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pivotTables/pivotTable2.xml" ContentType="application/vnd.openxmlformats-officedocument.spreadsheetml.pivotTable+xml"/>
  <Override PartName="/xl/tables/table8.xml" ContentType="application/vnd.openxmlformats-officedocument.spreadsheetml.table+xml"/>
  <Override PartName="/xl/pivotTables/pivotTable3.xml" ContentType="application/vnd.openxmlformats-officedocument.spreadsheetml.pivot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pivotTables/pivotTable4.xml" ContentType="application/vnd.openxmlformats-officedocument.spreadsheetml.pivotTable+xml"/>
  <Override PartName="/xl/tables/table12.xml" ContentType="application/vnd.openxmlformats-officedocument.spreadsheetml.table+xml"/>
  <Override PartName="/xl/pivotTables/pivotTable5.xml" ContentType="application/vnd.openxmlformats-officedocument.spreadsheetml.pivot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d.docs.live.net/3ea80d37ed61a017/Desktop/Target-Innovations/01-Active-Projects/Josh - USA - Payroll/Docs/SMAC/"/>
    </mc:Choice>
  </mc:AlternateContent>
  <xr:revisionPtr revIDLastSave="3760" documentId="11_29CA8F3A640C461CBB3BA2E8B5F2D50E6B07FEE4" xr6:coauthVersionLast="47" xr6:coauthVersionMax="47" xr10:uidLastSave="{26F205FC-8124-4A7F-AA1B-113865098C58}"/>
  <bookViews>
    <workbookView xWindow="-98" yWindow="-98" windowWidth="21795" windowHeight="12975" firstSheet="20" activeTab="22" xr2:uid="{00000000-000D-0000-FFFF-FFFF00000000}"/>
  </bookViews>
  <sheets>
    <sheet name="BE Setup-Charity Table" sheetId="1" r:id="rId1"/>
    <sheet name="BE Setup-Location Table" sheetId="2" r:id="rId2"/>
    <sheet name="BE Setup-Tkt Manufacturer Table" sheetId="12" r:id="rId3"/>
    <sheet name="BE Setup-Game Style Table" sheetId="4" r:id="rId4"/>
    <sheet name="Sheet1" sheetId="33" r:id="rId5"/>
    <sheet name="BE Setup-Ticket Form Table" sheetId="13" r:id="rId6"/>
    <sheet name="Distribution Data Entry Form" sheetId="9" r:id="rId7"/>
    <sheet name="Ticket Inventory Table" sheetId="5" r:id="rId8"/>
    <sheet name="Ticket Distribution Table" sheetId="6" r:id="rId9"/>
    <sheet name="Report-Location Reimb Invoice" sheetId="31" r:id="rId10"/>
    <sheet name="Check Data Export CSV" sheetId="30" r:id="rId11"/>
    <sheet name="BE Setup-Marketing Reps Pay Tab" sheetId="8" r:id="rId12"/>
    <sheet name="Report - Marketing Reps" sheetId="20" r:id="rId13"/>
    <sheet name="BE Setup-Ticket Pay Structure" sheetId="19" r:id="rId14"/>
    <sheet name="Ticket Inventory Owners" sheetId="28" r:id="rId15"/>
    <sheet name="Charity Pay Structure Selection" sheetId="7" r:id="rId16"/>
    <sheet name="Report - PAL Detail" sheetId="22" r:id="rId17"/>
    <sheet name="Report - PAL Cover Invoice" sheetId="21" r:id="rId18"/>
    <sheet name="Report-PAL Ticket Stock Calc" sheetId="29" r:id="rId19"/>
    <sheet name="Report - Other Charities Invoic" sheetId="24" r:id="rId20"/>
    <sheet name="Flat Rate Charity Owned Tickets" sheetId="32" r:id="rId21"/>
    <sheet name="Machine Manufacturers" sheetId="25" r:id="rId22"/>
    <sheet name="Machine Table" sheetId="3" r:id="rId23"/>
    <sheet name="Sales Rep Table" sheetId="15" r:id="rId24"/>
    <sheet name="Status Table" sheetId="11" r:id="rId25"/>
    <sheet name="Delivery Order Status" sheetId="16" r:id="rId26"/>
    <sheet name="Ticket Supplier Table" sheetId="18" r:id="rId27"/>
    <sheet name="Billing Style Table" sheetId="17" r:id="rId28"/>
    <sheet name="Report - Other Charities Net" sheetId="23" r:id="rId29"/>
  </sheets>
  <definedNames>
    <definedName name="_xlcn.WorksheetConnection_LuizPrototype.xlsxTable101" hidden="1">Table10[]</definedName>
    <definedName name="Company_Name">'Report - PAL Cover Invoice'!$B$2</definedName>
  </definedNames>
  <calcPr calcId="191029"/>
  <pivotCaches>
    <pivotCache cacheId="0" r:id="rId30"/>
    <pivotCache cacheId="1" r:id="rId31"/>
    <pivotCache cacheId="2" r:id="rId32"/>
    <pivotCache cacheId="3" r:id="rId3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0" name="Table10" connection="WorksheetConnection_Luiz Prototype.xlsx!Table10"/>
        </x15:modelTables>
        <x15:extLst>
          <ext xmlns:x16="http://schemas.microsoft.com/office/spreadsheetml/2014/11/main" uri="{9835A34E-60A6-4A7C-AAB8-D5F71C897F49}">
            <x16:modelTimeGroupings>
              <x16:modelTimeGrouping tableName="Table10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  <x16:calculatedTimeColumn columnName="Date (Day Index)" columnId="Date (Day Index)" contentType="daysindex" isSelected="1"/>
                <x16:calculatedTimeColumn columnName="Date (Day)" columnId="Date (Day)" contentType="day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9" i="24" l="1"/>
  <c r="E6" i="24"/>
  <c r="C9" i="32"/>
  <c r="D9" i="32"/>
  <c r="D3" i="32"/>
  <c r="D4" i="32"/>
  <c r="D5" i="32"/>
  <c r="D6" i="32"/>
  <c r="D7" i="32"/>
  <c r="D8" i="32"/>
  <c r="G5" i="6"/>
  <c r="G4" i="6"/>
  <c r="C3" i="32"/>
  <c r="C4" i="32"/>
  <c r="C5" i="32"/>
  <c r="C6" i="32"/>
  <c r="C7" i="32"/>
  <c r="C8" i="32"/>
  <c r="K88" i="3"/>
  <c r="K89" i="3"/>
  <c r="K90" i="3"/>
  <c r="K91" i="3"/>
  <c r="K92" i="3"/>
  <c r="K93" i="3"/>
  <c r="K94" i="3"/>
  <c r="K95" i="3"/>
  <c r="K96" i="3"/>
  <c r="K97" i="3"/>
  <c r="E10" i="24" l="1"/>
  <c r="E466" i="31"/>
  <c r="E471" i="31" s="1"/>
  <c r="E5" i="30"/>
  <c r="E4" i="30"/>
  <c r="E3" i="30"/>
  <c r="E2" i="30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A6" i="31"/>
  <c r="A8" i="31" s="1"/>
  <c r="A1" i="31"/>
  <c r="A3" i="31" s="1"/>
  <c r="I5" i="30" s="1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K6" i="6"/>
  <c r="V6" i="6" s="1"/>
  <c r="K5" i="6"/>
  <c r="L5" i="6" s="1"/>
  <c r="K4" i="6"/>
  <c r="L4" i="6" s="1"/>
  <c r="K3" i="6"/>
  <c r="L3" i="6" s="1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G6" i="6"/>
  <c r="G3" i="6"/>
  <c r="E6" i="6"/>
  <c r="I6" i="6" s="1"/>
  <c r="E5" i="6"/>
  <c r="I5" i="6" s="1"/>
  <c r="E4" i="6"/>
  <c r="I4" i="6" s="1"/>
  <c r="E3" i="6"/>
  <c r="I3" i="6" s="1"/>
  <c r="C6" i="6"/>
  <c r="C5" i="6"/>
  <c r="C4" i="6"/>
  <c r="C3" i="6"/>
  <c r="C15" i="21"/>
  <c r="C19" i="21"/>
  <c r="D4" i="30" l="1"/>
  <c r="D3" i="30"/>
  <c r="G5" i="30"/>
  <c r="C17" i="21"/>
  <c r="G4" i="30"/>
  <c r="F6" i="6"/>
  <c r="A5" i="30" s="1"/>
  <c r="G2" i="30"/>
  <c r="F5" i="6"/>
  <c r="A4" i="30" s="1"/>
  <c r="I3" i="30"/>
  <c r="F4" i="6"/>
  <c r="A3" i="30" s="1"/>
  <c r="I2" i="30"/>
  <c r="I4" i="30"/>
  <c r="F3" i="6"/>
  <c r="A2" i="30" s="1"/>
  <c r="G3" i="30"/>
  <c r="D5" i="30"/>
  <c r="D2" i="30"/>
  <c r="A7" i="31"/>
  <c r="A2" i="31"/>
  <c r="H2" i="30" l="1"/>
  <c r="H5" i="30"/>
  <c r="H4" i="30"/>
  <c r="H3" i="30"/>
  <c r="C3049" i="5"/>
  <c r="D3049" i="5" s="1"/>
  <c r="L3049" i="5"/>
  <c r="W3049" i="5"/>
  <c r="B35" i="29"/>
  <c r="B24" i="29"/>
  <c r="E37" i="29" s="1"/>
  <c r="E14" i="29"/>
  <c r="E13" i="29" s="1"/>
  <c r="B37" i="29" s="1"/>
  <c r="B13" i="29"/>
  <c r="B36" i="29" s="1"/>
  <c r="E2" i="29"/>
  <c r="E30" i="29" s="1"/>
  <c r="V3049" i="5" l="1"/>
  <c r="E3049" i="5"/>
  <c r="B38" i="29"/>
  <c r="E41" i="29" s="1"/>
  <c r="E36" i="29"/>
  <c r="E35" i="29" l="1"/>
  <c r="E38" i="29" s="1"/>
  <c r="W3" i="5" l="1"/>
  <c r="W4" i="5"/>
  <c r="W5" i="5"/>
  <c r="W6" i="5"/>
  <c r="W7" i="5"/>
  <c r="W8" i="5"/>
  <c r="W9" i="5"/>
  <c r="W10" i="5"/>
  <c r="W11" i="5"/>
  <c r="W12" i="5"/>
  <c r="W13" i="5"/>
  <c r="W14" i="5"/>
  <c r="W15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W83" i="5"/>
  <c r="W84" i="5"/>
  <c r="W85" i="5"/>
  <c r="W86" i="5"/>
  <c r="W87" i="5"/>
  <c r="W88" i="5"/>
  <c r="W89" i="5"/>
  <c r="W90" i="5"/>
  <c r="W91" i="5"/>
  <c r="W92" i="5"/>
  <c r="W93" i="5"/>
  <c r="W94" i="5"/>
  <c r="W95" i="5"/>
  <c r="W96" i="5"/>
  <c r="W97" i="5"/>
  <c r="W98" i="5"/>
  <c r="W99" i="5"/>
  <c r="W100" i="5"/>
  <c r="W101" i="5"/>
  <c r="W102" i="5"/>
  <c r="W103" i="5"/>
  <c r="W104" i="5"/>
  <c r="W105" i="5"/>
  <c r="W106" i="5"/>
  <c r="W107" i="5"/>
  <c r="W108" i="5"/>
  <c r="W109" i="5"/>
  <c r="W110" i="5"/>
  <c r="W111" i="5"/>
  <c r="W112" i="5"/>
  <c r="W113" i="5"/>
  <c r="W114" i="5"/>
  <c r="W115" i="5"/>
  <c r="W116" i="5"/>
  <c r="W117" i="5"/>
  <c r="W118" i="5"/>
  <c r="W119" i="5"/>
  <c r="W120" i="5"/>
  <c r="W121" i="5"/>
  <c r="W122" i="5"/>
  <c r="W123" i="5"/>
  <c r="W124" i="5"/>
  <c r="W125" i="5"/>
  <c r="W126" i="5"/>
  <c r="W127" i="5"/>
  <c r="W128" i="5"/>
  <c r="W129" i="5"/>
  <c r="W130" i="5"/>
  <c r="W131" i="5"/>
  <c r="W132" i="5"/>
  <c r="W133" i="5"/>
  <c r="W134" i="5"/>
  <c r="W135" i="5"/>
  <c r="W136" i="5"/>
  <c r="W137" i="5"/>
  <c r="W138" i="5"/>
  <c r="W139" i="5"/>
  <c r="W140" i="5"/>
  <c r="W141" i="5"/>
  <c r="W142" i="5"/>
  <c r="W143" i="5"/>
  <c r="W144" i="5"/>
  <c r="W145" i="5"/>
  <c r="W146" i="5"/>
  <c r="W147" i="5"/>
  <c r="W148" i="5"/>
  <c r="W149" i="5"/>
  <c r="W150" i="5"/>
  <c r="W151" i="5"/>
  <c r="W152" i="5"/>
  <c r="W153" i="5"/>
  <c r="W154" i="5"/>
  <c r="W155" i="5"/>
  <c r="W156" i="5"/>
  <c r="W157" i="5"/>
  <c r="W158" i="5"/>
  <c r="W159" i="5"/>
  <c r="W160" i="5"/>
  <c r="W161" i="5"/>
  <c r="W162" i="5"/>
  <c r="W163" i="5"/>
  <c r="W164" i="5"/>
  <c r="W165" i="5"/>
  <c r="W166" i="5"/>
  <c r="W167" i="5"/>
  <c r="W168" i="5"/>
  <c r="W169" i="5"/>
  <c r="W170" i="5"/>
  <c r="W171" i="5"/>
  <c r="W172" i="5"/>
  <c r="W173" i="5"/>
  <c r="W174" i="5"/>
  <c r="W175" i="5"/>
  <c r="W176" i="5"/>
  <c r="W177" i="5"/>
  <c r="W178" i="5"/>
  <c r="W179" i="5"/>
  <c r="W180" i="5"/>
  <c r="W181" i="5"/>
  <c r="W182" i="5"/>
  <c r="W183" i="5"/>
  <c r="W184" i="5"/>
  <c r="W185" i="5"/>
  <c r="W186" i="5"/>
  <c r="W187" i="5"/>
  <c r="W188" i="5"/>
  <c r="W189" i="5"/>
  <c r="W190" i="5"/>
  <c r="W191" i="5"/>
  <c r="W192" i="5"/>
  <c r="W193" i="5"/>
  <c r="W194" i="5"/>
  <c r="W195" i="5"/>
  <c r="W196" i="5"/>
  <c r="W197" i="5"/>
  <c r="W198" i="5"/>
  <c r="W199" i="5"/>
  <c r="W200" i="5"/>
  <c r="W201" i="5"/>
  <c r="W202" i="5"/>
  <c r="W203" i="5"/>
  <c r="W204" i="5"/>
  <c r="W205" i="5"/>
  <c r="W206" i="5"/>
  <c r="W207" i="5"/>
  <c r="W208" i="5"/>
  <c r="W209" i="5"/>
  <c r="W210" i="5"/>
  <c r="W211" i="5"/>
  <c r="W212" i="5"/>
  <c r="W213" i="5"/>
  <c r="W214" i="5"/>
  <c r="W215" i="5"/>
  <c r="W216" i="5"/>
  <c r="W217" i="5"/>
  <c r="W218" i="5"/>
  <c r="W219" i="5"/>
  <c r="W220" i="5"/>
  <c r="W221" i="5"/>
  <c r="W222" i="5"/>
  <c r="W223" i="5"/>
  <c r="W224" i="5"/>
  <c r="W225" i="5"/>
  <c r="W226" i="5"/>
  <c r="W227" i="5"/>
  <c r="W228" i="5"/>
  <c r="W229" i="5"/>
  <c r="W230" i="5"/>
  <c r="W231" i="5"/>
  <c r="W232" i="5"/>
  <c r="W233" i="5"/>
  <c r="W234" i="5"/>
  <c r="W235" i="5"/>
  <c r="W236" i="5"/>
  <c r="W237" i="5"/>
  <c r="W238" i="5"/>
  <c r="W239" i="5"/>
  <c r="W240" i="5"/>
  <c r="W241" i="5"/>
  <c r="W242" i="5"/>
  <c r="W243" i="5"/>
  <c r="W244" i="5"/>
  <c r="W245" i="5"/>
  <c r="W246" i="5"/>
  <c r="W247" i="5"/>
  <c r="W248" i="5"/>
  <c r="W249" i="5"/>
  <c r="W250" i="5"/>
  <c r="W251" i="5"/>
  <c r="W252" i="5"/>
  <c r="W253" i="5"/>
  <c r="W254" i="5"/>
  <c r="W255" i="5"/>
  <c r="W256" i="5"/>
  <c r="W257" i="5"/>
  <c r="W258" i="5"/>
  <c r="W259" i="5"/>
  <c r="W260" i="5"/>
  <c r="W261" i="5"/>
  <c r="W262" i="5"/>
  <c r="W263" i="5"/>
  <c r="W264" i="5"/>
  <c r="W265" i="5"/>
  <c r="W266" i="5"/>
  <c r="W267" i="5"/>
  <c r="W268" i="5"/>
  <c r="W269" i="5"/>
  <c r="W270" i="5"/>
  <c r="W271" i="5"/>
  <c r="W272" i="5"/>
  <c r="W273" i="5"/>
  <c r="W274" i="5"/>
  <c r="W275" i="5"/>
  <c r="W276" i="5"/>
  <c r="W277" i="5"/>
  <c r="W278" i="5"/>
  <c r="W279" i="5"/>
  <c r="W280" i="5"/>
  <c r="W281" i="5"/>
  <c r="W282" i="5"/>
  <c r="W283" i="5"/>
  <c r="W284" i="5"/>
  <c r="W285" i="5"/>
  <c r="W286" i="5"/>
  <c r="W287" i="5"/>
  <c r="W288" i="5"/>
  <c r="W289" i="5"/>
  <c r="W290" i="5"/>
  <c r="W291" i="5"/>
  <c r="W292" i="5"/>
  <c r="W293" i="5"/>
  <c r="W294" i="5"/>
  <c r="W295" i="5"/>
  <c r="W296" i="5"/>
  <c r="W297" i="5"/>
  <c r="W298" i="5"/>
  <c r="W299" i="5"/>
  <c r="W300" i="5"/>
  <c r="W301" i="5"/>
  <c r="W302" i="5"/>
  <c r="W303" i="5"/>
  <c r="W304" i="5"/>
  <c r="W305" i="5"/>
  <c r="W306" i="5"/>
  <c r="W307" i="5"/>
  <c r="W308" i="5"/>
  <c r="W309" i="5"/>
  <c r="W310" i="5"/>
  <c r="W311" i="5"/>
  <c r="W312" i="5"/>
  <c r="W313" i="5"/>
  <c r="W314" i="5"/>
  <c r="W315" i="5"/>
  <c r="W316" i="5"/>
  <c r="W317" i="5"/>
  <c r="W318" i="5"/>
  <c r="W319" i="5"/>
  <c r="W320" i="5"/>
  <c r="W321" i="5"/>
  <c r="W322" i="5"/>
  <c r="W323" i="5"/>
  <c r="W324" i="5"/>
  <c r="W325" i="5"/>
  <c r="W326" i="5"/>
  <c r="W327" i="5"/>
  <c r="W328" i="5"/>
  <c r="W329" i="5"/>
  <c r="W330" i="5"/>
  <c r="W331" i="5"/>
  <c r="W332" i="5"/>
  <c r="W333" i="5"/>
  <c r="W334" i="5"/>
  <c r="W335" i="5"/>
  <c r="W336" i="5"/>
  <c r="W337" i="5"/>
  <c r="W338" i="5"/>
  <c r="W339" i="5"/>
  <c r="W340" i="5"/>
  <c r="W341" i="5"/>
  <c r="W342" i="5"/>
  <c r="W343" i="5"/>
  <c r="W344" i="5"/>
  <c r="W345" i="5"/>
  <c r="W346" i="5"/>
  <c r="W347" i="5"/>
  <c r="W348" i="5"/>
  <c r="W349" i="5"/>
  <c r="W350" i="5"/>
  <c r="W351" i="5"/>
  <c r="W352" i="5"/>
  <c r="W353" i="5"/>
  <c r="W354" i="5"/>
  <c r="W355" i="5"/>
  <c r="W356" i="5"/>
  <c r="W357" i="5"/>
  <c r="W358" i="5"/>
  <c r="W359" i="5"/>
  <c r="W360" i="5"/>
  <c r="W361" i="5"/>
  <c r="W362" i="5"/>
  <c r="W363" i="5"/>
  <c r="W364" i="5"/>
  <c r="W365" i="5"/>
  <c r="W366" i="5"/>
  <c r="W367" i="5"/>
  <c r="W368" i="5"/>
  <c r="W369" i="5"/>
  <c r="W370" i="5"/>
  <c r="W371" i="5"/>
  <c r="W372" i="5"/>
  <c r="W373" i="5"/>
  <c r="W374" i="5"/>
  <c r="W375" i="5"/>
  <c r="W376" i="5"/>
  <c r="W377" i="5"/>
  <c r="W378" i="5"/>
  <c r="W379" i="5"/>
  <c r="W380" i="5"/>
  <c r="W381" i="5"/>
  <c r="W382" i="5"/>
  <c r="W383" i="5"/>
  <c r="W384" i="5"/>
  <c r="W385" i="5"/>
  <c r="W386" i="5"/>
  <c r="W387" i="5"/>
  <c r="W388" i="5"/>
  <c r="W389" i="5"/>
  <c r="W390" i="5"/>
  <c r="W391" i="5"/>
  <c r="W392" i="5"/>
  <c r="W393" i="5"/>
  <c r="W394" i="5"/>
  <c r="W395" i="5"/>
  <c r="W396" i="5"/>
  <c r="W397" i="5"/>
  <c r="W398" i="5"/>
  <c r="W399" i="5"/>
  <c r="W400" i="5"/>
  <c r="W401" i="5"/>
  <c r="W402" i="5"/>
  <c r="W403" i="5"/>
  <c r="W404" i="5"/>
  <c r="W405" i="5"/>
  <c r="W406" i="5"/>
  <c r="W407" i="5"/>
  <c r="W408" i="5"/>
  <c r="W409" i="5"/>
  <c r="W410" i="5"/>
  <c r="W411" i="5"/>
  <c r="W412" i="5"/>
  <c r="W413" i="5"/>
  <c r="W414" i="5"/>
  <c r="W415" i="5"/>
  <c r="W416" i="5"/>
  <c r="W417" i="5"/>
  <c r="W418" i="5"/>
  <c r="W419" i="5"/>
  <c r="W420" i="5"/>
  <c r="W421" i="5"/>
  <c r="W422" i="5"/>
  <c r="W423" i="5"/>
  <c r="W424" i="5"/>
  <c r="W425" i="5"/>
  <c r="W426" i="5"/>
  <c r="W427" i="5"/>
  <c r="W428" i="5"/>
  <c r="W429" i="5"/>
  <c r="W430" i="5"/>
  <c r="W431" i="5"/>
  <c r="W432" i="5"/>
  <c r="W433" i="5"/>
  <c r="W434" i="5"/>
  <c r="W435" i="5"/>
  <c r="W436" i="5"/>
  <c r="W437" i="5"/>
  <c r="W438" i="5"/>
  <c r="W439" i="5"/>
  <c r="W440" i="5"/>
  <c r="W441" i="5"/>
  <c r="W442" i="5"/>
  <c r="W443" i="5"/>
  <c r="W444" i="5"/>
  <c r="W445" i="5"/>
  <c r="W446" i="5"/>
  <c r="W447" i="5"/>
  <c r="W448" i="5"/>
  <c r="W449" i="5"/>
  <c r="W450" i="5"/>
  <c r="W451" i="5"/>
  <c r="W452" i="5"/>
  <c r="W453" i="5"/>
  <c r="W454" i="5"/>
  <c r="W455" i="5"/>
  <c r="W456" i="5"/>
  <c r="W457" i="5"/>
  <c r="W458" i="5"/>
  <c r="W459" i="5"/>
  <c r="W460" i="5"/>
  <c r="W461" i="5"/>
  <c r="W462" i="5"/>
  <c r="W463" i="5"/>
  <c r="W464" i="5"/>
  <c r="W465" i="5"/>
  <c r="W466" i="5"/>
  <c r="W467" i="5"/>
  <c r="W468" i="5"/>
  <c r="W469" i="5"/>
  <c r="W470" i="5"/>
  <c r="W471" i="5"/>
  <c r="W472" i="5"/>
  <c r="W473" i="5"/>
  <c r="W474" i="5"/>
  <c r="W475" i="5"/>
  <c r="W476" i="5"/>
  <c r="W477" i="5"/>
  <c r="W478" i="5"/>
  <c r="W479" i="5"/>
  <c r="W480" i="5"/>
  <c r="W481" i="5"/>
  <c r="W482" i="5"/>
  <c r="W483" i="5"/>
  <c r="W484" i="5"/>
  <c r="W485" i="5"/>
  <c r="W486" i="5"/>
  <c r="W487" i="5"/>
  <c r="W488" i="5"/>
  <c r="W489" i="5"/>
  <c r="W490" i="5"/>
  <c r="W491" i="5"/>
  <c r="W492" i="5"/>
  <c r="W493" i="5"/>
  <c r="W494" i="5"/>
  <c r="W495" i="5"/>
  <c r="W496" i="5"/>
  <c r="W497" i="5"/>
  <c r="W498" i="5"/>
  <c r="W499" i="5"/>
  <c r="W500" i="5"/>
  <c r="W501" i="5"/>
  <c r="W502" i="5"/>
  <c r="W503" i="5"/>
  <c r="W504" i="5"/>
  <c r="W505" i="5"/>
  <c r="W506" i="5"/>
  <c r="W507" i="5"/>
  <c r="W508" i="5"/>
  <c r="W509" i="5"/>
  <c r="W510" i="5"/>
  <c r="W511" i="5"/>
  <c r="W512" i="5"/>
  <c r="W513" i="5"/>
  <c r="W514" i="5"/>
  <c r="W515" i="5"/>
  <c r="W516" i="5"/>
  <c r="W517" i="5"/>
  <c r="W518" i="5"/>
  <c r="W519" i="5"/>
  <c r="W520" i="5"/>
  <c r="W521" i="5"/>
  <c r="W522" i="5"/>
  <c r="W523" i="5"/>
  <c r="W524" i="5"/>
  <c r="W525" i="5"/>
  <c r="W526" i="5"/>
  <c r="W527" i="5"/>
  <c r="W528" i="5"/>
  <c r="W529" i="5"/>
  <c r="W530" i="5"/>
  <c r="W531" i="5"/>
  <c r="W532" i="5"/>
  <c r="W533" i="5"/>
  <c r="W534" i="5"/>
  <c r="W535" i="5"/>
  <c r="W536" i="5"/>
  <c r="W537" i="5"/>
  <c r="W538" i="5"/>
  <c r="W539" i="5"/>
  <c r="W540" i="5"/>
  <c r="W541" i="5"/>
  <c r="W542" i="5"/>
  <c r="W543" i="5"/>
  <c r="W544" i="5"/>
  <c r="W545" i="5"/>
  <c r="W546" i="5"/>
  <c r="W547" i="5"/>
  <c r="W548" i="5"/>
  <c r="W549" i="5"/>
  <c r="W550" i="5"/>
  <c r="W551" i="5"/>
  <c r="W552" i="5"/>
  <c r="W553" i="5"/>
  <c r="W554" i="5"/>
  <c r="W555" i="5"/>
  <c r="W556" i="5"/>
  <c r="W557" i="5"/>
  <c r="W558" i="5"/>
  <c r="W559" i="5"/>
  <c r="W560" i="5"/>
  <c r="W561" i="5"/>
  <c r="W562" i="5"/>
  <c r="W563" i="5"/>
  <c r="W564" i="5"/>
  <c r="W565" i="5"/>
  <c r="W566" i="5"/>
  <c r="W567" i="5"/>
  <c r="W568" i="5"/>
  <c r="W569" i="5"/>
  <c r="W570" i="5"/>
  <c r="W571" i="5"/>
  <c r="W572" i="5"/>
  <c r="W573" i="5"/>
  <c r="W574" i="5"/>
  <c r="W575" i="5"/>
  <c r="W576" i="5"/>
  <c r="W577" i="5"/>
  <c r="W578" i="5"/>
  <c r="W579" i="5"/>
  <c r="W580" i="5"/>
  <c r="W581" i="5"/>
  <c r="W582" i="5"/>
  <c r="W583" i="5"/>
  <c r="W584" i="5"/>
  <c r="W585" i="5"/>
  <c r="W586" i="5"/>
  <c r="W587" i="5"/>
  <c r="W588" i="5"/>
  <c r="W589" i="5"/>
  <c r="W590" i="5"/>
  <c r="W591" i="5"/>
  <c r="W592" i="5"/>
  <c r="W593" i="5"/>
  <c r="W594" i="5"/>
  <c r="W595" i="5"/>
  <c r="W596" i="5"/>
  <c r="W597" i="5"/>
  <c r="W598" i="5"/>
  <c r="W599" i="5"/>
  <c r="W600" i="5"/>
  <c r="W601" i="5"/>
  <c r="W602" i="5"/>
  <c r="W603" i="5"/>
  <c r="W604" i="5"/>
  <c r="W605" i="5"/>
  <c r="W606" i="5"/>
  <c r="W607" i="5"/>
  <c r="W608" i="5"/>
  <c r="W609" i="5"/>
  <c r="W610" i="5"/>
  <c r="W611" i="5"/>
  <c r="W612" i="5"/>
  <c r="W613" i="5"/>
  <c r="W614" i="5"/>
  <c r="W615" i="5"/>
  <c r="W616" i="5"/>
  <c r="W617" i="5"/>
  <c r="W618" i="5"/>
  <c r="W619" i="5"/>
  <c r="W620" i="5"/>
  <c r="W621" i="5"/>
  <c r="W622" i="5"/>
  <c r="W623" i="5"/>
  <c r="W624" i="5"/>
  <c r="W625" i="5"/>
  <c r="W626" i="5"/>
  <c r="W627" i="5"/>
  <c r="W628" i="5"/>
  <c r="W629" i="5"/>
  <c r="W630" i="5"/>
  <c r="W631" i="5"/>
  <c r="W632" i="5"/>
  <c r="W633" i="5"/>
  <c r="W634" i="5"/>
  <c r="W635" i="5"/>
  <c r="W636" i="5"/>
  <c r="W637" i="5"/>
  <c r="W638" i="5"/>
  <c r="W639" i="5"/>
  <c r="W640" i="5"/>
  <c r="W641" i="5"/>
  <c r="W642" i="5"/>
  <c r="W643" i="5"/>
  <c r="W644" i="5"/>
  <c r="W645" i="5"/>
  <c r="W646" i="5"/>
  <c r="W647" i="5"/>
  <c r="W648" i="5"/>
  <c r="W649" i="5"/>
  <c r="W650" i="5"/>
  <c r="W651" i="5"/>
  <c r="W652" i="5"/>
  <c r="W653" i="5"/>
  <c r="W654" i="5"/>
  <c r="W655" i="5"/>
  <c r="W656" i="5"/>
  <c r="W657" i="5"/>
  <c r="W658" i="5"/>
  <c r="W659" i="5"/>
  <c r="W660" i="5"/>
  <c r="W661" i="5"/>
  <c r="W662" i="5"/>
  <c r="W663" i="5"/>
  <c r="W664" i="5"/>
  <c r="W665" i="5"/>
  <c r="W666" i="5"/>
  <c r="W667" i="5"/>
  <c r="W668" i="5"/>
  <c r="W669" i="5"/>
  <c r="W670" i="5"/>
  <c r="W671" i="5"/>
  <c r="W672" i="5"/>
  <c r="W673" i="5"/>
  <c r="W674" i="5"/>
  <c r="W675" i="5"/>
  <c r="W676" i="5"/>
  <c r="W677" i="5"/>
  <c r="W678" i="5"/>
  <c r="W679" i="5"/>
  <c r="W680" i="5"/>
  <c r="W681" i="5"/>
  <c r="W682" i="5"/>
  <c r="W683" i="5"/>
  <c r="W684" i="5"/>
  <c r="W685" i="5"/>
  <c r="W686" i="5"/>
  <c r="W687" i="5"/>
  <c r="W688" i="5"/>
  <c r="W689" i="5"/>
  <c r="W690" i="5"/>
  <c r="W691" i="5"/>
  <c r="W692" i="5"/>
  <c r="W693" i="5"/>
  <c r="W694" i="5"/>
  <c r="W695" i="5"/>
  <c r="W696" i="5"/>
  <c r="W697" i="5"/>
  <c r="W698" i="5"/>
  <c r="W699" i="5"/>
  <c r="W700" i="5"/>
  <c r="W701" i="5"/>
  <c r="W702" i="5"/>
  <c r="W703" i="5"/>
  <c r="W704" i="5"/>
  <c r="W705" i="5"/>
  <c r="W706" i="5"/>
  <c r="W707" i="5"/>
  <c r="W708" i="5"/>
  <c r="W709" i="5"/>
  <c r="W710" i="5"/>
  <c r="W711" i="5"/>
  <c r="W712" i="5"/>
  <c r="W713" i="5"/>
  <c r="W714" i="5"/>
  <c r="W715" i="5"/>
  <c r="W716" i="5"/>
  <c r="W717" i="5"/>
  <c r="W718" i="5"/>
  <c r="W719" i="5"/>
  <c r="W720" i="5"/>
  <c r="W721" i="5"/>
  <c r="W722" i="5"/>
  <c r="W723" i="5"/>
  <c r="W724" i="5"/>
  <c r="W725" i="5"/>
  <c r="W726" i="5"/>
  <c r="W727" i="5"/>
  <c r="W728" i="5"/>
  <c r="W729" i="5"/>
  <c r="W730" i="5"/>
  <c r="W731" i="5"/>
  <c r="W732" i="5"/>
  <c r="W733" i="5"/>
  <c r="W734" i="5"/>
  <c r="W735" i="5"/>
  <c r="W736" i="5"/>
  <c r="W737" i="5"/>
  <c r="W738" i="5"/>
  <c r="W739" i="5"/>
  <c r="W740" i="5"/>
  <c r="W741" i="5"/>
  <c r="W742" i="5"/>
  <c r="W743" i="5"/>
  <c r="W744" i="5"/>
  <c r="W745" i="5"/>
  <c r="W746" i="5"/>
  <c r="W747" i="5"/>
  <c r="W748" i="5"/>
  <c r="W749" i="5"/>
  <c r="W750" i="5"/>
  <c r="W751" i="5"/>
  <c r="W752" i="5"/>
  <c r="W753" i="5"/>
  <c r="W754" i="5"/>
  <c r="W755" i="5"/>
  <c r="W756" i="5"/>
  <c r="W757" i="5"/>
  <c r="W758" i="5"/>
  <c r="W759" i="5"/>
  <c r="W760" i="5"/>
  <c r="W761" i="5"/>
  <c r="W762" i="5"/>
  <c r="W763" i="5"/>
  <c r="W764" i="5"/>
  <c r="W765" i="5"/>
  <c r="W766" i="5"/>
  <c r="W767" i="5"/>
  <c r="W768" i="5"/>
  <c r="W769" i="5"/>
  <c r="W770" i="5"/>
  <c r="W771" i="5"/>
  <c r="W772" i="5"/>
  <c r="W773" i="5"/>
  <c r="W774" i="5"/>
  <c r="W775" i="5"/>
  <c r="W776" i="5"/>
  <c r="W777" i="5"/>
  <c r="W778" i="5"/>
  <c r="W779" i="5"/>
  <c r="W780" i="5"/>
  <c r="W781" i="5"/>
  <c r="W782" i="5"/>
  <c r="W783" i="5"/>
  <c r="W784" i="5"/>
  <c r="W785" i="5"/>
  <c r="W786" i="5"/>
  <c r="W787" i="5"/>
  <c r="W788" i="5"/>
  <c r="W789" i="5"/>
  <c r="W790" i="5"/>
  <c r="W791" i="5"/>
  <c r="W792" i="5"/>
  <c r="W793" i="5"/>
  <c r="W794" i="5"/>
  <c r="W795" i="5"/>
  <c r="W796" i="5"/>
  <c r="W797" i="5"/>
  <c r="W798" i="5"/>
  <c r="W799" i="5"/>
  <c r="W800" i="5"/>
  <c r="W801" i="5"/>
  <c r="W802" i="5"/>
  <c r="W803" i="5"/>
  <c r="W804" i="5"/>
  <c r="W805" i="5"/>
  <c r="W806" i="5"/>
  <c r="W807" i="5"/>
  <c r="W808" i="5"/>
  <c r="W809" i="5"/>
  <c r="W810" i="5"/>
  <c r="W811" i="5"/>
  <c r="W812" i="5"/>
  <c r="W813" i="5"/>
  <c r="W814" i="5"/>
  <c r="W815" i="5"/>
  <c r="W816" i="5"/>
  <c r="W817" i="5"/>
  <c r="W818" i="5"/>
  <c r="W819" i="5"/>
  <c r="W820" i="5"/>
  <c r="W821" i="5"/>
  <c r="W822" i="5"/>
  <c r="W823" i="5"/>
  <c r="W824" i="5"/>
  <c r="W825" i="5"/>
  <c r="W826" i="5"/>
  <c r="W827" i="5"/>
  <c r="W828" i="5"/>
  <c r="W829" i="5"/>
  <c r="W830" i="5"/>
  <c r="W831" i="5"/>
  <c r="W832" i="5"/>
  <c r="W833" i="5"/>
  <c r="W834" i="5"/>
  <c r="W835" i="5"/>
  <c r="W836" i="5"/>
  <c r="W837" i="5"/>
  <c r="W838" i="5"/>
  <c r="W839" i="5"/>
  <c r="W840" i="5"/>
  <c r="W841" i="5"/>
  <c r="W842" i="5"/>
  <c r="W843" i="5"/>
  <c r="W844" i="5"/>
  <c r="W845" i="5"/>
  <c r="W846" i="5"/>
  <c r="W847" i="5"/>
  <c r="W848" i="5"/>
  <c r="W849" i="5"/>
  <c r="W850" i="5"/>
  <c r="W851" i="5"/>
  <c r="W852" i="5"/>
  <c r="W853" i="5"/>
  <c r="W854" i="5"/>
  <c r="W855" i="5"/>
  <c r="W856" i="5"/>
  <c r="W857" i="5"/>
  <c r="W858" i="5"/>
  <c r="W859" i="5"/>
  <c r="W860" i="5"/>
  <c r="W861" i="5"/>
  <c r="W862" i="5"/>
  <c r="W863" i="5"/>
  <c r="W864" i="5"/>
  <c r="W865" i="5"/>
  <c r="W866" i="5"/>
  <c r="W867" i="5"/>
  <c r="W868" i="5"/>
  <c r="W869" i="5"/>
  <c r="W870" i="5"/>
  <c r="W871" i="5"/>
  <c r="W872" i="5"/>
  <c r="W873" i="5"/>
  <c r="W874" i="5"/>
  <c r="W875" i="5"/>
  <c r="W876" i="5"/>
  <c r="W877" i="5"/>
  <c r="W878" i="5"/>
  <c r="W879" i="5"/>
  <c r="W880" i="5"/>
  <c r="W881" i="5"/>
  <c r="W882" i="5"/>
  <c r="W883" i="5"/>
  <c r="W884" i="5"/>
  <c r="W885" i="5"/>
  <c r="W886" i="5"/>
  <c r="W887" i="5"/>
  <c r="W888" i="5"/>
  <c r="W889" i="5"/>
  <c r="W890" i="5"/>
  <c r="W891" i="5"/>
  <c r="W892" i="5"/>
  <c r="W893" i="5"/>
  <c r="W894" i="5"/>
  <c r="W895" i="5"/>
  <c r="W896" i="5"/>
  <c r="W897" i="5"/>
  <c r="W898" i="5"/>
  <c r="W899" i="5"/>
  <c r="W900" i="5"/>
  <c r="W901" i="5"/>
  <c r="W902" i="5"/>
  <c r="W903" i="5"/>
  <c r="W904" i="5"/>
  <c r="W905" i="5"/>
  <c r="W906" i="5"/>
  <c r="W907" i="5"/>
  <c r="W908" i="5"/>
  <c r="W909" i="5"/>
  <c r="W910" i="5"/>
  <c r="W911" i="5"/>
  <c r="W912" i="5"/>
  <c r="W913" i="5"/>
  <c r="W914" i="5"/>
  <c r="W915" i="5"/>
  <c r="W916" i="5"/>
  <c r="W917" i="5"/>
  <c r="W918" i="5"/>
  <c r="W919" i="5"/>
  <c r="W920" i="5"/>
  <c r="W921" i="5"/>
  <c r="W922" i="5"/>
  <c r="W923" i="5"/>
  <c r="W924" i="5"/>
  <c r="W925" i="5"/>
  <c r="W926" i="5"/>
  <c r="W927" i="5"/>
  <c r="W928" i="5"/>
  <c r="W929" i="5"/>
  <c r="W930" i="5"/>
  <c r="W931" i="5"/>
  <c r="W932" i="5"/>
  <c r="W933" i="5"/>
  <c r="W934" i="5"/>
  <c r="W935" i="5"/>
  <c r="W936" i="5"/>
  <c r="W937" i="5"/>
  <c r="W938" i="5"/>
  <c r="W939" i="5"/>
  <c r="W940" i="5"/>
  <c r="W941" i="5"/>
  <c r="W942" i="5"/>
  <c r="W943" i="5"/>
  <c r="W944" i="5"/>
  <c r="W945" i="5"/>
  <c r="W946" i="5"/>
  <c r="W947" i="5"/>
  <c r="W948" i="5"/>
  <c r="W949" i="5"/>
  <c r="W950" i="5"/>
  <c r="W951" i="5"/>
  <c r="W952" i="5"/>
  <c r="W953" i="5"/>
  <c r="W954" i="5"/>
  <c r="W955" i="5"/>
  <c r="W956" i="5"/>
  <c r="W957" i="5"/>
  <c r="W958" i="5"/>
  <c r="W959" i="5"/>
  <c r="W960" i="5"/>
  <c r="W961" i="5"/>
  <c r="W962" i="5"/>
  <c r="W963" i="5"/>
  <c r="W964" i="5"/>
  <c r="W965" i="5"/>
  <c r="W966" i="5"/>
  <c r="W967" i="5"/>
  <c r="W968" i="5"/>
  <c r="W969" i="5"/>
  <c r="W970" i="5"/>
  <c r="W971" i="5"/>
  <c r="W972" i="5"/>
  <c r="W973" i="5"/>
  <c r="W974" i="5"/>
  <c r="W975" i="5"/>
  <c r="W976" i="5"/>
  <c r="W977" i="5"/>
  <c r="W978" i="5"/>
  <c r="W979" i="5"/>
  <c r="W980" i="5"/>
  <c r="W981" i="5"/>
  <c r="W982" i="5"/>
  <c r="W983" i="5"/>
  <c r="W984" i="5"/>
  <c r="W985" i="5"/>
  <c r="W986" i="5"/>
  <c r="W987" i="5"/>
  <c r="W988" i="5"/>
  <c r="W989" i="5"/>
  <c r="W990" i="5"/>
  <c r="W991" i="5"/>
  <c r="W992" i="5"/>
  <c r="W993" i="5"/>
  <c r="W994" i="5"/>
  <c r="W995" i="5"/>
  <c r="W996" i="5"/>
  <c r="W997" i="5"/>
  <c r="W998" i="5"/>
  <c r="W999" i="5"/>
  <c r="W1000" i="5"/>
  <c r="W1001" i="5"/>
  <c r="W1002" i="5"/>
  <c r="W1003" i="5"/>
  <c r="W1004" i="5"/>
  <c r="W1005" i="5"/>
  <c r="W1006" i="5"/>
  <c r="W1007" i="5"/>
  <c r="W1008" i="5"/>
  <c r="W1009" i="5"/>
  <c r="W1010" i="5"/>
  <c r="W1011" i="5"/>
  <c r="W1012" i="5"/>
  <c r="W1013" i="5"/>
  <c r="W1014" i="5"/>
  <c r="W1015" i="5"/>
  <c r="W1016" i="5"/>
  <c r="W1017" i="5"/>
  <c r="W1018" i="5"/>
  <c r="W1019" i="5"/>
  <c r="W1020" i="5"/>
  <c r="W1021" i="5"/>
  <c r="W1022" i="5"/>
  <c r="W1023" i="5"/>
  <c r="W1024" i="5"/>
  <c r="W1025" i="5"/>
  <c r="W1026" i="5"/>
  <c r="W1027" i="5"/>
  <c r="W1028" i="5"/>
  <c r="W1029" i="5"/>
  <c r="W1030" i="5"/>
  <c r="W1031" i="5"/>
  <c r="W1032" i="5"/>
  <c r="W1033" i="5"/>
  <c r="W1034" i="5"/>
  <c r="W1035" i="5"/>
  <c r="W1036" i="5"/>
  <c r="W1037" i="5"/>
  <c r="W1038" i="5"/>
  <c r="W1039" i="5"/>
  <c r="W1040" i="5"/>
  <c r="W1041" i="5"/>
  <c r="W1042" i="5"/>
  <c r="W1043" i="5"/>
  <c r="W1044" i="5"/>
  <c r="W1045" i="5"/>
  <c r="W1046" i="5"/>
  <c r="W1047" i="5"/>
  <c r="W1048" i="5"/>
  <c r="W1049" i="5"/>
  <c r="W1050" i="5"/>
  <c r="W1051" i="5"/>
  <c r="W1052" i="5"/>
  <c r="W1053" i="5"/>
  <c r="W1054" i="5"/>
  <c r="W1055" i="5"/>
  <c r="W1056" i="5"/>
  <c r="W1057" i="5"/>
  <c r="W1058" i="5"/>
  <c r="W1059" i="5"/>
  <c r="W1060" i="5"/>
  <c r="W1061" i="5"/>
  <c r="W1062" i="5"/>
  <c r="W1063" i="5"/>
  <c r="W1064" i="5"/>
  <c r="W1065" i="5"/>
  <c r="W1066" i="5"/>
  <c r="W1067" i="5"/>
  <c r="W1068" i="5"/>
  <c r="W1069" i="5"/>
  <c r="W1070" i="5"/>
  <c r="W1071" i="5"/>
  <c r="W1072" i="5"/>
  <c r="W1073" i="5"/>
  <c r="W1074" i="5"/>
  <c r="W1075" i="5"/>
  <c r="W1076" i="5"/>
  <c r="W1077" i="5"/>
  <c r="W1078" i="5"/>
  <c r="W1079" i="5"/>
  <c r="W1080" i="5"/>
  <c r="W1081" i="5"/>
  <c r="W1082" i="5"/>
  <c r="W1083" i="5"/>
  <c r="W1084" i="5"/>
  <c r="W1085" i="5"/>
  <c r="W1086" i="5"/>
  <c r="W1087" i="5"/>
  <c r="W1088" i="5"/>
  <c r="W1089" i="5"/>
  <c r="W1090" i="5"/>
  <c r="W1091" i="5"/>
  <c r="W1092" i="5"/>
  <c r="W1093" i="5"/>
  <c r="W1094" i="5"/>
  <c r="W1095" i="5"/>
  <c r="W1096" i="5"/>
  <c r="W1097" i="5"/>
  <c r="W1098" i="5"/>
  <c r="W1099" i="5"/>
  <c r="W1100" i="5"/>
  <c r="W1101" i="5"/>
  <c r="W1102" i="5"/>
  <c r="W1103" i="5"/>
  <c r="W1104" i="5"/>
  <c r="W1105" i="5"/>
  <c r="W1106" i="5"/>
  <c r="W1107" i="5"/>
  <c r="W1108" i="5"/>
  <c r="W1109" i="5"/>
  <c r="W1110" i="5"/>
  <c r="W1111" i="5"/>
  <c r="W1112" i="5"/>
  <c r="W1113" i="5"/>
  <c r="W1114" i="5"/>
  <c r="W1115" i="5"/>
  <c r="W1116" i="5"/>
  <c r="W1117" i="5"/>
  <c r="W1118" i="5"/>
  <c r="W1119" i="5"/>
  <c r="W1120" i="5"/>
  <c r="W1121" i="5"/>
  <c r="W1122" i="5"/>
  <c r="W1123" i="5"/>
  <c r="W1124" i="5"/>
  <c r="W1125" i="5"/>
  <c r="W1126" i="5"/>
  <c r="W1127" i="5"/>
  <c r="W1128" i="5"/>
  <c r="W1129" i="5"/>
  <c r="W1130" i="5"/>
  <c r="W1131" i="5"/>
  <c r="W1132" i="5"/>
  <c r="W1133" i="5"/>
  <c r="W1134" i="5"/>
  <c r="W1135" i="5"/>
  <c r="W1136" i="5"/>
  <c r="W1137" i="5"/>
  <c r="W1138" i="5"/>
  <c r="W1139" i="5"/>
  <c r="W1140" i="5"/>
  <c r="W1141" i="5"/>
  <c r="W1142" i="5"/>
  <c r="W1143" i="5"/>
  <c r="W1144" i="5"/>
  <c r="W1145" i="5"/>
  <c r="W1146" i="5"/>
  <c r="W1147" i="5"/>
  <c r="W1148" i="5"/>
  <c r="W1149" i="5"/>
  <c r="W1150" i="5"/>
  <c r="W1151" i="5"/>
  <c r="W1152" i="5"/>
  <c r="W1153" i="5"/>
  <c r="W1154" i="5"/>
  <c r="W1155" i="5"/>
  <c r="W1156" i="5"/>
  <c r="W1157" i="5"/>
  <c r="W1158" i="5"/>
  <c r="W1159" i="5"/>
  <c r="W1160" i="5"/>
  <c r="W1161" i="5"/>
  <c r="W1162" i="5"/>
  <c r="W1163" i="5"/>
  <c r="W1164" i="5"/>
  <c r="W1165" i="5"/>
  <c r="W1166" i="5"/>
  <c r="W1167" i="5"/>
  <c r="W1168" i="5"/>
  <c r="W1169" i="5"/>
  <c r="W1170" i="5"/>
  <c r="W1171" i="5"/>
  <c r="W1172" i="5"/>
  <c r="W1173" i="5"/>
  <c r="W1174" i="5"/>
  <c r="W1175" i="5"/>
  <c r="W1176" i="5"/>
  <c r="W1177" i="5"/>
  <c r="W1178" i="5"/>
  <c r="W1179" i="5"/>
  <c r="W1180" i="5"/>
  <c r="W1181" i="5"/>
  <c r="W1182" i="5"/>
  <c r="W1183" i="5"/>
  <c r="W1184" i="5"/>
  <c r="W1185" i="5"/>
  <c r="W1186" i="5"/>
  <c r="W1187" i="5"/>
  <c r="W1188" i="5"/>
  <c r="W1189" i="5"/>
  <c r="W1190" i="5"/>
  <c r="W1191" i="5"/>
  <c r="W1192" i="5"/>
  <c r="W1193" i="5"/>
  <c r="W1194" i="5"/>
  <c r="W1195" i="5"/>
  <c r="W1196" i="5"/>
  <c r="W1197" i="5"/>
  <c r="W1198" i="5"/>
  <c r="W1199" i="5"/>
  <c r="W1200" i="5"/>
  <c r="W1201" i="5"/>
  <c r="W1202" i="5"/>
  <c r="W1203" i="5"/>
  <c r="W1204" i="5"/>
  <c r="W1205" i="5"/>
  <c r="W1206" i="5"/>
  <c r="W1207" i="5"/>
  <c r="W1208" i="5"/>
  <c r="W1209" i="5"/>
  <c r="W1210" i="5"/>
  <c r="W1211" i="5"/>
  <c r="W1212" i="5"/>
  <c r="W1213" i="5"/>
  <c r="W1214" i="5"/>
  <c r="W1215" i="5"/>
  <c r="W1216" i="5"/>
  <c r="W1217" i="5"/>
  <c r="W1218" i="5"/>
  <c r="W1219" i="5"/>
  <c r="W1220" i="5"/>
  <c r="W1221" i="5"/>
  <c r="W1222" i="5"/>
  <c r="W1223" i="5"/>
  <c r="W1224" i="5"/>
  <c r="W1225" i="5"/>
  <c r="W1226" i="5"/>
  <c r="W1227" i="5"/>
  <c r="W1228" i="5"/>
  <c r="W1229" i="5"/>
  <c r="W1230" i="5"/>
  <c r="W1231" i="5"/>
  <c r="W1232" i="5"/>
  <c r="W1233" i="5"/>
  <c r="W1234" i="5"/>
  <c r="W1235" i="5"/>
  <c r="W1236" i="5"/>
  <c r="W1237" i="5"/>
  <c r="W1238" i="5"/>
  <c r="W1239" i="5"/>
  <c r="W1240" i="5"/>
  <c r="W1241" i="5"/>
  <c r="W1242" i="5"/>
  <c r="W1243" i="5"/>
  <c r="W1244" i="5"/>
  <c r="W1245" i="5"/>
  <c r="W1246" i="5"/>
  <c r="W1247" i="5"/>
  <c r="W1248" i="5"/>
  <c r="W1249" i="5"/>
  <c r="W1250" i="5"/>
  <c r="W1251" i="5"/>
  <c r="W1252" i="5"/>
  <c r="W1253" i="5"/>
  <c r="W1254" i="5"/>
  <c r="W1255" i="5"/>
  <c r="W1256" i="5"/>
  <c r="W1257" i="5"/>
  <c r="W1258" i="5"/>
  <c r="W1259" i="5"/>
  <c r="W1260" i="5"/>
  <c r="W1261" i="5"/>
  <c r="W1262" i="5"/>
  <c r="W1263" i="5"/>
  <c r="W1264" i="5"/>
  <c r="W1265" i="5"/>
  <c r="W1266" i="5"/>
  <c r="W1267" i="5"/>
  <c r="W1268" i="5"/>
  <c r="W1269" i="5"/>
  <c r="W1270" i="5"/>
  <c r="W1271" i="5"/>
  <c r="W1272" i="5"/>
  <c r="W1273" i="5"/>
  <c r="W1274" i="5"/>
  <c r="W1275" i="5"/>
  <c r="W1276" i="5"/>
  <c r="W1277" i="5"/>
  <c r="W1278" i="5"/>
  <c r="W1279" i="5"/>
  <c r="W1280" i="5"/>
  <c r="W1281" i="5"/>
  <c r="W1282" i="5"/>
  <c r="W1283" i="5"/>
  <c r="W1284" i="5"/>
  <c r="W1285" i="5"/>
  <c r="W1286" i="5"/>
  <c r="W1287" i="5"/>
  <c r="W1288" i="5"/>
  <c r="W1289" i="5"/>
  <c r="W1290" i="5"/>
  <c r="W1291" i="5"/>
  <c r="W1292" i="5"/>
  <c r="W1293" i="5"/>
  <c r="W1294" i="5"/>
  <c r="W1295" i="5"/>
  <c r="W1296" i="5"/>
  <c r="W1297" i="5"/>
  <c r="W1298" i="5"/>
  <c r="W1299" i="5"/>
  <c r="W1300" i="5"/>
  <c r="W1301" i="5"/>
  <c r="W1302" i="5"/>
  <c r="W1303" i="5"/>
  <c r="W1304" i="5"/>
  <c r="W1305" i="5"/>
  <c r="W1306" i="5"/>
  <c r="W1307" i="5"/>
  <c r="W1308" i="5"/>
  <c r="W1309" i="5"/>
  <c r="W1310" i="5"/>
  <c r="W1311" i="5"/>
  <c r="W1312" i="5"/>
  <c r="W1313" i="5"/>
  <c r="W1314" i="5"/>
  <c r="W1315" i="5"/>
  <c r="W1316" i="5"/>
  <c r="W1317" i="5"/>
  <c r="W1318" i="5"/>
  <c r="W1319" i="5"/>
  <c r="W1320" i="5"/>
  <c r="W1321" i="5"/>
  <c r="W1322" i="5"/>
  <c r="W1323" i="5"/>
  <c r="W1324" i="5"/>
  <c r="W1325" i="5"/>
  <c r="W1326" i="5"/>
  <c r="W1327" i="5"/>
  <c r="W1328" i="5"/>
  <c r="W1329" i="5"/>
  <c r="W1330" i="5"/>
  <c r="W1331" i="5"/>
  <c r="W1332" i="5"/>
  <c r="W1333" i="5"/>
  <c r="W1334" i="5"/>
  <c r="W1335" i="5"/>
  <c r="W1336" i="5"/>
  <c r="W1337" i="5"/>
  <c r="W1338" i="5"/>
  <c r="W1339" i="5"/>
  <c r="W1340" i="5"/>
  <c r="W1341" i="5"/>
  <c r="W1342" i="5"/>
  <c r="W1343" i="5"/>
  <c r="W1344" i="5"/>
  <c r="W1345" i="5"/>
  <c r="W1346" i="5"/>
  <c r="W1347" i="5"/>
  <c r="W1348" i="5"/>
  <c r="W1349" i="5"/>
  <c r="W1350" i="5"/>
  <c r="W1351" i="5"/>
  <c r="W1352" i="5"/>
  <c r="W1353" i="5"/>
  <c r="W1354" i="5"/>
  <c r="W1355" i="5"/>
  <c r="W1356" i="5"/>
  <c r="W1357" i="5"/>
  <c r="W1358" i="5"/>
  <c r="W1359" i="5"/>
  <c r="W1360" i="5"/>
  <c r="W1361" i="5"/>
  <c r="W1362" i="5"/>
  <c r="W1363" i="5"/>
  <c r="W1364" i="5"/>
  <c r="W1365" i="5"/>
  <c r="W1366" i="5"/>
  <c r="W1367" i="5"/>
  <c r="W1368" i="5"/>
  <c r="W1369" i="5"/>
  <c r="W1370" i="5"/>
  <c r="W1371" i="5"/>
  <c r="W1372" i="5"/>
  <c r="W1373" i="5"/>
  <c r="W1374" i="5"/>
  <c r="W1375" i="5"/>
  <c r="W1376" i="5"/>
  <c r="W1377" i="5"/>
  <c r="W1378" i="5"/>
  <c r="W1379" i="5"/>
  <c r="W1380" i="5"/>
  <c r="W1381" i="5"/>
  <c r="W1382" i="5"/>
  <c r="W1383" i="5"/>
  <c r="W1384" i="5"/>
  <c r="W1385" i="5"/>
  <c r="W1386" i="5"/>
  <c r="W1387" i="5"/>
  <c r="W1388" i="5"/>
  <c r="W1389" i="5"/>
  <c r="W1390" i="5"/>
  <c r="W1391" i="5"/>
  <c r="W1392" i="5"/>
  <c r="W1393" i="5"/>
  <c r="W1394" i="5"/>
  <c r="W1395" i="5"/>
  <c r="W1396" i="5"/>
  <c r="W1397" i="5"/>
  <c r="W1398" i="5"/>
  <c r="W1399" i="5"/>
  <c r="W1400" i="5"/>
  <c r="W1401" i="5"/>
  <c r="W1402" i="5"/>
  <c r="W1403" i="5"/>
  <c r="W1404" i="5"/>
  <c r="W1405" i="5"/>
  <c r="W1406" i="5"/>
  <c r="W1407" i="5"/>
  <c r="W1408" i="5"/>
  <c r="W1409" i="5"/>
  <c r="W1410" i="5"/>
  <c r="W1411" i="5"/>
  <c r="W1412" i="5"/>
  <c r="W1413" i="5"/>
  <c r="W1414" i="5"/>
  <c r="W1415" i="5"/>
  <c r="W1416" i="5"/>
  <c r="W1417" i="5"/>
  <c r="W1418" i="5"/>
  <c r="W1419" i="5"/>
  <c r="W1420" i="5"/>
  <c r="W1421" i="5"/>
  <c r="W1422" i="5"/>
  <c r="W1423" i="5"/>
  <c r="W1424" i="5"/>
  <c r="W1425" i="5"/>
  <c r="W1426" i="5"/>
  <c r="W1427" i="5"/>
  <c r="W1428" i="5"/>
  <c r="W1429" i="5"/>
  <c r="W1430" i="5"/>
  <c r="W1431" i="5"/>
  <c r="W1432" i="5"/>
  <c r="W1433" i="5"/>
  <c r="W1434" i="5"/>
  <c r="W1435" i="5"/>
  <c r="W1436" i="5"/>
  <c r="W1437" i="5"/>
  <c r="W1438" i="5"/>
  <c r="W1439" i="5"/>
  <c r="W1440" i="5"/>
  <c r="W1441" i="5"/>
  <c r="W1442" i="5"/>
  <c r="W1443" i="5"/>
  <c r="W1444" i="5"/>
  <c r="W1445" i="5"/>
  <c r="W1446" i="5"/>
  <c r="W1447" i="5"/>
  <c r="W1448" i="5"/>
  <c r="W1449" i="5"/>
  <c r="W1450" i="5"/>
  <c r="W1451" i="5"/>
  <c r="W1452" i="5"/>
  <c r="W1453" i="5"/>
  <c r="W1454" i="5"/>
  <c r="W1455" i="5"/>
  <c r="W1456" i="5"/>
  <c r="W1457" i="5"/>
  <c r="W1458" i="5"/>
  <c r="W1459" i="5"/>
  <c r="W1460" i="5"/>
  <c r="W1461" i="5"/>
  <c r="W1462" i="5"/>
  <c r="W1463" i="5"/>
  <c r="W1464" i="5"/>
  <c r="W1465" i="5"/>
  <c r="W1466" i="5"/>
  <c r="W1467" i="5"/>
  <c r="W1468" i="5"/>
  <c r="W1469" i="5"/>
  <c r="W1470" i="5"/>
  <c r="W1471" i="5"/>
  <c r="W1472" i="5"/>
  <c r="W1473" i="5"/>
  <c r="W1474" i="5"/>
  <c r="W1475" i="5"/>
  <c r="W1476" i="5"/>
  <c r="W1477" i="5"/>
  <c r="W1478" i="5"/>
  <c r="W1479" i="5"/>
  <c r="W1480" i="5"/>
  <c r="W1481" i="5"/>
  <c r="W1482" i="5"/>
  <c r="W1483" i="5"/>
  <c r="W1484" i="5"/>
  <c r="W1485" i="5"/>
  <c r="W1486" i="5"/>
  <c r="W1487" i="5"/>
  <c r="W1488" i="5"/>
  <c r="W1489" i="5"/>
  <c r="W1490" i="5"/>
  <c r="W1491" i="5"/>
  <c r="W1492" i="5"/>
  <c r="W1493" i="5"/>
  <c r="W1494" i="5"/>
  <c r="W1495" i="5"/>
  <c r="W1496" i="5"/>
  <c r="W1497" i="5"/>
  <c r="W1498" i="5"/>
  <c r="W1499" i="5"/>
  <c r="W1500" i="5"/>
  <c r="W1501" i="5"/>
  <c r="W1502" i="5"/>
  <c r="W1503" i="5"/>
  <c r="W1504" i="5"/>
  <c r="W1505" i="5"/>
  <c r="W1506" i="5"/>
  <c r="W1507" i="5"/>
  <c r="W1508" i="5"/>
  <c r="W1509" i="5"/>
  <c r="W1510" i="5"/>
  <c r="W1511" i="5"/>
  <c r="W1512" i="5"/>
  <c r="W1513" i="5"/>
  <c r="W1514" i="5"/>
  <c r="W1515" i="5"/>
  <c r="W1516" i="5"/>
  <c r="W1517" i="5"/>
  <c r="W1518" i="5"/>
  <c r="W1519" i="5"/>
  <c r="W1520" i="5"/>
  <c r="W1521" i="5"/>
  <c r="W1522" i="5"/>
  <c r="W1523" i="5"/>
  <c r="W1524" i="5"/>
  <c r="W1525" i="5"/>
  <c r="W1526" i="5"/>
  <c r="W1527" i="5"/>
  <c r="W1528" i="5"/>
  <c r="W1529" i="5"/>
  <c r="W1530" i="5"/>
  <c r="W1531" i="5"/>
  <c r="W1532" i="5"/>
  <c r="W1533" i="5"/>
  <c r="W1534" i="5"/>
  <c r="W1535" i="5"/>
  <c r="W1536" i="5"/>
  <c r="W1537" i="5"/>
  <c r="W1538" i="5"/>
  <c r="W1539" i="5"/>
  <c r="W1540" i="5"/>
  <c r="W1541" i="5"/>
  <c r="W1542" i="5"/>
  <c r="W1543" i="5"/>
  <c r="W1544" i="5"/>
  <c r="W1545" i="5"/>
  <c r="W1546" i="5"/>
  <c r="W1547" i="5"/>
  <c r="W1548" i="5"/>
  <c r="W1549" i="5"/>
  <c r="W1550" i="5"/>
  <c r="W1551" i="5"/>
  <c r="W1552" i="5"/>
  <c r="W1553" i="5"/>
  <c r="W1554" i="5"/>
  <c r="W1555" i="5"/>
  <c r="W1556" i="5"/>
  <c r="W1557" i="5"/>
  <c r="W1558" i="5"/>
  <c r="W1559" i="5"/>
  <c r="W1560" i="5"/>
  <c r="W1561" i="5"/>
  <c r="W1562" i="5"/>
  <c r="W1563" i="5"/>
  <c r="W1564" i="5"/>
  <c r="W1565" i="5"/>
  <c r="W1566" i="5"/>
  <c r="W1567" i="5"/>
  <c r="W1568" i="5"/>
  <c r="W1569" i="5"/>
  <c r="W1570" i="5"/>
  <c r="W1571" i="5"/>
  <c r="W1572" i="5"/>
  <c r="W1573" i="5"/>
  <c r="W1574" i="5"/>
  <c r="W1575" i="5"/>
  <c r="W1576" i="5"/>
  <c r="W1577" i="5"/>
  <c r="W1578" i="5"/>
  <c r="W1579" i="5"/>
  <c r="W1580" i="5"/>
  <c r="W1581" i="5"/>
  <c r="W1582" i="5"/>
  <c r="W1583" i="5"/>
  <c r="W1584" i="5"/>
  <c r="W1585" i="5"/>
  <c r="W1586" i="5"/>
  <c r="W1587" i="5"/>
  <c r="W1588" i="5"/>
  <c r="W1589" i="5"/>
  <c r="W1590" i="5"/>
  <c r="W1591" i="5"/>
  <c r="W1592" i="5"/>
  <c r="W1593" i="5"/>
  <c r="W1594" i="5"/>
  <c r="W1595" i="5"/>
  <c r="W1596" i="5"/>
  <c r="W1597" i="5"/>
  <c r="W1598" i="5"/>
  <c r="W1599" i="5"/>
  <c r="W1600" i="5"/>
  <c r="W1601" i="5"/>
  <c r="W1602" i="5"/>
  <c r="W1603" i="5"/>
  <c r="W1604" i="5"/>
  <c r="W1605" i="5"/>
  <c r="W1606" i="5"/>
  <c r="W1607" i="5"/>
  <c r="W1608" i="5"/>
  <c r="W1609" i="5"/>
  <c r="W1610" i="5"/>
  <c r="W1611" i="5"/>
  <c r="W1612" i="5"/>
  <c r="W1613" i="5"/>
  <c r="W1614" i="5"/>
  <c r="W1615" i="5"/>
  <c r="W1616" i="5"/>
  <c r="W1617" i="5"/>
  <c r="W1618" i="5"/>
  <c r="W1619" i="5"/>
  <c r="W1620" i="5"/>
  <c r="W1621" i="5"/>
  <c r="W1622" i="5"/>
  <c r="W1623" i="5"/>
  <c r="W1624" i="5"/>
  <c r="W1625" i="5"/>
  <c r="W1626" i="5"/>
  <c r="W1627" i="5"/>
  <c r="W1628" i="5"/>
  <c r="W1629" i="5"/>
  <c r="W1630" i="5"/>
  <c r="W1631" i="5"/>
  <c r="W1632" i="5"/>
  <c r="W1633" i="5"/>
  <c r="W1634" i="5"/>
  <c r="W1635" i="5"/>
  <c r="W1636" i="5"/>
  <c r="W1637" i="5"/>
  <c r="W1638" i="5"/>
  <c r="W1639" i="5"/>
  <c r="W1640" i="5"/>
  <c r="W1641" i="5"/>
  <c r="W1642" i="5"/>
  <c r="W1643" i="5"/>
  <c r="W1644" i="5"/>
  <c r="W1645" i="5"/>
  <c r="W1646" i="5"/>
  <c r="W1647" i="5"/>
  <c r="W1648" i="5"/>
  <c r="W1649" i="5"/>
  <c r="W1650" i="5"/>
  <c r="W1651" i="5"/>
  <c r="W1652" i="5"/>
  <c r="W1653" i="5"/>
  <c r="W1654" i="5"/>
  <c r="W1655" i="5"/>
  <c r="W1656" i="5"/>
  <c r="W1657" i="5"/>
  <c r="W1658" i="5"/>
  <c r="W1659" i="5"/>
  <c r="W1660" i="5"/>
  <c r="W1661" i="5"/>
  <c r="W1662" i="5"/>
  <c r="W1663" i="5"/>
  <c r="W1664" i="5"/>
  <c r="W1665" i="5"/>
  <c r="W1666" i="5"/>
  <c r="W1667" i="5"/>
  <c r="W1668" i="5"/>
  <c r="W1669" i="5"/>
  <c r="W1670" i="5"/>
  <c r="W1671" i="5"/>
  <c r="W1672" i="5"/>
  <c r="W1673" i="5"/>
  <c r="W1674" i="5"/>
  <c r="W1675" i="5"/>
  <c r="W1676" i="5"/>
  <c r="W1677" i="5"/>
  <c r="W1678" i="5"/>
  <c r="W1679" i="5"/>
  <c r="W1680" i="5"/>
  <c r="W1681" i="5"/>
  <c r="W1682" i="5"/>
  <c r="W1683" i="5"/>
  <c r="W1684" i="5"/>
  <c r="W1685" i="5"/>
  <c r="W1686" i="5"/>
  <c r="W1687" i="5"/>
  <c r="W1688" i="5"/>
  <c r="W1689" i="5"/>
  <c r="W1690" i="5"/>
  <c r="W1691" i="5"/>
  <c r="W1692" i="5"/>
  <c r="W1693" i="5"/>
  <c r="W1694" i="5"/>
  <c r="W1695" i="5"/>
  <c r="W1696" i="5"/>
  <c r="W1697" i="5"/>
  <c r="W1698" i="5"/>
  <c r="W1699" i="5"/>
  <c r="W1700" i="5"/>
  <c r="W1701" i="5"/>
  <c r="W1702" i="5"/>
  <c r="W1703" i="5"/>
  <c r="W1704" i="5"/>
  <c r="W1705" i="5"/>
  <c r="W1706" i="5"/>
  <c r="W1707" i="5"/>
  <c r="W1708" i="5"/>
  <c r="W1709" i="5"/>
  <c r="W1710" i="5"/>
  <c r="W1711" i="5"/>
  <c r="W1712" i="5"/>
  <c r="W1713" i="5"/>
  <c r="W1714" i="5"/>
  <c r="W1715" i="5"/>
  <c r="W1716" i="5"/>
  <c r="W1717" i="5"/>
  <c r="W1718" i="5"/>
  <c r="W1719" i="5"/>
  <c r="W1720" i="5"/>
  <c r="W1721" i="5"/>
  <c r="W1722" i="5"/>
  <c r="W1723" i="5"/>
  <c r="W1724" i="5"/>
  <c r="W1725" i="5"/>
  <c r="W1726" i="5"/>
  <c r="W1727" i="5"/>
  <c r="W1728" i="5"/>
  <c r="W1729" i="5"/>
  <c r="W1730" i="5"/>
  <c r="W1731" i="5"/>
  <c r="W1732" i="5"/>
  <c r="W1733" i="5"/>
  <c r="W1734" i="5"/>
  <c r="W1735" i="5"/>
  <c r="W1736" i="5"/>
  <c r="W1737" i="5"/>
  <c r="W1738" i="5"/>
  <c r="W1739" i="5"/>
  <c r="W1740" i="5"/>
  <c r="W1741" i="5"/>
  <c r="W1742" i="5"/>
  <c r="W1743" i="5"/>
  <c r="W1744" i="5"/>
  <c r="W1745" i="5"/>
  <c r="W1746" i="5"/>
  <c r="W1747" i="5"/>
  <c r="W1748" i="5"/>
  <c r="W1749" i="5"/>
  <c r="W1750" i="5"/>
  <c r="W1751" i="5"/>
  <c r="W1752" i="5"/>
  <c r="W1753" i="5"/>
  <c r="W1754" i="5"/>
  <c r="W1755" i="5"/>
  <c r="W1756" i="5"/>
  <c r="W1757" i="5"/>
  <c r="W1758" i="5"/>
  <c r="W1759" i="5"/>
  <c r="W1760" i="5"/>
  <c r="W1761" i="5"/>
  <c r="W1762" i="5"/>
  <c r="W1763" i="5"/>
  <c r="W1764" i="5"/>
  <c r="W1765" i="5"/>
  <c r="W1766" i="5"/>
  <c r="W1767" i="5"/>
  <c r="W1768" i="5"/>
  <c r="W1769" i="5"/>
  <c r="W1770" i="5"/>
  <c r="W1771" i="5"/>
  <c r="W1772" i="5"/>
  <c r="W1773" i="5"/>
  <c r="W1774" i="5"/>
  <c r="W1775" i="5"/>
  <c r="W1776" i="5"/>
  <c r="W1777" i="5"/>
  <c r="W1778" i="5"/>
  <c r="W1779" i="5"/>
  <c r="W1780" i="5"/>
  <c r="W1781" i="5"/>
  <c r="W1782" i="5"/>
  <c r="W1783" i="5"/>
  <c r="W1784" i="5"/>
  <c r="W1785" i="5"/>
  <c r="W1786" i="5"/>
  <c r="W1787" i="5"/>
  <c r="W1788" i="5"/>
  <c r="W1789" i="5"/>
  <c r="W1790" i="5"/>
  <c r="W1791" i="5"/>
  <c r="W1792" i="5"/>
  <c r="W1793" i="5"/>
  <c r="W1794" i="5"/>
  <c r="W1795" i="5"/>
  <c r="W1796" i="5"/>
  <c r="W1797" i="5"/>
  <c r="W1798" i="5"/>
  <c r="W1799" i="5"/>
  <c r="W1800" i="5"/>
  <c r="W1801" i="5"/>
  <c r="W1802" i="5"/>
  <c r="W1803" i="5"/>
  <c r="W1804" i="5"/>
  <c r="W1805" i="5"/>
  <c r="W1806" i="5"/>
  <c r="W1807" i="5"/>
  <c r="W1808" i="5"/>
  <c r="W1809" i="5"/>
  <c r="W1810" i="5"/>
  <c r="W1811" i="5"/>
  <c r="W1812" i="5"/>
  <c r="W1813" i="5"/>
  <c r="W1814" i="5"/>
  <c r="W1815" i="5"/>
  <c r="W1816" i="5"/>
  <c r="W1817" i="5"/>
  <c r="W1818" i="5"/>
  <c r="W1819" i="5"/>
  <c r="W1820" i="5"/>
  <c r="W1821" i="5"/>
  <c r="W1822" i="5"/>
  <c r="W1823" i="5"/>
  <c r="W1824" i="5"/>
  <c r="W1825" i="5"/>
  <c r="W1826" i="5"/>
  <c r="W1827" i="5"/>
  <c r="W1828" i="5"/>
  <c r="W1829" i="5"/>
  <c r="W1830" i="5"/>
  <c r="W1831" i="5"/>
  <c r="W1832" i="5"/>
  <c r="W1833" i="5"/>
  <c r="W1834" i="5"/>
  <c r="W1835" i="5"/>
  <c r="W1836" i="5"/>
  <c r="W1837" i="5"/>
  <c r="W1838" i="5"/>
  <c r="W1839" i="5"/>
  <c r="W1840" i="5"/>
  <c r="W1841" i="5"/>
  <c r="W1842" i="5"/>
  <c r="W1843" i="5"/>
  <c r="W1844" i="5"/>
  <c r="W1845" i="5"/>
  <c r="W1846" i="5"/>
  <c r="W1847" i="5"/>
  <c r="W1848" i="5"/>
  <c r="W1849" i="5"/>
  <c r="W1850" i="5"/>
  <c r="W1851" i="5"/>
  <c r="W1852" i="5"/>
  <c r="W1853" i="5"/>
  <c r="W1854" i="5"/>
  <c r="W1855" i="5"/>
  <c r="W1856" i="5"/>
  <c r="W1857" i="5"/>
  <c r="W1858" i="5"/>
  <c r="W1859" i="5"/>
  <c r="W1860" i="5"/>
  <c r="W1861" i="5"/>
  <c r="W1862" i="5"/>
  <c r="W1863" i="5"/>
  <c r="W1864" i="5"/>
  <c r="W1865" i="5"/>
  <c r="W1866" i="5"/>
  <c r="W1867" i="5"/>
  <c r="W1868" i="5"/>
  <c r="W1869" i="5"/>
  <c r="W1870" i="5"/>
  <c r="W1871" i="5"/>
  <c r="W1872" i="5"/>
  <c r="W1873" i="5"/>
  <c r="W1874" i="5"/>
  <c r="W1875" i="5"/>
  <c r="W1876" i="5"/>
  <c r="W1877" i="5"/>
  <c r="W1878" i="5"/>
  <c r="W1879" i="5"/>
  <c r="W1880" i="5"/>
  <c r="W1881" i="5"/>
  <c r="W1882" i="5"/>
  <c r="W1883" i="5"/>
  <c r="W1884" i="5"/>
  <c r="W1885" i="5"/>
  <c r="W1886" i="5"/>
  <c r="W1887" i="5"/>
  <c r="W1888" i="5"/>
  <c r="W1889" i="5"/>
  <c r="W1890" i="5"/>
  <c r="W1891" i="5"/>
  <c r="W1892" i="5"/>
  <c r="W1893" i="5"/>
  <c r="W1894" i="5"/>
  <c r="W1895" i="5"/>
  <c r="W1896" i="5"/>
  <c r="W1897" i="5"/>
  <c r="W1898" i="5"/>
  <c r="W1899" i="5"/>
  <c r="W1900" i="5"/>
  <c r="W1901" i="5"/>
  <c r="W1902" i="5"/>
  <c r="W1903" i="5"/>
  <c r="W1904" i="5"/>
  <c r="W1905" i="5"/>
  <c r="W1906" i="5"/>
  <c r="W1907" i="5"/>
  <c r="W1908" i="5"/>
  <c r="W1909" i="5"/>
  <c r="W1910" i="5"/>
  <c r="W1911" i="5"/>
  <c r="W1912" i="5"/>
  <c r="W1913" i="5"/>
  <c r="W1914" i="5"/>
  <c r="W1915" i="5"/>
  <c r="W1916" i="5"/>
  <c r="W1917" i="5"/>
  <c r="W1918" i="5"/>
  <c r="W1919" i="5"/>
  <c r="W1920" i="5"/>
  <c r="W1921" i="5"/>
  <c r="W1922" i="5"/>
  <c r="W1923" i="5"/>
  <c r="W1924" i="5"/>
  <c r="W1925" i="5"/>
  <c r="W1926" i="5"/>
  <c r="W1927" i="5"/>
  <c r="W1928" i="5"/>
  <c r="W1929" i="5"/>
  <c r="W1930" i="5"/>
  <c r="W1931" i="5"/>
  <c r="W1932" i="5"/>
  <c r="W1933" i="5"/>
  <c r="W1934" i="5"/>
  <c r="W1935" i="5"/>
  <c r="W1936" i="5"/>
  <c r="W1937" i="5"/>
  <c r="W1938" i="5"/>
  <c r="W1939" i="5"/>
  <c r="W1940" i="5"/>
  <c r="W1941" i="5"/>
  <c r="W1942" i="5"/>
  <c r="W1943" i="5"/>
  <c r="W1944" i="5"/>
  <c r="W1945" i="5"/>
  <c r="W1946" i="5"/>
  <c r="W1947" i="5"/>
  <c r="W1948" i="5"/>
  <c r="W1949" i="5"/>
  <c r="W1950" i="5"/>
  <c r="W1951" i="5"/>
  <c r="W1952" i="5"/>
  <c r="W1953" i="5"/>
  <c r="W1954" i="5"/>
  <c r="W1955" i="5"/>
  <c r="W1956" i="5"/>
  <c r="W1957" i="5"/>
  <c r="W1958" i="5"/>
  <c r="W1959" i="5"/>
  <c r="W1960" i="5"/>
  <c r="W1961" i="5"/>
  <c r="W1962" i="5"/>
  <c r="W1963" i="5"/>
  <c r="W1964" i="5"/>
  <c r="W1965" i="5"/>
  <c r="W1966" i="5"/>
  <c r="W1967" i="5"/>
  <c r="W1968" i="5"/>
  <c r="W1969" i="5"/>
  <c r="W1970" i="5"/>
  <c r="W1971" i="5"/>
  <c r="W1972" i="5"/>
  <c r="W1973" i="5"/>
  <c r="W1974" i="5"/>
  <c r="W1975" i="5"/>
  <c r="W1976" i="5"/>
  <c r="W1977" i="5"/>
  <c r="W1978" i="5"/>
  <c r="W1979" i="5"/>
  <c r="W1980" i="5"/>
  <c r="W1981" i="5"/>
  <c r="W1982" i="5"/>
  <c r="W1983" i="5"/>
  <c r="W1984" i="5"/>
  <c r="W1985" i="5"/>
  <c r="W1986" i="5"/>
  <c r="W1987" i="5"/>
  <c r="W1988" i="5"/>
  <c r="W1989" i="5"/>
  <c r="W1990" i="5"/>
  <c r="W1991" i="5"/>
  <c r="W1992" i="5"/>
  <c r="W1993" i="5"/>
  <c r="W1994" i="5"/>
  <c r="W1995" i="5"/>
  <c r="W1996" i="5"/>
  <c r="W1997" i="5"/>
  <c r="W1998" i="5"/>
  <c r="W1999" i="5"/>
  <c r="W2000" i="5"/>
  <c r="W2001" i="5"/>
  <c r="W2002" i="5"/>
  <c r="W2003" i="5"/>
  <c r="W2004" i="5"/>
  <c r="W2005" i="5"/>
  <c r="W2006" i="5"/>
  <c r="W2007" i="5"/>
  <c r="W2008" i="5"/>
  <c r="W2009" i="5"/>
  <c r="W2010" i="5"/>
  <c r="W2011" i="5"/>
  <c r="W2012" i="5"/>
  <c r="W2013" i="5"/>
  <c r="W2014" i="5"/>
  <c r="W2015" i="5"/>
  <c r="W2016" i="5"/>
  <c r="W2017" i="5"/>
  <c r="W2018" i="5"/>
  <c r="W2019" i="5"/>
  <c r="W2020" i="5"/>
  <c r="W2021" i="5"/>
  <c r="W2022" i="5"/>
  <c r="W2023" i="5"/>
  <c r="W2024" i="5"/>
  <c r="W2025" i="5"/>
  <c r="W2026" i="5"/>
  <c r="W2027" i="5"/>
  <c r="W2028" i="5"/>
  <c r="W2029" i="5"/>
  <c r="W2030" i="5"/>
  <c r="W2031" i="5"/>
  <c r="W2032" i="5"/>
  <c r="W2033" i="5"/>
  <c r="W2034" i="5"/>
  <c r="W2035" i="5"/>
  <c r="W2036" i="5"/>
  <c r="W2037" i="5"/>
  <c r="W2038" i="5"/>
  <c r="W2039" i="5"/>
  <c r="W2040" i="5"/>
  <c r="W2041" i="5"/>
  <c r="W2042" i="5"/>
  <c r="W2043" i="5"/>
  <c r="W2044" i="5"/>
  <c r="W2045" i="5"/>
  <c r="W2046" i="5"/>
  <c r="W2047" i="5"/>
  <c r="W2048" i="5"/>
  <c r="W2049" i="5"/>
  <c r="W2050" i="5"/>
  <c r="W2051" i="5"/>
  <c r="W2052" i="5"/>
  <c r="W2053" i="5"/>
  <c r="W2054" i="5"/>
  <c r="W2055" i="5"/>
  <c r="W2056" i="5"/>
  <c r="W2057" i="5"/>
  <c r="W2058" i="5"/>
  <c r="W2059" i="5"/>
  <c r="W2060" i="5"/>
  <c r="W2061" i="5"/>
  <c r="W2062" i="5"/>
  <c r="W2063" i="5"/>
  <c r="W2064" i="5"/>
  <c r="W2065" i="5"/>
  <c r="W2066" i="5"/>
  <c r="W2067" i="5"/>
  <c r="W2068" i="5"/>
  <c r="W2069" i="5"/>
  <c r="W2070" i="5"/>
  <c r="W2071" i="5"/>
  <c r="W2072" i="5"/>
  <c r="W2073" i="5"/>
  <c r="W2074" i="5"/>
  <c r="W2075" i="5"/>
  <c r="W2076" i="5"/>
  <c r="W2077" i="5"/>
  <c r="W2078" i="5"/>
  <c r="W2079" i="5"/>
  <c r="W2080" i="5"/>
  <c r="W2081" i="5"/>
  <c r="W2082" i="5"/>
  <c r="W2083" i="5"/>
  <c r="W2084" i="5"/>
  <c r="W2085" i="5"/>
  <c r="W2086" i="5"/>
  <c r="W2087" i="5"/>
  <c r="W2088" i="5"/>
  <c r="W2089" i="5"/>
  <c r="W2090" i="5"/>
  <c r="W2091" i="5"/>
  <c r="W2092" i="5"/>
  <c r="W2093" i="5"/>
  <c r="W2094" i="5"/>
  <c r="W2095" i="5"/>
  <c r="W2096" i="5"/>
  <c r="W2097" i="5"/>
  <c r="W2098" i="5"/>
  <c r="W2099" i="5"/>
  <c r="W2100" i="5"/>
  <c r="W2101" i="5"/>
  <c r="W2102" i="5"/>
  <c r="W2103" i="5"/>
  <c r="W2104" i="5"/>
  <c r="W2105" i="5"/>
  <c r="W2106" i="5"/>
  <c r="W2107" i="5"/>
  <c r="W2108" i="5"/>
  <c r="W2109" i="5"/>
  <c r="W2110" i="5"/>
  <c r="W2111" i="5"/>
  <c r="W2112" i="5"/>
  <c r="W2113" i="5"/>
  <c r="W2114" i="5"/>
  <c r="W2115" i="5"/>
  <c r="W2116" i="5"/>
  <c r="W2117" i="5"/>
  <c r="W2118" i="5"/>
  <c r="W2119" i="5"/>
  <c r="W2120" i="5"/>
  <c r="W2121" i="5"/>
  <c r="W2122" i="5"/>
  <c r="W2123" i="5"/>
  <c r="W2124" i="5"/>
  <c r="W2125" i="5"/>
  <c r="W2126" i="5"/>
  <c r="W2127" i="5"/>
  <c r="W2128" i="5"/>
  <c r="W2129" i="5"/>
  <c r="W2130" i="5"/>
  <c r="W2131" i="5"/>
  <c r="W2132" i="5"/>
  <c r="W2133" i="5"/>
  <c r="W2134" i="5"/>
  <c r="W2135" i="5"/>
  <c r="W2136" i="5"/>
  <c r="W2137" i="5"/>
  <c r="W2138" i="5"/>
  <c r="W2139" i="5"/>
  <c r="W2140" i="5"/>
  <c r="W2141" i="5"/>
  <c r="W2142" i="5"/>
  <c r="W2143" i="5"/>
  <c r="W2144" i="5"/>
  <c r="W2145" i="5"/>
  <c r="W2146" i="5"/>
  <c r="W2147" i="5"/>
  <c r="W2148" i="5"/>
  <c r="W2149" i="5"/>
  <c r="W2150" i="5"/>
  <c r="W2151" i="5"/>
  <c r="W2152" i="5"/>
  <c r="W2153" i="5"/>
  <c r="W2154" i="5"/>
  <c r="W2155" i="5"/>
  <c r="W2156" i="5"/>
  <c r="W2157" i="5"/>
  <c r="W2158" i="5"/>
  <c r="W2159" i="5"/>
  <c r="W2160" i="5"/>
  <c r="W2161" i="5"/>
  <c r="W2162" i="5"/>
  <c r="W2163" i="5"/>
  <c r="W2164" i="5"/>
  <c r="W2165" i="5"/>
  <c r="W2166" i="5"/>
  <c r="W2167" i="5"/>
  <c r="W2168" i="5"/>
  <c r="W2169" i="5"/>
  <c r="W2170" i="5"/>
  <c r="W2171" i="5"/>
  <c r="W2172" i="5"/>
  <c r="W2173" i="5"/>
  <c r="W2174" i="5"/>
  <c r="W2175" i="5"/>
  <c r="W2176" i="5"/>
  <c r="W2177" i="5"/>
  <c r="W2178" i="5"/>
  <c r="W2179" i="5"/>
  <c r="W2180" i="5"/>
  <c r="W2181" i="5"/>
  <c r="W2182" i="5"/>
  <c r="W2183" i="5"/>
  <c r="W2184" i="5"/>
  <c r="W2185" i="5"/>
  <c r="W2186" i="5"/>
  <c r="W2187" i="5"/>
  <c r="W2188" i="5"/>
  <c r="W2189" i="5"/>
  <c r="W2190" i="5"/>
  <c r="W2191" i="5"/>
  <c r="W2192" i="5"/>
  <c r="W2193" i="5"/>
  <c r="W2194" i="5"/>
  <c r="W2195" i="5"/>
  <c r="W2196" i="5"/>
  <c r="W2197" i="5"/>
  <c r="W2198" i="5"/>
  <c r="W2199" i="5"/>
  <c r="W2200" i="5"/>
  <c r="W2201" i="5"/>
  <c r="W2202" i="5"/>
  <c r="W2203" i="5"/>
  <c r="W2204" i="5"/>
  <c r="W2205" i="5"/>
  <c r="W2206" i="5"/>
  <c r="W2207" i="5"/>
  <c r="W2208" i="5"/>
  <c r="W2209" i="5"/>
  <c r="W2210" i="5"/>
  <c r="W2211" i="5"/>
  <c r="W2212" i="5"/>
  <c r="W2213" i="5"/>
  <c r="W2214" i="5"/>
  <c r="W2215" i="5"/>
  <c r="W2216" i="5"/>
  <c r="W2217" i="5"/>
  <c r="W2218" i="5"/>
  <c r="W2219" i="5"/>
  <c r="W2220" i="5"/>
  <c r="W2221" i="5"/>
  <c r="W2222" i="5"/>
  <c r="W2223" i="5"/>
  <c r="W2224" i="5"/>
  <c r="W2225" i="5"/>
  <c r="W2226" i="5"/>
  <c r="W2227" i="5"/>
  <c r="W2228" i="5"/>
  <c r="W2229" i="5"/>
  <c r="W2230" i="5"/>
  <c r="W2231" i="5"/>
  <c r="W2232" i="5"/>
  <c r="W2233" i="5"/>
  <c r="W2234" i="5"/>
  <c r="W2235" i="5"/>
  <c r="W2236" i="5"/>
  <c r="W2237" i="5"/>
  <c r="W2238" i="5"/>
  <c r="W2239" i="5"/>
  <c r="W2240" i="5"/>
  <c r="W2241" i="5"/>
  <c r="W2242" i="5"/>
  <c r="W2243" i="5"/>
  <c r="W2244" i="5"/>
  <c r="W2245" i="5"/>
  <c r="W2246" i="5"/>
  <c r="W2247" i="5"/>
  <c r="W2248" i="5"/>
  <c r="W2249" i="5"/>
  <c r="W2250" i="5"/>
  <c r="W2251" i="5"/>
  <c r="W2252" i="5"/>
  <c r="W2253" i="5"/>
  <c r="W2254" i="5"/>
  <c r="W2255" i="5"/>
  <c r="W2256" i="5"/>
  <c r="W2257" i="5"/>
  <c r="W2258" i="5"/>
  <c r="W2259" i="5"/>
  <c r="W2260" i="5"/>
  <c r="W2261" i="5"/>
  <c r="W2262" i="5"/>
  <c r="W2263" i="5"/>
  <c r="W2264" i="5"/>
  <c r="W2265" i="5"/>
  <c r="W2266" i="5"/>
  <c r="W2267" i="5"/>
  <c r="W2268" i="5"/>
  <c r="W2269" i="5"/>
  <c r="W2270" i="5"/>
  <c r="W2271" i="5"/>
  <c r="W2272" i="5"/>
  <c r="W2273" i="5"/>
  <c r="W2274" i="5"/>
  <c r="W2275" i="5"/>
  <c r="W2276" i="5"/>
  <c r="W2277" i="5"/>
  <c r="W2278" i="5"/>
  <c r="W2279" i="5"/>
  <c r="W2280" i="5"/>
  <c r="W2281" i="5"/>
  <c r="W2282" i="5"/>
  <c r="W2283" i="5"/>
  <c r="W2284" i="5"/>
  <c r="W2285" i="5"/>
  <c r="W2286" i="5"/>
  <c r="W2287" i="5"/>
  <c r="W2288" i="5"/>
  <c r="W2289" i="5"/>
  <c r="W2290" i="5"/>
  <c r="W2291" i="5"/>
  <c r="W2292" i="5"/>
  <c r="W2293" i="5"/>
  <c r="W2294" i="5"/>
  <c r="W2295" i="5"/>
  <c r="W2296" i="5"/>
  <c r="W2297" i="5"/>
  <c r="W2298" i="5"/>
  <c r="W2299" i="5"/>
  <c r="W2300" i="5"/>
  <c r="W2301" i="5"/>
  <c r="W2302" i="5"/>
  <c r="W2303" i="5"/>
  <c r="W2304" i="5"/>
  <c r="W2305" i="5"/>
  <c r="W2306" i="5"/>
  <c r="W2307" i="5"/>
  <c r="W2308" i="5"/>
  <c r="W2309" i="5"/>
  <c r="W2310" i="5"/>
  <c r="W2311" i="5"/>
  <c r="W2312" i="5"/>
  <c r="W2313" i="5"/>
  <c r="W2314" i="5"/>
  <c r="W2315" i="5"/>
  <c r="W2316" i="5"/>
  <c r="W2317" i="5"/>
  <c r="W2318" i="5"/>
  <c r="W2319" i="5"/>
  <c r="W2320" i="5"/>
  <c r="W2321" i="5"/>
  <c r="W2322" i="5"/>
  <c r="W2323" i="5"/>
  <c r="W2324" i="5"/>
  <c r="W2325" i="5"/>
  <c r="W2326" i="5"/>
  <c r="W2327" i="5"/>
  <c r="W2328" i="5"/>
  <c r="W2329" i="5"/>
  <c r="W2330" i="5"/>
  <c r="W2331" i="5"/>
  <c r="W2332" i="5"/>
  <c r="W2333" i="5"/>
  <c r="W2334" i="5"/>
  <c r="W2335" i="5"/>
  <c r="W2336" i="5"/>
  <c r="W2337" i="5"/>
  <c r="W2338" i="5"/>
  <c r="W2339" i="5"/>
  <c r="W2340" i="5"/>
  <c r="W2341" i="5"/>
  <c r="W2342" i="5"/>
  <c r="W2343" i="5"/>
  <c r="W2344" i="5"/>
  <c r="W2345" i="5"/>
  <c r="W2346" i="5"/>
  <c r="W2347" i="5"/>
  <c r="W2348" i="5"/>
  <c r="W2349" i="5"/>
  <c r="W2350" i="5"/>
  <c r="W2351" i="5"/>
  <c r="W2352" i="5"/>
  <c r="W2353" i="5"/>
  <c r="W2354" i="5"/>
  <c r="W2355" i="5"/>
  <c r="W2356" i="5"/>
  <c r="W2357" i="5"/>
  <c r="W2358" i="5"/>
  <c r="W2359" i="5"/>
  <c r="W2360" i="5"/>
  <c r="W2361" i="5"/>
  <c r="W2362" i="5"/>
  <c r="W2363" i="5"/>
  <c r="W2364" i="5"/>
  <c r="W2365" i="5"/>
  <c r="W2366" i="5"/>
  <c r="W2367" i="5"/>
  <c r="W2368" i="5"/>
  <c r="W2369" i="5"/>
  <c r="W2370" i="5"/>
  <c r="W2371" i="5"/>
  <c r="W2372" i="5"/>
  <c r="W2373" i="5"/>
  <c r="W2374" i="5"/>
  <c r="W2375" i="5"/>
  <c r="W2376" i="5"/>
  <c r="W2377" i="5"/>
  <c r="W2378" i="5"/>
  <c r="W2379" i="5"/>
  <c r="W2380" i="5"/>
  <c r="W2381" i="5"/>
  <c r="W2382" i="5"/>
  <c r="W2383" i="5"/>
  <c r="W2384" i="5"/>
  <c r="W2385" i="5"/>
  <c r="W2386" i="5"/>
  <c r="W2387" i="5"/>
  <c r="W2388" i="5"/>
  <c r="W2389" i="5"/>
  <c r="W2390" i="5"/>
  <c r="W2391" i="5"/>
  <c r="W2392" i="5"/>
  <c r="W2393" i="5"/>
  <c r="W2394" i="5"/>
  <c r="W2395" i="5"/>
  <c r="W2396" i="5"/>
  <c r="W2397" i="5"/>
  <c r="W2398" i="5"/>
  <c r="W2399" i="5"/>
  <c r="W2400" i="5"/>
  <c r="W2401" i="5"/>
  <c r="W2402" i="5"/>
  <c r="W2403" i="5"/>
  <c r="W2404" i="5"/>
  <c r="W2405" i="5"/>
  <c r="W2406" i="5"/>
  <c r="W2407" i="5"/>
  <c r="W2408" i="5"/>
  <c r="W2409" i="5"/>
  <c r="W2410" i="5"/>
  <c r="W2411" i="5"/>
  <c r="W2412" i="5"/>
  <c r="W2413" i="5"/>
  <c r="W2414" i="5"/>
  <c r="W2415" i="5"/>
  <c r="W2416" i="5"/>
  <c r="W2417" i="5"/>
  <c r="W2418" i="5"/>
  <c r="W2419" i="5"/>
  <c r="W2420" i="5"/>
  <c r="W2421" i="5"/>
  <c r="W2422" i="5"/>
  <c r="W2423" i="5"/>
  <c r="W2424" i="5"/>
  <c r="W2425" i="5"/>
  <c r="W2426" i="5"/>
  <c r="W2427" i="5"/>
  <c r="W2428" i="5"/>
  <c r="W2429" i="5"/>
  <c r="W2430" i="5"/>
  <c r="W2431" i="5"/>
  <c r="W2432" i="5"/>
  <c r="W2433" i="5"/>
  <c r="W2434" i="5"/>
  <c r="W2435" i="5"/>
  <c r="W2436" i="5"/>
  <c r="W2437" i="5"/>
  <c r="W2438" i="5"/>
  <c r="W2439" i="5"/>
  <c r="W2440" i="5"/>
  <c r="W2441" i="5"/>
  <c r="W2442" i="5"/>
  <c r="W2443" i="5"/>
  <c r="W2444" i="5"/>
  <c r="W2445" i="5"/>
  <c r="W2446" i="5"/>
  <c r="W2447" i="5"/>
  <c r="W2448" i="5"/>
  <c r="W2449" i="5"/>
  <c r="W2450" i="5"/>
  <c r="W2451" i="5"/>
  <c r="W2452" i="5"/>
  <c r="W2453" i="5"/>
  <c r="W2454" i="5"/>
  <c r="W2455" i="5"/>
  <c r="W2456" i="5"/>
  <c r="W2457" i="5"/>
  <c r="W2458" i="5"/>
  <c r="W2459" i="5"/>
  <c r="W2460" i="5"/>
  <c r="W2461" i="5"/>
  <c r="W2462" i="5"/>
  <c r="W2463" i="5"/>
  <c r="W2464" i="5"/>
  <c r="W2465" i="5"/>
  <c r="W2466" i="5"/>
  <c r="W2467" i="5"/>
  <c r="W2468" i="5"/>
  <c r="W2469" i="5"/>
  <c r="W2470" i="5"/>
  <c r="W2471" i="5"/>
  <c r="W2472" i="5"/>
  <c r="W2473" i="5"/>
  <c r="W2474" i="5"/>
  <c r="W2475" i="5"/>
  <c r="W2476" i="5"/>
  <c r="W2477" i="5"/>
  <c r="W2478" i="5"/>
  <c r="W2479" i="5"/>
  <c r="W2480" i="5"/>
  <c r="W2481" i="5"/>
  <c r="W2482" i="5"/>
  <c r="W2483" i="5"/>
  <c r="W2484" i="5"/>
  <c r="W2485" i="5"/>
  <c r="W2486" i="5"/>
  <c r="W2487" i="5"/>
  <c r="W2488" i="5"/>
  <c r="W2489" i="5"/>
  <c r="W2490" i="5"/>
  <c r="W2491" i="5"/>
  <c r="W2492" i="5"/>
  <c r="W2493" i="5"/>
  <c r="W2494" i="5"/>
  <c r="W2495" i="5"/>
  <c r="W2496" i="5"/>
  <c r="W2497" i="5"/>
  <c r="W2498" i="5"/>
  <c r="W2499" i="5"/>
  <c r="W2500" i="5"/>
  <c r="W2501" i="5"/>
  <c r="W2502" i="5"/>
  <c r="W2503" i="5"/>
  <c r="W2504" i="5"/>
  <c r="W2505" i="5"/>
  <c r="W2506" i="5"/>
  <c r="W2507" i="5"/>
  <c r="W2508" i="5"/>
  <c r="W2509" i="5"/>
  <c r="W2510" i="5"/>
  <c r="W2511" i="5"/>
  <c r="W2512" i="5"/>
  <c r="W2513" i="5"/>
  <c r="W2514" i="5"/>
  <c r="W2515" i="5"/>
  <c r="W2516" i="5"/>
  <c r="W2517" i="5"/>
  <c r="W2518" i="5"/>
  <c r="W2519" i="5"/>
  <c r="W2520" i="5"/>
  <c r="W2521" i="5"/>
  <c r="W2522" i="5"/>
  <c r="W2523" i="5"/>
  <c r="W2524" i="5"/>
  <c r="W2525" i="5"/>
  <c r="W2526" i="5"/>
  <c r="W2527" i="5"/>
  <c r="W2528" i="5"/>
  <c r="W2529" i="5"/>
  <c r="W2530" i="5"/>
  <c r="W2531" i="5"/>
  <c r="W2532" i="5"/>
  <c r="W2533" i="5"/>
  <c r="W2534" i="5"/>
  <c r="W2535" i="5"/>
  <c r="W2536" i="5"/>
  <c r="W2537" i="5"/>
  <c r="W2538" i="5"/>
  <c r="W2539" i="5"/>
  <c r="W2540" i="5"/>
  <c r="W2541" i="5"/>
  <c r="W2542" i="5"/>
  <c r="W2543" i="5"/>
  <c r="W2544" i="5"/>
  <c r="W2545" i="5"/>
  <c r="W2546" i="5"/>
  <c r="W2547" i="5"/>
  <c r="W2548" i="5"/>
  <c r="W2549" i="5"/>
  <c r="W2550" i="5"/>
  <c r="W2551" i="5"/>
  <c r="W2552" i="5"/>
  <c r="W2553" i="5"/>
  <c r="W2554" i="5"/>
  <c r="W2555" i="5"/>
  <c r="W2556" i="5"/>
  <c r="W2557" i="5"/>
  <c r="W2558" i="5"/>
  <c r="W2559" i="5"/>
  <c r="W2560" i="5"/>
  <c r="W2561" i="5"/>
  <c r="W2562" i="5"/>
  <c r="W2563" i="5"/>
  <c r="W2564" i="5"/>
  <c r="W2565" i="5"/>
  <c r="W2566" i="5"/>
  <c r="W2567" i="5"/>
  <c r="W2568" i="5"/>
  <c r="W2569" i="5"/>
  <c r="W2570" i="5"/>
  <c r="W2571" i="5"/>
  <c r="W2572" i="5"/>
  <c r="W2573" i="5"/>
  <c r="W2574" i="5"/>
  <c r="W2575" i="5"/>
  <c r="W2576" i="5"/>
  <c r="W2577" i="5"/>
  <c r="W2578" i="5"/>
  <c r="W2579" i="5"/>
  <c r="W2580" i="5"/>
  <c r="W2581" i="5"/>
  <c r="W2582" i="5"/>
  <c r="W2583" i="5"/>
  <c r="W2584" i="5"/>
  <c r="W2585" i="5"/>
  <c r="W2586" i="5"/>
  <c r="W2587" i="5"/>
  <c r="W2588" i="5"/>
  <c r="W2589" i="5"/>
  <c r="W2590" i="5"/>
  <c r="W2591" i="5"/>
  <c r="W2592" i="5"/>
  <c r="W2593" i="5"/>
  <c r="W2594" i="5"/>
  <c r="W2595" i="5"/>
  <c r="W2596" i="5"/>
  <c r="W2597" i="5"/>
  <c r="W2598" i="5"/>
  <c r="W2599" i="5"/>
  <c r="W2600" i="5"/>
  <c r="W2601" i="5"/>
  <c r="W2602" i="5"/>
  <c r="W2603" i="5"/>
  <c r="W2604" i="5"/>
  <c r="W2605" i="5"/>
  <c r="W2606" i="5"/>
  <c r="W2607" i="5"/>
  <c r="W2608" i="5"/>
  <c r="W2609" i="5"/>
  <c r="W2610" i="5"/>
  <c r="W2611" i="5"/>
  <c r="W2612" i="5"/>
  <c r="W2613" i="5"/>
  <c r="W2614" i="5"/>
  <c r="W2615" i="5"/>
  <c r="W2616" i="5"/>
  <c r="W2617" i="5"/>
  <c r="W2618" i="5"/>
  <c r="W2619" i="5"/>
  <c r="W2620" i="5"/>
  <c r="W2621" i="5"/>
  <c r="W2622" i="5"/>
  <c r="W2623" i="5"/>
  <c r="W2624" i="5"/>
  <c r="W2625" i="5"/>
  <c r="W2626" i="5"/>
  <c r="W2627" i="5"/>
  <c r="W2628" i="5"/>
  <c r="W2629" i="5"/>
  <c r="W2630" i="5"/>
  <c r="W2631" i="5"/>
  <c r="W2632" i="5"/>
  <c r="W2633" i="5"/>
  <c r="W2634" i="5"/>
  <c r="W2635" i="5"/>
  <c r="W2636" i="5"/>
  <c r="W2637" i="5"/>
  <c r="W2638" i="5"/>
  <c r="W2639" i="5"/>
  <c r="W2640" i="5"/>
  <c r="W2641" i="5"/>
  <c r="W2642" i="5"/>
  <c r="W2643" i="5"/>
  <c r="W2644" i="5"/>
  <c r="W2645" i="5"/>
  <c r="W2646" i="5"/>
  <c r="W2647" i="5"/>
  <c r="W2648" i="5"/>
  <c r="W2649" i="5"/>
  <c r="W2650" i="5"/>
  <c r="W2651" i="5"/>
  <c r="W2652" i="5"/>
  <c r="W2653" i="5"/>
  <c r="W2654" i="5"/>
  <c r="W2655" i="5"/>
  <c r="W2656" i="5"/>
  <c r="W2657" i="5"/>
  <c r="W2658" i="5"/>
  <c r="W2659" i="5"/>
  <c r="W2660" i="5"/>
  <c r="W2661" i="5"/>
  <c r="W2662" i="5"/>
  <c r="W2663" i="5"/>
  <c r="W2664" i="5"/>
  <c r="W2665" i="5"/>
  <c r="W2666" i="5"/>
  <c r="W2667" i="5"/>
  <c r="W2668" i="5"/>
  <c r="W2669" i="5"/>
  <c r="W2670" i="5"/>
  <c r="W2671" i="5"/>
  <c r="W2672" i="5"/>
  <c r="W2673" i="5"/>
  <c r="W2674" i="5"/>
  <c r="W2675" i="5"/>
  <c r="W2676" i="5"/>
  <c r="W2677" i="5"/>
  <c r="W2678" i="5"/>
  <c r="W2679" i="5"/>
  <c r="W2680" i="5"/>
  <c r="W2681" i="5"/>
  <c r="W2682" i="5"/>
  <c r="W2683" i="5"/>
  <c r="W2684" i="5"/>
  <c r="W2685" i="5"/>
  <c r="W2686" i="5"/>
  <c r="W2687" i="5"/>
  <c r="W2688" i="5"/>
  <c r="W2689" i="5"/>
  <c r="W2690" i="5"/>
  <c r="W2691" i="5"/>
  <c r="W2692" i="5"/>
  <c r="W2693" i="5"/>
  <c r="W2694" i="5"/>
  <c r="W2695" i="5"/>
  <c r="W2696" i="5"/>
  <c r="W2697" i="5"/>
  <c r="W2698" i="5"/>
  <c r="W2699" i="5"/>
  <c r="W2700" i="5"/>
  <c r="W2701" i="5"/>
  <c r="W2702" i="5"/>
  <c r="W2703" i="5"/>
  <c r="W2704" i="5"/>
  <c r="W2705" i="5"/>
  <c r="W2706" i="5"/>
  <c r="W2707" i="5"/>
  <c r="W2708" i="5"/>
  <c r="W2709" i="5"/>
  <c r="W2710" i="5"/>
  <c r="W2711" i="5"/>
  <c r="W2712" i="5"/>
  <c r="W2713" i="5"/>
  <c r="W2714" i="5"/>
  <c r="W2715" i="5"/>
  <c r="W2716" i="5"/>
  <c r="W2717" i="5"/>
  <c r="W2718" i="5"/>
  <c r="W2719" i="5"/>
  <c r="W2720" i="5"/>
  <c r="W2721" i="5"/>
  <c r="W2722" i="5"/>
  <c r="W2723" i="5"/>
  <c r="W2724" i="5"/>
  <c r="W2725" i="5"/>
  <c r="W2726" i="5"/>
  <c r="W2727" i="5"/>
  <c r="W2728" i="5"/>
  <c r="W2729" i="5"/>
  <c r="W2730" i="5"/>
  <c r="W2731" i="5"/>
  <c r="W2732" i="5"/>
  <c r="W2733" i="5"/>
  <c r="W2734" i="5"/>
  <c r="W2735" i="5"/>
  <c r="W2736" i="5"/>
  <c r="W2737" i="5"/>
  <c r="W2738" i="5"/>
  <c r="W2739" i="5"/>
  <c r="W2740" i="5"/>
  <c r="W2741" i="5"/>
  <c r="W2742" i="5"/>
  <c r="W2743" i="5"/>
  <c r="W2744" i="5"/>
  <c r="W2745" i="5"/>
  <c r="W2746" i="5"/>
  <c r="W2747" i="5"/>
  <c r="W2748" i="5"/>
  <c r="W2749" i="5"/>
  <c r="W2750" i="5"/>
  <c r="W2751" i="5"/>
  <c r="W2752" i="5"/>
  <c r="W2753" i="5"/>
  <c r="W2754" i="5"/>
  <c r="W2755" i="5"/>
  <c r="W2756" i="5"/>
  <c r="W2757" i="5"/>
  <c r="W2758" i="5"/>
  <c r="W2759" i="5"/>
  <c r="W2760" i="5"/>
  <c r="W2761" i="5"/>
  <c r="W2762" i="5"/>
  <c r="W2763" i="5"/>
  <c r="W2764" i="5"/>
  <c r="W2765" i="5"/>
  <c r="W2766" i="5"/>
  <c r="W2767" i="5"/>
  <c r="W2768" i="5"/>
  <c r="W2769" i="5"/>
  <c r="W2770" i="5"/>
  <c r="W2771" i="5"/>
  <c r="W2772" i="5"/>
  <c r="W2773" i="5"/>
  <c r="W2774" i="5"/>
  <c r="W2775" i="5"/>
  <c r="W2776" i="5"/>
  <c r="W2777" i="5"/>
  <c r="W2778" i="5"/>
  <c r="W2779" i="5"/>
  <c r="W2780" i="5"/>
  <c r="W2781" i="5"/>
  <c r="W2782" i="5"/>
  <c r="W2783" i="5"/>
  <c r="W2784" i="5"/>
  <c r="W2785" i="5"/>
  <c r="W2786" i="5"/>
  <c r="W2787" i="5"/>
  <c r="W2788" i="5"/>
  <c r="W2789" i="5"/>
  <c r="W2790" i="5"/>
  <c r="W2791" i="5"/>
  <c r="W2792" i="5"/>
  <c r="W2793" i="5"/>
  <c r="W2794" i="5"/>
  <c r="W2795" i="5"/>
  <c r="W2796" i="5"/>
  <c r="W2797" i="5"/>
  <c r="W2798" i="5"/>
  <c r="W2799" i="5"/>
  <c r="W2800" i="5"/>
  <c r="W2801" i="5"/>
  <c r="W2802" i="5"/>
  <c r="W2803" i="5"/>
  <c r="W2804" i="5"/>
  <c r="W2805" i="5"/>
  <c r="W2806" i="5"/>
  <c r="W2807" i="5"/>
  <c r="W2808" i="5"/>
  <c r="W2809" i="5"/>
  <c r="W2810" i="5"/>
  <c r="W2811" i="5"/>
  <c r="W2812" i="5"/>
  <c r="W2813" i="5"/>
  <c r="W2814" i="5"/>
  <c r="W2815" i="5"/>
  <c r="W2816" i="5"/>
  <c r="W2817" i="5"/>
  <c r="W2818" i="5"/>
  <c r="W2819" i="5"/>
  <c r="W2820" i="5"/>
  <c r="W2821" i="5"/>
  <c r="W2822" i="5"/>
  <c r="W2823" i="5"/>
  <c r="W2824" i="5"/>
  <c r="W2825" i="5"/>
  <c r="W2826" i="5"/>
  <c r="W2827" i="5"/>
  <c r="W2828" i="5"/>
  <c r="W2829" i="5"/>
  <c r="W2830" i="5"/>
  <c r="W2831" i="5"/>
  <c r="W2832" i="5"/>
  <c r="W2833" i="5"/>
  <c r="W2834" i="5"/>
  <c r="W2835" i="5"/>
  <c r="W2836" i="5"/>
  <c r="W2837" i="5"/>
  <c r="W2838" i="5"/>
  <c r="W2839" i="5"/>
  <c r="W2840" i="5"/>
  <c r="W2841" i="5"/>
  <c r="W2842" i="5"/>
  <c r="W2843" i="5"/>
  <c r="W2844" i="5"/>
  <c r="W2845" i="5"/>
  <c r="W2846" i="5"/>
  <c r="W2847" i="5"/>
  <c r="W2848" i="5"/>
  <c r="W2849" i="5"/>
  <c r="W2850" i="5"/>
  <c r="W2851" i="5"/>
  <c r="W2852" i="5"/>
  <c r="W2853" i="5"/>
  <c r="W2854" i="5"/>
  <c r="W2855" i="5"/>
  <c r="W2856" i="5"/>
  <c r="W2857" i="5"/>
  <c r="W2858" i="5"/>
  <c r="W2859" i="5"/>
  <c r="W2860" i="5"/>
  <c r="W2861" i="5"/>
  <c r="W2862" i="5"/>
  <c r="W2863" i="5"/>
  <c r="W2864" i="5"/>
  <c r="W2865" i="5"/>
  <c r="W2866" i="5"/>
  <c r="W2867" i="5"/>
  <c r="W2868" i="5"/>
  <c r="W2869" i="5"/>
  <c r="W2870" i="5"/>
  <c r="W2871" i="5"/>
  <c r="W2872" i="5"/>
  <c r="W2873" i="5"/>
  <c r="W2874" i="5"/>
  <c r="W2875" i="5"/>
  <c r="W2876" i="5"/>
  <c r="W2877" i="5"/>
  <c r="W2878" i="5"/>
  <c r="W2879" i="5"/>
  <c r="W2880" i="5"/>
  <c r="W2881" i="5"/>
  <c r="W2882" i="5"/>
  <c r="W2883" i="5"/>
  <c r="W2884" i="5"/>
  <c r="W2885" i="5"/>
  <c r="W2886" i="5"/>
  <c r="W2887" i="5"/>
  <c r="W2888" i="5"/>
  <c r="W2889" i="5"/>
  <c r="W2890" i="5"/>
  <c r="W2891" i="5"/>
  <c r="W2892" i="5"/>
  <c r="W2893" i="5"/>
  <c r="W2894" i="5"/>
  <c r="W2895" i="5"/>
  <c r="W2896" i="5"/>
  <c r="W2897" i="5"/>
  <c r="W2898" i="5"/>
  <c r="W2899" i="5"/>
  <c r="W2900" i="5"/>
  <c r="W2901" i="5"/>
  <c r="W2902" i="5"/>
  <c r="W2903" i="5"/>
  <c r="W2904" i="5"/>
  <c r="W2905" i="5"/>
  <c r="W2906" i="5"/>
  <c r="W2907" i="5"/>
  <c r="W2908" i="5"/>
  <c r="W2909" i="5"/>
  <c r="W2910" i="5"/>
  <c r="W2911" i="5"/>
  <c r="W2912" i="5"/>
  <c r="W2913" i="5"/>
  <c r="W2914" i="5"/>
  <c r="W2915" i="5"/>
  <c r="W2916" i="5"/>
  <c r="W2917" i="5"/>
  <c r="W2918" i="5"/>
  <c r="W2919" i="5"/>
  <c r="W2920" i="5"/>
  <c r="W2921" i="5"/>
  <c r="W2922" i="5"/>
  <c r="W2923" i="5"/>
  <c r="W2924" i="5"/>
  <c r="W2925" i="5"/>
  <c r="W2926" i="5"/>
  <c r="W2927" i="5"/>
  <c r="W2928" i="5"/>
  <c r="W2929" i="5"/>
  <c r="W2930" i="5"/>
  <c r="W2931" i="5"/>
  <c r="W2932" i="5"/>
  <c r="W2933" i="5"/>
  <c r="W2934" i="5"/>
  <c r="W2935" i="5"/>
  <c r="W2936" i="5"/>
  <c r="W2937" i="5"/>
  <c r="W2938" i="5"/>
  <c r="W2939" i="5"/>
  <c r="W2940" i="5"/>
  <c r="W2941" i="5"/>
  <c r="W2942" i="5"/>
  <c r="W2943" i="5"/>
  <c r="W2944" i="5"/>
  <c r="W2945" i="5"/>
  <c r="W2946" i="5"/>
  <c r="W2947" i="5"/>
  <c r="W2948" i="5"/>
  <c r="W2949" i="5"/>
  <c r="W2950" i="5"/>
  <c r="W2951" i="5"/>
  <c r="W2952" i="5"/>
  <c r="W2953" i="5"/>
  <c r="W2954" i="5"/>
  <c r="W2955" i="5"/>
  <c r="W2956" i="5"/>
  <c r="W2957" i="5"/>
  <c r="W2958" i="5"/>
  <c r="W2959" i="5"/>
  <c r="W2960" i="5"/>
  <c r="W2961" i="5"/>
  <c r="W2962" i="5"/>
  <c r="W2963" i="5"/>
  <c r="W2964" i="5"/>
  <c r="W2965" i="5"/>
  <c r="W2966" i="5"/>
  <c r="W2967" i="5"/>
  <c r="W2968" i="5"/>
  <c r="W2969" i="5"/>
  <c r="W2970" i="5"/>
  <c r="W2971" i="5"/>
  <c r="W2972" i="5"/>
  <c r="W2973" i="5"/>
  <c r="W2974" i="5"/>
  <c r="W2975" i="5"/>
  <c r="W2976" i="5"/>
  <c r="W2977" i="5"/>
  <c r="W2978" i="5"/>
  <c r="W2979" i="5"/>
  <c r="W2980" i="5"/>
  <c r="W2981" i="5"/>
  <c r="W2982" i="5"/>
  <c r="W2983" i="5"/>
  <c r="W2984" i="5"/>
  <c r="W2985" i="5"/>
  <c r="W2986" i="5"/>
  <c r="W2987" i="5"/>
  <c r="W2988" i="5"/>
  <c r="W2989" i="5"/>
  <c r="W2990" i="5"/>
  <c r="W2991" i="5"/>
  <c r="W2992" i="5"/>
  <c r="W2993" i="5"/>
  <c r="W2994" i="5"/>
  <c r="W2995" i="5"/>
  <c r="W2996" i="5"/>
  <c r="W2997" i="5"/>
  <c r="W2998" i="5"/>
  <c r="W2999" i="5"/>
  <c r="W3000" i="5"/>
  <c r="W3001" i="5"/>
  <c r="W3002" i="5"/>
  <c r="W3003" i="5"/>
  <c r="W3004" i="5"/>
  <c r="W3005" i="5"/>
  <c r="W3006" i="5"/>
  <c r="W3007" i="5"/>
  <c r="W3008" i="5"/>
  <c r="W3009" i="5"/>
  <c r="W3010" i="5"/>
  <c r="W3011" i="5"/>
  <c r="W3012" i="5"/>
  <c r="W3013" i="5"/>
  <c r="W3014" i="5"/>
  <c r="W3015" i="5"/>
  <c r="W3016" i="5"/>
  <c r="W3017" i="5"/>
  <c r="W3018" i="5"/>
  <c r="W3019" i="5"/>
  <c r="W3020" i="5"/>
  <c r="W3021" i="5"/>
  <c r="W3022" i="5"/>
  <c r="W3023" i="5"/>
  <c r="W3024" i="5"/>
  <c r="W3025" i="5"/>
  <c r="W3026" i="5"/>
  <c r="W3027" i="5"/>
  <c r="W3028" i="5"/>
  <c r="W3029" i="5"/>
  <c r="W3030" i="5"/>
  <c r="W3031" i="5"/>
  <c r="W3032" i="5"/>
  <c r="W3033" i="5"/>
  <c r="W3034" i="5"/>
  <c r="W3035" i="5"/>
  <c r="W3036" i="5"/>
  <c r="W3037" i="5"/>
  <c r="W3038" i="5"/>
  <c r="W3039" i="5"/>
  <c r="W3040" i="5"/>
  <c r="W3041" i="5"/>
  <c r="W3042" i="5"/>
  <c r="W3043" i="5"/>
  <c r="W3044" i="5"/>
  <c r="W3045" i="5"/>
  <c r="W3046" i="5"/>
  <c r="W3047" i="5"/>
  <c r="W3048" i="5"/>
  <c r="J3" i="13"/>
  <c r="J4" i="13"/>
  <c r="T3049" i="5" s="1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J102" i="13"/>
  <c r="J103" i="13"/>
  <c r="J104" i="13"/>
  <c r="J105" i="13"/>
  <c r="J106" i="13"/>
  <c r="J107" i="13"/>
  <c r="J108" i="13"/>
  <c r="J109" i="13"/>
  <c r="J110" i="13"/>
  <c r="J111" i="13"/>
  <c r="J112" i="13"/>
  <c r="J113" i="13"/>
  <c r="J114" i="13"/>
  <c r="J115" i="13"/>
  <c r="J116" i="13"/>
  <c r="J117" i="13"/>
  <c r="J118" i="13"/>
  <c r="J119" i="13"/>
  <c r="J120" i="13"/>
  <c r="J121" i="13"/>
  <c r="J122" i="13"/>
  <c r="J123" i="13"/>
  <c r="J124" i="13"/>
  <c r="J125" i="13"/>
  <c r="J126" i="13"/>
  <c r="J127" i="13"/>
  <c r="J128" i="13"/>
  <c r="J129" i="13"/>
  <c r="J130" i="13"/>
  <c r="J131" i="13"/>
  <c r="J132" i="13"/>
  <c r="J133" i="13"/>
  <c r="J134" i="13"/>
  <c r="J135" i="13"/>
  <c r="J136" i="13"/>
  <c r="J137" i="13"/>
  <c r="J138" i="13"/>
  <c r="J139" i="13"/>
  <c r="J140" i="13"/>
  <c r="J141" i="13"/>
  <c r="J142" i="13"/>
  <c r="J143" i="13"/>
  <c r="J144" i="13"/>
  <c r="J145" i="13"/>
  <c r="J146" i="13"/>
  <c r="J147" i="13"/>
  <c r="J148" i="13"/>
  <c r="J149" i="13"/>
  <c r="J150" i="13"/>
  <c r="J151" i="13"/>
  <c r="J152" i="13"/>
  <c r="J153" i="13"/>
  <c r="J154" i="13"/>
  <c r="J155" i="13"/>
  <c r="J156" i="13"/>
  <c r="J157" i="13"/>
  <c r="J158" i="13"/>
  <c r="J159" i="13"/>
  <c r="J160" i="13"/>
  <c r="J161" i="13"/>
  <c r="J162" i="13"/>
  <c r="J163" i="13"/>
  <c r="H3" i="13"/>
  <c r="H4" i="13"/>
  <c r="Q3049" i="5" s="1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47" i="13"/>
  <c r="H48" i="13"/>
  <c r="H49" i="13"/>
  <c r="H50" i="13"/>
  <c r="H51" i="13"/>
  <c r="H52" i="13"/>
  <c r="H53" i="13"/>
  <c r="H54" i="13"/>
  <c r="H55" i="13"/>
  <c r="H56" i="13"/>
  <c r="H57" i="13"/>
  <c r="H58" i="13"/>
  <c r="H59" i="13"/>
  <c r="H60" i="13"/>
  <c r="H61" i="13"/>
  <c r="H62" i="13"/>
  <c r="H63" i="13"/>
  <c r="H64" i="13"/>
  <c r="H65" i="13"/>
  <c r="H66" i="13"/>
  <c r="H67" i="13"/>
  <c r="H68" i="13"/>
  <c r="H69" i="13"/>
  <c r="H70" i="13"/>
  <c r="H71" i="13"/>
  <c r="H72" i="13"/>
  <c r="H73" i="13"/>
  <c r="H74" i="13"/>
  <c r="H75" i="13"/>
  <c r="H76" i="13"/>
  <c r="H77" i="13"/>
  <c r="H78" i="13"/>
  <c r="H79" i="13"/>
  <c r="H80" i="13"/>
  <c r="H81" i="13"/>
  <c r="H82" i="13"/>
  <c r="H83" i="13"/>
  <c r="H84" i="13"/>
  <c r="H85" i="13"/>
  <c r="H86" i="13"/>
  <c r="H87" i="13"/>
  <c r="H88" i="13"/>
  <c r="H89" i="13"/>
  <c r="H90" i="13"/>
  <c r="H91" i="13"/>
  <c r="H92" i="13"/>
  <c r="H93" i="13"/>
  <c r="H94" i="13"/>
  <c r="H95" i="13"/>
  <c r="H96" i="13"/>
  <c r="H97" i="13"/>
  <c r="H98" i="13"/>
  <c r="H99" i="13"/>
  <c r="H100" i="13"/>
  <c r="H101" i="13"/>
  <c r="H102" i="13"/>
  <c r="H103" i="13"/>
  <c r="H104" i="13"/>
  <c r="H105" i="13"/>
  <c r="H106" i="13"/>
  <c r="H107" i="13"/>
  <c r="H108" i="13"/>
  <c r="H109" i="13"/>
  <c r="H110" i="13"/>
  <c r="H111" i="13"/>
  <c r="H112" i="13"/>
  <c r="H113" i="13"/>
  <c r="H114" i="13"/>
  <c r="H115" i="13"/>
  <c r="H116" i="13"/>
  <c r="H117" i="13"/>
  <c r="H118" i="13"/>
  <c r="H119" i="13"/>
  <c r="H120" i="13"/>
  <c r="H121" i="13"/>
  <c r="H122" i="13"/>
  <c r="H123" i="13"/>
  <c r="H124" i="13"/>
  <c r="H125" i="13"/>
  <c r="H126" i="13"/>
  <c r="H127" i="13"/>
  <c r="H128" i="13"/>
  <c r="H129" i="13"/>
  <c r="H130" i="13"/>
  <c r="H131" i="13"/>
  <c r="H132" i="13"/>
  <c r="H133" i="13"/>
  <c r="H134" i="13"/>
  <c r="H135" i="13"/>
  <c r="H136" i="13"/>
  <c r="H137" i="13"/>
  <c r="H138" i="13"/>
  <c r="H139" i="13"/>
  <c r="H140" i="13"/>
  <c r="H141" i="13"/>
  <c r="H142" i="13"/>
  <c r="H143" i="13"/>
  <c r="H144" i="13"/>
  <c r="H145" i="13"/>
  <c r="H146" i="13"/>
  <c r="H147" i="13"/>
  <c r="H148" i="13"/>
  <c r="H149" i="13"/>
  <c r="H150" i="13"/>
  <c r="H151" i="13"/>
  <c r="H152" i="13"/>
  <c r="H153" i="13"/>
  <c r="H154" i="13"/>
  <c r="H155" i="13"/>
  <c r="H156" i="13"/>
  <c r="H157" i="13"/>
  <c r="H158" i="13"/>
  <c r="H159" i="13"/>
  <c r="H160" i="13"/>
  <c r="H161" i="13"/>
  <c r="H162" i="13"/>
  <c r="H163" i="13"/>
  <c r="F3" i="13"/>
  <c r="F4" i="13"/>
  <c r="O3049" i="5" s="1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E3" i="13"/>
  <c r="E4" i="13"/>
  <c r="N3049" i="5" s="1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C3" i="5"/>
  <c r="D3" i="5" s="1"/>
  <c r="C4" i="5"/>
  <c r="D4" i="5" s="1"/>
  <c r="C5" i="5"/>
  <c r="D5" i="5" s="1"/>
  <c r="C6" i="5"/>
  <c r="D6" i="5" s="1"/>
  <c r="C7" i="5"/>
  <c r="D7" i="5" s="1"/>
  <c r="C8" i="5"/>
  <c r="D8" i="5" s="1"/>
  <c r="C9" i="5"/>
  <c r="D9" i="5" s="1"/>
  <c r="C10" i="5"/>
  <c r="D10" i="5" s="1"/>
  <c r="C11" i="5"/>
  <c r="D11" i="5" s="1"/>
  <c r="C12" i="5"/>
  <c r="D12" i="5" s="1"/>
  <c r="C13" i="5"/>
  <c r="D13" i="5" s="1"/>
  <c r="C14" i="5"/>
  <c r="D14" i="5" s="1"/>
  <c r="C15" i="5"/>
  <c r="D15" i="5" s="1"/>
  <c r="C16" i="5"/>
  <c r="D16" i="5" s="1"/>
  <c r="C17" i="5"/>
  <c r="D17" i="5" s="1"/>
  <c r="C18" i="5"/>
  <c r="D18" i="5" s="1"/>
  <c r="C19" i="5"/>
  <c r="D19" i="5" s="1"/>
  <c r="C20" i="5"/>
  <c r="D20" i="5" s="1"/>
  <c r="C21" i="5"/>
  <c r="D21" i="5" s="1"/>
  <c r="C22" i="5"/>
  <c r="D22" i="5" s="1"/>
  <c r="C23" i="5"/>
  <c r="D23" i="5" s="1"/>
  <c r="C24" i="5"/>
  <c r="D24" i="5" s="1"/>
  <c r="C25" i="5"/>
  <c r="D25" i="5" s="1"/>
  <c r="C26" i="5"/>
  <c r="D26" i="5" s="1"/>
  <c r="C27" i="5"/>
  <c r="D27" i="5" s="1"/>
  <c r="C28" i="5"/>
  <c r="D28" i="5" s="1"/>
  <c r="C29" i="5"/>
  <c r="D29" i="5" s="1"/>
  <c r="C30" i="5"/>
  <c r="D30" i="5" s="1"/>
  <c r="C31" i="5"/>
  <c r="D31" i="5" s="1"/>
  <c r="C32" i="5"/>
  <c r="D32" i="5" s="1"/>
  <c r="C33" i="5"/>
  <c r="D33" i="5" s="1"/>
  <c r="C34" i="5"/>
  <c r="D34" i="5" s="1"/>
  <c r="C35" i="5"/>
  <c r="D35" i="5" s="1"/>
  <c r="C36" i="5"/>
  <c r="D36" i="5" s="1"/>
  <c r="C37" i="5"/>
  <c r="D37" i="5" s="1"/>
  <c r="C38" i="5"/>
  <c r="D38" i="5" s="1"/>
  <c r="C39" i="5"/>
  <c r="D39" i="5" s="1"/>
  <c r="C40" i="5"/>
  <c r="D40" i="5" s="1"/>
  <c r="C41" i="5"/>
  <c r="D41" i="5" s="1"/>
  <c r="C42" i="5"/>
  <c r="D42" i="5" s="1"/>
  <c r="C43" i="5"/>
  <c r="D43" i="5" s="1"/>
  <c r="C44" i="5"/>
  <c r="D44" i="5" s="1"/>
  <c r="C45" i="5"/>
  <c r="D45" i="5" s="1"/>
  <c r="C46" i="5"/>
  <c r="D46" i="5" s="1"/>
  <c r="C47" i="5"/>
  <c r="D47" i="5" s="1"/>
  <c r="C48" i="5"/>
  <c r="D48" i="5" s="1"/>
  <c r="C49" i="5"/>
  <c r="D49" i="5" s="1"/>
  <c r="C50" i="5"/>
  <c r="D50" i="5" s="1"/>
  <c r="C51" i="5"/>
  <c r="D51" i="5" s="1"/>
  <c r="C52" i="5"/>
  <c r="D52" i="5" s="1"/>
  <c r="C53" i="5"/>
  <c r="D53" i="5" s="1"/>
  <c r="C54" i="5"/>
  <c r="D54" i="5" s="1"/>
  <c r="C55" i="5"/>
  <c r="D55" i="5" s="1"/>
  <c r="C56" i="5"/>
  <c r="D56" i="5" s="1"/>
  <c r="C57" i="5"/>
  <c r="D57" i="5" s="1"/>
  <c r="C58" i="5"/>
  <c r="D58" i="5" s="1"/>
  <c r="C59" i="5"/>
  <c r="D59" i="5" s="1"/>
  <c r="C60" i="5"/>
  <c r="D60" i="5" s="1"/>
  <c r="C61" i="5"/>
  <c r="D61" i="5" s="1"/>
  <c r="C62" i="5"/>
  <c r="D62" i="5" s="1"/>
  <c r="C63" i="5"/>
  <c r="D63" i="5" s="1"/>
  <c r="C64" i="5"/>
  <c r="D64" i="5" s="1"/>
  <c r="C65" i="5"/>
  <c r="D65" i="5" s="1"/>
  <c r="C66" i="5"/>
  <c r="D66" i="5" s="1"/>
  <c r="C67" i="5"/>
  <c r="D67" i="5" s="1"/>
  <c r="C68" i="5"/>
  <c r="D68" i="5" s="1"/>
  <c r="C69" i="5"/>
  <c r="D69" i="5" s="1"/>
  <c r="C70" i="5"/>
  <c r="D70" i="5" s="1"/>
  <c r="C71" i="5"/>
  <c r="D71" i="5" s="1"/>
  <c r="C72" i="5"/>
  <c r="D72" i="5" s="1"/>
  <c r="C73" i="5"/>
  <c r="D73" i="5" s="1"/>
  <c r="C74" i="5"/>
  <c r="D74" i="5" s="1"/>
  <c r="C75" i="5"/>
  <c r="D75" i="5" s="1"/>
  <c r="C76" i="5"/>
  <c r="D76" i="5" s="1"/>
  <c r="C77" i="5"/>
  <c r="D77" i="5" s="1"/>
  <c r="C78" i="5"/>
  <c r="D78" i="5" s="1"/>
  <c r="C79" i="5"/>
  <c r="D79" i="5" s="1"/>
  <c r="C80" i="5"/>
  <c r="D80" i="5" s="1"/>
  <c r="C81" i="5"/>
  <c r="D81" i="5" s="1"/>
  <c r="C82" i="5"/>
  <c r="D82" i="5" s="1"/>
  <c r="C83" i="5"/>
  <c r="D83" i="5" s="1"/>
  <c r="C84" i="5"/>
  <c r="D84" i="5" s="1"/>
  <c r="C85" i="5"/>
  <c r="D85" i="5" s="1"/>
  <c r="C86" i="5"/>
  <c r="D86" i="5" s="1"/>
  <c r="C87" i="5"/>
  <c r="D87" i="5" s="1"/>
  <c r="C88" i="5"/>
  <c r="D88" i="5" s="1"/>
  <c r="C89" i="5"/>
  <c r="D89" i="5" s="1"/>
  <c r="C90" i="5"/>
  <c r="D90" i="5" s="1"/>
  <c r="C91" i="5"/>
  <c r="D91" i="5" s="1"/>
  <c r="C92" i="5"/>
  <c r="D92" i="5" s="1"/>
  <c r="C93" i="5"/>
  <c r="D93" i="5" s="1"/>
  <c r="C94" i="5"/>
  <c r="D94" i="5" s="1"/>
  <c r="C95" i="5"/>
  <c r="D95" i="5" s="1"/>
  <c r="C96" i="5"/>
  <c r="D96" i="5" s="1"/>
  <c r="C97" i="5"/>
  <c r="D97" i="5" s="1"/>
  <c r="C98" i="5"/>
  <c r="D98" i="5" s="1"/>
  <c r="C99" i="5"/>
  <c r="D99" i="5" s="1"/>
  <c r="C100" i="5"/>
  <c r="D100" i="5" s="1"/>
  <c r="C101" i="5"/>
  <c r="D101" i="5" s="1"/>
  <c r="C102" i="5"/>
  <c r="D102" i="5" s="1"/>
  <c r="C103" i="5"/>
  <c r="D103" i="5" s="1"/>
  <c r="C104" i="5"/>
  <c r="D104" i="5" s="1"/>
  <c r="C105" i="5"/>
  <c r="D105" i="5" s="1"/>
  <c r="C106" i="5"/>
  <c r="D106" i="5" s="1"/>
  <c r="C107" i="5"/>
  <c r="D107" i="5" s="1"/>
  <c r="C108" i="5"/>
  <c r="D108" i="5" s="1"/>
  <c r="C109" i="5"/>
  <c r="D109" i="5" s="1"/>
  <c r="C110" i="5"/>
  <c r="D110" i="5" s="1"/>
  <c r="C111" i="5"/>
  <c r="D111" i="5" s="1"/>
  <c r="C112" i="5"/>
  <c r="D112" i="5" s="1"/>
  <c r="C113" i="5"/>
  <c r="D113" i="5" s="1"/>
  <c r="C114" i="5"/>
  <c r="D114" i="5" s="1"/>
  <c r="C115" i="5"/>
  <c r="D115" i="5" s="1"/>
  <c r="C116" i="5"/>
  <c r="D116" i="5" s="1"/>
  <c r="C117" i="5"/>
  <c r="D117" i="5" s="1"/>
  <c r="C118" i="5"/>
  <c r="D118" i="5" s="1"/>
  <c r="C119" i="5"/>
  <c r="D119" i="5" s="1"/>
  <c r="C120" i="5"/>
  <c r="D120" i="5" s="1"/>
  <c r="C121" i="5"/>
  <c r="D121" i="5" s="1"/>
  <c r="C122" i="5"/>
  <c r="D122" i="5" s="1"/>
  <c r="C123" i="5"/>
  <c r="D123" i="5" s="1"/>
  <c r="C124" i="5"/>
  <c r="D124" i="5" s="1"/>
  <c r="C125" i="5"/>
  <c r="D125" i="5" s="1"/>
  <c r="C126" i="5"/>
  <c r="D126" i="5" s="1"/>
  <c r="C127" i="5"/>
  <c r="D127" i="5" s="1"/>
  <c r="C128" i="5"/>
  <c r="D128" i="5" s="1"/>
  <c r="C129" i="5"/>
  <c r="D129" i="5" s="1"/>
  <c r="C130" i="5"/>
  <c r="D130" i="5" s="1"/>
  <c r="C131" i="5"/>
  <c r="D131" i="5" s="1"/>
  <c r="C132" i="5"/>
  <c r="D132" i="5" s="1"/>
  <c r="C133" i="5"/>
  <c r="D133" i="5" s="1"/>
  <c r="C134" i="5"/>
  <c r="D134" i="5" s="1"/>
  <c r="C135" i="5"/>
  <c r="D135" i="5" s="1"/>
  <c r="C136" i="5"/>
  <c r="D136" i="5" s="1"/>
  <c r="C137" i="5"/>
  <c r="D137" i="5" s="1"/>
  <c r="C138" i="5"/>
  <c r="D138" i="5" s="1"/>
  <c r="C139" i="5"/>
  <c r="D139" i="5" s="1"/>
  <c r="C140" i="5"/>
  <c r="D140" i="5" s="1"/>
  <c r="C141" i="5"/>
  <c r="D141" i="5" s="1"/>
  <c r="C142" i="5"/>
  <c r="D142" i="5" s="1"/>
  <c r="C143" i="5"/>
  <c r="D143" i="5" s="1"/>
  <c r="C144" i="5"/>
  <c r="D144" i="5" s="1"/>
  <c r="C145" i="5"/>
  <c r="D145" i="5" s="1"/>
  <c r="C146" i="5"/>
  <c r="D146" i="5" s="1"/>
  <c r="C147" i="5"/>
  <c r="D147" i="5" s="1"/>
  <c r="C148" i="5"/>
  <c r="D148" i="5" s="1"/>
  <c r="C149" i="5"/>
  <c r="D149" i="5" s="1"/>
  <c r="C150" i="5"/>
  <c r="D150" i="5" s="1"/>
  <c r="C151" i="5"/>
  <c r="D151" i="5" s="1"/>
  <c r="C152" i="5"/>
  <c r="D152" i="5" s="1"/>
  <c r="C153" i="5"/>
  <c r="D153" i="5" s="1"/>
  <c r="C154" i="5"/>
  <c r="D154" i="5" s="1"/>
  <c r="C155" i="5"/>
  <c r="D155" i="5" s="1"/>
  <c r="C156" i="5"/>
  <c r="D156" i="5" s="1"/>
  <c r="C157" i="5"/>
  <c r="D157" i="5" s="1"/>
  <c r="C158" i="5"/>
  <c r="D158" i="5" s="1"/>
  <c r="C159" i="5"/>
  <c r="D159" i="5" s="1"/>
  <c r="C160" i="5"/>
  <c r="D160" i="5" s="1"/>
  <c r="C161" i="5"/>
  <c r="D161" i="5" s="1"/>
  <c r="C162" i="5"/>
  <c r="D162" i="5" s="1"/>
  <c r="C163" i="5"/>
  <c r="D163" i="5" s="1"/>
  <c r="C164" i="5"/>
  <c r="D164" i="5" s="1"/>
  <c r="C165" i="5"/>
  <c r="D165" i="5" s="1"/>
  <c r="C166" i="5"/>
  <c r="D166" i="5" s="1"/>
  <c r="C167" i="5"/>
  <c r="D167" i="5" s="1"/>
  <c r="C168" i="5"/>
  <c r="D168" i="5" s="1"/>
  <c r="C169" i="5"/>
  <c r="D169" i="5" s="1"/>
  <c r="C170" i="5"/>
  <c r="D170" i="5" s="1"/>
  <c r="C171" i="5"/>
  <c r="D171" i="5" s="1"/>
  <c r="C172" i="5"/>
  <c r="D172" i="5" s="1"/>
  <c r="C173" i="5"/>
  <c r="D173" i="5" s="1"/>
  <c r="C174" i="5"/>
  <c r="D174" i="5" s="1"/>
  <c r="C175" i="5"/>
  <c r="D175" i="5" s="1"/>
  <c r="C176" i="5"/>
  <c r="D176" i="5" s="1"/>
  <c r="C177" i="5"/>
  <c r="D177" i="5" s="1"/>
  <c r="C178" i="5"/>
  <c r="D178" i="5" s="1"/>
  <c r="C179" i="5"/>
  <c r="D179" i="5" s="1"/>
  <c r="C180" i="5"/>
  <c r="D180" i="5" s="1"/>
  <c r="C181" i="5"/>
  <c r="D181" i="5" s="1"/>
  <c r="C182" i="5"/>
  <c r="D182" i="5" s="1"/>
  <c r="C183" i="5"/>
  <c r="D183" i="5" s="1"/>
  <c r="C184" i="5"/>
  <c r="D184" i="5" s="1"/>
  <c r="C185" i="5"/>
  <c r="D185" i="5" s="1"/>
  <c r="C186" i="5"/>
  <c r="D186" i="5" s="1"/>
  <c r="C187" i="5"/>
  <c r="D187" i="5" s="1"/>
  <c r="C188" i="5"/>
  <c r="D188" i="5" s="1"/>
  <c r="C189" i="5"/>
  <c r="D189" i="5" s="1"/>
  <c r="C190" i="5"/>
  <c r="D190" i="5" s="1"/>
  <c r="C191" i="5"/>
  <c r="D191" i="5" s="1"/>
  <c r="C192" i="5"/>
  <c r="D192" i="5" s="1"/>
  <c r="C193" i="5"/>
  <c r="D193" i="5" s="1"/>
  <c r="C194" i="5"/>
  <c r="D194" i="5" s="1"/>
  <c r="C195" i="5"/>
  <c r="D195" i="5" s="1"/>
  <c r="C196" i="5"/>
  <c r="D196" i="5" s="1"/>
  <c r="C197" i="5"/>
  <c r="D197" i="5" s="1"/>
  <c r="C198" i="5"/>
  <c r="D198" i="5" s="1"/>
  <c r="C199" i="5"/>
  <c r="D199" i="5" s="1"/>
  <c r="C200" i="5"/>
  <c r="D200" i="5" s="1"/>
  <c r="C201" i="5"/>
  <c r="D201" i="5" s="1"/>
  <c r="C202" i="5"/>
  <c r="D202" i="5" s="1"/>
  <c r="C203" i="5"/>
  <c r="D203" i="5" s="1"/>
  <c r="C204" i="5"/>
  <c r="D204" i="5" s="1"/>
  <c r="C205" i="5"/>
  <c r="D205" i="5" s="1"/>
  <c r="C206" i="5"/>
  <c r="D206" i="5" s="1"/>
  <c r="C207" i="5"/>
  <c r="D207" i="5" s="1"/>
  <c r="C208" i="5"/>
  <c r="D208" i="5" s="1"/>
  <c r="C209" i="5"/>
  <c r="D209" i="5" s="1"/>
  <c r="C210" i="5"/>
  <c r="D210" i="5" s="1"/>
  <c r="C211" i="5"/>
  <c r="D211" i="5" s="1"/>
  <c r="C212" i="5"/>
  <c r="D212" i="5" s="1"/>
  <c r="C213" i="5"/>
  <c r="D213" i="5" s="1"/>
  <c r="C214" i="5"/>
  <c r="D214" i="5" s="1"/>
  <c r="C215" i="5"/>
  <c r="D215" i="5" s="1"/>
  <c r="C216" i="5"/>
  <c r="D216" i="5" s="1"/>
  <c r="C217" i="5"/>
  <c r="D217" i="5" s="1"/>
  <c r="C218" i="5"/>
  <c r="D218" i="5" s="1"/>
  <c r="C219" i="5"/>
  <c r="D219" i="5" s="1"/>
  <c r="C220" i="5"/>
  <c r="D220" i="5" s="1"/>
  <c r="C221" i="5"/>
  <c r="D221" i="5" s="1"/>
  <c r="C222" i="5"/>
  <c r="D222" i="5" s="1"/>
  <c r="C223" i="5"/>
  <c r="D223" i="5" s="1"/>
  <c r="C224" i="5"/>
  <c r="D224" i="5" s="1"/>
  <c r="C225" i="5"/>
  <c r="D225" i="5" s="1"/>
  <c r="C226" i="5"/>
  <c r="D226" i="5" s="1"/>
  <c r="C227" i="5"/>
  <c r="D227" i="5" s="1"/>
  <c r="C228" i="5"/>
  <c r="D228" i="5" s="1"/>
  <c r="C229" i="5"/>
  <c r="D229" i="5" s="1"/>
  <c r="C230" i="5"/>
  <c r="D230" i="5" s="1"/>
  <c r="C231" i="5"/>
  <c r="D231" i="5" s="1"/>
  <c r="C232" i="5"/>
  <c r="D232" i="5" s="1"/>
  <c r="C233" i="5"/>
  <c r="D233" i="5" s="1"/>
  <c r="C234" i="5"/>
  <c r="D234" i="5" s="1"/>
  <c r="C235" i="5"/>
  <c r="D235" i="5" s="1"/>
  <c r="C236" i="5"/>
  <c r="D236" i="5" s="1"/>
  <c r="C237" i="5"/>
  <c r="D237" i="5" s="1"/>
  <c r="C238" i="5"/>
  <c r="D238" i="5" s="1"/>
  <c r="C239" i="5"/>
  <c r="D239" i="5" s="1"/>
  <c r="C240" i="5"/>
  <c r="D240" i="5" s="1"/>
  <c r="C241" i="5"/>
  <c r="D241" i="5" s="1"/>
  <c r="C242" i="5"/>
  <c r="D242" i="5" s="1"/>
  <c r="C243" i="5"/>
  <c r="D243" i="5" s="1"/>
  <c r="C244" i="5"/>
  <c r="D244" i="5" s="1"/>
  <c r="C245" i="5"/>
  <c r="D245" i="5" s="1"/>
  <c r="C246" i="5"/>
  <c r="D246" i="5" s="1"/>
  <c r="C247" i="5"/>
  <c r="D247" i="5" s="1"/>
  <c r="C248" i="5"/>
  <c r="D248" i="5" s="1"/>
  <c r="C249" i="5"/>
  <c r="D249" i="5" s="1"/>
  <c r="C250" i="5"/>
  <c r="D250" i="5" s="1"/>
  <c r="C251" i="5"/>
  <c r="D251" i="5" s="1"/>
  <c r="C252" i="5"/>
  <c r="D252" i="5" s="1"/>
  <c r="C253" i="5"/>
  <c r="D253" i="5" s="1"/>
  <c r="C254" i="5"/>
  <c r="D254" i="5" s="1"/>
  <c r="C255" i="5"/>
  <c r="D255" i="5" s="1"/>
  <c r="C256" i="5"/>
  <c r="D256" i="5" s="1"/>
  <c r="C257" i="5"/>
  <c r="D257" i="5" s="1"/>
  <c r="C258" i="5"/>
  <c r="D258" i="5" s="1"/>
  <c r="C259" i="5"/>
  <c r="D259" i="5" s="1"/>
  <c r="C260" i="5"/>
  <c r="D260" i="5" s="1"/>
  <c r="C261" i="5"/>
  <c r="D261" i="5" s="1"/>
  <c r="C262" i="5"/>
  <c r="D262" i="5" s="1"/>
  <c r="C263" i="5"/>
  <c r="D263" i="5" s="1"/>
  <c r="C264" i="5"/>
  <c r="D264" i="5" s="1"/>
  <c r="C265" i="5"/>
  <c r="D265" i="5" s="1"/>
  <c r="C266" i="5"/>
  <c r="D266" i="5" s="1"/>
  <c r="C267" i="5"/>
  <c r="D267" i="5" s="1"/>
  <c r="C268" i="5"/>
  <c r="D268" i="5" s="1"/>
  <c r="C269" i="5"/>
  <c r="D269" i="5" s="1"/>
  <c r="C270" i="5"/>
  <c r="D270" i="5" s="1"/>
  <c r="C271" i="5"/>
  <c r="D271" i="5" s="1"/>
  <c r="C272" i="5"/>
  <c r="D272" i="5" s="1"/>
  <c r="C273" i="5"/>
  <c r="D273" i="5" s="1"/>
  <c r="C274" i="5"/>
  <c r="D274" i="5" s="1"/>
  <c r="C275" i="5"/>
  <c r="D275" i="5" s="1"/>
  <c r="C276" i="5"/>
  <c r="D276" i="5" s="1"/>
  <c r="C277" i="5"/>
  <c r="D277" i="5" s="1"/>
  <c r="C278" i="5"/>
  <c r="D278" i="5" s="1"/>
  <c r="C279" i="5"/>
  <c r="D279" i="5" s="1"/>
  <c r="C280" i="5"/>
  <c r="D280" i="5" s="1"/>
  <c r="C281" i="5"/>
  <c r="D281" i="5" s="1"/>
  <c r="C282" i="5"/>
  <c r="D282" i="5" s="1"/>
  <c r="C283" i="5"/>
  <c r="D283" i="5" s="1"/>
  <c r="C284" i="5"/>
  <c r="D284" i="5" s="1"/>
  <c r="C285" i="5"/>
  <c r="D285" i="5" s="1"/>
  <c r="C286" i="5"/>
  <c r="D286" i="5" s="1"/>
  <c r="C287" i="5"/>
  <c r="D287" i="5" s="1"/>
  <c r="C288" i="5"/>
  <c r="D288" i="5" s="1"/>
  <c r="C289" i="5"/>
  <c r="D289" i="5" s="1"/>
  <c r="C290" i="5"/>
  <c r="D290" i="5" s="1"/>
  <c r="C291" i="5"/>
  <c r="D291" i="5" s="1"/>
  <c r="C292" i="5"/>
  <c r="D292" i="5" s="1"/>
  <c r="C293" i="5"/>
  <c r="D293" i="5" s="1"/>
  <c r="C294" i="5"/>
  <c r="D294" i="5" s="1"/>
  <c r="C295" i="5"/>
  <c r="D295" i="5" s="1"/>
  <c r="C296" i="5"/>
  <c r="D296" i="5" s="1"/>
  <c r="C297" i="5"/>
  <c r="D297" i="5" s="1"/>
  <c r="C298" i="5"/>
  <c r="D298" i="5" s="1"/>
  <c r="C299" i="5"/>
  <c r="D299" i="5" s="1"/>
  <c r="C300" i="5"/>
  <c r="D300" i="5" s="1"/>
  <c r="C301" i="5"/>
  <c r="D301" i="5" s="1"/>
  <c r="C302" i="5"/>
  <c r="D302" i="5" s="1"/>
  <c r="C303" i="5"/>
  <c r="D303" i="5" s="1"/>
  <c r="C304" i="5"/>
  <c r="D304" i="5" s="1"/>
  <c r="C305" i="5"/>
  <c r="D305" i="5" s="1"/>
  <c r="C306" i="5"/>
  <c r="D306" i="5" s="1"/>
  <c r="C307" i="5"/>
  <c r="D307" i="5" s="1"/>
  <c r="C308" i="5"/>
  <c r="D308" i="5" s="1"/>
  <c r="C309" i="5"/>
  <c r="D309" i="5" s="1"/>
  <c r="C310" i="5"/>
  <c r="D310" i="5" s="1"/>
  <c r="C311" i="5"/>
  <c r="D311" i="5" s="1"/>
  <c r="C312" i="5"/>
  <c r="D312" i="5" s="1"/>
  <c r="C313" i="5"/>
  <c r="D313" i="5" s="1"/>
  <c r="C314" i="5"/>
  <c r="D314" i="5" s="1"/>
  <c r="C315" i="5"/>
  <c r="D315" i="5" s="1"/>
  <c r="C316" i="5"/>
  <c r="D316" i="5" s="1"/>
  <c r="C317" i="5"/>
  <c r="D317" i="5" s="1"/>
  <c r="C318" i="5"/>
  <c r="D318" i="5" s="1"/>
  <c r="C319" i="5"/>
  <c r="D319" i="5" s="1"/>
  <c r="C320" i="5"/>
  <c r="D320" i="5" s="1"/>
  <c r="C321" i="5"/>
  <c r="D321" i="5" s="1"/>
  <c r="C322" i="5"/>
  <c r="D322" i="5" s="1"/>
  <c r="C323" i="5"/>
  <c r="D323" i="5" s="1"/>
  <c r="C324" i="5"/>
  <c r="D324" i="5" s="1"/>
  <c r="C325" i="5"/>
  <c r="D325" i="5" s="1"/>
  <c r="C326" i="5"/>
  <c r="D326" i="5" s="1"/>
  <c r="C327" i="5"/>
  <c r="D327" i="5" s="1"/>
  <c r="C328" i="5"/>
  <c r="D328" i="5" s="1"/>
  <c r="C329" i="5"/>
  <c r="D329" i="5" s="1"/>
  <c r="C330" i="5"/>
  <c r="D330" i="5" s="1"/>
  <c r="C331" i="5"/>
  <c r="D331" i="5" s="1"/>
  <c r="C332" i="5"/>
  <c r="D332" i="5" s="1"/>
  <c r="C333" i="5"/>
  <c r="D333" i="5" s="1"/>
  <c r="C334" i="5"/>
  <c r="D334" i="5" s="1"/>
  <c r="C335" i="5"/>
  <c r="D335" i="5" s="1"/>
  <c r="C336" i="5"/>
  <c r="D336" i="5" s="1"/>
  <c r="C337" i="5"/>
  <c r="D337" i="5" s="1"/>
  <c r="C338" i="5"/>
  <c r="D338" i="5" s="1"/>
  <c r="C339" i="5"/>
  <c r="D339" i="5" s="1"/>
  <c r="C340" i="5"/>
  <c r="D340" i="5" s="1"/>
  <c r="C341" i="5"/>
  <c r="D341" i="5" s="1"/>
  <c r="C342" i="5"/>
  <c r="D342" i="5" s="1"/>
  <c r="C343" i="5"/>
  <c r="D343" i="5" s="1"/>
  <c r="C344" i="5"/>
  <c r="D344" i="5" s="1"/>
  <c r="C345" i="5"/>
  <c r="D345" i="5" s="1"/>
  <c r="C346" i="5"/>
  <c r="D346" i="5" s="1"/>
  <c r="C347" i="5"/>
  <c r="D347" i="5" s="1"/>
  <c r="C348" i="5"/>
  <c r="D348" i="5" s="1"/>
  <c r="C349" i="5"/>
  <c r="D349" i="5" s="1"/>
  <c r="C350" i="5"/>
  <c r="D350" i="5" s="1"/>
  <c r="C351" i="5"/>
  <c r="D351" i="5" s="1"/>
  <c r="C352" i="5"/>
  <c r="D352" i="5" s="1"/>
  <c r="C353" i="5"/>
  <c r="D353" i="5" s="1"/>
  <c r="C354" i="5"/>
  <c r="D354" i="5" s="1"/>
  <c r="C355" i="5"/>
  <c r="D355" i="5" s="1"/>
  <c r="C356" i="5"/>
  <c r="D356" i="5" s="1"/>
  <c r="C357" i="5"/>
  <c r="D357" i="5" s="1"/>
  <c r="C358" i="5"/>
  <c r="D358" i="5" s="1"/>
  <c r="C359" i="5"/>
  <c r="D359" i="5" s="1"/>
  <c r="C360" i="5"/>
  <c r="D360" i="5" s="1"/>
  <c r="C361" i="5"/>
  <c r="D361" i="5" s="1"/>
  <c r="C362" i="5"/>
  <c r="D362" i="5" s="1"/>
  <c r="C363" i="5"/>
  <c r="D363" i="5" s="1"/>
  <c r="C364" i="5"/>
  <c r="D364" i="5" s="1"/>
  <c r="C365" i="5"/>
  <c r="D365" i="5" s="1"/>
  <c r="C366" i="5"/>
  <c r="D366" i="5" s="1"/>
  <c r="C367" i="5"/>
  <c r="D367" i="5" s="1"/>
  <c r="C368" i="5"/>
  <c r="D368" i="5" s="1"/>
  <c r="C369" i="5"/>
  <c r="D369" i="5" s="1"/>
  <c r="C370" i="5"/>
  <c r="D370" i="5" s="1"/>
  <c r="C371" i="5"/>
  <c r="D371" i="5" s="1"/>
  <c r="C372" i="5"/>
  <c r="D372" i="5" s="1"/>
  <c r="C373" i="5"/>
  <c r="D373" i="5" s="1"/>
  <c r="C374" i="5"/>
  <c r="D374" i="5" s="1"/>
  <c r="C375" i="5"/>
  <c r="D375" i="5" s="1"/>
  <c r="C376" i="5"/>
  <c r="D376" i="5" s="1"/>
  <c r="C377" i="5"/>
  <c r="D377" i="5" s="1"/>
  <c r="C378" i="5"/>
  <c r="D378" i="5" s="1"/>
  <c r="C379" i="5"/>
  <c r="D379" i="5" s="1"/>
  <c r="C380" i="5"/>
  <c r="D380" i="5" s="1"/>
  <c r="C381" i="5"/>
  <c r="D381" i="5" s="1"/>
  <c r="C382" i="5"/>
  <c r="D382" i="5" s="1"/>
  <c r="C383" i="5"/>
  <c r="D383" i="5" s="1"/>
  <c r="C384" i="5"/>
  <c r="D384" i="5" s="1"/>
  <c r="C385" i="5"/>
  <c r="D385" i="5" s="1"/>
  <c r="C386" i="5"/>
  <c r="D386" i="5" s="1"/>
  <c r="C387" i="5"/>
  <c r="D387" i="5" s="1"/>
  <c r="C388" i="5"/>
  <c r="D388" i="5" s="1"/>
  <c r="C389" i="5"/>
  <c r="D389" i="5" s="1"/>
  <c r="C390" i="5"/>
  <c r="D390" i="5" s="1"/>
  <c r="C391" i="5"/>
  <c r="D391" i="5" s="1"/>
  <c r="C392" i="5"/>
  <c r="D392" i="5" s="1"/>
  <c r="C393" i="5"/>
  <c r="D393" i="5" s="1"/>
  <c r="C394" i="5"/>
  <c r="D394" i="5" s="1"/>
  <c r="C395" i="5"/>
  <c r="D395" i="5" s="1"/>
  <c r="C396" i="5"/>
  <c r="D396" i="5" s="1"/>
  <c r="C397" i="5"/>
  <c r="D397" i="5" s="1"/>
  <c r="C398" i="5"/>
  <c r="D398" i="5" s="1"/>
  <c r="C399" i="5"/>
  <c r="D399" i="5" s="1"/>
  <c r="C400" i="5"/>
  <c r="D400" i="5" s="1"/>
  <c r="C401" i="5"/>
  <c r="D401" i="5" s="1"/>
  <c r="C402" i="5"/>
  <c r="D402" i="5" s="1"/>
  <c r="C403" i="5"/>
  <c r="D403" i="5" s="1"/>
  <c r="C404" i="5"/>
  <c r="D404" i="5" s="1"/>
  <c r="C405" i="5"/>
  <c r="D405" i="5" s="1"/>
  <c r="C406" i="5"/>
  <c r="D406" i="5" s="1"/>
  <c r="C407" i="5"/>
  <c r="D407" i="5" s="1"/>
  <c r="C408" i="5"/>
  <c r="D408" i="5" s="1"/>
  <c r="C409" i="5"/>
  <c r="D409" i="5" s="1"/>
  <c r="C410" i="5"/>
  <c r="D410" i="5" s="1"/>
  <c r="C411" i="5"/>
  <c r="D411" i="5" s="1"/>
  <c r="C412" i="5"/>
  <c r="D412" i="5" s="1"/>
  <c r="C413" i="5"/>
  <c r="D413" i="5" s="1"/>
  <c r="C414" i="5"/>
  <c r="D414" i="5" s="1"/>
  <c r="C415" i="5"/>
  <c r="D415" i="5" s="1"/>
  <c r="C416" i="5"/>
  <c r="D416" i="5" s="1"/>
  <c r="C417" i="5"/>
  <c r="D417" i="5" s="1"/>
  <c r="C418" i="5"/>
  <c r="D418" i="5" s="1"/>
  <c r="C419" i="5"/>
  <c r="D419" i="5" s="1"/>
  <c r="C420" i="5"/>
  <c r="D420" i="5" s="1"/>
  <c r="C421" i="5"/>
  <c r="D421" i="5" s="1"/>
  <c r="C422" i="5"/>
  <c r="D422" i="5" s="1"/>
  <c r="C423" i="5"/>
  <c r="D423" i="5" s="1"/>
  <c r="C424" i="5"/>
  <c r="D424" i="5" s="1"/>
  <c r="C425" i="5"/>
  <c r="D425" i="5" s="1"/>
  <c r="C426" i="5"/>
  <c r="D426" i="5" s="1"/>
  <c r="C427" i="5"/>
  <c r="D427" i="5" s="1"/>
  <c r="C428" i="5"/>
  <c r="D428" i="5" s="1"/>
  <c r="C429" i="5"/>
  <c r="D429" i="5" s="1"/>
  <c r="C430" i="5"/>
  <c r="D430" i="5" s="1"/>
  <c r="C431" i="5"/>
  <c r="D431" i="5" s="1"/>
  <c r="C432" i="5"/>
  <c r="D432" i="5" s="1"/>
  <c r="C433" i="5"/>
  <c r="D433" i="5" s="1"/>
  <c r="C434" i="5"/>
  <c r="D434" i="5" s="1"/>
  <c r="C435" i="5"/>
  <c r="D435" i="5" s="1"/>
  <c r="C436" i="5"/>
  <c r="D436" i="5" s="1"/>
  <c r="C437" i="5"/>
  <c r="D437" i="5" s="1"/>
  <c r="C438" i="5"/>
  <c r="D438" i="5" s="1"/>
  <c r="C439" i="5"/>
  <c r="D439" i="5" s="1"/>
  <c r="C440" i="5"/>
  <c r="D440" i="5" s="1"/>
  <c r="C441" i="5"/>
  <c r="D441" i="5" s="1"/>
  <c r="C442" i="5"/>
  <c r="D442" i="5" s="1"/>
  <c r="C443" i="5"/>
  <c r="D443" i="5" s="1"/>
  <c r="C444" i="5"/>
  <c r="D444" i="5" s="1"/>
  <c r="C445" i="5"/>
  <c r="D445" i="5" s="1"/>
  <c r="C446" i="5"/>
  <c r="D446" i="5" s="1"/>
  <c r="C447" i="5"/>
  <c r="D447" i="5" s="1"/>
  <c r="C448" i="5"/>
  <c r="D448" i="5" s="1"/>
  <c r="C449" i="5"/>
  <c r="D449" i="5" s="1"/>
  <c r="C450" i="5"/>
  <c r="D450" i="5" s="1"/>
  <c r="C451" i="5"/>
  <c r="D451" i="5" s="1"/>
  <c r="C452" i="5"/>
  <c r="D452" i="5" s="1"/>
  <c r="C453" i="5"/>
  <c r="D453" i="5" s="1"/>
  <c r="C454" i="5"/>
  <c r="D454" i="5" s="1"/>
  <c r="C455" i="5"/>
  <c r="D455" i="5" s="1"/>
  <c r="C456" i="5"/>
  <c r="D456" i="5" s="1"/>
  <c r="C457" i="5"/>
  <c r="D457" i="5" s="1"/>
  <c r="C458" i="5"/>
  <c r="D458" i="5" s="1"/>
  <c r="C459" i="5"/>
  <c r="D459" i="5" s="1"/>
  <c r="C460" i="5"/>
  <c r="D460" i="5" s="1"/>
  <c r="C461" i="5"/>
  <c r="D461" i="5" s="1"/>
  <c r="C462" i="5"/>
  <c r="D462" i="5" s="1"/>
  <c r="C463" i="5"/>
  <c r="D463" i="5" s="1"/>
  <c r="C464" i="5"/>
  <c r="D464" i="5" s="1"/>
  <c r="C465" i="5"/>
  <c r="D465" i="5" s="1"/>
  <c r="C466" i="5"/>
  <c r="D466" i="5" s="1"/>
  <c r="C467" i="5"/>
  <c r="D467" i="5" s="1"/>
  <c r="C468" i="5"/>
  <c r="D468" i="5" s="1"/>
  <c r="C469" i="5"/>
  <c r="D469" i="5" s="1"/>
  <c r="C470" i="5"/>
  <c r="D470" i="5" s="1"/>
  <c r="C471" i="5"/>
  <c r="D471" i="5" s="1"/>
  <c r="C472" i="5"/>
  <c r="D472" i="5" s="1"/>
  <c r="C473" i="5"/>
  <c r="D473" i="5" s="1"/>
  <c r="C474" i="5"/>
  <c r="D474" i="5" s="1"/>
  <c r="C475" i="5"/>
  <c r="D475" i="5" s="1"/>
  <c r="C476" i="5"/>
  <c r="D476" i="5" s="1"/>
  <c r="C477" i="5"/>
  <c r="D477" i="5" s="1"/>
  <c r="C478" i="5"/>
  <c r="D478" i="5" s="1"/>
  <c r="C479" i="5"/>
  <c r="D479" i="5" s="1"/>
  <c r="C480" i="5"/>
  <c r="D480" i="5" s="1"/>
  <c r="C481" i="5"/>
  <c r="D481" i="5" s="1"/>
  <c r="C482" i="5"/>
  <c r="D482" i="5" s="1"/>
  <c r="C483" i="5"/>
  <c r="D483" i="5" s="1"/>
  <c r="C484" i="5"/>
  <c r="D484" i="5" s="1"/>
  <c r="C485" i="5"/>
  <c r="D485" i="5" s="1"/>
  <c r="C486" i="5"/>
  <c r="D486" i="5" s="1"/>
  <c r="C487" i="5"/>
  <c r="D487" i="5" s="1"/>
  <c r="C488" i="5"/>
  <c r="D488" i="5" s="1"/>
  <c r="C489" i="5"/>
  <c r="D489" i="5" s="1"/>
  <c r="C490" i="5"/>
  <c r="D490" i="5" s="1"/>
  <c r="C491" i="5"/>
  <c r="D491" i="5" s="1"/>
  <c r="C492" i="5"/>
  <c r="D492" i="5" s="1"/>
  <c r="C493" i="5"/>
  <c r="D493" i="5" s="1"/>
  <c r="C494" i="5"/>
  <c r="D494" i="5" s="1"/>
  <c r="C495" i="5"/>
  <c r="D495" i="5" s="1"/>
  <c r="C496" i="5"/>
  <c r="D496" i="5" s="1"/>
  <c r="C497" i="5"/>
  <c r="D497" i="5" s="1"/>
  <c r="C498" i="5"/>
  <c r="D498" i="5" s="1"/>
  <c r="C499" i="5"/>
  <c r="D499" i="5" s="1"/>
  <c r="C500" i="5"/>
  <c r="D500" i="5" s="1"/>
  <c r="C501" i="5"/>
  <c r="D501" i="5" s="1"/>
  <c r="C502" i="5"/>
  <c r="D502" i="5" s="1"/>
  <c r="C503" i="5"/>
  <c r="D503" i="5" s="1"/>
  <c r="C504" i="5"/>
  <c r="D504" i="5" s="1"/>
  <c r="C505" i="5"/>
  <c r="D505" i="5" s="1"/>
  <c r="C506" i="5"/>
  <c r="D506" i="5" s="1"/>
  <c r="C507" i="5"/>
  <c r="D507" i="5" s="1"/>
  <c r="C508" i="5"/>
  <c r="D508" i="5" s="1"/>
  <c r="C509" i="5"/>
  <c r="D509" i="5" s="1"/>
  <c r="C510" i="5"/>
  <c r="D510" i="5" s="1"/>
  <c r="C511" i="5"/>
  <c r="D511" i="5" s="1"/>
  <c r="C512" i="5"/>
  <c r="D512" i="5" s="1"/>
  <c r="C513" i="5"/>
  <c r="D513" i="5" s="1"/>
  <c r="C514" i="5"/>
  <c r="D514" i="5" s="1"/>
  <c r="C515" i="5"/>
  <c r="D515" i="5" s="1"/>
  <c r="C516" i="5"/>
  <c r="D516" i="5" s="1"/>
  <c r="C517" i="5"/>
  <c r="D517" i="5" s="1"/>
  <c r="C518" i="5"/>
  <c r="D518" i="5" s="1"/>
  <c r="C519" i="5"/>
  <c r="D519" i="5" s="1"/>
  <c r="C520" i="5"/>
  <c r="D520" i="5" s="1"/>
  <c r="C521" i="5"/>
  <c r="D521" i="5" s="1"/>
  <c r="C522" i="5"/>
  <c r="D522" i="5" s="1"/>
  <c r="C523" i="5"/>
  <c r="D523" i="5" s="1"/>
  <c r="C524" i="5"/>
  <c r="D524" i="5" s="1"/>
  <c r="C525" i="5"/>
  <c r="D525" i="5" s="1"/>
  <c r="C526" i="5"/>
  <c r="D526" i="5" s="1"/>
  <c r="C527" i="5"/>
  <c r="D527" i="5" s="1"/>
  <c r="C528" i="5"/>
  <c r="D528" i="5" s="1"/>
  <c r="C529" i="5"/>
  <c r="D529" i="5" s="1"/>
  <c r="C530" i="5"/>
  <c r="D530" i="5" s="1"/>
  <c r="C531" i="5"/>
  <c r="D531" i="5" s="1"/>
  <c r="C532" i="5"/>
  <c r="D532" i="5" s="1"/>
  <c r="C533" i="5"/>
  <c r="D533" i="5" s="1"/>
  <c r="C534" i="5"/>
  <c r="D534" i="5" s="1"/>
  <c r="C535" i="5"/>
  <c r="D535" i="5" s="1"/>
  <c r="C536" i="5"/>
  <c r="D536" i="5" s="1"/>
  <c r="C537" i="5"/>
  <c r="D537" i="5" s="1"/>
  <c r="C538" i="5"/>
  <c r="D538" i="5" s="1"/>
  <c r="C539" i="5"/>
  <c r="D539" i="5" s="1"/>
  <c r="C540" i="5"/>
  <c r="D540" i="5" s="1"/>
  <c r="C541" i="5"/>
  <c r="D541" i="5" s="1"/>
  <c r="C542" i="5"/>
  <c r="D542" i="5" s="1"/>
  <c r="C543" i="5"/>
  <c r="D543" i="5" s="1"/>
  <c r="C544" i="5"/>
  <c r="D544" i="5" s="1"/>
  <c r="C545" i="5"/>
  <c r="D545" i="5" s="1"/>
  <c r="C546" i="5"/>
  <c r="D546" i="5" s="1"/>
  <c r="C547" i="5"/>
  <c r="D547" i="5" s="1"/>
  <c r="C548" i="5"/>
  <c r="D548" i="5" s="1"/>
  <c r="C549" i="5"/>
  <c r="D549" i="5" s="1"/>
  <c r="C550" i="5"/>
  <c r="D550" i="5" s="1"/>
  <c r="C551" i="5"/>
  <c r="D551" i="5" s="1"/>
  <c r="C552" i="5"/>
  <c r="D552" i="5" s="1"/>
  <c r="C553" i="5"/>
  <c r="D553" i="5" s="1"/>
  <c r="C554" i="5"/>
  <c r="D554" i="5" s="1"/>
  <c r="C555" i="5"/>
  <c r="D555" i="5" s="1"/>
  <c r="C556" i="5"/>
  <c r="D556" i="5" s="1"/>
  <c r="C557" i="5"/>
  <c r="D557" i="5" s="1"/>
  <c r="C558" i="5"/>
  <c r="D558" i="5" s="1"/>
  <c r="C559" i="5"/>
  <c r="D559" i="5" s="1"/>
  <c r="C560" i="5"/>
  <c r="D560" i="5" s="1"/>
  <c r="C561" i="5"/>
  <c r="D561" i="5" s="1"/>
  <c r="C562" i="5"/>
  <c r="D562" i="5" s="1"/>
  <c r="C563" i="5"/>
  <c r="D563" i="5" s="1"/>
  <c r="C564" i="5"/>
  <c r="D564" i="5" s="1"/>
  <c r="C565" i="5"/>
  <c r="D565" i="5" s="1"/>
  <c r="C566" i="5"/>
  <c r="D566" i="5" s="1"/>
  <c r="C567" i="5"/>
  <c r="D567" i="5" s="1"/>
  <c r="C568" i="5"/>
  <c r="D568" i="5" s="1"/>
  <c r="C569" i="5"/>
  <c r="D569" i="5" s="1"/>
  <c r="C570" i="5"/>
  <c r="D570" i="5" s="1"/>
  <c r="C571" i="5"/>
  <c r="D571" i="5" s="1"/>
  <c r="C572" i="5"/>
  <c r="D572" i="5" s="1"/>
  <c r="C573" i="5"/>
  <c r="D573" i="5" s="1"/>
  <c r="C574" i="5"/>
  <c r="D574" i="5" s="1"/>
  <c r="C575" i="5"/>
  <c r="D575" i="5" s="1"/>
  <c r="C576" i="5"/>
  <c r="D576" i="5" s="1"/>
  <c r="C577" i="5"/>
  <c r="D577" i="5" s="1"/>
  <c r="C578" i="5"/>
  <c r="D578" i="5" s="1"/>
  <c r="C579" i="5"/>
  <c r="D579" i="5" s="1"/>
  <c r="C580" i="5"/>
  <c r="D580" i="5" s="1"/>
  <c r="C581" i="5"/>
  <c r="D581" i="5" s="1"/>
  <c r="C582" i="5"/>
  <c r="D582" i="5" s="1"/>
  <c r="C583" i="5"/>
  <c r="D583" i="5" s="1"/>
  <c r="C584" i="5"/>
  <c r="D584" i="5" s="1"/>
  <c r="C585" i="5"/>
  <c r="D585" i="5" s="1"/>
  <c r="C586" i="5"/>
  <c r="D586" i="5" s="1"/>
  <c r="C587" i="5"/>
  <c r="D587" i="5" s="1"/>
  <c r="C588" i="5"/>
  <c r="D588" i="5" s="1"/>
  <c r="C589" i="5"/>
  <c r="D589" i="5" s="1"/>
  <c r="C590" i="5"/>
  <c r="D590" i="5" s="1"/>
  <c r="C591" i="5"/>
  <c r="D591" i="5" s="1"/>
  <c r="C592" i="5"/>
  <c r="D592" i="5" s="1"/>
  <c r="C593" i="5"/>
  <c r="D593" i="5" s="1"/>
  <c r="C594" i="5"/>
  <c r="D594" i="5" s="1"/>
  <c r="C595" i="5"/>
  <c r="D595" i="5" s="1"/>
  <c r="C596" i="5"/>
  <c r="D596" i="5" s="1"/>
  <c r="C597" i="5"/>
  <c r="D597" i="5" s="1"/>
  <c r="C598" i="5"/>
  <c r="D598" i="5" s="1"/>
  <c r="C599" i="5"/>
  <c r="D599" i="5" s="1"/>
  <c r="C600" i="5"/>
  <c r="D600" i="5" s="1"/>
  <c r="C601" i="5"/>
  <c r="D601" i="5" s="1"/>
  <c r="C602" i="5"/>
  <c r="D602" i="5" s="1"/>
  <c r="C603" i="5"/>
  <c r="D603" i="5" s="1"/>
  <c r="C604" i="5"/>
  <c r="D604" i="5" s="1"/>
  <c r="C605" i="5"/>
  <c r="D605" i="5" s="1"/>
  <c r="C606" i="5"/>
  <c r="D606" i="5" s="1"/>
  <c r="C607" i="5"/>
  <c r="D607" i="5" s="1"/>
  <c r="C608" i="5"/>
  <c r="D608" i="5" s="1"/>
  <c r="C609" i="5"/>
  <c r="D609" i="5" s="1"/>
  <c r="C610" i="5"/>
  <c r="D610" i="5" s="1"/>
  <c r="C611" i="5"/>
  <c r="D611" i="5" s="1"/>
  <c r="C612" i="5"/>
  <c r="D612" i="5" s="1"/>
  <c r="C613" i="5"/>
  <c r="D613" i="5" s="1"/>
  <c r="C614" i="5"/>
  <c r="D614" i="5" s="1"/>
  <c r="C615" i="5"/>
  <c r="D615" i="5" s="1"/>
  <c r="C616" i="5"/>
  <c r="D616" i="5" s="1"/>
  <c r="C617" i="5"/>
  <c r="D617" i="5" s="1"/>
  <c r="C618" i="5"/>
  <c r="D618" i="5" s="1"/>
  <c r="C619" i="5"/>
  <c r="D619" i="5" s="1"/>
  <c r="C620" i="5"/>
  <c r="D620" i="5" s="1"/>
  <c r="C621" i="5"/>
  <c r="D621" i="5" s="1"/>
  <c r="C622" i="5"/>
  <c r="D622" i="5" s="1"/>
  <c r="C623" i="5"/>
  <c r="D623" i="5" s="1"/>
  <c r="C624" i="5"/>
  <c r="D624" i="5" s="1"/>
  <c r="C625" i="5"/>
  <c r="D625" i="5" s="1"/>
  <c r="C626" i="5"/>
  <c r="D626" i="5" s="1"/>
  <c r="C627" i="5"/>
  <c r="D627" i="5" s="1"/>
  <c r="C628" i="5"/>
  <c r="D628" i="5" s="1"/>
  <c r="C629" i="5"/>
  <c r="D629" i="5" s="1"/>
  <c r="C630" i="5"/>
  <c r="D630" i="5" s="1"/>
  <c r="C631" i="5"/>
  <c r="D631" i="5" s="1"/>
  <c r="C632" i="5"/>
  <c r="D632" i="5" s="1"/>
  <c r="C633" i="5"/>
  <c r="D633" i="5" s="1"/>
  <c r="C634" i="5"/>
  <c r="D634" i="5" s="1"/>
  <c r="C635" i="5"/>
  <c r="D635" i="5" s="1"/>
  <c r="C636" i="5"/>
  <c r="D636" i="5" s="1"/>
  <c r="C637" i="5"/>
  <c r="D637" i="5" s="1"/>
  <c r="C638" i="5"/>
  <c r="D638" i="5" s="1"/>
  <c r="C639" i="5"/>
  <c r="D639" i="5" s="1"/>
  <c r="C640" i="5"/>
  <c r="D640" i="5" s="1"/>
  <c r="C641" i="5"/>
  <c r="D641" i="5" s="1"/>
  <c r="C642" i="5"/>
  <c r="D642" i="5" s="1"/>
  <c r="C643" i="5"/>
  <c r="D643" i="5" s="1"/>
  <c r="C644" i="5"/>
  <c r="D644" i="5" s="1"/>
  <c r="C646" i="5"/>
  <c r="D646" i="5" s="1"/>
  <c r="C647" i="5"/>
  <c r="D647" i="5" s="1"/>
  <c r="C648" i="5"/>
  <c r="D648" i="5" s="1"/>
  <c r="C649" i="5"/>
  <c r="D649" i="5" s="1"/>
  <c r="C650" i="5"/>
  <c r="D650" i="5" s="1"/>
  <c r="C651" i="5"/>
  <c r="D651" i="5" s="1"/>
  <c r="C652" i="5"/>
  <c r="D652" i="5" s="1"/>
  <c r="C653" i="5"/>
  <c r="D653" i="5" s="1"/>
  <c r="C654" i="5"/>
  <c r="D654" i="5" s="1"/>
  <c r="C655" i="5"/>
  <c r="D655" i="5" s="1"/>
  <c r="C656" i="5"/>
  <c r="D656" i="5" s="1"/>
  <c r="C657" i="5"/>
  <c r="D657" i="5" s="1"/>
  <c r="C658" i="5"/>
  <c r="D658" i="5" s="1"/>
  <c r="C659" i="5"/>
  <c r="D659" i="5" s="1"/>
  <c r="C660" i="5"/>
  <c r="D660" i="5" s="1"/>
  <c r="C661" i="5"/>
  <c r="D661" i="5" s="1"/>
  <c r="C662" i="5"/>
  <c r="D662" i="5" s="1"/>
  <c r="C663" i="5"/>
  <c r="D663" i="5" s="1"/>
  <c r="C664" i="5"/>
  <c r="D664" i="5" s="1"/>
  <c r="C665" i="5"/>
  <c r="D665" i="5" s="1"/>
  <c r="C666" i="5"/>
  <c r="D666" i="5" s="1"/>
  <c r="C667" i="5"/>
  <c r="D667" i="5" s="1"/>
  <c r="C668" i="5"/>
  <c r="D668" i="5" s="1"/>
  <c r="C669" i="5"/>
  <c r="D669" i="5" s="1"/>
  <c r="C670" i="5"/>
  <c r="D670" i="5" s="1"/>
  <c r="C671" i="5"/>
  <c r="D671" i="5" s="1"/>
  <c r="C672" i="5"/>
  <c r="D672" i="5" s="1"/>
  <c r="C673" i="5"/>
  <c r="D673" i="5" s="1"/>
  <c r="C674" i="5"/>
  <c r="D674" i="5" s="1"/>
  <c r="C675" i="5"/>
  <c r="D675" i="5" s="1"/>
  <c r="C676" i="5"/>
  <c r="D676" i="5" s="1"/>
  <c r="C677" i="5"/>
  <c r="D677" i="5" s="1"/>
  <c r="C678" i="5"/>
  <c r="D678" i="5" s="1"/>
  <c r="C679" i="5"/>
  <c r="D679" i="5" s="1"/>
  <c r="C680" i="5"/>
  <c r="D680" i="5" s="1"/>
  <c r="C681" i="5"/>
  <c r="D681" i="5" s="1"/>
  <c r="C682" i="5"/>
  <c r="D682" i="5" s="1"/>
  <c r="C683" i="5"/>
  <c r="D683" i="5" s="1"/>
  <c r="C684" i="5"/>
  <c r="D684" i="5" s="1"/>
  <c r="C685" i="5"/>
  <c r="D685" i="5" s="1"/>
  <c r="C686" i="5"/>
  <c r="D686" i="5" s="1"/>
  <c r="C687" i="5"/>
  <c r="D687" i="5" s="1"/>
  <c r="C688" i="5"/>
  <c r="D688" i="5" s="1"/>
  <c r="C689" i="5"/>
  <c r="D689" i="5" s="1"/>
  <c r="C690" i="5"/>
  <c r="D690" i="5" s="1"/>
  <c r="C691" i="5"/>
  <c r="D691" i="5" s="1"/>
  <c r="C692" i="5"/>
  <c r="D692" i="5" s="1"/>
  <c r="C693" i="5"/>
  <c r="D693" i="5" s="1"/>
  <c r="C694" i="5"/>
  <c r="D694" i="5" s="1"/>
  <c r="C695" i="5"/>
  <c r="D695" i="5" s="1"/>
  <c r="C696" i="5"/>
  <c r="D696" i="5" s="1"/>
  <c r="C697" i="5"/>
  <c r="D697" i="5" s="1"/>
  <c r="C698" i="5"/>
  <c r="D698" i="5" s="1"/>
  <c r="C699" i="5"/>
  <c r="D699" i="5" s="1"/>
  <c r="C700" i="5"/>
  <c r="D700" i="5" s="1"/>
  <c r="C701" i="5"/>
  <c r="D701" i="5" s="1"/>
  <c r="C702" i="5"/>
  <c r="D702" i="5" s="1"/>
  <c r="C703" i="5"/>
  <c r="D703" i="5" s="1"/>
  <c r="C704" i="5"/>
  <c r="D704" i="5" s="1"/>
  <c r="C705" i="5"/>
  <c r="D705" i="5" s="1"/>
  <c r="C706" i="5"/>
  <c r="D706" i="5" s="1"/>
  <c r="C707" i="5"/>
  <c r="D707" i="5" s="1"/>
  <c r="C708" i="5"/>
  <c r="D708" i="5" s="1"/>
  <c r="C709" i="5"/>
  <c r="D709" i="5" s="1"/>
  <c r="C710" i="5"/>
  <c r="D710" i="5" s="1"/>
  <c r="C711" i="5"/>
  <c r="D711" i="5" s="1"/>
  <c r="C712" i="5"/>
  <c r="D712" i="5" s="1"/>
  <c r="C713" i="5"/>
  <c r="D713" i="5" s="1"/>
  <c r="C714" i="5"/>
  <c r="D714" i="5" s="1"/>
  <c r="C715" i="5"/>
  <c r="D715" i="5" s="1"/>
  <c r="C716" i="5"/>
  <c r="D716" i="5" s="1"/>
  <c r="C717" i="5"/>
  <c r="D717" i="5" s="1"/>
  <c r="C718" i="5"/>
  <c r="D718" i="5" s="1"/>
  <c r="C719" i="5"/>
  <c r="D719" i="5" s="1"/>
  <c r="C720" i="5"/>
  <c r="D720" i="5" s="1"/>
  <c r="C721" i="5"/>
  <c r="D721" i="5" s="1"/>
  <c r="C722" i="5"/>
  <c r="D722" i="5" s="1"/>
  <c r="C723" i="5"/>
  <c r="D723" i="5" s="1"/>
  <c r="C724" i="5"/>
  <c r="D724" i="5" s="1"/>
  <c r="C725" i="5"/>
  <c r="D725" i="5" s="1"/>
  <c r="C726" i="5"/>
  <c r="D726" i="5" s="1"/>
  <c r="C727" i="5"/>
  <c r="D727" i="5" s="1"/>
  <c r="C728" i="5"/>
  <c r="D728" i="5" s="1"/>
  <c r="C729" i="5"/>
  <c r="D729" i="5" s="1"/>
  <c r="C730" i="5"/>
  <c r="D730" i="5" s="1"/>
  <c r="C731" i="5"/>
  <c r="D731" i="5" s="1"/>
  <c r="C732" i="5"/>
  <c r="D732" i="5" s="1"/>
  <c r="C733" i="5"/>
  <c r="D733" i="5" s="1"/>
  <c r="C734" i="5"/>
  <c r="D734" i="5" s="1"/>
  <c r="C735" i="5"/>
  <c r="D735" i="5" s="1"/>
  <c r="C736" i="5"/>
  <c r="D736" i="5" s="1"/>
  <c r="C737" i="5"/>
  <c r="D737" i="5" s="1"/>
  <c r="C738" i="5"/>
  <c r="D738" i="5" s="1"/>
  <c r="C739" i="5"/>
  <c r="D739" i="5" s="1"/>
  <c r="C740" i="5"/>
  <c r="D740" i="5" s="1"/>
  <c r="C741" i="5"/>
  <c r="D741" i="5" s="1"/>
  <c r="C742" i="5"/>
  <c r="D742" i="5" s="1"/>
  <c r="C743" i="5"/>
  <c r="D743" i="5" s="1"/>
  <c r="C744" i="5"/>
  <c r="D744" i="5" s="1"/>
  <c r="C745" i="5"/>
  <c r="D745" i="5" s="1"/>
  <c r="C746" i="5"/>
  <c r="D746" i="5" s="1"/>
  <c r="C747" i="5"/>
  <c r="D747" i="5" s="1"/>
  <c r="C748" i="5"/>
  <c r="D748" i="5" s="1"/>
  <c r="C749" i="5"/>
  <c r="D749" i="5" s="1"/>
  <c r="C750" i="5"/>
  <c r="D750" i="5" s="1"/>
  <c r="C751" i="5"/>
  <c r="D751" i="5" s="1"/>
  <c r="C752" i="5"/>
  <c r="D752" i="5" s="1"/>
  <c r="C753" i="5"/>
  <c r="D753" i="5" s="1"/>
  <c r="C754" i="5"/>
  <c r="D754" i="5" s="1"/>
  <c r="C755" i="5"/>
  <c r="D755" i="5" s="1"/>
  <c r="C756" i="5"/>
  <c r="D756" i="5" s="1"/>
  <c r="C757" i="5"/>
  <c r="D757" i="5" s="1"/>
  <c r="C758" i="5"/>
  <c r="D758" i="5" s="1"/>
  <c r="C759" i="5"/>
  <c r="D759" i="5" s="1"/>
  <c r="C760" i="5"/>
  <c r="D760" i="5" s="1"/>
  <c r="C761" i="5"/>
  <c r="D761" i="5" s="1"/>
  <c r="C762" i="5"/>
  <c r="D762" i="5" s="1"/>
  <c r="C763" i="5"/>
  <c r="D763" i="5" s="1"/>
  <c r="C764" i="5"/>
  <c r="D764" i="5" s="1"/>
  <c r="C765" i="5"/>
  <c r="D765" i="5" s="1"/>
  <c r="C766" i="5"/>
  <c r="D766" i="5" s="1"/>
  <c r="C767" i="5"/>
  <c r="D767" i="5" s="1"/>
  <c r="C768" i="5"/>
  <c r="D768" i="5" s="1"/>
  <c r="C769" i="5"/>
  <c r="D769" i="5" s="1"/>
  <c r="C770" i="5"/>
  <c r="D770" i="5" s="1"/>
  <c r="C771" i="5"/>
  <c r="D771" i="5" s="1"/>
  <c r="C772" i="5"/>
  <c r="D772" i="5" s="1"/>
  <c r="C773" i="5"/>
  <c r="D773" i="5" s="1"/>
  <c r="C774" i="5"/>
  <c r="D774" i="5" s="1"/>
  <c r="C775" i="5"/>
  <c r="D775" i="5" s="1"/>
  <c r="C776" i="5"/>
  <c r="D776" i="5" s="1"/>
  <c r="C777" i="5"/>
  <c r="D777" i="5" s="1"/>
  <c r="C778" i="5"/>
  <c r="D778" i="5" s="1"/>
  <c r="C779" i="5"/>
  <c r="D779" i="5" s="1"/>
  <c r="C780" i="5"/>
  <c r="D780" i="5" s="1"/>
  <c r="C781" i="5"/>
  <c r="D781" i="5" s="1"/>
  <c r="C782" i="5"/>
  <c r="D782" i="5" s="1"/>
  <c r="C783" i="5"/>
  <c r="D783" i="5" s="1"/>
  <c r="C784" i="5"/>
  <c r="D784" i="5" s="1"/>
  <c r="C785" i="5"/>
  <c r="D785" i="5" s="1"/>
  <c r="C786" i="5"/>
  <c r="D786" i="5" s="1"/>
  <c r="C787" i="5"/>
  <c r="D787" i="5" s="1"/>
  <c r="C788" i="5"/>
  <c r="D788" i="5" s="1"/>
  <c r="C789" i="5"/>
  <c r="D789" i="5" s="1"/>
  <c r="C790" i="5"/>
  <c r="D790" i="5" s="1"/>
  <c r="C791" i="5"/>
  <c r="D791" i="5" s="1"/>
  <c r="C792" i="5"/>
  <c r="D792" i="5" s="1"/>
  <c r="C793" i="5"/>
  <c r="D793" i="5" s="1"/>
  <c r="C794" i="5"/>
  <c r="D794" i="5" s="1"/>
  <c r="C795" i="5"/>
  <c r="D795" i="5" s="1"/>
  <c r="C796" i="5"/>
  <c r="D796" i="5" s="1"/>
  <c r="C797" i="5"/>
  <c r="D797" i="5" s="1"/>
  <c r="C798" i="5"/>
  <c r="D798" i="5" s="1"/>
  <c r="C799" i="5"/>
  <c r="D799" i="5" s="1"/>
  <c r="C800" i="5"/>
  <c r="D800" i="5" s="1"/>
  <c r="C801" i="5"/>
  <c r="D801" i="5" s="1"/>
  <c r="C802" i="5"/>
  <c r="D802" i="5" s="1"/>
  <c r="C803" i="5"/>
  <c r="D803" i="5" s="1"/>
  <c r="C804" i="5"/>
  <c r="D804" i="5" s="1"/>
  <c r="C805" i="5"/>
  <c r="D805" i="5" s="1"/>
  <c r="C806" i="5"/>
  <c r="D806" i="5" s="1"/>
  <c r="C807" i="5"/>
  <c r="D807" i="5" s="1"/>
  <c r="C808" i="5"/>
  <c r="D808" i="5" s="1"/>
  <c r="C809" i="5"/>
  <c r="D809" i="5" s="1"/>
  <c r="C810" i="5"/>
  <c r="D810" i="5" s="1"/>
  <c r="C811" i="5"/>
  <c r="D811" i="5" s="1"/>
  <c r="C812" i="5"/>
  <c r="D812" i="5" s="1"/>
  <c r="C813" i="5"/>
  <c r="D813" i="5" s="1"/>
  <c r="C814" i="5"/>
  <c r="D814" i="5" s="1"/>
  <c r="C815" i="5"/>
  <c r="D815" i="5" s="1"/>
  <c r="C816" i="5"/>
  <c r="D816" i="5" s="1"/>
  <c r="C817" i="5"/>
  <c r="D817" i="5" s="1"/>
  <c r="C818" i="5"/>
  <c r="D818" i="5" s="1"/>
  <c r="C819" i="5"/>
  <c r="D819" i="5" s="1"/>
  <c r="C820" i="5"/>
  <c r="D820" i="5" s="1"/>
  <c r="C821" i="5"/>
  <c r="D821" i="5" s="1"/>
  <c r="C822" i="5"/>
  <c r="D822" i="5" s="1"/>
  <c r="C823" i="5"/>
  <c r="D823" i="5" s="1"/>
  <c r="C824" i="5"/>
  <c r="D824" i="5" s="1"/>
  <c r="C825" i="5"/>
  <c r="D825" i="5" s="1"/>
  <c r="C826" i="5"/>
  <c r="D826" i="5" s="1"/>
  <c r="C827" i="5"/>
  <c r="D827" i="5" s="1"/>
  <c r="C828" i="5"/>
  <c r="D828" i="5" s="1"/>
  <c r="C829" i="5"/>
  <c r="D829" i="5" s="1"/>
  <c r="C830" i="5"/>
  <c r="D830" i="5" s="1"/>
  <c r="C831" i="5"/>
  <c r="D831" i="5" s="1"/>
  <c r="C832" i="5"/>
  <c r="D832" i="5" s="1"/>
  <c r="C833" i="5"/>
  <c r="D833" i="5" s="1"/>
  <c r="C834" i="5"/>
  <c r="D834" i="5" s="1"/>
  <c r="C835" i="5"/>
  <c r="D835" i="5" s="1"/>
  <c r="C836" i="5"/>
  <c r="D836" i="5" s="1"/>
  <c r="C837" i="5"/>
  <c r="D837" i="5" s="1"/>
  <c r="C838" i="5"/>
  <c r="D838" i="5" s="1"/>
  <c r="C839" i="5"/>
  <c r="D839" i="5" s="1"/>
  <c r="C840" i="5"/>
  <c r="D840" i="5" s="1"/>
  <c r="C841" i="5"/>
  <c r="D841" i="5" s="1"/>
  <c r="C842" i="5"/>
  <c r="D842" i="5" s="1"/>
  <c r="C843" i="5"/>
  <c r="D843" i="5" s="1"/>
  <c r="C844" i="5"/>
  <c r="D844" i="5" s="1"/>
  <c r="C845" i="5"/>
  <c r="D845" i="5" s="1"/>
  <c r="C846" i="5"/>
  <c r="D846" i="5" s="1"/>
  <c r="C847" i="5"/>
  <c r="D847" i="5" s="1"/>
  <c r="C848" i="5"/>
  <c r="D848" i="5" s="1"/>
  <c r="C849" i="5"/>
  <c r="D849" i="5" s="1"/>
  <c r="C850" i="5"/>
  <c r="D850" i="5" s="1"/>
  <c r="C851" i="5"/>
  <c r="D851" i="5" s="1"/>
  <c r="C852" i="5"/>
  <c r="D852" i="5" s="1"/>
  <c r="C853" i="5"/>
  <c r="D853" i="5" s="1"/>
  <c r="C854" i="5"/>
  <c r="D854" i="5" s="1"/>
  <c r="C855" i="5"/>
  <c r="D855" i="5" s="1"/>
  <c r="C856" i="5"/>
  <c r="D856" i="5" s="1"/>
  <c r="C857" i="5"/>
  <c r="D857" i="5" s="1"/>
  <c r="C858" i="5"/>
  <c r="D858" i="5" s="1"/>
  <c r="C859" i="5"/>
  <c r="D859" i="5" s="1"/>
  <c r="C860" i="5"/>
  <c r="D860" i="5" s="1"/>
  <c r="C861" i="5"/>
  <c r="D861" i="5" s="1"/>
  <c r="C862" i="5"/>
  <c r="D862" i="5" s="1"/>
  <c r="C863" i="5"/>
  <c r="D863" i="5" s="1"/>
  <c r="C864" i="5"/>
  <c r="D864" i="5" s="1"/>
  <c r="C865" i="5"/>
  <c r="D865" i="5" s="1"/>
  <c r="C866" i="5"/>
  <c r="D866" i="5" s="1"/>
  <c r="C867" i="5"/>
  <c r="D867" i="5" s="1"/>
  <c r="C868" i="5"/>
  <c r="D868" i="5" s="1"/>
  <c r="C869" i="5"/>
  <c r="D869" i="5" s="1"/>
  <c r="C870" i="5"/>
  <c r="D870" i="5" s="1"/>
  <c r="C871" i="5"/>
  <c r="D871" i="5" s="1"/>
  <c r="C872" i="5"/>
  <c r="D872" i="5" s="1"/>
  <c r="C873" i="5"/>
  <c r="D873" i="5" s="1"/>
  <c r="C874" i="5"/>
  <c r="D874" i="5" s="1"/>
  <c r="C875" i="5"/>
  <c r="D875" i="5" s="1"/>
  <c r="C876" i="5"/>
  <c r="D876" i="5" s="1"/>
  <c r="C877" i="5"/>
  <c r="D877" i="5" s="1"/>
  <c r="C878" i="5"/>
  <c r="D878" i="5" s="1"/>
  <c r="C879" i="5"/>
  <c r="D879" i="5" s="1"/>
  <c r="C880" i="5"/>
  <c r="D880" i="5" s="1"/>
  <c r="C881" i="5"/>
  <c r="D881" i="5" s="1"/>
  <c r="C882" i="5"/>
  <c r="D882" i="5" s="1"/>
  <c r="C883" i="5"/>
  <c r="D883" i="5" s="1"/>
  <c r="C884" i="5"/>
  <c r="D884" i="5" s="1"/>
  <c r="C885" i="5"/>
  <c r="D885" i="5" s="1"/>
  <c r="C886" i="5"/>
  <c r="D886" i="5" s="1"/>
  <c r="C887" i="5"/>
  <c r="D887" i="5" s="1"/>
  <c r="C888" i="5"/>
  <c r="D888" i="5" s="1"/>
  <c r="C889" i="5"/>
  <c r="D889" i="5" s="1"/>
  <c r="C890" i="5"/>
  <c r="D890" i="5" s="1"/>
  <c r="C891" i="5"/>
  <c r="D891" i="5" s="1"/>
  <c r="C892" i="5"/>
  <c r="D892" i="5" s="1"/>
  <c r="C893" i="5"/>
  <c r="D893" i="5" s="1"/>
  <c r="C894" i="5"/>
  <c r="D894" i="5" s="1"/>
  <c r="C895" i="5"/>
  <c r="D895" i="5" s="1"/>
  <c r="C896" i="5"/>
  <c r="D896" i="5" s="1"/>
  <c r="C897" i="5"/>
  <c r="D897" i="5" s="1"/>
  <c r="C898" i="5"/>
  <c r="D898" i="5" s="1"/>
  <c r="C899" i="5"/>
  <c r="D899" i="5" s="1"/>
  <c r="C900" i="5"/>
  <c r="D900" i="5" s="1"/>
  <c r="C901" i="5"/>
  <c r="D901" i="5" s="1"/>
  <c r="C902" i="5"/>
  <c r="D902" i="5" s="1"/>
  <c r="C903" i="5"/>
  <c r="D903" i="5" s="1"/>
  <c r="C904" i="5"/>
  <c r="D904" i="5" s="1"/>
  <c r="C905" i="5"/>
  <c r="D905" i="5" s="1"/>
  <c r="C906" i="5"/>
  <c r="D906" i="5" s="1"/>
  <c r="C907" i="5"/>
  <c r="D907" i="5" s="1"/>
  <c r="C908" i="5"/>
  <c r="D908" i="5" s="1"/>
  <c r="C909" i="5"/>
  <c r="D909" i="5" s="1"/>
  <c r="C910" i="5"/>
  <c r="D910" i="5" s="1"/>
  <c r="C911" i="5"/>
  <c r="D911" i="5" s="1"/>
  <c r="C912" i="5"/>
  <c r="D912" i="5" s="1"/>
  <c r="C913" i="5"/>
  <c r="D913" i="5" s="1"/>
  <c r="C914" i="5"/>
  <c r="D914" i="5" s="1"/>
  <c r="C915" i="5"/>
  <c r="D915" i="5" s="1"/>
  <c r="C916" i="5"/>
  <c r="D916" i="5" s="1"/>
  <c r="C917" i="5"/>
  <c r="D917" i="5" s="1"/>
  <c r="C918" i="5"/>
  <c r="D918" i="5" s="1"/>
  <c r="C919" i="5"/>
  <c r="D919" i="5" s="1"/>
  <c r="C920" i="5"/>
  <c r="D920" i="5" s="1"/>
  <c r="C921" i="5"/>
  <c r="D921" i="5" s="1"/>
  <c r="C922" i="5"/>
  <c r="D922" i="5" s="1"/>
  <c r="C923" i="5"/>
  <c r="D923" i="5" s="1"/>
  <c r="C924" i="5"/>
  <c r="D924" i="5" s="1"/>
  <c r="C925" i="5"/>
  <c r="D925" i="5" s="1"/>
  <c r="C926" i="5"/>
  <c r="D926" i="5" s="1"/>
  <c r="C927" i="5"/>
  <c r="D927" i="5" s="1"/>
  <c r="C928" i="5"/>
  <c r="D928" i="5" s="1"/>
  <c r="C929" i="5"/>
  <c r="D929" i="5" s="1"/>
  <c r="C930" i="5"/>
  <c r="D930" i="5" s="1"/>
  <c r="C931" i="5"/>
  <c r="D931" i="5" s="1"/>
  <c r="C932" i="5"/>
  <c r="D932" i="5" s="1"/>
  <c r="C933" i="5"/>
  <c r="D933" i="5" s="1"/>
  <c r="C934" i="5"/>
  <c r="D934" i="5" s="1"/>
  <c r="C935" i="5"/>
  <c r="D935" i="5" s="1"/>
  <c r="C936" i="5"/>
  <c r="D936" i="5" s="1"/>
  <c r="C937" i="5"/>
  <c r="D937" i="5" s="1"/>
  <c r="C938" i="5"/>
  <c r="D938" i="5" s="1"/>
  <c r="C939" i="5"/>
  <c r="D939" i="5" s="1"/>
  <c r="C940" i="5"/>
  <c r="D940" i="5" s="1"/>
  <c r="C941" i="5"/>
  <c r="D941" i="5" s="1"/>
  <c r="C942" i="5"/>
  <c r="D942" i="5" s="1"/>
  <c r="C943" i="5"/>
  <c r="D943" i="5" s="1"/>
  <c r="C944" i="5"/>
  <c r="D944" i="5" s="1"/>
  <c r="C945" i="5"/>
  <c r="D945" i="5" s="1"/>
  <c r="C946" i="5"/>
  <c r="D946" i="5" s="1"/>
  <c r="C947" i="5"/>
  <c r="D947" i="5" s="1"/>
  <c r="C948" i="5"/>
  <c r="D948" i="5" s="1"/>
  <c r="C949" i="5"/>
  <c r="D949" i="5" s="1"/>
  <c r="C950" i="5"/>
  <c r="D950" i="5" s="1"/>
  <c r="C951" i="5"/>
  <c r="D951" i="5" s="1"/>
  <c r="C952" i="5"/>
  <c r="D952" i="5" s="1"/>
  <c r="C953" i="5"/>
  <c r="D953" i="5" s="1"/>
  <c r="C954" i="5"/>
  <c r="D954" i="5" s="1"/>
  <c r="C955" i="5"/>
  <c r="D955" i="5" s="1"/>
  <c r="C956" i="5"/>
  <c r="D956" i="5" s="1"/>
  <c r="C957" i="5"/>
  <c r="D957" i="5" s="1"/>
  <c r="C958" i="5"/>
  <c r="D958" i="5" s="1"/>
  <c r="C959" i="5"/>
  <c r="D959" i="5" s="1"/>
  <c r="C960" i="5"/>
  <c r="D960" i="5" s="1"/>
  <c r="C961" i="5"/>
  <c r="D961" i="5" s="1"/>
  <c r="C962" i="5"/>
  <c r="D962" i="5" s="1"/>
  <c r="C963" i="5"/>
  <c r="D963" i="5" s="1"/>
  <c r="C964" i="5"/>
  <c r="D964" i="5" s="1"/>
  <c r="C965" i="5"/>
  <c r="D965" i="5" s="1"/>
  <c r="C966" i="5"/>
  <c r="D966" i="5" s="1"/>
  <c r="C967" i="5"/>
  <c r="D967" i="5" s="1"/>
  <c r="C968" i="5"/>
  <c r="D968" i="5" s="1"/>
  <c r="C969" i="5"/>
  <c r="D969" i="5" s="1"/>
  <c r="C970" i="5"/>
  <c r="D970" i="5" s="1"/>
  <c r="C971" i="5"/>
  <c r="D971" i="5" s="1"/>
  <c r="C972" i="5"/>
  <c r="D972" i="5" s="1"/>
  <c r="C973" i="5"/>
  <c r="D973" i="5" s="1"/>
  <c r="C974" i="5"/>
  <c r="D974" i="5" s="1"/>
  <c r="C975" i="5"/>
  <c r="D975" i="5" s="1"/>
  <c r="C976" i="5"/>
  <c r="D976" i="5" s="1"/>
  <c r="C977" i="5"/>
  <c r="D977" i="5" s="1"/>
  <c r="C978" i="5"/>
  <c r="D978" i="5" s="1"/>
  <c r="C979" i="5"/>
  <c r="D979" i="5" s="1"/>
  <c r="C980" i="5"/>
  <c r="D980" i="5" s="1"/>
  <c r="C981" i="5"/>
  <c r="D981" i="5" s="1"/>
  <c r="C982" i="5"/>
  <c r="D982" i="5" s="1"/>
  <c r="C983" i="5"/>
  <c r="D983" i="5" s="1"/>
  <c r="C984" i="5"/>
  <c r="D984" i="5" s="1"/>
  <c r="C985" i="5"/>
  <c r="D985" i="5" s="1"/>
  <c r="C986" i="5"/>
  <c r="D986" i="5" s="1"/>
  <c r="C987" i="5"/>
  <c r="D987" i="5" s="1"/>
  <c r="C988" i="5"/>
  <c r="D988" i="5" s="1"/>
  <c r="C989" i="5"/>
  <c r="D989" i="5" s="1"/>
  <c r="C990" i="5"/>
  <c r="D990" i="5" s="1"/>
  <c r="C991" i="5"/>
  <c r="D991" i="5" s="1"/>
  <c r="C992" i="5"/>
  <c r="D992" i="5" s="1"/>
  <c r="C993" i="5"/>
  <c r="D993" i="5" s="1"/>
  <c r="C994" i="5"/>
  <c r="D994" i="5" s="1"/>
  <c r="C995" i="5"/>
  <c r="D995" i="5" s="1"/>
  <c r="C996" i="5"/>
  <c r="D996" i="5" s="1"/>
  <c r="C997" i="5"/>
  <c r="D997" i="5" s="1"/>
  <c r="C998" i="5"/>
  <c r="D998" i="5" s="1"/>
  <c r="C999" i="5"/>
  <c r="D999" i="5" s="1"/>
  <c r="C1000" i="5"/>
  <c r="D1000" i="5" s="1"/>
  <c r="C1001" i="5"/>
  <c r="D1001" i="5" s="1"/>
  <c r="C1002" i="5"/>
  <c r="D1002" i="5" s="1"/>
  <c r="C1003" i="5"/>
  <c r="D1003" i="5" s="1"/>
  <c r="C1004" i="5"/>
  <c r="D1004" i="5" s="1"/>
  <c r="C1005" i="5"/>
  <c r="D1005" i="5" s="1"/>
  <c r="C1006" i="5"/>
  <c r="D1006" i="5" s="1"/>
  <c r="C1007" i="5"/>
  <c r="D1007" i="5" s="1"/>
  <c r="C1008" i="5"/>
  <c r="D1008" i="5" s="1"/>
  <c r="C1009" i="5"/>
  <c r="D1009" i="5" s="1"/>
  <c r="C1010" i="5"/>
  <c r="D1010" i="5" s="1"/>
  <c r="C1011" i="5"/>
  <c r="D1011" i="5" s="1"/>
  <c r="C1012" i="5"/>
  <c r="D1012" i="5" s="1"/>
  <c r="C1013" i="5"/>
  <c r="D1013" i="5" s="1"/>
  <c r="C1014" i="5"/>
  <c r="D1014" i="5" s="1"/>
  <c r="C1015" i="5"/>
  <c r="D1015" i="5" s="1"/>
  <c r="C1017" i="5"/>
  <c r="D1017" i="5" s="1"/>
  <c r="C1018" i="5"/>
  <c r="D1018" i="5" s="1"/>
  <c r="C1019" i="5"/>
  <c r="D1019" i="5" s="1"/>
  <c r="C1021" i="5"/>
  <c r="D1021" i="5" s="1"/>
  <c r="C1022" i="5"/>
  <c r="D1022" i="5" s="1"/>
  <c r="C1023" i="5"/>
  <c r="D1023" i="5" s="1"/>
  <c r="C1024" i="5"/>
  <c r="D1024" i="5" s="1"/>
  <c r="C1025" i="5"/>
  <c r="D1025" i="5" s="1"/>
  <c r="C1026" i="5"/>
  <c r="D1026" i="5" s="1"/>
  <c r="C1027" i="5"/>
  <c r="D1027" i="5" s="1"/>
  <c r="C1028" i="5"/>
  <c r="D1028" i="5" s="1"/>
  <c r="C1029" i="5"/>
  <c r="D1029" i="5" s="1"/>
  <c r="C1030" i="5"/>
  <c r="D1030" i="5" s="1"/>
  <c r="C1031" i="5"/>
  <c r="D1031" i="5" s="1"/>
  <c r="C1032" i="5"/>
  <c r="D1032" i="5" s="1"/>
  <c r="C1033" i="5"/>
  <c r="D1033" i="5" s="1"/>
  <c r="C1034" i="5"/>
  <c r="D1034" i="5" s="1"/>
  <c r="C1035" i="5"/>
  <c r="D1035" i="5" s="1"/>
  <c r="C1036" i="5"/>
  <c r="D1036" i="5" s="1"/>
  <c r="C1037" i="5"/>
  <c r="D1037" i="5" s="1"/>
  <c r="C1038" i="5"/>
  <c r="D1038" i="5" s="1"/>
  <c r="C1039" i="5"/>
  <c r="D1039" i="5" s="1"/>
  <c r="C1040" i="5"/>
  <c r="D1040" i="5" s="1"/>
  <c r="C1041" i="5"/>
  <c r="D1041" i="5" s="1"/>
  <c r="C1042" i="5"/>
  <c r="D1042" i="5" s="1"/>
  <c r="C1043" i="5"/>
  <c r="D1043" i="5" s="1"/>
  <c r="C1044" i="5"/>
  <c r="D1044" i="5" s="1"/>
  <c r="C1045" i="5"/>
  <c r="D1045" i="5" s="1"/>
  <c r="C1046" i="5"/>
  <c r="D1046" i="5" s="1"/>
  <c r="C1047" i="5"/>
  <c r="D1047" i="5" s="1"/>
  <c r="C1048" i="5"/>
  <c r="D1048" i="5" s="1"/>
  <c r="C1049" i="5"/>
  <c r="D1049" i="5" s="1"/>
  <c r="C1050" i="5"/>
  <c r="D1050" i="5" s="1"/>
  <c r="C1051" i="5"/>
  <c r="D1051" i="5" s="1"/>
  <c r="C1052" i="5"/>
  <c r="D1052" i="5" s="1"/>
  <c r="C1053" i="5"/>
  <c r="D1053" i="5" s="1"/>
  <c r="C1054" i="5"/>
  <c r="D1054" i="5" s="1"/>
  <c r="C1055" i="5"/>
  <c r="D1055" i="5" s="1"/>
  <c r="C1056" i="5"/>
  <c r="D1056" i="5" s="1"/>
  <c r="C1057" i="5"/>
  <c r="D1057" i="5" s="1"/>
  <c r="C1058" i="5"/>
  <c r="D1058" i="5" s="1"/>
  <c r="C1059" i="5"/>
  <c r="D1059" i="5" s="1"/>
  <c r="C1060" i="5"/>
  <c r="D1060" i="5" s="1"/>
  <c r="C1061" i="5"/>
  <c r="D1061" i="5" s="1"/>
  <c r="C1062" i="5"/>
  <c r="D1062" i="5" s="1"/>
  <c r="C1063" i="5"/>
  <c r="D1063" i="5" s="1"/>
  <c r="C1064" i="5"/>
  <c r="D1064" i="5" s="1"/>
  <c r="C1065" i="5"/>
  <c r="D1065" i="5" s="1"/>
  <c r="C1066" i="5"/>
  <c r="D1066" i="5" s="1"/>
  <c r="C1067" i="5"/>
  <c r="D1067" i="5" s="1"/>
  <c r="C1068" i="5"/>
  <c r="D1068" i="5" s="1"/>
  <c r="C1069" i="5"/>
  <c r="D1069" i="5" s="1"/>
  <c r="C1070" i="5"/>
  <c r="D1070" i="5" s="1"/>
  <c r="C1071" i="5"/>
  <c r="D1071" i="5" s="1"/>
  <c r="C1072" i="5"/>
  <c r="D1072" i="5" s="1"/>
  <c r="C1073" i="5"/>
  <c r="D1073" i="5" s="1"/>
  <c r="C1074" i="5"/>
  <c r="D1074" i="5" s="1"/>
  <c r="C1075" i="5"/>
  <c r="D1075" i="5" s="1"/>
  <c r="C1076" i="5"/>
  <c r="D1076" i="5" s="1"/>
  <c r="C1077" i="5"/>
  <c r="D1077" i="5" s="1"/>
  <c r="C1078" i="5"/>
  <c r="D1078" i="5" s="1"/>
  <c r="C1079" i="5"/>
  <c r="D1079" i="5" s="1"/>
  <c r="C1080" i="5"/>
  <c r="D1080" i="5" s="1"/>
  <c r="C1081" i="5"/>
  <c r="D1081" i="5" s="1"/>
  <c r="C1082" i="5"/>
  <c r="D1082" i="5" s="1"/>
  <c r="C1083" i="5"/>
  <c r="D1083" i="5" s="1"/>
  <c r="C1084" i="5"/>
  <c r="D1084" i="5" s="1"/>
  <c r="C1085" i="5"/>
  <c r="D1085" i="5" s="1"/>
  <c r="C1086" i="5"/>
  <c r="D1086" i="5" s="1"/>
  <c r="C1087" i="5"/>
  <c r="D1087" i="5" s="1"/>
  <c r="C1088" i="5"/>
  <c r="D1088" i="5" s="1"/>
  <c r="C1089" i="5"/>
  <c r="D1089" i="5" s="1"/>
  <c r="C1090" i="5"/>
  <c r="D1090" i="5" s="1"/>
  <c r="C1091" i="5"/>
  <c r="D1091" i="5" s="1"/>
  <c r="C1092" i="5"/>
  <c r="D1092" i="5" s="1"/>
  <c r="C1093" i="5"/>
  <c r="D1093" i="5" s="1"/>
  <c r="C1094" i="5"/>
  <c r="D1094" i="5" s="1"/>
  <c r="C1095" i="5"/>
  <c r="D1095" i="5" s="1"/>
  <c r="C1096" i="5"/>
  <c r="D1096" i="5" s="1"/>
  <c r="C1097" i="5"/>
  <c r="D1097" i="5" s="1"/>
  <c r="C1098" i="5"/>
  <c r="D1098" i="5" s="1"/>
  <c r="C1099" i="5"/>
  <c r="D1099" i="5" s="1"/>
  <c r="C1100" i="5"/>
  <c r="D1100" i="5" s="1"/>
  <c r="C1101" i="5"/>
  <c r="D1101" i="5" s="1"/>
  <c r="C1102" i="5"/>
  <c r="D1102" i="5" s="1"/>
  <c r="C1103" i="5"/>
  <c r="D1103" i="5" s="1"/>
  <c r="C1104" i="5"/>
  <c r="D1104" i="5" s="1"/>
  <c r="C1105" i="5"/>
  <c r="D1105" i="5" s="1"/>
  <c r="C1106" i="5"/>
  <c r="D1106" i="5" s="1"/>
  <c r="C1107" i="5"/>
  <c r="D1107" i="5" s="1"/>
  <c r="C1108" i="5"/>
  <c r="D1108" i="5" s="1"/>
  <c r="C1109" i="5"/>
  <c r="D1109" i="5" s="1"/>
  <c r="C1110" i="5"/>
  <c r="D1110" i="5" s="1"/>
  <c r="C1111" i="5"/>
  <c r="D1111" i="5" s="1"/>
  <c r="C1112" i="5"/>
  <c r="D1112" i="5" s="1"/>
  <c r="C1113" i="5"/>
  <c r="D1113" i="5" s="1"/>
  <c r="C1114" i="5"/>
  <c r="D1114" i="5" s="1"/>
  <c r="C1115" i="5"/>
  <c r="D1115" i="5" s="1"/>
  <c r="C1116" i="5"/>
  <c r="D1116" i="5" s="1"/>
  <c r="C1117" i="5"/>
  <c r="D1117" i="5" s="1"/>
  <c r="C1118" i="5"/>
  <c r="D1118" i="5" s="1"/>
  <c r="C1119" i="5"/>
  <c r="D1119" i="5" s="1"/>
  <c r="C1120" i="5"/>
  <c r="D1120" i="5" s="1"/>
  <c r="C1121" i="5"/>
  <c r="D1121" i="5" s="1"/>
  <c r="C1122" i="5"/>
  <c r="D1122" i="5" s="1"/>
  <c r="C1123" i="5"/>
  <c r="D1123" i="5" s="1"/>
  <c r="C1124" i="5"/>
  <c r="D1124" i="5" s="1"/>
  <c r="C1125" i="5"/>
  <c r="D1125" i="5" s="1"/>
  <c r="C1126" i="5"/>
  <c r="D1126" i="5" s="1"/>
  <c r="C1127" i="5"/>
  <c r="D1127" i="5" s="1"/>
  <c r="C1128" i="5"/>
  <c r="D1128" i="5" s="1"/>
  <c r="C1129" i="5"/>
  <c r="D1129" i="5" s="1"/>
  <c r="C1130" i="5"/>
  <c r="D1130" i="5" s="1"/>
  <c r="C1131" i="5"/>
  <c r="D1131" i="5" s="1"/>
  <c r="C1132" i="5"/>
  <c r="D1132" i="5" s="1"/>
  <c r="C1133" i="5"/>
  <c r="D1133" i="5" s="1"/>
  <c r="C1134" i="5"/>
  <c r="D1134" i="5" s="1"/>
  <c r="C1135" i="5"/>
  <c r="D1135" i="5" s="1"/>
  <c r="C1136" i="5"/>
  <c r="D1136" i="5" s="1"/>
  <c r="C1137" i="5"/>
  <c r="D1137" i="5" s="1"/>
  <c r="C1138" i="5"/>
  <c r="D1138" i="5" s="1"/>
  <c r="C1139" i="5"/>
  <c r="D1139" i="5" s="1"/>
  <c r="C1140" i="5"/>
  <c r="D1140" i="5" s="1"/>
  <c r="C1141" i="5"/>
  <c r="D1141" i="5" s="1"/>
  <c r="C1142" i="5"/>
  <c r="D1142" i="5" s="1"/>
  <c r="C1143" i="5"/>
  <c r="D1143" i="5" s="1"/>
  <c r="C1144" i="5"/>
  <c r="D1144" i="5" s="1"/>
  <c r="C1145" i="5"/>
  <c r="D1145" i="5" s="1"/>
  <c r="C1146" i="5"/>
  <c r="D1146" i="5" s="1"/>
  <c r="C1147" i="5"/>
  <c r="D1147" i="5" s="1"/>
  <c r="C1148" i="5"/>
  <c r="D1148" i="5" s="1"/>
  <c r="C1149" i="5"/>
  <c r="D1149" i="5" s="1"/>
  <c r="C1150" i="5"/>
  <c r="D1150" i="5" s="1"/>
  <c r="C1151" i="5"/>
  <c r="D1151" i="5" s="1"/>
  <c r="C1152" i="5"/>
  <c r="D1152" i="5" s="1"/>
  <c r="C1153" i="5"/>
  <c r="D1153" i="5" s="1"/>
  <c r="C1154" i="5"/>
  <c r="D1154" i="5" s="1"/>
  <c r="C1155" i="5"/>
  <c r="D1155" i="5" s="1"/>
  <c r="C1156" i="5"/>
  <c r="D1156" i="5" s="1"/>
  <c r="C1157" i="5"/>
  <c r="D1157" i="5" s="1"/>
  <c r="C1158" i="5"/>
  <c r="D1158" i="5" s="1"/>
  <c r="C1159" i="5"/>
  <c r="D1159" i="5" s="1"/>
  <c r="C1160" i="5"/>
  <c r="D1160" i="5" s="1"/>
  <c r="C1161" i="5"/>
  <c r="D1161" i="5" s="1"/>
  <c r="C1162" i="5"/>
  <c r="D1162" i="5" s="1"/>
  <c r="C1163" i="5"/>
  <c r="D1163" i="5" s="1"/>
  <c r="C1164" i="5"/>
  <c r="D1164" i="5" s="1"/>
  <c r="C1165" i="5"/>
  <c r="D1165" i="5" s="1"/>
  <c r="C1166" i="5"/>
  <c r="D1166" i="5" s="1"/>
  <c r="C1167" i="5"/>
  <c r="D1167" i="5" s="1"/>
  <c r="C1168" i="5"/>
  <c r="D1168" i="5" s="1"/>
  <c r="C1169" i="5"/>
  <c r="D1169" i="5" s="1"/>
  <c r="C1170" i="5"/>
  <c r="D1170" i="5" s="1"/>
  <c r="C1171" i="5"/>
  <c r="D1171" i="5" s="1"/>
  <c r="C1172" i="5"/>
  <c r="D1172" i="5" s="1"/>
  <c r="C1173" i="5"/>
  <c r="D1173" i="5" s="1"/>
  <c r="C1174" i="5"/>
  <c r="D1174" i="5" s="1"/>
  <c r="C1175" i="5"/>
  <c r="D1175" i="5" s="1"/>
  <c r="C1176" i="5"/>
  <c r="D1176" i="5" s="1"/>
  <c r="C1177" i="5"/>
  <c r="D1177" i="5" s="1"/>
  <c r="C1178" i="5"/>
  <c r="D1178" i="5" s="1"/>
  <c r="C1179" i="5"/>
  <c r="D1179" i="5" s="1"/>
  <c r="C1180" i="5"/>
  <c r="D1180" i="5" s="1"/>
  <c r="C1181" i="5"/>
  <c r="D1181" i="5" s="1"/>
  <c r="C1182" i="5"/>
  <c r="D1182" i="5" s="1"/>
  <c r="C1183" i="5"/>
  <c r="D1183" i="5" s="1"/>
  <c r="C1184" i="5"/>
  <c r="D1184" i="5" s="1"/>
  <c r="C1185" i="5"/>
  <c r="D1185" i="5" s="1"/>
  <c r="C1186" i="5"/>
  <c r="D1186" i="5" s="1"/>
  <c r="C1187" i="5"/>
  <c r="D1187" i="5" s="1"/>
  <c r="C1188" i="5"/>
  <c r="D1188" i="5" s="1"/>
  <c r="C1189" i="5"/>
  <c r="D1189" i="5" s="1"/>
  <c r="C1190" i="5"/>
  <c r="D1190" i="5" s="1"/>
  <c r="C1191" i="5"/>
  <c r="D1191" i="5" s="1"/>
  <c r="C1192" i="5"/>
  <c r="D1192" i="5" s="1"/>
  <c r="C1193" i="5"/>
  <c r="D1193" i="5" s="1"/>
  <c r="C1194" i="5"/>
  <c r="D1194" i="5" s="1"/>
  <c r="C1195" i="5"/>
  <c r="D1195" i="5" s="1"/>
  <c r="C1196" i="5"/>
  <c r="D1196" i="5" s="1"/>
  <c r="C1197" i="5"/>
  <c r="D1197" i="5" s="1"/>
  <c r="C1198" i="5"/>
  <c r="D1198" i="5" s="1"/>
  <c r="C1199" i="5"/>
  <c r="D1199" i="5" s="1"/>
  <c r="C1200" i="5"/>
  <c r="D1200" i="5" s="1"/>
  <c r="C1201" i="5"/>
  <c r="D1201" i="5" s="1"/>
  <c r="C1202" i="5"/>
  <c r="D1202" i="5" s="1"/>
  <c r="C1203" i="5"/>
  <c r="D1203" i="5" s="1"/>
  <c r="C1204" i="5"/>
  <c r="D1204" i="5" s="1"/>
  <c r="C1205" i="5"/>
  <c r="D1205" i="5" s="1"/>
  <c r="C1206" i="5"/>
  <c r="D1206" i="5" s="1"/>
  <c r="C1207" i="5"/>
  <c r="D1207" i="5" s="1"/>
  <c r="C1208" i="5"/>
  <c r="D1208" i="5" s="1"/>
  <c r="C1209" i="5"/>
  <c r="D1209" i="5" s="1"/>
  <c r="C1210" i="5"/>
  <c r="D1210" i="5" s="1"/>
  <c r="C1211" i="5"/>
  <c r="D1211" i="5" s="1"/>
  <c r="C1212" i="5"/>
  <c r="D1212" i="5" s="1"/>
  <c r="C1213" i="5"/>
  <c r="D1213" i="5" s="1"/>
  <c r="C1214" i="5"/>
  <c r="D1214" i="5" s="1"/>
  <c r="C1215" i="5"/>
  <c r="D1215" i="5" s="1"/>
  <c r="C1216" i="5"/>
  <c r="D1216" i="5" s="1"/>
  <c r="C1217" i="5"/>
  <c r="D1217" i="5" s="1"/>
  <c r="C1218" i="5"/>
  <c r="D1218" i="5" s="1"/>
  <c r="C1219" i="5"/>
  <c r="D1219" i="5" s="1"/>
  <c r="C1220" i="5"/>
  <c r="D1220" i="5" s="1"/>
  <c r="C1221" i="5"/>
  <c r="D1221" i="5" s="1"/>
  <c r="C1222" i="5"/>
  <c r="D1222" i="5" s="1"/>
  <c r="C1223" i="5"/>
  <c r="D1223" i="5" s="1"/>
  <c r="C1224" i="5"/>
  <c r="D1224" i="5" s="1"/>
  <c r="C1225" i="5"/>
  <c r="D1225" i="5" s="1"/>
  <c r="C1226" i="5"/>
  <c r="D1226" i="5" s="1"/>
  <c r="C1227" i="5"/>
  <c r="D1227" i="5" s="1"/>
  <c r="C1228" i="5"/>
  <c r="D1228" i="5" s="1"/>
  <c r="C1229" i="5"/>
  <c r="D1229" i="5" s="1"/>
  <c r="C1230" i="5"/>
  <c r="D1230" i="5" s="1"/>
  <c r="C1231" i="5"/>
  <c r="D1231" i="5" s="1"/>
  <c r="C1232" i="5"/>
  <c r="D1232" i="5" s="1"/>
  <c r="C1233" i="5"/>
  <c r="D1233" i="5" s="1"/>
  <c r="C1234" i="5"/>
  <c r="D1234" i="5" s="1"/>
  <c r="C1235" i="5"/>
  <c r="D1235" i="5" s="1"/>
  <c r="C1236" i="5"/>
  <c r="D1236" i="5" s="1"/>
  <c r="C1237" i="5"/>
  <c r="D1237" i="5" s="1"/>
  <c r="C1238" i="5"/>
  <c r="D1238" i="5" s="1"/>
  <c r="C1239" i="5"/>
  <c r="D1239" i="5" s="1"/>
  <c r="C1240" i="5"/>
  <c r="D1240" i="5" s="1"/>
  <c r="C1241" i="5"/>
  <c r="D1241" i="5" s="1"/>
  <c r="C1242" i="5"/>
  <c r="D1242" i="5" s="1"/>
  <c r="C1243" i="5"/>
  <c r="D1243" i="5" s="1"/>
  <c r="C1244" i="5"/>
  <c r="D1244" i="5" s="1"/>
  <c r="C1245" i="5"/>
  <c r="D1245" i="5" s="1"/>
  <c r="C1246" i="5"/>
  <c r="D1246" i="5" s="1"/>
  <c r="C1247" i="5"/>
  <c r="D1247" i="5" s="1"/>
  <c r="C1248" i="5"/>
  <c r="D1248" i="5" s="1"/>
  <c r="C1249" i="5"/>
  <c r="D1249" i="5" s="1"/>
  <c r="C1250" i="5"/>
  <c r="D1250" i="5" s="1"/>
  <c r="C1251" i="5"/>
  <c r="D1251" i="5" s="1"/>
  <c r="C1252" i="5"/>
  <c r="D1252" i="5" s="1"/>
  <c r="C1253" i="5"/>
  <c r="D1253" i="5" s="1"/>
  <c r="C1254" i="5"/>
  <c r="D1254" i="5" s="1"/>
  <c r="C1255" i="5"/>
  <c r="D1255" i="5" s="1"/>
  <c r="C1256" i="5"/>
  <c r="D1256" i="5" s="1"/>
  <c r="C1257" i="5"/>
  <c r="D1257" i="5" s="1"/>
  <c r="C1258" i="5"/>
  <c r="D1258" i="5" s="1"/>
  <c r="C1259" i="5"/>
  <c r="D1259" i="5" s="1"/>
  <c r="C1260" i="5"/>
  <c r="D1260" i="5" s="1"/>
  <c r="C1261" i="5"/>
  <c r="D1261" i="5" s="1"/>
  <c r="C1262" i="5"/>
  <c r="D1262" i="5" s="1"/>
  <c r="C1263" i="5"/>
  <c r="D1263" i="5" s="1"/>
  <c r="C1264" i="5"/>
  <c r="D1264" i="5" s="1"/>
  <c r="C1265" i="5"/>
  <c r="D1265" i="5" s="1"/>
  <c r="C1266" i="5"/>
  <c r="D1266" i="5" s="1"/>
  <c r="C1267" i="5"/>
  <c r="D1267" i="5" s="1"/>
  <c r="C1268" i="5"/>
  <c r="D1268" i="5" s="1"/>
  <c r="C1269" i="5"/>
  <c r="D1269" i="5" s="1"/>
  <c r="C1270" i="5"/>
  <c r="D1270" i="5" s="1"/>
  <c r="C1271" i="5"/>
  <c r="D1271" i="5" s="1"/>
  <c r="C1272" i="5"/>
  <c r="D1272" i="5" s="1"/>
  <c r="C1273" i="5"/>
  <c r="D1273" i="5" s="1"/>
  <c r="C1274" i="5"/>
  <c r="D1274" i="5" s="1"/>
  <c r="C1275" i="5"/>
  <c r="D1275" i="5" s="1"/>
  <c r="C1276" i="5"/>
  <c r="D1276" i="5" s="1"/>
  <c r="C1277" i="5"/>
  <c r="D1277" i="5" s="1"/>
  <c r="C1278" i="5"/>
  <c r="D1278" i="5" s="1"/>
  <c r="C1279" i="5"/>
  <c r="D1279" i="5" s="1"/>
  <c r="C1280" i="5"/>
  <c r="D1280" i="5" s="1"/>
  <c r="C1281" i="5"/>
  <c r="D1281" i="5" s="1"/>
  <c r="C1282" i="5"/>
  <c r="D1282" i="5" s="1"/>
  <c r="C1283" i="5"/>
  <c r="D1283" i="5" s="1"/>
  <c r="C1284" i="5"/>
  <c r="D1284" i="5" s="1"/>
  <c r="C1285" i="5"/>
  <c r="D1285" i="5" s="1"/>
  <c r="C1286" i="5"/>
  <c r="D1286" i="5" s="1"/>
  <c r="C1287" i="5"/>
  <c r="D1287" i="5" s="1"/>
  <c r="C1288" i="5"/>
  <c r="D1288" i="5" s="1"/>
  <c r="C1289" i="5"/>
  <c r="D1289" i="5" s="1"/>
  <c r="C1290" i="5"/>
  <c r="D1290" i="5" s="1"/>
  <c r="C1291" i="5"/>
  <c r="D1291" i="5" s="1"/>
  <c r="C1292" i="5"/>
  <c r="D1292" i="5" s="1"/>
  <c r="C1293" i="5"/>
  <c r="D1293" i="5" s="1"/>
  <c r="C1294" i="5"/>
  <c r="D1294" i="5" s="1"/>
  <c r="C1295" i="5"/>
  <c r="D1295" i="5" s="1"/>
  <c r="C1296" i="5"/>
  <c r="D1296" i="5" s="1"/>
  <c r="C1297" i="5"/>
  <c r="D1297" i="5" s="1"/>
  <c r="C1298" i="5"/>
  <c r="D1298" i="5" s="1"/>
  <c r="C1299" i="5"/>
  <c r="D1299" i="5" s="1"/>
  <c r="C1300" i="5"/>
  <c r="D1300" i="5" s="1"/>
  <c r="C1301" i="5"/>
  <c r="D1301" i="5" s="1"/>
  <c r="C1302" i="5"/>
  <c r="D1302" i="5" s="1"/>
  <c r="C1303" i="5"/>
  <c r="D1303" i="5" s="1"/>
  <c r="C1304" i="5"/>
  <c r="D1304" i="5" s="1"/>
  <c r="C1305" i="5"/>
  <c r="D1305" i="5" s="1"/>
  <c r="C1306" i="5"/>
  <c r="D1306" i="5" s="1"/>
  <c r="C1307" i="5"/>
  <c r="D1307" i="5" s="1"/>
  <c r="C1308" i="5"/>
  <c r="D1308" i="5" s="1"/>
  <c r="C1309" i="5"/>
  <c r="D1309" i="5" s="1"/>
  <c r="C1310" i="5"/>
  <c r="D1310" i="5" s="1"/>
  <c r="C1311" i="5"/>
  <c r="D1311" i="5" s="1"/>
  <c r="C1312" i="5"/>
  <c r="D1312" i="5" s="1"/>
  <c r="C1313" i="5"/>
  <c r="D1313" i="5" s="1"/>
  <c r="C1314" i="5"/>
  <c r="D1314" i="5" s="1"/>
  <c r="C1315" i="5"/>
  <c r="D1315" i="5" s="1"/>
  <c r="C1316" i="5"/>
  <c r="D1316" i="5" s="1"/>
  <c r="C1317" i="5"/>
  <c r="D1317" i="5" s="1"/>
  <c r="C1318" i="5"/>
  <c r="D1318" i="5" s="1"/>
  <c r="C1319" i="5"/>
  <c r="D1319" i="5" s="1"/>
  <c r="C1320" i="5"/>
  <c r="D1320" i="5" s="1"/>
  <c r="C1321" i="5"/>
  <c r="D1321" i="5" s="1"/>
  <c r="C1322" i="5"/>
  <c r="D1322" i="5" s="1"/>
  <c r="C1323" i="5"/>
  <c r="D1323" i="5" s="1"/>
  <c r="C1324" i="5"/>
  <c r="D1324" i="5" s="1"/>
  <c r="C1325" i="5"/>
  <c r="D1325" i="5" s="1"/>
  <c r="C1326" i="5"/>
  <c r="D1326" i="5" s="1"/>
  <c r="C1327" i="5"/>
  <c r="D1327" i="5" s="1"/>
  <c r="C1328" i="5"/>
  <c r="D1328" i="5" s="1"/>
  <c r="C1329" i="5"/>
  <c r="D1329" i="5" s="1"/>
  <c r="C1330" i="5"/>
  <c r="D1330" i="5" s="1"/>
  <c r="C1331" i="5"/>
  <c r="D1331" i="5" s="1"/>
  <c r="C1332" i="5"/>
  <c r="D1332" i="5" s="1"/>
  <c r="C1333" i="5"/>
  <c r="D1333" i="5" s="1"/>
  <c r="C1334" i="5"/>
  <c r="D1334" i="5" s="1"/>
  <c r="C1335" i="5"/>
  <c r="D1335" i="5" s="1"/>
  <c r="C1336" i="5"/>
  <c r="D1336" i="5" s="1"/>
  <c r="C1337" i="5"/>
  <c r="D1337" i="5" s="1"/>
  <c r="C1338" i="5"/>
  <c r="D1338" i="5" s="1"/>
  <c r="C1339" i="5"/>
  <c r="D1339" i="5" s="1"/>
  <c r="C1340" i="5"/>
  <c r="D1340" i="5" s="1"/>
  <c r="C1341" i="5"/>
  <c r="D1341" i="5" s="1"/>
  <c r="C1342" i="5"/>
  <c r="D1342" i="5" s="1"/>
  <c r="C1343" i="5"/>
  <c r="D1343" i="5" s="1"/>
  <c r="C1344" i="5"/>
  <c r="D1344" i="5" s="1"/>
  <c r="C1345" i="5"/>
  <c r="D1345" i="5" s="1"/>
  <c r="C1346" i="5"/>
  <c r="D1346" i="5" s="1"/>
  <c r="C1347" i="5"/>
  <c r="D1347" i="5" s="1"/>
  <c r="C1348" i="5"/>
  <c r="D1348" i="5" s="1"/>
  <c r="C1349" i="5"/>
  <c r="D1349" i="5" s="1"/>
  <c r="C1350" i="5"/>
  <c r="D1350" i="5" s="1"/>
  <c r="C1351" i="5"/>
  <c r="D1351" i="5" s="1"/>
  <c r="C1352" i="5"/>
  <c r="D1352" i="5" s="1"/>
  <c r="C1353" i="5"/>
  <c r="D1353" i="5" s="1"/>
  <c r="C1354" i="5"/>
  <c r="D1354" i="5" s="1"/>
  <c r="C1355" i="5"/>
  <c r="D1355" i="5" s="1"/>
  <c r="C1356" i="5"/>
  <c r="D1356" i="5" s="1"/>
  <c r="C1357" i="5"/>
  <c r="D1357" i="5" s="1"/>
  <c r="C1358" i="5"/>
  <c r="D1358" i="5" s="1"/>
  <c r="C1359" i="5"/>
  <c r="D1359" i="5" s="1"/>
  <c r="C1360" i="5"/>
  <c r="D1360" i="5" s="1"/>
  <c r="C1361" i="5"/>
  <c r="D1361" i="5" s="1"/>
  <c r="C1362" i="5"/>
  <c r="D1362" i="5" s="1"/>
  <c r="C1363" i="5"/>
  <c r="D1363" i="5" s="1"/>
  <c r="C1364" i="5"/>
  <c r="D1364" i="5" s="1"/>
  <c r="C1365" i="5"/>
  <c r="D1365" i="5" s="1"/>
  <c r="C1366" i="5"/>
  <c r="D1366" i="5" s="1"/>
  <c r="C1367" i="5"/>
  <c r="D1367" i="5" s="1"/>
  <c r="C1368" i="5"/>
  <c r="D1368" i="5" s="1"/>
  <c r="C1369" i="5"/>
  <c r="D1369" i="5" s="1"/>
  <c r="C1370" i="5"/>
  <c r="D1370" i="5" s="1"/>
  <c r="C1371" i="5"/>
  <c r="D1371" i="5" s="1"/>
  <c r="C1372" i="5"/>
  <c r="D1372" i="5" s="1"/>
  <c r="C1373" i="5"/>
  <c r="D1373" i="5" s="1"/>
  <c r="C1374" i="5"/>
  <c r="D1374" i="5" s="1"/>
  <c r="C1375" i="5"/>
  <c r="D1375" i="5" s="1"/>
  <c r="C1376" i="5"/>
  <c r="D1376" i="5" s="1"/>
  <c r="C1377" i="5"/>
  <c r="D1377" i="5" s="1"/>
  <c r="C1378" i="5"/>
  <c r="D1378" i="5" s="1"/>
  <c r="C1379" i="5"/>
  <c r="D1379" i="5" s="1"/>
  <c r="C1380" i="5"/>
  <c r="D1380" i="5" s="1"/>
  <c r="C1381" i="5"/>
  <c r="D1381" i="5" s="1"/>
  <c r="C1382" i="5"/>
  <c r="D1382" i="5" s="1"/>
  <c r="C1383" i="5"/>
  <c r="D1383" i="5" s="1"/>
  <c r="C1384" i="5"/>
  <c r="D1384" i="5" s="1"/>
  <c r="C1385" i="5"/>
  <c r="D1385" i="5" s="1"/>
  <c r="C1386" i="5"/>
  <c r="D1386" i="5" s="1"/>
  <c r="C1387" i="5"/>
  <c r="D1387" i="5" s="1"/>
  <c r="C1388" i="5"/>
  <c r="D1388" i="5" s="1"/>
  <c r="C1389" i="5"/>
  <c r="D1389" i="5" s="1"/>
  <c r="C1390" i="5"/>
  <c r="D1390" i="5" s="1"/>
  <c r="C1391" i="5"/>
  <c r="D1391" i="5" s="1"/>
  <c r="C1392" i="5"/>
  <c r="D1392" i="5" s="1"/>
  <c r="C1393" i="5"/>
  <c r="D1393" i="5" s="1"/>
  <c r="C1394" i="5"/>
  <c r="D1394" i="5" s="1"/>
  <c r="C1395" i="5"/>
  <c r="D1395" i="5" s="1"/>
  <c r="C1396" i="5"/>
  <c r="D1396" i="5" s="1"/>
  <c r="C1397" i="5"/>
  <c r="D1397" i="5" s="1"/>
  <c r="C1398" i="5"/>
  <c r="D1398" i="5" s="1"/>
  <c r="C1399" i="5"/>
  <c r="D1399" i="5" s="1"/>
  <c r="C1400" i="5"/>
  <c r="D1400" i="5" s="1"/>
  <c r="C1401" i="5"/>
  <c r="D1401" i="5" s="1"/>
  <c r="C1402" i="5"/>
  <c r="D1402" i="5" s="1"/>
  <c r="C1403" i="5"/>
  <c r="D1403" i="5" s="1"/>
  <c r="C1404" i="5"/>
  <c r="D1404" i="5" s="1"/>
  <c r="C1405" i="5"/>
  <c r="D1405" i="5" s="1"/>
  <c r="C1406" i="5"/>
  <c r="D1406" i="5" s="1"/>
  <c r="C1407" i="5"/>
  <c r="D1407" i="5" s="1"/>
  <c r="C1408" i="5"/>
  <c r="D1408" i="5" s="1"/>
  <c r="C1409" i="5"/>
  <c r="D1409" i="5" s="1"/>
  <c r="C1410" i="5"/>
  <c r="D1410" i="5" s="1"/>
  <c r="C1411" i="5"/>
  <c r="D1411" i="5" s="1"/>
  <c r="C1413" i="5"/>
  <c r="D1413" i="5" s="1"/>
  <c r="C1414" i="5"/>
  <c r="D1414" i="5" s="1"/>
  <c r="C1416" i="5"/>
  <c r="D1416" i="5" s="1"/>
  <c r="C1417" i="5"/>
  <c r="D1417" i="5" s="1"/>
  <c r="C1418" i="5"/>
  <c r="D1418" i="5" s="1"/>
  <c r="C1419" i="5"/>
  <c r="D1419" i="5" s="1"/>
  <c r="C1420" i="5"/>
  <c r="D1420" i="5" s="1"/>
  <c r="C1421" i="5"/>
  <c r="D1421" i="5" s="1"/>
  <c r="C1422" i="5"/>
  <c r="D1422" i="5" s="1"/>
  <c r="C1423" i="5"/>
  <c r="D1423" i="5" s="1"/>
  <c r="C1424" i="5"/>
  <c r="D1424" i="5" s="1"/>
  <c r="C1425" i="5"/>
  <c r="D1425" i="5" s="1"/>
  <c r="C1426" i="5"/>
  <c r="D1426" i="5" s="1"/>
  <c r="C1427" i="5"/>
  <c r="D1427" i="5" s="1"/>
  <c r="C1428" i="5"/>
  <c r="D1428" i="5" s="1"/>
  <c r="C1429" i="5"/>
  <c r="D1429" i="5" s="1"/>
  <c r="C1430" i="5"/>
  <c r="D1430" i="5" s="1"/>
  <c r="C1431" i="5"/>
  <c r="D1431" i="5" s="1"/>
  <c r="C1432" i="5"/>
  <c r="D1432" i="5" s="1"/>
  <c r="C1433" i="5"/>
  <c r="D1433" i="5" s="1"/>
  <c r="C1434" i="5"/>
  <c r="D1434" i="5" s="1"/>
  <c r="C1435" i="5"/>
  <c r="D1435" i="5" s="1"/>
  <c r="C1436" i="5"/>
  <c r="D1436" i="5" s="1"/>
  <c r="C1437" i="5"/>
  <c r="D1437" i="5" s="1"/>
  <c r="C1438" i="5"/>
  <c r="D1438" i="5" s="1"/>
  <c r="C1439" i="5"/>
  <c r="D1439" i="5" s="1"/>
  <c r="C1440" i="5"/>
  <c r="D1440" i="5" s="1"/>
  <c r="C1441" i="5"/>
  <c r="D1441" i="5" s="1"/>
  <c r="C1442" i="5"/>
  <c r="D1442" i="5" s="1"/>
  <c r="C1443" i="5"/>
  <c r="D1443" i="5" s="1"/>
  <c r="C1444" i="5"/>
  <c r="D1444" i="5" s="1"/>
  <c r="C1445" i="5"/>
  <c r="D1445" i="5" s="1"/>
  <c r="C1446" i="5"/>
  <c r="D1446" i="5" s="1"/>
  <c r="C1447" i="5"/>
  <c r="D1447" i="5" s="1"/>
  <c r="C1448" i="5"/>
  <c r="D1448" i="5" s="1"/>
  <c r="C1449" i="5"/>
  <c r="D1449" i="5" s="1"/>
  <c r="C1450" i="5"/>
  <c r="D1450" i="5" s="1"/>
  <c r="C1451" i="5"/>
  <c r="D1451" i="5" s="1"/>
  <c r="C1452" i="5"/>
  <c r="D1452" i="5" s="1"/>
  <c r="C1453" i="5"/>
  <c r="D1453" i="5" s="1"/>
  <c r="C1454" i="5"/>
  <c r="D1454" i="5" s="1"/>
  <c r="C1455" i="5"/>
  <c r="D1455" i="5" s="1"/>
  <c r="C1456" i="5"/>
  <c r="D1456" i="5" s="1"/>
  <c r="C1457" i="5"/>
  <c r="D1457" i="5" s="1"/>
  <c r="C1458" i="5"/>
  <c r="D1458" i="5" s="1"/>
  <c r="C1459" i="5"/>
  <c r="D1459" i="5" s="1"/>
  <c r="C1460" i="5"/>
  <c r="D1460" i="5" s="1"/>
  <c r="C1461" i="5"/>
  <c r="D1461" i="5" s="1"/>
  <c r="C1462" i="5"/>
  <c r="D1462" i="5" s="1"/>
  <c r="C1463" i="5"/>
  <c r="D1463" i="5" s="1"/>
  <c r="C1464" i="5"/>
  <c r="D1464" i="5" s="1"/>
  <c r="C1465" i="5"/>
  <c r="D1465" i="5" s="1"/>
  <c r="C1466" i="5"/>
  <c r="D1466" i="5" s="1"/>
  <c r="C1467" i="5"/>
  <c r="D1467" i="5" s="1"/>
  <c r="C1468" i="5"/>
  <c r="D1468" i="5" s="1"/>
  <c r="C1469" i="5"/>
  <c r="D1469" i="5" s="1"/>
  <c r="C1470" i="5"/>
  <c r="D1470" i="5" s="1"/>
  <c r="C1471" i="5"/>
  <c r="D1471" i="5" s="1"/>
  <c r="C1472" i="5"/>
  <c r="D1472" i="5" s="1"/>
  <c r="C1473" i="5"/>
  <c r="D1473" i="5" s="1"/>
  <c r="C1474" i="5"/>
  <c r="D1474" i="5" s="1"/>
  <c r="C1475" i="5"/>
  <c r="D1475" i="5" s="1"/>
  <c r="C1476" i="5"/>
  <c r="D1476" i="5" s="1"/>
  <c r="C1477" i="5"/>
  <c r="D1477" i="5" s="1"/>
  <c r="C1478" i="5"/>
  <c r="D1478" i="5" s="1"/>
  <c r="C1479" i="5"/>
  <c r="D1479" i="5" s="1"/>
  <c r="C1480" i="5"/>
  <c r="D1480" i="5" s="1"/>
  <c r="C1481" i="5"/>
  <c r="D1481" i="5" s="1"/>
  <c r="C1482" i="5"/>
  <c r="D1482" i="5" s="1"/>
  <c r="C1483" i="5"/>
  <c r="D1483" i="5" s="1"/>
  <c r="C1484" i="5"/>
  <c r="D1484" i="5" s="1"/>
  <c r="C1485" i="5"/>
  <c r="D1485" i="5" s="1"/>
  <c r="C1486" i="5"/>
  <c r="D1486" i="5" s="1"/>
  <c r="C1487" i="5"/>
  <c r="D1487" i="5" s="1"/>
  <c r="C1488" i="5"/>
  <c r="D1488" i="5" s="1"/>
  <c r="C1489" i="5"/>
  <c r="D1489" i="5" s="1"/>
  <c r="C1490" i="5"/>
  <c r="D1490" i="5" s="1"/>
  <c r="C1491" i="5"/>
  <c r="D1491" i="5" s="1"/>
  <c r="C1492" i="5"/>
  <c r="D1492" i="5" s="1"/>
  <c r="C1493" i="5"/>
  <c r="D1493" i="5" s="1"/>
  <c r="C1494" i="5"/>
  <c r="D1494" i="5" s="1"/>
  <c r="C1495" i="5"/>
  <c r="D1495" i="5" s="1"/>
  <c r="C1496" i="5"/>
  <c r="D1496" i="5" s="1"/>
  <c r="C1497" i="5"/>
  <c r="D1497" i="5" s="1"/>
  <c r="C1498" i="5"/>
  <c r="D1498" i="5" s="1"/>
  <c r="C1499" i="5"/>
  <c r="D1499" i="5" s="1"/>
  <c r="C1500" i="5"/>
  <c r="D1500" i="5" s="1"/>
  <c r="C1501" i="5"/>
  <c r="D1501" i="5" s="1"/>
  <c r="C1502" i="5"/>
  <c r="D1502" i="5" s="1"/>
  <c r="C1503" i="5"/>
  <c r="D1503" i="5" s="1"/>
  <c r="C1504" i="5"/>
  <c r="D1504" i="5" s="1"/>
  <c r="C1505" i="5"/>
  <c r="D1505" i="5" s="1"/>
  <c r="C1506" i="5"/>
  <c r="D1506" i="5" s="1"/>
  <c r="C1507" i="5"/>
  <c r="D1507" i="5" s="1"/>
  <c r="C1508" i="5"/>
  <c r="D1508" i="5" s="1"/>
  <c r="C1509" i="5"/>
  <c r="D1509" i="5" s="1"/>
  <c r="C1510" i="5"/>
  <c r="D1510" i="5" s="1"/>
  <c r="C1511" i="5"/>
  <c r="D1511" i="5" s="1"/>
  <c r="C1512" i="5"/>
  <c r="D1512" i="5" s="1"/>
  <c r="C1513" i="5"/>
  <c r="D1513" i="5" s="1"/>
  <c r="C1514" i="5"/>
  <c r="D1514" i="5" s="1"/>
  <c r="C1515" i="5"/>
  <c r="D1515" i="5" s="1"/>
  <c r="C1516" i="5"/>
  <c r="D1516" i="5" s="1"/>
  <c r="C1517" i="5"/>
  <c r="D1517" i="5" s="1"/>
  <c r="C1518" i="5"/>
  <c r="D1518" i="5" s="1"/>
  <c r="C1519" i="5"/>
  <c r="D1519" i="5" s="1"/>
  <c r="C1520" i="5"/>
  <c r="D1520" i="5" s="1"/>
  <c r="C1521" i="5"/>
  <c r="D1521" i="5" s="1"/>
  <c r="C1522" i="5"/>
  <c r="D1522" i="5" s="1"/>
  <c r="C1523" i="5"/>
  <c r="D1523" i="5" s="1"/>
  <c r="C1524" i="5"/>
  <c r="D1524" i="5" s="1"/>
  <c r="C1525" i="5"/>
  <c r="D1525" i="5" s="1"/>
  <c r="C1526" i="5"/>
  <c r="D1526" i="5" s="1"/>
  <c r="C1527" i="5"/>
  <c r="D1527" i="5" s="1"/>
  <c r="C1528" i="5"/>
  <c r="D1528" i="5" s="1"/>
  <c r="C1529" i="5"/>
  <c r="D1529" i="5" s="1"/>
  <c r="C1530" i="5"/>
  <c r="D1530" i="5" s="1"/>
  <c r="C1531" i="5"/>
  <c r="D1531" i="5" s="1"/>
  <c r="C1532" i="5"/>
  <c r="D1532" i="5" s="1"/>
  <c r="C1533" i="5"/>
  <c r="D1533" i="5" s="1"/>
  <c r="C1534" i="5"/>
  <c r="D1534" i="5" s="1"/>
  <c r="C1535" i="5"/>
  <c r="D1535" i="5" s="1"/>
  <c r="C1536" i="5"/>
  <c r="D1536" i="5" s="1"/>
  <c r="C1537" i="5"/>
  <c r="D1537" i="5" s="1"/>
  <c r="C1538" i="5"/>
  <c r="D1538" i="5" s="1"/>
  <c r="C1539" i="5"/>
  <c r="D1539" i="5" s="1"/>
  <c r="C1540" i="5"/>
  <c r="D1540" i="5" s="1"/>
  <c r="C1541" i="5"/>
  <c r="D1541" i="5" s="1"/>
  <c r="C1542" i="5"/>
  <c r="D1542" i="5" s="1"/>
  <c r="C1543" i="5"/>
  <c r="D1543" i="5" s="1"/>
  <c r="C1544" i="5"/>
  <c r="D1544" i="5" s="1"/>
  <c r="C1545" i="5"/>
  <c r="D1545" i="5" s="1"/>
  <c r="C1546" i="5"/>
  <c r="D1546" i="5" s="1"/>
  <c r="C1547" i="5"/>
  <c r="D1547" i="5" s="1"/>
  <c r="C1548" i="5"/>
  <c r="D1548" i="5" s="1"/>
  <c r="C1549" i="5"/>
  <c r="D1549" i="5" s="1"/>
  <c r="C1550" i="5"/>
  <c r="D1550" i="5" s="1"/>
  <c r="C1551" i="5"/>
  <c r="D1551" i="5" s="1"/>
  <c r="C1552" i="5"/>
  <c r="D1552" i="5" s="1"/>
  <c r="C1553" i="5"/>
  <c r="D1553" i="5" s="1"/>
  <c r="C1554" i="5"/>
  <c r="D1554" i="5" s="1"/>
  <c r="C1555" i="5"/>
  <c r="D1555" i="5" s="1"/>
  <c r="C1556" i="5"/>
  <c r="D1556" i="5" s="1"/>
  <c r="C1557" i="5"/>
  <c r="D1557" i="5" s="1"/>
  <c r="C1558" i="5"/>
  <c r="D1558" i="5" s="1"/>
  <c r="C1559" i="5"/>
  <c r="D1559" i="5" s="1"/>
  <c r="C1560" i="5"/>
  <c r="D1560" i="5" s="1"/>
  <c r="C1561" i="5"/>
  <c r="D1561" i="5" s="1"/>
  <c r="C1562" i="5"/>
  <c r="D1562" i="5" s="1"/>
  <c r="C1563" i="5"/>
  <c r="D1563" i="5" s="1"/>
  <c r="C1564" i="5"/>
  <c r="D1564" i="5" s="1"/>
  <c r="C1565" i="5"/>
  <c r="D1565" i="5" s="1"/>
  <c r="C1566" i="5"/>
  <c r="D1566" i="5" s="1"/>
  <c r="C1567" i="5"/>
  <c r="D1567" i="5" s="1"/>
  <c r="C1568" i="5"/>
  <c r="D1568" i="5" s="1"/>
  <c r="C1569" i="5"/>
  <c r="D1569" i="5" s="1"/>
  <c r="C1570" i="5"/>
  <c r="D1570" i="5" s="1"/>
  <c r="C1571" i="5"/>
  <c r="D1571" i="5" s="1"/>
  <c r="C1572" i="5"/>
  <c r="D1572" i="5" s="1"/>
  <c r="C1573" i="5"/>
  <c r="D1573" i="5" s="1"/>
  <c r="C1574" i="5"/>
  <c r="D1574" i="5" s="1"/>
  <c r="C1575" i="5"/>
  <c r="D1575" i="5" s="1"/>
  <c r="C1576" i="5"/>
  <c r="D1576" i="5" s="1"/>
  <c r="C1577" i="5"/>
  <c r="D1577" i="5" s="1"/>
  <c r="C1578" i="5"/>
  <c r="D1578" i="5" s="1"/>
  <c r="C1579" i="5"/>
  <c r="D1579" i="5" s="1"/>
  <c r="C1580" i="5"/>
  <c r="D1580" i="5" s="1"/>
  <c r="C1581" i="5"/>
  <c r="D1581" i="5" s="1"/>
  <c r="C1582" i="5"/>
  <c r="D1582" i="5" s="1"/>
  <c r="C1583" i="5"/>
  <c r="D1583" i="5" s="1"/>
  <c r="C1584" i="5"/>
  <c r="D1584" i="5" s="1"/>
  <c r="C1585" i="5"/>
  <c r="D1585" i="5" s="1"/>
  <c r="C1586" i="5"/>
  <c r="D1586" i="5" s="1"/>
  <c r="C1587" i="5"/>
  <c r="D1587" i="5" s="1"/>
  <c r="C1588" i="5"/>
  <c r="D1588" i="5" s="1"/>
  <c r="C1589" i="5"/>
  <c r="D1589" i="5" s="1"/>
  <c r="C1590" i="5"/>
  <c r="D1590" i="5" s="1"/>
  <c r="C1591" i="5"/>
  <c r="D1591" i="5" s="1"/>
  <c r="C1592" i="5"/>
  <c r="D1592" i="5" s="1"/>
  <c r="C1593" i="5"/>
  <c r="D1593" i="5" s="1"/>
  <c r="C1594" i="5"/>
  <c r="D1594" i="5" s="1"/>
  <c r="C1595" i="5"/>
  <c r="D1595" i="5" s="1"/>
  <c r="C1596" i="5"/>
  <c r="D1596" i="5" s="1"/>
  <c r="C1597" i="5"/>
  <c r="D1597" i="5" s="1"/>
  <c r="C1598" i="5"/>
  <c r="D1598" i="5" s="1"/>
  <c r="C1599" i="5"/>
  <c r="D1599" i="5" s="1"/>
  <c r="C1600" i="5"/>
  <c r="D1600" i="5" s="1"/>
  <c r="C1601" i="5"/>
  <c r="D1601" i="5" s="1"/>
  <c r="C1602" i="5"/>
  <c r="D1602" i="5" s="1"/>
  <c r="C1603" i="5"/>
  <c r="D1603" i="5" s="1"/>
  <c r="C1604" i="5"/>
  <c r="D1604" i="5" s="1"/>
  <c r="C1605" i="5"/>
  <c r="D1605" i="5" s="1"/>
  <c r="C1606" i="5"/>
  <c r="D1606" i="5" s="1"/>
  <c r="C1607" i="5"/>
  <c r="D1607" i="5" s="1"/>
  <c r="C1608" i="5"/>
  <c r="D1608" i="5" s="1"/>
  <c r="C1609" i="5"/>
  <c r="D1609" i="5" s="1"/>
  <c r="C1610" i="5"/>
  <c r="D1610" i="5" s="1"/>
  <c r="C1611" i="5"/>
  <c r="D1611" i="5" s="1"/>
  <c r="C1612" i="5"/>
  <c r="D1612" i="5" s="1"/>
  <c r="C1613" i="5"/>
  <c r="D1613" i="5" s="1"/>
  <c r="C1614" i="5"/>
  <c r="D1614" i="5" s="1"/>
  <c r="C1615" i="5"/>
  <c r="D1615" i="5" s="1"/>
  <c r="C1616" i="5"/>
  <c r="D1616" i="5" s="1"/>
  <c r="C1617" i="5"/>
  <c r="D1617" i="5" s="1"/>
  <c r="C1618" i="5"/>
  <c r="D1618" i="5" s="1"/>
  <c r="C1619" i="5"/>
  <c r="D1619" i="5" s="1"/>
  <c r="C1620" i="5"/>
  <c r="D1620" i="5" s="1"/>
  <c r="C1621" i="5"/>
  <c r="D1621" i="5" s="1"/>
  <c r="C1622" i="5"/>
  <c r="D1622" i="5" s="1"/>
  <c r="C1623" i="5"/>
  <c r="D1623" i="5" s="1"/>
  <c r="C1624" i="5"/>
  <c r="D1624" i="5" s="1"/>
  <c r="C1625" i="5"/>
  <c r="D1625" i="5" s="1"/>
  <c r="C1626" i="5"/>
  <c r="D1626" i="5" s="1"/>
  <c r="C1627" i="5"/>
  <c r="D1627" i="5" s="1"/>
  <c r="C1628" i="5"/>
  <c r="D1628" i="5" s="1"/>
  <c r="C1629" i="5"/>
  <c r="D1629" i="5" s="1"/>
  <c r="C1630" i="5"/>
  <c r="D1630" i="5" s="1"/>
  <c r="C1631" i="5"/>
  <c r="D1631" i="5" s="1"/>
  <c r="C1632" i="5"/>
  <c r="D1632" i="5" s="1"/>
  <c r="C1633" i="5"/>
  <c r="D1633" i="5" s="1"/>
  <c r="C1634" i="5"/>
  <c r="D1634" i="5" s="1"/>
  <c r="C1635" i="5"/>
  <c r="D1635" i="5" s="1"/>
  <c r="C1636" i="5"/>
  <c r="D1636" i="5" s="1"/>
  <c r="C1637" i="5"/>
  <c r="D1637" i="5" s="1"/>
  <c r="C1638" i="5"/>
  <c r="D1638" i="5" s="1"/>
  <c r="C1639" i="5"/>
  <c r="D1639" i="5" s="1"/>
  <c r="C1640" i="5"/>
  <c r="D1640" i="5" s="1"/>
  <c r="C1641" i="5"/>
  <c r="D1641" i="5" s="1"/>
  <c r="C1642" i="5"/>
  <c r="D1642" i="5" s="1"/>
  <c r="C1643" i="5"/>
  <c r="D1643" i="5" s="1"/>
  <c r="C1644" i="5"/>
  <c r="D1644" i="5" s="1"/>
  <c r="C1645" i="5"/>
  <c r="D1645" i="5" s="1"/>
  <c r="C1646" i="5"/>
  <c r="D1646" i="5" s="1"/>
  <c r="C1647" i="5"/>
  <c r="D1647" i="5" s="1"/>
  <c r="C1648" i="5"/>
  <c r="D1648" i="5" s="1"/>
  <c r="C1649" i="5"/>
  <c r="D1649" i="5" s="1"/>
  <c r="C1650" i="5"/>
  <c r="D1650" i="5" s="1"/>
  <c r="C1651" i="5"/>
  <c r="D1651" i="5" s="1"/>
  <c r="C1652" i="5"/>
  <c r="D1652" i="5" s="1"/>
  <c r="C1653" i="5"/>
  <c r="D1653" i="5" s="1"/>
  <c r="C1654" i="5"/>
  <c r="D1654" i="5" s="1"/>
  <c r="C1655" i="5"/>
  <c r="D1655" i="5" s="1"/>
  <c r="C1656" i="5"/>
  <c r="D1656" i="5" s="1"/>
  <c r="C1657" i="5"/>
  <c r="D1657" i="5" s="1"/>
  <c r="C1658" i="5"/>
  <c r="D1658" i="5" s="1"/>
  <c r="C1659" i="5"/>
  <c r="D1659" i="5" s="1"/>
  <c r="C1660" i="5"/>
  <c r="D1660" i="5" s="1"/>
  <c r="C1661" i="5"/>
  <c r="D1661" i="5" s="1"/>
  <c r="C1662" i="5"/>
  <c r="D1662" i="5" s="1"/>
  <c r="C1663" i="5"/>
  <c r="D1663" i="5" s="1"/>
  <c r="C1664" i="5"/>
  <c r="D1664" i="5" s="1"/>
  <c r="C1665" i="5"/>
  <c r="D1665" i="5" s="1"/>
  <c r="C1666" i="5"/>
  <c r="D1666" i="5" s="1"/>
  <c r="C1667" i="5"/>
  <c r="D1667" i="5" s="1"/>
  <c r="C1668" i="5"/>
  <c r="D1668" i="5" s="1"/>
  <c r="C1669" i="5"/>
  <c r="D1669" i="5" s="1"/>
  <c r="C1670" i="5"/>
  <c r="D1670" i="5" s="1"/>
  <c r="C1671" i="5"/>
  <c r="D1671" i="5" s="1"/>
  <c r="C1672" i="5"/>
  <c r="D1672" i="5" s="1"/>
  <c r="C1673" i="5"/>
  <c r="D1673" i="5" s="1"/>
  <c r="C1674" i="5"/>
  <c r="D1674" i="5" s="1"/>
  <c r="C1675" i="5"/>
  <c r="D1675" i="5" s="1"/>
  <c r="C1676" i="5"/>
  <c r="D1676" i="5" s="1"/>
  <c r="C1677" i="5"/>
  <c r="D1677" i="5" s="1"/>
  <c r="C1678" i="5"/>
  <c r="D1678" i="5" s="1"/>
  <c r="C1679" i="5"/>
  <c r="D1679" i="5" s="1"/>
  <c r="C1680" i="5"/>
  <c r="D1680" i="5" s="1"/>
  <c r="C1681" i="5"/>
  <c r="D1681" i="5" s="1"/>
  <c r="C1682" i="5"/>
  <c r="D1682" i="5" s="1"/>
  <c r="C1683" i="5"/>
  <c r="D1683" i="5" s="1"/>
  <c r="C1684" i="5"/>
  <c r="D1684" i="5" s="1"/>
  <c r="C1685" i="5"/>
  <c r="D1685" i="5" s="1"/>
  <c r="C1686" i="5"/>
  <c r="D1686" i="5" s="1"/>
  <c r="C1687" i="5"/>
  <c r="D1687" i="5" s="1"/>
  <c r="C1688" i="5"/>
  <c r="D1688" i="5" s="1"/>
  <c r="C1689" i="5"/>
  <c r="D1689" i="5" s="1"/>
  <c r="C1690" i="5"/>
  <c r="D1690" i="5" s="1"/>
  <c r="C1691" i="5"/>
  <c r="D1691" i="5" s="1"/>
  <c r="C1692" i="5"/>
  <c r="D1692" i="5" s="1"/>
  <c r="C1693" i="5"/>
  <c r="D1693" i="5" s="1"/>
  <c r="C1694" i="5"/>
  <c r="D1694" i="5" s="1"/>
  <c r="C1695" i="5"/>
  <c r="D1695" i="5" s="1"/>
  <c r="C1696" i="5"/>
  <c r="D1696" i="5" s="1"/>
  <c r="C1697" i="5"/>
  <c r="D1697" i="5" s="1"/>
  <c r="C1698" i="5"/>
  <c r="D1698" i="5" s="1"/>
  <c r="C1699" i="5"/>
  <c r="D1699" i="5" s="1"/>
  <c r="C1700" i="5"/>
  <c r="D1700" i="5" s="1"/>
  <c r="C1701" i="5"/>
  <c r="D1701" i="5" s="1"/>
  <c r="C1702" i="5"/>
  <c r="D1702" i="5" s="1"/>
  <c r="C1703" i="5"/>
  <c r="D1703" i="5" s="1"/>
  <c r="C1704" i="5"/>
  <c r="D1704" i="5" s="1"/>
  <c r="C1705" i="5"/>
  <c r="D1705" i="5" s="1"/>
  <c r="C1706" i="5"/>
  <c r="D1706" i="5" s="1"/>
  <c r="C1707" i="5"/>
  <c r="D1707" i="5" s="1"/>
  <c r="C1708" i="5"/>
  <c r="D1708" i="5" s="1"/>
  <c r="C1709" i="5"/>
  <c r="D1709" i="5" s="1"/>
  <c r="C1710" i="5"/>
  <c r="D1710" i="5" s="1"/>
  <c r="C1711" i="5"/>
  <c r="D1711" i="5" s="1"/>
  <c r="C1712" i="5"/>
  <c r="D1712" i="5" s="1"/>
  <c r="C1713" i="5"/>
  <c r="D1713" i="5" s="1"/>
  <c r="C1714" i="5"/>
  <c r="D1714" i="5" s="1"/>
  <c r="C1715" i="5"/>
  <c r="D1715" i="5" s="1"/>
  <c r="C1716" i="5"/>
  <c r="D1716" i="5" s="1"/>
  <c r="C1717" i="5"/>
  <c r="D1717" i="5" s="1"/>
  <c r="C1718" i="5"/>
  <c r="D1718" i="5" s="1"/>
  <c r="C1719" i="5"/>
  <c r="D1719" i="5" s="1"/>
  <c r="C1720" i="5"/>
  <c r="D1720" i="5" s="1"/>
  <c r="C1721" i="5"/>
  <c r="D1721" i="5" s="1"/>
  <c r="C1722" i="5"/>
  <c r="D1722" i="5" s="1"/>
  <c r="C1723" i="5"/>
  <c r="D1723" i="5" s="1"/>
  <c r="C1724" i="5"/>
  <c r="D1724" i="5" s="1"/>
  <c r="C1725" i="5"/>
  <c r="D1725" i="5" s="1"/>
  <c r="C1726" i="5"/>
  <c r="D1726" i="5" s="1"/>
  <c r="C1727" i="5"/>
  <c r="D1727" i="5" s="1"/>
  <c r="C1728" i="5"/>
  <c r="D1728" i="5" s="1"/>
  <c r="C1729" i="5"/>
  <c r="D1729" i="5" s="1"/>
  <c r="C1730" i="5"/>
  <c r="D1730" i="5" s="1"/>
  <c r="C1731" i="5"/>
  <c r="D1731" i="5" s="1"/>
  <c r="C1732" i="5"/>
  <c r="D1732" i="5" s="1"/>
  <c r="C1733" i="5"/>
  <c r="D1733" i="5" s="1"/>
  <c r="C1734" i="5"/>
  <c r="D1734" i="5" s="1"/>
  <c r="C1735" i="5"/>
  <c r="D1735" i="5" s="1"/>
  <c r="C1736" i="5"/>
  <c r="D1736" i="5" s="1"/>
  <c r="C1737" i="5"/>
  <c r="D1737" i="5" s="1"/>
  <c r="C1738" i="5"/>
  <c r="D1738" i="5" s="1"/>
  <c r="C1739" i="5"/>
  <c r="D1739" i="5" s="1"/>
  <c r="C1740" i="5"/>
  <c r="D1740" i="5" s="1"/>
  <c r="C1741" i="5"/>
  <c r="D1741" i="5" s="1"/>
  <c r="C1742" i="5"/>
  <c r="D1742" i="5" s="1"/>
  <c r="C1743" i="5"/>
  <c r="D1743" i="5" s="1"/>
  <c r="C1744" i="5"/>
  <c r="D1744" i="5" s="1"/>
  <c r="C1745" i="5"/>
  <c r="D1745" i="5" s="1"/>
  <c r="C1746" i="5"/>
  <c r="D1746" i="5" s="1"/>
  <c r="C1747" i="5"/>
  <c r="D1747" i="5" s="1"/>
  <c r="C1748" i="5"/>
  <c r="D1748" i="5" s="1"/>
  <c r="C1749" i="5"/>
  <c r="D1749" i="5" s="1"/>
  <c r="C1750" i="5"/>
  <c r="D1750" i="5" s="1"/>
  <c r="C1751" i="5"/>
  <c r="D1751" i="5" s="1"/>
  <c r="C1752" i="5"/>
  <c r="D1752" i="5" s="1"/>
  <c r="C1753" i="5"/>
  <c r="D1753" i="5" s="1"/>
  <c r="C1754" i="5"/>
  <c r="D1754" i="5" s="1"/>
  <c r="C1755" i="5"/>
  <c r="D1755" i="5" s="1"/>
  <c r="C1756" i="5"/>
  <c r="D1756" i="5" s="1"/>
  <c r="C1757" i="5"/>
  <c r="D1757" i="5" s="1"/>
  <c r="C1758" i="5"/>
  <c r="D1758" i="5" s="1"/>
  <c r="C1759" i="5"/>
  <c r="D1759" i="5" s="1"/>
  <c r="C1760" i="5"/>
  <c r="D1760" i="5" s="1"/>
  <c r="C1761" i="5"/>
  <c r="D1761" i="5" s="1"/>
  <c r="C1762" i="5"/>
  <c r="D1762" i="5" s="1"/>
  <c r="C1763" i="5"/>
  <c r="D1763" i="5" s="1"/>
  <c r="C1764" i="5"/>
  <c r="D1764" i="5" s="1"/>
  <c r="C1765" i="5"/>
  <c r="D1765" i="5" s="1"/>
  <c r="C1766" i="5"/>
  <c r="D1766" i="5" s="1"/>
  <c r="C1767" i="5"/>
  <c r="D1767" i="5" s="1"/>
  <c r="C1768" i="5"/>
  <c r="D1768" i="5" s="1"/>
  <c r="C1769" i="5"/>
  <c r="D1769" i="5" s="1"/>
  <c r="C1770" i="5"/>
  <c r="D1770" i="5" s="1"/>
  <c r="C1771" i="5"/>
  <c r="D1771" i="5" s="1"/>
  <c r="C1772" i="5"/>
  <c r="D1772" i="5" s="1"/>
  <c r="C1773" i="5"/>
  <c r="D1773" i="5" s="1"/>
  <c r="C1774" i="5"/>
  <c r="D1774" i="5" s="1"/>
  <c r="C1775" i="5"/>
  <c r="D1775" i="5" s="1"/>
  <c r="C1776" i="5"/>
  <c r="D1776" i="5" s="1"/>
  <c r="C1777" i="5"/>
  <c r="D1777" i="5" s="1"/>
  <c r="C1778" i="5"/>
  <c r="D1778" i="5" s="1"/>
  <c r="C1779" i="5"/>
  <c r="D1779" i="5" s="1"/>
  <c r="C1780" i="5"/>
  <c r="D1780" i="5" s="1"/>
  <c r="C1782" i="5"/>
  <c r="D1782" i="5" s="1"/>
  <c r="C1783" i="5"/>
  <c r="D1783" i="5" s="1"/>
  <c r="C1784" i="5"/>
  <c r="D1784" i="5" s="1"/>
  <c r="C1785" i="5"/>
  <c r="D1785" i="5" s="1"/>
  <c r="C1786" i="5"/>
  <c r="D1786" i="5" s="1"/>
  <c r="C1787" i="5"/>
  <c r="D1787" i="5" s="1"/>
  <c r="C1788" i="5"/>
  <c r="D1788" i="5" s="1"/>
  <c r="C1789" i="5"/>
  <c r="D1789" i="5" s="1"/>
  <c r="C1790" i="5"/>
  <c r="D1790" i="5" s="1"/>
  <c r="C1791" i="5"/>
  <c r="D1791" i="5" s="1"/>
  <c r="C1792" i="5"/>
  <c r="D1792" i="5" s="1"/>
  <c r="C1793" i="5"/>
  <c r="D1793" i="5" s="1"/>
  <c r="C1794" i="5"/>
  <c r="D1794" i="5" s="1"/>
  <c r="C1795" i="5"/>
  <c r="D1795" i="5" s="1"/>
  <c r="C1796" i="5"/>
  <c r="D1796" i="5" s="1"/>
  <c r="C1797" i="5"/>
  <c r="D1797" i="5" s="1"/>
  <c r="C1798" i="5"/>
  <c r="D1798" i="5" s="1"/>
  <c r="C1799" i="5"/>
  <c r="D1799" i="5" s="1"/>
  <c r="C1800" i="5"/>
  <c r="D1800" i="5" s="1"/>
  <c r="C1801" i="5"/>
  <c r="D1801" i="5" s="1"/>
  <c r="C1803" i="5"/>
  <c r="D1803" i="5" s="1"/>
  <c r="C1804" i="5"/>
  <c r="D1804" i="5" s="1"/>
  <c r="C1805" i="5"/>
  <c r="D1805" i="5" s="1"/>
  <c r="C1806" i="5"/>
  <c r="D1806" i="5" s="1"/>
  <c r="C1807" i="5"/>
  <c r="D1807" i="5" s="1"/>
  <c r="C1808" i="5"/>
  <c r="D1808" i="5" s="1"/>
  <c r="C1810" i="5"/>
  <c r="D1810" i="5" s="1"/>
  <c r="C1811" i="5"/>
  <c r="D1811" i="5" s="1"/>
  <c r="C1812" i="5"/>
  <c r="D1812" i="5" s="1"/>
  <c r="C1814" i="5"/>
  <c r="D1814" i="5" s="1"/>
  <c r="C1815" i="5"/>
  <c r="D1815" i="5" s="1"/>
  <c r="C1816" i="5"/>
  <c r="D1816" i="5" s="1"/>
  <c r="C1817" i="5"/>
  <c r="D1817" i="5" s="1"/>
  <c r="C1818" i="5"/>
  <c r="D1818" i="5" s="1"/>
  <c r="C1819" i="5"/>
  <c r="D1819" i="5" s="1"/>
  <c r="C1820" i="5"/>
  <c r="D1820" i="5" s="1"/>
  <c r="C1821" i="5"/>
  <c r="D1821" i="5" s="1"/>
  <c r="C1822" i="5"/>
  <c r="D1822" i="5" s="1"/>
  <c r="C1823" i="5"/>
  <c r="D1823" i="5" s="1"/>
  <c r="C1824" i="5"/>
  <c r="D1824" i="5" s="1"/>
  <c r="C1825" i="5"/>
  <c r="D1825" i="5" s="1"/>
  <c r="C1826" i="5"/>
  <c r="D1826" i="5" s="1"/>
  <c r="C1827" i="5"/>
  <c r="D1827" i="5" s="1"/>
  <c r="C1828" i="5"/>
  <c r="D1828" i="5" s="1"/>
  <c r="C1829" i="5"/>
  <c r="D1829" i="5" s="1"/>
  <c r="C1830" i="5"/>
  <c r="D1830" i="5" s="1"/>
  <c r="C1831" i="5"/>
  <c r="D1831" i="5" s="1"/>
  <c r="C1832" i="5"/>
  <c r="D1832" i="5" s="1"/>
  <c r="C1833" i="5"/>
  <c r="D1833" i="5" s="1"/>
  <c r="C1834" i="5"/>
  <c r="D1834" i="5" s="1"/>
  <c r="C1835" i="5"/>
  <c r="D1835" i="5" s="1"/>
  <c r="C1836" i="5"/>
  <c r="D1836" i="5" s="1"/>
  <c r="C1837" i="5"/>
  <c r="D1837" i="5" s="1"/>
  <c r="C1838" i="5"/>
  <c r="D1838" i="5" s="1"/>
  <c r="C1839" i="5"/>
  <c r="D1839" i="5" s="1"/>
  <c r="C1840" i="5"/>
  <c r="D1840" i="5" s="1"/>
  <c r="C1841" i="5"/>
  <c r="D1841" i="5" s="1"/>
  <c r="C1842" i="5"/>
  <c r="D1842" i="5" s="1"/>
  <c r="C1843" i="5"/>
  <c r="D1843" i="5" s="1"/>
  <c r="C1844" i="5"/>
  <c r="D1844" i="5" s="1"/>
  <c r="C1845" i="5"/>
  <c r="D1845" i="5" s="1"/>
  <c r="C1846" i="5"/>
  <c r="D1846" i="5" s="1"/>
  <c r="C1847" i="5"/>
  <c r="D1847" i="5" s="1"/>
  <c r="C1848" i="5"/>
  <c r="D1848" i="5" s="1"/>
  <c r="C1849" i="5"/>
  <c r="D1849" i="5" s="1"/>
  <c r="C1850" i="5"/>
  <c r="D1850" i="5" s="1"/>
  <c r="C1851" i="5"/>
  <c r="D1851" i="5" s="1"/>
  <c r="C1852" i="5"/>
  <c r="D1852" i="5" s="1"/>
  <c r="C1853" i="5"/>
  <c r="D1853" i="5" s="1"/>
  <c r="C1854" i="5"/>
  <c r="D1854" i="5" s="1"/>
  <c r="C1855" i="5"/>
  <c r="D1855" i="5" s="1"/>
  <c r="C1856" i="5"/>
  <c r="D1856" i="5" s="1"/>
  <c r="C1857" i="5"/>
  <c r="D1857" i="5" s="1"/>
  <c r="C1858" i="5"/>
  <c r="D1858" i="5" s="1"/>
  <c r="C1859" i="5"/>
  <c r="D1859" i="5" s="1"/>
  <c r="C1860" i="5"/>
  <c r="D1860" i="5" s="1"/>
  <c r="C1861" i="5"/>
  <c r="D1861" i="5" s="1"/>
  <c r="C1862" i="5"/>
  <c r="D1862" i="5" s="1"/>
  <c r="C1863" i="5"/>
  <c r="D1863" i="5" s="1"/>
  <c r="C1864" i="5"/>
  <c r="D1864" i="5" s="1"/>
  <c r="C1865" i="5"/>
  <c r="D1865" i="5" s="1"/>
  <c r="C1866" i="5"/>
  <c r="D1866" i="5" s="1"/>
  <c r="C1867" i="5"/>
  <c r="D1867" i="5" s="1"/>
  <c r="C1868" i="5"/>
  <c r="D1868" i="5" s="1"/>
  <c r="C1869" i="5"/>
  <c r="D1869" i="5" s="1"/>
  <c r="C1870" i="5"/>
  <c r="D1870" i="5" s="1"/>
  <c r="C1871" i="5"/>
  <c r="D1871" i="5" s="1"/>
  <c r="C1872" i="5"/>
  <c r="D1872" i="5" s="1"/>
  <c r="C1873" i="5"/>
  <c r="D1873" i="5" s="1"/>
  <c r="C1874" i="5"/>
  <c r="D1874" i="5" s="1"/>
  <c r="C1875" i="5"/>
  <c r="D1875" i="5" s="1"/>
  <c r="C1876" i="5"/>
  <c r="D1876" i="5" s="1"/>
  <c r="C1877" i="5"/>
  <c r="D1877" i="5" s="1"/>
  <c r="C1878" i="5"/>
  <c r="D1878" i="5" s="1"/>
  <c r="C1879" i="5"/>
  <c r="D1879" i="5" s="1"/>
  <c r="C1880" i="5"/>
  <c r="D1880" i="5" s="1"/>
  <c r="C1881" i="5"/>
  <c r="D1881" i="5" s="1"/>
  <c r="C1882" i="5"/>
  <c r="D1882" i="5" s="1"/>
  <c r="C1883" i="5"/>
  <c r="D1883" i="5" s="1"/>
  <c r="C1884" i="5"/>
  <c r="D1884" i="5" s="1"/>
  <c r="C1885" i="5"/>
  <c r="D1885" i="5" s="1"/>
  <c r="C1886" i="5"/>
  <c r="D1886" i="5" s="1"/>
  <c r="C1887" i="5"/>
  <c r="D1887" i="5" s="1"/>
  <c r="C1888" i="5"/>
  <c r="D1888" i="5" s="1"/>
  <c r="C1889" i="5"/>
  <c r="D1889" i="5" s="1"/>
  <c r="C1890" i="5"/>
  <c r="D1890" i="5" s="1"/>
  <c r="C1891" i="5"/>
  <c r="D1891" i="5" s="1"/>
  <c r="C1892" i="5"/>
  <c r="D1892" i="5" s="1"/>
  <c r="C1893" i="5"/>
  <c r="D1893" i="5" s="1"/>
  <c r="C1894" i="5"/>
  <c r="D1894" i="5" s="1"/>
  <c r="C1895" i="5"/>
  <c r="D1895" i="5" s="1"/>
  <c r="C1896" i="5"/>
  <c r="D1896" i="5" s="1"/>
  <c r="C1897" i="5"/>
  <c r="D1897" i="5" s="1"/>
  <c r="C1898" i="5"/>
  <c r="D1898" i="5" s="1"/>
  <c r="C1899" i="5"/>
  <c r="D1899" i="5" s="1"/>
  <c r="C1900" i="5"/>
  <c r="D1900" i="5" s="1"/>
  <c r="C1901" i="5"/>
  <c r="D1901" i="5" s="1"/>
  <c r="C1902" i="5"/>
  <c r="D1902" i="5" s="1"/>
  <c r="C1903" i="5"/>
  <c r="D1903" i="5" s="1"/>
  <c r="C1904" i="5"/>
  <c r="D1904" i="5" s="1"/>
  <c r="C1905" i="5"/>
  <c r="D1905" i="5" s="1"/>
  <c r="C1906" i="5"/>
  <c r="D1906" i="5" s="1"/>
  <c r="C1907" i="5"/>
  <c r="D1907" i="5" s="1"/>
  <c r="C1908" i="5"/>
  <c r="D1908" i="5" s="1"/>
  <c r="C1909" i="5"/>
  <c r="D1909" i="5" s="1"/>
  <c r="C1910" i="5"/>
  <c r="D1910" i="5" s="1"/>
  <c r="C1911" i="5"/>
  <c r="D1911" i="5" s="1"/>
  <c r="C1912" i="5"/>
  <c r="D1912" i="5" s="1"/>
  <c r="C1913" i="5"/>
  <c r="D1913" i="5" s="1"/>
  <c r="C1914" i="5"/>
  <c r="D1914" i="5" s="1"/>
  <c r="C1915" i="5"/>
  <c r="D1915" i="5" s="1"/>
  <c r="C1916" i="5"/>
  <c r="D1916" i="5" s="1"/>
  <c r="C1917" i="5"/>
  <c r="D1917" i="5" s="1"/>
  <c r="C1918" i="5"/>
  <c r="D1918" i="5" s="1"/>
  <c r="C1919" i="5"/>
  <c r="D1919" i="5" s="1"/>
  <c r="C1920" i="5"/>
  <c r="D1920" i="5" s="1"/>
  <c r="C1921" i="5"/>
  <c r="D1921" i="5" s="1"/>
  <c r="C1922" i="5"/>
  <c r="D1922" i="5" s="1"/>
  <c r="C1923" i="5"/>
  <c r="D1923" i="5" s="1"/>
  <c r="C1924" i="5"/>
  <c r="D1924" i="5" s="1"/>
  <c r="C1925" i="5"/>
  <c r="D1925" i="5" s="1"/>
  <c r="C1926" i="5"/>
  <c r="D1926" i="5" s="1"/>
  <c r="C1927" i="5"/>
  <c r="D1927" i="5" s="1"/>
  <c r="C1928" i="5"/>
  <c r="D1928" i="5" s="1"/>
  <c r="C1929" i="5"/>
  <c r="D1929" i="5" s="1"/>
  <c r="C1930" i="5"/>
  <c r="D1930" i="5" s="1"/>
  <c r="C1931" i="5"/>
  <c r="D1931" i="5" s="1"/>
  <c r="C1932" i="5"/>
  <c r="D1932" i="5" s="1"/>
  <c r="C1933" i="5"/>
  <c r="D1933" i="5" s="1"/>
  <c r="C1934" i="5"/>
  <c r="D1934" i="5" s="1"/>
  <c r="C1935" i="5"/>
  <c r="D1935" i="5" s="1"/>
  <c r="C1936" i="5"/>
  <c r="D1936" i="5" s="1"/>
  <c r="C1937" i="5"/>
  <c r="D1937" i="5" s="1"/>
  <c r="C1938" i="5"/>
  <c r="D1938" i="5" s="1"/>
  <c r="C1939" i="5"/>
  <c r="D1939" i="5" s="1"/>
  <c r="C1940" i="5"/>
  <c r="D1940" i="5" s="1"/>
  <c r="C1941" i="5"/>
  <c r="D1941" i="5" s="1"/>
  <c r="C1942" i="5"/>
  <c r="D1942" i="5" s="1"/>
  <c r="C1943" i="5"/>
  <c r="D1943" i="5" s="1"/>
  <c r="C1944" i="5"/>
  <c r="D1944" i="5" s="1"/>
  <c r="C1945" i="5"/>
  <c r="D1945" i="5" s="1"/>
  <c r="C1946" i="5"/>
  <c r="D1946" i="5" s="1"/>
  <c r="C1947" i="5"/>
  <c r="D1947" i="5" s="1"/>
  <c r="C1948" i="5"/>
  <c r="D1948" i="5" s="1"/>
  <c r="C1949" i="5"/>
  <c r="D1949" i="5" s="1"/>
  <c r="C1950" i="5"/>
  <c r="D1950" i="5" s="1"/>
  <c r="C1951" i="5"/>
  <c r="D1951" i="5" s="1"/>
  <c r="C1952" i="5"/>
  <c r="D1952" i="5" s="1"/>
  <c r="C1953" i="5"/>
  <c r="D1953" i="5" s="1"/>
  <c r="C1954" i="5"/>
  <c r="D1954" i="5" s="1"/>
  <c r="C1955" i="5"/>
  <c r="D1955" i="5" s="1"/>
  <c r="C1956" i="5"/>
  <c r="D1956" i="5" s="1"/>
  <c r="C1957" i="5"/>
  <c r="D1957" i="5" s="1"/>
  <c r="C1958" i="5"/>
  <c r="D1958" i="5" s="1"/>
  <c r="C1959" i="5"/>
  <c r="D1959" i="5" s="1"/>
  <c r="C1960" i="5"/>
  <c r="D1960" i="5" s="1"/>
  <c r="C1961" i="5"/>
  <c r="D1961" i="5" s="1"/>
  <c r="C1962" i="5"/>
  <c r="D1962" i="5" s="1"/>
  <c r="C1963" i="5"/>
  <c r="D1963" i="5" s="1"/>
  <c r="C1964" i="5"/>
  <c r="D1964" i="5" s="1"/>
  <c r="C1965" i="5"/>
  <c r="D1965" i="5" s="1"/>
  <c r="C1966" i="5"/>
  <c r="D1966" i="5" s="1"/>
  <c r="C1967" i="5"/>
  <c r="D1967" i="5" s="1"/>
  <c r="C1968" i="5"/>
  <c r="D1968" i="5" s="1"/>
  <c r="C1969" i="5"/>
  <c r="D1969" i="5" s="1"/>
  <c r="C1970" i="5"/>
  <c r="D1970" i="5" s="1"/>
  <c r="C1971" i="5"/>
  <c r="D1971" i="5" s="1"/>
  <c r="C1972" i="5"/>
  <c r="D1972" i="5" s="1"/>
  <c r="C1973" i="5"/>
  <c r="D1973" i="5" s="1"/>
  <c r="C1974" i="5"/>
  <c r="D1974" i="5" s="1"/>
  <c r="C1975" i="5"/>
  <c r="D1975" i="5" s="1"/>
  <c r="C1976" i="5"/>
  <c r="D1976" i="5" s="1"/>
  <c r="C1977" i="5"/>
  <c r="D1977" i="5" s="1"/>
  <c r="C1978" i="5"/>
  <c r="D1978" i="5" s="1"/>
  <c r="C1979" i="5"/>
  <c r="D1979" i="5" s="1"/>
  <c r="C1980" i="5"/>
  <c r="D1980" i="5" s="1"/>
  <c r="C1981" i="5"/>
  <c r="D1981" i="5" s="1"/>
  <c r="C1982" i="5"/>
  <c r="D1982" i="5" s="1"/>
  <c r="C1983" i="5"/>
  <c r="D1983" i="5" s="1"/>
  <c r="C1984" i="5"/>
  <c r="D1984" i="5" s="1"/>
  <c r="C1985" i="5"/>
  <c r="D1985" i="5" s="1"/>
  <c r="C1986" i="5"/>
  <c r="D1986" i="5" s="1"/>
  <c r="C1987" i="5"/>
  <c r="D1987" i="5" s="1"/>
  <c r="C1988" i="5"/>
  <c r="D1988" i="5" s="1"/>
  <c r="C1989" i="5"/>
  <c r="D1989" i="5" s="1"/>
  <c r="C1990" i="5"/>
  <c r="D1990" i="5" s="1"/>
  <c r="C1991" i="5"/>
  <c r="D1991" i="5" s="1"/>
  <c r="C1992" i="5"/>
  <c r="D1992" i="5" s="1"/>
  <c r="C1993" i="5"/>
  <c r="D1993" i="5" s="1"/>
  <c r="C1994" i="5"/>
  <c r="D1994" i="5" s="1"/>
  <c r="C1995" i="5"/>
  <c r="D1995" i="5" s="1"/>
  <c r="C1996" i="5"/>
  <c r="D1996" i="5" s="1"/>
  <c r="C1997" i="5"/>
  <c r="D1997" i="5" s="1"/>
  <c r="C1998" i="5"/>
  <c r="D1998" i="5" s="1"/>
  <c r="C1999" i="5"/>
  <c r="D1999" i="5" s="1"/>
  <c r="C2000" i="5"/>
  <c r="D2000" i="5" s="1"/>
  <c r="C2001" i="5"/>
  <c r="D2001" i="5" s="1"/>
  <c r="C2002" i="5"/>
  <c r="D2002" i="5" s="1"/>
  <c r="C2003" i="5"/>
  <c r="D2003" i="5" s="1"/>
  <c r="C2004" i="5"/>
  <c r="D2004" i="5" s="1"/>
  <c r="C2005" i="5"/>
  <c r="D2005" i="5" s="1"/>
  <c r="C2006" i="5"/>
  <c r="D2006" i="5" s="1"/>
  <c r="C2007" i="5"/>
  <c r="D2007" i="5" s="1"/>
  <c r="C2008" i="5"/>
  <c r="D2008" i="5" s="1"/>
  <c r="C2009" i="5"/>
  <c r="D2009" i="5" s="1"/>
  <c r="C2010" i="5"/>
  <c r="D2010" i="5" s="1"/>
  <c r="C2011" i="5"/>
  <c r="D2011" i="5" s="1"/>
  <c r="C2012" i="5"/>
  <c r="D2012" i="5" s="1"/>
  <c r="C2013" i="5"/>
  <c r="D2013" i="5" s="1"/>
  <c r="C2014" i="5"/>
  <c r="D2014" i="5" s="1"/>
  <c r="C2015" i="5"/>
  <c r="D2015" i="5" s="1"/>
  <c r="C2016" i="5"/>
  <c r="D2016" i="5" s="1"/>
  <c r="C2017" i="5"/>
  <c r="D2017" i="5" s="1"/>
  <c r="C2018" i="5"/>
  <c r="D2018" i="5" s="1"/>
  <c r="C2019" i="5"/>
  <c r="D2019" i="5" s="1"/>
  <c r="C2020" i="5"/>
  <c r="D2020" i="5" s="1"/>
  <c r="C2021" i="5"/>
  <c r="D2021" i="5" s="1"/>
  <c r="C2022" i="5"/>
  <c r="D2022" i="5" s="1"/>
  <c r="C2023" i="5"/>
  <c r="D2023" i="5" s="1"/>
  <c r="C2024" i="5"/>
  <c r="D2024" i="5" s="1"/>
  <c r="C2025" i="5"/>
  <c r="D2025" i="5" s="1"/>
  <c r="C2026" i="5"/>
  <c r="D2026" i="5" s="1"/>
  <c r="C2027" i="5"/>
  <c r="D2027" i="5" s="1"/>
  <c r="C2028" i="5"/>
  <c r="D2028" i="5" s="1"/>
  <c r="C2029" i="5"/>
  <c r="D2029" i="5" s="1"/>
  <c r="C2030" i="5"/>
  <c r="D2030" i="5" s="1"/>
  <c r="C2031" i="5"/>
  <c r="D2031" i="5" s="1"/>
  <c r="C2032" i="5"/>
  <c r="D2032" i="5" s="1"/>
  <c r="C2033" i="5"/>
  <c r="D2033" i="5" s="1"/>
  <c r="C2034" i="5"/>
  <c r="D2034" i="5" s="1"/>
  <c r="C2035" i="5"/>
  <c r="D2035" i="5" s="1"/>
  <c r="C2036" i="5"/>
  <c r="D2036" i="5" s="1"/>
  <c r="C2037" i="5"/>
  <c r="D2037" i="5" s="1"/>
  <c r="C2038" i="5"/>
  <c r="D2038" i="5" s="1"/>
  <c r="C2039" i="5"/>
  <c r="D2039" i="5" s="1"/>
  <c r="C2040" i="5"/>
  <c r="D2040" i="5" s="1"/>
  <c r="C2041" i="5"/>
  <c r="D2041" i="5" s="1"/>
  <c r="C2042" i="5"/>
  <c r="D2042" i="5" s="1"/>
  <c r="C2043" i="5"/>
  <c r="D2043" i="5" s="1"/>
  <c r="C2044" i="5"/>
  <c r="D2044" i="5" s="1"/>
  <c r="C2045" i="5"/>
  <c r="D2045" i="5" s="1"/>
  <c r="C2046" i="5"/>
  <c r="D2046" i="5" s="1"/>
  <c r="C2047" i="5"/>
  <c r="D2047" i="5" s="1"/>
  <c r="C2048" i="5"/>
  <c r="D2048" i="5" s="1"/>
  <c r="C2049" i="5"/>
  <c r="D2049" i="5" s="1"/>
  <c r="C2050" i="5"/>
  <c r="D2050" i="5" s="1"/>
  <c r="C2051" i="5"/>
  <c r="D2051" i="5" s="1"/>
  <c r="C2052" i="5"/>
  <c r="D2052" i="5" s="1"/>
  <c r="C2053" i="5"/>
  <c r="D2053" i="5" s="1"/>
  <c r="C2054" i="5"/>
  <c r="D2054" i="5" s="1"/>
  <c r="C2055" i="5"/>
  <c r="D2055" i="5" s="1"/>
  <c r="C2056" i="5"/>
  <c r="D2056" i="5" s="1"/>
  <c r="C2057" i="5"/>
  <c r="D2057" i="5" s="1"/>
  <c r="C2058" i="5"/>
  <c r="D2058" i="5" s="1"/>
  <c r="C2059" i="5"/>
  <c r="D2059" i="5" s="1"/>
  <c r="C2060" i="5"/>
  <c r="D2060" i="5" s="1"/>
  <c r="C2061" i="5"/>
  <c r="D2061" i="5" s="1"/>
  <c r="C2062" i="5"/>
  <c r="D2062" i="5" s="1"/>
  <c r="C2063" i="5"/>
  <c r="D2063" i="5" s="1"/>
  <c r="C2064" i="5"/>
  <c r="D2064" i="5" s="1"/>
  <c r="C2065" i="5"/>
  <c r="D2065" i="5" s="1"/>
  <c r="C2066" i="5"/>
  <c r="D2066" i="5" s="1"/>
  <c r="C2067" i="5"/>
  <c r="D2067" i="5" s="1"/>
  <c r="C2068" i="5"/>
  <c r="D2068" i="5" s="1"/>
  <c r="C2069" i="5"/>
  <c r="D2069" i="5" s="1"/>
  <c r="C2070" i="5"/>
  <c r="D2070" i="5" s="1"/>
  <c r="C2071" i="5"/>
  <c r="D2071" i="5" s="1"/>
  <c r="C2072" i="5"/>
  <c r="D2072" i="5" s="1"/>
  <c r="C2073" i="5"/>
  <c r="D2073" i="5" s="1"/>
  <c r="C2074" i="5"/>
  <c r="D2074" i="5" s="1"/>
  <c r="C2075" i="5"/>
  <c r="D2075" i="5" s="1"/>
  <c r="C2076" i="5"/>
  <c r="D2076" i="5" s="1"/>
  <c r="C2077" i="5"/>
  <c r="D2077" i="5" s="1"/>
  <c r="C2078" i="5"/>
  <c r="D2078" i="5" s="1"/>
  <c r="C2079" i="5"/>
  <c r="D2079" i="5" s="1"/>
  <c r="C2080" i="5"/>
  <c r="D2080" i="5" s="1"/>
  <c r="C2081" i="5"/>
  <c r="D2081" i="5" s="1"/>
  <c r="C2082" i="5"/>
  <c r="D2082" i="5" s="1"/>
  <c r="C2083" i="5"/>
  <c r="D2083" i="5" s="1"/>
  <c r="C2084" i="5"/>
  <c r="D2084" i="5" s="1"/>
  <c r="C2085" i="5"/>
  <c r="D2085" i="5" s="1"/>
  <c r="C2086" i="5"/>
  <c r="D2086" i="5" s="1"/>
  <c r="C2087" i="5"/>
  <c r="D2087" i="5" s="1"/>
  <c r="C2088" i="5"/>
  <c r="D2088" i="5" s="1"/>
  <c r="C2089" i="5"/>
  <c r="D2089" i="5" s="1"/>
  <c r="C2090" i="5"/>
  <c r="D2090" i="5" s="1"/>
  <c r="C2091" i="5"/>
  <c r="D2091" i="5" s="1"/>
  <c r="C2092" i="5"/>
  <c r="D2092" i="5" s="1"/>
  <c r="C2093" i="5"/>
  <c r="D2093" i="5" s="1"/>
  <c r="C2094" i="5"/>
  <c r="D2094" i="5" s="1"/>
  <c r="C2095" i="5"/>
  <c r="D2095" i="5" s="1"/>
  <c r="C2096" i="5"/>
  <c r="D2096" i="5" s="1"/>
  <c r="C2097" i="5"/>
  <c r="D2097" i="5" s="1"/>
  <c r="C2098" i="5"/>
  <c r="D2098" i="5" s="1"/>
  <c r="C2099" i="5"/>
  <c r="D2099" i="5" s="1"/>
  <c r="C2100" i="5"/>
  <c r="D2100" i="5" s="1"/>
  <c r="C2101" i="5"/>
  <c r="D2101" i="5" s="1"/>
  <c r="C2102" i="5"/>
  <c r="D2102" i="5" s="1"/>
  <c r="C2103" i="5"/>
  <c r="D2103" i="5" s="1"/>
  <c r="C2104" i="5"/>
  <c r="D2104" i="5" s="1"/>
  <c r="C2105" i="5"/>
  <c r="D2105" i="5" s="1"/>
  <c r="C2106" i="5"/>
  <c r="D2106" i="5" s="1"/>
  <c r="C2107" i="5"/>
  <c r="D2107" i="5" s="1"/>
  <c r="C2108" i="5"/>
  <c r="D2108" i="5" s="1"/>
  <c r="C2109" i="5"/>
  <c r="D2109" i="5" s="1"/>
  <c r="C2110" i="5"/>
  <c r="D2110" i="5" s="1"/>
  <c r="C2111" i="5"/>
  <c r="D2111" i="5" s="1"/>
  <c r="C2112" i="5"/>
  <c r="D2112" i="5" s="1"/>
  <c r="C2113" i="5"/>
  <c r="D2113" i="5" s="1"/>
  <c r="C2114" i="5"/>
  <c r="D2114" i="5" s="1"/>
  <c r="C2115" i="5"/>
  <c r="D2115" i="5" s="1"/>
  <c r="C2116" i="5"/>
  <c r="D2116" i="5" s="1"/>
  <c r="C2117" i="5"/>
  <c r="D2117" i="5" s="1"/>
  <c r="C2118" i="5"/>
  <c r="D2118" i="5" s="1"/>
  <c r="C2119" i="5"/>
  <c r="D2119" i="5" s="1"/>
  <c r="C2120" i="5"/>
  <c r="D2120" i="5" s="1"/>
  <c r="C2121" i="5"/>
  <c r="D2121" i="5" s="1"/>
  <c r="C2122" i="5"/>
  <c r="D2122" i="5" s="1"/>
  <c r="C2123" i="5"/>
  <c r="D2123" i="5" s="1"/>
  <c r="C2124" i="5"/>
  <c r="D2124" i="5" s="1"/>
  <c r="C2125" i="5"/>
  <c r="D2125" i="5" s="1"/>
  <c r="C2126" i="5"/>
  <c r="D2126" i="5" s="1"/>
  <c r="C2127" i="5"/>
  <c r="D2127" i="5" s="1"/>
  <c r="C2128" i="5"/>
  <c r="D2128" i="5" s="1"/>
  <c r="C2129" i="5"/>
  <c r="D2129" i="5" s="1"/>
  <c r="C2130" i="5"/>
  <c r="D2130" i="5" s="1"/>
  <c r="C2131" i="5"/>
  <c r="D2131" i="5" s="1"/>
  <c r="C2132" i="5"/>
  <c r="D2132" i="5" s="1"/>
  <c r="C2133" i="5"/>
  <c r="D2133" i="5" s="1"/>
  <c r="C2134" i="5"/>
  <c r="D2134" i="5" s="1"/>
  <c r="C2135" i="5"/>
  <c r="D2135" i="5" s="1"/>
  <c r="C2136" i="5"/>
  <c r="D2136" i="5" s="1"/>
  <c r="C2137" i="5"/>
  <c r="D2137" i="5" s="1"/>
  <c r="C2138" i="5"/>
  <c r="D2138" i="5" s="1"/>
  <c r="C2139" i="5"/>
  <c r="D2139" i="5" s="1"/>
  <c r="C2140" i="5"/>
  <c r="D2140" i="5" s="1"/>
  <c r="C2141" i="5"/>
  <c r="D2141" i="5" s="1"/>
  <c r="C2142" i="5"/>
  <c r="D2142" i="5" s="1"/>
  <c r="C2143" i="5"/>
  <c r="D2143" i="5" s="1"/>
  <c r="C2144" i="5"/>
  <c r="D2144" i="5" s="1"/>
  <c r="C2145" i="5"/>
  <c r="D2145" i="5" s="1"/>
  <c r="C2146" i="5"/>
  <c r="D2146" i="5" s="1"/>
  <c r="C2147" i="5"/>
  <c r="D2147" i="5" s="1"/>
  <c r="C2148" i="5"/>
  <c r="D2148" i="5" s="1"/>
  <c r="C2149" i="5"/>
  <c r="D2149" i="5" s="1"/>
  <c r="C2150" i="5"/>
  <c r="D2150" i="5" s="1"/>
  <c r="C2151" i="5"/>
  <c r="D2151" i="5" s="1"/>
  <c r="C2152" i="5"/>
  <c r="D2152" i="5" s="1"/>
  <c r="C2153" i="5"/>
  <c r="D2153" i="5" s="1"/>
  <c r="C2154" i="5"/>
  <c r="D2154" i="5" s="1"/>
  <c r="C2155" i="5"/>
  <c r="D2155" i="5" s="1"/>
  <c r="C2156" i="5"/>
  <c r="D2156" i="5" s="1"/>
  <c r="C2157" i="5"/>
  <c r="D2157" i="5" s="1"/>
  <c r="C2158" i="5"/>
  <c r="D2158" i="5" s="1"/>
  <c r="C2159" i="5"/>
  <c r="D2159" i="5" s="1"/>
  <c r="C2160" i="5"/>
  <c r="D2160" i="5" s="1"/>
  <c r="C2161" i="5"/>
  <c r="D2161" i="5" s="1"/>
  <c r="C2162" i="5"/>
  <c r="D2162" i="5" s="1"/>
  <c r="C2163" i="5"/>
  <c r="D2163" i="5" s="1"/>
  <c r="C2164" i="5"/>
  <c r="D2164" i="5" s="1"/>
  <c r="C2165" i="5"/>
  <c r="D2165" i="5" s="1"/>
  <c r="C2166" i="5"/>
  <c r="D2166" i="5" s="1"/>
  <c r="C2167" i="5"/>
  <c r="D2167" i="5" s="1"/>
  <c r="C2168" i="5"/>
  <c r="D2168" i="5" s="1"/>
  <c r="C2169" i="5"/>
  <c r="D2169" i="5" s="1"/>
  <c r="C2170" i="5"/>
  <c r="D2170" i="5" s="1"/>
  <c r="C2171" i="5"/>
  <c r="D2171" i="5" s="1"/>
  <c r="C2172" i="5"/>
  <c r="D2172" i="5" s="1"/>
  <c r="C2173" i="5"/>
  <c r="D2173" i="5" s="1"/>
  <c r="C2174" i="5"/>
  <c r="D2174" i="5" s="1"/>
  <c r="C2175" i="5"/>
  <c r="D2175" i="5" s="1"/>
  <c r="C2176" i="5"/>
  <c r="D2176" i="5" s="1"/>
  <c r="C2177" i="5"/>
  <c r="D2177" i="5" s="1"/>
  <c r="C2178" i="5"/>
  <c r="D2178" i="5" s="1"/>
  <c r="C2179" i="5"/>
  <c r="D2179" i="5" s="1"/>
  <c r="C2180" i="5"/>
  <c r="D2180" i="5" s="1"/>
  <c r="C2181" i="5"/>
  <c r="D2181" i="5" s="1"/>
  <c r="C2182" i="5"/>
  <c r="D2182" i="5" s="1"/>
  <c r="C2183" i="5"/>
  <c r="D2183" i="5" s="1"/>
  <c r="C2184" i="5"/>
  <c r="D2184" i="5" s="1"/>
  <c r="C2185" i="5"/>
  <c r="D2185" i="5" s="1"/>
  <c r="C2186" i="5"/>
  <c r="D2186" i="5" s="1"/>
  <c r="C2187" i="5"/>
  <c r="D2187" i="5" s="1"/>
  <c r="C2188" i="5"/>
  <c r="D2188" i="5" s="1"/>
  <c r="C2189" i="5"/>
  <c r="D2189" i="5" s="1"/>
  <c r="C2190" i="5"/>
  <c r="D2190" i="5" s="1"/>
  <c r="C2191" i="5"/>
  <c r="D2191" i="5" s="1"/>
  <c r="C2192" i="5"/>
  <c r="D2192" i="5" s="1"/>
  <c r="C2193" i="5"/>
  <c r="D2193" i="5" s="1"/>
  <c r="C2194" i="5"/>
  <c r="D2194" i="5" s="1"/>
  <c r="C2195" i="5"/>
  <c r="D2195" i="5" s="1"/>
  <c r="C2196" i="5"/>
  <c r="D2196" i="5" s="1"/>
  <c r="C2197" i="5"/>
  <c r="D2197" i="5" s="1"/>
  <c r="C2198" i="5"/>
  <c r="D2198" i="5" s="1"/>
  <c r="C2199" i="5"/>
  <c r="D2199" i="5" s="1"/>
  <c r="C2200" i="5"/>
  <c r="D2200" i="5" s="1"/>
  <c r="C2201" i="5"/>
  <c r="D2201" i="5" s="1"/>
  <c r="C2202" i="5"/>
  <c r="D2202" i="5" s="1"/>
  <c r="C2203" i="5"/>
  <c r="D2203" i="5" s="1"/>
  <c r="C2204" i="5"/>
  <c r="D2204" i="5" s="1"/>
  <c r="C2205" i="5"/>
  <c r="D2205" i="5" s="1"/>
  <c r="C2206" i="5"/>
  <c r="D2206" i="5" s="1"/>
  <c r="C2207" i="5"/>
  <c r="D2207" i="5" s="1"/>
  <c r="C2208" i="5"/>
  <c r="D2208" i="5" s="1"/>
  <c r="C2209" i="5"/>
  <c r="D2209" i="5" s="1"/>
  <c r="C2210" i="5"/>
  <c r="D2210" i="5" s="1"/>
  <c r="C2211" i="5"/>
  <c r="D2211" i="5" s="1"/>
  <c r="C2212" i="5"/>
  <c r="D2212" i="5" s="1"/>
  <c r="C2213" i="5"/>
  <c r="D2213" i="5" s="1"/>
  <c r="C2214" i="5"/>
  <c r="D2214" i="5" s="1"/>
  <c r="C2215" i="5"/>
  <c r="D2215" i="5" s="1"/>
  <c r="C2216" i="5"/>
  <c r="D2216" i="5" s="1"/>
  <c r="C2217" i="5"/>
  <c r="D2217" i="5" s="1"/>
  <c r="C2218" i="5"/>
  <c r="D2218" i="5" s="1"/>
  <c r="C2219" i="5"/>
  <c r="D2219" i="5" s="1"/>
  <c r="C2220" i="5"/>
  <c r="D2220" i="5" s="1"/>
  <c r="C2221" i="5"/>
  <c r="D2221" i="5" s="1"/>
  <c r="C2222" i="5"/>
  <c r="D2222" i="5" s="1"/>
  <c r="C2223" i="5"/>
  <c r="D2223" i="5" s="1"/>
  <c r="C2224" i="5"/>
  <c r="D2224" i="5" s="1"/>
  <c r="C2225" i="5"/>
  <c r="D2225" i="5" s="1"/>
  <c r="C2226" i="5"/>
  <c r="D2226" i="5" s="1"/>
  <c r="C2227" i="5"/>
  <c r="D2227" i="5" s="1"/>
  <c r="C2228" i="5"/>
  <c r="D2228" i="5" s="1"/>
  <c r="C2229" i="5"/>
  <c r="D2229" i="5" s="1"/>
  <c r="C2230" i="5"/>
  <c r="D2230" i="5" s="1"/>
  <c r="C2231" i="5"/>
  <c r="D2231" i="5" s="1"/>
  <c r="C2232" i="5"/>
  <c r="D2232" i="5" s="1"/>
  <c r="C2233" i="5"/>
  <c r="D2233" i="5" s="1"/>
  <c r="C2234" i="5"/>
  <c r="D2234" i="5" s="1"/>
  <c r="C2235" i="5"/>
  <c r="D2235" i="5" s="1"/>
  <c r="C2236" i="5"/>
  <c r="D2236" i="5" s="1"/>
  <c r="C2237" i="5"/>
  <c r="D2237" i="5" s="1"/>
  <c r="C2238" i="5"/>
  <c r="D2238" i="5" s="1"/>
  <c r="C2239" i="5"/>
  <c r="D2239" i="5" s="1"/>
  <c r="C2240" i="5"/>
  <c r="D2240" i="5" s="1"/>
  <c r="C2241" i="5"/>
  <c r="D2241" i="5" s="1"/>
  <c r="C2242" i="5"/>
  <c r="D2242" i="5" s="1"/>
  <c r="C2243" i="5"/>
  <c r="D2243" i="5" s="1"/>
  <c r="C2244" i="5"/>
  <c r="D2244" i="5" s="1"/>
  <c r="C2245" i="5"/>
  <c r="D2245" i="5" s="1"/>
  <c r="C2246" i="5"/>
  <c r="D2246" i="5" s="1"/>
  <c r="C2247" i="5"/>
  <c r="D2247" i="5" s="1"/>
  <c r="C2248" i="5"/>
  <c r="D2248" i="5" s="1"/>
  <c r="C2249" i="5"/>
  <c r="D2249" i="5" s="1"/>
  <c r="C2250" i="5"/>
  <c r="D2250" i="5" s="1"/>
  <c r="C2251" i="5"/>
  <c r="D2251" i="5" s="1"/>
  <c r="C2252" i="5"/>
  <c r="D2252" i="5" s="1"/>
  <c r="C2253" i="5"/>
  <c r="D2253" i="5" s="1"/>
  <c r="C2254" i="5"/>
  <c r="D2254" i="5" s="1"/>
  <c r="C2255" i="5"/>
  <c r="D2255" i="5" s="1"/>
  <c r="C2256" i="5"/>
  <c r="D2256" i="5" s="1"/>
  <c r="C2257" i="5"/>
  <c r="D2257" i="5" s="1"/>
  <c r="C2258" i="5"/>
  <c r="D2258" i="5" s="1"/>
  <c r="C2259" i="5"/>
  <c r="D2259" i="5" s="1"/>
  <c r="C2260" i="5"/>
  <c r="D2260" i="5" s="1"/>
  <c r="C2261" i="5"/>
  <c r="D2261" i="5" s="1"/>
  <c r="C2262" i="5"/>
  <c r="D2262" i="5" s="1"/>
  <c r="C2263" i="5"/>
  <c r="D2263" i="5" s="1"/>
  <c r="C2264" i="5"/>
  <c r="D2264" i="5" s="1"/>
  <c r="C2265" i="5"/>
  <c r="D2265" i="5" s="1"/>
  <c r="C2266" i="5"/>
  <c r="D2266" i="5" s="1"/>
  <c r="C2267" i="5"/>
  <c r="D2267" i="5" s="1"/>
  <c r="C2268" i="5"/>
  <c r="D2268" i="5" s="1"/>
  <c r="C2269" i="5"/>
  <c r="D2269" i="5" s="1"/>
  <c r="C2270" i="5"/>
  <c r="D2270" i="5" s="1"/>
  <c r="C2271" i="5"/>
  <c r="D2271" i="5" s="1"/>
  <c r="C2272" i="5"/>
  <c r="D2272" i="5" s="1"/>
  <c r="C2273" i="5"/>
  <c r="D2273" i="5" s="1"/>
  <c r="C2274" i="5"/>
  <c r="D2274" i="5" s="1"/>
  <c r="C2275" i="5"/>
  <c r="D2275" i="5" s="1"/>
  <c r="C2276" i="5"/>
  <c r="D2276" i="5" s="1"/>
  <c r="C2277" i="5"/>
  <c r="D2277" i="5" s="1"/>
  <c r="C2278" i="5"/>
  <c r="D2278" i="5" s="1"/>
  <c r="C2279" i="5"/>
  <c r="D2279" i="5" s="1"/>
  <c r="C2280" i="5"/>
  <c r="D2280" i="5" s="1"/>
  <c r="C2281" i="5"/>
  <c r="D2281" i="5" s="1"/>
  <c r="C2282" i="5"/>
  <c r="D2282" i="5" s="1"/>
  <c r="C2283" i="5"/>
  <c r="D2283" i="5" s="1"/>
  <c r="C2284" i="5"/>
  <c r="D2284" i="5" s="1"/>
  <c r="C2285" i="5"/>
  <c r="D2285" i="5" s="1"/>
  <c r="C2286" i="5"/>
  <c r="D2286" i="5" s="1"/>
  <c r="C2287" i="5"/>
  <c r="D2287" i="5" s="1"/>
  <c r="C2288" i="5"/>
  <c r="D2288" i="5" s="1"/>
  <c r="C2289" i="5"/>
  <c r="D2289" i="5" s="1"/>
  <c r="C2290" i="5"/>
  <c r="D2290" i="5" s="1"/>
  <c r="C2291" i="5"/>
  <c r="D2291" i="5" s="1"/>
  <c r="C2292" i="5"/>
  <c r="D2292" i="5" s="1"/>
  <c r="C2293" i="5"/>
  <c r="D2293" i="5" s="1"/>
  <c r="C2294" i="5"/>
  <c r="D2294" i="5" s="1"/>
  <c r="C2295" i="5"/>
  <c r="D2295" i="5" s="1"/>
  <c r="C2296" i="5"/>
  <c r="D2296" i="5" s="1"/>
  <c r="C2297" i="5"/>
  <c r="D2297" i="5" s="1"/>
  <c r="C2298" i="5"/>
  <c r="D2298" i="5" s="1"/>
  <c r="C2299" i="5"/>
  <c r="D2299" i="5" s="1"/>
  <c r="C2300" i="5"/>
  <c r="D2300" i="5" s="1"/>
  <c r="C2301" i="5"/>
  <c r="D2301" i="5" s="1"/>
  <c r="C2302" i="5"/>
  <c r="D2302" i="5" s="1"/>
  <c r="C2303" i="5"/>
  <c r="D2303" i="5" s="1"/>
  <c r="C2304" i="5"/>
  <c r="D2304" i="5" s="1"/>
  <c r="C2305" i="5"/>
  <c r="D2305" i="5" s="1"/>
  <c r="C2306" i="5"/>
  <c r="D2306" i="5" s="1"/>
  <c r="C2307" i="5"/>
  <c r="D2307" i="5" s="1"/>
  <c r="C2308" i="5"/>
  <c r="D2308" i="5" s="1"/>
  <c r="C2309" i="5"/>
  <c r="D2309" i="5" s="1"/>
  <c r="C2310" i="5"/>
  <c r="D2310" i="5" s="1"/>
  <c r="C2311" i="5"/>
  <c r="D2311" i="5" s="1"/>
  <c r="C2312" i="5"/>
  <c r="D2312" i="5" s="1"/>
  <c r="C2313" i="5"/>
  <c r="D2313" i="5" s="1"/>
  <c r="C2314" i="5"/>
  <c r="D2314" i="5" s="1"/>
  <c r="C2315" i="5"/>
  <c r="D2315" i="5" s="1"/>
  <c r="C2316" i="5"/>
  <c r="D2316" i="5" s="1"/>
  <c r="C2317" i="5"/>
  <c r="D2317" i="5" s="1"/>
  <c r="C2318" i="5"/>
  <c r="D2318" i="5" s="1"/>
  <c r="C2319" i="5"/>
  <c r="D2319" i="5" s="1"/>
  <c r="C2320" i="5"/>
  <c r="D2320" i="5" s="1"/>
  <c r="C2321" i="5"/>
  <c r="D2321" i="5" s="1"/>
  <c r="C2322" i="5"/>
  <c r="D2322" i="5" s="1"/>
  <c r="C2323" i="5"/>
  <c r="D2323" i="5" s="1"/>
  <c r="C2324" i="5"/>
  <c r="D2324" i="5" s="1"/>
  <c r="C2325" i="5"/>
  <c r="D2325" i="5" s="1"/>
  <c r="C2326" i="5"/>
  <c r="D2326" i="5" s="1"/>
  <c r="C2327" i="5"/>
  <c r="D2327" i="5" s="1"/>
  <c r="C2328" i="5"/>
  <c r="D2328" i="5" s="1"/>
  <c r="C2329" i="5"/>
  <c r="D2329" i="5" s="1"/>
  <c r="C2330" i="5"/>
  <c r="D2330" i="5" s="1"/>
  <c r="C2331" i="5"/>
  <c r="D2331" i="5" s="1"/>
  <c r="C2332" i="5"/>
  <c r="D2332" i="5" s="1"/>
  <c r="C2333" i="5"/>
  <c r="D2333" i="5" s="1"/>
  <c r="C2334" i="5"/>
  <c r="D2334" i="5" s="1"/>
  <c r="C2335" i="5"/>
  <c r="D2335" i="5" s="1"/>
  <c r="C2336" i="5"/>
  <c r="D2336" i="5" s="1"/>
  <c r="C2337" i="5"/>
  <c r="D2337" i="5" s="1"/>
  <c r="C2338" i="5"/>
  <c r="D2338" i="5" s="1"/>
  <c r="C2339" i="5"/>
  <c r="D2339" i="5" s="1"/>
  <c r="C2340" i="5"/>
  <c r="D2340" i="5" s="1"/>
  <c r="C2341" i="5"/>
  <c r="D2341" i="5" s="1"/>
  <c r="C2342" i="5"/>
  <c r="D2342" i="5" s="1"/>
  <c r="C2343" i="5"/>
  <c r="D2343" i="5" s="1"/>
  <c r="C2344" i="5"/>
  <c r="D2344" i="5" s="1"/>
  <c r="C2345" i="5"/>
  <c r="D2345" i="5" s="1"/>
  <c r="C2346" i="5"/>
  <c r="D2346" i="5" s="1"/>
  <c r="C2347" i="5"/>
  <c r="D2347" i="5" s="1"/>
  <c r="C2348" i="5"/>
  <c r="D2348" i="5" s="1"/>
  <c r="C2349" i="5"/>
  <c r="D2349" i="5" s="1"/>
  <c r="C2350" i="5"/>
  <c r="D2350" i="5" s="1"/>
  <c r="C2351" i="5"/>
  <c r="D2351" i="5" s="1"/>
  <c r="C2352" i="5"/>
  <c r="D2352" i="5" s="1"/>
  <c r="C2353" i="5"/>
  <c r="D2353" i="5" s="1"/>
  <c r="C2354" i="5"/>
  <c r="D2354" i="5" s="1"/>
  <c r="C2355" i="5"/>
  <c r="D2355" i="5" s="1"/>
  <c r="C2356" i="5"/>
  <c r="D2356" i="5" s="1"/>
  <c r="C2357" i="5"/>
  <c r="D2357" i="5" s="1"/>
  <c r="C2358" i="5"/>
  <c r="D2358" i="5" s="1"/>
  <c r="C2359" i="5"/>
  <c r="D2359" i="5" s="1"/>
  <c r="C2360" i="5"/>
  <c r="D2360" i="5" s="1"/>
  <c r="C2361" i="5"/>
  <c r="D2361" i="5" s="1"/>
  <c r="C2362" i="5"/>
  <c r="D2362" i="5" s="1"/>
  <c r="C2363" i="5"/>
  <c r="D2363" i="5" s="1"/>
  <c r="C2364" i="5"/>
  <c r="D2364" i="5" s="1"/>
  <c r="C2365" i="5"/>
  <c r="D2365" i="5" s="1"/>
  <c r="C2366" i="5"/>
  <c r="D2366" i="5" s="1"/>
  <c r="C2367" i="5"/>
  <c r="D2367" i="5" s="1"/>
  <c r="C2368" i="5"/>
  <c r="D2368" i="5" s="1"/>
  <c r="C2369" i="5"/>
  <c r="D2369" i="5" s="1"/>
  <c r="C2370" i="5"/>
  <c r="D2370" i="5" s="1"/>
  <c r="C2371" i="5"/>
  <c r="D2371" i="5" s="1"/>
  <c r="C2372" i="5"/>
  <c r="D2372" i="5" s="1"/>
  <c r="C2373" i="5"/>
  <c r="D2373" i="5" s="1"/>
  <c r="C2374" i="5"/>
  <c r="D2374" i="5" s="1"/>
  <c r="C2375" i="5"/>
  <c r="D2375" i="5" s="1"/>
  <c r="C2376" i="5"/>
  <c r="D2376" i="5" s="1"/>
  <c r="C2377" i="5"/>
  <c r="D2377" i="5" s="1"/>
  <c r="C2378" i="5"/>
  <c r="D2378" i="5" s="1"/>
  <c r="C2379" i="5"/>
  <c r="D2379" i="5" s="1"/>
  <c r="C2380" i="5"/>
  <c r="D2380" i="5" s="1"/>
  <c r="C2381" i="5"/>
  <c r="D2381" i="5" s="1"/>
  <c r="C2382" i="5"/>
  <c r="D2382" i="5" s="1"/>
  <c r="C2383" i="5"/>
  <c r="D2383" i="5" s="1"/>
  <c r="C2384" i="5"/>
  <c r="D2384" i="5" s="1"/>
  <c r="C2385" i="5"/>
  <c r="D2385" i="5" s="1"/>
  <c r="C2386" i="5"/>
  <c r="D2386" i="5" s="1"/>
  <c r="C2387" i="5"/>
  <c r="D2387" i="5" s="1"/>
  <c r="C2388" i="5"/>
  <c r="D2388" i="5" s="1"/>
  <c r="C2389" i="5"/>
  <c r="D2389" i="5" s="1"/>
  <c r="C2390" i="5"/>
  <c r="D2390" i="5" s="1"/>
  <c r="C2391" i="5"/>
  <c r="D2391" i="5" s="1"/>
  <c r="C2392" i="5"/>
  <c r="D2392" i="5" s="1"/>
  <c r="C2393" i="5"/>
  <c r="D2393" i="5" s="1"/>
  <c r="C2394" i="5"/>
  <c r="D2394" i="5" s="1"/>
  <c r="C2395" i="5"/>
  <c r="D2395" i="5" s="1"/>
  <c r="C2396" i="5"/>
  <c r="D2396" i="5" s="1"/>
  <c r="C2397" i="5"/>
  <c r="D2397" i="5" s="1"/>
  <c r="C2398" i="5"/>
  <c r="D2398" i="5" s="1"/>
  <c r="C2399" i="5"/>
  <c r="D2399" i="5" s="1"/>
  <c r="C2400" i="5"/>
  <c r="D2400" i="5" s="1"/>
  <c r="C2401" i="5"/>
  <c r="D2401" i="5" s="1"/>
  <c r="C2402" i="5"/>
  <c r="D2402" i="5" s="1"/>
  <c r="C2403" i="5"/>
  <c r="D2403" i="5" s="1"/>
  <c r="C2404" i="5"/>
  <c r="D2404" i="5" s="1"/>
  <c r="C2405" i="5"/>
  <c r="D2405" i="5" s="1"/>
  <c r="C2406" i="5"/>
  <c r="D2406" i="5" s="1"/>
  <c r="C2407" i="5"/>
  <c r="D2407" i="5" s="1"/>
  <c r="C2408" i="5"/>
  <c r="D2408" i="5" s="1"/>
  <c r="C2409" i="5"/>
  <c r="D2409" i="5" s="1"/>
  <c r="C2410" i="5"/>
  <c r="D2410" i="5" s="1"/>
  <c r="C2411" i="5"/>
  <c r="D2411" i="5" s="1"/>
  <c r="C2412" i="5"/>
  <c r="D2412" i="5" s="1"/>
  <c r="C2413" i="5"/>
  <c r="D2413" i="5" s="1"/>
  <c r="C2414" i="5"/>
  <c r="D2414" i="5" s="1"/>
  <c r="C2415" i="5"/>
  <c r="D2415" i="5" s="1"/>
  <c r="C2416" i="5"/>
  <c r="D2416" i="5" s="1"/>
  <c r="C2417" i="5"/>
  <c r="D2417" i="5" s="1"/>
  <c r="C2418" i="5"/>
  <c r="D2418" i="5" s="1"/>
  <c r="C2419" i="5"/>
  <c r="D2419" i="5" s="1"/>
  <c r="C2420" i="5"/>
  <c r="D2420" i="5" s="1"/>
  <c r="C2421" i="5"/>
  <c r="D2421" i="5" s="1"/>
  <c r="C2422" i="5"/>
  <c r="D2422" i="5" s="1"/>
  <c r="C2423" i="5"/>
  <c r="D2423" i="5" s="1"/>
  <c r="C2424" i="5"/>
  <c r="D2424" i="5" s="1"/>
  <c r="C2425" i="5"/>
  <c r="D2425" i="5" s="1"/>
  <c r="C2426" i="5"/>
  <c r="D2426" i="5" s="1"/>
  <c r="C2427" i="5"/>
  <c r="D2427" i="5" s="1"/>
  <c r="C2428" i="5"/>
  <c r="D2428" i="5" s="1"/>
  <c r="C2429" i="5"/>
  <c r="D2429" i="5" s="1"/>
  <c r="C2430" i="5"/>
  <c r="D2430" i="5" s="1"/>
  <c r="C2431" i="5"/>
  <c r="D2431" i="5" s="1"/>
  <c r="C2432" i="5"/>
  <c r="D2432" i="5" s="1"/>
  <c r="C2433" i="5"/>
  <c r="D2433" i="5" s="1"/>
  <c r="C2434" i="5"/>
  <c r="D2434" i="5" s="1"/>
  <c r="C2435" i="5"/>
  <c r="D2435" i="5" s="1"/>
  <c r="C2436" i="5"/>
  <c r="D2436" i="5" s="1"/>
  <c r="C2437" i="5"/>
  <c r="D2437" i="5" s="1"/>
  <c r="C2438" i="5"/>
  <c r="D2438" i="5" s="1"/>
  <c r="C2439" i="5"/>
  <c r="D2439" i="5" s="1"/>
  <c r="C2440" i="5"/>
  <c r="D2440" i="5" s="1"/>
  <c r="C2441" i="5"/>
  <c r="D2441" i="5" s="1"/>
  <c r="C2442" i="5"/>
  <c r="D2442" i="5" s="1"/>
  <c r="C2443" i="5"/>
  <c r="D2443" i="5" s="1"/>
  <c r="C2444" i="5"/>
  <c r="D2444" i="5" s="1"/>
  <c r="C2445" i="5"/>
  <c r="D2445" i="5" s="1"/>
  <c r="C2446" i="5"/>
  <c r="D2446" i="5" s="1"/>
  <c r="C2447" i="5"/>
  <c r="D2447" i="5" s="1"/>
  <c r="C2448" i="5"/>
  <c r="D2448" i="5" s="1"/>
  <c r="C2449" i="5"/>
  <c r="D2449" i="5" s="1"/>
  <c r="C2450" i="5"/>
  <c r="D2450" i="5" s="1"/>
  <c r="C2451" i="5"/>
  <c r="D2451" i="5" s="1"/>
  <c r="C2452" i="5"/>
  <c r="D2452" i="5" s="1"/>
  <c r="C2453" i="5"/>
  <c r="D2453" i="5" s="1"/>
  <c r="C2454" i="5"/>
  <c r="D2454" i="5" s="1"/>
  <c r="C2455" i="5"/>
  <c r="D2455" i="5" s="1"/>
  <c r="C2456" i="5"/>
  <c r="D2456" i="5" s="1"/>
  <c r="C2457" i="5"/>
  <c r="D2457" i="5" s="1"/>
  <c r="C2458" i="5"/>
  <c r="D2458" i="5" s="1"/>
  <c r="C2459" i="5"/>
  <c r="D2459" i="5" s="1"/>
  <c r="C2460" i="5"/>
  <c r="D2460" i="5" s="1"/>
  <c r="C2461" i="5"/>
  <c r="D2461" i="5" s="1"/>
  <c r="C2462" i="5"/>
  <c r="D2462" i="5" s="1"/>
  <c r="C2463" i="5"/>
  <c r="D2463" i="5" s="1"/>
  <c r="C2464" i="5"/>
  <c r="D2464" i="5" s="1"/>
  <c r="C2465" i="5"/>
  <c r="D2465" i="5" s="1"/>
  <c r="C2466" i="5"/>
  <c r="D2466" i="5" s="1"/>
  <c r="C2467" i="5"/>
  <c r="D2467" i="5" s="1"/>
  <c r="C2468" i="5"/>
  <c r="D2468" i="5" s="1"/>
  <c r="C2469" i="5"/>
  <c r="D2469" i="5" s="1"/>
  <c r="C2470" i="5"/>
  <c r="D2470" i="5" s="1"/>
  <c r="C2471" i="5"/>
  <c r="D2471" i="5" s="1"/>
  <c r="C2472" i="5"/>
  <c r="D2472" i="5" s="1"/>
  <c r="C2473" i="5"/>
  <c r="D2473" i="5" s="1"/>
  <c r="C2474" i="5"/>
  <c r="D2474" i="5" s="1"/>
  <c r="C2475" i="5"/>
  <c r="D2475" i="5" s="1"/>
  <c r="C2476" i="5"/>
  <c r="D2476" i="5" s="1"/>
  <c r="C2477" i="5"/>
  <c r="D2477" i="5" s="1"/>
  <c r="C2478" i="5"/>
  <c r="D2478" i="5" s="1"/>
  <c r="C2479" i="5"/>
  <c r="D2479" i="5" s="1"/>
  <c r="C2480" i="5"/>
  <c r="D2480" i="5" s="1"/>
  <c r="C2481" i="5"/>
  <c r="D2481" i="5" s="1"/>
  <c r="C2482" i="5"/>
  <c r="D2482" i="5" s="1"/>
  <c r="C2483" i="5"/>
  <c r="D2483" i="5" s="1"/>
  <c r="C2484" i="5"/>
  <c r="D2484" i="5" s="1"/>
  <c r="C2485" i="5"/>
  <c r="D2485" i="5" s="1"/>
  <c r="C2486" i="5"/>
  <c r="D2486" i="5" s="1"/>
  <c r="C2487" i="5"/>
  <c r="D2487" i="5" s="1"/>
  <c r="C2488" i="5"/>
  <c r="D2488" i="5" s="1"/>
  <c r="C2489" i="5"/>
  <c r="D2489" i="5" s="1"/>
  <c r="C2490" i="5"/>
  <c r="D2490" i="5" s="1"/>
  <c r="C2491" i="5"/>
  <c r="D2491" i="5" s="1"/>
  <c r="C2492" i="5"/>
  <c r="D2492" i="5" s="1"/>
  <c r="C2493" i="5"/>
  <c r="D2493" i="5" s="1"/>
  <c r="C2494" i="5"/>
  <c r="D2494" i="5" s="1"/>
  <c r="C2495" i="5"/>
  <c r="D2495" i="5" s="1"/>
  <c r="C2496" i="5"/>
  <c r="D2496" i="5" s="1"/>
  <c r="C2497" i="5"/>
  <c r="D2497" i="5" s="1"/>
  <c r="C2498" i="5"/>
  <c r="D2498" i="5" s="1"/>
  <c r="C2499" i="5"/>
  <c r="D2499" i="5" s="1"/>
  <c r="C2500" i="5"/>
  <c r="D2500" i="5" s="1"/>
  <c r="C2501" i="5"/>
  <c r="D2501" i="5" s="1"/>
  <c r="C2502" i="5"/>
  <c r="D2502" i="5" s="1"/>
  <c r="C2503" i="5"/>
  <c r="D2503" i="5" s="1"/>
  <c r="C2504" i="5"/>
  <c r="D2504" i="5" s="1"/>
  <c r="C2505" i="5"/>
  <c r="D2505" i="5" s="1"/>
  <c r="C2506" i="5"/>
  <c r="D2506" i="5" s="1"/>
  <c r="C2507" i="5"/>
  <c r="D2507" i="5" s="1"/>
  <c r="C2508" i="5"/>
  <c r="D2508" i="5" s="1"/>
  <c r="C2509" i="5"/>
  <c r="D2509" i="5" s="1"/>
  <c r="C2510" i="5"/>
  <c r="D2510" i="5" s="1"/>
  <c r="C2511" i="5"/>
  <c r="D2511" i="5" s="1"/>
  <c r="C2512" i="5"/>
  <c r="D2512" i="5" s="1"/>
  <c r="C2513" i="5"/>
  <c r="D2513" i="5" s="1"/>
  <c r="C2514" i="5"/>
  <c r="D2514" i="5" s="1"/>
  <c r="C2515" i="5"/>
  <c r="D2515" i="5" s="1"/>
  <c r="C2516" i="5"/>
  <c r="D2516" i="5" s="1"/>
  <c r="C2517" i="5"/>
  <c r="D2517" i="5" s="1"/>
  <c r="C2518" i="5"/>
  <c r="D2518" i="5" s="1"/>
  <c r="C2519" i="5"/>
  <c r="D2519" i="5" s="1"/>
  <c r="C2520" i="5"/>
  <c r="D2520" i="5" s="1"/>
  <c r="C2521" i="5"/>
  <c r="D2521" i="5" s="1"/>
  <c r="C2522" i="5"/>
  <c r="D2522" i="5" s="1"/>
  <c r="C2523" i="5"/>
  <c r="D2523" i="5" s="1"/>
  <c r="C2524" i="5"/>
  <c r="D2524" i="5" s="1"/>
  <c r="C2525" i="5"/>
  <c r="D2525" i="5" s="1"/>
  <c r="C2526" i="5"/>
  <c r="D2526" i="5" s="1"/>
  <c r="C2527" i="5"/>
  <c r="D2527" i="5" s="1"/>
  <c r="C2528" i="5"/>
  <c r="D2528" i="5" s="1"/>
  <c r="C2529" i="5"/>
  <c r="D2529" i="5" s="1"/>
  <c r="C2530" i="5"/>
  <c r="D2530" i="5" s="1"/>
  <c r="C2531" i="5"/>
  <c r="D2531" i="5" s="1"/>
  <c r="C2532" i="5"/>
  <c r="D2532" i="5" s="1"/>
  <c r="C2533" i="5"/>
  <c r="D2533" i="5" s="1"/>
  <c r="C2534" i="5"/>
  <c r="D2534" i="5" s="1"/>
  <c r="C2535" i="5"/>
  <c r="D2535" i="5" s="1"/>
  <c r="C2536" i="5"/>
  <c r="D2536" i="5" s="1"/>
  <c r="C2537" i="5"/>
  <c r="D2537" i="5" s="1"/>
  <c r="C2538" i="5"/>
  <c r="D2538" i="5" s="1"/>
  <c r="C2539" i="5"/>
  <c r="D2539" i="5" s="1"/>
  <c r="C2540" i="5"/>
  <c r="D2540" i="5" s="1"/>
  <c r="C2541" i="5"/>
  <c r="D2541" i="5" s="1"/>
  <c r="C2542" i="5"/>
  <c r="D2542" i="5" s="1"/>
  <c r="C2543" i="5"/>
  <c r="D2543" i="5" s="1"/>
  <c r="C2544" i="5"/>
  <c r="D2544" i="5" s="1"/>
  <c r="C2545" i="5"/>
  <c r="D2545" i="5" s="1"/>
  <c r="C2546" i="5"/>
  <c r="D2546" i="5" s="1"/>
  <c r="C2547" i="5"/>
  <c r="D2547" i="5" s="1"/>
  <c r="C2548" i="5"/>
  <c r="D2548" i="5" s="1"/>
  <c r="C2549" i="5"/>
  <c r="D2549" i="5" s="1"/>
  <c r="C2550" i="5"/>
  <c r="D2550" i="5" s="1"/>
  <c r="C2551" i="5"/>
  <c r="D2551" i="5" s="1"/>
  <c r="C2552" i="5"/>
  <c r="D2552" i="5" s="1"/>
  <c r="C2553" i="5"/>
  <c r="D2553" i="5" s="1"/>
  <c r="C2554" i="5"/>
  <c r="D2554" i="5" s="1"/>
  <c r="C2555" i="5"/>
  <c r="D2555" i="5" s="1"/>
  <c r="C2556" i="5"/>
  <c r="D2556" i="5" s="1"/>
  <c r="C2557" i="5"/>
  <c r="D2557" i="5" s="1"/>
  <c r="C2558" i="5"/>
  <c r="D2558" i="5" s="1"/>
  <c r="C2559" i="5"/>
  <c r="D2559" i="5" s="1"/>
  <c r="C2560" i="5"/>
  <c r="D2560" i="5" s="1"/>
  <c r="C2561" i="5"/>
  <c r="D2561" i="5" s="1"/>
  <c r="C2562" i="5"/>
  <c r="D2562" i="5" s="1"/>
  <c r="C2563" i="5"/>
  <c r="D2563" i="5" s="1"/>
  <c r="C2564" i="5"/>
  <c r="D2564" i="5" s="1"/>
  <c r="C2565" i="5"/>
  <c r="D2565" i="5" s="1"/>
  <c r="C2566" i="5"/>
  <c r="D2566" i="5" s="1"/>
  <c r="C2567" i="5"/>
  <c r="D2567" i="5" s="1"/>
  <c r="C2568" i="5"/>
  <c r="D2568" i="5" s="1"/>
  <c r="C2569" i="5"/>
  <c r="D2569" i="5" s="1"/>
  <c r="C2570" i="5"/>
  <c r="D2570" i="5" s="1"/>
  <c r="C2571" i="5"/>
  <c r="D2571" i="5" s="1"/>
  <c r="C2572" i="5"/>
  <c r="D2572" i="5" s="1"/>
  <c r="C2573" i="5"/>
  <c r="D2573" i="5" s="1"/>
  <c r="C2574" i="5"/>
  <c r="D2574" i="5" s="1"/>
  <c r="C2575" i="5"/>
  <c r="D2575" i="5" s="1"/>
  <c r="C2576" i="5"/>
  <c r="D2576" i="5" s="1"/>
  <c r="C2577" i="5"/>
  <c r="D2577" i="5" s="1"/>
  <c r="C2578" i="5"/>
  <c r="D2578" i="5" s="1"/>
  <c r="C2579" i="5"/>
  <c r="D2579" i="5" s="1"/>
  <c r="C2580" i="5"/>
  <c r="D2580" i="5" s="1"/>
  <c r="C2581" i="5"/>
  <c r="D2581" i="5" s="1"/>
  <c r="C2582" i="5"/>
  <c r="D2582" i="5" s="1"/>
  <c r="C2583" i="5"/>
  <c r="D2583" i="5" s="1"/>
  <c r="C2584" i="5"/>
  <c r="D2584" i="5" s="1"/>
  <c r="C2585" i="5"/>
  <c r="D2585" i="5" s="1"/>
  <c r="C2586" i="5"/>
  <c r="D2586" i="5" s="1"/>
  <c r="C2587" i="5"/>
  <c r="D2587" i="5" s="1"/>
  <c r="C2588" i="5"/>
  <c r="D2588" i="5" s="1"/>
  <c r="C2589" i="5"/>
  <c r="D2589" i="5" s="1"/>
  <c r="C2590" i="5"/>
  <c r="D2590" i="5" s="1"/>
  <c r="C2591" i="5"/>
  <c r="D2591" i="5" s="1"/>
  <c r="C2592" i="5"/>
  <c r="D2592" i="5" s="1"/>
  <c r="C2593" i="5"/>
  <c r="D2593" i="5" s="1"/>
  <c r="C2594" i="5"/>
  <c r="D2594" i="5" s="1"/>
  <c r="C2595" i="5"/>
  <c r="D2595" i="5" s="1"/>
  <c r="C2596" i="5"/>
  <c r="D2596" i="5" s="1"/>
  <c r="C2597" i="5"/>
  <c r="D2597" i="5" s="1"/>
  <c r="C2598" i="5"/>
  <c r="D2598" i="5" s="1"/>
  <c r="C2599" i="5"/>
  <c r="D2599" i="5" s="1"/>
  <c r="C2600" i="5"/>
  <c r="D2600" i="5" s="1"/>
  <c r="C2601" i="5"/>
  <c r="D2601" i="5" s="1"/>
  <c r="C2602" i="5"/>
  <c r="D2602" i="5" s="1"/>
  <c r="C2603" i="5"/>
  <c r="D2603" i="5" s="1"/>
  <c r="C2604" i="5"/>
  <c r="D2604" i="5" s="1"/>
  <c r="C2605" i="5"/>
  <c r="D2605" i="5" s="1"/>
  <c r="C2606" i="5"/>
  <c r="D2606" i="5" s="1"/>
  <c r="C2607" i="5"/>
  <c r="D2607" i="5" s="1"/>
  <c r="C2608" i="5"/>
  <c r="D2608" i="5" s="1"/>
  <c r="C2609" i="5"/>
  <c r="D2609" i="5" s="1"/>
  <c r="C2610" i="5"/>
  <c r="D2610" i="5" s="1"/>
  <c r="C2611" i="5"/>
  <c r="D2611" i="5" s="1"/>
  <c r="C2612" i="5"/>
  <c r="D2612" i="5" s="1"/>
  <c r="C2613" i="5"/>
  <c r="D2613" i="5" s="1"/>
  <c r="C2614" i="5"/>
  <c r="D2614" i="5" s="1"/>
  <c r="C2615" i="5"/>
  <c r="D2615" i="5" s="1"/>
  <c r="C2616" i="5"/>
  <c r="D2616" i="5" s="1"/>
  <c r="C2617" i="5"/>
  <c r="D2617" i="5" s="1"/>
  <c r="C2618" i="5"/>
  <c r="D2618" i="5" s="1"/>
  <c r="C2619" i="5"/>
  <c r="D2619" i="5" s="1"/>
  <c r="C2620" i="5"/>
  <c r="D2620" i="5" s="1"/>
  <c r="C2621" i="5"/>
  <c r="D2621" i="5" s="1"/>
  <c r="C2622" i="5"/>
  <c r="D2622" i="5" s="1"/>
  <c r="C2623" i="5"/>
  <c r="D2623" i="5" s="1"/>
  <c r="C2624" i="5"/>
  <c r="D2624" i="5" s="1"/>
  <c r="C2625" i="5"/>
  <c r="D2625" i="5" s="1"/>
  <c r="C2626" i="5"/>
  <c r="D2626" i="5" s="1"/>
  <c r="C2627" i="5"/>
  <c r="D2627" i="5" s="1"/>
  <c r="C2628" i="5"/>
  <c r="D2628" i="5" s="1"/>
  <c r="C2629" i="5"/>
  <c r="D2629" i="5" s="1"/>
  <c r="C2630" i="5"/>
  <c r="D2630" i="5" s="1"/>
  <c r="C2631" i="5"/>
  <c r="D2631" i="5" s="1"/>
  <c r="C2632" i="5"/>
  <c r="D2632" i="5" s="1"/>
  <c r="C2633" i="5"/>
  <c r="D2633" i="5" s="1"/>
  <c r="C2634" i="5"/>
  <c r="D2634" i="5" s="1"/>
  <c r="C2635" i="5"/>
  <c r="D2635" i="5" s="1"/>
  <c r="C2636" i="5"/>
  <c r="D2636" i="5" s="1"/>
  <c r="C2637" i="5"/>
  <c r="D2637" i="5" s="1"/>
  <c r="C2638" i="5"/>
  <c r="D2638" i="5" s="1"/>
  <c r="C2639" i="5"/>
  <c r="D2639" i="5" s="1"/>
  <c r="C2640" i="5"/>
  <c r="D2640" i="5" s="1"/>
  <c r="C2641" i="5"/>
  <c r="D2641" i="5" s="1"/>
  <c r="C2642" i="5"/>
  <c r="D2642" i="5" s="1"/>
  <c r="C2643" i="5"/>
  <c r="D2643" i="5" s="1"/>
  <c r="C2644" i="5"/>
  <c r="D2644" i="5" s="1"/>
  <c r="C2645" i="5"/>
  <c r="D2645" i="5" s="1"/>
  <c r="C2646" i="5"/>
  <c r="D2646" i="5" s="1"/>
  <c r="C2647" i="5"/>
  <c r="D2647" i="5" s="1"/>
  <c r="C2648" i="5"/>
  <c r="D2648" i="5" s="1"/>
  <c r="C2649" i="5"/>
  <c r="D2649" i="5" s="1"/>
  <c r="C2650" i="5"/>
  <c r="D2650" i="5" s="1"/>
  <c r="C2651" i="5"/>
  <c r="D2651" i="5" s="1"/>
  <c r="C2652" i="5"/>
  <c r="D2652" i="5" s="1"/>
  <c r="C2653" i="5"/>
  <c r="D2653" i="5" s="1"/>
  <c r="C2654" i="5"/>
  <c r="D2654" i="5" s="1"/>
  <c r="C2655" i="5"/>
  <c r="D2655" i="5" s="1"/>
  <c r="C2656" i="5"/>
  <c r="D2656" i="5" s="1"/>
  <c r="C2657" i="5"/>
  <c r="D2657" i="5" s="1"/>
  <c r="C2658" i="5"/>
  <c r="D2658" i="5" s="1"/>
  <c r="C2659" i="5"/>
  <c r="D2659" i="5" s="1"/>
  <c r="C2660" i="5"/>
  <c r="D2660" i="5" s="1"/>
  <c r="C2661" i="5"/>
  <c r="D2661" i="5" s="1"/>
  <c r="C2662" i="5"/>
  <c r="D2662" i="5" s="1"/>
  <c r="C2663" i="5"/>
  <c r="D2663" i="5" s="1"/>
  <c r="C2664" i="5"/>
  <c r="D2664" i="5" s="1"/>
  <c r="C2665" i="5"/>
  <c r="D2665" i="5" s="1"/>
  <c r="C2666" i="5"/>
  <c r="D2666" i="5" s="1"/>
  <c r="C2667" i="5"/>
  <c r="D2667" i="5" s="1"/>
  <c r="C2668" i="5"/>
  <c r="D2668" i="5" s="1"/>
  <c r="C2669" i="5"/>
  <c r="D2669" i="5" s="1"/>
  <c r="C2670" i="5"/>
  <c r="D2670" i="5" s="1"/>
  <c r="C2671" i="5"/>
  <c r="D2671" i="5" s="1"/>
  <c r="C2672" i="5"/>
  <c r="D2672" i="5" s="1"/>
  <c r="C2673" i="5"/>
  <c r="D2673" i="5" s="1"/>
  <c r="C2674" i="5"/>
  <c r="D2674" i="5" s="1"/>
  <c r="C2675" i="5"/>
  <c r="D2675" i="5" s="1"/>
  <c r="C2676" i="5"/>
  <c r="D2676" i="5" s="1"/>
  <c r="C2677" i="5"/>
  <c r="D2677" i="5" s="1"/>
  <c r="C2678" i="5"/>
  <c r="D2678" i="5" s="1"/>
  <c r="C2679" i="5"/>
  <c r="D2679" i="5" s="1"/>
  <c r="C2680" i="5"/>
  <c r="D2680" i="5" s="1"/>
  <c r="C2681" i="5"/>
  <c r="D2681" i="5" s="1"/>
  <c r="C2682" i="5"/>
  <c r="D2682" i="5" s="1"/>
  <c r="C2683" i="5"/>
  <c r="D2683" i="5" s="1"/>
  <c r="C2684" i="5"/>
  <c r="D2684" i="5" s="1"/>
  <c r="C2685" i="5"/>
  <c r="D2685" i="5" s="1"/>
  <c r="C2686" i="5"/>
  <c r="D2686" i="5" s="1"/>
  <c r="C2687" i="5"/>
  <c r="D2687" i="5" s="1"/>
  <c r="C2688" i="5"/>
  <c r="D2688" i="5" s="1"/>
  <c r="C2689" i="5"/>
  <c r="D2689" i="5" s="1"/>
  <c r="C2690" i="5"/>
  <c r="D2690" i="5" s="1"/>
  <c r="C2691" i="5"/>
  <c r="D2691" i="5" s="1"/>
  <c r="C2692" i="5"/>
  <c r="D2692" i="5" s="1"/>
  <c r="C2693" i="5"/>
  <c r="D2693" i="5" s="1"/>
  <c r="C2694" i="5"/>
  <c r="D2694" i="5" s="1"/>
  <c r="C2695" i="5"/>
  <c r="D2695" i="5" s="1"/>
  <c r="C2696" i="5"/>
  <c r="D2696" i="5" s="1"/>
  <c r="C2697" i="5"/>
  <c r="D2697" i="5" s="1"/>
  <c r="C2698" i="5"/>
  <c r="D2698" i="5" s="1"/>
  <c r="C2699" i="5"/>
  <c r="D2699" i="5" s="1"/>
  <c r="C2700" i="5"/>
  <c r="D2700" i="5" s="1"/>
  <c r="C2701" i="5"/>
  <c r="D2701" i="5" s="1"/>
  <c r="C2702" i="5"/>
  <c r="D2702" i="5" s="1"/>
  <c r="C2703" i="5"/>
  <c r="D2703" i="5" s="1"/>
  <c r="C2704" i="5"/>
  <c r="D2704" i="5" s="1"/>
  <c r="C2705" i="5"/>
  <c r="D2705" i="5" s="1"/>
  <c r="C2706" i="5"/>
  <c r="D2706" i="5" s="1"/>
  <c r="C2707" i="5"/>
  <c r="D2707" i="5" s="1"/>
  <c r="C2708" i="5"/>
  <c r="D2708" i="5" s="1"/>
  <c r="C2709" i="5"/>
  <c r="D2709" i="5" s="1"/>
  <c r="C2710" i="5"/>
  <c r="D2710" i="5" s="1"/>
  <c r="C2711" i="5"/>
  <c r="D2711" i="5" s="1"/>
  <c r="C2712" i="5"/>
  <c r="D2712" i="5" s="1"/>
  <c r="C2713" i="5"/>
  <c r="D2713" i="5" s="1"/>
  <c r="C2714" i="5"/>
  <c r="D2714" i="5" s="1"/>
  <c r="C2715" i="5"/>
  <c r="D2715" i="5" s="1"/>
  <c r="C2716" i="5"/>
  <c r="D2716" i="5" s="1"/>
  <c r="C2717" i="5"/>
  <c r="D2717" i="5" s="1"/>
  <c r="C2718" i="5"/>
  <c r="D2718" i="5" s="1"/>
  <c r="C2719" i="5"/>
  <c r="D2719" i="5" s="1"/>
  <c r="C2720" i="5"/>
  <c r="D2720" i="5" s="1"/>
  <c r="C2721" i="5"/>
  <c r="D2721" i="5" s="1"/>
  <c r="C2722" i="5"/>
  <c r="D2722" i="5" s="1"/>
  <c r="C2723" i="5"/>
  <c r="D2723" i="5" s="1"/>
  <c r="C2724" i="5"/>
  <c r="D2724" i="5" s="1"/>
  <c r="C2725" i="5"/>
  <c r="D2725" i="5" s="1"/>
  <c r="C2726" i="5"/>
  <c r="D2726" i="5" s="1"/>
  <c r="C2727" i="5"/>
  <c r="D2727" i="5" s="1"/>
  <c r="C2728" i="5"/>
  <c r="D2728" i="5" s="1"/>
  <c r="C2729" i="5"/>
  <c r="D2729" i="5" s="1"/>
  <c r="C2730" i="5"/>
  <c r="D2730" i="5" s="1"/>
  <c r="C2731" i="5"/>
  <c r="D2731" i="5" s="1"/>
  <c r="C2732" i="5"/>
  <c r="D2732" i="5" s="1"/>
  <c r="C2733" i="5"/>
  <c r="D2733" i="5" s="1"/>
  <c r="C2734" i="5"/>
  <c r="D2734" i="5" s="1"/>
  <c r="C2735" i="5"/>
  <c r="D2735" i="5" s="1"/>
  <c r="C2736" i="5"/>
  <c r="D2736" i="5" s="1"/>
  <c r="C2737" i="5"/>
  <c r="D2737" i="5" s="1"/>
  <c r="C2738" i="5"/>
  <c r="D2738" i="5" s="1"/>
  <c r="C2739" i="5"/>
  <c r="D2739" i="5" s="1"/>
  <c r="C2740" i="5"/>
  <c r="D2740" i="5" s="1"/>
  <c r="C2741" i="5"/>
  <c r="D2741" i="5" s="1"/>
  <c r="C2742" i="5"/>
  <c r="D2742" i="5" s="1"/>
  <c r="C2743" i="5"/>
  <c r="D2743" i="5" s="1"/>
  <c r="C2744" i="5"/>
  <c r="D2744" i="5" s="1"/>
  <c r="C2745" i="5"/>
  <c r="D2745" i="5" s="1"/>
  <c r="C2746" i="5"/>
  <c r="D2746" i="5" s="1"/>
  <c r="C2747" i="5"/>
  <c r="D2747" i="5" s="1"/>
  <c r="C2748" i="5"/>
  <c r="D2748" i="5" s="1"/>
  <c r="C2749" i="5"/>
  <c r="D2749" i="5" s="1"/>
  <c r="C2750" i="5"/>
  <c r="D2750" i="5" s="1"/>
  <c r="C2751" i="5"/>
  <c r="D2751" i="5" s="1"/>
  <c r="C2752" i="5"/>
  <c r="D2752" i="5" s="1"/>
  <c r="C2753" i="5"/>
  <c r="D2753" i="5" s="1"/>
  <c r="C2754" i="5"/>
  <c r="D2754" i="5" s="1"/>
  <c r="C2755" i="5"/>
  <c r="D2755" i="5" s="1"/>
  <c r="C2756" i="5"/>
  <c r="D2756" i="5" s="1"/>
  <c r="C2757" i="5"/>
  <c r="D2757" i="5" s="1"/>
  <c r="C2758" i="5"/>
  <c r="D2758" i="5" s="1"/>
  <c r="C2759" i="5"/>
  <c r="D2759" i="5" s="1"/>
  <c r="C2760" i="5"/>
  <c r="D2760" i="5" s="1"/>
  <c r="C2761" i="5"/>
  <c r="D2761" i="5" s="1"/>
  <c r="C2762" i="5"/>
  <c r="D2762" i="5" s="1"/>
  <c r="C2763" i="5"/>
  <c r="D2763" i="5" s="1"/>
  <c r="C2764" i="5"/>
  <c r="D2764" i="5" s="1"/>
  <c r="C2765" i="5"/>
  <c r="D2765" i="5" s="1"/>
  <c r="C2766" i="5"/>
  <c r="D2766" i="5" s="1"/>
  <c r="C2767" i="5"/>
  <c r="D2767" i="5" s="1"/>
  <c r="C2768" i="5"/>
  <c r="D2768" i="5" s="1"/>
  <c r="C2769" i="5"/>
  <c r="D2769" i="5" s="1"/>
  <c r="C2770" i="5"/>
  <c r="D2770" i="5" s="1"/>
  <c r="C2771" i="5"/>
  <c r="D2771" i="5" s="1"/>
  <c r="C2772" i="5"/>
  <c r="D2772" i="5" s="1"/>
  <c r="C2773" i="5"/>
  <c r="D2773" i="5" s="1"/>
  <c r="C2774" i="5"/>
  <c r="D2774" i="5" s="1"/>
  <c r="C2775" i="5"/>
  <c r="D2775" i="5" s="1"/>
  <c r="C2776" i="5"/>
  <c r="D2776" i="5" s="1"/>
  <c r="C2777" i="5"/>
  <c r="D2777" i="5" s="1"/>
  <c r="C2778" i="5"/>
  <c r="D2778" i="5" s="1"/>
  <c r="C2779" i="5"/>
  <c r="D2779" i="5" s="1"/>
  <c r="C2780" i="5"/>
  <c r="D2780" i="5" s="1"/>
  <c r="C2781" i="5"/>
  <c r="D2781" i="5" s="1"/>
  <c r="C2782" i="5"/>
  <c r="D2782" i="5" s="1"/>
  <c r="C2783" i="5"/>
  <c r="D2783" i="5" s="1"/>
  <c r="C2784" i="5"/>
  <c r="D2784" i="5" s="1"/>
  <c r="C2785" i="5"/>
  <c r="D2785" i="5" s="1"/>
  <c r="C2786" i="5"/>
  <c r="D2786" i="5" s="1"/>
  <c r="C2787" i="5"/>
  <c r="D2787" i="5" s="1"/>
  <c r="C2788" i="5"/>
  <c r="D2788" i="5" s="1"/>
  <c r="C2789" i="5"/>
  <c r="D2789" i="5" s="1"/>
  <c r="C2790" i="5"/>
  <c r="D2790" i="5" s="1"/>
  <c r="C2791" i="5"/>
  <c r="D2791" i="5" s="1"/>
  <c r="C2792" i="5"/>
  <c r="D2792" i="5" s="1"/>
  <c r="C2793" i="5"/>
  <c r="D2793" i="5" s="1"/>
  <c r="C2794" i="5"/>
  <c r="D2794" i="5" s="1"/>
  <c r="C2795" i="5"/>
  <c r="D2795" i="5" s="1"/>
  <c r="C2796" i="5"/>
  <c r="D2796" i="5" s="1"/>
  <c r="C2797" i="5"/>
  <c r="D2797" i="5" s="1"/>
  <c r="C2798" i="5"/>
  <c r="D2798" i="5" s="1"/>
  <c r="C2799" i="5"/>
  <c r="D2799" i="5" s="1"/>
  <c r="C2800" i="5"/>
  <c r="D2800" i="5" s="1"/>
  <c r="C2801" i="5"/>
  <c r="D2801" i="5" s="1"/>
  <c r="C2802" i="5"/>
  <c r="D2802" i="5" s="1"/>
  <c r="C2803" i="5"/>
  <c r="D2803" i="5" s="1"/>
  <c r="C2804" i="5"/>
  <c r="D2804" i="5" s="1"/>
  <c r="C2805" i="5"/>
  <c r="D2805" i="5" s="1"/>
  <c r="C2806" i="5"/>
  <c r="D2806" i="5" s="1"/>
  <c r="C2807" i="5"/>
  <c r="D2807" i="5" s="1"/>
  <c r="C2808" i="5"/>
  <c r="D2808" i="5" s="1"/>
  <c r="C2809" i="5"/>
  <c r="D2809" i="5" s="1"/>
  <c r="C2810" i="5"/>
  <c r="D2810" i="5" s="1"/>
  <c r="C2811" i="5"/>
  <c r="D2811" i="5" s="1"/>
  <c r="C2812" i="5"/>
  <c r="D2812" i="5" s="1"/>
  <c r="C2813" i="5"/>
  <c r="D2813" i="5" s="1"/>
  <c r="C2814" i="5"/>
  <c r="D2814" i="5" s="1"/>
  <c r="C2815" i="5"/>
  <c r="D2815" i="5" s="1"/>
  <c r="C2816" i="5"/>
  <c r="D2816" i="5" s="1"/>
  <c r="C2817" i="5"/>
  <c r="D2817" i="5" s="1"/>
  <c r="C2818" i="5"/>
  <c r="D2818" i="5" s="1"/>
  <c r="C2819" i="5"/>
  <c r="D2819" i="5" s="1"/>
  <c r="C2820" i="5"/>
  <c r="D2820" i="5" s="1"/>
  <c r="C2821" i="5"/>
  <c r="D2821" i="5" s="1"/>
  <c r="C2823" i="5"/>
  <c r="D2823" i="5" s="1"/>
  <c r="C2824" i="5"/>
  <c r="D2824" i="5" s="1"/>
  <c r="C2825" i="5"/>
  <c r="D2825" i="5" s="1"/>
  <c r="C2826" i="5"/>
  <c r="D2826" i="5" s="1"/>
  <c r="C2827" i="5"/>
  <c r="D2827" i="5" s="1"/>
  <c r="C2828" i="5"/>
  <c r="D2828" i="5" s="1"/>
  <c r="C2829" i="5"/>
  <c r="D2829" i="5" s="1"/>
  <c r="C2830" i="5"/>
  <c r="D2830" i="5" s="1"/>
  <c r="C2831" i="5"/>
  <c r="D2831" i="5" s="1"/>
  <c r="C2832" i="5"/>
  <c r="D2832" i="5" s="1"/>
  <c r="C2833" i="5"/>
  <c r="D2833" i="5" s="1"/>
  <c r="C2834" i="5"/>
  <c r="D2834" i="5" s="1"/>
  <c r="C2835" i="5"/>
  <c r="D2835" i="5" s="1"/>
  <c r="C2836" i="5"/>
  <c r="D2836" i="5" s="1"/>
  <c r="C2837" i="5"/>
  <c r="D2837" i="5" s="1"/>
  <c r="C2838" i="5"/>
  <c r="D2838" i="5" s="1"/>
  <c r="C2839" i="5"/>
  <c r="D2839" i="5" s="1"/>
  <c r="C2840" i="5"/>
  <c r="D2840" i="5" s="1"/>
  <c r="C2841" i="5"/>
  <c r="D2841" i="5" s="1"/>
  <c r="C2842" i="5"/>
  <c r="D2842" i="5" s="1"/>
  <c r="C2843" i="5"/>
  <c r="D2843" i="5" s="1"/>
  <c r="C2844" i="5"/>
  <c r="D2844" i="5" s="1"/>
  <c r="C2845" i="5"/>
  <c r="D2845" i="5" s="1"/>
  <c r="C2846" i="5"/>
  <c r="D2846" i="5" s="1"/>
  <c r="C2847" i="5"/>
  <c r="D2847" i="5" s="1"/>
  <c r="C2848" i="5"/>
  <c r="D2848" i="5" s="1"/>
  <c r="C2849" i="5"/>
  <c r="D2849" i="5" s="1"/>
  <c r="C2850" i="5"/>
  <c r="D2850" i="5" s="1"/>
  <c r="C2851" i="5"/>
  <c r="D2851" i="5" s="1"/>
  <c r="C2852" i="5"/>
  <c r="D2852" i="5" s="1"/>
  <c r="C2853" i="5"/>
  <c r="D2853" i="5" s="1"/>
  <c r="C2854" i="5"/>
  <c r="D2854" i="5" s="1"/>
  <c r="C2855" i="5"/>
  <c r="D2855" i="5" s="1"/>
  <c r="C2856" i="5"/>
  <c r="D2856" i="5" s="1"/>
  <c r="C2857" i="5"/>
  <c r="D2857" i="5" s="1"/>
  <c r="C2858" i="5"/>
  <c r="D2858" i="5" s="1"/>
  <c r="C2859" i="5"/>
  <c r="D2859" i="5" s="1"/>
  <c r="C2860" i="5"/>
  <c r="D2860" i="5" s="1"/>
  <c r="C2861" i="5"/>
  <c r="D2861" i="5" s="1"/>
  <c r="C2862" i="5"/>
  <c r="D2862" i="5" s="1"/>
  <c r="C2863" i="5"/>
  <c r="D2863" i="5" s="1"/>
  <c r="C2864" i="5"/>
  <c r="D2864" i="5" s="1"/>
  <c r="C2865" i="5"/>
  <c r="D2865" i="5" s="1"/>
  <c r="C2866" i="5"/>
  <c r="D2866" i="5" s="1"/>
  <c r="C2867" i="5"/>
  <c r="D2867" i="5" s="1"/>
  <c r="C2868" i="5"/>
  <c r="D2868" i="5" s="1"/>
  <c r="C2869" i="5"/>
  <c r="D2869" i="5" s="1"/>
  <c r="C2870" i="5"/>
  <c r="D2870" i="5" s="1"/>
  <c r="C2871" i="5"/>
  <c r="D2871" i="5" s="1"/>
  <c r="C2872" i="5"/>
  <c r="D2872" i="5" s="1"/>
  <c r="C2873" i="5"/>
  <c r="D2873" i="5" s="1"/>
  <c r="C2874" i="5"/>
  <c r="D2874" i="5" s="1"/>
  <c r="C2875" i="5"/>
  <c r="D2875" i="5" s="1"/>
  <c r="C2876" i="5"/>
  <c r="D2876" i="5" s="1"/>
  <c r="C2877" i="5"/>
  <c r="D2877" i="5" s="1"/>
  <c r="C2878" i="5"/>
  <c r="D2878" i="5" s="1"/>
  <c r="C2879" i="5"/>
  <c r="D2879" i="5" s="1"/>
  <c r="C2880" i="5"/>
  <c r="D2880" i="5" s="1"/>
  <c r="C2881" i="5"/>
  <c r="D2881" i="5" s="1"/>
  <c r="C2882" i="5"/>
  <c r="D2882" i="5" s="1"/>
  <c r="C2883" i="5"/>
  <c r="D2883" i="5" s="1"/>
  <c r="C2884" i="5"/>
  <c r="D2884" i="5" s="1"/>
  <c r="C2885" i="5"/>
  <c r="D2885" i="5" s="1"/>
  <c r="C2886" i="5"/>
  <c r="D2886" i="5" s="1"/>
  <c r="C2887" i="5"/>
  <c r="D2887" i="5" s="1"/>
  <c r="C2888" i="5"/>
  <c r="D2888" i="5" s="1"/>
  <c r="C2889" i="5"/>
  <c r="D2889" i="5" s="1"/>
  <c r="C2890" i="5"/>
  <c r="D2890" i="5" s="1"/>
  <c r="C2891" i="5"/>
  <c r="D2891" i="5" s="1"/>
  <c r="C2892" i="5"/>
  <c r="D2892" i="5" s="1"/>
  <c r="C2893" i="5"/>
  <c r="D2893" i="5" s="1"/>
  <c r="C2894" i="5"/>
  <c r="D2894" i="5" s="1"/>
  <c r="C2895" i="5"/>
  <c r="D2895" i="5" s="1"/>
  <c r="C2896" i="5"/>
  <c r="D2896" i="5" s="1"/>
  <c r="C2897" i="5"/>
  <c r="D2897" i="5" s="1"/>
  <c r="C2898" i="5"/>
  <c r="D2898" i="5" s="1"/>
  <c r="C2899" i="5"/>
  <c r="D2899" i="5" s="1"/>
  <c r="C2900" i="5"/>
  <c r="D2900" i="5" s="1"/>
  <c r="C2901" i="5"/>
  <c r="D2901" i="5" s="1"/>
  <c r="C2902" i="5"/>
  <c r="D2902" i="5" s="1"/>
  <c r="C2903" i="5"/>
  <c r="D2903" i="5" s="1"/>
  <c r="C2904" i="5"/>
  <c r="D2904" i="5" s="1"/>
  <c r="C2905" i="5"/>
  <c r="D2905" i="5" s="1"/>
  <c r="C2906" i="5"/>
  <c r="D2906" i="5" s="1"/>
  <c r="C2907" i="5"/>
  <c r="D2907" i="5" s="1"/>
  <c r="C2908" i="5"/>
  <c r="D2908" i="5" s="1"/>
  <c r="C2909" i="5"/>
  <c r="D2909" i="5" s="1"/>
  <c r="C2910" i="5"/>
  <c r="D2910" i="5" s="1"/>
  <c r="C2911" i="5"/>
  <c r="D2911" i="5" s="1"/>
  <c r="C2912" i="5"/>
  <c r="D2912" i="5" s="1"/>
  <c r="C2913" i="5"/>
  <c r="D2913" i="5" s="1"/>
  <c r="C2914" i="5"/>
  <c r="D2914" i="5" s="1"/>
  <c r="C2915" i="5"/>
  <c r="D2915" i="5" s="1"/>
  <c r="C2916" i="5"/>
  <c r="D2916" i="5" s="1"/>
  <c r="C2917" i="5"/>
  <c r="D2917" i="5" s="1"/>
  <c r="C2918" i="5"/>
  <c r="D2918" i="5" s="1"/>
  <c r="C2919" i="5"/>
  <c r="D2919" i="5" s="1"/>
  <c r="C2920" i="5"/>
  <c r="D2920" i="5" s="1"/>
  <c r="C2921" i="5"/>
  <c r="D2921" i="5" s="1"/>
  <c r="C2922" i="5"/>
  <c r="D2922" i="5" s="1"/>
  <c r="C2923" i="5"/>
  <c r="D2923" i="5" s="1"/>
  <c r="C2924" i="5"/>
  <c r="D2924" i="5" s="1"/>
  <c r="C2925" i="5"/>
  <c r="D2925" i="5" s="1"/>
  <c r="C2926" i="5"/>
  <c r="D2926" i="5" s="1"/>
  <c r="C2927" i="5"/>
  <c r="D2927" i="5" s="1"/>
  <c r="C2928" i="5"/>
  <c r="D2928" i="5" s="1"/>
  <c r="C2929" i="5"/>
  <c r="D2929" i="5" s="1"/>
  <c r="C2930" i="5"/>
  <c r="D2930" i="5" s="1"/>
  <c r="C2931" i="5"/>
  <c r="D2931" i="5" s="1"/>
  <c r="C2932" i="5"/>
  <c r="D2932" i="5" s="1"/>
  <c r="C2933" i="5"/>
  <c r="D2933" i="5" s="1"/>
  <c r="C2934" i="5"/>
  <c r="D2934" i="5" s="1"/>
  <c r="C2935" i="5"/>
  <c r="D2935" i="5" s="1"/>
  <c r="C2936" i="5"/>
  <c r="D2936" i="5" s="1"/>
  <c r="C2937" i="5"/>
  <c r="D2937" i="5" s="1"/>
  <c r="C2938" i="5"/>
  <c r="D2938" i="5" s="1"/>
  <c r="C2939" i="5"/>
  <c r="D2939" i="5" s="1"/>
  <c r="C2940" i="5"/>
  <c r="D2940" i="5" s="1"/>
  <c r="C2941" i="5"/>
  <c r="D2941" i="5" s="1"/>
  <c r="C2942" i="5"/>
  <c r="D2942" i="5" s="1"/>
  <c r="C2943" i="5"/>
  <c r="D2943" i="5" s="1"/>
  <c r="C2944" i="5"/>
  <c r="D2944" i="5" s="1"/>
  <c r="C2945" i="5"/>
  <c r="D2945" i="5" s="1"/>
  <c r="C2946" i="5"/>
  <c r="D2946" i="5" s="1"/>
  <c r="C2947" i="5"/>
  <c r="D2947" i="5" s="1"/>
  <c r="C2948" i="5"/>
  <c r="D2948" i="5" s="1"/>
  <c r="C2949" i="5"/>
  <c r="D2949" i="5" s="1"/>
  <c r="C2950" i="5"/>
  <c r="D2950" i="5" s="1"/>
  <c r="C2951" i="5"/>
  <c r="D2951" i="5" s="1"/>
  <c r="C2952" i="5"/>
  <c r="D2952" i="5" s="1"/>
  <c r="C2953" i="5"/>
  <c r="D2953" i="5" s="1"/>
  <c r="C2954" i="5"/>
  <c r="D2954" i="5" s="1"/>
  <c r="C2955" i="5"/>
  <c r="D2955" i="5" s="1"/>
  <c r="C2956" i="5"/>
  <c r="D2956" i="5" s="1"/>
  <c r="C2957" i="5"/>
  <c r="D2957" i="5" s="1"/>
  <c r="C2958" i="5"/>
  <c r="D2958" i="5" s="1"/>
  <c r="C2959" i="5"/>
  <c r="D2959" i="5" s="1"/>
  <c r="C2960" i="5"/>
  <c r="D2960" i="5" s="1"/>
  <c r="C2961" i="5"/>
  <c r="D2961" i="5" s="1"/>
  <c r="C2962" i="5"/>
  <c r="D2962" i="5" s="1"/>
  <c r="C2963" i="5"/>
  <c r="D2963" i="5" s="1"/>
  <c r="C2964" i="5"/>
  <c r="D2964" i="5" s="1"/>
  <c r="C2965" i="5"/>
  <c r="D2965" i="5" s="1"/>
  <c r="C2966" i="5"/>
  <c r="D2966" i="5" s="1"/>
  <c r="C2967" i="5"/>
  <c r="D2967" i="5" s="1"/>
  <c r="C2968" i="5"/>
  <c r="D2968" i="5" s="1"/>
  <c r="C2969" i="5"/>
  <c r="D2969" i="5" s="1"/>
  <c r="C2970" i="5"/>
  <c r="D2970" i="5" s="1"/>
  <c r="C2971" i="5"/>
  <c r="D2971" i="5" s="1"/>
  <c r="C2972" i="5"/>
  <c r="D2972" i="5" s="1"/>
  <c r="C2973" i="5"/>
  <c r="D2973" i="5" s="1"/>
  <c r="C2974" i="5"/>
  <c r="D2974" i="5" s="1"/>
  <c r="C2975" i="5"/>
  <c r="D2975" i="5" s="1"/>
  <c r="C2976" i="5"/>
  <c r="D2976" i="5" s="1"/>
  <c r="C2977" i="5"/>
  <c r="D2977" i="5" s="1"/>
  <c r="C2978" i="5"/>
  <c r="D2978" i="5" s="1"/>
  <c r="C2979" i="5"/>
  <c r="D2979" i="5" s="1"/>
  <c r="C2980" i="5"/>
  <c r="D2980" i="5" s="1"/>
  <c r="C2981" i="5"/>
  <c r="D2981" i="5" s="1"/>
  <c r="C2982" i="5"/>
  <c r="D2982" i="5" s="1"/>
  <c r="C2983" i="5"/>
  <c r="D2983" i="5" s="1"/>
  <c r="C2984" i="5"/>
  <c r="D2984" i="5" s="1"/>
  <c r="C2985" i="5"/>
  <c r="D2985" i="5" s="1"/>
  <c r="C2986" i="5"/>
  <c r="D2986" i="5" s="1"/>
  <c r="C2987" i="5"/>
  <c r="D2987" i="5" s="1"/>
  <c r="C2988" i="5"/>
  <c r="D2988" i="5" s="1"/>
  <c r="C2989" i="5"/>
  <c r="D2989" i="5" s="1"/>
  <c r="C2990" i="5"/>
  <c r="D2990" i="5" s="1"/>
  <c r="C2991" i="5"/>
  <c r="D2991" i="5" s="1"/>
  <c r="C2992" i="5"/>
  <c r="D2992" i="5" s="1"/>
  <c r="C2993" i="5"/>
  <c r="D2993" i="5" s="1"/>
  <c r="C2994" i="5"/>
  <c r="D2994" i="5" s="1"/>
  <c r="C2995" i="5"/>
  <c r="D2995" i="5" s="1"/>
  <c r="C2996" i="5"/>
  <c r="D2996" i="5" s="1"/>
  <c r="C2997" i="5"/>
  <c r="D2997" i="5" s="1"/>
  <c r="C2998" i="5"/>
  <c r="D2998" i="5" s="1"/>
  <c r="C2999" i="5"/>
  <c r="D2999" i="5" s="1"/>
  <c r="C3000" i="5"/>
  <c r="D3000" i="5" s="1"/>
  <c r="C3001" i="5"/>
  <c r="D3001" i="5" s="1"/>
  <c r="C3002" i="5"/>
  <c r="D3002" i="5" s="1"/>
  <c r="C3003" i="5"/>
  <c r="D3003" i="5" s="1"/>
  <c r="C3004" i="5"/>
  <c r="D3004" i="5" s="1"/>
  <c r="C3005" i="5"/>
  <c r="D3005" i="5" s="1"/>
  <c r="C3006" i="5"/>
  <c r="D3006" i="5" s="1"/>
  <c r="C3007" i="5"/>
  <c r="D3007" i="5" s="1"/>
  <c r="C3008" i="5"/>
  <c r="D3008" i="5" s="1"/>
  <c r="C3009" i="5"/>
  <c r="D3009" i="5" s="1"/>
  <c r="C3010" i="5"/>
  <c r="D3010" i="5" s="1"/>
  <c r="C3011" i="5"/>
  <c r="D3011" i="5" s="1"/>
  <c r="C3012" i="5"/>
  <c r="D3012" i="5" s="1"/>
  <c r="C3013" i="5"/>
  <c r="D3013" i="5" s="1"/>
  <c r="C3014" i="5"/>
  <c r="D3014" i="5" s="1"/>
  <c r="C3015" i="5"/>
  <c r="D3015" i="5" s="1"/>
  <c r="C3016" i="5"/>
  <c r="D3016" i="5" s="1"/>
  <c r="C3017" i="5"/>
  <c r="D3017" i="5" s="1"/>
  <c r="C3018" i="5"/>
  <c r="D3018" i="5" s="1"/>
  <c r="C3019" i="5"/>
  <c r="D3019" i="5" s="1"/>
  <c r="C3020" i="5"/>
  <c r="D3020" i="5" s="1"/>
  <c r="C3021" i="5"/>
  <c r="D3021" i="5" s="1"/>
  <c r="C3022" i="5"/>
  <c r="D3022" i="5" s="1"/>
  <c r="C3023" i="5"/>
  <c r="D3023" i="5" s="1"/>
  <c r="C3024" i="5"/>
  <c r="D3024" i="5" s="1"/>
  <c r="C3025" i="5"/>
  <c r="D3025" i="5" s="1"/>
  <c r="C3026" i="5"/>
  <c r="D3026" i="5" s="1"/>
  <c r="C3027" i="5"/>
  <c r="D3027" i="5" s="1"/>
  <c r="C3028" i="5"/>
  <c r="D3028" i="5" s="1"/>
  <c r="C3029" i="5"/>
  <c r="D3029" i="5" s="1"/>
  <c r="C3030" i="5"/>
  <c r="D3030" i="5" s="1"/>
  <c r="C3031" i="5"/>
  <c r="D3031" i="5" s="1"/>
  <c r="C3032" i="5"/>
  <c r="D3032" i="5" s="1"/>
  <c r="C3033" i="5"/>
  <c r="D3033" i="5" s="1"/>
  <c r="C3034" i="5"/>
  <c r="D3034" i="5" s="1"/>
  <c r="C3035" i="5"/>
  <c r="D3035" i="5" s="1"/>
  <c r="C3036" i="5"/>
  <c r="D3036" i="5" s="1"/>
  <c r="C3037" i="5"/>
  <c r="D3037" i="5" s="1"/>
  <c r="C3038" i="5"/>
  <c r="D3038" i="5" s="1"/>
  <c r="C3039" i="5"/>
  <c r="D3039" i="5" s="1"/>
  <c r="C3040" i="5"/>
  <c r="D3040" i="5" s="1"/>
  <c r="C3041" i="5"/>
  <c r="D3041" i="5" s="1"/>
  <c r="C3042" i="5"/>
  <c r="D3042" i="5" s="1"/>
  <c r="C3044" i="5"/>
  <c r="D3044" i="5" s="1"/>
  <c r="C3045" i="5"/>
  <c r="D3045" i="5" s="1"/>
  <c r="C3046" i="5"/>
  <c r="D3046" i="5" s="1"/>
  <c r="C3047" i="5"/>
  <c r="D3047" i="5" s="1"/>
  <c r="E6" i="20"/>
  <c r="E5" i="20"/>
  <c r="AB939" i="6"/>
  <c r="AB940" i="6"/>
  <c r="AB941" i="6"/>
  <c r="AB942" i="6"/>
  <c r="AB943" i="6"/>
  <c r="AB944" i="6"/>
  <c r="AB945" i="6"/>
  <c r="AB946" i="6"/>
  <c r="AB947" i="6"/>
  <c r="AB948" i="6"/>
  <c r="AB949" i="6"/>
  <c r="AB950" i="6"/>
  <c r="AB951" i="6"/>
  <c r="AB952" i="6"/>
  <c r="AB953" i="6"/>
  <c r="AB954" i="6"/>
  <c r="AB955" i="6"/>
  <c r="AB956" i="6"/>
  <c r="AB957" i="6"/>
  <c r="AB958" i="6"/>
  <c r="AB959" i="6"/>
  <c r="AB960" i="6"/>
  <c r="AB961" i="6"/>
  <c r="AB962" i="6"/>
  <c r="AB963" i="6"/>
  <c r="AB964" i="6"/>
  <c r="AB965" i="6"/>
  <c r="AB966" i="6"/>
  <c r="AB967" i="6"/>
  <c r="AB968" i="6"/>
  <c r="AB969" i="6"/>
  <c r="AB970" i="6"/>
  <c r="AB971" i="6"/>
  <c r="AB972" i="6"/>
  <c r="AB973" i="6"/>
  <c r="AB974" i="6"/>
  <c r="AB975" i="6"/>
  <c r="AB976" i="6"/>
  <c r="AB977" i="6"/>
  <c r="AB978" i="6"/>
  <c r="AB979" i="6"/>
  <c r="AB980" i="6"/>
  <c r="AB981" i="6"/>
  <c r="AB982" i="6"/>
  <c r="AB983" i="6"/>
  <c r="AB984" i="6"/>
  <c r="AB985" i="6"/>
  <c r="AB986" i="6"/>
  <c r="AB987" i="6"/>
  <c r="AB988" i="6"/>
  <c r="AB989" i="6"/>
  <c r="AB990" i="6"/>
  <c r="AB991" i="6"/>
  <c r="AB992" i="6"/>
  <c r="AB993" i="6"/>
  <c r="AB771" i="6"/>
  <c r="AB772" i="6"/>
  <c r="AB773" i="6"/>
  <c r="AB774" i="6"/>
  <c r="AB775" i="6"/>
  <c r="AB776" i="6"/>
  <c r="AB777" i="6"/>
  <c r="AB778" i="6"/>
  <c r="AB779" i="6"/>
  <c r="AB780" i="6"/>
  <c r="AB781" i="6"/>
  <c r="AB782" i="6"/>
  <c r="AB783" i="6"/>
  <c r="AB784" i="6"/>
  <c r="AB785" i="6"/>
  <c r="AB786" i="6"/>
  <c r="AB787" i="6"/>
  <c r="AB788" i="6"/>
  <c r="AB789" i="6"/>
  <c r="AB790" i="6"/>
  <c r="AB791" i="6"/>
  <c r="AB792" i="6"/>
  <c r="AB793" i="6"/>
  <c r="AB794" i="6"/>
  <c r="AB795" i="6"/>
  <c r="AB796" i="6"/>
  <c r="AB797" i="6"/>
  <c r="AB798" i="6"/>
  <c r="AB799" i="6"/>
  <c r="AB800" i="6"/>
  <c r="AB801" i="6"/>
  <c r="AB802" i="6"/>
  <c r="AB803" i="6"/>
  <c r="AB804" i="6"/>
  <c r="AB805" i="6"/>
  <c r="AB806" i="6"/>
  <c r="AB807" i="6"/>
  <c r="AB808" i="6"/>
  <c r="AB809" i="6"/>
  <c r="AB810" i="6"/>
  <c r="AB811" i="6"/>
  <c r="AB812" i="6"/>
  <c r="AB813" i="6"/>
  <c r="AB814" i="6"/>
  <c r="AB815" i="6"/>
  <c r="AB816" i="6"/>
  <c r="AB817" i="6"/>
  <c r="AB818" i="6"/>
  <c r="AB819" i="6"/>
  <c r="AB820" i="6"/>
  <c r="AB821" i="6"/>
  <c r="AB822" i="6"/>
  <c r="AB823" i="6"/>
  <c r="AB824" i="6"/>
  <c r="AB825" i="6"/>
  <c r="AB826" i="6"/>
  <c r="AB827" i="6"/>
  <c r="AB828" i="6"/>
  <c r="AB829" i="6"/>
  <c r="AB830" i="6"/>
  <c r="AB831" i="6"/>
  <c r="AB832" i="6"/>
  <c r="AB833" i="6"/>
  <c r="AB834" i="6"/>
  <c r="AB835" i="6"/>
  <c r="AB836" i="6"/>
  <c r="AB837" i="6"/>
  <c r="AB838" i="6"/>
  <c r="AB839" i="6"/>
  <c r="AB840" i="6"/>
  <c r="AB841" i="6"/>
  <c r="AB842" i="6"/>
  <c r="AB843" i="6"/>
  <c r="AB844" i="6"/>
  <c r="AB845" i="6"/>
  <c r="AB846" i="6"/>
  <c r="AB847" i="6"/>
  <c r="AB848" i="6"/>
  <c r="AB849" i="6"/>
  <c r="AB850" i="6"/>
  <c r="AB851" i="6"/>
  <c r="AB852" i="6"/>
  <c r="AB853" i="6"/>
  <c r="AB854" i="6"/>
  <c r="AB855" i="6"/>
  <c r="AB856" i="6"/>
  <c r="AB857" i="6"/>
  <c r="AB858" i="6"/>
  <c r="AB859" i="6"/>
  <c r="AB860" i="6"/>
  <c r="AB861" i="6"/>
  <c r="AB862" i="6"/>
  <c r="AB863" i="6"/>
  <c r="AB864" i="6"/>
  <c r="AB865" i="6"/>
  <c r="AB866" i="6"/>
  <c r="AB867" i="6"/>
  <c r="AB868" i="6"/>
  <c r="AB869" i="6"/>
  <c r="AB870" i="6"/>
  <c r="AB871" i="6"/>
  <c r="AB872" i="6"/>
  <c r="AB873" i="6"/>
  <c r="AB874" i="6"/>
  <c r="AB875" i="6"/>
  <c r="AB876" i="6"/>
  <c r="AB877" i="6"/>
  <c r="AB878" i="6"/>
  <c r="AB879" i="6"/>
  <c r="AB880" i="6"/>
  <c r="AB881" i="6"/>
  <c r="AB882" i="6"/>
  <c r="AB883" i="6"/>
  <c r="AB884" i="6"/>
  <c r="AB885" i="6"/>
  <c r="AB886" i="6"/>
  <c r="AB887" i="6"/>
  <c r="AB888" i="6"/>
  <c r="AB889" i="6"/>
  <c r="AB890" i="6"/>
  <c r="AB891" i="6"/>
  <c r="AB892" i="6"/>
  <c r="AB893" i="6"/>
  <c r="AB894" i="6"/>
  <c r="AB895" i="6"/>
  <c r="AB896" i="6"/>
  <c r="AB897" i="6"/>
  <c r="AB898" i="6"/>
  <c r="AB899" i="6"/>
  <c r="AB900" i="6"/>
  <c r="AB901" i="6"/>
  <c r="AB902" i="6"/>
  <c r="AB903" i="6"/>
  <c r="AB904" i="6"/>
  <c r="AB905" i="6"/>
  <c r="AB906" i="6"/>
  <c r="AB907" i="6"/>
  <c r="AB908" i="6"/>
  <c r="AB909" i="6"/>
  <c r="AB910" i="6"/>
  <c r="AB911" i="6"/>
  <c r="AB912" i="6"/>
  <c r="AB913" i="6"/>
  <c r="AB914" i="6"/>
  <c r="AB915" i="6"/>
  <c r="AB916" i="6"/>
  <c r="AB917" i="6"/>
  <c r="AB918" i="6"/>
  <c r="AB919" i="6"/>
  <c r="AB920" i="6"/>
  <c r="AB921" i="6"/>
  <c r="AB922" i="6"/>
  <c r="AB923" i="6"/>
  <c r="AB924" i="6"/>
  <c r="AB925" i="6"/>
  <c r="AB926" i="6"/>
  <c r="AB927" i="6"/>
  <c r="AB928" i="6"/>
  <c r="AB929" i="6"/>
  <c r="AB930" i="6"/>
  <c r="AB931" i="6"/>
  <c r="AB932" i="6"/>
  <c r="AB933" i="6"/>
  <c r="AB934" i="6"/>
  <c r="AB935" i="6"/>
  <c r="AB936" i="6"/>
  <c r="AB937" i="6"/>
  <c r="AB938" i="6"/>
  <c r="AB756" i="6"/>
  <c r="AB757" i="6"/>
  <c r="AB758" i="6"/>
  <c r="AB759" i="6"/>
  <c r="AB760" i="6"/>
  <c r="AB761" i="6"/>
  <c r="AB762" i="6"/>
  <c r="AB763" i="6"/>
  <c r="AB764" i="6"/>
  <c r="AB765" i="6"/>
  <c r="AB766" i="6"/>
  <c r="AB767" i="6"/>
  <c r="AB768" i="6"/>
  <c r="AB769" i="6"/>
  <c r="AB770" i="6"/>
  <c r="AB10" i="6"/>
  <c r="AB11" i="6"/>
  <c r="AB12" i="6"/>
  <c r="AB13" i="6"/>
  <c r="AB14" i="6"/>
  <c r="AB15" i="6"/>
  <c r="AB16" i="6"/>
  <c r="AB17" i="6"/>
  <c r="AB18" i="6"/>
  <c r="AB19" i="6"/>
  <c r="AB20" i="6"/>
  <c r="AB21" i="6"/>
  <c r="AB22" i="6"/>
  <c r="AB23" i="6"/>
  <c r="AB24" i="6"/>
  <c r="AB25" i="6"/>
  <c r="AB26" i="6"/>
  <c r="AB27" i="6"/>
  <c r="AB28" i="6"/>
  <c r="AB29" i="6"/>
  <c r="AB30" i="6"/>
  <c r="AB31" i="6"/>
  <c r="AB32" i="6"/>
  <c r="AB33" i="6"/>
  <c r="AB34" i="6"/>
  <c r="AB35" i="6"/>
  <c r="AB36" i="6"/>
  <c r="AB37" i="6"/>
  <c r="AB38" i="6"/>
  <c r="AB39" i="6"/>
  <c r="AB40" i="6"/>
  <c r="AB41" i="6"/>
  <c r="AB42" i="6"/>
  <c r="AB43" i="6"/>
  <c r="AB44" i="6"/>
  <c r="AB45" i="6"/>
  <c r="AB46" i="6"/>
  <c r="AB47" i="6"/>
  <c r="AB48" i="6"/>
  <c r="AB49" i="6"/>
  <c r="AB50" i="6"/>
  <c r="AB51" i="6"/>
  <c r="AB52" i="6"/>
  <c r="AB53" i="6"/>
  <c r="AB54" i="6"/>
  <c r="AB55" i="6"/>
  <c r="AB56" i="6"/>
  <c r="AB57" i="6"/>
  <c r="AB58" i="6"/>
  <c r="AB59" i="6"/>
  <c r="AB60" i="6"/>
  <c r="AB61" i="6"/>
  <c r="AB62" i="6"/>
  <c r="AB63" i="6"/>
  <c r="AB64" i="6"/>
  <c r="AB65" i="6"/>
  <c r="AB66" i="6"/>
  <c r="AB67" i="6"/>
  <c r="AB68" i="6"/>
  <c r="AB69" i="6"/>
  <c r="AB70" i="6"/>
  <c r="AB71" i="6"/>
  <c r="AB72" i="6"/>
  <c r="AB73" i="6"/>
  <c r="AB74" i="6"/>
  <c r="AB75" i="6"/>
  <c r="AB76" i="6"/>
  <c r="AB77" i="6"/>
  <c r="AB78" i="6"/>
  <c r="AB79" i="6"/>
  <c r="AB80" i="6"/>
  <c r="AB81" i="6"/>
  <c r="AB82" i="6"/>
  <c r="AB83" i="6"/>
  <c r="AB84" i="6"/>
  <c r="AB85" i="6"/>
  <c r="AB86" i="6"/>
  <c r="AB87" i="6"/>
  <c r="AB88" i="6"/>
  <c r="AB89" i="6"/>
  <c r="AB90" i="6"/>
  <c r="AB91" i="6"/>
  <c r="AB92" i="6"/>
  <c r="AB93" i="6"/>
  <c r="AB94" i="6"/>
  <c r="AB95" i="6"/>
  <c r="AB96" i="6"/>
  <c r="AB97" i="6"/>
  <c r="AB98" i="6"/>
  <c r="AB99" i="6"/>
  <c r="AB100" i="6"/>
  <c r="AB101" i="6"/>
  <c r="AB102" i="6"/>
  <c r="AB103" i="6"/>
  <c r="AB104" i="6"/>
  <c r="AB105" i="6"/>
  <c r="AB106" i="6"/>
  <c r="AB107" i="6"/>
  <c r="AB108" i="6"/>
  <c r="AB109" i="6"/>
  <c r="AB110" i="6"/>
  <c r="AB111" i="6"/>
  <c r="AB112" i="6"/>
  <c r="AB113" i="6"/>
  <c r="AB114" i="6"/>
  <c r="AB115" i="6"/>
  <c r="AB116" i="6"/>
  <c r="AB117" i="6"/>
  <c r="AB118" i="6"/>
  <c r="AB119" i="6"/>
  <c r="AB120" i="6"/>
  <c r="AB121" i="6"/>
  <c r="AB122" i="6"/>
  <c r="AB123" i="6"/>
  <c r="AB124" i="6"/>
  <c r="AB125" i="6"/>
  <c r="AB126" i="6"/>
  <c r="AB127" i="6"/>
  <c r="AB128" i="6"/>
  <c r="AB129" i="6"/>
  <c r="AB130" i="6"/>
  <c r="AB131" i="6"/>
  <c r="AB132" i="6"/>
  <c r="AB133" i="6"/>
  <c r="AB134" i="6"/>
  <c r="AB135" i="6"/>
  <c r="AB136" i="6"/>
  <c r="AB137" i="6"/>
  <c r="AB138" i="6"/>
  <c r="AB139" i="6"/>
  <c r="AB140" i="6"/>
  <c r="AB141" i="6"/>
  <c r="AB142" i="6"/>
  <c r="AB143" i="6"/>
  <c r="AB144" i="6"/>
  <c r="AB145" i="6"/>
  <c r="AB146" i="6"/>
  <c r="AB147" i="6"/>
  <c r="AB148" i="6"/>
  <c r="AB149" i="6"/>
  <c r="AB150" i="6"/>
  <c r="AB151" i="6"/>
  <c r="AB152" i="6"/>
  <c r="AB153" i="6"/>
  <c r="AB154" i="6"/>
  <c r="AB155" i="6"/>
  <c r="AB156" i="6"/>
  <c r="AB157" i="6"/>
  <c r="AB158" i="6"/>
  <c r="AB159" i="6"/>
  <c r="AB160" i="6"/>
  <c r="AB161" i="6"/>
  <c r="AB162" i="6"/>
  <c r="AB163" i="6"/>
  <c r="AB164" i="6"/>
  <c r="AB165" i="6"/>
  <c r="AB166" i="6"/>
  <c r="AB167" i="6"/>
  <c r="AB168" i="6"/>
  <c r="AB169" i="6"/>
  <c r="AB170" i="6"/>
  <c r="AB171" i="6"/>
  <c r="AB172" i="6"/>
  <c r="AB173" i="6"/>
  <c r="AB174" i="6"/>
  <c r="AB175" i="6"/>
  <c r="AB176" i="6"/>
  <c r="AB177" i="6"/>
  <c r="AB178" i="6"/>
  <c r="AB179" i="6"/>
  <c r="AB180" i="6"/>
  <c r="AB181" i="6"/>
  <c r="AB182" i="6"/>
  <c r="AB183" i="6"/>
  <c r="AB184" i="6"/>
  <c r="AB185" i="6"/>
  <c r="AB186" i="6"/>
  <c r="AB187" i="6"/>
  <c r="AB188" i="6"/>
  <c r="AB189" i="6"/>
  <c r="AB190" i="6"/>
  <c r="AB191" i="6"/>
  <c r="AB192" i="6"/>
  <c r="AB193" i="6"/>
  <c r="AB194" i="6"/>
  <c r="AB195" i="6"/>
  <c r="AB196" i="6"/>
  <c r="AB197" i="6"/>
  <c r="AB198" i="6"/>
  <c r="AB199" i="6"/>
  <c r="AB200" i="6"/>
  <c r="AB201" i="6"/>
  <c r="AB202" i="6"/>
  <c r="AB203" i="6"/>
  <c r="AB204" i="6"/>
  <c r="AB205" i="6"/>
  <c r="AB206" i="6"/>
  <c r="AB207" i="6"/>
  <c r="AB208" i="6"/>
  <c r="AB209" i="6"/>
  <c r="AB210" i="6"/>
  <c r="AB211" i="6"/>
  <c r="AB212" i="6"/>
  <c r="AB213" i="6"/>
  <c r="AB214" i="6"/>
  <c r="AB215" i="6"/>
  <c r="AB216" i="6"/>
  <c r="AB217" i="6"/>
  <c r="AB218" i="6"/>
  <c r="AB219" i="6"/>
  <c r="AB220" i="6"/>
  <c r="AB221" i="6"/>
  <c r="AB222" i="6"/>
  <c r="AB223" i="6"/>
  <c r="AB224" i="6"/>
  <c r="AB225" i="6"/>
  <c r="AB226" i="6"/>
  <c r="AB227" i="6"/>
  <c r="AB228" i="6"/>
  <c r="AB229" i="6"/>
  <c r="AB230" i="6"/>
  <c r="AB231" i="6"/>
  <c r="AB232" i="6"/>
  <c r="AB233" i="6"/>
  <c r="AB234" i="6"/>
  <c r="AB235" i="6"/>
  <c r="AB236" i="6"/>
  <c r="AB237" i="6"/>
  <c r="AB238" i="6"/>
  <c r="AB239" i="6"/>
  <c r="AB240" i="6"/>
  <c r="AB241" i="6"/>
  <c r="AB242" i="6"/>
  <c r="AB243" i="6"/>
  <c r="AB244" i="6"/>
  <c r="AB245" i="6"/>
  <c r="AB246" i="6"/>
  <c r="AB247" i="6"/>
  <c r="AB248" i="6"/>
  <c r="AB249" i="6"/>
  <c r="AB250" i="6"/>
  <c r="AB251" i="6"/>
  <c r="AB252" i="6"/>
  <c r="AB253" i="6"/>
  <c r="AB254" i="6"/>
  <c r="AB255" i="6"/>
  <c r="AB256" i="6"/>
  <c r="AB257" i="6"/>
  <c r="AB258" i="6"/>
  <c r="AB259" i="6"/>
  <c r="AB260" i="6"/>
  <c r="AB261" i="6"/>
  <c r="AB262" i="6"/>
  <c r="AB263" i="6"/>
  <c r="AB264" i="6"/>
  <c r="AB265" i="6"/>
  <c r="AB266" i="6"/>
  <c r="AB267" i="6"/>
  <c r="AB268" i="6"/>
  <c r="AB269" i="6"/>
  <c r="AB270" i="6"/>
  <c r="AB271" i="6"/>
  <c r="AB272" i="6"/>
  <c r="AB273" i="6"/>
  <c r="AB274" i="6"/>
  <c r="AB275" i="6"/>
  <c r="AB276" i="6"/>
  <c r="AB277" i="6"/>
  <c r="AB278" i="6"/>
  <c r="AB279" i="6"/>
  <c r="AB280" i="6"/>
  <c r="AB281" i="6"/>
  <c r="AB282" i="6"/>
  <c r="AB283" i="6"/>
  <c r="AB284" i="6"/>
  <c r="AB285" i="6"/>
  <c r="AB286" i="6"/>
  <c r="AB287" i="6"/>
  <c r="AB288" i="6"/>
  <c r="AB289" i="6"/>
  <c r="AB290" i="6"/>
  <c r="AB291" i="6"/>
  <c r="AB292" i="6"/>
  <c r="AB293" i="6"/>
  <c r="AB294" i="6"/>
  <c r="AB295" i="6"/>
  <c r="AB296" i="6"/>
  <c r="AB297" i="6"/>
  <c r="AB298" i="6"/>
  <c r="AB299" i="6"/>
  <c r="AB300" i="6"/>
  <c r="AB301" i="6"/>
  <c r="AB302" i="6"/>
  <c r="AB303" i="6"/>
  <c r="AB304" i="6"/>
  <c r="AB305" i="6"/>
  <c r="AB306" i="6"/>
  <c r="AB307" i="6"/>
  <c r="AB308" i="6"/>
  <c r="AB309" i="6"/>
  <c r="AB310" i="6"/>
  <c r="AB311" i="6"/>
  <c r="AB312" i="6"/>
  <c r="AB313" i="6"/>
  <c r="AB314" i="6"/>
  <c r="AB315" i="6"/>
  <c r="AB316" i="6"/>
  <c r="AB317" i="6"/>
  <c r="AB318" i="6"/>
  <c r="AB319" i="6"/>
  <c r="AB320" i="6"/>
  <c r="AB321" i="6"/>
  <c r="AB322" i="6"/>
  <c r="AB323" i="6"/>
  <c r="AB324" i="6"/>
  <c r="AB325" i="6"/>
  <c r="AB326" i="6"/>
  <c r="AB327" i="6"/>
  <c r="AB328" i="6"/>
  <c r="AB329" i="6"/>
  <c r="AB330" i="6"/>
  <c r="AB331" i="6"/>
  <c r="AB332" i="6"/>
  <c r="AB333" i="6"/>
  <c r="AB334" i="6"/>
  <c r="AB335" i="6"/>
  <c r="AB336" i="6"/>
  <c r="AB337" i="6"/>
  <c r="AB338" i="6"/>
  <c r="AB339" i="6"/>
  <c r="AB340" i="6"/>
  <c r="AB341" i="6"/>
  <c r="AB342" i="6"/>
  <c r="AB343" i="6"/>
  <c r="AB344" i="6"/>
  <c r="AB345" i="6"/>
  <c r="AB346" i="6"/>
  <c r="AB347" i="6"/>
  <c r="AB348" i="6"/>
  <c r="AB349" i="6"/>
  <c r="AB350" i="6"/>
  <c r="AB351" i="6"/>
  <c r="AB352" i="6"/>
  <c r="AB353" i="6"/>
  <c r="AB354" i="6"/>
  <c r="AB355" i="6"/>
  <c r="AB356" i="6"/>
  <c r="AB357" i="6"/>
  <c r="AB358" i="6"/>
  <c r="AB359" i="6"/>
  <c r="AB360" i="6"/>
  <c r="AB361" i="6"/>
  <c r="AB362" i="6"/>
  <c r="AB363" i="6"/>
  <c r="AB364" i="6"/>
  <c r="AB365" i="6"/>
  <c r="AB366" i="6"/>
  <c r="AB367" i="6"/>
  <c r="AB368" i="6"/>
  <c r="AB369" i="6"/>
  <c r="AB370" i="6"/>
  <c r="AB371" i="6"/>
  <c r="AB372" i="6"/>
  <c r="AB373" i="6"/>
  <c r="AB374" i="6"/>
  <c r="AB375" i="6"/>
  <c r="AB376" i="6"/>
  <c r="AB377" i="6"/>
  <c r="AB378" i="6"/>
  <c r="AB379" i="6"/>
  <c r="AB380" i="6"/>
  <c r="AB381" i="6"/>
  <c r="AB382" i="6"/>
  <c r="AB383" i="6"/>
  <c r="AB384" i="6"/>
  <c r="AB385" i="6"/>
  <c r="AB386" i="6"/>
  <c r="AB387" i="6"/>
  <c r="AB388" i="6"/>
  <c r="AB389" i="6"/>
  <c r="AB390" i="6"/>
  <c r="AB391" i="6"/>
  <c r="AB392" i="6"/>
  <c r="AB393" i="6"/>
  <c r="AB394" i="6"/>
  <c r="AB395" i="6"/>
  <c r="AB396" i="6"/>
  <c r="AB397" i="6"/>
  <c r="AB398" i="6"/>
  <c r="AB399" i="6"/>
  <c r="AB400" i="6"/>
  <c r="AB401" i="6"/>
  <c r="AB402" i="6"/>
  <c r="AB403" i="6"/>
  <c r="AB404" i="6"/>
  <c r="AB405" i="6"/>
  <c r="AB406" i="6"/>
  <c r="AB407" i="6"/>
  <c r="AB408" i="6"/>
  <c r="AB409" i="6"/>
  <c r="AB410" i="6"/>
  <c r="AB411" i="6"/>
  <c r="AB412" i="6"/>
  <c r="AB413" i="6"/>
  <c r="AB414" i="6"/>
  <c r="AB415" i="6"/>
  <c r="AB416" i="6"/>
  <c r="AB417" i="6"/>
  <c r="AB418" i="6"/>
  <c r="AB419" i="6"/>
  <c r="AB420" i="6"/>
  <c r="AB421" i="6"/>
  <c r="AB422" i="6"/>
  <c r="AB423" i="6"/>
  <c r="AB424" i="6"/>
  <c r="AB425" i="6"/>
  <c r="AB426" i="6"/>
  <c r="AB427" i="6"/>
  <c r="AB428" i="6"/>
  <c r="AB429" i="6"/>
  <c r="AB430" i="6"/>
  <c r="AB431" i="6"/>
  <c r="AB432" i="6"/>
  <c r="AB433" i="6"/>
  <c r="AB434" i="6"/>
  <c r="AB435" i="6"/>
  <c r="AB436" i="6"/>
  <c r="AB437" i="6"/>
  <c r="AB438" i="6"/>
  <c r="AB439" i="6"/>
  <c r="AB440" i="6"/>
  <c r="AB441" i="6"/>
  <c r="AB442" i="6"/>
  <c r="AB443" i="6"/>
  <c r="AB444" i="6"/>
  <c r="AB445" i="6"/>
  <c r="AB446" i="6"/>
  <c r="AB447" i="6"/>
  <c r="AB448" i="6"/>
  <c r="AB449" i="6"/>
  <c r="AB450" i="6"/>
  <c r="AB451" i="6"/>
  <c r="AB452" i="6"/>
  <c r="AB453" i="6"/>
  <c r="AB454" i="6"/>
  <c r="AB455" i="6"/>
  <c r="AB456" i="6"/>
  <c r="AB457" i="6"/>
  <c r="AB458" i="6"/>
  <c r="AB459" i="6"/>
  <c r="AB460" i="6"/>
  <c r="AB461" i="6"/>
  <c r="AB462" i="6"/>
  <c r="AB463" i="6"/>
  <c r="AB464" i="6"/>
  <c r="AB465" i="6"/>
  <c r="AB466" i="6"/>
  <c r="AB467" i="6"/>
  <c r="AB468" i="6"/>
  <c r="AB469" i="6"/>
  <c r="AB470" i="6"/>
  <c r="AB471" i="6"/>
  <c r="AB472" i="6"/>
  <c r="AB473" i="6"/>
  <c r="AB474" i="6"/>
  <c r="AB475" i="6"/>
  <c r="AB476" i="6"/>
  <c r="AB477" i="6"/>
  <c r="AB478" i="6"/>
  <c r="AB479" i="6"/>
  <c r="AB480" i="6"/>
  <c r="AB481" i="6"/>
  <c r="AB482" i="6"/>
  <c r="AB483" i="6"/>
  <c r="AB484" i="6"/>
  <c r="AB485" i="6"/>
  <c r="AB486" i="6"/>
  <c r="AB487" i="6"/>
  <c r="AB488" i="6"/>
  <c r="AB489" i="6"/>
  <c r="AB490" i="6"/>
  <c r="AB491" i="6"/>
  <c r="AB492" i="6"/>
  <c r="AB493" i="6"/>
  <c r="AB494" i="6"/>
  <c r="AB495" i="6"/>
  <c r="AB496" i="6"/>
  <c r="AB497" i="6"/>
  <c r="AB498" i="6"/>
  <c r="AB499" i="6"/>
  <c r="AB500" i="6"/>
  <c r="AB501" i="6"/>
  <c r="AB502" i="6"/>
  <c r="AB503" i="6"/>
  <c r="AB504" i="6"/>
  <c r="AB505" i="6"/>
  <c r="AB506" i="6"/>
  <c r="AB507" i="6"/>
  <c r="AB508" i="6"/>
  <c r="AB509" i="6"/>
  <c r="AB510" i="6"/>
  <c r="AB511" i="6"/>
  <c r="AB512" i="6"/>
  <c r="AB513" i="6"/>
  <c r="AB514" i="6"/>
  <c r="AB515" i="6"/>
  <c r="AB516" i="6"/>
  <c r="AB517" i="6"/>
  <c r="AB518" i="6"/>
  <c r="AB519" i="6"/>
  <c r="AB520" i="6"/>
  <c r="AB521" i="6"/>
  <c r="AB522" i="6"/>
  <c r="AB523" i="6"/>
  <c r="AB524" i="6"/>
  <c r="AB525" i="6"/>
  <c r="AB526" i="6"/>
  <c r="AB527" i="6"/>
  <c r="AB528" i="6"/>
  <c r="AB529" i="6"/>
  <c r="AB530" i="6"/>
  <c r="AB531" i="6"/>
  <c r="AB532" i="6"/>
  <c r="AB533" i="6"/>
  <c r="AB534" i="6"/>
  <c r="AB535" i="6"/>
  <c r="AB536" i="6"/>
  <c r="AB537" i="6"/>
  <c r="AB538" i="6"/>
  <c r="AB539" i="6"/>
  <c r="AB540" i="6"/>
  <c r="AB541" i="6"/>
  <c r="AB542" i="6"/>
  <c r="AB543" i="6"/>
  <c r="AB544" i="6"/>
  <c r="AB545" i="6"/>
  <c r="AB546" i="6"/>
  <c r="AB547" i="6"/>
  <c r="AB548" i="6"/>
  <c r="AB549" i="6"/>
  <c r="AB550" i="6"/>
  <c r="AB551" i="6"/>
  <c r="AB552" i="6"/>
  <c r="AB553" i="6"/>
  <c r="AB554" i="6"/>
  <c r="AB555" i="6"/>
  <c r="AB556" i="6"/>
  <c r="AB557" i="6"/>
  <c r="AB558" i="6"/>
  <c r="AB559" i="6"/>
  <c r="AB560" i="6"/>
  <c r="AB561" i="6"/>
  <c r="AB562" i="6"/>
  <c r="AB563" i="6"/>
  <c r="AB564" i="6"/>
  <c r="AB565" i="6"/>
  <c r="AB566" i="6"/>
  <c r="AB567" i="6"/>
  <c r="AB568" i="6"/>
  <c r="AB569" i="6"/>
  <c r="AB570" i="6"/>
  <c r="AB571" i="6"/>
  <c r="AB572" i="6"/>
  <c r="AB573" i="6"/>
  <c r="AB574" i="6"/>
  <c r="AB575" i="6"/>
  <c r="AB576" i="6"/>
  <c r="AB577" i="6"/>
  <c r="AB578" i="6"/>
  <c r="AB579" i="6"/>
  <c r="AB580" i="6"/>
  <c r="AB581" i="6"/>
  <c r="AB582" i="6"/>
  <c r="AB583" i="6"/>
  <c r="AB584" i="6"/>
  <c r="AB585" i="6"/>
  <c r="AB586" i="6"/>
  <c r="AB587" i="6"/>
  <c r="AB588" i="6"/>
  <c r="AB589" i="6"/>
  <c r="AB590" i="6"/>
  <c r="AB591" i="6"/>
  <c r="AB592" i="6"/>
  <c r="AB593" i="6"/>
  <c r="AB594" i="6"/>
  <c r="AB595" i="6"/>
  <c r="AB596" i="6"/>
  <c r="AB597" i="6"/>
  <c r="AB598" i="6"/>
  <c r="AB599" i="6"/>
  <c r="AB600" i="6"/>
  <c r="AB601" i="6"/>
  <c r="AB602" i="6"/>
  <c r="AB603" i="6"/>
  <c r="AB604" i="6"/>
  <c r="AB605" i="6"/>
  <c r="AB606" i="6"/>
  <c r="AB607" i="6"/>
  <c r="AB608" i="6"/>
  <c r="AB609" i="6"/>
  <c r="AB610" i="6"/>
  <c r="AB611" i="6"/>
  <c r="AB612" i="6"/>
  <c r="AB613" i="6"/>
  <c r="AB614" i="6"/>
  <c r="AB615" i="6"/>
  <c r="AB616" i="6"/>
  <c r="AB617" i="6"/>
  <c r="AB618" i="6"/>
  <c r="AB619" i="6"/>
  <c r="AB620" i="6"/>
  <c r="AB621" i="6"/>
  <c r="AB622" i="6"/>
  <c r="AB623" i="6"/>
  <c r="AB624" i="6"/>
  <c r="AB625" i="6"/>
  <c r="AB626" i="6"/>
  <c r="AB627" i="6"/>
  <c r="AB628" i="6"/>
  <c r="AB629" i="6"/>
  <c r="AB630" i="6"/>
  <c r="AB631" i="6"/>
  <c r="AB632" i="6"/>
  <c r="AB633" i="6"/>
  <c r="AB634" i="6"/>
  <c r="AB635" i="6"/>
  <c r="AB636" i="6"/>
  <c r="AB637" i="6"/>
  <c r="AB638" i="6"/>
  <c r="AB639" i="6"/>
  <c r="AB640" i="6"/>
  <c r="AB641" i="6"/>
  <c r="AB642" i="6"/>
  <c r="AB643" i="6"/>
  <c r="AB644" i="6"/>
  <c r="AB645" i="6"/>
  <c r="AB646" i="6"/>
  <c r="AB647" i="6"/>
  <c r="AB648" i="6"/>
  <c r="AB649" i="6"/>
  <c r="AB650" i="6"/>
  <c r="AB651" i="6"/>
  <c r="AB652" i="6"/>
  <c r="AB653" i="6"/>
  <c r="AB654" i="6"/>
  <c r="AB655" i="6"/>
  <c r="AB656" i="6"/>
  <c r="AB657" i="6"/>
  <c r="AB658" i="6"/>
  <c r="AB659" i="6"/>
  <c r="AB660" i="6"/>
  <c r="AB661" i="6"/>
  <c r="AB662" i="6"/>
  <c r="AB663" i="6"/>
  <c r="AB664" i="6"/>
  <c r="AB665" i="6"/>
  <c r="AB666" i="6"/>
  <c r="AB667" i="6"/>
  <c r="AB668" i="6"/>
  <c r="AB669" i="6"/>
  <c r="AB670" i="6"/>
  <c r="AB671" i="6"/>
  <c r="AB672" i="6"/>
  <c r="AB673" i="6"/>
  <c r="AB674" i="6"/>
  <c r="AB675" i="6"/>
  <c r="AB676" i="6"/>
  <c r="AB677" i="6"/>
  <c r="AB678" i="6"/>
  <c r="AB679" i="6"/>
  <c r="AB680" i="6"/>
  <c r="AB681" i="6"/>
  <c r="AB682" i="6"/>
  <c r="AB683" i="6"/>
  <c r="AB684" i="6"/>
  <c r="AB685" i="6"/>
  <c r="AB686" i="6"/>
  <c r="AB687" i="6"/>
  <c r="AB688" i="6"/>
  <c r="AB689" i="6"/>
  <c r="AB690" i="6"/>
  <c r="AB691" i="6"/>
  <c r="AB692" i="6"/>
  <c r="AB693" i="6"/>
  <c r="AB694" i="6"/>
  <c r="AB695" i="6"/>
  <c r="AB696" i="6"/>
  <c r="AB697" i="6"/>
  <c r="AB698" i="6"/>
  <c r="AB699" i="6"/>
  <c r="AB700" i="6"/>
  <c r="AB701" i="6"/>
  <c r="AB702" i="6"/>
  <c r="AB703" i="6"/>
  <c r="AB704" i="6"/>
  <c r="AB705" i="6"/>
  <c r="AB706" i="6"/>
  <c r="AB707" i="6"/>
  <c r="AB708" i="6"/>
  <c r="AB709" i="6"/>
  <c r="AB710" i="6"/>
  <c r="AB711" i="6"/>
  <c r="AB712" i="6"/>
  <c r="AB713" i="6"/>
  <c r="AB714" i="6"/>
  <c r="AB715" i="6"/>
  <c r="AB716" i="6"/>
  <c r="AB717" i="6"/>
  <c r="AB718" i="6"/>
  <c r="AB719" i="6"/>
  <c r="AB720" i="6"/>
  <c r="AB721" i="6"/>
  <c r="AB722" i="6"/>
  <c r="AB723" i="6"/>
  <c r="AB724" i="6"/>
  <c r="AB725" i="6"/>
  <c r="AB726" i="6"/>
  <c r="AB727" i="6"/>
  <c r="AB728" i="6"/>
  <c r="AB729" i="6"/>
  <c r="AB730" i="6"/>
  <c r="AB731" i="6"/>
  <c r="AB732" i="6"/>
  <c r="AB733" i="6"/>
  <c r="AB734" i="6"/>
  <c r="AB735" i="6"/>
  <c r="AB736" i="6"/>
  <c r="AB737" i="6"/>
  <c r="AB738" i="6"/>
  <c r="AB739" i="6"/>
  <c r="AB740" i="6"/>
  <c r="AB741" i="6"/>
  <c r="AB742" i="6"/>
  <c r="AB743" i="6"/>
  <c r="AB744" i="6"/>
  <c r="AB745" i="6"/>
  <c r="AB746" i="6"/>
  <c r="AB747" i="6"/>
  <c r="AB748" i="6"/>
  <c r="AB749" i="6"/>
  <c r="AB750" i="6"/>
  <c r="AB751" i="6"/>
  <c r="AB752" i="6"/>
  <c r="AB753" i="6"/>
  <c r="AB754" i="6"/>
  <c r="AB755" i="6"/>
  <c r="AB9" i="6"/>
  <c r="AA10" i="6"/>
  <c r="AA11" i="6" s="1"/>
  <c r="AA12" i="6" s="1"/>
  <c r="AA13" i="6" s="1"/>
  <c r="AA14" i="6" s="1"/>
  <c r="AA15" i="6" s="1"/>
  <c r="AA16" i="6" s="1"/>
  <c r="AA17" i="6" s="1"/>
  <c r="AA18" i="6" s="1"/>
  <c r="AA19" i="6" s="1"/>
  <c r="AA20" i="6" s="1"/>
  <c r="AA21" i="6" s="1"/>
  <c r="AA22" i="6" s="1"/>
  <c r="AA23" i="6" s="1"/>
  <c r="AA24" i="6" s="1"/>
  <c r="AA25" i="6" s="1"/>
  <c r="AA26" i="6" s="1"/>
  <c r="AA27" i="6" s="1"/>
  <c r="AA28" i="6" s="1"/>
  <c r="AA29" i="6" s="1"/>
  <c r="AA30" i="6" s="1"/>
  <c r="AA31" i="6" s="1"/>
  <c r="AA32" i="6" s="1"/>
  <c r="AA33" i="6" s="1"/>
  <c r="AA34" i="6" s="1"/>
  <c r="AA35" i="6" s="1"/>
  <c r="AA36" i="6" s="1"/>
  <c r="AA37" i="6" s="1"/>
  <c r="AA38" i="6" s="1"/>
  <c r="AA39" i="6" s="1"/>
  <c r="AA40" i="6" s="1"/>
  <c r="AA41" i="6" s="1"/>
  <c r="AA42" i="6" s="1"/>
  <c r="AA43" i="6" s="1"/>
  <c r="AA44" i="6" s="1"/>
  <c r="AA45" i="6" s="1"/>
  <c r="AA46" i="6" s="1"/>
  <c r="AA47" i="6" s="1"/>
  <c r="AA48" i="6" s="1"/>
  <c r="AA49" i="6" s="1"/>
  <c r="AA50" i="6" s="1"/>
  <c r="AA51" i="6" s="1"/>
  <c r="AA52" i="6" s="1"/>
  <c r="AA53" i="6" s="1"/>
  <c r="AA54" i="6" s="1"/>
  <c r="AA55" i="6" s="1"/>
  <c r="AA56" i="6" s="1"/>
  <c r="AA57" i="6" s="1"/>
  <c r="AA58" i="6" s="1"/>
  <c r="AA59" i="6" s="1"/>
  <c r="AA60" i="6" s="1"/>
  <c r="AA61" i="6" s="1"/>
  <c r="AA62" i="6" s="1"/>
  <c r="AA63" i="6" s="1"/>
  <c r="AA64" i="6" s="1"/>
  <c r="AA65" i="6" s="1"/>
  <c r="AA66" i="6" s="1"/>
  <c r="AA67" i="6" s="1"/>
  <c r="AA68" i="6" s="1"/>
  <c r="AA69" i="6" s="1"/>
  <c r="AA70" i="6" s="1"/>
  <c r="AA71" i="6" s="1"/>
  <c r="AA72" i="6" s="1"/>
  <c r="AA73" i="6" s="1"/>
  <c r="AA74" i="6" s="1"/>
  <c r="AA75" i="6" s="1"/>
  <c r="AA76" i="6" s="1"/>
  <c r="AA77" i="6" s="1"/>
  <c r="AA78" i="6" s="1"/>
  <c r="AA79" i="6" s="1"/>
  <c r="AA80" i="6" s="1"/>
  <c r="AA81" i="6" s="1"/>
  <c r="AA82" i="6" s="1"/>
  <c r="AA83" i="6" s="1"/>
  <c r="AA84" i="6" s="1"/>
  <c r="AA85" i="6" s="1"/>
  <c r="AA86" i="6" s="1"/>
  <c r="AA87" i="6" s="1"/>
  <c r="AA88" i="6" s="1"/>
  <c r="AA89" i="6" s="1"/>
  <c r="AA90" i="6" s="1"/>
  <c r="AA91" i="6" s="1"/>
  <c r="AA92" i="6" s="1"/>
  <c r="AA93" i="6" s="1"/>
  <c r="AA94" i="6" s="1"/>
  <c r="AA95" i="6" s="1"/>
  <c r="AA96" i="6" s="1"/>
  <c r="AA97" i="6" s="1"/>
  <c r="AA98" i="6" s="1"/>
  <c r="AA99" i="6" s="1"/>
  <c r="AA100" i="6" s="1"/>
  <c r="AA101" i="6" s="1"/>
  <c r="AA102" i="6" s="1"/>
  <c r="AA103" i="6" s="1"/>
  <c r="AA104" i="6" s="1"/>
  <c r="AA105" i="6" s="1"/>
  <c r="AA106" i="6" s="1"/>
  <c r="AA107" i="6" s="1"/>
  <c r="AA108" i="6" s="1"/>
  <c r="AA109" i="6" s="1"/>
  <c r="AA110" i="6" s="1"/>
  <c r="AA111" i="6" s="1"/>
  <c r="AA112" i="6" s="1"/>
  <c r="AA113" i="6" s="1"/>
  <c r="AA114" i="6" s="1"/>
  <c r="AA115" i="6" s="1"/>
  <c r="AA116" i="6" s="1"/>
  <c r="AA117" i="6" s="1"/>
  <c r="AA118" i="6" s="1"/>
  <c r="AA119" i="6" s="1"/>
  <c r="AA120" i="6" s="1"/>
  <c r="AA121" i="6" s="1"/>
  <c r="AA122" i="6" s="1"/>
  <c r="AA123" i="6" s="1"/>
  <c r="AA124" i="6" s="1"/>
  <c r="AA125" i="6" s="1"/>
  <c r="AA126" i="6" s="1"/>
  <c r="AA127" i="6" s="1"/>
  <c r="AA128" i="6" s="1"/>
  <c r="AA129" i="6" s="1"/>
  <c r="AA130" i="6" s="1"/>
  <c r="AA131" i="6" s="1"/>
  <c r="AA132" i="6" s="1"/>
  <c r="AA133" i="6" s="1"/>
  <c r="AA134" i="6" s="1"/>
  <c r="AA135" i="6" s="1"/>
  <c r="AA136" i="6" s="1"/>
  <c r="AA137" i="6" s="1"/>
  <c r="AA138" i="6" s="1"/>
  <c r="AA139" i="6" s="1"/>
  <c r="AA140" i="6" s="1"/>
  <c r="AA141" i="6" s="1"/>
  <c r="AA142" i="6" s="1"/>
  <c r="AA143" i="6" s="1"/>
  <c r="AA144" i="6" s="1"/>
  <c r="AA145" i="6" s="1"/>
  <c r="AA146" i="6" s="1"/>
  <c r="AA147" i="6" s="1"/>
  <c r="AA148" i="6" s="1"/>
  <c r="AA149" i="6" s="1"/>
  <c r="AA150" i="6" s="1"/>
  <c r="AA151" i="6" s="1"/>
  <c r="AA152" i="6" s="1"/>
  <c r="AA153" i="6" s="1"/>
  <c r="AA154" i="6" s="1"/>
  <c r="AA155" i="6" s="1"/>
  <c r="AA156" i="6" s="1"/>
  <c r="AA157" i="6" s="1"/>
  <c r="AA158" i="6" s="1"/>
  <c r="AA159" i="6" s="1"/>
  <c r="AA160" i="6" s="1"/>
  <c r="AA161" i="6" s="1"/>
  <c r="AA162" i="6" s="1"/>
  <c r="AA163" i="6" s="1"/>
  <c r="AA164" i="6" s="1"/>
  <c r="AA165" i="6" s="1"/>
  <c r="AA166" i="6" s="1"/>
  <c r="AA167" i="6" s="1"/>
  <c r="AA168" i="6" s="1"/>
  <c r="AA169" i="6" s="1"/>
  <c r="AA170" i="6" s="1"/>
  <c r="AA171" i="6" s="1"/>
  <c r="AA172" i="6" s="1"/>
  <c r="AA173" i="6" s="1"/>
  <c r="AA174" i="6" s="1"/>
  <c r="AA175" i="6" s="1"/>
  <c r="AA176" i="6" s="1"/>
  <c r="AA177" i="6" s="1"/>
  <c r="AA178" i="6" s="1"/>
  <c r="AA179" i="6" s="1"/>
  <c r="AA180" i="6" s="1"/>
  <c r="AA181" i="6" s="1"/>
  <c r="AA182" i="6" s="1"/>
  <c r="AA183" i="6" s="1"/>
  <c r="AA184" i="6" s="1"/>
  <c r="AA185" i="6" s="1"/>
  <c r="AA186" i="6" s="1"/>
  <c r="AA187" i="6" s="1"/>
  <c r="AA188" i="6" s="1"/>
  <c r="AA189" i="6" s="1"/>
  <c r="AA190" i="6" s="1"/>
  <c r="AA191" i="6" s="1"/>
  <c r="AA192" i="6" s="1"/>
  <c r="AA193" i="6" s="1"/>
  <c r="AA194" i="6" s="1"/>
  <c r="AA195" i="6" s="1"/>
  <c r="AA196" i="6" s="1"/>
  <c r="AA197" i="6" s="1"/>
  <c r="AA198" i="6" s="1"/>
  <c r="AA199" i="6" s="1"/>
  <c r="AA200" i="6" s="1"/>
  <c r="AA201" i="6" s="1"/>
  <c r="AA202" i="6" s="1"/>
  <c r="AA203" i="6" s="1"/>
  <c r="AA204" i="6" s="1"/>
  <c r="AA205" i="6" s="1"/>
  <c r="AA206" i="6" s="1"/>
  <c r="AA207" i="6" s="1"/>
  <c r="AA208" i="6" s="1"/>
  <c r="AA209" i="6" s="1"/>
  <c r="AA210" i="6" s="1"/>
  <c r="AA211" i="6" s="1"/>
  <c r="AA212" i="6" s="1"/>
  <c r="AA213" i="6" s="1"/>
  <c r="AA214" i="6" s="1"/>
  <c r="AA215" i="6" s="1"/>
  <c r="AA216" i="6" s="1"/>
  <c r="AA217" i="6" s="1"/>
  <c r="AA218" i="6" s="1"/>
  <c r="AA219" i="6" s="1"/>
  <c r="AA220" i="6" s="1"/>
  <c r="AA221" i="6" s="1"/>
  <c r="AA222" i="6" s="1"/>
  <c r="AA223" i="6" s="1"/>
  <c r="AA224" i="6" s="1"/>
  <c r="AA225" i="6" s="1"/>
  <c r="AA226" i="6" s="1"/>
  <c r="AA227" i="6" s="1"/>
  <c r="AA228" i="6" s="1"/>
  <c r="AA229" i="6" s="1"/>
  <c r="AA230" i="6" s="1"/>
  <c r="AA231" i="6" s="1"/>
  <c r="AA232" i="6" s="1"/>
  <c r="AA233" i="6" s="1"/>
  <c r="AA234" i="6" s="1"/>
  <c r="AA235" i="6" s="1"/>
  <c r="AA236" i="6" s="1"/>
  <c r="AA237" i="6" s="1"/>
  <c r="AA238" i="6" s="1"/>
  <c r="AA239" i="6" s="1"/>
  <c r="AA240" i="6" s="1"/>
  <c r="AA241" i="6" s="1"/>
  <c r="AA242" i="6" s="1"/>
  <c r="AA243" i="6" s="1"/>
  <c r="AA244" i="6" s="1"/>
  <c r="AA245" i="6" s="1"/>
  <c r="AA246" i="6" s="1"/>
  <c r="AA247" i="6" s="1"/>
  <c r="AA248" i="6" s="1"/>
  <c r="AA249" i="6" s="1"/>
  <c r="AA250" i="6" s="1"/>
  <c r="AA251" i="6" s="1"/>
  <c r="AA252" i="6" s="1"/>
  <c r="AA253" i="6" s="1"/>
  <c r="AA254" i="6" s="1"/>
  <c r="AA255" i="6" s="1"/>
  <c r="AA256" i="6" s="1"/>
  <c r="AA257" i="6" s="1"/>
  <c r="AA258" i="6" s="1"/>
  <c r="AA259" i="6" s="1"/>
  <c r="AA260" i="6" s="1"/>
  <c r="AA261" i="6" s="1"/>
  <c r="AA262" i="6" s="1"/>
  <c r="AA263" i="6" s="1"/>
  <c r="AA264" i="6" s="1"/>
  <c r="AA265" i="6" s="1"/>
  <c r="AA266" i="6" s="1"/>
  <c r="AA267" i="6" s="1"/>
  <c r="AA268" i="6" s="1"/>
  <c r="AA269" i="6" s="1"/>
  <c r="AA270" i="6" s="1"/>
  <c r="AA271" i="6" s="1"/>
  <c r="AA272" i="6" s="1"/>
  <c r="AA273" i="6" s="1"/>
  <c r="AA274" i="6" s="1"/>
  <c r="AA275" i="6" s="1"/>
  <c r="AA276" i="6" s="1"/>
  <c r="AA277" i="6" s="1"/>
  <c r="AA278" i="6" s="1"/>
  <c r="AA279" i="6" s="1"/>
  <c r="AA280" i="6" s="1"/>
  <c r="AA281" i="6" s="1"/>
  <c r="AA282" i="6" s="1"/>
  <c r="AA283" i="6" s="1"/>
  <c r="AA284" i="6" s="1"/>
  <c r="AA285" i="6" s="1"/>
  <c r="AA286" i="6" s="1"/>
  <c r="AA287" i="6" s="1"/>
  <c r="AA288" i="6" s="1"/>
  <c r="AA289" i="6" s="1"/>
  <c r="AA290" i="6" s="1"/>
  <c r="AA291" i="6" s="1"/>
  <c r="AA292" i="6" s="1"/>
  <c r="AA293" i="6" s="1"/>
  <c r="AA294" i="6" s="1"/>
  <c r="AA295" i="6" s="1"/>
  <c r="AA296" i="6" s="1"/>
  <c r="AA297" i="6" s="1"/>
  <c r="AA298" i="6" s="1"/>
  <c r="AA299" i="6" s="1"/>
  <c r="AA300" i="6" s="1"/>
  <c r="AA301" i="6" s="1"/>
  <c r="AA302" i="6" s="1"/>
  <c r="AA303" i="6" s="1"/>
  <c r="AA304" i="6" s="1"/>
  <c r="AA305" i="6" s="1"/>
  <c r="AA306" i="6" s="1"/>
  <c r="AA307" i="6" s="1"/>
  <c r="AA308" i="6" s="1"/>
  <c r="AA309" i="6" s="1"/>
  <c r="AA310" i="6" s="1"/>
  <c r="AA311" i="6" s="1"/>
  <c r="AA312" i="6" s="1"/>
  <c r="AA313" i="6" s="1"/>
  <c r="AA314" i="6" s="1"/>
  <c r="AA315" i="6" s="1"/>
  <c r="AA316" i="6" s="1"/>
  <c r="AA317" i="6" s="1"/>
  <c r="AA318" i="6" s="1"/>
  <c r="AA319" i="6" s="1"/>
  <c r="AA320" i="6" s="1"/>
  <c r="AA321" i="6" s="1"/>
  <c r="AA322" i="6" s="1"/>
  <c r="AA323" i="6" s="1"/>
  <c r="AA324" i="6" s="1"/>
  <c r="AA325" i="6" s="1"/>
  <c r="AA326" i="6" s="1"/>
  <c r="AA327" i="6" s="1"/>
  <c r="AA328" i="6" s="1"/>
  <c r="AA329" i="6" s="1"/>
  <c r="AA330" i="6" s="1"/>
  <c r="AA331" i="6" s="1"/>
  <c r="AA332" i="6" s="1"/>
  <c r="AA333" i="6" s="1"/>
  <c r="AA334" i="6" s="1"/>
  <c r="AA335" i="6" s="1"/>
  <c r="AA336" i="6" s="1"/>
  <c r="AA337" i="6" s="1"/>
  <c r="AA338" i="6" s="1"/>
  <c r="AA339" i="6" s="1"/>
  <c r="AA340" i="6" s="1"/>
  <c r="AA341" i="6" s="1"/>
  <c r="AA342" i="6" s="1"/>
  <c r="AA343" i="6" s="1"/>
  <c r="AA344" i="6" s="1"/>
  <c r="AA345" i="6" s="1"/>
  <c r="AA346" i="6" s="1"/>
  <c r="AA347" i="6" s="1"/>
  <c r="AA348" i="6" s="1"/>
  <c r="AA349" i="6" s="1"/>
  <c r="AA350" i="6" s="1"/>
  <c r="AA351" i="6" s="1"/>
  <c r="AA352" i="6" s="1"/>
  <c r="AA353" i="6" s="1"/>
  <c r="AA354" i="6" s="1"/>
  <c r="AA355" i="6" s="1"/>
  <c r="AA356" i="6" s="1"/>
  <c r="AA357" i="6" s="1"/>
  <c r="AA358" i="6" s="1"/>
  <c r="AA359" i="6" s="1"/>
  <c r="AA360" i="6" s="1"/>
  <c r="AA361" i="6" s="1"/>
  <c r="AA362" i="6" s="1"/>
  <c r="AA363" i="6" s="1"/>
  <c r="AA364" i="6" s="1"/>
  <c r="AA365" i="6" s="1"/>
  <c r="AA366" i="6" s="1"/>
  <c r="AA367" i="6" s="1"/>
  <c r="AA368" i="6" s="1"/>
  <c r="AA369" i="6" s="1"/>
  <c r="AA370" i="6" s="1"/>
  <c r="AA371" i="6" s="1"/>
  <c r="AA372" i="6" s="1"/>
  <c r="AA373" i="6" s="1"/>
  <c r="AA374" i="6" s="1"/>
  <c r="AA375" i="6" s="1"/>
  <c r="AA376" i="6" s="1"/>
  <c r="AA377" i="6" s="1"/>
  <c r="AA378" i="6" s="1"/>
  <c r="AA379" i="6" s="1"/>
  <c r="AA380" i="6" s="1"/>
  <c r="AA381" i="6" s="1"/>
  <c r="AA382" i="6" s="1"/>
  <c r="AA383" i="6" s="1"/>
  <c r="AA384" i="6" s="1"/>
  <c r="AA385" i="6" s="1"/>
  <c r="AA386" i="6" s="1"/>
  <c r="AA387" i="6" s="1"/>
  <c r="AA388" i="6" s="1"/>
  <c r="AA389" i="6" s="1"/>
  <c r="AA390" i="6" s="1"/>
  <c r="AA391" i="6" s="1"/>
  <c r="AA392" i="6" s="1"/>
  <c r="AA393" i="6" s="1"/>
  <c r="AA394" i="6" s="1"/>
  <c r="AA395" i="6" s="1"/>
  <c r="AA396" i="6" s="1"/>
  <c r="AA397" i="6" s="1"/>
  <c r="AA398" i="6" s="1"/>
  <c r="AA399" i="6" s="1"/>
  <c r="AA400" i="6" s="1"/>
  <c r="AA401" i="6" s="1"/>
  <c r="AA402" i="6" s="1"/>
  <c r="AA403" i="6" s="1"/>
  <c r="AA404" i="6" s="1"/>
  <c r="AA405" i="6" s="1"/>
  <c r="AA406" i="6" s="1"/>
  <c r="AA407" i="6" s="1"/>
  <c r="AA408" i="6" s="1"/>
  <c r="AA409" i="6" s="1"/>
  <c r="AA410" i="6" s="1"/>
  <c r="AA411" i="6" s="1"/>
  <c r="AA412" i="6" s="1"/>
  <c r="AA413" i="6" s="1"/>
  <c r="AA414" i="6" s="1"/>
  <c r="AA415" i="6" s="1"/>
  <c r="AA416" i="6" s="1"/>
  <c r="AA417" i="6" s="1"/>
  <c r="AA418" i="6" s="1"/>
  <c r="AA419" i="6" s="1"/>
  <c r="AA420" i="6" s="1"/>
  <c r="AA421" i="6" s="1"/>
  <c r="AA422" i="6" s="1"/>
  <c r="AA423" i="6" s="1"/>
  <c r="AA424" i="6" s="1"/>
  <c r="AA425" i="6" s="1"/>
  <c r="AA426" i="6" s="1"/>
  <c r="AA427" i="6" s="1"/>
  <c r="AA428" i="6" s="1"/>
  <c r="AA429" i="6" s="1"/>
  <c r="AA430" i="6" s="1"/>
  <c r="AA431" i="6" s="1"/>
  <c r="AA432" i="6" s="1"/>
  <c r="AA433" i="6" s="1"/>
  <c r="AA434" i="6" s="1"/>
  <c r="AA435" i="6" s="1"/>
  <c r="AA436" i="6" s="1"/>
  <c r="AA437" i="6" s="1"/>
  <c r="AA438" i="6" s="1"/>
  <c r="AA439" i="6" s="1"/>
  <c r="AA440" i="6" s="1"/>
  <c r="AA441" i="6" s="1"/>
  <c r="AA442" i="6" s="1"/>
  <c r="AA443" i="6" s="1"/>
  <c r="AA444" i="6" s="1"/>
  <c r="AA445" i="6" s="1"/>
  <c r="AA446" i="6" s="1"/>
  <c r="AA447" i="6" s="1"/>
  <c r="AA448" i="6" s="1"/>
  <c r="AA449" i="6" s="1"/>
  <c r="AA450" i="6" s="1"/>
  <c r="AA451" i="6" s="1"/>
  <c r="AA452" i="6" s="1"/>
  <c r="AA453" i="6" s="1"/>
  <c r="AA454" i="6" s="1"/>
  <c r="AA455" i="6" s="1"/>
  <c r="AA456" i="6" s="1"/>
  <c r="AA457" i="6" s="1"/>
  <c r="AA458" i="6" s="1"/>
  <c r="AA459" i="6" s="1"/>
  <c r="AA460" i="6" s="1"/>
  <c r="AA461" i="6" s="1"/>
  <c r="AA462" i="6" s="1"/>
  <c r="AA463" i="6" s="1"/>
  <c r="AA464" i="6" s="1"/>
  <c r="AA465" i="6" s="1"/>
  <c r="AA466" i="6" s="1"/>
  <c r="AA467" i="6" s="1"/>
  <c r="AA468" i="6" s="1"/>
  <c r="AA469" i="6" s="1"/>
  <c r="AA470" i="6" s="1"/>
  <c r="AA471" i="6" s="1"/>
  <c r="AA472" i="6" s="1"/>
  <c r="AA473" i="6" s="1"/>
  <c r="AA474" i="6" s="1"/>
  <c r="AA475" i="6" s="1"/>
  <c r="AA476" i="6" s="1"/>
  <c r="AA477" i="6" s="1"/>
  <c r="AA478" i="6" s="1"/>
  <c r="AA479" i="6" s="1"/>
  <c r="AA480" i="6" s="1"/>
  <c r="AA481" i="6" s="1"/>
  <c r="AA482" i="6" s="1"/>
  <c r="AA483" i="6" s="1"/>
  <c r="AA484" i="6" s="1"/>
  <c r="AA485" i="6" s="1"/>
  <c r="AA486" i="6" s="1"/>
  <c r="AA487" i="6" s="1"/>
  <c r="AA488" i="6" s="1"/>
  <c r="AA489" i="6" s="1"/>
  <c r="AA490" i="6" s="1"/>
  <c r="AA491" i="6" s="1"/>
  <c r="AA492" i="6" s="1"/>
  <c r="AA493" i="6" s="1"/>
  <c r="AA494" i="6" s="1"/>
  <c r="AA495" i="6" s="1"/>
  <c r="AA496" i="6" s="1"/>
  <c r="AA497" i="6" s="1"/>
  <c r="AA498" i="6" s="1"/>
  <c r="AA499" i="6" s="1"/>
  <c r="AA500" i="6" s="1"/>
  <c r="AA501" i="6" s="1"/>
  <c r="AA502" i="6" s="1"/>
  <c r="AA503" i="6" s="1"/>
  <c r="AA504" i="6" s="1"/>
  <c r="AA505" i="6" s="1"/>
  <c r="AA506" i="6" s="1"/>
  <c r="AA507" i="6" s="1"/>
  <c r="AA508" i="6" s="1"/>
  <c r="AA509" i="6" s="1"/>
  <c r="AA510" i="6" s="1"/>
  <c r="AA511" i="6" s="1"/>
  <c r="AA512" i="6" s="1"/>
  <c r="AA513" i="6" s="1"/>
  <c r="AA514" i="6" s="1"/>
  <c r="AA515" i="6" s="1"/>
  <c r="AA516" i="6" s="1"/>
  <c r="AA517" i="6" s="1"/>
  <c r="AA518" i="6" s="1"/>
  <c r="AA519" i="6" s="1"/>
  <c r="AA520" i="6" s="1"/>
  <c r="AA521" i="6" s="1"/>
  <c r="AA522" i="6" s="1"/>
  <c r="AA523" i="6" s="1"/>
  <c r="AA524" i="6" s="1"/>
  <c r="AA525" i="6" s="1"/>
  <c r="AA526" i="6" s="1"/>
  <c r="AA527" i="6" s="1"/>
  <c r="AA528" i="6" s="1"/>
  <c r="AA529" i="6" s="1"/>
  <c r="AA530" i="6" s="1"/>
  <c r="AA531" i="6" s="1"/>
  <c r="AA532" i="6" s="1"/>
  <c r="AA533" i="6" s="1"/>
  <c r="AA534" i="6" s="1"/>
  <c r="AA535" i="6" s="1"/>
  <c r="AA536" i="6" s="1"/>
  <c r="AA537" i="6" s="1"/>
  <c r="AA538" i="6" s="1"/>
  <c r="AA539" i="6" s="1"/>
  <c r="AA540" i="6" s="1"/>
  <c r="AA541" i="6" s="1"/>
  <c r="AA542" i="6" s="1"/>
  <c r="AA543" i="6" s="1"/>
  <c r="AA544" i="6" s="1"/>
  <c r="AA545" i="6" s="1"/>
  <c r="AA546" i="6" s="1"/>
  <c r="AA547" i="6" s="1"/>
  <c r="AA548" i="6" s="1"/>
  <c r="AA549" i="6" s="1"/>
  <c r="AA550" i="6" s="1"/>
  <c r="AA551" i="6" s="1"/>
  <c r="AA552" i="6" s="1"/>
  <c r="AA553" i="6" s="1"/>
  <c r="AA554" i="6" s="1"/>
  <c r="AA555" i="6" s="1"/>
  <c r="AA556" i="6" s="1"/>
  <c r="AA557" i="6" s="1"/>
  <c r="AA558" i="6" s="1"/>
  <c r="AA559" i="6" s="1"/>
  <c r="AA560" i="6" s="1"/>
  <c r="AA561" i="6" s="1"/>
  <c r="AA562" i="6" s="1"/>
  <c r="AA563" i="6" s="1"/>
  <c r="AA564" i="6" s="1"/>
  <c r="AA565" i="6" s="1"/>
  <c r="AA566" i="6" s="1"/>
  <c r="AA567" i="6" s="1"/>
  <c r="AA568" i="6" s="1"/>
  <c r="AA569" i="6" s="1"/>
  <c r="AA570" i="6" s="1"/>
  <c r="AA571" i="6" s="1"/>
  <c r="AA572" i="6" s="1"/>
  <c r="AA573" i="6" s="1"/>
  <c r="AA574" i="6" s="1"/>
  <c r="AA575" i="6" s="1"/>
  <c r="AA576" i="6" s="1"/>
  <c r="AA577" i="6" s="1"/>
  <c r="AA578" i="6" s="1"/>
  <c r="AA579" i="6" s="1"/>
  <c r="AA580" i="6" s="1"/>
  <c r="AA581" i="6" s="1"/>
  <c r="AA582" i="6" s="1"/>
  <c r="AA583" i="6" s="1"/>
  <c r="AA584" i="6" s="1"/>
  <c r="AA585" i="6" s="1"/>
  <c r="AA586" i="6" s="1"/>
  <c r="AA587" i="6" s="1"/>
  <c r="AA588" i="6" s="1"/>
  <c r="AA589" i="6" s="1"/>
  <c r="AA590" i="6" s="1"/>
  <c r="AA591" i="6" s="1"/>
  <c r="AA592" i="6" s="1"/>
  <c r="AA593" i="6" s="1"/>
  <c r="AA594" i="6" s="1"/>
  <c r="AA595" i="6" s="1"/>
  <c r="AA596" i="6" s="1"/>
  <c r="AA597" i="6" s="1"/>
  <c r="AA598" i="6" s="1"/>
  <c r="AA599" i="6" s="1"/>
  <c r="AA600" i="6" s="1"/>
  <c r="AA601" i="6" s="1"/>
  <c r="AA602" i="6" s="1"/>
  <c r="AA603" i="6" s="1"/>
  <c r="AA604" i="6" s="1"/>
  <c r="AA605" i="6" s="1"/>
  <c r="AA606" i="6" s="1"/>
  <c r="AA607" i="6" s="1"/>
  <c r="AA608" i="6" s="1"/>
  <c r="AA609" i="6" s="1"/>
  <c r="AA610" i="6" s="1"/>
  <c r="AA611" i="6" s="1"/>
  <c r="AA612" i="6" s="1"/>
  <c r="AA613" i="6" s="1"/>
  <c r="AA614" i="6" s="1"/>
  <c r="AA615" i="6" s="1"/>
  <c r="AA616" i="6" s="1"/>
  <c r="AA617" i="6" s="1"/>
  <c r="AA618" i="6" s="1"/>
  <c r="AA619" i="6" s="1"/>
  <c r="AA620" i="6" s="1"/>
  <c r="AA621" i="6" s="1"/>
  <c r="AA622" i="6" s="1"/>
  <c r="AA623" i="6" s="1"/>
  <c r="AA624" i="6" s="1"/>
  <c r="AA625" i="6" s="1"/>
  <c r="AA626" i="6" s="1"/>
  <c r="AA627" i="6" s="1"/>
  <c r="AA628" i="6" s="1"/>
  <c r="AA629" i="6" s="1"/>
  <c r="AA630" i="6" s="1"/>
  <c r="AA631" i="6" s="1"/>
  <c r="AA632" i="6" s="1"/>
  <c r="AA633" i="6" s="1"/>
  <c r="AA634" i="6" s="1"/>
  <c r="AA635" i="6" s="1"/>
  <c r="AA636" i="6" s="1"/>
  <c r="AA637" i="6" s="1"/>
  <c r="AA638" i="6" s="1"/>
  <c r="AA639" i="6" s="1"/>
  <c r="AA640" i="6" s="1"/>
  <c r="AA641" i="6" s="1"/>
  <c r="AA642" i="6" s="1"/>
  <c r="AA643" i="6" s="1"/>
  <c r="AA644" i="6" s="1"/>
  <c r="AA645" i="6" s="1"/>
  <c r="AA646" i="6" s="1"/>
  <c r="AA647" i="6" s="1"/>
  <c r="AA648" i="6" s="1"/>
  <c r="AA649" i="6" s="1"/>
  <c r="AA650" i="6" s="1"/>
  <c r="AA651" i="6" s="1"/>
  <c r="AA652" i="6" s="1"/>
  <c r="AA653" i="6" s="1"/>
  <c r="AA654" i="6" s="1"/>
  <c r="AA655" i="6" s="1"/>
  <c r="AA656" i="6" s="1"/>
  <c r="AA657" i="6" s="1"/>
  <c r="AA658" i="6" s="1"/>
  <c r="AA659" i="6" s="1"/>
  <c r="AA660" i="6" s="1"/>
  <c r="AA661" i="6" s="1"/>
  <c r="AA662" i="6" s="1"/>
  <c r="AA663" i="6" s="1"/>
  <c r="AA664" i="6" s="1"/>
  <c r="AA665" i="6" s="1"/>
  <c r="AA666" i="6" s="1"/>
  <c r="AA667" i="6" s="1"/>
  <c r="AA668" i="6" s="1"/>
  <c r="AA669" i="6" s="1"/>
  <c r="AA670" i="6" s="1"/>
  <c r="AA671" i="6" s="1"/>
  <c r="AA672" i="6" s="1"/>
  <c r="AA673" i="6" s="1"/>
  <c r="AA674" i="6" s="1"/>
  <c r="AA675" i="6" s="1"/>
  <c r="AA676" i="6" s="1"/>
  <c r="AA677" i="6" s="1"/>
  <c r="AA678" i="6" s="1"/>
  <c r="AA679" i="6" s="1"/>
  <c r="AA680" i="6" s="1"/>
  <c r="AA681" i="6" s="1"/>
  <c r="AA682" i="6" s="1"/>
  <c r="AA683" i="6" s="1"/>
  <c r="AA684" i="6" s="1"/>
  <c r="AA685" i="6" s="1"/>
  <c r="AA686" i="6" s="1"/>
  <c r="AA687" i="6" s="1"/>
  <c r="AA688" i="6" s="1"/>
  <c r="AA689" i="6" s="1"/>
  <c r="AA690" i="6" s="1"/>
  <c r="AA691" i="6" s="1"/>
  <c r="AA692" i="6" s="1"/>
  <c r="AA693" i="6" s="1"/>
  <c r="AA694" i="6" s="1"/>
  <c r="AA695" i="6" s="1"/>
  <c r="AA696" i="6" s="1"/>
  <c r="AA697" i="6" s="1"/>
  <c r="AA698" i="6" s="1"/>
  <c r="AA699" i="6" s="1"/>
  <c r="AA700" i="6" s="1"/>
  <c r="AA701" i="6" s="1"/>
  <c r="AA702" i="6" s="1"/>
  <c r="AA703" i="6" s="1"/>
  <c r="AA704" i="6" s="1"/>
  <c r="AA705" i="6" s="1"/>
  <c r="AA706" i="6" s="1"/>
  <c r="AA707" i="6" s="1"/>
  <c r="AA708" i="6" s="1"/>
  <c r="AA709" i="6" s="1"/>
  <c r="AA710" i="6" s="1"/>
  <c r="AA711" i="6" s="1"/>
  <c r="AA712" i="6" s="1"/>
  <c r="AA713" i="6" s="1"/>
  <c r="AA714" i="6" s="1"/>
  <c r="AA715" i="6" s="1"/>
  <c r="AA716" i="6" s="1"/>
  <c r="AA717" i="6" s="1"/>
  <c r="AA718" i="6" s="1"/>
  <c r="AA719" i="6" s="1"/>
  <c r="AA720" i="6" s="1"/>
  <c r="AA721" i="6" s="1"/>
  <c r="AA722" i="6" s="1"/>
  <c r="AA723" i="6" s="1"/>
  <c r="AA724" i="6" s="1"/>
  <c r="AA725" i="6" s="1"/>
  <c r="AA726" i="6" s="1"/>
  <c r="AA727" i="6" s="1"/>
  <c r="AA728" i="6" s="1"/>
  <c r="AA729" i="6" s="1"/>
  <c r="AA730" i="6" s="1"/>
  <c r="AA731" i="6" s="1"/>
  <c r="AA732" i="6" s="1"/>
  <c r="AA733" i="6" s="1"/>
  <c r="AA734" i="6" s="1"/>
  <c r="AA735" i="6" s="1"/>
  <c r="AA736" i="6" s="1"/>
  <c r="AA737" i="6" s="1"/>
  <c r="AA738" i="6" s="1"/>
  <c r="AA739" i="6" s="1"/>
  <c r="AA740" i="6" s="1"/>
  <c r="AA741" i="6" s="1"/>
  <c r="AA742" i="6" s="1"/>
  <c r="AA743" i="6" s="1"/>
  <c r="AA744" i="6" s="1"/>
  <c r="AA745" i="6" s="1"/>
  <c r="AA746" i="6" s="1"/>
  <c r="AA747" i="6" s="1"/>
  <c r="AA748" i="6" s="1"/>
  <c r="AA749" i="6" s="1"/>
  <c r="AA750" i="6" s="1"/>
  <c r="AA751" i="6" s="1"/>
  <c r="AA752" i="6" s="1"/>
  <c r="AA753" i="6" s="1"/>
  <c r="AA754" i="6" s="1"/>
  <c r="AA755" i="6" s="1"/>
  <c r="AA756" i="6" s="1"/>
  <c r="AA757" i="6" s="1"/>
  <c r="AA758" i="6" s="1"/>
  <c r="AA759" i="6" s="1"/>
  <c r="AA760" i="6" s="1"/>
  <c r="AA761" i="6" s="1"/>
  <c r="AA762" i="6" s="1"/>
  <c r="AA763" i="6" s="1"/>
  <c r="AA764" i="6" s="1"/>
  <c r="AA765" i="6" s="1"/>
  <c r="AA766" i="6" s="1"/>
  <c r="AA767" i="6" s="1"/>
  <c r="AA768" i="6" s="1"/>
  <c r="AA769" i="6" s="1"/>
  <c r="AA770" i="6" s="1"/>
  <c r="AA771" i="6" s="1"/>
  <c r="AA772" i="6" s="1"/>
  <c r="AA773" i="6" s="1"/>
  <c r="AA774" i="6" s="1"/>
  <c r="AA775" i="6" s="1"/>
  <c r="AA776" i="6" s="1"/>
  <c r="AA777" i="6" s="1"/>
  <c r="AA778" i="6" s="1"/>
  <c r="AA779" i="6" s="1"/>
  <c r="AA780" i="6" s="1"/>
  <c r="AA781" i="6" s="1"/>
  <c r="AA782" i="6" s="1"/>
  <c r="AA783" i="6" s="1"/>
  <c r="AA784" i="6" s="1"/>
  <c r="AA785" i="6" s="1"/>
  <c r="AA786" i="6" s="1"/>
  <c r="AA787" i="6" s="1"/>
  <c r="AA788" i="6" s="1"/>
  <c r="AA789" i="6" s="1"/>
  <c r="AA790" i="6" s="1"/>
  <c r="AA791" i="6" s="1"/>
  <c r="AA792" i="6" s="1"/>
  <c r="AA793" i="6" s="1"/>
  <c r="AA794" i="6" s="1"/>
  <c r="AA795" i="6" s="1"/>
  <c r="AA796" i="6" s="1"/>
  <c r="AA797" i="6" s="1"/>
  <c r="AA798" i="6" s="1"/>
  <c r="AA799" i="6" s="1"/>
  <c r="AA800" i="6" s="1"/>
  <c r="AA801" i="6" s="1"/>
  <c r="AA802" i="6" s="1"/>
  <c r="AA803" i="6" s="1"/>
  <c r="AA804" i="6" s="1"/>
  <c r="AA805" i="6" s="1"/>
  <c r="AA806" i="6" s="1"/>
  <c r="AA807" i="6" s="1"/>
  <c r="AA808" i="6" s="1"/>
  <c r="AA809" i="6" s="1"/>
  <c r="AA810" i="6" s="1"/>
  <c r="AA811" i="6" s="1"/>
  <c r="AA812" i="6" s="1"/>
  <c r="AA813" i="6" s="1"/>
  <c r="AA814" i="6" s="1"/>
  <c r="AA815" i="6" s="1"/>
  <c r="AA816" i="6" s="1"/>
  <c r="AA817" i="6" s="1"/>
  <c r="AA818" i="6" s="1"/>
  <c r="AA819" i="6" s="1"/>
  <c r="AA820" i="6" s="1"/>
  <c r="AA821" i="6" s="1"/>
  <c r="AA822" i="6" s="1"/>
  <c r="AA823" i="6" s="1"/>
  <c r="AA824" i="6" s="1"/>
  <c r="AA825" i="6" s="1"/>
  <c r="AA826" i="6" s="1"/>
  <c r="AA827" i="6" s="1"/>
  <c r="AA828" i="6" s="1"/>
  <c r="AA829" i="6" s="1"/>
  <c r="AA830" i="6" s="1"/>
  <c r="AA831" i="6" s="1"/>
  <c r="AA832" i="6" s="1"/>
  <c r="AA833" i="6" s="1"/>
  <c r="AA834" i="6" s="1"/>
  <c r="AA835" i="6" s="1"/>
  <c r="AA836" i="6" s="1"/>
  <c r="AA837" i="6" s="1"/>
  <c r="AA838" i="6" s="1"/>
  <c r="AA839" i="6" s="1"/>
  <c r="AA840" i="6" s="1"/>
  <c r="AA841" i="6" s="1"/>
  <c r="AA842" i="6" s="1"/>
  <c r="AA843" i="6" s="1"/>
  <c r="AA844" i="6" s="1"/>
  <c r="AA845" i="6" s="1"/>
  <c r="AA846" i="6" s="1"/>
  <c r="AA847" i="6" s="1"/>
  <c r="AA848" i="6" s="1"/>
  <c r="AA849" i="6" s="1"/>
  <c r="AA850" i="6" s="1"/>
  <c r="AA851" i="6" s="1"/>
  <c r="AA852" i="6" s="1"/>
  <c r="AA853" i="6" s="1"/>
  <c r="AA854" i="6" s="1"/>
  <c r="AA855" i="6" s="1"/>
  <c r="AA856" i="6" s="1"/>
  <c r="AA857" i="6" s="1"/>
  <c r="AA858" i="6" s="1"/>
  <c r="AA859" i="6" s="1"/>
  <c r="AA860" i="6" s="1"/>
  <c r="AA861" i="6" s="1"/>
  <c r="AA862" i="6" s="1"/>
  <c r="AA863" i="6" s="1"/>
  <c r="AA864" i="6" s="1"/>
  <c r="AA865" i="6" s="1"/>
  <c r="AA866" i="6" s="1"/>
  <c r="AA867" i="6" s="1"/>
  <c r="AA868" i="6" s="1"/>
  <c r="AA869" i="6" s="1"/>
  <c r="AA870" i="6" s="1"/>
  <c r="AA871" i="6" s="1"/>
  <c r="AA872" i="6" s="1"/>
  <c r="AA873" i="6" s="1"/>
  <c r="AA874" i="6" s="1"/>
  <c r="AA875" i="6" s="1"/>
  <c r="AA876" i="6" s="1"/>
  <c r="AA877" i="6" s="1"/>
  <c r="AA878" i="6" s="1"/>
  <c r="AA879" i="6" s="1"/>
  <c r="AA880" i="6" s="1"/>
  <c r="AA881" i="6" s="1"/>
  <c r="AA882" i="6" s="1"/>
  <c r="AA883" i="6" s="1"/>
  <c r="AA884" i="6" s="1"/>
  <c r="AA885" i="6" s="1"/>
  <c r="AA886" i="6" s="1"/>
  <c r="AA887" i="6" s="1"/>
  <c r="AA888" i="6" s="1"/>
  <c r="AA889" i="6" s="1"/>
  <c r="AA890" i="6" s="1"/>
  <c r="AA891" i="6" s="1"/>
  <c r="AA892" i="6" s="1"/>
  <c r="AA893" i="6" s="1"/>
  <c r="AA894" i="6" s="1"/>
  <c r="AA895" i="6" s="1"/>
  <c r="AA896" i="6" s="1"/>
  <c r="AA897" i="6" s="1"/>
  <c r="AA898" i="6" s="1"/>
  <c r="AA899" i="6" s="1"/>
  <c r="AA900" i="6" s="1"/>
  <c r="AA901" i="6" s="1"/>
  <c r="AA902" i="6" s="1"/>
  <c r="AA903" i="6" s="1"/>
  <c r="AA904" i="6" s="1"/>
  <c r="AA905" i="6" s="1"/>
  <c r="AA906" i="6" s="1"/>
  <c r="AA907" i="6" s="1"/>
  <c r="AA908" i="6" s="1"/>
  <c r="AA909" i="6" s="1"/>
  <c r="AA910" i="6" s="1"/>
  <c r="AA911" i="6" s="1"/>
  <c r="AA912" i="6" s="1"/>
  <c r="AA913" i="6" s="1"/>
  <c r="AA914" i="6" s="1"/>
  <c r="AA915" i="6" s="1"/>
  <c r="AA916" i="6" s="1"/>
  <c r="AA917" i="6" s="1"/>
  <c r="AA918" i="6" s="1"/>
  <c r="AA919" i="6" s="1"/>
  <c r="AA920" i="6" s="1"/>
  <c r="AA921" i="6" s="1"/>
  <c r="AA922" i="6" s="1"/>
  <c r="AA923" i="6" s="1"/>
  <c r="AA924" i="6" s="1"/>
  <c r="AA925" i="6" s="1"/>
  <c r="AA926" i="6" s="1"/>
  <c r="AA927" i="6" s="1"/>
  <c r="AA928" i="6" s="1"/>
  <c r="AA929" i="6" s="1"/>
  <c r="AA930" i="6" s="1"/>
  <c r="AA931" i="6" s="1"/>
  <c r="AA932" i="6" s="1"/>
  <c r="AA933" i="6" s="1"/>
  <c r="AA934" i="6" s="1"/>
  <c r="AA935" i="6" s="1"/>
  <c r="AA936" i="6" s="1"/>
  <c r="AA937" i="6" s="1"/>
  <c r="AA938" i="6" s="1"/>
  <c r="AA939" i="6" s="1"/>
  <c r="AA940" i="6" s="1"/>
  <c r="AA941" i="6" s="1"/>
  <c r="AA942" i="6" s="1"/>
  <c r="AA943" i="6" s="1"/>
  <c r="AA944" i="6" s="1"/>
  <c r="AA945" i="6" s="1"/>
  <c r="AA946" i="6" s="1"/>
  <c r="AA947" i="6" s="1"/>
  <c r="AA948" i="6" s="1"/>
  <c r="AA949" i="6" s="1"/>
  <c r="AA950" i="6" s="1"/>
  <c r="AA951" i="6" s="1"/>
  <c r="AA952" i="6" s="1"/>
  <c r="AA953" i="6" s="1"/>
  <c r="AA954" i="6" s="1"/>
  <c r="AA955" i="6" s="1"/>
  <c r="AA956" i="6" s="1"/>
  <c r="AA957" i="6" s="1"/>
  <c r="AA958" i="6" s="1"/>
  <c r="AA959" i="6" s="1"/>
  <c r="AA960" i="6" s="1"/>
  <c r="AA961" i="6" s="1"/>
  <c r="AA962" i="6" s="1"/>
  <c r="AA963" i="6" s="1"/>
  <c r="AA964" i="6" s="1"/>
  <c r="AA965" i="6" s="1"/>
  <c r="AA966" i="6" s="1"/>
  <c r="AA967" i="6" s="1"/>
  <c r="AA968" i="6" s="1"/>
  <c r="AA969" i="6" s="1"/>
  <c r="AA970" i="6" s="1"/>
  <c r="AA971" i="6" s="1"/>
  <c r="AA972" i="6" s="1"/>
  <c r="AA973" i="6" s="1"/>
  <c r="AA974" i="6" s="1"/>
  <c r="AA975" i="6" s="1"/>
  <c r="AA976" i="6" s="1"/>
  <c r="AA977" i="6" s="1"/>
  <c r="AA978" i="6" s="1"/>
  <c r="AA979" i="6" s="1"/>
  <c r="AA980" i="6" s="1"/>
  <c r="AA981" i="6" s="1"/>
  <c r="AA982" i="6" s="1"/>
  <c r="AA983" i="6" s="1"/>
  <c r="AA984" i="6" s="1"/>
  <c r="AA985" i="6" s="1"/>
  <c r="AA986" i="6" s="1"/>
  <c r="AA987" i="6" s="1"/>
  <c r="AA988" i="6" s="1"/>
  <c r="AA989" i="6" s="1"/>
  <c r="AA990" i="6" s="1"/>
  <c r="AA991" i="6" s="1"/>
  <c r="AA992" i="6" s="1"/>
  <c r="AA993" i="6" s="1"/>
  <c r="AA994" i="6" s="1"/>
  <c r="AA995" i="6" s="1"/>
  <c r="AA996" i="6" s="1"/>
  <c r="AA997" i="6" s="1"/>
  <c r="AA998" i="6" s="1"/>
  <c r="AA999" i="6" s="1"/>
  <c r="AA1000" i="6" s="1"/>
  <c r="AA1001" i="6" s="1"/>
  <c r="AA1002" i="6" s="1"/>
  <c r="AA1003" i="6" s="1"/>
  <c r="AA1004" i="6" s="1"/>
  <c r="AA1005" i="6" s="1"/>
  <c r="AA1006" i="6" s="1"/>
  <c r="AA1007" i="6" s="1"/>
  <c r="AA1008" i="6" s="1"/>
  <c r="AA1009" i="6" s="1"/>
  <c r="AA1010" i="6" s="1"/>
  <c r="AA1011" i="6" s="1"/>
  <c r="AA1012" i="6" s="1"/>
  <c r="AA1013" i="6" s="1"/>
  <c r="AA1014" i="6" s="1"/>
  <c r="AA1015" i="6" s="1"/>
  <c r="AA1016" i="6" s="1"/>
  <c r="AA1017" i="6" s="1"/>
  <c r="AA1018" i="6" s="1"/>
  <c r="AA1019" i="6" s="1"/>
  <c r="AA1020" i="6" s="1"/>
  <c r="AA1021" i="6" s="1"/>
  <c r="AA1022" i="6" s="1"/>
  <c r="AA1023" i="6" s="1"/>
  <c r="AA1024" i="6" s="1"/>
  <c r="AA1025" i="6" s="1"/>
  <c r="AA1026" i="6" s="1"/>
  <c r="AA1027" i="6" s="1"/>
  <c r="AA1028" i="6" s="1"/>
  <c r="AA1029" i="6" s="1"/>
  <c r="AA1030" i="6" s="1"/>
  <c r="AA1031" i="6" s="1"/>
  <c r="AA1032" i="6" s="1"/>
  <c r="AA1033" i="6" s="1"/>
  <c r="AA1034" i="6" s="1"/>
  <c r="AA1035" i="6" s="1"/>
  <c r="AA1036" i="6" s="1"/>
  <c r="AA1037" i="6" s="1"/>
  <c r="AA1038" i="6" s="1"/>
  <c r="E8" i="24"/>
  <c r="A3" i="24" a="1"/>
  <c r="A3" i="24" s="1"/>
  <c r="A2" i="24"/>
  <c r="A1" i="24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B2" i="29" l="1"/>
  <c r="E29" i="29" s="1"/>
  <c r="E27" i="29" s="1"/>
  <c r="E39" i="29" s="1"/>
  <c r="E40" i="29" s="1"/>
  <c r="C12" i="21" s="1"/>
  <c r="E2661" i="5"/>
  <c r="E2612" i="5"/>
  <c r="E1108" i="5"/>
  <c r="E2643" i="5"/>
  <c r="E2587" i="5"/>
  <c r="E2531" i="5"/>
  <c r="E2467" i="5"/>
  <c r="E2403" i="5"/>
  <c r="E2387" i="5"/>
  <c r="E1787" i="5"/>
  <c r="E1691" i="5"/>
  <c r="E1627" i="5"/>
  <c r="E1563" i="5"/>
  <c r="E2515" i="5"/>
  <c r="E2451" i="5"/>
  <c r="E2435" i="5"/>
  <c r="E2371" i="5"/>
  <c r="E2355" i="5"/>
  <c r="E1771" i="5"/>
  <c r="E1707" i="5"/>
  <c r="E1643" i="5"/>
  <c r="E1579" i="5"/>
  <c r="E1531" i="5"/>
  <c r="E1515" i="5"/>
  <c r="E3010" i="5"/>
  <c r="E2986" i="5"/>
  <c r="E2954" i="5"/>
  <c r="E2930" i="5"/>
  <c r="E2898" i="5"/>
  <c r="E2874" i="5"/>
  <c r="E2842" i="5"/>
  <c r="E2818" i="5"/>
  <c r="E2778" i="5"/>
  <c r="E2746" i="5"/>
  <c r="E2714" i="5"/>
  <c r="E1357" i="5"/>
  <c r="E2499" i="5"/>
  <c r="E2339" i="5"/>
  <c r="E1819" i="5"/>
  <c r="E1755" i="5"/>
  <c r="E1723" i="5"/>
  <c r="E1659" i="5"/>
  <c r="E1595" i="5"/>
  <c r="E3042" i="5"/>
  <c r="E3018" i="5"/>
  <c r="E2994" i="5"/>
  <c r="E2970" i="5"/>
  <c r="E2946" i="5"/>
  <c r="E2922" i="5"/>
  <c r="E2906" i="5"/>
  <c r="E2882" i="5"/>
  <c r="E2858" i="5"/>
  <c r="E2826" i="5"/>
  <c r="E2802" i="5"/>
  <c r="E2786" i="5"/>
  <c r="E2762" i="5"/>
  <c r="E2738" i="5"/>
  <c r="E2722" i="5"/>
  <c r="E2698" i="5"/>
  <c r="E2634" i="5"/>
  <c r="E2013" i="5"/>
  <c r="E2652" i="5"/>
  <c r="E2547" i="5"/>
  <c r="E2483" i="5"/>
  <c r="E2419" i="5"/>
  <c r="E2323" i="5"/>
  <c r="E1883" i="5"/>
  <c r="E1859" i="5"/>
  <c r="E1803" i="5"/>
  <c r="E1739" i="5"/>
  <c r="E1675" i="5"/>
  <c r="E1611" i="5"/>
  <c r="E1547" i="5"/>
  <c r="E1411" i="5"/>
  <c r="E3034" i="5"/>
  <c r="E3026" i="5"/>
  <c r="E3002" i="5"/>
  <c r="E2978" i="5"/>
  <c r="E2962" i="5"/>
  <c r="E2938" i="5"/>
  <c r="E2914" i="5"/>
  <c r="E2890" i="5"/>
  <c r="E2866" i="5"/>
  <c r="E2850" i="5"/>
  <c r="E2834" i="5"/>
  <c r="E2810" i="5"/>
  <c r="E2794" i="5"/>
  <c r="E2770" i="5"/>
  <c r="E2754" i="5"/>
  <c r="E2730" i="5"/>
  <c r="E2706" i="5"/>
  <c r="E2688" i="5"/>
  <c r="E2624" i="5"/>
  <c r="E2560" i="5"/>
  <c r="E1976" i="5"/>
  <c r="E1832" i="5"/>
  <c r="E1816" i="5"/>
  <c r="E1800" i="5"/>
  <c r="E1784" i="5"/>
  <c r="E1768" i="5"/>
  <c r="E1752" i="5"/>
  <c r="E1736" i="5"/>
  <c r="E1720" i="5"/>
  <c r="E1704" i="5"/>
  <c r="E1688" i="5"/>
  <c r="E1672" i="5"/>
  <c r="E1656" i="5"/>
  <c r="E1640" i="5"/>
  <c r="E1624" i="5"/>
  <c r="E1608" i="5"/>
  <c r="E1592" i="5"/>
  <c r="E1576" i="5"/>
  <c r="E1560" i="5"/>
  <c r="E1544" i="5"/>
  <c r="E1528" i="5"/>
  <c r="E1512" i="5"/>
  <c r="E1456" i="5"/>
  <c r="E1408" i="5"/>
  <c r="E2679" i="5"/>
  <c r="E1871" i="5"/>
  <c r="E1831" i="5"/>
  <c r="E1495" i="5"/>
  <c r="E1455" i="5"/>
  <c r="E1359" i="5"/>
  <c r="E943" i="5"/>
  <c r="E2599" i="5"/>
  <c r="E735" i="5"/>
  <c r="E2670" i="5"/>
  <c r="E2574" i="5"/>
  <c r="E2302" i="5"/>
  <c r="E2270" i="5"/>
  <c r="E2238" i="5"/>
  <c r="E2206" i="5"/>
  <c r="E2174" i="5"/>
  <c r="E2142" i="5"/>
  <c r="E2110" i="5"/>
  <c r="E2078" i="5"/>
  <c r="E2046" i="5"/>
  <c r="E1934" i="5"/>
  <c r="V2339" i="5"/>
  <c r="V2794" i="5"/>
  <c r="V2467" i="5"/>
  <c r="V1576" i="5"/>
  <c r="V2738" i="5"/>
  <c r="V2323" i="5"/>
  <c r="V1512" i="5"/>
  <c r="V2730" i="5"/>
  <c r="V2110" i="5"/>
  <c r="V2994" i="5"/>
  <c r="V2670" i="5"/>
  <c r="V2078" i="5"/>
  <c r="V2930" i="5"/>
  <c r="V2587" i="5"/>
  <c r="V1831" i="5"/>
  <c r="V2866" i="5"/>
  <c r="V2574" i="5"/>
  <c r="V1768" i="5"/>
  <c r="V2858" i="5"/>
  <c r="V1704" i="5"/>
  <c r="V2802" i="5"/>
  <c r="V2451" i="5"/>
  <c r="V1640" i="5"/>
  <c r="E3029" i="5"/>
  <c r="V3029" i="5"/>
  <c r="E2973" i="5"/>
  <c r="V2973" i="5"/>
  <c r="E2925" i="5"/>
  <c r="V2925" i="5"/>
  <c r="E2885" i="5"/>
  <c r="V2885" i="5"/>
  <c r="E2845" i="5"/>
  <c r="V2845" i="5"/>
  <c r="E2805" i="5"/>
  <c r="V2805" i="5"/>
  <c r="E2757" i="5"/>
  <c r="V2757" i="5"/>
  <c r="E2733" i="5"/>
  <c r="V2733" i="5"/>
  <c r="E2685" i="5"/>
  <c r="V2685" i="5"/>
  <c r="E2629" i="5"/>
  <c r="V2629" i="5"/>
  <c r="E2589" i="5"/>
  <c r="V2589" i="5"/>
  <c r="E2549" i="5"/>
  <c r="V2549" i="5"/>
  <c r="E2509" i="5"/>
  <c r="V2509" i="5"/>
  <c r="E2453" i="5"/>
  <c r="V2453" i="5"/>
  <c r="E2421" i="5"/>
  <c r="V2421" i="5"/>
  <c r="E2381" i="5"/>
  <c r="V2381" i="5"/>
  <c r="E2325" i="5"/>
  <c r="V2325" i="5"/>
  <c r="E2285" i="5"/>
  <c r="V2285" i="5"/>
  <c r="E2245" i="5"/>
  <c r="V2245" i="5"/>
  <c r="E2197" i="5"/>
  <c r="V2197" i="5"/>
  <c r="E2157" i="5"/>
  <c r="V2157" i="5"/>
  <c r="E2117" i="5"/>
  <c r="V2117" i="5"/>
  <c r="E2069" i="5"/>
  <c r="V2069" i="5"/>
  <c r="E2029" i="5"/>
  <c r="V2029" i="5"/>
  <c r="E1989" i="5"/>
  <c r="V1989" i="5"/>
  <c r="E1949" i="5"/>
  <c r="V1949" i="5"/>
  <c r="E1909" i="5"/>
  <c r="V1909" i="5"/>
  <c r="E1869" i="5"/>
  <c r="V1869" i="5"/>
  <c r="E1773" i="5"/>
  <c r="V1773" i="5"/>
  <c r="E1733" i="5"/>
  <c r="V1733" i="5"/>
  <c r="E1677" i="5"/>
  <c r="V1677" i="5"/>
  <c r="E1637" i="5"/>
  <c r="V1637" i="5"/>
  <c r="E1597" i="5"/>
  <c r="V1597" i="5"/>
  <c r="E1541" i="5"/>
  <c r="V1541" i="5"/>
  <c r="E1509" i="5"/>
  <c r="V1509" i="5"/>
  <c r="E1469" i="5"/>
  <c r="V1469" i="5"/>
  <c r="E1421" i="5"/>
  <c r="V1421" i="5"/>
  <c r="E1389" i="5"/>
  <c r="V1389" i="5"/>
  <c r="E1341" i="5"/>
  <c r="V1341" i="5"/>
  <c r="E1293" i="5"/>
  <c r="V1293" i="5"/>
  <c r="E1253" i="5"/>
  <c r="V1253" i="5"/>
  <c r="E1205" i="5"/>
  <c r="V1205" i="5"/>
  <c r="E1165" i="5"/>
  <c r="V1165" i="5"/>
  <c r="E1117" i="5"/>
  <c r="V1117" i="5"/>
  <c r="E1077" i="5"/>
  <c r="V1077" i="5"/>
  <c r="E1037" i="5"/>
  <c r="V1037" i="5"/>
  <c r="E981" i="5"/>
  <c r="V981" i="5"/>
  <c r="E957" i="5"/>
  <c r="V957" i="5"/>
  <c r="E901" i="5"/>
  <c r="V901" i="5"/>
  <c r="E853" i="5"/>
  <c r="V853" i="5"/>
  <c r="E813" i="5"/>
  <c r="V813" i="5"/>
  <c r="E765" i="5"/>
  <c r="V765" i="5"/>
  <c r="E733" i="5"/>
  <c r="V733" i="5"/>
  <c r="E677" i="5"/>
  <c r="V677" i="5"/>
  <c r="E597" i="5"/>
  <c r="V597" i="5"/>
  <c r="E557" i="5"/>
  <c r="V557" i="5"/>
  <c r="E509" i="5"/>
  <c r="V509" i="5"/>
  <c r="E477" i="5"/>
  <c r="V477" i="5"/>
  <c r="E429" i="5"/>
  <c r="V429" i="5"/>
  <c r="E373" i="5"/>
  <c r="V373" i="5"/>
  <c r="E349" i="5"/>
  <c r="V349" i="5"/>
  <c r="E301" i="5"/>
  <c r="V301" i="5"/>
  <c r="E269" i="5"/>
  <c r="V269" i="5"/>
  <c r="E213" i="5"/>
  <c r="V213" i="5"/>
  <c r="E173" i="5"/>
  <c r="V173" i="5"/>
  <c r="E149" i="5"/>
  <c r="V149" i="5"/>
  <c r="E101" i="5"/>
  <c r="V101" i="5"/>
  <c r="E61" i="5"/>
  <c r="V61" i="5"/>
  <c r="E13" i="5"/>
  <c r="V13" i="5"/>
  <c r="E3044" i="5"/>
  <c r="V3044" i="5"/>
  <c r="E2988" i="5"/>
  <c r="V2988" i="5"/>
  <c r="E2948" i="5"/>
  <c r="V2948" i="5"/>
  <c r="E2916" i="5"/>
  <c r="V2916" i="5"/>
  <c r="E2868" i="5"/>
  <c r="V2868" i="5"/>
  <c r="E2836" i="5"/>
  <c r="V2836" i="5"/>
  <c r="E2788" i="5"/>
  <c r="V2788" i="5"/>
  <c r="E2732" i="5"/>
  <c r="V2732" i="5"/>
  <c r="E2692" i="5"/>
  <c r="V2692" i="5"/>
  <c r="E2644" i="5"/>
  <c r="V2644" i="5"/>
  <c r="E2596" i="5"/>
  <c r="V2596" i="5"/>
  <c r="E2556" i="5"/>
  <c r="V2556" i="5"/>
  <c r="E2532" i="5"/>
  <c r="V2532" i="5"/>
  <c r="E2476" i="5"/>
  <c r="V2476" i="5"/>
  <c r="E2436" i="5"/>
  <c r="V2436" i="5"/>
  <c r="E2412" i="5"/>
  <c r="V2412" i="5"/>
  <c r="E2372" i="5"/>
  <c r="V2372" i="5"/>
  <c r="E2340" i="5"/>
  <c r="V2340" i="5"/>
  <c r="E2300" i="5"/>
  <c r="V2300" i="5"/>
  <c r="E2268" i="5"/>
  <c r="V2268" i="5"/>
  <c r="E2220" i="5"/>
  <c r="V2220" i="5"/>
  <c r="E2180" i="5"/>
  <c r="V2180" i="5"/>
  <c r="E2140" i="5"/>
  <c r="V2140" i="5"/>
  <c r="E2100" i="5"/>
  <c r="V2100" i="5"/>
  <c r="E2076" i="5"/>
  <c r="V2076" i="5"/>
  <c r="E2028" i="5"/>
  <c r="V2028" i="5"/>
  <c r="E2004" i="5"/>
  <c r="V2004" i="5"/>
  <c r="E1956" i="5"/>
  <c r="V1956" i="5"/>
  <c r="E1924" i="5"/>
  <c r="V1924" i="5"/>
  <c r="E1884" i="5"/>
  <c r="V1884" i="5"/>
  <c r="E1844" i="5"/>
  <c r="V1844" i="5"/>
  <c r="E1820" i="5"/>
  <c r="V1820" i="5"/>
  <c r="E1772" i="5"/>
  <c r="V1772" i="5"/>
  <c r="E1740" i="5"/>
  <c r="V1740" i="5"/>
  <c r="E1708" i="5"/>
  <c r="V1708" i="5"/>
  <c r="E1668" i="5"/>
  <c r="V1668" i="5"/>
  <c r="E1628" i="5"/>
  <c r="V1628" i="5"/>
  <c r="E1596" i="5"/>
  <c r="V1596" i="5"/>
  <c r="E1556" i="5"/>
  <c r="V1556" i="5"/>
  <c r="E1524" i="5"/>
  <c r="V1524" i="5"/>
  <c r="E1484" i="5"/>
  <c r="V1484" i="5"/>
  <c r="E1452" i="5"/>
  <c r="V1452" i="5"/>
  <c r="E1372" i="5"/>
  <c r="V1372" i="5"/>
  <c r="E1340" i="5"/>
  <c r="V1340" i="5"/>
  <c r="E1300" i="5"/>
  <c r="V1300" i="5"/>
  <c r="E1284" i="5"/>
  <c r="V1284" i="5"/>
  <c r="E1244" i="5"/>
  <c r="V1244" i="5"/>
  <c r="E1212" i="5"/>
  <c r="V1212" i="5"/>
  <c r="E1172" i="5"/>
  <c r="V1172" i="5"/>
  <c r="E1140" i="5"/>
  <c r="V1140" i="5"/>
  <c r="E1092" i="5"/>
  <c r="V1092" i="5"/>
  <c r="E1060" i="5"/>
  <c r="V1060" i="5"/>
  <c r="E996" i="5"/>
  <c r="V996" i="5"/>
  <c r="E956" i="5"/>
  <c r="V956" i="5"/>
  <c r="E924" i="5"/>
  <c r="V924" i="5"/>
  <c r="E876" i="5"/>
  <c r="V876" i="5"/>
  <c r="E844" i="5"/>
  <c r="V844" i="5"/>
  <c r="E812" i="5"/>
  <c r="V812" i="5"/>
  <c r="E764" i="5"/>
  <c r="V764" i="5"/>
  <c r="E732" i="5"/>
  <c r="V732" i="5"/>
  <c r="E692" i="5"/>
  <c r="V692" i="5"/>
  <c r="E660" i="5"/>
  <c r="V660" i="5"/>
  <c r="E620" i="5"/>
  <c r="V620" i="5"/>
  <c r="E580" i="5"/>
  <c r="V580" i="5"/>
  <c r="E548" i="5"/>
  <c r="V548" i="5"/>
  <c r="E508" i="5"/>
  <c r="V508" i="5"/>
  <c r="E476" i="5"/>
  <c r="V476" i="5"/>
  <c r="E436" i="5"/>
  <c r="V436" i="5"/>
  <c r="E404" i="5"/>
  <c r="V404" i="5"/>
  <c r="E372" i="5"/>
  <c r="V372" i="5"/>
  <c r="E340" i="5"/>
  <c r="V340" i="5"/>
  <c r="E300" i="5"/>
  <c r="V300" i="5"/>
  <c r="E268" i="5"/>
  <c r="V268" i="5"/>
  <c r="E220" i="5"/>
  <c r="V220" i="5"/>
  <c r="E188" i="5"/>
  <c r="V188" i="5"/>
  <c r="E60" i="5"/>
  <c r="V60" i="5"/>
  <c r="E2666" i="5"/>
  <c r="V2666" i="5"/>
  <c r="E2602" i="5"/>
  <c r="V2602" i="5"/>
  <c r="E2562" i="5"/>
  <c r="V2562" i="5"/>
  <c r="E2538" i="5"/>
  <c r="V2538" i="5"/>
  <c r="E2498" i="5"/>
  <c r="V2498" i="5"/>
  <c r="E2466" i="5"/>
  <c r="V2466" i="5"/>
  <c r="E2442" i="5"/>
  <c r="V2442" i="5"/>
  <c r="E2402" i="5"/>
  <c r="V2402" i="5"/>
  <c r="E2370" i="5"/>
  <c r="V2370" i="5"/>
  <c r="E2322" i="5"/>
  <c r="V2322" i="5"/>
  <c r="E2154" i="5"/>
  <c r="V2154" i="5"/>
  <c r="E3046" i="5"/>
  <c r="V3046" i="5"/>
  <c r="E3038" i="5"/>
  <c r="V3038" i="5"/>
  <c r="E3030" i="5"/>
  <c r="V3030" i="5"/>
  <c r="E3022" i="5"/>
  <c r="V3022" i="5"/>
  <c r="E3014" i="5"/>
  <c r="V3014" i="5"/>
  <c r="E3006" i="5"/>
  <c r="V3006" i="5"/>
  <c r="E2998" i="5"/>
  <c r="V2998" i="5"/>
  <c r="E2990" i="5"/>
  <c r="V2990" i="5"/>
  <c r="E2982" i="5"/>
  <c r="V2982" i="5"/>
  <c r="E2974" i="5"/>
  <c r="V2974" i="5"/>
  <c r="E2966" i="5"/>
  <c r="V2966" i="5"/>
  <c r="E2958" i="5"/>
  <c r="V2958" i="5"/>
  <c r="E2950" i="5"/>
  <c r="V2950" i="5"/>
  <c r="E2942" i="5"/>
  <c r="V2942" i="5"/>
  <c r="E2934" i="5"/>
  <c r="V2934" i="5"/>
  <c r="E2926" i="5"/>
  <c r="V2926" i="5"/>
  <c r="E2918" i="5"/>
  <c r="V2918" i="5"/>
  <c r="E2910" i="5"/>
  <c r="V2910" i="5"/>
  <c r="E2902" i="5"/>
  <c r="V2902" i="5"/>
  <c r="E2894" i="5"/>
  <c r="V2894" i="5"/>
  <c r="E2886" i="5"/>
  <c r="V2886" i="5"/>
  <c r="E2878" i="5"/>
  <c r="V2878" i="5"/>
  <c r="E2870" i="5"/>
  <c r="V2870" i="5"/>
  <c r="E2862" i="5"/>
  <c r="V2862" i="5"/>
  <c r="E2854" i="5"/>
  <c r="V2854" i="5"/>
  <c r="E2846" i="5"/>
  <c r="V2846" i="5"/>
  <c r="E2838" i="5"/>
  <c r="V2838" i="5"/>
  <c r="E2830" i="5"/>
  <c r="V2830" i="5"/>
  <c r="E2814" i="5"/>
  <c r="V2814" i="5"/>
  <c r="E2806" i="5"/>
  <c r="V2806" i="5"/>
  <c r="E2798" i="5"/>
  <c r="V2798" i="5"/>
  <c r="E2790" i="5"/>
  <c r="V2790" i="5"/>
  <c r="E2782" i="5"/>
  <c r="V2782" i="5"/>
  <c r="E2774" i="5"/>
  <c r="V2774" i="5"/>
  <c r="E2766" i="5"/>
  <c r="V2766" i="5"/>
  <c r="E2758" i="5"/>
  <c r="V2758" i="5"/>
  <c r="E2750" i="5"/>
  <c r="V2750" i="5"/>
  <c r="E2742" i="5"/>
  <c r="V2742" i="5"/>
  <c r="E2734" i="5"/>
  <c r="V2734" i="5"/>
  <c r="E2726" i="5"/>
  <c r="V2726" i="5"/>
  <c r="E2718" i="5"/>
  <c r="V2718" i="5"/>
  <c r="E2710" i="5"/>
  <c r="V2710" i="5"/>
  <c r="E2702" i="5"/>
  <c r="V2702" i="5"/>
  <c r="E2694" i="5"/>
  <c r="V2694" i="5"/>
  <c r="E2686" i="5"/>
  <c r="V2686" i="5"/>
  <c r="E2678" i="5"/>
  <c r="V2678" i="5"/>
  <c r="E2662" i="5"/>
  <c r="V2662" i="5"/>
  <c r="E2654" i="5"/>
  <c r="V2654" i="5"/>
  <c r="E2646" i="5"/>
  <c r="V2646" i="5"/>
  <c r="E2638" i="5"/>
  <c r="V2638" i="5"/>
  <c r="E2630" i="5"/>
  <c r="V2630" i="5"/>
  <c r="E2622" i="5"/>
  <c r="V2622" i="5"/>
  <c r="E2614" i="5"/>
  <c r="V2614" i="5"/>
  <c r="E2606" i="5"/>
  <c r="V2606" i="5"/>
  <c r="E2598" i="5"/>
  <c r="V2598" i="5"/>
  <c r="E2590" i="5"/>
  <c r="V2590" i="5"/>
  <c r="E2582" i="5"/>
  <c r="V2582" i="5"/>
  <c r="E2566" i="5"/>
  <c r="V2566" i="5"/>
  <c r="E2558" i="5"/>
  <c r="V2558" i="5"/>
  <c r="E2550" i="5"/>
  <c r="V2550" i="5"/>
  <c r="E2542" i="5"/>
  <c r="V2542" i="5"/>
  <c r="E2534" i="5"/>
  <c r="V2534" i="5"/>
  <c r="E2526" i="5"/>
  <c r="V2526" i="5"/>
  <c r="E2518" i="5"/>
  <c r="V2518" i="5"/>
  <c r="E2510" i="5"/>
  <c r="V2510" i="5"/>
  <c r="E2502" i="5"/>
  <c r="V2502" i="5"/>
  <c r="E2494" i="5"/>
  <c r="V2494" i="5"/>
  <c r="E2486" i="5"/>
  <c r="V2486" i="5"/>
  <c r="E2478" i="5"/>
  <c r="V2478" i="5"/>
  <c r="E2470" i="5"/>
  <c r="V2470" i="5"/>
  <c r="E2462" i="5"/>
  <c r="V2462" i="5"/>
  <c r="E2454" i="5"/>
  <c r="V2454" i="5"/>
  <c r="E2446" i="5"/>
  <c r="V2446" i="5"/>
  <c r="E2438" i="5"/>
  <c r="V2438" i="5"/>
  <c r="E2430" i="5"/>
  <c r="V2430" i="5"/>
  <c r="E2422" i="5"/>
  <c r="V2422" i="5"/>
  <c r="E2414" i="5"/>
  <c r="V2414" i="5"/>
  <c r="E2406" i="5"/>
  <c r="V2406" i="5"/>
  <c r="E2398" i="5"/>
  <c r="V2398" i="5"/>
  <c r="E2390" i="5"/>
  <c r="V2390" i="5"/>
  <c r="E2382" i="5"/>
  <c r="V2382" i="5"/>
  <c r="E2374" i="5"/>
  <c r="V2374" i="5"/>
  <c r="E2366" i="5"/>
  <c r="V2366" i="5"/>
  <c r="E2358" i="5"/>
  <c r="V2358" i="5"/>
  <c r="E2350" i="5"/>
  <c r="V2350" i="5"/>
  <c r="E2342" i="5"/>
  <c r="V2342" i="5"/>
  <c r="E2334" i="5"/>
  <c r="V2334" i="5"/>
  <c r="E2326" i="5"/>
  <c r="V2326" i="5"/>
  <c r="E2318" i="5"/>
  <c r="V2318" i="5"/>
  <c r="E2310" i="5"/>
  <c r="V2310" i="5"/>
  <c r="E2294" i="5"/>
  <c r="V2294" i="5"/>
  <c r="E2286" i="5"/>
  <c r="V2286" i="5"/>
  <c r="E2278" i="5"/>
  <c r="V2278" i="5"/>
  <c r="E2262" i="5"/>
  <c r="V2262" i="5"/>
  <c r="E2254" i="5"/>
  <c r="V2254" i="5"/>
  <c r="E2246" i="5"/>
  <c r="V2246" i="5"/>
  <c r="E2230" i="5"/>
  <c r="V2230" i="5"/>
  <c r="E2222" i="5"/>
  <c r="V2222" i="5"/>
  <c r="E2214" i="5"/>
  <c r="V2214" i="5"/>
  <c r="E2198" i="5"/>
  <c r="V2198" i="5"/>
  <c r="E2190" i="5"/>
  <c r="V2190" i="5"/>
  <c r="E2182" i="5"/>
  <c r="V2182" i="5"/>
  <c r="E2166" i="5"/>
  <c r="V2166" i="5"/>
  <c r="E2158" i="5"/>
  <c r="V2158" i="5"/>
  <c r="E2150" i="5"/>
  <c r="V2150" i="5"/>
  <c r="E2134" i="5"/>
  <c r="V2134" i="5"/>
  <c r="E2126" i="5"/>
  <c r="V2126" i="5"/>
  <c r="E2118" i="5"/>
  <c r="V2118" i="5"/>
  <c r="E2102" i="5"/>
  <c r="V2102" i="5"/>
  <c r="E2094" i="5"/>
  <c r="V2094" i="5"/>
  <c r="E2086" i="5"/>
  <c r="V2086" i="5"/>
  <c r="E2070" i="5"/>
  <c r="V2070" i="5"/>
  <c r="E2062" i="5"/>
  <c r="V2062" i="5"/>
  <c r="E2054" i="5"/>
  <c r="V2054" i="5"/>
  <c r="E2038" i="5"/>
  <c r="V2038" i="5"/>
  <c r="E2030" i="5"/>
  <c r="V2030" i="5"/>
  <c r="E2022" i="5"/>
  <c r="V2022" i="5"/>
  <c r="E2014" i="5"/>
  <c r="V2014" i="5"/>
  <c r="E2006" i="5"/>
  <c r="V2006" i="5"/>
  <c r="E1998" i="5"/>
  <c r="V1998" i="5"/>
  <c r="E1990" i="5"/>
  <c r="V1990" i="5"/>
  <c r="E1982" i="5"/>
  <c r="V1982" i="5"/>
  <c r="E1974" i="5"/>
  <c r="V1974" i="5"/>
  <c r="E1966" i="5"/>
  <c r="V1966" i="5"/>
  <c r="E1958" i="5"/>
  <c r="V1958" i="5"/>
  <c r="E1950" i="5"/>
  <c r="V1950" i="5"/>
  <c r="E1942" i="5"/>
  <c r="V1942" i="5"/>
  <c r="E1926" i="5"/>
  <c r="V1926" i="5"/>
  <c r="E1918" i="5"/>
  <c r="V1918" i="5"/>
  <c r="E1910" i="5"/>
  <c r="V1910" i="5"/>
  <c r="E1902" i="5"/>
  <c r="V1902" i="5"/>
  <c r="E1894" i="5"/>
  <c r="V1894" i="5"/>
  <c r="E1886" i="5"/>
  <c r="V1886" i="5"/>
  <c r="E1878" i="5"/>
  <c r="V1878" i="5"/>
  <c r="E1870" i="5"/>
  <c r="V1870" i="5"/>
  <c r="E1862" i="5"/>
  <c r="V1862" i="5"/>
  <c r="E1854" i="5"/>
  <c r="V1854" i="5"/>
  <c r="E1846" i="5"/>
  <c r="V1846" i="5"/>
  <c r="E1838" i="5"/>
  <c r="V1838" i="5"/>
  <c r="E1830" i="5"/>
  <c r="V1830" i="5"/>
  <c r="E1822" i="5"/>
  <c r="V1822" i="5"/>
  <c r="E1814" i="5"/>
  <c r="V1814" i="5"/>
  <c r="E1806" i="5"/>
  <c r="V1806" i="5"/>
  <c r="E1798" i="5"/>
  <c r="V1798" i="5"/>
  <c r="E1790" i="5"/>
  <c r="V1790" i="5"/>
  <c r="E1782" i="5"/>
  <c r="V1782" i="5"/>
  <c r="E1774" i="5"/>
  <c r="V1774" i="5"/>
  <c r="E1766" i="5"/>
  <c r="V1766" i="5"/>
  <c r="E1758" i="5"/>
  <c r="V1758" i="5"/>
  <c r="E1750" i="5"/>
  <c r="V1750" i="5"/>
  <c r="E1742" i="5"/>
  <c r="V1742" i="5"/>
  <c r="E1734" i="5"/>
  <c r="V1734" i="5"/>
  <c r="E1726" i="5"/>
  <c r="V1726" i="5"/>
  <c r="E1718" i="5"/>
  <c r="V1718" i="5"/>
  <c r="E1710" i="5"/>
  <c r="V1710" i="5"/>
  <c r="E1702" i="5"/>
  <c r="V1702" i="5"/>
  <c r="E1694" i="5"/>
  <c r="V1694" i="5"/>
  <c r="E1686" i="5"/>
  <c r="V1686" i="5"/>
  <c r="E1678" i="5"/>
  <c r="V1678" i="5"/>
  <c r="E1670" i="5"/>
  <c r="V1670" i="5"/>
  <c r="E1662" i="5"/>
  <c r="V1662" i="5"/>
  <c r="E1654" i="5"/>
  <c r="V1654" i="5"/>
  <c r="E1646" i="5"/>
  <c r="V1646" i="5"/>
  <c r="E1638" i="5"/>
  <c r="V1638" i="5"/>
  <c r="E1630" i="5"/>
  <c r="V1630" i="5"/>
  <c r="E1622" i="5"/>
  <c r="V1622" i="5"/>
  <c r="E1614" i="5"/>
  <c r="V1614" i="5"/>
  <c r="E1606" i="5"/>
  <c r="V1606" i="5"/>
  <c r="E1598" i="5"/>
  <c r="V1598" i="5"/>
  <c r="E1590" i="5"/>
  <c r="V1590" i="5"/>
  <c r="E1582" i="5"/>
  <c r="V1582" i="5"/>
  <c r="E1574" i="5"/>
  <c r="V1574" i="5"/>
  <c r="E1566" i="5"/>
  <c r="V1566" i="5"/>
  <c r="E1558" i="5"/>
  <c r="V1558" i="5"/>
  <c r="E1550" i="5"/>
  <c r="V1550" i="5"/>
  <c r="E1542" i="5"/>
  <c r="V1542" i="5"/>
  <c r="E1534" i="5"/>
  <c r="V1534" i="5"/>
  <c r="E1526" i="5"/>
  <c r="V1526" i="5"/>
  <c r="E1518" i="5"/>
  <c r="V1518" i="5"/>
  <c r="E1510" i="5"/>
  <c r="V1510" i="5"/>
  <c r="E1502" i="5"/>
  <c r="V1502" i="5"/>
  <c r="E1494" i="5"/>
  <c r="V1494" i="5"/>
  <c r="E1486" i="5"/>
  <c r="V1486" i="5"/>
  <c r="E1478" i="5"/>
  <c r="V1478" i="5"/>
  <c r="E1470" i="5"/>
  <c r="V1470" i="5"/>
  <c r="E1462" i="5"/>
  <c r="V1462" i="5"/>
  <c r="E1454" i="5"/>
  <c r="V1454" i="5"/>
  <c r="E1446" i="5"/>
  <c r="V1446" i="5"/>
  <c r="E1438" i="5"/>
  <c r="V1438" i="5"/>
  <c r="E1430" i="5"/>
  <c r="V1430" i="5"/>
  <c r="E1422" i="5"/>
  <c r="V1422" i="5"/>
  <c r="E1414" i="5"/>
  <c r="V1414" i="5"/>
  <c r="E1406" i="5"/>
  <c r="V1406" i="5"/>
  <c r="E1398" i="5"/>
  <c r="V1398" i="5"/>
  <c r="E1390" i="5"/>
  <c r="V1390" i="5"/>
  <c r="E1382" i="5"/>
  <c r="V1382" i="5"/>
  <c r="E1374" i="5"/>
  <c r="V1374" i="5"/>
  <c r="E1366" i="5"/>
  <c r="V1366" i="5"/>
  <c r="E1358" i="5"/>
  <c r="V1358" i="5"/>
  <c r="E1350" i="5"/>
  <c r="V1350" i="5"/>
  <c r="E1342" i="5"/>
  <c r="V1342" i="5"/>
  <c r="E1334" i="5"/>
  <c r="V1334" i="5"/>
  <c r="E1326" i="5"/>
  <c r="V1326" i="5"/>
  <c r="E1318" i="5"/>
  <c r="V1318" i="5"/>
  <c r="E1310" i="5"/>
  <c r="V1310" i="5"/>
  <c r="E1302" i="5"/>
  <c r="V1302" i="5"/>
  <c r="E1294" i="5"/>
  <c r="V1294" i="5"/>
  <c r="E1286" i="5"/>
  <c r="V1286" i="5"/>
  <c r="E1278" i="5"/>
  <c r="V1278" i="5"/>
  <c r="E1270" i="5"/>
  <c r="V1270" i="5"/>
  <c r="E1262" i="5"/>
  <c r="V1262" i="5"/>
  <c r="E1254" i="5"/>
  <c r="V1254" i="5"/>
  <c r="E1246" i="5"/>
  <c r="V1246" i="5"/>
  <c r="E1238" i="5"/>
  <c r="V1238" i="5"/>
  <c r="E1230" i="5"/>
  <c r="V1230" i="5"/>
  <c r="E1222" i="5"/>
  <c r="V1222" i="5"/>
  <c r="E1214" i="5"/>
  <c r="V1214" i="5"/>
  <c r="E1206" i="5"/>
  <c r="V1206" i="5"/>
  <c r="E1198" i="5"/>
  <c r="V1198" i="5"/>
  <c r="E1190" i="5"/>
  <c r="V1190" i="5"/>
  <c r="E1182" i="5"/>
  <c r="V1182" i="5"/>
  <c r="E1174" i="5"/>
  <c r="V1174" i="5"/>
  <c r="E1166" i="5"/>
  <c r="V1166" i="5"/>
  <c r="E1158" i="5"/>
  <c r="V1158" i="5"/>
  <c r="E1150" i="5"/>
  <c r="V1150" i="5"/>
  <c r="E1142" i="5"/>
  <c r="V1142" i="5"/>
  <c r="E1134" i="5"/>
  <c r="V1134" i="5"/>
  <c r="E1126" i="5"/>
  <c r="V1126" i="5"/>
  <c r="E1118" i="5"/>
  <c r="V1118" i="5"/>
  <c r="E1110" i="5"/>
  <c r="V1110" i="5"/>
  <c r="E1102" i="5"/>
  <c r="V1102" i="5"/>
  <c r="E1094" i="5"/>
  <c r="V1094" i="5"/>
  <c r="E1086" i="5"/>
  <c r="V1086" i="5"/>
  <c r="E1078" i="5"/>
  <c r="V1078" i="5"/>
  <c r="E1070" i="5"/>
  <c r="V1070" i="5"/>
  <c r="E1062" i="5"/>
  <c r="V1062" i="5"/>
  <c r="E1054" i="5"/>
  <c r="V1054" i="5"/>
  <c r="V3002" i="5"/>
  <c r="V2938" i="5"/>
  <c r="V2874" i="5"/>
  <c r="V2810" i="5"/>
  <c r="V2746" i="5"/>
  <c r="V2679" i="5"/>
  <c r="V2599" i="5"/>
  <c r="V2483" i="5"/>
  <c r="V2355" i="5"/>
  <c r="V2142" i="5"/>
  <c r="E2997" i="5"/>
  <c r="V2997" i="5"/>
  <c r="E2933" i="5"/>
  <c r="V2933" i="5"/>
  <c r="E2861" i="5"/>
  <c r="V2861" i="5"/>
  <c r="E2789" i="5"/>
  <c r="V2789" i="5"/>
  <c r="E2701" i="5"/>
  <c r="V2701" i="5"/>
  <c r="E2645" i="5"/>
  <c r="V2645" i="5"/>
  <c r="E2557" i="5"/>
  <c r="V2557" i="5"/>
  <c r="E2493" i="5"/>
  <c r="V2493" i="5"/>
  <c r="E2429" i="5"/>
  <c r="V2429" i="5"/>
  <c r="E2349" i="5"/>
  <c r="V2349" i="5"/>
  <c r="E2277" i="5"/>
  <c r="V2277" i="5"/>
  <c r="E2213" i="5"/>
  <c r="V2213" i="5"/>
  <c r="E2141" i="5"/>
  <c r="V2141" i="5"/>
  <c r="E2061" i="5"/>
  <c r="V2061" i="5"/>
  <c r="E1997" i="5"/>
  <c r="V1997" i="5"/>
  <c r="E1917" i="5"/>
  <c r="V1917" i="5"/>
  <c r="E1861" i="5"/>
  <c r="V1861" i="5"/>
  <c r="E1701" i="5"/>
  <c r="V1701" i="5"/>
  <c r="E1653" i="5"/>
  <c r="V1653" i="5"/>
  <c r="E1573" i="5"/>
  <c r="V1573" i="5"/>
  <c r="E1501" i="5"/>
  <c r="V1501" i="5"/>
  <c r="E1437" i="5"/>
  <c r="V1437" i="5"/>
  <c r="E1373" i="5"/>
  <c r="V1373" i="5"/>
  <c r="E1301" i="5"/>
  <c r="V1301" i="5"/>
  <c r="E1221" i="5"/>
  <c r="V1221" i="5"/>
  <c r="E1157" i="5"/>
  <c r="V1157" i="5"/>
  <c r="E1085" i="5"/>
  <c r="V1085" i="5"/>
  <c r="E1005" i="5"/>
  <c r="V1005" i="5"/>
  <c r="E933" i="5"/>
  <c r="V933" i="5"/>
  <c r="E869" i="5"/>
  <c r="V869" i="5"/>
  <c r="E781" i="5"/>
  <c r="V781" i="5"/>
  <c r="E717" i="5"/>
  <c r="V717" i="5"/>
  <c r="E637" i="5"/>
  <c r="V637" i="5"/>
  <c r="E541" i="5"/>
  <c r="V541" i="5"/>
  <c r="E461" i="5"/>
  <c r="V461" i="5"/>
  <c r="E397" i="5"/>
  <c r="V397" i="5"/>
  <c r="E309" i="5"/>
  <c r="V309" i="5"/>
  <c r="E229" i="5"/>
  <c r="V229" i="5"/>
  <c r="E77" i="5"/>
  <c r="V77" i="5"/>
  <c r="E3028" i="5"/>
  <c r="V3028" i="5"/>
  <c r="E2940" i="5"/>
  <c r="V2940" i="5"/>
  <c r="E2876" i="5"/>
  <c r="V2876" i="5"/>
  <c r="E2812" i="5"/>
  <c r="V2812" i="5"/>
  <c r="E2740" i="5"/>
  <c r="V2740" i="5"/>
  <c r="E2660" i="5"/>
  <c r="V2660" i="5"/>
  <c r="E2588" i="5"/>
  <c r="V2588" i="5"/>
  <c r="E2508" i="5"/>
  <c r="V2508" i="5"/>
  <c r="E2452" i="5"/>
  <c r="V2452" i="5"/>
  <c r="E2388" i="5"/>
  <c r="V2388" i="5"/>
  <c r="E2324" i="5"/>
  <c r="V2324" i="5"/>
  <c r="E2244" i="5"/>
  <c r="V2244" i="5"/>
  <c r="E2172" i="5"/>
  <c r="V2172" i="5"/>
  <c r="E2116" i="5"/>
  <c r="V2116" i="5"/>
  <c r="E2052" i="5"/>
  <c r="V2052" i="5"/>
  <c r="E1988" i="5"/>
  <c r="V1988" i="5"/>
  <c r="E1916" i="5"/>
  <c r="V1916" i="5"/>
  <c r="E1860" i="5"/>
  <c r="V1860" i="5"/>
  <c r="E1804" i="5"/>
  <c r="V1804" i="5"/>
  <c r="E1748" i="5"/>
  <c r="V1748" i="5"/>
  <c r="E1700" i="5"/>
  <c r="V1700" i="5"/>
  <c r="E1644" i="5"/>
  <c r="V1644" i="5"/>
  <c r="E1572" i="5"/>
  <c r="V1572" i="5"/>
  <c r="E1508" i="5"/>
  <c r="V1508" i="5"/>
  <c r="E1444" i="5"/>
  <c r="V1444" i="5"/>
  <c r="E1380" i="5"/>
  <c r="V1380" i="5"/>
  <c r="E1324" i="5"/>
  <c r="V1324" i="5"/>
  <c r="E1252" i="5"/>
  <c r="V1252" i="5"/>
  <c r="E1180" i="5"/>
  <c r="V1180" i="5"/>
  <c r="E1036" i="5"/>
  <c r="V1036" i="5"/>
  <c r="E964" i="5"/>
  <c r="V964" i="5"/>
  <c r="E916" i="5"/>
  <c r="V916" i="5"/>
  <c r="E852" i="5"/>
  <c r="V852" i="5"/>
  <c r="E780" i="5"/>
  <c r="V780" i="5"/>
  <c r="E708" i="5"/>
  <c r="V708" i="5"/>
  <c r="E652" i="5"/>
  <c r="V652" i="5"/>
  <c r="E588" i="5"/>
  <c r="V588" i="5"/>
  <c r="E540" i="5"/>
  <c r="V540" i="5"/>
  <c r="E468" i="5"/>
  <c r="V468" i="5"/>
  <c r="E412" i="5"/>
  <c r="V412" i="5"/>
  <c r="E332" i="5"/>
  <c r="V332" i="5"/>
  <c r="E260" i="5"/>
  <c r="V260" i="5"/>
  <c r="E196" i="5"/>
  <c r="V196" i="5"/>
  <c r="E156" i="5"/>
  <c r="V156" i="5"/>
  <c r="E148" i="5"/>
  <c r="V148" i="5"/>
  <c r="E140" i="5"/>
  <c r="V140" i="5"/>
  <c r="E132" i="5"/>
  <c r="V132" i="5"/>
  <c r="E124" i="5"/>
  <c r="V124" i="5"/>
  <c r="E116" i="5"/>
  <c r="V116" i="5"/>
  <c r="E108" i="5"/>
  <c r="V108" i="5"/>
  <c r="E100" i="5"/>
  <c r="V100" i="5"/>
  <c r="E92" i="5"/>
  <c r="V92" i="5"/>
  <c r="E84" i="5"/>
  <c r="V84" i="5"/>
  <c r="E44" i="5"/>
  <c r="V44" i="5"/>
  <c r="E36" i="5"/>
  <c r="V36" i="5"/>
  <c r="E28" i="5"/>
  <c r="V28" i="5"/>
  <c r="E20" i="5"/>
  <c r="V20" i="5"/>
  <c r="E12" i="5"/>
  <c r="V12" i="5"/>
  <c r="V2986" i="5"/>
  <c r="V2922" i="5"/>
  <c r="V2661" i="5"/>
  <c r="E3035" i="5"/>
  <c r="V3035" i="5"/>
  <c r="E3027" i="5"/>
  <c r="V3027" i="5"/>
  <c r="E3019" i="5"/>
  <c r="V3019" i="5"/>
  <c r="E3011" i="5"/>
  <c r="V3011" i="5"/>
  <c r="E3003" i="5"/>
  <c r="V3003" i="5"/>
  <c r="E2995" i="5"/>
  <c r="V2995" i="5"/>
  <c r="E2987" i="5"/>
  <c r="V2987" i="5"/>
  <c r="E2979" i="5"/>
  <c r="V2979" i="5"/>
  <c r="E2971" i="5"/>
  <c r="V2971" i="5"/>
  <c r="E2963" i="5"/>
  <c r="V2963" i="5"/>
  <c r="E2955" i="5"/>
  <c r="V2955" i="5"/>
  <c r="E2947" i="5"/>
  <c r="V2947" i="5"/>
  <c r="E2939" i="5"/>
  <c r="V2939" i="5"/>
  <c r="E2931" i="5"/>
  <c r="V2931" i="5"/>
  <c r="E2923" i="5"/>
  <c r="V2923" i="5"/>
  <c r="E2915" i="5"/>
  <c r="V2915" i="5"/>
  <c r="E2907" i="5"/>
  <c r="V2907" i="5"/>
  <c r="E2899" i="5"/>
  <c r="V2899" i="5"/>
  <c r="E2891" i="5"/>
  <c r="V2891" i="5"/>
  <c r="E2883" i="5"/>
  <c r="V2883" i="5"/>
  <c r="E2875" i="5"/>
  <c r="V2875" i="5"/>
  <c r="E2867" i="5"/>
  <c r="V2867" i="5"/>
  <c r="E2859" i="5"/>
  <c r="V2859" i="5"/>
  <c r="E2851" i="5"/>
  <c r="V2851" i="5"/>
  <c r="E2843" i="5"/>
  <c r="V2843" i="5"/>
  <c r="E2835" i="5"/>
  <c r="V2835" i="5"/>
  <c r="E2827" i="5"/>
  <c r="V2827" i="5"/>
  <c r="E2819" i="5"/>
  <c r="V2819" i="5"/>
  <c r="E2811" i="5"/>
  <c r="V2811" i="5"/>
  <c r="E2803" i="5"/>
  <c r="V2803" i="5"/>
  <c r="E2795" i="5"/>
  <c r="V2795" i="5"/>
  <c r="E2787" i="5"/>
  <c r="V2787" i="5"/>
  <c r="E2779" i="5"/>
  <c r="V2779" i="5"/>
  <c r="E2771" i="5"/>
  <c r="V2771" i="5"/>
  <c r="E2763" i="5"/>
  <c r="V2763" i="5"/>
  <c r="E2755" i="5"/>
  <c r="V2755" i="5"/>
  <c r="E2747" i="5"/>
  <c r="V2747" i="5"/>
  <c r="E2739" i="5"/>
  <c r="V2739" i="5"/>
  <c r="E2731" i="5"/>
  <c r="V2731" i="5"/>
  <c r="E2723" i="5"/>
  <c r="V2723" i="5"/>
  <c r="E2715" i="5"/>
  <c r="V2715" i="5"/>
  <c r="E2707" i="5"/>
  <c r="V2707" i="5"/>
  <c r="E2699" i="5"/>
  <c r="V2699" i="5"/>
  <c r="E2691" i="5"/>
  <c r="V2691" i="5"/>
  <c r="E2683" i="5"/>
  <c r="V2683" i="5"/>
  <c r="E2675" i="5"/>
  <c r="V2675" i="5"/>
  <c r="E2667" i="5"/>
  <c r="V2667" i="5"/>
  <c r="E2659" i="5"/>
  <c r="V2659" i="5"/>
  <c r="E2651" i="5"/>
  <c r="V2651" i="5"/>
  <c r="E2635" i="5"/>
  <c r="V2635" i="5"/>
  <c r="E2627" i="5"/>
  <c r="V2627" i="5"/>
  <c r="E2619" i="5"/>
  <c r="V2619" i="5"/>
  <c r="E2611" i="5"/>
  <c r="V2611" i="5"/>
  <c r="E2603" i="5"/>
  <c r="V2603" i="5"/>
  <c r="E2595" i="5"/>
  <c r="V2595" i="5"/>
  <c r="E2579" i="5"/>
  <c r="V2579" i="5"/>
  <c r="E2571" i="5"/>
  <c r="V2571" i="5"/>
  <c r="E2563" i="5"/>
  <c r="V2563" i="5"/>
  <c r="E2555" i="5"/>
  <c r="V2555" i="5"/>
  <c r="E2539" i="5"/>
  <c r="V2539" i="5"/>
  <c r="E2523" i="5"/>
  <c r="V2523" i="5"/>
  <c r="E2507" i="5"/>
  <c r="V2507" i="5"/>
  <c r="E2491" i="5"/>
  <c r="V2491" i="5"/>
  <c r="E2475" i="5"/>
  <c r="V2475" i="5"/>
  <c r="E2459" i="5"/>
  <c r="V2459" i="5"/>
  <c r="E2443" i="5"/>
  <c r="V2443" i="5"/>
  <c r="E2427" i="5"/>
  <c r="V2427" i="5"/>
  <c r="E2411" i="5"/>
  <c r="V2411" i="5"/>
  <c r="E2395" i="5"/>
  <c r="V2395" i="5"/>
  <c r="E2379" i="5"/>
  <c r="V2379" i="5"/>
  <c r="E2363" i="5"/>
  <c r="V2363" i="5"/>
  <c r="E2347" i="5"/>
  <c r="V2347" i="5"/>
  <c r="E2331" i="5"/>
  <c r="V2331" i="5"/>
  <c r="E2315" i="5"/>
  <c r="V2315" i="5"/>
  <c r="E2307" i="5"/>
  <c r="V2307" i="5"/>
  <c r="E2299" i="5"/>
  <c r="V2299" i="5"/>
  <c r="E2291" i="5"/>
  <c r="V2291" i="5"/>
  <c r="E2283" i="5"/>
  <c r="V2283" i="5"/>
  <c r="E2275" i="5"/>
  <c r="V2275" i="5"/>
  <c r="E2267" i="5"/>
  <c r="V2267" i="5"/>
  <c r="E2259" i="5"/>
  <c r="V2259" i="5"/>
  <c r="E2251" i="5"/>
  <c r="V2251" i="5"/>
  <c r="E2243" i="5"/>
  <c r="V2243" i="5"/>
  <c r="E2235" i="5"/>
  <c r="V2235" i="5"/>
  <c r="E2227" i="5"/>
  <c r="V2227" i="5"/>
  <c r="E2219" i="5"/>
  <c r="V2219" i="5"/>
  <c r="E2211" i="5"/>
  <c r="V2211" i="5"/>
  <c r="E2203" i="5"/>
  <c r="V2203" i="5"/>
  <c r="E2195" i="5"/>
  <c r="V2195" i="5"/>
  <c r="E2187" i="5"/>
  <c r="V2187" i="5"/>
  <c r="E2179" i="5"/>
  <c r="V2179" i="5"/>
  <c r="E2171" i="5"/>
  <c r="V2171" i="5"/>
  <c r="E2163" i="5"/>
  <c r="V2163" i="5"/>
  <c r="E2155" i="5"/>
  <c r="V2155" i="5"/>
  <c r="E2147" i="5"/>
  <c r="V2147" i="5"/>
  <c r="E2139" i="5"/>
  <c r="V2139" i="5"/>
  <c r="E2131" i="5"/>
  <c r="V2131" i="5"/>
  <c r="E2123" i="5"/>
  <c r="V2123" i="5"/>
  <c r="E2115" i="5"/>
  <c r="V2115" i="5"/>
  <c r="E2107" i="5"/>
  <c r="V2107" i="5"/>
  <c r="E2099" i="5"/>
  <c r="V2099" i="5"/>
  <c r="E2091" i="5"/>
  <c r="V2091" i="5"/>
  <c r="E2083" i="5"/>
  <c r="V2083" i="5"/>
  <c r="E2075" i="5"/>
  <c r="V2075" i="5"/>
  <c r="E2067" i="5"/>
  <c r="V2067" i="5"/>
  <c r="E2059" i="5"/>
  <c r="V2059" i="5"/>
  <c r="E2051" i="5"/>
  <c r="V2051" i="5"/>
  <c r="E2043" i="5"/>
  <c r="V2043" i="5"/>
  <c r="E2035" i="5"/>
  <c r="V2035" i="5"/>
  <c r="E2027" i="5"/>
  <c r="V2027" i="5"/>
  <c r="E2019" i="5"/>
  <c r="V2019" i="5"/>
  <c r="E2011" i="5"/>
  <c r="V2011" i="5"/>
  <c r="E2003" i="5"/>
  <c r="V2003" i="5"/>
  <c r="E1995" i="5"/>
  <c r="V1995" i="5"/>
  <c r="E1987" i="5"/>
  <c r="V1987" i="5"/>
  <c r="E1979" i="5"/>
  <c r="V1979" i="5"/>
  <c r="E1971" i="5"/>
  <c r="V1971" i="5"/>
  <c r="E1963" i="5"/>
  <c r="V1963" i="5"/>
  <c r="E1955" i="5"/>
  <c r="V1955" i="5"/>
  <c r="E1947" i="5"/>
  <c r="V1947" i="5"/>
  <c r="E1939" i="5"/>
  <c r="V1939" i="5"/>
  <c r="E1931" i="5"/>
  <c r="V1931" i="5"/>
  <c r="E1923" i="5"/>
  <c r="V1923" i="5"/>
  <c r="E1915" i="5"/>
  <c r="V1915" i="5"/>
  <c r="E1907" i="5"/>
  <c r="V1907" i="5"/>
  <c r="E1899" i="5"/>
  <c r="V1899" i="5"/>
  <c r="E1891" i="5"/>
  <c r="V1891" i="5"/>
  <c r="E1875" i="5"/>
  <c r="V1875" i="5"/>
  <c r="E1867" i="5"/>
  <c r="V1867" i="5"/>
  <c r="V3042" i="5"/>
  <c r="V2978" i="5"/>
  <c r="V2914" i="5"/>
  <c r="V2850" i="5"/>
  <c r="V2786" i="5"/>
  <c r="V2722" i="5"/>
  <c r="V2652" i="5"/>
  <c r="V2560" i="5"/>
  <c r="V2435" i="5"/>
  <c r="V2302" i="5"/>
  <c r="V2046" i="5"/>
  <c r="E3037" i="5"/>
  <c r="V3037" i="5"/>
  <c r="E2989" i="5"/>
  <c r="V2989" i="5"/>
  <c r="E2949" i="5"/>
  <c r="V2949" i="5"/>
  <c r="E2901" i="5"/>
  <c r="V2901" i="5"/>
  <c r="E2829" i="5"/>
  <c r="V2829" i="5"/>
  <c r="E2773" i="5"/>
  <c r="V2773" i="5"/>
  <c r="E2717" i="5"/>
  <c r="V2717" i="5"/>
  <c r="E2669" i="5"/>
  <c r="V2669" i="5"/>
  <c r="E2621" i="5"/>
  <c r="V2621" i="5"/>
  <c r="E2565" i="5"/>
  <c r="V2565" i="5"/>
  <c r="E2517" i="5"/>
  <c r="V2517" i="5"/>
  <c r="E2469" i="5"/>
  <c r="V2469" i="5"/>
  <c r="E2405" i="5"/>
  <c r="V2405" i="5"/>
  <c r="E2365" i="5"/>
  <c r="V2365" i="5"/>
  <c r="E2301" i="5"/>
  <c r="V2301" i="5"/>
  <c r="E2253" i="5"/>
  <c r="V2253" i="5"/>
  <c r="E2205" i="5"/>
  <c r="V2205" i="5"/>
  <c r="E2149" i="5"/>
  <c r="V2149" i="5"/>
  <c r="E2093" i="5"/>
  <c r="V2093" i="5"/>
  <c r="E1957" i="5"/>
  <c r="V1957" i="5"/>
  <c r="E1901" i="5"/>
  <c r="V1901" i="5"/>
  <c r="E1845" i="5"/>
  <c r="V1845" i="5"/>
  <c r="E1789" i="5"/>
  <c r="V1789" i="5"/>
  <c r="E1741" i="5"/>
  <c r="V1741" i="5"/>
  <c r="E1693" i="5"/>
  <c r="V1693" i="5"/>
  <c r="E1621" i="5"/>
  <c r="V1621" i="5"/>
  <c r="E1565" i="5"/>
  <c r="V1565" i="5"/>
  <c r="E1517" i="5"/>
  <c r="V1517" i="5"/>
  <c r="E1453" i="5"/>
  <c r="V1453" i="5"/>
  <c r="E1405" i="5"/>
  <c r="V1405" i="5"/>
  <c r="E1365" i="5"/>
  <c r="V1365" i="5"/>
  <c r="E1309" i="5"/>
  <c r="V1309" i="5"/>
  <c r="E1261" i="5"/>
  <c r="V1261" i="5"/>
  <c r="E1213" i="5"/>
  <c r="V1213" i="5"/>
  <c r="E1149" i="5"/>
  <c r="V1149" i="5"/>
  <c r="E1093" i="5"/>
  <c r="V1093" i="5"/>
  <c r="E1045" i="5"/>
  <c r="V1045" i="5"/>
  <c r="E997" i="5"/>
  <c r="V997" i="5"/>
  <c r="E941" i="5"/>
  <c r="V941" i="5"/>
  <c r="E893" i="5"/>
  <c r="V893" i="5"/>
  <c r="E845" i="5"/>
  <c r="V845" i="5"/>
  <c r="E805" i="5"/>
  <c r="V805" i="5"/>
  <c r="E741" i="5"/>
  <c r="V741" i="5"/>
  <c r="E693" i="5"/>
  <c r="V693" i="5"/>
  <c r="E629" i="5"/>
  <c r="V629" i="5"/>
  <c r="E589" i="5"/>
  <c r="V589" i="5"/>
  <c r="E549" i="5"/>
  <c r="V549" i="5"/>
  <c r="E501" i="5"/>
  <c r="V501" i="5"/>
  <c r="E437" i="5"/>
  <c r="V437" i="5"/>
  <c r="E389" i="5"/>
  <c r="V389" i="5"/>
  <c r="E333" i="5"/>
  <c r="V333" i="5"/>
  <c r="E253" i="5"/>
  <c r="V253" i="5"/>
  <c r="E189" i="5"/>
  <c r="V189" i="5"/>
  <c r="E117" i="5"/>
  <c r="V117" i="5"/>
  <c r="E37" i="5"/>
  <c r="V37" i="5"/>
  <c r="E3004" i="5"/>
  <c r="V3004" i="5"/>
  <c r="E2964" i="5"/>
  <c r="V2964" i="5"/>
  <c r="E2900" i="5"/>
  <c r="V2900" i="5"/>
  <c r="E2828" i="5"/>
  <c r="V2828" i="5"/>
  <c r="E2772" i="5"/>
  <c r="V2772" i="5"/>
  <c r="E2724" i="5"/>
  <c r="V2724" i="5"/>
  <c r="E2676" i="5"/>
  <c r="V2676" i="5"/>
  <c r="E2620" i="5"/>
  <c r="V2620" i="5"/>
  <c r="E2524" i="5"/>
  <c r="V2524" i="5"/>
  <c r="E2260" i="5"/>
  <c r="V2260" i="5"/>
  <c r="E1842" i="5"/>
  <c r="V1842" i="5"/>
  <c r="E1834" i="5"/>
  <c r="V1834" i="5"/>
  <c r="E1826" i="5"/>
  <c r="V1826" i="5"/>
  <c r="E1818" i="5"/>
  <c r="V1818" i="5"/>
  <c r="E1810" i="5"/>
  <c r="V1810" i="5"/>
  <c r="E1794" i="5"/>
  <c r="V1794" i="5"/>
  <c r="E1786" i="5"/>
  <c r="V1786" i="5"/>
  <c r="E1778" i="5"/>
  <c r="V1778" i="5"/>
  <c r="E1770" i="5"/>
  <c r="V1770" i="5"/>
  <c r="E1762" i="5"/>
  <c r="V1762" i="5"/>
  <c r="E1754" i="5"/>
  <c r="V1754" i="5"/>
  <c r="E1746" i="5"/>
  <c r="V1746" i="5"/>
  <c r="E1738" i="5"/>
  <c r="V1738" i="5"/>
  <c r="E1730" i="5"/>
  <c r="V1730" i="5"/>
  <c r="E1722" i="5"/>
  <c r="V1722" i="5"/>
  <c r="E1714" i="5"/>
  <c r="V1714" i="5"/>
  <c r="E1706" i="5"/>
  <c r="V1706" i="5"/>
  <c r="E1698" i="5"/>
  <c r="V1698" i="5"/>
  <c r="E1690" i="5"/>
  <c r="V1690" i="5"/>
  <c r="E1682" i="5"/>
  <c r="V1682" i="5"/>
  <c r="E1674" i="5"/>
  <c r="V1674" i="5"/>
  <c r="E1666" i="5"/>
  <c r="V1666" i="5"/>
  <c r="E1658" i="5"/>
  <c r="V1658" i="5"/>
  <c r="E1650" i="5"/>
  <c r="V1650" i="5"/>
  <c r="E1642" i="5"/>
  <c r="V1642" i="5"/>
  <c r="E1634" i="5"/>
  <c r="V1634" i="5"/>
  <c r="E1626" i="5"/>
  <c r="V1626" i="5"/>
  <c r="E1618" i="5"/>
  <c r="V1618" i="5"/>
  <c r="E1610" i="5"/>
  <c r="V1610" i="5"/>
  <c r="E1602" i="5"/>
  <c r="V1602" i="5"/>
  <c r="E1594" i="5"/>
  <c r="V1594" i="5"/>
  <c r="E1586" i="5"/>
  <c r="V1586" i="5"/>
  <c r="E1578" i="5"/>
  <c r="V1578" i="5"/>
  <c r="E1570" i="5"/>
  <c r="V1570" i="5"/>
  <c r="E1562" i="5"/>
  <c r="V1562" i="5"/>
  <c r="E1554" i="5"/>
  <c r="V1554" i="5"/>
  <c r="E1546" i="5"/>
  <c r="V1546" i="5"/>
  <c r="E1538" i="5"/>
  <c r="V1538" i="5"/>
  <c r="E1530" i="5"/>
  <c r="V1530" i="5"/>
  <c r="E1522" i="5"/>
  <c r="V1522" i="5"/>
  <c r="E1514" i="5"/>
  <c r="V1514" i="5"/>
  <c r="E1506" i="5"/>
  <c r="V1506" i="5"/>
  <c r="E1498" i="5"/>
  <c r="V1498" i="5"/>
  <c r="E1490" i="5"/>
  <c r="V1490" i="5"/>
  <c r="E1482" i="5"/>
  <c r="V1482" i="5"/>
  <c r="E1474" i="5"/>
  <c r="V1474" i="5"/>
  <c r="E1466" i="5"/>
  <c r="V1466" i="5"/>
  <c r="E1458" i="5"/>
  <c r="V1458" i="5"/>
  <c r="E1450" i="5"/>
  <c r="V1450" i="5"/>
  <c r="E1442" i="5"/>
  <c r="V1442" i="5"/>
  <c r="E1434" i="5"/>
  <c r="V1434" i="5"/>
  <c r="E1426" i="5"/>
  <c r="V1426" i="5"/>
  <c r="E1418" i="5"/>
  <c r="V1418" i="5"/>
  <c r="E1410" i="5"/>
  <c r="V1410" i="5"/>
  <c r="E1402" i="5"/>
  <c r="V1402" i="5"/>
  <c r="E1394" i="5"/>
  <c r="V1394" i="5"/>
  <c r="E1386" i="5"/>
  <c r="V1386" i="5"/>
  <c r="E1378" i="5"/>
  <c r="V1378" i="5"/>
  <c r="E1370" i="5"/>
  <c r="V1370" i="5"/>
  <c r="E1362" i="5"/>
  <c r="V1362" i="5"/>
  <c r="E1354" i="5"/>
  <c r="V1354" i="5"/>
  <c r="E1346" i="5"/>
  <c r="V1346" i="5"/>
  <c r="E1338" i="5"/>
  <c r="V1338" i="5"/>
  <c r="E1330" i="5"/>
  <c r="V1330" i="5"/>
  <c r="E1322" i="5"/>
  <c r="V1322" i="5"/>
  <c r="E1314" i="5"/>
  <c r="V1314" i="5"/>
  <c r="E1306" i="5"/>
  <c r="V1306" i="5"/>
  <c r="E1298" i="5"/>
  <c r="V1298" i="5"/>
  <c r="E1290" i="5"/>
  <c r="V1290" i="5"/>
  <c r="E1282" i="5"/>
  <c r="V1282" i="5"/>
  <c r="E1274" i="5"/>
  <c r="V1274" i="5"/>
  <c r="E1266" i="5"/>
  <c r="V1266" i="5"/>
  <c r="E1258" i="5"/>
  <c r="V1258" i="5"/>
  <c r="E1250" i="5"/>
  <c r="V1250" i="5"/>
  <c r="E1242" i="5"/>
  <c r="V1242" i="5"/>
  <c r="E1234" i="5"/>
  <c r="V1234" i="5"/>
  <c r="E1226" i="5"/>
  <c r="V1226" i="5"/>
  <c r="E1218" i="5"/>
  <c r="V1218" i="5"/>
  <c r="E1210" i="5"/>
  <c r="V1210" i="5"/>
  <c r="E1202" i="5"/>
  <c r="V1202" i="5"/>
  <c r="E1194" i="5"/>
  <c r="V1194" i="5"/>
  <c r="E1186" i="5"/>
  <c r="V1186" i="5"/>
  <c r="E1178" i="5"/>
  <c r="V1178" i="5"/>
  <c r="E1170" i="5"/>
  <c r="V1170" i="5"/>
  <c r="E1162" i="5"/>
  <c r="V1162" i="5"/>
  <c r="E1154" i="5"/>
  <c r="V1154" i="5"/>
  <c r="E1146" i="5"/>
  <c r="V1146" i="5"/>
  <c r="E1138" i="5"/>
  <c r="V1138" i="5"/>
  <c r="E1130" i="5"/>
  <c r="V1130" i="5"/>
  <c r="E1122" i="5"/>
  <c r="V1122" i="5"/>
  <c r="E1114" i="5"/>
  <c r="V1114" i="5"/>
  <c r="E1106" i="5"/>
  <c r="V1106" i="5"/>
  <c r="E1098" i="5"/>
  <c r="V1098" i="5"/>
  <c r="E1090" i="5"/>
  <c r="V1090" i="5"/>
  <c r="E1082" i="5"/>
  <c r="V1082" i="5"/>
  <c r="E1074" i="5"/>
  <c r="V1074" i="5"/>
  <c r="E1066" i="5"/>
  <c r="V1066" i="5"/>
  <c r="E1058" i="5"/>
  <c r="V1058" i="5"/>
  <c r="E1050" i="5"/>
  <c r="V1050" i="5"/>
  <c r="E1042" i="5"/>
  <c r="V1042" i="5"/>
  <c r="E1034" i="5"/>
  <c r="V1034" i="5"/>
  <c r="E1026" i="5"/>
  <c r="V1026" i="5"/>
  <c r="E1018" i="5"/>
  <c r="V1018" i="5"/>
  <c r="E1010" i="5"/>
  <c r="V1010" i="5"/>
  <c r="E1002" i="5"/>
  <c r="V1002" i="5"/>
  <c r="E994" i="5"/>
  <c r="V994" i="5"/>
  <c r="E986" i="5"/>
  <c r="V986" i="5"/>
  <c r="E978" i="5"/>
  <c r="V978" i="5"/>
  <c r="E970" i="5"/>
  <c r="V970" i="5"/>
  <c r="E962" i="5"/>
  <c r="V962" i="5"/>
  <c r="E954" i="5"/>
  <c r="V954" i="5"/>
  <c r="E946" i="5"/>
  <c r="V946" i="5"/>
  <c r="E938" i="5"/>
  <c r="V938" i="5"/>
  <c r="E930" i="5"/>
  <c r="V930" i="5"/>
  <c r="E922" i="5"/>
  <c r="V922" i="5"/>
  <c r="E914" i="5"/>
  <c r="V914" i="5"/>
  <c r="E906" i="5"/>
  <c r="V906" i="5"/>
  <c r="E898" i="5"/>
  <c r="V898" i="5"/>
  <c r="E890" i="5"/>
  <c r="V890" i="5"/>
  <c r="E882" i="5"/>
  <c r="V882" i="5"/>
  <c r="E874" i="5"/>
  <c r="V874" i="5"/>
  <c r="E866" i="5"/>
  <c r="V866" i="5"/>
  <c r="E858" i="5"/>
  <c r="V858" i="5"/>
  <c r="E850" i="5"/>
  <c r="V850" i="5"/>
  <c r="E842" i="5"/>
  <c r="V842" i="5"/>
  <c r="E834" i="5"/>
  <c r="V834" i="5"/>
  <c r="E826" i="5"/>
  <c r="V826" i="5"/>
  <c r="E818" i="5"/>
  <c r="V818" i="5"/>
  <c r="E810" i="5"/>
  <c r="V810" i="5"/>
  <c r="E802" i="5"/>
  <c r="V802" i="5"/>
  <c r="E794" i="5"/>
  <c r="V794" i="5"/>
  <c r="E786" i="5"/>
  <c r="V786" i="5"/>
  <c r="E778" i="5"/>
  <c r="V778" i="5"/>
  <c r="E770" i="5"/>
  <c r="V770" i="5"/>
  <c r="E762" i="5"/>
  <c r="V762" i="5"/>
  <c r="E754" i="5"/>
  <c r="V754" i="5"/>
  <c r="E746" i="5"/>
  <c r="V746" i="5"/>
  <c r="E738" i="5"/>
  <c r="V738" i="5"/>
  <c r="E730" i="5"/>
  <c r="V730" i="5"/>
  <c r="E722" i="5"/>
  <c r="V722" i="5"/>
  <c r="E714" i="5"/>
  <c r="V714" i="5"/>
  <c r="E706" i="5"/>
  <c r="V706" i="5"/>
  <c r="E698" i="5"/>
  <c r="V698" i="5"/>
  <c r="E690" i="5"/>
  <c r="V690" i="5"/>
  <c r="E682" i="5"/>
  <c r="V682" i="5"/>
  <c r="E674" i="5"/>
  <c r="V674" i="5"/>
  <c r="E666" i="5"/>
  <c r="V666" i="5"/>
  <c r="E658" i="5"/>
  <c r="V658" i="5"/>
  <c r="E650" i="5"/>
  <c r="V650" i="5"/>
  <c r="E642" i="5"/>
  <c r="V642" i="5"/>
  <c r="E634" i="5"/>
  <c r="V634" i="5"/>
  <c r="E626" i="5"/>
  <c r="V626" i="5"/>
  <c r="E618" i="5"/>
  <c r="V618" i="5"/>
  <c r="E610" i="5"/>
  <c r="V610" i="5"/>
  <c r="E602" i="5"/>
  <c r="V602" i="5"/>
  <c r="E594" i="5"/>
  <c r="V594" i="5"/>
  <c r="E586" i="5"/>
  <c r="V586" i="5"/>
  <c r="E578" i="5"/>
  <c r="V578" i="5"/>
  <c r="E570" i="5"/>
  <c r="V570" i="5"/>
  <c r="E562" i="5"/>
  <c r="V562" i="5"/>
  <c r="E554" i="5"/>
  <c r="V554" i="5"/>
  <c r="E546" i="5"/>
  <c r="V546" i="5"/>
  <c r="E538" i="5"/>
  <c r="V538" i="5"/>
  <c r="E530" i="5"/>
  <c r="V530" i="5"/>
  <c r="E522" i="5"/>
  <c r="V522" i="5"/>
  <c r="E514" i="5"/>
  <c r="V514" i="5"/>
  <c r="E506" i="5"/>
  <c r="V506" i="5"/>
  <c r="E498" i="5"/>
  <c r="V498" i="5"/>
  <c r="E490" i="5"/>
  <c r="V490" i="5"/>
  <c r="E482" i="5"/>
  <c r="V482" i="5"/>
  <c r="E474" i="5"/>
  <c r="V474" i="5"/>
  <c r="E466" i="5"/>
  <c r="V466" i="5"/>
  <c r="E458" i="5"/>
  <c r="V458" i="5"/>
  <c r="E450" i="5"/>
  <c r="V450" i="5"/>
  <c r="E442" i="5"/>
  <c r="V442" i="5"/>
  <c r="E434" i="5"/>
  <c r="V434" i="5"/>
  <c r="E426" i="5"/>
  <c r="V426" i="5"/>
  <c r="E418" i="5"/>
  <c r="V418" i="5"/>
  <c r="E410" i="5"/>
  <c r="V410" i="5"/>
  <c r="E402" i="5"/>
  <c r="V402" i="5"/>
  <c r="E394" i="5"/>
  <c r="V394" i="5"/>
  <c r="E386" i="5"/>
  <c r="V386" i="5"/>
  <c r="E378" i="5"/>
  <c r="V378" i="5"/>
  <c r="E370" i="5"/>
  <c r="V370" i="5"/>
  <c r="E362" i="5"/>
  <c r="V362" i="5"/>
  <c r="E354" i="5"/>
  <c r="V354" i="5"/>
  <c r="E346" i="5"/>
  <c r="V346" i="5"/>
  <c r="E338" i="5"/>
  <c r="V338" i="5"/>
  <c r="E330" i="5"/>
  <c r="V330" i="5"/>
  <c r="E322" i="5"/>
  <c r="V322" i="5"/>
  <c r="E314" i="5"/>
  <c r="V314" i="5"/>
  <c r="E306" i="5"/>
  <c r="V306" i="5"/>
  <c r="E298" i="5"/>
  <c r="V298" i="5"/>
  <c r="E290" i="5"/>
  <c r="V290" i="5"/>
  <c r="E282" i="5"/>
  <c r="V282" i="5"/>
  <c r="E274" i="5"/>
  <c r="V274" i="5"/>
  <c r="E266" i="5"/>
  <c r="V266" i="5"/>
  <c r="E258" i="5"/>
  <c r="V258" i="5"/>
  <c r="E250" i="5"/>
  <c r="V250" i="5"/>
  <c r="E242" i="5"/>
  <c r="V242" i="5"/>
  <c r="E234" i="5"/>
  <c r="V234" i="5"/>
  <c r="E226" i="5"/>
  <c r="V226" i="5"/>
  <c r="E218" i="5"/>
  <c r="V218" i="5"/>
  <c r="E210" i="5"/>
  <c r="V210" i="5"/>
  <c r="E202" i="5"/>
  <c r="V202" i="5"/>
  <c r="E194" i="5"/>
  <c r="V194" i="5"/>
  <c r="E186" i="5"/>
  <c r="V186" i="5"/>
  <c r="E178" i="5"/>
  <c r="V178" i="5"/>
  <c r="E170" i="5"/>
  <c r="V170" i="5"/>
  <c r="E162" i="5"/>
  <c r="V162" i="5"/>
  <c r="E154" i="5"/>
  <c r="V154" i="5"/>
  <c r="E146" i="5"/>
  <c r="V146" i="5"/>
  <c r="E138" i="5"/>
  <c r="V138" i="5"/>
  <c r="V3034" i="5"/>
  <c r="V2970" i="5"/>
  <c r="V2906" i="5"/>
  <c r="V2842" i="5"/>
  <c r="V2778" i="5"/>
  <c r="V2714" i="5"/>
  <c r="V2643" i="5"/>
  <c r="V2547" i="5"/>
  <c r="V2419" i="5"/>
  <c r="V2270" i="5"/>
  <c r="V2013" i="5"/>
  <c r="E3005" i="5"/>
  <c r="V3005" i="5"/>
  <c r="E2957" i="5"/>
  <c r="V2957" i="5"/>
  <c r="E2909" i="5"/>
  <c r="V2909" i="5"/>
  <c r="E2869" i="5"/>
  <c r="V2869" i="5"/>
  <c r="E2821" i="5"/>
  <c r="V2821" i="5"/>
  <c r="E2781" i="5"/>
  <c r="V2781" i="5"/>
  <c r="E2741" i="5"/>
  <c r="V2741" i="5"/>
  <c r="E2693" i="5"/>
  <c r="V2693" i="5"/>
  <c r="E2653" i="5"/>
  <c r="V2653" i="5"/>
  <c r="E2605" i="5"/>
  <c r="V2605" i="5"/>
  <c r="E2573" i="5"/>
  <c r="V2573" i="5"/>
  <c r="E2525" i="5"/>
  <c r="V2525" i="5"/>
  <c r="E2477" i="5"/>
  <c r="V2477" i="5"/>
  <c r="E2445" i="5"/>
  <c r="V2445" i="5"/>
  <c r="E2389" i="5"/>
  <c r="V2389" i="5"/>
  <c r="E2341" i="5"/>
  <c r="V2341" i="5"/>
  <c r="E2309" i="5"/>
  <c r="V2309" i="5"/>
  <c r="E2261" i="5"/>
  <c r="V2261" i="5"/>
  <c r="E2221" i="5"/>
  <c r="V2221" i="5"/>
  <c r="E2181" i="5"/>
  <c r="V2181" i="5"/>
  <c r="E2125" i="5"/>
  <c r="V2125" i="5"/>
  <c r="E2085" i="5"/>
  <c r="V2085" i="5"/>
  <c r="E2045" i="5"/>
  <c r="V2045" i="5"/>
  <c r="E2005" i="5"/>
  <c r="V2005" i="5"/>
  <c r="E1973" i="5"/>
  <c r="V1973" i="5"/>
  <c r="E1933" i="5"/>
  <c r="V1933" i="5"/>
  <c r="E1877" i="5"/>
  <c r="V1877" i="5"/>
  <c r="E1837" i="5"/>
  <c r="V1837" i="5"/>
  <c r="E1805" i="5"/>
  <c r="V1805" i="5"/>
  <c r="E1757" i="5"/>
  <c r="V1757" i="5"/>
  <c r="E1717" i="5"/>
  <c r="V1717" i="5"/>
  <c r="E1685" i="5"/>
  <c r="V1685" i="5"/>
  <c r="E1645" i="5"/>
  <c r="V1645" i="5"/>
  <c r="E1605" i="5"/>
  <c r="V1605" i="5"/>
  <c r="E1557" i="5"/>
  <c r="V1557" i="5"/>
  <c r="E1525" i="5"/>
  <c r="V1525" i="5"/>
  <c r="E1477" i="5"/>
  <c r="V1477" i="5"/>
  <c r="E1429" i="5"/>
  <c r="V1429" i="5"/>
  <c r="E1317" i="5"/>
  <c r="V1317" i="5"/>
  <c r="E1277" i="5"/>
  <c r="V1277" i="5"/>
  <c r="E1229" i="5"/>
  <c r="V1229" i="5"/>
  <c r="E1189" i="5"/>
  <c r="V1189" i="5"/>
  <c r="E1133" i="5"/>
  <c r="V1133" i="5"/>
  <c r="E1101" i="5"/>
  <c r="V1101" i="5"/>
  <c r="E1053" i="5"/>
  <c r="V1053" i="5"/>
  <c r="E1013" i="5"/>
  <c r="V1013" i="5"/>
  <c r="E973" i="5"/>
  <c r="V973" i="5"/>
  <c r="E917" i="5"/>
  <c r="V917" i="5"/>
  <c r="E885" i="5"/>
  <c r="V885" i="5"/>
  <c r="E837" i="5"/>
  <c r="V837" i="5"/>
  <c r="E789" i="5"/>
  <c r="V789" i="5"/>
  <c r="E749" i="5"/>
  <c r="V749" i="5"/>
  <c r="E709" i="5"/>
  <c r="V709" i="5"/>
  <c r="E661" i="5"/>
  <c r="V661" i="5"/>
  <c r="E621" i="5"/>
  <c r="V621" i="5"/>
  <c r="E581" i="5"/>
  <c r="V581" i="5"/>
  <c r="E525" i="5"/>
  <c r="V525" i="5"/>
  <c r="E493" i="5"/>
  <c r="V493" i="5"/>
  <c r="E445" i="5"/>
  <c r="V445" i="5"/>
  <c r="E413" i="5"/>
  <c r="V413" i="5"/>
  <c r="E365" i="5"/>
  <c r="V365" i="5"/>
  <c r="E325" i="5"/>
  <c r="V325" i="5"/>
  <c r="E285" i="5"/>
  <c r="V285" i="5"/>
  <c r="E237" i="5"/>
  <c r="V237" i="5"/>
  <c r="E205" i="5"/>
  <c r="V205" i="5"/>
  <c r="E165" i="5"/>
  <c r="V165" i="5"/>
  <c r="E125" i="5"/>
  <c r="V125" i="5"/>
  <c r="E85" i="5"/>
  <c r="V85" i="5"/>
  <c r="E45" i="5"/>
  <c r="V45" i="5"/>
  <c r="E29" i="5"/>
  <c r="V29" i="5"/>
  <c r="E3020" i="5"/>
  <c r="V3020" i="5"/>
  <c r="E2980" i="5"/>
  <c r="V2980" i="5"/>
  <c r="E2932" i="5"/>
  <c r="V2932" i="5"/>
  <c r="E2892" i="5"/>
  <c r="V2892" i="5"/>
  <c r="E2852" i="5"/>
  <c r="V2852" i="5"/>
  <c r="E2804" i="5"/>
  <c r="V2804" i="5"/>
  <c r="E2764" i="5"/>
  <c r="V2764" i="5"/>
  <c r="E2716" i="5"/>
  <c r="V2716" i="5"/>
  <c r="E2684" i="5"/>
  <c r="V2684" i="5"/>
  <c r="E2636" i="5"/>
  <c r="V2636" i="5"/>
  <c r="E2604" i="5"/>
  <c r="V2604" i="5"/>
  <c r="E2564" i="5"/>
  <c r="V2564" i="5"/>
  <c r="E2548" i="5"/>
  <c r="V2548" i="5"/>
  <c r="E2492" i="5"/>
  <c r="V2492" i="5"/>
  <c r="E2468" i="5"/>
  <c r="V2468" i="5"/>
  <c r="E2428" i="5"/>
  <c r="V2428" i="5"/>
  <c r="E2396" i="5"/>
  <c r="V2396" i="5"/>
  <c r="E2356" i="5"/>
  <c r="V2356" i="5"/>
  <c r="E2308" i="5"/>
  <c r="V2308" i="5"/>
  <c r="E2284" i="5"/>
  <c r="V2284" i="5"/>
  <c r="E2236" i="5"/>
  <c r="V2236" i="5"/>
  <c r="E2204" i="5"/>
  <c r="V2204" i="5"/>
  <c r="E2164" i="5"/>
  <c r="V2164" i="5"/>
  <c r="E2132" i="5"/>
  <c r="V2132" i="5"/>
  <c r="E2092" i="5"/>
  <c r="V2092" i="5"/>
  <c r="E2060" i="5"/>
  <c r="V2060" i="5"/>
  <c r="E2020" i="5"/>
  <c r="V2020" i="5"/>
  <c r="E1980" i="5"/>
  <c r="V1980" i="5"/>
  <c r="E1940" i="5"/>
  <c r="V1940" i="5"/>
  <c r="E1900" i="5"/>
  <c r="V1900" i="5"/>
  <c r="E1876" i="5"/>
  <c r="V1876" i="5"/>
  <c r="E1828" i="5"/>
  <c r="V1828" i="5"/>
  <c r="E1796" i="5"/>
  <c r="V1796" i="5"/>
  <c r="E1764" i="5"/>
  <c r="V1764" i="5"/>
  <c r="E1716" i="5"/>
  <c r="V1716" i="5"/>
  <c r="E1684" i="5"/>
  <c r="V1684" i="5"/>
  <c r="E1652" i="5"/>
  <c r="V1652" i="5"/>
  <c r="E1612" i="5"/>
  <c r="V1612" i="5"/>
  <c r="E1580" i="5"/>
  <c r="V1580" i="5"/>
  <c r="E1540" i="5"/>
  <c r="V1540" i="5"/>
  <c r="E1492" i="5"/>
  <c r="V1492" i="5"/>
  <c r="E1460" i="5"/>
  <c r="V1460" i="5"/>
  <c r="E1428" i="5"/>
  <c r="V1428" i="5"/>
  <c r="E1396" i="5"/>
  <c r="V1396" i="5"/>
  <c r="E1348" i="5"/>
  <c r="V1348" i="5"/>
  <c r="E1316" i="5"/>
  <c r="V1316" i="5"/>
  <c r="E1276" i="5"/>
  <c r="V1276" i="5"/>
  <c r="E1236" i="5"/>
  <c r="V1236" i="5"/>
  <c r="E1196" i="5"/>
  <c r="V1196" i="5"/>
  <c r="E1156" i="5"/>
  <c r="V1156" i="5"/>
  <c r="E1124" i="5"/>
  <c r="V1124" i="5"/>
  <c r="E1084" i="5"/>
  <c r="V1084" i="5"/>
  <c r="E1052" i="5"/>
  <c r="V1052" i="5"/>
  <c r="E1012" i="5"/>
  <c r="V1012" i="5"/>
  <c r="E988" i="5"/>
  <c r="V988" i="5"/>
  <c r="E948" i="5"/>
  <c r="V948" i="5"/>
  <c r="E900" i="5"/>
  <c r="V900" i="5"/>
  <c r="E860" i="5"/>
  <c r="V860" i="5"/>
  <c r="E820" i="5"/>
  <c r="V820" i="5"/>
  <c r="E788" i="5"/>
  <c r="V788" i="5"/>
  <c r="E756" i="5"/>
  <c r="V756" i="5"/>
  <c r="E724" i="5"/>
  <c r="V724" i="5"/>
  <c r="E684" i="5"/>
  <c r="V684" i="5"/>
  <c r="E644" i="5"/>
  <c r="V644" i="5"/>
  <c r="E612" i="5"/>
  <c r="V612" i="5"/>
  <c r="E564" i="5"/>
  <c r="V564" i="5"/>
  <c r="E532" i="5"/>
  <c r="V532" i="5"/>
  <c r="E492" i="5"/>
  <c r="V492" i="5"/>
  <c r="E452" i="5"/>
  <c r="V452" i="5"/>
  <c r="E428" i="5"/>
  <c r="V428" i="5"/>
  <c r="E380" i="5"/>
  <c r="V380" i="5"/>
  <c r="E348" i="5"/>
  <c r="V348" i="5"/>
  <c r="E316" i="5"/>
  <c r="V316" i="5"/>
  <c r="E276" i="5"/>
  <c r="V276" i="5"/>
  <c r="E244" i="5"/>
  <c r="V244" i="5"/>
  <c r="E204" i="5"/>
  <c r="V204" i="5"/>
  <c r="E164" i="5"/>
  <c r="V164" i="5"/>
  <c r="E68" i="5"/>
  <c r="V68" i="5"/>
  <c r="E2674" i="5"/>
  <c r="V2674" i="5"/>
  <c r="E2650" i="5"/>
  <c r="V2650" i="5"/>
  <c r="E2618" i="5"/>
  <c r="V2618" i="5"/>
  <c r="E2578" i="5"/>
  <c r="V2578" i="5"/>
  <c r="E2546" i="5"/>
  <c r="V2546" i="5"/>
  <c r="E2522" i="5"/>
  <c r="V2522" i="5"/>
  <c r="E2482" i="5"/>
  <c r="V2482" i="5"/>
  <c r="E2450" i="5"/>
  <c r="V2450" i="5"/>
  <c r="E2426" i="5"/>
  <c r="V2426" i="5"/>
  <c r="E2386" i="5"/>
  <c r="V2386" i="5"/>
  <c r="E2354" i="5"/>
  <c r="V2354" i="5"/>
  <c r="E2330" i="5"/>
  <c r="V2330" i="5"/>
  <c r="E2298" i="5"/>
  <c r="V2298" i="5"/>
  <c r="E2274" i="5"/>
  <c r="V2274" i="5"/>
  <c r="E2258" i="5"/>
  <c r="V2258" i="5"/>
  <c r="E2234" i="5"/>
  <c r="V2234" i="5"/>
  <c r="E2210" i="5"/>
  <c r="V2210" i="5"/>
  <c r="E2194" i="5"/>
  <c r="V2194" i="5"/>
  <c r="E2170" i="5"/>
  <c r="V2170" i="5"/>
  <c r="E2138" i="5"/>
  <c r="V2138" i="5"/>
  <c r="E2114" i="5"/>
  <c r="V2114" i="5"/>
  <c r="E2090" i="5"/>
  <c r="V2090" i="5"/>
  <c r="E2066" i="5"/>
  <c r="V2066" i="5"/>
  <c r="E2042" i="5"/>
  <c r="V2042" i="5"/>
  <c r="E2026" i="5"/>
  <c r="V2026" i="5"/>
  <c r="E1994" i="5"/>
  <c r="V1994" i="5"/>
  <c r="E1970" i="5"/>
  <c r="V1970" i="5"/>
  <c r="E1946" i="5"/>
  <c r="V1946" i="5"/>
  <c r="E1922" i="5"/>
  <c r="V1922" i="5"/>
  <c r="E1898" i="5"/>
  <c r="V1898" i="5"/>
  <c r="E1882" i="5"/>
  <c r="V1882" i="5"/>
  <c r="E1858" i="5"/>
  <c r="V1858" i="5"/>
  <c r="E3033" i="5"/>
  <c r="V3033" i="5"/>
  <c r="E3009" i="5"/>
  <c r="V3009" i="5"/>
  <c r="E2977" i="5"/>
  <c r="V2977" i="5"/>
  <c r="E2953" i="5"/>
  <c r="V2953" i="5"/>
  <c r="E2937" i="5"/>
  <c r="V2937" i="5"/>
  <c r="E2913" i="5"/>
  <c r="V2913" i="5"/>
  <c r="E2889" i="5"/>
  <c r="V2889" i="5"/>
  <c r="E2857" i="5"/>
  <c r="V2857" i="5"/>
  <c r="E2833" i="5"/>
  <c r="V2833" i="5"/>
  <c r="E2817" i="5"/>
  <c r="V2817" i="5"/>
  <c r="E2793" i="5"/>
  <c r="V2793" i="5"/>
  <c r="E2769" i="5"/>
  <c r="V2769" i="5"/>
  <c r="E2753" i="5"/>
  <c r="V2753" i="5"/>
  <c r="E2729" i="5"/>
  <c r="V2729" i="5"/>
  <c r="E2705" i="5"/>
  <c r="V2705" i="5"/>
  <c r="E2673" i="5"/>
  <c r="V2673" i="5"/>
  <c r="E2657" i="5"/>
  <c r="V2657" i="5"/>
  <c r="E2625" i="5"/>
  <c r="V2625" i="5"/>
  <c r="E2601" i="5"/>
  <c r="V2601" i="5"/>
  <c r="E2585" i="5"/>
  <c r="V2585" i="5"/>
  <c r="E2561" i="5"/>
  <c r="V2561" i="5"/>
  <c r="E2529" i="5"/>
  <c r="V2529" i="5"/>
  <c r="E2513" i="5"/>
  <c r="V2513" i="5"/>
  <c r="E2489" i="5"/>
  <c r="V2489" i="5"/>
  <c r="E2457" i="5"/>
  <c r="V2457" i="5"/>
  <c r="E2433" i="5"/>
  <c r="V2433" i="5"/>
  <c r="E2401" i="5"/>
  <c r="V2401" i="5"/>
  <c r="E2385" i="5"/>
  <c r="V2385" i="5"/>
  <c r="E2361" i="5"/>
  <c r="V2361" i="5"/>
  <c r="E2337" i="5"/>
  <c r="V2337" i="5"/>
  <c r="E2313" i="5"/>
  <c r="V2313" i="5"/>
  <c r="E2289" i="5"/>
  <c r="V2289" i="5"/>
  <c r="E2265" i="5"/>
  <c r="V2265" i="5"/>
  <c r="E2241" i="5"/>
  <c r="V2241" i="5"/>
  <c r="E2217" i="5"/>
  <c r="V2217" i="5"/>
  <c r="E2193" i="5"/>
  <c r="V2193" i="5"/>
  <c r="E2169" i="5"/>
  <c r="V2169" i="5"/>
  <c r="E2145" i="5"/>
  <c r="V2145" i="5"/>
  <c r="E2121" i="5"/>
  <c r="V2121" i="5"/>
  <c r="E2097" i="5"/>
  <c r="V2097" i="5"/>
  <c r="E2073" i="5"/>
  <c r="V2073" i="5"/>
  <c r="E2049" i="5"/>
  <c r="V2049" i="5"/>
  <c r="E2041" i="5"/>
  <c r="V2041" i="5"/>
  <c r="E2033" i="5"/>
  <c r="V2033" i="5"/>
  <c r="E2025" i="5"/>
  <c r="V2025" i="5"/>
  <c r="E2017" i="5"/>
  <c r="V2017" i="5"/>
  <c r="E2009" i="5"/>
  <c r="V2009" i="5"/>
  <c r="E2001" i="5"/>
  <c r="V2001" i="5"/>
  <c r="E1993" i="5"/>
  <c r="V1993" i="5"/>
  <c r="E1969" i="5"/>
  <c r="V1969" i="5"/>
  <c r="E1961" i="5"/>
  <c r="V1961" i="5"/>
  <c r="E1953" i="5"/>
  <c r="V1953" i="5"/>
  <c r="E1945" i="5"/>
  <c r="V1945" i="5"/>
  <c r="E1937" i="5"/>
  <c r="V1937" i="5"/>
  <c r="E1929" i="5"/>
  <c r="V1929" i="5"/>
  <c r="E1921" i="5"/>
  <c r="V1921" i="5"/>
  <c r="E1913" i="5"/>
  <c r="V1913" i="5"/>
  <c r="E1905" i="5"/>
  <c r="V1905" i="5"/>
  <c r="E1897" i="5"/>
  <c r="V1897" i="5"/>
  <c r="E1889" i="5"/>
  <c r="V1889" i="5"/>
  <c r="E1881" i="5"/>
  <c r="V1881" i="5"/>
  <c r="E1873" i="5"/>
  <c r="V1873" i="5"/>
  <c r="E1865" i="5"/>
  <c r="V1865" i="5"/>
  <c r="E1857" i="5"/>
  <c r="V1857" i="5"/>
  <c r="E1849" i="5"/>
  <c r="V1849" i="5"/>
  <c r="E1841" i="5"/>
  <c r="V1841" i="5"/>
  <c r="E1833" i="5"/>
  <c r="V1833" i="5"/>
  <c r="E1825" i="5"/>
  <c r="V1825" i="5"/>
  <c r="E1817" i="5"/>
  <c r="V1817" i="5"/>
  <c r="E1801" i="5"/>
  <c r="V1801" i="5"/>
  <c r="E1793" i="5"/>
  <c r="V1793" i="5"/>
  <c r="E1785" i="5"/>
  <c r="V1785" i="5"/>
  <c r="E1777" i="5"/>
  <c r="V1777" i="5"/>
  <c r="E1769" i="5"/>
  <c r="V1769" i="5"/>
  <c r="E1761" i="5"/>
  <c r="V1761" i="5"/>
  <c r="E1753" i="5"/>
  <c r="V1753" i="5"/>
  <c r="E1745" i="5"/>
  <c r="V1745" i="5"/>
  <c r="E1737" i="5"/>
  <c r="V1737" i="5"/>
  <c r="E1729" i="5"/>
  <c r="V1729" i="5"/>
  <c r="E1721" i="5"/>
  <c r="V1721" i="5"/>
  <c r="E1713" i="5"/>
  <c r="V1713" i="5"/>
  <c r="E1705" i="5"/>
  <c r="V1705" i="5"/>
  <c r="E1697" i="5"/>
  <c r="V1697" i="5"/>
  <c r="E1689" i="5"/>
  <c r="V1689" i="5"/>
  <c r="E1681" i="5"/>
  <c r="V1681" i="5"/>
  <c r="E1673" i="5"/>
  <c r="V1673" i="5"/>
  <c r="E1665" i="5"/>
  <c r="V1665" i="5"/>
  <c r="E1657" i="5"/>
  <c r="V1657" i="5"/>
  <c r="E1649" i="5"/>
  <c r="V1649" i="5"/>
  <c r="E1641" i="5"/>
  <c r="V1641" i="5"/>
  <c r="E1633" i="5"/>
  <c r="V1633" i="5"/>
  <c r="E1625" i="5"/>
  <c r="V1625" i="5"/>
  <c r="E1617" i="5"/>
  <c r="V1617" i="5"/>
  <c r="E1609" i="5"/>
  <c r="V1609" i="5"/>
  <c r="E1601" i="5"/>
  <c r="V1601" i="5"/>
  <c r="E1593" i="5"/>
  <c r="V1593" i="5"/>
  <c r="E1585" i="5"/>
  <c r="V1585" i="5"/>
  <c r="E1577" i="5"/>
  <c r="V1577" i="5"/>
  <c r="E1569" i="5"/>
  <c r="V1569" i="5"/>
  <c r="E1561" i="5"/>
  <c r="V1561" i="5"/>
  <c r="E1553" i="5"/>
  <c r="V1553" i="5"/>
  <c r="E1545" i="5"/>
  <c r="V1545" i="5"/>
  <c r="E1537" i="5"/>
  <c r="V1537" i="5"/>
  <c r="E1529" i="5"/>
  <c r="V1529" i="5"/>
  <c r="E1521" i="5"/>
  <c r="V1521" i="5"/>
  <c r="E1513" i="5"/>
  <c r="V1513" i="5"/>
  <c r="E1505" i="5"/>
  <c r="V1505" i="5"/>
  <c r="E1497" i="5"/>
  <c r="V1497" i="5"/>
  <c r="E1489" i="5"/>
  <c r="V1489" i="5"/>
  <c r="E1481" i="5"/>
  <c r="V1481" i="5"/>
  <c r="E1473" i="5"/>
  <c r="V1473" i="5"/>
  <c r="E1465" i="5"/>
  <c r="V1465" i="5"/>
  <c r="E1457" i="5"/>
  <c r="V1457" i="5"/>
  <c r="E1449" i="5"/>
  <c r="V1449" i="5"/>
  <c r="E1441" i="5"/>
  <c r="V1441" i="5"/>
  <c r="E1433" i="5"/>
  <c r="V1433" i="5"/>
  <c r="E1425" i="5"/>
  <c r="V1425" i="5"/>
  <c r="E1417" i="5"/>
  <c r="V1417" i="5"/>
  <c r="E1409" i="5"/>
  <c r="V1409" i="5"/>
  <c r="E1401" i="5"/>
  <c r="V1401" i="5"/>
  <c r="E1393" i="5"/>
  <c r="V1393" i="5"/>
  <c r="E1385" i="5"/>
  <c r="V1385" i="5"/>
  <c r="E1377" i="5"/>
  <c r="V1377" i="5"/>
  <c r="E1369" i="5"/>
  <c r="V1369" i="5"/>
  <c r="E1361" i="5"/>
  <c r="V1361" i="5"/>
  <c r="E1353" i="5"/>
  <c r="V1353" i="5"/>
  <c r="E1345" i="5"/>
  <c r="V1345" i="5"/>
  <c r="E1337" i="5"/>
  <c r="V1337" i="5"/>
  <c r="E1329" i="5"/>
  <c r="V1329" i="5"/>
  <c r="E1321" i="5"/>
  <c r="V1321" i="5"/>
  <c r="E1313" i="5"/>
  <c r="V1313" i="5"/>
  <c r="E1305" i="5"/>
  <c r="V1305" i="5"/>
  <c r="E1297" i="5"/>
  <c r="V1297" i="5"/>
  <c r="E1289" i="5"/>
  <c r="V1289" i="5"/>
  <c r="E1281" i="5"/>
  <c r="V1281" i="5"/>
  <c r="E1273" i="5"/>
  <c r="V1273" i="5"/>
  <c r="E1265" i="5"/>
  <c r="V1265" i="5"/>
  <c r="E1257" i="5"/>
  <c r="V1257" i="5"/>
  <c r="E1249" i="5"/>
  <c r="V1249" i="5"/>
  <c r="E1241" i="5"/>
  <c r="V1241" i="5"/>
  <c r="E1233" i="5"/>
  <c r="V1233" i="5"/>
  <c r="E1225" i="5"/>
  <c r="V1225" i="5"/>
  <c r="E1217" i="5"/>
  <c r="V1217" i="5"/>
  <c r="E1209" i="5"/>
  <c r="V1209" i="5"/>
  <c r="E1201" i="5"/>
  <c r="V1201" i="5"/>
  <c r="E1193" i="5"/>
  <c r="V1193" i="5"/>
  <c r="E1185" i="5"/>
  <c r="V1185" i="5"/>
  <c r="E1177" i="5"/>
  <c r="V1177" i="5"/>
  <c r="E1169" i="5"/>
  <c r="V1169" i="5"/>
  <c r="E1161" i="5"/>
  <c r="V1161" i="5"/>
  <c r="E1153" i="5"/>
  <c r="V1153" i="5"/>
  <c r="E1145" i="5"/>
  <c r="V1145" i="5"/>
  <c r="E1137" i="5"/>
  <c r="V1137" i="5"/>
  <c r="E1129" i="5"/>
  <c r="V1129" i="5"/>
  <c r="E1121" i="5"/>
  <c r="V1121" i="5"/>
  <c r="E1113" i="5"/>
  <c r="V1113" i="5"/>
  <c r="E1105" i="5"/>
  <c r="V1105" i="5"/>
  <c r="E1097" i="5"/>
  <c r="V1097" i="5"/>
  <c r="E1089" i="5"/>
  <c r="V1089" i="5"/>
  <c r="E1081" i="5"/>
  <c r="V1081" i="5"/>
  <c r="E1073" i="5"/>
  <c r="V1073" i="5"/>
  <c r="E1065" i="5"/>
  <c r="V1065" i="5"/>
  <c r="E1057" i="5"/>
  <c r="V1057" i="5"/>
  <c r="E1049" i="5"/>
  <c r="V1049" i="5"/>
  <c r="E1041" i="5"/>
  <c r="V1041" i="5"/>
  <c r="E1033" i="5"/>
  <c r="V1033" i="5"/>
  <c r="E1025" i="5"/>
  <c r="V1025" i="5"/>
  <c r="E1017" i="5"/>
  <c r="V1017" i="5"/>
  <c r="E1009" i="5"/>
  <c r="V1009" i="5"/>
  <c r="E1001" i="5"/>
  <c r="V1001" i="5"/>
  <c r="E993" i="5"/>
  <c r="V993" i="5"/>
  <c r="E985" i="5"/>
  <c r="V985" i="5"/>
  <c r="E977" i="5"/>
  <c r="V977" i="5"/>
  <c r="E969" i="5"/>
  <c r="V969" i="5"/>
  <c r="E961" i="5"/>
  <c r="V961" i="5"/>
  <c r="E953" i="5"/>
  <c r="V953" i="5"/>
  <c r="E945" i="5"/>
  <c r="V945" i="5"/>
  <c r="E937" i="5"/>
  <c r="V937" i="5"/>
  <c r="E929" i="5"/>
  <c r="V929" i="5"/>
  <c r="E921" i="5"/>
  <c r="V921" i="5"/>
  <c r="E913" i="5"/>
  <c r="V913" i="5"/>
  <c r="E905" i="5"/>
  <c r="V905" i="5"/>
  <c r="E897" i="5"/>
  <c r="V897" i="5"/>
  <c r="E889" i="5"/>
  <c r="V889" i="5"/>
  <c r="E881" i="5"/>
  <c r="V881" i="5"/>
  <c r="E873" i="5"/>
  <c r="V873" i="5"/>
  <c r="E865" i="5"/>
  <c r="V865" i="5"/>
  <c r="E857" i="5"/>
  <c r="V857" i="5"/>
  <c r="E849" i="5"/>
  <c r="V849" i="5"/>
  <c r="E841" i="5"/>
  <c r="V841" i="5"/>
  <c r="E833" i="5"/>
  <c r="V833" i="5"/>
  <c r="E825" i="5"/>
  <c r="V825" i="5"/>
  <c r="E817" i="5"/>
  <c r="V817" i="5"/>
  <c r="E809" i="5"/>
  <c r="V809" i="5"/>
  <c r="E801" i="5"/>
  <c r="V801" i="5"/>
  <c r="E793" i="5"/>
  <c r="V793" i="5"/>
  <c r="E785" i="5"/>
  <c r="V785" i="5"/>
  <c r="E777" i="5"/>
  <c r="V777" i="5"/>
  <c r="E769" i="5"/>
  <c r="V769" i="5"/>
  <c r="E761" i="5"/>
  <c r="V761" i="5"/>
  <c r="E753" i="5"/>
  <c r="V753" i="5"/>
  <c r="E745" i="5"/>
  <c r="V745" i="5"/>
  <c r="E737" i="5"/>
  <c r="V737" i="5"/>
  <c r="E729" i="5"/>
  <c r="V729" i="5"/>
  <c r="E721" i="5"/>
  <c r="V721" i="5"/>
  <c r="E713" i="5"/>
  <c r="V713" i="5"/>
  <c r="E705" i="5"/>
  <c r="V705" i="5"/>
  <c r="E697" i="5"/>
  <c r="V697" i="5"/>
  <c r="E689" i="5"/>
  <c r="V689" i="5"/>
  <c r="E681" i="5"/>
  <c r="V681" i="5"/>
  <c r="E673" i="5"/>
  <c r="V673" i="5"/>
  <c r="E665" i="5"/>
  <c r="V665" i="5"/>
  <c r="E657" i="5"/>
  <c r="V657" i="5"/>
  <c r="E649" i="5"/>
  <c r="V649" i="5"/>
  <c r="E641" i="5"/>
  <c r="V641" i="5"/>
  <c r="E633" i="5"/>
  <c r="V633" i="5"/>
  <c r="E625" i="5"/>
  <c r="V625" i="5"/>
  <c r="E617" i="5"/>
  <c r="V617" i="5"/>
  <c r="E609" i="5"/>
  <c r="V609" i="5"/>
  <c r="E601" i="5"/>
  <c r="V601" i="5"/>
  <c r="E593" i="5"/>
  <c r="V593" i="5"/>
  <c r="E585" i="5"/>
  <c r="V585" i="5"/>
  <c r="E577" i="5"/>
  <c r="V577" i="5"/>
  <c r="V3026" i="5"/>
  <c r="V2962" i="5"/>
  <c r="V2898" i="5"/>
  <c r="V2834" i="5"/>
  <c r="V2770" i="5"/>
  <c r="V2706" i="5"/>
  <c r="V2634" i="5"/>
  <c r="V2531" i="5"/>
  <c r="V2403" i="5"/>
  <c r="V2238" i="5"/>
  <c r="V1976" i="5"/>
  <c r="E3021" i="5"/>
  <c r="V3021" i="5"/>
  <c r="E2981" i="5"/>
  <c r="V2981" i="5"/>
  <c r="E2941" i="5"/>
  <c r="V2941" i="5"/>
  <c r="E2893" i="5"/>
  <c r="V2893" i="5"/>
  <c r="E2853" i="5"/>
  <c r="V2853" i="5"/>
  <c r="E2813" i="5"/>
  <c r="V2813" i="5"/>
  <c r="E2765" i="5"/>
  <c r="V2765" i="5"/>
  <c r="E2725" i="5"/>
  <c r="V2725" i="5"/>
  <c r="E2677" i="5"/>
  <c r="V2677" i="5"/>
  <c r="E2637" i="5"/>
  <c r="V2637" i="5"/>
  <c r="E2597" i="5"/>
  <c r="V2597" i="5"/>
  <c r="E2541" i="5"/>
  <c r="V2541" i="5"/>
  <c r="E2501" i="5"/>
  <c r="V2501" i="5"/>
  <c r="E2461" i="5"/>
  <c r="V2461" i="5"/>
  <c r="E2413" i="5"/>
  <c r="V2413" i="5"/>
  <c r="E2373" i="5"/>
  <c r="V2373" i="5"/>
  <c r="E2333" i="5"/>
  <c r="V2333" i="5"/>
  <c r="E2293" i="5"/>
  <c r="V2293" i="5"/>
  <c r="E2237" i="5"/>
  <c r="V2237" i="5"/>
  <c r="E2189" i="5"/>
  <c r="V2189" i="5"/>
  <c r="E2165" i="5"/>
  <c r="V2165" i="5"/>
  <c r="E2109" i="5"/>
  <c r="V2109" i="5"/>
  <c r="E2077" i="5"/>
  <c r="V2077" i="5"/>
  <c r="E2021" i="5"/>
  <c r="V2021" i="5"/>
  <c r="E1981" i="5"/>
  <c r="V1981" i="5"/>
  <c r="E1941" i="5"/>
  <c r="V1941" i="5"/>
  <c r="E1893" i="5"/>
  <c r="V1893" i="5"/>
  <c r="E1853" i="5"/>
  <c r="V1853" i="5"/>
  <c r="E1821" i="5"/>
  <c r="V1821" i="5"/>
  <c r="E1765" i="5"/>
  <c r="V1765" i="5"/>
  <c r="E1725" i="5"/>
  <c r="V1725" i="5"/>
  <c r="E1669" i="5"/>
  <c r="V1669" i="5"/>
  <c r="E1629" i="5"/>
  <c r="V1629" i="5"/>
  <c r="E1589" i="5"/>
  <c r="V1589" i="5"/>
  <c r="E1549" i="5"/>
  <c r="V1549" i="5"/>
  <c r="E1493" i="5"/>
  <c r="V1493" i="5"/>
  <c r="E1461" i="5"/>
  <c r="V1461" i="5"/>
  <c r="E1413" i="5"/>
  <c r="V1413" i="5"/>
  <c r="E1381" i="5"/>
  <c r="V1381" i="5"/>
  <c r="E1333" i="5"/>
  <c r="V1333" i="5"/>
  <c r="E1285" i="5"/>
  <c r="V1285" i="5"/>
  <c r="E1245" i="5"/>
  <c r="V1245" i="5"/>
  <c r="E1197" i="5"/>
  <c r="V1197" i="5"/>
  <c r="E1173" i="5"/>
  <c r="V1173" i="5"/>
  <c r="E1125" i="5"/>
  <c r="V1125" i="5"/>
  <c r="E1069" i="5"/>
  <c r="V1069" i="5"/>
  <c r="E1029" i="5"/>
  <c r="V1029" i="5"/>
  <c r="E989" i="5"/>
  <c r="V989" i="5"/>
  <c r="E949" i="5"/>
  <c r="V949" i="5"/>
  <c r="E909" i="5"/>
  <c r="V909" i="5"/>
  <c r="E861" i="5"/>
  <c r="V861" i="5"/>
  <c r="E821" i="5"/>
  <c r="V821" i="5"/>
  <c r="E773" i="5"/>
  <c r="V773" i="5"/>
  <c r="E725" i="5"/>
  <c r="V725" i="5"/>
  <c r="E685" i="5"/>
  <c r="V685" i="5"/>
  <c r="E653" i="5"/>
  <c r="V653" i="5"/>
  <c r="E605" i="5"/>
  <c r="V605" i="5"/>
  <c r="E565" i="5"/>
  <c r="V565" i="5"/>
  <c r="E517" i="5"/>
  <c r="V517" i="5"/>
  <c r="E469" i="5"/>
  <c r="V469" i="5"/>
  <c r="E421" i="5"/>
  <c r="V421" i="5"/>
  <c r="E381" i="5"/>
  <c r="V381" i="5"/>
  <c r="E341" i="5"/>
  <c r="V341" i="5"/>
  <c r="E293" i="5"/>
  <c r="V293" i="5"/>
  <c r="E261" i="5"/>
  <c r="V261" i="5"/>
  <c r="E221" i="5"/>
  <c r="V221" i="5"/>
  <c r="E181" i="5"/>
  <c r="V181" i="5"/>
  <c r="E141" i="5"/>
  <c r="V141" i="5"/>
  <c r="E109" i="5"/>
  <c r="V109" i="5"/>
  <c r="E69" i="5"/>
  <c r="V69" i="5"/>
  <c r="E21" i="5"/>
  <c r="V21" i="5"/>
  <c r="E3036" i="5"/>
  <c r="V3036" i="5"/>
  <c r="E2996" i="5"/>
  <c r="V2996" i="5"/>
  <c r="E2956" i="5"/>
  <c r="V2956" i="5"/>
  <c r="E2908" i="5"/>
  <c r="V2908" i="5"/>
  <c r="E2860" i="5"/>
  <c r="V2860" i="5"/>
  <c r="E2820" i="5"/>
  <c r="V2820" i="5"/>
  <c r="E2780" i="5"/>
  <c r="V2780" i="5"/>
  <c r="E2748" i="5"/>
  <c r="V2748" i="5"/>
  <c r="E2700" i="5"/>
  <c r="V2700" i="5"/>
  <c r="E2628" i="5"/>
  <c r="V2628" i="5"/>
  <c r="E2572" i="5"/>
  <c r="V2572" i="5"/>
  <c r="E2516" i="5"/>
  <c r="V2516" i="5"/>
  <c r="E2484" i="5"/>
  <c r="V2484" i="5"/>
  <c r="E2444" i="5"/>
  <c r="V2444" i="5"/>
  <c r="E2404" i="5"/>
  <c r="V2404" i="5"/>
  <c r="E2364" i="5"/>
  <c r="V2364" i="5"/>
  <c r="E2332" i="5"/>
  <c r="V2332" i="5"/>
  <c r="E2292" i="5"/>
  <c r="V2292" i="5"/>
  <c r="E2252" i="5"/>
  <c r="V2252" i="5"/>
  <c r="E2212" i="5"/>
  <c r="V2212" i="5"/>
  <c r="E2188" i="5"/>
  <c r="V2188" i="5"/>
  <c r="E2148" i="5"/>
  <c r="V2148" i="5"/>
  <c r="E2108" i="5"/>
  <c r="V2108" i="5"/>
  <c r="E2068" i="5"/>
  <c r="V2068" i="5"/>
  <c r="E2036" i="5"/>
  <c r="V2036" i="5"/>
  <c r="E1996" i="5"/>
  <c r="V1996" i="5"/>
  <c r="E1964" i="5"/>
  <c r="V1964" i="5"/>
  <c r="E1932" i="5"/>
  <c r="V1932" i="5"/>
  <c r="E1892" i="5"/>
  <c r="V1892" i="5"/>
  <c r="E1852" i="5"/>
  <c r="V1852" i="5"/>
  <c r="E1812" i="5"/>
  <c r="V1812" i="5"/>
  <c r="E1780" i="5"/>
  <c r="V1780" i="5"/>
  <c r="E1732" i="5"/>
  <c r="V1732" i="5"/>
  <c r="E1692" i="5"/>
  <c r="V1692" i="5"/>
  <c r="E1660" i="5"/>
  <c r="V1660" i="5"/>
  <c r="E1620" i="5"/>
  <c r="V1620" i="5"/>
  <c r="E1588" i="5"/>
  <c r="V1588" i="5"/>
  <c r="E1548" i="5"/>
  <c r="V1548" i="5"/>
  <c r="E1516" i="5"/>
  <c r="V1516" i="5"/>
  <c r="E1476" i="5"/>
  <c r="V1476" i="5"/>
  <c r="E1436" i="5"/>
  <c r="V1436" i="5"/>
  <c r="E1404" i="5"/>
  <c r="V1404" i="5"/>
  <c r="E1364" i="5"/>
  <c r="V1364" i="5"/>
  <c r="E1332" i="5"/>
  <c r="V1332" i="5"/>
  <c r="E1292" i="5"/>
  <c r="V1292" i="5"/>
  <c r="E1260" i="5"/>
  <c r="V1260" i="5"/>
  <c r="E1220" i="5"/>
  <c r="V1220" i="5"/>
  <c r="E1188" i="5"/>
  <c r="V1188" i="5"/>
  <c r="E1148" i="5"/>
  <c r="V1148" i="5"/>
  <c r="E1116" i="5"/>
  <c r="V1116" i="5"/>
  <c r="E1076" i="5"/>
  <c r="V1076" i="5"/>
  <c r="E1044" i="5"/>
  <c r="V1044" i="5"/>
  <c r="E1004" i="5"/>
  <c r="V1004" i="5"/>
  <c r="E972" i="5"/>
  <c r="V972" i="5"/>
  <c r="E940" i="5"/>
  <c r="V940" i="5"/>
  <c r="E908" i="5"/>
  <c r="V908" i="5"/>
  <c r="E884" i="5"/>
  <c r="V884" i="5"/>
  <c r="E836" i="5"/>
  <c r="V836" i="5"/>
  <c r="E804" i="5"/>
  <c r="V804" i="5"/>
  <c r="E772" i="5"/>
  <c r="V772" i="5"/>
  <c r="E740" i="5"/>
  <c r="V740" i="5"/>
  <c r="E700" i="5"/>
  <c r="V700" i="5"/>
  <c r="E668" i="5"/>
  <c r="V668" i="5"/>
  <c r="E628" i="5"/>
  <c r="V628" i="5"/>
  <c r="E596" i="5"/>
  <c r="V596" i="5"/>
  <c r="E556" i="5"/>
  <c r="V556" i="5"/>
  <c r="E516" i="5"/>
  <c r="V516" i="5"/>
  <c r="E484" i="5"/>
  <c r="V484" i="5"/>
  <c r="E444" i="5"/>
  <c r="V444" i="5"/>
  <c r="E396" i="5"/>
  <c r="V396" i="5"/>
  <c r="E364" i="5"/>
  <c r="V364" i="5"/>
  <c r="E324" i="5"/>
  <c r="V324" i="5"/>
  <c r="E292" i="5"/>
  <c r="V292" i="5"/>
  <c r="E252" i="5"/>
  <c r="V252" i="5"/>
  <c r="E228" i="5"/>
  <c r="V228" i="5"/>
  <c r="E180" i="5"/>
  <c r="V180" i="5"/>
  <c r="E52" i="5"/>
  <c r="V52" i="5"/>
  <c r="E2690" i="5"/>
  <c r="V2690" i="5"/>
  <c r="E2658" i="5"/>
  <c r="V2658" i="5"/>
  <c r="E2626" i="5"/>
  <c r="V2626" i="5"/>
  <c r="E2594" i="5"/>
  <c r="V2594" i="5"/>
  <c r="E2570" i="5"/>
  <c r="V2570" i="5"/>
  <c r="E2530" i="5"/>
  <c r="V2530" i="5"/>
  <c r="E2506" i="5"/>
  <c r="V2506" i="5"/>
  <c r="E2474" i="5"/>
  <c r="V2474" i="5"/>
  <c r="E2434" i="5"/>
  <c r="V2434" i="5"/>
  <c r="E2410" i="5"/>
  <c r="V2410" i="5"/>
  <c r="E2378" i="5"/>
  <c r="V2378" i="5"/>
  <c r="E2346" i="5"/>
  <c r="V2346" i="5"/>
  <c r="E2306" i="5"/>
  <c r="V2306" i="5"/>
  <c r="E2282" i="5"/>
  <c r="V2282" i="5"/>
  <c r="E2250" i="5"/>
  <c r="V2250" i="5"/>
  <c r="E2218" i="5"/>
  <c r="V2218" i="5"/>
  <c r="E2186" i="5"/>
  <c r="V2186" i="5"/>
  <c r="E2162" i="5"/>
  <c r="V2162" i="5"/>
  <c r="E2130" i="5"/>
  <c r="V2130" i="5"/>
  <c r="E2106" i="5"/>
  <c r="V2106" i="5"/>
  <c r="E2082" i="5"/>
  <c r="V2082" i="5"/>
  <c r="E2058" i="5"/>
  <c r="V2058" i="5"/>
  <c r="E2034" i="5"/>
  <c r="V2034" i="5"/>
  <c r="E2010" i="5"/>
  <c r="V2010" i="5"/>
  <c r="E1986" i="5"/>
  <c r="V1986" i="5"/>
  <c r="E1962" i="5"/>
  <c r="V1962" i="5"/>
  <c r="E1938" i="5"/>
  <c r="V1938" i="5"/>
  <c r="E1906" i="5"/>
  <c r="V1906" i="5"/>
  <c r="E1866" i="5"/>
  <c r="V1866" i="5"/>
  <c r="E3041" i="5"/>
  <c r="V3041" i="5"/>
  <c r="E3017" i="5"/>
  <c r="V3017" i="5"/>
  <c r="E2993" i="5"/>
  <c r="V2993" i="5"/>
  <c r="E2969" i="5"/>
  <c r="V2969" i="5"/>
  <c r="E2945" i="5"/>
  <c r="V2945" i="5"/>
  <c r="E2921" i="5"/>
  <c r="V2921" i="5"/>
  <c r="E2897" i="5"/>
  <c r="V2897" i="5"/>
  <c r="E2873" i="5"/>
  <c r="V2873" i="5"/>
  <c r="E2841" i="5"/>
  <c r="V2841" i="5"/>
  <c r="E2809" i="5"/>
  <c r="V2809" i="5"/>
  <c r="E2785" i="5"/>
  <c r="V2785" i="5"/>
  <c r="E2761" i="5"/>
  <c r="V2761" i="5"/>
  <c r="E2737" i="5"/>
  <c r="V2737" i="5"/>
  <c r="E2713" i="5"/>
  <c r="V2713" i="5"/>
  <c r="E2689" i="5"/>
  <c r="V2689" i="5"/>
  <c r="E2665" i="5"/>
  <c r="V2665" i="5"/>
  <c r="E2641" i="5"/>
  <c r="V2641" i="5"/>
  <c r="E2617" i="5"/>
  <c r="V2617" i="5"/>
  <c r="E2593" i="5"/>
  <c r="V2593" i="5"/>
  <c r="E2569" i="5"/>
  <c r="V2569" i="5"/>
  <c r="E2545" i="5"/>
  <c r="V2545" i="5"/>
  <c r="E2521" i="5"/>
  <c r="V2521" i="5"/>
  <c r="E2497" i="5"/>
  <c r="V2497" i="5"/>
  <c r="E2473" i="5"/>
  <c r="V2473" i="5"/>
  <c r="E2449" i="5"/>
  <c r="V2449" i="5"/>
  <c r="E2425" i="5"/>
  <c r="V2425" i="5"/>
  <c r="E2409" i="5"/>
  <c r="V2409" i="5"/>
  <c r="E2377" i="5"/>
  <c r="V2377" i="5"/>
  <c r="E2353" i="5"/>
  <c r="V2353" i="5"/>
  <c r="E2329" i="5"/>
  <c r="V2329" i="5"/>
  <c r="E2305" i="5"/>
  <c r="V2305" i="5"/>
  <c r="E2281" i="5"/>
  <c r="V2281" i="5"/>
  <c r="E2257" i="5"/>
  <c r="V2257" i="5"/>
  <c r="E2233" i="5"/>
  <c r="V2233" i="5"/>
  <c r="E2209" i="5"/>
  <c r="V2209" i="5"/>
  <c r="E2185" i="5"/>
  <c r="V2185" i="5"/>
  <c r="E2161" i="5"/>
  <c r="V2161" i="5"/>
  <c r="E2137" i="5"/>
  <c r="V2137" i="5"/>
  <c r="E2113" i="5"/>
  <c r="V2113" i="5"/>
  <c r="E2081" i="5"/>
  <c r="V2081" i="5"/>
  <c r="E2057" i="5"/>
  <c r="V2057" i="5"/>
  <c r="E1977" i="5"/>
  <c r="V1977" i="5"/>
  <c r="E3040" i="5"/>
  <c r="V3040" i="5"/>
  <c r="E3032" i="5"/>
  <c r="V3032" i="5"/>
  <c r="E3024" i="5"/>
  <c r="V3024" i="5"/>
  <c r="E3016" i="5"/>
  <c r="V3016" i="5"/>
  <c r="E3008" i="5"/>
  <c r="V3008" i="5"/>
  <c r="E3000" i="5"/>
  <c r="V3000" i="5"/>
  <c r="E2992" i="5"/>
  <c r="V2992" i="5"/>
  <c r="E2984" i="5"/>
  <c r="V2984" i="5"/>
  <c r="E2976" i="5"/>
  <c r="V2976" i="5"/>
  <c r="E2968" i="5"/>
  <c r="V2968" i="5"/>
  <c r="E2960" i="5"/>
  <c r="V2960" i="5"/>
  <c r="E2952" i="5"/>
  <c r="V2952" i="5"/>
  <c r="E2944" i="5"/>
  <c r="V2944" i="5"/>
  <c r="E2936" i="5"/>
  <c r="V2936" i="5"/>
  <c r="E2928" i="5"/>
  <c r="V2928" i="5"/>
  <c r="E2920" i="5"/>
  <c r="V2920" i="5"/>
  <c r="E2912" i="5"/>
  <c r="V2912" i="5"/>
  <c r="E2904" i="5"/>
  <c r="V2904" i="5"/>
  <c r="E2896" i="5"/>
  <c r="V2896" i="5"/>
  <c r="E2888" i="5"/>
  <c r="V2888" i="5"/>
  <c r="E2880" i="5"/>
  <c r="V2880" i="5"/>
  <c r="E2872" i="5"/>
  <c r="V2872" i="5"/>
  <c r="E2864" i="5"/>
  <c r="V2864" i="5"/>
  <c r="E2856" i="5"/>
  <c r="V2856" i="5"/>
  <c r="E2848" i="5"/>
  <c r="V2848" i="5"/>
  <c r="E2840" i="5"/>
  <c r="V2840" i="5"/>
  <c r="E2832" i="5"/>
  <c r="V2832" i="5"/>
  <c r="E2824" i="5"/>
  <c r="V2824" i="5"/>
  <c r="E2816" i="5"/>
  <c r="V2816" i="5"/>
  <c r="E2808" i="5"/>
  <c r="V2808" i="5"/>
  <c r="E2800" i="5"/>
  <c r="V2800" i="5"/>
  <c r="E2792" i="5"/>
  <c r="V2792" i="5"/>
  <c r="E2784" i="5"/>
  <c r="V2784" i="5"/>
  <c r="E2776" i="5"/>
  <c r="V2776" i="5"/>
  <c r="E2768" i="5"/>
  <c r="V2768" i="5"/>
  <c r="E2760" i="5"/>
  <c r="V2760" i="5"/>
  <c r="E2752" i="5"/>
  <c r="V2752" i="5"/>
  <c r="E2744" i="5"/>
  <c r="V2744" i="5"/>
  <c r="E2736" i="5"/>
  <c r="V2736" i="5"/>
  <c r="E2728" i="5"/>
  <c r="V2728" i="5"/>
  <c r="E2720" i="5"/>
  <c r="V2720" i="5"/>
  <c r="E2712" i="5"/>
  <c r="V2712" i="5"/>
  <c r="E2704" i="5"/>
  <c r="V2704" i="5"/>
  <c r="E2696" i="5"/>
  <c r="V2696" i="5"/>
  <c r="E2680" i="5"/>
  <c r="V2680" i="5"/>
  <c r="E2672" i="5"/>
  <c r="V2672" i="5"/>
  <c r="E2664" i="5"/>
  <c r="V2664" i="5"/>
  <c r="E2656" i="5"/>
  <c r="V2656" i="5"/>
  <c r="E2648" i="5"/>
  <c r="V2648" i="5"/>
  <c r="E2640" i="5"/>
  <c r="V2640" i="5"/>
  <c r="E2632" i="5"/>
  <c r="V2632" i="5"/>
  <c r="E2616" i="5"/>
  <c r="V2616" i="5"/>
  <c r="E2608" i="5"/>
  <c r="V2608" i="5"/>
  <c r="E2600" i="5"/>
  <c r="V2600" i="5"/>
  <c r="E2592" i="5"/>
  <c r="V2592" i="5"/>
  <c r="E2584" i="5"/>
  <c r="V2584" i="5"/>
  <c r="E2576" i="5"/>
  <c r="V2576" i="5"/>
  <c r="E2568" i="5"/>
  <c r="V2568" i="5"/>
  <c r="E2552" i="5"/>
  <c r="V2552" i="5"/>
  <c r="E2544" i="5"/>
  <c r="V2544" i="5"/>
  <c r="E2536" i="5"/>
  <c r="V2536" i="5"/>
  <c r="E2528" i="5"/>
  <c r="V2528" i="5"/>
  <c r="E2520" i="5"/>
  <c r="V2520" i="5"/>
  <c r="E2512" i="5"/>
  <c r="V2512" i="5"/>
  <c r="E2504" i="5"/>
  <c r="V2504" i="5"/>
  <c r="E2496" i="5"/>
  <c r="V2496" i="5"/>
  <c r="E2488" i="5"/>
  <c r="V2488" i="5"/>
  <c r="E2480" i="5"/>
  <c r="V2480" i="5"/>
  <c r="E2472" i="5"/>
  <c r="V2472" i="5"/>
  <c r="E2464" i="5"/>
  <c r="V2464" i="5"/>
  <c r="E2456" i="5"/>
  <c r="V2456" i="5"/>
  <c r="E2448" i="5"/>
  <c r="V2448" i="5"/>
  <c r="E2440" i="5"/>
  <c r="V2440" i="5"/>
  <c r="E2432" i="5"/>
  <c r="V2432" i="5"/>
  <c r="E2424" i="5"/>
  <c r="V2424" i="5"/>
  <c r="E2416" i="5"/>
  <c r="V2416" i="5"/>
  <c r="E2408" i="5"/>
  <c r="V2408" i="5"/>
  <c r="E2400" i="5"/>
  <c r="V2400" i="5"/>
  <c r="E2392" i="5"/>
  <c r="V2392" i="5"/>
  <c r="E2384" i="5"/>
  <c r="V2384" i="5"/>
  <c r="E2376" i="5"/>
  <c r="V2376" i="5"/>
  <c r="E2368" i="5"/>
  <c r="V2368" i="5"/>
  <c r="E2360" i="5"/>
  <c r="V2360" i="5"/>
  <c r="E2352" i="5"/>
  <c r="V2352" i="5"/>
  <c r="E2344" i="5"/>
  <c r="V2344" i="5"/>
  <c r="E2336" i="5"/>
  <c r="V2336" i="5"/>
  <c r="E2328" i="5"/>
  <c r="V2328" i="5"/>
  <c r="E2320" i="5"/>
  <c r="V2320" i="5"/>
  <c r="E2312" i="5"/>
  <c r="V2312" i="5"/>
  <c r="E2304" i="5"/>
  <c r="V2304" i="5"/>
  <c r="E2296" i="5"/>
  <c r="V2296" i="5"/>
  <c r="E2288" i="5"/>
  <c r="V2288" i="5"/>
  <c r="E2280" i="5"/>
  <c r="V2280" i="5"/>
  <c r="E2272" i="5"/>
  <c r="V2272" i="5"/>
  <c r="E2264" i="5"/>
  <c r="V2264" i="5"/>
  <c r="E2256" i="5"/>
  <c r="V2256" i="5"/>
  <c r="E2248" i="5"/>
  <c r="V2248" i="5"/>
  <c r="E2240" i="5"/>
  <c r="V2240" i="5"/>
  <c r="E2232" i="5"/>
  <c r="V2232" i="5"/>
  <c r="E2224" i="5"/>
  <c r="V2224" i="5"/>
  <c r="E2216" i="5"/>
  <c r="V2216" i="5"/>
  <c r="E2208" i="5"/>
  <c r="V2208" i="5"/>
  <c r="E2200" i="5"/>
  <c r="V2200" i="5"/>
  <c r="E2192" i="5"/>
  <c r="V2192" i="5"/>
  <c r="E2184" i="5"/>
  <c r="V2184" i="5"/>
  <c r="E2176" i="5"/>
  <c r="V2176" i="5"/>
  <c r="E2168" i="5"/>
  <c r="V2168" i="5"/>
  <c r="E2160" i="5"/>
  <c r="V2160" i="5"/>
  <c r="E2152" i="5"/>
  <c r="V2152" i="5"/>
  <c r="E2144" i="5"/>
  <c r="V2144" i="5"/>
  <c r="E2136" i="5"/>
  <c r="V2136" i="5"/>
  <c r="E2128" i="5"/>
  <c r="V2128" i="5"/>
  <c r="E2120" i="5"/>
  <c r="V2120" i="5"/>
  <c r="E2112" i="5"/>
  <c r="V2112" i="5"/>
  <c r="E2104" i="5"/>
  <c r="V2104" i="5"/>
  <c r="E2096" i="5"/>
  <c r="V2096" i="5"/>
  <c r="E2088" i="5"/>
  <c r="V2088" i="5"/>
  <c r="E2080" i="5"/>
  <c r="V2080" i="5"/>
  <c r="E2072" i="5"/>
  <c r="V2072" i="5"/>
  <c r="E2064" i="5"/>
  <c r="V2064" i="5"/>
  <c r="E2056" i="5"/>
  <c r="V2056" i="5"/>
  <c r="E2048" i="5"/>
  <c r="V2048" i="5"/>
  <c r="E2040" i="5"/>
  <c r="V2040" i="5"/>
  <c r="E2032" i="5"/>
  <c r="V2032" i="5"/>
  <c r="E2024" i="5"/>
  <c r="V2024" i="5"/>
  <c r="E2016" i="5"/>
  <c r="V2016" i="5"/>
  <c r="E2008" i="5"/>
  <c r="V2008" i="5"/>
  <c r="E2000" i="5"/>
  <c r="V2000" i="5"/>
  <c r="E1992" i="5"/>
  <c r="V1992" i="5"/>
  <c r="E1984" i="5"/>
  <c r="V1984" i="5"/>
  <c r="E1968" i="5"/>
  <c r="V1968" i="5"/>
  <c r="E1960" i="5"/>
  <c r="V1960" i="5"/>
  <c r="E1952" i="5"/>
  <c r="V1952" i="5"/>
  <c r="E1944" i="5"/>
  <c r="V1944" i="5"/>
  <c r="E1936" i="5"/>
  <c r="V1936" i="5"/>
  <c r="E1928" i="5"/>
  <c r="V1928" i="5"/>
  <c r="E1920" i="5"/>
  <c r="V1920" i="5"/>
  <c r="E1912" i="5"/>
  <c r="V1912" i="5"/>
  <c r="E1904" i="5"/>
  <c r="V1904" i="5"/>
  <c r="E1896" i="5"/>
  <c r="V1896" i="5"/>
  <c r="E1888" i="5"/>
  <c r="V1888" i="5"/>
  <c r="E1880" i="5"/>
  <c r="V1880" i="5"/>
  <c r="E1872" i="5"/>
  <c r="V1872" i="5"/>
  <c r="E1864" i="5"/>
  <c r="V1864" i="5"/>
  <c r="E1856" i="5"/>
  <c r="V1856" i="5"/>
  <c r="V3018" i="5"/>
  <c r="V2954" i="5"/>
  <c r="V2890" i="5"/>
  <c r="V2826" i="5"/>
  <c r="V2762" i="5"/>
  <c r="V2698" i="5"/>
  <c r="V2624" i="5"/>
  <c r="V2515" i="5"/>
  <c r="V2387" i="5"/>
  <c r="V2206" i="5"/>
  <c r="V1934" i="5"/>
  <c r="V1357" i="5"/>
  <c r="E3045" i="5"/>
  <c r="V3045" i="5"/>
  <c r="E3013" i="5"/>
  <c r="V3013" i="5"/>
  <c r="E2965" i="5"/>
  <c r="V2965" i="5"/>
  <c r="E2917" i="5"/>
  <c r="V2917" i="5"/>
  <c r="E2877" i="5"/>
  <c r="V2877" i="5"/>
  <c r="E2837" i="5"/>
  <c r="V2837" i="5"/>
  <c r="E2797" i="5"/>
  <c r="V2797" i="5"/>
  <c r="E2749" i="5"/>
  <c r="V2749" i="5"/>
  <c r="E2709" i="5"/>
  <c r="V2709" i="5"/>
  <c r="E2613" i="5"/>
  <c r="V2613" i="5"/>
  <c r="E2581" i="5"/>
  <c r="V2581" i="5"/>
  <c r="E2533" i="5"/>
  <c r="V2533" i="5"/>
  <c r="E2485" i="5"/>
  <c r="V2485" i="5"/>
  <c r="E2437" i="5"/>
  <c r="V2437" i="5"/>
  <c r="E2397" i="5"/>
  <c r="V2397" i="5"/>
  <c r="E2357" i="5"/>
  <c r="V2357" i="5"/>
  <c r="E2317" i="5"/>
  <c r="V2317" i="5"/>
  <c r="E2269" i="5"/>
  <c r="V2269" i="5"/>
  <c r="E2229" i="5"/>
  <c r="V2229" i="5"/>
  <c r="E2173" i="5"/>
  <c r="V2173" i="5"/>
  <c r="E2133" i="5"/>
  <c r="V2133" i="5"/>
  <c r="E2101" i="5"/>
  <c r="V2101" i="5"/>
  <c r="E2053" i="5"/>
  <c r="V2053" i="5"/>
  <c r="E2037" i="5"/>
  <c r="V2037" i="5"/>
  <c r="E1965" i="5"/>
  <c r="V1965" i="5"/>
  <c r="E1925" i="5"/>
  <c r="V1925" i="5"/>
  <c r="E1885" i="5"/>
  <c r="V1885" i="5"/>
  <c r="E1829" i="5"/>
  <c r="V1829" i="5"/>
  <c r="E1797" i="5"/>
  <c r="V1797" i="5"/>
  <c r="E1749" i="5"/>
  <c r="V1749" i="5"/>
  <c r="E1709" i="5"/>
  <c r="V1709" i="5"/>
  <c r="E1661" i="5"/>
  <c r="V1661" i="5"/>
  <c r="E1613" i="5"/>
  <c r="V1613" i="5"/>
  <c r="E1581" i="5"/>
  <c r="V1581" i="5"/>
  <c r="E1533" i="5"/>
  <c r="V1533" i="5"/>
  <c r="E1485" i="5"/>
  <c r="V1485" i="5"/>
  <c r="E1445" i="5"/>
  <c r="V1445" i="5"/>
  <c r="E1397" i="5"/>
  <c r="V1397" i="5"/>
  <c r="E1349" i="5"/>
  <c r="V1349" i="5"/>
  <c r="E1325" i="5"/>
  <c r="V1325" i="5"/>
  <c r="E1269" i="5"/>
  <c r="V1269" i="5"/>
  <c r="E1237" i="5"/>
  <c r="V1237" i="5"/>
  <c r="E1181" i="5"/>
  <c r="V1181" i="5"/>
  <c r="E1141" i="5"/>
  <c r="V1141" i="5"/>
  <c r="E1109" i="5"/>
  <c r="V1109" i="5"/>
  <c r="E1061" i="5"/>
  <c r="V1061" i="5"/>
  <c r="E1021" i="5"/>
  <c r="V1021" i="5"/>
  <c r="E965" i="5"/>
  <c r="V965" i="5"/>
  <c r="E925" i="5"/>
  <c r="V925" i="5"/>
  <c r="E877" i="5"/>
  <c r="V877" i="5"/>
  <c r="E829" i="5"/>
  <c r="V829" i="5"/>
  <c r="E797" i="5"/>
  <c r="V797" i="5"/>
  <c r="E757" i="5"/>
  <c r="V757" i="5"/>
  <c r="E701" i="5"/>
  <c r="V701" i="5"/>
  <c r="E669" i="5"/>
  <c r="V669" i="5"/>
  <c r="E613" i="5"/>
  <c r="V613" i="5"/>
  <c r="E573" i="5"/>
  <c r="V573" i="5"/>
  <c r="E533" i="5"/>
  <c r="V533" i="5"/>
  <c r="E485" i="5"/>
  <c r="V485" i="5"/>
  <c r="E453" i="5"/>
  <c r="V453" i="5"/>
  <c r="E405" i="5"/>
  <c r="V405" i="5"/>
  <c r="E357" i="5"/>
  <c r="V357" i="5"/>
  <c r="E317" i="5"/>
  <c r="V317" i="5"/>
  <c r="E277" i="5"/>
  <c r="V277" i="5"/>
  <c r="E245" i="5"/>
  <c r="V245" i="5"/>
  <c r="E197" i="5"/>
  <c r="V197" i="5"/>
  <c r="E157" i="5"/>
  <c r="V157" i="5"/>
  <c r="E133" i="5"/>
  <c r="V133" i="5"/>
  <c r="E93" i="5"/>
  <c r="V93" i="5"/>
  <c r="E53" i="5"/>
  <c r="V53" i="5"/>
  <c r="E5" i="5"/>
  <c r="V5" i="5"/>
  <c r="E3012" i="5"/>
  <c r="V3012" i="5"/>
  <c r="E2972" i="5"/>
  <c r="V2972" i="5"/>
  <c r="E2924" i="5"/>
  <c r="V2924" i="5"/>
  <c r="E2884" i="5"/>
  <c r="V2884" i="5"/>
  <c r="E2844" i="5"/>
  <c r="V2844" i="5"/>
  <c r="E2796" i="5"/>
  <c r="V2796" i="5"/>
  <c r="E2756" i="5"/>
  <c r="V2756" i="5"/>
  <c r="E2708" i="5"/>
  <c r="V2708" i="5"/>
  <c r="E2668" i="5"/>
  <c r="V2668" i="5"/>
  <c r="E2580" i="5"/>
  <c r="V2580" i="5"/>
  <c r="E2540" i="5"/>
  <c r="V2540" i="5"/>
  <c r="E2500" i="5"/>
  <c r="V2500" i="5"/>
  <c r="E2460" i="5"/>
  <c r="V2460" i="5"/>
  <c r="E2420" i="5"/>
  <c r="V2420" i="5"/>
  <c r="E2380" i="5"/>
  <c r="V2380" i="5"/>
  <c r="E2348" i="5"/>
  <c r="V2348" i="5"/>
  <c r="E2316" i="5"/>
  <c r="V2316" i="5"/>
  <c r="E2276" i="5"/>
  <c r="V2276" i="5"/>
  <c r="E2228" i="5"/>
  <c r="V2228" i="5"/>
  <c r="E2196" i="5"/>
  <c r="V2196" i="5"/>
  <c r="E2156" i="5"/>
  <c r="V2156" i="5"/>
  <c r="E2124" i="5"/>
  <c r="V2124" i="5"/>
  <c r="E2084" i="5"/>
  <c r="V2084" i="5"/>
  <c r="E2044" i="5"/>
  <c r="V2044" i="5"/>
  <c r="E2012" i="5"/>
  <c r="V2012" i="5"/>
  <c r="E1972" i="5"/>
  <c r="V1972" i="5"/>
  <c r="E1948" i="5"/>
  <c r="V1948" i="5"/>
  <c r="E1908" i="5"/>
  <c r="V1908" i="5"/>
  <c r="E1868" i="5"/>
  <c r="V1868" i="5"/>
  <c r="E1836" i="5"/>
  <c r="V1836" i="5"/>
  <c r="E1788" i="5"/>
  <c r="V1788" i="5"/>
  <c r="E1756" i="5"/>
  <c r="V1756" i="5"/>
  <c r="E1724" i="5"/>
  <c r="V1724" i="5"/>
  <c r="E1676" i="5"/>
  <c r="V1676" i="5"/>
  <c r="E1636" i="5"/>
  <c r="V1636" i="5"/>
  <c r="E1604" i="5"/>
  <c r="V1604" i="5"/>
  <c r="E1564" i="5"/>
  <c r="V1564" i="5"/>
  <c r="E1532" i="5"/>
  <c r="V1532" i="5"/>
  <c r="E1500" i="5"/>
  <c r="V1500" i="5"/>
  <c r="E1468" i="5"/>
  <c r="V1468" i="5"/>
  <c r="E1420" i="5"/>
  <c r="V1420" i="5"/>
  <c r="E1388" i="5"/>
  <c r="V1388" i="5"/>
  <c r="E1356" i="5"/>
  <c r="V1356" i="5"/>
  <c r="E1308" i="5"/>
  <c r="V1308" i="5"/>
  <c r="E1268" i="5"/>
  <c r="V1268" i="5"/>
  <c r="E1228" i="5"/>
  <c r="V1228" i="5"/>
  <c r="E1204" i="5"/>
  <c r="V1204" i="5"/>
  <c r="E1164" i="5"/>
  <c r="V1164" i="5"/>
  <c r="E1132" i="5"/>
  <c r="V1132" i="5"/>
  <c r="E1100" i="5"/>
  <c r="V1100" i="5"/>
  <c r="E1068" i="5"/>
  <c r="V1068" i="5"/>
  <c r="E1028" i="5"/>
  <c r="V1028" i="5"/>
  <c r="E980" i="5"/>
  <c r="V980" i="5"/>
  <c r="E932" i="5"/>
  <c r="V932" i="5"/>
  <c r="E892" i="5"/>
  <c r="V892" i="5"/>
  <c r="E868" i="5"/>
  <c r="V868" i="5"/>
  <c r="E828" i="5"/>
  <c r="V828" i="5"/>
  <c r="E796" i="5"/>
  <c r="V796" i="5"/>
  <c r="E748" i="5"/>
  <c r="V748" i="5"/>
  <c r="E716" i="5"/>
  <c r="V716" i="5"/>
  <c r="E676" i="5"/>
  <c r="V676" i="5"/>
  <c r="E636" i="5"/>
  <c r="V636" i="5"/>
  <c r="E604" i="5"/>
  <c r="V604" i="5"/>
  <c r="E572" i="5"/>
  <c r="V572" i="5"/>
  <c r="E524" i="5"/>
  <c r="V524" i="5"/>
  <c r="E500" i="5"/>
  <c r="V500" i="5"/>
  <c r="E460" i="5"/>
  <c r="V460" i="5"/>
  <c r="E420" i="5"/>
  <c r="V420" i="5"/>
  <c r="E388" i="5"/>
  <c r="V388" i="5"/>
  <c r="E356" i="5"/>
  <c r="V356" i="5"/>
  <c r="E308" i="5"/>
  <c r="V308" i="5"/>
  <c r="E284" i="5"/>
  <c r="V284" i="5"/>
  <c r="E236" i="5"/>
  <c r="V236" i="5"/>
  <c r="E212" i="5"/>
  <c r="V212" i="5"/>
  <c r="E172" i="5"/>
  <c r="V172" i="5"/>
  <c r="E76" i="5"/>
  <c r="V76" i="5"/>
  <c r="E2682" i="5"/>
  <c r="V2682" i="5"/>
  <c r="E2642" i="5"/>
  <c r="V2642" i="5"/>
  <c r="E2610" i="5"/>
  <c r="V2610" i="5"/>
  <c r="E2586" i="5"/>
  <c r="V2586" i="5"/>
  <c r="E2554" i="5"/>
  <c r="V2554" i="5"/>
  <c r="E2514" i="5"/>
  <c r="V2514" i="5"/>
  <c r="E2490" i="5"/>
  <c r="V2490" i="5"/>
  <c r="E2458" i="5"/>
  <c r="V2458" i="5"/>
  <c r="E2418" i="5"/>
  <c r="V2418" i="5"/>
  <c r="E2394" i="5"/>
  <c r="V2394" i="5"/>
  <c r="E2362" i="5"/>
  <c r="V2362" i="5"/>
  <c r="E2338" i="5"/>
  <c r="V2338" i="5"/>
  <c r="E2314" i="5"/>
  <c r="V2314" i="5"/>
  <c r="E2290" i="5"/>
  <c r="V2290" i="5"/>
  <c r="E2266" i="5"/>
  <c r="V2266" i="5"/>
  <c r="E2242" i="5"/>
  <c r="V2242" i="5"/>
  <c r="E2226" i="5"/>
  <c r="V2226" i="5"/>
  <c r="E2202" i="5"/>
  <c r="V2202" i="5"/>
  <c r="E2178" i="5"/>
  <c r="V2178" i="5"/>
  <c r="E2146" i="5"/>
  <c r="V2146" i="5"/>
  <c r="E2122" i="5"/>
  <c r="V2122" i="5"/>
  <c r="E2098" i="5"/>
  <c r="V2098" i="5"/>
  <c r="E2074" i="5"/>
  <c r="V2074" i="5"/>
  <c r="E2050" i="5"/>
  <c r="V2050" i="5"/>
  <c r="E2018" i="5"/>
  <c r="V2018" i="5"/>
  <c r="E2002" i="5"/>
  <c r="V2002" i="5"/>
  <c r="E1978" i="5"/>
  <c r="V1978" i="5"/>
  <c r="E1954" i="5"/>
  <c r="V1954" i="5"/>
  <c r="E1930" i="5"/>
  <c r="V1930" i="5"/>
  <c r="E1914" i="5"/>
  <c r="V1914" i="5"/>
  <c r="E1890" i="5"/>
  <c r="V1890" i="5"/>
  <c r="E1874" i="5"/>
  <c r="V1874" i="5"/>
  <c r="E1850" i="5"/>
  <c r="V1850" i="5"/>
  <c r="E3025" i="5"/>
  <c r="V3025" i="5"/>
  <c r="E3001" i="5"/>
  <c r="V3001" i="5"/>
  <c r="E2985" i="5"/>
  <c r="V2985" i="5"/>
  <c r="E2961" i="5"/>
  <c r="V2961" i="5"/>
  <c r="E2929" i="5"/>
  <c r="V2929" i="5"/>
  <c r="E2905" i="5"/>
  <c r="V2905" i="5"/>
  <c r="E2881" i="5"/>
  <c r="V2881" i="5"/>
  <c r="E2865" i="5"/>
  <c r="V2865" i="5"/>
  <c r="E2849" i="5"/>
  <c r="V2849" i="5"/>
  <c r="E2825" i="5"/>
  <c r="V2825" i="5"/>
  <c r="E2801" i="5"/>
  <c r="V2801" i="5"/>
  <c r="E2777" i="5"/>
  <c r="V2777" i="5"/>
  <c r="E2745" i="5"/>
  <c r="V2745" i="5"/>
  <c r="E2721" i="5"/>
  <c r="V2721" i="5"/>
  <c r="E2697" i="5"/>
  <c r="V2697" i="5"/>
  <c r="E2681" i="5"/>
  <c r="V2681" i="5"/>
  <c r="E2649" i="5"/>
  <c r="V2649" i="5"/>
  <c r="E2633" i="5"/>
  <c r="V2633" i="5"/>
  <c r="E2609" i="5"/>
  <c r="V2609" i="5"/>
  <c r="E2577" i="5"/>
  <c r="V2577" i="5"/>
  <c r="E2553" i="5"/>
  <c r="V2553" i="5"/>
  <c r="E2537" i="5"/>
  <c r="V2537" i="5"/>
  <c r="E2505" i="5"/>
  <c r="V2505" i="5"/>
  <c r="E2481" i="5"/>
  <c r="V2481" i="5"/>
  <c r="E2465" i="5"/>
  <c r="V2465" i="5"/>
  <c r="E2441" i="5"/>
  <c r="V2441" i="5"/>
  <c r="E2417" i="5"/>
  <c r="V2417" i="5"/>
  <c r="E2393" i="5"/>
  <c r="V2393" i="5"/>
  <c r="E2369" i="5"/>
  <c r="V2369" i="5"/>
  <c r="E2345" i="5"/>
  <c r="V2345" i="5"/>
  <c r="E2321" i="5"/>
  <c r="V2321" i="5"/>
  <c r="E2297" i="5"/>
  <c r="V2297" i="5"/>
  <c r="E2273" i="5"/>
  <c r="V2273" i="5"/>
  <c r="E2249" i="5"/>
  <c r="V2249" i="5"/>
  <c r="E2225" i="5"/>
  <c r="V2225" i="5"/>
  <c r="E2201" i="5"/>
  <c r="V2201" i="5"/>
  <c r="E2177" i="5"/>
  <c r="V2177" i="5"/>
  <c r="E2153" i="5"/>
  <c r="V2153" i="5"/>
  <c r="E2129" i="5"/>
  <c r="V2129" i="5"/>
  <c r="E2105" i="5"/>
  <c r="V2105" i="5"/>
  <c r="E2089" i="5"/>
  <c r="V2089" i="5"/>
  <c r="E2065" i="5"/>
  <c r="V2065" i="5"/>
  <c r="E1985" i="5"/>
  <c r="V1985" i="5"/>
  <c r="E3047" i="5"/>
  <c r="V3047" i="5"/>
  <c r="E3039" i="5"/>
  <c r="V3039" i="5"/>
  <c r="E3031" i="5"/>
  <c r="V3031" i="5"/>
  <c r="E3023" i="5"/>
  <c r="V3023" i="5"/>
  <c r="E3015" i="5"/>
  <c r="V3015" i="5"/>
  <c r="E3007" i="5"/>
  <c r="V3007" i="5"/>
  <c r="E2999" i="5"/>
  <c r="V2999" i="5"/>
  <c r="E2991" i="5"/>
  <c r="V2991" i="5"/>
  <c r="E2983" i="5"/>
  <c r="V2983" i="5"/>
  <c r="E2975" i="5"/>
  <c r="V2975" i="5"/>
  <c r="E2967" i="5"/>
  <c r="V2967" i="5"/>
  <c r="E2959" i="5"/>
  <c r="V2959" i="5"/>
  <c r="E2951" i="5"/>
  <c r="V2951" i="5"/>
  <c r="E2943" i="5"/>
  <c r="V2943" i="5"/>
  <c r="E2935" i="5"/>
  <c r="V2935" i="5"/>
  <c r="E2927" i="5"/>
  <c r="V2927" i="5"/>
  <c r="E2919" i="5"/>
  <c r="V2919" i="5"/>
  <c r="E2911" i="5"/>
  <c r="V2911" i="5"/>
  <c r="E2903" i="5"/>
  <c r="V2903" i="5"/>
  <c r="E2895" i="5"/>
  <c r="V2895" i="5"/>
  <c r="E2887" i="5"/>
  <c r="V2887" i="5"/>
  <c r="E2879" i="5"/>
  <c r="V2879" i="5"/>
  <c r="E2871" i="5"/>
  <c r="V2871" i="5"/>
  <c r="E2863" i="5"/>
  <c r="V2863" i="5"/>
  <c r="E2855" i="5"/>
  <c r="V2855" i="5"/>
  <c r="E2847" i="5"/>
  <c r="V2847" i="5"/>
  <c r="E2839" i="5"/>
  <c r="V2839" i="5"/>
  <c r="E2831" i="5"/>
  <c r="V2831" i="5"/>
  <c r="E2823" i="5"/>
  <c r="V2823" i="5"/>
  <c r="E2815" i="5"/>
  <c r="V2815" i="5"/>
  <c r="E2807" i="5"/>
  <c r="V2807" i="5"/>
  <c r="E2799" i="5"/>
  <c r="V2799" i="5"/>
  <c r="E2791" i="5"/>
  <c r="V2791" i="5"/>
  <c r="E2783" i="5"/>
  <c r="V2783" i="5"/>
  <c r="E2775" i="5"/>
  <c r="V2775" i="5"/>
  <c r="E2767" i="5"/>
  <c r="V2767" i="5"/>
  <c r="E2759" i="5"/>
  <c r="V2759" i="5"/>
  <c r="E2751" i="5"/>
  <c r="V2751" i="5"/>
  <c r="E2743" i="5"/>
  <c r="V2743" i="5"/>
  <c r="E2735" i="5"/>
  <c r="V2735" i="5"/>
  <c r="E2727" i="5"/>
  <c r="V2727" i="5"/>
  <c r="E2719" i="5"/>
  <c r="V2719" i="5"/>
  <c r="E2711" i="5"/>
  <c r="V2711" i="5"/>
  <c r="E2703" i="5"/>
  <c r="V2703" i="5"/>
  <c r="E2695" i="5"/>
  <c r="V2695" i="5"/>
  <c r="E2687" i="5"/>
  <c r="V2687" i="5"/>
  <c r="E2671" i="5"/>
  <c r="V2671" i="5"/>
  <c r="E2663" i="5"/>
  <c r="V2663" i="5"/>
  <c r="E2655" i="5"/>
  <c r="V2655" i="5"/>
  <c r="E2647" i="5"/>
  <c r="V2647" i="5"/>
  <c r="E2639" i="5"/>
  <c r="V2639" i="5"/>
  <c r="E2631" i="5"/>
  <c r="V2631" i="5"/>
  <c r="E2623" i="5"/>
  <c r="V2623" i="5"/>
  <c r="E2615" i="5"/>
  <c r="V2615" i="5"/>
  <c r="E2607" i="5"/>
  <c r="V2607" i="5"/>
  <c r="E2591" i="5"/>
  <c r="V2591" i="5"/>
  <c r="E2583" i="5"/>
  <c r="V2583" i="5"/>
  <c r="E2575" i="5"/>
  <c r="V2575" i="5"/>
  <c r="E2567" i="5"/>
  <c r="V2567" i="5"/>
  <c r="E2559" i="5"/>
  <c r="V2559" i="5"/>
  <c r="E2551" i="5"/>
  <c r="V2551" i="5"/>
  <c r="E2543" i="5"/>
  <c r="V2543" i="5"/>
  <c r="E2535" i="5"/>
  <c r="V2535" i="5"/>
  <c r="E2527" i="5"/>
  <c r="V2527" i="5"/>
  <c r="E2519" i="5"/>
  <c r="V2519" i="5"/>
  <c r="E2511" i="5"/>
  <c r="V2511" i="5"/>
  <c r="E2503" i="5"/>
  <c r="V2503" i="5"/>
  <c r="E2495" i="5"/>
  <c r="V2495" i="5"/>
  <c r="E2487" i="5"/>
  <c r="V2487" i="5"/>
  <c r="E2479" i="5"/>
  <c r="V2479" i="5"/>
  <c r="E2471" i="5"/>
  <c r="V2471" i="5"/>
  <c r="E2463" i="5"/>
  <c r="V2463" i="5"/>
  <c r="E2455" i="5"/>
  <c r="V2455" i="5"/>
  <c r="E2447" i="5"/>
  <c r="V2447" i="5"/>
  <c r="E2439" i="5"/>
  <c r="V2439" i="5"/>
  <c r="E2431" i="5"/>
  <c r="V2431" i="5"/>
  <c r="E2423" i="5"/>
  <c r="V2423" i="5"/>
  <c r="E2415" i="5"/>
  <c r="V2415" i="5"/>
  <c r="E2407" i="5"/>
  <c r="V2407" i="5"/>
  <c r="E2399" i="5"/>
  <c r="V2399" i="5"/>
  <c r="E2391" i="5"/>
  <c r="V2391" i="5"/>
  <c r="E2383" i="5"/>
  <c r="V2383" i="5"/>
  <c r="E2375" i="5"/>
  <c r="V2375" i="5"/>
  <c r="E2367" i="5"/>
  <c r="V2367" i="5"/>
  <c r="E2359" i="5"/>
  <c r="V2359" i="5"/>
  <c r="E2351" i="5"/>
  <c r="V2351" i="5"/>
  <c r="E2343" i="5"/>
  <c r="V2343" i="5"/>
  <c r="E2335" i="5"/>
  <c r="V2335" i="5"/>
  <c r="E2327" i="5"/>
  <c r="V2327" i="5"/>
  <c r="E2319" i="5"/>
  <c r="V2319" i="5"/>
  <c r="E2311" i="5"/>
  <c r="V2311" i="5"/>
  <c r="E2303" i="5"/>
  <c r="V2303" i="5"/>
  <c r="E2295" i="5"/>
  <c r="V2295" i="5"/>
  <c r="E2287" i="5"/>
  <c r="V2287" i="5"/>
  <c r="E2279" i="5"/>
  <c r="V2279" i="5"/>
  <c r="E2271" i="5"/>
  <c r="V2271" i="5"/>
  <c r="E2263" i="5"/>
  <c r="V2263" i="5"/>
  <c r="E2255" i="5"/>
  <c r="V2255" i="5"/>
  <c r="E2247" i="5"/>
  <c r="V2247" i="5"/>
  <c r="E2239" i="5"/>
  <c r="V2239" i="5"/>
  <c r="E2231" i="5"/>
  <c r="V2231" i="5"/>
  <c r="E2223" i="5"/>
  <c r="V2223" i="5"/>
  <c r="E2215" i="5"/>
  <c r="V2215" i="5"/>
  <c r="E2207" i="5"/>
  <c r="V2207" i="5"/>
  <c r="E2199" i="5"/>
  <c r="V2199" i="5"/>
  <c r="E2191" i="5"/>
  <c r="V2191" i="5"/>
  <c r="E2183" i="5"/>
  <c r="V2183" i="5"/>
  <c r="E2175" i="5"/>
  <c r="V2175" i="5"/>
  <c r="E2167" i="5"/>
  <c r="V2167" i="5"/>
  <c r="E2159" i="5"/>
  <c r="V2159" i="5"/>
  <c r="E2151" i="5"/>
  <c r="V2151" i="5"/>
  <c r="E2143" i="5"/>
  <c r="V2143" i="5"/>
  <c r="E2135" i="5"/>
  <c r="V2135" i="5"/>
  <c r="E2127" i="5"/>
  <c r="V2127" i="5"/>
  <c r="E2119" i="5"/>
  <c r="V2119" i="5"/>
  <c r="E2111" i="5"/>
  <c r="V2111" i="5"/>
  <c r="E2103" i="5"/>
  <c r="V2103" i="5"/>
  <c r="E2095" i="5"/>
  <c r="V2095" i="5"/>
  <c r="E2087" i="5"/>
  <c r="V2087" i="5"/>
  <c r="E2079" i="5"/>
  <c r="V2079" i="5"/>
  <c r="E2071" i="5"/>
  <c r="V2071" i="5"/>
  <c r="E2063" i="5"/>
  <c r="V2063" i="5"/>
  <c r="E2055" i="5"/>
  <c r="V2055" i="5"/>
  <c r="E2047" i="5"/>
  <c r="V2047" i="5"/>
  <c r="E2039" i="5"/>
  <c r="V2039" i="5"/>
  <c r="E2031" i="5"/>
  <c r="V2031" i="5"/>
  <c r="E2023" i="5"/>
  <c r="V2023" i="5"/>
  <c r="E2015" i="5"/>
  <c r="V2015" i="5"/>
  <c r="E2007" i="5"/>
  <c r="V2007" i="5"/>
  <c r="E1999" i="5"/>
  <c r="V1999" i="5"/>
  <c r="E1991" i="5"/>
  <c r="V1991" i="5"/>
  <c r="E1983" i="5"/>
  <c r="V1983" i="5"/>
  <c r="E1975" i="5"/>
  <c r="V1975" i="5"/>
  <c r="E1967" i="5"/>
  <c r="V1967" i="5"/>
  <c r="E1959" i="5"/>
  <c r="V1959" i="5"/>
  <c r="E1951" i="5"/>
  <c r="V1951" i="5"/>
  <c r="E1943" i="5"/>
  <c r="V1943" i="5"/>
  <c r="E1935" i="5"/>
  <c r="V1935" i="5"/>
  <c r="E1927" i="5"/>
  <c r="V1927" i="5"/>
  <c r="E1919" i="5"/>
  <c r="V1919" i="5"/>
  <c r="E1911" i="5"/>
  <c r="V1911" i="5"/>
  <c r="E1903" i="5"/>
  <c r="V1903" i="5"/>
  <c r="E1895" i="5"/>
  <c r="V1895" i="5"/>
  <c r="E1887" i="5"/>
  <c r="V1887" i="5"/>
  <c r="V3010" i="5"/>
  <c r="V2946" i="5"/>
  <c r="V2882" i="5"/>
  <c r="V2818" i="5"/>
  <c r="V2754" i="5"/>
  <c r="V2688" i="5"/>
  <c r="V2612" i="5"/>
  <c r="V2499" i="5"/>
  <c r="V2371" i="5"/>
  <c r="V2174" i="5"/>
  <c r="V1883" i="5"/>
  <c r="V1108" i="5"/>
  <c r="E1046" i="5"/>
  <c r="V1046" i="5"/>
  <c r="E1038" i="5"/>
  <c r="V1038" i="5"/>
  <c r="E1030" i="5"/>
  <c r="V1030" i="5"/>
  <c r="E1022" i="5"/>
  <c r="V1022" i="5"/>
  <c r="E1014" i="5"/>
  <c r="V1014" i="5"/>
  <c r="E1006" i="5"/>
  <c r="V1006" i="5"/>
  <c r="E998" i="5"/>
  <c r="V998" i="5"/>
  <c r="E990" i="5"/>
  <c r="V990" i="5"/>
  <c r="E982" i="5"/>
  <c r="V982" i="5"/>
  <c r="E974" i="5"/>
  <c r="V974" i="5"/>
  <c r="E966" i="5"/>
  <c r="V966" i="5"/>
  <c r="E958" i="5"/>
  <c r="V958" i="5"/>
  <c r="E950" i="5"/>
  <c r="V950" i="5"/>
  <c r="E942" i="5"/>
  <c r="V942" i="5"/>
  <c r="E934" i="5"/>
  <c r="V934" i="5"/>
  <c r="E926" i="5"/>
  <c r="V926" i="5"/>
  <c r="E918" i="5"/>
  <c r="V918" i="5"/>
  <c r="E910" i="5"/>
  <c r="V910" i="5"/>
  <c r="E902" i="5"/>
  <c r="V902" i="5"/>
  <c r="E894" i="5"/>
  <c r="V894" i="5"/>
  <c r="E886" i="5"/>
  <c r="V886" i="5"/>
  <c r="E878" i="5"/>
  <c r="V878" i="5"/>
  <c r="E870" i="5"/>
  <c r="V870" i="5"/>
  <c r="E862" i="5"/>
  <c r="V862" i="5"/>
  <c r="E854" i="5"/>
  <c r="V854" i="5"/>
  <c r="E846" i="5"/>
  <c r="V846" i="5"/>
  <c r="E838" i="5"/>
  <c r="V838" i="5"/>
  <c r="E830" i="5"/>
  <c r="V830" i="5"/>
  <c r="E822" i="5"/>
  <c r="V822" i="5"/>
  <c r="E814" i="5"/>
  <c r="V814" i="5"/>
  <c r="E806" i="5"/>
  <c r="V806" i="5"/>
  <c r="E798" i="5"/>
  <c r="V798" i="5"/>
  <c r="E790" i="5"/>
  <c r="V790" i="5"/>
  <c r="E782" i="5"/>
  <c r="V782" i="5"/>
  <c r="E774" i="5"/>
  <c r="V774" i="5"/>
  <c r="E766" i="5"/>
  <c r="V766" i="5"/>
  <c r="E758" i="5"/>
  <c r="V758" i="5"/>
  <c r="E750" i="5"/>
  <c r="V750" i="5"/>
  <c r="E742" i="5"/>
  <c r="V742" i="5"/>
  <c r="E734" i="5"/>
  <c r="V734" i="5"/>
  <c r="E726" i="5"/>
  <c r="V726" i="5"/>
  <c r="E718" i="5"/>
  <c r="V718" i="5"/>
  <c r="E710" i="5"/>
  <c r="V710" i="5"/>
  <c r="E702" i="5"/>
  <c r="V702" i="5"/>
  <c r="E694" i="5"/>
  <c r="V694" i="5"/>
  <c r="E686" i="5"/>
  <c r="V686" i="5"/>
  <c r="E678" i="5"/>
  <c r="V678" i="5"/>
  <c r="E670" i="5"/>
  <c r="V670" i="5"/>
  <c r="E662" i="5"/>
  <c r="V662" i="5"/>
  <c r="E654" i="5"/>
  <c r="V654" i="5"/>
  <c r="E646" i="5"/>
  <c r="V646" i="5"/>
  <c r="E638" i="5"/>
  <c r="V638" i="5"/>
  <c r="E630" i="5"/>
  <c r="V630" i="5"/>
  <c r="E622" i="5"/>
  <c r="V622" i="5"/>
  <c r="E614" i="5"/>
  <c r="V614" i="5"/>
  <c r="E606" i="5"/>
  <c r="V606" i="5"/>
  <c r="E598" i="5"/>
  <c r="V598" i="5"/>
  <c r="E590" i="5"/>
  <c r="V590" i="5"/>
  <c r="E582" i="5"/>
  <c r="V582" i="5"/>
  <c r="E574" i="5"/>
  <c r="V574" i="5"/>
  <c r="E566" i="5"/>
  <c r="V566" i="5"/>
  <c r="E558" i="5"/>
  <c r="V558" i="5"/>
  <c r="E550" i="5"/>
  <c r="V550" i="5"/>
  <c r="E542" i="5"/>
  <c r="V542" i="5"/>
  <c r="E534" i="5"/>
  <c r="V534" i="5"/>
  <c r="E526" i="5"/>
  <c r="V526" i="5"/>
  <c r="E518" i="5"/>
  <c r="V518" i="5"/>
  <c r="E510" i="5"/>
  <c r="V510" i="5"/>
  <c r="E502" i="5"/>
  <c r="V502" i="5"/>
  <c r="E494" i="5"/>
  <c r="V494" i="5"/>
  <c r="E486" i="5"/>
  <c r="V486" i="5"/>
  <c r="E478" i="5"/>
  <c r="V478" i="5"/>
  <c r="E470" i="5"/>
  <c r="V470" i="5"/>
  <c r="E462" i="5"/>
  <c r="V462" i="5"/>
  <c r="E454" i="5"/>
  <c r="V454" i="5"/>
  <c r="E446" i="5"/>
  <c r="V446" i="5"/>
  <c r="E438" i="5"/>
  <c r="V438" i="5"/>
  <c r="E430" i="5"/>
  <c r="V430" i="5"/>
  <c r="E422" i="5"/>
  <c r="V422" i="5"/>
  <c r="E414" i="5"/>
  <c r="V414" i="5"/>
  <c r="E406" i="5"/>
  <c r="V406" i="5"/>
  <c r="E398" i="5"/>
  <c r="V398" i="5"/>
  <c r="E390" i="5"/>
  <c r="V390" i="5"/>
  <c r="E382" i="5"/>
  <c r="V382" i="5"/>
  <c r="E374" i="5"/>
  <c r="V374" i="5"/>
  <c r="E366" i="5"/>
  <c r="V366" i="5"/>
  <c r="E358" i="5"/>
  <c r="V358" i="5"/>
  <c r="E350" i="5"/>
  <c r="V350" i="5"/>
  <c r="E342" i="5"/>
  <c r="V342" i="5"/>
  <c r="E334" i="5"/>
  <c r="V334" i="5"/>
  <c r="E326" i="5"/>
  <c r="V326" i="5"/>
  <c r="E318" i="5"/>
  <c r="V318" i="5"/>
  <c r="E310" i="5"/>
  <c r="V310" i="5"/>
  <c r="E302" i="5"/>
  <c r="V302" i="5"/>
  <c r="E294" i="5"/>
  <c r="V294" i="5"/>
  <c r="E286" i="5"/>
  <c r="V286" i="5"/>
  <c r="E278" i="5"/>
  <c r="V278" i="5"/>
  <c r="E270" i="5"/>
  <c r="V270" i="5"/>
  <c r="E262" i="5"/>
  <c r="V262" i="5"/>
  <c r="E254" i="5"/>
  <c r="V254" i="5"/>
  <c r="E246" i="5"/>
  <c r="V246" i="5"/>
  <c r="E238" i="5"/>
  <c r="V238" i="5"/>
  <c r="E230" i="5"/>
  <c r="V230" i="5"/>
  <c r="E222" i="5"/>
  <c r="V222" i="5"/>
  <c r="E214" i="5"/>
  <c r="V214" i="5"/>
  <c r="E206" i="5"/>
  <c r="V206" i="5"/>
  <c r="E198" i="5"/>
  <c r="V198" i="5"/>
  <c r="E190" i="5"/>
  <c r="V190" i="5"/>
  <c r="E182" i="5"/>
  <c r="V182" i="5"/>
  <c r="E174" i="5"/>
  <c r="V174" i="5"/>
  <c r="E166" i="5"/>
  <c r="V166" i="5"/>
  <c r="E158" i="5"/>
  <c r="V158" i="5"/>
  <c r="E150" i="5"/>
  <c r="V150" i="5"/>
  <c r="E142" i="5"/>
  <c r="V142" i="5"/>
  <c r="E134" i="5"/>
  <c r="V134" i="5"/>
  <c r="E126" i="5"/>
  <c r="V126" i="5"/>
  <c r="E118" i="5"/>
  <c r="V118" i="5"/>
  <c r="E110" i="5"/>
  <c r="V110" i="5"/>
  <c r="E102" i="5"/>
  <c r="V102" i="5"/>
  <c r="E94" i="5"/>
  <c r="V94" i="5"/>
  <c r="E86" i="5"/>
  <c r="V86" i="5"/>
  <c r="E78" i="5"/>
  <c r="V78" i="5"/>
  <c r="E70" i="5"/>
  <c r="V70" i="5"/>
  <c r="E62" i="5"/>
  <c r="V62" i="5"/>
  <c r="E54" i="5"/>
  <c r="V54" i="5"/>
  <c r="E46" i="5"/>
  <c r="V46" i="5"/>
  <c r="E38" i="5"/>
  <c r="V38" i="5"/>
  <c r="E30" i="5"/>
  <c r="V30" i="5"/>
  <c r="E22" i="5"/>
  <c r="V22" i="5"/>
  <c r="E14" i="5"/>
  <c r="V14" i="5"/>
  <c r="E6" i="5"/>
  <c r="V6" i="5"/>
  <c r="V1832" i="5"/>
  <c r="V1771" i="5"/>
  <c r="V1707" i="5"/>
  <c r="V1643" i="5"/>
  <c r="V1579" i="5"/>
  <c r="V1515" i="5"/>
  <c r="V1359" i="5"/>
  <c r="E4" i="5"/>
  <c r="V4" i="5"/>
  <c r="V1871" i="5"/>
  <c r="V1819" i="5"/>
  <c r="V1755" i="5"/>
  <c r="V1691" i="5"/>
  <c r="V1627" i="5"/>
  <c r="V1563" i="5"/>
  <c r="V1495" i="5"/>
  <c r="E1851" i="5"/>
  <c r="V1851" i="5"/>
  <c r="E1843" i="5"/>
  <c r="V1843" i="5"/>
  <c r="E1835" i="5"/>
  <c r="V1835" i="5"/>
  <c r="E1827" i="5"/>
  <c r="V1827" i="5"/>
  <c r="E1811" i="5"/>
  <c r="V1811" i="5"/>
  <c r="E1795" i="5"/>
  <c r="V1795" i="5"/>
  <c r="E1779" i="5"/>
  <c r="V1779" i="5"/>
  <c r="E1763" i="5"/>
  <c r="V1763" i="5"/>
  <c r="E1747" i="5"/>
  <c r="V1747" i="5"/>
  <c r="E1731" i="5"/>
  <c r="V1731" i="5"/>
  <c r="E1715" i="5"/>
  <c r="V1715" i="5"/>
  <c r="E1699" i="5"/>
  <c r="V1699" i="5"/>
  <c r="E1683" i="5"/>
  <c r="V1683" i="5"/>
  <c r="E1667" i="5"/>
  <c r="V1667" i="5"/>
  <c r="E1651" i="5"/>
  <c r="V1651" i="5"/>
  <c r="E1635" i="5"/>
  <c r="V1635" i="5"/>
  <c r="E1619" i="5"/>
  <c r="V1619" i="5"/>
  <c r="E1603" i="5"/>
  <c r="V1603" i="5"/>
  <c r="E1587" i="5"/>
  <c r="V1587" i="5"/>
  <c r="E1571" i="5"/>
  <c r="V1571" i="5"/>
  <c r="E1555" i="5"/>
  <c r="V1555" i="5"/>
  <c r="E1539" i="5"/>
  <c r="V1539" i="5"/>
  <c r="E1523" i="5"/>
  <c r="V1523" i="5"/>
  <c r="E1507" i="5"/>
  <c r="V1507" i="5"/>
  <c r="E1499" i="5"/>
  <c r="V1499" i="5"/>
  <c r="E1491" i="5"/>
  <c r="V1491" i="5"/>
  <c r="E1483" i="5"/>
  <c r="V1483" i="5"/>
  <c r="E1475" i="5"/>
  <c r="V1475" i="5"/>
  <c r="E1467" i="5"/>
  <c r="V1467" i="5"/>
  <c r="E1459" i="5"/>
  <c r="V1459" i="5"/>
  <c r="E1451" i="5"/>
  <c r="V1451" i="5"/>
  <c r="E1443" i="5"/>
  <c r="V1443" i="5"/>
  <c r="E1435" i="5"/>
  <c r="V1435" i="5"/>
  <c r="E1427" i="5"/>
  <c r="V1427" i="5"/>
  <c r="E1419" i="5"/>
  <c r="V1419" i="5"/>
  <c r="E1403" i="5"/>
  <c r="V1403" i="5"/>
  <c r="E1395" i="5"/>
  <c r="V1395" i="5"/>
  <c r="E1387" i="5"/>
  <c r="V1387" i="5"/>
  <c r="E1379" i="5"/>
  <c r="V1379" i="5"/>
  <c r="E1371" i="5"/>
  <c r="V1371" i="5"/>
  <c r="E1363" i="5"/>
  <c r="V1363" i="5"/>
  <c r="E1355" i="5"/>
  <c r="V1355" i="5"/>
  <c r="E1347" i="5"/>
  <c r="V1347" i="5"/>
  <c r="E1339" i="5"/>
  <c r="V1339" i="5"/>
  <c r="E1331" i="5"/>
  <c r="V1331" i="5"/>
  <c r="E1323" i="5"/>
  <c r="V1323" i="5"/>
  <c r="E1315" i="5"/>
  <c r="V1315" i="5"/>
  <c r="E1307" i="5"/>
  <c r="V1307" i="5"/>
  <c r="E1299" i="5"/>
  <c r="V1299" i="5"/>
  <c r="E1291" i="5"/>
  <c r="V1291" i="5"/>
  <c r="E1283" i="5"/>
  <c r="V1283" i="5"/>
  <c r="E1275" i="5"/>
  <c r="V1275" i="5"/>
  <c r="E1267" i="5"/>
  <c r="V1267" i="5"/>
  <c r="E1259" i="5"/>
  <c r="V1259" i="5"/>
  <c r="E1251" i="5"/>
  <c r="V1251" i="5"/>
  <c r="E1243" i="5"/>
  <c r="V1243" i="5"/>
  <c r="E1235" i="5"/>
  <c r="V1235" i="5"/>
  <c r="E1227" i="5"/>
  <c r="V1227" i="5"/>
  <c r="E1219" i="5"/>
  <c r="V1219" i="5"/>
  <c r="E1211" i="5"/>
  <c r="V1211" i="5"/>
  <c r="E1203" i="5"/>
  <c r="V1203" i="5"/>
  <c r="E1195" i="5"/>
  <c r="V1195" i="5"/>
  <c r="E1187" i="5"/>
  <c r="V1187" i="5"/>
  <c r="E1179" i="5"/>
  <c r="V1179" i="5"/>
  <c r="E1171" i="5"/>
  <c r="V1171" i="5"/>
  <c r="E1163" i="5"/>
  <c r="V1163" i="5"/>
  <c r="E1155" i="5"/>
  <c r="V1155" i="5"/>
  <c r="E1147" i="5"/>
  <c r="V1147" i="5"/>
  <c r="E1139" i="5"/>
  <c r="V1139" i="5"/>
  <c r="E1131" i="5"/>
  <c r="V1131" i="5"/>
  <c r="E1123" i="5"/>
  <c r="V1123" i="5"/>
  <c r="E1115" i="5"/>
  <c r="V1115" i="5"/>
  <c r="E1107" i="5"/>
  <c r="V1107" i="5"/>
  <c r="E1099" i="5"/>
  <c r="V1099" i="5"/>
  <c r="E1091" i="5"/>
  <c r="V1091" i="5"/>
  <c r="E1083" i="5"/>
  <c r="V1083" i="5"/>
  <c r="E1075" i="5"/>
  <c r="V1075" i="5"/>
  <c r="E1067" i="5"/>
  <c r="V1067" i="5"/>
  <c r="E1059" i="5"/>
  <c r="V1059" i="5"/>
  <c r="E1051" i="5"/>
  <c r="V1051" i="5"/>
  <c r="E1043" i="5"/>
  <c r="V1043" i="5"/>
  <c r="E1035" i="5"/>
  <c r="V1035" i="5"/>
  <c r="E1027" i="5"/>
  <c r="V1027" i="5"/>
  <c r="E1019" i="5"/>
  <c r="V1019" i="5"/>
  <c r="E1011" i="5"/>
  <c r="V1011" i="5"/>
  <c r="E1003" i="5"/>
  <c r="V1003" i="5"/>
  <c r="E995" i="5"/>
  <c r="V995" i="5"/>
  <c r="E987" i="5"/>
  <c r="V987" i="5"/>
  <c r="E979" i="5"/>
  <c r="V979" i="5"/>
  <c r="E971" i="5"/>
  <c r="V971" i="5"/>
  <c r="E963" i="5"/>
  <c r="V963" i="5"/>
  <c r="E955" i="5"/>
  <c r="V955" i="5"/>
  <c r="E947" i="5"/>
  <c r="V947" i="5"/>
  <c r="E939" i="5"/>
  <c r="V939" i="5"/>
  <c r="E931" i="5"/>
  <c r="V931" i="5"/>
  <c r="E923" i="5"/>
  <c r="V923" i="5"/>
  <c r="E915" i="5"/>
  <c r="V915" i="5"/>
  <c r="E907" i="5"/>
  <c r="V907" i="5"/>
  <c r="E899" i="5"/>
  <c r="V899" i="5"/>
  <c r="E891" i="5"/>
  <c r="V891" i="5"/>
  <c r="E883" i="5"/>
  <c r="V883" i="5"/>
  <c r="E875" i="5"/>
  <c r="V875" i="5"/>
  <c r="E867" i="5"/>
  <c r="V867" i="5"/>
  <c r="E859" i="5"/>
  <c r="V859" i="5"/>
  <c r="E851" i="5"/>
  <c r="V851" i="5"/>
  <c r="E843" i="5"/>
  <c r="V843" i="5"/>
  <c r="E835" i="5"/>
  <c r="V835" i="5"/>
  <c r="E827" i="5"/>
  <c r="V827" i="5"/>
  <c r="E819" i="5"/>
  <c r="V819" i="5"/>
  <c r="E811" i="5"/>
  <c r="V811" i="5"/>
  <c r="E803" i="5"/>
  <c r="V803" i="5"/>
  <c r="E795" i="5"/>
  <c r="V795" i="5"/>
  <c r="E787" i="5"/>
  <c r="V787" i="5"/>
  <c r="E779" i="5"/>
  <c r="V779" i="5"/>
  <c r="E771" i="5"/>
  <c r="V771" i="5"/>
  <c r="E763" i="5"/>
  <c r="V763" i="5"/>
  <c r="E755" i="5"/>
  <c r="V755" i="5"/>
  <c r="E747" i="5"/>
  <c r="V747" i="5"/>
  <c r="E739" i="5"/>
  <c r="V739" i="5"/>
  <c r="E731" i="5"/>
  <c r="V731" i="5"/>
  <c r="E723" i="5"/>
  <c r="V723" i="5"/>
  <c r="E715" i="5"/>
  <c r="V715" i="5"/>
  <c r="E707" i="5"/>
  <c r="V707" i="5"/>
  <c r="E699" i="5"/>
  <c r="V699" i="5"/>
  <c r="E691" i="5"/>
  <c r="V691" i="5"/>
  <c r="E683" i="5"/>
  <c r="V683" i="5"/>
  <c r="E675" i="5"/>
  <c r="V675" i="5"/>
  <c r="E667" i="5"/>
  <c r="V667" i="5"/>
  <c r="E659" i="5"/>
  <c r="V659" i="5"/>
  <c r="E651" i="5"/>
  <c r="V651" i="5"/>
  <c r="E643" i="5"/>
  <c r="V643" i="5"/>
  <c r="E635" i="5"/>
  <c r="V635" i="5"/>
  <c r="E627" i="5"/>
  <c r="V627" i="5"/>
  <c r="E619" i="5"/>
  <c r="V619" i="5"/>
  <c r="E611" i="5"/>
  <c r="V611" i="5"/>
  <c r="E603" i="5"/>
  <c r="V603" i="5"/>
  <c r="E595" i="5"/>
  <c r="V595" i="5"/>
  <c r="E587" i="5"/>
  <c r="V587" i="5"/>
  <c r="E579" i="5"/>
  <c r="V579" i="5"/>
  <c r="E571" i="5"/>
  <c r="V571" i="5"/>
  <c r="E563" i="5"/>
  <c r="V563" i="5"/>
  <c r="E555" i="5"/>
  <c r="V555" i="5"/>
  <c r="E547" i="5"/>
  <c r="V547" i="5"/>
  <c r="E539" i="5"/>
  <c r="V539" i="5"/>
  <c r="E531" i="5"/>
  <c r="V531" i="5"/>
  <c r="E523" i="5"/>
  <c r="V523" i="5"/>
  <c r="E515" i="5"/>
  <c r="V515" i="5"/>
  <c r="E507" i="5"/>
  <c r="V507" i="5"/>
  <c r="E499" i="5"/>
  <c r="V499" i="5"/>
  <c r="E491" i="5"/>
  <c r="V491" i="5"/>
  <c r="E483" i="5"/>
  <c r="V483" i="5"/>
  <c r="E475" i="5"/>
  <c r="V475" i="5"/>
  <c r="E467" i="5"/>
  <c r="V467" i="5"/>
  <c r="E459" i="5"/>
  <c r="V459" i="5"/>
  <c r="E451" i="5"/>
  <c r="V451" i="5"/>
  <c r="E443" i="5"/>
  <c r="V443" i="5"/>
  <c r="E435" i="5"/>
  <c r="V435" i="5"/>
  <c r="E427" i="5"/>
  <c r="V427" i="5"/>
  <c r="E419" i="5"/>
  <c r="V419" i="5"/>
  <c r="E411" i="5"/>
  <c r="V411" i="5"/>
  <c r="E403" i="5"/>
  <c r="V403" i="5"/>
  <c r="E395" i="5"/>
  <c r="V395" i="5"/>
  <c r="E387" i="5"/>
  <c r="V387" i="5"/>
  <c r="E379" i="5"/>
  <c r="V379" i="5"/>
  <c r="E371" i="5"/>
  <c r="V371" i="5"/>
  <c r="E363" i="5"/>
  <c r="V363" i="5"/>
  <c r="E355" i="5"/>
  <c r="V355" i="5"/>
  <c r="E347" i="5"/>
  <c r="V347" i="5"/>
  <c r="E339" i="5"/>
  <c r="V339" i="5"/>
  <c r="E331" i="5"/>
  <c r="V331" i="5"/>
  <c r="E323" i="5"/>
  <c r="V323" i="5"/>
  <c r="E315" i="5"/>
  <c r="V315" i="5"/>
  <c r="E307" i="5"/>
  <c r="V307" i="5"/>
  <c r="E299" i="5"/>
  <c r="V299" i="5"/>
  <c r="E291" i="5"/>
  <c r="V291" i="5"/>
  <c r="E283" i="5"/>
  <c r="V283" i="5"/>
  <c r="E275" i="5"/>
  <c r="V275" i="5"/>
  <c r="E267" i="5"/>
  <c r="V267" i="5"/>
  <c r="E259" i="5"/>
  <c r="V259" i="5"/>
  <c r="E251" i="5"/>
  <c r="V251" i="5"/>
  <c r="E243" i="5"/>
  <c r="V243" i="5"/>
  <c r="E235" i="5"/>
  <c r="V235" i="5"/>
  <c r="E227" i="5"/>
  <c r="V227" i="5"/>
  <c r="E219" i="5"/>
  <c r="V219" i="5"/>
  <c r="E211" i="5"/>
  <c r="V211" i="5"/>
  <c r="E203" i="5"/>
  <c r="V203" i="5"/>
  <c r="E195" i="5"/>
  <c r="V195" i="5"/>
  <c r="E187" i="5"/>
  <c r="V187" i="5"/>
  <c r="E179" i="5"/>
  <c r="V179" i="5"/>
  <c r="E171" i="5"/>
  <c r="V171" i="5"/>
  <c r="E163" i="5"/>
  <c r="V163" i="5"/>
  <c r="E155" i="5"/>
  <c r="V155" i="5"/>
  <c r="E147" i="5"/>
  <c r="V147" i="5"/>
  <c r="E139" i="5"/>
  <c r="V139" i="5"/>
  <c r="E131" i="5"/>
  <c r="V131" i="5"/>
  <c r="E123" i="5"/>
  <c r="V123" i="5"/>
  <c r="E115" i="5"/>
  <c r="V115" i="5"/>
  <c r="E107" i="5"/>
  <c r="V107" i="5"/>
  <c r="E99" i="5"/>
  <c r="V99" i="5"/>
  <c r="E91" i="5"/>
  <c r="V91" i="5"/>
  <c r="E83" i="5"/>
  <c r="V83" i="5"/>
  <c r="E75" i="5"/>
  <c r="V75" i="5"/>
  <c r="E67" i="5"/>
  <c r="V67" i="5"/>
  <c r="E59" i="5"/>
  <c r="V59" i="5"/>
  <c r="E51" i="5"/>
  <c r="V51" i="5"/>
  <c r="E43" i="5"/>
  <c r="V43" i="5"/>
  <c r="E35" i="5"/>
  <c r="V35" i="5"/>
  <c r="E27" i="5"/>
  <c r="V27" i="5"/>
  <c r="E19" i="5"/>
  <c r="V19" i="5"/>
  <c r="E11" i="5"/>
  <c r="V11" i="5"/>
  <c r="E3" i="5"/>
  <c r="V3" i="5"/>
  <c r="V1816" i="5"/>
  <c r="V1752" i="5"/>
  <c r="V1688" i="5"/>
  <c r="V1624" i="5"/>
  <c r="V1560" i="5"/>
  <c r="E130" i="5"/>
  <c r="V130" i="5"/>
  <c r="E122" i="5"/>
  <c r="V122" i="5"/>
  <c r="E114" i="5"/>
  <c r="V114" i="5"/>
  <c r="E106" i="5"/>
  <c r="V106" i="5"/>
  <c r="E98" i="5"/>
  <c r="V98" i="5"/>
  <c r="E90" i="5"/>
  <c r="V90" i="5"/>
  <c r="E82" i="5"/>
  <c r="V82" i="5"/>
  <c r="E74" i="5"/>
  <c r="V74" i="5"/>
  <c r="E66" i="5"/>
  <c r="V66" i="5"/>
  <c r="E58" i="5"/>
  <c r="V58" i="5"/>
  <c r="E50" i="5"/>
  <c r="V50" i="5"/>
  <c r="E42" i="5"/>
  <c r="V42" i="5"/>
  <c r="E34" i="5"/>
  <c r="V34" i="5"/>
  <c r="E26" i="5"/>
  <c r="V26" i="5"/>
  <c r="E18" i="5"/>
  <c r="V18" i="5"/>
  <c r="E10" i="5"/>
  <c r="V10" i="5"/>
  <c r="V1859" i="5"/>
  <c r="V1803" i="5"/>
  <c r="V1739" i="5"/>
  <c r="V1675" i="5"/>
  <c r="V1611" i="5"/>
  <c r="V1547" i="5"/>
  <c r="V1456" i="5"/>
  <c r="E569" i="5"/>
  <c r="V569" i="5"/>
  <c r="E561" i="5"/>
  <c r="V561" i="5"/>
  <c r="E553" i="5"/>
  <c r="V553" i="5"/>
  <c r="E545" i="5"/>
  <c r="V545" i="5"/>
  <c r="E537" i="5"/>
  <c r="V537" i="5"/>
  <c r="E529" i="5"/>
  <c r="V529" i="5"/>
  <c r="E521" i="5"/>
  <c r="V521" i="5"/>
  <c r="E513" i="5"/>
  <c r="V513" i="5"/>
  <c r="E505" i="5"/>
  <c r="V505" i="5"/>
  <c r="E497" i="5"/>
  <c r="V497" i="5"/>
  <c r="E489" i="5"/>
  <c r="V489" i="5"/>
  <c r="E481" i="5"/>
  <c r="V481" i="5"/>
  <c r="E473" i="5"/>
  <c r="V473" i="5"/>
  <c r="E465" i="5"/>
  <c r="V465" i="5"/>
  <c r="E457" i="5"/>
  <c r="V457" i="5"/>
  <c r="E449" i="5"/>
  <c r="V449" i="5"/>
  <c r="E441" i="5"/>
  <c r="V441" i="5"/>
  <c r="E433" i="5"/>
  <c r="V433" i="5"/>
  <c r="E425" i="5"/>
  <c r="V425" i="5"/>
  <c r="E417" i="5"/>
  <c r="V417" i="5"/>
  <c r="E409" i="5"/>
  <c r="V409" i="5"/>
  <c r="E401" i="5"/>
  <c r="V401" i="5"/>
  <c r="E393" i="5"/>
  <c r="V393" i="5"/>
  <c r="E385" i="5"/>
  <c r="V385" i="5"/>
  <c r="E377" i="5"/>
  <c r="V377" i="5"/>
  <c r="E369" i="5"/>
  <c r="V369" i="5"/>
  <c r="E361" i="5"/>
  <c r="V361" i="5"/>
  <c r="E353" i="5"/>
  <c r="V353" i="5"/>
  <c r="E345" i="5"/>
  <c r="V345" i="5"/>
  <c r="E337" i="5"/>
  <c r="V337" i="5"/>
  <c r="E329" i="5"/>
  <c r="V329" i="5"/>
  <c r="E321" i="5"/>
  <c r="V321" i="5"/>
  <c r="E313" i="5"/>
  <c r="V313" i="5"/>
  <c r="E305" i="5"/>
  <c r="V305" i="5"/>
  <c r="E297" i="5"/>
  <c r="V297" i="5"/>
  <c r="E289" i="5"/>
  <c r="V289" i="5"/>
  <c r="E281" i="5"/>
  <c r="V281" i="5"/>
  <c r="E273" i="5"/>
  <c r="V273" i="5"/>
  <c r="E265" i="5"/>
  <c r="V265" i="5"/>
  <c r="E257" i="5"/>
  <c r="V257" i="5"/>
  <c r="E249" i="5"/>
  <c r="V249" i="5"/>
  <c r="E241" i="5"/>
  <c r="V241" i="5"/>
  <c r="E233" i="5"/>
  <c r="V233" i="5"/>
  <c r="E225" i="5"/>
  <c r="V225" i="5"/>
  <c r="E217" i="5"/>
  <c r="V217" i="5"/>
  <c r="E209" i="5"/>
  <c r="V209" i="5"/>
  <c r="E201" i="5"/>
  <c r="V201" i="5"/>
  <c r="E193" i="5"/>
  <c r="V193" i="5"/>
  <c r="E185" i="5"/>
  <c r="V185" i="5"/>
  <c r="E177" i="5"/>
  <c r="V177" i="5"/>
  <c r="E169" i="5"/>
  <c r="V169" i="5"/>
  <c r="E161" i="5"/>
  <c r="V161" i="5"/>
  <c r="E153" i="5"/>
  <c r="V153" i="5"/>
  <c r="E145" i="5"/>
  <c r="V145" i="5"/>
  <c r="E137" i="5"/>
  <c r="V137" i="5"/>
  <c r="E129" i="5"/>
  <c r="V129" i="5"/>
  <c r="E121" i="5"/>
  <c r="V121" i="5"/>
  <c r="E113" i="5"/>
  <c r="V113" i="5"/>
  <c r="E105" i="5"/>
  <c r="V105" i="5"/>
  <c r="E97" i="5"/>
  <c r="V97" i="5"/>
  <c r="E89" i="5"/>
  <c r="V89" i="5"/>
  <c r="E81" i="5"/>
  <c r="V81" i="5"/>
  <c r="E73" i="5"/>
  <c r="V73" i="5"/>
  <c r="E65" i="5"/>
  <c r="V65" i="5"/>
  <c r="E57" i="5"/>
  <c r="V57" i="5"/>
  <c r="E49" i="5"/>
  <c r="V49" i="5"/>
  <c r="E41" i="5"/>
  <c r="V41" i="5"/>
  <c r="E33" i="5"/>
  <c r="V33" i="5"/>
  <c r="E25" i="5"/>
  <c r="V25" i="5"/>
  <c r="E17" i="5"/>
  <c r="V17" i="5"/>
  <c r="E9" i="5"/>
  <c r="V9" i="5"/>
  <c r="V1800" i="5"/>
  <c r="V1736" i="5"/>
  <c r="V1672" i="5"/>
  <c r="V1608" i="5"/>
  <c r="V1544" i="5"/>
  <c r="V1455" i="5"/>
  <c r="V943" i="5"/>
  <c r="E1848" i="5"/>
  <c r="V1848" i="5"/>
  <c r="E1840" i="5"/>
  <c r="V1840" i="5"/>
  <c r="E1824" i="5"/>
  <c r="V1824" i="5"/>
  <c r="E1808" i="5"/>
  <c r="V1808" i="5"/>
  <c r="E1792" i="5"/>
  <c r="V1792" i="5"/>
  <c r="E1776" i="5"/>
  <c r="V1776" i="5"/>
  <c r="E1760" i="5"/>
  <c r="V1760" i="5"/>
  <c r="E1744" i="5"/>
  <c r="V1744" i="5"/>
  <c r="E1728" i="5"/>
  <c r="V1728" i="5"/>
  <c r="E1712" i="5"/>
  <c r="V1712" i="5"/>
  <c r="E1696" i="5"/>
  <c r="V1696" i="5"/>
  <c r="E1680" i="5"/>
  <c r="V1680" i="5"/>
  <c r="E1664" i="5"/>
  <c r="V1664" i="5"/>
  <c r="E1648" i="5"/>
  <c r="V1648" i="5"/>
  <c r="E1632" i="5"/>
  <c r="V1632" i="5"/>
  <c r="E1616" i="5"/>
  <c r="V1616" i="5"/>
  <c r="E1600" i="5"/>
  <c r="V1600" i="5"/>
  <c r="E1584" i="5"/>
  <c r="V1584" i="5"/>
  <c r="E1568" i="5"/>
  <c r="V1568" i="5"/>
  <c r="E1552" i="5"/>
  <c r="V1552" i="5"/>
  <c r="E1536" i="5"/>
  <c r="V1536" i="5"/>
  <c r="E1520" i="5"/>
  <c r="V1520" i="5"/>
  <c r="E1504" i="5"/>
  <c r="V1504" i="5"/>
  <c r="E1496" i="5"/>
  <c r="V1496" i="5"/>
  <c r="E1488" i="5"/>
  <c r="V1488" i="5"/>
  <c r="E1480" i="5"/>
  <c r="V1480" i="5"/>
  <c r="E1472" i="5"/>
  <c r="V1472" i="5"/>
  <c r="E1464" i="5"/>
  <c r="V1464" i="5"/>
  <c r="E1448" i="5"/>
  <c r="V1448" i="5"/>
  <c r="E1440" i="5"/>
  <c r="V1440" i="5"/>
  <c r="E1432" i="5"/>
  <c r="V1432" i="5"/>
  <c r="E1424" i="5"/>
  <c r="V1424" i="5"/>
  <c r="E1416" i="5"/>
  <c r="V1416" i="5"/>
  <c r="E1400" i="5"/>
  <c r="V1400" i="5"/>
  <c r="E1392" i="5"/>
  <c r="V1392" i="5"/>
  <c r="E1384" i="5"/>
  <c r="V1384" i="5"/>
  <c r="E1376" i="5"/>
  <c r="V1376" i="5"/>
  <c r="E1368" i="5"/>
  <c r="V1368" i="5"/>
  <c r="E1360" i="5"/>
  <c r="V1360" i="5"/>
  <c r="E1352" i="5"/>
  <c r="V1352" i="5"/>
  <c r="E1344" i="5"/>
  <c r="V1344" i="5"/>
  <c r="E1336" i="5"/>
  <c r="V1336" i="5"/>
  <c r="E1328" i="5"/>
  <c r="V1328" i="5"/>
  <c r="E1320" i="5"/>
  <c r="V1320" i="5"/>
  <c r="E1312" i="5"/>
  <c r="V1312" i="5"/>
  <c r="E1304" i="5"/>
  <c r="V1304" i="5"/>
  <c r="E1296" i="5"/>
  <c r="V1296" i="5"/>
  <c r="E1288" i="5"/>
  <c r="V1288" i="5"/>
  <c r="E1280" i="5"/>
  <c r="V1280" i="5"/>
  <c r="E1272" i="5"/>
  <c r="V1272" i="5"/>
  <c r="E1264" i="5"/>
  <c r="V1264" i="5"/>
  <c r="E1256" i="5"/>
  <c r="V1256" i="5"/>
  <c r="E1248" i="5"/>
  <c r="V1248" i="5"/>
  <c r="E1240" i="5"/>
  <c r="V1240" i="5"/>
  <c r="E1232" i="5"/>
  <c r="V1232" i="5"/>
  <c r="E1224" i="5"/>
  <c r="V1224" i="5"/>
  <c r="E1216" i="5"/>
  <c r="V1216" i="5"/>
  <c r="E1208" i="5"/>
  <c r="V1208" i="5"/>
  <c r="E1200" i="5"/>
  <c r="V1200" i="5"/>
  <c r="E1192" i="5"/>
  <c r="V1192" i="5"/>
  <c r="E1184" i="5"/>
  <c r="V1184" i="5"/>
  <c r="E1176" i="5"/>
  <c r="V1176" i="5"/>
  <c r="E1168" i="5"/>
  <c r="V1168" i="5"/>
  <c r="E1160" i="5"/>
  <c r="V1160" i="5"/>
  <c r="E1152" i="5"/>
  <c r="V1152" i="5"/>
  <c r="E1144" i="5"/>
  <c r="V1144" i="5"/>
  <c r="E1136" i="5"/>
  <c r="V1136" i="5"/>
  <c r="E1128" i="5"/>
  <c r="V1128" i="5"/>
  <c r="E1120" i="5"/>
  <c r="V1120" i="5"/>
  <c r="E1112" i="5"/>
  <c r="V1112" i="5"/>
  <c r="E1104" i="5"/>
  <c r="V1104" i="5"/>
  <c r="E1096" i="5"/>
  <c r="V1096" i="5"/>
  <c r="E1088" i="5"/>
  <c r="V1088" i="5"/>
  <c r="E1080" i="5"/>
  <c r="V1080" i="5"/>
  <c r="E1072" i="5"/>
  <c r="V1072" i="5"/>
  <c r="E1064" i="5"/>
  <c r="V1064" i="5"/>
  <c r="E1056" i="5"/>
  <c r="V1056" i="5"/>
  <c r="E1048" i="5"/>
  <c r="V1048" i="5"/>
  <c r="E1040" i="5"/>
  <c r="V1040" i="5"/>
  <c r="E1032" i="5"/>
  <c r="V1032" i="5"/>
  <c r="E1024" i="5"/>
  <c r="V1024" i="5"/>
  <c r="E1008" i="5"/>
  <c r="V1008" i="5"/>
  <c r="E1000" i="5"/>
  <c r="V1000" i="5"/>
  <c r="E992" i="5"/>
  <c r="V992" i="5"/>
  <c r="E984" i="5"/>
  <c r="V984" i="5"/>
  <c r="E976" i="5"/>
  <c r="V976" i="5"/>
  <c r="E968" i="5"/>
  <c r="V968" i="5"/>
  <c r="E960" i="5"/>
  <c r="V960" i="5"/>
  <c r="E952" i="5"/>
  <c r="V952" i="5"/>
  <c r="E944" i="5"/>
  <c r="V944" i="5"/>
  <c r="E936" i="5"/>
  <c r="V936" i="5"/>
  <c r="E928" i="5"/>
  <c r="V928" i="5"/>
  <c r="E920" i="5"/>
  <c r="V920" i="5"/>
  <c r="E912" i="5"/>
  <c r="V912" i="5"/>
  <c r="E904" i="5"/>
  <c r="V904" i="5"/>
  <c r="E896" i="5"/>
  <c r="V896" i="5"/>
  <c r="E888" i="5"/>
  <c r="V888" i="5"/>
  <c r="E880" i="5"/>
  <c r="V880" i="5"/>
  <c r="E872" i="5"/>
  <c r="V872" i="5"/>
  <c r="E864" i="5"/>
  <c r="V864" i="5"/>
  <c r="E856" i="5"/>
  <c r="V856" i="5"/>
  <c r="E848" i="5"/>
  <c r="V848" i="5"/>
  <c r="E840" i="5"/>
  <c r="V840" i="5"/>
  <c r="E832" i="5"/>
  <c r="V832" i="5"/>
  <c r="E824" i="5"/>
  <c r="V824" i="5"/>
  <c r="E816" i="5"/>
  <c r="V816" i="5"/>
  <c r="E808" i="5"/>
  <c r="V808" i="5"/>
  <c r="E800" i="5"/>
  <c r="V800" i="5"/>
  <c r="E792" i="5"/>
  <c r="V792" i="5"/>
  <c r="E784" i="5"/>
  <c r="V784" i="5"/>
  <c r="E776" i="5"/>
  <c r="V776" i="5"/>
  <c r="E768" i="5"/>
  <c r="V768" i="5"/>
  <c r="E760" i="5"/>
  <c r="V760" i="5"/>
  <c r="E752" i="5"/>
  <c r="V752" i="5"/>
  <c r="E744" i="5"/>
  <c r="V744" i="5"/>
  <c r="E736" i="5"/>
  <c r="V736" i="5"/>
  <c r="E728" i="5"/>
  <c r="V728" i="5"/>
  <c r="E720" i="5"/>
  <c r="V720" i="5"/>
  <c r="E712" i="5"/>
  <c r="V712" i="5"/>
  <c r="E704" i="5"/>
  <c r="V704" i="5"/>
  <c r="E696" i="5"/>
  <c r="V696" i="5"/>
  <c r="E688" i="5"/>
  <c r="V688" i="5"/>
  <c r="E680" i="5"/>
  <c r="V680" i="5"/>
  <c r="E672" i="5"/>
  <c r="V672" i="5"/>
  <c r="E664" i="5"/>
  <c r="V664" i="5"/>
  <c r="E656" i="5"/>
  <c r="V656" i="5"/>
  <c r="E648" i="5"/>
  <c r="V648" i="5"/>
  <c r="E640" i="5"/>
  <c r="V640" i="5"/>
  <c r="E632" i="5"/>
  <c r="V632" i="5"/>
  <c r="E624" i="5"/>
  <c r="V624" i="5"/>
  <c r="E616" i="5"/>
  <c r="V616" i="5"/>
  <c r="E608" i="5"/>
  <c r="V608" i="5"/>
  <c r="E600" i="5"/>
  <c r="V600" i="5"/>
  <c r="E592" i="5"/>
  <c r="V592" i="5"/>
  <c r="E584" i="5"/>
  <c r="V584" i="5"/>
  <c r="E576" i="5"/>
  <c r="V576" i="5"/>
  <c r="E568" i="5"/>
  <c r="V568" i="5"/>
  <c r="E560" i="5"/>
  <c r="V560" i="5"/>
  <c r="E552" i="5"/>
  <c r="V552" i="5"/>
  <c r="E544" i="5"/>
  <c r="V544" i="5"/>
  <c r="E536" i="5"/>
  <c r="V536" i="5"/>
  <c r="E528" i="5"/>
  <c r="V528" i="5"/>
  <c r="E520" i="5"/>
  <c r="V520" i="5"/>
  <c r="E512" i="5"/>
  <c r="V512" i="5"/>
  <c r="E504" i="5"/>
  <c r="V504" i="5"/>
  <c r="E496" i="5"/>
  <c r="V496" i="5"/>
  <c r="E488" i="5"/>
  <c r="V488" i="5"/>
  <c r="E480" i="5"/>
  <c r="V480" i="5"/>
  <c r="E472" i="5"/>
  <c r="V472" i="5"/>
  <c r="E464" i="5"/>
  <c r="V464" i="5"/>
  <c r="E456" i="5"/>
  <c r="V456" i="5"/>
  <c r="E448" i="5"/>
  <c r="V448" i="5"/>
  <c r="E440" i="5"/>
  <c r="V440" i="5"/>
  <c r="E432" i="5"/>
  <c r="V432" i="5"/>
  <c r="E424" i="5"/>
  <c r="V424" i="5"/>
  <c r="E416" i="5"/>
  <c r="V416" i="5"/>
  <c r="E408" i="5"/>
  <c r="V408" i="5"/>
  <c r="E400" i="5"/>
  <c r="V400" i="5"/>
  <c r="E392" i="5"/>
  <c r="V392" i="5"/>
  <c r="E384" i="5"/>
  <c r="V384" i="5"/>
  <c r="E376" i="5"/>
  <c r="V376" i="5"/>
  <c r="E368" i="5"/>
  <c r="V368" i="5"/>
  <c r="E360" i="5"/>
  <c r="V360" i="5"/>
  <c r="E352" i="5"/>
  <c r="V352" i="5"/>
  <c r="E344" i="5"/>
  <c r="V344" i="5"/>
  <c r="E336" i="5"/>
  <c r="V336" i="5"/>
  <c r="E328" i="5"/>
  <c r="V328" i="5"/>
  <c r="E320" i="5"/>
  <c r="V320" i="5"/>
  <c r="E312" i="5"/>
  <c r="V312" i="5"/>
  <c r="E304" i="5"/>
  <c r="V304" i="5"/>
  <c r="E296" i="5"/>
  <c r="V296" i="5"/>
  <c r="E288" i="5"/>
  <c r="V288" i="5"/>
  <c r="E280" i="5"/>
  <c r="V280" i="5"/>
  <c r="E272" i="5"/>
  <c r="V272" i="5"/>
  <c r="E264" i="5"/>
  <c r="V264" i="5"/>
  <c r="E256" i="5"/>
  <c r="V256" i="5"/>
  <c r="E248" i="5"/>
  <c r="V248" i="5"/>
  <c r="E240" i="5"/>
  <c r="V240" i="5"/>
  <c r="E232" i="5"/>
  <c r="V232" i="5"/>
  <c r="E224" i="5"/>
  <c r="V224" i="5"/>
  <c r="E216" i="5"/>
  <c r="V216" i="5"/>
  <c r="E208" i="5"/>
  <c r="V208" i="5"/>
  <c r="E200" i="5"/>
  <c r="V200" i="5"/>
  <c r="E192" i="5"/>
  <c r="V192" i="5"/>
  <c r="E184" i="5"/>
  <c r="V184" i="5"/>
  <c r="E176" i="5"/>
  <c r="V176" i="5"/>
  <c r="E168" i="5"/>
  <c r="V168" i="5"/>
  <c r="E160" i="5"/>
  <c r="V160" i="5"/>
  <c r="E152" i="5"/>
  <c r="V152" i="5"/>
  <c r="E144" i="5"/>
  <c r="V144" i="5"/>
  <c r="E136" i="5"/>
  <c r="V136" i="5"/>
  <c r="E128" i="5"/>
  <c r="V128" i="5"/>
  <c r="E120" i="5"/>
  <c r="V120" i="5"/>
  <c r="E112" i="5"/>
  <c r="V112" i="5"/>
  <c r="E104" i="5"/>
  <c r="V104" i="5"/>
  <c r="E96" i="5"/>
  <c r="V96" i="5"/>
  <c r="E88" i="5"/>
  <c r="V88" i="5"/>
  <c r="E80" i="5"/>
  <c r="V80" i="5"/>
  <c r="E72" i="5"/>
  <c r="V72" i="5"/>
  <c r="E64" i="5"/>
  <c r="V64" i="5"/>
  <c r="E56" i="5"/>
  <c r="V56" i="5"/>
  <c r="E48" i="5"/>
  <c r="V48" i="5"/>
  <c r="E40" i="5"/>
  <c r="V40" i="5"/>
  <c r="E32" i="5"/>
  <c r="V32" i="5"/>
  <c r="E24" i="5"/>
  <c r="V24" i="5"/>
  <c r="E16" i="5"/>
  <c r="V16" i="5"/>
  <c r="E8" i="5"/>
  <c r="V8" i="5"/>
  <c r="V1787" i="5"/>
  <c r="V1723" i="5"/>
  <c r="V1659" i="5"/>
  <c r="V1595" i="5"/>
  <c r="V1531" i="5"/>
  <c r="V1411" i="5"/>
  <c r="E1879" i="5"/>
  <c r="V1879" i="5"/>
  <c r="E1863" i="5"/>
  <c r="V1863" i="5"/>
  <c r="E1855" i="5"/>
  <c r="V1855" i="5"/>
  <c r="E1847" i="5"/>
  <c r="V1847" i="5"/>
  <c r="E1839" i="5"/>
  <c r="V1839" i="5"/>
  <c r="E1823" i="5"/>
  <c r="V1823" i="5"/>
  <c r="E1815" i="5"/>
  <c r="V1815" i="5"/>
  <c r="E1807" i="5"/>
  <c r="V1807" i="5"/>
  <c r="E1799" i="5"/>
  <c r="V1799" i="5"/>
  <c r="E1791" i="5"/>
  <c r="V1791" i="5"/>
  <c r="E1783" i="5"/>
  <c r="V1783" i="5"/>
  <c r="E1775" i="5"/>
  <c r="V1775" i="5"/>
  <c r="E1767" i="5"/>
  <c r="V1767" i="5"/>
  <c r="E1759" i="5"/>
  <c r="V1759" i="5"/>
  <c r="E1751" i="5"/>
  <c r="V1751" i="5"/>
  <c r="E1743" i="5"/>
  <c r="V1743" i="5"/>
  <c r="E1735" i="5"/>
  <c r="V1735" i="5"/>
  <c r="E1727" i="5"/>
  <c r="V1727" i="5"/>
  <c r="E1719" i="5"/>
  <c r="V1719" i="5"/>
  <c r="E1711" i="5"/>
  <c r="V1711" i="5"/>
  <c r="E1703" i="5"/>
  <c r="V1703" i="5"/>
  <c r="E1695" i="5"/>
  <c r="V1695" i="5"/>
  <c r="E1687" i="5"/>
  <c r="V1687" i="5"/>
  <c r="E1679" i="5"/>
  <c r="V1679" i="5"/>
  <c r="E1671" i="5"/>
  <c r="V1671" i="5"/>
  <c r="E1663" i="5"/>
  <c r="V1663" i="5"/>
  <c r="E1655" i="5"/>
  <c r="V1655" i="5"/>
  <c r="E1647" i="5"/>
  <c r="V1647" i="5"/>
  <c r="E1639" i="5"/>
  <c r="V1639" i="5"/>
  <c r="E1631" i="5"/>
  <c r="V1631" i="5"/>
  <c r="E1623" i="5"/>
  <c r="V1623" i="5"/>
  <c r="E1615" i="5"/>
  <c r="V1615" i="5"/>
  <c r="E1607" i="5"/>
  <c r="V1607" i="5"/>
  <c r="E1599" i="5"/>
  <c r="V1599" i="5"/>
  <c r="E1591" i="5"/>
  <c r="V1591" i="5"/>
  <c r="E1583" i="5"/>
  <c r="V1583" i="5"/>
  <c r="E1575" i="5"/>
  <c r="V1575" i="5"/>
  <c r="E1567" i="5"/>
  <c r="V1567" i="5"/>
  <c r="E1559" i="5"/>
  <c r="V1559" i="5"/>
  <c r="E1551" i="5"/>
  <c r="V1551" i="5"/>
  <c r="E1543" i="5"/>
  <c r="V1543" i="5"/>
  <c r="E1535" i="5"/>
  <c r="V1535" i="5"/>
  <c r="E1527" i="5"/>
  <c r="V1527" i="5"/>
  <c r="E1519" i="5"/>
  <c r="V1519" i="5"/>
  <c r="E1511" i="5"/>
  <c r="V1511" i="5"/>
  <c r="E1503" i="5"/>
  <c r="V1503" i="5"/>
  <c r="E1487" i="5"/>
  <c r="V1487" i="5"/>
  <c r="E1479" i="5"/>
  <c r="V1479" i="5"/>
  <c r="E1471" i="5"/>
  <c r="V1471" i="5"/>
  <c r="E1463" i="5"/>
  <c r="V1463" i="5"/>
  <c r="E1447" i="5"/>
  <c r="V1447" i="5"/>
  <c r="E1439" i="5"/>
  <c r="V1439" i="5"/>
  <c r="E1431" i="5"/>
  <c r="V1431" i="5"/>
  <c r="E1423" i="5"/>
  <c r="V1423" i="5"/>
  <c r="E1407" i="5"/>
  <c r="V1407" i="5"/>
  <c r="E1399" i="5"/>
  <c r="V1399" i="5"/>
  <c r="E1391" i="5"/>
  <c r="V1391" i="5"/>
  <c r="E1383" i="5"/>
  <c r="V1383" i="5"/>
  <c r="E1375" i="5"/>
  <c r="V1375" i="5"/>
  <c r="E1367" i="5"/>
  <c r="V1367" i="5"/>
  <c r="E1351" i="5"/>
  <c r="V1351" i="5"/>
  <c r="E1343" i="5"/>
  <c r="V1343" i="5"/>
  <c r="E1335" i="5"/>
  <c r="V1335" i="5"/>
  <c r="E1327" i="5"/>
  <c r="V1327" i="5"/>
  <c r="E1319" i="5"/>
  <c r="V1319" i="5"/>
  <c r="E1311" i="5"/>
  <c r="V1311" i="5"/>
  <c r="E1303" i="5"/>
  <c r="V1303" i="5"/>
  <c r="E1295" i="5"/>
  <c r="V1295" i="5"/>
  <c r="E1287" i="5"/>
  <c r="V1287" i="5"/>
  <c r="E1279" i="5"/>
  <c r="V1279" i="5"/>
  <c r="E1271" i="5"/>
  <c r="V1271" i="5"/>
  <c r="E1263" i="5"/>
  <c r="V1263" i="5"/>
  <c r="E1255" i="5"/>
  <c r="V1255" i="5"/>
  <c r="E1247" i="5"/>
  <c r="V1247" i="5"/>
  <c r="E1239" i="5"/>
  <c r="V1239" i="5"/>
  <c r="E1231" i="5"/>
  <c r="V1231" i="5"/>
  <c r="E1223" i="5"/>
  <c r="V1223" i="5"/>
  <c r="E1215" i="5"/>
  <c r="V1215" i="5"/>
  <c r="E1207" i="5"/>
  <c r="V1207" i="5"/>
  <c r="E1199" i="5"/>
  <c r="V1199" i="5"/>
  <c r="E1191" i="5"/>
  <c r="V1191" i="5"/>
  <c r="E1183" i="5"/>
  <c r="V1183" i="5"/>
  <c r="E1175" i="5"/>
  <c r="V1175" i="5"/>
  <c r="E1167" i="5"/>
  <c r="V1167" i="5"/>
  <c r="E1159" i="5"/>
  <c r="V1159" i="5"/>
  <c r="E1151" i="5"/>
  <c r="V1151" i="5"/>
  <c r="E1143" i="5"/>
  <c r="V1143" i="5"/>
  <c r="E1135" i="5"/>
  <c r="V1135" i="5"/>
  <c r="E1127" i="5"/>
  <c r="V1127" i="5"/>
  <c r="E1119" i="5"/>
  <c r="V1119" i="5"/>
  <c r="E1111" i="5"/>
  <c r="V1111" i="5"/>
  <c r="E1103" i="5"/>
  <c r="V1103" i="5"/>
  <c r="E1095" i="5"/>
  <c r="V1095" i="5"/>
  <c r="E1087" i="5"/>
  <c r="V1087" i="5"/>
  <c r="E1079" i="5"/>
  <c r="V1079" i="5"/>
  <c r="E1071" i="5"/>
  <c r="V1071" i="5"/>
  <c r="E1063" i="5"/>
  <c r="V1063" i="5"/>
  <c r="E1055" i="5"/>
  <c r="V1055" i="5"/>
  <c r="E1047" i="5"/>
  <c r="V1047" i="5"/>
  <c r="E1039" i="5"/>
  <c r="V1039" i="5"/>
  <c r="E1031" i="5"/>
  <c r="V1031" i="5"/>
  <c r="E1023" i="5"/>
  <c r="V1023" i="5"/>
  <c r="E1015" i="5"/>
  <c r="V1015" i="5"/>
  <c r="E1007" i="5"/>
  <c r="V1007" i="5"/>
  <c r="E999" i="5"/>
  <c r="V999" i="5"/>
  <c r="E991" i="5"/>
  <c r="V991" i="5"/>
  <c r="E983" i="5"/>
  <c r="V983" i="5"/>
  <c r="E975" i="5"/>
  <c r="V975" i="5"/>
  <c r="E967" i="5"/>
  <c r="V967" i="5"/>
  <c r="E959" i="5"/>
  <c r="V959" i="5"/>
  <c r="E951" i="5"/>
  <c r="V951" i="5"/>
  <c r="E935" i="5"/>
  <c r="V935" i="5"/>
  <c r="E927" i="5"/>
  <c r="V927" i="5"/>
  <c r="E919" i="5"/>
  <c r="V919" i="5"/>
  <c r="E911" i="5"/>
  <c r="V911" i="5"/>
  <c r="E903" i="5"/>
  <c r="V903" i="5"/>
  <c r="E895" i="5"/>
  <c r="V895" i="5"/>
  <c r="E887" i="5"/>
  <c r="V887" i="5"/>
  <c r="E879" i="5"/>
  <c r="V879" i="5"/>
  <c r="E871" i="5"/>
  <c r="V871" i="5"/>
  <c r="E863" i="5"/>
  <c r="V863" i="5"/>
  <c r="E855" i="5"/>
  <c r="V855" i="5"/>
  <c r="E847" i="5"/>
  <c r="V847" i="5"/>
  <c r="E839" i="5"/>
  <c r="V839" i="5"/>
  <c r="E831" i="5"/>
  <c r="V831" i="5"/>
  <c r="E823" i="5"/>
  <c r="V823" i="5"/>
  <c r="E815" i="5"/>
  <c r="V815" i="5"/>
  <c r="E807" i="5"/>
  <c r="V807" i="5"/>
  <c r="E799" i="5"/>
  <c r="V799" i="5"/>
  <c r="E791" i="5"/>
  <c r="V791" i="5"/>
  <c r="E783" i="5"/>
  <c r="V783" i="5"/>
  <c r="E775" i="5"/>
  <c r="V775" i="5"/>
  <c r="E767" i="5"/>
  <c r="V767" i="5"/>
  <c r="E759" i="5"/>
  <c r="V759" i="5"/>
  <c r="E751" i="5"/>
  <c r="V751" i="5"/>
  <c r="E743" i="5"/>
  <c r="V743" i="5"/>
  <c r="E727" i="5"/>
  <c r="V727" i="5"/>
  <c r="E719" i="5"/>
  <c r="V719" i="5"/>
  <c r="E711" i="5"/>
  <c r="V711" i="5"/>
  <c r="E703" i="5"/>
  <c r="V703" i="5"/>
  <c r="E695" i="5"/>
  <c r="V695" i="5"/>
  <c r="E687" i="5"/>
  <c r="V687" i="5"/>
  <c r="E679" i="5"/>
  <c r="V679" i="5"/>
  <c r="E671" i="5"/>
  <c r="V671" i="5"/>
  <c r="E663" i="5"/>
  <c r="V663" i="5"/>
  <c r="E655" i="5"/>
  <c r="V655" i="5"/>
  <c r="E647" i="5"/>
  <c r="V647" i="5"/>
  <c r="E639" i="5"/>
  <c r="V639" i="5"/>
  <c r="E631" i="5"/>
  <c r="V631" i="5"/>
  <c r="E623" i="5"/>
  <c r="V623" i="5"/>
  <c r="E615" i="5"/>
  <c r="V615" i="5"/>
  <c r="E607" i="5"/>
  <c r="V607" i="5"/>
  <c r="E599" i="5"/>
  <c r="V599" i="5"/>
  <c r="E591" i="5"/>
  <c r="V591" i="5"/>
  <c r="E583" i="5"/>
  <c r="V583" i="5"/>
  <c r="E575" i="5"/>
  <c r="V575" i="5"/>
  <c r="E567" i="5"/>
  <c r="V567" i="5"/>
  <c r="E559" i="5"/>
  <c r="V559" i="5"/>
  <c r="E551" i="5"/>
  <c r="V551" i="5"/>
  <c r="E543" i="5"/>
  <c r="V543" i="5"/>
  <c r="E535" i="5"/>
  <c r="V535" i="5"/>
  <c r="E527" i="5"/>
  <c r="V527" i="5"/>
  <c r="E519" i="5"/>
  <c r="V519" i="5"/>
  <c r="E511" i="5"/>
  <c r="V511" i="5"/>
  <c r="E503" i="5"/>
  <c r="V503" i="5"/>
  <c r="E495" i="5"/>
  <c r="V495" i="5"/>
  <c r="E487" i="5"/>
  <c r="V487" i="5"/>
  <c r="E479" i="5"/>
  <c r="V479" i="5"/>
  <c r="E471" i="5"/>
  <c r="V471" i="5"/>
  <c r="E463" i="5"/>
  <c r="V463" i="5"/>
  <c r="E455" i="5"/>
  <c r="V455" i="5"/>
  <c r="E447" i="5"/>
  <c r="V447" i="5"/>
  <c r="E439" i="5"/>
  <c r="V439" i="5"/>
  <c r="E431" i="5"/>
  <c r="V431" i="5"/>
  <c r="E423" i="5"/>
  <c r="V423" i="5"/>
  <c r="E415" i="5"/>
  <c r="V415" i="5"/>
  <c r="E407" i="5"/>
  <c r="V407" i="5"/>
  <c r="E399" i="5"/>
  <c r="V399" i="5"/>
  <c r="E391" i="5"/>
  <c r="V391" i="5"/>
  <c r="E383" i="5"/>
  <c r="V383" i="5"/>
  <c r="E375" i="5"/>
  <c r="V375" i="5"/>
  <c r="E367" i="5"/>
  <c r="V367" i="5"/>
  <c r="E359" i="5"/>
  <c r="V359" i="5"/>
  <c r="E351" i="5"/>
  <c r="V351" i="5"/>
  <c r="E343" i="5"/>
  <c r="V343" i="5"/>
  <c r="E335" i="5"/>
  <c r="V335" i="5"/>
  <c r="E327" i="5"/>
  <c r="V327" i="5"/>
  <c r="E319" i="5"/>
  <c r="V319" i="5"/>
  <c r="E311" i="5"/>
  <c r="V311" i="5"/>
  <c r="E303" i="5"/>
  <c r="V303" i="5"/>
  <c r="E295" i="5"/>
  <c r="V295" i="5"/>
  <c r="E287" i="5"/>
  <c r="V287" i="5"/>
  <c r="E279" i="5"/>
  <c r="V279" i="5"/>
  <c r="E271" i="5"/>
  <c r="V271" i="5"/>
  <c r="E263" i="5"/>
  <c r="V263" i="5"/>
  <c r="E255" i="5"/>
  <c r="V255" i="5"/>
  <c r="E247" i="5"/>
  <c r="V247" i="5"/>
  <c r="E239" i="5"/>
  <c r="V239" i="5"/>
  <c r="E231" i="5"/>
  <c r="V231" i="5"/>
  <c r="E223" i="5"/>
  <c r="V223" i="5"/>
  <c r="E215" i="5"/>
  <c r="V215" i="5"/>
  <c r="E207" i="5"/>
  <c r="V207" i="5"/>
  <c r="E199" i="5"/>
  <c r="V199" i="5"/>
  <c r="E191" i="5"/>
  <c r="V191" i="5"/>
  <c r="E183" i="5"/>
  <c r="V183" i="5"/>
  <c r="E175" i="5"/>
  <c r="V175" i="5"/>
  <c r="E167" i="5"/>
  <c r="V167" i="5"/>
  <c r="E159" i="5"/>
  <c r="V159" i="5"/>
  <c r="E151" i="5"/>
  <c r="V151" i="5"/>
  <c r="E143" i="5"/>
  <c r="V143" i="5"/>
  <c r="E135" i="5"/>
  <c r="V135" i="5"/>
  <c r="E127" i="5"/>
  <c r="V127" i="5"/>
  <c r="E119" i="5"/>
  <c r="V119" i="5"/>
  <c r="E111" i="5"/>
  <c r="V111" i="5"/>
  <c r="E103" i="5"/>
  <c r="V103" i="5"/>
  <c r="E95" i="5"/>
  <c r="V95" i="5"/>
  <c r="E87" i="5"/>
  <c r="V87" i="5"/>
  <c r="E79" i="5"/>
  <c r="V79" i="5"/>
  <c r="E71" i="5"/>
  <c r="V71" i="5"/>
  <c r="E63" i="5"/>
  <c r="V63" i="5"/>
  <c r="E55" i="5"/>
  <c r="V55" i="5"/>
  <c r="E47" i="5"/>
  <c r="V47" i="5"/>
  <c r="E39" i="5"/>
  <c r="V39" i="5"/>
  <c r="E31" i="5"/>
  <c r="V31" i="5"/>
  <c r="E23" i="5"/>
  <c r="V23" i="5"/>
  <c r="E15" i="5"/>
  <c r="V15" i="5"/>
  <c r="E7" i="5"/>
  <c r="V7" i="5"/>
  <c r="V1784" i="5"/>
  <c r="V1720" i="5"/>
  <c r="V1656" i="5"/>
  <c r="V1592" i="5"/>
  <c r="V1528" i="5"/>
  <c r="V1408" i="5"/>
  <c r="V735" i="5"/>
  <c r="B29" i="21"/>
  <c r="C20" i="21"/>
  <c r="B6" i="6"/>
  <c r="B7" i="6"/>
  <c r="B8" i="6"/>
  <c r="H6" i="6"/>
  <c r="H7" i="6"/>
  <c r="H8" i="6"/>
  <c r="J7" i="6"/>
  <c r="J8" i="6"/>
  <c r="T6" i="6"/>
  <c r="X6" i="6" s="1" a="1"/>
  <c r="X6" i="6" s="1"/>
  <c r="T7" i="6"/>
  <c r="T8" i="6"/>
  <c r="V4" i="6"/>
  <c r="V5" i="6"/>
  <c r="V3" i="6"/>
  <c r="C16" i="21"/>
  <c r="C14" i="21" l="1"/>
  <c r="C24" i="21" s="1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5" i="6"/>
  <c r="J26" i="6"/>
  <c r="J27" i="6"/>
  <c r="J28" i="6"/>
  <c r="J29" i="6"/>
  <c r="J30" i="6"/>
  <c r="J31" i="6"/>
  <c r="J32" i="6"/>
  <c r="J34" i="6"/>
  <c r="J35" i="6"/>
  <c r="J36" i="6"/>
  <c r="J37" i="6"/>
  <c r="J38" i="6"/>
  <c r="J39" i="6"/>
  <c r="J41" i="6"/>
  <c r="J42" i="6"/>
  <c r="J43" i="6"/>
  <c r="J44" i="6"/>
  <c r="J45" i="6"/>
  <c r="J46" i="6"/>
  <c r="J47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5" i="6"/>
  <c r="J226" i="6"/>
  <c r="J227" i="6"/>
  <c r="J228" i="6"/>
  <c r="J229" i="6"/>
  <c r="J230" i="6"/>
  <c r="J231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5" i="6"/>
  <c r="J306" i="6"/>
  <c r="J307" i="6"/>
  <c r="J308" i="6"/>
  <c r="J309" i="6"/>
  <c r="J310" i="6"/>
  <c r="J311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3" i="6"/>
  <c r="J434" i="6"/>
  <c r="J435" i="6"/>
  <c r="J436" i="6"/>
  <c r="J437" i="6"/>
  <c r="J438" i="6"/>
  <c r="J439" i="6"/>
  <c r="J440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9" i="6"/>
  <c r="J490" i="6"/>
  <c r="J491" i="6"/>
  <c r="J492" i="6"/>
  <c r="J493" i="6"/>
  <c r="J494" i="6"/>
  <c r="J495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70" i="6"/>
  <c r="J571" i="6"/>
  <c r="J572" i="6"/>
  <c r="J573" i="6"/>
  <c r="J574" i="6"/>
  <c r="J575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24" i="6"/>
  <c r="J33" i="6"/>
  <c r="J40" i="6"/>
  <c r="J48" i="6"/>
  <c r="J64" i="6"/>
  <c r="J65" i="6"/>
  <c r="J96" i="6"/>
  <c r="J97" i="6"/>
  <c r="J120" i="6"/>
  <c r="J168" i="6"/>
  <c r="J169" i="6"/>
  <c r="J184" i="6"/>
  <c r="J201" i="6"/>
  <c r="J224" i="6"/>
  <c r="J232" i="6"/>
  <c r="J248" i="6"/>
  <c r="J273" i="6"/>
  <c r="J304" i="6"/>
  <c r="J312" i="6"/>
  <c r="J313" i="6"/>
  <c r="J336" i="6"/>
  <c r="J361" i="6"/>
  <c r="J400" i="6"/>
  <c r="J401" i="6"/>
  <c r="J432" i="6"/>
  <c r="J441" i="6"/>
  <c r="J488" i="6"/>
  <c r="J496" i="6"/>
  <c r="J520" i="6"/>
  <c r="J521" i="6"/>
  <c r="J569" i="6"/>
  <c r="J576" i="6"/>
  <c r="J592" i="6"/>
  <c r="J672" i="6"/>
  <c r="J744" i="6"/>
  <c r="J825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2" i="6"/>
  <c r="T273" i="6"/>
  <c r="T274" i="6"/>
  <c r="T275" i="6"/>
  <c r="T276" i="6"/>
  <c r="T277" i="6"/>
  <c r="T278" i="6"/>
  <c r="T279" i="6"/>
  <c r="T280" i="6"/>
  <c r="T281" i="6"/>
  <c r="T282" i="6"/>
  <c r="T283" i="6"/>
  <c r="T284" i="6"/>
  <c r="T285" i="6"/>
  <c r="T286" i="6"/>
  <c r="T287" i="6"/>
  <c r="T288" i="6"/>
  <c r="T289" i="6"/>
  <c r="T290" i="6"/>
  <c r="T291" i="6"/>
  <c r="T292" i="6"/>
  <c r="T293" i="6"/>
  <c r="T294" i="6"/>
  <c r="T295" i="6"/>
  <c r="T296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46" i="6"/>
  <c r="T347" i="6"/>
  <c r="T348" i="6"/>
  <c r="T349" i="6"/>
  <c r="T350" i="6"/>
  <c r="T351" i="6"/>
  <c r="T352" i="6"/>
  <c r="T353" i="6"/>
  <c r="T354" i="6"/>
  <c r="T355" i="6"/>
  <c r="T356" i="6"/>
  <c r="T357" i="6"/>
  <c r="T358" i="6"/>
  <c r="T359" i="6"/>
  <c r="T360" i="6"/>
  <c r="T361" i="6"/>
  <c r="T362" i="6"/>
  <c r="T363" i="6"/>
  <c r="T364" i="6"/>
  <c r="T365" i="6"/>
  <c r="T366" i="6"/>
  <c r="T367" i="6"/>
  <c r="T368" i="6"/>
  <c r="T369" i="6"/>
  <c r="T370" i="6"/>
  <c r="T371" i="6"/>
  <c r="T372" i="6"/>
  <c r="T373" i="6"/>
  <c r="T374" i="6"/>
  <c r="T375" i="6"/>
  <c r="T376" i="6"/>
  <c r="T377" i="6"/>
  <c r="T378" i="6"/>
  <c r="T379" i="6"/>
  <c r="T380" i="6"/>
  <c r="T381" i="6"/>
  <c r="T382" i="6"/>
  <c r="T383" i="6"/>
  <c r="T384" i="6"/>
  <c r="T385" i="6"/>
  <c r="T386" i="6"/>
  <c r="T387" i="6"/>
  <c r="T388" i="6"/>
  <c r="T389" i="6"/>
  <c r="T390" i="6"/>
  <c r="T391" i="6"/>
  <c r="T392" i="6"/>
  <c r="T393" i="6"/>
  <c r="T394" i="6"/>
  <c r="T395" i="6"/>
  <c r="T396" i="6"/>
  <c r="T397" i="6"/>
  <c r="T398" i="6"/>
  <c r="T399" i="6"/>
  <c r="T400" i="6"/>
  <c r="T401" i="6"/>
  <c r="T402" i="6"/>
  <c r="T403" i="6"/>
  <c r="T404" i="6"/>
  <c r="T405" i="6"/>
  <c r="T406" i="6"/>
  <c r="T407" i="6"/>
  <c r="T408" i="6"/>
  <c r="T409" i="6"/>
  <c r="T410" i="6"/>
  <c r="T411" i="6"/>
  <c r="T412" i="6"/>
  <c r="T413" i="6"/>
  <c r="T414" i="6"/>
  <c r="T415" i="6"/>
  <c r="T416" i="6"/>
  <c r="T417" i="6"/>
  <c r="T418" i="6"/>
  <c r="T419" i="6"/>
  <c r="T420" i="6"/>
  <c r="T421" i="6"/>
  <c r="T422" i="6"/>
  <c r="T423" i="6"/>
  <c r="T424" i="6"/>
  <c r="T425" i="6"/>
  <c r="T426" i="6"/>
  <c r="T427" i="6"/>
  <c r="T428" i="6"/>
  <c r="T429" i="6"/>
  <c r="T430" i="6"/>
  <c r="T431" i="6"/>
  <c r="T432" i="6"/>
  <c r="T433" i="6"/>
  <c r="T434" i="6"/>
  <c r="T435" i="6"/>
  <c r="T436" i="6"/>
  <c r="T437" i="6"/>
  <c r="T438" i="6"/>
  <c r="T439" i="6"/>
  <c r="T440" i="6"/>
  <c r="T441" i="6"/>
  <c r="T442" i="6"/>
  <c r="T443" i="6"/>
  <c r="T444" i="6"/>
  <c r="T445" i="6"/>
  <c r="T446" i="6"/>
  <c r="T447" i="6"/>
  <c r="T448" i="6"/>
  <c r="T449" i="6"/>
  <c r="T450" i="6"/>
  <c r="T451" i="6"/>
  <c r="T452" i="6"/>
  <c r="T453" i="6"/>
  <c r="T454" i="6"/>
  <c r="T455" i="6"/>
  <c r="T456" i="6"/>
  <c r="T457" i="6"/>
  <c r="T458" i="6"/>
  <c r="T459" i="6"/>
  <c r="T460" i="6"/>
  <c r="T461" i="6"/>
  <c r="T462" i="6"/>
  <c r="T463" i="6"/>
  <c r="T464" i="6"/>
  <c r="T465" i="6"/>
  <c r="T466" i="6"/>
  <c r="T467" i="6"/>
  <c r="T468" i="6"/>
  <c r="T469" i="6"/>
  <c r="T470" i="6"/>
  <c r="T471" i="6"/>
  <c r="T472" i="6"/>
  <c r="T473" i="6"/>
  <c r="T474" i="6"/>
  <c r="T475" i="6"/>
  <c r="T476" i="6"/>
  <c r="T477" i="6"/>
  <c r="T478" i="6"/>
  <c r="T479" i="6"/>
  <c r="T480" i="6"/>
  <c r="T481" i="6"/>
  <c r="T482" i="6"/>
  <c r="T483" i="6"/>
  <c r="T484" i="6"/>
  <c r="T485" i="6"/>
  <c r="T486" i="6"/>
  <c r="T487" i="6"/>
  <c r="T488" i="6"/>
  <c r="T489" i="6"/>
  <c r="T490" i="6"/>
  <c r="T491" i="6"/>
  <c r="T492" i="6"/>
  <c r="T493" i="6"/>
  <c r="T494" i="6"/>
  <c r="T495" i="6"/>
  <c r="T496" i="6"/>
  <c r="T497" i="6"/>
  <c r="T498" i="6"/>
  <c r="T499" i="6"/>
  <c r="T500" i="6"/>
  <c r="T501" i="6"/>
  <c r="T502" i="6"/>
  <c r="T503" i="6"/>
  <c r="T504" i="6"/>
  <c r="T505" i="6"/>
  <c r="T506" i="6"/>
  <c r="T507" i="6"/>
  <c r="T508" i="6"/>
  <c r="T509" i="6"/>
  <c r="T510" i="6"/>
  <c r="T511" i="6"/>
  <c r="T512" i="6"/>
  <c r="T513" i="6"/>
  <c r="T514" i="6"/>
  <c r="T515" i="6"/>
  <c r="T516" i="6"/>
  <c r="T517" i="6"/>
  <c r="T518" i="6"/>
  <c r="T519" i="6"/>
  <c r="T520" i="6"/>
  <c r="T521" i="6"/>
  <c r="T522" i="6"/>
  <c r="T523" i="6"/>
  <c r="T524" i="6"/>
  <c r="T525" i="6"/>
  <c r="T526" i="6"/>
  <c r="T527" i="6"/>
  <c r="T528" i="6"/>
  <c r="T529" i="6"/>
  <c r="T530" i="6"/>
  <c r="T531" i="6"/>
  <c r="T532" i="6"/>
  <c r="T533" i="6"/>
  <c r="T534" i="6"/>
  <c r="T535" i="6"/>
  <c r="T536" i="6"/>
  <c r="T537" i="6"/>
  <c r="T538" i="6"/>
  <c r="T539" i="6"/>
  <c r="T540" i="6"/>
  <c r="T541" i="6"/>
  <c r="T542" i="6"/>
  <c r="T543" i="6"/>
  <c r="T544" i="6"/>
  <c r="T545" i="6"/>
  <c r="T546" i="6"/>
  <c r="T547" i="6"/>
  <c r="T548" i="6"/>
  <c r="T549" i="6"/>
  <c r="T550" i="6"/>
  <c r="T551" i="6"/>
  <c r="T552" i="6"/>
  <c r="T553" i="6"/>
  <c r="T554" i="6"/>
  <c r="T555" i="6"/>
  <c r="T556" i="6"/>
  <c r="T557" i="6"/>
  <c r="T558" i="6"/>
  <c r="T559" i="6"/>
  <c r="T560" i="6"/>
  <c r="T561" i="6"/>
  <c r="T562" i="6"/>
  <c r="T563" i="6"/>
  <c r="T564" i="6"/>
  <c r="T565" i="6"/>
  <c r="T566" i="6"/>
  <c r="T567" i="6"/>
  <c r="T568" i="6"/>
  <c r="T569" i="6"/>
  <c r="T570" i="6"/>
  <c r="T571" i="6"/>
  <c r="T572" i="6"/>
  <c r="T573" i="6"/>
  <c r="T574" i="6"/>
  <c r="T575" i="6"/>
  <c r="T576" i="6"/>
  <c r="T577" i="6"/>
  <c r="T578" i="6"/>
  <c r="T579" i="6"/>
  <c r="T580" i="6"/>
  <c r="T581" i="6"/>
  <c r="T582" i="6"/>
  <c r="T583" i="6"/>
  <c r="T584" i="6"/>
  <c r="T585" i="6"/>
  <c r="T586" i="6"/>
  <c r="T587" i="6"/>
  <c r="T588" i="6"/>
  <c r="T589" i="6"/>
  <c r="T590" i="6"/>
  <c r="T591" i="6"/>
  <c r="T592" i="6"/>
  <c r="T593" i="6"/>
  <c r="T594" i="6"/>
  <c r="T595" i="6"/>
  <c r="T596" i="6"/>
  <c r="T597" i="6"/>
  <c r="T598" i="6"/>
  <c r="T599" i="6"/>
  <c r="T600" i="6"/>
  <c r="T601" i="6"/>
  <c r="T602" i="6"/>
  <c r="T603" i="6"/>
  <c r="T604" i="6"/>
  <c r="T605" i="6"/>
  <c r="T606" i="6"/>
  <c r="T607" i="6"/>
  <c r="T608" i="6"/>
  <c r="T609" i="6"/>
  <c r="T610" i="6"/>
  <c r="T611" i="6"/>
  <c r="T612" i="6"/>
  <c r="T613" i="6"/>
  <c r="T614" i="6"/>
  <c r="T615" i="6"/>
  <c r="T616" i="6"/>
  <c r="T617" i="6"/>
  <c r="T618" i="6"/>
  <c r="T619" i="6"/>
  <c r="T620" i="6"/>
  <c r="T621" i="6"/>
  <c r="T622" i="6"/>
  <c r="T623" i="6"/>
  <c r="T624" i="6"/>
  <c r="T625" i="6"/>
  <c r="T626" i="6"/>
  <c r="T627" i="6"/>
  <c r="T628" i="6"/>
  <c r="T629" i="6"/>
  <c r="T630" i="6"/>
  <c r="T631" i="6"/>
  <c r="T632" i="6"/>
  <c r="T633" i="6"/>
  <c r="T634" i="6"/>
  <c r="T635" i="6"/>
  <c r="T636" i="6"/>
  <c r="T637" i="6"/>
  <c r="T638" i="6"/>
  <c r="T639" i="6"/>
  <c r="T640" i="6"/>
  <c r="T641" i="6"/>
  <c r="T642" i="6"/>
  <c r="T643" i="6"/>
  <c r="T644" i="6"/>
  <c r="T645" i="6"/>
  <c r="T646" i="6"/>
  <c r="T647" i="6"/>
  <c r="T648" i="6"/>
  <c r="T649" i="6"/>
  <c r="T650" i="6"/>
  <c r="T651" i="6"/>
  <c r="T652" i="6"/>
  <c r="T653" i="6"/>
  <c r="T654" i="6"/>
  <c r="T655" i="6"/>
  <c r="T656" i="6"/>
  <c r="T657" i="6"/>
  <c r="T658" i="6"/>
  <c r="T659" i="6"/>
  <c r="T660" i="6"/>
  <c r="T661" i="6"/>
  <c r="T662" i="6"/>
  <c r="T663" i="6"/>
  <c r="T664" i="6"/>
  <c r="T665" i="6"/>
  <c r="T666" i="6"/>
  <c r="T667" i="6"/>
  <c r="T668" i="6"/>
  <c r="T669" i="6"/>
  <c r="T670" i="6"/>
  <c r="T671" i="6"/>
  <c r="T672" i="6"/>
  <c r="T673" i="6"/>
  <c r="T674" i="6"/>
  <c r="T675" i="6"/>
  <c r="T676" i="6"/>
  <c r="T677" i="6"/>
  <c r="T678" i="6"/>
  <c r="T679" i="6"/>
  <c r="T680" i="6"/>
  <c r="T681" i="6"/>
  <c r="T682" i="6"/>
  <c r="T683" i="6"/>
  <c r="T684" i="6"/>
  <c r="T685" i="6"/>
  <c r="T686" i="6"/>
  <c r="T687" i="6"/>
  <c r="T688" i="6"/>
  <c r="T689" i="6"/>
  <c r="T690" i="6"/>
  <c r="T691" i="6"/>
  <c r="T692" i="6"/>
  <c r="T693" i="6"/>
  <c r="T694" i="6"/>
  <c r="T695" i="6"/>
  <c r="T696" i="6"/>
  <c r="T697" i="6"/>
  <c r="T698" i="6"/>
  <c r="T699" i="6"/>
  <c r="T700" i="6"/>
  <c r="T701" i="6"/>
  <c r="T702" i="6"/>
  <c r="T703" i="6"/>
  <c r="T704" i="6"/>
  <c r="T705" i="6"/>
  <c r="T706" i="6"/>
  <c r="T707" i="6"/>
  <c r="T708" i="6"/>
  <c r="T709" i="6"/>
  <c r="T710" i="6"/>
  <c r="T711" i="6"/>
  <c r="T712" i="6"/>
  <c r="T713" i="6"/>
  <c r="T714" i="6"/>
  <c r="T715" i="6"/>
  <c r="T716" i="6"/>
  <c r="T717" i="6"/>
  <c r="T718" i="6"/>
  <c r="T719" i="6"/>
  <c r="T720" i="6"/>
  <c r="T721" i="6"/>
  <c r="T722" i="6"/>
  <c r="T723" i="6"/>
  <c r="T724" i="6"/>
  <c r="T725" i="6"/>
  <c r="T726" i="6"/>
  <c r="T727" i="6"/>
  <c r="T728" i="6"/>
  <c r="T729" i="6"/>
  <c r="T730" i="6"/>
  <c r="T731" i="6"/>
  <c r="T732" i="6"/>
  <c r="T733" i="6"/>
  <c r="T734" i="6"/>
  <c r="T735" i="6"/>
  <c r="T736" i="6"/>
  <c r="T737" i="6"/>
  <c r="T738" i="6"/>
  <c r="T739" i="6"/>
  <c r="T740" i="6"/>
  <c r="T741" i="6"/>
  <c r="T742" i="6"/>
  <c r="T743" i="6"/>
  <c r="T744" i="6"/>
  <c r="T745" i="6"/>
  <c r="T746" i="6"/>
  <c r="T747" i="6"/>
  <c r="T748" i="6"/>
  <c r="T749" i="6"/>
  <c r="T750" i="6"/>
  <c r="T751" i="6"/>
  <c r="T752" i="6"/>
  <c r="T753" i="6"/>
  <c r="T754" i="6"/>
  <c r="T755" i="6"/>
  <c r="T756" i="6"/>
  <c r="T757" i="6"/>
  <c r="T758" i="6"/>
  <c r="T759" i="6"/>
  <c r="T760" i="6"/>
  <c r="T761" i="6"/>
  <c r="T762" i="6"/>
  <c r="T763" i="6"/>
  <c r="T764" i="6"/>
  <c r="T765" i="6"/>
  <c r="T766" i="6"/>
  <c r="T767" i="6"/>
  <c r="T768" i="6"/>
  <c r="T769" i="6"/>
  <c r="T770" i="6"/>
  <c r="T771" i="6"/>
  <c r="T772" i="6"/>
  <c r="T773" i="6"/>
  <c r="T774" i="6"/>
  <c r="T775" i="6"/>
  <c r="T776" i="6"/>
  <c r="T777" i="6"/>
  <c r="T778" i="6"/>
  <c r="T779" i="6"/>
  <c r="T780" i="6"/>
  <c r="T781" i="6"/>
  <c r="T782" i="6"/>
  <c r="T783" i="6"/>
  <c r="T784" i="6"/>
  <c r="T785" i="6"/>
  <c r="T786" i="6"/>
  <c r="T787" i="6"/>
  <c r="T788" i="6"/>
  <c r="T789" i="6"/>
  <c r="T790" i="6"/>
  <c r="T791" i="6"/>
  <c r="T792" i="6"/>
  <c r="T793" i="6"/>
  <c r="T794" i="6"/>
  <c r="T795" i="6"/>
  <c r="T796" i="6"/>
  <c r="T797" i="6"/>
  <c r="T798" i="6"/>
  <c r="T799" i="6"/>
  <c r="T800" i="6"/>
  <c r="T801" i="6"/>
  <c r="T802" i="6"/>
  <c r="T803" i="6"/>
  <c r="T804" i="6"/>
  <c r="T805" i="6"/>
  <c r="T806" i="6"/>
  <c r="T807" i="6"/>
  <c r="T808" i="6"/>
  <c r="T809" i="6"/>
  <c r="T810" i="6"/>
  <c r="T811" i="6"/>
  <c r="T812" i="6"/>
  <c r="T813" i="6"/>
  <c r="T814" i="6"/>
  <c r="T815" i="6"/>
  <c r="T816" i="6"/>
  <c r="T817" i="6"/>
  <c r="T818" i="6"/>
  <c r="T819" i="6"/>
  <c r="T820" i="6"/>
  <c r="T821" i="6"/>
  <c r="T822" i="6"/>
  <c r="T823" i="6"/>
  <c r="T824" i="6"/>
  <c r="T825" i="6"/>
  <c r="T826" i="6"/>
  <c r="T827" i="6"/>
  <c r="T828" i="6"/>
  <c r="T829" i="6"/>
  <c r="T830" i="6"/>
  <c r="T831" i="6"/>
  <c r="T832" i="6"/>
  <c r="T833" i="6"/>
  <c r="T834" i="6"/>
  <c r="T835" i="6"/>
  <c r="T836" i="6"/>
  <c r="T837" i="6"/>
  <c r="T838" i="6"/>
  <c r="T839" i="6"/>
  <c r="T840" i="6"/>
  <c r="T841" i="6"/>
  <c r="T842" i="6"/>
  <c r="T843" i="6"/>
  <c r="T844" i="6"/>
  <c r="T845" i="6"/>
  <c r="T846" i="6"/>
  <c r="T847" i="6"/>
  <c r="T848" i="6"/>
  <c r="T849" i="6"/>
  <c r="T850" i="6"/>
  <c r="T851" i="6"/>
  <c r="T852" i="6"/>
  <c r="T853" i="6"/>
  <c r="T854" i="6"/>
  <c r="T855" i="6"/>
  <c r="T856" i="6"/>
  <c r="T857" i="6"/>
  <c r="T858" i="6"/>
  <c r="T859" i="6"/>
  <c r="T860" i="6"/>
  <c r="T861" i="6"/>
  <c r="T862" i="6"/>
  <c r="T863" i="6"/>
  <c r="T864" i="6"/>
  <c r="T865" i="6"/>
  <c r="T866" i="6"/>
  <c r="T867" i="6"/>
  <c r="T868" i="6"/>
  <c r="T869" i="6"/>
  <c r="T870" i="6"/>
  <c r="T871" i="6"/>
  <c r="T872" i="6"/>
  <c r="T873" i="6"/>
  <c r="T874" i="6"/>
  <c r="T875" i="6"/>
  <c r="T876" i="6"/>
  <c r="T877" i="6"/>
  <c r="T878" i="6"/>
  <c r="T879" i="6"/>
  <c r="T880" i="6"/>
  <c r="T881" i="6"/>
  <c r="T882" i="6"/>
  <c r="T883" i="6"/>
  <c r="T884" i="6"/>
  <c r="T885" i="6"/>
  <c r="T886" i="6"/>
  <c r="T887" i="6"/>
  <c r="T888" i="6"/>
  <c r="T889" i="6"/>
  <c r="T890" i="6"/>
  <c r="T891" i="6"/>
  <c r="T892" i="6"/>
  <c r="T893" i="6"/>
  <c r="T894" i="6"/>
  <c r="T895" i="6"/>
  <c r="T896" i="6"/>
  <c r="T897" i="6"/>
  <c r="T898" i="6"/>
  <c r="T899" i="6"/>
  <c r="T900" i="6"/>
  <c r="T901" i="6"/>
  <c r="T902" i="6"/>
  <c r="T903" i="6"/>
  <c r="T904" i="6"/>
  <c r="T905" i="6"/>
  <c r="T906" i="6"/>
  <c r="T907" i="6"/>
  <c r="T908" i="6"/>
  <c r="T909" i="6"/>
  <c r="T910" i="6"/>
  <c r="T911" i="6"/>
  <c r="T912" i="6"/>
  <c r="T913" i="6"/>
  <c r="T914" i="6"/>
  <c r="T915" i="6"/>
  <c r="T916" i="6"/>
  <c r="T917" i="6"/>
  <c r="T918" i="6"/>
  <c r="T919" i="6"/>
  <c r="T920" i="6"/>
  <c r="T921" i="6"/>
  <c r="T922" i="6"/>
  <c r="T923" i="6"/>
  <c r="T924" i="6"/>
  <c r="T925" i="6"/>
  <c r="T926" i="6"/>
  <c r="T927" i="6"/>
  <c r="T928" i="6"/>
  <c r="T929" i="6"/>
  <c r="T930" i="6"/>
  <c r="T931" i="6"/>
  <c r="T932" i="6"/>
  <c r="T933" i="6"/>
  <c r="T934" i="6"/>
  <c r="T935" i="6"/>
  <c r="T936" i="6"/>
  <c r="T937" i="6"/>
  <c r="T938" i="6"/>
  <c r="T939" i="6"/>
  <c r="T940" i="6"/>
  <c r="T941" i="6"/>
  <c r="T942" i="6"/>
  <c r="T943" i="6"/>
  <c r="T944" i="6"/>
  <c r="T945" i="6"/>
  <c r="T946" i="6"/>
  <c r="T947" i="6"/>
  <c r="T948" i="6"/>
  <c r="T949" i="6"/>
  <c r="T950" i="6"/>
  <c r="T951" i="6"/>
  <c r="T952" i="6"/>
  <c r="T953" i="6"/>
  <c r="T954" i="6"/>
  <c r="T955" i="6"/>
  <c r="T956" i="6"/>
  <c r="T957" i="6"/>
  <c r="T958" i="6"/>
  <c r="T959" i="6"/>
  <c r="T960" i="6"/>
  <c r="T961" i="6"/>
  <c r="T962" i="6"/>
  <c r="T963" i="6"/>
  <c r="T964" i="6"/>
  <c r="T965" i="6"/>
  <c r="T966" i="6"/>
  <c r="T967" i="6"/>
  <c r="T968" i="6"/>
  <c r="T969" i="6"/>
  <c r="T970" i="6"/>
  <c r="T971" i="6"/>
  <c r="T972" i="6"/>
  <c r="T973" i="6"/>
  <c r="T974" i="6"/>
  <c r="T975" i="6"/>
  <c r="T976" i="6"/>
  <c r="T977" i="6"/>
  <c r="T978" i="6"/>
  <c r="T979" i="6"/>
  <c r="T980" i="6"/>
  <c r="T981" i="6"/>
  <c r="T982" i="6"/>
  <c r="T983" i="6"/>
  <c r="T984" i="6"/>
  <c r="T985" i="6"/>
  <c r="T986" i="6"/>
  <c r="T987" i="6"/>
  <c r="T988" i="6"/>
  <c r="T989" i="6"/>
  <c r="T990" i="6"/>
  <c r="T991" i="6"/>
  <c r="T992" i="6"/>
  <c r="T993" i="6"/>
  <c r="T994" i="6"/>
  <c r="T995" i="6"/>
  <c r="T996" i="6"/>
  <c r="T997" i="6"/>
  <c r="T998" i="6"/>
  <c r="T999" i="6"/>
  <c r="T1000" i="6"/>
  <c r="T1001" i="6"/>
  <c r="T1002" i="6"/>
  <c r="T1003" i="6"/>
  <c r="T1004" i="6"/>
  <c r="T1005" i="6"/>
  <c r="T1006" i="6"/>
  <c r="T1007" i="6"/>
  <c r="T1008" i="6"/>
  <c r="T1009" i="6"/>
  <c r="T1010" i="6"/>
  <c r="T1011" i="6"/>
  <c r="T1012" i="6"/>
  <c r="T1013" i="6"/>
  <c r="T1014" i="6"/>
  <c r="T1015" i="6"/>
  <c r="T1016" i="6"/>
  <c r="T1017" i="6"/>
  <c r="T1018" i="6"/>
  <c r="T1019" i="6"/>
  <c r="T1020" i="6"/>
  <c r="T1021" i="6"/>
  <c r="T1022" i="6"/>
  <c r="T1023" i="6"/>
  <c r="T1024" i="6"/>
  <c r="T1025" i="6"/>
  <c r="T1026" i="6"/>
  <c r="T1027" i="6"/>
  <c r="T1028" i="6"/>
  <c r="T1029" i="6"/>
  <c r="T1030" i="6"/>
  <c r="T1031" i="6"/>
  <c r="T1032" i="6"/>
  <c r="T1033" i="6"/>
  <c r="T1034" i="6"/>
  <c r="T1035" i="6"/>
  <c r="T1036" i="6"/>
  <c r="T1037" i="6"/>
  <c r="T1038" i="6"/>
  <c r="T1039" i="6"/>
  <c r="T1040" i="6"/>
  <c r="T1041" i="6"/>
  <c r="T1042" i="6"/>
  <c r="T1043" i="6"/>
  <c r="T1044" i="6"/>
  <c r="T1045" i="6"/>
  <c r="T1046" i="6"/>
  <c r="T1047" i="6"/>
  <c r="T1048" i="6"/>
  <c r="T1049" i="6"/>
  <c r="T1050" i="6"/>
  <c r="T1051" i="6"/>
  <c r="T1052" i="6"/>
  <c r="T1053" i="6"/>
  <c r="T1054" i="6"/>
  <c r="T1055" i="6"/>
  <c r="T1056" i="6"/>
  <c r="T1057" i="6"/>
  <c r="T1058" i="6"/>
  <c r="T1059" i="6"/>
  <c r="T1060" i="6"/>
  <c r="T1061" i="6"/>
  <c r="T1062" i="6"/>
  <c r="T1063" i="6"/>
  <c r="T1064" i="6"/>
  <c r="T1065" i="6"/>
  <c r="T1066" i="6"/>
  <c r="T1067" i="6"/>
  <c r="T1068" i="6"/>
  <c r="T1069" i="6"/>
  <c r="T1070" i="6"/>
  <c r="T1071" i="6"/>
  <c r="T1072" i="6"/>
  <c r="T1073" i="6"/>
  <c r="T1074" i="6"/>
  <c r="T1075" i="6"/>
  <c r="T1076" i="6"/>
  <c r="T1077" i="6"/>
  <c r="T1078" i="6"/>
  <c r="T1079" i="6"/>
  <c r="T1080" i="6"/>
  <c r="T1081" i="6"/>
  <c r="T1082" i="6"/>
  <c r="T1083" i="6"/>
  <c r="T1084" i="6"/>
  <c r="T1085" i="6"/>
  <c r="T1086" i="6"/>
  <c r="T1087" i="6"/>
  <c r="T1088" i="6"/>
  <c r="T1089" i="6"/>
  <c r="T1090" i="6"/>
  <c r="T1091" i="6"/>
  <c r="T1092" i="6"/>
  <c r="T1093" i="6"/>
  <c r="T1094" i="6"/>
  <c r="T1095" i="6"/>
  <c r="T1096" i="6"/>
  <c r="T1097" i="6"/>
  <c r="T1098" i="6"/>
  <c r="T1099" i="6"/>
  <c r="T1100" i="6"/>
  <c r="T1101" i="6"/>
  <c r="T1102" i="6"/>
  <c r="T1103" i="6"/>
  <c r="T1104" i="6"/>
  <c r="T1105" i="6"/>
  <c r="T1106" i="6"/>
  <c r="T1107" i="6"/>
  <c r="T1108" i="6"/>
  <c r="T1109" i="6"/>
  <c r="T1110" i="6"/>
  <c r="T1111" i="6"/>
  <c r="T1112" i="6"/>
  <c r="T1113" i="6"/>
  <c r="T1114" i="6"/>
  <c r="T1115" i="6"/>
  <c r="T1116" i="6"/>
  <c r="T1117" i="6"/>
  <c r="T1118" i="6"/>
  <c r="T1119" i="6"/>
  <c r="T1120" i="6"/>
  <c r="T1121" i="6"/>
  <c r="T1122" i="6"/>
  <c r="T1123" i="6"/>
  <c r="T1124" i="6"/>
  <c r="T1125" i="6"/>
  <c r="T1126" i="6"/>
  <c r="T1127" i="6"/>
  <c r="T1128" i="6"/>
  <c r="T1129" i="6"/>
  <c r="T1130" i="6"/>
  <c r="T1131" i="6"/>
  <c r="T1132" i="6"/>
  <c r="T1133" i="6"/>
  <c r="T1134" i="6"/>
  <c r="T1135" i="6"/>
  <c r="T1136" i="6"/>
  <c r="T1137" i="6"/>
  <c r="T1138" i="6"/>
  <c r="T1139" i="6"/>
  <c r="T1140" i="6"/>
  <c r="T1141" i="6"/>
  <c r="T1142" i="6"/>
  <c r="T1143" i="6"/>
  <c r="T1144" i="6"/>
  <c r="T1145" i="6"/>
  <c r="T1146" i="6"/>
  <c r="T1147" i="6"/>
  <c r="T1148" i="6"/>
  <c r="T1149" i="6"/>
  <c r="T1150" i="6"/>
  <c r="T1151" i="6"/>
  <c r="T1152" i="6"/>
  <c r="T1153" i="6"/>
  <c r="T1154" i="6"/>
  <c r="T1155" i="6"/>
  <c r="T1156" i="6"/>
  <c r="T1157" i="6"/>
  <c r="T1158" i="6"/>
  <c r="T1159" i="6"/>
  <c r="T1160" i="6"/>
  <c r="T1161" i="6"/>
  <c r="T1162" i="6"/>
  <c r="T1163" i="6"/>
  <c r="T1164" i="6"/>
  <c r="T1165" i="6"/>
  <c r="T1166" i="6"/>
  <c r="T1167" i="6"/>
  <c r="T1168" i="6"/>
  <c r="T1169" i="6"/>
  <c r="T1170" i="6"/>
  <c r="T1171" i="6"/>
  <c r="T1172" i="6"/>
  <c r="T1173" i="6"/>
  <c r="T1174" i="6"/>
  <c r="T1175" i="6"/>
  <c r="T1176" i="6"/>
  <c r="T1177" i="6"/>
  <c r="T1178" i="6"/>
  <c r="T1179" i="6"/>
  <c r="T1180" i="6"/>
  <c r="T1181" i="6"/>
  <c r="T1182" i="6"/>
  <c r="T1183" i="6"/>
  <c r="T1184" i="6"/>
  <c r="T1185" i="6"/>
  <c r="T1186" i="6"/>
  <c r="T1187" i="6"/>
  <c r="T1188" i="6"/>
  <c r="T1189" i="6"/>
  <c r="T1190" i="6"/>
  <c r="T1191" i="6"/>
  <c r="T1192" i="6"/>
  <c r="T1193" i="6"/>
  <c r="T1194" i="6"/>
  <c r="T1195" i="6"/>
  <c r="T1196" i="6"/>
  <c r="T1197" i="6"/>
  <c r="T1198" i="6"/>
  <c r="T1199" i="6"/>
  <c r="T1200" i="6"/>
  <c r="T1201" i="6"/>
  <c r="T1202" i="6"/>
  <c r="T1203" i="6"/>
  <c r="T1204" i="6"/>
  <c r="T1205" i="6"/>
  <c r="T1206" i="6"/>
  <c r="T1207" i="6"/>
  <c r="T1208" i="6"/>
  <c r="T1209" i="6"/>
  <c r="T1210" i="6"/>
  <c r="T1211" i="6"/>
  <c r="T1212" i="6"/>
  <c r="T1213" i="6"/>
  <c r="T1214" i="6"/>
  <c r="T1215" i="6"/>
  <c r="T1216" i="6"/>
  <c r="T1217" i="6"/>
  <c r="T1218" i="6"/>
  <c r="T1219" i="6"/>
  <c r="T1220" i="6"/>
  <c r="T1221" i="6"/>
  <c r="T1222" i="6"/>
  <c r="T1223" i="6"/>
  <c r="T1224" i="6"/>
  <c r="T1225" i="6"/>
  <c r="T1226" i="6"/>
  <c r="T1227" i="6"/>
  <c r="B9" i="6"/>
  <c r="H9" i="6"/>
  <c r="J9" i="6"/>
  <c r="T9" i="6"/>
  <c r="H3" i="6"/>
  <c r="H4" i="6"/>
  <c r="H5" i="6"/>
  <c r="T3" i="6"/>
  <c r="X3" i="6" s="1" a="1"/>
  <c r="X3" i="6" s="1"/>
  <c r="T4" i="6"/>
  <c r="T5" i="6"/>
  <c r="B5" i="6"/>
  <c r="B3" i="6"/>
  <c r="B4" i="6"/>
  <c r="C27" i="21" l="1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7" i="5"/>
  <c r="L1238" i="5"/>
  <c r="L1239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1298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311" i="5"/>
  <c r="L1312" i="5"/>
  <c r="L1313" i="5"/>
  <c r="L1314" i="5"/>
  <c r="L1315" i="5"/>
  <c r="L1316" i="5"/>
  <c r="L1317" i="5"/>
  <c r="L1318" i="5"/>
  <c r="L1319" i="5"/>
  <c r="L1320" i="5"/>
  <c r="L1321" i="5"/>
  <c r="L1322" i="5"/>
  <c r="L1323" i="5"/>
  <c r="L1324" i="5"/>
  <c r="L1325" i="5"/>
  <c r="L1326" i="5"/>
  <c r="L1327" i="5"/>
  <c r="L1328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346" i="5"/>
  <c r="L1347" i="5"/>
  <c r="L1348" i="5"/>
  <c r="L1349" i="5"/>
  <c r="L1350" i="5"/>
  <c r="L1351" i="5"/>
  <c r="L1352" i="5"/>
  <c r="L1353" i="5"/>
  <c r="L1354" i="5"/>
  <c r="L1355" i="5"/>
  <c r="L1356" i="5"/>
  <c r="L1357" i="5"/>
  <c r="L1358" i="5"/>
  <c r="L1359" i="5"/>
  <c r="L1360" i="5"/>
  <c r="L1361" i="5"/>
  <c r="L1362" i="5"/>
  <c r="L1363" i="5"/>
  <c r="L1364" i="5"/>
  <c r="L1365" i="5"/>
  <c r="L1366" i="5"/>
  <c r="L1367" i="5"/>
  <c r="L1368" i="5"/>
  <c r="L1369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94" i="5"/>
  <c r="L1395" i="5"/>
  <c r="L1396" i="5"/>
  <c r="L1397" i="5"/>
  <c r="L1398" i="5"/>
  <c r="L1399" i="5"/>
  <c r="L1400" i="5"/>
  <c r="L1401" i="5"/>
  <c r="L1402" i="5"/>
  <c r="L1403" i="5"/>
  <c r="L1404" i="5"/>
  <c r="L1405" i="5"/>
  <c r="L1406" i="5"/>
  <c r="L1407" i="5"/>
  <c r="L1408" i="5"/>
  <c r="L1409" i="5"/>
  <c r="L1410" i="5"/>
  <c r="L1411" i="5"/>
  <c r="L1412" i="5"/>
  <c r="L1413" i="5"/>
  <c r="L1414" i="5"/>
  <c r="L1415" i="5"/>
  <c r="L1416" i="5"/>
  <c r="L1417" i="5"/>
  <c r="L1418" i="5"/>
  <c r="L1419" i="5"/>
  <c r="L1420" i="5"/>
  <c r="L1421" i="5"/>
  <c r="L1422" i="5"/>
  <c r="L1423" i="5"/>
  <c r="L1424" i="5"/>
  <c r="L1425" i="5"/>
  <c r="L1426" i="5"/>
  <c r="L1427" i="5"/>
  <c r="L1428" i="5"/>
  <c r="L1429" i="5"/>
  <c r="L1430" i="5"/>
  <c r="L1431" i="5"/>
  <c r="L1432" i="5"/>
  <c r="L1433" i="5"/>
  <c r="L1434" i="5"/>
  <c r="L1435" i="5"/>
  <c r="L1436" i="5"/>
  <c r="L1437" i="5"/>
  <c r="L1438" i="5"/>
  <c r="L1439" i="5"/>
  <c r="L1440" i="5"/>
  <c r="L1441" i="5"/>
  <c r="L1442" i="5"/>
  <c r="L1443" i="5"/>
  <c r="L1444" i="5"/>
  <c r="L1445" i="5"/>
  <c r="L1446" i="5"/>
  <c r="L1447" i="5"/>
  <c r="L1448" i="5"/>
  <c r="L1449" i="5"/>
  <c r="L1450" i="5"/>
  <c r="L1451" i="5"/>
  <c r="L1452" i="5"/>
  <c r="L1453" i="5"/>
  <c r="L1454" i="5"/>
  <c r="L1455" i="5"/>
  <c r="L1456" i="5"/>
  <c r="L1457" i="5"/>
  <c r="L1458" i="5"/>
  <c r="L1459" i="5"/>
  <c r="L1460" i="5"/>
  <c r="L1461" i="5"/>
  <c r="L1462" i="5"/>
  <c r="L1463" i="5"/>
  <c r="L1464" i="5"/>
  <c r="L1465" i="5"/>
  <c r="L1466" i="5"/>
  <c r="L1467" i="5"/>
  <c r="L1468" i="5"/>
  <c r="L1469" i="5"/>
  <c r="L1470" i="5"/>
  <c r="L1471" i="5"/>
  <c r="L1472" i="5"/>
  <c r="L1473" i="5"/>
  <c r="L1474" i="5"/>
  <c r="L1475" i="5"/>
  <c r="L1476" i="5"/>
  <c r="L1477" i="5"/>
  <c r="L1478" i="5"/>
  <c r="L1479" i="5"/>
  <c r="L1480" i="5"/>
  <c r="L1481" i="5"/>
  <c r="L1482" i="5"/>
  <c r="L1483" i="5"/>
  <c r="L1484" i="5"/>
  <c r="L1485" i="5"/>
  <c r="L1486" i="5"/>
  <c r="L1487" i="5"/>
  <c r="L1488" i="5"/>
  <c r="L1489" i="5"/>
  <c r="L1490" i="5"/>
  <c r="L1491" i="5"/>
  <c r="L1492" i="5"/>
  <c r="L1493" i="5"/>
  <c r="L1494" i="5"/>
  <c r="L1495" i="5"/>
  <c r="L1496" i="5"/>
  <c r="L1497" i="5"/>
  <c r="L1498" i="5"/>
  <c r="L1499" i="5"/>
  <c r="L1500" i="5"/>
  <c r="L1501" i="5"/>
  <c r="L1502" i="5"/>
  <c r="L1503" i="5"/>
  <c r="L1504" i="5"/>
  <c r="L1505" i="5"/>
  <c r="L1506" i="5"/>
  <c r="L1507" i="5"/>
  <c r="L1508" i="5"/>
  <c r="L1509" i="5"/>
  <c r="L1510" i="5"/>
  <c r="L1511" i="5"/>
  <c r="L1512" i="5"/>
  <c r="L1513" i="5"/>
  <c r="L1514" i="5"/>
  <c r="L1515" i="5"/>
  <c r="L1516" i="5"/>
  <c r="L1517" i="5"/>
  <c r="L1518" i="5"/>
  <c r="L1519" i="5"/>
  <c r="L1520" i="5"/>
  <c r="L1521" i="5"/>
  <c r="L1522" i="5"/>
  <c r="L1523" i="5"/>
  <c r="L1524" i="5"/>
  <c r="L1525" i="5"/>
  <c r="L1526" i="5"/>
  <c r="L1527" i="5"/>
  <c r="L1528" i="5"/>
  <c r="L1529" i="5"/>
  <c r="L1530" i="5"/>
  <c r="L1531" i="5"/>
  <c r="L1532" i="5"/>
  <c r="L1533" i="5"/>
  <c r="L1534" i="5"/>
  <c r="L1535" i="5"/>
  <c r="L1536" i="5"/>
  <c r="L1537" i="5"/>
  <c r="L1538" i="5"/>
  <c r="L1539" i="5"/>
  <c r="L1540" i="5"/>
  <c r="L1541" i="5"/>
  <c r="L1542" i="5"/>
  <c r="L1543" i="5"/>
  <c r="L1544" i="5"/>
  <c r="L1545" i="5"/>
  <c r="L1546" i="5"/>
  <c r="L1547" i="5"/>
  <c r="L1548" i="5"/>
  <c r="L1549" i="5"/>
  <c r="L1550" i="5"/>
  <c r="L1551" i="5"/>
  <c r="L1552" i="5"/>
  <c r="L1553" i="5"/>
  <c r="L1554" i="5"/>
  <c r="L1555" i="5"/>
  <c r="L1556" i="5"/>
  <c r="L1557" i="5"/>
  <c r="L1558" i="5"/>
  <c r="L1559" i="5"/>
  <c r="L1560" i="5"/>
  <c r="L1561" i="5"/>
  <c r="L1562" i="5"/>
  <c r="L1563" i="5"/>
  <c r="L1564" i="5"/>
  <c r="L1565" i="5"/>
  <c r="L1566" i="5"/>
  <c r="L1567" i="5"/>
  <c r="L1568" i="5"/>
  <c r="L1569" i="5"/>
  <c r="L1570" i="5"/>
  <c r="L1571" i="5"/>
  <c r="L1572" i="5"/>
  <c r="L1573" i="5"/>
  <c r="L1574" i="5"/>
  <c r="L1575" i="5"/>
  <c r="L1576" i="5"/>
  <c r="L1577" i="5"/>
  <c r="L1578" i="5"/>
  <c r="L1579" i="5"/>
  <c r="L1580" i="5"/>
  <c r="L1581" i="5"/>
  <c r="L1582" i="5"/>
  <c r="L1583" i="5"/>
  <c r="L1584" i="5"/>
  <c r="L1585" i="5"/>
  <c r="L1586" i="5"/>
  <c r="L1587" i="5"/>
  <c r="L1588" i="5"/>
  <c r="L1589" i="5"/>
  <c r="L1590" i="5"/>
  <c r="L1591" i="5"/>
  <c r="L1592" i="5"/>
  <c r="L1593" i="5"/>
  <c r="L1594" i="5"/>
  <c r="L1595" i="5"/>
  <c r="L1596" i="5"/>
  <c r="L1597" i="5"/>
  <c r="L1598" i="5"/>
  <c r="L1599" i="5"/>
  <c r="L1600" i="5"/>
  <c r="L1601" i="5"/>
  <c r="L1602" i="5"/>
  <c r="L1603" i="5"/>
  <c r="L1604" i="5"/>
  <c r="L1605" i="5"/>
  <c r="L1606" i="5"/>
  <c r="L1607" i="5"/>
  <c r="L1608" i="5"/>
  <c r="L1609" i="5"/>
  <c r="L1610" i="5"/>
  <c r="L1611" i="5"/>
  <c r="L1612" i="5"/>
  <c r="L1613" i="5"/>
  <c r="L1614" i="5"/>
  <c r="L1615" i="5"/>
  <c r="L1616" i="5"/>
  <c r="L1617" i="5"/>
  <c r="L1618" i="5"/>
  <c r="L1619" i="5"/>
  <c r="L1620" i="5"/>
  <c r="L1621" i="5"/>
  <c r="L1622" i="5"/>
  <c r="L1623" i="5"/>
  <c r="L1624" i="5"/>
  <c r="L1625" i="5"/>
  <c r="L1626" i="5"/>
  <c r="L1627" i="5"/>
  <c r="L1628" i="5"/>
  <c r="L1629" i="5"/>
  <c r="L1630" i="5"/>
  <c r="L1631" i="5"/>
  <c r="L1632" i="5"/>
  <c r="L1633" i="5"/>
  <c r="L1634" i="5"/>
  <c r="L1635" i="5"/>
  <c r="L1636" i="5"/>
  <c r="L1637" i="5"/>
  <c r="L1638" i="5"/>
  <c r="L1639" i="5"/>
  <c r="L1640" i="5"/>
  <c r="L1641" i="5"/>
  <c r="L1642" i="5"/>
  <c r="L1643" i="5"/>
  <c r="L1644" i="5"/>
  <c r="L1645" i="5"/>
  <c r="L1646" i="5"/>
  <c r="L1647" i="5"/>
  <c r="L1648" i="5"/>
  <c r="L1649" i="5"/>
  <c r="L1650" i="5"/>
  <c r="L1651" i="5"/>
  <c r="L1652" i="5"/>
  <c r="L1653" i="5"/>
  <c r="L1654" i="5"/>
  <c r="L1655" i="5"/>
  <c r="L1656" i="5"/>
  <c r="L1657" i="5"/>
  <c r="L1658" i="5"/>
  <c r="L1659" i="5"/>
  <c r="L1660" i="5"/>
  <c r="L1661" i="5"/>
  <c r="L1662" i="5"/>
  <c r="L1663" i="5"/>
  <c r="L1664" i="5"/>
  <c r="L1665" i="5"/>
  <c r="L1666" i="5"/>
  <c r="L1667" i="5"/>
  <c r="L1668" i="5"/>
  <c r="L1669" i="5"/>
  <c r="L1670" i="5"/>
  <c r="L1671" i="5"/>
  <c r="L1672" i="5"/>
  <c r="L1673" i="5"/>
  <c r="L1674" i="5"/>
  <c r="L1675" i="5"/>
  <c r="L1676" i="5"/>
  <c r="L1677" i="5"/>
  <c r="L1678" i="5"/>
  <c r="L1679" i="5"/>
  <c r="L1680" i="5"/>
  <c r="L1681" i="5"/>
  <c r="L1682" i="5"/>
  <c r="L1683" i="5"/>
  <c r="L1684" i="5"/>
  <c r="L1685" i="5"/>
  <c r="L1686" i="5"/>
  <c r="L1687" i="5"/>
  <c r="L1688" i="5"/>
  <c r="L1689" i="5"/>
  <c r="L1690" i="5"/>
  <c r="L1691" i="5"/>
  <c r="L1692" i="5"/>
  <c r="L1693" i="5"/>
  <c r="L1694" i="5"/>
  <c r="L1695" i="5"/>
  <c r="L1696" i="5"/>
  <c r="L1697" i="5"/>
  <c r="L1698" i="5"/>
  <c r="L1699" i="5"/>
  <c r="L1700" i="5"/>
  <c r="L1701" i="5"/>
  <c r="L1702" i="5"/>
  <c r="L1703" i="5"/>
  <c r="L1704" i="5"/>
  <c r="L1705" i="5"/>
  <c r="L1706" i="5"/>
  <c r="L1707" i="5"/>
  <c r="L1708" i="5"/>
  <c r="L1709" i="5"/>
  <c r="L1710" i="5"/>
  <c r="L1711" i="5"/>
  <c r="L1712" i="5"/>
  <c r="L1713" i="5"/>
  <c r="L1714" i="5"/>
  <c r="L1715" i="5"/>
  <c r="L1716" i="5"/>
  <c r="L1717" i="5"/>
  <c r="L1718" i="5"/>
  <c r="L1719" i="5"/>
  <c r="L1720" i="5"/>
  <c r="L1721" i="5"/>
  <c r="L1722" i="5"/>
  <c r="L1723" i="5"/>
  <c r="L1724" i="5"/>
  <c r="L1725" i="5"/>
  <c r="L1726" i="5"/>
  <c r="L1727" i="5"/>
  <c r="L1728" i="5"/>
  <c r="L1729" i="5"/>
  <c r="L1730" i="5"/>
  <c r="L1731" i="5"/>
  <c r="L1732" i="5"/>
  <c r="L1733" i="5"/>
  <c r="L1734" i="5"/>
  <c r="L1735" i="5"/>
  <c r="L1736" i="5"/>
  <c r="L1737" i="5"/>
  <c r="L1738" i="5"/>
  <c r="L1739" i="5"/>
  <c r="L1740" i="5"/>
  <c r="L1741" i="5"/>
  <c r="L1742" i="5"/>
  <c r="L1743" i="5"/>
  <c r="L1744" i="5"/>
  <c r="L1745" i="5"/>
  <c r="L1746" i="5"/>
  <c r="L1747" i="5"/>
  <c r="L1748" i="5"/>
  <c r="L1749" i="5"/>
  <c r="L1750" i="5"/>
  <c r="L1751" i="5"/>
  <c r="L1752" i="5"/>
  <c r="L1753" i="5"/>
  <c r="L1754" i="5"/>
  <c r="L1755" i="5"/>
  <c r="L1756" i="5"/>
  <c r="L1757" i="5"/>
  <c r="L1758" i="5"/>
  <c r="L1759" i="5"/>
  <c r="L1760" i="5"/>
  <c r="L1761" i="5"/>
  <c r="L1762" i="5"/>
  <c r="L1763" i="5"/>
  <c r="L1764" i="5"/>
  <c r="L1765" i="5"/>
  <c r="L1766" i="5"/>
  <c r="L1767" i="5"/>
  <c r="L1768" i="5"/>
  <c r="L1769" i="5"/>
  <c r="L1770" i="5"/>
  <c r="L1771" i="5"/>
  <c r="L1772" i="5"/>
  <c r="L1773" i="5"/>
  <c r="L1774" i="5"/>
  <c r="L1775" i="5"/>
  <c r="L1776" i="5"/>
  <c r="L1777" i="5"/>
  <c r="L1778" i="5"/>
  <c r="L1779" i="5"/>
  <c r="L1780" i="5"/>
  <c r="L1781" i="5"/>
  <c r="L1782" i="5"/>
  <c r="L1783" i="5"/>
  <c r="L1784" i="5"/>
  <c r="L1785" i="5"/>
  <c r="L1786" i="5"/>
  <c r="L1787" i="5"/>
  <c r="L1788" i="5"/>
  <c r="L1789" i="5"/>
  <c r="L1790" i="5"/>
  <c r="L1791" i="5"/>
  <c r="L1792" i="5"/>
  <c r="L1793" i="5"/>
  <c r="L1794" i="5"/>
  <c r="L1795" i="5"/>
  <c r="L1796" i="5"/>
  <c r="L1797" i="5"/>
  <c r="L1798" i="5"/>
  <c r="L1799" i="5"/>
  <c r="L1800" i="5"/>
  <c r="L1801" i="5"/>
  <c r="L1802" i="5"/>
  <c r="L1803" i="5"/>
  <c r="L1804" i="5"/>
  <c r="L1805" i="5"/>
  <c r="L1806" i="5"/>
  <c r="L1807" i="5"/>
  <c r="L1808" i="5"/>
  <c r="L1809" i="5"/>
  <c r="L1810" i="5"/>
  <c r="L1811" i="5"/>
  <c r="L1812" i="5"/>
  <c r="L1813" i="5"/>
  <c r="L1814" i="5"/>
  <c r="L1815" i="5"/>
  <c r="L1816" i="5"/>
  <c r="L1817" i="5"/>
  <c r="L1818" i="5"/>
  <c r="L1819" i="5"/>
  <c r="L1820" i="5"/>
  <c r="L1821" i="5"/>
  <c r="L1822" i="5"/>
  <c r="L1823" i="5"/>
  <c r="L1824" i="5"/>
  <c r="L1825" i="5"/>
  <c r="L1826" i="5"/>
  <c r="L1827" i="5"/>
  <c r="L1828" i="5"/>
  <c r="L1829" i="5"/>
  <c r="L1830" i="5"/>
  <c r="L1831" i="5"/>
  <c r="L1832" i="5"/>
  <c r="L1833" i="5"/>
  <c r="L1834" i="5"/>
  <c r="L1835" i="5"/>
  <c r="L1836" i="5"/>
  <c r="L1837" i="5"/>
  <c r="L1838" i="5"/>
  <c r="L1839" i="5"/>
  <c r="L1840" i="5"/>
  <c r="L1841" i="5"/>
  <c r="L1842" i="5"/>
  <c r="L1843" i="5"/>
  <c r="L1844" i="5"/>
  <c r="L1845" i="5"/>
  <c r="L1846" i="5"/>
  <c r="L1847" i="5"/>
  <c r="L1848" i="5"/>
  <c r="L1849" i="5"/>
  <c r="L1850" i="5"/>
  <c r="L1851" i="5"/>
  <c r="L1852" i="5"/>
  <c r="L1853" i="5"/>
  <c r="L1854" i="5"/>
  <c r="L1855" i="5"/>
  <c r="L1856" i="5"/>
  <c r="L1857" i="5"/>
  <c r="L1858" i="5"/>
  <c r="L1859" i="5"/>
  <c r="L1860" i="5"/>
  <c r="L1861" i="5"/>
  <c r="L1862" i="5"/>
  <c r="L1863" i="5"/>
  <c r="L1864" i="5"/>
  <c r="L1865" i="5"/>
  <c r="L1866" i="5"/>
  <c r="L1867" i="5"/>
  <c r="L1868" i="5"/>
  <c r="L1869" i="5"/>
  <c r="L1870" i="5"/>
  <c r="L1871" i="5"/>
  <c r="L1872" i="5"/>
  <c r="L1873" i="5"/>
  <c r="L1874" i="5"/>
  <c r="L1875" i="5"/>
  <c r="L1876" i="5"/>
  <c r="L1877" i="5"/>
  <c r="L1878" i="5"/>
  <c r="L1879" i="5"/>
  <c r="L1880" i="5"/>
  <c r="L1881" i="5"/>
  <c r="L1882" i="5"/>
  <c r="L1883" i="5"/>
  <c r="L1884" i="5"/>
  <c r="L1885" i="5"/>
  <c r="L1886" i="5"/>
  <c r="L1887" i="5"/>
  <c r="L1888" i="5"/>
  <c r="L1889" i="5"/>
  <c r="L1890" i="5"/>
  <c r="L1891" i="5"/>
  <c r="L1892" i="5"/>
  <c r="L1893" i="5"/>
  <c r="L1894" i="5"/>
  <c r="L1895" i="5"/>
  <c r="L1896" i="5"/>
  <c r="L1897" i="5"/>
  <c r="L1898" i="5"/>
  <c r="L1899" i="5"/>
  <c r="L1900" i="5"/>
  <c r="L1901" i="5"/>
  <c r="L1902" i="5"/>
  <c r="L1903" i="5"/>
  <c r="L1904" i="5"/>
  <c r="L1905" i="5"/>
  <c r="L1906" i="5"/>
  <c r="L1907" i="5"/>
  <c r="L1908" i="5"/>
  <c r="L1909" i="5"/>
  <c r="L1910" i="5"/>
  <c r="L1911" i="5"/>
  <c r="L1912" i="5"/>
  <c r="L1913" i="5"/>
  <c r="L1914" i="5"/>
  <c r="L1915" i="5"/>
  <c r="L1916" i="5"/>
  <c r="L1917" i="5"/>
  <c r="L1918" i="5"/>
  <c r="L1919" i="5"/>
  <c r="L1920" i="5"/>
  <c r="L1921" i="5"/>
  <c r="L1922" i="5"/>
  <c r="L1923" i="5"/>
  <c r="L1924" i="5"/>
  <c r="L1925" i="5"/>
  <c r="L1926" i="5"/>
  <c r="L1927" i="5"/>
  <c r="L1928" i="5"/>
  <c r="L1929" i="5"/>
  <c r="L1930" i="5"/>
  <c r="L1931" i="5"/>
  <c r="L1932" i="5"/>
  <c r="L1933" i="5"/>
  <c r="L1934" i="5"/>
  <c r="L1935" i="5"/>
  <c r="L1936" i="5"/>
  <c r="L1937" i="5"/>
  <c r="L1938" i="5"/>
  <c r="L1939" i="5"/>
  <c r="L1940" i="5"/>
  <c r="L1941" i="5"/>
  <c r="L1942" i="5"/>
  <c r="L1943" i="5"/>
  <c r="L1944" i="5"/>
  <c r="L1945" i="5"/>
  <c r="L1946" i="5"/>
  <c r="L1947" i="5"/>
  <c r="L1948" i="5"/>
  <c r="L1949" i="5"/>
  <c r="L1950" i="5"/>
  <c r="L1951" i="5"/>
  <c r="L1952" i="5"/>
  <c r="L1953" i="5"/>
  <c r="L1954" i="5"/>
  <c r="L1955" i="5"/>
  <c r="L1956" i="5"/>
  <c r="L1957" i="5"/>
  <c r="L1958" i="5"/>
  <c r="L1959" i="5"/>
  <c r="L1960" i="5"/>
  <c r="L1961" i="5"/>
  <c r="L1962" i="5"/>
  <c r="L1963" i="5"/>
  <c r="L1964" i="5"/>
  <c r="L1965" i="5"/>
  <c r="L1966" i="5"/>
  <c r="L1967" i="5"/>
  <c r="L1968" i="5"/>
  <c r="L1969" i="5"/>
  <c r="L1970" i="5"/>
  <c r="L1971" i="5"/>
  <c r="L1972" i="5"/>
  <c r="L1973" i="5"/>
  <c r="L1974" i="5"/>
  <c r="L1975" i="5"/>
  <c r="L1976" i="5"/>
  <c r="L1977" i="5"/>
  <c r="L1978" i="5"/>
  <c r="L1979" i="5"/>
  <c r="L1980" i="5"/>
  <c r="L1981" i="5"/>
  <c r="L1982" i="5"/>
  <c r="L1983" i="5"/>
  <c r="L1984" i="5"/>
  <c r="L1985" i="5"/>
  <c r="L1986" i="5"/>
  <c r="L1987" i="5"/>
  <c r="L1988" i="5"/>
  <c r="L1989" i="5"/>
  <c r="L1990" i="5"/>
  <c r="L1991" i="5"/>
  <c r="L1992" i="5"/>
  <c r="L1993" i="5"/>
  <c r="L1994" i="5"/>
  <c r="L1995" i="5"/>
  <c r="L1996" i="5"/>
  <c r="L1997" i="5"/>
  <c r="L1998" i="5"/>
  <c r="L1999" i="5"/>
  <c r="L2000" i="5"/>
  <c r="L2001" i="5"/>
  <c r="L2002" i="5"/>
  <c r="L2003" i="5"/>
  <c r="L2004" i="5"/>
  <c r="L2005" i="5"/>
  <c r="L2006" i="5"/>
  <c r="L2007" i="5"/>
  <c r="L2008" i="5"/>
  <c r="L2009" i="5"/>
  <c r="L2010" i="5"/>
  <c r="L2011" i="5"/>
  <c r="L2012" i="5"/>
  <c r="L2013" i="5"/>
  <c r="L2014" i="5"/>
  <c r="L2015" i="5"/>
  <c r="L2016" i="5"/>
  <c r="L2017" i="5"/>
  <c r="L2018" i="5"/>
  <c r="L2019" i="5"/>
  <c r="L2020" i="5"/>
  <c r="L2021" i="5"/>
  <c r="L2022" i="5"/>
  <c r="L2023" i="5"/>
  <c r="L2024" i="5"/>
  <c r="L2025" i="5"/>
  <c r="L2026" i="5"/>
  <c r="L2027" i="5"/>
  <c r="L2028" i="5"/>
  <c r="L2029" i="5"/>
  <c r="L2030" i="5"/>
  <c r="L2031" i="5"/>
  <c r="L2032" i="5"/>
  <c r="L2033" i="5"/>
  <c r="L2034" i="5"/>
  <c r="L2035" i="5"/>
  <c r="L2036" i="5"/>
  <c r="L2037" i="5"/>
  <c r="L2038" i="5"/>
  <c r="L2039" i="5"/>
  <c r="L2040" i="5"/>
  <c r="L2041" i="5"/>
  <c r="L2042" i="5"/>
  <c r="L2043" i="5"/>
  <c r="L2044" i="5"/>
  <c r="L2045" i="5"/>
  <c r="L2046" i="5"/>
  <c r="L2047" i="5"/>
  <c r="L2048" i="5"/>
  <c r="L2049" i="5"/>
  <c r="L2050" i="5"/>
  <c r="L2051" i="5"/>
  <c r="L2052" i="5"/>
  <c r="L2053" i="5"/>
  <c r="L2054" i="5"/>
  <c r="L2055" i="5"/>
  <c r="L2056" i="5"/>
  <c r="L2057" i="5"/>
  <c r="L2058" i="5"/>
  <c r="L2059" i="5"/>
  <c r="L2060" i="5"/>
  <c r="L2061" i="5"/>
  <c r="L2062" i="5"/>
  <c r="L2063" i="5"/>
  <c r="L2064" i="5"/>
  <c r="L2065" i="5"/>
  <c r="L2066" i="5"/>
  <c r="L2067" i="5"/>
  <c r="L2068" i="5"/>
  <c r="L2069" i="5"/>
  <c r="L2070" i="5"/>
  <c r="L2071" i="5"/>
  <c r="L2072" i="5"/>
  <c r="L2073" i="5"/>
  <c r="L2074" i="5"/>
  <c r="L2075" i="5"/>
  <c r="L2076" i="5"/>
  <c r="L2077" i="5"/>
  <c r="L2078" i="5"/>
  <c r="L2079" i="5"/>
  <c r="L2080" i="5"/>
  <c r="L2081" i="5"/>
  <c r="L2082" i="5"/>
  <c r="L2083" i="5"/>
  <c r="L2084" i="5"/>
  <c r="L2085" i="5"/>
  <c r="L2086" i="5"/>
  <c r="L2087" i="5"/>
  <c r="L2088" i="5"/>
  <c r="L2089" i="5"/>
  <c r="L2090" i="5"/>
  <c r="L2091" i="5"/>
  <c r="L2092" i="5"/>
  <c r="L2093" i="5"/>
  <c r="L2094" i="5"/>
  <c r="L2095" i="5"/>
  <c r="L2096" i="5"/>
  <c r="L2097" i="5"/>
  <c r="L2098" i="5"/>
  <c r="L2099" i="5"/>
  <c r="L2100" i="5"/>
  <c r="L2101" i="5"/>
  <c r="L2102" i="5"/>
  <c r="L2103" i="5"/>
  <c r="L2104" i="5"/>
  <c r="L2105" i="5"/>
  <c r="L2106" i="5"/>
  <c r="L2107" i="5"/>
  <c r="L2108" i="5"/>
  <c r="L2109" i="5"/>
  <c r="L2110" i="5"/>
  <c r="L2111" i="5"/>
  <c r="L2112" i="5"/>
  <c r="L2113" i="5"/>
  <c r="L2114" i="5"/>
  <c r="L2115" i="5"/>
  <c r="L2116" i="5"/>
  <c r="L2117" i="5"/>
  <c r="L2118" i="5"/>
  <c r="L2119" i="5"/>
  <c r="L2120" i="5"/>
  <c r="L2121" i="5"/>
  <c r="L2122" i="5"/>
  <c r="L2123" i="5"/>
  <c r="L2124" i="5"/>
  <c r="L2125" i="5"/>
  <c r="L2126" i="5"/>
  <c r="L2127" i="5"/>
  <c r="L2128" i="5"/>
  <c r="L2129" i="5"/>
  <c r="L2130" i="5"/>
  <c r="L2131" i="5"/>
  <c r="L2132" i="5"/>
  <c r="L2133" i="5"/>
  <c r="L2134" i="5"/>
  <c r="L2135" i="5"/>
  <c r="L2136" i="5"/>
  <c r="L2137" i="5"/>
  <c r="L2138" i="5"/>
  <c r="L2139" i="5"/>
  <c r="L2140" i="5"/>
  <c r="L2141" i="5"/>
  <c r="L2142" i="5"/>
  <c r="L2143" i="5"/>
  <c r="L2144" i="5"/>
  <c r="L2145" i="5"/>
  <c r="L2146" i="5"/>
  <c r="L2147" i="5"/>
  <c r="L2148" i="5"/>
  <c r="L2149" i="5"/>
  <c r="L2150" i="5"/>
  <c r="L2151" i="5"/>
  <c r="L2152" i="5"/>
  <c r="L2153" i="5"/>
  <c r="L2154" i="5"/>
  <c r="L2155" i="5"/>
  <c r="L2156" i="5"/>
  <c r="L2157" i="5"/>
  <c r="L2158" i="5"/>
  <c r="L2159" i="5"/>
  <c r="L2160" i="5"/>
  <c r="L2161" i="5"/>
  <c r="L2162" i="5"/>
  <c r="L2163" i="5"/>
  <c r="L2164" i="5"/>
  <c r="L2165" i="5"/>
  <c r="L2166" i="5"/>
  <c r="L2167" i="5"/>
  <c r="L2168" i="5"/>
  <c r="L2169" i="5"/>
  <c r="L2170" i="5"/>
  <c r="L2171" i="5"/>
  <c r="L2172" i="5"/>
  <c r="L2173" i="5"/>
  <c r="L2174" i="5"/>
  <c r="L2175" i="5"/>
  <c r="L2176" i="5"/>
  <c r="L2177" i="5"/>
  <c r="L2178" i="5"/>
  <c r="L2179" i="5"/>
  <c r="L2180" i="5"/>
  <c r="L2181" i="5"/>
  <c r="L2182" i="5"/>
  <c r="L2183" i="5"/>
  <c r="L2184" i="5"/>
  <c r="L2185" i="5"/>
  <c r="L2186" i="5"/>
  <c r="L2187" i="5"/>
  <c r="L2188" i="5"/>
  <c r="L2189" i="5"/>
  <c r="L2190" i="5"/>
  <c r="L2191" i="5"/>
  <c r="L2192" i="5"/>
  <c r="L2193" i="5"/>
  <c r="L2194" i="5"/>
  <c r="L2195" i="5"/>
  <c r="L2196" i="5"/>
  <c r="L2197" i="5"/>
  <c r="L2198" i="5"/>
  <c r="L2199" i="5"/>
  <c r="L2200" i="5"/>
  <c r="L2201" i="5"/>
  <c r="L2202" i="5"/>
  <c r="L2203" i="5"/>
  <c r="L2204" i="5"/>
  <c r="L2205" i="5"/>
  <c r="L2206" i="5"/>
  <c r="L2207" i="5"/>
  <c r="L2208" i="5"/>
  <c r="L2209" i="5"/>
  <c r="L2210" i="5"/>
  <c r="L2211" i="5"/>
  <c r="L2212" i="5"/>
  <c r="L2213" i="5"/>
  <c r="L2214" i="5"/>
  <c r="L2215" i="5"/>
  <c r="L2216" i="5"/>
  <c r="L2217" i="5"/>
  <c r="L2218" i="5"/>
  <c r="L2219" i="5"/>
  <c r="L2220" i="5"/>
  <c r="L2221" i="5"/>
  <c r="L2222" i="5"/>
  <c r="L2223" i="5"/>
  <c r="L2224" i="5"/>
  <c r="L2225" i="5"/>
  <c r="L2226" i="5"/>
  <c r="L2227" i="5"/>
  <c r="L2228" i="5"/>
  <c r="L2229" i="5"/>
  <c r="L2230" i="5"/>
  <c r="L2231" i="5"/>
  <c r="L2232" i="5"/>
  <c r="L2233" i="5"/>
  <c r="L2234" i="5"/>
  <c r="L2235" i="5"/>
  <c r="L2236" i="5"/>
  <c r="L2237" i="5"/>
  <c r="L2238" i="5"/>
  <c r="L2239" i="5"/>
  <c r="L2240" i="5"/>
  <c r="L2241" i="5"/>
  <c r="L2242" i="5"/>
  <c r="L2243" i="5"/>
  <c r="L2244" i="5"/>
  <c r="L2245" i="5"/>
  <c r="L2246" i="5"/>
  <c r="L2247" i="5"/>
  <c r="L2248" i="5"/>
  <c r="L2249" i="5"/>
  <c r="L2250" i="5"/>
  <c r="L2251" i="5"/>
  <c r="L2252" i="5"/>
  <c r="L2253" i="5"/>
  <c r="L2254" i="5"/>
  <c r="L2255" i="5"/>
  <c r="L2256" i="5"/>
  <c r="L2257" i="5"/>
  <c r="L2258" i="5"/>
  <c r="L2259" i="5"/>
  <c r="L2260" i="5"/>
  <c r="L2261" i="5"/>
  <c r="L2262" i="5"/>
  <c r="L2263" i="5"/>
  <c r="L2264" i="5"/>
  <c r="L2265" i="5"/>
  <c r="L2266" i="5"/>
  <c r="L2267" i="5"/>
  <c r="L2268" i="5"/>
  <c r="L2269" i="5"/>
  <c r="L2270" i="5"/>
  <c r="L2271" i="5"/>
  <c r="L2272" i="5"/>
  <c r="L2273" i="5"/>
  <c r="L2274" i="5"/>
  <c r="L2275" i="5"/>
  <c r="L2276" i="5"/>
  <c r="L2277" i="5"/>
  <c r="L2278" i="5"/>
  <c r="L2279" i="5"/>
  <c r="L2280" i="5"/>
  <c r="L2281" i="5"/>
  <c r="L2282" i="5"/>
  <c r="L2283" i="5"/>
  <c r="L2284" i="5"/>
  <c r="L2285" i="5"/>
  <c r="L2286" i="5"/>
  <c r="L2287" i="5"/>
  <c r="L2288" i="5"/>
  <c r="L2289" i="5"/>
  <c r="L2290" i="5"/>
  <c r="L2291" i="5"/>
  <c r="L2292" i="5"/>
  <c r="L2293" i="5"/>
  <c r="L2294" i="5"/>
  <c r="L2295" i="5"/>
  <c r="L2296" i="5"/>
  <c r="L2297" i="5"/>
  <c r="L2298" i="5"/>
  <c r="L2299" i="5"/>
  <c r="L2300" i="5"/>
  <c r="L2301" i="5"/>
  <c r="L2302" i="5"/>
  <c r="L2303" i="5"/>
  <c r="L2304" i="5"/>
  <c r="L2305" i="5"/>
  <c r="L2306" i="5"/>
  <c r="L2307" i="5"/>
  <c r="L2308" i="5"/>
  <c r="L2309" i="5"/>
  <c r="L2310" i="5"/>
  <c r="L2311" i="5"/>
  <c r="L2312" i="5"/>
  <c r="L2313" i="5"/>
  <c r="L2314" i="5"/>
  <c r="L2315" i="5"/>
  <c r="L2316" i="5"/>
  <c r="L2317" i="5"/>
  <c r="L2318" i="5"/>
  <c r="L2319" i="5"/>
  <c r="L2320" i="5"/>
  <c r="L2321" i="5"/>
  <c r="L2322" i="5"/>
  <c r="L2323" i="5"/>
  <c r="L2324" i="5"/>
  <c r="L2325" i="5"/>
  <c r="L2326" i="5"/>
  <c r="L2327" i="5"/>
  <c r="L2328" i="5"/>
  <c r="L2329" i="5"/>
  <c r="L2330" i="5"/>
  <c r="L2331" i="5"/>
  <c r="L2332" i="5"/>
  <c r="L2333" i="5"/>
  <c r="L2334" i="5"/>
  <c r="L2335" i="5"/>
  <c r="L2336" i="5"/>
  <c r="L2337" i="5"/>
  <c r="L2338" i="5"/>
  <c r="L2339" i="5"/>
  <c r="L2340" i="5"/>
  <c r="L2341" i="5"/>
  <c r="L2342" i="5"/>
  <c r="L2343" i="5"/>
  <c r="L2344" i="5"/>
  <c r="L2345" i="5"/>
  <c r="L2346" i="5"/>
  <c r="L2347" i="5"/>
  <c r="L2348" i="5"/>
  <c r="L2349" i="5"/>
  <c r="L2350" i="5"/>
  <c r="L2351" i="5"/>
  <c r="L2352" i="5"/>
  <c r="L2353" i="5"/>
  <c r="L2354" i="5"/>
  <c r="L2355" i="5"/>
  <c r="L2356" i="5"/>
  <c r="L2357" i="5"/>
  <c r="L2358" i="5"/>
  <c r="L2359" i="5"/>
  <c r="L2360" i="5"/>
  <c r="L2361" i="5"/>
  <c r="L2362" i="5"/>
  <c r="L2363" i="5"/>
  <c r="L2364" i="5"/>
  <c r="L2365" i="5"/>
  <c r="L2366" i="5"/>
  <c r="L2367" i="5"/>
  <c r="L2368" i="5"/>
  <c r="L2369" i="5"/>
  <c r="L2370" i="5"/>
  <c r="L2371" i="5"/>
  <c r="L2372" i="5"/>
  <c r="L2373" i="5"/>
  <c r="L2374" i="5"/>
  <c r="L2375" i="5"/>
  <c r="L2376" i="5"/>
  <c r="L2377" i="5"/>
  <c r="L2378" i="5"/>
  <c r="L2379" i="5"/>
  <c r="L2380" i="5"/>
  <c r="L2381" i="5"/>
  <c r="L2382" i="5"/>
  <c r="L2383" i="5"/>
  <c r="L2384" i="5"/>
  <c r="L2385" i="5"/>
  <c r="L2386" i="5"/>
  <c r="L2387" i="5"/>
  <c r="L2388" i="5"/>
  <c r="L2389" i="5"/>
  <c r="L2390" i="5"/>
  <c r="L2391" i="5"/>
  <c r="L2392" i="5"/>
  <c r="L2393" i="5"/>
  <c r="L2394" i="5"/>
  <c r="L2395" i="5"/>
  <c r="L2396" i="5"/>
  <c r="L2397" i="5"/>
  <c r="L2398" i="5"/>
  <c r="L2399" i="5"/>
  <c r="L2400" i="5"/>
  <c r="L2401" i="5"/>
  <c r="L2402" i="5"/>
  <c r="L2403" i="5"/>
  <c r="L2404" i="5"/>
  <c r="L2405" i="5"/>
  <c r="L2406" i="5"/>
  <c r="L2407" i="5"/>
  <c r="L2408" i="5"/>
  <c r="L2409" i="5"/>
  <c r="L2410" i="5"/>
  <c r="L2411" i="5"/>
  <c r="L2412" i="5"/>
  <c r="L2413" i="5"/>
  <c r="L2414" i="5"/>
  <c r="L2415" i="5"/>
  <c r="L2416" i="5"/>
  <c r="L2417" i="5"/>
  <c r="L2418" i="5"/>
  <c r="L2419" i="5"/>
  <c r="L2420" i="5"/>
  <c r="L2421" i="5"/>
  <c r="L2422" i="5"/>
  <c r="L2423" i="5"/>
  <c r="L2424" i="5"/>
  <c r="L2425" i="5"/>
  <c r="L2426" i="5"/>
  <c r="L2427" i="5"/>
  <c r="L2428" i="5"/>
  <c r="L2429" i="5"/>
  <c r="L2430" i="5"/>
  <c r="L2431" i="5"/>
  <c r="L2432" i="5"/>
  <c r="L2433" i="5"/>
  <c r="L2434" i="5"/>
  <c r="L2435" i="5"/>
  <c r="L2436" i="5"/>
  <c r="L2437" i="5"/>
  <c r="L2438" i="5"/>
  <c r="L2439" i="5"/>
  <c r="L2440" i="5"/>
  <c r="L2441" i="5"/>
  <c r="L2442" i="5"/>
  <c r="L2443" i="5"/>
  <c r="L2444" i="5"/>
  <c r="L2445" i="5"/>
  <c r="L2446" i="5"/>
  <c r="L2447" i="5"/>
  <c r="L2448" i="5"/>
  <c r="L2449" i="5"/>
  <c r="L2450" i="5"/>
  <c r="L2451" i="5"/>
  <c r="L2452" i="5"/>
  <c r="L2453" i="5"/>
  <c r="L2454" i="5"/>
  <c r="L2455" i="5"/>
  <c r="L2456" i="5"/>
  <c r="L2457" i="5"/>
  <c r="L2458" i="5"/>
  <c r="L2459" i="5"/>
  <c r="L2460" i="5"/>
  <c r="L2461" i="5"/>
  <c r="L2462" i="5"/>
  <c r="L2463" i="5"/>
  <c r="L2464" i="5"/>
  <c r="L2465" i="5"/>
  <c r="L2466" i="5"/>
  <c r="L2467" i="5"/>
  <c r="L2468" i="5"/>
  <c r="L2469" i="5"/>
  <c r="L2470" i="5"/>
  <c r="L2471" i="5"/>
  <c r="L2472" i="5"/>
  <c r="L2473" i="5"/>
  <c r="L2474" i="5"/>
  <c r="L2475" i="5"/>
  <c r="L2476" i="5"/>
  <c r="L2477" i="5"/>
  <c r="L2478" i="5"/>
  <c r="L2479" i="5"/>
  <c r="L2480" i="5"/>
  <c r="L2481" i="5"/>
  <c r="L2482" i="5"/>
  <c r="L2483" i="5"/>
  <c r="L2484" i="5"/>
  <c r="L2485" i="5"/>
  <c r="L2486" i="5"/>
  <c r="L2487" i="5"/>
  <c r="L2488" i="5"/>
  <c r="L2489" i="5"/>
  <c r="L2490" i="5"/>
  <c r="L2491" i="5"/>
  <c r="L2492" i="5"/>
  <c r="L2493" i="5"/>
  <c r="L2494" i="5"/>
  <c r="L2495" i="5"/>
  <c r="L2496" i="5"/>
  <c r="L2497" i="5"/>
  <c r="L2498" i="5"/>
  <c r="L2499" i="5"/>
  <c r="L2500" i="5"/>
  <c r="L2501" i="5"/>
  <c r="L2502" i="5"/>
  <c r="L2503" i="5"/>
  <c r="L2504" i="5"/>
  <c r="L2505" i="5"/>
  <c r="L2506" i="5"/>
  <c r="L2507" i="5"/>
  <c r="L2508" i="5"/>
  <c r="L2509" i="5"/>
  <c r="L2510" i="5"/>
  <c r="L2511" i="5"/>
  <c r="L2512" i="5"/>
  <c r="L2513" i="5"/>
  <c r="L2514" i="5"/>
  <c r="L2515" i="5"/>
  <c r="L2516" i="5"/>
  <c r="L2517" i="5"/>
  <c r="L2518" i="5"/>
  <c r="L2519" i="5"/>
  <c r="L2520" i="5"/>
  <c r="L2521" i="5"/>
  <c r="L2522" i="5"/>
  <c r="L2523" i="5"/>
  <c r="L2524" i="5"/>
  <c r="L2525" i="5"/>
  <c r="L2526" i="5"/>
  <c r="L2527" i="5"/>
  <c r="L2528" i="5"/>
  <c r="L2529" i="5"/>
  <c r="L2530" i="5"/>
  <c r="L2531" i="5"/>
  <c r="L2532" i="5"/>
  <c r="L2533" i="5"/>
  <c r="L2534" i="5"/>
  <c r="L2535" i="5"/>
  <c r="L2536" i="5"/>
  <c r="L2537" i="5"/>
  <c r="L2538" i="5"/>
  <c r="L2539" i="5"/>
  <c r="L2540" i="5"/>
  <c r="L2541" i="5"/>
  <c r="L2542" i="5"/>
  <c r="L2543" i="5"/>
  <c r="L2544" i="5"/>
  <c r="L2545" i="5"/>
  <c r="L2546" i="5"/>
  <c r="L2547" i="5"/>
  <c r="L2548" i="5"/>
  <c r="L2549" i="5"/>
  <c r="L2550" i="5"/>
  <c r="L2551" i="5"/>
  <c r="L2552" i="5"/>
  <c r="L2553" i="5"/>
  <c r="L2554" i="5"/>
  <c r="L2555" i="5"/>
  <c r="L2556" i="5"/>
  <c r="L2557" i="5"/>
  <c r="L2558" i="5"/>
  <c r="L2559" i="5"/>
  <c r="L2560" i="5"/>
  <c r="L2561" i="5"/>
  <c r="L2562" i="5"/>
  <c r="L2563" i="5"/>
  <c r="L2564" i="5"/>
  <c r="L2565" i="5"/>
  <c r="L2566" i="5"/>
  <c r="L2567" i="5"/>
  <c r="L2568" i="5"/>
  <c r="L2569" i="5"/>
  <c r="L2570" i="5"/>
  <c r="L2571" i="5"/>
  <c r="L2572" i="5"/>
  <c r="L2573" i="5"/>
  <c r="L2574" i="5"/>
  <c r="L2575" i="5"/>
  <c r="L2576" i="5"/>
  <c r="L2577" i="5"/>
  <c r="L2578" i="5"/>
  <c r="L2579" i="5"/>
  <c r="L2580" i="5"/>
  <c r="L2581" i="5"/>
  <c r="L2582" i="5"/>
  <c r="L2583" i="5"/>
  <c r="L2584" i="5"/>
  <c r="L2585" i="5"/>
  <c r="L2586" i="5"/>
  <c r="L2587" i="5"/>
  <c r="L2588" i="5"/>
  <c r="L2589" i="5"/>
  <c r="L2590" i="5"/>
  <c r="L2591" i="5"/>
  <c r="L2592" i="5"/>
  <c r="L2593" i="5"/>
  <c r="L2594" i="5"/>
  <c r="L2595" i="5"/>
  <c r="L2596" i="5"/>
  <c r="L2597" i="5"/>
  <c r="L2598" i="5"/>
  <c r="L2599" i="5"/>
  <c r="L2600" i="5"/>
  <c r="L2601" i="5"/>
  <c r="L2602" i="5"/>
  <c r="L2603" i="5"/>
  <c r="L2604" i="5"/>
  <c r="L2605" i="5"/>
  <c r="L2606" i="5"/>
  <c r="L2607" i="5"/>
  <c r="L2608" i="5"/>
  <c r="L2609" i="5"/>
  <c r="L2610" i="5"/>
  <c r="L2611" i="5"/>
  <c r="L2612" i="5"/>
  <c r="L2613" i="5"/>
  <c r="L2614" i="5"/>
  <c r="L2615" i="5"/>
  <c r="L2616" i="5"/>
  <c r="L2617" i="5"/>
  <c r="L2618" i="5"/>
  <c r="L2619" i="5"/>
  <c r="L2620" i="5"/>
  <c r="L2621" i="5"/>
  <c r="L2622" i="5"/>
  <c r="L2623" i="5"/>
  <c r="L2624" i="5"/>
  <c r="L2625" i="5"/>
  <c r="L2626" i="5"/>
  <c r="L2627" i="5"/>
  <c r="L2628" i="5"/>
  <c r="L2629" i="5"/>
  <c r="L2630" i="5"/>
  <c r="L2631" i="5"/>
  <c r="L2632" i="5"/>
  <c r="L2633" i="5"/>
  <c r="L2634" i="5"/>
  <c r="L2635" i="5"/>
  <c r="L2636" i="5"/>
  <c r="L2637" i="5"/>
  <c r="L2638" i="5"/>
  <c r="L2639" i="5"/>
  <c r="L2640" i="5"/>
  <c r="L2641" i="5"/>
  <c r="L2642" i="5"/>
  <c r="L2643" i="5"/>
  <c r="L2644" i="5"/>
  <c r="L2645" i="5"/>
  <c r="L2646" i="5"/>
  <c r="L2647" i="5"/>
  <c r="L2648" i="5"/>
  <c r="L2649" i="5"/>
  <c r="L2650" i="5"/>
  <c r="L2651" i="5"/>
  <c r="L2652" i="5"/>
  <c r="L2653" i="5"/>
  <c r="L2654" i="5"/>
  <c r="L2655" i="5"/>
  <c r="L2656" i="5"/>
  <c r="L2657" i="5"/>
  <c r="L2658" i="5"/>
  <c r="L2659" i="5"/>
  <c r="L2660" i="5"/>
  <c r="L2661" i="5"/>
  <c r="L2662" i="5"/>
  <c r="L2663" i="5"/>
  <c r="L2664" i="5"/>
  <c r="L2665" i="5"/>
  <c r="L2666" i="5"/>
  <c r="L2667" i="5"/>
  <c r="L2668" i="5"/>
  <c r="L2669" i="5"/>
  <c r="L2670" i="5"/>
  <c r="L2671" i="5"/>
  <c r="L2672" i="5"/>
  <c r="L2673" i="5"/>
  <c r="L2674" i="5"/>
  <c r="L2675" i="5"/>
  <c r="L2676" i="5"/>
  <c r="L2677" i="5"/>
  <c r="L2678" i="5"/>
  <c r="L2679" i="5"/>
  <c r="L2680" i="5"/>
  <c r="L2681" i="5"/>
  <c r="L2682" i="5"/>
  <c r="L2683" i="5"/>
  <c r="L2684" i="5"/>
  <c r="L2685" i="5"/>
  <c r="L2686" i="5"/>
  <c r="L2687" i="5"/>
  <c r="L2688" i="5"/>
  <c r="L2689" i="5"/>
  <c r="L2690" i="5"/>
  <c r="L2691" i="5"/>
  <c r="L2692" i="5"/>
  <c r="L2693" i="5"/>
  <c r="L2694" i="5"/>
  <c r="L2695" i="5"/>
  <c r="L2696" i="5"/>
  <c r="L2697" i="5"/>
  <c r="L2698" i="5"/>
  <c r="L2699" i="5"/>
  <c r="L2700" i="5"/>
  <c r="L2701" i="5"/>
  <c r="L2702" i="5"/>
  <c r="L2703" i="5"/>
  <c r="L2704" i="5"/>
  <c r="L2705" i="5"/>
  <c r="L2706" i="5"/>
  <c r="L2707" i="5"/>
  <c r="L2708" i="5"/>
  <c r="L2709" i="5"/>
  <c r="L2710" i="5"/>
  <c r="L2711" i="5"/>
  <c r="L2712" i="5"/>
  <c r="L2713" i="5"/>
  <c r="L2714" i="5"/>
  <c r="L2715" i="5"/>
  <c r="L2716" i="5"/>
  <c r="L2717" i="5"/>
  <c r="L2718" i="5"/>
  <c r="L2719" i="5"/>
  <c r="L2720" i="5"/>
  <c r="L2721" i="5"/>
  <c r="L2722" i="5"/>
  <c r="L2723" i="5"/>
  <c r="L2724" i="5"/>
  <c r="L2725" i="5"/>
  <c r="L2726" i="5"/>
  <c r="L2727" i="5"/>
  <c r="L2728" i="5"/>
  <c r="L2729" i="5"/>
  <c r="L2730" i="5"/>
  <c r="L2731" i="5"/>
  <c r="L2732" i="5"/>
  <c r="L2733" i="5"/>
  <c r="L2734" i="5"/>
  <c r="L2735" i="5"/>
  <c r="L2736" i="5"/>
  <c r="L2737" i="5"/>
  <c r="L2738" i="5"/>
  <c r="L2739" i="5"/>
  <c r="L2740" i="5"/>
  <c r="L2741" i="5"/>
  <c r="L2742" i="5"/>
  <c r="L2743" i="5"/>
  <c r="L2744" i="5"/>
  <c r="L2745" i="5"/>
  <c r="L2746" i="5"/>
  <c r="L2747" i="5"/>
  <c r="L2748" i="5"/>
  <c r="L2749" i="5"/>
  <c r="L2750" i="5"/>
  <c r="L2751" i="5"/>
  <c r="L2752" i="5"/>
  <c r="L2753" i="5"/>
  <c r="L2754" i="5"/>
  <c r="L2755" i="5"/>
  <c r="L2756" i="5"/>
  <c r="L2757" i="5"/>
  <c r="L2758" i="5"/>
  <c r="L2759" i="5"/>
  <c r="L2760" i="5"/>
  <c r="L2761" i="5"/>
  <c r="L2762" i="5"/>
  <c r="L2763" i="5"/>
  <c r="L2764" i="5"/>
  <c r="L2765" i="5"/>
  <c r="L2766" i="5"/>
  <c r="L2767" i="5"/>
  <c r="L2768" i="5"/>
  <c r="L2769" i="5"/>
  <c r="L2770" i="5"/>
  <c r="L2771" i="5"/>
  <c r="L2772" i="5"/>
  <c r="L2773" i="5"/>
  <c r="L2774" i="5"/>
  <c r="L2775" i="5"/>
  <c r="L2776" i="5"/>
  <c r="L2777" i="5"/>
  <c r="L2778" i="5"/>
  <c r="L2779" i="5"/>
  <c r="L2780" i="5"/>
  <c r="L2781" i="5"/>
  <c r="L2782" i="5"/>
  <c r="L2783" i="5"/>
  <c r="L2784" i="5"/>
  <c r="L2785" i="5"/>
  <c r="L2786" i="5"/>
  <c r="L2787" i="5"/>
  <c r="L2788" i="5"/>
  <c r="L2789" i="5"/>
  <c r="L2790" i="5"/>
  <c r="L2791" i="5"/>
  <c r="L2792" i="5"/>
  <c r="L2793" i="5"/>
  <c r="L2794" i="5"/>
  <c r="L2795" i="5"/>
  <c r="L2796" i="5"/>
  <c r="L2797" i="5"/>
  <c r="L2798" i="5"/>
  <c r="L2799" i="5"/>
  <c r="L2800" i="5"/>
  <c r="L2801" i="5"/>
  <c r="L2802" i="5"/>
  <c r="L2803" i="5"/>
  <c r="L2804" i="5"/>
  <c r="L2805" i="5"/>
  <c r="L2806" i="5"/>
  <c r="L2807" i="5"/>
  <c r="L2808" i="5"/>
  <c r="L2809" i="5"/>
  <c r="L2810" i="5"/>
  <c r="L2811" i="5"/>
  <c r="L2812" i="5"/>
  <c r="L2813" i="5"/>
  <c r="L2814" i="5"/>
  <c r="L2815" i="5"/>
  <c r="L2816" i="5"/>
  <c r="L2817" i="5"/>
  <c r="L2818" i="5"/>
  <c r="L2819" i="5"/>
  <c r="L2820" i="5"/>
  <c r="L2821" i="5"/>
  <c r="L2822" i="5"/>
  <c r="L2823" i="5"/>
  <c r="L2824" i="5"/>
  <c r="L2825" i="5"/>
  <c r="L2826" i="5"/>
  <c r="L2827" i="5"/>
  <c r="L2828" i="5"/>
  <c r="L2829" i="5"/>
  <c r="L2830" i="5"/>
  <c r="L2831" i="5"/>
  <c r="L2832" i="5"/>
  <c r="L2833" i="5"/>
  <c r="L2834" i="5"/>
  <c r="L2835" i="5"/>
  <c r="L2836" i="5"/>
  <c r="L2837" i="5"/>
  <c r="L2838" i="5"/>
  <c r="L2839" i="5"/>
  <c r="L2840" i="5"/>
  <c r="L2841" i="5"/>
  <c r="L2842" i="5"/>
  <c r="L2843" i="5"/>
  <c r="L2844" i="5"/>
  <c r="L2845" i="5"/>
  <c r="L2846" i="5"/>
  <c r="L2847" i="5"/>
  <c r="L2848" i="5"/>
  <c r="L2849" i="5"/>
  <c r="L2850" i="5"/>
  <c r="L2851" i="5"/>
  <c r="L2852" i="5"/>
  <c r="L2853" i="5"/>
  <c r="L2854" i="5"/>
  <c r="L2855" i="5"/>
  <c r="L2856" i="5"/>
  <c r="L2857" i="5"/>
  <c r="L2858" i="5"/>
  <c r="L2859" i="5"/>
  <c r="L2860" i="5"/>
  <c r="L2861" i="5"/>
  <c r="L2862" i="5"/>
  <c r="D9" i="9" s="1"/>
  <c r="M4" i="6" s="1"/>
  <c r="L2863" i="5"/>
  <c r="L2864" i="5"/>
  <c r="L2865" i="5"/>
  <c r="L2866" i="5"/>
  <c r="L2867" i="5"/>
  <c r="L2868" i="5"/>
  <c r="L2869" i="5"/>
  <c r="L2870" i="5"/>
  <c r="L2871" i="5"/>
  <c r="L2872" i="5"/>
  <c r="L2873" i="5"/>
  <c r="L2874" i="5"/>
  <c r="L2875" i="5"/>
  <c r="L2876" i="5"/>
  <c r="L2877" i="5"/>
  <c r="L2878" i="5"/>
  <c r="L2879" i="5"/>
  <c r="L2880" i="5"/>
  <c r="L2881" i="5"/>
  <c r="L2882" i="5"/>
  <c r="L2883" i="5"/>
  <c r="L2884" i="5"/>
  <c r="L2885" i="5"/>
  <c r="L2886" i="5"/>
  <c r="L2887" i="5"/>
  <c r="L2888" i="5"/>
  <c r="L2889" i="5"/>
  <c r="L2890" i="5"/>
  <c r="L2891" i="5"/>
  <c r="L2892" i="5"/>
  <c r="L2893" i="5"/>
  <c r="L2894" i="5"/>
  <c r="L2895" i="5"/>
  <c r="L2896" i="5"/>
  <c r="L2897" i="5"/>
  <c r="L2898" i="5"/>
  <c r="L2899" i="5"/>
  <c r="L2900" i="5"/>
  <c r="L2901" i="5"/>
  <c r="L2902" i="5"/>
  <c r="L2903" i="5"/>
  <c r="L2904" i="5"/>
  <c r="L2905" i="5"/>
  <c r="L2906" i="5"/>
  <c r="L2907" i="5"/>
  <c r="L2908" i="5"/>
  <c r="L2909" i="5"/>
  <c r="L2910" i="5"/>
  <c r="L2911" i="5"/>
  <c r="L2912" i="5"/>
  <c r="L2913" i="5"/>
  <c r="L2914" i="5"/>
  <c r="L2915" i="5"/>
  <c r="L2916" i="5"/>
  <c r="L2917" i="5"/>
  <c r="L2918" i="5"/>
  <c r="L2919" i="5"/>
  <c r="L2920" i="5"/>
  <c r="L2921" i="5"/>
  <c r="L2922" i="5"/>
  <c r="L2923" i="5"/>
  <c r="L2924" i="5"/>
  <c r="L2925" i="5"/>
  <c r="L2926" i="5"/>
  <c r="L2927" i="5"/>
  <c r="L2928" i="5"/>
  <c r="L2929" i="5"/>
  <c r="L2930" i="5"/>
  <c r="L2931" i="5"/>
  <c r="L2932" i="5"/>
  <c r="L2933" i="5"/>
  <c r="L2934" i="5"/>
  <c r="L2935" i="5"/>
  <c r="L2936" i="5"/>
  <c r="L2937" i="5"/>
  <c r="L2938" i="5"/>
  <c r="L2939" i="5"/>
  <c r="L2940" i="5"/>
  <c r="L2941" i="5"/>
  <c r="L2942" i="5"/>
  <c r="L2943" i="5"/>
  <c r="L2944" i="5"/>
  <c r="L2945" i="5"/>
  <c r="L2946" i="5"/>
  <c r="L2947" i="5"/>
  <c r="L2948" i="5"/>
  <c r="L2949" i="5"/>
  <c r="L2950" i="5"/>
  <c r="L2951" i="5"/>
  <c r="L2952" i="5"/>
  <c r="L2953" i="5"/>
  <c r="L2954" i="5"/>
  <c r="L2955" i="5"/>
  <c r="L2956" i="5"/>
  <c r="L2957" i="5"/>
  <c r="L2958" i="5"/>
  <c r="L2959" i="5"/>
  <c r="L2960" i="5"/>
  <c r="L2961" i="5"/>
  <c r="L2962" i="5"/>
  <c r="L2963" i="5"/>
  <c r="L2964" i="5"/>
  <c r="L2965" i="5"/>
  <c r="L2966" i="5"/>
  <c r="L2967" i="5"/>
  <c r="L2968" i="5"/>
  <c r="L2969" i="5"/>
  <c r="L2970" i="5"/>
  <c r="L2971" i="5"/>
  <c r="L2972" i="5"/>
  <c r="L2973" i="5"/>
  <c r="L2974" i="5"/>
  <c r="L2975" i="5"/>
  <c r="L2976" i="5"/>
  <c r="L2977" i="5"/>
  <c r="L2978" i="5"/>
  <c r="L2979" i="5"/>
  <c r="L2980" i="5"/>
  <c r="L2981" i="5"/>
  <c r="L2982" i="5"/>
  <c r="L2983" i="5"/>
  <c r="L2984" i="5"/>
  <c r="L2985" i="5"/>
  <c r="L2986" i="5"/>
  <c r="L2987" i="5"/>
  <c r="L2988" i="5"/>
  <c r="L2989" i="5"/>
  <c r="L2990" i="5"/>
  <c r="L2991" i="5"/>
  <c r="L2992" i="5"/>
  <c r="L2993" i="5"/>
  <c r="L2994" i="5"/>
  <c r="L2995" i="5"/>
  <c r="L2996" i="5"/>
  <c r="L2997" i="5"/>
  <c r="L2998" i="5"/>
  <c r="L2999" i="5"/>
  <c r="L3000" i="5"/>
  <c r="L3001" i="5"/>
  <c r="L3002" i="5"/>
  <c r="L3003" i="5"/>
  <c r="L3004" i="5"/>
  <c r="L3005" i="5"/>
  <c r="L3006" i="5"/>
  <c r="L3007" i="5"/>
  <c r="L3008" i="5"/>
  <c r="L3009" i="5"/>
  <c r="L3010" i="5"/>
  <c r="L3011" i="5"/>
  <c r="L3012" i="5"/>
  <c r="L3013" i="5"/>
  <c r="L3014" i="5"/>
  <c r="L3015" i="5"/>
  <c r="L3016" i="5"/>
  <c r="L3017" i="5"/>
  <c r="L3018" i="5"/>
  <c r="L3019" i="5"/>
  <c r="L3020" i="5"/>
  <c r="L3021" i="5"/>
  <c r="L3022" i="5"/>
  <c r="L3023" i="5"/>
  <c r="L3024" i="5"/>
  <c r="L3025" i="5"/>
  <c r="L3026" i="5"/>
  <c r="L3027" i="5"/>
  <c r="L3028" i="5"/>
  <c r="L3029" i="5"/>
  <c r="L3030" i="5"/>
  <c r="L3031" i="5"/>
  <c r="L3032" i="5"/>
  <c r="L3033" i="5"/>
  <c r="L3034" i="5"/>
  <c r="L3035" i="5"/>
  <c r="L3036" i="5"/>
  <c r="L3037" i="5"/>
  <c r="L3038" i="5"/>
  <c r="L3039" i="5"/>
  <c r="L3040" i="5"/>
  <c r="L3041" i="5"/>
  <c r="L3042" i="5"/>
  <c r="L3043" i="5"/>
  <c r="L3044" i="5"/>
  <c r="L3045" i="5"/>
  <c r="L3046" i="5"/>
  <c r="L3047" i="5"/>
  <c r="L3048" i="5"/>
  <c r="O1092" i="5"/>
  <c r="T2231" i="5"/>
  <c r="Q688" i="5"/>
  <c r="Q1586" i="5"/>
  <c r="Q248" i="5"/>
  <c r="Q1464" i="5"/>
  <c r="Q2027" i="5"/>
  <c r="Q2039" i="5"/>
  <c r="Q2030" i="5"/>
  <c r="Q2035" i="5"/>
  <c r="Q3" i="5"/>
  <c r="Q2589" i="5"/>
  <c r="Q2590" i="5"/>
  <c r="Q2619" i="5"/>
  <c r="Q2023" i="5"/>
  <c r="Q2037" i="5"/>
  <c r="Q2022" i="5"/>
  <c r="Q2033" i="5"/>
  <c r="Q2034" i="5"/>
  <c r="Q2031" i="5"/>
  <c r="Q2299" i="5"/>
  <c r="Q2026" i="5"/>
  <c r="Q2587" i="5"/>
  <c r="Q2036" i="5"/>
  <c r="Q2588" i="5"/>
  <c r="Q2020" i="5"/>
  <c r="Q2875" i="5"/>
  <c r="Q1806" i="5"/>
  <c r="Q1771" i="5"/>
  <c r="Q696" i="5"/>
  <c r="Q2219" i="5"/>
  <c r="Q2155" i="5"/>
  <c r="Q4" i="5"/>
  <c r="F31" i="4"/>
  <c r="F36" i="4"/>
  <c r="F34" i="4"/>
  <c r="F33" i="4"/>
  <c r="F32" i="4"/>
  <c r="F8" i="4"/>
  <c r="D13" i="9" l="1"/>
  <c r="M6" i="6" s="1"/>
  <c r="H8" i="4"/>
  <c r="I99" i="13" s="1"/>
  <c r="G99" i="13"/>
  <c r="J31" i="4"/>
  <c r="G135" i="13"/>
  <c r="G136" i="13"/>
  <c r="H32" i="4"/>
  <c r="G143" i="13"/>
  <c r="G144" i="13"/>
  <c r="H33" i="4"/>
  <c r="I161" i="13" s="1"/>
  <c r="G161" i="13"/>
  <c r="J34" i="4"/>
  <c r="G141" i="13"/>
  <c r="G142" i="13"/>
  <c r="J36" i="4"/>
  <c r="K139" i="13" s="1"/>
  <c r="G139" i="13"/>
  <c r="O2239" i="5"/>
  <c r="O2234" i="5"/>
  <c r="Q955" i="5"/>
  <c r="Q920" i="5"/>
  <c r="O989" i="5"/>
  <c r="O920" i="5"/>
  <c r="N1093" i="5"/>
  <c r="N920" i="5"/>
  <c r="O935" i="5"/>
  <c r="O2226" i="5"/>
  <c r="O1096" i="5"/>
  <c r="O2241" i="5"/>
  <c r="O1093" i="5"/>
  <c r="O2235" i="5"/>
  <c r="O988" i="5"/>
  <c r="O2233" i="5"/>
  <c r="O2227" i="5"/>
  <c r="N2236" i="5"/>
  <c r="N2228" i="5"/>
  <c r="O2236" i="5"/>
  <c r="O1098" i="5"/>
  <c r="O927" i="5"/>
  <c r="O2231" i="5"/>
  <c r="O1091" i="5"/>
  <c r="N2226" i="5"/>
  <c r="O2228" i="5"/>
  <c r="O1007" i="5"/>
  <c r="Q988" i="5"/>
  <c r="Q935" i="5"/>
  <c r="Q1093" i="5"/>
  <c r="Q2239" i="5"/>
  <c r="Q2236" i="5"/>
  <c r="T2241" i="5"/>
  <c r="Q2228" i="5"/>
  <c r="Q2231" i="5"/>
  <c r="Q1096" i="5"/>
  <c r="Q2235" i="5"/>
  <c r="Q2227" i="5"/>
  <c r="Q1092" i="5"/>
  <c r="Q927" i="5"/>
  <c r="Q2363" i="5"/>
  <c r="Q2234" i="5"/>
  <c r="Q2226" i="5"/>
  <c r="Q1091" i="5"/>
  <c r="Q2241" i="5"/>
  <c r="Q2233" i="5"/>
  <c r="Q1098" i="5"/>
  <c r="Q1007" i="5"/>
  <c r="Q2240" i="5"/>
  <c r="Q2232" i="5"/>
  <c r="Q1097" i="5"/>
  <c r="Q989" i="5"/>
  <c r="Q2238" i="5"/>
  <c r="Q2230" i="5"/>
  <c r="Q1095" i="5"/>
  <c r="Q956" i="5"/>
  <c r="Q2237" i="5"/>
  <c r="Q2229" i="5"/>
  <c r="Q1094" i="5"/>
  <c r="N2234" i="5"/>
  <c r="N2233" i="5"/>
  <c r="N2231" i="5"/>
  <c r="N2241" i="5"/>
  <c r="N1094" i="5"/>
  <c r="N2239" i="5"/>
  <c r="O2238" i="5"/>
  <c r="O2230" i="5"/>
  <c r="O1095" i="5"/>
  <c r="O956" i="5"/>
  <c r="N2238" i="5"/>
  <c r="N2230" i="5"/>
  <c r="T2226" i="5"/>
  <c r="O2237" i="5"/>
  <c r="O2229" i="5"/>
  <c r="O1094" i="5"/>
  <c r="O955" i="5"/>
  <c r="N2237" i="5"/>
  <c r="N2229" i="5"/>
  <c r="D11" i="9"/>
  <c r="M5" i="6" s="1"/>
  <c r="N2235" i="5"/>
  <c r="N2227" i="5"/>
  <c r="T2233" i="5"/>
  <c r="D7" i="9"/>
  <c r="M3" i="6" s="1"/>
  <c r="O2240" i="5"/>
  <c r="O2232" i="5"/>
  <c r="O1097" i="5"/>
  <c r="N2240" i="5"/>
  <c r="N2232" i="5"/>
  <c r="T2234" i="5"/>
  <c r="Q1082" i="5"/>
  <c r="Q1090" i="5"/>
  <c r="Q1083" i="5"/>
  <c r="Q1077" i="5"/>
  <c r="Q1085" i="5"/>
  <c r="Q1079" i="5"/>
  <c r="Q1087" i="5"/>
  <c r="Q921" i="5"/>
  <c r="Q1081" i="5"/>
  <c r="Q1089" i="5"/>
  <c r="Q1086" i="5"/>
  <c r="Q1088" i="5"/>
  <c r="Q1076" i="5"/>
  <c r="Q1078" i="5"/>
  <c r="Q1084" i="5"/>
  <c r="Q1080" i="5"/>
  <c r="Q1306" i="5"/>
  <c r="Q1295" i="5"/>
  <c r="Q1358" i="5"/>
  <c r="Q1406" i="5"/>
  <c r="Q1348" i="5"/>
  <c r="Q1364" i="5"/>
  <c r="Q1380" i="5"/>
  <c r="Q1288" i="5"/>
  <c r="Q282" i="5"/>
  <c r="Q283" i="5"/>
  <c r="Q299" i="5"/>
  <c r="Q451" i="5"/>
  <c r="Q415" i="5"/>
  <c r="Q439" i="5"/>
  <c r="Q2811" i="5"/>
  <c r="Q858" i="5"/>
  <c r="Q1458" i="5"/>
  <c r="Q827" i="5"/>
  <c r="Q859" i="5"/>
  <c r="Q875" i="5"/>
  <c r="Q821" i="5"/>
  <c r="Q845" i="5"/>
  <c r="Q869" i="5"/>
  <c r="Q823" i="5"/>
  <c r="Q863" i="5"/>
  <c r="Q879" i="5"/>
  <c r="Q895" i="5"/>
  <c r="Q825" i="5"/>
  <c r="Q865" i="5"/>
  <c r="Q864" i="5"/>
  <c r="Q1765" i="5"/>
  <c r="Q2181" i="5"/>
  <c r="Q1661" i="5"/>
  <c r="Q1682" i="5"/>
  <c r="Q1736" i="5"/>
  <c r="Q894" i="5"/>
  <c r="Q1457" i="5"/>
  <c r="Q1761" i="5"/>
  <c r="Q2177" i="5"/>
  <c r="Q878" i="5"/>
  <c r="Q1677" i="5"/>
  <c r="Q2146" i="5"/>
  <c r="Q798" i="5"/>
  <c r="Q862" i="5"/>
  <c r="Q1772" i="5"/>
  <c r="Q2180" i="5"/>
  <c r="Q2628" i="5"/>
  <c r="Q880" i="5"/>
  <c r="Q1753" i="5"/>
  <c r="Q1678" i="5"/>
  <c r="Q1440" i="5"/>
  <c r="Q1393" i="5"/>
  <c r="Q1776" i="5"/>
  <c r="Q1777" i="5"/>
  <c r="Q138" i="5"/>
  <c r="Q83" i="5"/>
  <c r="Q20" i="5"/>
  <c r="Q5" i="5"/>
  <c r="Q85" i="5"/>
  <c r="Q245" i="5"/>
  <c r="Q277" i="5"/>
  <c r="Q190" i="5"/>
  <c r="Q7" i="5"/>
  <c r="Q143" i="5"/>
  <c r="Q207" i="5"/>
  <c r="Q311" i="5"/>
  <c r="Q137" i="5"/>
  <c r="Q233" i="5"/>
  <c r="Q273" i="5"/>
  <c r="Q8" i="5"/>
  <c r="Q144" i="5"/>
  <c r="Q826" i="5"/>
  <c r="Q834" i="5"/>
  <c r="Q866" i="5"/>
  <c r="Q1522" i="5"/>
  <c r="Q835" i="5"/>
  <c r="Q891" i="5"/>
  <c r="Q1523" i="5"/>
  <c r="Q847" i="5"/>
  <c r="Q855" i="5"/>
  <c r="Q1735" i="5"/>
  <c r="Q817" i="5"/>
  <c r="Q841" i="5"/>
  <c r="Q857" i="5"/>
  <c r="Q881" i="5"/>
  <c r="Q1436" i="5"/>
  <c r="Q1734" i="5"/>
  <c r="Q2141" i="5"/>
  <c r="Q2621" i="5"/>
  <c r="Q868" i="5"/>
  <c r="Q848" i="5"/>
  <c r="Q892" i="5"/>
  <c r="Q852" i="5"/>
  <c r="Q1441" i="5"/>
  <c r="Q1696" i="5"/>
  <c r="Q1717" i="5"/>
  <c r="Q2632" i="5"/>
  <c r="Q832" i="5"/>
  <c r="Q1718" i="5"/>
  <c r="Q836" i="5"/>
  <c r="Q904" i="5"/>
  <c r="Q1712" i="5"/>
  <c r="Q2140" i="5"/>
  <c r="Q2148" i="5"/>
  <c r="Q902" i="5"/>
  <c r="Q2179" i="5"/>
  <c r="Q838" i="5"/>
  <c r="Q850" i="5"/>
  <c r="Q890" i="5"/>
  <c r="Q851" i="5"/>
  <c r="Q789" i="5"/>
  <c r="Q837" i="5"/>
  <c r="Q885" i="5"/>
  <c r="Q831" i="5"/>
  <c r="Q1719" i="5"/>
  <c r="Q785" i="5"/>
  <c r="Q809" i="5"/>
  <c r="Q833" i="5"/>
  <c r="Q886" i="5"/>
  <c r="Q888" i="5"/>
  <c r="Q1766" i="5"/>
  <c r="Q828" i="5"/>
  <c r="Q870" i="5"/>
  <c r="Q1472" i="5"/>
  <c r="Q2135" i="5"/>
  <c r="Q2151" i="5"/>
  <c r="Q788" i="5"/>
  <c r="Q872" i="5"/>
  <c r="Q876" i="5"/>
  <c r="Q1697" i="5"/>
  <c r="Q2137" i="5"/>
  <c r="Q2617" i="5"/>
  <c r="Q2657" i="5"/>
  <c r="Q792" i="5"/>
  <c r="Q1688" i="5"/>
  <c r="Q1720" i="5"/>
  <c r="Q1770" i="5"/>
  <c r="Q1778" i="5"/>
  <c r="Q820" i="5"/>
  <c r="Q884" i="5"/>
  <c r="Q1465" i="5"/>
  <c r="Q1764" i="5"/>
  <c r="Q2156" i="5"/>
  <c r="Q762" i="5"/>
  <c r="Q770" i="5"/>
  <c r="Q778" i="5"/>
  <c r="Q763" i="5"/>
  <c r="Q771" i="5"/>
  <c r="Q779" i="5"/>
  <c r="Q765" i="5"/>
  <c r="Q773" i="5"/>
  <c r="Q781" i="5"/>
  <c r="Q759" i="5"/>
  <c r="Q767" i="5"/>
  <c r="Q775" i="5"/>
  <c r="Q761" i="5"/>
  <c r="Q769" i="5"/>
  <c r="Q777" i="5"/>
  <c r="Q758" i="5"/>
  <c r="Q780" i="5"/>
  <c r="Q760" i="5"/>
  <c r="Q764" i="5"/>
  <c r="Q766" i="5"/>
  <c r="Q768" i="5"/>
  <c r="Q772" i="5"/>
  <c r="Q776" i="5"/>
  <c r="Q774" i="5"/>
  <c r="Q786" i="5"/>
  <c r="Q794" i="5"/>
  <c r="Q802" i="5"/>
  <c r="Q818" i="5"/>
  <c r="Q1146" i="5"/>
  <c r="Q1162" i="5"/>
  <c r="Q1178" i="5"/>
  <c r="Q1314" i="5"/>
  <c r="Q1338" i="5"/>
  <c r="Q1346" i="5"/>
  <c r="Q1354" i="5"/>
  <c r="Q1538" i="5"/>
  <c r="Q787" i="5"/>
  <c r="Q795" i="5"/>
  <c r="Q803" i="5"/>
  <c r="Q811" i="5"/>
  <c r="Q819" i="5"/>
  <c r="Q907" i="5"/>
  <c r="Q1179" i="5"/>
  <c r="Q1331" i="5"/>
  <c r="Q1339" i="5"/>
  <c r="Q1355" i="5"/>
  <c r="Q1539" i="5"/>
  <c r="Q1635" i="5"/>
  <c r="Q1659" i="5"/>
  <c r="Q797" i="5"/>
  <c r="Q877" i="5"/>
  <c r="Q909" i="5"/>
  <c r="Q1141" i="5"/>
  <c r="Q1157" i="5"/>
  <c r="Q1173" i="5"/>
  <c r="Q1285" i="5"/>
  <c r="Q1301" i="5"/>
  <c r="Q1333" i="5"/>
  <c r="Q1541" i="5"/>
  <c r="Q783" i="5"/>
  <c r="Q791" i="5"/>
  <c r="Q815" i="5"/>
  <c r="Q911" i="5"/>
  <c r="Q1127" i="5"/>
  <c r="Q1135" i="5"/>
  <c r="Q1175" i="5"/>
  <c r="Q1311" i="5"/>
  <c r="Q1327" i="5"/>
  <c r="Q1335" i="5"/>
  <c r="Q1359" i="5"/>
  <c r="Q1367" i="5"/>
  <c r="Q793" i="5"/>
  <c r="Q801" i="5"/>
  <c r="Q1129" i="5"/>
  <c r="Q1177" i="5"/>
  <c r="Q822" i="5"/>
  <c r="Q908" i="5"/>
  <c r="Q1324" i="5"/>
  <c r="Q1340" i="5"/>
  <c r="Q1973" i="5"/>
  <c r="Q1981" i="5"/>
  <c r="Q1989" i="5"/>
  <c r="Q1997" i="5"/>
  <c r="Q2005" i="5"/>
  <c r="Q2013" i="5"/>
  <c r="Q2653" i="5"/>
  <c r="Q2877" i="5"/>
  <c r="Q2885" i="5"/>
  <c r="Q782" i="5"/>
  <c r="Q824" i="5"/>
  <c r="Q910" i="5"/>
  <c r="Q1140" i="5"/>
  <c r="Q1160" i="5"/>
  <c r="Q1342" i="5"/>
  <c r="Q1550" i="5"/>
  <c r="Q1990" i="5"/>
  <c r="Q2006" i="5"/>
  <c r="Q2014" i="5"/>
  <c r="Q2630" i="5"/>
  <c r="Q2654" i="5"/>
  <c r="Q2878" i="5"/>
  <c r="Q784" i="5"/>
  <c r="Q806" i="5"/>
  <c r="Q1328" i="5"/>
  <c r="Q1344" i="5"/>
  <c r="Q1967" i="5"/>
  <c r="Q1975" i="5"/>
  <c r="Q2007" i="5"/>
  <c r="Q2015" i="5"/>
  <c r="Q2623" i="5"/>
  <c r="Q2647" i="5"/>
  <c r="Q2871" i="5"/>
  <c r="Q2879" i="5"/>
  <c r="Q808" i="5"/>
  <c r="Q1313" i="5"/>
  <c r="Q1345" i="5"/>
  <c r="Q1768" i="5"/>
  <c r="Q1968" i="5"/>
  <c r="Q1976" i="5"/>
  <c r="Q2000" i="5"/>
  <c r="Q2008" i="5"/>
  <c r="Q2016" i="5"/>
  <c r="Q2872" i="5"/>
  <c r="Q2880" i="5"/>
  <c r="Q812" i="5"/>
  <c r="Q1300" i="5"/>
  <c r="Q1654" i="5"/>
  <c r="Q1985" i="5"/>
  <c r="Q1993" i="5"/>
  <c r="Q2001" i="5"/>
  <c r="Q2009" i="5"/>
  <c r="Q2017" i="5"/>
  <c r="Q2641" i="5"/>
  <c r="Q2873" i="5"/>
  <c r="Q2881" i="5"/>
  <c r="Q814" i="5"/>
  <c r="Q1128" i="5"/>
  <c r="Q1334" i="5"/>
  <c r="Q1350" i="5"/>
  <c r="Q1558" i="5"/>
  <c r="Q1574" i="5"/>
  <c r="Q2002" i="5"/>
  <c r="Q2010" i="5"/>
  <c r="Q2626" i="5"/>
  <c r="Q2874" i="5"/>
  <c r="Q2882" i="5"/>
  <c r="Q1337" i="5"/>
  <c r="Q1353" i="5"/>
  <c r="Q1369" i="5"/>
  <c r="Q1669" i="5"/>
  <c r="Q1972" i="5"/>
  <c r="Q2004" i="5"/>
  <c r="Q2012" i="5"/>
  <c r="Q2612" i="5"/>
  <c r="Q2652" i="5"/>
  <c r="Q2876" i="5"/>
  <c r="Q2884" i="5"/>
  <c r="Q2883" i="5"/>
  <c r="Q1368" i="5"/>
  <c r="Q1646" i="5"/>
  <c r="Q2003" i="5"/>
  <c r="Q816" i="5"/>
  <c r="Q2011" i="5"/>
  <c r="Q1977" i="5"/>
  <c r="Q1970" i="5"/>
  <c r="Q1987" i="5"/>
  <c r="Q2445" i="5"/>
  <c r="Q2390" i="5"/>
  <c r="Q2462" i="5"/>
  <c r="Q2447" i="5"/>
  <c r="Q2448" i="5"/>
  <c r="Q2464" i="5"/>
  <c r="Q2401" i="5"/>
  <c r="Q2402" i="5"/>
  <c r="Q2443" i="5"/>
  <c r="Q1692" i="5"/>
  <c r="Q1781" i="5"/>
  <c r="Q1656" i="5"/>
  <c r="Q2661" i="5"/>
  <c r="Q2662" i="5"/>
  <c r="Q1691" i="5"/>
  <c r="Q1485" i="5"/>
  <c r="Q1488" i="5"/>
  <c r="Q1787" i="5"/>
  <c r="Q2651" i="5"/>
  <c r="Q2659" i="5"/>
  <c r="Q1293" i="5"/>
  <c r="Q1151" i="5"/>
  <c r="Q1287" i="5"/>
  <c r="Q1153" i="5"/>
  <c r="Q1152" i="5"/>
  <c r="Q1304" i="5"/>
  <c r="Q1115" i="5"/>
  <c r="Q1315" i="5"/>
  <c r="Q1317" i="5"/>
  <c r="Q1118" i="5"/>
  <c r="Q1124" i="5"/>
  <c r="Q1316" i="5"/>
  <c r="Q698" i="5"/>
  <c r="Q637" i="5"/>
  <c r="Q649" i="5"/>
  <c r="Q1797" i="5"/>
  <c r="Q1805" i="5"/>
  <c r="Q1799" i="5"/>
  <c r="Q447" i="5"/>
  <c r="Q455" i="5"/>
  <c r="Q463" i="5"/>
  <c r="Q468" i="5"/>
  <c r="Q638" i="5"/>
  <c r="Q1802" i="5"/>
  <c r="Q1804" i="5"/>
  <c r="Q1803" i="5"/>
  <c r="Q301" i="5"/>
  <c r="Q309" i="5"/>
  <c r="Q308" i="5"/>
  <c r="Q90" i="5"/>
  <c r="Q114" i="5"/>
  <c r="Q290" i="5"/>
  <c r="Q115" i="5"/>
  <c r="Q139" i="5"/>
  <c r="Q13" i="5"/>
  <c r="Q141" i="5"/>
  <c r="Q205" i="5"/>
  <c r="Q6" i="5"/>
  <c r="Q191" i="5"/>
  <c r="Q289" i="5"/>
  <c r="Q72" i="5"/>
  <c r="Q16" i="5"/>
  <c r="Q208" i="5"/>
  <c r="Q192" i="5"/>
  <c r="Q202" i="5"/>
  <c r="Q275" i="5"/>
  <c r="Q212" i="5"/>
  <c r="Q230" i="5"/>
  <c r="Q287" i="5"/>
  <c r="Q281" i="5"/>
  <c r="Q2397" i="5"/>
  <c r="Q2421" i="5"/>
  <c r="Q2422" i="5"/>
  <c r="Q2415" i="5"/>
  <c r="Q2416" i="5"/>
  <c r="Q2417" i="5"/>
  <c r="Q2418" i="5"/>
  <c r="Q2420" i="5"/>
  <c r="Q2419" i="5"/>
  <c r="Q2663" i="5"/>
  <c r="Q2761" i="5"/>
  <c r="Q2762" i="5"/>
  <c r="Q2636" i="5"/>
  <c r="Q2763" i="5"/>
  <c r="Q2747" i="5"/>
  <c r="Q1689" i="5"/>
  <c r="Q518" i="5"/>
  <c r="Q1050" i="5"/>
  <c r="Q1051" i="5"/>
  <c r="Q1053" i="5"/>
  <c r="Q1047" i="5"/>
  <c r="Q1055" i="5"/>
  <c r="Q1049" i="5"/>
  <c r="Q1046" i="5"/>
  <c r="Q1048" i="5"/>
  <c r="Q1052" i="5"/>
  <c r="Q1054" i="5"/>
  <c r="Q1109" i="5"/>
  <c r="Q1103" i="5"/>
  <c r="Q1343" i="5"/>
  <c r="Q1105" i="5"/>
  <c r="Q1360" i="5"/>
  <c r="Q1361" i="5"/>
  <c r="Q170" i="5"/>
  <c r="Q178" i="5"/>
  <c r="Q213" i="5"/>
  <c r="Q295" i="5"/>
  <c r="Q297" i="5"/>
  <c r="Q304" i="5"/>
  <c r="Q467" i="5"/>
  <c r="Q462" i="5"/>
  <c r="Q470" i="5"/>
  <c r="Q464" i="5"/>
  <c r="Q242" i="5"/>
  <c r="Q578" i="5"/>
  <c r="Q541" i="5"/>
  <c r="Q231" i="5"/>
  <c r="Q239" i="5"/>
  <c r="Q568" i="5"/>
  <c r="Q528" i="5"/>
  <c r="Q224" i="5"/>
  <c r="Q232" i="5"/>
  <c r="Q556" i="5"/>
  <c r="Q176" i="5"/>
  <c r="Q2165" i="5"/>
  <c r="Q2293" i="5"/>
  <c r="Q2294" i="5"/>
  <c r="Q2183" i="5"/>
  <c r="Q2295" i="5"/>
  <c r="Q2128" i="5"/>
  <c r="Q2296" i="5"/>
  <c r="Q1482" i="5"/>
  <c r="Q1589" i="5"/>
  <c r="Q1782" i="5"/>
  <c r="Q1783" i="5"/>
  <c r="Q1505" i="5"/>
  <c r="Q1412" i="5"/>
  <c r="Q2649" i="5"/>
  <c r="Q2650" i="5"/>
  <c r="Q250" i="5"/>
  <c r="Q269" i="5"/>
  <c r="Q270" i="5"/>
  <c r="Q2683" i="5"/>
  <c r="Q1592" i="5"/>
  <c r="Q2032" i="5"/>
  <c r="Q2028" i="5"/>
  <c r="Q860" i="5"/>
  <c r="Q810" i="5"/>
  <c r="Q842" i="5"/>
  <c r="Q874" i="5"/>
  <c r="Q906" i="5"/>
  <c r="Q843" i="5"/>
  <c r="Q867" i="5"/>
  <c r="Q1451" i="5"/>
  <c r="Q1755" i="5"/>
  <c r="Q805" i="5"/>
  <c r="Q813" i="5"/>
  <c r="Q861" i="5"/>
  <c r="Q893" i="5"/>
  <c r="Q901" i="5"/>
  <c r="Q799" i="5"/>
  <c r="Q903" i="5"/>
  <c r="Q1535" i="5"/>
  <c r="Q1679" i="5"/>
  <c r="Q849" i="5"/>
  <c r="Q889" i="5"/>
  <c r="Q844" i="5"/>
  <c r="Q1452" i="5"/>
  <c r="Q1756" i="5"/>
  <c r="Q2149" i="5"/>
  <c r="Q1534" i="5"/>
  <c r="Q1774" i="5"/>
  <c r="Q2150" i="5"/>
  <c r="Q2182" i="5"/>
  <c r="Q1737" i="5"/>
  <c r="Q830" i="5"/>
  <c r="Q2297" i="5"/>
  <c r="Q2633" i="5"/>
  <c r="Q856" i="5"/>
  <c r="Q900" i="5"/>
  <c r="Q1698" i="5"/>
  <c r="Q1752" i="5"/>
  <c r="Q840" i="5"/>
  <c r="Q1721" i="5"/>
  <c r="Q2453" i="5"/>
  <c r="Q2446" i="5"/>
  <c r="Q2456" i="5"/>
  <c r="Q2457" i="5"/>
  <c r="Q2298" i="5"/>
  <c r="Q2450" i="5"/>
  <c r="Q2404" i="5"/>
  <c r="Q2451" i="5"/>
  <c r="Q2403" i="5"/>
  <c r="Q1130" i="5"/>
  <c r="Q1137" i="5"/>
  <c r="Q1136" i="5"/>
  <c r="Q18" i="5"/>
  <c r="Q50" i="5"/>
  <c r="Q74" i="5"/>
  <c r="Q98" i="5"/>
  <c r="Q19" i="5"/>
  <c r="Q285" i="5"/>
  <c r="Q293" i="5"/>
  <c r="Q9" i="5"/>
  <c r="Q73" i="5"/>
  <c r="Q97" i="5"/>
  <c r="Q185" i="5"/>
  <c r="Q168" i="5"/>
  <c r="Q64" i="5"/>
  <c r="Q2629" i="5"/>
  <c r="Q2805" i="5"/>
  <c r="Q2806" i="5"/>
  <c r="Q2807" i="5"/>
  <c r="Q2808" i="5"/>
  <c r="Q2481" i="5"/>
  <c r="Q2489" i="5"/>
  <c r="Q2809" i="5"/>
  <c r="Q2482" i="5"/>
  <c r="Q2554" i="5"/>
  <c r="Q2754" i="5"/>
  <c r="Q2810" i="5"/>
  <c r="Q2755" i="5"/>
  <c r="Q2643" i="5"/>
  <c r="Q260" i="5"/>
  <c r="Q268" i="5"/>
  <c r="Q254" i="5"/>
  <c r="Q262" i="5"/>
  <c r="Q247" i="5"/>
  <c r="Q265" i="5"/>
  <c r="Q1490" i="5"/>
  <c r="Q1493" i="5"/>
  <c r="Q485" i="5"/>
  <c r="Q484" i="5"/>
  <c r="Q496" i="5"/>
  <c r="Q478" i="5"/>
  <c r="Q481" i="5"/>
  <c r="Q497" i="5"/>
  <c r="Q1792" i="5"/>
  <c r="Q1793" i="5"/>
  <c r="Q1795" i="5"/>
  <c r="Q2758" i="5"/>
  <c r="Q2639" i="5"/>
  <c r="Q2759" i="5"/>
  <c r="Q2640" i="5"/>
  <c r="Q2760" i="5"/>
  <c r="Q2469" i="5"/>
  <c r="Q2645" i="5"/>
  <c r="Q2470" i="5"/>
  <c r="Q2615" i="5"/>
  <c r="Q2711" i="5"/>
  <c r="Q2799" i="5"/>
  <c r="Q2800" i="5"/>
  <c r="Q2529" i="5"/>
  <c r="Q2801" i="5"/>
  <c r="Q2474" i="5"/>
  <c r="Q2514" i="5"/>
  <c r="Q2706" i="5"/>
  <c r="Q2802" i="5"/>
  <c r="Q2804" i="5"/>
  <c r="Q2475" i="5"/>
  <c r="Q2803" i="5"/>
  <c r="Q2042" i="5"/>
  <c r="Q2044" i="5"/>
  <c r="Q163" i="5"/>
  <c r="Q164" i="5"/>
  <c r="Q1790" i="5"/>
  <c r="Q2024" i="5"/>
  <c r="Q2041" i="5"/>
  <c r="Q1784" i="5"/>
  <c r="Q1785" i="5"/>
  <c r="Q1786" i="5"/>
  <c r="Q1568" i="5"/>
  <c r="Q1569" i="5"/>
  <c r="Q1576" i="5"/>
  <c r="Q1486" i="5"/>
  <c r="Q1392" i="5"/>
  <c r="Q1504" i="5"/>
  <c r="Q1601" i="5"/>
  <c r="Q2648" i="5"/>
  <c r="Q1665" i="5"/>
  <c r="Q2658" i="5"/>
  <c r="Q1138" i="5"/>
  <c r="Q1426" i="5"/>
  <c r="Q1139" i="5"/>
  <c r="Q1133" i="5"/>
  <c r="Q1405" i="5"/>
  <c r="Q1114" i="5"/>
  <c r="Q1113" i="5"/>
  <c r="Q1108" i="5"/>
  <c r="Q586" i="5"/>
  <c r="Q611" i="5"/>
  <c r="Q609" i="5"/>
  <c r="Q2431" i="5"/>
  <c r="Q2432" i="5"/>
  <c r="Q2369" i="5"/>
  <c r="Q2433" i="5"/>
  <c r="Q2434" i="5"/>
  <c r="Q2316" i="5"/>
  <c r="Q2436" i="5"/>
  <c r="Q2435" i="5"/>
  <c r="Q2395" i="5"/>
  <c r="Q570" i="5"/>
  <c r="Q555" i="5"/>
  <c r="Q576" i="5"/>
  <c r="Q305" i="5"/>
  <c r="Q288" i="5"/>
  <c r="Q300" i="5"/>
  <c r="Q10" i="5"/>
  <c r="Q82" i="5"/>
  <c r="Q314" i="5"/>
  <c r="Q179" i="5"/>
  <c r="Q12" i="5"/>
  <c r="Q132" i="5"/>
  <c r="Q228" i="5"/>
  <c r="Q21" i="5"/>
  <c r="Q69" i="5"/>
  <c r="Q109" i="5"/>
  <c r="Q14" i="5"/>
  <c r="Q142" i="5"/>
  <c r="Q302" i="5"/>
  <c r="Q63" i="5"/>
  <c r="Q303" i="5"/>
  <c r="Q241" i="5"/>
  <c r="Q184" i="5"/>
  <c r="Q286" i="5"/>
  <c r="Q294" i="5"/>
  <c r="Q169" i="5"/>
  <c r="Q201" i="5"/>
  <c r="Q200" i="5"/>
  <c r="Q280" i="5"/>
  <c r="Q42" i="5"/>
  <c r="Q226" i="5"/>
  <c r="Q306" i="5"/>
  <c r="Q498" i="5"/>
  <c r="Q506" i="5"/>
  <c r="Q1106" i="5"/>
  <c r="Q1122" i="5"/>
  <c r="Q1370" i="5"/>
  <c r="Q43" i="5"/>
  <c r="Q75" i="5"/>
  <c r="Q91" i="5"/>
  <c r="Q195" i="5"/>
  <c r="Q227" i="5"/>
  <c r="Q235" i="5"/>
  <c r="Q483" i="5"/>
  <c r="Q499" i="5"/>
  <c r="Q643" i="5"/>
  <c r="Q1107" i="5"/>
  <c r="Q1123" i="5"/>
  <c r="Q1187" i="5"/>
  <c r="Q1211" i="5"/>
  <c r="Q1275" i="5"/>
  <c r="Q1307" i="5"/>
  <c r="Q1323" i="5"/>
  <c r="Q1347" i="5"/>
  <c r="Q1379" i="5"/>
  <c r="Q1387" i="5"/>
  <c r="Q1507" i="5"/>
  <c r="Q1555" i="5"/>
  <c r="Q84" i="5"/>
  <c r="Q196" i="5"/>
  <c r="Q220" i="5"/>
  <c r="Q236" i="5"/>
  <c r="Q244" i="5"/>
  <c r="Q276" i="5"/>
  <c r="Q284" i="5"/>
  <c r="Q229" i="5"/>
  <c r="Q437" i="5"/>
  <c r="Q1117" i="5"/>
  <c r="Q1389" i="5"/>
  <c r="Q110" i="5"/>
  <c r="Q238" i="5"/>
  <c r="Q310" i="5"/>
  <c r="Q414" i="5"/>
  <c r="Q423" i="5"/>
  <c r="Q487" i="5"/>
  <c r="Q631" i="5"/>
  <c r="Q1111" i="5"/>
  <c r="Q1199" i="5"/>
  <c r="Q65" i="5"/>
  <c r="Q177" i="5"/>
  <c r="Q209" i="5"/>
  <c r="Q225" i="5"/>
  <c r="Q1116" i="5"/>
  <c r="Q1308" i="5"/>
  <c r="Q1612" i="5"/>
  <c r="Q1628" i="5"/>
  <c r="Q2333" i="5"/>
  <c r="Q2757" i="5"/>
  <c r="Q80" i="5"/>
  <c r="Q1598" i="5"/>
  <c r="Q1629" i="5"/>
  <c r="Q1757" i="5"/>
  <c r="Q1966" i="5"/>
  <c r="Q2510" i="5"/>
  <c r="Q2526" i="5"/>
  <c r="Q2646" i="5"/>
  <c r="Q2886" i="5"/>
  <c r="Q152" i="5"/>
  <c r="Q1296" i="5"/>
  <c r="Q1999" i="5"/>
  <c r="Q2655" i="5"/>
  <c r="Q2887" i="5"/>
  <c r="Q1585" i="5"/>
  <c r="Q2496" i="5"/>
  <c r="Q2552" i="5"/>
  <c r="Q2624" i="5"/>
  <c r="Q2656" i="5"/>
  <c r="Q2720" i="5"/>
  <c r="Q2888" i="5"/>
  <c r="Q640" i="5"/>
  <c r="Q1104" i="5"/>
  <c r="Q1284" i="5"/>
  <c r="Q1396" i="5"/>
  <c r="Q1588" i="5"/>
  <c r="Q1969" i="5"/>
  <c r="Q2553" i="5"/>
  <c r="Q240" i="5"/>
  <c r="Q492" i="5"/>
  <c r="Q404" i="5"/>
  <c r="Q1112" i="5"/>
  <c r="Q1680" i="5"/>
  <c r="Q1980" i="5"/>
  <c r="Q1996" i="5"/>
  <c r="Q2348" i="5"/>
  <c r="Q2396" i="5"/>
  <c r="Q2756" i="5"/>
  <c r="Q2379" i="5"/>
  <c r="Q1636" i="5"/>
  <c r="Q1110" i="5"/>
  <c r="Q56" i="5"/>
  <c r="Q624" i="5"/>
  <c r="Q2347" i="5"/>
  <c r="Q1763" i="5"/>
  <c r="Q2611" i="5"/>
  <c r="Q2091" i="5"/>
  <c r="Q459" i="5"/>
  <c r="Q547" i="5"/>
  <c r="Q429" i="5"/>
  <c r="Q430" i="5"/>
  <c r="Q471" i="5"/>
  <c r="Q618" i="5"/>
  <c r="Q642" i="5"/>
  <c r="Q682" i="5"/>
  <c r="Q690" i="5"/>
  <c r="Q706" i="5"/>
  <c r="Q714" i="5"/>
  <c r="Q722" i="5"/>
  <c r="Q730" i="5"/>
  <c r="Q738" i="5"/>
  <c r="Q746" i="5"/>
  <c r="Q754" i="5"/>
  <c r="Q651" i="5"/>
  <c r="Q683" i="5"/>
  <c r="Q699" i="5"/>
  <c r="Q707" i="5"/>
  <c r="Q715" i="5"/>
  <c r="Q723" i="5"/>
  <c r="Q731" i="5"/>
  <c r="Q739" i="5"/>
  <c r="Q747" i="5"/>
  <c r="Q755" i="5"/>
  <c r="Q1531" i="5"/>
  <c r="Q677" i="5"/>
  <c r="Q701" i="5"/>
  <c r="Q709" i="5"/>
  <c r="Q717" i="5"/>
  <c r="Q725" i="5"/>
  <c r="Q733" i="5"/>
  <c r="Q741" i="5"/>
  <c r="Q749" i="5"/>
  <c r="Q757" i="5"/>
  <c r="Q1533" i="5"/>
  <c r="Q687" i="5"/>
  <c r="Q695" i="5"/>
  <c r="Q703" i="5"/>
  <c r="Q711" i="5"/>
  <c r="Q719" i="5"/>
  <c r="Q727" i="5"/>
  <c r="Q735" i="5"/>
  <c r="Q743" i="5"/>
  <c r="Q751" i="5"/>
  <c r="Q633" i="5"/>
  <c r="Q641" i="5"/>
  <c r="Q673" i="5"/>
  <c r="Q689" i="5"/>
  <c r="Q697" i="5"/>
  <c r="Q705" i="5"/>
  <c r="Q713" i="5"/>
  <c r="Q721" i="5"/>
  <c r="Q729" i="5"/>
  <c r="Q737" i="5"/>
  <c r="Q745" i="5"/>
  <c r="Q753" i="5"/>
  <c r="Q652" i="5"/>
  <c r="Q672" i="5"/>
  <c r="Q694" i="5"/>
  <c r="Q716" i="5"/>
  <c r="Q736" i="5"/>
  <c r="Q1580" i="5"/>
  <c r="Q1813" i="5"/>
  <c r="Q1821" i="5"/>
  <c r="Q1829" i="5"/>
  <c r="Q1837" i="5"/>
  <c r="Q1845" i="5"/>
  <c r="Q1853" i="5"/>
  <c r="Q1861" i="5"/>
  <c r="Q1869" i="5"/>
  <c r="Q1877" i="5"/>
  <c r="Q1885" i="5"/>
  <c r="Q1893" i="5"/>
  <c r="Q1901" i="5"/>
  <c r="Q1909" i="5"/>
  <c r="Q1917" i="5"/>
  <c r="Q1925" i="5"/>
  <c r="Q1933" i="5"/>
  <c r="Q1941" i="5"/>
  <c r="Q1949" i="5"/>
  <c r="Q1957" i="5"/>
  <c r="Q2597" i="5"/>
  <c r="Q2605" i="5"/>
  <c r="Q2893" i="5"/>
  <c r="Q2901" i="5"/>
  <c r="Q2909" i="5"/>
  <c r="Q2917" i="5"/>
  <c r="Q2925" i="5"/>
  <c r="Q2933" i="5"/>
  <c r="Q2941" i="5"/>
  <c r="Q2949" i="5"/>
  <c r="Q2957" i="5"/>
  <c r="Q2965" i="5"/>
  <c r="Q2973" i="5"/>
  <c r="Q2981" i="5"/>
  <c r="Q2989" i="5"/>
  <c r="Q2997" i="5"/>
  <c r="Q3005" i="5"/>
  <c r="Q3013" i="5"/>
  <c r="Q3021" i="5"/>
  <c r="Q3029" i="5"/>
  <c r="Q3037" i="5"/>
  <c r="Q3045" i="5"/>
  <c r="Q632" i="5"/>
  <c r="Q654" i="5"/>
  <c r="Q718" i="5"/>
  <c r="Q740" i="5"/>
  <c r="Q1814" i="5"/>
  <c r="Q1822" i="5"/>
  <c r="Q1830" i="5"/>
  <c r="Q1838" i="5"/>
  <c r="Q1846" i="5"/>
  <c r="Q1854" i="5"/>
  <c r="Q1862" i="5"/>
  <c r="Q1870" i="5"/>
  <c r="Q1878" i="5"/>
  <c r="Q1886" i="5"/>
  <c r="Q1894" i="5"/>
  <c r="Q1902" i="5"/>
  <c r="Q1910" i="5"/>
  <c r="Q1918" i="5"/>
  <c r="Q1926" i="5"/>
  <c r="Q1934" i="5"/>
  <c r="Q1942" i="5"/>
  <c r="Q1950" i="5"/>
  <c r="Q1958" i="5"/>
  <c r="Q2598" i="5"/>
  <c r="Q2606" i="5"/>
  <c r="Q2894" i="5"/>
  <c r="Q2902" i="5"/>
  <c r="Q2910" i="5"/>
  <c r="Q2918" i="5"/>
  <c r="Q2926" i="5"/>
  <c r="Q2934" i="5"/>
  <c r="Q2942" i="5"/>
  <c r="Q2950" i="5"/>
  <c r="Q2958" i="5"/>
  <c r="Q2966" i="5"/>
  <c r="Q2974" i="5"/>
  <c r="Q2982" i="5"/>
  <c r="Q2990" i="5"/>
  <c r="Q2998" i="5"/>
  <c r="Q3006" i="5"/>
  <c r="Q3014" i="5"/>
  <c r="Q3022" i="5"/>
  <c r="Q3030" i="5"/>
  <c r="Q3038" i="5"/>
  <c r="Q3046" i="5"/>
  <c r="Q700" i="5"/>
  <c r="Q720" i="5"/>
  <c r="Q742" i="5"/>
  <c r="Q1815" i="5"/>
  <c r="Q1823" i="5"/>
  <c r="Q1831" i="5"/>
  <c r="Q1839" i="5"/>
  <c r="Q1847" i="5"/>
  <c r="Q1855" i="5"/>
  <c r="Q1863" i="5"/>
  <c r="Q1871" i="5"/>
  <c r="Q1879" i="5"/>
  <c r="Q1887" i="5"/>
  <c r="Q1895" i="5"/>
  <c r="Q1903" i="5"/>
  <c r="Q1911" i="5"/>
  <c r="Q1919" i="5"/>
  <c r="Q1927" i="5"/>
  <c r="Q1935" i="5"/>
  <c r="Q1943" i="5"/>
  <c r="Q1951" i="5"/>
  <c r="Q1959" i="5"/>
  <c r="Q2591" i="5"/>
  <c r="Q2599" i="5"/>
  <c r="Q2607" i="5"/>
  <c r="Q2895" i="5"/>
  <c r="Q2903" i="5"/>
  <c r="Q2911" i="5"/>
  <c r="Q2919" i="5"/>
  <c r="Q2927" i="5"/>
  <c r="Q2935" i="5"/>
  <c r="Q2943" i="5"/>
  <c r="Q2951" i="5"/>
  <c r="Q2959" i="5"/>
  <c r="Q2967" i="5"/>
  <c r="Q2975" i="5"/>
  <c r="Q2983" i="5"/>
  <c r="Q2991" i="5"/>
  <c r="Q2999" i="5"/>
  <c r="Q3007" i="5"/>
  <c r="Q3015" i="5"/>
  <c r="Q3023" i="5"/>
  <c r="Q3031" i="5"/>
  <c r="Q3039" i="5"/>
  <c r="Q3047" i="5"/>
  <c r="Q702" i="5"/>
  <c r="Q724" i="5"/>
  <c r="Q744" i="5"/>
  <c r="Q1808" i="5"/>
  <c r="Q1816" i="5"/>
  <c r="Q1824" i="5"/>
  <c r="Q1832" i="5"/>
  <c r="Q1840" i="5"/>
  <c r="Q1848" i="5"/>
  <c r="Q1856" i="5"/>
  <c r="Q1864" i="5"/>
  <c r="Q1872" i="5"/>
  <c r="Q1880" i="5"/>
  <c r="Q1888" i="5"/>
  <c r="Q1896" i="5"/>
  <c r="Q1904" i="5"/>
  <c r="Q1912" i="5"/>
  <c r="Q1920" i="5"/>
  <c r="Q1928" i="5"/>
  <c r="Q1936" i="5"/>
  <c r="Q1944" i="5"/>
  <c r="Q1952" i="5"/>
  <c r="Q1960" i="5"/>
  <c r="Q2592" i="5"/>
  <c r="Q2600" i="5"/>
  <c r="Q2608" i="5"/>
  <c r="Q2896" i="5"/>
  <c r="Q2904" i="5"/>
  <c r="Q2912" i="5"/>
  <c r="Q2920" i="5"/>
  <c r="Q2928" i="5"/>
  <c r="Q2936" i="5"/>
  <c r="Q2944" i="5"/>
  <c r="Q2952" i="5"/>
  <c r="Q2960" i="5"/>
  <c r="Q2968" i="5"/>
  <c r="Q2976" i="5"/>
  <c r="Q2984" i="5"/>
  <c r="Q2992" i="5"/>
  <c r="Q3000" i="5"/>
  <c r="Q3008" i="5"/>
  <c r="Q3016" i="5"/>
  <c r="Q3024" i="5"/>
  <c r="Q3032" i="5"/>
  <c r="Q3040" i="5"/>
  <c r="Q3048" i="5"/>
  <c r="Q684" i="5"/>
  <c r="Q726" i="5"/>
  <c r="Q748" i="5"/>
  <c r="Q1809" i="5"/>
  <c r="Q1817" i="5"/>
  <c r="Q1825" i="5"/>
  <c r="Q1833" i="5"/>
  <c r="Q1841" i="5"/>
  <c r="Q1849" i="5"/>
  <c r="Q1857" i="5"/>
  <c r="Q1865" i="5"/>
  <c r="Q1873" i="5"/>
  <c r="Q1881" i="5"/>
  <c r="Q1889" i="5"/>
  <c r="Q1897" i="5"/>
  <c r="Q1905" i="5"/>
  <c r="Q1913" i="5"/>
  <c r="Q1921" i="5"/>
  <c r="Q1929" i="5"/>
  <c r="Q1937" i="5"/>
  <c r="Q1945" i="5"/>
  <c r="Q1953" i="5"/>
  <c r="Q1961" i="5"/>
  <c r="Q2593" i="5"/>
  <c r="Q2601" i="5"/>
  <c r="Q2609" i="5"/>
  <c r="Q2889" i="5"/>
  <c r="Q2897" i="5"/>
  <c r="Q2905" i="5"/>
  <c r="Q2913" i="5"/>
  <c r="Q2921" i="5"/>
  <c r="Q2929" i="5"/>
  <c r="Q2937" i="5"/>
  <c r="Q2945" i="5"/>
  <c r="Q2953" i="5"/>
  <c r="Q2961" i="5"/>
  <c r="Q2969" i="5"/>
  <c r="Q2977" i="5"/>
  <c r="Q2985" i="5"/>
  <c r="Q2993" i="5"/>
  <c r="Q3001" i="5"/>
  <c r="Q3009" i="5"/>
  <c r="Q3017" i="5"/>
  <c r="Q3025" i="5"/>
  <c r="Q3033" i="5"/>
  <c r="Q3041" i="5"/>
  <c r="Q708" i="5"/>
  <c r="Q728" i="5"/>
  <c r="Q750" i="5"/>
  <c r="Q1810" i="5"/>
  <c r="Q1818" i="5"/>
  <c r="Q1826" i="5"/>
  <c r="Q1834" i="5"/>
  <c r="Q1842" i="5"/>
  <c r="Q1850" i="5"/>
  <c r="Q1858" i="5"/>
  <c r="Q1866" i="5"/>
  <c r="Q1874" i="5"/>
  <c r="Q1882" i="5"/>
  <c r="Q1890" i="5"/>
  <c r="Q1898" i="5"/>
  <c r="Q1906" i="5"/>
  <c r="Q1914" i="5"/>
  <c r="Q1922" i="5"/>
  <c r="Q1930" i="5"/>
  <c r="Q1938" i="5"/>
  <c r="Q1946" i="5"/>
  <c r="Q1954" i="5"/>
  <c r="Q1962" i="5"/>
  <c r="Q2594" i="5"/>
  <c r="Q2602" i="5"/>
  <c r="Q2610" i="5"/>
  <c r="Q2890" i="5"/>
  <c r="Q2898" i="5"/>
  <c r="Q2906" i="5"/>
  <c r="Q2914" i="5"/>
  <c r="Q2922" i="5"/>
  <c r="Q2930" i="5"/>
  <c r="Q2938" i="5"/>
  <c r="Q2946" i="5"/>
  <c r="Q2954" i="5"/>
  <c r="Q2962" i="5"/>
  <c r="Q2970" i="5"/>
  <c r="Q2978" i="5"/>
  <c r="Q2986" i="5"/>
  <c r="Q2994" i="5"/>
  <c r="Q3002" i="5"/>
  <c r="Q3010" i="5"/>
  <c r="Q3018" i="5"/>
  <c r="Q3026" i="5"/>
  <c r="Q3034" i="5"/>
  <c r="Q3042" i="5"/>
  <c r="Q648" i="5"/>
  <c r="Q712" i="5"/>
  <c r="Q734" i="5"/>
  <c r="Q756" i="5"/>
  <c r="Q1812" i="5"/>
  <c r="Q1820" i="5"/>
  <c r="Q1828" i="5"/>
  <c r="Q1836" i="5"/>
  <c r="Q1844" i="5"/>
  <c r="Q1852" i="5"/>
  <c r="Q1860" i="5"/>
  <c r="Q1868" i="5"/>
  <c r="Q1876" i="5"/>
  <c r="Q1884" i="5"/>
  <c r="Q1892" i="5"/>
  <c r="Q1900" i="5"/>
  <c r="Q1908" i="5"/>
  <c r="Q1916" i="5"/>
  <c r="Q1924" i="5"/>
  <c r="Q1932" i="5"/>
  <c r="Q1940" i="5"/>
  <c r="Q1948" i="5"/>
  <c r="Q1956" i="5"/>
  <c r="Q1964" i="5"/>
  <c r="Q2596" i="5"/>
  <c r="Q2604" i="5"/>
  <c r="Q2892" i="5"/>
  <c r="Q2900" i="5"/>
  <c r="Q2908" i="5"/>
  <c r="Q2916" i="5"/>
  <c r="Q2924" i="5"/>
  <c r="Q2932" i="5"/>
  <c r="Q2940" i="5"/>
  <c r="Q2948" i="5"/>
  <c r="Q2956" i="5"/>
  <c r="Q2964" i="5"/>
  <c r="Q2972" i="5"/>
  <c r="Q2980" i="5"/>
  <c r="Q2988" i="5"/>
  <c r="Q2996" i="5"/>
  <c r="Q3004" i="5"/>
  <c r="Q3012" i="5"/>
  <c r="Q3020" i="5"/>
  <c r="Q3028" i="5"/>
  <c r="Q3036" i="5"/>
  <c r="Q3044" i="5"/>
  <c r="Q710" i="5"/>
  <c r="Q1843" i="5"/>
  <c r="Q1907" i="5"/>
  <c r="Q2947" i="5"/>
  <c r="Q3011" i="5"/>
  <c r="Q732" i="5"/>
  <c r="Q1851" i="5"/>
  <c r="Q1915" i="5"/>
  <c r="Q2891" i="5"/>
  <c r="Q2955" i="5"/>
  <c r="Q3019" i="5"/>
  <c r="Q752" i="5"/>
  <c r="Q1859" i="5"/>
  <c r="Q1923" i="5"/>
  <c r="Q2899" i="5"/>
  <c r="Q2963" i="5"/>
  <c r="Q3027" i="5"/>
  <c r="Q1528" i="5"/>
  <c r="Q1867" i="5"/>
  <c r="Q1931" i="5"/>
  <c r="Q2907" i="5"/>
  <c r="Q2971" i="5"/>
  <c r="Q3035" i="5"/>
  <c r="Q1811" i="5"/>
  <c r="Q1875" i="5"/>
  <c r="Q1939" i="5"/>
  <c r="Q2595" i="5"/>
  <c r="Q2915" i="5"/>
  <c r="Q2979" i="5"/>
  <c r="Q3043" i="5"/>
  <c r="Q1819" i="5"/>
  <c r="Q1883" i="5"/>
  <c r="Q1947" i="5"/>
  <c r="Q2603" i="5"/>
  <c r="Q2923" i="5"/>
  <c r="Q2987" i="5"/>
  <c r="Q1827" i="5"/>
  <c r="Q1891" i="5"/>
  <c r="Q1955" i="5"/>
  <c r="Q2931" i="5"/>
  <c r="Q2995" i="5"/>
  <c r="Q1587" i="5"/>
  <c r="Q2285" i="5"/>
  <c r="Q2134" i="5"/>
  <c r="Q2142" i="5"/>
  <c r="Q2286" i="5"/>
  <c r="Q2159" i="5"/>
  <c r="Q2175" i="5"/>
  <c r="Q2287" i="5"/>
  <c r="Q2136" i="5"/>
  <c r="Q2160" i="5"/>
  <c r="Q2176" i="5"/>
  <c r="Q2288" i="5"/>
  <c r="Q2153" i="5"/>
  <c r="Q2289" i="5"/>
  <c r="Q2170" i="5"/>
  <c r="Q2194" i="5"/>
  <c r="Q2290" i="5"/>
  <c r="Q2164" i="5"/>
  <c r="Q2292" i="5"/>
  <c r="Q2187" i="5"/>
  <c r="Q2291" i="5"/>
  <c r="Q1362" i="5"/>
  <c r="Q1363" i="5"/>
  <c r="Q1397" i="5"/>
  <c r="Q1351" i="5"/>
  <c r="Q1294" i="5"/>
  <c r="Q1318" i="5"/>
  <c r="Q1305" i="5"/>
  <c r="Q266" i="5"/>
  <c r="Q259" i="5"/>
  <c r="Q271" i="5"/>
  <c r="Q1982" i="5"/>
  <c r="Q1988" i="5"/>
  <c r="Q1979" i="5"/>
  <c r="Q1155" i="5"/>
  <c r="Q1161" i="5"/>
  <c r="Q1156" i="5"/>
  <c r="Q11" i="5"/>
  <c r="Q291" i="5"/>
  <c r="Q307" i="5"/>
  <c r="Q44" i="5"/>
  <c r="Q45" i="5"/>
  <c r="Q133" i="5"/>
  <c r="Q22" i="5"/>
  <c r="Q174" i="5"/>
  <c r="Q15" i="5"/>
  <c r="Q39" i="5"/>
  <c r="Q55" i="5"/>
  <c r="Q223" i="5"/>
  <c r="Q17" i="5"/>
  <c r="Q89" i="5"/>
  <c r="Q2477" i="5"/>
  <c r="Q2797" i="5"/>
  <c r="Q2622" i="5"/>
  <c r="Q2798" i="5"/>
  <c r="Q2479" i="5"/>
  <c r="Q2719" i="5"/>
  <c r="Q2488" i="5"/>
  <c r="Q2544" i="5"/>
  <c r="Q2545" i="5"/>
  <c r="Q2705" i="5"/>
  <c r="Q2793" i="5"/>
  <c r="Q2794" i="5"/>
  <c r="Q2644" i="5"/>
  <c r="Q2796" i="5"/>
  <c r="Q2795" i="5"/>
  <c r="Q2483" i="5"/>
  <c r="Q1998" i="5"/>
  <c r="Q1984" i="5"/>
  <c r="Q1992" i="5"/>
  <c r="Q2025" i="5"/>
  <c r="Q2019" i="5"/>
  <c r="Q1172" i="5"/>
  <c r="Q1176" i="5"/>
  <c r="Q1174" i="5"/>
  <c r="Q522" i="5"/>
  <c r="Q523" i="5"/>
  <c r="Q533" i="5"/>
  <c r="Q2429" i="5"/>
  <c r="Q2430" i="5"/>
  <c r="Q2423" i="5"/>
  <c r="Q2424" i="5"/>
  <c r="Q2425" i="5"/>
  <c r="Q2426" i="5"/>
  <c r="Q2428" i="5"/>
  <c r="Q2387" i="5"/>
  <c r="Q26" i="5"/>
  <c r="Q34" i="5"/>
  <c r="Q58" i="5"/>
  <c r="Q66" i="5"/>
  <c r="Q106" i="5"/>
  <c r="Q122" i="5"/>
  <c r="Q130" i="5"/>
  <c r="Q146" i="5"/>
  <c r="Q154" i="5"/>
  <c r="Q162" i="5"/>
  <c r="Q186" i="5"/>
  <c r="Q194" i="5"/>
  <c r="Q210" i="5"/>
  <c r="Q218" i="5"/>
  <c r="Q322" i="5"/>
  <c r="Q330" i="5"/>
  <c r="Q338" i="5"/>
  <c r="Q346" i="5"/>
  <c r="Q354" i="5"/>
  <c r="Q362" i="5"/>
  <c r="Q370" i="5"/>
  <c r="Q378" i="5"/>
  <c r="Q386" i="5"/>
  <c r="Q394" i="5"/>
  <c r="Q402" i="5"/>
  <c r="Q410" i="5"/>
  <c r="Q418" i="5"/>
  <c r="Q426" i="5"/>
  <c r="Q434" i="5"/>
  <c r="Q442" i="5"/>
  <c r="Q514" i="5"/>
  <c r="Q530" i="5"/>
  <c r="Q538" i="5"/>
  <c r="Q554" i="5"/>
  <c r="Q562" i="5"/>
  <c r="Q594" i="5"/>
  <c r="Q602" i="5"/>
  <c r="Q650" i="5"/>
  <c r="Q658" i="5"/>
  <c r="Q666" i="5"/>
  <c r="Q674" i="5"/>
  <c r="Q1186" i="5"/>
  <c r="Q1194" i="5"/>
  <c r="Q1202" i="5"/>
  <c r="Q1210" i="5"/>
  <c r="Q1218" i="5"/>
  <c r="Q1226" i="5"/>
  <c r="Q1234" i="5"/>
  <c r="Q1242" i="5"/>
  <c r="Q1250" i="5"/>
  <c r="Q1258" i="5"/>
  <c r="Q1266" i="5"/>
  <c r="Q1274" i="5"/>
  <c r="Q1282" i="5"/>
  <c r="Q1290" i="5"/>
  <c r="Q1298" i="5"/>
  <c r="Q1330" i="5"/>
  <c r="Q1378" i="5"/>
  <c r="Q1394" i="5"/>
  <c r="Q1402" i="5"/>
  <c r="Q1410" i="5"/>
  <c r="Q1418" i="5"/>
  <c r="Q1434" i="5"/>
  <c r="Q1442" i="5"/>
  <c r="Q1450" i="5"/>
  <c r="Q1466" i="5"/>
  <c r="Q1474" i="5"/>
  <c r="Q1506" i="5"/>
  <c r="Q1514" i="5"/>
  <c r="Q1530" i="5"/>
  <c r="Q1546" i="5"/>
  <c r="Q1554" i="5"/>
  <c r="Q1594" i="5"/>
  <c r="Q1602" i="5"/>
  <c r="Q1610" i="5"/>
  <c r="Q1618" i="5"/>
  <c r="Q1626" i="5"/>
  <c r="Q27" i="5"/>
  <c r="Q35" i="5"/>
  <c r="Q51" i="5"/>
  <c r="Q59" i="5"/>
  <c r="Q67" i="5"/>
  <c r="Q99" i="5"/>
  <c r="Q107" i="5"/>
  <c r="Q123" i="5"/>
  <c r="Q131" i="5"/>
  <c r="Q147" i="5"/>
  <c r="Q155" i="5"/>
  <c r="Q171" i="5"/>
  <c r="Q187" i="5"/>
  <c r="Q219" i="5"/>
  <c r="Q243" i="5"/>
  <c r="Q315" i="5"/>
  <c r="Q323" i="5"/>
  <c r="Q331" i="5"/>
  <c r="Q339" i="5"/>
  <c r="Q347" i="5"/>
  <c r="Q355" i="5"/>
  <c r="Q363" i="5"/>
  <c r="Q371" i="5"/>
  <c r="Q379" i="5"/>
  <c r="Q387" i="5"/>
  <c r="Q395" i="5"/>
  <c r="Q403" i="5"/>
  <c r="Q411" i="5"/>
  <c r="Q419" i="5"/>
  <c r="Q427" i="5"/>
  <c r="Q435" i="5"/>
  <c r="Q443" i="5"/>
  <c r="Q515" i="5"/>
  <c r="Q531" i="5"/>
  <c r="Q539" i="5"/>
  <c r="Q563" i="5"/>
  <c r="Q571" i="5"/>
  <c r="Q579" i="5"/>
  <c r="Q587" i="5"/>
  <c r="Q595" i="5"/>
  <c r="Q603" i="5"/>
  <c r="Q627" i="5"/>
  <c r="Q635" i="5"/>
  <c r="Q659" i="5"/>
  <c r="Q667" i="5"/>
  <c r="Q675" i="5"/>
  <c r="Q691" i="5"/>
  <c r="Q1147" i="5"/>
  <c r="Q1195" i="5"/>
  <c r="Q1203" i="5"/>
  <c r="Q1219" i="5"/>
  <c r="Q1227" i="5"/>
  <c r="Q1235" i="5"/>
  <c r="Q1243" i="5"/>
  <c r="Q1251" i="5"/>
  <c r="Q1259" i="5"/>
  <c r="Q1267" i="5"/>
  <c r="Q1283" i="5"/>
  <c r="Q1291" i="5"/>
  <c r="Q1299" i="5"/>
  <c r="Q1371" i="5"/>
  <c r="Q1395" i="5"/>
  <c r="Q1403" i="5"/>
  <c r="Q1411" i="5"/>
  <c r="Q1419" i="5"/>
  <c r="Q1435" i="5"/>
  <c r="Q1443" i="5"/>
  <c r="Q1459" i="5"/>
  <c r="Q1467" i="5"/>
  <c r="Q1475" i="5"/>
  <c r="Q1515" i="5"/>
  <c r="Q1547" i="5"/>
  <c r="Q1579" i="5"/>
  <c r="Q1595" i="5"/>
  <c r="Q1603" i="5"/>
  <c r="Q1611" i="5"/>
  <c r="Q1619" i="5"/>
  <c r="Q1627" i="5"/>
  <c r="Q1643" i="5"/>
  <c r="Q1651" i="5"/>
  <c r="Q1667" i="5"/>
  <c r="Q1675" i="5"/>
  <c r="Q1683" i="5"/>
  <c r="Q1699" i="5"/>
  <c r="Q1707" i="5"/>
  <c r="Q1715" i="5"/>
  <c r="Q1731" i="5"/>
  <c r="Q1739" i="5"/>
  <c r="Q1747" i="5"/>
  <c r="Q28" i="5"/>
  <c r="Q36" i="5"/>
  <c r="Q52" i="5"/>
  <c r="Q60" i="5"/>
  <c r="Q68" i="5"/>
  <c r="Q76" i="5"/>
  <c r="Q92" i="5"/>
  <c r="Q100" i="5"/>
  <c r="Q108" i="5"/>
  <c r="Q116" i="5"/>
  <c r="Q124" i="5"/>
  <c r="Q140" i="5"/>
  <c r="Q148" i="5"/>
  <c r="Q156" i="5"/>
  <c r="Q172" i="5"/>
  <c r="Q180" i="5"/>
  <c r="Q188" i="5"/>
  <c r="Q29" i="5"/>
  <c r="Q37" i="5"/>
  <c r="Q53" i="5"/>
  <c r="Q61" i="5"/>
  <c r="Q77" i="5"/>
  <c r="Q93" i="5"/>
  <c r="Q101" i="5"/>
  <c r="Q117" i="5"/>
  <c r="Q125" i="5"/>
  <c r="Q149" i="5"/>
  <c r="Q157" i="5"/>
  <c r="Q165" i="5"/>
  <c r="Q173" i="5"/>
  <c r="Q181" i="5"/>
  <c r="Q197" i="5"/>
  <c r="Q221" i="5"/>
  <c r="Q317" i="5"/>
  <c r="Q325" i="5"/>
  <c r="Q333" i="5"/>
  <c r="Q341" i="5"/>
  <c r="Q349" i="5"/>
  <c r="Q357" i="5"/>
  <c r="Q365" i="5"/>
  <c r="Q373" i="5"/>
  <c r="Q381" i="5"/>
  <c r="Q389" i="5"/>
  <c r="Q397" i="5"/>
  <c r="Q413" i="5"/>
  <c r="Q421" i="5"/>
  <c r="Q445" i="5"/>
  <c r="Q453" i="5"/>
  <c r="Q517" i="5"/>
  <c r="Q525" i="5"/>
  <c r="Q549" i="5"/>
  <c r="Q557" i="5"/>
  <c r="Q565" i="5"/>
  <c r="Q573" i="5"/>
  <c r="Q581" i="5"/>
  <c r="Q589" i="5"/>
  <c r="Q597" i="5"/>
  <c r="Q605" i="5"/>
  <c r="Q613" i="5"/>
  <c r="Q621" i="5"/>
  <c r="Q653" i="5"/>
  <c r="Q661" i="5"/>
  <c r="Q669" i="5"/>
  <c r="Q685" i="5"/>
  <c r="Q693" i="5"/>
  <c r="Q1149" i="5"/>
  <c r="Q1181" i="5"/>
  <c r="Q1189" i="5"/>
  <c r="Q1197" i="5"/>
  <c r="Q1205" i="5"/>
  <c r="Q1213" i="5"/>
  <c r="Q1221" i="5"/>
  <c r="Q1229" i="5"/>
  <c r="Q1237" i="5"/>
  <c r="Q1245" i="5"/>
  <c r="Q1253" i="5"/>
  <c r="Q1261" i="5"/>
  <c r="Q1269" i="5"/>
  <c r="Q1277" i="5"/>
  <c r="Q1309" i="5"/>
  <c r="Q1325" i="5"/>
  <c r="Q1357" i="5"/>
  <c r="Q1373" i="5"/>
  <c r="Q1413" i="5"/>
  <c r="Q1421" i="5"/>
  <c r="Q1437" i="5"/>
  <c r="Q1445" i="5"/>
  <c r="Q1453" i="5"/>
  <c r="Q1461" i="5"/>
  <c r="Q1477" i="5"/>
  <c r="Q1509" i="5"/>
  <c r="Q1517" i="5"/>
  <c r="Q1549" i="5"/>
  <c r="Q1557" i="5"/>
  <c r="Q1565" i="5"/>
  <c r="Q1573" i="5"/>
  <c r="Q1581" i="5"/>
  <c r="Q1597" i="5"/>
  <c r="Q1605" i="5"/>
  <c r="Q1613" i="5"/>
  <c r="Q1621" i="5"/>
  <c r="Q30" i="5"/>
  <c r="Q38" i="5"/>
  <c r="Q46" i="5"/>
  <c r="Q54" i="5"/>
  <c r="Q62" i="5"/>
  <c r="Q70" i="5"/>
  <c r="Q78" i="5"/>
  <c r="Q86" i="5"/>
  <c r="Q94" i="5"/>
  <c r="Q102" i="5"/>
  <c r="Q118" i="5"/>
  <c r="Q126" i="5"/>
  <c r="Q134" i="5"/>
  <c r="Q150" i="5"/>
  <c r="Q158" i="5"/>
  <c r="Q166" i="5"/>
  <c r="Q182" i="5"/>
  <c r="Q198" i="5"/>
  <c r="Q206" i="5"/>
  <c r="Q214" i="5"/>
  <c r="Q222" i="5"/>
  <c r="Q318" i="5"/>
  <c r="Q326" i="5"/>
  <c r="Q334" i="5"/>
  <c r="Q342" i="5"/>
  <c r="Q350" i="5"/>
  <c r="Q358" i="5"/>
  <c r="Q366" i="5"/>
  <c r="Q374" i="5"/>
  <c r="Q382" i="5"/>
  <c r="Q390" i="5"/>
  <c r="Q398" i="5"/>
  <c r="Q422" i="5"/>
  <c r="Q438" i="5"/>
  <c r="Q446" i="5"/>
  <c r="Q454" i="5"/>
  <c r="Q23" i="5"/>
  <c r="Q31" i="5"/>
  <c r="Q47" i="5"/>
  <c r="Q71" i="5"/>
  <c r="Q79" i="5"/>
  <c r="Q87" i="5"/>
  <c r="Q95" i="5"/>
  <c r="Q103" i="5"/>
  <c r="Q111" i="5"/>
  <c r="Q119" i="5"/>
  <c r="Q127" i="5"/>
  <c r="Q135" i="5"/>
  <c r="Q151" i="5"/>
  <c r="Q159" i="5"/>
  <c r="Q167" i="5"/>
  <c r="Q175" i="5"/>
  <c r="Q183" i="5"/>
  <c r="Q199" i="5"/>
  <c r="Q215" i="5"/>
  <c r="Q319" i="5"/>
  <c r="Q327" i="5"/>
  <c r="Q335" i="5"/>
  <c r="Q343" i="5"/>
  <c r="Q351" i="5"/>
  <c r="Q359" i="5"/>
  <c r="Q367" i="5"/>
  <c r="Q375" i="5"/>
  <c r="Q383" i="5"/>
  <c r="Q391" i="5"/>
  <c r="Q399" i="5"/>
  <c r="Q407" i="5"/>
  <c r="Q519" i="5"/>
  <c r="Q527" i="5"/>
  <c r="Q535" i="5"/>
  <c r="Q543" i="5"/>
  <c r="Q551" i="5"/>
  <c r="Q559" i="5"/>
  <c r="Q567" i="5"/>
  <c r="Q575" i="5"/>
  <c r="Q583" i="5"/>
  <c r="Q591" i="5"/>
  <c r="Q599" i="5"/>
  <c r="Q607" i="5"/>
  <c r="Q623" i="5"/>
  <c r="Q655" i="5"/>
  <c r="Q663" i="5"/>
  <c r="Q671" i="5"/>
  <c r="Q679" i="5"/>
  <c r="Q1143" i="5"/>
  <c r="Q1183" i="5"/>
  <c r="Q1191" i="5"/>
  <c r="Q1207" i="5"/>
  <c r="Q1215" i="5"/>
  <c r="Q1223" i="5"/>
  <c r="Q1231" i="5"/>
  <c r="Q1239" i="5"/>
  <c r="Q1247" i="5"/>
  <c r="Q1255" i="5"/>
  <c r="Q1263" i="5"/>
  <c r="Q1271" i="5"/>
  <c r="Q1279" i="5"/>
  <c r="Q1303" i="5"/>
  <c r="Q1375" i="5"/>
  <c r="Q1383" i="5"/>
  <c r="Q1391" i="5"/>
  <c r="Q1415" i="5"/>
  <c r="Q1423" i="5"/>
  <c r="Q1431" i="5"/>
  <c r="Q1439" i="5"/>
  <c r="Q1447" i="5"/>
  <c r="Q1455" i="5"/>
  <c r="Q1463" i="5"/>
  <c r="Q1479" i="5"/>
  <c r="Q1511" i="5"/>
  <c r="Q1519" i="5"/>
  <c r="Q1527" i="5"/>
  <c r="Q1543" i="5"/>
  <c r="Q1551" i="5"/>
  <c r="Q1575" i="5"/>
  <c r="Q1583" i="5"/>
  <c r="Q1591" i="5"/>
  <c r="Q1599" i="5"/>
  <c r="Q1607" i="5"/>
  <c r="Q1615" i="5"/>
  <c r="Q1623" i="5"/>
  <c r="Q1631" i="5"/>
  <c r="Q1639" i="5"/>
  <c r="Q1647" i="5"/>
  <c r="Q1663" i="5"/>
  <c r="Q1671" i="5"/>
  <c r="Q1687" i="5"/>
  <c r="Q1695" i="5"/>
  <c r="Q1703" i="5"/>
  <c r="Q1711" i="5"/>
  <c r="Q1727" i="5"/>
  <c r="Q1743" i="5"/>
  <c r="Q1751" i="5"/>
  <c r="Q25" i="5"/>
  <c r="Q33" i="5"/>
  <c r="Q41" i="5"/>
  <c r="Q49" i="5"/>
  <c r="Q57" i="5"/>
  <c r="Q81" i="5"/>
  <c r="Q105" i="5"/>
  <c r="Q113" i="5"/>
  <c r="Q121" i="5"/>
  <c r="Q129" i="5"/>
  <c r="Q145" i="5"/>
  <c r="Q153" i="5"/>
  <c r="Q161" i="5"/>
  <c r="Q193" i="5"/>
  <c r="Q217" i="5"/>
  <c r="Q313" i="5"/>
  <c r="Q321" i="5"/>
  <c r="Q329" i="5"/>
  <c r="Q337" i="5"/>
  <c r="Q345" i="5"/>
  <c r="Q353" i="5"/>
  <c r="Q361" i="5"/>
  <c r="Q369" i="5"/>
  <c r="Q377" i="5"/>
  <c r="Q385" i="5"/>
  <c r="Q393" i="5"/>
  <c r="Q401" i="5"/>
  <c r="Q409" i="5"/>
  <c r="Q425" i="5"/>
  <c r="Q433" i="5"/>
  <c r="Q441" i="5"/>
  <c r="Q449" i="5"/>
  <c r="Q457" i="5"/>
  <c r="Q521" i="5"/>
  <c r="Q529" i="5"/>
  <c r="Q537" i="5"/>
  <c r="Q545" i="5"/>
  <c r="Q553" i="5"/>
  <c r="Q561" i="5"/>
  <c r="Q569" i="5"/>
  <c r="Q577" i="5"/>
  <c r="Q585" i="5"/>
  <c r="Q593" i="5"/>
  <c r="Q601" i="5"/>
  <c r="Q617" i="5"/>
  <c r="Q657" i="5"/>
  <c r="Q665" i="5"/>
  <c r="Q681" i="5"/>
  <c r="Q1145" i="5"/>
  <c r="Q1169" i="5"/>
  <c r="Q1185" i="5"/>
  <c r="Q1193" i="5"/>
  <c r="Q1201" i="5"/>
  <c r="Q1209" i="5"/>
  <c r="Q1217" i="5"/>
  <c r="Q1225" i="5"/>
  <c r="Q1233" i="5"/>
  <c r="Q1241" i="5"/>
  <c r="Q136" i="5"/>
  <c r="Q312" i="5"/>
  <c r="Q344" i="5"/>
  <c r="Q376" i="5"/>
  <c r="Q408" i="5"/>
  <c r="Q440" i="5"/>
  <c r="Q524" i="5"/>
  <c r="Q588" i="5"/>
  <c r="Q608" i="5"/>
  <c r="Q1180" i="5"/>
  <c r="Q1200" i="5"/>
  <c r="Q1222" i="5"/>
  <c r="Q1244" i="5"/>
  <c r="Q1260" i="5"/>
  <c r="Q1276" i="5"/>
  <c r="Q1292" i="5"/>
  <c r="Q1356" i="5"/>
  <c r="Q1372" i="5"/>
  <c r="Q1404" i="5"/>
  <c r="Q1420" i="5"/>
  <c r="Q1468" i="5"/>
  <c r="Q1484" i="5"/>
  <c r="Q1516" i="5"/>
  <c r="Q1532" i="5"/>
  <c r="Q1564" i="5"/>
  <c r="Q1596" i="5"/>
  <c r="Q1638" i="5"/>
  <c r="Q1649" i="5"/>
  <c r="Q1670" i="5"/>
  <c r="Q1681" i="5"/>
  <c r="Q1702" i="5"/>
  <c r="Q1713" i="5"/>
  <c r="Q1724" i="5"/>
  <c r="Q1745" i="5"/>
  <c r="Q2053" i="5"/>
  <c r="Q2061" i="5"/>
  <c r="Q2069" i="5"/>
  <c r="Q2077" i="5"/>
  <c r="Q2085" i="5"/>
  <c r="Q2093" i="5"/>
  <c r="Q2101" i="5"/>
  <c r="Q2109" i="5"/>
  <c r="Q2117" i="5"/>
  <c r="Q2125" i="5"/>
  <c r="Q2309" i="5"/>
  <c r="Q2317" i="5"/>
  <c r="Q2325" i="5"/>
  <c r="Q2341" i="5"/>
  <c r="Q2349" i="5"/>
  <c r="Q2357" i="5"/>
  <c r="Q2365" i="5"/>
  <c r="Q2373" i="5"/>
  <c r="Q2381" i="5"/>
  <c r="Q2493" i="5"/>
  <c r="Q2501" i="5"/>
  <c r="Q2509" i="5"/>
  <c r="Q2517" i="5"/>
  <c r="Q2525" i="5"/>
  <c r="Q2533" i="5"/>
  <c r="Q2541" i="5"/>
  <c r="Q2549" i="5"/>
  <c r="Q2557" i="5"/>
  <c r="Q2565" i="5"/>
  <c r="Q2573" i="5"/>
  <c r="Q2581" i="5"/>
  <c r="Q2669" i="5"/>
  <c r="Q2677" i="5"/>
  <c r="Q2685" i="5"/>
  <c r="Q2693" i="5"/>
  <c r="Q2709" i="5"/>
  <c r="Q2717" i="5"/>
  <c r="Q2725" i="5"/>
  <c r="Q2733" i="5"/>
  <c r="Q2741" i="5"/>
  <c r="Q2749" i="5"/>
  <c r="Q2813" i="5"/>
  <c r="Q2821" i="5"/>
  <c r="Q2829" i="5"/>
  <c r="Q2837" i="5"/>
  <c r="Q2845" i="5"/>
  <c r="Q2853" i="5"/>
  <c r="Q2861" i="5"/>
  <c r="Q2869" i="5"/>
  <c r="Q316" i="5"/>
  <c r="Q348" i="5"/>
  <c r="Q380" i="5"/>
  <c r="Q412" i="5"/>
  <c r="Q444" i="5"/>
  <c r="Q526" i="5"/>
  <c r="Q548" i="5"/>
  <c r="Q590" i="5"/>
  <c r="Q612" i="5"/>
  <c r="Q676" i="5"/>
  <c r="Q1182" i="5"/>
  <c r="Q1204" i="5"/>
  <c r="Q1224" i="5"/>
  <c r="Q1246" i="5"/>
  <c r="Q1262" i="5"/>
  <c r="Q1278" i="5"/>
  <c r="Q1310" i="5"/>
  <c r="Q1326" i="5"/>
  <c r="Q1374" i="5"/>
  <c r="Q1390" i="5"/>
  <c r="Q1422" i="5"/>
  <c r="Q1438" i="5"/>
  <c r="Q1454" i="5"/>
  <c r="Q1470" i="5"/>
  <c r="Q1518" i="5"/>
  <c r="Q1582" i="5"/>
  <c r="Q1614" i="5"/>
  <c r="Q1640" i="5"/>
  <c r="Q1650" i="5"/>
  <c r="Q1672" i="5"/>
  <c r="Q1693" i="5"/>
  <c r="Q1704" i="5"/>
  <c r="Q1714" i="5"/>
  <c r="Q1725" i="5"/>
  <c r="Q1746" i="5"/>
  <c r="Q2046" i="5"/>
  <c r="Q2054" i="5"/>
  <c r="Q2062" i="5"/>
  <c r="Q2070" i="5"/>
  <c r="Q2078" i="5"/>
  <c r="Q2086" i="5"/>
  <c r="Q2094" i="5"/>
  <c r="Q2102" i="5"/>
  <c r="Q2110" i="5"/>
  <c r="Q2118" i="5"/>
  <c r="Q2310" i="5"/>
  <c r="Q2318" i="5"/>
  <c r="Q2326" i="5"/>
  <c r="Q2334" i="5"/>
  <c r="Q2342" i="5"/>
  <c r="Q2350" i="5"/>
  <c r="Q2358" i="5"/>
  <c r="Q2366" i="5"/>
  <c r="Q2374" i="5"/>
  <c r="Q2382" i="5"/>
  <c r="Q2494" i="5"/>
  <c r="Q2502" i="5"/>
  <c r="Q2518" i="5"/>
  <c r="Q2534" i="5"/>
  <c r="Q2542" i="5"/>
  <c r="Q2550" i="5"/>
  <c r="Q2558" i="5"/>
  <c r="Q2566" i="5"/>
  <c r="Q2574" i="5"/>
  <c r="Q2582" i="5"/>
  <c r="Q2670" i="5"/>
  <c r="Q2678" i="5"/>
  <c r="Q2686" i="5"/>
  <c r="Q2694" i="5"/>
  <c r="Q2718" i="5"/>
  <c r="Q2726" i="5"/>
  <c r="Q2734" i="5"/>
  <c r="Q2742" i="5"/>
  <c r="Q2750" i="5"/>
  <c r="Q2814" i="5"/>
  <c r="Q2822" i="5"/>
  <c r="Q2830" i="5"/>
  <c r="Q2838" i="5"/>
  <c r="Q2846" i="5"/>
  <c r="Q2854" i="5"/>
  <c r="Q2862" i="5"/>
  <c r="Q2870" i="5"/>
  <c r="Q24" i="5"/>
  <c r="Q88" i="5"/>
  <c r="Q216" i="5"/>
  <c r="Q320" i="5"/>
  <c r="Q352" i="5"/>
  <c r="Q384" i="5"/>
  <c r="Q416" i="5"/>
  <c r="Q448" i="5"/>
  <c r="Q550" i="5"/>
  <c r="Q572" i="5"/>
  <c r="Q592" i="5"/>
  <c r="Q656" i="5"/>
  <c r="Q678" i="5"/>
  <c r="Q1164" i="5"/>
  <c r="Q1184" i="5"/>
  <c r="Q1206" i="5"/>
  <c r="Q1228" i="5"/>
  <c r="Q1248" i="5"/>
  <c r="Q1264" i="5"/>
  <c r="Q1280" i="5"/>
  <c r="Q1312" i="5"/>
  <c r="Q1376" i="5"/>
  <c r="Q1408" i="5"/>
  <c r="Q1424" i="5"/>
  <c r="Q1456" i="5"/>
  <c r="Q1520" i="5"/>
  <c r="Q1552" i="5"/>
  <c r="Q1600" i="5"/>
  <c r="Q1616" i="5"/>
  <c r="Q1630" i="5"/>
  <c r="Q1641" i="5"/>
  <c r="Q1652" i="5"/>
  <c r="Q1673" i="5"/>
  <c r="Q1684" i="5"/>
  <c r="Q1694" i="5"/>
  <c r="Q1705" i="5"/>
  <c r="Q1716" i="5"/>
  <c r="Q1726" i="5"/>
  <c r="Q1748" i="5"/>
  <c r="Q1767" i="5"/>
  <c r="Q1775" i="5"/>
  <c r="Q1807" i="5"/>
  <c r="Q2047" i="5"/>
  <c r="Q2055" i="5"/>
  <c r="Q2063" i="5"/>
  <c r="Q2071" i="5"/>
  <c r="Q2079" i="5"/>
  <c r="Q2087" i="5"/>
  <c r="Q2095" i="5"/>
  <c r="Q2103" i="5"/>
  <c r="Q2111" i="5"/>
  <c r="Q2119" i="5"/>
  <c r="Q2303" i="5"/>
  <c r="Q2311" i="5"/>
  <c r="Q2319" i="5"/>
  <c r="Q2327" i="5"/>
  <c r="Q2335" i="5"/>
  <c r="Q2343" i="5"/>
  <c r="Q2351" i="5"/>
  <c r="Q2359" i="5"/>
  <c r="Q2367" i="5"/>
  <c r="Q2375" i="5"/>
  <c r="Q2383" i="5"/>
  <c r="Q2495" i="5"/>
  <c r="Q2503" i="5"/>
  <c r="Q2511" i="5"/>
  <c r="Q2519" i="5"/>
  <c r="Q2527" i="5"/>
  <c r="Q2535" i="5"/>
  <c r="Q2551" i="5"/>
  <c r="Q2559" i="5"/>
  <c r="Q2567" i="5"/>
  <c r="Q2575" i="5"/>
  <c r="Q2583" i="5"/>
  <c r="Q2671" i="5"/>
  <c r="Q2679" i="5"/>
  <c r="Q2687" i="5"/>
  <c r="Q2695" i="5"/>
  <c r="Q2727" i="5"/>
  <c r="Q2735" i="5"/>
  <c r="Q2743" i="5"/>
  <c r="Q2751" i="5"/>
  <c r="Q2815" i="5"/>
  <c r="Q2823" i="5"/>
  <c r="Q2831" i="5"/>
  <c r="Q2839" i="5"/>
  <c r="Q2847" i="5"/>
  <c r="Q2855" i="5"/>
  <c r="Q2863" i="5"/>
  <c r="Q32" i="5"/>
  <c r="Q96" i="5"/>
  <c r="Q160" i="5"/>
  <c r="Q324" i="5"/>
  <c r="Q356" i="5"/>
  <c r="Q388" i="5"/>
  <c r="Q420" i="5"/>
  <c r="Q552" i="5"/>
  <c r="Q574" i="5"/>
  <c r="Q596" i="5"/>
  <c r="Q616" i="5"/>
  <c r="Q660" i="5"/>
  <c r="Q680" i="5"/>
  <c r="Q1144" i="5"/>
  <c r="Q1188" i="5"/>
  <c r="Q1208" i="5"/>
  <c r="Q1230" i="5"/>
  <c r="Q1249" i="5"/>
  <c r="Q1265" i="5"/>
  <c r="Q1281" i="5"/>
  <c r="Q1297" i="5"/>
  <c r="Q1329" i="5"/>
  <c r="Q1377" i="5"/>
  <c r="Q1409" i="5"/>
  <c r="Q1425" i="5"/>
  <c r="Q1473" i="5"/>
  <c r="Q1489" i="5"/>
  <c r="Q1521" i="5"/>
  <c r="Q1553" i="5"/>
  <c r="Q1617" i="5"/>
  <c r="Q1632" i="5"/>
  <c r="Q1642" i="5"/>
  <c r="Q1653" i="5"/>
  <c r="Q1664" i="5"/>
  <c r="Q1674" i="5"/>
  <c r="Q1685" i="5"/>
  <c r="Q1706" i="5"/>
  <c r="Q1728" i="5"/>
  <c r="Q1738" i="5"/>
  <c r="Q1749" i="5"/>
  <c r="Q1760" i="5"/>
  <c r="Q2048" i="5"/>
  <c r="Q2056" i="5"/>
  <c r="Q2064" i="5"/>
  <c r="Q2072" i="5"/>
  <c r="Q2080" i="5"/>
  <c r="Q2088" i="5"/>
  <c r="Q2096" i="5"/>
  <c r="Q2104" i="5"/>
  <c r="Q2112" i="5"/>
  <c r="Q2120" i="5"/>
  <c r="Q2304" i="5"/>
  <c r="Q2312" i="5"/>
  <c r="Q2320" i="5"/>
  <c r="Q2328" i="5"/>
  <c r="Q2336" i="5"/>
  <c r="Q2344" i="5"/>
  <c r="Q2360" i="5"/>
  <c r="Q2368" i="5"/>
  <c r="Q2376" i="5"/>
  <c r="Q2384" i="5"/>
  <c r="Q2392" i="5"/>
  <c r="Q2504" i="5"/>
  <c r="Q2512" i="5"/>
  <c r="Q2520" i="5"/>
  <c r="Q2528" i="5"/>
  <c r="Q2536" i="5"/>
  <c r="Q2560" i="5"/>
  <c r="Q2568" i="5"/>
  <c r="Q2576" i="5"/>
  <c r="Q2584" i="5"/>
  <c r="Q2672" i="5"/>
  <c r="Q2680" i="5"/>
  <c r="Q2688" i="5"/>
  <c r="Q2696" i="5"/>
  <c r="Q2704" i="5"/>
  <c r="Q2712" i="5"/>
  <c r="Q2728" i="5"/>
  <c r="Q2736" i="5"/>
  <c r="Q2744" i="5"/>
  <c r="Q2816" i="5"/>
  <c r="Q2824" i="5"/>
  <c r="Q2832" i="5"/>
  <c r="Q2840" i="5"/>
  <c r="Q2848" i="5"/>
  <c r="Q2856" i="5"/>
  <c r="Q2864" i="5"/>
  <c r="Q40" i="5"/>
  <c r="Q104" i="5"/>
  <c r="Q328" i="5"/>
  <c r="Q360" i="5"/>
  <c r="Q392" i="5"/>
  <c r="Q534" i="5"/>
  <c r="Q598" i="5"/>
  <c r="Q662" i="5"/>
  <c r="Q704" i="5"/>
  <c r="Q1148" i="5"/>
  <c r="Q1168" i="5"/>
  <c r="Q1190" i="5"/>
  <c r="Q1212" i="5"/>
  <c r="Q1232" i="5"/>
  <c r="Q1252" i="5"/>
  <c r="Q1268" i="5"/>
  <c r="Q1332" i="5"/>
  <c r="Q1444" i="5"/>
  <c r="Q1460" i="5"/>
  <c r="Q1476" i="5"/>
  <c r="Q1508" i="5"/>
  <c r="Q1540" i="5"/>
  <c r="Q1556" i="5"/>
  <c r="Q1572" i="5"/>
  <c r="Q1604" i="5"/>
  <c r="Q1620" i="5"/>
  <c r="Q1633" i="5"/>
  <c r="Q1644" i="5"/>
  <c r="Q1676" i="5"/>
  <c r="Q1708" i="5"/>
  <c r="Q1729" i="5"/>
  <c r="Q1740" i="5"/>
  <c r="Q1750" i="5"/>
  <c r="Q2049" i="5"/>
  <c r="Q2057" i="5"/>
  <c r="Q2065" i="5"/>
  <c r="Q2073" i="5"/>
  <c r="Q2081" i="5"/>
  <c r="Q2089" i="5"/>
  <c r="Q2097" i="5"/>
  <c r="Q2105" i="5"/>
  <c r="Q2113" i="5"/>
  <c r="Q2121" i="5"/>
  <c r="Q2305" i="5"/>
  <c r="Q2313" i="5"/>
  <c r="Q2321" i="5"/>
  <c r="Q2329" i="5"/>
  <c r="Q2345" i="5"/>
  <c r="Q2353" i="5"/>
  <c r="Q2361" i="5"/>
  <c r="Q2377" i="5"/>
  <c r="Q2385" i="5"/>
  <c r="Q2393" i="5"/>
  <c r="Q2497" i="5"/>
  <c r="Q2505" i="5"/>
  <c r="Q2513" i="5"/>
  <c r="Q2521" i="5"/>
  <c r="Q2561" i="5"/>
  <c r="Q2569" i="5"/>
  <c r="Q2577" i="5"/>
  <c r="Q2585" i="5"/>
  <c r="Q2665" i="5"/>
  <c r="Q2673" i="5"/>
  <c r="Q2681" i="5"/>
  <c r="Q2689" i="5"/>
  <c r="Q2697" i="5"/>
  <c r="Q2729" i="5"/>
  <c r="Q2737" i="5"/>
  <c r="Q2745" i="5"/>
  <c r="Q2817" i="5"/>
  <c r="Q2825" i="5"/>
  <c r="Q2833" i="5"/>
  <c r="Q2841" i="5"/>
  <c r="Q2849" i="5"/>
  <c r="Q2857" i="5"/>
  <c r="Q2865" i="5"/>
  <c r="Q48" i="5"/>
  <c r="Q112" i="5"/>
  <c r="Q332" i="5"/>
  <c r="Q364" i="5"/>
  <c r="Q396" i="5"/>
  <c r="Q428" i="5"/>
  <c r="Q516" i="5"/>
  <c r="Q536" i="5"/>
  <c r="Q558" i="5"/>
  <c r="Q580" i="5"/>
  <c r="Q600" i="5"/>
  <c r="Q622" i="5"/>
  <c r="Q664" i="5"/>
  <c r="Q686" i="5"/>
  <c r="Q1150" i="5"/>
  <c r="Q1192" i="5"/>
  <c r="Q1214" i="5"/>
  <c r="Q1236" i="5"/>
  <c r="Q1254" i="5"/>
  <c r="Q1270" i="5"/>
  <c r="Q1286" i="5"/>
  <c r="Q1302" i="5"/>
  <c r="Q1382" i="5"/>
  <c r="Q1414" i="5"/>
  <c r="Q1446" i="5"/>
  <c r="Q1462" i="5"/>
  <c r="Q1478" i="5"/>
  <c r="Q1510" i="5"/>
  <c r="Q1526" i="5"/>
  <c r="Q1542" i="5"/>
  <c r="Q1606" i="5"/>
  <c r="Q1622" i="5"/>
  <c r="Q1634" i="5"/>
  <c r="Q1645" i="5"/>
  <c r="Q1666" i="5"/>
  <c r="Q1709" i="5"/>
  <c r="Q1730" i="5"/>
  <c r="Q1741" i="5"/>
  <c r="Q2050" i="5"/>
  <c r="Q2058" i="5"/>
  <c r="Q2066" i="5"/>
  <c r="Q2074" i="5"/>
  <c r="Q2082" i="5"/>
  <c r="Q2090" i="5"/>
  <c r="Q2098" i="5"/>
  <c r="Q2106" i="5"/>
  <c r="Q2114" i="5"/>
  <c r="Q2122" i="5"/>
  <c r="Q2306" i="5"/>
  <c r="Q2314" i="5"/>
  <c r="Q2322" i="5"/>
  <c r="Q2330" i="5"/>
  <c r="Q2338" i="5"/>
  <c r="Q2346" i="5"/>
  <c r="Q2354" i="5"/>
  <c r="Q2362" i="5"/>
  <c r="Q2370" i="5"/>
  <c r="Q2378" i="5"/>
  <c r="Q2386" i="5"/>
  <c r="Q2394" i="5"/>
  <c r="Q2498" i="5"/>
  <c r="Q2506" i="5"/>
  <c r="Q2522" i="5"/>
  <c r="Q2530" i="5"/>
  <c r="Q2538" i="5"/>
  <c r="Q2546" i="5"/>
  <c r="Q2562" i="5"/>
  <c r="Q2570" i="5"/>
  <c r="Q2578" i="5"/>
  <c r="Q2586" i="5"/>
  <c r="Q2666" i="5"/>
  <c r="Q2674" i="5"/>
  <c r="Q2682" i="5"/>
  <c r="Q2690" i="5"/>
  <c r="Q2698" i="5"/>
  <c r="Q2714" i="5"/>
  <c r="Q2722" i="5"/>
  <c r="Q2730" i="5"/>
  <c r="Q2738" i="5"/>
  <c r="Q2746" i="5"/>
  <c r="Q2818" i="5"/>
  <c r="Q2826" i="5"/>
  <c r="Q2834" i="5"/>
  <c r="Q2842" i="5"/>
  <c r="Q2850" i="5"/>
  <c r="Q2858" i="5"/>
  <c r="Q2866" i="5"/>
  <c r="Q128" i="5"/>
  <c r="Q340" i="5"/>
  <c r="Q372" i="5"/>
  <c r="Q436" i="5"/>
  <c r="Q520" i="5"/>
  <c r="Q542" i="5"/>
  <c r="Q564" i="5"/>
  <c r="Q584" i="5"/>
  <c r="Q606" i="5"/>
  <c r="Q628" i="5"/>
  <c r="Q670" i="5"/>
  <c r="Q692" i="5"/>
  <c r="Q1198" i="5"/>
  <c r="Q1220" i="5"/>
  <c r="Q1240" i="5"/>
  <c r="Q1257" i="5"/>
  <c r="Q1273" i="5"/>
  <c r="Q1289" i="5"/>
  <c r="Q1385" i="5"/>
  <c r="Q1401" i="5"/>
  <c r="Q1417" i="5"/>
  <c r="Q1433" i="5"/>
  <c r="Q1449" i="5"/>
  <c r="Q1481" i="5"/>
  <c r="Q1513" i="5"/>
  <c r="Q1529" i="5"/>
  <c r="Q1545" i="5"/>
  <c r="Q1561" i="5"/>
  <c r="Q1593" i="5"/>
  <c r="Q1609" i="5"/>
  <c r="Q1625" i="5"/>
  <c r="Q1637" i="5"/>
  <c r="Q1648" i="5"/>
  <c r="Q1658" i="5"/>
  <c r="Q1690" i="5"/>
  <c r="Q1701" i="5"/>
  <c r="Q1722" i="5"/>
  <c r="Q1733" i="5"/>
  <c r="Q1744" i="5"/>
  <c r="Q1780" i="5"/>
  <c r="Q2052" i="5"/>
  <c r="Q2060" i="5"/>
  <c r="Q2068" i="5"/>
  <c r="Q2076" i="5"/>
  <c r="Q2084" i="5"/>
  <c r="Q2092" i="5"/>
  <c r="Q2100" i="5"/>
  <c r="Q2108" i="5"/>
  <c r="Q2116" i="5"/>
  <c r="Q2124" i="5"/>
  <c r="Q2308" i="5"/>
  <c r="Q2324" i="5"/>
  <c r="Q2332" i="5"/>
  <c r="Q2340" i="5"/>
  <c r="Q2356" i="5"/>
  <c r="Q2364" i="5"/>
  <c r="Q2372" i="5"/>
  <c r="Q2380" i="5"/>
  <c r="Q2388" i="5"/>
  <c r="Q2492" i="5"/>
  <c r="Q2500" i="5"/>
  <c r="Q2508" i="5"/>
  <c r="Q2524" i="5"/>
  <c r="Q2532" i="5"/>
  <c r="Q2540" i="5"/>
  <c r="Q2548" i="5"/>
  <c r="Q2556" i="5"/>
  <c r="Q2564" i="5"/>
  <c r="Q2572" i="5"/>
  <c r="Q2580" i="5"/>
  <c r="Q2668" i="5"/>
  <c r="Q2676" i="5"/>
  <c r="Q2684" i="5"/>
  <c r="Q2692" i="5"/>
  <c r="Q2700" i="5"/>
  <c r="Q2708" i="5"/>
  <c r="Q2716" i="5"/>
  <c r="Q2724" i="5"/>
  <c r="Q2732" i="5"/>
  <c r="Q2740" i="5"/>
  <c r="Q2748" i="5"/>
  <c r="Q2812" i="5"/>
  <c r="Q2820" i="5"/>
  <c r="Q2828" i="5"/>
  <c r="Q2836" i="5"/>
  <c r="Q2844" i="5"/>
  <c r="Q2852" i="5"/>
  <c r="Q2860" i="5"/>
  <c r="Q2868" i="5"/>
  <c r="Q540" i="5"/>
  <c r="Q1216" i="5"/>
  <c r="Q1480" i="5"/>
  <c r="Q1608" i="5"/>
  <c r="Q1700" i="5"/>
  <c r="Q1779" i="5"/>
  <c r="Q2099" i="5"/>
  <c r="Q2307" i="5"/>
  <c r="Q2371" i="5"/>
  <c r="Q2499" i="5"/>
  <c r="Q2563" i="5"/>
  <c r="Q2691" i="5"/>
  <c r="Q2819" i="5"/>
  <c r="Q336" i="5"/>
  <c r="Q560" i="5"/>
  <c r="Q1238" i="5"/>
  <c r="Q1624" i="5"/>
  <c r="Q1710" i="5"/>
  <c r="Q2107" i="5"/>
  <c r="Q2315" i="5"/>
  <c r="Q2507" i="5"/>
  <c r="Q2571" i="5"/>
  <c r="Q2699" i="5"/>
  <c r="Q2827" i="5"/>
  <c r="Q368" i="5"/>
  <c r="Q582" i="5"/>
  <c r="Q1256" i="5"/>
  <c r="Q1384" i="5"/>
  <c r="Q1512" i="5"/>
  <c r="Q2051" i="5"/>
  <c r="Q2115" i="5"/>
  <c r="Q2323" i="5"/>
  <c r="Q2579" i="5"/>
  <c r="Q2707" i="5"/>
  <c r="Q2835" i="5"/>
  <c r="Q400" i="5"/>
  <c r="Q604" i="5"/>
  <c r="Q1272" i="5"/>
  <c r="Q1400" i="5"/>
  <c r="Q1732" i="5"/>
  <c r="Q2059" i="5"/>
  <c r="Q2123" i="5"/>
  <c r="Q2331" i="5"/>
  <c r="Q2523" i="5"/>
  <c r="Q2715" i="5"/>
  <c r="Q2843" i="5"/>
  <c r="Q432" i="5"/>
  <c r="Q1416" i="5"/>
  <c r="Q1544" i="5"/>
  <c r="Q1657" i="5"/>
  <c r="Q1742" i="5"/>
  <c r="Q2067" i="5"/>
  <c r="Q2339" i="5"/>
  <c r="Q2531" i="5"/>
  <c r="Q2723" i="5"/>
  <c r="Q2851" i="5"/>
  <c r="Q120" i="5"/>
  <c r="Q1432" i="5"/>
  <c r="Q1668" i="5"/>
  <c r="Q2075" i="5"/>
  <c r="Q2539" i="5"/>
  <c r="Q2667" i="5"/>
  <c r="Q2731" i="5"/>
  <c r="Q2859" i="5"/>
  <c r="Q668" i="5"/>
  <c r="Q1448" i="5"/>
  <c r="Q2083" i="5"/>
  <c r="Q2355" i="5"/>
  <c r="Q2547" i="5"/>
  <c r="Q2675" i="5"/>
  <c r="Q2739" i="5"/>
  <c r="Q2867" i="5"/>
  <c r="Q2555" i="5"/>
  <c r="Q1336" i="5"/>
  <c r="Q626" i="5"/>
  <c r="Q639" i="5"/>
  <c r="Q1994" i="5"/>
  <c r="Q2300" i="5"/>
  <c r="Q1995" i="5"/>
  <c r="Q629" i="5"/>
  <c r="Q615" i="5"/>
  <c r="Q2040" i="5"/>
  <c r="Q1163" i="5"/>
  <c r="Q1165" i="5"/>
  <c r="Q1159" i="5"/>
  <c r="Q474" i="5"/>
  <c r="Q475" i="5"/>
  <c r="Q476" i="5"/>
  <c r="Q1349" i="5"/>
  <c r="Q1381" i="5"/>
  <c r="Q1399" i="5"/>
  <c r="Q1407" i="5"/>
  <c r="Q1366" i="5"/>
  <c r="Q1430" i="5"/>
  <c r="Q1352" i="5"/>
  <c r="Q625" i="5"/>
  <c r="Q620" i="5"/>
  <c r="Q646" i="5"/>
  <c r="Q450" i="5"/>
  <c r="Q477" i="5"/>
  <c r="Q456" i="5"/>
  <c r="Q2413" i="5"/>
  <c r="Q2398" i="5"/>
  <c r="Q2414" i="5"/>
  <c r="Q2407" i="5"/>
  <c r="Q2408" i="5"/>
  <c r="Q2409" i="5"/>
  <c r="Q2410" i="5"/>
  <c r="Q2412" i="5"/>
  <c r="Q2411" i="5"/>
  <c r="Q1498" i="5"/>
  <c r="Q1499" i="5"/>
  <c r="Q1501" i="5"/>
  <c r="Q1503" i="5"/>
  <c r="Q1500" i="5"/>
  <c r="Q1502" i="5"/>
  <c r="Q1965" i="5"/>
  <c r="Q2301" i="5"/>
  <c r="Q1983" i="5"/>
  <c r="Q1991" i="5"/>
  <c r="Q1723" i="5"/>
  <c r="Q1789" i="5"/>
  <c r="Q1788" i="5"/>
  <c r="Q1322" i="5"/>
  <c r="Q1341" i="5"/>
  <c r="Q1429" i="5"/>
  <c r="Q1428" i="5"/>
  <c r="Q1398" i="5"/>
  <c r="Q1321" i="5"/>
  <c r="Q458" i="5"/>
  <c r="Q461" i="5"/>
  <c r="Q473" i="5"/>
  <c r="Q472" i="5"/>
  <c r="Q431" i="5"/>
  <c r="Q417" i="5"/>
  <c r="Q424" i="5"/>
  <c r="Q405" i="5"/>
  <c r="Q406" i="5"/>
  <c r="Q452" i="5"/>
  <c r="Q3003" i="5"/>
  <c r="Q2491" i="5"/>
  <c r="Q1963" i="5"/>
  <c r="Q1196" i="5"/>
  <c r="Q610" i="5"/>
  <c r="Q566" i="5"/>
  <c r="Q614" i="5"/>
  <c r="Q2405" i="5"/>
  <c r="Q2406" i="5"/>
  <c r="Q2455" i="5"/>
  <c r="Q2463" i="5"/>
  <c r="Q2449" i="5"/>
  <c r="Q2465" i="5"/>
  <c r="Q2444" i="5"/>
  <c r="Q2459" i="5"/>
  <c r="Q619" i="5"/>
  <c r="Q645" i="5"/>
  <c r="Q647" i="5"/>
  <c r="Q2767" i="5"/>
  <c r="Q2768" i="5"/>
  <c r="Q2721" i="5"/>
  <c r="Q2634" i="5"/>
  <c r="Q2635" i="5"/>
  <c r="Q1835" i="5"/>
  <c r="Q922" i="5"/>
  <c r="Q962" i="5"/>
  <c r="Q986" i="5"/>
  <c r="Q1002" i="5"/>
  <c r="Q1010" i="5"/>
  <c r="Q1018" i="5"/>
  <c r="Q1026" i="5"/>
  <c r="Q1034" i="5"/>
  <c r="Q1042" i="5"/>
  <c r="Q931" i="5"/>
  <c r="Q939" i="5"/>
  <c r="Q995" i="5"/>
  <c r="Q1003" i="5"/>
  <c r="Q1011" i="5"/>
  <c r="Q1019" i="5"/>
  <c r="Q1027" i="5"/>
  <c r="Q1035" i="5"/>
  <c r="Q1043" i="5"/>
  <c r="Q917" i="5"/>
  <c r="Q925" i="5"/>
  <c r="Q941" i="5"/>
  <c r="Q981" i="5"/>
  <c r="Q997" i="5"/>
  <c r="Q1005" i="5"/>
  <c r="Q1013" i="5"/>
  <c r="Q1021" i="5"/>
  <c r="Q1029" i="5"/>
  <c r="Q1037" i="5"/>
  <c r="Q1045" i="5"/>
  <c r="Q967" i="5"/>
  <c r="Q991" i="5"/>
  <c r="Q999" i="5"/>
  <c r="Q1015" i="5"/>
  <c r="Q1023" i="5"/>
  <c r="Q1031" i="5"/>
  <c r="Q1039" i="5"/>
  <c r="Q929" i="5"/>
  <c r="Q1001" i="5"/>
  <c r="Q1009" i="5"/>
  <c r="Q1017" i="5"/>
  <c r="Q1025" i="5"/>
  <c r="Q1033" i="5"/>
  <c r="Q1041" i="5"/>
  <c r="Q984" i="5"/>
  <c r="Q1004" i="5"/>
  <c r="Q1022" i="5"/>
  <c r="Q1044" i="5"/>
  <c r="Q1006" i="5"/>
  <c r="Q1024" i="5"/>
  <c r="Q950" i="5"/>
  <c r="Q1028" i="5"/>
  <c r="Q916" i="5"/>
  <c r="Q1008" i="5"/>
  <c r="Q1030" i="5"/>
  <c r="Q974" i="5"/>
  <c r="Q992" i="5"/>
  <c r="Q1012" i="5"/>
  <c r="Q1032" i="5"/>
  <c r="Q936" i="5"/>
  <c r="Q1014" i="5"/>
  <c r="Q1036" i="5"/>
  <c r="Q1000" i="5"/>
  <c r="Q1020" i="5"/>
  <c r="Q1040" i="5"/>
  <c r="Q1038" i="5"/>
  <c r="Q1483" i="5"/>
  <c r="Q1469" i="5"/>
  <c r="Q1559" i="5"/>
  <c r="Q1655" i="5"/>
  <c r="Q1548" i="5"/>
  <c r="Q1660" i="5"/>
  <c r="Q1537" i="5"/>
  <c r="Q2660" i="5"/>
  <c r="Q1560" i="5"/>
  <c r="Q2702" i="5"/>
  <c r="Q2774" i="5"/>
  <c r="Q2775" i="5"/>
  <c r="Q2637" i="5"/>
  <c r="Q2765" i="5"/>
  <c r="Q2766" i="5"/>
  <c r="Q2664" i="5"/>
  <c r="Q2764" i="5"/>
  <c r="Q2781" i="5"/>
  <c r="Q2478" i="5"/>
  <c r="Q2782" i="5"/>
  <c r="Q2543" i="5"/>
  <c r="Q2631" i="5"/>
  <c r="Q2783" i="5"/>
  <c r="Q2472" i="5"/>
  <c r="Q2480" i="5"/>
  <c r="Q2616" i="5"/>
  <c r="Q2784" i="5"/>
  <c r="Q2537" i="5"/>
  <c r="Q2785" i="5"/>
  <c r="Q2642" i="5"/>
  <c r="Q2786" i="5"/>
  <c r="Q2476" i="5"/>
  <c r="Q2620" i="5"/>
  <c r="Q2389" i="5"/>
  <c r="Q2461" i="5"/>
  <c r="Q2454" i="5"/>
  <c r="Q2399" i="5"/>
  <c r="Q2400" i="5"/>
  <c r="Q2458" i="5"/>
  <c r="Q2466" i="5"/>
  <c r="Q2452" i="5"/>
  <c r="Q2460" i="5"/>
  <c r="Q630" i="5"/>
  <c r="Q1798" i="5"/>
  <c r="Q636" i="5"/>
  <c r="Q1791" i="5"/>
  <c r="Q644" i="5"/>
  <c r="Q1794" i="5"/>
  <c r="Q1986" i="5"/>
  <c r="Q2045" i="5"/>
  <c r="Q2126" i="5"/>
  <c r="Q2043" i="5"/>
  <c r="Q1562" i="5"/>
  <c r="Q1567" i="5"/>
  <c r="Q1566" i="5"/>
  <c r="Q1101" i="5"/>
  <c r="Q1119" i="5"/>
  <c r="Q1121" i="5"/>
  <c r="Q1120" i="5"/>
  <c r="Q1126" i="5"/>
  <c r="Q1134" i="5"/>
  <c r="Q1132" i="5"/>
  <c r="Q495" i="5"/>
  <c r="Q480" i="5"/>
  <c r="Q1800" i="5"/>
  <c r="Q1801" i="5"/>
  <c r="Q500" i="5"/>
  <c r="Q1796" i="5"/>
  <c r="Q251" i="5"/>
  <c r="Q253" i="5"/>
  <c r="Q246" i="5"/>
  <c r="Q258" i="5"/>
  <c r="Q267" i="5"/>
  <c r="Q257" i="5"/>
  <c r="Q930" i="5"/>
  <c r="Q946" i="5"/>
  <c r="Q954" i="5"/>
  <c r="Q970" i="5"/>
  <c r="Q994" i="5"/>
  <c r="Q947" i="5"/>
  <c r="Q971" i="5"/>
  <c r="Q979" i="5"/>
  <c r="Q987" i="5"/>
  <c r="Q1099" i="5"/>
  <c r="Q933" i="5"/>
  <c r="Q949" i="5"/>
  <c r="Q965" i="5"/>
  <c r="Q919" i="5"/>
  <c r="Q943" i="5"/>
  <c r="Q959" i="5"/>
  <c r="Q983" i="5"/>
  <c r="Q913" i="5"/>
  <c r="Q953" i="5"/>
  <c r="Q961" i="5"/>
  <c r="Q985" i="5"/>
  <c r="Q993" i="5"/>
  <c r="Q2189" i="5"/>
  <c r="Q2174" i="5"/>
  <c r="Q2190" i="5"/>
  <c r="Q2167" i="5"/>
  <c r="Q2223" i="5"/>
  <c r="Q990" i="5"/>
  <c r="Q2224" i="5"/>
  <c r="Q2129" i="5"/>
  <c r="Q2145" i="5"/>
  <c r="Q2225" i="5"/>
  <c r="Q996" i="5"/>
  <c r="Q2130" i="5"/>
  <c r="Q2162" i="5"/>
  <c r="Q926" i="5"/>
  <c r="Q960" i="5"/>
  <c r="Q982" i="5"/>
  <c r="Q2172" i="5"/>
  <c r="Q980" i="5"/>
  <c r="Q924" i="5"/>
  <c r="Q998" i="5"/>
  <c r="Q2147" i="5"/>
  <c r="Q2485" i="5"/>
  <c r="Q2789" i="5"/>
  <c r="Q2486" i="5"/>
  <c r="Q2614" i="5"/>
  <c r="Q2710" i="5"/>
  <c r="Q2790" i="5"/>
  <c r="Q2487" i="5"/>
  <c r="Q2791" i="5"/>
  <c r="Q2792" i="5"/>
  <c r="Q2473" i="5"/>
  <c r="Q2713" i="5"/>
  <c r="Q2618" i="5"/>
  <c r="Q2516" i="5"/>
  <c r="Q2788" i="5"/>
  <c r="Q2515" i="5"/>
  <c r="Q2787" i="5"/>
  <c r="Q1058" i="5"/>
  <c r="Q1066" i="5"/>
  <c r="Q1074" i="5"/>
  <c r="Q1059" i="5"/>
  <c r="Q1067" i="5"/>
  <c r="Q1075" i="5"/>
  <c r="Q1061" i="5"/>
  <c r="Q1069" i="5"/>
  <c r="Q1063" i="5"/>
  <c r="Q1071" i="5"/>
  <c r="Q1057" i="5"/>
  <c r="Q1065" i="5"/>
  <c r="Q1073" i="5"/>
  <c r="Q1064" i="5"/>
  <c r="Q1068" i="5"/>
  <c r="Q1070" i="5"/>
  <c r="Q1072" i="5"/>
  <c r="Q1056" i="5"/>
  <c r="Q1062" i="5"/>
  <c r="Q1060" i="5"/>
  <c r="Q2701" i="5"/>
  <c r="Q2773" i="5"/>
  <c r="Q2772" i="5"/>
  <c r="Q2021" i="5"/>
  <c r="Q2018" i="5"/>
  <c r="Q1570" i="5"/>
  <c r="Q1563" i="5"/>
  <c r="Q1577" i="5"/>
  <c r="Q1154" i="5"/>
  <c r="Q1131" i="5"/>
  <c r="Q1125" i="5"/>
  <c r="Q1170" i="5"/>
  <c r="Q1167" i="5"/>
  <c r="Q1158" i="5"/>
  <c r="Q546" i="5"/>
  <c r="Q544" i="5"/>
  <c r="Q532" i="5"/>
  <c r="Q2437" i="5"/>
  <c r="Q2438" i="5"/>
  <c r="Q2391" i="5"/>
  <c r="Q2439" i="5"/>
  <c r="Q2352" i="5"/>
  <c r="Q2440" i="5"/>
  <c r="Q2337" i="5"/>
  <c r="Q2441" i="5"/>
  <c r="Q2442" i="5"/>
  <c r="Q203" i="5"/>
  <c r="Q204" i="5"/>
  <c r="Q189" i="5"/>
  <c r="Q234" i="5"/>
  <c r="Q274" i="5"/>
  <c r="Q211" i="5"/>
  <c r="Q237" i="5"/>
  <c r="Q278" i="5"/>
  <c r="Q279" i="5"/>
  <c r="Q490" i="5"/>
  <c r="Q491" i="5"/>
  <c r="Q507" i="5"/>
  <c r="Q501" i="5"/>
  <c r="Q509" i="5"/>
  <c r="Q255" i="5"/>
  <c r="Q263" i="5"/>
  <c r="Q503" i="5"/>
  <c r="Q511" i="5"/>
  <c r="Q249" i="5"/>
  <c r="Q489" i="5"/>
  <c r="Q505" i="5"/>
  <c r="Q513" i="5"/>
  <c r="Q264" i="5"/>
  <c r="Q502" i="5"/>
  <c r="Q504" i="5"/>
  <c r="Q508" i="5"/>
  <c r="Q2471" i="5"/>
  <c r="Q510" i="5"/>
  <c r="Q512" i="5"/>
  <c r="Q2490" i="5"/>
  <c r="Q2778" i="5"/>
  <c r="Q256" i="5"/>
  <c r="Q2468" i="5"/>
  <c r="Q2484" i="5"/>
  <c r="Q2780" i="5"/>
  <c r="Q2779" i="5"/>
  <c r="Q2467" i="5"/>
  <c r="Q634" i="5"/>
  <c r="Q2205" i="5"/>
  <c r="Q2213" i="5"/>
  <c r="Q2221" i="5"/>
  <c r="Q2206" i="5"/>
  <c r="Q2214" i="5"/>
  <c r="Q2222" i="5"/>
  <c r="Q2207" i="5"/>
  <c r="Q2215" i="5"/>
  <c r="Q2208" i="5"/>
  <c r="Q2216" i="5"/>
  <c r="Q2209" i="5"/>
  <c r="Q2217" i="5"/>
  <c r="Q2210" i="5"/>
  <c r="Q2218" i="5"/>
  <c r="Q2196" i="5"/>
  <c r="Q2204" i="5"/>
  <c r="Q2212" i="5"/>
  <c r="Q2220" i="5"/>
  <c r="Q2211" i="5"/>
  <c r="Q882" i="5"/>
  <c r="Q898" i="5"/>
  <c r="Q883" i="5"/>
  <c r="Q899" i="5"/>
  <c r="Q829" i="5"/>
  <c r="Q853" i="5"/>
  <c r="Q1525" i="5"/>
  <c r="Q807" i="5"/>
  <c r="Q839" i="5"/>
  <c r="Q871" i="5"/>
  <c r="Q887" i="5"/>
  <c r="Q1471" i="5"/>
  <c r="Q1487" i="5"/>
  <c r="Q1759" i="5"/>
  <c r="Q873" i="5"/>
  <c r="Q897" i="5"/>
  <c r="Q905" i="5"/>
  <c r="Q800" i="5"/>
  <c r="Q1773" i="5"/>
  <c r="Q2133" i="5"/>
  <c r="Q2173" i="5"/>
  <c r="Q804" i="5"/>
  <c r="Q846" i="5"/>
  <c r="Q1584" i="5"/>
  <c r="Q1662" i="5"/>
  <c r="Q1758" i="5"/>
  <c r="Q2752" i="5"/>
  <c r="Q790" i="5"/>
  <c r="Q854" i="5"/>
  <c r="Q896" i="5"/>
  <c r="Q1524" i="5"/>
  <c r="Q1686" i="5"/>
  <c r="Q1769" i="5"/>
  <c r="Q2169" i="5"/>
  <c r="Q2625" i="5"/>
  <c r="Q2753" i="5"/>
  <c r="Q1590" i="5"/>
  <c r="Q1762" i="5"/>
  <c r="Q1754" i="5"/>
  <c r="Q2132" i="5"/>
  <c r="Q2627" i="5"/>
  <c r="Q796" i="5"/>
  <c r="Q1491" i="5"/>
  <c r="Q1495" i="5"/>
  <c r="Q1492" i="5"/>
  <c r="Q1494" i="5"/>
  <c r="Q1497" i="5"/>
  <c r="Q1496" i="5"/>
  <c r="Q914" i="5"/>
  <c r="Q938" i="5"/>
  <c r="Q978" i="5"/>
  <c r="Q915" i="5"/>
  <c r="Q923" i="5"/>
  <c r="Q963" i="5"/>
  <c r="Q957" i="5"/>
  <c r="Q973" i="5"/>
  <c r="Q951" i="5"/>
  <c r="Q975" i="5"/>
  <c r="Q937" i="5"/>
  <c r="Q945" i="5"/>
  <c r="Q969" i="5"/>
  <c r="Q977" i="5"/>
  <c r="Q944" i="5"/>
  <c r="Q964" i="5"/>
  <c r="Q2157" i="5"/>
  <c r="Q2197" i="5"/>
  <c r="Q2245" i="5"/>
  <c r="Q2253" i="5"/>
  <c r="Q2261" i="5"/>
  <c r="Q2269" i="5"/>
  <c r="Q2277" i="5"/>
  <c r="Q928" i="5"/>
  <c r="Q948" i="5"/>
  <c r="Q966" i="5"/>
  <c r="Q2158" i="5"/>
  <c r="Q2166" i="5"/>
  <c r="Q2198" i="5"/>
  <c r="Q2246" i="5"/>
  <c r="Q2254" i="5"/>
  <c r="Q2262" i="5"/>
  <c r="Q2270" i="5"/>
  <c r="Q2278" i="5"/>
  <c r="Q912" i="5"/>
  <c r="Q932" i="5"/>
  <c r="Q968" i="5"/>
  <c r="Q2127" i="5"/>
  <c r="Q2143" i="5"/>
  <c r="Q2191" i="5"/>
  <c r="Q2199" i="5"/>
  <c r="Q2247" i="5"/>
  <c r="Q2255" i="5"/>
  <c r="Q2263" i="5"/>
  <c r="Q2271" i="5"/>
  <c r="Q2279" i="5"/>
  <c r="Q934" i="5"/>
  <c r="Q952" i="5"/>
  <c r="Q972" i="5"/>
  <c r="Q2144" i="5"/>
  <c r="Q2152" i="5"/>
  <c r="Q2168" i="5"/>
  <c r="Q2184" i="5"/>
  <c r="Q2192" i="5"/>
  <c r="Q2200" i="5"/>
  <c r="Q2248" i="5"/>
  <c r="Q2256" i="5"/>
  <c r="Q2264" i="5"/>
  <c r="Q2272" i="5"/>
  <c r="Q2280" i="5"/>
  <c r="Q918" i="5"/>
  <c r="Q2161" i="5"/>
  <c r="Q2185" i="5"/>
  <c r="Q2193" i="5"/>
  <c r="Q2201" i="5"/>
  <c r="Q2249" i="5"/>
  <c r="Q2257" i="5"/>
  <c r="Q2265" i="5"/>
  <c r="Q2273" i="5"/>
  <c r="Q2281" i="5"/>
  <c r="Q976" i="5"/>
  <c r="Q2138" i="5"/>
  <c r="Q2154" i="5"/>
  <c r="Q2178" i="5"/>
  <c r="Q2186" i="5"/>
  <c r="Q2202" i="5"/>
  <c r="Q2242" i="5"/>
  <c r="Q2250" i="5"/>
  <c r="Q2258" i="5"/>
  <c r="Q2266" i="5"/>
  <c r="Q2274" i="5"/>
  <c r="Q2282" i="5"/>
  <c r="Q942" i="5"/>
  <c r="Q2188" i="5"/>
  <c r="Q2244" i="5"/>
  <c r="Q2252" i="5"/>
  <c r="Q2260" i="5"/>
  <c r="Q2268" i="5"/>
  <c r="Q2276" i="5"/>
  <c r="Q2284" i="5"/>
  <c r="Q2163" i="5"/>
  <c r="Q2243" i="5"/>
  <c r="Q958" i="5"/>
  <c r="Q2171" i="5"/>
  <c r="Q2251" i="5"/>
  <c r="Q2259" i="5"/>
  <c r="Q2267" i="5"/>
  <c r="Q2131" i="5"/>
  <c r="Q2195" i="5"/>
  <c r="Q2275" i="5"/>
  <c r="Q2139" i="5"/>
  <c r="Q2203" i="5"/>
  <c r="Q2283" i="5"/>
  <c r="Q940" i="5"/>
  <c r="Q1974" i="5"/>
  <c r="Q2302" i="5"/>
  <c r="Q1978" i="5"/>
  <c r="Q1971" i="5"/>
  <c r="Q2703" i="5"/>
  <c r="Q2776" i="5"/>
  <c r="Q2777" i="5"/>
  <c r="Q2029" i="5"/>
  <c r="Q2038" i="5"/>
  <c r="Q1578" i="5"/>
  <c r="Q1571" i="5"/>
  <c r="Q1536" i="5"/>
  <c r="Q1386" i="5"/>
  <c r="Q1427" i="5"/>
  <c r="Q1365" i="5"/>
  <c r="Q1319" i="5"/>
  <c r="Q1388" i="5"/>
  <c r="Q1320" i="5"/>
  <c r="Q1171" i="5"/>
  <c r="Q1142" i="5"/>
  <c r="Q1166" i="5"/>
  <c r="Q1100" i="5"/>
  <c r="Q1102" i="5"/>
  <c r="Q466" i="5"/>
  <c r="Q469" i="5"/>
  <c r="Q465" i="5"/>
  <c r="Q460" i="5"/>
  <c r="Q482" i="5"/>
  <c r="Q486" i="5"/>
  <c r="Q479" i="5"/>
  <c r="Q493" i="5"/>
  <c r="Q494" i="5"/>
  <c r="Q488" i="5"/>
  <c r="Q298" i="5"/>
  <c r="Q292" i="5"/>
  <c r="Q296" i="5"/>
  <c r="Q252" i="5"/>
  <c r="Q261" i="5"/>
  <c r="Q272" i="5"/>
  <c r="Q2613" i="5"/>
  <c r="Q2638" i="5"/>
  <c r="Q2769" i="5"/>
  <c r="Q2770" i="5"/>
  <c r="Q2771" i="5"/>
  <c r="Q2939" i="5"/>
  <c r="Q2427" i="5"/>
  <c r="Q1899" i="5"/>
  <c r="Q1016" i="5"/>
  <c r="N1096" i="5"/>
  <c r="N1097" i="5"/>
  <c r="N1098" i="5"/>
  <c r="N955" i="5"/>
  <c r="N1091" i="5"/>
  <c r="N956" i="5"/>
  <c r="N988" i="5"/>
  <c r="N1092" i="5"/>
  <c r="N989" i="5"/>
  <c r="N927" i="5"/>
  <c r="N935" i="5"/>
  <c r="N1007" i="5"/>
  <c r="N1095" i="5"/>
  <c r="T2235" i="5"/>
  <c r="T2227" i="5"/>
  <c r="T2240" i="5"/>
  <c r="T2232" i="5"/>
  <c r="T2239" i="5"/>
  <c r="T1094" i="5"/>
  <c r="T927" i="5"/>
  <c r="T935" i="5"/>
  <c r="T1007" i="5"/>
  <c r="T920" i="5"/>
  <c r="T1096" i="5"/>
  <c r="T1098" i="5"/>
  <c r="T956" i="5"/>
  <c r="T988" i="5"/>
  <c r="T1092" i="5"/>
  <c r="T955" i="5"/>
  <c r="T1091" i="5"/>
  <c r="T1095" i="5"/>
  <c r="T1093" i="5"/>
  <c r="T1097" i="5"/>
  <c r="T989" i="5"/>
  <c r="T2238" i="5"/>
  <c r="T2230" i="5"/>
  <c r="T2237" i="5"/>
  <c r="T2229" i="5"/>
  <c r="T2236" i="5"/>
  <c r="T2228" i="5"/>
  <c r="H31" i="4"/>
  <c r="H36" i="4"/>
  <c r="I139" i="13" s="1"/>
  <c r="H34" i="4"/>
  <c r="J33" i="4"/>
  <c r="K161" i="13" s="1"/>
  <c r="J32" i="4"/>
  <c r="J8" i="4"/>
  <c r="K99" i="13" s="1"/>
  <c r="K11" i="9" l="1"/>
  <c r="R5" i="6" s="1"/>
  <c r="K7" i="9"/>
  <c r="R3" i="6" s="1"/>
  <c r="K13" i="9"/>
  <c r="R6" i="6" s="1"/>
  <c r="K9" i="9"/>
  <c r="R4" i="6" s="1"/>
  <c r="I135" i="13"/>
  <c r="R1806" i="5" s="1"/>
  <c r="I136" i="13"/>
  <c r="I143" i="13"/>
  <c r="I144" i="13"/>
  <c r="K143" i="13"/>
  <c r="K144" i="13"/>
  <c r="K141" i="13"/>
  <c r="K142" i="13"/>
  <c r="K135" i="13"/>
  <c r="S1806" i="5" s="1"/>
  <c r="K136" i="13"/>
  <c r="I141" i="13"/>
  <c r="I142" i="13"/>
  <c r="F15" i="4"/>
  <c r="T1586" i="5"/>
  <c r="T2027" i="5"/>
  <c r="T2039" i="5"/>
  <c r="T2030" i="5"/>
  <c r="T2035" i="5"/>
  <c r="T2589" i="5"/>
  <c r="T2590" i="5"/>
  <c r="T2023" i="5"/>
  <c r="T2037" i="5"/>
  <c r="T2022" i="5"/>
  <c r="T2033" i="5"/>
  <c r="T2034" i="5"/>
  <c r="T2031" i="5"/>
  <c r="T2026" i="5"/>
  <c r="T2587" i="5"/>
  <c r="T2036" i="5"/>
  <c r="T2588" i="5"/>
  <c r="T2020" i="5"/>
  <c r="T1806" i="5"/>
  <c r="T696" i="5"/>
  <c r="P1806" i="5"/>
  <c r="O1586" i="5"/>
  <c r="O2027" i="5"/>
  <c r="O2039" i="5"/>
  <c r="O2030" i="5"/>
  <c r="O2035" i="5"/>
  <c r="O2589" i="5"/>
  <c r="O2590" i="5"/>
  <c r="O2023" i="5"/>
  <c r="O2037" i="5"/>
  <c r="O2022" i="5"/>
  <c r="O2033" i="5"/>
  <c r="O2034" i="5"/>
  <c r="O2031" i="5"/>
  <c r="O2026" i="5"/>
  <c r="O2587" i="5"/>
  <c r="O2036" i="5"/>
  <c r="O2588" i="5"/>
  <c r="O2020" i="5"/>
  <c r="O1806" i="5"/>
  <c r="O696" i="5"/>
  <c r="N1586" i="5"/>
  <c r="N2027" i="5"/>
  <c r="N2039" i="5"/>
  <c r="N2030" i="5"/>
  <c r="N2035" i="5"/>
  <c r="N2589" i="5"/>
  <c r="N2590" i="5"/>
  <c r="N2023" i="5"/>
  <c r="N2037" i="5"/>
  <c r="N2022" i="5"/>
  <c r="N2033" i="5"/>
  <c r="N2034" i="5"/>
  <c r="N2031" i="5"/>
  <c r="N2026" i="5"/>
  <c r="N2587" i="5"/>
  <c r="N2036" i="5"/>
  <c r="N2588" i="5"/>
  <c r="N2020" i="5"/>
  <c r="N1806" i="5"/>
  <c r="N696" i="5"/>
  <c r="F24" i="4"/>
  <c r="F35" i="4"/>
  <c r="F28" i="4"/>
  <c r="F19" i="4"/>
  <c r="G160" i="13" s="1"/>
  <c r="F27" i="4"/>
  <c r="F20" i="4"/>
  <c r="F25" i="4"/>
  <c r="F23" i="4"/>
  <c r="F26" i="4"/>
  <c r="F21" i="4"/>
  <c r="F7" i="4"/>
  <c r="J7" i="4" s="1"/>
  <c r="S2023" i="5" s="1"/>
  <c r="F30" i="4"/>
  <c r="F22" i="4"/>
  <c r="F4" i="4"/>
  <c r="H4" i="4" s="1"/>
  <c r="F16" i="4"/>
  <c r="F29" i="4"/>
  <c r="J29" i="4" s="1"/>
  <c r="F12" i="4"/>
  <c r="H12" i="4" s="1"/>
  <c r="F14" i="4"/>
  <c r="F13" i="4"/>
  <c r="F3" i="4"/>
  <c r="F6" i="4"/>
  <c r="F5" i="4"/>
  <c r="F17" i="4"/>
  <c r="F18" i="4"/>
  <c r="F10" i="4"/>
  <c r="H10" i="4" s="1"/>
  <c r="F11" i="4"/>
  <c r="K16" i="9" l="1"/>
  <c r="J6" i="4"/>
  <c r="G25" i="13"/>
  <c r="G41" i="13"/>
  <c r="G73" i="13"/>
  <c r="G97" i="13"/>
  <c r="G29" i="13"/>
  <c r="G18" i="13"/>
  <c r="G106" i="13"/>
  <c r="G77" i="13"/>
  <c r="G117" i="13"/>
  <c r="G27" i="13"/>
  <c r="G43" i="13"/>
  <c r="G51" i="13"/>
  <c r="P2590" i="5" s="1"/>
  <c r="G67" i="13"/>
  <c r="G75" i="13"/>
  <c r="G124" i="13"/>
  <c r="P2588" i="5" s="1"/>
  <c r="G156" i="13"/>
  <c r="G14" i="13"/>
  <c r="G38" i="13"/>
  <c r="G46" i="13"/>
  <c r="G54" i="13"/>
  <c r="G70" i="13"/>
  <c r="G102" i="13"/>
  <c r="G126" i="13"/>
  <c r="G56" i="13"/>
  <c r="G15" i="13"/>
  <c r="G23" i="13"/>
  <c r="G31" i="13"/>
  <c r="G39" i="13"/>
  <c r="G55" i="13"/>
  <c r="G79" i="13"/>
  <c r="G48" i="13"/>
  <c r="P2589" i="5" s="1"/>
  <c r="G64" i="13"/>
  <c r="G120" i="13"/>
  <c r="G104" i="13"/>
  <c r="H27" i="4"/>
  <c r="I158" i="13" s="1"/>
  <c r="G158" i="13"/>
  <c r="J3" i="4"/>
  <c r="G17" i="13"/>
  <c r="P2039" i="5" s="1"/>
  <c r="G33" i="13"/>
  <c r="G89" i="13"/>
  <c r="G105" i="13"/>
  <c r="G61" i="13"/>
  <c r="G34" i="13"/>
  <c r="G58" i="13"/>
  <c r="G90" i="13"/>
  <c r="G98" i="13"/>
  <c r="G19" i="13"/>
  <c r="G35" i="13"/>
  <c r="G59" i="13"/>
  <c r="G91" i="13"/>
  <c r="G107" i="13"/>
  <c r="G123" i="13"/>
  <c r="G21" i="13"/>
  <c r="P2035" i="5" s="1"/>
  <c r="G109" i="13"/>
  <c r="G20" i="13"/>
  <c r="P2030" i="5" s="1"/>
  <c r="G36" i="13"/>
  <c r="G60" i="13"/>
  <c r="G92" i="13"/>
  <c r="G100" i="13"/>
  <c r="G108" i="13"/>
  <c r="G101" i="13"/>
  <c r="P2022" i="5" s="1"/>
  <c r="G62" i="13"/>
  <c r="G110" i="13"/>
  <c r="G16" i="13"/>
  <c r="G103" i="13"/>
  <c r="G111" i="13"/>
  <c r="G119" i="13"/>
  <c r="G32" i="13"/>
  <c r="G128" i="13"/>
  <c r="G88" i="13"/>
  <c r="G112" i="13"/>
  <c r="J30" i="4"/>
  <c r="G137" i="13"/>
  <c r="G138" i="13"/>
  <c r="H13" i="4"/>
  <c r="I4" i="13" s="1"/>
  <c r="R3049" i="5" s="1"/>
  <c r="G4" i="13"/>
  <c r="P3049" i="5" s="1"/>
  <c r="H28" i="4"/>
  <c r="I163" i="13" s="1"/>
  <c r="G163" i="13"/>
  <c r="J14" i="4"/>
  <c r="K6" i="13" s="1"/>
  <c r="G6" i="13"/>
  <c r="J35" i="4"/>
  <c r="G145" i="13"/>
  <c r="G153" i="13"/>
  <c r="G146" i="13"/>
  <c r="G154" i="13"/>
  <c r="P696" i="5" s="1"/>
  <c r="G157" i="13"/>
  <c r="G147" i="13"/>
  <c r="G155" i="13"/>
  <c r="G149" i="13"/>
  <c r="G148" i="13"/>
  <c r="G150" i="13"/>
  <c r="G151" i="13"/>
  <c r="G152" i="13"/>
  <c r="J24" i="4"/>
  <c r="K162" i="13" s="1"/>
  <c r="G162" i="13"/>
  <c r="H15" i="4"/>
  <c r="I5" i="13" s="1"/>
  <c r="G5" i="13"/>
  <c r="J23" i="4"/>
  <c r="K134" i="13" s="1"/>
  <c r="S1058" i="5" s="1"/>
  <c r="G134" i="13"/>
  <c r="H20" i="4"/>
  <c r="I131" i="13" s="1"/>
  <c r="R967" i="5" s="1"/>
  <c r="G131" i="13"/>
  <c r="H11" i="4"/>
  <c r="I7" i="13" s="1"/>
  <c r="R557" i="5" s="1"/>
  <c r="G7" i="13"/>
  <c r="H21" i="4"/>
  <c r="I132" i="13" s="1"/>
  <c r="R1050" i="5" s="1"/>
  <c r="G132" i="13"/>
  <c r="H26" i="4"/>
  <c r="I159" i="13" s="1"/>
  <c r="G159" i="13"/>
  <c r="H18" i="4"/>
  <c r="I130" i="13" s="1"/>
  <c r="R795" i="5" s="1"/>
  <c r="G130" i="13"/>
  <c r="H17" i="4"/>
  <c r="I129" i="13" s="1"/>
  <c r="R265" i="5" s="1"/>
  <c r="G129" i="13"/>
  <c r="H16" i="4"/>
  <c r="I3" i="13" s="1"/>
  <c r="R242" i="5" s="1"/>
  <c r="G3" i="13"/>
  <c r="J25" i="4"/>
  <c r="K140" i="13" s="1"/>
  <c r="S1081" i="5" s="1"/>
  <c r="G140" i="13"/>
  <c r="H5" i="4"/>
  <c r="G9" i="13"/>
  <c r="G49" i="13"/>
  <c r="G57" i="13"/>
  <c r="G65" i="13"/>
  <c r="G81" i="13"/>
  <c r="G113" i="13"/>
  <c r="G121" i="13"/>
  <c r="G85" i="13"/>
  <c r="G125" i="13"/>
  <c r="G10" i="13"/>
  <c r="G26" i="13"/>
  <c r="G42" i="13"/>
  <c r="G50" i="13"/>
  <c r="G66" i="13"/>
  <c r="G74" i="13"/>
  <c r="G82" i="13"/>
  <c r="G114" i="13"/>
  <c r="G122" i="13"/>
  <c r="G13" i="13"/>
  <c r="G37" i="13"/>
  <c r="G11" i="13"/>
  <c r="G83" i="13"/>
  <c r="G115" i="13"/>
  <c r="G53" i="13"/>
  <c r="G12" i="13"/>
  <c r="G28" i="13"/>
  <c r="G44" i="13"/>
  <c r="G52" i="13"/>
  <c r="G68" i="13"/>
  <c r="G76" i="13"/>
  <c r="G84" i="13"/>
  <c r="G116" i="13"/>
  <c r="G45" i="13"/>
  <c r="G69" i="13"/>
  <c r="G93" i="13"/>
  <c r="G22" i="13"/>
  <c r="G30" i="13"/>
  <c r="G78" i="13"/>
  <c r="G86" i="13"/>
  <c r="G94" i="13"/>
  <c r="G118" i="13"/>
  <c r="G24" i="13"/>
  <c r="G40" i="13"/>
  <c r="G47" i="13"/>
  <c r="G63" i="13"/>
  <c r="G71" i="13"/>
  <c r="G87" i="13"/>
  <c r="G95" i="13"/>
  <c r="G127" i="13"/>
  <c r="G72" i="13"/>
  <c r="G80" i="13"/>
  <c r="G96" i="13"/>
  <c r="H22" i="4"/>
  <c r="I133" i="13" s="1"/>
  <c r="G133" i="13"/>
  <c r="N864" i="5"/>
  <c r="N880" i="5"/>
  <c r="N825" i="5"/>
  <c r="N865" i="5"/>
  <c r="N1457" i="5"/>
  <c r="N858" i="5"/>
  <c r="N1458" i="5"/>
  <c r="N827" i="5"/>
  <c r="N859" i="5"/>
  <c r="N875" i="5"/>
  <c r="N860" i="5"/>
  <c r="N821" i="5"/>
  <c r="N845" i="5"/>
  <c r="N869" i="5"/>
  <c r="N823" i="5"/>
  <c r="N863" i="5"/>
  <c r="N879" i="5"/>
  <c r="N895" i="5"/>
  <c r="N1736" i="5"/>
  <c r="N1753" i="5"/>
  <c r="N1761" i="5"/>
  <c r="N2177" i="5"/>
  <c r="N798" i="5"/>
  <c r="N862" i="5"/>
  <c r="N1682" i="5"/>
  <c r="N2146" i="5"/>
  <c r="N1771" i="5"/>
  <c r="N878" i="5"/>
  <c r="N1772" i="5"/>
  <c r="N2180" i="5"/>
  <c r="N2628" i="5"/>
  <c r="E5" i="32" s="1"/>
  <c r="N894" i="5"/>
  <c r="N1678" i="5"/>
  <c r="N1765" i="5"/>
  <c r="N1661" i="5"/>
  <c r="N2181" i="5"/>
  <c r="N1677" i="5"/>
  <c r="N2455" i="5"/>
  <c r="N2463" i="5"/>
  <c r="N2449" i="5"/>
  <c r="N2465" i="5"/>
  <c r="N2299" i="5"/>
  <c r="N2459" i="5"/>
  <c r="N2444" i="5"/>
  <c r="N2406" i="5"/>
  <c r="N2405" i="5"/>
  <c r="N619" i="5"/>
  <c r="N645" i="5"/>
  <c r="N647" i="5"/>
  <c r="N170" i="5"/>
  <c r="N178" i="5"/>
  <c r="N213" i="5"/>
  <c r="N297" i="5"/>
  <c r="N304" i="5"/>
  <c r="N295" i="5"/>
  <c r="O636" i="5"/>
  <c r="O644" i="5"/>
  <c r="O630" i="5"/>
  <c r="O1798" i="5"/>
  <c r="O1791" i="5"/>
  <c r="O1794" i="5"/>
  <c r="O1986" i="5"/>
  <c r="O475" i="5"/>
  <c r="O476" i="5"/>
  <c r="O474" i="5"/>
  <c r="O2758" i="5"/>
  <c r="O2640" i="5"/>
  <c r="O2760" i="5"/>
  <c r="O2759" i="5"/>
  <c r="O2639" i="5"/>
  <c r="T2041" i="5"/>
  <c r="T2024" i="5"/>
  <c r="T1138" i="5"/>
  <c r="T1133" i="5"/>
  <c r="T1139" i="5"/>
  <c r="T1405" i="5"/>
  <c r="T1426" i="5"/>
  <c r="T586" i="5"/>
  <c r="T609" i="5"/>
  <c r="T611" i="5"/>
  <c r="T2316" i="5"/>
  <c r="T2436" i="5"/>
  <c r="T2431" i="5"/>
  <c r="T2432" i="5"/>
  <c r="T2395" i="5"/>
  <c r="T2435" i="5"/>
  <c r="T2434" i="5"/>
  <c r="T2369" i="5"/>
  <c r="T2433" i="5"/>
  <c r="T169" i="5"/>
  <c r="T201" i="5"/>
  <c r="T280" i="5"/>
  <c r="T294" i="5"/>
  <c r="T286" i="5"/>
  <c r="T200" i="5"/>
  <c r="N840" i="5"/>
  <c r="N856" i="5"/>
  <c r="N849" i="5"/>
  <c r="N889" i="5"/>
  <c r="N810" i="5"/>
  <c r="N842" i="5"/>
  <c r="N874" i="5"/>
  <c r="N906" i="5"/>
  <c r="N843" i="5"/>
  <c r="N867" i="5"/>
  <c r="N1451" i="5"/>
  <c r="N844" i="5"/>
  <c r="N900" i="5"/>
  <c r="N805" i="5"/>
  <c r="N813" i="5"/>
  <c r="N861" i="5"/>
  <c r="N893" i="5"/>
  <c r="N901" i="5"/>
  <c r="N799" i="5"/>
  <c r="N903" i="5"/>
  <c r="N1452" i="5"/>
  <c r="N1679" i="5"/>
  <c r="N1752" i="5"/>
  <c r="N1534" i="5"/>
  <c r="N1721" i="5"/>
  <c r="N1737" i="5"/>
  <c r="N2297" i="5"/>
  <c r="N2633" i="5"/>
  <c r="N1535" i="5"/>
  <c r="N1698" i="5"/>
  <c r="N1755" i="5"/>
  <c r="N1756" i="5"/>
  <c r="N830" i="5"/>
  <c r="N1774" i="5"/>
  <c r="N2150" i="5"/>
  <c r="N2182" i="5"/>
  <c r="N2149" i="5"/>
  <c r="N451" i="5"/>
  <c r="N415" i="5"/>
  <c r="N439" i="5"/>
  <c r="O1108" i="5"/>
  <c r="O1114" i="5"/>
  <c r="O1113" i="5"/>
  <c r="T1998" i="5"/>
  <c r="T1984" i="5"/>
  <c r="T1992" i="5"/>
  <c r="T2019" i="5"/>
  <c r="T2025" i="5"/>
  <c r="T1567" i="5"/>
  <c r="T1562" i="5"/>
  <c r="T1566" i="5"/>
  <c r="T1399" i="5"/>
  <c r="T1407" i="5"/>
  <c r="T1352" i="5"/>
  <c r="T1349" i="5"/>
  <c r="T1381" i="5"/>
  <c r="T1366" i="5"/>
  <c r="T1430" i="5"/>
  <c r="T1176" i="5"/>
  <c r="T1172" i="5"/>
  <c r="T1174" i="5"/>
  <c r="T1126" i="5"/>
  <c r="T1134" i="5"/>
  <c r="T1101" i="5"/>
  <c r="T1120" i="5"/>
  <c r="T1121" i="5"/>
  <c r="T1132" i="5"/>
  <c r="T1119" i="5"/>
  <c r="T646" i="5"/>
  <c r="T620" i="5"/>
  <c r="T625" i="5"/>
  <c r="T522" i="5"/>
  <c r="T533" i="5"/>
  <c r="T523" i="5"/>
  <c r="T2428" i="5"/>
  <c r="T2429" i="5"/>
  <c r="T2430" i="5"/>
  <c r="T2423" i="5"/>
  <c r="T2424" i="5"/>
  <c r="T2387" i="5"/>
  <c r="T2427" i="5"/>
  <c r="T2425" i="5"/>
  <c r="T2426" i="5"/>
  <c r="T495" i="5"/>
  <c r="T480" i="5"/>
  <c r="T500" i="5"/>
  <c r="T1800" i="5"/>
  <c r="T1801" i="5"/>
  <c r="T1796" i="5"/>
  <c r="T456" i="5"/>
  <c r="T450" i="5"/>
  <c r="T477" i="5"/>
  <c r="T253" i="5"/>
  <c r="T251" i="5"/>
  <c r="T246" i="5"/>
  <c r="T257" i="5"/>
  <c r="T267" i="5"/>
  <c r="T258" i="5"/>
  <c r="T2412" i="5"/>
  <c r="T2413" i="5"/>
  <c r="T2398" i="5"/>
  <c r="T2414" i="5"/>
  <c r="T2407" i="5"/>
  <c r="T2408" i="5"/>
  <c r="T2411" i="5"/>
  <c r="T2409" i="5"/>
  <c r="T2410" i="5"/>
  <c r="T25" i="5"/>
  <c r="T33" i="5"/>
  <c r="T41" i="5"/>
  <c r="T49" i="5"/>
  <c r="T57" i="5"/>
  <c r="T81" i="5"/>
  <c r="T105" i="5"/>
  <c r="T113" i="5"/>
  <c r="T121" i="5"/>
  <c r="T129" i="5"/>
  <c r="T145" i="5"/>
  <c r="T153" i="5"/>
  <c r="T161" i="5"/>
  <c r="T193" i="5"/>
  <c r="T217" i="5"/>
  <c r="T26" i="5"/>
  <c r="T34" i="5"/>
  <c r="T58" i="5"/>
  <c r="T66" i="5"/>
  <c r="T106" i="5"/>
  <c r="T122" i="5"/>
  <c r="T130" i="5"/>
  <c r="T146" i="5"/>
  <c r="T154" i="5"/>
  <c r="T162" i="5"/>
  <c r="T186" i="5"/>
  <c r="T194" i="5"/>
  <c r="T210" i="5"/>
  <c r="T27" i="5"/>
  <c r="T35" i="5"/>
  <c r="T51" i="5"/>
  <c r="T59" i="5"/>
  <c r="T67" i="5"/>
  <c r="T99" i="5"/>
  <c r="T107" i="5"/>
  <c r="T123" i="5"/>
  <c r="T131" i="5"/>
  <c r="T147" i="5"/>
  <c r="T155" i="5"/>
  <c r="T171" i="5"/>
  <c r="T187" i="5"/>
  <c r="T29" i="5"/>
  <c r="T37" i="5"/>
  <c r="T53" i="5"/>
  <c r="T61" i="5"/>
  <c r="T77" i="5"/>
  <c r="T93" i="5"/>
  <c r="T101" i="5"/>
  <c r="T117" i="5"/>
  <c r="T125" i="5"/>
  <c r="T149" i="5"/>
  <c r="T157" i="5"/>
  <c r="T165" i="5"/>
  <c r="T173" i="5"/>
  <c r="T181" i="5"/>
  <c r="T197" i="5"/>
  <c r="T221" i="5"/>
  <c r="T23" i="5"/>
  <c r="T31" i="5"/>
  <c r="T47" i="5"/>
  <c r="T71" i="5"/>
  <c r="T79" i="5"/>
  <c r="T87" i="5"/>
  <c r="T95" i="5"/>
  <c r="T103" i="5"/>
  <c r="T111" i="5"/>
  <c r="T119" i="5"/>
  <c r="T127" i="5"/>
  <c r="T38" i="5"/>
  <c r="T60" i="5"/>
  <c r="T102" i="5"/>
  <c r="T124" i="5"/>
  <c r="T158" i="5"/>
  <c r="T216" i="5"/>
  <c r="T318" i="5"/>
  <c r="T326" i="5"/>
  <c r="T334" i="5"/>
  <c r="T342" i="5"/>
  <c r="T350" i="5"/>
  <c r="T358" i="5"/>
  <c r="T366" i="5"/>
  <c r="T374" i="5"/>
  <c r="T382" i="5"/>
  <c r="T390" i="5"/>
  <c r="T398" i="5"/>
  <c r="T422" i="5"/>
  <c r="T438" i="5"/>
  <c r="T446" i="5"/>
  <c r="T454" i="5"/>
  <c r="T518" i="5"/>
  <c r="T526" i="5"/>
  <c r="T534" i="5"/>
  <c r="T542" i="5"/>
  <c r="T550" i="5"/>
  <c r="T558" i="5"/>
  <c r="T574" i="5"/>
  <c r="T582" i="5"/>
  <c r="T590" i="5"/>
  <c r="T598" i="5"/>
  <c r="T606" i="5"/>
  <c r="T622" i="5"/>
  <c r="T662" i="5"/>
  <c r="T670" i="5"/>
  <c r="T678" i="5"/>
  <c r="T686" i="5"/>
  <c r="T40" i="5"/>
  <c r="T62" i="5"/>
  <c r="T104" i="5"/>
  <c r="T126" i="5"/>
  <c r="T159" i="5"/>
  <c r="T175" i="5"/>
  <c r="T206" i="5"/>
  <c r="T218" i="5"/>
  <c r="T319" i="5"/>
  <c r="T327" i="5"/>
  <c r="T335" i="5"/>
  <c r="T343" i="5"/>
  <c r="T351" i="5"/>
  <c r="T359" i="5"/>
  <c r="T367" i="5"/>
  <c r="T375" i="5"/>
  <c r="T383" i="5"/>
  <c r="T391" i="5"/>
  <c r="T399" i="5"/>
  <c r="T407" i="5"/>
  <c r="T519" i="5"/>
  <c r="T527" i="5"/>
  <c r="T535" i="5"/>
  <c r="T543" i="5"/>
  <c r="T551" i="5"/>
  <c r="T559" i="5"/>
  <c r="T567" i="5"/>
  <c r="T575" i="5"/>
  <c r="T583" i="5"/>
  <c r="T591" i="5"/>
  <c r="T599" i="5"/>
  <c r="T607" i="5"/>
  <c r="T623" i="5"/>
  <c r="T655" i="5"/>
  <c r="T663" i="5"/>
  <c r="T671" i="5"/>
  <c r="T679" i="5"/>
  <c r="T86" i="5"/>
  <c r="T108" i="5"/>
  <c r="T128" i="5"/>
  <c r="T160" i="5"/>
  <c r="T219" i="5"/>
  <c r="T312" i="5"/>
  <c r="T320" i="5"/>
  <c r="T328" i="5"/>
  <c r="T336" i="5"/>
  <c r="T344" i="5"/>
  <c r="T352" i="5"/>
  <c r="T360" i="5"/>
  <c r="T368" i="5"/>
  <c r="T376" i="5"/>
  <c r="T384" i="5"/>
  <c r="T392" i="5"/>
  <c r="T400" i="5"/>
  <c r="T408" i="5"/>
  <c r="T416" i="5"/>
  <c r="T432" i="5"/>
  <c r="T440" i="5"/>
  <c r="T448" i="5"/>
  <c r="T520" i="5"/>
  <c r="T536" i="5"/>
  <c r="T552" i="5"/>
  <c r="T560" i="5"/>
  <c r="T584" i="5"/>
  <c r="T592" i="5"/>
  <c r="T600" i="5"/>
  <c r="T608" i="5"/>
  <c r="T616" i="5"/>
  <c r="T656" i="5"/>
  <c r="T664" i="5"/>
  <c r="T680" i="5"/>
  <c r="T704" i="5"/>
  <c r="T28" i="5"/>
  <c r="T48" i="5"/>
  <c r="T70" i="5"/>
  <c r="T92" i="5"/>
  <c r="T112" i="5"/>
  <c r="T134" i="5"/>
  <c r="T150" i="5"/>
  <c r="T166" i="5"/>
  <c r="T182" i="5"/>
  <c r="T198" i="5"/>
  <c r="T222" i="5"/>
  <c r="T243" i="5"/>
  <c r="T322" i="5"/>
  <c r="T330" i="5"/>
  <c r="T338" i="5"/>
  <c r="T346" i="5"/>
  <c r="T354" i="5"/>
  <c r="T362" i="5"/>
  <c r="T370" i="5"/>
  <c r="T378" i="5"/>
  <c r="T386" i="5"/>
  <c r="T394" i="5"/>
  <c r="T402" i="5"/>
  <c r="T410" i="5"/>
  <c r="T418" i="5"/>
  <c r="T426" i="5"/>
  <c r="T434" i="5"/>
  <c r="T442" i="5"/>
  <c r="T514" i="5"/>
  <c r="T530" i="5"/>
  <c r="T538" i="5"/>
  <c r="T554" i="5"/>
  <c r="T562" i="5"/>
  <c r="T594" i="5"/>
  <c r="T602" i="5"/>
  <c r="T650" i="5"/>
  <c r="T658" i="5"/>
  <c r="T666" i="5"/>
  <c r="T674" i="5"/>
  <c r="T32" i="5"/>
  <c r="T54" i="5"/>
  <c r="T76" i="5"/>
  <c r="T96" i="5"/>
  <c r="T118" i="5"/>
  <c r="T136" i="5"/>
  <c r="T214" i="5"/>
  <c r="T316" i="5"/>
  <c r="T324" i="5"/>
  <c r="T332" i="5"/>
  <c r="T340" i="5"/>
  <c r="T348" i="5"/>
  <c r="T356" i="5"/>
  <c r="T364" i="5"/>
  <c r="T372" i="5"/>
  <c r="T380" i="5"/>
  <c r="T388" i="5"/>
  <c r="T396" i="5"/>
  <c r="T412" i="5"/>
  <c r="T420" i="5"/>
  <c r="T428" i="5"/>
  <c r="T436" i="5"/>
  <c r="T444" i="5"/>
  <c r="T516" i="5"/>
  <c r="T524" i="5"/>
  <c r="T540" i="5"/>
  <c r="T548" i="5"/>
  <c r="T564" i="5"/>
  <c r="T572" i="5"/>
  <c r="T580" i="5"/>
  <c r="T588" i="5"/>
  <c r="T596" i="5"/>
  <c r="T604" i="5"/>
  <c r="T612" i="5"/>
  <c r="T628" i="5"/>
  <c r="T660" i="5"/>
  <c r="T668" i="5"/>
  <c r="T676" i="5"/>
  <c r="T692" i="5"/>
  <c r="T116" i="5"/>
  <c r="T315" i="5"/>
  <c r="T337" i="5"/>
  <c r="T357" i="5"/>
  <c r="T379" i="5"/>
  <c r="T401" i="5"/>
  <c r="T421" i="5"/>
  <c r="T443" i="5"/>
  <c r="T529" i="5"/>
  <c r="T549" i="5"/>
  <c r="T571" i="5"/>
  <c r="T593" i="5"/>
  <c r="T613" i="5"/>
  <c r="T635" i="5"/>
  <c r="T657" i="5"/>
  <c r="T1143" i="5"/>
  <c r="T1183" i="5"/>
  <c r="T1191" i="5"/>
  <c r="T1207" i="5"/>
  <c r="T1215" i="5"/>
  <c r="T1223" i="5"/>
  <c r="T1231" i="5"/>
  <c r="T1239" i="5"/>
  <c r="T1247" i="5"/>
  <c r="T1255" i="5"/>
  <c r="T1263" i="5"/>
  <c r="T1271" i="5"/>
  <c r="T1279" i="5"/>
  <c r="T1303" i="5"/>
  <c r="T1375" i="5"/>
  <c r="T1383" i="5"/>
  <c r="T1391" i="5"/>
  <c r="T1415" i="5"/>
  <c r="T1423" i="5"/>
  <c r="T1431" i="5"/>
  <c r="T1439" i="5"/>
  <c r="T1447" i="5"/>
  <c r="T1455" i="5"/>
  <c r="T1463" i="5"/>
  <c r="T1479" i="5"/>
  <c r="T1511" i="5"/>
  <c r="T1519" i="5"/>
  <c r="T1527" i="5"/>
  <c r="T1543" i="5"/>
  <c r="T1551" i="5"/>
  <c r="T1575" i="5"/>
  <c r="T1583" i="5"/>
  <c r="T1591" i="5"/>
  <c r="T1599" i="5"/>
  <c r="T1607" i="5"/>
  <c r="T1615" i="5"/>
  <c r="T1623" i="5"/>
  <c r="T1631" i="5"/>
  <c r="T1639" i="5"/>
  <c r="T1647" i="5"/>
  <c r="T1663" i="5"/>
  <c r="T1671" i="5"/>
  <c r="T68" i="5"/>
  <c r="T120" i="5"/>
  <c r="T167" i="5"/>
  <c r="T317" i="5"/>
  <c r="T339" i="5"/>
  <c r="T361" i="5"/>
  <c r="T381" i="5"/>
  <c r="T403" i="5"/>
  <c r="T425" i="5"/>
  <c r="T445" i="5"/>
  <c r="T531" i="5"/>
  <c r="T553" i="5"/>
  <c r="T573" i="5"/>
  <c r="T595" i="5"/>
  <c r="T617" i="5"/>
  <c r="T659" i="5"/>
  <c r="T681" i="5"/>
  <c r="T1144" i="5"/>
  <c r="T1168" i="5"/>
  <c r="T1184" i="5"/>
  <c r="T1192" i="5"/>
  <c r="T1200" i="5"/>
  <c r="T1208" i="5"/>
  <c r="T1216" i="5"/>
  <c r="T1224" i="5"/>
  <c r="T1232" i="5"/>
  <c r="T1240" i="5"/>
  <c r="T1248" i="5"/>
  <c r="T1256" i="5"/>
  <c r="T1264" i="5"/>
  <c r="T1272" i="5"/>
  <c r="T1280" i="5"/>
  <c r="T1312" i="5"/>
  <c r="T1376" i="5"/>
  <c r="T1384" i="5"/>
  <c r="T1400" i="5"/>
  <c r="T1408" i="5"/>
  <c r="T1416" i="5"/>
  <c r="T1424" i="5"/>
  <c r="T1432" i="5"/>
  <c r="T1448" i="5"/>
  <c r="T1456" i="5"/>
  <c r="T1464" i="5"/>
  <c r="T1480" i="5"/>
  <c r="T1512" i="5"/>
  <c r="T1520" i="5"/>
  <c r="T1544" i="5"/>
  <c r="T1552" i="5"/>
  <c r="T1592" i="5"/>
  <c r="T172" i="5"/>
  <c r="T321" i="5"/>
  <c r="T341" i="5"/>
  <c r="T363" i="5"/>
  <c r="T385" i="5"/>
  <c r="T427" i="5"/>
  <c r="T449" i="5"/>
  <c r="T577" i="5"/>
  <c r="T597" i="5"/>
  <c r="T661" i="5"/>
  <c r="T1145" i="5"/>
  <c r="T1169" i="5"/>
  <c r="T1185" i="5"/>
  <c r="T1193" i="5"/>
  <c r="T1201" i="5"/>
  <c r="T1209" i="5"/>
  <c r="T1217" i="5"/>
  <c r="T1225" i="5"/>
  <c r="T1233" i="5"/>
  <c r="T1241" i="5"/>
  <c r="T1249" i="5"/>
  <c r="T1257" i="5"/>
  <c r="T1265" i="5"/>
  <c r="T1273" i="5"/>
  <c r="T1281" i="5"/>
  <c r="T1289" i="5"/>
  <c r="T1297" i="5"/>
  <c r="T1329" i="5"/>
  <c r="T1377" i="5"/>
  <c r="T1385" i="5"/>
  <c r="T1401" i="5"/>
  <c r="T1409" i="5"/>
  <c r="T1417" i="5"/>
  <c r="T1425" i="5"/>
  <c r="T1433" i="5"/>
  <c r="T1449" i="5"/>
  <c r="T1473" i="5"/>
  <c r="T1481" i="5"/>
  <c r="T1489" i="5"/>
  <c r="T1513" i="5"/>
  <c r="T24" i="5"/>
  <c r="T78" i="5"/>
  <c r="T135" i="5"/>
  <c r="T180" i="5"/>
  <c r="T215" i="5"/>
  <c r="T323" i="5"/>
  <c r="T345" i="5"/>
  <c r="T365" i="5"/>
  <c r="T387" i="5"/>
  <c r="T409" i="5"/>
  <c r="T515" i="5"/>
  <c r="T537" i="5"/>
  <c r="T557" i="5"/>
  <c r="T579" i="5"/>
  <c r="T601" i="5"/>
  <c r="T621" i="5"/>
  <c r="T665" i="5"/>
  <c r="T685" i="5"/>
  <c r="T1186" i="5"/>
  <c r="T1194" i="5"/>
  <c r="T1202" i="5"/>
  <c r="T1210" i="5"/>
  <c r="T1218" i="5"/>
  <c r="T1226" i="5"/>
  <c r="T1234" i="5"/>
  <c r="T1242" i="5"/>
  <c r="T1250" i="5"/>
  <c r="T1258" i="5"/>
  <c r="T1266" i="5"/>
  <c r="T1274" i="5"/>
  <c r="T1282" i="5"/>
  <c r="T1290" i="5"/>
  <c r="T1298" i="5"/>
  <c r="T30" i="5"/>
  <c r="T88" i="5"/>
  <c r="T140" i="5"/>
  <c r="T183" i="5"/>
  <c r="T325" i="5"/>
  <c r="T347" i="5"/>
  <c r="T369" i="5"/>
  <c r="T389" i="5"/>
  <c r="T411" i="5"/>
  <c r="T433" i="5"/>
  <c r="T453" i="5"/>
  <c r="T517" i="5"/>
  <c r="T539" i="5"/>
  <c r="T561" i="5"/>
  <c r="T581" i="5"/>
  <c r="T603" i="5"/>
  <c r="T667" i="5"/>
  <c r="T1147" i="5"/>
  <c r="T1195" i="5"/>
  <c r="T1203" i="5"/>
  <c r="T1219" i="5"/>
  <c r="T1227" i="5"/>
  <c r="T1235" i="5"/>
  <c r="T1243" i="5"/>
  <c r="T1251" i="5"/>
  <c r="T1259" i="5"/>
  <c r="T1267" i="5"/>
  <c r="T1283" i="5"/>
  <c r="T1291" i="5"/>
  <c r="T1299" i="5"/>
  <c r="T1371" i="5"/>
  <c r="T1395" i="5"/>
  <c r="T1403" i="5"/>
  <c r="T1411" i="5"/>
  <c r="T1419" i="5"/>
  <c r="T1435" i="5"/>
  <c r="T1443" i="5"/>
  <c r="T1459" i="5"/>
  <c r="T1467" i="5"/>
  <c r="T1475" i="5"/>
  <c r="T1515" i="5"/>
  <c r="T1547" i="5"/>
  <c r="T1579" i="5"/>
  <c r="T1595" i="5"/>
  <c r="T1603" i="5"/>
  <c r="T1611" i="5"/>
  <c r="T1619" i="5"/>
  <c r="T1627" i="5"/>
  <c r="T1643" i="5"/>
  <c r="T1651" i="5"/>
  <c r="T1667" i="5"/>
  <c r="T1675" i="5"/>
  <c r="T46" i="5"/>
  <c r="T100" i="5"/>
  <c r="T151" i="5"/>
  <c r="T331" i="5"/>
  <c r="T353" i="5"/>
  <c r="T373" i="5"/>
  <c r="T395" i="5"/>
  <c r="T545" i="5"/>
  <c r="T565" i="5"/>
  <c r="T587" i="5"/>
  <c r="T693" i="5"/>
  <c r="T1149" i="5"/>
  <c r="T1181" i="5"/>
  <c r="T1189" i="5"/>
  <c r="T1197" i="5"/>
  <c r="T1205" i="5"/>
  <c r="T1213" i="5"/>
  <c r="T1221" i="5"/>
  <c r="T1229" i="5"/>
  <c r="T1237" i="5"/>
  <c r="T1245" i="5"/>
  <c r="T1253" i="5"/>
  <c r="T1261" i="5"/>
  <c r="T1269" i="5"/>
  <c r="T1277" i="5"/>
  <c r="T1309" i="5"/>
  <c r="T1325" i="5"/>
  <c r="T1357" i="5"/>
  <c r="T1373" i="5"/>
  <c r="T1413" i="5"/>
  <c r="T1421" i="5"/>
  <c r="T1437" i="5"/>
  <c r="T1445" i="5"/>
  <c r="T1453" i="5"/>
  <c r="T1461" i="5"/>
  <c r="T1477" i="5"/>
  <c r="T1509" i="5"/>
  <c r="T1517" i="5"/>
  <c r="T1549" i="5"/>
  <c r="T1557" i="5"/>
  <c r="T1565" i="5"/>
  <c r="T1573" i="5"/>
  <c r="T1581" i="5"/>
  <c r="T199" i="5"/>
  <c r="T313" i="5"/>
  <c r="T397" i="5"/>
  <c r="T569" i="5"/>
  <c r="T653" i="5"/>
  <c r="T1190" i="5"/>
  <c r="T1222" i="5"/>
  <c r="T1254" i="5"/>
  <c r="T1286" i="5"/>
  <c r="T1402" i="5"/>
  <c r="T1422" i="5"/>
  <c r="T1444" i="5"/>
  <c r="T1466" i="5"/>
  <c r="T1508" i="5"/>
  <c r="T1526" i="5"/>
  <c r="T1542" i="5"/>
  <c r="T1602" i="5"/>
  <c r="T1613" i="5"/>
  <c r="T1624" i="5"/>
  <c r="T1634" i="5"/>
  <c r="T1645" i="5"/>
  <c r="T1666" i="5"/>
  <c r="T1685" i="5"/>
  <c r="T1693" i="5"/>
  <c r="T1701" i="5"/>
  <c r="T1709" i="5"/>
  <c r="T1725" i="5"/>
  <c r="T1733" i="5"/>
  <c r="T1741" i="5"/>
  <c r="T1749" i="5"/>
  <c r="T36" i="5"/>
  <c r="T329" i="5"/>
  <c r="T413" i="5"/>
  <c r="T585" i="5"/>
  <c r="T669" i="5"/>
  <c r="T1164" i="5"/>
  <c r="T1196" i="5"/>
  <c r="T1228" i="5"/>
  <c r="T1260" i="5"/>
  <c r="T1292" i="5"/>
  <c r="T1382" i="5"/>
  <c r="T1404" i="5"/>
  <c r="T1446" i="5"/>
  <c r="T1468" i="5"/>
  <c r="T1510" i="5"/>
  <c r="T1529" i="5"/>
  <c r="T1545" i="5"/>
  <c r="T1561" i="5"/>
  <c r="T1593" i="5"/>
  <c r="T1604" i="5"/>
  <c r="T1614" i="5"/>
  <c r="T1625" i="5"/>
  <c r="T1657" i="5"/>
  <c r="T1668" i="5"/>
  <c r="T1694" i="5"/>
  <c r="T1702" i="5"/>
  <c r="T1710" i="5"/>
  <c r="T1726" i="5"/>
  <c r="T1742" i="5"/>
  <c r="T1750" i="5"/>
  <c r="T2046" i="5"/>
  <c r="T2054" i="5"/>
  <c r="T2062" i="5"/>
  <c r="T2070" i="5"/>
  <c r="T2078" i="5"/>
  <c r="T2086" i="5"/>
  <c r="T2094" i="5"/>
  <c r="T2102" i="5"/>
  <c r="T2110" i="5"/>
  <c r="T2118" i="5"/>
  <c r="T52" i="5"/>
  <c r="T333" i="5"/>
  <c r="T419" i="5"/>
  <c r="T589" i="5"/>
  <c r="T675" i="5"/>
  <c r="T1198" i="5"/>
  <c r="T1230" i="5"/>
  <c r="T1262" i="5"/>
  <c r="T1450" i="5"/>
  <c r="T1470" i="5"/>
  <c r="T1514" i="5"/>
  <c r="T1530" i="5"/>
  <c r="T1546" i="5"/>
  <c r="T1594" i="5"/>
  <c r="T1605" i="5"/>
  <c r="T1616" i="5"/>
  <c r="T1626" i="5"/>
  <c r="T1637" i="5"/>
  <c r="T1648" i="5"/>
  <c r="T1658" i="5"/>
  <c r="T1687" i="5"/>
  <c r="T1695" i="5"/>
  <c r="T1703" i="5"/>
  <c r="T1711" i="5"/>
  <c r="T1727" i="5"/>
  <c r="T1743" i="5"/>
  <c r="T1751" i="5"/>
  <c r="T1767" i="5"/>
  <c r="T1775" i="5"/>
  <c r="T1807" i="5"/>
  <c r="T2047" i="5"/>
  <c r="T2055" i="5"/>
  <c r="T2063" i="5"/>
  <c r="T94" i="5"/>
  <c r="T349" i="5"/>
  <c r="T435" i="5"/>
  <c r="T521" i="5"/>
  <c r="T605" i="5"/>
  <c r="T691" i="5"/>
  <c r="T1204" i="5"/>
  <c r="T1236" i="5"/>
  <c r="T1268" i="5"/>
  <c r="T1410" i="5"/>
  <c r="T1474" i="5"/>
  <c r="T1516" i="5"/>
  <c r="T1532" i="5"/>
  <c r="T1564" i="5"/>
  <c r="T1596" i="5"/>
  <c r="T1606" i="5"/>
  <c r="T1617" i="5"/>
  <c r="T1638" i="5"/>
  <c r="T1649" i="5"/>
  <c r="T1670" i="5"/>
  <c r="T1704" i="5"/>
  <c r="T1728" i="5"/>
  <c r="T1744" i="5"/>
  <c r="T1760" i="5"/>
  <c r="T355" i="5"/>
  <c r="T441" i="5"/>
  <c r="T525" i="5"/>
  <c r="T1206" i="5"/>
  <c r="T1238" i="5"/>
  <c r="T1270" i="5"/>
  <c r="T1302" i="5"/>
  <c r="T1326" i="5"/>
  <c r="T1390" i="5"/>
  <c r="T1434" i="5"/>
  <c r="T1454" i="5"/>
  <c r="T1476" i="5"/>
  <c r="T1518" i="5"/>
  <c r="T1582" i="5"/>
  <c r="T1597" i="5"/>
  <c r="T1608" i="5"/>
  <c r="T1618" i="5"/>
  <c r="T1640" i="5"/>
  <c r="T1650" i="5"/>
  <c r="T1672" i="5"/>
  <c r="T1681" i="5"/>
  <c r="T1689" i="5"/>
  <c r="T1705" i="5"/>
  <c r="T1713" i="5"/>
  <c r="T1729" i="5"/>
  <c r="T1745" i="5"/>
  <c r="T148" i="5"/>
  <c r="T371" i="5"/>
  <c r="T457" i="5"/>
  <c r="T627" i="5"/>
  <c r="T1148" i="5"/>
  <c r="T1180" i="5"/>
  <c r="T1212" i="5"/>
  <c r="T1244" i="5"/>
  <c r="T1276" i="5"/>
  <c r="T1330" i="5"/>
  <c r="T1372" i="5"/>
  <c r="T1394" i="5"/>
  <c r="T1414" i="5"/>
  <c r="T1478" i="5"/>
  <c r="T1521" i="5"/>
  <c r="T1553" i="5"/>
  <c r="T1609" i="5"/>
  <c r="T1620" i="5"/>
  <c r="T1630" i="5"/>
  <c r="T1641" i="5"/>
  <c r="T1652" i="5"/>
  <c r="T1673" i="5"/>
  <c r="T1690" i="5"/>
  <c r="T1706" i="5"/>
  <c r="T1714" i="5"/>
  <c r="T1722" i="5"/>
  <c r="T1730" i="5"/>
  <c r="T1738" i="5"/>
  <c r="T1746" i="5"/>
  <c r="T2050" i="5"/>
  <c r="T2058" i="5"/>
  <c r="T2066" i="5"/>
  <c r="T2074" i="5"/>
  <c r="T2082" i="5"/>
  <c r="T2090" i="5"/>
  <c r="T2098" i="5"/>
  <c r="T2106" i="5"/>
  <c r="T2114" i="5"/>
  <c r="T188" i="5"/>
  <c r="T393" i="5"/>
  <c r="T563" i="5"/>
  <c r="T1188" i="5"/>
  <c r="T1220" i="5"/>
  <c r="T1252" i="5"/>
  <c r="T1356" i="5"/>
  <c r="T1378" i="5"/>
  <c r="T1420" i="5"/>
  <c r="T1442" i="5"/>
  <c r="T1462" i="5"/>
  <c r="T1484" i="5"/>
  <c r="T1506" i="5"/>
  <c r="T1540" i="5"/>
  <c r="T1556" i="5"/>
  <c r="T1572" i="5"/>
  <c r="T1622" i="5"/>
  <c r="T1633" i="5"/>
  <c r="T1644" i="5"/>
  <c r="T1676" i="5"/>
  <c r="T1684" i="5"/>
  <c r="T1700" i="5"/>
  <c r="T1708" i="5"/>
  <c r="T1716" i="5"/>
  <c r="T1724" i="5"/>
  <c r="T1732" i="5"/>
  <c r="T1740" i="5"/>
  <c r="T1748" i="5"/>
  <c r="T1780" i="5"/>
  <c r="T2052" i="5"/>
  <c r="T2060" i="5"/>
  <c r="T1214" i="5"/>
  <c r="T1418" i="5"/>
  <c r="T1664" i="5"/>
  <c r="T1731" i="5"/>
  <c r="T2059" i="5"/>
  <c r="T2072" i="5"/>
  <c r="T2083" i="5"/>
  <c r="T2093" i="5"/>
  <c r="T2104" i="5"/>
  <c r="T2115" i="5"/>
  <c r="T2124" i="5"/>
  <c r="T2308" i="5"/>
  <c r="T2324" i="5"/>
  <c r="T2332" i="5"/>
  <c r="T2340" i="5"/>
  <c r="T2356" i="5"/>
  <c r="T2364" i="5"/>
  <c r="T2372" i="5"/>
  <c r="T2380" i="5"/>
  <c r="T2388" i="5"/>
  <c r="T2492" i="5"/>
  <c r="T2500" i="5"/>
  <c r="T2508" i="5"/>
  <c r="T2524" i="5"/>
  <c r="T2532" i="5"/>
  <c r="T2540" i="5"/>
  <c r="T2548" i="5"/>
  <c r="T2556" i="5"/>
  <c r="T2564" i="5"/>
  <c r="T2572" i="5"/>
  <c r="T2580" i="5"/>
  <c r="T2668" i="5"/>
  <c r="T2676" i="5"/>
  <c r="T2684" i="5"/>
  <c r="T2692" i="5"/>
  <c r="T2700" i="5"/>
  <c r="T2708" i="5"/>
  <c r="T2716" i="5"/>
  <c r="T2724" i="5"/>
  <c r="T2732" i="5"/>
  <c r="T2740" i="5"/>
  <c r="T2748" i="5"/>
  <c r="T2812" i="5"/>
  <c r="T2820" i="5"/>
  <c r="T2828" i="5"/>
  <c r="T2836" i="5"/>
  <c r="T2844" i="5"/>
  <c r="T2852" i="5"/>
  <c r="T2860" i="5"/>
  <c r="T2868" i="5"/>
  <c r="T1246" i="5"/>
  <c r="T1438" i="5"/>
  <c r="T1674" i="5"/>
  <c r="T1739" i="5"/>
  <c r="T2061" i="5"/>
  <c r="T2073" i="5"/>
  <c r="T2084" i="5"/>
  <c r="T2095" i="5"/>
  <c r="T2105" i="5"/>
  <c r="T2116" i="5"/>
  <c r="T2125" i="5"/>
  <c r="T2309" i="5"/>
  <c r="T2317" i="5"/>
  <c r="T2325" i="5"/>
  <c r="T2341" i="5"/>
  <c r="T2349" i="5"/>
  <c r="T2357" i="5"/>
  <c r="T2365" i="5"/>
  <c r="T2373" i="5"/>
  <c r="T2381" i="5"/>
  <c r="T2493" i="5"/>
  <c r="T2501" i="5"/>
  <c r="T2509" i="5"/>
  <c r="T2517" i="5"/>
  <c r="T2525" i="5"/>
  <c r="T2533" i="5"/>
  <c r="T2541" i="5"/>
  <c r="T2549" i="5"/>
  <c r="T2557" i="5"/>
  <c r="T2565" i="5"/>
  <c r="T2573" i="5"/>
  <c r="T2581" i="5"/>
  <c r="T2669" i="5"/>
  <c r="T2677" i="5"/>
  <c r="T2685" i="5"/>
  <c r="T2693" i="5"/>
  <c r="T2709" i="5"/>
  <c r="T2717" i="5"/>
  <c r="T2725" i="5"/>
  <c r="T2733" i="5"/>
  <c r="T2741" i="5"/>
  <c r="T2749" i="5"/>
  <c r="T2813" i="5"/>
  <c r="T2821" i="5"/>
  <c r="T2829" i="5"/>
  <c r="T2837" i="5"/>
  <c r="T2845" i="5"/>
  <c r="T2853" i="5"/>
  <c r="T2861" i="5"/>
  <c r="T2869" i="5"/>
  <c r="T156" i="5"/>
  <c r="T1278" i="5"/>
  <c r="T1460" i="5"/>
  <c r="T1600" i="5"/>
  <c r="T1683" i="5"/>
  <c r="T1747" i="5"/>
  <c r="T2048" i="5"/>
  <c r="T2064" i="5"/>
  <c r="T2075" i="5"/>
  <c r="T2085" i="5"/>
  <c r="T2096" i="5"/>
  <c r="T2107" i="5"/>
  <c r="T2117" i="5"/>
  <c r="T2310" i="5"/>
  <c r="T2318" i="5"/>
  <c r="T2326" i="5"/>
  <c r="T2334" i="5"/>
  <c r="T2342" i="5"/>
  <c r="T2350" i="5"/>
  <c r="T2358" i="5"/>
  <c r="T2366" i="5"/>
  <c r="T2374" i="5"/>
  <c r="T2382" i="5"/>
  <c r="T2494" i="5"/>
  <c r="T2502" i="5"/>
  <c r="T2518" i="5"/>
  <c r="T2534" i="5"/>
  <c r="T2542" i="5"/>
  <c r="T2550" i="5"/>
  <c r="T2558" i="5"/>
  <c r="T2566" i="5"/>
  <c r="T2574" i="5"/>
  <c r="T2582" i="5"/>
  <c r="T2670" i="5"/>
  <c r="T2678" i="5"/>
  <c r="T2686" i="5"/>
  <c r="T2694" i="5"/>
  <c r="T2718" i="5"/>
  <c r="T2726" i="5"/>
  <c r="T2734" i="5"/>
  <c r="T2742" i="5"/>
  <c r="T2750" i="5"/>
  <c r="T2814" i="5"/>
  <c r="T2822" i="5"/>
  <c r="T2830" i="5"/>
  <c r="T2838" i="5"/>
  <c r="T2846" i="5"/>
  <c r="T2854" i="5"/>
  <c r="T2862" i="5"/>
  <c r="T2870" i="5"/>
  <c r="T1310" i="5"/>
  <c r="T1610" i="5"/>
  <c r="T2049" i="5"/>
  <c r="T2065" i="5"/>
  <c r="T2076" i="5"/>
  <c r="T2087" i="5"/>
  <c r="T2097" i="5"/>
  <c r="T2108" i="5"/>
  <c r="T2119" i="5"/>
  <c r="T2303" i="5"/>
  <c r="T2311" i="5"/>
  <c r="T2319" i="5"/>
  <c r="T2327" i="5"/>
  <c r="T2335" i="5"/>
  <c r="T2343" i="5"/>
  <c r="T2351" i="5"/>
  <c r="T2359" i="5"/>
  <c r="T2367" i="5"/>
  <c r="T2375" i="5"/>
  <c r="T2383" i="5"/>
  <c r="T2495" i="5"/>
  <c r="T2503" i="5"/>
  <c r="T2511" i="5"/>
  <c r="T2519" i="5"/>
  <c r="T2527" i="5"/>
  <c r="T2535" i="5"/>
  <c r="T2551" i="5"/>
  <c r="T2559" i="5"/>
  <c r="T2567" i="5"/>
  <c r="T2575" i="5"/>
  <c r="T2583" i="5"/>
  <c r="T2671" i="5"/>
  <c r="T2679" i="5"/>
  <c r="T2687" i="5"/>
  <c r="T2695" i="5"/>
  <c r="T2727" i="5"/>
  <c r="T2735" i="5"/>
  <c r="T2743" i="5"/>
  <c r="T2751" i="5"/>
  <c r="T2815" i="5"/>
  <c r="T2823" i="5"/>
  <c r="T2831" i="5"/>
  <c r="T2839" i="5"/>
  <c r="T2847" i="5"/>
  <c r="T2855" i="5"/>
  <c r="T2863" i="5"/>
  <c r="T377" i="5"/>
  <c r="T1332" i="5"/>
  <c r="T1621" i="5"/>
  <c r="T1699" i="5"/>
  <c r="T2051" i="5"/>
  <c r="T2067" i="5"/>
  <c r="T2077" i="5"/>
  <c r="T2088" i="5"/>
  <c r="T2099" i="5"/>
  <c r="T2109" i="5"/>
  <c r="T2120" i="5"/>
  <c r="T2304" i="5"/>
  <c r="T2312" i="5"/>
  <c r="T2320" i="5"/>
  <c r="T2328" i="5"/>
  <c r="T2336" i="5"/>
  <c r="T2344" i="5"/>
  <c r="T2360" i="5"/>
  <c r="T2368" i="5"/>
  <c r="T2376" i="5"/>
  <c r="T2384" i="5"/>
  <c r="T2392" i="5"/>
  <c r="T2504" i="5"/>
  <c r="T2512" i="5"/>
  <c r="T2520" i="5"/>
  <c r="T2528" i="5"/>
  <c r="T2536" i="5"/>
  <c r="T2560" i="5"/>
  <c r="T2568" i="5"/>
  <c r="T2576" i="5"/>
  <c r="T2584" i="5"/>
  <c r="T2672" i="5"/>
  <c r="T2680" i="5"/>
  <c r="T2688" i="5"/>
  <c r="T2696" i="5"/>
  <c r="T2704" i="5"/>
  <c r="T2712" i="5"/>
  <c r="T2728" i="5"/>
  <c r="T2736" i="5"/>
  <c r="T2744" i="5"/>
  <c r="T2816" i="5"/>
  <c r="T2824" i="5"/>
  <c r="T2832" i="5"/>
  <c r="T2840" i="5"/>
  <c r="T2848" i="5"/>
  <c r="T2856" i="5"/>
  <c r="T2864" i="5"/>
  <c r="T1182" i="5"/>
  <c r="T1554" i="5"/>
  <c r="T1653" i="5"/>
  <c r="T2057" i="5"/>
  <c r="T2071" i="5"/>
  <c r="T2081" i="5"/>
  <c r="T2092" i="5"/>
  <c r="T2103" i="5"/>
  <c r="T2113" i="5"/>
  <c r="T2123" i="5"/>
  <c r="T2307" i="5"/>
  <c r="T2315" i="5"/>
  <c r="T2323" i="5"/>
  <c r="T2331" i="5"/>
  <c r="T2339" i="5"/>
  <c r="T2355" i="5"/>
  <c r="T2363" i="5"/>
  <c r="T2371" i="5"/>
  <c r="T2499" i="5"/>
  <c r="T2507" i="5"/>
  <c r="T2523" i="5"/>
  <c r="T2531" i="5"/>
  <c r="T2539" i="5"/>
  <c r="T2547" i="5"/>
  <c r="T2563" i="5"/>
  <c r="T2571" i="5"/>
  <c r="T2579" i="5"/>
  <c r="T2667" i="5"/>
  <c r="T2675" i="5"/>
  <c r="T2683" i="5"/>
  <c r="T2691" i="5"/>
  <c r="T2699" i="5"/>
  <c r="T2707" i="5"/>
  <c r="T2715" i="5"/>
  <c r="T2723" i="5"/>
  <c r="T2731" i="5"/>
  <c r="T2739" i="5"/>
  <c r="T2747" i="5"/>
  <c r="T2811" i="5"/>
  <c r="T2819" i="5"/>
  <c r="T2827" i="5"/>
  <c r="T2835" i="5"/>
  <c r="T2843" i="5"/>
  <c r="T2851" i="5"/>
  <c r="T2859" i="5"/>
  <c r="T2867" i="5"/>
  <c r="T1642" i="5"/>
  <c r="T2069" i="5"/>
  <c r="T2112" i="5"/>
  <c r="T2306" i="5"/>
  <c r="T2338" i="5"/>
  <c r="T2370" i="5"/>
  <c r="T2498" i="5"/>
  <c r="T2530" i="5"/>
  <c r="T2562" i="5"/>
  <c r="T2690" i="5"/>
  <c r="T2722" i="5"/>
  <c r="T2818" i="5"/>
  <c r="T2850" i="5"/>
  <c r="T1707" i="5"/>
  <c r="T2079" i="5"/>
  <c r="T2121" i="5"/>
  <c r="T2313" i="5"/>
  <c r="T2345" i="5"/>
  <c r="T2377" i="5"/>
  <c r="T2505" i="5"/>
  <c r="T2569" i="5"/>
  <c r="T2665" i="5"/>
  <c r="T2697" i="5"/>
  <c r="T2729" i="5"/>
  <c r="T2825" i="5"/>
  <c r="T2857" i="5"/>
  <c r="T1150" i="5"/>
  <c r="T1715" i="5"/>
  <c r="T2080" i="5"/>
  <c r="T2122" i="5"/>
  <c r="T2314" i="5"/>
  <c r="T2346" i="5"/>
  <c r="T2378" i="5"/>
  <c r="T2506" i="5"/>
  <c r="T2538" i="5"/>
  <c r="T2570" i="5"/>
  <c r="T2666" i="5"/>
  <c r="T2698" i="5"/>
  <c r="T2730" i="5"/>
  <c r="T2826" i="5"/>
  <c r="T2858" i="5"/>
  <c r="T2089" i="5"/>
  <c r="T2321" i="5"/>
  <c r="T2353" i="5"/>
  <c r="T2385" i="5"/>
  <c r="T2513" i="5"/>
  <c r="T2577" i="5"/>
  <c r="T2673" i="5"/>
  <c r="T2737" i="5"/>
  <c r="T2833" i="5"/>
  <c r="T2865" i="5"/>
  <c r="T1374" i="5"/>
  <c r="T1779" i="5"/>
  <c r="T2091" i="5"/>
  <c r="T2322" i="5"/>
  <c r="T2354" i="5"/>
  <c r="T2386" i="5"/>
  <c r="T2546" i="5"/>
  <c r="T2578" i="5"/>
  <c r="T2674" i="5"/>
  <c r="T2738" i="5"/>
  <c r="T2834" i="5"/>
  <c r="T2866" i="5"/>
  <c r="T2053" i="5"/>
  <c r="T2100" i="5"/>
  <c r="T2329" i="5"/>
  <c r="T2361" i="5"/>
  <c r="T2393" i="5"/>
  <c r="T2521" i="5"/>
  <c r="T2585" i="5"/>
  <c r="T2681" i="5"/>
  <c r="T2745" i="5"/>
  <c r="T2841" i="5"/>
  <c r="T1632" i="5"/>
  <c r="T2068" i="5"/>
  <c r="T2111" i="5"/>
  <c r="T2305" i="5"/>
  <c r="T2497" i="5"/>
  <c r="T2561" i="5"/>
  <c r="T2689" i="5"/>
  <c r="T2817" i="5"/>
  <c r="T2849" i="5"/>
  <c r="T2682" i="5"/>
  <c r="T2714" i="5"/>
  <c r="T2056" i="5"/>
  <c r="T2746" i="5"/>
  <c r="T2101" i="5"/>
  <c r="T2522" i="5"/>
  <c r="T2330" i="5"/>
  <c r="T2586" i="5"/>
  <c r="T2842" i="5"/>
  <c r="T2394" i="5"/>
  <c r="T2362" i="5"/>
  <c r="S1497" i="5"/>
  <c r="S1491" i="5"/>
  <c r="S1492" i="5"/>
  <c r="S1494" i="5"/>
  <c r="S1496" i="5"/>
  <c r="S1495" i="5"/>
  <c r="N792" i="5"/>
  <c r="N872" i="5"/>
  <c r="N888" i="5"/>
  <c r="N1472" i="5"/>
  <c r="N785" i="5"/>
  <c r="N809" i="5"/>
  <c r="N833" i="5"/>
  <c r="N1465" i="5"/>
  <c r="N850" i="5"/>
  <c r="N890" i="5"/>
  <c r="N851" i="5"/>
  <c r="N788" i="5"/>
  <c r="N820" i="5"/>
  <c r="N828" i="5"/>
  <c r="N876" i="5"/>
  <c r="N884" i="5"/>
  <c r="N789" i="5"/>
  <c r="N837" i="5"/>
  <c r="N885" i="5"/>
  <c r="N831" i="5"/>
  <c r="N1719" i="5"/>
  <c r="N2135" i="5"/>
  <c r="N2151" i="5"/>
  <c r="N1688" i="5"/>
  <c r="N1720" i="5"/>
  <c r="N1697" i="5"/>
  <c r="N2137" i="5"/>
  <c r="N2617" i="5"/>
  <c r="N2657" i="5"/>
  <c r="N1770" i="5"/>
  <c r="N1778" i="5"/>
  <c r="N870" i="5"/>
  <c r="N1764" i="5"/>
  <c r="N2156" i="5"/>
  <c r="N1766" i="5"/>
  <c r="N886" i="5"/>
  <c r="N760" i="5"/>
  <c r="N768" i="5"/>
  <c r="N776" i="5"/>
  <c r="N761" i="5"/>
  <c r="N769" i="5"/>
  <c r="N777" i="5"/>
  <c r="N762" i="5"/>
  <c r="N770" i="5"/>
  <c r="N778" i="5"/>
  <c r="N763" i="5"/>
  <c r="N771" i="5"/>
  <c r="N779" i="5"/>
  <c r="N764" i="5"/>
  <c r="N772" i="5"/>
  <c r="N780" i="5"/>
  <c r="N765" i="5"/>
  <c r="N773" i="5"/>
  <c r="N781" i="5"/>
  <c r="N759" i="5"/>
  <c r="N767" i="5"/>
  <c r="N775" i="5"/>
  <c r="N774" i="5"/>
  <c r="N766" i="5"/>
  <c r="N758" i="5"/>
  <c r="N784" i="5"/>
  <c r="N808" i="5"/>
  <c r="N816" i="5"/>
  <c r="N824" i="5"/>
  <c r="N1128" i="5"/>
  <c r="N1160" i="5"/>
  <c r="N1328" i="5"/>
  <c r="N1336" i="5"/>
  <c r="N1344" i="5"/>
  <c r="N1368" i="5"/>
  <c r="N793" i="5"/>
  <c r="N801" i="5"/>
  <c r="N1129" i="5"/>
  <c r="N1177" i="5"/>
  <c r="N1313" i="5"/>
  <c r="N1337" i="5"/>
  <c r="N1345" i="5"/>
  <c r="N1353" i="5"/>
  <c r="N1369" i="5"/>
  <c r="N786" i="5"/>
  <c r="N794" i="5"/>
  <c r="N802" i="5"/>
  <c r="N818" i="5"/>
  <c r="N1146" i="5"/>
  <c r="N1162" i="5"/>
  <c r="N1178" i="5"/>
  <c r="N1314" i="5"/>
  <c r="N1338" i="5"/>
  <c r="N1346" i="5"/>
  <c r="N1354" i="5"/>
  <c r="N1538" i="5"/>
  <c r="N787" i="5"/>
  <c r="N795" i="5"/>
  <c r="N803" i="5"/>
  <c r="N811" i="5"/>
  <c r="N819" i="5"/>
  <c r="N907" i="5"/>
  <c r="N1179" i="5"/>
  <c r="N1331" i="5"/>
  <c r="N1339" i="5"/>
  <c r="N1355" i="5"/>
  <c r="N1539" i="5"/>
  <c r="N812" i="5"/>
  <c r="N908" i="5"/>
  <c r="N1140" i="5"/>
  <c r="N797" i="5"/>
  <c r="N877" i="5"/>
  <c r="N909" i="5"/>
  <c r="N783" i="5"/>
  <c r="N791" i="5"/>
  <c r="N815" i="5"/>
  <c r="N911" i="5"/>
  <c r="N1127" i="5"/>
  <c r="N1135" i="5"/>
  <c r="N1175" i="5"/>
  <c r="N1311" i="5"/>
  <c r="N1327" i="5"/>
  <c r="N1335" i="5"/>
  <c r="N1359" i="5"/>
  <c r="N1367" i="5"/>
  <c r="N1967" i="5"/>
  <c r="N1975" i="5"/>
  <c r="N2007" i="5"/>
  <c r="N2015" i="5"/>
  <c r="N2623" i="5"/>
  <c r="N2647" i="5"/>
  <c r="N2871" i="5"/>
  <c r="N2879" i="5"/>
  <c r="N782" i="5"/>
  <c r="N910" i="5"/>
  <c r="N1285" i="5"/>
  <c r="N1768" i="5"/>
  <c r="N1968" i="5"/>
  <c r="N1976" i="5"/>
  <c r="N2000" i="5"/>
  <c r="N2008" i="5"/>
  <c r="N2016" i="5"/>
  <c r="N2872" i="5"/>
  <c r="N2880" i="5"/>
  <c r="N1157" i="5"/>
  <c r="N1350" i="5"/>
  <c r="N1550" i="5"/>
  <c r="N1985" i="5"/>
  <c r="N1993" i="5"/>
  <c r="N2001" i="5"/>
  <c r="N2009" i="5"/>
  <c r="N2017" i="5"/>
  <c r="N2641" i="5"/>
  <c r="N2873" i="5"/>
  <c r="N2881" i="5"/>
  <c r="N1333" i="5"/>
  <c r="N2002" i="5"/>
  <c r="N2010" i="5"/>
  <c r="N2626" i="5"/>
  <c r="N2874" i="5"/>
  <c r="N2882" i="5"/>
  <c r="N806" i="5"/>
  <c r="N1334" i="5"/>
  <c r="N1635" i="5"/>
  <c r="N1659" i="5"/>
  <c r="N2003" i="5"/>
  <c r="N2011" i="5"/>
  <c r="N2875" i="5"/>
  <c r="N2883" i="5"/>
  <c r="N814" i="5"/>
  <c r="N1340" i="5"/>
  <c r="N1541" i="5"/>
  <c r="N1972" i="5"/>
  <c r="N2004" i="5"/>
  <c r="N2012" i="5"/>
  <c r="N2612" i="5"/>
  <c r="N2652" i="5"/>
  <c r="N2876" i="5"/>
  <c r="N2884" i="5"/>
  <c r="N1301" i="5"/>
  <c r="N1324" i="5"/>
  <c r="N1342" i="5"/>
  <c r="N1646" i="5"/>
  <c r="N1654" i="5"/>
  <c r="N1990" i="5"/>
  <c r="N2006" i="5"/>
  <c r="N2014" i="5"/>
  <c r="N2630" i="5"/>
  <c r="N2654" i="5"/>
  <c r="N2878" i="5"/>
  <c r="N1173" i="5"/>
  <c r="N2013" i="5"/>
  <c r="N2877" i="5"/>
  <c r="N1558" i="5"/>
  <c r="N1973" i="5"/>
  <c r="N2885" i="5"/>
  <c r="N1574" i="5"/>
  <c r="N1981" i="5"/>
  <c r="N1300" i="5"/>
  <c r="N1669" i="5"/>
  <c r="N1989" i="5"/>
  <c r="N822" i="5"/>
  <c r="N1141" i="5"/>
  <c r="N2005" i="5"/>
  <c r="N2653" i="5"/>
  <c r="N1997" i="5"/>
  <c r="N1977" i="5"/>
  <c r="N1970" i="5"/>
  <c r="N1987" i="5"/>
  <c r="N2447" i="5"/>
  <c r="N2448" i="5"/>
  <c r="N2464" i="5"/>
  <c r="N2401" i="5"/>
  <c r="N2402" i="5"/>
  <c r="N2443" i="5"/>
  <c r="N2390" i="5"/>
  <c r="N2462" i="5"/>
  <c r="N2445" i="5"/>
  <c r="N1656" i="5"/>
  <c r="N1692" i="5"/>
  <c r="N1781" i="5"/>
  <c r="N2662" i="5"/>
  <c r="N2661" i="5"/>
  <c r="N1488" i="5"/>
  <c r="N1485" i="5"/>
  <c r="N1691" i="5"/>
  <c r="N1787" i="5"/>
  <c r="N2651" i="5"/>
  <c r="N2659" i="5"/>
  <c r="N1152" i="5"/>
  <c r="N1304" i="5"/>
  <c r="N1153" i="5"/>
  <c r="N1151" i="5"/>
  <c r="N1287" i="5"/>
  <c r="N1293" i="5"/>
  <c r="N1115" i="5"/>
  <c r="N1315" i="5"/>
  <c r="N1124" i="5"/>
  <c r="N1118" i="5"/>
  <c r="N1316" i="5"/>
  <c r="N1317" i="5"/>
  <c r="N649" i="5"/>
  <c r="N698" i="5"/>
  <c r="N637" i="5"/>
  <c r="N1799" i="5"/>
  <c r="N1797" i="5"/>
  <c r="N1805" i="5"/>
  <c r="N468" i="5"/>
  <c r="N447" i="5"/>
  <c r="N455" i="5"/>
  <c r="N463" i="5"/>
  <c r="N1802" i="5"/>
  <c r="N1803" i="5"/>
  <c r="N1804" i="5"/>
  <c r="N638" i="5"/>
  <c r="N301" i="5"/>
  <c r="N309" i="5"/>
  <c r="N308" i="5"/>
  <c r="N90" i="5"/>
  <c r="N114" i="5"/>
  <c r="N13" i="5"/>
  <c r="N141" i="5"/>
  <c r="N205" i="5"/>
  <c r="N289" i="5"/>
  <c r="N290" i="5"/>
  <c r="N191" i="5"/>
  <c r="N16" i="5"/>
  <c r="N192" i="5"/>
  <c r="N208" i="5"/>
  <c r="N115" i="5"/>
  <c r="N6" i="5"/>
  <c r="N139" i="5"/>
  <c r="N72" i="5"/>
  <c r="N4" i="5"/>
  <c r="N202" i="5"/>
  <c r="N212" i="5"/>
  <c r="N281" i="5"/>
  <c r="N230" i="5"/>
  <c r="N275" i="5"/>
  <c r="N287" i="5"/>
  <c r="N2415" i="5"/>
  <c r="N2416" i="5"/>
  <c r="N2417" i="5"/>
  <c r="N2418" i="5"/>
  <c r="N2419" i="5"/>
  <c r="N2420" i="5"/>
  <c r="N2422" i="5"/>
  <c r="N2421" i="5"/>
  <c r="N2397" i="5"/>
  <c r="N2663" i="5"/>
  <c r="N2761" i="5"/>
  <c r="N2762" i="5"/>
  <c r="N2763" i="5"/>
  <c r="N2636" i="5"/>
  <c r="O2483" i="5"/>
  <c r="O2795" i="5"/>
  <c r="O2644" i="5"/>
  <c r="O2796" i="5"/>
  <c r="O2477" i="5"/>
  <c r="O2797" i="5"/>
  <c r="O2622" i="5"/>
  <c r="O2798" i="5"/>
  <c r="O2488" i="5"/>
  <c r="O2544" i="5"/>
  <c r="O2794" i="5"/>
  <c r="O2793" i="5"/>
  <c r="O2479" i="5"/>
  <c r="O2545" i="5"/>
  <c r="O2705" i="5"/>
  <c r="O2719" i="5"/>
  <c r="O2043" i="5"/>
  <c r="O2045" i="5"/>
  <c r="O2126" i="5"/>
  <c r="O1998" i="5"/>
  <c r="O1984" i="5"/>
  <c r="O1992" i="5"/>
  <c r="O2019" i="5"/>
  <c r="O2025" i="5"/>
  <c r="O1566" i="5"/>
  <c r="O1567" i="5"/>
  <c r="O1562" i="5"/>
  <c r="O1349" i="5"/>
  <c r="O1381" i="5"/>
  <c r="O1366" i="5"/>
  <c r="O1430" i="5"/>
  <c r="O1399" i="5"/>
  <c r="O1407" i="5"/>
  <c r="O1352" i="5"/>
  <c r="O1172" i="5"/>
  <c r="O1174" i="5"/>
  <c r="O1176" i="5"/>
  <c r="O1132" i="5"/>
  <c r="O1101" i="5"/>
  <c r="O1126" i="5"/>
  <c r="O1134" i="5"/>
  <c r="O1119" i="5"/>
  <c r="O1120" i="5"/>
  <c r="O1121" i="5"/>
  <c r="O620" i="5"/>
  <c r="O646" i="5"/>
  <c r="O625" i="5"/>
  <c r="O523" i="5"/>
  <c r="O533" i="5"/>
  <c r="O522" i="5"/>
  <c r="O2387" i="5"/>
  <c r="O2427" i="5"/>
  <c r="O2428" i="5"/>
  <c r="O2429" i="5"/>
  <c r="O2430" i="5"/>
  <c r="O2423" i="5"/>
  <c r="O2424" i="5"/>
  <c r="O2426" i="5"/>
  <c r="O2425" i="5"/>
  <c r="O500" i="5"/>
  <c r="O480" i="5"/>
  <c r="O1796" i="5"/>
  <c r="O495" i="5"/>
  <c r="O1800" i="5"/>
  <c r="O1801" i="5"/>
  <c r="O477" i="5"/>
  <c r="O456" i="5"/>
  <c r="O450" i="5"/>
  <c r="O251" i="5"/>
  <c r="O253" i="5"/>
  <c r="O246" i="5"/>
  <c r="O267" i="5"/>
  <c r="O258" i="5"/>
  <c r="O257" i="5"/>
  <c r="O2411" i="5"/>
  <c r="O2412" i="5"/>
  <c r="O2413" i="5"/>
  <c r="O2398" i="5"/>
  <c r="O2414" i="5"/>
  <c r="O2407" i="5"/>
  <c r="O2408" i="5"/>
  <c r="O2410" i="5"/>
  <c r="O2409" i="5"/>
  <c r="O27" i="5"/>
  <c r="O35" i="5"/>
  <c r="O51" i="5"/>
  <c r="O59" i="5"/>
  <c r="O67" i="5"/>
  <c r="O99" i="5"/>
  <c r="O107" i="5"/>
  <c r="O123" i="5"/>
  <c r="O131" i="5"/>
  <c r="O147" i="5"/>
  <c r="O155" i="5"/>
  <c r="O171" i="5"/>
  <c r="O187" i="5"/>
  <c r="O219" i="5"/>
  <c r="O243" i="5"/>
  <c r="O315" i="5"/>
  <c r="O323" i="5"/>
  <c r="O331" i="5"/>
  <c r="O339" i="5"/>
  <c r="O347" i="5"/>
  <c r="O355" i="5"/>
  <c r="O363" i="5"/>
  <c r="O371" i="5"/>
  <c r="O379" i="5"/>
  <c r="O387" i="5"/>
  <c r="O395" i="5"/>
  <c r="O403" i="5"/>
  <c r="O411" i="5"/>
  <c r="O419" i="5"/>
  <c r="O427" i="5"/>
  <c r="O435" i="5"/>
  <c r="O443" i="5"/>
  <c r="O515" i="5"/>
  <c r="O531" i="5"/>
  <c r="O539" i="5"/>
  <c r="O563" i="5"/>
  <c r="O571" i="5"/>
  <c r="O579" i="5"/>
  <c r="O587" i="5"/>
  <c r="O595" i="5"/>
  <c r="O603" i="5"/>
  <c r="O627" i="5"/>
  <c r="O635" i="5"/>
  <c r="O659" i="5"/>
  <c r="O667" i="5"/>
  <c r="O675" i="5"/>
  <c r="O691" i="5"/>
  <c r="O28" i="5"/>
  <c r="O36" i="5"/>
  <c r="O52" i="5"/>
  <c r="O60" i="5"/>
  <c r="O68" i="5"/>
  <c r="O76" i="5"/>
  <c r="O92" i="5"/>
  <c r="O100" i="5"/>
  <c r="O108" i="5"/>
  <c r="O116" i="5"/>
  <c r="O124" i="5"/>
  <c r="O140" i="5"/>
  <c r="O148" i="5"/>
  <c r="O156" i="5"/>
  <c r="O172" i="5"/>
  <c r="O180" i="5"/>
  <c r="O188" i="5"/>
  <c r="O316" i="5"/>
  <c r="O324" i="5"/>
  <c r="O332" i="5"/>
  <c r="O340" i="5"/>
  <c r="O348" i="5"/>
  <c r="O356" i="5"/>
  <c r="O364" i="5"/>
  <c r="O372" i="5"/>
  <c r="O380" i="5"/>
  <c r="O388" i="5"/>
  <c r="O396" i="5"/>
  <c r="O412" i="5"/>
  <c r="O420" i="5"/>
  <c r="O428" i="5"/>
  <c r="O436" i="5"/>
  <c r="O444" i="5"/>
  <c r="O516" i="5"/>
  <c r="O524" i="5"/>
  <c r="O540" i="5"/>
  <c r="O548" i="5"/>
  <c r="O564" i="5"/>
  <c r="O572" i="5"/>
  <c r="O580" i="5"/>
  <c r="O588" i="5"/>
  <c r="O596" i="5"/>
  <c r="O604" i="5"/>
  <c r="O612" i="5"/>
  <c r="O628" i="5"/>
  <c r="O660" i="5"/>
  <c r="O668" i="5"/>
  <c r="O676" i="5"/>
  <c r="O692" i="5"/>
  <c r="O29" i="5"/>
  <c r="O37" i="5"/>
  <c r="O53" i="5"/>
  <c r="O61" i="5"/>
  <c r="O77" i="5"/>
  <c r="O93" i="5"/>
  <c r="O101" i="5"/>
  <c r="O117" i="5"/>
  <c r="O125" i="5"/>
  <c r="O149" i="5"/>
  <c r="O157" i="5"/>
  <c r="O165" i="5"/>
  <c r="O173" i="5"/>
  <c r="O181" i="5"/>
  <c r="O197" i="5"/>
  <c r="O221" i="5"/>
  <c r="O317" i="5"/>
  <c r="O325" i="5"/>
  <c r="O333" i="5"/>
  <c r="O341" i="5"/>
  <c r="O349" i="5"/>
  <c r="O357" i="5"/>
  <c r="O365" i="5"/>
  <c r="O373" i="5"/>
  <c r="O381" i="5"/>
  <c r="O389" i="5"/>
  <c r="O397" i="5"/>
  <c r="O413" i="5"/>
  <c r="O421" i="5"/>
  <c r="O445" i="5"/>
  <c r="O453" i="5"/>
  <c r="O517" i="5"/>
  <c r="O525" i="5"/>
  <c r="O549" i="5"/>
  <c r="O557" i="5"/>
  <c r="O565" i="5"/>
  <c r="O573" i="5"/>
  <c r="O581" i="5"/>
  <c r="O589" i="5"/>
  <c r="O597" i="5"/>
  <c r="O605" i="5"/>
  <c r="O613" i="5"/>
  <c r="O621" i="5"/>
  <c r="O653" i="5"/>
  <c r="O661" i="5"/>
  <c r="O669" i="5"/>
  <c r="O685" i="5"/>
  <c r="O693" i="5"/>
  <c r="O30" i="5"/>
  <c r="O38" i="5"/>
  <c r="O46" i="5"/>
  <c r="O54" i="5"/>
  <c r="O62" i="5"/>
  <c r="O70" i="5"/>
  <c r="O78" i="5"/>
  <c r="O86" i="5"/>
  <c r="O94" i="5"/>
  <c r="O102" i="5"/>
  <c r="O118" i="5"/>
  <c r="O126" i="5"/>
  <c r="O134" i="5"/>
  <c r="O150" i="5"/>
  <c r="O158" i="5"/>
  <c r="O166" i="5"/>
  <c r="O182" i="5"/>
  <c r="O198" i="5"/>
  <c r="O206" i="5"/>
  <c r="O214" i="5"/>
  <c r="O222" i="5"/>
  <c r="O318" i="5"/>
  <c r="O326" i="5"/>
  <c r="O334" i="5"/>
  <c r="O342" i="5"/>
  <c r="O350" i="5"/>
  <c r="O358" i="5"/>
  <c r="O366" i="5"/>
  <c r="O374" i="5"/>
  <c r="O382" i="5"/>
  <c r="O390" i="5"/>
  <c r="O398" i="5"/>
  <c r="O422" i="5"/>
  <c r="O438" i="5"/>
  <c r="O446" i="5"/>
  <c r="O454" i="5"/>
  <c r="O518" i="5"/>
  <c r="O526" i="5"/>
  <c r="O534" i="5"/>
  <c r="O542" i="5"/>
  <c r="O550" i="5"/>
  <c r="O558" i="5"/>
  <c r="O574" i="5"/>
  <c r="O582" i="5"/>
  <c r="O590" i="5"/>
  <c r="O598" i="5"/>
  <c r="O606" i="5"/>
  <c r="O622" i="5"/>
  <c r="O662" i="5"/>
  <c r="O670" i="5"/>
  <c r="O678" i="5"/>
  <c r="O686" i="5"/>
  <c r="O23" i="5"/>
  <c r="O31" i="5"/>
  <c r="O47" i="5"/>
  <c r="O71" i="5"/>
  <c r="O79" i="5"/>
  <c r="O87" i="5"/>
  <c r="O95" i="5"/>
  <c r="O103" i="5"/>
  <c r="O111" i="5"/>
  <c r="O119" i="5"/>
  <c r="O24" i="5"/>
  <c r="O32" i="5"/>
  <c r="O40" i="5"/>
  <c r="O48" i="5"/>
  <c r="O88" i="5"/>
  <c r="O96" i="5"/>
  <c r="O104" i="5"/>
  <c r="O112" i="5"/>
  <c r="O120" i="5"/>
  <c r="O128" i="5"/>
  <c r="O136" i="5"/>
  <c r="O160" i="5"/>
  <c r="O216" i="5"/>
  <c r="O312" i="5"/>
  <c r="O320" i="5"/>
  <c r="O328" i="5"/>
  <c r="O336" i="5"/>
  <c r="O344" i="5"/>
  <c r="O352" i="5"/>
  <c r="O360" i="5"/>
  <c r="O368" i="5"/>
  <c r="O376" i="5"/>
  <c r="O384" i="5"/>
  <c r="O392" i="5"/>
  <c r="O400" i="5"/>
  <c r="O408" i="5"/>
  <c r="O416" i="5"/>
  <c r="O432" i="5"/>
  <c r="O440" i="5"/>
  <c r="O448" i="5"/>
  <c r="O520" i="5"/>
  <c r="O536" i="5"/>
  <c r="O552" i="5"/>
  <c r="O560" i="5"/>
  <c r="O584" i="5"/>
  <c r="O592" i="5"/>
  <c r="O600" i="5"/>
  <c r="O608" i="5"/>
  <c r="O616" i="5"/>
  <c r="O656" i="5"/>
  <c r="O664" i="5"/>
  <c r="O680" i="5"/>
  <c r="O704" i="5"/>
  <c r="O26" i="5"/>
  <c r="O34" i="5"/>
  <c r="O58" i="5"/>
  <c r="O66" i="5"/>
  <c r="O106" i="5"/>
  <c r="O122" i="5"/>
  <c r="O130" i="5"/>
  <c r="O146" i="5"/>
  <c r="O154" i="5"/>
  <c r="O162" i="5"/>
  <c r="O186" i="5"/>
  <c r="O194" i="5"/>
  <c r="O210" i="5"/>
  <c r="O218" i="5"/>
  <c r="O322" i="5"/>
  <c r="O330" i="5"/>
  <c r="O338" i="5"/>
  <c r="O346" i="5"/>
  <c r="O354" i="5"/>
  <c r="O362" i="5"/>
  <c r="O370" i="5"/>
  <c r="O378" i="5"/>
  <c r="O386" i="5"/>
  <c r="O394" i="5"/>
  <c r="O402" i="5"/>
  <c r="O410" i="5"/>
  <c r="O418" i="5"/>
  <c r="O426" i="5"/>
  <c r="O434" i="5"/>
  <c r="O442" i="5"/>
  <c r="O514" i="5"/>
  <c r="O530" i="5"/>
  <c r="O538" i="5"/>
  <c r="O554" i="5"/>
  <c r="O562" i="5"/>
  <c r="O594" i="5"/>
  <c r="O602" i="5"/>
  <c r="O650" i="5"/>
  <c r="O658" i="5"/>
  <c r="O666" i="5"/>
  <c r="O674" i="5"/>
  <c r="O129" i="5"/>
  <c r="O161" i="5"/>
  <c r="O193" i="5"/>
  <c r="O321" i="5"/>
  <c r="O353" i="5"/>
  <c r="O385" i="5"/>
  <c r="O449" i="5"/>
  <c r="O545" i="5"/>
  <c r="O577" i="5"/>
  <c r="O1147" i="5"/>
  <c r="O1195" i="5"/>
  <c r="O1203" i="5"/>
  <c r="O1219" i="5"/>
  <c r="O1227" i="5"/>
  <c r="O1235" i="5"/>
  <c r="O1243" i="5"/>
  <c r="O1251" i="5"/>
  <c r="O1259" i="5"/>
  <c r="O1267" i="5"/>
  <c r="O1283" i="5"/>
  <c r="O1291" i="5"/>
  <c r="O1299" i="5"/>
  <c r="O1371" i="5"/>
  <c r="O1395" i="5"/>
  <c r="O1403" i="5"/>
  <c r="O1411" i="5"/>
  <c r="O1419" i="5"/>
  <c r="O1435" i="5"/>
  <c r="O1443" i="5"/>
  <c r="O1459" i="5"/>
  <c r="O1467" i="5"/>
  <c r="O1475" i="5"/>
  <c r="O1515" i="5"/>
  <c r="O1547" i="5"/>
  <c r="O1579" i="5"/>
  <c r="O1595" i="5"/>
  <c r="O1603" i="5"/>
  <c r="O1611" i="5"/>
  <c r="O1619" i="5"/>
  <c r="O1627" i="5"/>
  <c r="O1643" i="5"/>
  <c r="O1651" i="5"/>
  <c r="O1667" i="5"/>
  <c r="O1675" i="5"/>
  <c r="O1683" i="5"/>
  <c r="O1699" i="5"/>
  <c r="O1707" i="5"/>
  <c r="O1715" i="5"/>
  <c r="O1731" i="5"/>
  <c r="O1739" i="5"/>
  <c r="O1747" i="5"/>
  <c r="O1779" i="5"/>
  <c r="O2051" i="5"/>
  <c r="O2059" i="5"/>
  <c r="O2067" i="5"/>
  <c r="O2075" i="5"/>
  <c r="O2083" i="5"/>
  <c r="O2091" i="5"/>
  <c r="O2099" i="5"/>
  <c r="O2107" i="5"/>
  <c r="O2115" i="5"/>
  <c r="O2123" i="5"/>
  <c r="O2307" i="5"/>
  <c r="O2315" i="5"/>
  <c r="O2323" i="5"/>
  <c r="O2331" i="5"/>
  <c r="O2339" i="5"/>
  <c r="O2355" i="5"/>
  <c r="O2363" i="5"/>
  <c r="O2371" i="5"/>
  <c r="O2499" i="5"/>
  <c r="O2507" i="5"/>
  <c r="O2523" i="5"/>
  <c r="O2531" i="5"/>
  <c r="O2539" i="5"/>
  <c r="O2547" i="5"/>
  <c r="O2563" i="5"/>
  <c r="O2571" i="5"/>
  <c r="O2579" i="5"/>
  <c r="O2667" i="5"/>
  <c r="O2675" i="5"/>
  <c r="O2683" i="5"/>
  <c r="O2691" i="5"/>
  <c r="O2699" i="5"/>
  <c r="O2707" i="5"/>
  <c r="F4" i="32" s="1"/>
  <c r="G4" i="32" s="1" a="1"/>
  <c r="G4" i="32" s="1"/>
  <c r="O2715" i="5"/>
  <c r="O2723" i="5"/>
  <c r="O2731" i="5"/>
  <c r="O2739" i="5"/>
  <c r="O2747" i="5"/>
  <c r="O2811" i="5"/>
  <c r="O2819" i="5"/>
  <c r="O2827" i="5"/>
  <c r="O2835" i="5"/>
  <c r="O2843" i="5"/>
  <c r="O2851" i="5"/>
  <c r="O2859" i="5"/>
  <c r="O2867" i="5"/>
  <c r="O81" i="5"/>
  <c r="O135" i="5"/>
  <c r="O167" i="5"/>
  <c r="O199" i="5"/>
  <c r="O327" i="5"/>
  <c r="O359" i="5"/>
  <c r="O391" i="5"/>
  <c r="O519" i="5"/>
  <c r="O551" i="5"/>
  <c r="O583" i="5"/>
  <c r="O679" i="5"/>
  <c r="O1148" i="5"/>
  <c r="O1164" i="5"/>
  <c r="O1180" i="5"/>
  <c r="O1188" i="5"/>
  <c r="O1196" i="5"/>
  <c r="O1204" i="5"/>
  <c r="O1212" i="5"/>
  <c r="O1220" i="5"/>
  <c r="O1228" i="5"/>
  <c r="O1236" i="5"/>
  <c r="O1244" i="5"/>
  <c r="O1252" i="5"/>
  <c r="O1260" i="5"/>
  <c r="O1268" i="5"/>
  <c r="O1276" i="5"/>
  <c r="O1292" i="5"/>
  <c r="O1332" i="5"/>
  <c r="O1356" i="5"/>
  <c r="O1372" i="5"/>
  <c r="O1404" i="5"/>
  <c r="O1420" i="5"/>
  <c r="O1444" i="5"/>
  <c r="O1460" i="5"/>
  <c r="O1468" i="5"/>
  <c r="O1476" i="5"/>
  <c r="O1484" i="5"/>
  <c r="O1508" i="5"/>
  <c r="O1516" i="5"/>
  <c r="O1532" i="5"/>
  <c r="O1540" i="5"/>
  <c r="O1556" i="5"/>
  <c r="O1564" i="5"/>
  <c r="O1572" i="5"/>
  <c r="O1596" i="5"/>
  <c r="O1604" i="5"/>
  <c r="O1620" i="5"/>
  <c r="O1644" i="5"/>
  <c r="O1652" i="5"/>
  <c r="O1668" i="5"/>
  <c r="O1676" i="5"/>
  <c r="O1684" i="5"/>
  <c r="O1700" i="5"/>
  <c r="O1708" i="5"/>
  <c r="O1716" i="5"/>
  <c r="O1724" i="5"/>
  <c r="O1732" i="5"/>
  <c r="O1740" i="5"/>
  <c r="O1748" i="5"/>
  <c r="O1780" i="5"/>
  <c r="O2052" i="5"/>
  <c r="O2060" i="5"/>
  <c r="O2068" i="5"/>
  <c r="O2076" i="5"/>
  <c r="O2084" i="5"/>
  <c r="O2092" i="5"/>
  <c r="O2100" i="5"/>
  <c r="O2108" i="5"/>
  <c r="O2116" i="5"/>
  <c r="F3" i="32" s="1"/>
  <c r="G3" i="32" s="1" a="1"/>
  <c r="G3" i="32" s="1"/>
  <c r="O2124" i="5"/>
  <c r="O2308" i="5"/>
  <c r="O2324" i="5"/>
  <c r="O2332" i="5"/>
  <c r="O2340" i="5"/>
  <c r="O2356" i="5"/>
  <c r="O2364" i="5"/>
  <c r="O2372" i="5"/>
  <c r="O2380" i="5"/>
  <c r="O2388" i="5"/>
  <c r="O2492" i="5"/>
  <c r="O2500" i="5"/>
  <c r="O2508" i="5"/>
  <c r="O2524" i="5"/>
  <c r="O2532" i="5"/>
  <c r="O2540" i="5"/>
  <c r="O2548" i="5"/>
  <c r="O2556" i="5"/>
  <c r="O2564" i="5"/>
  <c r="O2572" i="5"/>
  <c r="O2580" i="5"/>
  <c r="O2668" i="5"/>
  <c r="O2676" i="5"/>
  <c r="O2684" i="5"/>
  <c r="O2692" i="5"/>
  <c r="O2700" i="5"/>
  <c r="O2708" i="5"/>
  <c r="O2716" i="5"/>
  <c r="O2724" i="5"/>
  <c r="O2732" i="5"/>
  <c r="O2740" i="5"/>
  <c r="O2748" i="5"/>
  <c r="O2812" i="5"/>
  <c r="O2820" i="5"/>
  <c r="O2828" i="5"/>
  <c r="O2836" i="5"/>
  <c r="O2844" i="5"/>
  <c r="O2852" i="5"/>
  <c r="O2860" i="5"/>
  <c r="O2868" i="5"/>
  <c r="O25" i="5"/>
  <c r="O329" i="5"/>
  <c r="O361" i="5"/>
  <c r="O393" i="5"/>
  <c r="O425" i="5"/>
  <c r="O457" i="5"/>
  <c r="O521" i="5"/>
  <c r="O553" i="5"/>
  <c r="O585" i="5"/>
  <c r="O617" i="5"/>
  <c r="O681" i="5"/>
  <c r="O1149" i="5"/>
  <c r="O1181" i="5"/>
  <c r="O1189" i="5"/>
  <c r="O1197" i="5"/>
  <c r="O1205" i="5"/>
  <c r="O1213" i="5"/>
  <c r="O1221" i="5"/>
  <c r="O1229" i="5"/>
  <c r="O1237" i="5"/>
  <c r="O1245" i="5"/>
  <c r="O1253" i="5"/>
  <c r="O1261" i="5"/>
  <c r="O1269" i="5"/>
  <c r="O1277" i="5"/>
  <c r="O1309" i="5"/>
  <c r="O1325" i="5"/>
  <c r="O1357" i="5"/>
  <c r="O1373" i="5"/>
  <c r="O1413" i="5"/>
  <c r="O1421" i="5"/>
  <c r="O1437" i="5"/>
  <c r="O1445" i="5"/>
  <c r="O1453" i="5"/>
  <c r="O1461" i="5"/>
  <c r="O1477" i="5"/>
  <c r="O1509" i="5"/>
  <c r="O1517" i="5"/>
  <c r="O1549" i="5"/>
  <c r="O1557" i="5"/>
  <c r="O1565" i="5"/>
  <c r="O1573" i="5"/>
  <c r="O1581" i="5"/>
  <c r="O1597" i="5"/>
  <c r="O1605" i="5"/>
  <c r="O1613" i="5"/>
  <c r="O1621" i="5"/>
  <c r="O1637" i="5"/>
  <c r="O1645" i="5"/>
  <c r="O1653" i="5"/>
  <c r="O1685" i="5"/>
  <c r="O1693" i="5"/>
  <c r="O1701" i="5"/>
  <c r="O1709" i="5"/>
  <c r="O1725" i="5"/>
  <c r="O1733" i="5"/>
  <c r="O1741" i="5"/>
  <c r="O1749" i="5"/>
  <c r="O2053" i="5"/>
  <c r="O2061" i="5"/>
  <c r="O2069" i="5"/>
  <c r="O2077" i="5"/>
  <c r="O2085" i="5"/>
  <c r="O2093" i="5"/>
  <c r="O2101" i="5"/>
  <c r="O2109" i="5"/>
  <c r="O2117" i="5"/>
  <c r="O2125" i="5"/>
  <c r="O2309" i="5"/>
  <c r="O2317" i="5"/>
  <c r="O2325" i="5"/>
  <c r="O2341" i="5"/>
  <c r="O2349" i="5"/>
  <c r="O2357" i="5"/>
  <c r="O2365" i="5"/>
  <c r="O2373" i="5"/>
  <c r="O2381" i="5"/>
  <c r="O2493" i="5"/>
  <c r="O2501" i="5"/>
  <c r="O2509" i="5"/>
  <c r="O2517" i="5"/>
  <c r="O2525" i="5"/>
  <c r="O2533" i="5"/>
  <c r="O2541" i="5"/>
  <c r="O2549" i="5"/>
  <c r="O2557" i="5"/>
  <c r="O2565" i="5"/>
  <c r="O2573" i="5"/>
  <c r="O2581" i="5"/>
  <c r="O2669" i="5"/>
  <c r="O2677" i="5"/>
  <c r="O2685" i="5"/>
  <c r="O2693" i="5"/>
  <c r="O2709" i="5"/>
  <c r="O2717" i="5"/>
  <c r="O2725" i="5"/>
  <c r="O2733" i="5"/>
  <c r="O2741" i="5"/>
  <c r="O2749" i="5"/>
  <c r="O2813" i="5"/>
  <c r="O2821" i="5"/>
  <c r="O2829" i="5"/>
  <c r="O2837" i="5"/>
  <c r="O2845" i="5"/>
  <c r="O2853" i="5"/>
  <c r="O2861" i="5"/>
  <c r="O2869" i="5"/>
  <c r="O33" i="5"/>
  <c r="O175" i="5"/>
  <c r="O335" i="5"/>
  <c r="O367" i="5"/>
  <c r="O399" i="5"/>
  <c r="O527" i="5"/>
  <c r="O559" i="5"/>
  <c r="O591" i="5"/>
  <c r="O623" i="5"/>
  <c r="O655" i="5"/>
  <c r="O1150" i="5"/>
  <c r="O1182" i="5"/>
  <c r="O1190" i="5"/>
  <c r="O1198" i="5"/>
  <c r="O1206" i="5"/>
  <c r="O1214" i="5"/>
  <c r="O1222" i="5"/>
  <c r="O1230" i="5"/>
  <c r="O1238" i="5"/>
  <c r="O1246" i="5"/>
  <c r="O1254" i="5"/>
  <c r="O1262" i="5"/>
  <c r="O1270" i="5"/>
  <c r="O1278" i="5"/>
  <c r="O1286" i="5"/>
  <c r="O1302" i="5"/>
  <c r="O1310" i="5"/>
  <c r="O1326" i="5"/>
  <c r="O1374" i="5"/>
  <c r="O1382" i="5"/>
  <c r="O1390" i="5"/>
  <c r="O1414" i="5"/>
  <c r="O1422" i="5"/>
  <c r="O1438" i="5"/>
  <c r="O1446" i="5"/>
  <c r="O1454" i="5"/>
  <c r="O1462" i="5"/>
  <c r="O1470" i="5"/>
  <c r="O1478" i="5"/>
  <c r="O1510" i="5"/>
  <c r="O1518" i="5"/>
  <c r="O1526" i="5"/>
  <c r="O1542" i="5"/>
  <c r="O1582" i="5"/>
  <c r="O1606" i="5"/>
  <c r="O1614" i="5"/>
  <c r="O1622" i="5"/>
  <c r="O1630" i="5"/>
  <c r="O1638" i="5"/>
  <c r="O1670" i="5"/>
  <c r="O1694" i="5"/>
  <c r="O1702" i="5"/>
  <c r="O1710" i="5"/>
  <c r="O1726" i="5"/>
  <c r="O1742" i="5"/>
  <c r="O1750" i="5"/>
  <c r="O2046" i="5"/>
  <c r="O2054" i="5"/>
  <c r="O2062" i="5"/>
  <c r="O2070" i="5"/>
  <c r="O2078" i="5"/>
  <c r="O2086" i="5"/>
  <c r="O2094" i="5"/>
  <c r="O2102" i="5"/>
  <c r="O2110" i="5"/>
  <c r="O2118" i="5"/>
  <c r="O2310" i="5"/>
  <c r="O2318" i="5"/>
  <c r="O2326" i="5"/>
  <c r="O2334" i="5"/>
  <c r="O2342" i="5"/>
  <c r="O2350" i="5"/>
  <c r="O2358" i="5"/>
  <c r="O2366" i="5"/>
  <c r="O2374" i="5"/>
  <c r="O2382" i="5"/>
  <c r="O2494" i="5"/>
  <c r="O2502" i="5"/>
  <c r="O2518" i="5"/>
  <c r="O2534" i="5"/>
  <c r="O2542" i="5"/>
  <c r="O2550" i="5"/>
  <c r="O2558" i="5"/>
  <c r="O2566" i="5"/>
  <c r="O2574" i="5"/>
  <c r="O2582" i="5"/>
  <c r="O2670" i="5"/>
  <c r="O2678" i="5"/>
  <c r="O2686" i="5"/>
  <c r="O2694" i="5"/>
  <c r="O2718" i="5"/>
  <c r="O2726" i="5"/>
  <c r="O2734" i="5"/>
  <c r="O2742" i="5"/>
  <c r="O2750" i="5"/>
  <c r="O2814" i="5"/>
  <c r="O2822" i="5"/>
  <c r="O2830" i="5"/>
  <c r="O2838" i="5"/>
  <c r="O2846" i="5"/>
  <c r="O2854" i="5"/>
  <c r="O2862" i="5"/>
  <c r="O2870" i="5"/>
  <c r="O41" i="5"/>
  <c r="O105" i="5"/>
  <c r="O145" i="5"/>
  <c r="O337" i="5"/>
  <c r="O369" i="5"/>
  <c r="O401" i="5"/>
  <c r="O433" i="5"/>
  <c r="O529" i="5"/>
  <c r="O561" i="5"/>
  <c r="O593" i="5"/>
  <c r="O657" i="5"/>
  <c r="O1143" i="5"/>
  <c r="O1183" i="5"/>
  <c r="O1191" i="5"/>
  <c r="O1207" i="5"/>
  <c r="O1215" i="5"/>
  <c r="O1223" i="5"/>
  <c r="O1231" i="5"/>
  <c r="O1239" i="5"/>
  <c r="O1247" i="5"/>
  <c r="O1255" i="5"/>
  <c r="O1263" i="5"/>
  <c r="O1271" i="5"/>
  <c r="O1279" i="5"/>
  <c r="O1303" i="5"/>
  <c r="O1375" i="5"/>
  <c r="O1383" i="5"/>
  <c r="O1391" i="5"/>
  <c r="O1415" i="5"/>
  <c r="O1423" i="5"/>
  <c r="O1431" i="5"/>
  <c r="O1439" i="5"/>
  <c r="O1447" i="5"/>
  <c r="O1455" i="5"/>
  <c r="O1463" i="5"/>
  <c r="O1479" i="5"/>
  <c r="O1511" i="5"/>
  <c r="O1519" i="5"/>
  <c r="O1527" i="5"/>
  <c r="O1543" i="5"/>
  <c r="O1551" i="5"/>
  <c r="O1575" i="5"/>
  <c r="O1583" i="5"/>
  <c r="O1591" i="5"/>
  <c r="O1599" i="5"/>
  <c r="O1607" i="5"/>
  <c r="O1615" i="5"/>
  <c r="O1623" i="5"/>
  <c r="O1631" i="5"/>
  <c r="O1639" i="5"/>
  <c r="O1647" i="5"/>
  <c r="O1663" i="5"/>
  <c r="O1671" i="5"/>
  <c r="O1687" i="5"/>
  <c r="O1695" i="5"/>
  <c r="O1703" i="5"/>
  <c r="O1711" i="5"/>
  <c r="O1727" i="5"/>
  <c r="O1743" i="5"/>
  <c r="O1751" i="5"/>
  <c r="O1767" i="5"/>
  <c r="O1775" i="5"/>
  <c r="O1807" i="5"/>
  <c r="O2047" i="5"/>
  <c r="O2055" i="5"/>
  <c r="O2063" i="5"/>
  <c r="O2071" i="5"/>
  <c r="O2079" i="5"/>
  <c r="O2087" i="5"/>
  <c r="O2095" i="5"/>
  <c r="O2103" i="5"/>
  <c r="O2111" i="5"/>
  <c r="O2119" i="5"/>
  <c r="O2303" i="5"/>
  <c r="O2311" i="5"/>
  <c r="O2319" i="5"/>
  <c r="O2327" i="5"/>
  <c r="O2335" i="5"/>
  <c r="O2343" i="5"/>
  <c r="O2351" i="5"/>
  <c r="O2359" i="5"/>
  <c r="O2367" i="5"/>
  <c r="O2375" i="5"/>
  <c r="O2383" i="5"/>
  <c r="O49" i="5"/>
  <c r="O113" i="5"/>
  <c r="O151" i="5"/>
  <c r="O183" i="5"/>
  <c r="O215" i="5"/>
  <c r="O343" i="5"/>
  <c r="O375" i="5"/>
  <c r="O407" i="5"/>
  <c r="O535" i="5"/>
  <c r="O567" i="5"/>
  <c r="O599" i="5"/>
  <c r="O663" i="5"/>
  <c r="O1144" i="5"/>
  <c r="O1168" i="5"/>
  <c r="O1184" i="5"/>
  <c r="O1192" i="5"/>
  <c r="O1200" i="5"/>
  <c r="O1208" i="5"/>
  <c r="O1216" i="5"/>
  <c r="O1224" i="5"/>
  <c r="O1232" i="5"/>
  <c r="O1240" i="5"/>
  <c r="O1248" i="5"/>
  <c r="O1256" i="5"/>
  <c r="O1264" i="5"/>
  <c r="O1272" i="5"/>
  <c r="O1280" i="5"/>
  <c r="O1312" i="5"/>
  <c r="O1376" i="5"/>
  <c r="O1384" i="5"/>
  <c r="O1400" i="5"/>
  <c r="O1408" i="5"/>
  <c r="O1416" i="5"/>
  <c r="O1424" i="5"/>
  <c r="O1432" i="5"/>
  <c r="O1448" i="5"/>
  <c r="O1456" i="5"/>
  <c r="O1464" i="5"/>
  <c r="O1480" i="5"/>
  <c r="O1512" i="5"/>
  <c r="O1520" i="5"/>
  <c r="O1544" i="5"/>
  <c r="O1552" i="5"/>
  <c r="O1592" i="5"/>
  <c r="O1600" i="5"/>
  <c r="O1608" i="5"/>
  <c r="O1616" i="5"/>
  <c r="O1624" i="5"/>
  <c r="O1632" i="5"/>
  <c r="O1640" i="5"/>
  <c r="O1648" i="5"/>
  <c r="O1664" i="5"/>
  <c r="O1672" i="5"/>
  <c r="O1704" i="5"/>
  <c r="O1728" i="5"/>
  <c r="O1744" i="5"/>
  <c r="O1760" i="5"/>
  <c r="O2048" i="5"/>
  <c r="O2056" i="5"/>
  <c r="O2064" i="5"/>
  <c r="O2072" i="5"/>
  <c r="O2080" i="5"/>
  <c r="O2088" i="5"/>
  <c r="O2096" i="5"/>
  <c r="O2104" i="5"/>
  <c r="O2112" i="5"/>
  <c r="O2120" i="5"/>
  <c r="O2304" i="5"/>
  <c r="O2312" i="5"/>
  <c r="O2320" i="5"/>
  <c r="O2328" i="5"/>
  <c r="O2336" i="5"/>
  <c r="O2344" i="5"/>
  <c r="O2360" i="5"/>
  <c r="O2368" i="5"/>
  <c r="O2376" i="5"/>
  <c r="O2384" i="5"/>
  <c r="O2392" i="5"/>
  <c r="O2504" i="5"/>
  <c r="O2512" i="5"/>
  <c r="O2520" i="5"/>
  <c r="O2528" i="5"/>
  <c r="O2536" i="5"/>
  <c r="O2560" i="5"/>
  <c r="O2568" i="5"/>
  <c r="O2576" i="5"/>
  <c r="O2584" i="5"/>
  <c r="O2672" i="5"/>
  <c r="O2680" i="5"/>
  <c r="O2688" i="5"/>
  <c r="O2696" i="5"/>
  <c r="O2704" i="5"/>
  <c r="O2712" i="5"/>
  <c r="O2728" i="5"/>
  <c r="O2736" i="5"/>
  <c r="O2744" i="5"/>
  <c r="O2816" i="5"/>
  <c r="O2824" i="5"/>
  <c r="O2832" i="5"/>
  <c r="O2840" i="5"/>
  <c r="O2848" i="5"/>
  <c r="O2856" i="5"/>
  <c r="O2864" i="5"/>
  <c r="O127" i="5"/>
  <c r="O159" i="5"/>
  <c r="O319" i="5"/>
  <c r="O351" i="5"/>
  <c r="O383" i="5"/>
  <c r="O543" i="5"/>
  <c r="O575" i="5"/>
  <c r="O607" i="5"/>
  <c r="O671" i="5"/>
  <c r="O1186" i="5"/>
  <c r="O1194" i="5"/>
  <c r="O1202" i="5"/>
  <c r="O1210" i="5"/>
  <c r="O1218" i="5"/>
  <c r="O1226" i="5"/>
  <c r="O1234" i="5"/>
  <c r="O1242" i="5"/>
  <c r="O1250" i="5"/>
  <c r="O1258" i="5"/>
  <c r="O1266" i="5"/>
  <c r="O1274" i="5"/>
  <c r="O1282" i="5"/>
  <c r="O1290" i="5"/>
  <c r="O1298" i="5"/>
  <c r="O1330" i="5"/>
  <c r="O1378" i="5"/>
  <c r="O1394" i="5"/>
  <c r="O1402" i="5"/>
  <c r="O1410" i="5"/>
  <c r="O1418" i="5"/>
  <c r="O1434" i="5"/>
  <c r="O1442" i="5"/>
  <c r="O1450" i="5"/>
  <c r="O1466" i="5"/>
  <c r="O1474" i="5"/>
  <c r="O1506" i="5"/>
  <c r="O1514" i="5"/>
  <c r="O1530" i="5"/>
  <c r="O1546" i="5"/>
  <c r="O1554" i="5"/>
  <c r="O1594" i="5"/>
  <c r="O1602" i="5"/>
  <c r="O1610" i="5"/>
  <c r="O1618" i="5"/>
  <c r="O1626" i="5"/>
  <c r="O1634" i="5"/>
  <c r="O1642" i="5"/>
  <c r="O1650" i="5"/>
  <c r="O1658" i="5"/>
  <c r="O1666" i="5"/>
  <c r="O1674" i="5"/>
  <c r="O1690" i="5"/>
  <c r="O1706" i="5"/>
  <c r="O1714" i="5"/>
  <c r="O1722" i="5"/>
  <c r="O1730" i="5"/>
  <c r="O1738" i="5"/>
  <c r="O1746" i="5"/>
  <c r="O2050" i="5"/>
  <c r="O2058" i="5"/>
  <c r="O2066" i="5"/>
  <c r="O2074" i="5"/>
  <c r="O2082" i="5"/>
  <c r="O2090" i="5"/>
  <c r="O2098" i="5"/>
  <c r="O2106" i="5"/>
  <c r="O2114" i="5"/>
  <c r="O2122" i="5"/>
  <c r="O2306" i="5"/>
  <c r="O2314" i="5"/>
  <c r="O2322" i="5"/>
  <c r="O2330" i="5"/>
  <c r="O2338" i="5"/>
  <c r="O2346" i="5"/>
  <c r="O2354" i="5"/>
  <c r="O2362" i="5"/>
  <c r="O2370" i="5"/>
  <c r="O2378" i="5"/>
  <c r="O2386" i="5"/>
  <c r="O2394" i="5"/>
  <c r="O2498" i="5"/>
  <c r="O2506" i="5"/>
  <c r="O2522" i="5"/>
  <c r="O2530" i="5"/>
  <c r="O2538" i="5"/>
  <c r="O2546" i="5"/>
  <c r="O2562" i="5"/>
  <c r="O2570" i="5"/>
  <c r="O2578" i="5"/>
  <c r="O2586" i="5"/>
  <c r="O2666" i="5"/>
  <c r="O2674" i="5"/>
  <c r="O2682" i="5"/>
  <c r="O2690" i="5"/>
  <c r="O2698" i="5"/>
  <c r="O2714" i="5"/>
  <c r="O2722" i="5"/>
  <c r="O2730" i="5"/>
  <c r="O2738" i="5"/>
  <c r="O2746" i="5"/>
  <c r="O2818" i="5"/>
  <c r="O2826" i="5"/>
  <c r="O2834" i="5"/>
  <c r="O2842" i="5"/>
  <c r="O2850" i="5"/>
  <c r="O2858" i="5"/>
  <c r="O2866" i="5"/>
  <c r="O57" i="5"/>
  <c r="O345" i="5"/>
  <c r="O601" i="5"/>
  <c r="O1201" i="5"/>
  <c r="O1265" i="5"/>
  <c r="O1329" i="5"/>
  <c r="O1521" i="5"/>
  <c r="O1649" i="5"/>
  <c r="O1713" i="5"/>
  <c r="O2097" i="5"/>
  <c r="O2305" i="5"/>
  <c r="O2503" i="5"/>
  <c r="O2535" i="5"/>
  <c r="O2567" i="5"/>
  <c r="O2695" i="5"/>
  <c r="O2727" i="5"/>
  <c r="O2823" i="5"/>
  <c r="O2855" i="5"/>
  <c r="O121" i="5"/>
  <c r="O377" i="5"/>
  <c r="O1145" i="5"/>
  <c r="O1209" i="5"/>
  <c r="O1273" i="5"/>
  <c r="O1401" i="5"/>
  <c r="O1529" i="5"/>
  <c r="O1593" i="5"/>
  <c r="O1657" i="5"/>
  <c r="O2105" i="5"/>
  <c r="O2313" i="5"/>
  <c r="O2377" i="5"/>
  <c r="O2505" i="5"/>
  <c r="O2569" i="5"/>
  <c r="O2665" i="5"/>
  <c r="O2697" i="5"/>
  <c r="O2729" i="5"/>
  <c r="O2825" i="5"/>
  <c r="O2857" i="5"/>
  <c r="O153" i="5"/>
  <c r="O409" i="5"/>
  <c r="O665" i="5"/>
  <c r="O1217" i="5"/>
  <c r="O1281" i="5"/>
  <c r="O1409" i="5"/>
  <c r="O1473" i="5"/>
  <c r="O1729" i="5"/>
  <c r="O2049" i="5"/>
  <c r="O2113" i="5"/>
  <c r="O2321" i="5"/>
  <c r="O2385" i="5"/>
  <c r="O2511" i="5"/>
  <c r="O2575" i="5"/>
  <c r="O2671" i="5"/>
  <c r="O2735" i="5"/>
  <c r="O2831" i="5"/>
  <c r="O2863" i="5"/>
  <c r="O441" i="5"/>
  <c r="O1225" i="5"/>
  <c r="O1289" i="5"/>
  <c r="O1417" i="5"/>
  <c r="O1481" i="5"/>
  <c r="O1545" i="5"/>
  <c r="O1609" i="5"/>
  <c r="O1673" i="5"/>
  <c r="O2057" i="5"/>
  <c r="O2121" i="5"/>
  <c r="O2329" i="5"/>
  <c r="O2393" i="5"/>
  <c r="O2513" i="5"/>
  <c r="O2577" i="5"/>
  <c r="O2673" i="5"/>
  <c r="O2737" i="5"/>
  <c r="O2833" i="5"/>
  <c r="O2865" i="5"/>
  <c r="O217" i="5"/>
  <c r="O1169" i="5"/>
  <c r="O1233" i="5"/>
  <c r="O1297" i="5"/>
  <c r="O1425" i="5"/>
  <c r="O1489" i="5"/>
  <c r="O1553" i="5"/>
  <c r="O1617" i="5"/>
  <c r="O1681" i="5"/>
  <c r="O1745" i="5"/>
  <c r="O2065" i="5"/>
  <c r="O2519" i="5"/>
  <c r="O2551" i="5"/>
  <c r="O2583" i="5"/>
  <c r="O2679" i="5"/>
  <c r="O2743" i="5"/>
  <c r="O2839" i="5"/>
  <c r="O1241" i="5"/>
  <c r="O1433" i="5"/>
  <c r="O1561" i="5"/>
  <c r="O1625" i="5"/>
  <c r="O1689" i="5"/>
  <c r="O2073" i="5"/>
  <c r="O2345" i="5"/>
  <c r="O2521" i="5"/>
  <c r="O2585" i="5"/>
  <c r="O2681" i="5"/>
  <c r="O2745" i="5"/>
  <c r="O2841" i="5"/>
  <c r="O313" i="5"/>
  <c r="O569" i="5"/>
  <c r="O1193" i="5"/>
  <c r="O1257" i="5"/>
  <c r="O1385" i="5"/>
  <c r="O1449" i="5"/>
  <c r="O1513" i="5"/>
  <c r="O1641" i="5"/>
  <c r="O1705" i="5"/>
  <c r="O2089" i="5"/>
  <c r="O2361" i="5"/>
  <c r="O2497" i="5"/>
  <c r="O2561" i="5"/>
  <c r="O2689" i="5"/>
  <c r="O2817" i="5"/>
  <c r="O2849" i="5"/>
  <c r="O537" i="5"/>
  <c r="O2353" i="5"/>
  <c r="O1377" i="5"/>
  <c r="O2687" i="5"/>
  <c r="O2495" i="5"/>
  <c r="O2751" i="5"/>
  <c r="O2081" i="5"/>
  <c r="O2527" i="5"/>
  <c r="O1633" i="5"/>
  <c r="O2559" i="5"/>
  <c r="O2815" i="5"/>
  <c r="O1249" i="5"/>
  <c r="O2847" i="5"/>
  <c r="O1185" i="5"/>
  <c r="P1494" i="5"/>
  <c r="P1495" i="5"/>
  <c r="P1496" i="5"/>
  <c r="P1497" i="5"/>
  <c r="P1491" i="5"/>
  <c r="P1492" i="5"/>
  <c r="R1502" i="5"/>
  <c r="R1503" i="5"/>
  <c r="R1498" i="5"/>
  <c r="R1499" i="5"/>
  <c r="R1500" i="5"/>
  <c r="R1501" i="5"/>
  <c r="T926" i="5"/>
  <c r="T982" i="5"/>
  <c r="T990" i="5"/>
  <c r="T998" i="5"/>
  <c r="T919" i="5"/>
  <c r="T943" i="5"/>
  <c r="T959" i="5"/>
  <c r="T983" i="5"/>
  <c r="T960" i="5"/>
  <c r="T930" i="5"/>
  <c r="T946" i="5"/>
  <c r="T954" i="5"/>
  <c r="T970" i="5"/>
  <c r="T994" i="5"/>
  <c r="T924" i="5"/>
  <c r="T980" i="5"/>
  <c r="T996" i="5"/>
  <c r="T913" i="5"/>
  <c r="T933" i="5"/>
  <c r="T1099" i="5"/>
  <c r="T979" i="5"/>
  <c r="T961" i="5"/>
  <c r="T985" i="5"/>
  <c r="T965" i="5"/>
  <c r="T987" i="5"/>
  <c r="T949" i="5"/>
  <c r="T971" i="5"/>
  <c r="T993" i="5"/>
  <c r="T947" i="5"/>
  <c r="T953" i="5"/>
  <c r="T2172" i="5"/>
  <c r="T2189" i="5"/>
  <c r="T2174" i="5"/>
  <c r="T2190" i="5"/>
  <c r="T2167" i="5"/>
  <c r="T2223" i="5"/>
  <c r="T2224" i="5"/>
  <c r="T2147" i="5"/>
  <c r="T2155" i="5"/>
  <c r="T2129" i="5"/>
  <c r="T2225" i="5"/>
  <c r="T2130" i="5"/>
  <c r="T2162" i="5"/>
  <c r="T2145" i="5"/>
  <c r="T2516" i="5"/>
  <c r="T2788" i="5"/>
  <c r="T2485" i="5"/>
  <c r="T2789" i="5"/>
  <c r="T2486" i="5"/>
  <c r="T2614" i="5"/>
  <c r="T2710" i="5"/>
  <c r="T2790" i="5"/>
  <c r="T2487" i="5"/>
  <c r="T2791" i="5"/>
  <c r="T2792" i="5"/>
  <c r="T2515" i="5"/>
  <c r="T2787" i="5"/>
  <c r="T2473" i="5"/>
  <c r="T2713" i="5"/>
  <c r="T2618" i="5"/>
  <c r="T1503" i="5"/>
  <c r="T1499" i="5"/>
  <c r="T1501" i="5"/>
  <c r="T1498" i="5"/>
  <c r="T1500" i="5"/>
  <c r="T1502" i="5"/>
  <c r="T1062" i="5"/>
  <c r="T1070" i="5"/>
  <c r="T1056" i="5"/>
  <c r="T1064" i="5"/>
  <c r="T1072" i="5"/>
  <c r="T1058" i="5"/>
  <c r="T1066" i="5"/>
  <c r="T1074" i="5"/>
  <c r="T1060" i="5"/>
  <c r="T1068" i="5"/>
  <c r="T1067" i="5"/>
  <c r="T1069" i="5"/>
  <c r="T1071" i="5"/>
  <c r="T1057" i="5"/>
  <c r="T1073" i="5"/>
  <c r="T1059" i="5"/>
  <c r="T1075" i="5"/>
  <c r="T1063" i="5"/>
  <c r="T1065" i="5"/>
  <c r="T1061" i="5"/>
  <c r="T2772" i="5"/>
  <c r="T2701" i="5"/>
  <c r="T2773" i="5"/>
  <c r="T1965" i="5"/>
  <c r="T1983" i="5"/>
  <c r="T1991" i="5"/>
  <c r="T2301" i="5"/>
  <c r="T2018" i="5"/>
  <c r="T2021" i="5"/>
  <c r="T1789" i="5"/>
  <c r="T1788" i="5"/>
  <c r="T1723" i="5"/>
  <c r="T1563" i="5"/>
  <c r="T1577" i="5"/>
  <c r="T1570" i="5"/>
  <c r="T1321" i="5"/>
  <c r="T1341" i="5"/>
  <c r="T1429" i="5"/>
  <c r="T1322" i="5"/>
  <c r="T1428" i="5"/>
  <c r="T1398" i="5"/>
  <c r="T1125" i="5"/>
  <c r="T1154" i="5"/>
  <c r="T1131" i="5"/>
  <c r="T1167" i="5"/>
  <c r="T1170" i="5"/>
  <c r="T1158" i="5"/>
  <c r="T472" i="5"/>
  <c r="T458" i="5"/>
  <c r="T473" i="5"/>
  <c r="T461" i="5"/>
  <c r="T544" i="5"/>
  <c r="T546" i="5"/>
  <c r="T532" i="5"/>
  <c r="T2437" i="5"/>
  <c r="T2438" i="5"/>
  <c r="T2391" i="5"/>
  <c r="T2439" i="5"/>
  <c r="T2352" i="5"/>
  <c r="T2440" i="5"/>
  <c r="T2441" i="5"/>
  <c r="T2442" i="5"/>
  <c r="T2337" i="5"/>
  <c r="T431" i="5"/>
  <c r="T424" i="5"/>
  <c r="T417" i="5"/>
  <c r="T189" i="5"/>
  <c r="T204" i="5"/>
  <c r="T203" i="5"/>
  <c r="T237" i="5"/>
  <c r="T211" i="5"/>
  <c r="T278" i="5"/>
  <c r="T234" i="5"/>
  <c r="T274" i="5"/>
  <c r="T279" i="5"/>
  <c r="T406" i="5"/>
  <c r="T452" i="5"/>
  <c r="T405" i="5"/>
  <c r="T249" i="5"/>
  <c r="T248" i="5"/>
  <c r="T502" i="5"/>
  <c r="T510" i="5"/>
  <c r="T503" i="5"/>
  <c r="T511" i="5"/>
  <c r="T504" i="5"/>
  <c r="T512" i="5"/>
  <c r="T264" i="5"/>
  <c r="T490" i="5"/>
  <c r="T256" i="5"/>
  <c r="T508" i="5"/>
  <c r="T263" i="5"/>
  <c r="T507" i="5"/>
  <c r="T489" i="5"/>
  <c r="T509" i="5"/>
  <c r="T491" i="5"/>
  <c r="T513" i="5"/>
  <c r="T255" i="5"/>
  <c r="T501" i="5"/>
  <c r="T505" i="5"/>
  <c r="T2468" i="5"/>
  <c r="T2484" i="5"/>
  <c r="T2780" i="5"/>
  <c r="T2471" i="5"/>
  <c r="T2467" i="5"/>
  <c r="T2779" i="5"/>
  <c r="T2490" i="5"/>
  <c r="T2778" i="5"/>
  <c r="S1587" i="5"/>
  <c r="S2285" i="5"/>
  <c r="S2164" i="5"/>
  <c r="S2134" i="5"/>
  <c r="S2142" i="5"/>
  <c r="S2286" i="5"/>
  <c r="S2159" i="5"/>
  <c r="S2175" i="5"/>
  <c r="S2287" i="5"/>
  <c r="S2136" i="5"/>
  <c r="S2160" i="5"/>
  <c r="S2176" i="5"/>
  <c r="S2288" i="5"/>
  <c r="S2289" i="5"/>
  <c r="S2153" i="5"/>
  <c r="S2170" i="5"/>
  <c r="S2194" i="5"/>
  <c r="S2290" i="5"/>
  <c r="S2292" i="5"/>
  <c r="S2187" i="5"/>
  <c r="S2291" i="5"/>
  <c r="N610" i="5"/>
  <c r="N614" i="5"/>
  <c r="N566" i="5"/>
  <c r="N2032" i="5"/>
  <c r="N2028" i="5"/>
  <c r="N1360" i="5"/>
  <c r="N1105" i="5"/>
  <c r="N1361" i="5"/>
  <c r="N1103" i="5"/>
  <c r="N1343" i="5"/>
  <c r="N1109" i="5"/>
  <c r="N282" i="5"/>
  <c r="N283" i="5"/>
  <c r="N299" i="5"/>
  <c r="N632" i="5"/>
  <c r="N648" i="5"/>
  <c r="N672" i="5"/>
  <c r="N688" i="5"/>
  <c r="N712" i="5"/>
  <c r="N720" i="5"/>
  <c r="N728" i="5"/>
  <c r="N736" i="5"/>
  <c r="N744" i="5"/>
  <c r="N752" i="5"/>
  <c r="N1528" i="5"/>
  <c r="N633" i="5"/>
  <c r="N641" i="5"/>
  <c r="N673" i="5"/>
  <c r="N689" i="5"/>
  <c r="N697" i="5"/>
  <c r="N705" i="5"/>
  <c r="N713" i="5"/>
  <c r="N721" i="5"/>
  <c r="N729" i="5"/>
  <c r="N737" i="5"/>
  <c r="N745" i="5"/>
  <c r="N753" i="5"/>
  <c r="N618" i="5"/>
  <c r="N642" i="5"/>
  <c r="N682" i="5"/>
  <c r="N690" i="5"/>
  <c r="N706" i="5"/>
  <c r="N714" i="5"/>
  <c r="N722" i="5"/>
  <c r="N730" i="5"/>
  <c r="N738" i="5"/>
  <c r="N746" i="5"/>
  <c r="N754" i="5"/>
  <c r="N651" i="5"/>
  <c r="N683" i="5"/>
  <c r="N699" i="5"/>
  <c r="N707" i="5"/>
  <c r="N715" i="5"/>
  <c r="N723" i="5"/>
  <c r="N731" i="5"/>
  <c r="N739" i="5"/>
  <c r="N747" i="5"/>
  <c r="N755" i="5"/>
  <c r="N1531" i="5"/>
  <c r="N652" i="5"/>
  <c r="N684" i="5"/>
  <c r="N700" i="5"/>
  <c r="N708" i="5"/>
  <c r="N716" i="5"/>
  <c r="N724" i="5"/>
  <c r="N732" i="5"/>
  <c r="N740" i="5"/>
  <c r="N748" i="5"/>
  <c r="N756" i="5"/>
  <c r="N677" i="5"/>
  <c r="N701" i="5"/>
  <c r="N709" i="5"/>
  <c r="N717" i="5"/>
  <c r="N725" i="5"/>
  <c r="N733" i="5"/>
  <c r="N741" i="5"/>
  <c r="N749" i="5"/>
  <c r="N757" i="5"/>
  <c r="N687" i="5"/>
  <c r="N695" i="5"/>
  <c r="N703" i="5"/>
  <c r="N711" i="5"/>
  <c r="N719" i="5"/>
  <c r="N727" i="5"/>
  <c r="N735" i="5"/>
  <c r="N743" i="5"/>
  <c r="N751" i="5"/>
  <c r="N710" i="5"/>
  <c r="N1580" i="5"/>
  <c r="N1815" i="5"/>
  <c r="N1823" i="5"/>
  <c r="N1831" i="5"/>
  <c r="N1839" i="5"/>
  <c r="N1847" i="5"/>
  <c r="N1855" i="5"/>
  <c r="N1863" i="5"/>
  <c r="N1871" i="5"/>
  <c r="N1879" i="5"/>
  <c r="N1887" i="5"/>
  <c r="N1895" i="5"/>
  <c r="N1903" i="5"/>
  <c r="N1911" i="5"/>
  <c r="N1919" i="5"/>
  <c r="N1927" i="5"/>
  <c r="N1935" i="5"/>
  <c r="N1943" i="5"/>
  <c r="N1951" i="5"/>
  <c r="N1959" i="5"/>
  <c r="N2591" i="5"/>
  <c r="N2599" i="5"/>
  <c r="N2607" i="5"/>
  <c r="N2895" i="5"/>
  <c r="N2903" i="5"/>
  <c r="N2911" i="5"/>
  <c r="N2919" i="5"/>
  <c r="N2927" i="5"/>
  <c r="N2935" i="5"/>
  <c r="N2943" i="5"/>
  <c r="N2951" i="5"/>
  <c r="N2959" i="5"/>
  <c r="N2967" i="5"/>
  <c r="N2975" i="5"/>
  <c r="N2983" i="5"/>
  <c r="N2991" i="5"/>
  <c r="N2999" i="5"/>
  <c r="N3007" i="5"/>
  <c r="N3015" i="5"/>
  <c r="N3023" i="5"/>
  <c r="N3031" i="5"/>
  <c r="N3039" i="5"/>
  <c r="N3047" i="5"/>
  <c r="N654" i="5"/>
  <c r="N718" i="5"/>
  <c r="N1533" i="5"/>
  <c r="N1808" i="5"/>
  <c r="N1816" i="5"/>
  <c r="N1824" i="5"/>
  <c r="N1832" i="5"/>
  <c r="N1840" i="5"/>
  <c r="N1848" i="5"/>
  <c r="N1856" i="5"/>
  <c r="N1864" i="5"/>
  <c r="N1872" i="5"/>
  <c r="N1880" i="5"/>
  <c r="N1888" i="5"/>
  <c r="N1896" i="5"/>
  <c r="E7" i="32" s="1"/>
  <c r="N1904" i="5"/>
  <c r="N1912" i="5"/>
  <c r="N1920" i="5"/>
  <c r="N1928" i="5"/>
  <c r="N1936" i="5"/>
  <c r="N1944" i="5"/>
  <c r="N1952" i="5"/>
  <c r="N1960" i="5"/>
  <c r="N2592" i="5"/>
  <c r="N2600" i="5"/>
  <c r="N2608" i="5"/>
  <c r="N2896" i="5"/>
  <c r="N2904" i="5"/>
  <c r="N2912" i="5"/>
  <c r="N2920" i="5"/>
  <c r="N2928" i="5"/>
  <c r="N2936" i="5"/>
  <c r="N2944" i="5"/>
  <c r="N2952" i="5"/>
  <c r="N2960" i="5"/>
  <c r="N2968" i="5"/>
  <c r="N2976" i="5"/>
  <c r="N2984" i="5"/>
  <c r="N2992" i="5"/>
  <c r="N3000" i="5"/>
  <c r="N3008" i="5"/>
  <c r="N3016" i="5"/>
  <c r="N3024" i="5"/>
  <c r="N3032" i="5"/>
  <c r="N3040" i="5"/>
  <c r="N3048" i="5"/>
  <c r="N726" i="5"/>
  <c r="N1809" i="5"/>
  <c r="N1817" i="5"/>
  <c r="N1825" i="5"/>
  <c r="N1833" i="5"/>
  <c r="N1841" i="5"/>
  <c r="N1849" i="5"/>
  <c r="N1857" i="5"/>
  <c r="N1865" i="5"/>
  <c r="N1873" i="5"/>
  <c r="N1881" i="5"/>
  <c r="N1889" i="5"/>
  <c r="N1897" i="5"/>
  <c r="N1905" i="5"/>
  <c r="N1913" i="5"/>
  <c r="N1921" i="5"/>
  <c r="N1929" i="5"/>
  <c r="N1937" i="5"/>
  <c r="N1945" i="5"/>
  <c r="N1953" i="5"/>
  <c r="N1961" i="5"/>
  <c r="N2593" i="5"/>
  <c r="N2601" i="5"/>
  <c r="N2609" i="5"/>
  <c r="N2889" i="5"/>
  <c r="N2897" i="5"/>
  <c r="N2905" i="5"/>
  <c r="N2913" i="5"/>
  <c r="N2921" i="5"/>
  <c r="N2929" i="5"/>
  <c r="N2937" i="5"/>
  <c r="N2945" i="5"/>
  <c r="N2953" i="5"/>
  <c r="N2961" i="5"/>
  <c r="N2969" i="5"/>
  <c r="N2977" i="5"/>
  <c r="N2985" i="5"/>
  <c r="N2993" i="5"/>
  <c r="N3001" i="5"/>
  <c r="N3009" i="5"/>
  <c r="N3017" i="5"/>
  <c r="N3025" i="5"/>
  <c r="N3033" i="5"/>
  <c r="N3041" i="5"/>
  <c r="N734" i="5"/>
  <c r="N1810" i="5"/>
  <c r="N1818" i="5"/>
  <c r="N1826" i="5"/>
  <c r="N1834" i="5"/>
  <c r="N1842" i="5"/>
  <c r="N1850" i="5"/>
  <c r="N1858" i="5"/>
  <c r="N1866" i="5"/>
  <c r="N1874" i="5"/>
  <c r="N1882" i="5"/>
  <c r="N1890" i="5"/>
  <c r="N1898" i="5"/>
  <c r="N1906" i="5"/>
  <c r="N1914" i="5"/>
  <c r="N1922" i="5"/>
  <c r="N1930" i="5"/>
  <c r="N1938" i="5"/>
  <c r="N1946" i="5"/>
  <c r="N1954" i="5"/>
  <c r="N1962" i="5"/>
  <c r="N2594" i="5"/>
  <c r="N2602" i="5"/>
  <c r="N2610" i="5"/>
  <c r="N2890" i="5"/>
  <c r="N2898" i="5"/>
  <c r="N2906" i="5"/>
  <c r="N2914" i="5"/>
  <c r="N2922" i="5"/>
  <c r="N2930" i="5"/>
  <c r="N2938" i="5"/>
  <c r="N2946" i="5"/>
  <c r="N2954" i="5"/>
  <c r="N2962" i="5"/>
  <c r="N2970" i="5"/>
  <c r="N2978" i="5"/>
  <c r="N2986" i="5"/>
  <c r="N2994" i="5"/>
  <c r="N3002" i="5"/>
  <c r="N3010" i="5"/>
  <c r="N3018" i="5"/>
  <c r="N3026" i="5"/>
  <c r="N3034" i="5"/>
  <c r="N3042" i="5"/>
  <c r="N742" i="5"/>
  <c r="N1811" i="5"/>
  <c r="N1819" i="5"/>
  <c r="N1827" i="5"/>
  <c r="N1835" i="5"/>
  <c r="N1843" i="5"/>
  <c r="N1851" i="5"/>
  <c r="N1859" i="5"/>
  <c r="N1867" i="5"/>
  <c r="N1875" i="5"/>
  <c r="N1883" i="5"/>
  <c r="N1891" i="5"/>
  <c r="N1899" i="5"/>
  <c r="N1907" i="5"/>
  <c r="N1915" i="5"/>
  <c r="N1923" i="5"/>
  <c r="N1931" i="5"/>
  <c r="N1939" i="5"/>
  <c r="N1947" i="5"/>
  <c r="N1955" i="5"/>
  <c r="N1963" i="5"/>
  <c r="N2595" i="5"/>
  <c r="N2603" i="5"/>
  <c r="N2891" i="5"/>
  <c r="N2899" i="5"/>
  <c r="N2907" i="5"/>
  <c r="N2915" i="5"/>
  <c r="N2923" i="5"/>
  <c r="N2931" i="5"/>
  <c r="N2939" i="5"/>
  <c r="N2947" i="5"/>
  <c r="N2955" i="5"/>
  <c r="N2963" i="5"/>
  <c r="N2971" i="5"/>
  <c r="N2979" i="5"/>
  <c r="N2987" i="5"/>
  <c r="N2995" i="5"/>
  <c r="N3003" i="5"/>
  <c r="N3011" i="5"/>
  <c r="N3019" i="5"/>
  <c r="N3027" i="5"/>
  <c r="N3035" i="5"/>
  <c r="N3043" i="5"/>
  <c r="N750" i="5"/>
  <c r="N1812" i="5"/>
  <c r="N1820" i="5"/>
  <c r="N1828" i="5"/>
  <c r="N1836" i="5"/>
  <c r="N1844" i="5"/>
  <c r="N1852" i="5"/>
  <c r="N1860" i="5"/>
  <c r="N1868" i="5"/>
  <c r="N1876" i="5"/>
  <c r="N1884" i="5"/>
  <c r="N1892" i="5"/>
  <c r="N1900" i="5"/>
  <c r="N1908" i="5"/>
  <c r="N1916" i="5"/>
  <c r="N1924" i="5"/>
  <c r="N1932" i="5"/>
  <c r="N1940" i="5"/>
  <c r="N1948" i="5"/>
  <c r="N1956" i="5"/>
  <c r="N1964" i="5"/>
  <c r="N2596" i="5"/>
  <c r="N2604" i="5"/>
  <c r="E6" i="32" s="1"/>
  <c r="N2892" i="5"/>
  <c r="N2900" i="5"/>
  <c r="N2908" i="5"/>
  <c r="N2916" i="5"/>
  <c r="N2924" i="5"/>
  <c r="N2932" i="5"/>
  <c r="N2940" i="5"/>
  <c r="N2948" i="5"/>
  <c r="N2956" i="5"/>
  <c r="N2964" i="5"/>
  <c r="N2972" i="5"/>
  <c r="N2980" i="5"/>
  <c r="N2988" i="5"/>
  <c r="N2996" i="5"/>
  <c r="N3004" i="5"/>
  <c r="N3012" i="5"/>
  <c r="N3020" i="5"/>
  <c r="N3028" i="5"/>
  <c r="N3036" i="5"/>
  <c r="N3044" i="5"/>
  <c r="N702" i="5"/>
  <c r="N1814" i="5"/>
  <c r="N1822" i="5"/>
  <c r="N1830" i="5"/>
  <c r="N1838" i="5"/>
  <c r="N1846" i="5"/>
  <c r="N1854" i="5"/>
  <c r="N1862" i="5"/>
  <c r="N1870" i="5"/>
  <c r="N1878" i="5"/>
  <c r="N1886" i="5"/>
  <c r="N1894" i="5"/>
  <c r="N1902" i="5"/>
  <c r="N1910" i="5"/>
  <c r="N1918" i="5"/>
  <c r="N1926" i="5"/>
  <c r="N1934" i="5"/>
  <c r="N1942" i="5"/>
  <c r="N1950" i="5"/>
  <c r="N1958" i="5"/>
  <c r="N2598" i="5"/>
  <c r="N2606" i="5"/>
  <c r="N2894" i="5"/>
  <c r="N2902" i="5"/>
  <c r="N2910" i="5"/>
  <c r="N2918" i="5"/>
  <c r="N2926" i="5"/>
  <c r="N2934" i="5"/>
  <c r="N2942" i="5"/>
  <c r="N2950" i="5"/>
  <c r="N2958" i="5"/>
  <c r="N2966" i="5"/>
  <c r="N2974" i="5"/>
  <c r="N2982" i="5"/>
  <c r="N2990" i="5"/>
  <c r="N2998" i="5"/>
  <c r="N3006" i="5"/>
  <c r="N3014" i="5"/>
  <c r="N3022" i="5"/>
  <c r="N3030" i="5"/>
  <c r="N3038" i="5"/>
  <c r="N3046" i="5"/>
  <c r="N1821" i="5"/>
  <c r="N1885" i="5"/>
  <c r="N1949" i="5"/>
  <c r="N2605" i="5"/>
  <c r="N2925" i="5"/>
  <c r="N2989" i="5"/>
  <c r="N1829" i="5"/>
  <c r="N1893" i="5"/>
  <c r="N1957" i="5"/>
  <c r="N2933" i="5"/>
  <c r="N2997" i="5"/>
  <c r="N1837" i="5"/>
  <c r="N1901" i="5"/>
  <c r="N2941" i="5"/>
  <c r="N3005" i="5"/>
  <c r="N1845" i="5"/>
  <c r="N1909" i="5"/>
  <c r="N2949" i="5"/>
  <c r="N3013" i="5"/>
  <c r="N1853" i="5"/>
  <c r="N1917" i="5"/>
  <c r="N2893" i="5"/>
  <c r="N2957" i="5"/>
  <c r="N3021" i="5"/>
  <c r="N694" i="5"/>
  <c r="N1861" i="5"/>
  <c r="N1925" i="5"/>
  <c r="N2901" i="5"/>
  <c r="N2965" i="5"/>
  <c r="N3029" i="5"/>
  <c r="N1813" i="5"/>
  <c r="N1877" i="5"/>
  <c r="N1941" i="5"/>
  <c r="N2597" i="5"/>
  <c r="N2917" i="5"/>
  <c r="N2981" i="5"/>
  <c r="N3045" i="5"/>
  <c r="N1869" i="5"/>
  <c r="N2909" i="5"/>
  <c r="N3037" i="5"/>
  <c r="N1933" i="5"/>
  <c r="N2973" i="5"/>
  <c r="O2452" i="5"/>
  <c r="O2460" i="5"/>
  <c r="O2389" i="5"/>
  <c r="O2461" i="5"/>
  <c r="O2454" i="5"/>
  <c r="O2399" i="5"/>
  <c r="O2400" i="5"/>
  <c r="O2458" i="5"/>
  <c r="O2466" i="5"/>
  <c r="T1568" i="5"/>
  <c r="T1576" i="5"/>
  <c r="T1569" i="5"/>
  <c r="T576" i="5"/>
  <c r="T570" i="5"/>
  <c r="T555" i="5"/>
  <c r="S1498" i="5"/>
  <c r="S1499" i="5"/>
  <c r="S1500" i="5"/>
  <c r="S1502" i="5"/>
  <c r="S1501" i="5"/>
  <c r="S1503" i="5"/>
  <c r="N1305" i="5"/>
  <c r="N1362" i="5"/>
  <c r="N1363" i="5"/>
  <c r="N1351" i="5"/>
  <c r="N1397" i="5"/>
  <c r="N1294" i="5"/>
  <c r="N1318" i="5"/>
  <c r="N18" i="5"/>
  <c r="N50" i="5"/>
  <c r="N74" i="5"/>
  <c r="N98" i="5"/>
  <c r="N285" i="5"/>
  <c r="N293" i="5"/>
  <c r="N9" i="5"/>
  <c r="N73" i="5"/>
  <c r="N97" i="5"/>
  <c r="N185" i="5"/>
  <c r="N64" i="5"/>
  <c r="N19" i="5"/>
  <c r="N168" i="5"/>
  <c r="N3" i="5"/>
  <c r="N242" i="5"/>
  <c r="N528" i="5"/>
  <c r="N568" i="5"/>
  <c r="N239" i="5"/>
  <c r="N176" i="5"/>
  <c r="N224" i="5"/>
  <c r="N578" i="5"/>
  <c r="N556" i="5"/>
  <c r="N231" i="5"/>
  <c r="N541" i="5"/>
  <c r="N232" i="5"/>
  <c r="O2024" i="5"/>
  <c r="O2041" i="5"/>
  <c r="O1568" i="5"/>
  <c r="O1576" i="5"/>
  <c r="O1569" i="5"/>
  <c r="O555" i="5"/>
  <c r="O576" i="5"/>
  <c r="O570" i="5"/>
  <c r="O286" i="5"/>
  <c r="O294" i="5"/>
  <c r="O200" i="5"/>
  <c r="O280" i="5"/>
  <c r="O169" i="5"/>
  <c r="O201" i="5"/>
  <c r="O43" i="5"/>
  <c r="O75" i="5"/>
  <c r="O91" i="5"/>
  <c r="O195" i="5"/>
  <c r="O227" i="5"/>
  <c r="O235" i="5"/>
  <c r="O483" i="5"/>
  <c r="O499" i="5"/>
  <c r="O643" i="5"/>
  <c r="O84" i="5"/>
  <c r="O196" i="5"/>
  <c r="O220" i="5"/>
  <c r="O236" i="5"/>
  <c r="O244" i="5"/>
  <c r="O276" i="5"/>
  <c r="O284" i="5"/>
  <c r="O404" i="5"/>
  <c r="O492" i="5"/>
  <c r="O229" i="5"/>
  <c r="O437" i="5"/>
  <c r="O110" i="5"/>
  <c r="O238" i="5"/>
  <c r="O310" i="5"/>
  <c r="O414" i="5"/>
  <c r="O56" i="5"/>
  <c r="O80" i="5"/>
  <c r="O152" i="5"/>
  <c r="O240" i="5"/>
  <c r="O624" i="5"/>
  <c r="O640" i="5"/>
  <c r="O42" i="5"/>
  <c r="O226" i="5"/>
  <c r="O306" i="5"/>
  <c r="O498" i="5"/>
  <c r="O506" i="5"/>
  <c r="O225" i="5"/>
  <c r="O1107" i="5"/>
  <c r="O1123" i="5"/>
  <c r="O1187" i="5"/>
  <c r="O1211" i="5"/>
  <c r="O1275" i="5"/>
  <c r="O1307" i="5"/>
  <c r="O1323" i="5"/>
  <c r="O1347" i="5"/>
  <c r="O1379" i="5"/>
  <c r="O1387" i="5"/>
  <c r="O1507" i="5"/>
  <c r="O1555" i="5"/>
  <c r="O1763" i="5"/>
  <c r="O2347" i="5"/>
  <c r="O2379" i="5"/>
  <c r="O2611" i="5"/>
  <c r="O423" i="5"/>
  <c r="O487" i="5"/>
  <c r="O1116" i="5"/>
  <c r="O1284" i="5"/>
  <c r="O1308" i="5"/>
  <c r="O1396" i="5"/>
  <c r="O1588" i="5"/>
  <c r="O1612" i="5"/>
  <c r="O1628" i="5"/>
  <c r="O1636" i="5"/>
  <c r="O1980" i="5"/>
  <c r="O1996" i="5"/>
  <c r="O2348" i="5"/>
  <c r="O2396" i="5"/>
  <c r="O2756" i="5"/>
  <c r="O1117" i="5"/>
  <c r="O1389" i="5"/>
  <c r="O1629" i="5"/>
  <c r="O1757" i="5"/>
  <c r="O2333" i="5"/>
  <c r="O2757" i="5"/>
  <c r="O1110" i="5"/>
  <c r="O1598" i="5"/>
  <c r="O1966" i="5"/>
  <c r="O2510" i="5"/>
  <c r="O2526" i="5"/>
  <c r="O2646" i="5"/>
  <c r="O2886" i="5"/>
  <c r="O177" i="5"/>
  <c r="O209" i="5"/>
  <c r="O1111" i="5"/>
  <c r="O1199" i="5"/>
  <c r="O1999" i="5"/>
  <c r="O631" i="5"/>
  <c r="O1104" i="5"/>
  <c r="O1112" i="5"/>
  <c r="O1296" i="5"/>
  <c r="O1680" i="5"/>
  <c r="O2496" i="5"/>
  <c r="O2552" i="5"/>
  <c r="O2624" i="5"/>
  <c r="O2656" i="5"/>
  <c r="O2720" i="5"/>
  <c r="O2888" i="5"/>
  <c r="O65" i="5"/>
  <c r="O1106" i="5"/>
  <c r="O1122" i="5"/>
  <c r="O1370" i="5"/>
  <c r="O1585" i="5"/>
  <c r="O1969" i="5"/>
  <c r="O2887" i="5"/>
  <c r="O2553" i="5"/>
  <c r="O2655" i="5"/>
  <c r="T2644" i="5"/>
  <c r="T2796" i="5"/>
  <c r="T2477" i="5"/>
  <c r="T2797" i="5"/>
  <c r="T2622" i="5"/>
  <c r="T2798" i="5"/>
  <c r="T2479" i="5"/>
  <c r="T2719" i="5"/>
  <c r="T2488" i="5"/>
  <c r="T2544" i="5"/>
  <c r="T2483" i="5"/>
  <c r="T2795" i="5"/>
  <c r="T2793" i="5"/>
  <c r="T2794" i="5"/>
  <c r="T2545" i="5"/>
  <c r="T2705" i="5"/>
  <c r="R26" i="5"/>
  <c r="R1047" i="5"/>
  <c r="R1048" i="5"/>
  <c r="R1046" i="5"/>
  <c r="R1052" i="5"/>
  <c r="R1053" i="5"/>
  <c r="N2807" i="5"/>
  <c r="N2808" i="5"/>
  <c r="N2481" i="5"/>
  <c r="N2489" i="5"/>
  <c r="N2809" i="5"/>
  <c r="N2482" i="5"/>
  <c r="N2554" i="5"/>
  <c r="N2754" i="5"/>
  <c r="N2810" i="5"/>
  <c r="N2491" i="5"/>
  <c r="N2555" i="5"/>
  <c r="N2643" i="5"/>
  <c r="N2755" i="5"/>
  <c r="N2806" i="5"/>
  <c r="N2805" i="5"/>
  <c r="N2629" i="5"/>
  <c r="N2543" i="5"/>
  <c r="N2631" i="5"/>
  <c r="N2783" i="5"/>
  <c r="N2472" i="5"/>
  <c r="N2480" i="5"/>
  <c r="N2616" i="5"/>
  <c r="N2784" i="5"/>
  <c r="N2537" i="5"/>
  <c r="N2785" i="5"/>
  <c r="N2642" i="5"/>
  <c r="N2786" i="5"/>
  <c r="N2476" i="5"/>
  <c r="N2620" i="5"/>
  <c r="N2478" i="5"/>
  <c r="N2782" i="5"/>
  <c r="N2781" i="5"/>
  <c r="N2183" i="5"/>
  <c r="N2295" i="5"/>
  <c r="N2128" i="5"/>
  <c r="N2296" i="5"/>
  <c r="N2294" i="5"/>
  <c r="N2293" i="5"/>
  <c r="N2165" i="5"/>
  <c r="N260" i="5"/>
  <c r="N268" i="5"/>
  <c r="N265" i="5"/>
  <c r="N254" i="5"/>
  <c r="N262" i="5"/>
  <c r="N247" i="5"/>
  <c r="N1979" i="5"/>
  <c r="N1988" i="5"/>
  <c r="N1982" i="5"/>
  <c r="N2399" i="5"/>
  <c r="N2400" i="5"/>
  <c r="N2458" i="5"/>
  <c r="N2466" i="5"/>
  <c r="N2452" i="5"/>
  <c r="N2460" i="5"/>
  <c r="N2454" i="5"/>
  <c r="N2389" i="5"/>
  <c r="N2461" i="5"/>
  <c r="N1490" i="5"/>
  <c r="N1493" i="5"/>
  <c r="N1505" i="5"/>
  <c r="N1482" i="5"/>
  <c r="N1412" i="5"/>
  <c r="N1783" i="5"/>
  <c r="N2649" i="5"/>
  <c r="N2650" i="5"/>
  <c r="N1589" i="5"/>
  <c r="N1782" i="5"/>
  <c r="N1161" i="5"/>
  <c r="N1155" i="5"/>
  <c r="N1156" i="5"/>
  <c r="N1163" i="5"/>
  <c r="N1159" i="5"/>
  <c r="N1165" i="5"/>
  <c r="N636" i="5"/>
  <c r="N644" i="5"/>
  <c r="N1791" i="5"/>
  <c r="N1794" i="5"/>
  <c r="N1986" i="5"/>
  <c r="N1798" i="5"/>
  <c r="N630" i="5"/>
  <c r="N496" i="5"/>
  <c r="N484" i="5"/>
  <c r="N485" i="5"/>
  <c r="N481" i="5"/>
  <c r="N497" i="5"/>
  <c r="N1792" i="5"/>
  <c r="N1793" i="5"/>
  <c r="N478" i="5"/>
  <c r="N1795" i="5"/>
  <c r="N474" i="5"/>
  <c r="N475" i="5"/>
  <c r="N476" i="5"/>
  <c r="N44" i="5"/>
  <c r="N45" i="5"/>
  <c r="N133" i="5"/>
  <c r="N17" i="5"/>
  <c r="N89" i="5"/>
  <c r="N174" i="5"/>
  <c r="N15" i="5"/>
  <c r="N223" i="5"/>
  <c r="N291" i="5"/>
  <c r="N22" i="5"/>
  <c r="N39" i="5"/>
  <c r="N55" i="5"/>
  <c r="N307" i="5"/>
  <c r="N11" i="5"/>
  <c r="N250" i="5"/>
  <c r="N269" i="5"/>
  <c r="N270" i="5"/>
  <c r="N2639" i="5"/>
  <c r="N2759" i="5"/>
  <c r="N2640" i="5"/>
  <c r="N2760" i="5"/>
  <c r="N2758" i="5"/>
  <c r="O924" i="5"/>
  <c r="O960" i="5"/>
  <c r="O930" i="5"/>
  <c r="O961" i="5"/>
  <c r="O971" i="5"/>
  <c r="O979" i="5"/>
  <c r="O987" i="5"/>
  <c r="O1099" i="5"/>
  <c r="O2147" i="5"/>
  <c r="O2155" i="5"/>
  <c r="O953" i="5"/>
  <c r="O980" i="5"/>
  <c r="O996" i="5"/>
  <c r="O2172" i="5"/>
  <c r="O913" i="5"/>
  <c r="O933" i="5"/>
  <c r="O943" i="5"/>
  <c r="O954" i="5"/>
  <c r="O2189" i="5"/>
  <c r="O965" i="5"/>
  <c r="O982" i="5"/>
  <c r="O990" i="5"/>
  <c r="O998" i="5"/>
  <c r="O2174" i="5"/>
  <c r="O2190" i="5"/>
  <c r="O946" i="5"/>
  <c r="O983" i="5"/>
  <c r="O2167" i="5"/>
  <c r="O2223" i="5"/>
  <c r="O926" i="5"/>
  <c r="O947" i="5"/>
  <c r="O2224" i="5"/>
  <c r="O919" i="5"/>
  <c r="O959" i="5"/>
  <c r="O970" i="5"/>
  <c r="O994" i="5"/>
  <c r="O2130" i="5"/>
  <c r="O2162" i="5"/>
  <c r="O2225" i="5"/>
  <c r="O985" i="5"/>
  <c r="O2129" i="5"/>
  <c r="O949" i="5"/>
  <c r="O993" i="5"/>
  <c r="O2145" i="5"/>
  <c r="O2515" i="5"/>
  <c r="O2787" i="5"/>
  <c r="O2516" i="5"/>
  <c r="O2788" i="5"/>
  <c r="O2485" i="5"/>
  <c r="O2789" i="5"/>
  <c r="O2486" i="5"/>
  <c r="O2614" i="5"/>
  <c r="O2710" i="5"/>
  <c r="O2790" i="5"/>
  <c r="O2792" i="5"/>
  <c r="O2618" i="5"/>
  <c r="O2791" i="5"/>
  <c r="O2473" i="5"/>
  <c r="O2487" i="5"/>
  <c r="O2713" i="5"/>
  <c r="O1499" i="5"/>
  <c r="O1500" i="5"/>
  <c r="O1501" i="5"/>
  <c r="O1502" i="5"/>
  <c r="O1503" i="5"/>
  <c r="O1498" i="5"/>
  <c r="O1059" i="5"/>
  <c r="O1067" i="5"/>
  <c r="O1075" i="5"/>
  <c r="O1060" i="5"/>
  <c r="O1068" i="5"/>
  <c r="O1061" i="5"/>
  <c r="O1069" i="5"/>
  <c r="O1062" i="5"/>
  <c r="O1070" i="5"/>
  <c r="O1063" i="5"/>
  <c r="O1071" i="5"/>
  <c r="O1056" i="5"/>
  <c r="O1064" i="5"/>
  <c r="O1072" i="5"/>
  <c r="O1058" i="5"/>
  <c r="O1066" i="5"/>
  <c r="O1074" i="5"/>
  <c r="O1065" i="5"/>
  <c r="O1073" i="5"/>
  <c r="O1057" i="5"/>
  <c r="O2772" i="5"/>
  <c r="O2701" i="5"/>
  <c r="O2773" i="5"/>
  <c r="O1965" i="5"/>
  <c r="O2301" i="5"/>
  <c r="O1983" i="5"/>
  <c r="O1991" i="5"/>
  <c r="O2021" i="5"/>
  <c r="O2018" i="5"/>
  <c r="O1723" i="5"/>
  <c r="O1788" i="5"/>
  <c r="O1789" i="5"/>
  <c r="O1563" i="5"/>
  <c r="O1570" i="5"/>
  <c r="O1577" i="5"/>
  <c r="O1428" i="5"/>
  <c r="O1341" i="5"/>
  <c r="O1429" i="5"/>
  <c r="O1398" i="5"/>
  <c r="O1322" i="5"/>
  <c r="O1321" i="5"/>
  <c r="O1131" i="5"/>
  <c r="O1125" i="5"/>
  <c r="O1154" i="5"/>
  <c r="O1158" i="5"/>
  <c r="O1167" i="5"/>
  <c r="O1170" i="5"/>
  <c r="O461" i="5"/>
  <c r="O472" i="5"/>
  <c r="O458" i="5"/>
  <c r="O473" i="5"/>
  <c r="O532" i="5"/>
  <c r="O544" i="5"/>
  <c r="O546" i="5"/>
  <c r="O2437" i="5"/>
  <c r="O2438" i="5"/>
  <c r="O2391" i="5"/>
  <c r="O2439" i="5"/>
  <c r="O2352" i="5"/>
  <c r="O2440" i="5"/>
  <c r="O2442" i="5"/>
  <c r="O2441" i="5"/>
  <c r="O2337" i="5"/>
  <c r="O424" i="5"/>
  <c r="O417" i="5"/>
  <c r="O431" i="5"/>
  <c r="O203" i="5"/>
  <c r="O204" i="5"/>
  <c r="O189" i="5"/>
  <c r="O211" i="5"/>
  <c r="O237" i="5"/>
  <c r="O278" i="5"/>
  <c r="O234" i="5"/>
  <c r="O274" i="5"/>
  <c r="O279" i="5"/>
  <c r="O452" i="5"/>
  <c r="O405" i="5"/>
  <c r="O406" i="5"/>
  <c r="O491" i="5"/>
  <c r="O507" i="5"/>
  <c r="O508" i="5"/>
  <c r="O501" i="5"/>
  <c r="O509" i="5"/>
  <c r="O502" i="5"/>
  <c r="O510" i="5"/>
  <c r="O248" i="5"/>
  <c r="O256" i="5"/>
  <c r="O264" i="5"/>
  <c r="O504" i="5"/>
  <c r="O512" i="5"/>
  <c r="O490" i="5"/>
  <c r="O513" i="5"/>
  <c r="O2467" i="5"/>
  <c r="O2779" i="5"/>
  <c r="O263" i="5"/>
  <c r="O2468" i="5"/>
  <c r="O2484" i="5"/>
  <c r="O2780" i="5"/>
  <c r="O489" i="5"/>
  <c r="O503" i="5"/>
  <c r="O255" i="5"/>
  <c r="O511" i="5"/>
  <c r="O2490" i="5"/>
  <c r="O2778" i="5"/>
  <c r="O2471" i="5"/>
  <c r="O249" i="5"/>
  <c r="O505" i="5"/>
  <c r="P2134" i="5"/>
  <c r="P2142" i="5"/>
  <c r="P2286" i="5"/>
  <c r="P2159" i="5"/>
  <c r="P2175" i="5"/>
  <c r="P2287" i="5"/>
  <c r="P2136" i="5"/>
  <c r="P2160" i="5"/>
  <c r="P2176" i="5"/>
  <c r="P2288" i="5"/>
  <c r="P1587" i="5"/>
  <c r="P2187" i="5"/>
  <c r="P2291" i="5"/>
  <c r="P2289" i="5"/>
  <c r="P2194" i="5"/>
  <c r="P2290" i="5"/>
  <c r="P2164" i="5"/>
  <c r="P2292" i="5"/>
  <c r="P2153" i="5"/>
  <c r="P2170" i="5"/>
  <c r="P2285" i="5"/>
  <c r="R1494" i="5"/>
  <c r="R1495" i="5"/>
  <c r="R1496" i="5"/>
  <c r="R1497" i="5"/>
  <c r="R1491" i="5"/>
  <c r="R1492" i="5"/>
  <c r="T634" i="5"/>
  <c r="T2196" i="5"/>
  <c r="T2204" i="5"/>
  <c r="T2212" i="5"/>
  <c r="T2220" i="5"/>
  <c r="T2205" i="5"/>
  <c r="T2213" i="5"/>
  <c r="T2221" i="5"/>
  <c r="T2206" i="5"/>
  <c r="T2214" i="5"/>
  <c r="T2222" i="5"/>
  <c r="T2207" i="5"/>
  <c r="T2215" i="5"/>
  <c r="T2208" i="5"/>
  <c r="T2216" i="5"/>
  <c r="T2211" i="5"/>
  <c r="T2219" i="5"/>
  <c r="T2210" i="5"/>
  <c r="T2217" i="5"/>
  <c r="T2218" i="5"/>
  <c r="T2209" i="5"/>
  <c r="T790" i="5"/>
  <c r="T846" i="5"/>
  <c r="T854" i="5"/>
  <c r="T807" i="5"/>
  <c r="T839" i="5"/>
  <c r="T871" i="5"/>
  <c r="T887" i="5"/>
  <c r="T800" i="5"/>
  <c r="T896" i="5"/>
  <c r="T882" i="5"/>
  <c r="T898" i="5"/>
  <c r="T796" i="5"/>
  <c r="T804" i="5"/>
  <c r="T1471" i="5"/>
  <c r="T1487" i="5"/>
  <c r="T829" i="5"/>
  <c r="T873" i="5"/>
  <c r="T1584" i="5"/>
  <c r="T853" i="5"/>
  <c r="T897" i="5"/>
  <c r="T899" i="5"/>
  <c r="T1525" i="5"/>
  <c r="T1590" i="5"/>
  <c r="T1773" i="5"/>
  <c r="T1686" i="5"/>
  <c r="T1758" i="5"/>
  <c r="T1759" i="5"/>
  <c r="T1769" i="5"/>
  <c r="T883" i="5"/>
  <c r="T1662" i="5"/>
  <c r="T1754" i="5"/>
  <c r="T1762" i="5"/>
  <c r="T905" i="5"/>
  <c r="T1524" i="5"/>
  <c r="T2132" i="5"/>
  <c r="T2133" i="5"/>
  <c r="T2173" i="5"/>
  <c r="T2752" i="5"/>
  <c r="T2627" i="5"/>
  <c r="T2169" i="5"/>
  <c r="T2625" i="5"/>
  <c r="T2753" i="5"/>
  <c r="T1495" i="5"/>
  <c r="T1496" i="5"/>
  <c r="T1497" i="5"/>
  <c r="T1491" i="5"/>
  <c r="T1492" i="5"/>
  <c r="T1494" i="5"/>
  <c r="T918" i="5"/>
  <c r="T934" i="5"/>
  <c r="T942" i="5"/>
  <c r="T958" i="5"/>
  <c r="T966" i="5"/>
  <c r="T951" i="5"/>
  <c r="T975" i="5"/>
  <c r="T912" i="5"/>
  <c r="T928" i="5"/>
  <c r="T944" i="5"/>
  <c r="T952" i="5"/>
  <c r="T968" i="5"/>
  <c r="T976" i="5"/>
  <c r="T914" i="5"/>
  <c r="T938" i="5"/>
  <c r="T978" i="5"/>
  <c r="T932" i="5"/>
  <c r="T940" i="5"/>
  <c r="T948" i="5"/>
  <c r="T964" i="5"/>
  <c r="T972" i="5"/>
  <c r="T977" i="5"/>
  <c r="T915" i="5"/>
  <c r="T937" i="5"/>
  <c r="T957" i="5"/>
  <c r="T963" i="5"/>
  <c r="T923" i="5"/>
  <c r="T945" i="5"/>
  <c r="T969" i="5"/>
  <c r="T2188" i="5"/>
  <c r="T2244" i="5"/>
  <c r="T2252" i="5"/>
  <c r="T2260" i="5"/>
  <c r="T2268" i="5"/>
  <c r="T2276" i="5"/>
  <c r="T2284" i="5"/>
  <c r="T2157" i="5"/>
  <c r="T2197" i="5"/>
  <c r="T2245" i="5"/>
  <c r="T2253" i="5"/>
  <c r="T2261" i="5"/>
  <c r="T2269" i="5"/>
  <c r="T2277" i="5"/>
  <c r="T2158" i="5"/>
  <c r="T2166" i="5"/>
  <c r="T2198" i="5"/>
  <c r="T2246" i="5"/>
  <c r="T2254" i="5"/>
  <c r="T2262" i="5"/>
  <c r="T2270" i="5"/>
  <c r="T2278" i="5"/>
  <c r="T973" i="5"/>
  <c r="T2127" i="5"/>
  <c r="T2143" i="5"/>
  <c r="T2191" i="5"/>
  <c r="T2199" i="5"/>
  <c r="T2247" i="5"/>
  <c r="T2255" i="5"/>
  <c r="T2263" i="5"/>
  <c r="T2271" i="5"/>
  <c r="T2279" i="5"/>
  <c r="T2144" i="5"/>
  <c r="T2152" i="5"/>
  <c r="T2168" i="5"/>
  <c r="T2184" i="5"/>
  <c r="T2192" i="5"/>
  <c r="T2200" i="5"/>
  <c r="T2248" i="5"/>
  <c r="T2256" i="5"/>
  <c r="T2264" i="5"/>
  <c r="T2272" i="5"/>
  <c r="T2280" i="5"/>
  <c r="T2131" i="5"/>
  <c r="T2139" i="5"/>
  <c r="T2163" i="5"/>
  <c r="T2171" i="5"/>
  <c r="T2195" i="5"/>
  <c r="T2203" i="5"/>
  <c r="T2243" i="5"/>
  <c r="T2251" i="5"/>
  <c r="T2259" i="5"/>
  <c r="T2267" i="5"/>
  <c r="T2275" i="5"/>
  <c r="T2283" i="5"/>
  <c r="T2178" i="5"/>
  <c r="T2242" i="5"/>
  <c r="T2274" i="5"/>
  <c r="T2185" i="5"/>
  <c r="T2249" i="5"/>
  <c r="T2281" i="5"/>
  <c r="T2154" i="5"/>
  <c r="T2186" i="5"/>
  <c r="T2250" i="5"/>
  <c r="T2282" i="5"/>
  <c r="T2161" i="5"/>
  <c r="T2193" i="5"/>
  <c r="T2257" i="5"/>
  <c r="T2258" i="5"/>
  <c r="T2201" i="5"/>
  <c r="T2265" i="5"/>
  <c r="T2273" i="5"/>
  <c r="T2266" i="5"/>
  <c r="T2138" i="5"/>
  <c r="T2202" i="5"/>
  <c r="T1974" i="5"/>
  <c r="T1978" i="5"/>
  <c r="T2302" i="5"/>
  <c r="T1971" i="5"/>
  <c r="T2703" i="5"/>
  <c r="T2776" i="5"/>
  <c r="T2777" i="5"/>
  <c r="T2038" i="5"/>
  <c r="T2029" i="5"/>
  <c r="T1536" i="5"/>
  <c r="T1571" i="5"/>
  <c r="T1578" i="5"/>
  <c r="T1319" i="5"/>
  <c r="T1320" i="5"/>
  <c r="T1427" i="5"/>
  <c r="T1365" i="5"/>
  <c r="T1386" i="5"/>
  <c r="T1388" i="5"/>
  <c r="T1171" i="5"/>
  <c r="T1166" i="5"/>
  <c r="T1142" i="5"/>
  <c r="T1102" i="5"/>
  <c r="T1100" i="5"/>
  <c r="T466" i="5"/>
  <c r="T460" i="5"/>
  <c r="T465" i="5"/>
  <c r="T469" i="5"/>
  <c r="T486" i="5"/>
  <c r="T479" i="5"/>
  <c r="T482" i="5"/>
  <c r="T494" i="5"/>
  <c r="T488" i="5"/>
  <c r="T493" i="5"/>
  <c r="T292" i="5"/>
  <c r="T296" i="5"/>
  <c r="T298" i="5"/>
  <c r="T261" i="5"/>
  <c r="T272" i="5"/>
  <c r="T252" i="5"/>
  <c r="T2613" i="5"/>
  <c r="T2638" i="5"/>
  <c r="T2771" i="5"/>
  <c r="T2769" i="5"/>
  <c r="T2770" i="5"/>
  <c r="S163" i="5"/>
  <c r="S164" i="5"/>
  <c r="S1790" i="5"/>
  <c r="N459" i="5"/>
  <c r="N547" i="5"/>
  <c r="N429" i="5"/>
  <c r="N471" i="5"/>
  <c r="N430" i="5"/>
  <c r="N2767" i="5"/>
  <c r="N2768" i="5"/>
  <c r="N2721" i="5"/>
  <c r="E8" i="32" s="1"/>
  <c r="N2634" i="5"/>
  <c r="N2635" i="5"/>
  <c r="O260" i="5"/>
  <c r="O268" i="5"/>
  <c r="O254" i="5"/>
  <c r="O262" i="5"/>
  <c r="O265" i="5"/>
  <c r="O247" i="5"/>
  <c r="O1163" i="5"/>
  <c r="O1165" i="5"/>
  <c r="O1159" i="5"/>
  <c r="T2042" i="5"/>
  <c r="T2044" i="5"/>
  <c r="T65" i="5"/>
  <c r="T177" i="5"/>
  <c r="T209" i="5"/>
  <c r="T225" i="5"/>
  <c r="T42" i="5"/>
  <c r="T43" i="5"/>
  <c r="T75" i="5"/>
  <c r="T91" i="5"/>
  <c r="T195" i="5"/>
  <c r="T229" i="5"/>
  <c r="T80" i="5"/>
  <c r="T227" i="5"/>
  <c r="T238" i="5"/>
  <c r="T310" i="5"/>
  <c r="T414" i="5"/>
  <c r="T1110" i="5"/>
  <c r="T84" i="5"/>
  <c r="T423" i="5"/>
  <c r="T487" i="5"/>
  <c r="T631" i="5"/>
  <c r="T240" i="5"/>
  <c r="T624" i="5"/>
  <c r="T640" i="5"/>
  <c r="T1104" i="5"/>
  <c r="T306" i="5"/>
  <c r="T498" i="5"/>
  <c r="T506" i="5"/>
  <c r="T1106" i="5"/>
  <c r="T1122" i="5"/>
  <c r="T152" i="5"/>
  <c r="T235" i="5"/>
  <c r="T404" i="5"/>
  <c r="T492" i="5"/>
  <c r="T56" i="5"/>
  <c r="T1112" i="5"/>
  <c r="T1123" i="5"/>
  <c r="T1199" i="5"/>
  <c r="T236" i="5"/>
  <c r="T1296" i="5"/>
  <c r="T244" i="5"/>
  <c r="T643" i="5"/>
  <c r="T1116" i="5"/>
  <c r="T220" i="5"/>
  <c r="T276" i="5"/>
  <c r="T1107" i="5"/>
  <c r="T1117" i="5"/>
  <c r="T1187" i="5"/>
  <c r="T1211" i="5"/>
  <c r="T1275" i="5"/>
  <c r="T1307" i="5"/>
  <c r="T1323" i="5"/>
  <c r="T1347" i="5"/>
  <c r="T1379" i="5"/>
  <c r="T1387" i="5"/>
  <c r="T1507" i="5"/>
  <c r="T1555" i="5"/>
  <c r="T196" i="5"/>
  <c r="T226" i="5"/>
  <c r="T284" i="5"/>
  <c r="T437" i="5"/>
  <c r="T1389" i="5"/>
  <c r="T483" i="5"/>
  <c r="T1757" i="5"/>
  <c r="T499" i="5"/>
  <c r="T1636" i="5"/>
  <c r="T1966" i="5"/>
  <c r="T1999" i="5"/>
  <c r="T1628" i="5"/>
  <c r="T1680" i="5"/>
  <c r="T110" i="5"/>
  <c r="T1370" i="5"/>
  <c r="T1629" i="5"/>
  <c r="T1308" i="5"/>
  <c r="T1585" i="5"/>
  <c r="T1598" i="5"/>
  <c r="T1284" i="5"/>
  <c r="T1588" i="5"/>
  <c r="T1612" i="5"/>
  <c r="T1980" i="5"/>
  <c r="T1996" i="5"/>
  <c r="T2348" i="5"/>
  <c r="T2396" i="5"/>
  <c r="T2756" i="5"/>
  <c r="T2333" i="5"/>
  <c r="T2757" i="5"/>
  <c r="T2510" i="5"/>
  <c r="T2526" i="5"/>
  <c r="T2646" i="5"/>
  <c r="T2886" i="5"/>
  <c r="T2655" i="5"/>
  <c r="T2887" i="5"/>
  <c r="T1763" i="5"/>
  <c r="T2496" i="5"/>
  <c r="T2552" i="5"/>
  <c r="T2624" i="5"/>
  <c r="T2656" i="5"/>
  <c r="T2720" i="5"/>
  <c r="T2888" i="5"/>
  <c r="T1396" i="5"/>
  <c r="T2347" i="5"/>
  <c r="T2379" i="5"/>
  <c r="T2611" i="5"/>
  <c r="T1111" i="5"/>
  <c r="T1969" i="5"/>
  <c r="T2553" i="5"/>
  <c r="N832" i="5"/>
  <c r="N848" i="5"/>
  <c r="N904" i="5"/>
  <c r="N817" i="5"/>
  <c r="N841" i="5"/>
  <c r="N857" i="5"/>
  <c r="N881" i="5"/>
  <c r="N1441" i="5"/>
  <c r="N826" i="5"/>
  <c r="N834" i="5"/>
  <c r="N866" i="5"/>
  <c r="N1522" i="5"/>
  <c r="N835" i="5"/>
  <c r="N891" i="5"/>
  <c r="N1523" i="5"/>
  <c r="N836" i="5"/>
  <c r="N852" i="5"/>
  <c r="N868" i="5"/>
  <c r="N892" i="5"/>
  <c r="N847" i="5"/>
  <c r="N855" i="5"/>
  <c r="N838" i="5"/>
  <c r="N902" i="5"/>
  <c r="N1735" i="5"/>
  <c r="N1436" i="5"/>
  <c r="N1696" i="5"/>
  <c r="N1712" i="5"/>
  <c r="N2632" i="5"/>
  <c r="N2179" i="5"/>
  <c r="N2140" i="5"/>
  <c r="N2148" i="5"/>
  <c r="N1718" i="5"/>
  <c r="N1734" i="5"/>
  <c r="N2141" i="5"/>
  <c r="N2621" i="5"/>
  <c r="N1717" i="5"/>
  <c r="N2456" i="5"/>
  <c r="N2457" i="5"/>
  <c r="N2298" i="5"/>
  <c r="N2450" i="5"/>
  <c r="N2403" i="5"/>
  <c r="N2451" i="5"/>
  <c r="N2404" i="5"/>
  <c r="N2446" i="5"/>
  <c r="N2453" i="5"/>
  <c r="N1136" i="5"/>
  <c r="N1137" i="5"/>
  <c r="N1130" i="5"/>
  <c r="N271" i="5"/>
  <c r="N259" i="5"/>
  <c r="N266" i="5"/>
  <c r="O2475" i="5"/>
  <c r="O2803" i="5"/>
  <c r="O2804" i="5"/>
  <c r="O2469" i="5"/>
  <c r="O2645" i="5"/>
  <c r="O2470" i="5"/>
  <c r="O2800" i="5"/>
  <c r="O2474" i="5"/>
  <c r="O2514" i="5"/>
  <c r="O2706" i="5"/>
  <c r="O2802" i="5"/>
  <c r="O2799" i="5"/>
  <c r="O2801" i="5"/>
  <c r="O2615" i="5"/>
  <c r="O2711" i="5"/>
  <c r="O2529" i="5"/>
  <c r="O1784" i="5"/>
  <c r="O1786" i="5"/>
  <c r="O1785" i="5"/>
  <c r="O611" i="5"/>
  <c r="O586" i="5"/>
  <c r="O609" i="5"/>
  <c r="O2395" i="5"/>
  <c r="O2435" i="5"/>
  <c r="O2316" i="5"/>
  <c r="O2436" i="5"/>
  <c r="O2431" i="5"/>
  <c r="O2432" i="5"/>
  <c r="O2434" i="5"/>
  <c r="O2369" i="5"/>
  <c r="O2433" i="5"/>
  <c r="R2043" i="5"/>
  <c r="R2126" i="5"/>
  <c r="R2045" i="5"/>
  <c r="N2042" i="5"/>
  <c r="N2044" i="5"/>
  <c r="N2024" i="5"/>
  <c r="N2041" i="5"/>
  <c r="N1784" i="5"/>
  <c r="N1785" i="5"/>
  <c r="N1786" i="5"/>
  <c r="N1568" i="5"/>
  <c r="N1576" i="5"/>
  <c r="N1569" i="5"/>
  <c r="N1392" i="5"/>
  <c r="N1504" i="5"/>
  <c r="N1601" i="5"/>
  <c r="N2648" i="5"/>
  <c r="N1486" i="5"/>
  <c r="N1665" i="5"/>
  <c r="N2658" i="5"/>
  <c r="N1138" i="5"/>
  <c r="N1426" i="5"/>
  <c r="N1139" i="5"/>
  <c r="N1133" i="5"/>
  <c r="N1405" i="5"/>
  <c r="N1113" i="5"/>
  <c r="N1114" i="5"/>
  <c r="N1108" i="5"/>
  <c r="N609" i="5"/>
  <c r="N586" i="5"/>
  <c r="N611" i="5"/>
  <c r="N2431" i="5"/>
  <c r="N2432" i="5"/>
  <c r="N2369" i="5"/>
  <c r="N2433" i="5"/>
  <c r="N2434" i="5"/>
  <c r="N2395" i="5"/>
  <c r="N2435" i="5"/>
  <c r="N2316" i="5"/>
  <c r="N2436" i="5"/>
  <c r="N576" i="5"/>
  <c r="N570" i="5"/>
  <c r="N555" i="5"/>
  <c r="N305" i="5"/>
  <c r="N300" i="5"/>
  <c r="N288" i="5"/>
  <c r="N10" i="5"/>
  <c r="N82" i="5"/>
  <c r="N12" i="5"/>
  <c r="N132" i="5"/>
  <c r="N228" i="5"/>
  <c r="N21" i="5"/>
  <c r="N69" i="5"/>
  <c r="N109" i="5"/>
  <c r="N241" i="5"/>
  <c r="N14" i="5"/>
  <c r="N142" i="5"/>
  <c r="N63" i="5"/>
  <c r="N302" i="5"/>
  <c r="N303" i="5"/>
  <c r="N179" i="5"/>
  <c r="N314" i="5"/>
  <c r="N184" i="5"/>
  <c r="N169" i="5"/>
  <c r="N201" i="5"/>
  <c r="N280" i="5"/>
  <c r="N294" i="5"/>
  <c r="N286" i="5"/>
  <c r="N200" i="5"/>
  <c r="N42" i="5"/>
  <c r="N226" i="5"/>
  <c r="N84" i="5"/>
  <c r="N196" i="5"/>
  <c r="N220" i="5"/>
  <c r="N236" i="5"/>
  <c r="N244" i="5"/>
  <c r="N229" i="5"/>
  <c r="N65" i="5"/>
  <c r="N177" i="5"/>
  <c r="N209" i="5"/>
  <c r="N225" i="5"/>
  <c r="N110" i="5"/>
  <c r="N238" i="5"/>
  <c r="N624" i="5"/>
  <c r="N640" i="5"/>
  <c r="N1104" i="5"/>
  <c r="N1112" i="5"/>
  <c r="N1296" i="5"/>
  <c r="N1585" i="5"/>
  <c r="N80" i="5"/>
  <c r="N240" i="5"/>
  <c r="N498" i="5"/>
  <c r="N506" i="5"/>
  <c r="N1106" i="5"/>
  <c r="N1122" i="5"/>
  <c r="N1370" i="5"/>
  <c r="N195" i="5"/>
  <c r="N227" i="5"/>
  <c r="N483" i="5"/>
  <c r="N499" i="5"/>
  <c r="N643" i="5"/>
  <c r="N1107" i="5"/>
  <c r="N1123" i="5"/>
  <c r="N1187" i="5"/>
  <c r="N1211" i="5"/>
  <c r="N1275" i="5"/>
  <c r="N1307" i="5"/>
  <c r="N1323" i="5"/>
  <c r="N1347" i="5"/>
  <c r="N1379" i="5"/>
  <c r="N1387" i="5"/>
  <c r="N1507" i="5"/>
  <c r="N1555" i="5"/>
  <c r="N284" i="5"/>
  <c r="N306" i="5"/>
  <c r="N404" i="5"/>
  <c r="N492" i="5"/>
  <c r="N1116" i="5"/>
  <c r="N437" i="5"/>
  <c r="N43" i="5"/>
  <c r="N75" i="5"/>
  <c r="N91" i="5"/>
  <c r="N235" i="5"/>
  <c r="N310" i="5"/>
  <c r="N423" i="5"/>
  <c r="N487" i="5"/>
  <c r="N631" i="5"/>
  <c r="N1111" i="5"/>
  <c r="N1199" i="5"/>
  <c r="N1117" i="5"/>
  <c r="N1284" i="5"/>
  <c r="N1389" i="5"/>
  <c r="N1999" i="5"/>
  <c r="N2655" i="5"/>
  <c r="N2887" i="5"/>
  <c r="N1308" i="5"/>
  <c r="N1612" i="5"/>
  <c r="N1680" i="5"/>
  <c r="N2496" i="5"/>
  <c r="N2552" i="5"/>
  <c r="N2624" i="5"/>
  <c r="N2656" i="5"/>
  <c r="N2720" i="5"/>
  <c r="N2888" i="5"/>
  <c r="N1396" i="5"/>
  <c r="N1598" i="5"/>
  <c r="N1969" i="5"/>
  <c r="N2553" i="5"/>
  <c r="N152" i="5"/>
  <c r="N276" i="5"/>
  <c r="N414" i="5"/>
  <c r="N1588" i="5"/>
  <c r="N1763" i="5"/>
  <c r="N2347" i="5"/>
  <c r="N2379" i="5"/>
  <c r="N2611" i="5"/>
  <c r="N56" i="5"/>
  <c r="N1628" i="5"/>
  <c r="N1636" i="5"/>
  <c r="N1980" i="5"/>
  <c r="N1996" i="5"/>
  <c r="N2348" i="5"/>
  <c r="N2396" i="5"/>
  <c r="N2756" i="5"/>
  <c r="N1110" i="5"/>
  <c r="N1966" i="5"/>
  <c r="N2510" i="5"/>
  <c r="N2526" i="5"/>
  <c r="N2646" i="5"/>
  <c r="N2886" i="5"/>
  <c r="N1629" i="5"/>
  <c r="N1757" i="5"/>
  <c r="N2757" i="5"/>
  <c r="N2333" i="5"/>
  <c r="O634" i="5"/>
  <c r="O2211" i="5"/>
  <c r="O2219" i="5"/>
  <c r="O2196" i="5"/>
  <c r="O2204" i="5"/>
  <c r="O2212" i="5"/>
  <c r="O2220" i="5"/>
  <c r="O2205" i="5"/>
  <c r="O2213" i="5"/>
  <c r="O2221" i="5"/>
  <c r="O2206" i="5"/>
  <c r="O2214" i="5"/>
  <c r="O2222" i="5"/>
  <c r="O2207" i="5"/>
  <c r="O2215" i="5"/>
  <c r="O2208" i="5"/>
  <c r="O2216" i="5"/>
  <c r="O2210" i="5"/>
  <c r="O2218" i="5"/>
  <c r="O2217" i="5"/>
  <c r="O2209" i="5"/>
  <c r="O796" i="5"/>
  <c r="O804" i="5"/>
  <c r="O790" i="5"/>
  <c r="O846" i="5"/>
  <c r="O854" i="5"/>
  <c r="O800" i="5"/>
  <c r="O896" i="5"/>
  <c r="O807" i="5"/>
  <c r="O839" i="5"/>
  <c r="O899" i="5"/>
  <c r="O2627" i="5"/>
  <c r="O1524" i="5"/>
  <c r="O2132" i="5"/>
  <c r="O1525" i="5"/>
  <c r="O1773" i="5"/>
  <c r="O2133" i="5"/>
  <c r="O2173" i="5"/>
  <c r="O829" i="5"/>
  <c r="O871" i="5"/>
  <c r="O882" i="5"/>
  <c r="O1590" i="5"/>
  <c r="O1662" i="5"/>
  <c r="O1686" i="5"/>
  <c r="O1758" i="5"/>
  <c r="O873" i="5"/>
  <c r="O883" i="5"/>
  <c r="O905" i="5"/>
  <c r="O1471" i="5"/>
  <c r="O1487" i="5"/>
  <c r="O1759" i="5"/>
  <c r="O1584" i="5"/>
  <c r="O2752" i="5"/>
  <c r="O853" i="5"/>
  <c r="O887" i="5"/>
  <c r="O898" i="5"/>
  <c r="O1754" i="5"/>
  <c r="O1762" i="5"/>
  <c r="O2169" i="5"/>
  <c r="O1769" i="5"/>
  <c r="O2625" i="5"/>
  <c r="O2753" i="5"/>
  <c r="O897" i="5"/>
  <c r="O1491" i="5"/>
  <c r="O1492" i="5"/>
  <c r="O1494" i="5"/>
  <c r="O1495" i="5"/>
  <c r="O1496" i="5"/>
  <c r="O1497" i="5"/>
  <c r="O932" i="5"/>
  <c r="O940" i="5"/>
  <c r="O948" i="5"/>
  <c r="O964" i="5"/>
  <c r="O912" i="5"/>
  <c r="O928" i="5"/>
  <c r="O944" i="5"/>
  <c r="O952" i="5"/>
  <c r="O968" i="5"/>
  <c r="O951" i="5"/>
  <c r="O2131" i="5"/>
  <c r="O2139" i="5"/>
  <c r="O2163" i="5"/>
  <c r="O2171" i="5"/>
  <c r="O2195" i="5"/>
  <c r="O2203" i="5"/>
  <c r="O2243" i="5"/>
  <c r="O2251" i="5"/>
  <c r="O2259" i="5"/>
  <c r="O2267" i="5"/>
  <c r="O2275" i="5"/>
  <c r="O2283" i="5"/>
  <c r="O942" i="5"/>
  <c r="O972" i="5"/>
  <c r="O2188" i="5"/>
  <c r="O2244" i="5"/>
  <c r="O2252" i="5"/>
  <c r="O2260" i="5"/>
  <c r="O2268" i="5"/>
  <c r="O2276" i="5"/>
  <c r="O2284" i="5"/>
  <c r="O963" i="5"/>
  <c r="O973" i="5"/>
  <c r="O2157" i="5"/>
  <c r="O2197" i="5"/>
  <c r="O2245" i="5"/>
  <c r="O2253" i="5"/>
  <c r="O2261" i="5"/>
  <c r="O2269" i="5"/>
  <c r="O2277" i="5"/>
  <c r="O914" i="5"/>
  <c r="O923" i="5"/>
  <c r="O934" i="5"/>
  <c r="O945" i="5"/>
  <c r="O2158" i="5"/>
  <c r="O2166" i="5"/>
  <c r="O2198" i="5"/>
  <c r="O2246" i="5"/>
  <c r="O2254" i="5"/>
  <c r="O2262" i="5"/>
  <c r="O2270" i="5"/>
  <c r="O2278" i="5"/>
  <c r="O915" i="5"/>
  <c r="O966" i="5"/>
  <c r="O975" i="5"/>
  <c r="O2127" i="5"/>
  <c r="O2143" i="5"/>
  <c r="O2191" i="5"/>
  <c r="F9" i="32" s="1"/>
  <c r="G9" i="32" s="1" a="1"/>
  <c r="G9" i="32" s="1"/>
  <c r="O2199" i="5"/>
  <c r="O2247" i="5"/>
  <c r="O2255" i="5"/>
  <c r="O2263" i="5"/>
  <c r="O2271" i="5"/>
  <c r="O2279" i="5"/>
  <c r="O937" i="5"/>
  <c r="O957" i="5"/>
  <c r="O976" i="5"/>
  <c r="O2144" i="5"/>
  <c r="O2152" i="5"/>
  <c r="O2168" i="5"/>
  <c r="O2184" i="5"/>
  <c r="O2192" i="5"/>
  <c r="O2200" i="5"/>
  <c r="O2248" i="5"/>
  <c r="O2256" i="5"/>
  <c r="O2264" i="5"/>
  <c r="O2272" i="5"/>
  <c r="O2280" i="5"/>
  <c r="O978" i="5"/>
  <c r="O2138" i="5"/>
  <c r="O2154" i="5"/>
  <c r="O2178" i="5"/>
  <c r="O2186" i="5"/>
  <c r="O2202" i="5"/>
  <c r="O2242" i="5"/>
  <c r="O2250" i="5"/>
  <c r="O2258" i="5"/>
  <c r="O2266" i="5"/>
  <c r="O2274" i="5"/>
  <c r="O2282" i="5"/>
  <c r="O918" i="5"/>
  <c r="O958" i="5"/>
  <c r="O2161" i="5"/>
  <c r="O969" i="5"/>
  <c r="O2249" i="5"/>
  <c r="O977" i="5"/>
  <c r="O2257" i="5"/>
  <c r="O2185" i="5"/>
  <c r="O2265" i="5"/>
  <c r="O938" i="5"/>
  <c r="O2193" i="5"/>
  <c r="O2273" i="5"/>
  <c r="O2201" i="5"/>
  <c r="O2281" i="5"/>
  <c r="O1971" i="5"/>
  <c r="O1974" i="5"/>
  <c r="O2302" i="5"/>
  <c r="O1978" i="5"/>
  <c r="O2776" i="5"/>
  <c r="O2703" i="5"/>
  <c r="O2777" i="5"/>
  <c r="O2029" i="5"/>
  <c r="O2038" i="5"/>
  <c r="O1571" i="5"/>
  <c r="O1536" i="5"/>
  <c r="O1578" i="5"/>
  <c r="O1427" i="5"/>
  <c r="O1388" i="5"/>
  <c r="O1365" i="5"/>
  <c r="O1319" i="5"/>
  <c r="O1320" i="5"/>
  <c r="O1386" i="5"/>
  <c r="O1171" i="5"/>
  <c r="O1142" i="5"/>
  <c r="O1166" i="5"/>
  <c r="O1100" i="5"/>
  <c r="O1102" i="5"/>
  <c r="O460" i="5"/>
  <c r="O469" i="5"/>
  <c r="O466" i="5"/>
  <c r="O465" i="5"/>
  <c r="O486" i="5"/>
  <c r="O482" i="5"/>
  <c r="O479" i="5"/>
  <c r="O493" i="5"/>
  <c r="O494" i="5"/>
  <c r="O488" i="5"/>
  <c r="O292" i="5"/>
  <c r="O296" i="5"/>
  <c r="O298" i="5"/>
  <c r="O252" i="5"/>
  <c r="O261" i="5"/>
  <c r="O272" i="5"/>
  <c r="O2771" i="5"/>
  <c r="O2613" i="5"/>
  <c r="O2638" i="5"/>
  <c r="O2770" i="5"/>
  <c r="O2769" i="5"/>
  <c r="P1790" i="5"/>
  <c r="P163" i="5"/>
  <c r="P164" i="5"/>
  <c r="R2170" i="5"/>
  <c r="R2194" i="5"/>
  <c r="R2290" i="5"/>
  <c r="R2187" i="5"/>
  <c r="R2291" i="5"/>
  <c r="R1587" i="5"/>
  <c r="R2164" i="5"/>
  <c r="R2292" i="5"/>
  <c r="R2134" i="5"/>
  <c r="R2142" i="5"/>
  <c r="R2286" i="5"/>
  <c r="R2136" i="5"/>
  <c r="R2285" i="5"/>
  <c r="R2160" i="5"/>
  <c r="R2176" i="5"/>
  <c r="R2288" i="5"/>
  <c r="R2153" i="5"/>
  <c r="R2159" i="5"/>
  <c r="R2287" i="5"/>
  <c r="R2289" i="5"/>
  <c r="R2175" i="5"/>
  <c r="T566" i="5"/>
  <c r="T614" i="5"/>
  <c r="T610" i="5"/>
  <c r="T798" i="5"/>
  <c r="T862" i="5"/>
  <c r="T878" i="5"/>
  <c r="T894" i="5"/>
  <c r="T823" i="5"/>
  <c r="T863" i="5"/>
  <c r="T879" i="5"/>
  <c r="T895" i="5"/>
  <c r="T864" i="5"/>
  <c r="T880" i="5"/>
  <c r="T858" i="5"/>
  <c r="T860" i="5"/>
  <c r="T827" i="5"/>
  <c r="T869" i="5"/>
  <c r="T875" i="5"/>
  <c r="T1457" i="5"/>
  <c r="T859" i="5"/>
  <c r="T821" i="5"/>
  <c r="T865" i="5"/>
  <c r="T825" i="5"/>
  <c r="T1677" i="5"/>
  <c r="T1765" i="5"/>
  <c r="T1678" i="5"/>
  <c r="T845" i="5"/>
  <c r="T1736" i="5"/>
  <c r="T1661" i="5"/>
  <c r="T1753" i="5"/>
  <c r="T1761" i="5"/>
  <c r="T1458" i="5"/>
  <c r="T1682" i="5"/>
  <c r="T1772" i="5"/>
  <c r="T2180" i="5"/>
  <c r="T2628" i="5"/>
  <c r="T2181" i="5"/>
  <c r="T2146" i="5"/>
  <c r="T1771" i="5"/>
  <c r="T2177" i="5"/>
  <c r="T1078" i="5"/>
  <c r="T1086" i="5"/>
  <c r="T1080" i="5"/>
  <c r="T1088" i="5"/>
  <c r="T1082" i="5"/>
  <c r="T1090" i="5"/>
  <c r="T1076" i="5"/>
  <c r="T1084" i="5"/>
  <c r="T1083" i="5"/>
  <c r="T1085" i="5"/>
  <c r="T1087" i="5"/>
  <c r="T921" i="5"/>
  <c r="T1089" i="5"/>
  <c r="T1079" i="5"/>
  <c r="T1077" i="5"/>
  <c r="T1081" i="5"/>
  <c r="T1046" i="5"/>
  <c r="T1054" i="5"/>
  <c r="T1048" i="5"/>
  <c r="T1050" i="5"/>
  <c r="T1052" i="5"/>
  <c r="T1051" i="5"/>
  <c r="T1053" i="5"/>
  <c r="T1055" i="5"/>
  <c r="T1047" i="5"/>
  <c r="T1049" i="5"/>
  <c r="T2444" i="5"/>
  <c r="T2405" i="5"/>
  <c r="T2406" i="5"/>
  <c r="T2455" i="5"/>
  <c r="T2463" i="5"/>
  <c r="T2299" i="5"/>
  <c r="T2459" i="5"/>
  <c r="T2449" i="5"/>
  <c r="T2465" i="5"/>
  <c r="T2028" i="5"/>
  <c r="T2032" i="5"/>
  <c r="T1440" i="5"/>
  <c r="T1393" i="5"/>
  <c r="T1776" i="5"/>
  <c r="T1777" i="5"/>
  <c r="T1295" i="5"/>
  <c r="T1288" i="5"/>
  <c r="T1306" i="5"/>
  <c r="T1358" i="5"/>
  <c r="T1380" i="5"/>
  <c r="T1364" i="5"/>
  <c r="T1406" i="5"/>
  <c r="T1348" i="5"/>
  <c r="T1343" i="5"/>
  <c r="T1360" i="5"/>
  <c r="T1103" i="5"/>
  <c r="T1361" i="5"/>
  <c r="T1105" i="5"/>
  <c r="T1109" i="5"/>
  <c r="T647" i="5"/>
  <c r="T619" i="5"/>
  <c r="T645" i="5"/>
  <c r="T430" i="5"/>
  <c r="T471" i="5"/>
  <c r="T429" i="5"/>
  <c r="T459" i="5"/>
  <c r="T547" i="5"/>
  <c r="T639" i="5"/>
  <c r="T626" i="5"/>
  <c r="T1994" i="5"/>
  <c r="T2300" i="5"/>
  <c r="T1995" i="5"/>
  <c r="T282" i="5"/>
  <c r="T283" i="5"/>
  <c r="T299" i="5"/>
  <c r="T137" i="5"/>
  <c r="T233" i="5"/>
  <c r="T273" i="5"/>
  <c r="T138" i="5"/>
  <c r="T83" i="5"/>
  <c r="T5" i="5"/>
  <c r="T85" i="5"/>
  <c r="T245" i="5"/>
  <c r="T277" i="5"/>
  <c r="T7" i="5"/>
  <c r="T190" i="5"/>
  <c r="T20" i="5"/>
  <c r="T143" i="5"/>
  <c r="T311" i="5"/>
  <c r="T144" i="5"/>
  <c r="T207" i="5"/>
  <c r="T8" i="5"/>
  <c r="T297" i="5"/>
  <c r="T170" i="5"/>
  <c r="T178" i="5"/>
  <c r="T213" i="5"/>
  <c r="T304" i="5"/>
  <c r="T295" i="5"/>
  <c r="T2767" i="5"/>
  <c r="T2768" i="5"/>
  <c r="T2635" i="5"/>
  <c r="T2634" i="5"/>
  <c r="T2721" i="5"/>
  <c r="T654" i="5"/>
  <c r="T694" i="5"/>
  <c r="T702" i="5"/>
  <c r="T710" i="5"/>
  <c r="T718" i="5"/>
  <c r="T726" i="5"/>
  <c r="T734" i="5"/>
  <c r="T742" i="5"/>
  <c r="T750" i="5"/>
  <c r="T687" i="5"/>
  <c r="T695" i="5"/>
  <c r="T703" i="5"/>
  <c r="T711" i="5"/>
  <c r="T719" i="5"/>
  <c r="T727" i="5"/>
  <c r="T735" i="5"/>
  <c r="T743" i="5"/>
  <c r="T751" i="5"/>
  <c r="T632" i="5"/>
  <c r="T648" i="5"/>
  <c r="T672" i="5"/>
  <c r="T688" i="5"/>
  <c r="T712" i="5"/>
  <c r="T720" i="5"/>
  <c r="T728" i="5"/>
  <c r="T736" i="5"/>
  <c r="T744" i="5"/>
  <c r="T752" i="5"/>
  <c r="T618" i="5"/>
  <c r="T642" i="5"/>
  <c r="T682" i="5"/>
  <c r="T690" i="5"/>
  <c r="T706" i="5"/>
  <c r="T714" i="5"/>
  <c r="T722" i="5"/>
  <c r="T730" i="5"/>
  <c r="T738" i="5"/>
  <c r="T746" i="5"/>
  <c r="T754" i="5"/>
  <c r="T652" i="5"/>
  <c r="T684" i="5"/>
  <c r="T700" i="5"/>
  <c r="T708" i="5"/>
  <c r="T716" i="5"/>
  <c r="T724" i="5"/>
  <c r="T732" i="5"/>
  <c r="T740" i="5"/>
  <c r="T748" i="5"/>
  <c r="T756" i="5"/>
  <c r="T677" i="5"/>
  <c r="T699" i="5"/>
  <c r="T721" i="5"/>
  <c r="T741" i="5"/>
  <c r="T701" i="5"/>
  <c r="T723" i="5"/>
  <c r="T745" i="5"/>
  <c r="T1528" i="5"/>
  <c r="T641" i="5"/>
  <c r="T683" i="5"/>
  <c r="T705" i="5"/>
  <c r="T725" i="5"/>
  <c r="T747" i="5"/>
  <c r="T707" i="5"/>
  <c r="T729" i="5"/>
  <c r="T749" i="5"/>
  <c r="T689" i="5"/>
  <c r="T709" i="5"/>
  <c r="T731" i="5"/>
  <c r="T753" i="5"/>
  <c r="T1531" i="5"/>
  <c r="T651" i="5"/>
  <c r="T673" i="5"/>
  <c r="T715" i="5"/>
  <c r="T737" i="5"/>
  <c r="T757" i="5"/>
  <c r="T1533" i="5"/>
  <c r="T739" i="5"/>
  <c r="T1813" i="5"/>
  <c r="T1821" i="5"/>
  <c r="T1829" i="5"/>
  <c r="T1837" i="5"/>
  <c r="T1845" i="5"/>
  <c r="T1853" i="5"/>
  <c r="T1861" i="5"/>
  <c r="T1869" i="5"/>
  <c r="T1877" i="5"/>
  <c r="T1885" i="5"/>
  <c r="T1893" i="5"/>
  <c r="T1901" i="5"/>
  <c r="T1909" i="5"/>
  <c r="T1917" i="5"/>
  <c r="T1925" i="5"/>
  <c r="T1933" i="5"/>
  <c r="T1941" i="5"/>
  <c r="T1949" i="5"/>
  <c r="T1957" i="5"/>
  <c r="T755" i="5"/>
  <c r="T1814" i="5"/>
  <c r="T1822" i="5"/>
  <c r="T1830" i="5"/>
  <c r="T1838" i="5"/>
  <c r="T1846" i="5"/>
  <c r="T1854" i="5"/>
  <c r="T1862" i="5"/>
  <c r="T1870" i="5"/>
  <c r="T1878" i="5"/>
  <c r="T1886" i="5"/>
  <c r="T1894" i="5"/>
  <c r="T1902" i="5"/>
  <c r="T1910" i="5"/>
  <c r="T1918" i="5"/>
  <c r="T1926" i="5"/>
  <c r="T1934" i="5"/>
  <c r="T1942" i="5"/>
  <c r="T1950" i="5"/>
  <c r="T1958" i="5"/>
  <c r="T1815" i="5"/>
  <c r="T1823" i="5"/>
  <c r="T1831" i="5"/>
  <c r="T1839" i="5"/>
  <c r="T1847" i="5"/>
  <c r="T1855" i="5"/>
  <c r="T1863" i="5"/>
  <c r="T1871" i="5"/>
  <c r="T1879" i="5"/>
  <c r="T1887" i="5"/>
  <c r="T1895" i="5"/>
  <c r="T1903" i="5"/>
  <c r="T1911" i="5"/>
  <c r="T1919" i="5"/>
  <c r="T1927" i="5"/>
  <c r="T1935" i="5"/>
  <c r="T1943" i="5"/>
  <c r="T1951" i="5"/>
  <c r="T1959" i="5"/>
  <c r="T1580" i="5"/>
  <c r="T1808" i="5"/>
  <c r="T1816" i="5"/>
  <c r="T1824" i="5"/>
  <c r="T1832" i="5"/>
  <c r="T1840" i="5"/>
  <c r="T1848" i="5"/>
  <c r="T1856" i="5"/>
  <c r="T1864" i="5"/>
  <c r="T1872" i="5"/>
  <c r="T1880" i="5"/>
  <c r="T1888" i="5"/>
  <c r="T1896" i="5"/>
  <c r="T1904" i="5"/>
  <c r="T1912" i="5"/>
  <c r="T1920" i="5"/>
  <c r="T1928" i="5"/>
  <c r="T1936" i="5"/>
  <c r="T1944" i="5"/>
  <c r="T1952" i="5"/>
  <c r="T1960" i="5"/>
  <c r="T697" i="5"/>
  <c r="T1809" i="5"/>
  <c r="T1817" i="5"/>
  <c r="T1825" i="5"/>
  <c r="T1833" i="5"/>
  <c r="T1841" i="5"/>
  <c r="T713" i="5"/>
  <c r="T1810" i="5"/>
  <c r="T1818" i="5"/>
  <c r="T1826" i="5"/>
  <c r="T1834" i="5"/>
  <c r="T1842" i="5"/>
  <c r="T1850" i="5"/>
  <c r="T1858" i="5"/>
  <c r="T1866" i="5"/>
  <c r="T1874" i="5"/>
  <c r="T1882" i="5"/>
  <c r="T1890" i="5"/>
  <c r="T1898" i="5"/>
  <c r="T1906" i="5"/>
  <c r="T1914" i="5"/>
  <c r="T1922" i="5"/>
  <c r="T1930" i="5"/>
  <c r="T1938" i="5"/>
  <c r="T1946" i="5"/>
  <c r="T1954" i="5"/>
  <c r="T1962" i="5"/>
  <c r="T733" i="5"/>
  <c r="T1812" i="5"/>
  <c r="T1820" i="5"/>
  <c r="T1828" i="5"/>
  <c r="T1836" i="5"/>
  <c r="T1844" i="5"/>
  <c r="T1852" i="5"/>
  <c r="T1860" i="5"/>
  <c r="T1868" i="5"/>
  <c r="T1876" i="5"/>
  <c r="T1884" i="5"/>
  <c r="T1892" i="5"/>
  <c r="T1900" i="5"/>
  <c r="T1908" i="5"/>
  <c r="T1916" i="5"/>
  <c r="T1924" i="5"/>
  <c r="T1932" i="5"/>
  <c r="T1940" i="5"/>
  <c r="T1948" i="5"/>
  <c r="T1956" i="5"/>
  <c r="T1964" i="5"/>
  <c r="T717" i="5"/>
  <c r="T1851" i="5"/>
  <c r="T1883" i="5"/>
  <c r="T1915" i="5"/>
  <c r="T1947" i="5"/>
  <c r="T2596" i="5"/>
  <c r="T2604" i="5"/>
  <c r="T2892" i="5"/>
  <c r="T2900" i="5"/>
  <c r="T2908" i="5"/>
  <c r="T2916" i="5"/>
  <c r="T2924" i="5"/>
  <c r="T2932" i="5"/>
  <c r="T2940" i="5"/>
  <c r="T2948" i="5"/>
  <c r="T2956" i="5"/>
  <c r="T2964" i="5"/>
  <c r="T2972" i="5"/>
  <c r="T2980" i="5"/>
  <c r="T2988" i="5"/>
  <c r="T2996" i="5"/>
  <c r="T3004" i="5"/>
  <c r="T3012" i="5"/>
  <c r="T3020" i="5"/>
  <c r="T3028" i="5"/>
  <c r="T3036" i="5"/>
  <c r="T3044" i="5"/>
  <c r="T1857" i="5"/>
  <c r="T1889" i="5"/>
  <c r="T1921" i="5"/>
  <c r="T1953" i="5"/>
  <c r="T2597" i="5"/>
  <c r="T2605" i="5"/>
  <c r="T2893" i="5"/>
  <c r="T2901" i="5"/>
  <c r="T2909" i="5"/>
  <c r="T2917" i="5"/>
  <c r="T2925" i="5"/>
  <c r="T2933" i="5"/>
  <c r="T2941" i="5"/>
  <c r="T2949" i="5"/>
  <c r="T2957" i="5"/>
  <c r="T2965" i="5"/>
  <c r="T2973" i="5"/>
  <c r="T2981" i="5"/>
  <c r="T2989" i="5"/>
  <c r="T2997" i="5"/>
  <c r="T3005" i="5"/>
  <c r="T3013" i="5"/>
  <c r="T3021" i="5"/>
  <c r="T3029" i="5"/>
  <c r="T3037" i="5"/>
  <c r="T3045" i="5"/>
  <c r="T1811" i="5"/>
  <c r="T1859" i="5"/>
  <c r="T1891" i="5"/>
  <c r="T1923" i="5"/>
  <c r="T1955" i="5"/>
  <c r="T2598" i="5"/>
  <c r="T2606" i="5"/>
  <c r="T2894" i="5"/>
  <c r="T2902" i="5"/>
  <c r="T2910" i="5"/>
  <c r="T2918" i="5"/>
  <c r="T2926" i="5"/>
  <c r="T2934" i="5"/>
  <c r="T2942" i="5"/>
  <c r="T2950" i="5"/>
  <c r="T2958" i="5"/>
  <c r="T2966" i="5"/>
  <c r="T2974" i="5"/>
  <c r="T2982" i="5"/>
  <c r="T2990" i="5"/>
  <c r="T2998" i="5"/>
  <c r="T3006" i="5"/>
  <c r="T3014" i="5"/>
  <c r="T3022" i="5"/>
  <c r="T3030" i="5"/>
  <c r="T3038" i="5"/>
  <c r="T3046" i="5"/>
  <c r="T1819" i="5"/>
  <c r="T1865" i="5"/>
  <c r="T1897" i="5"/>
  <c r="T1929" i="5"/>
  <c r="T1961" i="5"/>
  <c r="T2591" i="5"/>
  <c r="T2599" i="5"/>
  <c r="T2607" i="5"/>
  <c r="T2895" i="5"/>
  <c r="T2903" i="5"/>
  <c r="T2911" i="5"/>
  <c r="T2919" i="5"/>
  <c r="T2927" i="5"/>
  <c r="T2935" i="5"/>
  <c r="T2943" i="5"/>
  <c r="T2951" i="5"/>
  <c r="T2959" i="5"/>
  <c r="T2967" i="5"/>
  <c r="T2975" i="5"/>
  <c r="T2983" i="5"/>
  <c r="T2991" i="5"/>
  <c r="T2999" i="5"/>
  <c r="T3007" i="5"/>
  <c r="T3015" i="5"/>
  <c r="T3023" i="5"/>
  <c r="T3031" i="5"/>
  <c r="T3039" i="5"/>
  <c r="T3047" i="5"/>
  <c r="T1827" i="5"/>
  <c r="T1867" i="5"/>
  <c r="T1899" i="5"/>
  <c r="T1931" i="5"/>
  <c r="T1963" i="5"/>
  <c r="T2592" i="5"/>
  <c r="T2600" i="5"/>
  <c r="T2608" i="5"/>
  <c r="T2896" i="5"/>
  <c r="T2904" i="5"/>
  <c r="T2912" i="5"/>
  <c r="T2920" i="5"/>
  <c r="T2928" i="5"/>
  <c r="T2936" i="5"/>
  <c r="T2944" i="5"/>
  <c r="T2952" i="5"/>
  <c r="T2960" i="5"/>
  <c r="T2968" i="5"/>
  <c r="T2976" i="5"/>
  <c r="T2984" i="5"/>
  <c r="T2992" i="5"/>
  <c r="T3000" i="5"/>
  <c r="T3008" i="5"/>
  <c r="T633" i="5"/>
  <c r="T1849" i="5"/>
  <c r="T1881" i="5"/>
  <c r="T1913" i="5"/>
  <c r="T1945" i="5"/>
  <c r="T2595" i="5"/>
  <c r="T2603" i="5"/>
  <c r="T2891" i="5"/>
  <c r="T2899" i="5"/>
  <c r="T2907" i="5"/>
  <c r="T2915" i="5"/>
  <c r="T2923" i="5"/>
  <c r="T2931" i="5"/>
  <c r="T2939" i="5"/>
  <c r="T2947" i="5"/>
  <c r="T2955" i="5"/>
  <c r="T2963" i="5"/>
  <c r="T2971" i="5"/>
  <c r="T2979" i="5"/>
  <c r="T2987" i="5"/>
  <c r="T2995" i="5"/>
  <c r="T3003" i="5"/>
  <c r="T3011" i="5"/>
  <c r="T3019" i="5"/>
  <c r="T3027" i="5"/>
  <c r="T3035" i="5"/>
  <c r="T3043" i="5"/>
  <c r="T1875" i="5"/>
  <c r="T2594" i="5"/>
  <c r="T2914" i="5"/>
  <c r="T2946" i="5"/>
  <c r="T2978" i="5"/>
  <c r="T3010" i="5"/>
  <c r="T3033" i="5"/>
  <c r="T1905" i="5"/>
  <c r="T2601" i="5"/>
  <c r="T2889" i="5"/>
  <c r="T2921" i="5"/>
  <c r="T2953" i="5"/>
  <c r="T2985" i="5"/>
  <c r="T3016" i="5"/>
  <c r="T3034" i="5"/>
  <c r="T1907" i="5"/>
  <c r="T2602" i="5"/>
  <c r="T2890" i="5"/>
  <c r="T2922" i="5"/>
  <c r="T2954" i="5"/>
  <c r="T2986" i="5"/>
  <c r="T3017" i="5"/>
  <c r="T3040" i="5"/>
  <c r="T1937" i="5"/>
  <c r="T2609" i="5"/>
  <c r="T2897" i="5"/>
  <c r="T2929" i="5"/>
  <c r="T2961" i="5"/>
  <c r="T2993" i="5"/>
  <c r="T3018" i="5"/>
  <c r="T3041" i="5"/>
  <c r="T1939" i="5"/>
  <c r="T2610" i="5"/>
  <c r="T2898" i="5"/>
  <c r="T2930" i="5"/>
  <c r="T2962" i="5"/>
  <c r="T2994" i="5"/>
  <c r="T3024" i="5"/>
  <c r="T3042" i="5"/>
  <c r="T1835" i="5"/>
  <c r="T2905" i="5"/>
  <c r="T2937" i="5"/>
  <c r="T2969" i="5"/>
  <c r="T3001" i="5"/>
  <c r="T3025" i="5"/>
  <c r="T3048" i="5"/>
  <c r="T1873" i="5"/>
  <c r="T2593" i="5"/>
  <c r="T2913" i="5"/>
  <c r="T2945" i="5"/>
  <c r="T2977" i="5"/>
  <c r="T3009" i="5"/>
  <c r="T3032" i="5"/>
  <c r="T1843" i="5"/>
  <c r="T2938" i="5"/>
  <c r="T2970" i="5"/>
  <c r="T3002" i="5"/>
  <c r="T3026" i="5"/>
  <c r="T2906" i="5"/>
  <c r="R951" i="5"/>
  <c r="R975" i="5"/>
  <c r="R937" i="5"/>
  <c r="R945" i="5"/>
  <c r="R969" i="5"/>
  <c r="R918" i="5"/>
  <c r="R940" i="5"/>
  <c r="R972" i="5"/>
  <c r="R952" i="5"/>
  <c r="R963" i="5"/>
  <c r="R973" i="5"/>
  <c r="R932" i="5"/>
  <c r="R942" i="5"/>
  <c r="R964" i="5"/>
  <c r="R914" i="5"/>
  <c r="R934" i="5"/>
  <c r="R966" i="5"/>
  <c r="R977" i="5"/>
  <c r="R938" i="5"/>
  <c r="R958" i="5"/>
  <c r="R923" i="5"/>
  <c r="R944" i="5"/>
  <c r="R948" i="5"/>
  <c r="R2138" i="5"/>
  <c r="R2154" i="5"/>
  <c r="R2178" i="5"/>
  <c r="R2186" i="5"/>
  <c r="R2202" i="5"/>
  <c r="R2242" i="5"/>
  <c r="R2250" i="5"/>
  <c r="R2258" i="5"/>
  <c r="R2266" i="5"/>
  <c r="R2274" i="5"/>
  <c r="R2282" i="5"/>
  <c r="R2131" i="5"/>
  <c r="R2139" i="5"/>
  <c r="R2163" i="5"/>
  <c r="R2171" i="5"/>
  <c r="R2195" i="5"/>
  <c r="R2203" i="5"/>
  <c r="R2243" i="5"/>
  <c r="R2251" i="5"/>
  <c r="R2259" i="5"/>
  <c r="R2267" i="5"/>
  <c r="R2275" i="5"/>
  <c r="R2283" i="5"/>
  <c r="R912" i="5"/>
  <c r="R2188" i="5"/>
  <c r="R2244" i="5"/>
  <c r="R2252" i="5"/>
  <c r="R2260" i="5"/>
  <c r="R2268" i="5"/>
  <c r="R2276" i="5"/>
  <c r="R2284" i="5"/>
  <c r="R968" i="5"/>
  <c r="R2158" i="5"/>
  <c r="R2166" i="5"/>
  <c r="R2198" i="5"/>
  <c r="R2246" i="5"/>
  <c r="R2254" i="5"/>
  <c r="R2262" i="5"/>
  <c r="R2270" i="5"/>
  <c r="R2278" i="5"/>
  <c r="R915" i="5"/>
  <c r="R2197" i="5"/>
  <c r="R2245" i="5"/>
  <c r="R2261" i="5"/>
  <c r="R2277" i="5"/>
  <c r="R928" i="5"/>
  <c r="R2199" i="5"/>
  <c r="R2247" i="5"/>
  <c r="R2263" i="5"/>
  <c r="R2279" i="5"/>
  <c r="R2152" i="5"/>
  <c r="R2168" i="5"/>
  <c r="R2184" i="5"/>
  <c r="R2200" i="5"/>
  <c r="R2248" i="5"/>
  <c r="R2264" i="5"/>
  <c r="R2280" i="5"/>
  <c r="R957" i="5"/>
  <c r="R2157" i="5"/>
  <c r="R2253" i="5"/>
  <c r="R2269" i="5"/>
  <c r="R976" i="5"/>
  <c r="R2144" i="5"/>
  <c r="R2192" i="5"/>
  <c r="R2256" i="5"/>
  <c r="R2272" i="5"/>
  <c r="R978" i="5"/>
  <c r="R2265" i="5"/>
  <c r="R2143" i="5"/>
  <c r="R2185" i="5"/>
  <c r="R2271" i="5"/>
  <c r="R2191" i="5"/>
  <c r="R2273" i="5"/>
  <c r="R2193" i="5"/>
  <c r="R2281" i="5"/>
  <c r="R2201" i="5"/>
  <c r="R2127" i="5"/>
  <c r="R2255" i="5"/>
  <c r="R2249" i="5"/>
  <c r="R2257" i="5"/>
  <c r="R2161" i="5"/>
  <c r="N1080" i="5"/>
  <c r="N1088" i="5"/>
  <c r="N921" i="5"/>
  <c r="N1081" i="5"/>
  <c r="N1089" i="5"/>
  <c r="N1082" i="5"/>
  <c r="N1090" i="5"/>
  <c r="N1083" i="5"/>
  <c r="N1076" i="5"/>
  <c r="N1084" i="5"/>
  <c r="N1079" i="5"/>
  <c r="N1087" i="5"/>
  <c r="N1085" i="5"/>
  <c r="N1086" i="5"/>
  <c r="N1078" i="5"/>
  <c r="N1077" i="5"/>
  <c r="N1440" i="5"/>
  <c r="N1393" i="5"/>
  <c r="N1776" i="5"/>
  <c r="N1777" i="5"/>
  <c r="N138" i="5"/>
  <c r="N20" i="5"/>
  <c r="N5" i="5"/>
  <c r="N85" i="5"/>
  <c r="N245" i="5"/>
  <c r="N277" i="5"/>
  <c r="N137" i="5"/>
  <c r="N233" i="5"/>
  <c r="N273" i="5"/>
  <c r="N190" i="5"/>
  <c r="N311" i="5"/>
  <c r="N143" i="5"/>
  <c r="N207" i="5"/>
  <c r="N144" i="5"/>
  <c r="N83" i="5"/>
  <c r="N7" i="5"/>
  <c r="N8" i="5"/>
  <c r="O2476" i="5"/>
  <c r="O2620" i="5"/>
  <c r="O2781" i="5"/>
  <c r="O2478" i="5"/>
  <c r="O2782" i="5"/>
  <c r="O2472" i="5"/>
  <c r="O2480" i="5"/>
  <c r="O2616" i="5"/>
  <c r="O2784" i="5"/>
  <c r="O2642" i="5"/>
  <c r="O2786" i="5"/>
  <c r="O2631" i="5"/>
  <c r="O2537" i="5"/>
  <c r="O2543" i="5"/>
  <c r="O2785" i="5"/>
  <c r="O2783" i="5"/>
  <c r="O1493" i="5"/>
  <c r="O1490" i="5"/>
  <c r="O478" i="5"/>
  <c r="O481" i="5"/>
  <c r="O1795" i="5"/>
  <c r="O497" i="5"/>
  <c r="O1792" i="5"/>
  <c r="O1793" i="5"/>
  <c r="T2804" i="5"/>
  <c r="T2469" i="5"/>
  <c r="T2645" i="5"/>
  <c r="T2470" i="5"/>
  <c r="T2615" i="5"/>
  <c r="T2711" i="5"/>
  <c r="T2799" i="5"/>
  <c r="T2800" i="5"/>
  <c r="T2475" i="5"/>
  <c r="T2803" i="5"/>
  <c r="T2474" i="5"/>
  <c r="T2801" i="5"/>
  <c r="T2514" i="5"/>
  <c r="T2706" i="5"/>
  <c r="T2802" i="5"/>
  <c r="T2529" i="5"/>
  <c r="N464" i="5"/>
  <c r="N467" i="5"/>
  <c r="N462" i="5"/>
  <c r="N470" i="5"/>
  <c r="N2664" i="5"/>
  <c r="N2764" i="5"/>
  <c r="N2766" i="5"/>
  <c r="N2637" i="5"/>
  <c r="N2765" i="5"/>
  <c r="O2044" i="5"/>
  <c r="O2042" i="5"/>
  <c r="O1486" i="5"/>
  <c r="O1392" i="5"/>
  <c r="O1504" i="5"/>
  <c r="O2648" i="5"/>
  <c r="O2658" i="5"/>
  <c r="O1601" i="5"/>
  <c r="O1665" i="5"/>
  <c r="O300" i="5"/>
  <c r="O288" i="5"/>
  <c r="O305" i="5"/>
  <c r="T2043" i="5"/>
  <c r="T2045" i="5"/>
  <c r="T2126" i="5"/>
  <c r="N164" i="5"/>
  <c r="N163" i="5"/>
  <c r="N1790" i="5"/>
  <c r="N2479" i="5"/>
  <c r="N2719" i="5"/>
  <c r="N2488" i="5"/>
  <c r="N2544" i="5"/>
  <c r="N2545" i="5"/>
  <c r="N2705" i="5"/>
  <c r="N2793" i="5"/>
  <c r="N2794" i="5"/>
  <c r="N2483" i="5"/>
  <c r="N2795" i="5"/>
  <c r="N2644" i="5"/>
  <c r="N2796" i="5"/>
  <c r="N2622" i="5"/>
  <c r="N2798" i="5"/>
  <c r="N2477" i="5"/>
  <c r="N2797" i="5"/>
  <c r="N2043" i="5"/>
  <c r="N2126" i="5"/>
  <c r="N2045" i="5"/>
  <c r="N1984" i="5"/>
  <c r="N1992" i="5"/>
  <c r="N1998" i="5"/>
  <c r="N2025" i="5"/>
  <c r="N2019" i="5"/>
  <c r="N1562" i="5"/>
  <c r="N1566" i="5"/>
  <c r="N1567" i="5"/>
  <c r="N1352" i="5"/>
  <c r="N1399" i="5"/>
  <c r="N1407" i="5"/>
  <c r="N1366" i="5"/>
  <c r="N1430" i="5"/>
  <c r="N1349" i="5"/>
  <c r="N1381" i="5"/>
  <c r="N1176" i="5"/>
  <c r="N1172" i="5"/>
  <c r="N1174" i="5"/>
  <c r="N1120" i="5"/>
  <c r="N1121" i="5"/>
  <c r="N1132" i="5"/>
  <c r="N1119" i="5"/>
  <c r="N1126" i="5"/>
  <c r="N1101" i="5"/>
  <c r="N1134" i="5"/>
  <c r="N625" i="5"/>
  <c r="N620" i="5"/>
  <c r="N646" i="5"/>
  <c r="N522" i="5"/>
  <c r="N523" i="5"/>
  <c r="N533" i="5"/>
  <c r="N2423" i="5"/>
  <c r="N2424" i="5"/>
  <c r="N2425" i="5"/>
  <c r="N2426" i="5"/>
  <c r="N2387" i="5"/>
  <c r="N2427" i="5"/>
  <c r="N2428" i="5"/>
  <c r="N2430" i="5"/>
  <c r="N2429" i="5"/>
  <c r="N480" i="5"/>
  <c r="N500" i="5"/>
  <c r="N495" i="5"/>
  <c r="N1800" i="5"/>
  <c r="N1801" i="5"/>
  <c r="N1796" i="5"/>
  <c r="N456" i="5"/>
  <c r="N450" i="5"/>
  <c r="N477" i="5"/>
  <c r="N253" i="5"/>
  <c r="N246" i="5"/>
  <c r="N251" i="5"/>
  <c r="N258" i="5"/>
  <c r="N257" i="5"/>
  <c r="N267" i="5"/>
  <c r="N2407" i="5"/>
  <c r="N2408" i="5"/>
  <c r="N2409" i="5"/>
  <c r="N2410" i="5"/>
  <c r="N2411" i="5"/>
  <c r="N2412" i="5"/>
  <c r="N2398" i="5"/>
  <c r="N2414" i="5"/>
  <c r="N2413" i="5"/>
  <c r="N26" i="5"/>
  <c r="N34" i="5"/>
  <c r="N58" i="5"/>
  <c r="N66" i="5"/>
  <c r="N106" i="5"/>
  <c r="N122" i="5"/>
  <c r="N130" i="5"/>
  <c r="N146" i="5"/>
  <c r="N154" i="5"/>
  <c r="N162" i="5"/>
  <c r="N186" i="5"/>
  <c r="N194" i="5"/>
  <c r="N210" i="5"/>
  <c r="N218" i="5"/>
  <c r="N28" i="5"/>
  <c r="N36" i="5"/>
  <c r="N52" i="5"/>
  <c r="N60" i="5"/>
  <c r="N68" i="5"/>
  <c r="N76" i="5"/>
  <c r="N92" i="5"/>
  <c r="N100" i="5"/>
  <c r="N108" i="5"/>
  <c r="N116" i="5"/>
  <c r="N124" i="5"/>
  <c r="N140" i="5"/>
  <c r="N148" i="5"/>
  <c r="N156" i="5"/>
  <c r="N172" i="5"/>
  <c r="N180" i="5"/>
  <c r="N188" i="5"/>
  <c r="N29" i="5"/>
  <c r="N37" i="5"/>
  <c r="N53" i="5"/>
  <c r="N61" i="5"/>
  <c r="N77" i="5"/>
  <c r="N93" i="5"/>
  <c r="N101" i="5"/>
  <c r="N117" i="5"/>
  <c r="N125" i="5"/>
  <c r="N149" i="5"/>
  <c r="N157" i="5"/>
  <c r="N165" i="5"/>
  <c r="N173" i="5"/>
  <c r="N181" i="5"/>
  <c r="N197" i="5"/>
  <c r="N221" i="5"/>
  <c r="N317" i="5"/>
  <c r="N25" i="5"/>
  <c r="N33" i="5"/>
  <c r="N41" i="5"/>
  <c r="N49" i="5"/>
  <c r="N57" i="5"/>
  <c r="N81" i="5"/>
  <c r="N105" i="5"/>
  <c r="N113" i="5"/>
  <c r="N121" i="5"/>
  <c r="N129" i="5"/>
  <c r="N145" i="5"/>
  <c r="N153" i="5"/>
  <c r="N161" i="5"/>
  <c r="N193" i="5"/>
  <c r="N217" i="5"/>
  <c r="N30" i="5"/>
  <c r="N46" i="5"/>
  <c r="N62" i="5"/>
  <c r="N78" i="5"/>
  <c r="N94" i="5"/>
  <c r="N126" i="5"/>
  <c r="N158" i="5"/>
  <c r="N206" i="5"/>
  <c r="N222" i="5"/>
  <c r="N320" i="5"/>
  <c r="N328" i="5"/>
  <c r="N336" i="5"/>
  <c r="N344" i="5"/>
  <c r="N352" i="5"/>
  <c r="N360" i="5"/>
  <c r="N368" i="5"/>
  <c r="N376" i="5"/>
  <c r="N384" i="5"/>
  <c r="N392" i="5"/>
  <c r="N400" i="5"/>
  <c r="N408" i="5"/>
  <c r="N416" i="5"/>
  <c r="N432" i="5"/>
  <c r="N440" i="5"/>
  <c r="N448" i="5"/>
  <c r="N520" i="5"/>
  <c r="N536" i="5"/>
  <c r="N552" i="5"/>
  <c r="N560" i="5"/>
  <c r="N584" i="5"/>
  <c r="N592" i="5"/>
  <c r="N600" i="5"/>
  <c r="N608" i="5"/>
  <c r="N616" i="5"/>
  <c r="N656" i="5"/>
  <c r="N664" i="5"/>
  <c r="N680" i="5"/>
  <c r="N704" i="5"/>
  <c r="N1144" i="5"/>
  <c r="N1168" i="5"/>
  <c r="N1184" i="5"/>
  <c r="N1192" i="5"/>
  <c r="N1200" i="5"/>
  <c r="N1208" i="5"/>
  <c r="N1216" i="5"/>
  <c r="N1224" i="5"/>
  <c r="N1232" i="5"/>
  <c r="N1240" i="5"/>
  <c r="N1248" i="5"/>
  <c r="N1256" i="5"/>
  <c r="N1264" i="5"/>
  <c r="N1272" i="5"/>
  <c r="N1280" i="5"/>
  <c r="N1312" i="5"/>
  <c r="N1376" i="5"/>
  <c r="N1384" i="5"/>
  <c r="N1400" i="5"/>
  <c r="N1408" i="5"/>
  <c r="N1416" i="5"/>
  <c r="N1424" i="5"/>
  <c r="N1432" i="5"/>
  <c r="N1448" i="5"/>
  <c r="N1456" i="5"/>
  <c r="N1464" i="5"/>
  <c r="N1480" i="5"/>
  <c r="N1512" i="5"/>
  <c r="N1520" i="5"/>
  <c r="N1544" i="5"/>
  <c r="N1552" i="5"/>
  <c r="N1592" i="5"/>
  <c r="N1600" i="5"/>
  <c r="N1608" i="5"/>
  <c r="N1616" i="5"/>
  <c r="N31" i="5"/>
  <c r="N47" i="5"/>
  <c r="N79" i="5"/>
  <c r="N95" i="5"/>
  <c r="N111" i="5"/>
  <c r="N127" i="5"/>
  <c r="N159" i="5"/>
  <c r="N175" i="5"/>
  <c r="N312" i="5"/>
  <c r="N321" i="5"/>
  <c r="N329" i="5"/>
  <c r="N337" i="5"/>
  <c r="N345" i="5"/>
  <c r="N353" i="5"/>
  <c r="N361" i="5"/>
  <c r="N369" i="5"/>
  <c r="N377" i="5"/>
  <c r="N385" i="5"/>
  <c r="N393" i="5"/>
  <c r="N401" i="5"/>
  <c r="N409" i="5"/>
  <c r="N425" i="5"/>
  <c r="N433" i="5"/>
  <c r="N441" i="5"/>
  <c r="N449" i="5"/>
  <c r="N457" i="5"/>
  <c r="N521" i="5"/>
  <c r="N529" i="5"/>
  <c r="N537" i="5"/>
  <c r="N545" i="5"/>
  <c r="N553" i="5"/>
  <c r="N561" i="5"/>
  <c r="N569" i="5"/>
  <c r="N577" i="5"/>
  <c r="N585" i="5"/>
  <c r="N593" i="5"/>
  <c r="N601" i="5"/>
  <c r="N617" i="5"/>
  <c r="N657" i="5"/>
  <c r="N665" i="5"/>
  <c r="N681" i="5"/>
  <c r="N1145" i="5"/>
  <c r="N1169" i="5"/>
  <c r="N1185" i="5"/>
  <c r="N1193" i="5"/>
  <c r="N1201" i="5"/>
  <c r="N1209" i="5"/>
  <c r="N1217" i="5"/>
  <c r="N1225" i="5"/>
  <c r="N1233" i="5"/>
  <c r="N1241" i="5"/>
  <c r="N1249" i="5"/>
  <c r="N1257" i="5"/>
  <c r="N1265" i="5"/>
  <c r="N1273" i="5"/>
  <c r="N1281" i="5"/>
  <c r="N1289" i="5"/>
  <c r="N1297" i="5"/>
  <c r="N1329" i="5"/>
  <c r="N1377" i="5"/>
  <c r="N1385" i="5"/>
  <c r="N1401" i="5"/>
  <c r="N1409" i="5"/>
  <c r="N1417" i="5"/>
  <c r="N1425" i="5"/>
  <c r="N1433" i="5"/>
  <c r="N1449" i="5"/>
  <c r="N1473" i="5"/>
  <c r="N1481" i="5"/>
  <c r="N1489" i="5"/>
  <c r="N1513" i="5"/>
  <c r="N1521" i="5"/>
  <c r="N1529" i="5"/>
  <c r="N1545" i="5"/>
  <c r="N1553" i="5"/>
  <c r="N1561" i="5"/>
  <c r="N1593" i="5"/>
  <c r="N32" i="5"/>
  <c r="N48" i="5"/>
  <c r="N96" i="5"/>
  <c r="N112" i="5"/>
  <c r="N128" i="5"/>
  <c r="N160" i="5"/>
  <c r="N313" i="5"/>
  <c r="N322" i="5"/>
  <c r="N330" i="5"/>
  <c r="N338" i="5"/>
  <c r="N346" i="5"/>
  <c r="N354" i="5"/>
  <c r="N362" i="5"/>
  <c r="N370" i="5"/>
  <c r="N378" i="5"/>
  <c r="N386" i="5"/>
  <c r="N394" i="5"/>
  <c r="N402" i="5"/>
  <c r="N410" i="5"/>
  <c r="N418" i="5"/>
  <c r="N426" i="5"/>
  <c r="N434" i="5"/>
  <c r="N442" i="5"/>
  <c r="N514" i="5"/>
  <c r="N530" i="5"/>
  <c r="N538" i="5"/>
  <c r="N554" i="5"/>
  <c r="N562" i="5"/>
  <c r="N594" i="5"/>
  <c r="N602" i="5"/>
  <c r="N650" i="5"/>
  <c r="N658" i="5"/>
  <c r="N666" i="5"/>
  <c r="N674" i="5"/>
  <c r="N1186" i="5"/>
  <c r="N1194" i="5"/>
  <c r="N1202" i="5"/>
  <c r="N1210" i="5"/>
  <c r="N1218" i="5"/>
  <c r="N1226" i="5"/>
  <c r="N1234" i="5"/>
  <c r="N1242" i="5"/>
  <c r="N1250" i="5"/>
  <c r="N1258" i="5"/>
  <c r="N1266" i="5"/>
  <c r="N1274" i="5"/>
  <c r="N1282" i="5"/>
  <c r="N1290" i="5"/>
  <c r="N1298" i="5"/>
  <c r="N1330" i="5"/>
  <c r="N1378" i="5"/>
  <c r="N1394" i="5"/>
  <c r="N1402" i="5"/>
  <c r="N1410" i="5"/>
  <c r="N1418" i="5"/>
  <c r="N1434" i="5"/>
  <c r="N1442" i="5"/>
  <c r="N1450" i="5"/>
  <c r="N1466" i="5"/>
  <c r="N1474" i="5"/>
  <c r="N1506" i="5"/>
  <c r="N1514" i="5"/>
  <c r="N1530" i="5"/>
  <c r="N1546" i="5"/>
  <c r="N1554" i="5"/>
  <c r="N1594" i="5"/>
  <c r="N1602" i="5"/>
  <c r="N1610" i="5"/>
  <c r="N1618" i="5"/>
  <c r="N1626" i="5"/>
  <c r="N35" i="5"/>
  <c r="N51" i="5"/>
  <c r="N67" i="5"/>
  <c r="N99" i="5"/>
  <c r="N131" i="5"/>
  <c r="N147" i="5"/>
  <c r="N243" i="5"/>
  <c r="N323" i="5"/>
  <c r="N331" i="5"/>
  <c r="N339" i="5"/>
  <c r="N347" i="5"/>
  <c r="N355" i="5"/>
  <c r="N363" i="5"/>
  <c r="N371" i="5"/>
  <c r="N379" i="5"/>
  <c r="N387" i="5"/>
  <c r="N395" i="5"/>
  <c r="N403" i="5"/>
  <c r="N411" i="5"/>
  <c r="N419" i="5"/>
  <c r="N427" i="5"/>
  <c r="N435" i="5"/>
  <c r="N443" i="5"/>
  <c r="N515" i="5"/>
  <c r="N531" i="5"/>
  <c r="N539" i="5"/>
  <c r="N563" i="5"/>
  <c r="N571" i="5"/>
  <c r="N579" i="5"/>
  <c r="N587" i="5"/>
  <c r="N595" i="5"/>
  <c r="N603" i="5"/>
  <c r="N627" i="5"/>
  <c r="N635" i="5"/>
  <c r="N659" i="5"/>
  <c r="N667" i="5"/>
  <c r="N675" i="5"/>
  <c r="N691" i="5"/>
  <c r="N1147" i="5"/>
  <c r="N1195" i="5"/>
  <c r="N1203" i="5"/>
  <c r="N1219" i="5"/>
  <c r="N1227" i="5"/>
  <c r="N1235" i="5"/>
  <c r="N1243" i="5"/>
  <c r="N1251" i="5"/>
  <c r="N1259" i="5"/>
  <c r="N1267" i="5"/>
  <c r="N1283" i="5"/>
  <c r="N1291" i="5"/>
  <c r="N1299" i="5"/>
  <c r="N1371" i="5"/>
  <c r="N1395" i="5"/>
  <c r="N1403" i="5"/>
  <c r="N1411" i="5"/>
  <c r="N1419" i="5"/>
  <c r="N1435" i="5"/>
  <c r="N1443" i="5"/>
  <c r="N1459" i="5"/>
  <c r="N1467" i="5"/>
  <c r="N1475" i="5"/>
  <c r="N1515" i="5"/>
  <c r="N1547" i="5"/>
  <c r="N1579" i="5"/>
  <c r="N1595" i="5"/>
  <c r="N1603" i="5"/>
  <c r="N1611" i="5"/>
  <c r="N1619" i="5"/>
  <c r="N38" i="5"/>
  <c r="N54" i="5"/>
  <c r="N70" i="5"/>
  <c r="N86" i="5"/>
  <c r="N102" i="5"/>
  <c r="N118" i="5"/>
  <c r="N134" i="5"/>
  <c r="N150" i="5"/>
  <c r="N166" i="5"/>
  <c r="N182" i="5"/>
  <c r="N198" i="5"/>
  <c r="N214" i="5"/>
  <c r="N315" i="5"/>
  <c r="N324" i="5"/>
  <c r="N332" i="5"/>
  <c r="N340" i="5"/>
  <c r="N348" i="5"/>
  <c r="N356" i="5"/>
  <c r="N364" i="5"/>
  <c r="N372" i="5"/>
  <c r="N380" i="5"/>
  <c r="N388" i="5"/>
  <c r="N396" i="5"/>
  <c r="N412" i="5"/>
  <c r="N420" i="5"/>
  <c r="N428" i="5"/>
  <c r="N436" i="5"/>
  <c r="N444" i="5"/>
  <c r="N516" i="5"/>
  <c r="N524" i="5"/>
  <c r="N540" i="5"/>
  <c r="N548" i="5"/>
  <c r="N564" i="5"/>
  <c r="N572" i="5"/>
  <c r="N580" i="5"/>
  <c r="N588" i="5"/>
  <c r="N596" i="5"/>
  <c r="N604" i="5"/>
  <c r="N612" i="5"/>
  <c r="N628" i="5"/>
  <c r="N660" i="5"/>
  <c r="N668" i="5"/>
  <c r="N676" i="5"/>
  <c r="N692" i="5"/>
  <c r="N1148" i="5"/>
  <c r="N1164" i="5"/>
  <c r="N1180" i="5"/>
  <c r="N1188" i="5"/>
  <c r="N1196" i="5"/>
  <c r="N1204" i="5"/>
  <c r="N1212" i="5"/>
  <c r="N1220" i="5"/>
  <c r="N1228" i="5"/>
  <c r="N23" i="5"/>
  <c r="N71" i="5"/>
  <c r="N87" i="5"/>
  <c r="N103" i="5"/>
  <c r="N119" i="5"/>
  <c r="N135" i="5"/>
  <c r="N151" i="5"/>
  <c r="N167" i="5"/>
  <c r="N183" i="5"/>
  <c r="N199" i="5"/>
  <c r="N215" i="5"/>
  <c r="N316" i="5"/>
  <c r="N325" i="5"/>
  <c r="N333" i="5"/>
  <c r="N341" i="5"/>
  <c r="N349" i="5"/>
  <c r="N357" i="5"/>
  <c r="N365" i="5"/>
  <c r="N373" i="5"/>
  <c r="N381" i="5"/>
  <c r="N389" i="5"/>
  <c r="N397" i="5"/>
  <c r="N413" i="5"/>
  <c r="N421" i="5"/>
  <c r="N445" i="5"/>
  <c r="N453" i="5"/>
  <c r="N517" i="5"/>
  <c r="N525" i="5"/>
  <c r="N549" i="5"/>
  <c r="N557" i="5"/>
  <c r="N565" i="5"/>
  <c r="N573" i="5"/>
  <c r="N581" i="5"/>
  <c r="N589" i="5"/>
  <c r="N597" i="5"/>
  <c r="N605" i="5"/>
  <c r="N613" i="5"/>
  <c r="N621" i="5"/>
  <c r="N653" i="5"/>
  <c r="N661" i="5"/>
  <c r="N669" i="5"/>
  <c r="N685" i="5"/>
  <c r="N693" i="5"/>
  <c r="N27" i="5"/>
  <c r="N59" i="5"/>
  <c r="N107" i="5"/>
  <c r="N123" i="5"/>
  <c r="N155" i="5"/>
  <c r="N171" i="5"/>
  <c r="N187" i="5"/>
  <c r="N219" i="5"/>
  <c r="N319" i="5"/>
  <c r="N327" i="5"/>
  <c r="N335" i="5"/>
  <c r="N343" i="5"/>
  <c r="N351" i="5"/>
  <c r="N359" i="5"/>
  <c r="N367" i="5"/>
  <c r="N375" i="5"/>
  <c r="N383" i="5"/>
  <c r="N391" i="5"/>
  <c r="N399" i="5"/>
  <c r="N407" i="5"/>
  <c r="N519" i="5"/>
  <c r="N527" i="5"/>
  <c r="N535" i="5"/>
  <c r="N543" i="5"/>
  <c r="N551" i="5"/>
  <c r="N559" i="5"/>
  <c r="N567" i="5"/>
  <c r="N575" i="5"/>
  <c r="N583" i="5"/>
  <c r="N591" i="5"/>
  <c r="N599" i="5"/>
  <c r="N607" i="5"/>
  <c r="N623" i="5"/>
  <c r="N655" i="5"/>
  <c r="N663" i="5"/>
  <c r="N671" i="5"/>
  <c r="N679" i="5"/>
  <c r="N1143" i="5"/>
  <c r="N1183" i="5"/>
  <c r="N1191" i="5"/>
  <c r="N1207" i="5"/>
  <c r="N1215" i="5"/>
  <c r="N1223" i="5"/>
  <c r="N1231" i="5"/>
  <c r="N1239" i="5"/>
  <c r="N1247" i="5"/>
  <c r="N1255" i="5"/>
  <c r="N1263" i="5"/>
  <c r="N1271" i="5"/>
  <c r="N1279" i="5"/>
  <c r="N1303" i="5"/>
  <c r="N1375" i="5"/>
  <c r="N1383" i="5"/>
  <c r="N1391" i="5"/>
  <c r="N1415" i="5"/>
  <c r="N1423" i="5"/>
  <c r="N1431" i="5"/>
  <c r="N1439" i="5"/>
  <c r="N104" i="5"/>
  <c r="N326" i="5"/>
  <c r="N390" i="5"/>
  <c r="N454" i="5"/>
  <c r="N518" i="5"/>
  <c r="N582" i="5"/>
  <c r="N1149" i="5"/>
  <c r="N1181" i="5"/>
  <c r="N1213" i="5"/>
  <c r="N1238" i="5"/>
  <c r="N1261" i="5"/>
  <c r="N1302" i="5"/>
  <c r="N1325" i="5"/>
  <c r="N1468" i="5"/>
  <c r="N1484" i="5"/>
  <c r="N1516" i="5"/>
  <c r="N1532" i="5"/>
  <c r="N1564" i="5"/>
  <c r="N1596" i="5"/>
  <c r="N1609" i="5"/>
  <c r="N1622" i="5"/>
  <c r="N1631" i="5"/>
  <c r="N1639" i="5"/>
  <c r="N1647" i="5"/>
  <c r="N1663" i="5"/>
  <c r="N1671" i="5"/>
  <c r="N1687" i="5"/>
  <c r="N1695" i="5"/>
  <c r="N1703" i="5"/>
  <c r="N1711" i="5"/>
  <c r="N1727" i="5"/>
  <c r="N1743" i="5"/>
  <c r="N1751" i="5"/>
  <c r="N1767" i="5"/>
  <c r="N1775" i="5"/>
  <c r="N1807" i="5"/>
  <c r="N2047" i="5"/>
  <c r="N2055" i="5"/>
  <c r="N2063" i="5"/>
  <c r="N2071" i="5"/>
  <c r="N2079" i="5"/>
  <c r="N2087" i="5"/>
  <c r="N2095" i="5"/>
  <c r="N2103" i="5"/>
  <c r="N2111" i="5"/>
  <c r="N2119" i="5"/>
  <c r="N2303" i="5"/>
  <c r="N2311" i="5"/>
  <c r="N2319" i="5"/>
  <c r="N2327" i="5"/>
  <c r="N2335" i="5"/>
  <c r="N2343" i="5"/>
  <c r="N2351" i="5"/>
  <c r="N2359" i="5"/>
  <c r="N2367" i="5"/>
  <c r="N2375" i="5"/>
  <c r="N2383" i="5"/>
  <c r="N2495" i="5"/>
  <c r="N2503" i="5"/>
  <c r="N2511" i="5"/>
  <c r="N2519" i="5"/>
  <c r="N2527" i="5"/>
  <c r="N2535" i="5"/>
  <c r="N2551" i="5"/>
  <c r="N2559" i="5"/>
  <c r="N2567" i="5"/>
  <c r="N2575" i="5"/>
  <c r="N2583" i="5"/>
  <c r="N2671" i="5"/>
  <c r="N2679" i="5"/>
  <c r="N2687" i="5"/>
  <c r="N2695" i="5"/>
  <c r="N2727" i="5"/>
  <c r="N2735" i="5"/>
  <c r="N2743" i="5"/>
  <c r="N2751" i="5"/>
  <c r="N2815" i="5"/>
  <c r="N2823" i="5"/>
  <c r="N2831" i="5"/>
  <c r="N2839" i="5"/>
  <c r="N2847" i="5"/>
  <c r="N2855" i="5"/>
  <c r="N2863" i="5"/>
  <c r="N120" i="5"/>
  <c r="N334" i="5"/>
  <c r="N398" i="5"/>
  <c r="N526" i="5"/>
  <c r="N590" i="5"/>
  <c r="N1150" i="5"/>
  <c r="N1182" i="5"/>
  <c r="N1214" i="5"/>
  <c r="N1244" i="5"/>
  <c r="N1262" i="5"/>
  <c r="N1326" i="5"/>
  <c r="N1372" i="5"/>
  <c r="N1390" i="5"/>
  <c r="N1413" i="5"/>
  <c r="N1453" i="5"/>
  <c r="N1517" i="5"/>
  <c r="N1549" i="5"/>
  <c r="N1565" i="5"/>
  <c r="N1581" i="5"/>
  <c r="N1597" i="5"/>
  <c r="N1623" i="5"/>
  <c r="N1632" i="5"/>
  <c r="N1640" i="5"/>
  <c r="N1648" i="5"/>
  <c r="N1664" i="5"/>
  <c r="N1672" i="5"/>
  <c r="N1704" i="5"/>
  <c r="N1728" i="5"/>
  <c r="N1744" i="5"/>
  <c r="N1760" i="5"/>
  <c r="N2048" i="5"/>
  <c r="N2056" i="5"/>
  <c r="N2064" i="5"/>
  <c r="N2072" i="5"/>
  <c r="N2080" i="5"/>
  <c r="N2088" i="5"/>
  <c r="N2096" i="5"/>
  <c r="N2104" i="5"/>
  <c r="N2112" i="5"/>
  <c r="N2120" i="5"/>
  <c r="N2304" i="5"/>
  <c r="N2312" i="5"/>
  <c r="N2320" i="5"/>
  <c r="N2328" i="5"/>
  <c r="N2336" i="5"/>
  <c r="N2344" i="5"/>
  <c r="N2360" i="5"/>
  <c r="N2368" i="5"/>
  <c r="N2376" i="5"/>
  <c r="N2384" i="5"/>
  <c r="N2392" i="5"/>
  <c r="N2504" i="5"/>
  <c r="N2512" i="5"/>
  <c r="N2520" i="5"/>
  <c r="N2528" i="5"/>
  <c r="N2536" i="5"/>
  <c r="N2560" i="5"/>
  <c r="N2568" i="5"/>
  <c r="N2576" i="5"/>
  <c r="N2584" i="5"/>
  <c r="N2672" i="5"/>
  <c r="N2680" i="5"/>
  <c r="N2688" i="5"/>
  <c r="N2696" i="5"/>
  <c r="N2704" i="5"/>
  <c r="N2712" i="5"/>
  <c r="N2728" i="5"/>
  <c r="N2736" i="5"/>
  <c r="N2744" i="5"/>
  <c r="N2816" i="5"/>
  <c r="N2824" i="5"/>
  <c r="N2832" i="5"/>
  <c r="N2840" i="5"/>
  <c r="N2848" i="5"/>
  <c r="N2856" i="5"/>
  <c r="N2864" i="5"/>
  <c r="N136" i="5"/>
  <c r="N342" i="5"/>
  <c r="N534" i="5"/>
  <c r="N598" i="5"/>
  <c r="N662" i="5"/>
  <c r="N1189" i="5"/>
  <c r="N1221" i="5"/>
  <c r="N1245" i="5"/>
  <c r="N1268" i="5"/>
  <c r="N1286" i="5"/>
  <c r="N1309" i="5"/>
  <c r="N1332" i="5"/>
  <c r="N1373" i="5"/>
  <c r="N1414" i="5"/>
  <c r="N1437" i="5"/>
  <c r="N1454" i="5"/>
  <c r="N1470" i="5"/>
  <c r="N1518" i="5"/>
  <c r="N1582" i="5"/>
  <c r="N1613" i="5"/>
  <c r="N1624" i="5"/>
  <c r="N1633" i="5"/>
  <c r="N1641" i="5"/>
  <c r="N1649" i="5"/>
  <c r="N1657" i="5"/>
  <c r="N1673" i="5"/>
  <c r="N1681" i="5"/>
  <c r="N1689" i="5"/>
  <c r="N1705" i="5"/>
  <c r="N1713" i="5"/>
  <c r="N1729" i="5"/>
  <c r="N1745" i="5"/>
  <c r="N2049" i="5"/>
  <c r="N2057" i="5"/>
  <c r="N2065" i="5"/>
  <c r="N2073" i="5"/>
  <c r="N2081" i="5"/>
  <c r="N2089" i="5"/>
  <c r="N2097" i="5"/>
  <c r="N2105" i="5"/>
  <c r="N2113" i="5"/>
  <c r="N2121" i="5"/>
  <c r="N2305" i="5"/>
  <c r="N2313" i="5"/>
  <c r="N2321" i="5"/>
  <c r="N2329" i="5"/>
  <c r="N2345" i="5"/>
  <c r="N2353" i="5"/>
  <c r="N2361" i="5"/>
  <c r="N2377" i="5"/>
  <c r="N2385" i="5"/>
  <c r="N2393" i="5"/>
  <c r="N2497" i="5"/>
  <c r="N2505" i="5"/>
  <c r="N2513" i="5"/>
  <c r="N2521" i="5"/>
  <c r="N2561" i="5"/>
  <c r="N2569" i="5"/>
  <c r="N2577" i="5"/>
  <c r="N2585" i="5"/>
  <c r="N2665" i="5"/>
  <c r="N2673" i="5"/>
  <c r="N2681" i="5"/>
  <c r="N2689" i="5"/>
  <c r="N2697" i="5"/>
  <c r="N2729" i="5"/>
  <c r="N2737" i="5"/>
  <c r="N2745" i="5"/>
  <c r="N2817" i="5"/>
  <c r="N2825" i="5"/>
  <c r="N2833" i="5"/>
  <c r="N2841" i="5"/>
  <c r="N2849" i="5"/>
  <c r="N2857" i="5"/>
  <c r="N2865" i="5"/>
  <c r="N24" i="5"/>
  <c r="N350" i="5"/>
  <c r="N542" i="5"/>
  <c r="N606" i="5"/>
  <c r="N670" i="5"/>
  <c r="N1190" i="5"/>
  <c r="N1222" i="5"/>
  <c r="N1246" i="5"/>
  <c r="N1269" i="5"/>
  <c r="N1292" i="5"/>
  <c r="N1310" i="5"/>
  <c r="N1356" i="5"/>
  <c r="N1374" i="5"/>
  <c r="N1420" i="5"/>
  <c r="N1438" i="5"/>
  <c r="N1455" i="5"/>
  <c r="N1519" i="5"/>
  <c r="N1551" i="5"/>
  <c r="N1583" i="5"/>
  <c r="N1599" i="5"/>
  <c r="N1614" i="5"/>
  <c r="N1625" i="5"/>
  <c r="N1634" i="5"/>
  <c r="N1642" i="5"/>
  <c r="N1650" i="5"/>
  <c r="N1658" i="5"/>
  <c r="N1666" i="5"/>
  <c r="N1674" i="5"/>
  <c r="N1690" i="5"/>
  <c r="N1706" i="5"/>
  <c r="N1714" i="5"/>
  <c r="N1722" i="5"/>
  <c r="N1730" i="5"/>
  <c r="N1738" i="5"/>
  <c r="N1746" i="5"/>
  <c r="N2050" i="5"/>
  <c r="N2058" i="5"/>
  <c r="N2066" i="5"/>
  <c r="N2074" i="5"/>
  <c r="N2082" i="5"/>
  <c r="N2090" i="5"/>
  <c r="N2098" i="5"/>
  <c r="N2106" i="5"/>
  <c r="N2114" i="5"/>
  <c r="N2122" i="5"/>
  <c r="N2306" i="5"/>
  <c r="N2314" i="5"/>
  <c r="N2322" i="5"/>
  <c r="N2330" i="5"/>
  <c r="N2338" i="5"/>
  <c r="N2346" i="5"/>
  <c r="N2354" i="5"/>
  <c r="N2362" i="5"/>
  <c r="N2370" i="5"/>
  <c r="N2378" i="5"/>
  <c r="N2386" i="5"/>
  <c r="N2394" i="5"/>
  <c r="N2498" i="5"/>
  <c r="N2506" i="5"/>
  <c r="N2522" i="5"/>
  <c r="N2530" i="5"/>
  <c r="N2538" i="5"/>
  <c r="N2546" i="5"/>
  <c r="N2562" i="5"/>
  <c r="N2570" i="5"/>
  <c r="N2578" i="5"/>
  <c r="N2586" i="5"/>
  <c r="N2666" i="5"/>
  <c r="N2674" i="5"/>
  <c r="N2682" i="5"/>
  <c r="N2690" i="5"/>
  <c r="N2698" i="5"/>
  <c r="N2714" i="5"/>
  <c r="N2722" i="5"/>
  <c r="N2730" i="5"/>
  <c r="N2738" i="5"/>
  <c r="N2746" i="5"/>
  <c r="N2818" i="5"/>
  <c r="N2826" i="5"/>
  <c r="N2834" i="5"/>
  <c r="N2842" i="5"/>
  <c r="N2850" i="5"/>
  <c r="N2858" i="5"/>
  <c r="N2866" i="5"/>
  <c r="N40" i="5"/>
  <c r="N358" i="5"/>
  <c r="N422" i="5"/>
  <c r="N550" i="5"/>
  <c r="N678" i="5"/>
  <c r="N1197" i="5"/>
  <c r="N1229" i="5"/>
  <c r="N1252" i="5"/>
  <c r="N1270" i="5"/>
  <c r="N1357" i="5"/>
  <c r="N1421" i="5"/>
  <c r="N1444" i="5"/>
  <c r="N1460" i="5"/>
  <c r="N1476" i="5"/>
  <c r="N1508" i="5"/>
  <c r="N1540" i="5"/>
  <c r="N1556" i="5"/>
  <c r="N1572" i="5"/>
  <c r="N1604" i="5"/>
  <c r="N1615" i="5"/>
  <c r="N1627" i="5"/>
  <c r="N1643" i="5"/>
  <c r="N1651" i="5"/>
  <c r="N1667" i="5"/>
  <c r="N1675" i="5"/>
  <c r="N1683" i="5"/>
  <c r="N1699" i="5"/>
  <c r="N1707" i="5"/>
  <c r="N1715" i="5"/>
  <c r="N1731" i="5"/>
  <c r="N1739" i="5"/>
  <c r="N1747" i="5"/>
  <c r="N1779" i="5"/>
  <c r="N2051" i="5"/>
  <c r="N2059" i="5"/>
  <c r="N2067" i="5"/>
  <c r="N2075" i="5"/>
  <c r="N2083" i="5"/>
  <c r="N2091" i="5"/>
  <c r="N2099" i="5"/>
  <c r="N2107" i="5"/>
  <c r="N2115" i="5"/>
  <c r="N2123" i="5"/>
  <c r="N2307" i="5"/>
  <c r="N2315" i="5"/>
  <c r="N2323" i="5"/>
  <c r="N2331" i="5"/>
  <c r="N2339" i="5"/>
  <c r="N2355" i="5"/>
  <c r="N2363" i="5"/>
  <c r="N2371" i="5"/>
  <c r="N2499" i="5"/>
  <c r="N2507" i="5"/>
  <c r="N2523" i="5"/>
  <c r="N2531" i="5"/>
  <c r="N2539" i="5"/>
  <c r="N2547" i="5"/>
  <c r="N2563" i="5"/>
  <c r="N2571" i="5"/>
  <c r="N2579" i="5"/>
  <c r="N2667" i="5"/>
  <c r="N2675" i="5"/>
  <c r="N2683" i="5"/>
  <c r="N2691" i="5"/>
  <c r="N2699" i="5"/>
  <c r="N2707" i="5"/>
  <c r="E4" i="32" s="1"/>
  <c r="N2715" i="5"/>
  <c r="N2723" i="5"/>
  <c r="N2731" i="5"/>
  <c r="N2739" i="5"/>
  <c r="N2747" i="5"/>
  <c r="N2811" i="5"/>
  <c r="N2819" i="5"/>
  <c r="N2827" i="5"/>
  <c r="N2835" i="5"/>
  <c r="N2843" i="5"/>
  <c r="N2851" i="5"/>
  <c r="N2859" i="5"/>
  <c r="N2867" i="5"/>
  <c r="N366" i="5"/>
  <c r="N558" i="5"/>
  <c r="N622" i="5"/>
  <c r="N686" i="5"/>
  <c r="N1198" i="5"/>
  <c r="N1230" i="5"/>
  <c r="N1253" i="5"/>
  <c r="N1276" i="5"/>
  <c r="N1404" i="5"/>
  <c r="N1422" i="5"/>
  <c r="N1445" i="5"/>
  <c r="N1461" i="5"/>
  <c r="N1477" i="5"/>
  <c r="N1509" i="5"/>
  <c r="N1557" i="5"/>
  <c r="N1573" i="5"/>
  <c r="N1605" i="5"/>
  <c r="N1617" i="5"/>
  <c r="N1644" i="5"/>
  <c r="N1652" i="5"/>
  <c r="N1668" i="5"/>
  <c r="N1676" i="5"/>
  <c r="N1684" i="5"/>
  <c r="N1700" i="5"/>
  <c r="N1708" i="5"/>
  <c r="N1716" i="5"/>
  <c r="N1724" i="5"/>
  <c r="N1732" i="5"/>
  <c r="N1740" i="5"/>
  <c r="N1748" i="5"/>
  <c r="N1780" i="5"/>
  <c r="N2052" i="5"/>
  <c r="N2060" i="5"/>
  <c r="N2068" i="5"/>
  <c r="N2076" i="5"/>
  <c r="N2084" i="5"/>
  <c r="N2092" i="5"/>
  <c r="N2100" i="5"/>
  <c r="N2108" i="5"/>
  <c r="N2116" i="5"/>
  <c r="E3" i="32" s="1"/>
  <c r="N2124" i="5"/>
  <c r="N2308" i="5"/>
  <c r="N2324" i="5"/>
  <c r="N2332" i="5"/>
  <c r="N2340" i="5"/>
  <c r="N2356" i="5"/>
  <c r="N2364" i="5"/>
  <c r="N2372" i="5"/>
  <c r="N2380" i="5"/>
  <c r="N2388" i="5"/>
  <c r="N2492" i="5"/>
  <c r="N2500" i="5"/>
  <c r="N2508" i="5"/>
  <c r="N2524" i="5"/>
  <c r="N2532" i="5"/>
  <c r="N2540" i="5"/>
  <c r="N2548" i="5"/>
  <c r="N2556" i="5"/>
  <c r="N2564" i="5"/>
  <c r="N2572" i="5"/>
  <c r="N2580" i="5"/>
  <c r="N2668" i="5"/>
  <c r="N2676" i="5"/>
  <c r="N2684" i="5"/>
  <c r="N2692" i="5"/>
  <c r="N2700" i="5"/>
  <c r="N2708" i="5"/>
  <c r="N2716" i="5"/>
  <c r="N2724" i="5"/>
  <c r="N2732" i="5"/>
  <c r="N2740" i="5"/>
  <c r="N2748" i="5"/>
  <c r="N2812" i="5"/>
  <c r="N2820" i="5"/>
  <c r="N2828" i="5"/>
  <c r="N2836" i="5"/>
  <c r="N2844" i="5"/>
  <c r="N2852" i="5"/>
  <c r="N2860" i="5"/>
  <c r="N2868" i="5"/>
  <c r="N88" i="5"/>
  <c r="N216" i="5"/>
  <c r="N318" i="5"/>
  <c r="N382" i="5"/>
  <c r="N446" i="5"/>
  <c r="N574" i="5"/>
  <c r="N1206" i="5"/>
  <c r="N1237" i="5"/>
  <c r="N1260" i="5"/>
  <c r="N1278" i="5"/>
  <c r="N1447" i="5"/>
  <c r="N1463" i="5"/>
  <c r="N1479" i="5"/>
  <c r="N1511" i="5"/>
  <c r="N1527" i="5"/>
  <c r="N1543" i="5"/>
  <c r="N1575" i="5"/>
  <c r="N1591" i="5"/>
  <c r="N1607" i="5"/>
  <c r="N1621" i="5"/>
  <c r="N1630" i="5"/>
  <c r="N1638" i="5"/>
  <c r="N1670" i="5"/>
  <c r="N1694" i="5"/>
  <c r="N1702" i="5"/>
  <c r="N1710" i="5"/>
  <c r="N1726" i="5"/>
  <c r="N1742" i="5"/>
  <c r="N1750" i="5"/>
  <c r="N2046" i="5"/>
  <c r="N2054" i="5"/>
  <c r="N2062" i="5"/>
  <c r="N2070" i="5"/>
  <c r="N2078" i="5"/>
  <c r="N2086" i="5"/>
  <c r="N2094" i="5"/>
  <c r="N2102" i="5"/>
  <c r="N2110" i="5"/>
  <c r="N2118" i="5"/>
  <c r="N2310" i="5"/>
  <c r="N2318" i="5"/>
  <c r="N2326" i="5"/>
  <c r="N2334" i="5"/>
  <c r="N2342" i="5"/>
  <c r="N2350" i="5"/>
  <c r="N2358" i="5"/>
  <c r="N2366" i="5"/>
  <c r="N2374" i="5"/>
  <c r="N2382" i="5"/>
  <c r="N2494" i="5"/>
  <c r="N2502" i="5"/>
  <c r="N2518" i="5"/>
  <c r="N2534" i="5"/>
  <c r="N2542" i="5"/>
  <c r="N2550" i="5"/>
  <c r="N2558" i="5"/>
  <c r="N2566" i="5"/>
  <c r="N2574" i="5"/>
  <c r="N2582" i="5"/>
  <c r="N2670" i="5"/>
  <c r="N2678" i="5"/>
  <c r="N2686" i="5"/>
  <c r="N2694" i="5"/>
  <c r="N2718" i="5"/>
  <c r="N2726" i="5"/>
  <c r="N2734" i="5"/>
  <c r="N2742" i="5"/>
  <c r="N2750" i="5"/>
  <c r="N2814" i="5"/>
  <c r="N2822" i="5"/>
  <c r="N2830" i="5"/>
  <c r="N2838" i="5"/>
  <c r="N2846" i="5"/>
  <c r="N2854" i="5"/>
  <c r="N2862" i="5"/>
  <c r="N2870" i="5"/>
  <c r="N374" i="5"/>
  <c r="N1510" i="5"/>
  <c r="N1693" i="5"/>
  <c r="N2077" i="5"/>
  <c r="N2349" i="5"/>
  <c r="N2541" i="5"/>
  <c r="N2669" i="5"/>
  <c r="N2733" i="5"/>
  <c r="N2861" i="5"/>
  <c r="N438" i="5"/>
  <c r="N1205" i="5"/>
  <c r="N1382" i="5"/>
  <c r="N1526" i="5"/>
  <c r="N1637" i="5"/>
  <c r="N1701" i="5"/>
  <c r="N2085" i="5"/>
  <c r="N2357" i="5"/>
  <c r="N2549" i="5"/>
  <c r="N2677" i="5"/>
  <c r="N2741" i="5"/>
  <c r="N2869" i="5"/>
  <c r="N1236" i="5"/>
  <c r="N1542" i="5"/>
  <c r="N1645" i="5"/>
  <c r="N1709" i="5"/>
  <c r="N2093" i="5"/>
  <c r="N2365" i="5"/>
  <c r="N2493" i="5"/>
  <c r="N2557" i="5"/>
  <c r="N2685" i="5"/>
  <c r="N2749" i="5"/>
  <c r="N2813" i="5"/>
  <c r="N1254" i="5"/>
  <c r="N1653" i="5"/>
  <c r="N2101" i="5"/>
  <c r="N2309" i="5"/>
  <c r="N2373" i="5"/>
  <c r="N2501" i="5"/>
  <c r="N2565" i="5"/>
  <c r="N2693" i="5"/>
  <c r="N2821" i="5"/>
  <c r="N1277" i="5"/>
  <c r="N1446" i="5"/>
  <c r="N1725" i="5"/>
  <c r="N2109" i="5"/>
  <c r="N2317" i="5"/>
  <c r="N2381" i="5"/>
  <c r="N2509" i="5"/>
  <c r="N2573" i="5"/>
  <c r="N2829" i="5"/>
  <c r="N1462" i="5"/>
  <c r="N1733" i="5"/>
  <c r="N2053" i="5"/>
  <c r="N2117" i="5"/>
  <c r="N2325" i="5"/>
  <c r="N2517" i="5"/>
  <c r="N2581" i="5"/>
  <c r="N2709" i="5"/>
  <c r="N2837" i="5"/>
  <c r="N1620" i="5"/>
  <c r="N1685" i="5"/>
  <c r="N1749" i="5"/>
  <c r="N2069" i="5"/>
  <c r="N2341" i="5"/>
  <c r="N2533" i="5"/>
  <c r="N2725" i="5"/>
  <c r="N2853" i="5"/>
  <c r="N1478" i="5"/>
  <c r="N2061" i="5"/>
  <c r="N1606" i="5"/>
  <c r="N2125" i="5"/>
  <c r="N2717" i="5"/>
  <c r="N1741" i="5"/>
  <c r="N2845" i="5"/>
  <c r="N2525" i="5"/>
  <c r="O566" i="5"/>
  <c r="O614" i="5"/>
  <c r="O610" i="5"/>
  <c r="O860" i="5"/>
  <c r="O798" i="5"/>
  <c r="O864" i="5"/>
  <c r="O880" i="5"/>
  <c r="O858" i="5"/>
  <c r="O823" i="5"/>
  <c r="O878" i="5"/>
  <c r="O1771" i="5"/>
  <c r="O825" i="5"/>
  <c r="O869" i="5"/>
  <c r="O879" i="5"/>
  <c r="O1772" i="5"/>
  <c r="O2180" i="5"/>
  <c r="O2628" i="5"/>
  <c r="F5" i="32" s="1"/>
  <c r="G5" i="32" s="1" a="1"/>
  <c r="G5" i="32" s="1"/>
  <c r="O827" i="5"/>
  <c r="O859" i="5"/>
  <c r="O1661" i="5"/>
  <c r="O1677" i="5"/>
  <c r="O1765" i="5"/>
  <c r="O2181" i="5"/>
  <c r="O845" i="5"/>
  <c r="O1678" i="5"/>
  <c r="O862" i="5"/>
  <c r="O894" i="5"/>
  <c r="O863" i="5"/>
  <c r="O895" i="5"/>
  <c r="O1736" i="5"/>
  <c r="O821" i="5"/>
  <c r="O1458" i="5"/>
  <c r="O1682" i="5"/>
  <c r="O2146" i="5"/>
  <c r="O1457" i="5"/>
  <c r="O2177" i="5"/>
  <c r="O865" i="5"/>
  <c r="O875" i="5"/>
  <c r="O1753" i="5"/>
  <c r="O1761" i="5"/>
  <c r="O1083" i="5"/>
  <c r="O921" i="5"/>
  <c r="O1076" i="5"/>
  <c r="O1084" i="5"/>
  <c r="O1077" i="5"/>
  <c r="O1085" i="5"/>
  <c r="O1078" i="5"/>
  <c r="O1086" i="5"/>
  <c r="O1079" i="5"/>
  <c r="O1087" i="5"/>
  <c r="O1080" i="5"/>
  <c r="O1088" i="5"/>
  <c r="O1082" i="5"/>
  <c r="O1090" i="5"/>
  <c r="O1081" i="5"/>
  <c r="O1089" i="5"/>
  <c r="O1051" i="5"/>
  <c r="O1052" i="5"/>
  <c r="O1053" i="5"/>
  <c r="O1046" i="5"/>
  <c r="O1054" i="5"/>
  <c r="O1047" i="5"/>
  <c r="O1055" i="5"/>
  <c r="O1048" i="5"/>
  <c r="O1050" i="5"/>
  <c r="O1049" i="5"/>
  <c r="O2299" i="5"/>
  <c r="O2459" i="5"/>
  <c r="O2444" i="5"/>
  <c r="O2405" i="5"/>
  <c r="O2406" i="5"/>
  <c r="O2449" i="5"/>
  <c r="O2455" i="5"/>
  <c r="O2465" i="5"/>
  <c r="O2463" i="5"/>
  <c r="O2028" i="5"/>
  <c r="O2032" i="5"/>
  <c r="O1440" i="5"/>
  <c r="O1776" i="5"/>
  <c r="O1393" i="5"/>
  <c r="O1777" i="5"/>
  <c r="O1348" i="5"/>
  <c r="O1364" i="5"/>
  <c r="O1380" i="5"/>
  <c r="O1358" i="5"/>
  <c r="O1406" i="5"/>
  <c r="O1295" i="5"/>
  <c r="O1288" i="5"/>
  <c r="O1306" i="5"/>
  <c r="O1109" i="5"/>
  <c r="O1103" i="5"/>
  <c r="O1343" i="5"/>
  <c r="O1360" i="5"/>
  <c r="O1105" i="5"/>
  <c r="O1361" i="5"/>
  <c r="O619" i="5"/>
  <c r="O645" i="5"/>
  <c r="O647" i="5"/>
  <c r="O459" i="5"/>
  <c r="O547" i="5"/>
  <c r="O429" i="5"/>
  <c r="O430" i="5"/>
  <c r="O471" i="5"/>
  <c r="O626" i="5"/>
  <c r="O1995" i="5"/>
  <c r="O2300" i="5"/>
  <c r="O639" i="5"/>
  <c r="O1994" i="5"/>
  <c r="O283" i="5"/>
  <c r="O299" i="5"/>
  <c r="O282" i="5"/>
  <c r="O83" i="5"/>
  <c r="O20" i="5"/>
  <c r="O5" i="5"/>
  <c r="O85" i="5"/>
  <c r="O245" i="5"/>
  <c r="O277" i="5"/>
  <c r="O190" i="5"/>
  <c r="O7" i="5"/>
  <c r="O8" i="5"/>
  <c r="O144" i="5"/>
  <c r="O138" i="5"/>
  <c r="O137" i="5"/>
  <c r="O233" i="5"/>
  <c r="O143" i="5"/>
  <c r="O207" i="5"/>
  <c r="O273" i="5"/>
  <c r="O311" i="5"/>
  <c r="O213" i="5"/>
  <c r="O304" i="5"/>
  <c r="O170" i="5"/>
  <c r="O178" i="5"/>
  <c r="O295" i="5"/>
  <c r="O297" i="5"/>
  <c r="O2635" i="5"/>
  <c r="O2768" i="5"/>
  <c r="O2634" i="5"/>
  <c r="O2767" i="5"/>
  <c r="O2721" i="5"/>
  <c r="F8" i="32" s="1"/>
  <c r="G8" i="32" s="1" a="1"/>
  <c r="G8" i="32" s="1"/>
  <c r="O651" i="5"/>
  <c r="O683" i="5"/>
  <c r="O699" i="5"/>
  <c r="O707" i="5"/>
  <c r="O715" i="5"/>
  <c r="O723" i="5"/>
  <c r="O731" i="5"/>
  <c r="O739" i="5"/>
  <c r="O747" i="5"/>
  <c r="O755" i="5"/>
  <c r="O652" i="5"/>
  <c r="O684" i="5"/>
  <c r="O700" i="5"/>
  <c r="O708" i="5"/>
  <c r="O716" i="5"/>
  <c r="O724" i="5"/>
  <c r="O732" i="5"/>
  <c r="O740" i="5"/>
  <c r="O748" i="5"/>
  <c r="O756" i="5"/>
  <c r="O677" i="5"/>
  <c r="O701" i="5"/>
  <c r="O709" i="5"/>
  <c r="O717" i="5"/>
  <c r="O725" i="5"/>
  <c r="O733" i="5"/>
  <c r="O741" i="5"/>
  <c r="O749" i="5"/>
  <c r="O757" i="5"/>
  <c r="O654" i="5"/>
  <c r="O694" i="5"/>
  <c r="O702" i="5"/>
  <c r="O710" i="5"/>
  <c r="O718" i="5"/>
  <c r="O726" i="5"/>
  <c r="O734" i="5"/>
  <c r="O742" i="5"/>
  <c r="O750" i="5"/>
  <c r="O632" i="5"/>
  <c r="O648" i="5"/>
  <c r="O672" i="5"/>
  <c r="O688" i="5"/>
  <c r="O712" i="5"/>
  <c r="O720" i="5"/>
  <c r="O728" i="5"/>
  <c r="O736" i="5"/>
  <c r="O744" i="5"/>
  <c r="O752" i="5"/>
  <c r="O618" i="5"/>
  <c r="O642" i="5"/>
  <c r="O682" i="5"/>
  <c r="O690" i="5"/>
  <c r="O706" i="5"/>
  <c r="O714" i="5"/>
  <c r="O722" i="5"/>
  <c r="O730" i="5"/>
  <c r="O738" i="5"/>
  <c r="O746" i="5"/>
  <c r="O754" i="5"/>
  <c r="O641" i="5"/>
  <c r="O673" i="5"/>
  <c r="O705" i="5"/>
  <c r="O737" i="5"/>
  <c r="O1531" i="5"/>
  <c r="O1811" i="5"/>
  <c r="O1819" i="5"/>
  <c r="O1827" i="5"/>
  <c r="O1835" i="5"/>
  <c r="O1843" i="5"/>
  <c r="O1851" i="5"/>
  <c r="O1859" i="5"/>
  <c r="O1867" i="5"/>
  <c r="O1875" i="5"/>
  <c r="O1883" i="5"/>
  <c r="O1891" i="5"/>
  <c r="O1899" i="5"/>
  <c r="O1907" i="5"/>
  <c r="O1915" i="5"/>
  <c r="O1923" i="5"/>
  <c r="O1931" i="5"/>
  <c r="O1939" i="5"/>
  <c r="O1947" i="5"/>
  <c r="O1955" i="5"/>
  <c r="O1963" i="5"/>
  <c r="O2595" i="5"/>
  <c r="O2603" i="5"/>
  <c r="O2891" i="5"/>
  <c r="O2899" i="5"/>
  <c r="O2907" i="5"/>
  <c r="O2915" i="5"/>
  <c r="O2923" i="5"/>
  <c r="O2931" i="5"/>
  <c r="O2939" i="5"/>
  <c r="O2947" i="5"/>
  <c r="O2955" i="5"/>
  <c r="O2963" i="5"/>
  <c r="O2971" i="5"/>
  <c r="O2979" i="5"/>
  <c r="O2987" i="5"/>
  <c r="O2995" i="5"/>
  <c r="O3003" i="5"/>
  <c r="O3011" i="5"/>
  <c r="O3019" i="5"/>
  <c r="O3027" i="5"/>
  <c r="O3035" i="5"/>
  <c r="O3043" i="5"/>
  <c r="O711" i="5"/>
  <c r="O743" i="5"/>
  <c r="O1580" i="5"/>
  <c r="O1812" i="5"/>
  <c r="O1820" i="5"/>
  <c r="O1828" i="5"/>
  <c r="O1836" i="5"/>
  <c r="O1844" i="5"/>
  <c r="O1852" i="5"/>
  <c r="O1860" i="5"/>
  <c r="O1868" i="5"/>
  <c r="O1876" i="5"/>
  <c r="O1884" i="5"/>
  <c r="O1892" i="5"/>
  <c r="O1900" i="5"/>
  <c r="O1908" i="5"/>
  <c r="O1916" i="5"/>
  <c r="O1924" i="5"/>
  <c r="O1932" i="5"/>
  <c r="O1940" i="5"/>
  <c r="O1948" i="5"/>
  <c r="O1956" i="5"/>
  <c r="O1964" i="5"/>
  <c r="O2596" i="5"/>
  <c r="O2604" i="5"/>
  <c r="F6" i="32" s="1"/>
  <c r="G6" i="32" s="1" a="1"/>
  <c r="G6" i="32" s="1"/>
  <c r="O2892" i="5"/>
  <c r="O2900" i="5"/>
  <c r="O2908" i="5"/>
  <c r="O2916" i="5"/>
  <c r="O2924" i="5"/>
  <c r="O2932" i="5"/>
  <c r="O2940" i="5"/>
  <c r="O2948" i="5"/>
  <c r="O2956" i="5"/>
  <c r="O2964" i="5"/>
  <c r="O2972" i="5"/>
  <c r="O2980" i="5"/>
  <c r="O2988" i="5"/>
  <c r="O2996" i="5"/>
  <c r="O3004" i="5"/>
  <c r="O3012" i="5"/>
  <c r="O3020" i="5"/>
  <c r="O3028" i="5"/>
  <c r="O3036" i="5"/>
  <c r="O3044" i="5"/>
  <c r="O713" i="5"/>
  <c r="O745" i="5"/>
  <c r="O1533" i="5"/>
  <c r="O1813" i="5"/>
  <c r="O1821" i="5"/>
  <c r="O1829" i="5"/>
  <c r="O1837" i="5"/>
  <c r="O1845" i="5"/>
  <c r="O1853" i="5"/>
  <c r="O1861" i="5"/>
  <c r="O1869" i="5"/>
  <c r="O1877" i="5"/>
  <c r="O1885" i="5"/>
  <c r="O1893" i="5"/>
  <c r="O1901" i="5"/>
  <c r="O1909" i="5"/>
  <c r="O1917" i="5"/>
  <c r="O1925" i="5"/>
  <c r="O1933" i="5"/>
  <c r="O1941" i="5"/>
  <c r="O1949" i="5"/>
  <c r="O1957" i="5"/>
  <c r="O2597" i="5"/>
  <c r="O2605" i="5"/>
  <c r="O2893" i="5"/>
  <c r="O2901" i="5"/>
  <c r="O2909" i="5"/>
  <c r="O2917" i="5"/>
  <c r="O2925" i="5"/>
  <c r="O2933" i="5"/>
  <c r="O2941" i="5"/>
  <c r="O2949" i="5"/>
  <c r="O2957" i="5"/>
  <c r="O2965" i="5"/>
  <c r="O2973" i="5"/>
  <c r="O2981" i="5"/>
  <c r="O2989" i="5"/>
  <c r="O2997" i="5"/>
  <c r="O3005" i="5"/>
  <c r="O3013" i="5"/>
  <c r="O3021" i="5"/>
  <c r="O3029" i="5"/>
  <c r="O3037" i="5"/>
  <c r="O3045" i="5"/>
  <c r="O687" i="5"/>
  <c r="O719" i="5"/>
  <c r="O751" i="5"/>
  <c r="O1814" i="5"/>
  <c r="O1822" i="5"/>
  <c r="O1830" i="5"/>
  <c r="O1838" i="5"/>
  <c r="O1846" i="5"/>
  <c r="O1854" i="5"/>
  <c r="O1862" i="5"/>
  <c r="O1870" i="5"/>
  <c r="O1878" i="5"/>
  <c r="O1886" i="5"/>
  <c r="O1894" i="5"/>
  <c r="O1902" i="5"/>
  <c r="O1910" i="5"/>
  <c r="O1918" i="5"/>
  <c r="O1926" i="5"/>
  <c r="O1934" i="5"/>
  <c r="O1942" i="5"/>
  <c r="O1950" i="5"/>
  <c r="O1958" i="5"/>
  <c r="O2598" i="5"/>
  <c r="O2606" i="5"/>
  <c r="O2894" i="5"/>
  <c r="O2902" i="5"/>
  <c r="O2910" i="5"/>
  <c r="O2918" i="5"/>
  <c r="O2926" i="5"/>
  <c r="O2934" i="5"/>
  <c r="O2942" i="5"/>
  <c r="O2950" i="5"/>
  <c r="O2958" i="5"/>
  <c r="O2966" i="5"/>
  <c r="O2974" i="5"/>
  <c r="O2982" i="5"/>
  <c r="O2990" i="5"/>
  <c r="O2998" i="5"/>
  <c r="O3006" i="5"/>
  <c r="O3014" i="5"/>
  <c r="O3022" i="5"/>
  <c r="O3030" i="5"/>
  <c r="O3038" i="5"/>
  <c r="O3046" i="5"/>
  <c r="O689" i="5"/>
  <c r="O721" i="5"/>
  <c r="O753" i="5"/>
  <c r="O1815" i="5"/>
  <c r="O1823" i="5"/>
  <c r="O1831" i="5"/>
  <c r="O1839" i="5"/>
  <c r="O1847" i="5"/>
  <c r="O1855" i="5"/>
  <c r="O1863" i="5"/>
  <c r="O1871" i="5"/>
  <c r="O1879" i="5"/>
  <c r="O1887" i="5"/>
  <c r="O1895" i="5"/>
  <c r="O1903" i="5"/>
  <c r="O1911" i="5"/>
  <c r="O1919" i="5"/>
  <c r="O1927" i="5"/>
  <c r="O1935" i="5"/>
  <c r="O1943" i="5"/>
  <c r="O1951" i="5"/>
  <c r="O1959" i="5"/>
  <c r="O695" i="5"/>
  <c r="O727" i="5"/>
  <c r="O1528" i="5"/>
  <c r="O1808" i="5"/>
  <c r="O1816" i="5"/>
  <c r="O1824" i="5"/>
  <c r="O1832" i="5"/>
  <c r="O1840" i="5"/>
  <c r="O1848" i="5"/>
  <c r="O1856" i="5"/>
  <c r="O1864" i="5"/>
  <c r="O1872" i="5"/>
  <c r="O1880" i="5"/>
  <c r="O1888" i="5"/>
  <c r="O1896" i="5"/>
  <c r="F7" i="32" s="1"/>
  <c r="G7" i="32" s="1" a="1"/>
  <c r="G7" i="32" s="1"/>
  <c r="O1904" i="5"/>
  <c r="O1912" i="5"/>
  <c r="O1920" i="5"/>
  <c r="O1928" i="5"/>
  <c r="O1936" i="5"/>
  <c r="O1944" i="5"/>
  <c r="O1952" i="5"/>
  <c r="O1960" i="5"/>
  <c r="O2592" i="5"/>
  <c r="O2600" i="5"/>
  <c r="O2608" i="5"/>
  <c r="O2896" i="5"/>
  <c r="O2904" i="5"/>
  <c r="O2912" i="5"/>
  <c r="O2920" i="5"/>
  <c r="O2928" i="5"/>
  <c r="O2936" i="5"/>
  <c r="O2944" i="5"/>
  <c r="O2952" i="5"/>
  <c r="O2960" i="5"/>
  <c r="O2968" i="5"/>
  <c r="O2976" i="5"/>
  <c r="O2984" i="5"/>
  <c r="O2992" i="5"/>
  <c r="O3000" i="5"/>
  <c r="O3008" i="5"/>
  <c r="O3016" i="5"/>
  <c r="O3024" i="5"/>
  <c r="O3032" i="5"/>
  <c r="O3040" i="5"/>
  <c r="O3048" i="5"/>
  <c r="O703" i="5"/>
  <c r="O735" i="5"/>
  <c r="O1810" i="5"/>
  <c r="O1818" i="5"/>
  <c r="O1826" i="5"/>
  <c r="O1834" i="5"/>
  <c r="O1842" i="5"/>
  <c r="O1850" i="5"/>
  <c r="O1858" i="5"/>
  <c r="O1866" i="5"/>
  <c r="O1874" i="5"/>
  <c r="O1882" i="5"/>
  <c r="O1890" i="5"/>
  <c r="O1898" i="5"/>
  <c r="O1906" i="5"/>
  <c r="O1914" i="5"/>
  <c r="O1922" i="5"/>
  <c r="O1930" i="5"/>
  <c r="O1938" i="5"/>
  <c r="O1946" i="5"/>
  <c r="O1954" i="5"/>
  <c r="O1962" i="5"/>
  <c r="O2594" i="5"/>
  <c r="O2602" i="5"/>
  <c r="O2610" i="5"/>
  <c r="O2890" i="5"/>
  <c r="O2898" i="5"/>
  <c r="O2906" i="5"/>
  <c r="O2914" i="5"/>
  <c r="O2922" i="5"/>
  <c r="O2930" i="5"/>
  <c r="O2938" i="5"/>
  <c r="O2946" i="5"/>
  <c r="O2954" i="5"/>
  <c r="O2962" i="5"/>
  <c r="O2970" i="5"/>
  <c r="O2978" i="5"/>
  <c r="O2986" i="5"/>
  <c r="O2994" i="5"/>
  <c r="O3002" i="5"/>
  <c r="O3010" i="5"/>
  <c r="O3018" i="5"/>
  <c r="O3026" i="5"/>
  <c r="O3034" i="5"/>
  <c r="O3042" i="5"/>
  <c r="O1841" i="5"/>
  <c r="O1905" i="5"/>
  <c r="O2599" i="5"/>
  <c r="O2919" i="5"/>
  <c r="O2951" i="5"/>
  <c r="O2983" i="5"/>
  <c r="O3015" i="5"/>
  <c r="O3047" i="5"/>
  <c r="O633" i="5"/>
  <c r="O1849" i="5"/>
  <c r="O1913" i="5"/>
  <c r="O2601" i="5"/>
  <c r="O2889" i="5"/>
  <c r="O2921" i="5"/>
  <c r="O2953" i="5"/>
  <c r="O2985" i="5"/>
  <c r="O3017" i="5"/>
  <c r="O1857" i="5"/>
  <c r="O1921" i="5"/>
  <c r="O2607" i="5"/>
  <c r="O2895" i="5"/>
  <c r="O2927" i="5"/>
  <c r="O2959" i="5"/>
  <c r="O2991" i="5"/>
  <c r="O3023" i="5"/>
  <c r="O697" i="5"/>
  <c r="O1865" i="5"/>
  <c r="O1929" i="5"/>
  <c r="O2609" i="5"/>
  <c r="O2897" i="5"/>
  <c r="O2929" i="5"/>
  <c r="O2961" i="5"/>
  <c r="O2993" i="5"/>
  <c r="O3025" i="5"/>
  <c r="O729" i="5"/>
  <c r="O1809" i="5"/>
  <c r="O1873" i="5"/>
  <c r="O1937" i="5"/>
  <c r="O2903" i="5"/>
  <c r="O2935" i="5"/>
  <c r="O2967" i="5"/>
  <c r="O2999" i="5"/>
  <c r="O3031" i="5"/>
  <c r="O1817" i="5"/>
  <c r="O1881" i="5"/>
  <c r="O1945" i="5"/>
  <c r="O2905" i="5"/>
  <c r="O2937" i="5"/>
  <c r="O2969" i="5"/>
  <c r="O3001" i="5"/>
  <c r="O3033" i="5"/>
  <c r="O1833" i="5"/>
  <c r="O1897" i="5"/>
  <c r="O1961" i="5"/>
  <c r="O2593" i="5"/>
  <c r="O2913" i="5"/>
  <c r="O2945" i="5"/>
  <c r="O2977" i="5"/>
  <c r="O3009" i="5"/>
  <c r="O3041" i="5"/>
  <c r="O1825" i="5"/>
  <c r="O2911" i="5"/>
  <c r="O1889" i="5"/>
  <c r="O2943" i="5"/>
  <c r="O1953" i="5"/>
  <c r="O2975" i="5"/>
  <c r="O3007" i="5"/>
  <c r="O3039" i="5"/>
  <c r="O2591" i="5"/>
  <c r="R163" i="5"/>
  <c r="R1790" i="5"/>
  <c r="R164" i="5"/>
  <c r="T830" i="5"/>
  <c r="T799" i="5"/>
  <c r="T903" i="5"/>
  <c r="T840" i="5"/>
  <c r="T856" i="5"/>
  <c r="T810" i="5"/>
  <c r="T842" i="5"/>
  <c r="T874" i="5"/>
  <c r="T906" i="5"/>
  <c r="T844" i="5"/>
  <c r="T900" i="5"/>
  <c r="T805" i="5"/>
  <c r="T849" i="5"/>
  <c r="T1535" i="5"/>
  <c r="T893" i="5"/>
  <c r="T813" i="5"/>
  <c r="T901" i="5"/>
  <c r="T1451" i="5"/>
  <c r="T843" i="5"/>
  <c r="T1774" i="5"/>
  <c r="T1679" i="5"/>
  <c r="T861" i="5"/>
  <c r="T1452" i="5"/>
  <c r="T1752" i="5"/>
  <c r="T867" i="5"/>
  <c r="T1534" i="5"/>
  <c r="T1721" i="5"/>
  <c r="T1737" i="5"/>
  <c r="T1698" i="5"/>
  <c r="T1756" i="5"/>
  <c r="T2149" i="5"/>
  <c r="T889" i="5"/>
  <c r="T2150" i="5"/>
  <c r="T2182" i="5"/>
  <c r="T1755" i="5"/>
  <c r="T2633" i="5"/>
  <c r="T2297" i="5"/>
  <c r="T838" i="5"/>
  <c r="T902" i="5"/>
  <c r="T847" i="5"/>
  <c r="T855" i="5"/>
  <c r="T832" i="5"/>
  <c r="T848" i="5"/>
  <c r="T904" i="5"/>
  <c r="T826" i="5"/>
  <c r="T834" i="5"/>
  <c r="T866" i="5"/>
  <c r="T836" i="5"/>
  <c r="T852" i="5"/>
  <c r="T868" i="5"/>
  <c r="T892" i="5"/>
  <c r="T891" i="5"/>
  <c r="T1441" i="5"/>
  <c r="T835" i="5"/>
  <c r="T857" i="5"/>
  <c r="T817" i="5"/>
  <c r="T881" i="5"/>
  <c r="T1523" i="5"/>
  <c r="T1717" i="5"/>
  <c r="T841" i="5"/>
  <c r="T1718" i="5"/>
  <c r="T1734" i="5"/>
  <c r="T1735" i="5"/>
  <c r="T1696" i="5"/>
  <c r="T1712" i="5"/>
  <c r="T1436" i="5"/>
  <c r="T2140" i="5"/>
  <c r="T2148" i="5"/>
  <c r="T2141" i="5"/>
  <c r="T2621" i="5"/>
  <c r="T2632" i="5"/>
  <c r="T2179" i="5"/>
  <c r="T1522" i="5"/>
  <c r="T1587" i="5"/>
  <c r="T2164" i="5"/>
  <c r="T2292" i="5"/>
  <c r="T2285" i="5"/>
  <c r="T2134" i="5"/>
  <c r="T2142" i="5"/>
  <c r="T2286" i="5"/>
  <c r="T2159" i="5"/>
  <c r="T2175" i="5"/>
  <c r="T2287" i="5"/>
  <c r="T2136" i="5"/>
  <c r="T2160" i="5"/>
  <c r="T2176" i="5"/>
  <c r="T2288" i="5"/>
  <c r="T2187" i="5"/>
  <c r="T2291" i="5"/>
  <c r="T2153" i="5"/>
  <c r="T2289" i="5"/>
  <c r="T2194" i="5"/>
  <c r="T2290" i="5"/>
  <c r="T2170" i="5"/>
  <c r="T950" i="5"/>
  <c r="T974" i="5"/>
  <c r="T1006" i="5"/>
  <c r="T1014" i="5"/>
  <c r="T1022" i="5"/>
  <c r="T1030" i="5"/>
  <c r="T1038" i="5"/>
  <c r="T967" i="5"/>
  <c r="T991" i="5"/>
  <c r="T999" i="5"/>
  <c r="T1015" i="5"/>
  <c r="T936" i="5"/>
  <c r="T984" i="5"/>
  <c r="T992" i="5"/>
  <c r="T1000" i="5"/>
  <c r="T1008" i="5"/>
  <c r="T1016" i="5"/>
  <c r="T1024" i="5"/>
  <c r="T1032" i="5"/>
  <c r="T1040" i="5"/>
  <c r="T922" i="5"/>
  <c r="T962" i="5"/>
  <c r="T986" i="5"/>
  <c r="T1002" i="5"/>
  <c r="T1010" i="5"/>
  <c r="T1018" i="5"/>
  <c r="T1026" i="5"/>
  <c r="T1034" i="5"/>
  <c r="T1042" i="5"/>
  <c r="T916" i="5"/>
  <c r="T1004" i="5"/>
  <c r="T1012" i="5"/>
  <c r="T1020" i="5"/>
  <c r="T1028" i="5"/>
  <c r="T1036" i="5"/>
  <c r="T1044" i="5"/>
  <c r="T997" i="5"/>
  <c r="T1019" i="5"/>
  <c r="T1035" i="5"/>
  <c r="T1001" i="5"/>
  <c r="T1021" i="5"/>
  <c r="T1037" i="5"/>
  <c r="T917" i="5"/>
  <c r="T939" i="5"/>
  <c r="T981" i="5"/>
  <c r="T1003" i="5"/>
  <c r="T1023" i="5"/>
  <c r="T1039" i="5"/>
  <c r="T941" i="5"/>
  <c r="T1005" i="5"/>
  <c r="T1025" i="5"/>
  <c r="T1041" i="5"/>
  <c r="T1009" i="5"/>
  <c r="T1027" i="5"/>
  <c r="T1043" i="5"/>
  <c r="T929" i="5"/>
  <c r="T1013" i="5"/>
  <c r="T1031" i="5"/>
  <c r="T995" i="5"/>
  <c r="T925" i="5"/>
  <c r="T1011" i="5"/>
  <c r="T931" i="5"/>
  <c r="T1017" i="5"/>
  <c r="T1029" i="5"/>
  <c r="T1033" i="5"/>
  <c r="T1045" i="5"/>
  <c r="T2404" i="5"/>
  <c r="T2453" i="5"/>
  <c r="T2446" i="5"/>
  <c r="T2456" i="5"/>
  <c r="T2403" i="5"/>
  <c r="T2451" i="5"/>
  <c r="T2450" i="5"/>
  <c r="T2457" i="5"/>
  <c r="T2298" i="5"/>
  <c r="T1559" i="5"/>
  <c r="T1655" i="5"/>
  <c r="T1560" i="5"/>
  <c r="T1483" i="5"/>
  <c r="T1469" i="5"/>
  <c r="T1548" i="5"/>
  <c r="T1660" i="5"/>
  <c r="T1537" i="5"/>
  <c r="T2660" i="5"/>
  <c r="T2619" i="5"/>
  <c r="T1351" i="5"/>
  <c r="T1305" i="5"/>
  <c r="T1363" i="5"/>
  <c r="T1397" i="5"/>
  <c r="T1318" i="5"/>
  <c r="T1362" i="5"/>
  <c r="T1294" i="5"/>
  <c r="T1130" i="5"/>
  <c r="T1136" i="5"/>
  <c r="T1137" i="5"/>
  <c r="T2702" i="5"/>
  <c r="T2774" i="5"/>
  <c r="T2775" i="5"/>
  <c r="T462" i="5"/>
  <c r="T470" i="5"/>
  <c r="T464" i="5"/>
  <c r="T467" i="5"/>
  <c r="T415" i="5"/>
  <c r="T439" i="5"/>
  <c r="T451" i="5"/>
  <c r="T9" i="5"/>
  <c r="T73" i="5"/>
  <c r="T97" i="5"/>
  <c r="T185" i="5"/>
  <c r="T18" i="5"/>
  <c r="T50" i="5"/>
  <c r="T74" i="5"/>
  <c r="T98" i="5"/>
  <c r="T3" i="5"/>
  <c r="T19" i="5"/>
  <c r="T285" i="5"/>
  <c r="T293" i="5"/>
  <c r="T64" i="5"/>
  <c r="T168" i="5"/>
  <c r="T259" i="5"/>
  <c r="T271" i="5"/>
  <c r="T266" i="5"/>
  <c r="T615" i="5"/>
  <c r="T629" i="5"/>
  <c r="T2040" i="5"/>
  <c r="T2764" i="5"/>
  <c r="T2637" i="5"/>
  <c r="T2765" i="5"/>
  <c r="T2766" i="5"/>
  <c r="T2664" i="5"/>
  <c r="T239" i="5"/>
  <c r="T176" i="5"/>
  <c r="T528" i="5"/>
  <c r="T568" i="5"/>
  <c r="T232" i="5"/>
  <c r="T578" i="5"/>
  <c r="T224" i="5"/>
  <c r="T556" i="5"/>
  <c r="T242" i="5"/>
  <c r="T231" i="5"/>
  <c r="T541" i="5"/>
  <c r="R919" i="5"/>
  <c r="R943" i="5"/>
  <c r="R959" i="5"/>
  <c r="R983" i="5"/>
  <c r="R913" i="5"/>
  <c r="R953" i="5"/>
  <c r="R961" i="5"/>
  <c r="R930" i="5"/>
  <c r="R982" i="5"/>
  <c r="R954" i="5"/>
  <c r="R924" i="5"/>
  <c r="R946" i="5"/>
  <c r="R994" i="5"/>
  <c r="R979" i="5"/>
  <c r="R960" i="5"/>
  <c r="R980" i="5"/>
  <c r="R996" i="5"/>
  <c r="R1099" i="5"/>
  <c r="R965" i="5"/>
  <c r="R985" i="5"/>
  <c r="R926" i="5"/>
  <c r="R970" i="5"/>
  <c r="R947" i="5"/>
  <c r="R987" i="5"/>
  <c r="R2130" i="5"/>
  <c r="R2162" i="5"/>
  <c r="R949" i="5"/>
  <c r="R2147" i="5"/>
  <c r="R2155" i="5"/>
  <c r="R990" i="5"/>
  <c r="R2172" i="5"/>
  <c r="R998" i="5"/>
  <c r="R2174" i="5"/>
  <c r="R2190" i="5"/>
  <c r="R993" i="5"/>
  <c r="R2167" i="5"/>
  <c r="R933" i="5"/>
  <c r="R2189" i="5"/>
  <c r="R2224" i="5"/>
  <c r="R2223" i="5"/>
  <c r="R2225" i="5"/>
  <c r="R2145" i="5"/>
  <c r="R971" i="5"/>
  <c r="R2129" i="5"/>
  <c r="N1048" i="5"/>
  <c r="N1049" i="5"/>
  <c r="N1050" i="5"/>
  <c r="N1051" i="5"/>
  <c r="N1052" i="5"/>
  <c r="N1053" i="5"/>
  <c r="N1047" i="5"/>
  <c r="N1055" i="5"/>
  <c r="N1046" i="5"/>
  <c r="N1054" i="5"/>
  <c r="N1288" i="5"/>
  <c r="N1306" i="5"/>
  <c r="N1295" i="5"/>
  <c r="N1348" i="5"/>
  <c r="N1380" i="5"/>
  <c r="N1358" i="5"/>
  <c r="N1406" i="5"/>
  <c r="N1364" i="5"/>
  <c r="N626" i="5"/>
  <c r="N639" i="5"/>
  <c r="N1994" i="5"/>
  <c r="N1995" i="5"/>
  <c r="N2300" i="5"/>
  <c r="O2491" i="5"/>
  <c r="O2555" i="5"/>
  <c r="O2643" i="5"/>
  <c r="O2755" i="5"/>
  <c r="O2629" i="5"/>
  <c r="O2805" i="5"/>
  <c r="O2806" i="5"/>
  <c r="O2808" i="5"/>
  <c r="O2482" i="5"/>
  <c r="O2554" i="5"/>
  <c r="O2754" i="5"/>
  <c r="O2810" i="5"/>
  <c r="O2481" i="5"/>
  <c r="O2807" i="5"/>
  <c r="O2489" i="5"/>
  <c r="O2809" i="5"/>
  <c r="O1979" i="5"/>
  <c r="O1988" i="5"/>
  <c r="O1982" i="5"/>
  <c r="O1155" i="5"/>
  <c r="O1156" i="5"/>
  <c r="O1161" i="5"/>
  <c r="O484" i="5"/>
  <c r="O485" i="5"/>
  <c r="O496" i="5"/>
  <c r="O269" i="5"/>
  <c r="O270" i="5"/>
  <c r="O250" i="5"/>
  <c r="P2126" i="5"/>
  <c r="P2043" i="5"/>
  <c r="P2045" i="5"/>
  <c r="R2042" i="5"/>
  <c r="R2044" i="5"/>
  <c r="T163" i="5"/>
  <c r="T164" i="5"/>
  <c r="T1790" i="5"/>
  <c r="T1392" i="5"/>
  <c r="T1504" i="5"/>
  <c r="T1486" i="5"/>
  <c r="T1601" i="5"/>
  <c r="T1665" i="5"/>
  <c r="T2648" i="5"/>
  <c r="T2658" i="5"/>
  <c r="T288" i="5"/>
  <c r="T300" i="5"/>
  <c r="T305" i="5"/>
  <c r="N936" i="5"/>
  <c r="N984" i="5"/>
  <c r="N992" i="5"/>
  <c r="N1000" i="5"/>
  <c r="N1008" i="5"/>
  <c r="N1016" i="5"/>
  <c r="N1024" i="5"/>
  <c r="N1032" i="5"/>
  <c r="N1040" i="5"/>
  <c r="N929" i="5"/>
  <c r="N1001" i="5"/>
  <c r="N1009" i="5"/>
  <c r="N1017" i="5"/>
  <c r="N1025" i="5"/>
  <c r="N1033" i="5"/>
  <c r="N1041" i="5"/>
  <c r="N922" i="5"/>
  <c r="N962" i="5"/>
  <c r="N986" i="5"/>
  <c r="N1002" i="5"/>
  <c r="N1010" i="5"/>
  <c r="N1018" i="5"/>
  <c r="N1026" i="5"/>
  <c r="N1034" i="5"/>
  <c r="N1042" i="5"/>
  <c r="N931" i="5"/>
  <c r="N939" i="5"/>
  <c r="N995" i="5"/>
  <c r="N1003" i="5"/>
  <c r="N1011" i="5"/>
  <c r="N1019" i="5"/>
  <c r="N1027" i="5"/>
  <c r="N1035" i="5"/>
  <c r="N1043" i="5"/>
  <c r="N916" i="5"/>
  <c r="N1004" i="5"/>
  <c r="N1012" i="5"/>
  <c r="N1020" i="5"/>
  <c r="N1028" i="5"/>
  <c r="N1036" i="5"/>
  <c r="N1044" i="5"/>
  <c r="N917" i="5"/>
  <c r="N925" i="5"/>
  <c r="N941" i="5"/>
  <c r="N981" i="5"/>
  <c r="N997" i="5"/>
  <c r="N1005" i="5"/>
  <c r="N1013" i="5"/>
  <c r="N1021" i="5"/>
  <c r="N1029" i="5"/>
  <c r="N1037" i="5"/>
  <c r="N1045" i="5"/>
  <c r="N967" i="5"/>
  <c r="N991" i="5"/>
  <c r="N999" i="5"/>
  <c r="N1015" i="5"/>
  <c r="N1023" i="5"/>
  <c r="N1031" i="5"/>
  <c r="N1039" i="5"/>
  <c r="N1030" i="5"/>
  <c r="N974" i="5"/>
  <c r="N1038" i="5"/>
  <c r="N1006" i="5"/>
  <c r="N1022" i="5"/>
  <c r="N950" i="5"/>
  <c r="N1014" i="5"/>
  <c r="N1560" i="5"/>
  <c r="N1537" i="5"/>
  <c r="N1483" i="5"/>
  <c r="N1548" i="5"/>
  <c r="N1655" i="5"/>
  <c r="N1469" i="5"/>
  <c r="N2619" i="5"/>
  <c r="N1660" i="5"/>
  <c r="N2660" i="5"/>
  <c r="N1559" i="5"/>
  <c r="N2775" i="5"/>
  <c r="N2702" i="5"/>
  <c r="N2774" i="5"/>
  <c r="N629" i="5"/>
  <c r="N615" i="5"/>
  <c r="N2040" i="5"/>
  <c r="O163" i="5"/>
  <c r="O164" i="5"/>
  <c r="O1790" i="5"/>
  <c r="P1502" i="5"/>
  <c r="P1503" i="5"/>
  <c r="P1498" i="5"/>
  <c r="P1499" i="5"/>
  <c r="P1501" i="5"/>
  <c r="P1500" i="5"/>
  <c r="N2615" i="5"/>
  <c r="N2711" i="5"/>
  <c r="N2799" i="5"/>
  <c r="N2800" i="5"/>
  <c r="N2529" i="5"/>
  <c r="N2801" i="5"/>
  <c r="N2474" i="5"/>
  <c r="N2514" i="5"/>
  <c r="N2706" i="5"/>
  <c r="N2802" i="5"/>
  <c r="N2475" i="5"/>
  <c r="N2803" i="5"/>
  <c r="N2804" i="5"/>
  <c r="N2470" i="5"/>
  <c r="N2645" i="5"/>
  <c r="N2469" i="5"/>
  <c r="R786" i="5"/>
  <c r="R787" i="5"/>
  <c r="R801" i="5"/>
  <c r="R1334" i="5"/>
  <c r="R1359" i="5"/>
  <c r="R1368" i="5"/>
  <c r="R1538" i="5"/>
  <c r="R1646" i="5"/>
  <c r="R2003" i="5"/>
  <c r="R1340" i="5"/>
  <c r="R2012" i="5"/>
  <c r="R2006" i="5"/>
  <c r="R1574" i="5"/>
  <c r="R2005" i="5"/>
  <c r="R2872" i="5"/>
  <c r="R2873" i="5"/>
  <c r="R1997" i="5"/>
  <c r="R2000" i="5"/>
  <c r="R1967" i="5"/>
  <c r="R2015" i="5"/>
  <c r="R1985" i="5"/>
  <c r="R2884" i="5"/>
  <c r="R1541" i="5"/>
  <c r="R176" i="5"/>
  <c r="R224" i="5"/>
  <c r="R232" i="5"/>
  <c r="R568" i="5"/>
  <c r="R541" i="5"/>
  <c r="R578" i="5"/>
  <c r="R556" i="5"/>
  <c r="R231" i="5"/>
  <c r="N960" i="5"/>
  <c r="N913" i="5"/>
  <c r="N953" i="5"/>
  <c r="N961" i="5"/>
  <c r="N985" i="5"/>
  <c r="N993" i="5"/>
  <c r="N930" i="5"/>
  <c r="N946" i="5"/>
  <c r="N954" i="5"/>
  <c r="N970" i="5"/>
  <c r="N994" i="5"/>
  <c r="N947" i="5"/>
  <c r="N971" i="5"/>
  <c r="N979" i="5"/>
  <c r="N987" i="5"/>
  <c r="N1099" i="5"/>
  <c r="N924" i="5"/>
  <c r="N980" i="5"/>
  <c r="N996" i="5"/>
  <c r="N933" i="5"/>
  <c r="N949" i="5"/>
  <c r="N965" i="5"/>
  <c r="N919" i="5"/>
  <c r="N943" i="5"/>
  <c r="N959" i="5"/>
  <c r="N983" i="5"/>
  <c r="N2167" i="5"/>
  <c r="N2223" i="5"/>
  <c r="N2224" i="5"/>
  <c r="N982" i="5"/>
  <c r="N2129" i="5"/>
  <c r="N2145" i="5"/>
  <c r="N2225" i="5"/>
  <c r="N926" i="5"/>
  <c r="N990" i="5"/>
  <c r="N2130" i="5"/>
  <c r="N2162" i="5"/>
  <c r="N998" i="5"/>
  <c r="N2147" i="5"/>
  <c r="N2155" i="5"/>
  <c r="N2172" i="5"/>
  <c r="N2174" i="5"/>
  <c r="N2190" i="5"/>
  <c r="N2189" i="5"/>
  <c r="N2487" i="5"/>
  <c r="N2791" i="5"/>
  <c r="N2792" i="5"/>
  <c r="N2473" i="5"/>
  <c r="N2713" i="5"/>
  <c r="N2618" i="5"/>
  <c r="N2515" i="5"/>
  <c r="N2787" i="5"/>
  <c r="N2516" i="5"/>
  <c r="N2788" i="5"/>
  <c r="N2486" i="5"/>
  <c r="N2614" i="5"/>
  <c r="N2710" i="5"/>
  <c r="N2790" i="5"/>
  <c r="N2485" i="5"/>
  <c r="N2789" i="5"/>
  <c r="D8" i="9" s="1"/>
  <c r="N3" i="6" s="1"/>
  <c r="J3" i="6" s="1"/>
  <c r="N1056" i="5"/>
  <c r="N1064" i="5"/>
  <c r="N1072" i="5"/>
  <c r="N1057" i="5"/>
  <c r="N1065" i="5"/>
  <c r="N1073" i="5"/>
  <c r="N1058" i="5"/>
  <c r="N1066" i="5"/>
  <c r="N1074" i="5"/>
  <c r="N1059" i="5"/>
  <c r="N1067" i="5"/>
  <c r="N1075" i="5"/>
  <c r="N1060" i="5"/>
  <c r="N1068" i="5"/>
  <c r="N1061" i="5"/>
  <c r="N1069" i="5"/>
  <c r="N1063" i="5"/>
  <c r="N1071" i="5"/>
  <c r="N1062" i="5"/>
  <c r="N1070" i="5"/>
  <c r="N1983" i="5"/>
  <c r="N1991" i="5"/>
  <c r="N1965" i="5"/>
  <c r="N2301" i="5"/>
  <c r="N1723" i="5"/>
  <c r="N1788" i="5"/>
  <c r="N1789" i="5"/>
  <c r="N1321" i="5"/>
  <c r="N1322" i="5"/>
  <c r="N1398" i="5"/>
  <c r="N1429" i="5"/>
  <c r="N1428" i="5"/>
  <c r="N1341" i="5"/>
  <c r="N1154" i="5"/>
  <c r="N1131" i="5"/>
  <c r="N1125" i="5"/>
  <c r="N1170" i="5"/>
  <c r="N1167" i="5"/>
  <c r="N1158" i="5"/>
  <c r="N472" i="5"/>
  <c r="N473" i="5"/>
  <c r="N458" i="5"/>
  <c r="N461" i="5"/>
  <c r="N544" i="5"/>
  <c r="N546" i="5"/>
  <c r="N532" i="5"/>
  <c r="N2391" i="5"/>
  <c r="N2439" i="5"/>
  <c r="N2352" i="5"/>
  <c r="N2440" i="5"/>
  <c r="N2337" i="5"/>
  <c r="N2441" i="5"/>
  <c r="N2442" i="5"/>
  <c r="N2438" i="5"/>
  <c r="N2437" i="5"/>
  <c r="N424" i="5"/>
  <c r="N417" i="5"/>
  <c r="N431" i="5"/>
  <c r="N204" i="5"/>
  <c r="N189" i="5"/>
  <c r="N203" i="5"/>
  <c r="N234" i="5"/>
  <c r="N237" i="5"/>
  <c r="N279" i="5"/>
  <c r="N211" i="5"/>
  <c r="N274" i="5"/>
  <c r="N278" i="5"/>
  <c r="N452" i="5"/>
  <c r="N405" i="5"/>
  <c r="N406" i="5"/>
  <c r="N249" i="5"/>
  <c r="N504" i="5"/>
  <c r="N512" i="5"/>
  <c r="N255" i="5"/>
  <c r="N489" i="5"/>
  <c r="N505" i="5"/>
  <c r="N513" i="5"/>
  <c r="N256" i="5"/>
  <c r="N490" i="5"/>
  <c r="N491" i="5"/>
  <c r="N507" i="5"/>
  <c r="N508" i="5"/>
  <c r="N263" i="5"/>
  <c r="N501" i="5"/>
  <c r="N509" i="5"/>
  <c r="N503" i="5"/>
  <c r="N511" i="5"/>
  <c r="N2471" i="5"/>
  <c r="N248" i="5"/>
  <c r="N264" i="5"/>
  <c r="N2490" i="5"/>
  <c r="N2778" i="5"/>
  <c r="N2467" i="5"/>
  <c r="N2779" i="5"/>
  <c r="N2468" i="5"/>
  <c r="N2484" i="5"/>
  <c r="N2780" i="5"/>
  <c r="N510" i="5"/>
  <c r="N502" i="5"/>
  <c r="O844" i="5"/>
  <c r="O900" i="5"/>
  <c r="O830" i="5"/>
  <c r="O840" i="5"/>
  <c r="O856" i="5"/>
  <c r="O810" i="5"/>
  <c r="O842" i="5"/>
  <c r="O867" i="5"/>
  <c r="O889" i="5"/>
  <c r="O1451" i="5"/>
  <c r="O1755" i="5"/>
  <c r="O901" i="5"/>
  <c r="O1452" i="5"/>
  <c r="O1756" i="5"/>
  <c r="O843" i="5"/>
  <c r="O2149" i="5"/>
  <c r="O813" i="5"/>
  <c r="O861" i="5"/>
  <c r="O893" i="5"/>
  <c r="O903" i="5"/>
  <c r="O1534" i="5"/>
  <c r="O1774" i="5"/>
  <c r="O2150" i="5"/>
  <c r="O2182" i="5"/>
  <c r="O799" i="5"/>
  <c r="O1535" i="5"/>
  <c r="O1679" i="5"/>
  <c r="O849" i="5"/>
  <c r="O874" i="5"/>
  <c r="O906" i="5"/>
  <c r="O1752" i="5"/>
  <c r="O805" i="5"/>
  <c r="O1698" i="5"/>
  <c r="O1721" i="5"/>
  <c r="O2633" i="5"/>
  <c r="O1737" i="5"/>
  <c r="O2297" i="5"/>
  <c r="O836" i="5"/>
  <c r="O852" i="5"/>
  <c r="O868" i="5"/>
  <c r="O892" i="5"/>
  <c r="O838" i="5"/>
  <c r="O832" i="5"/>
  <c r="O848" i="5"/>
  <c r="O904" i="5"/>
  <c r="O826" i="5"/>
  <c r="O834" i="5"/>
  <c r="O855" i="5"/>
  <c r="O1523" i="5"/>
  <c r="O2179" i="5"/>
  <c r="O841" i="5"/>
  <c r="O857" i="5"/>
  <c r="O1436" i="5"/>
  <c r="O2140" i="5"/>
  <c r="O2148" i="5"/>
  <c r="O881" i="5"/>
  <c r="O891" i="5"/>
  <c r="O902" i="5"/>
  <c r="O1717" i="5"/>
  <c r="O2141" i="5"/>
  <c r="O2621" i="5"/>
  <c r="O1718" i="5"/>
  <c r="O1734" i="5"/>
  <c r="O847" i="5"/>
  <c r="O1735" i="5"/>
  <c r="O817" i="5"/>
  <c r="O1696" i="5"/>
  <c r="O1712" i="5"/>
  <c r="O2632" i="5"/>
  <c r="O866" i="5"/>
  <c r="O1522" i="5"/>
  <c r="O835" i="5"/>
  <c r="O1441" i="5"/>
  <c r="O1587" i="5"/>
  <c r="O2187" i="5"/>
  <c r="O2291" i="5"/>
  <c r="O2164" i="5"/>
  <c r="O2292" i="5"/>
  <c r="O2285" i="5"/>
  <c r="O2134" i="5"/>
  <c r="O2142" i="5"/>
  <c r="O2286" i="5"/>
  <c r="O2159" i="5"/>
  <c r="O2175" i="5"/>
  <c r="O2287" i="5"/>
  <c r="O2136" i="5"/>
  <c r="O2160" i="5"/>
  <c r="O2176" i="5"/>
  <c r="O2288" i="5"/>
  <c r="O2170" i="5"/>
  <c r="O2194" i="5"/>
  <c r="O2290" i="5"/>
  <c r="O2153" i="5"/>
  <c r="O2289" i="5"/>
  <c r="O916" i="5"/>
  <c r="O936" i="5"/>
  <c r="O941" i="5"/>
  <c r="O995" i="5"/>
  <c r="O1003" i="5"/>
  <c r="O1011" i="5"/>
  <c r="O1019" i="5"/>
  <c r="O1027" i="5"/>
  <c r="O1035" i="5"/>
  <c r="O1043" i="5"/>
  <c r="O931" i="5"/>
  <c r="O962" i="5"/>
  <c r="O1004" i="5"/>
  <c r="O1012" i="5"/>
  <c r="O1020" i="5"/>
  <c r="O1028" i="5"/>
  <c r="O1036" i="5"/>
  <c r="O1044" i="5"/>
  <c r="O922" i="5"/>
  <c r="O981" i="5"/>
  <c r="O997" i="5"/>
  <c r="O1005" i="5"/>
  <c r="O1013" i="5"/>
  <c r="O1021" i="5"/>
  <c r="O1029" i="5"/>
  <c r="O1037" i="5"/>
  <c r="O1045" i="5"/>
  <c r="O974" i="5"/>
  <c r="O1006" i="5"/>
  <c r="O1014" i="5"/>
  <c r="O1022" i="5"/>
  <c r="O1030" i="5"/>
  <c r="O1038" i="5"/>
  <c r="O925" i="5"/>
  <c r="O991" i="5"/>
  <c r="O999" i="5"/>
  <c r="O1015" i="5"/>
  <c r="O1023" i="5"/>
  <c r="O1031" i="5"/>
  <c r="O1039" i="5"/>
  <c r="O917" i="5"/>
  <c r="O967" i="5"/>
  <c r="O984" i="5"/>
  <c r="O992" i="5"/>
  <c r="O1000" i="5"/>
  <c r="O1008" i="5"/>
  <c r="O1016" i="5"/>
  <c r="O1024" i="5"/>
  <c r="O1032" i="5"/>
  <c r="O1040" i="5"/>
  <c r="O929" i="5"/>
  <c r="O939" i="5"/>
  <c r="O950" i="5"/>
  <c r="O986" i="5"/>
  <c r="O1002" i="5"/>
  <c r="O1010" i="5"/>
  <c r="O1018" i="5"/>
  <c r="O1026" i="5"/>
  <c r="O1034" i="5"/>
  <c r="O1042" i="5"/>
  <c r="O1009" i="5"/>
  <c r="O1017" i="5"/>
  <c r="O1025" i="5"/>
  <c r="O1033" i="5"/>
  <c r="O1041" i="5"/>
  <c r="O1001" i="5"/>
  <c r="O2403" i="5"/>
  <c r="O2451" i="5"/>
  <c r="O2404" i="5"/>
  <c r="O2453" i="5"/>
  <c r="O2446" i="5"/>
  <c r="O2456" i="5"/>
  <c r="O2298" i="5"/>
  <c r="O2450" i="5"/>
  <c r="O2457" i="5"/>
  <c r="O1483" i="5"/>
  <c r="O2619" i="5"/>
  <c r="O1548" i="5"/>
  <c r="O1660" i="5"/>
  <c r="O2660" i="5"/>
  <c r="O1469" i="5"/>
  <c r="O1559" i="5"/>
  <c r="O1655" i="5"/>
  <c r="O1560" i="5"/>
  <c r="O1537" i="5"/>
  <c r="O1363" i="5"/>
  <c r="O1397" i="5"/>
  <c r="O1294" i="5"/>
  <c r="O1318" i="5"/>
  <c r="O1351" i="5"/>
  <c r="O1362" i="5"/>
  <c r="O1305" i="5"/>
  <c r="O1136" i="5"/>
  <c r="O1130" i="5"/>
  <c r="O1137" i="5"/>
  <c r="O2702" i="5"/>
  <c r="O2774" i="5"/>
  <c r="O2775" i="5"/>
  <c r="O467" i="5"/>
  <c r="O462" i="5"/>
  <c r="O470" i="5"/>
  <c r="O464" i="5"/>
  <c r="O451" i="5"/>
  <c r="O439" i="5"/>
  <c r="O415" i="5"/>
  <c r="O19" i="5"/>
  <c r="O285" i="5"/>
  <c r="O293" i="5"/>
  <c r="O64" i="5"/>
  <c r="O168" i="5"/>
  <c r="O18" i="5"/>
  <c r="O50" i="5"/>
  <c r="O74" i="5"/>
  <c r="O98" i="5"/>
  <c r="O9" i="5"/>
  <c r="O73" i="5"/>
  <c r="O97" i="5"/>
  <c r="O185" i="5"/>
  <c r="O3" i="5"/>
  <c r="O259" i="5"/>
  <c r="O266" i="5"/>
  <c r="O271" i="5"/>
  <c r="O629" i="5"/>
  <c r="O615" i="5"/>
  <c r="O2040" i="5"/>
  <c r="O2764" i="5"/>
  <c r="O2637" i="5"/>
  <c r="O2765" i="5"/>
  <c r="O2766" i="5"/>
  <c r="O2664" i="5"/>
  <c r="O556" i="5"/>
  <c r="O541" i="5"/>
  <c r="O176" i="5"/>
  <c r="O224" i="5"/>
  <c r="O232" i="5"/>
  <c r="O528" i="5"/>
  <c r="O568" i="5"/>
  <c r="O242" i="5"/>
  <c r="O578" i="5"/>
  <c r="O231" i="5"/>
  <c r="O239" i="5"/>
  <c r="T870" i="5"/>
  <c r="T886" i="5"/>
  <c r="T831" i="5"/>
  <c r="T792" i="5"/>
  <c r="T872" i="5"/>
  <c r="T888" i="5"/>
  <c r="T850" i="5"/>
  <c r="T890" i="5"/>
  <c r="T788" i="5"/>
  <c r="T820" i="5"/>
  <c r="T828" i="5"/>
  <c r="T876" i="5"/>
  <c r="T884" i="5"/>
  <c r="T785" i="5"/>
  <c r="T809" i="5"/>
  <c r="T851" i="5"/>
  <c r="T1472" i="5"/>
  <c r="T789" i="5"/>
  <c r="T833" i="5"/>
  <c r="T1465" i="5"/>
  <c r="T837" i="5"/>
  <c r="T885" i="5"/>
  <c r="T1766" i="5"/>
  <c r="T1719" i="5"/>
  <c r="T1688" i="5"/>
  <c r="T1720" i="5"/>
  <c r="T1697" i="5"/>
  <c r="T1770" i="5"/>
  <c r="T1778" i="5"/>
  <c r="T1764" i="5"/>
  <c r="T2156" i="5"/>
  <c r="T2135" i="5"/>
  <c r="T2151" i="5"/>
  <c r="T2137" i="5"/>
  <c r="T2617" i="5"/>
  <c r="T2657" i="5"/>
  <c r="T758" i="5"/>
  <c r="T766" i="5"/>
  <c r="T774" i="5"/>
  <c r="T759" i="5"/>
  <c r="T767" i="5"/>
  <c r="T775" i="5"/>
  <c r="T760" i="5"/>
  <c r="T768" i="5"/>
  <c r="T776" i="5"/>
  <c r="T762" i="5"/>
  <c r="T770" i="5"/>
  <c r="T778" i="5"/>
  <c r="T764" i="5"/>
  <c r="T772" i="5"/>
  <c r="T780" i="5"/>
  <c r="T763" i="5"/>
  <c r="T765" i="5"/>
  <c r="T769" i="5"/>
  <c r="T771" i="5"/>
  <c r="T773" i="5"/>
  <c r="T779" i="5"/>
  <c r="T761" i="5"/>
  <c r="T777" i="5"/>
  <c r="T781" i="5"/>
  <c r="T782" i="5"/>
  <c r="T806" i="5"/>
  <c r="T814" i="5"/>
  <c r="T822" i="5"/>
  <c r="T910" i="5"/>
  <c r="T783" i="5"/>
  <c r="T791" i="5"/>
  <c r="T815" i="5"/>
  <c r="T911" i="5"/>
  <c r="T784" i="5"/>
  <c r="T808" i="5"/>
  <c r="T816" i="5"/>
  <c r="T824" i="5"/>
  <c r="T786" i="5"/>
  <c r="T794" i="5"/>
  <c r="T802" i="5"/>
  <c r="T818" i="5"/>
  <c r="T812" i="5"/>
  <c r="T908" i="5"/>
  <c r="T1175" i="5"/>
  <c r="T1311" i="5"/>
  <c r="T1327" i="5"/>
  <c r="T1335" i="5"/>
  <c r="T1359" i="5"/>
  <c r="T1367" i="5"/>
  <c r="T787" i="5"/>
  <c r="T1135" i="5"/>
  <c r="T1160" i="5"/>
  <c r="T1328" i="5"/>
  <c r="T1336" i="5"/>
  <c r="T1344" i="5"/>
  <c r="T1368" i="5"/>
  <c r="T811" i="5"/>
  <c r="T1177" i="5"/>
  <c r="T1313" i="5"/>
  <c r="T1337" i="5"/>
  <c r="T1345" i="5"/>
  <c r="T1353" i="5"/>
  <c r="T1369" i="5"/>
  <c r="T793" i="5"/>
  <c r="T877" i="5"/>
  <c r="T1127" i="5"/>
  <c r="T1146" i="5"/>
  <c r="T1162" i="5"/>
  <c r="T1178" i="5"/>
  <c r="T795" i="5"/>
  <c r="T1128" i="5"/>
  <c r="T1179" i="5"/>
  <c r="T1331" i="5"/>
  <c r="T1339" i="5"/>
  <c r="T1355" i="5"/>
  <c r="T1539" i="5"/>
  <c r="T1635" i="5"/>
  <c r="T1659" i="5"/>
  <c r="T801" i="5"/>
  <c r="T907" i="5"/>
  <c r="T1141" i="5"/>
  <c r="T1157" i="5"/>
  <c r="T1173" i="5"/>
  <c r="T1285" i="5"/>
  <c r="T1301" i="5"/>
  <c r="T1333" i="5"/>
  <c r="T1541" i="5"/>
  <c r="T909" i="5"/>
  <c r="T1338" i="5"/>
  <c r="T1558" i="5"/>
  <c r="T1574" i="5"/>
  <c r="T1973" i="5"/>
  <c r="T1981" i="5"/>
  <c r="T1989" i="5"/>
  <c r="T1997" i="5"/>
  <c r="T2005" i="5"/>
  <c r="T1129" i="5"/>
  <c r="T1340" i="5"/>
  <c r="T1646" i="5"/>
  <c r="T1990" i="5"/>
  <c r="T2006" i="5"/>
  <c r="T2014" i="5"/>
  <c r="T1342" i="5"/>
  <c r="T1669" i="5"/>
  <c r="T1967" i="5"/>
  <c r="T1975" i="5"/>
  <c r="T2007" i="5"/>
  <c r="T2015" i="5"/>
  <c r="T1140" i="5"/>
  <c r="T1300" i="5"/>
  <c r="T1324" i="5"/>
  <c r="T1346" i="5"/>
  <c r="T1768" i="5"/>
  <c r="T1968" i="5"/>
  <c r="T1976" i="5"/>
  <c r="T2000" i="5"/>
  <c r="T2008" i="5"/>
  <c r="T1550" i="5"/>
  <c r="T797" i="5"/>
  <c r="T1350" i="5"/>
  <c r="T2002" i="5"/>
  <c r="T2010" i="5"/>
  <c r="T819" i="5"/>
  <c r="T1314" i="5"/>
  <c r="T1334" i="5"/>
  <c r="T1654" i="5"/>
  <c r="T1972" i="5"/>
  <c r="T2004" i="5"/>
  <c r="T2012" i="5"/>
  <c r="T2011" i="5"/>
  <c r="T2612" i="5"/>
  <c r="T2652" i="5"/>
  <c r="T2876" i="5"/>
  <c r="T2884" i="5"/>
  <c r="T803" i="5"/>
  <c r="T1985" i="5"/>
  <c r="T2013" i="5"/>
  <c r="T2653" i="5"/>
  <c r="T2877" i="5"/>
  <c r="T2885" i="5"/>
  <c r="T2016" i="5"/>
  <c r="T2630" i="5"/>
  <c r="T2654" i="5"/>
  <c r="T2878" i="5"/>
  <c r="T1993" i="5"/>
  <c r="T2017" i="5"/>
  <c r="T2623" i="5"/>
  <c r="T2647" i="5"/>
  <c r="T2871" i="5"/>
  <c r="T2879" i="5"/>
  <c r="T2872" i="5"/>
  <c r="T2880" i="5"/>
  <c r="T2009" i="5"/>
  <c r="T2875" i="5"/>
  <c r="T2883" i="5"/>
  <c r="T2003" i="5"/>
  <c r="T2626" i="5"/>
  <c r="T2882" i="5"/>
  <c r="T1354" i="5"/>
  <c r="T2641" i="5"/>
  <c r="T2873" i="5"/>
  <c r="T2001" i="5"/>
  <c r="T2881" i="5"/>
  <c r="T1538" i="5"/>
  <c r="T2874" i="5"/>
  <c r="T1970" i="5"/>
  <c r="T1987" i="5"/>
  <c r="T1977" i="5"/>
  <c r="T2445" i="5"/>
  <c r="T2390" i="5"/>
  <c r="T2462" i="5"/>
  <c r="T2447" i="5"/>
  <c r="T2448" i="5"/>
  <c r="T2464" i="5"/>
  <c r="T2443" i="5"/>
  <c r="T2402" i="5"/>
  <c r="T2401" i="5"/>
  <c r="T1656" i="5"/>
  <c r="T1781" i="5"/>
  <c r="T1692" i="5"/>
  <c r="T2661" i="5"/>
  <c r="T2662" i="5"/>
  <c r="T1488" i="5"/>
  <c r="T1485" i="5"/>
  <c r="T1691" i="5"/>
  <c r="T1787" i="5"/>
  <c r="T2651" i="5"/>
  <c r="T2659" i="5"/>
  <c r="T1151" i="5"/>
  <c r="T1287" i="5"/>
  <c r="T1152" i="5"/>
  <c r="T1304" i="5"/>
  <c r="T1153" i="5"/>
  <c r="T1293" i="5"/>
  <c r="T1118" i="5"/>
  <c r="T1124" i="5"/>
  <c r="T1115" i="5"/>
  <c r="T1315" i="5"/>
  <c r="T1317" i="5"/>
  <c r="T1316" i="5"/>
  <c r="T698" i="5"/>
  <c r="T637" i="5"/>
  <c r="T1797" i="5"/>
  <c r="T1805" i="5"/>
  <c r="T1799" i="5"/>
  <c r="T649" i="5"/>
  <c r="T447" i="5"/>
  <c r="T455" i="5"/>
  <c r="T463" i="5"/>
  <c r="T468" i="5"/>
  <c r="T638" i="5"/>
  <c r="T1802" i="5"/>
  <c r="T1804" i="5"/>
  <c r="T1803" i="5"/>
  <c r="T301" i="5"/>
  <c r="T308" i="5"/>
  <c r="T309" i="5"/>
  <c r="T289" i="5"/>
  <c r="T90" i="5"/>
  <c r="T114" i="5"/>
  <c r="T115" i="5"/>
  <c r="T139" i="5"/>
  <c r="T13" i="5"/>
  <c r="T141" i="5"/>
  <c r="T205" i="5"/>
  <c r="T16" i="5"/>
  <c r="T191" i="5"/>
  <c r="T192" i="5"/>
  <c r="T6" i="5"/>
  <c r="T4" i="5"/>
  <c r="T290" i="5"/>
  <c r="T208" i="5"/>
  <c r="T72" i="5"/>
  <c r="T281" i="5"/>
  <c r="T202" i="5"/>
  <c r="T230" i="5"/>
  <c r="T275" i="5"/>
  <c r="T212" i="5"/>
  <c r="T287" i="5"/>
  <c r="T2420" i="5"/>
  <c r="T2397" i="5"/>
  <c r="T2421" i="5"/>
  <c r="T2422" i="5"/>
  <c r="T2415" i="5"/>
  <c r="T2416" i="5"/>
  <c r="T2419" i="5"/>
  <c r="T2417" i="5"/>
  <c r="T2418" i="5"/>
  <c r="T2636" i="5"/>
  <c r="T2663" i="5"/>
  <c r="T2763" i="5"/>
  <c r="T2761" i="5"/>
  <c r="T2762" i="5"/>
  <c r="S2044" i="5"/>
  <c r="S2042" i="5"/>
  <c r="O2165" i="5"/>
  <c r="O2293" i="5"/>
  <c r="O2294" i="5"/>
  <c r="O2183" i="5"/>
  <c r="O2295" i="5"/>
  <c r="O2128" i="5"/>
  <c r="O2296" i="5"/>
  <c r="O1412" i="5"/>
  <c r="O1589" i="5"/>
  <c r="O1782" i="5"/>
  <c r="O1783" i="5"/>
  <c r="O1482" i="5"/>
  <c r="O2650" i="5"/>
  <c r="O2649" i="5"/>
  <c r="O1505" i="5"/>
  <c r="O11" i="5"/>
  <c r="O291" i="5"/>
  <c r="O307" i="5"/>
  <c r="O44" i="5"/>
  <c r="O45" i="5"/>
  <c r="O133" i="5"/>
  <c r="O22" i="5"/>
  <c r="O174" i="5"/>
  <c r="O15" i="5"/>
  <c r="O39" i="5"/>
  <c r="O55" i="5"/>
  <c r="O17" i="5"/>
  <c r="O89" i="5"/>
  <c r="O223" i="5"/>
  <c r="T1784" i="5"/>
  <c r="T1785" i="5"/>
  <c r="T1786" i="5"/>
  <c r="T1114" i="5"/>
  <c r="T1113" i="5"/>
  <c r="T1108" i="5"/>
  <c r="T241" i="5"/>
  <c r="T10" i="5"/>
  <c r="T82" i="5"/>
  <c r="T179" i="5"/>
  <c r="T21" i="5"/>
  <c r="T69" i="5"/>
  <c r="T109" i="5"/>
  <c r="T63" i="5"/>
  <c r="T142" i="5"/>
  <c r="T302" i="5"/>
  <c r="T228" i="5"/>
  <c r="T303" i="5"/>
  <c r="T314" i="5"/>
  <c r="T12" i="5"/>
  <c r="T184" i="5"/>
  <c r="T14" i="5"/>
  <c r="T132" i="5"/>
  <c r="N1587" i="5"/>
  <c r="N2159" i="5"/>
  <c r="N2175" i="5"/>
  <c r="N2287" i="5"/>
  <c r="N2136" i="5"/>
  <c r="N2160" i="5"/>
  <c r="N2176" i="5"/>
  <c r="N2288" i="5"/>
  <c r="N2153" i="5"/>
  <c r="N2289" i="5"/>
  <c r="N2170" i="5"/>
  <c r="N2194" i="5"/>
  <c r="N2290" i="5"/>
  <c r="N2187" i="5"/>
  <c r="N2291" i="5"/>
  <c r="N2164" i="5"/>
  <c r="N2292" i="5"/>
  <c r="N2134" i="5"/>
  <c r="N2142" i="5"/>
  <c r="N2286" i="5"/>
  <c r="N2285" i="5"/>
  <c r="O1139" i="5"/>
  <c r="O1133" i="5"/>
  <c r="O1405" i="5"/>
  <c r="O1138" i="5"/>
  <c r="O1426" i="5"/>
  <c r="O179" i="5"/>
  <c r="O12" i="5"/>
  <c r="O132" i="5"/>
  <c r="O228" i="5"/>
  <c r="O21" i="5"/>
  <c r="O69" i="5"/>
  <c r="O109" i="5"/>
  <c r="O14" i="5"/>
  <c r="O142" i="5"/>
  <c r="O302" i="5"/>
  <c r="O63" i="5"/>
  <c r="O184" i="5"/>
  <c r="O10" i="5"/>
  <c r="O82" i="5"/>
  <c r="O314" i="5"/>
  <c r="O303" i="5"/>
  <c r="O241" i="5"/>
  <c r="N1498" i="5"/>
  <c r="N1499" i="5"/>
  <c r="N1500" i="5"/>
  <c r="N1501" i="5"/>
  <c r="N1502" i="5"/>
  <c r="N1503" i="5"/>
  <c r="N2772" i="5"/>
  <c r="N2701" i="5"/>
  <c r="N2773" i="5"/>
  <c r="N2018" i="5"/>
  <c r="N2021" i="5"/>
  <c r="N1577" i="5"/>
  <c r="N1570" i="5"/>
  <c r="N1563" i="5"/>
  <c r="R981" i="5"/>
  <c r="R991" i="5"/>
  <c r="R1039" i="5"/>
  <c r="R984" i="5"/>
  <c r="R1024" i="5"/>
  <c r="R986" i="5"/>
  <c r="R1034" i="5"/>
  <c r="R995" i="5"/>
  <c r="R917" i="5"/>
  <c r="R1021" i="5"/>
  <c r="R1036" i="5"/>
  <c r="R1027" i="5"/>
  <c r="R1041" i="5"/>
  <c r="R925" i="5"/>
  <c r="R1019" i="5"/>
  <c r="R1028" i="5"/>
  <c r="N634" i="5"/>
  <c r="N2207" i="5"/>
  <c r="N2215" i="5"/>
  <c r="N2208" i="5"/>
  <c r="N2216" i="5"/>
  <c r="N2209" i="5"/>
  <c r="N2217" i="5"/>
  <c r="N2210" i="5"/>
  <c r="N2218" i="5"/>
  <c r="N2211" i="5"/>
  <c r="N2219" i="5"/>
  <c r="N2196" i="5"/>
  <c r="N2204" i="5"/>
  <c r="N2212" i="5"/>
  <c r="N2220" i="5"/>
  <c r="N2206" i="5"/>
  <c r="N2214" i="5"/>
  <c r="N2222" i="5"/>
  <c r="N2205" i="5"/>
  <c r="N2213" i="5"/>
  <c r="N2221" i="5"/>
  <c r="N800" i="5"/>
  <c r="N896" i="5"/>
  <c r="N1584" i="5"/>
  <c r="N873" i="5"/>
  <c r="N897" i="5"/>
  <c r="N905" i="5"/>
  <c r="N882" i="5"/>
  <c r="N898" i="5"/>
  <c r="N883" i="5"/>
  <c r="N899" i="5"/>
  <c r="N796" i="5"/>
  <c r="N804" i="5"/>
  <c r="N829" i="5"/>
  <c r="N853" i="5"/>
  <c r="N807" i="5"/>
  <c r="N839" i="5"/>
  <c r="N871" i="5"/>
  <c r="N887" i="5"/>
  <c r="N1759" i="5"/>
  <c r="N846" i="5"/>
  <c r="N2752" i="5"/>
  <c r="N790" i="5"/>
  <c r="N854" i="5"/>
  <c r="N1769" i="5"/>
  <c r="N2169" i="5"/>
  <c r="N2625" i="5"/>
  <c r="N2753" i="5"/>
  <c r="N1471" i="5"/>
  <c r="N1487" i="5"/>
  <c r="N1754" i="5"/>
  <c r="N1762" i="5"/>
  <c r="N1524" i="5"/>
  <c r="N2627" i="5"/>
  <c r="N1525" i="5"/>
  <c r="N2132" i="5"/>
  <c r="N1662" i="5"/>
  <c r="N1686" i="5"/>
  <c r="N1758" i="5"/>
  <c r="N1773" i="5"/>
  <c r="N2173" i="5"/>
  <c r="N1590" i="5"/>
  <c r="N2133" i="5"/>
  <c r="N1496" i="5"/>
  <c r="N1497" i="5"/>
  <c r="N1491" i="5"/>
  <c r="N1492" i="5"/>
  <c r="N1495" i="5"/>
  <c r="N1494" i="5"/>
  <c r="N912" i="5"/>
  <c r="N928" i="5"/>
  <c r="N944" i="5"/>
  <c r="N952" i="5"/>
  <c r="N968" i="5"/>
  <c r="N976" i="5"/>
  <c r="N937" i="5"/>
  <c r="N945" i="5"/>
  <c r="N969" i="5"/>
  <c r="N977" i="5"/>
  <c r="N914" i="5"/>
  <c r="N938" i="5"/>
  <c r="N978" i="5"/>
  <c r="N915" i="5"/>
  <c r="N923" i="5"/>
  <c r="N963" i="5"/>
  <c r="N932" i="5"/>
  <c r="N940" i="5"/>
  <c r="N948" i="5"/>
  <c r="N964" i="5"/>
  <c r="N972" i="5"/>
  <c r="N957" i="5"/>
  <c r="N973" i="5"/>
  <c r="N951" i="5"/>
  <c r="N975" i="5"/>
  <c r="N966" i="5"/>
  <c r="N2127" i="5"/>
  <c r="N2143" i="5"/>
  <c r="N2191" i="5"/>
  <c r="E9" i="32" s="1"/>
  <c r="N2199" i="5"/>
  <c r="N2247" i="5"/>
  <c r="N2255" i="5"/>
  <c r="N2263" i="5"/>
  <c r="N2271" i="5"/>
  <c r="N2279" i="5"/>
  <c r="N2144" i="5"/>
  <c r="N2152" i="5"/>
  <c r="N2168" i="5"/>
  <c r="N2184" i="5"/>
  <c r="N2192" i="5"/>
  <c r="N2200" i="5"/>
  <c r="N2248" i="5"/>
  <c r="N2256" i="5"/>
  <c r="N2264" i="5"/>
  <c r="N2272" i="5"/>
  <c r="N2280" i="5"/>
  <c r="N918" i="5"/>
  <c r="N2161" i="5"/>
  <c r="N2185" i="5"/>
  <c r="N2193" i="5"/>
  <c r="N2201" i="5"/>
  <c r="N2249" i="5"/>
  <c r="N2257" i="5"/>
  <c r="N2265" i="5"/>
  <c r="N2273" i="5"/>
  <c r="N2281" i="5"/>
  <c r="N2138" i="5"/>
  <c r="N2154" i="5"/>
  <c r="N2178" i="5"/>
  <c r="N2186" i="5"/>
  <c r="N2202" i="5"/>
  <c r="N2242" i="5"/>
  <c r="N2250" i="5"/>
  <c r="N2258" i="5"/>
  <c r="N2266" i="5"/>
  <c r="N2274" i="5"/>
  <c r="N2282" i="5"/>
  <c r="N934" i="5"/>
  <c r="N2131" i="5"/>
  <c r="N2139" i="5"/>
  <c r="N2163" i="5"/>
  <c r="N2171" i="5"/>
  <c r="N2195" i="5"/>
  <c r="N2203" i="5"/>
  <c r="N2243" i="5"/>
  <c r="N2251" i="5"/>
  <c r="N2259" i="5"/>
  <c r="N2267" i="5"/>
  <c r="N2275" i="5"/>
  <c r="N2283" i="5"/>
  <c r="N942" i="5"/>
  <c r="N2188" i="5"/>
  <c r="N2244" i="5"/>
  <c r="N2252" i="5"/>
  <c r="N2260" i="5"/>
  <c r="N2268" i="5"/>
  <c r="N2276" i="5"/>
  <c r="N2284" i="5"/>
  <c r="N958" i="5"/>
  <c r="N2158" i="5"/>
  <c r="N2166" i="5"/>
  <c r="N2198" i="5"/>
  <c r="N2246" i="5"/>
  <c r="N2254" i="5"/>
  <c r="N2262" i="5"/>
  <c r="N2270" i="5"/>
  <c r="N2278" i="5"/>
  <c r="N2157" i="5"/>
  <c r="N2245" i="5"/>
  <c r="N2253" i="5"/>
  <c r="N2261" i="5"/>
  <c r="N2197" i="5"/>
  <c r="N2277" i="5"/>
  <c r="N2269" i="5"/>
  <c r="N1978" i="5"/>
  <c r="N1971" i="5"/>
  <c r="N1974" i="5"/>
  <c r="N2302" i="5"/>
  <c r="N2703" i="5"/>
  <c r="N2776" i="5"/>
  <c r="N2777" i="5"/>
  <c r="N2038" i="5"/>
  <c r="N2029" i="5"/>
  <c r="N1536" i="5"/>
  <c r="N1578" i="5"/>
  <c r="N1571" i="5"/>
  <c r="N1320" i="5"/>
  <c r="N1386" i="5"/>
  <c r="N1427" i="5"/>
  <c r="N1319" i="5"/>
  <c r="N1365" i="5"/>
  <c r="N1388" i="5"/>
  <c r="N1171" i="5"/>
  <c r="N1166" i="5"/>
  <c r="N1142" i="5"/>
  <c r="N1100" i="5"/>
  <c r="N1102" i="5"/>
  <c r="N465" i="5"/>
  <c r="N466" i="5"/>
  <c r="N460" i="5"/>
  <c r="N469" i="5"/>
  <c r="N482" i="5"/>
  <c r="N479" i="5"/>
  <c r="N486" i="5"/>
  <c r="N488" i="5"/>
  <c r="N493" i="5"/>
  <c r="N494" i="5"/>
  <c r="N292" i="5"/>
  <c r="N296" i="5"/>
  <c r="N298" i="5"/>
  <c r="N252" i="5"/>
  <c r="N261" i="5"/>
  <c r="N272" i="5"/>
  <c r="N2769" i="5"/>
  <c r="N2770" i="5"/>
  <c r="N2771" i="5"/>
  <c r="N2638" i="5"/>
  <c r="N2613" i="5"/>
  <c r="O788" i="5"/>
  <c r="O820" i="5"/>
  <c r="O828" i="5"/>
  <c r="O876" i="5"/>
  <c r="O884" i="5"/>
  <c r="O792" i="5"/>
  <c r="O872" i="5"/>
  <c r="O888" i="5"/>
  <c r="O850" i="5"/>
  <c r="O809" i="5"/>
  <c r="O890" i="5"/>
  <c r="O1764" i="5"/>
  <c r="O2156" i="5"/>
  <c r="O870" i="5"/>
  <c r="O1766" i="5"/>
  <c r="O831" i="5"/>
  <c r="O1719" i="5"/>
  <c r="O2135" i="5"/>
  <c r="O2151" i="5"/>
  <c r="O785" i="5"/>
  <c r="O833" i="5"/>
  <c r="O885" i="5"/>
  <c r="O1472" i="5"/>
  <c r="O1688" i="5"/>
  <c r="O1720" i="5"/>
  <c r="O789" i="5"/>
  <c r="O837" i="5"/>
  <c r="O1770" i="5"/>
  <c r="O1778" i="5"/>
  <c r="O1465" i="5"/>
  <c r="O851" i="5"/>
  <c r="O886" i="5"/>
  <c r="O2137" i="5"/>
  <c r="O2617" i="5"/>
  <c r="O2657" i="5"/>
  <c r="O1697" i="5"/>
  <c r="O763" i="5"/>
  <c r="O771" i="5"/>
  <c r="O764" i="5"/>
  <c r="O772" i="5"/>
  <c r="O780" i="5"/>
  <c r="O765" i="5"/>
  <c r="O773" i="5"/>
  <c r="O781" i="5"/>
  <c r="O758" i="5"/>
  <c r="O766" i="5"/>
  <c r="O774" i="5"/>
  <c r="O760" i="5"/>
  <c r="O768" i="5"/>
  <c r="O776" i="5"/>
  <c r="O762" i="5"/>
  <c r="O770" i="5"/>
  <c r="O778" i="5"/>
  <c r="O769" i="5"/>
  <c r="O775" i="5"/>
  <c r="O777" i="5"/>
  <c r="O779" i="5"/>
  <c r="O759" i="5"/>
  <c r="O767" i="5"/>
  <c r="O761" i="5"/>
  <c r="O812" i="5"/>
  <c r="O908" i="5"/>
  <c r="O782" i="5"/>
  <c r="O806" i="5"/>
  <c r="O814" i="5"/>
  <c r="O822" i="5"/>
  <c r="O784" i="5"/>
  <c r="O808" i="5"/>
  <c r="O816" i="5"/>
  <c r="O824" i="5"/>
  <c r="O786" i="5"/>
  <c r="O794" i="5"/>
  <c r="O802" i="5"/>
  <c r="O818" i="5"/>
  <c r="O791" i="5"/>
  <c r="O910" i="5"/>
  <c r="O1179" i="5"/>
  <c r="O1331" i="5"/>
  <c r="O1339" i="5"/>
  <c r="O1355" i="5"/>
  <c r="O1539" i="5"/>
  <c r="O1635" i="5"/>
  <c r="O1659" i="5"/>
  <c r="O2003" i="5"/>
  <c r="O2011" i="5"/>
  <c r="O2875" i="5"/>
  <c r="O2883" i="5"/>
  <c r="O793" i="5"/>
  <c r="O911" i="5"/>
  <c r="O1140" i="5"/>
  <c r="O1300" i="5"/>
  <c r="O1324" i="5"/>
  <c r="O1340" i="5"/>
  <c r="O1972" i="5"/>
  <c r="O2004" i="5"/>
  <c r="O2012" i="5"/>
  <c r="O2612" i="5"/>
  <c r="O2652" i="5"/>
  <c r="O2876" i="5"/>
  <c r="O2884" i="5"/>
  <c r="O795" i="5"/>
  <c r="O811" i="5"/>
  <c r="O1141" i="5"/>
  <c r="O1157" i="5"/>
  <c r="O1173" i="5"/>
  <c r="O1285" i="5"/>
  <c r="O1301" i="5"/>
  <c r="O1333" i="5"/>
  <c r="O1541" i="5"/>
  <c r="O1669" i="5"/>
  <c r="O1973" i="5"/>
  <c r="O1981" i="5"/>
  <c r="O1989" i="5"/>
  <c r="O1997" i="5"/>
  <c r="O2005" i="5"/>
  <c r="O2013" i="5"/>
  <c r="O2653" i="5"/>
  <c r="O2877" i="5"/>
  <c r="O2885" i="5"/>
  <c r="O797" i="5"/>
  <c r="O1334" i="5"/>
  <c r="O1342" i="5"/>
  <c r="O1350" i="5"/>
  <c r="O1550" i="5"/>
  <c r="O1558" i="5"/>
  <c r="O1574" i="5"/>
  <c r="O1646" i="5"/>
  <c r="O1654" i="5"/>
  <c r="O1990" i="5"/>
  <c r="O2006" i="5"/>
  <c r="O2014" i="5"/>
  <c r="O2630" i="5"/>
  <c r="O2654" i="5"/>
  <c r="O2878" i="5"/>
  <c r="O783" i="5"/>
  <c r="O815" i="5"/>
  <c r="O1127" i="5"/>
  <c r="O1135" i="5"/>
  <c r="O1175" i="5"/>
  <c r="O1311" i="5"/>
  <c r="O1327" i="5"/>
  <c r="O1335" i="5"/>
  <c r="O1359" i="5"/>
  <c r="O1367" i="5"/>
  <c r="O1967" i="5"/>
  <c r="O1975" i="5"/>
  <c r="O2007" i="5"/>
  <c r="O2015" i="5"/>
  <c r="O801" i="5"/>
  <c r="O1128" i="5"/>
  <c r="O1160" i="5"/>
  <c r="O1328" i="5"/>
  <c r="O1336" i="5"/>
  <c r="O1344" i="5"/>
  <c r="O1368" i="5"/>
  <c r="O1768" i="5"/>
  <c r="O1968" i="5"/>
  <c r="O1976" i="5"/>
  <c r="O2000" i="5"/>
  <c r="O2008" i="5"/>
  <c r="O2016" i="5"/>
  <c r="O2872" i="5"/>
  <c r="O2880" i="5"/>
  <c r="O877" i="5"/>
  <c r="O909" i="5"/>
  <c r="O1146" i="5"/>
  <c r="O1162" i="5"/>
  <c r="O1178" i="5"/>
  <c r="O1314" i="5"/>
  <c r="O1338" i="5"/>
  <c r="O1346" i="5"/>
  <c r="O1354" i="5"/>
  <c r="O1538" i="5"/>
  <c r="O2002" i="5"/>
  <c r="O2010" i="5"/>
  <c r="O2626" i="5"/>
  <c r="O2874" i="5"/>
  <c r="O2882" i="5"/>
  <c r="O819" i="5"/>
  <c r="O1337" i="5"/>
  <c r="O1345" i="5"/>
  <c r="O1985" i="5"/>
  <c r="O1353" i="5"/>
  <c r="O1993" i="5"/>
  <c r="O2641" i="5"/>
  <c r="O2001" i="5"/>
  <c r="O2647" i="5"/>
  <c r="O2871" i="5"/>
  <c r="O1177" i="5"/>
  <c r="O1369" i="5"/>
  <c r="O2009" i="5"/>
  <c r="O2873" i="5"/>
  <c r="O803" i="5"/>
  <c r="O907" i="5"/>
  <c r="O1129" i="5"/>
  <c r="O2881" i="5"/>
  <c r="O1313" i="5"/>
  <c r="O787" i="5"/>
  <c r="O2017" i="5"/>
  <c r="O2623" i="5"/>
  <c r="O2879" i="5"/>
  <c r="O1987" i="5"/>
  <c r="O1970" i="5"/>
  <c r="O1977" i="5"/>
  <c r="O2443" i="5"/>
  <c r="O2445" i="5"/>
  <c r="O2390" i="5"/>
  <c r="O2462" i="5"/>
  <c r="O2448" i="5"/>
  <c r="O2464" i="5"/>
  <c r="O2402" i="5"/>
  <c r="O2447" i="5"/>
  <c r="O2401" i="5"/>
  <c r="O1692" i="5"/>
  <c r="O1781" i="5"/>
  <c r="O1656" i="5"/>
  <c r="O2661" i="5"/>
  <c r="O2662" i="5"/>
  <c r="O1691" i="5"/>
  <c r="O1787" i="5"/>
  <c r="O2651" i="5"/>
  <c r="O2659" i="5"/>
  <c r="O1485" i="5"/>
  <c r="O1488" i="5"/>
  <c r="O1293" i="5"/>
  <c r="O1151" i="5"/>
  <c r="O1287" i="5"/>
  <c r="O1152" i="5"/>
  <c r="O1304" i="5"/>
  <c r="O1153" i="5"/>
  <c r="O1115" i="5"/>
  <c r="O1315" i="5"/>
  <c r="O1124" i="5"/>
  <c r="O1316" i="5"/>
  <c r="O1317" i="5"/>
  <c r="O1118" i="5"/>
  <c r="O637" i="5"/>
  <c r="O698" i="5"/>
  <c r="O649" i="5"/>
  <c r="O1797" i="5"/>
  <c r="O1805" i="5"/>
  <c r="O1799" i="5"/>
  <c r="O468" i="5"/>
  <c r="O455" i="5"/>
  <c r="O463" i="5"/>
  <c r="O447" i="5"/>
  <c r="O638" i="5"/>
  <c r="O1803" i="5"/>
  <c r="O1804" i="5"/>
  <c r="O1802" i="5"/>
  <c r="O308" i="5"/>
  <c r="O301" i="5"/>
  <c r="O309" i="5"/>
  <c r="O115" i="5"/>
  <c r="O139" i="5"/>
  <c r="O13" i="5"/>
  <c r="O141" i="5"/>
  <c r="O205" i="5"/>
  <c r="O6" i="5"/>
  <c r="O16" i="5"/>
  <c r="O72" i="5"/>
  <c r="O192" i="5"/>
  <c r="O208" i="5"/>
  <c r="O90" i="5"/>
  <c r="O114" i="5"/>
  <c r="O290" i="5"/>
  <c r="O289" i="5"/>
  <c r="O191" i="5"/>
  <c r="O4" i="5"/>
  <c r="O275" i="5"/>
  <c r="O212" i="5"/>
  <c r="O230" i="5"/>
  <c r="O202" i="5"/>
  <c r="O287" i="5"/>
  <c r="O281" i="5"/>
  <c r="O2419" i="5"/>
  <c r="O2420" i="5"/>
  <c r="O2397" i="5"/>
  <c r="O2421" i="5"/>
  <c r="O2422" i="5"/>
  <c r="O2415" i="5"/>
  <c r="O2416" i="5"/>
  <c r="O2418" i="5"/>
  <c r="O2417" i="5"/>
  <c r="O2763" i="5"/>
  <c r="O2636" i="5"/>
  <c r="O2762" i="5"/>
  <c r="O2663" i="5"/>
  <c r="O2761" i="5"/>
  <c r="P2044" i="5"/>
  <c r="P2042" i="5"/>
  <c r="T2629" i="5"/>
  <c r="T2805" i="5"/>
  <c r="T2806" i="5"/>
  <c r="T2807" i="5"/>
  <c r="T2808" i="5"/>
  <c r="T2491" i="5"/>
  <c r="T2555" i="5"/>
  <c r="T2643" i="5"/>
  <c r="T2755" i="5"/>
  <c r="T2754" i="5"/>
  <c r="T2481" i="5"/>
  <c r="T2482" i="5"/>
  <c r="T2489" i="5"/>
  <c r="T2809" i="5"/>
  <c r="T2554" i="5"/>
  <c r="T2810" i="5"/>
  <c r="T2476" i="5"/>
  <c r="T2620" i="5"/>
  <c r="T2781" i="5"/>
  <c r="T2478" i="5"/>
  <c r="T2782" i="5"/>
  <c r="T2543" i="5"/>
  <c r="T2631" i="5"/>
  <c r="T2783" i="5"/>
  <c r="T2472" i="5"/>
  <c r="T2480" i="5"/>
  <c r="T2616" i="5"/>
  <c r="T2784" i="5"/>
  <c r="T2786" i="5"/>
  <c r="T2537" i="5"/>
  <c r="T2642" i="5"/>
  <c r="T2785" i="5"/>
  <c r="T2165" i="5"/>
  <c r="T2293" i="5"/>
  <c r="T2294" i="5"/>
  <c r="T2183" i="5"/>
  <c r="T2295" i="5"/>
  <c r="T2128" i="5"/>
  <c r="T2296" i="5"/>
  <c r="T265" i="5"/>
  <c r="T260" i="5"/>
  <c r="T262" i="5"/>
  <c r="T254" i="5"/>
  <c r="T268" i="5"/>
  <c r="T247" i="5"/>
  <c r="T1982" i="5"/>
  <c r="T1988" i="5"/>
  <c r="T1979" i="5"/>
  <c r="T2452" i="5"/>
  <c r="T2460" i="5"/>
  <c r="T2389" i="5"/>
  <c r="T2461" i="5"/>
  <c r="T2454" i="5"/>
  <c r="T2399" i="5"/>
  <c r="T2400" i="5"/>
  <c r="T2466" i="5"/>
  <c r="T2458" i="5"/>
  <c r="T1493" i="5"/>
  <c r="T1490" i="5"/>
  <c r="T1505" i="5"/>
  <c r="T1589" i="5"/>
  <c r="T1782" i="5"/>
  <c r="T1783" i="5"/>
  <c r="T1412" i="5"/>
  <c r="T1482" i="5"/>
  <c r="T2649" i="5"/>
  <c r="T2650" i="5"/>
  <c r="T1161" i="5"/>
  <c r="T1155" i="5"/>
  <c r="T1156" i="5"/>
  <c r="T1159" i="5"/>
  <c r="T1163" i="5"/>
  <c r="T1165" i="5"/>
  <c r="T630" i="5"/>
  <c r="T636" i="5"/>
  <c r="T644" i="5"/>
  <c r="T1798" i="5"/>
  <c r="T1791" i="5"/>
  <c r="T1794" i="5"/>
  <c r="T1986" i="5"/>
  <c r="T496" i="5"/>
  <c r="T484" i="5"/>
  <c r="T485" i="5"/>
  <c r="T478" i="5"/>
  <c r="T497" i="5"/>
  <c r="T481" i="5"/>
  <c r="T1792" i="5"/>
  <c r="T1793" i="5"/>
  <c r="T1795" i="5"/>
  <c r="T474" i="5"/>
  <c r="T476" i="5"/>
  <c r="T475" i="5"/>
  <c r="T17" i="5"/>
  <c r="T89" i="5"/>
  <c r="T11" i="5"/>
  <c r="T45" i="5"/>
  <c r="T133" i="5"/>
  <c r="T15" i="5"/>
  <c r="T39" i="5"/>
  <c r="T55" i="5"/>
  <c r="T174" i="5"/>
  <c r="T291" i="5"/>
  <c r="T22" i="5"/>
  <c r="T44" i="5"/>
  <c r="T223" i="5"/>
  <c r="T307" i="5"/>
  <c r="T269" i="5"/>
  <c r="T270" i="5"/>
  <c r="T250" i="5"/>
  <c r="T2758" i="5"/>
  <c r="T2639" i="5"/>
  <c r="T2759" i="5"/>
  <c r="T2640" i="5"/>
  <c r="T2760" i="5"/>
  <c r="S2045" i="5"/>
  <c r="S2126" i="5"/>
  <c r="S2043" i="5"/>
  <c r="P2033" i="5"/>
  <c r="P2026" i="5"/>
  <c r="H19" i="4"/>
  <c r="I160" i="13" s="1"/>
  <c r="P2036" i="5"/>
  <c r="P2031" i="5"/>
  <c r="P2023" i="5"/>
  <c r="P2034" i="5"/>
  <c r="P1586" i="5"/>
  <c r="P2020" i="5"/>
  <c r="P2587" i="5"/>
  <c r="P2037" i="5"/>
  <c r="P2027" i="5"/>
  <c r="J28" i="4"/>
  <c r="K163" i="13" s="1"/>
  <c r="J20" i="4"/>
  <c r="K131" i="13" s="1"/>
  <c r="J15" i="4"/>
  <c r="J4" i="4"/>
  <c r="H23" i="4"/>
  <c r="I134" i="13" s="1"/>
  <c r="J19" i="4"/>
  <c r="K160" i="13" s="1"/>
  <c r="J26" i="4"/>
  <c r="K159" i="13" s="1"/>
  <c r="H24" i="4"/>
  <c r="I162" i="13" s="1"/>
  <c r="H35" i="4"/>
  <c r="H25" i="4"/>
  <c r="I140" i="13" s="1"/>
  <c r="J27" i="4"/>
  <c r="K158" i="13" s="1"/>
  <c r="J21" i="4"/>
  <c r="K132" i="13" s="1"/>
  <c r="J22" i="4"/>
  <c r="K133" i="13" s="1"/>
  <c r="H30" i="4"/>
  <c r="H7" i="4"/>
  <c r="R2023" i="5" s="1"/>
  <c r="H6" i="4"/>
  <c r="H29" i="4"/>
  <c r="H3" i="4"/>
  <c r="J12" i="4"/>
  <c r="J5" i="4"/>
  <c r="J10" i="4"/>
  <c r="J18" i="4"/>
  <c r="K130" i="13" s="1"/>
  <c r="H14" i="4"/>
  <c r="J11" i="4"/>
  <c r="K7" i="13" s="1"/>
  <c r="J17" i="4"/>
  <c r="K129" i="13" s="1"/>
  <c r="J13" i="4"/>
  <c r="K4" i="13" s="1"/>
  <c r="S3049" i="5" s="1"/>
  <c r="J16" i="4"/>
  <c r="K3" i="13" s="1"/>
  <c r="R239" i="5" l="1"/>
  <c r="R528" i="5"/>
  <c r="R2623" i="5"/>
  <c r="R802" i="5"/>
  <c r="R1975" i="5"/>
  <c r="R1345" i="5"/>
  <c r="R1339" i="5"/>
  <c r="R1338" i="5"/>
  <c r="R1311" i="5"/>
  <c r="R1127" i="5"/>
  <c r="R783" i="5"/>
  <c r="R1054" i="5"/>
  <c r="R1049" i="5"/>
  <c r="R1055" i="5"/>
  <c r="R1353" i="5"/>
  <c r="R1328" i="5"/>
  <c r="R803" i="5"/>
  <c r="R806" i="5"/>
  <c r="R1051" i="5"/>
  <c r="R2750" i="5"/>
  <c r="R2822" i="5"/>
  <c r="S921" i="5"/>
  <c r="R2854" i="5"/>
  <c r="S1068" i="5"/>
  <c r="R2576" i="5"/>
  <c r="R1437" i="5"/>
  <c r="R2688" i="5"/>
  <c r="R1731" i="5"/>
  <c r="S1077" i="5"/>
  <c r="R262" i="5"/>
  <c r="S1059" i="5"/>
  <c r="R2734" i="5"/>
  <c r="R1693" i="5"/>
  <c r="R2724" i="5"/>
  <c r="R1644" i="5"/>
  <c r="R2729" i="5"/>
  <c r="R2087" i="5"/>
  <c r="R2092" i="5"/>
  <c r="S1078" i="5"/>
  <c r="S1063" i="5"/>
  <c r="S1073" i="5"/>
  <c r="R2836" i="5"/>
  <c r="R2732" i="5"/>
  <c r="R2722" i="5"/>
  <c r="R2819" i="5"/>
  <c r="R2120" i="5"/>
  <c r="R2581" i="5"/>
  <c r="R2106" i="5"/>
  <c r="S1090" i="5"/>
  <c r="S1064" i="5"/>
  <c r="R2692" i="5"/>
  <c r="R2698" i="5"/>
  <c r="R1445" i="5"/>
  <c r="R2853" i="5"/>
  <c r="R2525" i="5"/>
  <c r="R1150" i="5"/>
  <c r="R92" i="5"/>
  <c r="R154" i="5"/>
  <c r="R136" i="5"/>
  <c r="R33" i="5"/>
  <c r="R623" i="5"/>
  <c r="R588" i="5"/>
  <c r="R124" i="5"/>
  <c r="R71" i="5"/>
  <c r="R41" i="5"/>
  <c r="R527" i="5"/>
  <c r="R1208" i="5"/>
  <c r="R369" i="5"/>
  <c r="R1374" i="5"/>
  <c r="R1271" i="5"/>
  <c r="R1527" i="5"/>
  <c r="R1631" i="5"/>
  <c r="R1767" i="5"/>
  <c r="R1188" i="5"/>
  <c r="R1280" i="5"/>
  <c r="R1480" i="5"/>
  <c r="R1624" i="5"/>
  <c r="R1744" i="5"/>
  <c r="R655" i="5"/>
  <c r="R1239" i="5"/>
  <c r="R1330" i="5"/>
  <c r="R1450" i="5"/>
  <c r="R1594" i="5"/>
  <c r="R1658" i="5"/>
  <c r="R1738" i="5"/>
  <c r="R1238" i="5"/>
  <c r="R1449" i="5"/>
  <c r="R1609" i="5"/>
  <c r="R2050" i="5"/>
  <c r="R2114" i="5"/>
  <c r="R2354" i="5"/>
  <c r="R2522" i="5"/>
  <c r="R78" i="5"/>
  <c r="R1259" i="5"/>
  <c r="R1547" i="5"/>
  <c r="R1713" i="5"/>
  <c r="R2083" i="5"/>
  <c r="R2323" i="5"/>
  <c r="R2523" i="5"/>
  <c r="R361" i="5"/>
  <c r="R1276" i="5"/>
  <c r="R1516" i="5"/>
  <c r="R1689" i="5"/>
  <c r="R1740" i="5"/>
  <c r="R2068" i="5"/>
  <c r="R2100" i="5"/>
  <c r="R2308" i="5"/>
  <c r="R2356" i="5"/>
  <c r="R2388" i="5"/>
  <c r="R2524" i="5"/>
  <c r="R2556" i="5"/>
  <c r="R2668" i="5"/>
  <c r="R685" i="5"/>
  <c r="R1229" i="5"/>
  <c r="R1297" i="5"/>
  <c r="R1425" i="5"/>
  <c r="R1564" i="5"/>
  <c r="R1653" i="5"/>
  <c r="R1742" i="5"/>
  <c r="R2070" i="5"/>
  <c r="R2102" i="5"/>
  <c r="R2318" i="5"/>
  <c r="R2350" i="5"/>
  <c r="R2382" i="5"/>
  <c r="R2534" i="5"/>
  <c r="R2566" i="5"/>
  <c r="R372" i="5"/>
  <c r="R1261" i="5"/>
  <c r="R1453" i="5"/>
  <c r="R1652" i="5"/>
  <c r="R2053" i="5"/>
  <c r="R2117" i="5"/>
  <c r="R2357" i="5"/>
  <c r="R2533" i="5"/>
  <c r="R2671" i="5"/>
  <c r="R2727" i="5"/>
  <c r="R2815" i="5"/>
  <c r="R2847" i="5"/>
  <c r="R1149" i="5"/>
  <c r="R1299" i="5"/>
  <c r="R1579" i="5"/>
  <c r="R1732" i="5"/>
  <c r="R338" i="5"/>
  <c r="R352" i="5"/>
  <c r="R150" i="5"/>
  <c r="R87" i="5"/>
  <c r="R51" i="5"/>
  <c r="R111" i="5"/>
  <c r="R315" i="5"/>
  <c r="R401" i="5"/>
  <c r="R1183" i="5"/>
  <c r="R57" i="5"/>
  <c r="R31" i="5"/>
  <c r="R1462" i="5"/>
  <c r="R1431" i="5"/>
  <c r="R1551" i="5"/>
  <c r="R1671" i="5"/>
  <c r="R1807" i="5"/>
  <c r="R1210" i="5"/>
  <c r="R1400" i="5"/>
  <c r="R1520" i="5"/>
  <c r="R1632" i="5"/>
  <c r="R1760" i="5"/>
  <c r="R1148" i="5"/>
  <c r="R1249" i="5"/>
  <c r="R1378" i="5"/>
  <c r="R1466" i="5"/>
  <c r="R1602" i="5"/>
  <c r="R1666" i="5"/>
  <c r="R1746" i="5"/>
  <c r="R1257" i="5"/>
  <c r="R1481" i="5"/>
  <c r="R1621" i="5"/>
  <c r="R2058" i="5"/>
  <c r="R2122" i="5"/>
  <c r="R2362" i="5"/>
  <c r="R2530" i="5"/>
  <c r="R350" i="5"/>
  <c r="R1291" i="5"/>
  <c r="R1572" i="5"/>
  <c r="R1725" i="5"/>
  <c r="R2091" i="5"/>
  <c r="R2331" i="5"/>
  <c r="R2531" i="5"/>
  <c r="R575" i="5"/>
  <c r="R1292" i="5"/>
  <c r="R1532" i="5"/>
  <c r="R1701" i="5"/>
  <c r="R1779" i="5"/>
  <c r="R2076" i="5"/>
  <c r="R2108" i="5"/>
  <c r="R2324" i="5"/>
  <c r="R2364" i="5"/>
  <c r="R2492" i="5"/>
  <c r="R2532" i="5"/>
  <c r="R2564" i="5"/>
  <c r="R134" i="5"/>
  <c r="R1147" i="5"/>
  <c r="R1247" i="5"/>
  <c r="R1329" i="5"/>
  <c r="R1473" i="5"/>
  <c r="R1603" i="5"/>
  <c r="R1667" i="5"/>
  <c r="R2046" i="5"/>
  <c r="R2078" i="5"/>
  <c r="R2110" i="5"/>
  <c r="R2326" i="5"/>
  <c r="R2358" i="5"/>
  <c r="R2494" i="5"/>
  <c r="R2542" i="5"/>
  <c r="R2574" i="5"/>
  <c r="R583" i="5"/>
  <c r="R1325" i="5"/>
  <c r="R1517" i="5"/>
  <c r="R1702" i="5"/>
  <c r="R2069" i="5"/>
  <c r="R2309" i="5"/>
  <c r="R2373" i="5"/>
  <c r="R2549" i="5"/>
  <c r="R2679" i="5"/>
  <c r="R2735" i="5"/>
  <c r="R2823" i="5"/>
  <c r="R2855" i="5"/>
  <c r="R1193" i="5"/>
  <c r="R1395" i="5"/>
  <c r="R1604" i="5"/>
  <c r="R2055" i="5"/>
  <c r="R402" i="5"/>
  <c r="R416" i="5"/>
  <c r="R342" i="5"/>
  <c r="R323" i="5"/>
  <c r="R221" i="5"/>
  <c r="R351" i="5"/>
  <c r="R427" i="5"/>
  <c r="R628" i="5"/>
  <c r="R337" i="5"/>
  <c r="R433" i="5"/>
  <c r="R1164" i="5"/>
  <c r="R117" i="5"/>
  <c r="R1447" i="5"/>
  <c r="R1599" i="5"/>
  <c r="R1695" i="5"/>
  <c r="R121" i="5"/>
  <c r="R1246" i="5"/>
  <c r="R1416" i="5"/>
  <c r="R1552" i="5"/>
  <c r="R1648" i="5"/>
  <c r="R147" i="5"/>
  <c r="R1190" i="5"/>
  <c r="R1266" i="5"/>
  <c r="R1402" i="5"/>
  <c r="R1506" i="5"/>
  <c r="R1618" i="5"/>
  <c r="R1690" i="5"/>
  <c r="R206" i="5"/>
  <c r="R1289" i="5"/>
  <c r="R1529" i="5"/>
  <c r="R1685" i="5"/>
  <c r="R2074" i="5"/>
  <c r="R2314" i="5"/>
  <c r="R2378" i="5"/>
  <c r="R2546" i="5"/>
  <c r="R657" i="5"/>
  <c r="R1403" i="5"/>
  <c r="R1611" i="5"/>
  <c r="R1750" i="5"/>
  <c r="R2107" i="5"/>
  <c r="R2355" i="5"/>
  <c r="R2547" i="5"/>
  <c r="R1182" i="5"/>
  <c r="R1372" i="5"/>
  <c r="R1573" i="5"/>
  <c r="R1715" i="5"/>
  <c r="R2052" i="5"/>
  <c r="R2084" i="5"/>
  <c r="R2116" i="5"/>
  <c r="R2332" i="5"/>
  <c r="R2372" i="5"/>
  <c r="R2500" i="5"/>
  <c r="R2540" i="5"/>
  <c r="R2572" i="5"/>
  <c r="R398" i="5"/>
  <c r="R1169" i="5"/>
  <c r="R1265" i="5"/>
  <c r="R1377" i="5"/>
  <c r="R40" i="5"/>
  <c r="R435" i="5"/>
  <c r="R665" i="5"/>
  <c r="R1511" i="5"/>
  <c r="R1264" i="5"/>
  <c r="R567" i="5"/>
  <c r="R1554" i="5"/>
  <c r="R1433" i="5"/>
  <c r="R2346" i="5"/>
  <c r="R1515" i="5"/>
  <c r="R2507" i="5"/>
  <c r="R1676" i="5"/>
  <c r="R2124" i="5"/>
  <c r="R2548" i="5"/>
  <c r="R1281" i="5"/>
  <c r="R1614" i="5"/>
  <c r="R2054" i="5"/>
  <c r="R2118" i="5"/>
  <c r="R2366" i="5"/>
  <c r="R2550" i="5"/>
  <c r="R1185" i="5"/>
  <c r="R1549" i="5"/>
  <c r="R2085" i="5"/>
  <c r="R2501" i="5"/>
  <c r="R2687" i="5"/>
  <c r="R2831" i="5"/>
  <c r="R1231" i="5"/>
  <c r="R1681" i="5"/>
  <c r="R2103" i="5"/>
  <c r="R2343" i="5"/>
  <c r="R2519" i="5"/>
  <c r="R2583" i="5"/>
  <c r="R2696" i="5"/>
  <c r="R2736" i="5"/>
  <c r="R2832" i="5"/>
  <c r="R2864" i="5"/>
  <c r="R1194" i="5"/>
  <c r="R1460" i="5"/>
  <c r="R1683" i="5"/>
  <c r="R2072" i="5"/>
  <c r="R2312" i="5"/>
  <c r="R2376" i="5"/>
  <c r="R2536" i="5"/>
  <c r="R2681" i="5"/>
  <c r="R2737" i="5"/>
  <c r="R2833" i="5"/>
  <c r="R2865" i="5"/>
  <c r="R1277" i="5"/>
  <c r="R1613" i="5"/>
  <c r="R2061" i="5"/>
  <c r="R2125" i="5"/>
  <c r="R2381" i="5"/>
  <c r="R2541" i="5"/>
  <c r="R2675" i="5"/>
  <c r="R2707" i="5"/>
  <c r="R2739" i="5"/>
  <c r="R2827" i="5"/>
  <c r="R2859" i="5"/>
  <c r="R1251" i="5"/>
  <c r="R1540" i="5"/>
  <c r="R1694" i="5"/>
  <c r="R2080" i="5"/>
  <c r="R2320" i="5"/>
  <c r="R2512" i="5"/>
  <c r="R2669" i="5"/>
  <c r="R2709" i="5"/>
  <c r="R2741" i="5"/>
  <c r="R2829" i="5"/>
  <c r="R2861" i="5"/>
  <c r="R1643" i="5"/>
  <c r="R2305" i="5"/>
  <c r="R2561" i="5"/>
  <c r="R2742" i="5"/>
  <c r="R1250" i="5"/>
  <c r="R2057" i="5"/>
  <c r="R2527" i="5"/>
  <c r="R2746" i="5"/>
  <c r="R1509" i="5"/>
  <c r="R2361" i="5"/>
  <c r="R2748" i="5"/>
  <c r="R521" i="5"/>
  <c r="R1668" i="5"/>
  <c r="R2367" i="5"/>
  <c r="R2708" i="5"/>
  <c r="R1606" i="5"/>
  <c r="R2113" i="5"/>
  <c r="R2666" i="5"/>
  <c r="R2838" i="5"/>
  <c r="R1556" i="5"/>
  <c r="R2383" i="5"/>
  <c r="R2716" i="5"/>
  <c r="R2866" i="5"/>
  <c r="R2385" i="5"/>
  <c r="R1684" i="5"/>
  <c r="R2089" i="5"/>
  <c r="R1748" i="5"/>
  <c r="R1477" i="5"/>
  <c r="R175" i="5"/>
  <c r="R2513" i="5"/>
  <c r="R2377" i="5"/>
  <c r="R2868" i="5"/>
  <c r="R1195" i="5"/>
  <c r="R584" i="5"/>
  <c r="R549" i="5"/>
  <c r="R653" i="5"/>
  <c r="R1615" i="5"/>
  <c r="R1432" i="5"/>
  <c r="R1230" i="5"/>
  <c r="R1650" i="5"/>
  <c r="R1596" i="5"/>
  <c r="R2506" i="5"/>
  <c r="R1700" i="5"/>
  <c r="R2667" i="5"/>
  <c r="R1726" i="5"/>
  <c r="R2340" i="5"/>
  <c r="R2580" i="5"/>
  <c r="R1409" i="5"/>
  <c r="R1641" i="5"/>
  <c r="R2062" i="5"/>
  <c r="R2310" i="5"/>
  <c r="R2374" i="5"/>
  <c r="R2558" i="5"/>
  <c r="R1225" i="5"/>
  <c r="R1627" i="5"/>
  <c r="R2101" i="5"/>
  <c r="R2517" i="5"/>
  <c r="R2695" i="5"/>
  <c r="R2839" i="5"/>
  <c r="R1267" i="5"/>
  <c r="R1707" i="5"/>
  <c r="R2119" i="5"/>
  <c r="R2359" i="5"/>
  <c r="R2535" i="5"/>
  <c r="R2672" i="5"/>
  <c r="R2704" i="5"/>
  <c r="R2744" i="5"/>
  <c r="R2840" i="5"/>
  <c r="R420" i="5"/>
  <c r="R1233" i="5"/>
  <c r="R1605" i="5"/>
  <c r="R1708" i="5"/>
  <c r="R2088" i="5"/>
  <c r="R2328" i="5"/>
  <c r="R2392" i="5"/>
  <c r="R2568" i="5"/>
  <c r="R2689" i="5"/>
  <c r="R2745" i="5"/>
  <c r="R2841" i="5"/>
  <c r="R668" i="5"/>
  <c r="R1309" i="5"/>
  <c r="R1638" i="5"/>
  <c r="R2077" i="5"/>
  <c r="R2317" i="5"/>
  <c r="R2493" i="5"/>
  <c r="R2557" i="5"/>
  <c r="R2683" i="5"/>
  <c r="R2715" i="5"/>
  <c r="R2747" i="5"/>
  <c r="R2835" i="5"/>
  <c r="R2867" i="5"/>
  <c r="R1444" i="5"/>
  <c r="R1593" i="5"/>
  <c r="R1747" i="5"/>
  <c r="R2096" i="5"/>
  <c r="R2336" i="5"/>
  <c r="R2528" i="5"/>
  <c r="R2677" i="5"/>
  <c r="R2717" i="5"/>
  <c r="R2749" i="5"/>
  <c r="R2837" i="5"/>
  <c r="R2869" i="5"/>
  <c r="R1709" i="5"/>
  <c r="R2351" i="5"/>
  <c r="R2678" i="5"/>
  <c r="R2828" i="5"/>
  <c r="R1413" i="5"/>
  <c r="R2097" i="5"/>
  <c r="R2569" i="5"/>
  <c r="R2830" i="5"/>
  <c r="R2063" i="5"/>
  <c r="R2575" i="5"/>
  <c r="R2812" i="5"/>
  <c r="R1269" i="5"/>
  <c r="R2065" i="5"/>
  <c r="R2495" i="5"/>
  <c r="R539" i="5"/>
  <c r="R1670" i="5"/>
  <c r="R2329" i="5"/>
  <c r="R2690" i="5"/>
  <c r="R2860" i="5"/>
  <c r="R1620" i="5"/>
  <c r="R2511" i="5"/>
  <c r="R2738" i="5"/>
  <c r="R1617" i="5"/>
  <c r="R2559" i="5"/>
  <c r="R2079" i="5"/>
  <c r="R2718" i="5"/>
  <c r="R2121" i="5"/>
  <c r="R2303" i="5"/>
  <c r="R1215" i="5"/>
  <c r="R2676" i="5"/>
  <c r="R2814" i="5"/>
  <c r="R2670" i="5"/>
  <c r="R2335" i="5"/>
  <c r="R449" i="5"/>
  <c r="R590" i="5"/>
  <c r="R1253" i="5"/>
  <c r="R1711" i="5"/>
  <c r="R1616" i="5"/>
  <c r="R1298" i="5"/>
  <c r="R1730" i="5"/>
  <c r="R1749" i="5"/>
  <c r="R2586" i="5"/>
  <c r="R2075" i="5"/>
  <c r="R1260" i="5"/>
  <c r="R2060" i="5"/>
  <c r="R2380" i="5"/>
  <c r="R607" i="5"/>
  <c r="R1489" i="5"/>
  <c r="R1705" i="5"/>
  <c r="R2086" i="5"/>
  <c r="R2334" i="5"/>
  <c r="R2502" i="5"/>
  <c r="R2582" i="5"/>
  <c r="R1357" i="5"/>
  <c r="R1729" i="5"/>
  <c r="R2325" i="5"/>
  <c r="R2565" i="5"/>
  <c r="R2743" i="5"/>
  <c r="R2863" i="5"/>
  <c r="R1459" i="5"/>
  <c r="R2071" i="5"/>
  <c r="R2311" i="5"/>
  <c r="R2375" i="5"/>
  <c r="R2551" i="5"/>
  <c r="R2680" i="5"/>
  <c r="R2712" i="5"/>
  <c r="R2816" i="5"/>
  <c r="R2848" i="5"/>
  <c r="R621" i="5"/>
  <c r="R1268" i="5"/>
  <c r="R1630" i="5"/>
  <c r="R1733" i="5"/>
  <c r="R2104" i="5"/>
  <c r="R2344" i="5"/>
  <c r="R2504" i="5"/>
  <c r="R2584" i="5"/>
  <c r="R2697" i="5"/>
  <c r="R2817" i="5"/>
  <c r="R2849" i="5"/>
  <c r="R1205" i="5"/>
  <c r="R1373" i="5"/>
  <c r="R1716" i="5"/>
  <c r="R2093" i="5"/>
  <c r="R2349" i="5"/>
  <c r="R2509" i="5"/>
  <c r="R2573" i="5"/>
  <c r="R2691" i="5"/>
  <c r="R2723" i="5"/>
  <c r="R2811" i="5"/>
  <c r="R2843" i="5"/>
  <c r="R531" i="5"/>
  <c r="R1476" i="5"/>
  <c r="R1619" i="5"/>
  <c r="R2048" i="5"/>
  <c r="R2112" i="5"/>
  <c r="R2368" i="5"/>
  <c r="R2560" i="5"/>
  <c r="R2685" i="5"/>
  <c r="R2725" i="5"/>
  <c r="R2813" i="5"/>
  <c r="R2845" i="5"/>
  <c r="R1234" i="5"/>
  <c r="R2049" i="5"/>
  <c r="R2393" i="5"/>
  <c r="R2700" i="5"/>
  <c r="R2850" i="5"/>
  <c r="R1581" i="5"/>
  <c r="R2313" i="5"/>
  <c r="R2682" i="5"/>
  <c r="R2852" i="5"/>
  <c r="R2105" i="5"/>
  <c r="R2684" i="5"/>
  <c r="R2834" i="5"/>
  <c r="R1443" i="5"/>
  <c r="R2111" i="5"/>
  <c r="R2577" i="5"/>
  <c r="R1283" i="5"/>
  <c r="R1745" i="5"/>
  <c r="S1087" i="5"/>
  <c r="S1088" i="5"/>
  <c r="S1084" i="5"/>
  <c r="S1082" i="5"/>
  <c r="R260" i="5"/>
  <c r="R247" i="5"/>
  <c r="S1061" i="5"/>
  <c r="S1056" i="5"/>
  <c r="S1060" i="5"/>
  <c r="S1074" i="5"/>
  <c r="S1065" i="5"/>
  <c r="R2858" i="5"/>
  <c r="R2345" i="5"/>
  <c r="R2842" i="5"/>
  <c r="R2826" i="5"/>
  <c r="R2047" i="5"/>
  <c r="R2694" i="5"/>
  <c r="R1475" i="5"/>
  <c r="R2585" i="5"/>
  <c r="R2686" i="5"/>
  <c r="R2726" i="5"/>
  <c r="R2353" i="5"/>
  <c r="R2521" i="5"/>
  <c r="R2821" i="5"/>
  <c r="R2384" i="5"/>
  <c r="R1508" i="5"/>
  <c r="R2731" i="5"/>
  <c r="R2365" i="5"/>
  <c r="R1243" i="5"/>
  <c r="R2673" i="5"/>
  <c r="R2056" i="5"/>
  <c r="R2856" i="5"/>
  <c r="R2567" i="5"/>
  <c r="R1553" i="5"/>
  <c r="R2341" i="5"/>
  <c r="R2518" i="5"/>
  <c r="R1521" i="5"/>
  <c r="R1484" i="5"/>
  <c r="R1220" i="5"/>
  <c r="R1197" i="5"/>
  <c r="S1080" i="5"/>
  <c r="S1076" i="5"/>
  <c r="R254" i="5"/>
  <c r="S1071" i="5"/>
  <c r="S1075" i="5"/>
  <c r="S1066" i="5"/>
  <c r="R2505" i="5"/>
  <c r="R1565" i="5"/>
  <c r="R2730" i="5"/>
  <c r="R2714" i="5"/>
  <c r="R1633" i="5"/>
  <c r="R2674" i="5"/>
  <c r="R1213" i="5"/>
  <c r="R2497" i="5"/>
  <c r="R2321" i="5"/>
  <c r="R2319" i="5"/>
  <c r="R1645" i="5"/>
  <c r="R2095" i="5"/>
  <c r="R2733" i="5"/>
  <c r="R2304" i="5"/>
  <c r="R1214" i="5"/>
  <c r="R2699" i="5"/>
  <c r="R2109" i="5"/>
  <c r="R2857" i="5"/>
  <c r="R2520" i="5"/>
  <c r="R1657" i="5"/>
  <c r="R2824" i="5"/>
  <c r="R2503" i="5"/>
  <c r="R148" i="5"/>
  <c r="R1780" i="5"/>
  <c r="R2342" i="5"/>
  <c r="R1189" i="5"/>
  <c r="R2315" i="5"/>
  <c r="R1442" i="5"/>
  <c r="R217" i="5"/>
  <c r="S1085" i="5"/>
  <c r="S1089" i="5"/>
  <c r="R268" i="5"/>
  <c r="S1070" i="5"/>
  <c r="S1057" i="5"/>
  <c r="S1079" i="5"/>
  <c r="S1086" i="5"/>
  <c r="S1083" i="5"/>
  <c r="S1069" i="5"/>
  <c r="S1072" i="5"/>
  <c r="S1062" i="5"/>
  <c r="S1067" i="5"/>
  <c r="R2740" i="5"/>
  <c r="R2862" i="5"/>
  <c r="R2846" i="5"/>
  <c r="R1461" i="5"/>
  <c r="R2820" i="5"/>
  <c r="R2844" i="5"/>
  <c r="R2081" i="5"/>
  <c r="R2818" i="5"/>
  <c r="R2073" i="5"/>
  <c r="R1595" i="5"/>
  <c r="R1252" i="5"/>
  <c r="R2870" i="5"/>
  <c r="R1411" i="5"/>
  <c r="R2693" i="5"/>
  <c r="R2064" i="5"/>
  <c r="R2851" i="5"/>
  <c r="R2665" i="5"/>
  <c r="R1741" i="5"/>
  <c r="R2825" i="5"/>
  <c r="R2360" i="5"/>
  <c r="R1332" i="5"/>
  <c r="R2728" i="5"/>
  <c r="R2327" i="5"/>
  <c r="R2751" i="5"/>
  <c r="R1421" i="5"/>
  <c r="R2094" i="5"/>
  <c r="R2508" i="5"/>
  <c r="R1241" i="5"/>
  <c r="R1728" i="5"/>
  <c r="R407" i="5"/>
  <c r="H8" i="32" a="1"/>
  <c r="H8" i="32" s="1"/>
  <c r="I8" i="32" s="1"/>
  <c r="H3" i="32" a="1"/>
  <c r="H3" i="32" s="1"/>
  <c r="I3" i="32" s="1"/>
  <c r="H4" i="32" a="1"/>
  <c r="H4" i="32" s="1"/>
  <c r="I4" i="32" s="1"/>
  <c r="H5" i="32" a="1"/>
  <c r="H5" i="32" s="1"/>
  <c r="I5" i="32" s="1"/>
  <c r="H6" i="32" a="1"/>
  <c r="H6" i="32" s="1"/>
  <c r="I6" i="32" s="1"/>
  <c r="H9" i="32" a="1"/>
  <c r="H9" i="32" s="1"/>
  <c r="I9" i="32" s="1"/>
  <c r="H7" i="32" a="1"/>
  <c r="H7" i="32" s="1"/>
  <c r="I7" i="32" s="1"/>
  <c r="R34" i="5"/>
  <c r="R162" i="5"/>
  <c r="R346" i="5"/>
  <c r="R410" i="5"/>
  <c r="R48" i="5"/>
  <c r="R160" i="5"/>
  <c r="R360" i="5"/>
  <c r="R432" i="5"/>
  <c r="R592" i="5"/>
  <c r="R54" i="5"/>
  <c r="R161" i="5"/>
  <c r="R353" i="5"/>
  <c r="R514" i="5"/>
  <c r="R660" i="5"/>
  <c r="R99" i="5"/>
  <c r="R333" i="5"/>
  <c r="R419" i="5"/>
  <c r="R597" i="5"/>
  <c r="R79" i="5"/>
  <c r="R319" i="5"/>
  <c r="R535" i="5"/>
  <c r="R153" i="5"/>
  <c r="R125" i="5"/>
  <c r="R367" i="5"/>
  <c r="R563" i="5"/>
  <c r="R101" i="5"/>
  <c r="R327" i="5"/>
  <c r="R443" i="5"/>
  <c r="R602" i="5"/>
  <c r="R70" i="5"/>
  <c r="R422" i="5"/>
  <c r="R658" i="5"/>
  <c r="R313" i="5"/>
  <c r="R564" i="5"/>
  <c r="R1191" i="5"/>
  <c r="R359" i="5"/>
  <c r="R681" i="5"/>
  <c r="R1216" i="5"/>
  <c r="R113" i="5"/>
  <c r="R457" i="5"/>
  <c r="R667" i="5"/>
  <c r="R390" i="5"/>
  <c r="R105" i="5"/>
  <c r="R1186" i="5"/>
  <c r="R1262" i="5"/>
  <c r="R1382" i="5"/>
  <c r="R1470" i="5"/>
  <c r="R326" i="5"/>
  <c r="R1209" i="5"/>
  <c r="R1279" i="5"/>
  <c r="R1439" i="5"/>
  <c r="R1543" i="5"/>
  <c r="R1623" i="5"/>
  <c r="R1703" i="5"/>
  <c r="R49" i="5"/>
  <c r="R1198" i="5"/>
  <c r="R1272" i="5"/>
  <c r="R1424" i="5"/>
  <c r="R1544" i="5"/>
  <c r="R1640" i="5"/>
  <c r="R62" i="5"/>
  <c r="R1180" i="5"/>
  <c r="R1258" i="5"/>
  <c r="R1394" i="5"/>
  <c r="R1474" i="5"/>
  <c r="R1610" i="5"/>
  <c r="R1674" i="5"/>
  <c r="R61" i="5"/>
  <c r="R1273" i="5"/>
  <c r="R1513" i="5"/>
  <c r="R1673" i="5"/>
  <c r="R2066" i="5"/>
  <c r="R2306" i="5"/>
  <c r="R2370" i="5"/>
  <c r="R2538" i="5"/>
  <c r="R573" i="5"/>
  <c r="R1371" i="5"/>
  <c r="R1597" i="5"/>
  <c r="R1739" i="5"/>
  <c r="R2099" i="5"/>
  <c r="R2339" i="5"/>
  <c r="R2539" i="5"/>
  <c r="R666" i="5"/>
  <c r="R1356" i="5"/>
  <c r="R1561" i="5"/>
  <c r="R58" i="5"/>
  <c r="R186" i="5"/>
  <c r="R354" i="5"/>
  <c r="R418" i="5"/>
  <c r="R88" i="5"/>
  <c r="R216" i="5"/>
  <c r="R368" i="5"/>
  <c r="R440" i="5"/>
  <c r="R600" i="5"/>
  <c r="R76" i="5"/>
  <c r="R172" i="5"/>
  <c r="R364" i="5"/>
  <c r="R550" i="5"/>
  <c r="R669" i="5"/>
  <c r="R119" i="5"/>
  <c r="R343" i="5"/>
  <c r="R515" i="5"/>
  <c r="R606" i="5"/>
  <c r="R93" i="5"/>
  <c r="R335" i="5"/>
  <c r="R25" i="5"/>
  <c r="R166" i="5"/>
  <c r="R155" i="5"/>
  <c r="R381" i="5"/>
  <c r="R574" i="5"/>
  <c r="R127" i="5"/>
  <c r="R341" i="5"/>
  <c r="R517" i="5"/>
  <c r="R613" i="5"/>
  <c r="R100" i="5"/>
  <c r="R445" i="5"/>
  <c r="R676" i="5"/>
  <c r="R334" i="5"/>
  <c r="R581" i="5"/>
  <c r="R1207" i="5"/>
  <c r="R382" i="5"/>
  <c r="R693" i="5"/>
  <c r="R1224" i="5"/>
  <c r="R198" i="5"/>
  <c r="R516" i="5"/>
  <c r="R30" i="5"/>
  <c r="R436" i="5"/>
  <c r="R317" i="5"/>
  <c r="R1196" i="5"/>
  <c r="R1270" i="5"/>
  <c r="R1390" i="5"/>
  <c r="R1478" i="5"/>
  <c r="R388" i="5"/>
  <c r="R1218" i="5"/>
  <c r="R1303" i="5"/>
  <c r="R66" i="5"/>
  <c r="R194" i="5"/>
  <c r="R362" i="5"/>
  <c r="R426" i="5"/>
  <c r="R96" i="5"/>
  <c r="R312" i="5"/>
  <c r="R376" i="5"/>
  <c r="R448" i="5"/>
  <c r="R608" i="5"/>
  <c r="R86" i="5"/>
  <c r="R182" i="5"/>
  <c r="R374" i="5"/>
  <c r="R559" i="5"/>
  <c r="R678" i="5"/>
  <c r="R131" i="5"/>
  <c r="R355" i="5"/>
  <c r="R524" i="5"/>
  <c r="R661" i="5"/>
  <c r="R107" i="5"/>
  <c r="R349" i="5"/>
  <c r="R38" i="5"/>
  <c r="R180" i="5"/>
  <c r="R167" i="5"/>
  <c r="R395" i="5"/>
  <c r="R599" i="5"/>
  <c r="R157" i="5"/>
  <c r="R357" i="5"/>
  <c r="R529" i="5"/>
  <c r="R627" i="5"/>
  <c r="R126" i="5"/>
  <c r="R525" i="5"/>
  <c r="R691" i="5"/>
  <c r="R358" i="5"/>
  <c r="R595" i="5"/>
  <c r="R47" i="5"/>
  <c r="R530" i="5"/>
  <c r="R1144" i="5"/>
  <c r="R1232" i="5"/>
  <c r="R318" i="5"/>
  <c r="R534" i="5"/>
  <c r="R60" i="5"/>
  <c r="R518" i="5"/>
  <c r="R373" i="5"/>
  <c r="R1206" i="5"/>
  <c r="R1278" i="5"/>
  <c r="R1414" i="5"/>
  <c r="R1510" i="5"/>
  <c r="R444" i="5"/>
  <c r="R1227" i="5"/>
  <c r="R1375" i="5"/>
  <c r="R1455" i="5"/>
  <c r="R1575" i="5"/>
  <c r="R1639" i="5"/>
  <c r="R1727" i="5"/>
  <c r="R329" i="5"/>
  <c r="R1219" i="5"/>
  <c r="R1312" i="5"/>
  <c r="R1448" i="5"/>
  <c r="R1592" i="5"/>
  <c r="R1664" i="5"/>
  <c r="R348" i="5"/>
  <c r="R1202" i="5"/>
  <c r="R1274" i="5"/>
  <c r="R1410" i="5"/>
  <c r="R1514" i="5"/>
  <c r="R1626" i="5"/>
  <c r="R1706" i="5"/>
  <c r="R340" i="5"/>
  <c r="R1385" i="5"/>
  <c r="R1545" i="5"/>
  <c r="R1699" i="5"/>
  <c r="R2082" i="5"/>
  <c r="R2322" i="5"/>
  <c r="R2386" i="5"/>
  <c r="R2562" i="5"/>
  <c r="R1181" i="5"/>
  <c r="R1419" i="5"/>
  <c r="R1622" i="5"/>
  <c r="R2051" i="5"/>
  <c r="R2115" i="5"/>
  <c r="R2363" i="5"/>
  <c r="R2563" i="5"/>
  <c r="R1204" i="5"/>
  <c r="R1404" i="5"/>
  <c r="R1625" i="5"/>
  <c r="R106" i="5"/>
  <c r="R210" i="5"/>
  <c r="R370" i="5"/>
  <c r="R434" i="5"/>
  <c r="R104" i="5"/>
  <c r="R320" i="5"/>
  <c r="R384" i="5"/>
  <c r="R520" i="5"/>
  <c r="R616" i="5"/>
  <c r="R108" i="5"/>
  <c r="R193" i="5"/>
  <c r="R385" i="5"/>
  <c r="R569" i="5"/>
  <c r="R23" i="5"/>
  <c r="R151" i="5"/>
  <c r="R365" i="5"/>
  <c r="R542" i="5"/>
  <c r="R670" i="5"/>
  <c r="R123" i="5"/>
  <c r="R363" i="5"/>
  <c r="R52" i="5"/>
  <c r="R222" i="5"/>
  <c r="R181" i="5"/>
  <c r="R411" i="5"/>
  <c r="R622" i="5"/>
  <c r="R171" i="5"/>
  <c r="R371" i="5"/>
  <c r="R540" i="5"/>
  <c r="R650" i="5"/>
  <c r="R156" i="5"/>
  <c r="R545" i="5"/>
  <c r="R46" i="5"/>
  <c r="R380" i="5"/>
  <c r="R612" i="5"/>
  <c r="R103" i="5"/>
  <c r="R548" i="5"/>
  <c r="R1168" i="5"/>
  <c r="R1240" i="5"/>
  <c r="R345" i="5"/>
  <c r="R571" i="5"/>
  <c r="R116" i="5"/>
  <c r="R537" i="5"/>
  <c r="R441" i="5"/>
  <c r="R1217" i="5"/>
  <c r="R1286" i="5"/>
  <c r="R1422" i="5"/>
  <c r="R1518" i="5"/>
  <c r="R553" i="5"/>
  <c r="R1236" i="5"/>
  <c r="R1383" i="5"/>
  <c r="R1463" i="5"/>
  <c r="R1583" i="5"/>
  <c r="R1647" i="5"/>
  <c r="R1743" i="5"/>
  <c r="R393" i="5"/>
  <c r="R1228" i="5"/>
  <c r="R1376" i="5"/>
  <c r="R1456" i="5"/>
  <c r="R1600" i="5"/>
  <c r="R1672" i="5"/>
  <c r="R409" i="5"/>
  <c r="R1212" i="5"/>
  <c r="R1282" i="5"/>
  <c r="R1418" i="5"/>
  <c r="R1530" i="5"/>
  <c r="R1634" i="5"/>
  <c r="R1714" i="5"/>
  <c r="R558" i="5"/>
  <c r="R1401" i="5"/>
  <c r="R1557" i="5"/>
  <c r="R1710" i="5"/>
  <c r="R2090" i="5"/>
  <c r="R2330" i="5"/>
  <c r="R2394" i="5"/>
  <c r="R2570" i="5"/>
  <c r="R1203" i="5"/>
  <c r="R1435" i="5"/>
  <c r="R1649" i="5"/>
  <c r="R2059" i="5"/>
  <c r="R2123" i="5"/>
  <c r="R2371" i="5"/>
  <c r="R2571" i="5"/>
  <c r="R1223" i="5"/>
  <c r="R1420" i="5"/>
  <c r="R1637" i="5"/>
  <c r="R122" i="5"/>
  <c r="R218" i="5"/>
  <c r="R378" i="5"/>
  <c r="R442" i="5"/>
  <c r="R112" i="5"/>
  <c r="R328" i="5"/>
  <c r="R392" i="5"/>
  <c r="R536" i="5"/>
  <c r="R656" i="5"/>
  <c r="R118" i="5"/>
  <c r="R214" i="5"/>
  <c r="R396" i="5"/>
  <c r="R587" i="5"/>
  <c r="R35" i="5"/>
  <c r="R173" i="5"/>
  <c r="R375" i="5"/>
  <c r="R551" i="5"/>
  <c r="R679" i="5"/>
  <c r="R135" i="5"/>
  <c r="R379" i="5"/>
  <c r="R68" i="5"/>
  <c r="R27" i="5"/>
  <c r="R197" i="5"/>
  <c r="R453" i="5"/>
  <c r="R659" i="5"/>
  <c r="R187" i="5"/>
  <c r="R383" i="5"/>
  <c r="R554" i="5"/>
  <c r="R663" i="5"/>
  <c r="R331" i="5"/>
  <c r="R562" i="5"/>
  <c r="R102" i="5"/>
  <c r="R403" i="5"/>
  <c r="R662" i="5"/>
  <c r="R159" i="5"/>
  <c r="R582" i="5"/>
  <c r="R1184" i="5"/>
  <c r="R1248" i="5"/>
  <c r="R366" i="5"/>
  <c r="R585" i="5"/>
  <c r="R145" i="5"/>
  <c r="R572" i="5"/>
  <c r="R543" i="5"/>
  <c r="R1226" i="5"/>
  <c r="R1302" i="5"/>
  <c r="R1438" i="5"/>
  <c r="R1526" i="5"/>
  <c r="R593" i="5"/>
  <c r="R1245" i="5"/>
  <c r="R1391" i="5"/>
  <c r="R1479" i="5"/>
  <c r="R1591" i="5"/>
  <c r="R1663" i="5"/>
  <c r="R1751" i="5"/>
  <c r="R454" i="5"/>
  <c r="R1237" i="5"/>
  <c r="R1384" i="5"/>
  <c r="R1464" i="5"/>
  <c r="R1608" i="5"/>
  <c r="R1704" i="5"/>
  <c r="R519" i="5"/>
  <c r="R1221" i="5"/>
  <c r="R1290" i="5"/>
  <c r="R1434" i="5"/>
  <c r="R1546" i="5"/>
  <c r="R1642" i="5"/>
  <c r="R1722" i="5"/>
  <c r="R1201" i="5"/>
  <c r="R1417" i="5"/>
  <c r="R1582" i="5"/>
  <c r="R1724" i="5"/>
  <c r="R2098" i="5"/>
  <c r="R2338" i="5"/>
  <c r="R2498" i="5"/>
  <c r="R2578" i="5"/>
  <c r="R1222" i="5"/>
  <c r="R1467" i="5"/>
  <c r="R1675" i="5"/>
  <c r="R2067" i="5"/>
  <c r="R2307" i="5"/>
  <c r="R2499" i="5"/>
  <c r="R2579" i="5"/>
  <c r="R1242" i="5"/>
  <c r="R1468" i="5"/>
  <c r="R1651" i="5"/>
  <c r="R130" i="5"/>
  <c r="R322" i="5"/>
  <c r="R386" i="5"/>
  <c r="R24" i="5"/>
  <c r="R120" i="5"/>
  <c r="R336" i="5"/>
  <c r="R400" i="5"/>
  <c r="R552" i="5"/>
  <c r="R664" i="5"/>
  <c r="R129" i="5"/>
  <c r="R321" i="5"/>
  <c r="R428" i="5"/>
  <c r="R596" i="5"/>
  <c r="R67" i="5"/>
  <c r="R183" i="5"/>
  <c r="R387" i="5"/>
  <c r="R561" i="5"/>
  <c r="R704" i="5"/>
  <c r="R149" i="5"/>
  <c r="R391" i="5"/>
  <c r="R81" i="5"/>
  <c r="R53" i="5"/>
  <c r="R325" i="5"/>
  <c r="R526" i="5"/>
  <c r="R29" i="5"/>
  <c r="R199" i="5"/>
  <c r="R399" i="5"/>
  <c r="R565" i="5"/>
  <c r="R675" i="5"/>
  <c r="R356" i="5"/>
  <c r="R580" i="5"/>
  <c r="R158" i="5"/>
  <c r="R425" i="5"/>
  <c r="R692" i="5"/>
  <c r="R219" i="5"/>
  <c r="R598" i="5"/>
  <c r="R1192" i="5"/>
  <c r="R1256" i="5"/>
  <c r="R389" i="5"/>
  <c r="R603" i="5"/>
  <c r="R324" i="5"/>
  <c r="R589" i="5"/>
  <c r="R591" i="5"/>
  <c r="R1235" i="5"/>
  <c r="R1310" i="5"/>
  <c r="R1446" i="5"/>
  <c r="R1542" i="5"/>
  <c r="R674" i="5"/>
  <c r="R1254" i="5"/>
  <c r="R1415" i="5"/>
  <c r="R146" i="5"/>
  <c r="R330" i="5"/>
  <c r="R394" i="5"/>
  <c r="R32" i="5"/>
  <c r="R128" i="5"/>
  <c r="R344" i="5"/>
  <c r="R408" i="5"/>
  <c r="R560" i="5"/>
  <c r="R680" i="5"/>
  <c r="R140" i="5"/>
  <c r="R332" i="5"/>
  <c r="R438" i="5"/>
  <c r="R605" i="5"/>
  <c r="R77" i="5"/>
  <c r="R215" i="5"/>
  <c r="R397" i="5"/>
  <c r="R579" i="5"/>
  <c r="R37" i="5"/>
  <c r="R165" i="5"/>
  <c r="R421" i="5"/>
  <c r="R94" i="5"/>
  <c r="R95" i="5"/>
  <c r="R339" i="5"/>
  <c r="R538" i="5"/>
  <c r="R59" i="5"/>
  <c r="R243" i="5"/>
  <c r="R413" i="5"/>
  <c r="R577" i="5"/>
  <c r="R686" i="5"/>
  <c r="R377" i="5"/>
  <c r="R594" i="5"/>
  <c r="R188" i="5"/>
  <c r="R446" i="5"/>
  <c r="R1143" i="5"/>
  <c r="R316" i="5"/>
  <c r="R617" i="5"/>
  <c r="R1200" i="5"/>
  <c r="R28" i="5"/>
  <c r="R412" i="5"/>
  <c r="R635" i="5"/>
  <c r="R347" i="5"/>
  <c r="R604" i="5"/>
  <c r="R671" i="5"/>
  <c r="R1244" i="5"/>
  <c r="R1326" i="5"/>
  <c r="R1454" i="5"/>
  <c r="R36" i="5"/>
  <c r="R1145" i="5"/>
  <c r="R1263" i="5"/>
  <c r="R1423" i="5"/>
  <c r="R1519" i="5"/>
  <c r="R1607" i="5"/>
  <c r="R1687" i="5"/>
  <c r="R1775" i="5"/>
  <c r="R601" i="5"/>
  <c r="R1255" i="5"/>
  <c r="R1408" i="5"/>
  <c r="R1512" i="5"/>
  <c r="D10" i="9"/>
  <c r="N4" i="6" s="1"/>
  <c r="J4" i="6" s="1"/>
  <c r="D14" i="9"/>
  <c r="N6" i="6" s="1"/>
  <c r="J6" i="6" s="1"/>
  <c r="R1043" i="5"/>
  <c r="R1009" i="5"/>
  <c r="R916" i="5"/>
  <c r="R1040" i="5"/>
  <c r="R974" i="5"/>
  <c r="R2001" i="5"/>
  <c r="R1539" i="5"/>
  <c r="R1333" i="5"/>
  <c r="R1968" i="5"/>
  <c r="R1981" i="5"/>
  <c r="R2647" i="5"/>
  <c r="R1989" i="5"/>
  <c r="R1990" i="5"/>
  <c r="R2004" i="5"/>
  <c r="R1558" i="5"/>
  <c r="R1635" i="5"/>
  <c r="R1354" i="5"/>
  <c r="R1344" i="5"/>
  <c r="R1335" i="5"/>
  <c r="R808" i="5"/>
  <c r="R1175" i="5"/>
  <c r="R908" i="5"/>
  <c r="R815" i="5"/>
  <c r="R1005" i="5"/>
  <c r="R1013" i="5"/>
  <c r="R941" i="5"/>
  <c r="R1029" i="5"/>
  <c r="R1017" i="5"/>
  <c r="R1001" i="5"/>
  <c r="R939" i="5"/>
  <c r="R1042" i="5"/>
  <c r="R1032" i="5"/>
  <c r="R922" i="5"/>
  <c r="R931" i="5"/>
  <c r="R2641" i="5"/>
  <c r="R1173" i="5"/>
  <c r="R2009" i="5"/>
  <c r="R1669" i="5"/>
  <c r="R2881" i="5"/>
  <c r="R2007" i="5"/>
  <c r="R1973" i="5"/>
  <c r="R1550" i="5"/>
  <c r="R1972" i="5"/>
  <c r="R1355" i="5"/>
  <c r="R1369" i="5"/>
  <c r="R1346" i="5"/>
  <c r="R1336" i="5"/>
  <c r="R1327" i="5"/>
  <c r="R782" i="5"/>
  <c r="R1135" i="5"/>
  <c r="R816" i="5"/>
  <c r="R791" i="5"/>
  <c r="R1014" i="5"/>
  <c r="R1045" i="5"/>
  <c r="R1016" i="5"/>
  <c r="R2878" i="5"/>
  <c r="R2876" i="5"/>
  <c r="R1129" i="5"/>
  <c r="R2883" i="5"/>
  <c r="R2008" i="5"/>
  <c r="R1654" i="5"/>
  <c r="R1141" i="5"/>
  <c r="R1313" i="5"/>
  <c r="R1324" i="5"/>
  <c r="R907" i="5"/>
  <c r="R1337" i="5"/>
  <c r="R1314" i="5"/>
  <c r="R1178" i="5"/>
  <c r="R1177" i="5"/>
  <c r="R1160" i="5"/>
  <c r="R909" i="5"/>
  <c r="R797" i="5"/>
  <c r="R1004" i="5"/>
  <c r="R1022" i="5"/>
  <c r="R1026" i="5"/>
  <c r="R1031" i="5"/>
  <c r="R962" i="5"/>
  <c r="R1003" i="5"/>
  <c r="R1037" i="5"/>
  <c r="R1011" i="5"/>
  <c r="R1033" i="5"/>
  <c r="R1018" i="5"/>
  <c r="R1008" i="5"/>
  <c r="R1023" i="5"/>
  <c r="R950" i="5"/>
  <c r="R1285" i="5"/>
  <c r="R2017" i="5"/>
  <c r="R2885" i="5"/>
  <c r="R2875" i="5"/>
  <c r="R1976" i="5"/>
  <c r="R1331" i="5"/>
  <c r="R2654" i="5"/>
  <c r="R793" i="5"/>
  <c r="R1162" i="5"/>
  <c r="R2626" i="5"/>
  <c r="R1179" i="5"/>
  <c r="R819" i="5"/>
  <c r="R1146" i="5"/>
  <c r="R784" i="5"/>
  <c r="R1128" i="5"/>
  <c r="R877" i="5"/>
  <c r="R911" i="5"/>
  <c r="R1044" i="5"/>
  <c r="R997" i="5"/>
  <c r="R1010" i="5"/>
  <c r="R1000" i="5"/>
  <c r="R929" i="5"/>
  <c r="R1301" i="5"/>
  <c r="R1659" i="5"/>
  <c r="R2877" i="5"/>
  <c r="R2653" i="5"/>
  <c r="R1300" i="5"/>
  <c r="R2879" i="5"/>
  <c r="R2630" i="5"/>
  <c r="R2652" i="5"/>
  <c r="R1140" i="5"/>
  <c r="R2010" i="5"/>
  <c r="R1157" i="5"/>
  <c r="R794" i="5"/>
  <c r="R814" i="5"/>
  <c r="R1350" i="5"/>
  <c r="R910" i="5"/>
  <c r="R824" i="5"/>
  <c r="R822" i="5"/>
  <c r="R936" i="5"/>
  <c r="R1012" i="5"/>
  <c r="R1020" i="5"/>
  <c r="R1015" i="5"/>
  <c r="R1030" i="5"/>
  <c r="R1025" i="5"/>
  <c r="R1038" i="5"/>
  <c r="R1035" i="5"/>
  <c r="R1006" i="5"/>
  <c r="R1002" i="5"/>
  <c r="R992" i="5"/>
  <c r="R999" i="5"/>
  <c r="R1993" i="5"/>
  <c r="R2882" i="5"/>
  <c r="R2874" i="5"/>
  <c r="R2016" i="5"/>
  <c r="R2013" i="5"/>
  <c r="R2880" i="5"/>
  <c r="R2871" i="5"/>
  <c r="R2014" i="5"/>
  <c r="R2612" i="5"/>
  <c r="R2011" i="5"/>
  <c r="R2002" i="5"/>
  <c r="R818" i="5"/>
  <c r="R1768" i="5"/>
  <c r="R1367" i="5"/>
  <c r="R1342" i="5"/>
  <c r="R812" i="5"/>
  <c r="R811" i="5"/>
  <c r="I147" i="13"/>
  <c r="I155" i="13"/>
  <c r="I148" i="13"/>
  <c r="I149" i="13"/>
  <c r="I157" i="13"/>
  <c r="I150" i="13"/>
  <c r="I151" i="13"/>
  <c r="I152" i="13"/>
  <c r="I154" i="13"/>
  <c r="I145" i="13"/>
  <c r="I153" i="13"/>
  <c r="I146" i="13"/>
  <c r="S927" i="5"/>
  <c r="S2236" i="5"/>
  <c r="S2227" i="5"/>
  <c r="S1007" i="5"/>
  <c r="S920" i="5"/>
  <c r="S2228" i="5"/>
  <c r="S1092" i="5"/>
  <c r="S1093" i="5"/>
  <c r="S2238" i="5"/>
  <c r="S935" i="5"/>
  <c r="S1095" i="5"/>
  <c r="S2226" i="5"/>
  <c r="S989" i="5"/>
  <c r="S955" i="5"/>
  <c r="S1096" i="5"/>
  <c r="S2237" i="5"/>
  <c r="S2234" i="5"/>
  <c r="S2233" i="5"/>
  <c r="S2241" i="5"/>
  <c r="S2240" i="5"/>
  <c r="S2239" i="5"/>
  <c r="S1098" i="5"/>
  <c r="S1097" i="5"/>
  <c r="S2232" i="5"/>
  <c r="S2231" i="5"/>
  <c r="S2230" i="5"/>
  <c r="S2229" i="5"/>
  <c r="S988" i="5"/>
  <c r="S956" i="5"/>
  <c r="S1094" i="5"/>
  <c r="S1091" i="5"/>
  <c r="S2235" i="5"/>
  <c r="P2228" i="5"/>
  <c r="P927" i="5"/>
  <c r="P2240" i="5"/>
  <c r="P2236" i="5"/>
  <c r="P935" i="5"/>
  <c r="P2232" i="5"/>
  <c r="P988" i="5"/>
  <c r="P2241" i="5"/>
  <c r="P2237" i="5"/>
  <c r="P1097" i="5"/>
  <c r="P1093" i="5"/>
  <c r="P2229" i="5"/>
  <c r="P989" i="5"/>
  <c r="P1098" i="5"/>
  <c r="P2238" i="5"/>
  <c r="P1094" i="5"/>
  <c r="P2234" i="5"/>
  <c r="P2233" i="5"/>
  <c r="P920" i="5"/>
  <c r="P2239" i="5"/>
  <c r="P2230" i="5"/>
  <c r="P955" i="5"/>
  <c r="P2235" i="5"/>
  <c r="P2226" i="5"/>
  <c r="P2231" i="5"/>
  <c r="P1096" i="5"/>
  <c r="P1007" i="5"/>
  <c r="P1095" i="5"/>
  <c r="P2227" i="5"/>
  <c r="P1091" i="5"/>
  <c r="P956" i="5"/>
  <c r="P1092" i="5"/>
  <c r="R920" i="5"/>
  <c r="R956" i="5"/>
  <c r="R1092" i="5"/>
  <c r="R2238" i="5"/>
  <c r="R2239" i="5"/>
  <c r="R1098" i="5"/>
  <c r="R1094" i="5"/>
  <c r="R988" i="5"/>
  <c r="R2227" i="5"/>
  <c r="R2241" i="5"/>
  <c r="R927" i="5"/>
  <c r="R2231" i="5"/>
  <c r="R989" i="5"/>
  <c r="R1097" i="5"/>
  <c r="R2235" i="5"/>
  <c r="R2229" i="5"/>
  <c r="R955" i="5"/>
  <c r="R2233" i="5"/>
  <c r="R935" i="5"/>
  <c r="R1091" i="5"/>
  <c r="R1093" i="5"/>
  <c r="R2232" i="5"/>
  <c r="R2226" i="5"/>
  <c r="R2228" i="5"/>
  <c r="R1007" i="5"/>
  <c r="R2237" i="5"/>
  <c r="R1096" i="5"/>
  <c r="R1095" i="5"/>
  <c r="R2234" i="5"/>
  <c r="R2236" i="5"/>
  <c r="R2240" i="5"/>
  <c r="R2230" i="5"/>
  <c r="K21" i="13"/>
  <c r="S2035" i="5" s="1"/>
  <c r="K61" i="13"/>
  <c r="S466" i="5" s="1"/>
  <c r="K101" i="13"/>
  <c r="S2022" i="5" s="1"/>
  <c r="K109" i="13"/>
  <c r="S2038" i="5" s="1"/>
  <c r="K17" i="13"/>
  <c r="S2039" i="5" s="1"/>
  <c r="K89" i="13"/>
  <c r="S1412" i="5" s="1"/>
  <c r="K62" i="13"/>
  <c r="S472" i="5" s="1"/>
  <c r="K110" i="13"/>
  <c r="S2021" i="5" s="1"/>
  <c r="K33" i="13"/>
  <c r="S291" i="5" s="1"/>
  <c r="K105" i="13"/>
  <c r="S2034" i="5" s="1"/>
  <c r="K103" i="13"/>
  <c r="S2033" i="5" s="1"/>
  <c r="K111" i="13"/>
  <c r="S2019" i="5" s="1"/>
  <c r="K119" i="13"/>
  <c r="S2026" i="5" s="1"/>
  <c r="K16" i="13"/>
  <c r="S2027" i="5" s="1"/>
  <c r="K32" i="13"/>
  <c r="S314" i="5" s="1"/>
  <c r="K88" i="13"/>
  <c r="S1392" i="5" s="1"/>
  <c r="K112" i="13"/>
  <c r="S2024" i="5" s="1"/>
  <c r="K128" i="13"/>
  <c r="S2020" i="5" s="1"/>
  <c r="K34" i="13"/>
  <c r="S13" i="5" s="1"/>
  <c r="K58" i="13"/>
  <c r="S468" i="5" s="1"/>
  <c r="K90" i="13"/>
  <c r="S1787" i="5" s="1"/>
  <c r="K98" i="13"/>
  <c r="S2661" i="5" s="1"/>
  <c r="K20" i="13"/>
  <c r="S2030" i="5" s="1"/>
  <c r="K36" i="13"/>
  <c r="S138" i="5" s="1"/>
  <c r="K108" i="13"/>
  <c r="S2032" i="5" s="1"/>
  <c r="K19" i="13"/>
  <c r="K35" i="13"/>
  <c r="S9" i="5" s="1"/>
  <c r="K59" i="13"/>
  <c r="S467" i="5" s="1"/>
  <c r="K91" i="13"/>
  <c r="S1655" i="5" s="1"/>
  <c r="K107" i="13"/>
  <c r="S2031" i="5" s="1"/>
  <c r="K123" i="13"/>
  <c r="S2036" i="5" s="1"/>
  <c r="K60" i="13"/>
  <c r="S430" i="5" s="1"/>
  <c r="K92" i="13"/>
  <c r="S1393" i="5" s="1"/>
  <c r="K100" i="13"/>
  <c r="S2037" i="5" s="1"/>
  <c r="I27" i="13"/>
  <c r="I43" i="13"/>
  <c r="I51" i="13"/>
  <c r="I67" i="13"/>
  <c r="I75" i="13"/>
  <c r="I31" i="13"/>
  <c r="I124" i="13"/>
  <c r="R2588" i="5" s="1"/>
  <c r="I156" i="13"/>
  <c r="I29" i="13"/>
  <c r="I77" i="13"/>
  <c r="I117" i="13"/>
  <c r="I14" i="13"/>
  <c r="I38" i="13"/>
  <c r="I46" i="13"/>
  <c r="I54" i="13"/>
  <c r="I70" i="13"/>
  <c r="I102" i="13"/>
  <c r="I126" i="13"/>
  <c r="I23" i="13"/>
  <c r="I55" i="13"/>
  <c r="I15" i="13"/>
  <c r="I39" i="13"/>
  <c r="I79" i="13"/>
  <c r="I48" i="13"/>
  <c r="R2589" i="5" s="1"/>
  <c r="I56" i="13"/>
  <c r="I64" i="13"/>
  <c r="I104" i="13"/>
  <c r="R1784" i="5" s="1"/>
  <c r="I120" i="13"/>
  <c r="R2587" i="5" s="1"/>
  <c r="I106" i="13"/>
  <c r="I25" i="13"/>
  <c r="I41" i="13"/>
  <c r="I73" i="13"/>
  <c r="I97" i="13"/>
  <c r="I18" i="13"/>
  <c r="R1586" i="5"/>
  <c r="I6" i="13"/>
  <c r="I11" i="13"/>
  <c r="R2765" i="5" s="1"/>
  <c r="I83" i="13"/>
  <c r="R1397" i="5" s="1"/>
  <c r="I115" i="13"/>
  <c r="R2403" i="5" s="1"/>
  <c r="I63" i="13"/>
  <c r="R625" i="5" s="1"/>
  <c r="I127" i="13"/>
  <c r="R1998" i="5" s="1"/>
  <c r="I12" i="13"/>
  <c r="R2634" i="5" s="1"/>
  <c r="I28" i="13"/>
  <c r="R170" i="5" s="1"/>
  <c r="I44" i="13"/>
  <c r="R282" i="5" s="1"/>
  <c r="I52" i="13"/>
  <c r="R1995" i="5" s="1"/>
  <c r="I68" i="13"/>
  <c r="R647" i="5" s="1"/>
  <c r="I76" i="13"/>
  <c r="R1343" i="5" s="1"/>
  <c r="I84" i="13"/>
  <c r="R1295" i="5" s="1"/>
  <c r="I116" i="13"/>
  <c r="R2465" i="5" s="1"/>
  <c r="I47" i="13"/>
  <c r="R480" i="5" s="1"/>
  <c r="I87" i="13"/>
  <c r="R1430" i="5" s="1"/>
  <c r="I13" i="13"/>
  <c r="R2771" i="5" s="1"/>
  <c r="I37" i="13"/>
  <c r="R298" i="5" s="1"/>
  <c r="I45" i="13"/>
  <c r="R493" i="5" s="1"/>
  <c r="I53" i="13"/>
  <c r="R482" i="5" s="1"/>
  <c r="I69" i="13"/>
  <c r="R1102" i="5" s="1"/>
  <c r="I85" i="13"/>
  <c r="R1427" i="5" s="1"/>
  <c r="I93" i="13"/>
  <c r="R1571" i="5" s="1"/>
  <c r="I125" i="13"/>
  <c r="R1978" i="5" s="1"/>
  <c r="I71" i="13"/>
  <c r="R1126" i="5" s="1"/>
  <c r="I22" i="13"/>
  <c r="R274" i="5" s="1"/>
  <c r="I30" i="13"/>
  <c r="R189" i="5" s="1"/>
  <c r="I78" i="13"/>
  <c r="R1131" i="5" s="1"/>
  <c r="I86" i="13"/>
  <c r="R1428" i="5" s="1"/>
  <c r="I94" i="13"/>
  <c r="R1570" i="5" s="1"/>
  <c r="I118" i="13"/>
  <c r="R2301" i="5" s="1"/>
  <c r="I95" i="13"/>
  <c r="R1562" i="5" s="1"/>
  <c r="I24" i="13"/>
  <c r="R169" i="5" s="1"/>
  <c r="I40" i="13"/>
  <c r="R288" i="5" s="1"/>
  <c r="I72" i="13"/>
  <c r="R1113" i="5" s="1"/>
  <c r="I80" i="13"/>
  <c r="R1426" i="5" s="1"/>
  <c r="I96" i="13"/>
  <c r="R1576" i="5" s="1"/>
  <c r="I26" i="13"/>
  <c r="R212" i="5" s="1"/>
  <c r="I42" i="13"/>
  <c r="R301" i="5" s="1"/>
  <c r="I74" i="13"/>
  <c r="R1115" i="5" s="1"/>
  <c r="I122" i="13"/>
  <c r="R1987" i="5" s="1"/>
  <c r="I9" i="13"/>
  <c r="I49" i="13"/>
  <c r="R497" i="5" s="1"/>
  <c r="I57" i="13"/>
  <c r="R496" i="5" s="1"/>
  <c r="I65" i="13"/>
  <c r="R636" i="5" s="1"/>
  <c r="I81" i="13"/>
  <c r="R1156" i="5" s="1"/>
  <c r="I113" i="13"/>
  <c r="R2458" i="5" s="1"/>
  <c r="I121" i="13"/>
  <c r="R1982" i="5" s="1"/>
  <c r="I10" i="13"/>
  <c r="R2663" i="5" s="1"/>
  <c r="I50" i="13"/>
  <c r="R1802" i="5" s="1"/>
  <c r="I66" i="13"/>
  <c r="R1799" i="5" s="1"/>
  <c r="I82" i="13"/>
  <c r="R1152" i="5" s="1"/>
  <c r="I114" i="13"/>
  <c r="R2443" i="5" s="1"/>
  <c r="I19" i="13"/>
  <c r="I35" i="13"/>
  <c r="I59" i="13"/>
  <c r="I91" i="13"/>
  <c r="I107" i="13"/>
  <c r="R2031" i="5" s="1"/>
  <c r="I123" i="13"/>
  <c r="R2036" i="5" s="1"/>
  <c r="I103" i="13"/>
  <c r="R2033" i="5" s="1"/>
  <c r="I20" i="13"/>
  <c r="R2030" i="5" s="1"/>
  <c r="I36" i="13"/>
  <c r="I60" i="13"/>
  <c r="I92" i="13"/>
  <c r="I100" i="13"/>
  <c r="R2037" i="5" s="1"/>
  <c r="I108" i="13"/>
  <c r="I21" i="13"/>
  <c r="R2035" i="5" s="1"/>
  <c r="I61" i="13"/>
  <c r="I101" i="13"/>
  <c r="R2022" i="5" s="1"/>
  <c r="I109" i="13"/>
  <c r="I119" i="13"/>
  <c r="R2026" i="5" s="1"/>
  <c r="I62" i="13"/>
  <c r="I110" i="13"/>
  <c r="I111" i="13"/>
  <c r="I16" i="13"/>
  <c r="I32" i="13"/>
  <c r="I88" i="13"/>
  <c r="I112" i="13"/>
  <c r="I128" i="13"/>
  <c r="R2020" i="5" s="1"/>
  <c r="I58" i="13"/>
  <c r="I90" i="13"/>
  <c r="I17" i="13"/>
  <c r="R2039" i="5" s="1"/>
  <c r="I33" i="13"/>
  <c r="I89" i="13"/>
  <c r="I105" i="13"/>
  <c r="R2034" i="5" s="1"/>
  <c r="I34" i="13"/>
  <c r="I98" i="13"/>
  <c r="R2661" i="5" s="1"/>
  <c r="K13" i="13"/>
  <c r="K37" i="13"/>
  <c r="K45" i="13"/>
  <c r="K53" i="13"/>
  <c r="K69" i="13"/>
  <c r="K85" i="13"/>
  <c r="K93" i="13"/>
  <c r="K125" i="13"/>
  <c r="K49" i="13"/>
  <c r="K121" i="13"/>
  <c r="K22" i="13"/>
  <c r="K30" i="13"/>
  <c r="K78" i="13"/>
  <c r="K86" i="13"/>
  <c r="K94" i="13"/>
  <c r="K118" i="13"/>
  <c r="K65" i="13"/>
  <c r="K47" i="13"/>
  <c r="K63" i="13"/>
  <c r="K71" i="13"/>
  <c r="K87" i="13"/>
  <c r="K95" i="13"/>
  <c r="K127" i="13"/>
  <c r="K81" i="13"/>
  <c r="K24" i="13"/>
  <c r="K40" i="13"/>
  <c r="K72" i="13"/>
  <c r="K80" i="13"/>
  <c r="K96" i="13"/>
  <c r="K113" i="13"/>
  <c r="K9" i="13"/>
  <c r="K57" i="13"/>
  <c r="K10" i="13"/>
  <c r="K26" i="13"/>
  <c r="K42" i="13"/>
  <c r="K50" i="13"/>
  <c r="K66" i="13"/>
  <c r="K74" i="13"/>
  <c r="K82" i="13"/>
  <c r="K114" i="13"/>
  <c r="K122" i="13"/>
  <c r="K52" i="13"/>
  <c r="K68" i="13"/>
  <c r="K84" i="13"/>
  <c r="K11" i="13"/>
  <c r="K83" i="13"/>
  <c r="K115" i="13"/>
  <c r="K12" i="13"/>
  <c r="K28" i="13"/>
  <c r="K44" i="13"/>
  <c r="K76" i="13"/>
  <c r="K116" i="13"/>
  <c r="K149" i="13"/>
  <c r="S897" i="5" s="1"/>
  <c r="K157" i="13"/>
  <c r="S2214" i="5" s="1"/>
  <c r="K153" i="13"/>
  <c r="S2806" i="5" s="1"/>
  <c r="K150" i="13"/>
  <c r="S2710" i="5" s="1"/>
  <c r="K145" i="13"/>
  <c r="S2781" i="5" s="1"/>
  <c r="K151" i="13"/>
  <c r="S2719" i="5" s="1"/>
  <c r="K152" i="13"/>
  <c r="S2615" i="5" s="1"/>
  <c r="K146" i="13"/>
  <c r="S785" i="5" s="1"/>
  <c r="K154" i="13"/>
  <c r="S696" i="5" s="1"/>
  <c r="K147" i="13"/>
  <c r="K155" i="13"/>
  <c r="S849" i="5" s="1"/>
  <c r="K148" i="13"/>
  <c r="S1682" i="5" s="1"/>
  <c r="I138" i="13"/>
  <c r="I137" i="13"/>
  <c r="K5" i="13"/>
  <c r="S1586" i="5" s="1"/>
  <c r="K137" i="13"/>
  <c r="S2293" i="5" s="1"/>
  <c r="K138" i="13"/>
  <c r="K29" i="13"/>
  <c r="S252" i="5" s="1"/>
  <c r="K77" i="13"/>
  <c r="S1142" i="5" s="1"/>
  <c r="K117" i="13"/>
  <c r="S2703" i="5" s="1"/>
  <c r="K14" i="13"/>
  <c r="S405" i="5" s="1"/>
  <c r="K38" i="13"/>
  <c r="S417" i="5" s="1"/>
  <c r="K46" i="13"/>
  <c r="S2391" i="5" s="1"/>
  <c r="K54" i="13"/>
  <c r="S532" i="5" s="1"/>
  <c r="K70" i="13"/>
  <c r="S1170" i="5" s="1"/>
  <c r="K102" i="13"/>
  <c r="S1788" i="5" s="1"/>
  <c r="K126" i="13"/>
  <c r="S2772" i="5" s="1"/>
  <c r="K15" i="13"/>
  <c r="K23" i="13"/>
  <c r="S257" i="5" s="1"/>
  <c r="K31" i="13"/>
  <c r="S251" i="5" s="1"/>
  <c r="K39" i="13"/>
  <c r="S450" i="5" s="1"/>
  <c r="K55" i="13"/>
  <c r="S2423" i="5" s="1"/>
  <c r="K79" i="13"/>
  <c r="S1174" i="5" s="1"/>
  <c r="K25" i="13"/>
  <c r="S250" i="5" s="1"/>
  <c r="K48" i="13"/>
  <c r="S2589" i="5" s="1"/>
  <c r="K56" i="13"/>
  <c r="S570" i="5" s="1"/>
  <c r="K64" i="13"/>
  <c r="S609" i="5" s="1"/>
  <c r="K104" i="13"/>
  <c r="S1785" i="5" s="1"/>
  <c r="K120" i="13"/>
  <c r="S2587" i="5" s="1"/>
  <c r="K41" i="13"/>
  <c r="S474" i="5" s="1"/>
  <c r="K73" i="13"/>
  <c r="S1159" i="5" s="1"/>
  <c r="K97" i="13"/>
  <c r="S1493" i="5" s="1"/>
  <c r="K18" i="13"/>
  <c r="S2421" i="5" s="1"/>
  <c r="K106" i="13"/>
  <c r="S1656" i="5" s="1"/>
  <c r="K124" i="13"/>
  <c r="S2588" i="5" s="1"/>
  <c r="K156" i="13"/>
  <c r="S610" i="5" s="1"/>
  <c r="K27" i="13"/>
  <c r="S266" i="5" s="1"/>
  <c r="K43" i="13"/>
  <c r="S451" i="5" s="1"/>
  <c r="K51" i="13"/>
  <c r="S2590" i="5" s="1"/>
  <c r="K67" i="13"/>
  <c r="S2775" i="5" s="1"/>
  <c r="K75" i="13"/>
  <c r="S1137" i="5" s="1"/>
  <c r="D12" i="9"/>
  <c r="N5" i="6" s="1"/>
  <c r="J5" i="6" s="1"/>
  <c r="P278" i="5"/>
  <c r="P279" i="5"/>
  <c r="P234" i="5"/>
  <c r="P274" i="5"/>
  <c r="P211" i="5"/>
  <c r="P237" i="5"/>
  <c r="P790" i="5"/>
  <c r="P846" i="5"/>
  <c r="P854" i="5"/>
  <c r="P1590" i="5"/>
  <c r="P1662" i="5"/>
  <c r="P1686" i="5"/>
  <c r="P1758" i="5"/>
  <c r="P807" i="5"/>
  <c r="P839" i="5"/>
  <c r="P871" i="5"/>
  <c r="P887" i="5"/>
  <c r="P1471" i="5"/>
  <c r="P1487" i="5"/>
  <c r="P1759" i="5"/>
  <c r="P800" i="5"/>
  <c r="P896" i="5"/>
  <c r="P1584" i="5"/>
  <c r="P873" i="5"/>
  <c r="P897" i="5"/>
  <c r="P905" i="5"/>
  <c r="P1769" i="5"/>
  <c r="P882" i="5"/>
  <c r="P898" i="5"/>
  <c r="P883" i="5"/>
  <c r="P899" i="5"/>
  <c r="P829" i="5"/>
  <c r="P853" i="5"/>
  <c r="P1525" i="5"/>
  <c r="P1773" i="5"/>
  <c r="P2133" i="5"/>
  <c r="P1762" i="5"/>
  <c r="P2752" i="5"/>
  <c r="P2625" i="5"/>
  <c r="P2753" i="5"/>
  <c r="P796" i="5"/>
  <c r="P1524" i="5"/>
  <c r="P2169" i="5"/>
  <c r="P804" i="5"/>
  <c r="P2132" i="5"/>
  <c r="P2627" i="5"/>
  <c r="P2173" i="5"/>
  <c r="P1754" i="5"/>
  <c r="S2028" i="5"/>
  <c r="P1566" i="5"/>
  <c r="P1567" i="5"/>
  <c r="P1562" i="5"/>
  <c r="P576" i="5"/>
  <c r="P570" i="5"/>
  <c r="P555" i="5"/>
  <c r="P647" i="5"/>
  <c r="P619" i="5"/>
  <c r="P645" i="5"/>
  <c r="P2038" i="5"/>
  <c r="P2029" i="5"/>
  <c r="P495" i="5"/>
  <c r="P480" i="5"/>
  <c r="P1800" i="5"/>
  <c r="P1801" i="5"/>
  <c r="P1796" i="5"/>
  <c r="P500" i="5"/>
  <c r="P430" i="5"/>
  <c r="P471" i="5"/>
  <c r="P459" i="5"/>
  <c r="P547" i="5"/>
  <c r="P429" i="5"/>
  <c r="S929" i="5"/>
  <c r="S1001" i="5"/>
  <c r="S1009" i="5"/>
  <c r="S1017" i="5"/>
  <c r="S1025" i="5"/>
  <c r="S1033" i="5"/>
  <c r="S1041" i="5"/>
  <c r="S922" i="5"/>
  <c r="S962" i="5"/>
  <c r="S986" i="5"/>
  <c r="S1002" i="5"/>
  <c r="S1010" i="5"/>
  <c r="S1018" i="5"/>
  <c r="S1026" i="5"/>
  <c r="S1034" i="5"/>
  <c r="S1042" i="5"/>
  <c r="S931" i="5"/>
  <c r="S939" i="5"/>
  <c r="S995" i="5"/>
  <c r="S1003" i="5"/>
  <c r="S1011" i="5"/>
  <c r="S1019" i="5"/>
  <c r="S1027" i="5"/>
  <c r="S1035" i="5"/>
  <c r="S1043" i="5"/>
  <c r="S916" i="5"/>
  <c r="S1004" i="5"/>
  <c r="S1012" i="5"/>
  <c r="S1020" i="5"/>
  <c r="S1028" i="5"/>
  <c r="S1036" i="5"/>
  <c r="S1044" i="5"/>
  <c r="S950" i="5"/>
  <c r="S974" i="5"/>
  <c r="S1006" i="5"/>
  <c r="S1014" i="5"/>
  <c r="S1022" i="5"/>
  <c r="S1030" i="5"/>
  <c r="S1038" i="5"/>
  <c r="S936" i="5"/>
  <c r="S984" i="5"/>
  <c r="S992" i="5"/>
  <c r="S1000" i="5"/>
  <c r="S1008" i="5"/>
  <c r="S1016" i="5"/>
  <c r="S1024" i="5"/>
  <c r="S1032" i="5"/>
  <c r="S1040" i="5"/>
  <c r="S925" i="5"/>
  <c r="S981" i="5"/>
  <c r="S1039" i="5"/>
  <c r="S1013" i="5"/>
  <c r="S1045" i="5"/>
  <c r="S1015" i="5"/>
  <c r="S1021" i="5"/>
  <c r="S941" i="5"/>
  <c r="S991" i="5"/>
  <c r="S1023" i="5"/>
  <c r="S917" i="5"/>
  <c r="S967" i="5"/>
  <c r="S997" i="5"/>
  <c r="S1029" i="5"/>
  <c r="S999" i="5"/>
  <c r="S1031" i="5"/>
  <c r="S1037" i="5"/>
  <c r="S1005" i="5"/>
  <c r="P2758" i="5"/>
  <c r="P2639" i="5"/>
  <c r="P2759" i="5"/>
  <c r="P2640" i="5"/>
  <c r="P2760" i="5"/>
  <c r="P2206" i="5"/>
  <c r="P2214" i="5"/>
  <c r="P2222" i="5"/>
  <c r="P2207" i="5"/>
  <c r="P2215" i="5"/>
  <c r="P2208" i="5"/>
  <c r="P2216" i="5"/>
  <c r="P634" i="5"/>
  <c r="P2211" i="5"/>
  <c r="P2219" i="5"/>
  <c r="P2209" i="5"/>
  <c r="P2210" i="5"/>
  <c r="P2196" i="5"/>
  <c r="P2212" i="5"/>
  <c r="P2213" i="5"/>
  <c r="P2217" i="5"/>
  <c r="P2218" i="5"/>
  <c r="P2205" i="5"/>
  <c r="P2221" i="5"/>
  <c r="P2204" i="5"/>
  <c r="P2220" i="5"/>
  <c r="P1490" i="5"/>
  <c r="P1493" i="5"/>
  <c r="P1723" i="5"/>
  <c r="P1789" i="5"/>
  <c r="P1788" i="5"/>
  <c r="P2391" i="5"/>
  <c r="P2439" i="5"/>
  <c r="P2352" i="5"/>
  <c r="P2337" i="5"/>
  <c r="P2437" i="5"/>
  <c r="P2438" i="5"/>
  <c r="P2440" i="5"/>
  <c r="P2441" i="5"/>
  <c r="P2442" i="5"/>
  <c r="P1536" i="5"/>
  <c r="P1578" i="5"/>
  <c r="P1571" i="5"/>
  <c r="P2403" i="5"/>
  <c r="P2451" i="5"/>
  <c r="P2404" i="5"/>
  <c r="P2446" i="5"/>
  <c r="P2457" i="5"/>
  <c r="P2450" i="5"/>
  <c r="P2298" i="5"/>
  <c r="P2453" i="5"/>
  <c r="P2456" i="5"/>
  <c r="P2423" i="5"/>
  <c r="P522" i="5"/>
  <c r="P523" i="5"/>
  <c r="P2387" i="5"/>
  <c r="P2427" i="5"/>
  <c r="P533" i="5"/>
  <c r="P2425" i="5"/>
  <c r="P2426" i="5"/>
  <c r="P2428" i="5"/>
  <c r="P2429" i="5"/>
  <c r="P2430" i="5"/>
  <c r="P2424" i="5"/>
  <c r="P462" i="5"/>
  <c r="P470" i="5"/>
  <c r="P464" i="5"/>
  <c r="P467" i="5"/>
  <c r="P2638" i="5"/>
  <c r="P2769" i="5"/>
  <c r="P2770" i="5"/>
  <c r="P2771" i="5"/>
  <c r="P2613" i="5"/>
  <c r="P1103" i="5"/>
  <c r="P1343" i="5"/>
  <c r="P1360" i="5"/>
  <c r="P1105" i="5"/>
  <c r="P1361" i="5"/>
  <c r="P1109" i="5"/>
  <c r="P231" i="5"/>
  <c r="P239" i="5"/>
  <c r="P176" i="5"/>
  <c r="P224" i="5"/>
  <c r="P232" i="5"/>
  <c r="P528" i="5"/>
  <c r="P568" i="5"/>
  <c r="P242" i="5"/>
  <c r="P578" i="5"/>
  <c r="P541" i="5"/>
  <c r="P556" i="5"/>
  <c r="P203" i="5"/>
  <c r="P189" i="5"/>
  <c r="P204" i="5"/>
  <c r="P295" i="5"/>
  <c r="P304" i="5"/>
  <c r="P297" i="5"/>
  <c r="P170" i="5"/>
  <c r="P178" i="5"/>
  <c r="P213" i="5"/>
  <c r="P472" i="5"/>
  <c r="P473" i="5"/>
  <c r="P458" i="5"/>
  <c r="P461" i="5"/>
  <c r="P646" i="5"/>
  <c r="P625" i="5"/>
  <c r="P620" i="5"/>
  <c r="P2431" i="5"/>
  <c r="P609" i="5"/>
  <c r="P586" i="5"/>
  <c r="P611" i="5"/>
  <c r="P2395" i="5"/>
  <c r="P2435" i="5"/>
  <c r="P2369" i="5"/>
  <c r="P2436" i="5"/>
  <c r="P2432" i="5"/>
  <c r="P2434" i="5"/>
  <c r="P2316" i="5"/>
  <c r="P2433" i="5"/>
  <c r="P2702" i="5"/>
  <c r="P2774" i="5"/>
  <c r="P2775" i="5"/>
  <c r="P1046" i="5"/>
  <c r="P1054" i="5"/>
  <c r="P1047" i="5"/>
  <c r="P1055" i="5"/>
  <c r="P1048" i="5"/>
  <c r="P1049" i="5"/>
  <c r="P1050" i="5"/>
  <c r="P1051" i="5"/>
  <c r="P1053" i="5"/>
  <c r="P1052" i="5"/>
  <c r="P254" i="5"/>
  <c r="P262" i="5"/>
  <c r="P247" i="5"/>
  <c r="P265" i="5"/>
  <c r="P260" i="5"/>
  <c r="P268" i="5"/>
  <c r="P301" i="5"/>
  <c r="P309" i="5"/>
  <c r="P308" i="5"/>
  <c r="P870" i="5"/>
  <c r="P886" i="5"/>
  <c r="P1766" i="5"/>
  <c r="P831" i="5"/>
  <c r="P1719" i="5"/>
  <c r="P2135" i="5"/>
  <c r="P2151" i="5"/>
  <c r="P792" i="5"/>
  <c r="P872" i="5"/>
  <c r="P888" i="5"/>
  <c r="P1472" i="5"/>
  <c r="P1688" i="5"/>
  <c r="P1720" i="5"/>
  <c r="P785" i="5"/>
  <c r="P809" i="5"/>
  <c r="P833" i="5"/>
  <c r="P1465" i="5"/>
  <c r="P1697" i="5"/>
  <c r="P2137" i="5"/>
  <c r="P850" i="5"/>
  <c r="P890" i="5"/>
  <c r="P851" i="5"/>
  <c r="P789" i="5"/>
  <c r="P837" i="5"/>
  <c r="P885" i="5"/>
  <c r="P828" i="5"/>
  <c r="P1764" i="5"/>
  <c r="P1770" i="5"/>
  <c r="P788" i="5"/>
  <c r="P2617" i="5"/>
  <c r="P2657" i="5"/>
  <c r="P1778" i="5"/>
  <c r="P820" i="5"/>
  <c r="P884" i="5"/>
  <c r="P2156" i="5"/>
  <c r="P876" i="5"/>
  <c r="P1799" i="5"/>
  <c r="P649" i="5"/>
  <c r="P698" i="5"/>
  <c r="P637" i="5"/>
  <c r="P1797" i="5"/>
  <c r="P1805" i="5"/>
  <c r="P2294" i="5"/>
  <c r="P2183" i="5"/>
  <c r="P2295" i="5"/>
  <c r="P2128" i="5"/>
  <c r="P2296" i="5"/>
  <c r="P2165" i="5"/>
  <c r="P2293" i="5"/>
  <c r="P2703" i="5"/>
  <c r="P2776" i="5"/>
  <c r="P2777" i="5"/>
  <c r="P2701" i="5"/>
  <c r="P2773" i="5"/>
  <c r="P2772" i="5"/>
  <c r="P502" i="5"/>
  <c r="P510" i="5"/>
  <c r="P255" i="5"/>
  <c r="P263" i="5"/>
  <c r="P503" i="5"/>
  <c r="P511" i="5"/>
  <c r="P2471" i="5"/>
  <c r="P248" i="5"/>
  <c r="P256" i="5"/>
  <c r="P264" i="5"/>
  <c r="P504" i="5"/>
  <c r="P512" i="5"/>
  <c r="P249" i="5"/>
  <c r="P489" i="5"/>
  <c r="P505" i="5"/>
  <c r="P513" i="5"/>
  <c r="P490" i="5"/>
  <c r="P491" i="5"/>
  <c r="P507" i="5"/>
  <c r="P2467" i="5"/>
  <c r="P501" i="5"/>
  <c r="P509" i="5"/>
  <c r="P508" i="5"/>
  <c r="P2468" i="5"/>
  <c r="P2490" i="5"/>
  <c r="P2778" i="5"/>
  <c r="P2779" i="5"/>
  <c r="P2484" i="5"/>
  <c r="P2780" i="5"/>
  <c r="P16" i="5"/>
  <c r="P90" i="5"/>
  <c r="P114" i="5"/>
  <c r="P6" i="5"/>
  <c r="P115" i="5"/>
  <c r="P191" i="5"/>
  <c r="P192" i="5"/>
  <c r="P208" i="5"/>
  <c r="P13" i="5"/>
  <c r="P289" i="5"/>
  <c r="P72" i="5"/>
  <c r="P290" i="5"/>
  <c r="P139" i="5"/>
  <c r="P141" i="5"/>
  <c r="P205" i="5"/>
  <c r="P4" i="5"/>
  <c r="P615" i="5"/>
  <c r="P2040" i="5"/>
  <c r="P629" i="5"/>
  <c r="P494" i="5"/>
  <c r="P488" i="5"/>
  <c r="P493" i="5"/>
  <c r="P1158" i="5"/>
  <c r="P1167" i="5"/>
  <c r="P1170" i="5"/>
  <c r="P1126" i="5"/>
  <c r="P1134" i="5"/>
  <c r="P1119" i="5"/>
  <c r="P1120" i="5"/>
  <c r="P1121" i="5"/>
  <c r="P1101" i="5"/>
  <c r="P1132" i="5"/>
  <c r="P1113" i="5"/>
  <c r="P1114" i="5"/>
  <c r="P1108" i="5"/>
  <c r="P950" i="5"/>
  <c r="P974" i="5"/>
  <c r="P1006" i="5"/>
  <c r="P1014" i="5"/>
  <c r="P1022" i="5"/>
  <c r="P1030" i="5"/>
  <c r="P1038" i="5"/>
  <c r="P967" i="5"/>
  <c r="P991" i="5"/>
  <c r="P999" i="5"/>
  <c r="P1015" i="5"/>
  <c r="P1023" i="5"/>
  <c r="P1031" i="5"/>
  <c r="P1039" i="5"/>
  <c r="P936" i="5"/>
  <c r="P984" i="5"/>
  <c r="P992" i="5"/>
  <c r="P1000" i="5"/>
  <c r="P1008" i="5"/>
  <c r="P1016" i="5"/>
  <c r="P1024" i="5"/>
  <c r="P1032" i="5"/>
  <c r="P1040" i="5"/>
  <c r="P929" i="5"/>
  <c r="P1001" i="5"/>
  <c r="P1009" i="5"/>
  <c r="P1017" i="5"/>
  <c r="P1025" i="5"/>
  <c r="P1033" i="5"/>
  <c r="P1041" i="5"/>
  <c r="P922" i="5"/>
  <c r="P962" i="5"/>
  <c r="P986" i="5"/>
  <c r="P1002" i="5"/>
  <c r="P1010" i="5"/>
  <c r="P1018" i="5"/>
  <c r="P1026" i="5"/>
  <c r="P1034" i="5"/>
  <c r="P1042" i="5"/>
  <c r="P931" i="5"/>
  <c r="P939" i="5"/>
  <c r="P995" i="5"/>
  <c r="P1003" i="5"/>
  <c r="P1011" i="5"/>
  <c r="P1019" i="5"/>
  <c r="P1027" i="5"/>
  <c r="P1035" i="5"/>
  <c r="P1043" i="5"/>
  <c r="P917" i="5"/>
  <c r="P925" i="5"/>
  <c r="P941" i="5"/>
  <c r="P981" i="5"/>
  <c r="P997" i="5"/>
  <c r="P1005" i="5"/>
  <c r="P1013" i="5"/>
  <c r="P1021" i="5"/>
  <c r="P1029" i="5"/>
  <c r="P1037" i="5"/>
  <c r="P1045" i="5"/>
  <c r="P1036" i="5"/>
  <c r="P1044" i="5"/>
  <c r="P916" i="5"/>
  <c r="P1004" i="5"/>
  <c r="P1012" i="5"/>
  <c r="P1028" i="5"/>
  <c r="P1020" i="5"/>
  <c r="P798" i="5"/>
  <c r="P862" i="5"/>
  <c r="P878" i="5"/>
  <c r="P894" i="5"/>
  <c r="P1678" i="5"/>
  <c r="P823" i="5"/>
  <c r="P863" i="5"/>
  <c r="P879" i="5"/>
  <c r="P895" i="5"/>
  <c r="P864" i="5"/>
  <c r="P880" i="5"/>
  <c r="P1736" i="5"/>
  <c r="P825" i="5"/>
  <c r="P865" i="5"/>
  <c r="P1457" i="5"/>
  <c r="P1753" i="5"/>
  <c r="P1761" i="5"/>
  <c r="P858" i="5"/>
  <c r="P1458" i="5"/>
  <c r="P827" i="5"/>
  <c r="P859" i="5"/>
  <c r="P875" i="5"/>
  <c r="P1771" i="5"/>
  <c r="P821" i="5"/>
  <c r="P845" i="5"/>
  <c r="P869" i="5"/>
  <c r="P1661" i="5"/>
  <c r="P1677" i="5"/>
  <c r="P1765" i="5"/>
  <c r="P2177" i="5"/>
  <c r="P2146" i="5"/>
  <c r="P2180" i="5"/>
  <c r="P1772" i="5"/>
  <c r="P2181" i="5"/>
  <c r="P860" i="5"/>
  <c r="P1682" i="5"/>
  <c r="P2628" i="5"/>
  <c r="P1118" i="5"/>
  <c r="P1115" i="5"/>
  <c r="P1315" i="5"/>
  <c r="P1317" i="5"/>
  <c r="P1124" i="5"/>
  <c r="P1316" i="5"/>
  <c r="S2658" i="5"/>
  <c r="P1138" i="5"/>
  <c r="P1426" i="5"/>
  <c r="P1139" i="5"/>
  <c r="P1133" i="5"/>
  <c r="P1405" i="5"/>
  <c r="P1174" i="5"/>
  <c r="P1176" i="5"/>
  <c r="P1172" i="5"/>
  <c r="P1294" i="5"/>
  <c r="P1318" i="5"/>
  <c r="P1351" i="5"/>
  <c r="P1305" i="5"/>
  <c r="P1362" i="5"/>
  <c r="P1363" i="5"/>
  <c r="P1397" i="5"/>
  <c r="P2767" i="5"/>
  <c r="P2768" i="5"/>
  <c r="P2721" i="5"/>
  <c r="P2634" i="5"/>
  <c r="P2635" i="5"/>
  <c r="P1974" i="5"/>
  <c r="P2302" i="5"/>
  <c r="P1971" i="5"/>
  <c r="P1978" i="5"/>
  <c r="P1784" i="5"/>
  <c r="P1785" i="5"/>
  <c r="P1786" i="5"/>
  <c r="S265" i="5"/>
  <c r="S260" i="5"/>
  <c r="S268" i="5"/>
  <c r="S254" i="5"/>
  <c r="S262" i="5"/>
  <c r="S247" i="5"/>
  <c r="P230" i="5"/>
  <c r="P287" i="5"/>
  <c r="P281" i="5"/>
  <c r="P202" i="5"/>
  <c r="P275" i="5"/>
  <c r="P212" i="5"/>
  <c r="P15" i="5"/>
  <c r="P39" i="5"/>
  <c r="P55" i="5"/>
  <c r="P17" i="5"/>
  <c r="P89" i="5"/>
  <c r="P44" i="5"/>
  <c r="P22" i="5"/>
  <c r="P174" i="5"/>
  <c r="P223" i="5"/>
  <c r="P11" i="5"/>
  <c r="P45" i="5"/>
  <c r="P133" i="5"/>
  <c r="P291" i="5"/>
  <c r="P307" i="5"/>
  <c r="P544" i="5"/>
  <c r="P546" i="5"/>
  <c r="P532" i="5"/>
  <c r="P2032" i="5"/>
  <c r="P2028" i="5"/>
  <c r="S25" i="5"/>
  <c r="S33" i="5"/>
  <c r="S41" i="5"/>
  <c r="S49" i="5"/>
  <c r="S57" i="5"/>
  <c r="S81" i="5"/>
  <c r="S105" i="5"/>
  <c r="S113" i="5"/>
  <c r="S121" i="5"/>
  <c r="S129" i="5"/>
  <c r="S145" i="5"/>
  <c r="S153" i="5"/>
  <c r="S161" i="5"/>
  <c r="S193" i="5"/>
  <c r="S217" i="5"/>
  <c r="S313" i="5"/>
  <c r="S321" i="5"/>
  <c r="S329" i="5"/>
  <c r="S337" i="5"/>
  <c r="S345" i="5"/>
  <c r="S353" i="5"/>
  <c r="S361" i="5"/>
  <c r="S369" i="5"/>
  <c r="S377" i="5"/>
  <c r="S385" i="5"/>
  <c r="S393" i="5"/>
  <c r="S401" i="5"/>
  <c r="S409" i="5"/>
  <c r="S425" i="5"/>
  <c r="S433" i="5"/>
  <c r="S441" i="5"/>
  <c r="S449" i="5"/>
  <c r="S457" i="5"/>
  <c r="S521" i="5"/>
  <c r="S529" i="5"/>
  <c r="S537" i="5"/>
  <c r="S545" i="5"/>
  <c r="S553" i="5"/>
  <c r="S561" i="5"/>
  <c r="S569" i="5"/>
  <c r="S577" i="5"/>
  <c r="S585" i="5"/>
  <c r="S593" i="5"/>
  <c r="S601" i="5"/>
  <c r="S617" i="5"/>
  <c r="S657" i="5"/>
  <c r="S665" i="5"/>
  <c r="S681" i="5"/>
  <c r="S1145" i="5"/>
  <c r="S1169" i="5"/>
  <c r="S1185" i="5"/>
  <c r="S1193" i="5"/>
  <c r="S1201" i="5"/>
  <c r="S1209" i="5"/>
  <c r="S1217" i="5"/>
  <c r="S1225" i="5"/>
  <c r="S1233" i="5"/>
  <c r="S1241" i="5"/>
  <c r="S1249" i="5"/>
  <c r="S1257" i="5"/>
  <c r="S1265" i="5"/>
  <c r="S1273" i="5"/>
  <c r="S1281" i="5"/>
  <c r="S1289" i="5"/>
  <c r="S1297" i="5"/>
  <c r="S1329" i="5"/>
  <c r="S1377" i="5"/>
  <c r="S1385" i="5"/>
  <c r="S1401" i="5"/>
  <c r="S1409" i="5"/>
  <c r="S1417" i="5"/>
  <c r="S1425" i="5"/>
  <c r="S1433" i="5"/>
  <c r="S1449" i="5"/>
  <c r="S1473" i="5"/>
  <c r="S1481" i="5"/>
  <c r="S1489" i="5"/>
  <c r="S1513" i="5"/>
  <c r="S1521" i="5"/>
  <c r="S26" i="5"/>
  <c r="S34" i="5"/>
  <c r="S58" i="5"/>
  <c r="S66" i="5"/>
  <c r="S106" i="5"/>
  <c r="S122" i="5"/>
  <c r="S130" i="5"/>
  <c r="S146" i="5"/>
  <c r="S154" i="5"/>
  <c r="S162" i="5"/>
  <c r="S186" i="5"/>
  <c r="S194" i="5"/>
  <c r="S210" i="5"/>
  <c r="S218" i="5"/>
  <c r="S322" i="5"/>
  <c r="S330" i="5"/>
  <c r="S338" i="5"/>
  <c r="S346" i="5"/>
  <c r="S354" i="5"/>
  <c r="S362" i="5"/>
  <c r="S370" i="5"/>
  <c r="S378" i="5"/>
  <c r="S386" i="5"/>
  <c r="S394" i="5"/>
  <c r="S402" i="5"/>
  <c r="S410" i="5"/>
  <c r="S418" i="5"/>
  <c r="S426" i="5"/>
  <c r="S434" i="5"/>
  <c r="S442" i="5"/>
  <c r="S514" i="5"/>
  <c r="S530" i="5"/>
  <c r="S538" i="5"/>
  <c r="S554" i="5"/>
  <c r="S562" i="5"/>
  <c r="S594" i="5"/>
  <c r="S602" i="5"/>
  <c r="S650" i="5"/>
  <c r="S658" i="5"/>
  <c r="S666" i="5"/>
  <c r="S674" i="5"/>
  <c r="S1186" i="5"/>
  <c r="S1194" i="5"/>
  <c r="S1202" i="5"/>
  <c r="S1210" i="5"/>
  <c r="S1218" i="5"/>
  <c r="S1226" i="5"/>
  <c r="S1234" i="5"/>
  <c r="S1242" i="5"/>
  <c r="S1250" i="5"/>
  <c r="S1258" i="5"/>
  <c r="S1266" i="5"/>
  <c r="S1274" i="5"/>
  <c r="S1282" i="5"/>
  <c r="S1290" i="5"/>
  <c r="S1298" i="5"/>
  <c r="S1330" i="5"/>
  <c r="S1378" i="5"/>
  <c r="S1394" i="5"/>
  <c r="S1402" i="5"/>
  <c r="S1410" i="5"/>
  <c r="S1418" i="5"/>
  <c r="S1434" i="5"/>
  <c r="S1442" i="5"/>
  <c r="S1450" i="5"/>
  <c r="S1466" i="5"/>
  <c r="S1474" i="5"/>
  <c r="S1506" i="5"/>
  <c r="S1514" i="5"/>
  <c r="S1530" i="5"/>
  <c r="S1546" i="5"/>
  <c r="S1554" i="5"/>
  <c r="S1594" i="5"/>
  <c r="S1602" i="5"/>
  <c r="S1610" i="5"/>
  <c r="S1618" i="5"/>
  <c r="S1626" i="5"/>
  <c r="S1634" i="5"/>
  <c r="S1642" i="5"/>
  <c r="S1650" i="5"/>
  <c r="S1658" i="5"/>
  <c r="S1666" i="5"/>
  <c r="S1674" i="5"/>
  <c r="S1690" i="5"/>
  <c r="S1706" i="5"/>
  <c r="S1714" i="5"/>
  <c r="S1722" i="5"/>
  <c r="S1730" i="5"/>
  <c r="S1738" i="5"/>
  <c r="S1746" i="5"/>
  <c r="S27" i="5"/>
  <c r="S35" i="5"/>
  <c r="S51" i="5"/>
  <c r="S59" i="5"/>
  <c r="S67" i="5"/>
  <c r="S99" i="5"/>
  <c r="S107" i="5"/>
  <c r="S123" i="5"/>
  <c r="S131" i="5"/>
  <c r="S147" i="5"/>
  <c r="S155" i="5"/>
  <c r="S171" i="5"/>
  <c r="S187" i="5"/>
  <c r="S219" i="5"/>
  <c r="S243" i="5"/>
  <c r="S315" i="5"/>
  <c r="S323" i="5"/>
  <c r="S331" i="5"/>
  <c r="S339" i="5"/>
  <c r="S347" i="5"/>
  <c r="S355" i="5"/>
  <c r="S363" i="5"/>
  <c r="S371" i="5"/>
  <c r="S379" i="5"/>
  <c r="S387" i="5"/>
  <c r="S395" i="5"/>
  <c r="S403" i="5"/>
  <c r="S411" i="5"/>
  <c r="S419" i="5"/>
  <c r="S427" i="5"/>
  <c r="S435" i="5"/>
  <c r="S443" i="5"/>
  <c r="S515" i="5"/>
  <c r="S531" i="5"/>
  <c r="S539" i="5"/>
  <c r="S563" i="5"/>
  <c r="S571" i="5"/>
  <c r="S579" i="5"/>
  <c r="S587" i="5"/>
  <c r="S595" i="5"/>
  <c r="S603" i="5"/>
  <c r="S627" i="5"/>
  <c r="S635" i="5"/>
  <c r="S659" i="5"/>
  <c r="S667" i="5"/>
  <c r="S675" i="5"/>
  <c r="S691" i="5"/>
  <c r="S1147" i="5"/>
  <c r="S1195" i="5"/>
  <c r="S1203" i="5"/>
  <c r="S1219" i="5"/>
  <c r="S1227" i="5"/>
  <c r="S1235" i="5"/>
  <c r="S1243" i="5"/>
  <c r="S1251" i="5"/>
  <c r="S1259" i="5"/>
  <c r="S1267" i="5"/>
  <c r="S1283" i="5"/>
  <c r="S1291" i="5"/>
  <c r="S1299" i="5"/>
  <c r="S1371" i="5"/>
  <c r="S1395" i="5"/>
  <c r="S1403" i="5"/>
  <c r="S1411" i="5"/>
  <c r="S1419" i="5"/>
  <c r="S1435" i="5"/>
  <c r="S1443" i="5"/>
  <c r="S1459" i="5"/>
  <c r="S1467" i="5"/>
  <c r="S1475" i="5"/>
  <c r="S1515" i="5"/>
  <c r="S1547" i="5"/>
  <c r="S1579" i="5"/>
  <c r="S1595" i="5"/>
  <c r="S1603" i="5"/>
  <c r="S1611" i="5"/>
  <c r="S1619" i="5"/>
  <c r="S1627" i="5"/>
  <c r="S1643" i="5"/>
  <c r="S28" i="5"/>
  <c r="S36" i="5"/>
  <c r="S52" i="5"/>
  <c r="S60" i="5"/>
  <c r="S68" i="5"/>
  <c r="S76" i="5"/>
  <c r="S92" i="5"/>
  <c r="S100" i="5"/>
  <c r="S108" i="5"/>
  <c r="S116" i="5"/>
  <c r="S124" i="5"/>
  <c r="S140" i="5"/>
  <c r="S148" i="5"/>
  <c r="S156" i="5"/>
  <c r="S172" i="5"/>
  <c r="S180" i="5"/>
  <c r="S188" i="5"/>
  <c r="S316" i="5"/>
  <c r="S324" i="5"/>
  <c r="S332" i="5"/>
  <c r="S340" i="5"/>
  <c r="S348" i="5"/>
  <c r="S356" i="5"/>
  <c r="S364" i="5"/>
  <c r="S372" i="5"/>
  <c r="S380" i="5"/>
  <c r="S388" i="5"/>
  <c r="S396" i="5"/>
  <c r="S412" i="5"/>
  <c r="S420" i="5"/>
  <c r="S428" i="5"/>
  <c r="S436" i="5"/>
  <c r="S444" i="5"/>
  <c r="S516" i="5"/>
  <c r="S524" i="5"/>
  <c r="S540" i="5"/>
  <c r="S548" i="5"/>
  <c r="S564" i="5"/>
  <c r="S572" i="5"/>
  <c r="S580" i="5"/>
  <c r="S588" i="5"/>
  <c r="S596" i="5"/>
  <c r="S604" i="5"/>
  <c r="S612" i="5"/>
  <c r="S628" i="5"/>
  <c r="S660" i="5"/>
  <c r="S668" i="5"/>
  <c r="S676" i="5"/>
  <c r="S692" i="5"/>
  <c r="S1148" i="5"/>
  <c r="S1164" i="5"/>
  <c r="S1180" i="5"/>
  <c r="S1188" i="5"/>
  <c r="S1196" i="5"/>
  <c r="S1204" i="5"/>
  <c r="S1212" i="5"/>
  <c r="S1220" i="5"/>
  <c r="S1228" i="5"/>
  <c r="S1236" i="5"/>
  <c r="S1244" i="5"/>
  <c r="S1252" i="5"/>
  <c r="S1260" i="5"/>
  <c r="S1268" i="5"/>
  <c r="S1276" i="5"/>
  <c r="S1292" i="5"/>
  <c r="S1332" i="5"/>
  <c r="S1356" i="5"/>
  <c r="S1372" i="5"/>
  <c r="S1404" i="5"/>
  <c r="S1420" i="5"/>
  <c r="S1444" i="5"/>
  <c r="S1460" i="5"/>
  <c r="S1468" i="5"/>
  <c r="S1476" i="5"/>
  <c r="S1484" i="5"/>
  <c r="S1508" i="5"/>
  <c r="S1516" i="5"/>
  <c r="S1532" i="5"/>
  <c r="S1540" i="5"/>
  <c r="S1556" i="5"/>
  <c r="S1564" i="5"/>
  <c r="S1572" i="5"/>
  <c r="S1596" i="5"/>
  <c r="S1604" i="5"/>
  <c r="S1620" i="5"/>
  <c r="S1644" i="5"/>
  <c r="S1652" i="5"/>
  <c r="S1668" i="5"/>
  <c r="S1676" i="5"/>
  <c r="S1684" i="5"/>
  <c r="S1700" i="5"/>
  <c r="S29" i="5"/>
  <c r="S37" i="5"/>
  <c r="S53" i="5"/>
  <c r="S61" i="5"/>
  <c r="S77" i="5"/>
  <c r="S93" i="5"/>
  <c r="S101" i="5"/>
  <c r="S117" i="5"/>
  <c r="S125" i="5"/>
  <c r="S149" i="5"/>
  <c r="S157" i="5"/>
  <c r="S165" i="5"/>
  <c r="S173" i="5"/>
  <c r="S181" i="5"/>
  <c r="S197" i="5"/>
  <c r="S221" i="5"/>
  <c r="S317" i="5"/>
  <c r="S325" i="5"/>
  <c r="S333" i="5"/>
  <c r="S341" i="5"/>
  <c r="S349" i="5"/>
  <c r="S357" i="5"/>
  <c r="S365" i="5"/>
  <c r="S373" i="5"/>
  <c r="S381" i="5"/>
  <c r="S389" i="5"/>
  <c r="S397" i="5"/>
  <c r="S413" i="5"/>
  <c r="S421" i="5"/>
  <c r="S445" i="5"/>
  <c r="S453" i="5"/>
  <c r="S517" i="5"/>
  <c r="S525" i="5"/>
  <c r="S549" i="5"/>
  <c r="S557" i="5"/>
  <c r="S565" i="5"/>
  <c r="S573" i="5"/>
  <c r="S581" i="5"/>
  <c r="S589" i="5"/>
  <c r="S597" i="5"/>
  <c r="S605" i="5"/>
  <c r="S613" i="5"/>
  <c r="S621" i="5"/>
  <c r="S653" i="5"/>
  <c r="S661" i="5"/>
  <c r="S669" i="5"/>
  <c r="S30" i="5"/>
  <c r="S38" i="5"/>
  <c r="S46" i="5"/>
  <c r="S54" i="5"/>
  <c r="S62" i="5"/>
  <c r="S70" i="5"/>
  <c r="S78" i="5"/>
  <c r="S86" i="5"/>
  <c r="S94" i="5"/>
  <c r="S102" i="5"/>
  <c r="S118" i="5"/>
  <c r="S126" i="5"/>
  <c r="S134" i="5"/>
  <c r="S150" i="5"/>
  <c r="S158" i="5"/>
  <c r="S166" i="5"/>
  <c r="S182" i="5"/>
  <c r="S198" i="5"/>
  <c r="S206" i="5"/>
  <c r="S214" i="5"/>
  <c r="S222" i="5"/>
  <c r="S318" i="5"/>
  <c r="S326" i="5"/>
  <c r="S334" i="5"/>
  <c r="S342" i="5"/>
  <c r="S350" i="5"/>
  <c r="S358" i="5"/>
  <c r="S366" i="5"/>
  <c r="S374" i="5"/>
  <c r="S382" i="5"/>
  <c r="S390" i="5"/>
  <c r="S398" i="5"/>
  <c r="S422" i="5"/>
  <c r="S438" i="5"/>
  <c r="S446" i="5"/>
  <c r="S454" i="5"/>
  <c r="S518" i="5"/>
  <c r="S526" i="5"/>
  <c r="S534" i="5"/>
  <c r="S542" i="5"/>
  <c r="S550" i="5"/>
  <c r="S558" i="5"/>
  <c r="S574" i="5"/>
  <c r="S582" i="5"/>
  <c r="S590" i="5"/>
  <c r="S598" i="5"/>
  <c r="S606" i="5"/>
  <c r="S622" i="5"/>
  <c r="S662" i="5"/>
  <c r="S670" i="5"/>
  <c r="S678" i="5"/>
  <c r="S686" i="5"/>
  <c r="S1150" i="5"/>
  <c r="S1182" i="5"/>
  <c r="S1190" i="5"/>
  <c r="S1198" i="5"/>
  <c r="S1206" i="5"/>
  <c r="S1214" i="5"/>
  <c r="S1222" i="5"/>
  <c r="S1230" i="5"/>
  <c r="S1238" i="5"/>
  <c r="S1246" i="5"/>
  <c r="S1254" i="5"/>
  <c r="S1262" i="5"/>
  <c r="S1270" i="5"/>
  <c r="S1278" i="5"/>
  <c r="S1286" i="5"/>
  <c r="S1302" i="5"/>
  <c r="S1310" i="5"/>
  <c r="S1326" i="5"/>
  <c r="S1374" i="5"/>
  <c r="S1382" i="5"/>
  <c r="S1390" i="5"/>
  <c r="S1414" i="5"/>
  <c r="S1422" i="5"/>
  <c r="S1438" i="5"/>
  <c r="S1446" i="5"/>
  <c r="S1454" i="5"/>
  <c r="S1462" i="5"/>
  <c r="S1470" i="5"/>
  <c r="S1478" i="5"/>
  <c r="S1510" i="5"/>
  <c r="S1518" i="5"/>
  <c r="S1526" i="5"/>
  <c r="S1542" i="5"/>
  <c r="S1582" i="5"/>
  <c r="S1606" i="5"/>
  <c r="S1614" i="5"/>
  <c r="S1622" i="5"/>
  <c r="S1630" i="5"/>
  <c r="S1638" i="5"/>
  <c r="S1670" i="5"/>
  <c r="S1694" i="5"/>
  <c r="S1702" i="5"/>
  <c r="S1710" i="5"/>
  <c r="S1726" i="5"/>
  <c r="S1742" i="5"/>
  <c r="S1750" i="5"/>
  <c r="S24" i="5"/>
  <c r="S32" i="5"/>
  <c r="S40" i="5"/>
  <c r="S48" i="5"/>
  <c r="S88" i="5"/>
  <c r="S96" i="5"/>
  <c r="S104" i="5"/>
  <c r="S112" i="5"/>
  <c r="S120" i="5"/>
  <c r="S128" i="5"/>
  <c r="S136" i="5"/>
  <c r="S160" i="5"/>
  <c r="S216" i="5"/>
  <c r="S312" i="5"/>
  <c r="S320" i="5"/>
  <c r="S328" i="5"/>
  <c r="S336" i="5"/>
  <c r="S344" i="5"/>
  <c r="S352" i="5"/>
  <c r="S360" i="5"/>
  <c r="S368" i="5"/>
  <c r="S376" i="5"/>
  <c r="S384" i="5"/>
  <c r="S392" i="5"/>
  <c r="S400" i="5"/>
  <c r="S408" i="5"/>
  <c r="S416" i="5"/>
  <c r="S432" i="5"/>
  <c r="S440" i="5"/>
  <c r="S448" i="5"/>
  <c r="S520" i="5"/>
  <c r="S536" i="5"/>
  <c r="S552" i="5"/>
  <c r="S560" i="5"/>
  <c r="S584" i="5"/>
  <c r="S592" i="5"/>
  <c r="S600" i="5"/>
  <c r="S608" i="5"/>
  <c r="S616" i="5"/>
  <c r="S656" i="5"/>
  <c r="S664" i="5"/>
  <c r="S680" i="5"/>
  <c r="S704" i="5"/>
  <c r="S1144" i="5"/>
  <c r="S1168" i="5"/>
  <c r="S1184" i="5"/>
  <c r="S1192" i="5"/>
  <c r="S1200" i="5"/>
  <c r="S1208" i="5"/>
  <c r="S1216" i="5"/>
  <c r="S1224" i="5"/>
  <c r="S1232" i="5"/>
  <c r="S1240" i="5"/>
  <c r="S1248" i="5"/>
  <c r="S1256" i="5"/>
  <c r="S1264" i="5"/>
  <c r="S1272" i="5"/>
  <c r="S1280" i="5"/>
  <c r="S1312" i="5"/>
  <c r="S1376" i="5"/>
  <c r="S1384" i="5"/>
  <c r="S1400" i="5"/>
  <c r="S1408" i="5"/>
  <c r="S1416" i="5"/>
  <c r="S1424" i="5"/>
  <c r="S1432" i="5"/>
  <c r="S1448" i="5"/>
  <c r="S1456" i="5"/>
  <c r="S1464" i="5"/>
  <c r="S1480" i="5"/>
  <c r="S1512" i="5"/>
  <c r="S1520" i="5"/>
  <c r="S1544" i="5"/>
  <c r="S1552" i="5"/>
  <c r="S1592" i="5"/>
  <c r="S1600" i="5"/>
  <c r="S1608" i="5"/>
  <c r="S1616" i="5"/>
  <c r="S1624" i="5"/>
  <c r="S1632" i="5"/>
  <c r="S1640" i="5"/>
  <c r="S1648" i="5"/>
  <c r="S1664" i="5"/>
  <c r="S1672" i="5"/>
  <c r="S1704" i="5"/>
  <c r="S31" i="5"/>
  <c r="S95" i="5"/>
  <c r="S159" i="5"/>
  <c r="S351" i="5"/>
  <c r="S543" i="5"/>
  <c r="S607" i="5"/>
  <c r="S671" i="5"/>
  <c r="S1143" i="5"/>
  <c r="S1207" i="5"/>
  <c r="S1239" i="5"/>
  <c r="S1271" i="5"/>
  <c r="S1303" i="5"/>
  <c r="S1431" i="5"/>
  <c r="S1463" i="5"/>
  <c r="S1527" i="5"/>
  <c r="S1549" i="5"/>
  <c r="S1591" i="5"/>
  <c r="S1613" i="5"/>
  <c r="S1633" i="5"/>
  <c r="S1653" i="5"/>
  <c r="S1685" i="5"/>
  <c r="S1701" i="5"/>
  <c r="S1713" i="5"/>
  <c r="S1724" i="5"/>
  <c r="S1745" i="5"/>
  <c r="S1767" i="5"/>
  <c r="S103" i="5"/>
  <c r="S167" i="5"/>
  <c r="S359" i="5"/>
  <c r="S551" i="5"/>
  <c r="S1149" i="5"/>
  <c r="S1181" i="5"/>
  <c r="S1213" i="5"/>
  <c r="S1245" i="5"/>
  <c r="S1277" i="5"/>
  <c r="S1309" i="5"/>
  <c r="S1373" i="5"/>
  <c r="S1437" i="5"/>
  <c r="S1529" i="5"/>
  <c r="S1551" i="5"/>
  <c r="S1573" i="5"/>
  <c r="S1593" i="5"/>
  <c r="S1615" i="5"/>
  <c r="S1637" i="5"/>
  <c r="S1671" i="5"/>
  <c r="S1687" i="5"/>
  <c r="S1703" i="5"/>
  <c r="S1715" i="5"/>
  <c r="S1725" i="5"/>
  <c r="S1747" i="5"/>
  <c r="S1779" i="5"/>
  <c r="S47" i="5"/>
  <c r="S111" i="5"/>
  <c r="S175" i="5"/>
  <c r="S367" i="5"/>
  <c r="S559" i="5"/>
  <c r="S623" i="5"/>
  <c r="S679" i="5"/>
  <c r="S1183" i="5"/>
  <c r="S1215" i="5"/>
  <c r="S1247" i="5"/>
  <c r="S1279" i="5"/>
  <c r="S1375" i="5"/>
  <c r="S1439" i="5"/>
  <c r="S1553" i="5"/>
  <c r="S1575" i="5"/>
  <c r="S1597" i="5"/>
  <c r="S1617" i="5"/>
  <c r="S1639" i="5"/>
  <c r="S1657" i="5"/>
  <c r="S1673" i="5"/>
  <c r="S119" i="5"/>
  <c r="S183" i="5"/>
  <c r="S375" i="5"/>
  <c r="S567" i="5"/>
  <c r="S685" i="5"/>
  <c r="S1189" i="5"/>
  <c r="S1221" i="5"/>
  <c r="S1253" i="5"/>
  <c r="S1413" i="5"/>
  <c r="S1445" i="5"/>
  <c r="S1477" i="5"/>
  <c r="S1509" i="5"/>
  <c r="S1557" i="5"/>
  <c r="S1599" i="5"/>
  <c r="S1621" i="5"/>
  <c r="S1641" i="5"/>
  <c r="S1675" i="5"/>
  <c r="S1707" i="5"/>
  <c r="S1728" i="5"/>
  <c r="S1739" i="5"/>
  <c r="S1749" i="5"/>
  <c r="S1760" i="5"/>
  <c r="S127" i="5"/>
  <c r="S319" i="5"/>
  <c r="S383" i="5"/>
  <c r="S575" i="5"/>
  <c r="S1191" i="5"/>
  <c r="S1223" i="5"/>
  <c r="S1255" i="5"/>
  <c r="S1383" i="5"/>
  <c r="S1415" i="5"/>
  <c r="S1447" i="5"/>
  <c r="S1479" i="5"/>
  <c r="S1511" i="5"/>
  <c r="S1581" i="5"/>
  <c r="S1623" i="5"/>
  <c r="S1645" i="5"/>
  <c r="S1693" i="5"/>
  <c r="S1708" i="5"/>
  <c r="S1729" i="5"/>
  <c r="S1740" i="5"/>
  <c r="S1751" i="5"/>
  <c r="S71" i="5"/>
  <c r="S135" i="5"/>
  <c r="S199" i="5"/>
  <c r="S327" i="5"/>
  <c r="S391" i="5"/>
  <c r="S519" i="5"/>
  <c r="S583" i="5"/>
  <c r="S693" i="5"/>
  <c r="S1197" i="5"/>
  <c r="S1229" i="5"/>
  <c r="S1261" i="5"/>
  <c r="S1325" i="5"/>
  <c r="S1357" i="5"/>
  <c r="S1421" i="5"/>
  <c r="S1453" i="5"/>
  <c r="S1517" i="5"/>
  <c r="S1561" i="5"/>
  <c r="S1583" i="5"/>
  <c r="S1605" i="5"/>
  <c r="S1625" i="5"/>
  <c r="S1647" i="5"/>
  <c r="S1663" i="5"/>
  <c r="S1695" i="5"/>
  <c r="S1709" i="5"/>
  <c r="S1731" i="5"/>
  <c r="S1741" i="5"/>
  <c r="S79" i="5"/>
  <c r="S335" i="5"/>
  <c r="S399" i="5"/>
  <c r="S527" i="5"/>
  <c r="S591" i="5"/>
  <c r="S655" i="5"/>
  <c r="S1231" i="5"/>
  <c r="S1263" i="5"/>
  <c r="S1391" i="5"/>
  <c r="S1423" i="5"/>
  <c r="S1455" i="5"/>
  <c r="S1519" i="5"/>
  <c r="S1543" i="5"/>
  <c r="S1565" i="5"/>
  <c r="S1607" i="5"/>
  <c r="S1649" i="5"/>
  <c r="S1681" i="5"/>
  <c r="S1711" i="5"/>
  <c r="S1732" i="5"/>
  <c r="S1743" i="5"/>
  <c r="S407" i="5"/>
  <c r="S1699" i="5"/>
  <c r="S1744" i="5"/>
  <c r="S1775" i="5"/>
  <c r="S2053" i="5"/>
  <c r="S2061" i="5"/>
  <c r="S2069" i="5"/>
  <c r="S2077" i="5"/>
  <c r="S2085" i="5"/>
  <c r="S2093" i="5"/>
  <c r="S2101" i="5"/>
  <c r="S2109" i="5"/>
  <c r="S2117" i="5"/>
  <c r="S2125" i="5"/>
  <c r="S2309" i="5"/>
  <c r="S2317" i="5"/>
  <c r="S2325" i="5"/>
  <c r="S2341" i="5"/>
  <c r="S2349" i="5"/>
  <c r="S2357" i="5"/>
  <c r="S2365" i="5"/>
  <c r="S2373" i="5"/>
  <c r="S2381" i="5"/>
  <c r="S2493" i="5"/>
  <c r="S2501" i="5"/>
  <c r="S2509" i="5"/>
  <c r="S2517" i="5"/>
  <c r="S2525" i="5"/>
  <c r="S2533" i="5"/>
  <c r="S2541" i="5"/>
  <c r="S2549" i="5"/>
  <c r="S2557" i="5"/>
  <c r="S2565" i="5"/>
  <c r="S2573" i="5"/>
  <c r="S2581" i="5"/>
  <c r="S2669" i="5"/>
  <c r="S2677" i="5"/>
  <c r="S2685" i="5"/>
  <c r="S2693" i="5"/>
  <c r="S2709" i="5"/>
  <c r="S2717" i="5"/>
  <c r="S2725" i="5"/>
  <c r="S2733" i="5"/>
  <c r="S2741" i="5"/>
  <c r="S2749" i="5"/>
  <c r="S2813" i="5"/>
  <c r="S2821" i="5"/>
  <c r="S2829" i="5"/>
  <c r="S2837" i="5"/>
  <c r="S2845" i="5"/>
  <c r="S2853" i="5"/>
  <c r="S2861" i="5"/>
  <c r="S2869" i="5"/>
  <c r="S2361" i="5"/>
  <c r="S2497" i="5"/>
  <c r="S2577" i="5"/>
  <c r="S2673" i="5"/>
  <c r="S2729" i="5"/>
  <c r="S2849" i="5"/>
  <c r="S2068" i="5"/>
  <c r="S2108" i="5"/>
  <c r="S2356" i="5"/>
  <c r="S2540" i="5"/>
  <c r="S2708" i="5"/>
  <c r="S2860" i="5"/>
  <c r="S1705" i="5"/>
  <c r="S1748" i="5"/>
  <c r="S2046" i="5"/>
  <c r="S2054" i="5"/>
  <c r="S2062" i="5"/>
  <c r="S2070" i="5"/>
  <c r="S2078" i="5"/>
  <c r="S2086" i="5"/>
  <c r="S2094" i="5"/>
  <c r="S2102" i="5"/>
  <c r="S2110" i="5"/>
  <c r="S2118" i="5"/>
  <c r="S2310" i="5"/>
  <c r="S2318" i="5"/>
  <c r="S2326" i="5"/>
  <c r="S2334" i="5"/>
  <c r="S2342" i="5"/>
  <c r="S2350" i="5"/>
  <c r="S2358" i="5"/>
  <c r="S2366" i="5"/>
  <c r="S2374" i="5"/>
  <c r="S2382" i="5"/>
  <c r="S2494" i="5"/>
  <c r="S2502" i="5"/>
  <c r="S2518" i="5"/>
  <c r="S2534" i="5"/>
  <c r="S2542" i="5"/>
  <c r="S2550" i="5"/>
  <c r="S2558" i="5"/>
  <c r="S2566" i="5"/>
  <c r="S2574" i="5"/>
  <c r="S2582" i="5"/>
  <c r="S2670" i="5"/>
  <c r="S2678" i="5"/>
  <c r="S2686" i="5"/>
  <c r="S2694" i="5"/>
  <c r="S2718" i="5"/>
  <c r="S2726" i="5"/>
  <c r="S2734" i="5"/>
  <c r="S2742" i="5"/>
  <c r="S2750" i="5"/>
  <c r="S2814" i="5"/>
  <c r="S2822" i="5"/>
  <c r="S2830" i="5"/>
  <c r="S2838" i="5"/>
  <c r="S2846" i="5"/>
  <c r="S2854" i="5"/>
  <c r="S2862" i="5"/>
  <c r="S2870" i="5"/>
  <c r="S2863" i="5"/>
  <c r="S2353" i="5"/>
  <c r="S2569" i="5"/>
  <c r="S2681" i="5"/>
  <c r="S2737" i="5"/>
  <c r="S2833" i="5"/>
  <c r="S2076" i="5"/>
  <c r="S2332" i="5"/>
  <c r="S2388" i="5"/>
  <c r="S2532" i="5"/>
  <c r="S2684" i="5"/>
  <c r="S2748" i="5"/>
  <c r="S2828" i="5"/>
  <c r="S23" i="5"/>
  <c r="S535" i="5"/>
  <c r="S1609" i="5"/>
  <c r="S1780" i="5"/>
  <c r="S2047" i="5"/>
  <c r="S2055" i="5"/>
  <c r="S2063" i="5"/>
  <c r="S2071" i="5"/>
  <c r="S2079" i="5"/>
  <c r="S2087" i="5"/>
  <c r="S2095" i="5"/>
  <c r="S2103" i="5"/>
  <c r="S2111" i="5"/>
  <c r="S2119" i="5"/>
  <c r="S2303" i="5"/>
  <c r="S2311" i="5"/>
  <c r="S2319" i="5"/>
  <c r="S2327" i="5"/>
  <c r="S2335" i="5"/>
  <c r="S2343" i="5"/>
  <c r="S2351" i="5"/>
  <c r="S2359" i="5"/>
  <c r="S2367" i="5"/>
  <c r="S2375" i="5"/>
  <c r="S2383" i="5"/>
  <c r="S2495" i="5"/>
  <c r="S2503" i="5"/>
  <c r="S2511" i="5"/>
  <c r="S2519" i="5"/>
  <c r="S2527" i="5"/>
  <c r="S2535" i="5"/>
  <c r="S2551" i="5"/>
  <c r="S2559" i="5"/>
  <c r="S2567" i="5"/>
  <c r="S2575" i="5"/>
  <c r="S2583" i="5"/>
  <c r="S2671" i="5"/>
  <c r="S2679" i="5"/>
  <c r="S2687" i="5"/>
  <c r="S2695" i="5"/>
  <c r="S2727" i="5"/>
  <c r="S2735" i="5"/>
  <c r="S2743" i="5"/>
  <c r="S2751" i="5"/>
  <c r="S2815" i="5"/>
  <c r="S2823" i="5"/>
  <c r="S2831" i="5"/>
  <c r="S2839" i="5"/>
  <c r="S2847" i="5"/>
  <c r="S2855" i="5"/>
  <c r="S2377" i="5"/>
  <c r="S2513" i="5"/>
  <c r="S2561" i="5"/>
  <c r="S2689" i="5"/>
  <c r="S2825" i="5"/>
  <c r="S2865" i="5"/>
  <c r="S2867" i="5"/>
  <c r="S2092" i="5"/>
  <c r="S2324" i="5"/>
  <c r="S2380" i="5"/>
  <c r="S2572" i="5"/>
  <c r="S2700" i="5"/>
  <c r="S2820" i="5"/>
  <c r="S87" i="5"/>
  <c r="S599" i="5"/>
  <c r="S1631" i="5"/>
  <c r="S1716" i="5"/>
  <c r="S2048" i="5"/>
  <c r="S2056" i="5"/>
  <c r="S2064" i="5"/>
  <c r="S2072" i="5"/>
  <c r="S2080" i="5"/>
  <c r="S2088" i="5"/>
  <c r="S2096" i="5"/>
  <c r="S2104" i="5"/>
  <c r="S2112" i="5"/>
  <c r="S2120" i="5"/>
  <c r="S2304" i="5"/>
  <c r="S2312" i="5"/>
  <c r="S2320" i="5"/>
  <c r="S2328" i="5"/>
  <c r="S2336" i="5"/>
  <c r="S2344" i="5"/>
  <c r="S2360" i="5"/>
  <c r="S2368" i="5"/>
  <c r="S2376" i="5"/>
  <c r="S2384" i="5"/>
  <c r="S2392" i="5"/>
  <c r="S2504" i="5"/>
  <c r="S2512" i="5"/>
  <c r="S2520" i="5"/>
  <c r="S2528" i="5"/>
  <c r="S2536" i="5"/>
  <c r="S2560" i="5"/>
  <c r="S2568" i="5"/>
  <c r="S2576" i="5"/>
  <c r="S2584" i="5"/>
  <c r="S2672" i="5"/>
  <c r="S2680" i="5"/>
  <c r="S2688" i="5"/>
  <c r="S2696" i="5"/>
  <c r="S2704" i="5"/>
  <c r="S2712" i="5"/>
  <c r="S2728" i="5"/>
  <c r="S2736" i="5"/>
  <c r="S2744" i="5"/>
  <c r="S2816" i="5"/>
  <c r="S2824" i="5"/>
  <c r="S2832" i="5"/>
  <c r="S2840" i="5"/>
  <c r="S2848" i="5"/>
  <c r="S2856" i="5"/>
  <c r="S2864" i="5"/>
  <c r="S1651" i="5"/>
  <c r="S2057" i="5"/>
  <c r="S2073" i="5"/>
  <c r="S2089" i="5"/>
  <c r="S2097" i="5"/>
  <c r="S2113" i="5"/>
  <c r="S2305" i="5"/>
  <c r="S2321" i="5"/>
  <c r="S2393" i="5"/>
  <c r="S2521" i="5"/>
  <c r="S2585" i="5"/>
  <c r="S2665" i="5"/>
  <c r="S2841" i="5"/>
  <c r="S2843" i="5"/>
  <c r="S2100" i="5"/>
  <c r="S2308" i="5"/>
  <c r="S2364" i="5"/>
  <c r="S2508" i="5"/>
  <c r="S2548" i="5"/>
  <c r="S2692" i="5"/>
  <c r="S2740" i="5"/>
  <c r="S2852" i="5"/>
  <c r="S151" i="5"/>
  <c r="S663" i="5"/>
  <c r="S1205" i="5"/>
  <c r="S1461" i="5"/>
  <c r="S1807" i="5"/>
  <c r="S2049" i="5"/>
  <c r="S2065" i="5"/>
  <c r="S2081" i="5"/>
  <c r="S2105" i="5"/>
  <c r="S2121" i="5"/>
  <c r="S2313" i="5"/>
  <c r="S2329" i="5"/>
  <c r="S2345" i="5"/>
  <c r="S2385" i="5"/>
  <c r="S2505" i="5"/>
  <c r="S2697" i="5"/>
  <c r="S2745" i="5"/>
  <c r="S2817" i="5"/>
  <c r="S2857" i="5"/>
  <c r="S1545" i="5"/>
  <c r="S2084" i="5"/>
  <c r="S2372" i="5"/>
  <c r="S2492" i="5"/>
  <c r="S2564" i="5"/>
  <c r="S2676" i="5"/>
  <c r="S2732" i="5"/>
  <c r="S2844" i="5"/>
  <c r="S215" i="5"/>
  <c r="S1237" i="5"/>
  <c r="S1667" i="5"/>
  <c r="S1727" i="5"/>
  <c r="S2050" i="5"/>
  <c r="S2058" i="5"/>
  <c r="S2066" i="5"/>
  <c r="S2074" i="5"/>
  <c r="S2082" i="5"/>
  <c r="S2090" i="5"/>
  <c r="S2098" i="5"/>
  <c r="S2106" i="5"/>
  <c r="S2114" i="5"/>
  <c r="S2122" i="5"/>
  <c r="S2306" i="5"/>
  <c r="S2314" i="5"/>
  <c r="S2322" i="5"/>
  <c r="S2330" i="5"/>
  <c r="S2338" i="5"/>
  <c r="S2346" i="5"/>
  <c r="S2354" i="5"/>
  <c r="S2362" i="5"/>
  <c r="S2370" i="5"/>
  <c r="S2378" i="5"/>
  <c r="S2386" i="5"/>
  <c r="S2394" i="5"/>
  <c r="S2498" i="5"/>
  <c r="S2506" i="5"/>
  <c r="S2522" i="5"/>
  <c r="S2530" i="5"/>
  <c r="S2538" i="5"/>
  <c r="S2546" i="5"/>
  <c r="S2562" i="5"/>
  <c r="S2570" i="5"/>
  <c r="S2578" i="5"/>
  <c r="S2586" i="5"/>
  <c r="S2666" i="5"/>
  <c r="S2674" i="5"/>
  <c r="S2682" i="5"/>
  <c r="S2690" i="5"/>
  <c r="S2698" i="5"/>
  <c r="S2714" i="5"/>
  <c r="S2722" i="5"/>
  <c r="S2730" i="5"/>
  <c r="S2738" i="5"/>
  <c r="S2746" i="5"/>
  <c r="S2818" i="5"/>
  <c r="S2826" i="5"/>
  <c r="S2834" i="5"/>
  <c r="S2842" i="5"/>
  <c r="S2850" i="5"/>
  <c r="S2858" i="5"/>
  <c r="S2866" i="5"/>
  <c r="S2675" i="5"/>
  <c r="S2715" i="5"/>
  <c r="S2731" i="5"/>
  <c r="S2747" i="5"/>
  <c r="S2811" i="5"/>
  <c r="S2827" i="5"/>
  <c r="S2851" i="5"/>
  <c r="S1689" i="5"/>
  <c r="S2052" i="5"/>
  <c r="S2116" i="5"/>
  <c r="S2500" i="5"/>
  <c r="S2556" i="5"/>
  <c r="S2716" i="5"/>
  <c r="S2812" i="5"/>
  <c r="S2868" i="5"/>
  <c r="S1269" i="5"/>
  <c r="S1683" i="5"/>
  <c r="S1733" i="5"/>
  <c r="S2051" i="5"/>
  <c r="S2059" i="5"/>
  <c r="S2067" i="5"/>
  <c r="S2075" i="5"/>
  <c r="S2083" i="5"/>
  <c r="S2091" i="5"/>
  <c r="S2099" i="5"/>
  <c r="S2107" i="5"/>
  <c r="S2115" i="5"/>
  <c r="S2123" i="5"/>
  <c r="S2307" i="5"/>
  <c r="S2315" i="5"/>
  <c r="S2323" i="5"/>
  <c r="S2331" i="5"/>
  <c r="S2339" i="5"/>
  <c r="S2355" i="5"/>
  <c r="S2363" i="5"/>
  <c r="S2371" i="5"/>
  <c r="S2499" i="5"/>
  <c r="S2507" i="5"/>
  <c r="S2523" i="5"/>
  <c r="S2531" i="5"/>
  <c r="S2539" i="5"/>
  <c r="S2547" i="5"/>
  <c r="S2563" i="5"/>
  <c r="S2571" i="5"/>
  <c r="S2579" i="5"/>
  <c r="S2667" i="5"/>
  <c r="S2683" i="5"/>
  <c r="S2691" i="5"/>
  <c r="S2699" i="5"/>
  <c r="S2707" i="5"/>
  <c r="S2723" i="5"/>
  <c r="S2739" i="5"/>
  <c r="S2819" i="5"/>
  <c r="S2835" i="5"/>
  <c r="S2859" i="5"/>
  <c r="S343" i="5"/>
  <c r="S2060" i="5"/>
  <c r="S2124" i="5"/>
  <c r="S2340" i="5"/>
  <c r="S2524" i="5"/>
  <c r="S2580" i="5"/>
  <c r="S2668" i="5"/>
  <c r="S2724" i="5"/>
  <c r="S2836" i="5"/>
  <c r="P2407" i="5"/>
  <c r="P2411" i="5"/>
  <c r="P2414" i="5"/>
  <c r="P2408" i="5"/>
  <c r="P2398" i="5"/>
  <c r="P2409" i="5"/>
  <c r="P2410" i="5"/>
  <c r="P2413" i="5"/>
  <c r="P2412" i="5"/>
  <c r="P2478" i="5"/>
  <c r="P2782" i="5"/>
  <c r="P2543" i="5"/>
  <c r="P2631" i="5"/>
  <c r="P2783" i="5"/>
  <c r="P2480" i="5"/>
  <c r="P2616" i="5"/>
  <c r="P2784" i="5"/>
  <c r="P2472" i="5"/>
  <c r="P2537" i="5"/>
  <c r="P2785" i="5"/>
  <c r="P2642" i="5"/>
  <c r="P2786" i="5"/>
  <c r="P2781" i="5"/>
  <c r="P2476" i="5"/>
  <c r="P2620" i="5"/>
  <c r="S2616" i="5"/>
  <c r="R1154" i="5"/>
  <c r="P2455" i="5"/>
  <c r="P2463" i="5"/>
  <c r="P2299" i="5"/>
  <c r="P2459" i="5"/>
  <c r="P2405" i="5"/>
  <c r="P2406" i="5"/>
  <c r="P2449" i="5"/>
  <c r="P2444" i="5"/>
  <c r="P2465" i="5"/>
  <c r="S793" i="5"/>
  <c r="S801" i="5"/>
  <c r="S1129" i="5"/>
  <c r="S1177" i="5"/>
  <c r="S1313" i="5"/>
  <c r="S1337" i="5"/>
  <c r="S1345" i="5"/>
  <c r="S1353" i="5"/>
  <c r="S1369" i="5"/>
  <c r="S786" i="5"/>
  <c r="S794" i="5"/>
  <c r="S802" i="5"/>
  <c r="S818" i="5"/>
  <c r="S1146" i="5"/>
  <c r="S1162" i="5"/>
  <c r="S1178" i="5"/>
  <c r="S1314" i="5"/>
  <c r="S1338" i="5"/>
  <c r="S1346" i="5"/>
  <c r="S1354" i="5"/>
  <c r="S1538" i="5"/>
  <c r="S787" i="5"/>
  <c r="S795" i="5"/>
  <c r="S803" i="5"/>
  <c r="S811" i="5"/>
  <c r="S819" i="5"/>
  <c r="S907" i="5"/>
  <c r="S1179" i="5"/>
  <c r="S1331" i="5"/>
  <c r="S1339" i="5"/>
  <c r="S1355" i="5"/>
  <c r="S1539" i="5"/>
  <c r="S1635" i="5"/>
  <c r="S812" i="5"/>
  <c r="S908" i="5"/>
  <c r="S1140" i="5"/>
  <c r="S1300" i="5"/>
  <c r="S1324" i="5"/>
  <c r="S1340" i="5"/>
  <c r="S782" i="5"/>
  <c r="S806" i="5"/>
  <c r="S814" i="5"/>
  <c r="S822" i="5"/>
  <c r="S910" i="5"/>
  <c r="S1334" i="5"/>
  <c r="S1342" i="5"/>
  <c r="S1350" i="5"/>
  <c r="S1550" i="5"/>
  <c r="S1558" i="5"/>
  <c r="S1574" i="5"/>
  <c r="S1646" i="5"/>
  <c r="S1654" i="5"/>
  <c r="S784" i="5"/>
  <c r="S808" i="5"/>
  <c r="S816" i="5"/>
  <c r="S824" i="5"/>
  <c r="S1128" i="5"/>
  <c r="S1160" i="5"/>
  <c r="S1328" i="5"/>
  <c r="S1336" i="5"/>
  <c r="S1344" i="5"/>
  <c r="S1368" i="5"/>
  <c r="S1175" i="5"/>
  <c r="S1335" i="5"/>
  <c r="S1367" i="5"/>
  <c r="S1669" i="5"/>
  <c r="S1768" i="5"/>
  <c r="S1311" i="5"/>
  <c r="S877" i="5"/>
  <c r="S909" i="5"/>
  <c r="S1157" i="5"/>
  <c r="S1285" i="5"/>
  <c r="S1659" i="5"/>
  <c r="S783" i="5"/>
  <c r="S815" i="5"/>
  <c r="S911" i="5"/>
  <c r="S1127" i="5"/>
  <c r="S1541" i="5"/>
  <c r="S791" i="5"/>
  <c r="S1135" i="5"/>
  <c r="S1327" i="5"/>
  <c r="S1359" i="5"/>
  <c r="S797" i="5"/>
  <c r="S1333" i="5"/>
  <c r="S1973" i="5"/>
  <c r="S1981" i="5"/>
  <c r="S1989" i="5"/>
  <c r="S1997" i="5"/>
  <c r="S2005" i="5"/>
  <c r="S2013" i="5"/>
  <c r="S2653" i="5"/>
  <c r="S2877" i="5"/>
  <c r="S2885" i="5"/>
  <c r="S2879" i="5"/>
  <c r="S1990" i="5"/>
  <c r="S2006" i="5"/>
  <c r="S2014" i="5"/>
  <c r="S2630" i="5"/>
  <c r="S2654" i="5"/>
  <c r="S2878" i="5"/>
  <c r="S2881" i="5"/>
  <c r="S2875" i="5"/>
  <c r="S2004" i="5"/>
  <c r="S1141" i="5"/>
  <c r="S1975" i="5"/>
  <c r="S2007" i="5"/>
  <c r="S2015" i="5"/>
  <c r="S2623" i="5"/>
  <c r="S2647" i="5"/>
  <c r="S2871" i="5"/>
  <c r="S2641" i="5"/>
  <c r="S1301" i="5"/>
  <c r="S2884" i="5"/>
  <c r="S1173" i="5"/>
  <c r="S1967" i="5"/>
  <c r="S1976" i="5"/>
  <c r="S2000" i="5"/>
  <c r="S2008" i="5"/>
  <c r="S2016" i="5"/>
  <c r="S2872" i="5"/>
  <c r="S2880" i="5"/>
  <c r="S1968" i="5"/>
  <c r="S1985" i="5"/>
  <c r="S2001" i="5"/>
  <c r="S2017" i="5"/>
  <c r="S2873" i="5"/>
  <c r="S1972" i="5"/>
  <c r="S2012" i="5"/>
  <c r="S2652" i="5"/>
  <c r="S1993" i="5"/>
  <c r="S2009" i="5"/>
  <c r="S2883" i="5"/>
  <c r="S2002" i="5"/>
  <c r="S2010" i="5"/>
  <c r="S2626" i="5"/>
  <c r="S2874" i="5"/>
  <c r="S2882" i="5"/>
  <c r="S2612" i="5"/>
  <c r="S2003" i="5"/>
  <c r="S2011" i="5"/>
  <c r="S2876" i="5"/>
  <c r="P2663" i="5"/>
  <c r="P2761" i="5"/>
  <c r="P2762" i="5"/>
  <c r="P2763" i="5"/>
  <c r="P2636" i="5"/>
  <c r="P431" i="5"/>
  <c r="P424" i="5"/>
  <c r="P417" i="5"/>
  <c r="P257" i="5"/>
  <c r="P258" i="5"/>
  <c r="P267" i="5"/>
  <c r="P486" i="5"/>
  <c r="P479" i="5"/>
  <c r="P482" i="5"/>
  <c r="S547" i="5"/>
  <c r="P1062" i="5"/>
  <c r="P1070" i="5"/>
  <c r="P1063" i="5"/>
  <c r="P1071" i="5"/>
  <c r="P1056" i="5"/>
  <c r="P1064" i="5"/>
  <c r="P1072" i="5"/>
  <c r="P1057" i="5"/>
  <c r="P1065" i="5"/>
  <c r="P1073" i="5"/>
  <c r="P1058" i="5"/>
  <c r="P1066" i="5"/>
  <c r="P1074" i="5"/>
  <c r="P1059" i="5"/>
  <c r="P1067" i="5"/>
  <c r="P1075" i="5"/>
  <c r="P1061" i="5"/>
  <c r="P1069" i="5"/>
  <c r="P1060" i="5"/>
  <c r="P1068" i="5"/>
  <c r="P2622" i="5"/>
  <c r="P2798" i="5"/>
  <c r="P2479" i="5"/>
  <c r="P2719" i="5"/>
  <c r="P2488" i="5"/>
  <c r="P2544" i="5"/>
  <c r="P2545" i="5"/>
  <c r="P2705" i="5"/>
  <c r="P2793" i="5"/>
  <c r="P2794" i="5"/>
  <c r="P2483" i="5"/>
  <c r="P2795" i="5"/>
  <c r="P2477" i="5"/>
  <c r="P2797" i="5"/>
  <c r="P2796" i="5"/>
  <c r="P2644" i="5"/>
  <c r="P2475" i="5"/>
  <c r="P2469" i="5"/>
  <c r="P2615" i="5"/>
  <c r="P2711" i="5"/>
  <c r="P2799" i="5"/>
  <c r="P2470" i="5"/>
  <c r="P2800" i="5"/>
  <c r="P2529" i="5"/>
  <c r="P2801" i="5"/>
  <c r="P2514" i="5"/>
  <c r="P2706" i="5"/>
  <c r="P2802" i="5"/>
  <c r="P2474" i="5"/>
  <c r="P2803" i="5"/>
  <c r="P2645" i="5"/>
  <c r="P2804" i="5"/>
  <c r="P838" i="5"/>
  <c r="P902" i="5"/>
  <c r="P1718" i="5"/>
  <c r="P1734" i="5"/>
  <c r="P847" i="5"/>
  <c r="P855" i="5"/>
  <c r="P1735" i="5"/>
  <c r="P832" i="5"/>
  <c r="P848" i="5"/>
  <c r="P904" i="5"/>
  <c r="P1696" i="5"/>
  <c r="P1712" i="5"/>
  <c r="P817" i="5"/>
  <c r="P841" i="5"/>
  <c r="P857" i="5"/>
  <c r="P881" i="5"/>
  <c r="P1441" i="5"/>
  <c r="P826" i="5"/>
  <c r="P834" i="5"/>
  <c r="P866" i="5"/>
  <c r="P1522" i="5"/>
  <c r="P835" i="5"/>
  <c r="P891" i="5"/>
  <c r="P1523" i="5"/>
  <c r="P2179" i="5"/>
  <c r="P1717" i="5"/>
  <c r="P2141" i="5"/>
  <c r="P892" i="5"/>
  <c r="P836" i="5"/>
  <c r="P1436" i="5"/>
  <c r="P2148" i="5"/>
  <c r="P2632" i="5"/>
  <c r="P852" i="5"/>
  <c r="P868" i="5"/>
  <c r="P2140" i="5"/>
  <c r="P2621" i="5"/>
  <c r="P566" i="5"/>
  <c r="P614" i="5"/>
  <c r="P610" i="5"/>
  <c r="P1559" i="5"/>
  <c r="P1655" i="5"/>
  <c r="P1560" i="5"/>
  <c r="P1537" i="5"/>
  <c r="P1483" i="5"/>
  <c r="P1469" i="5"/>
  <c r="P2619" i="5"/>
  <c r="P1548" i="5"/>
  <c r="P1660" i="5"/>
  <c r="P2660" i="5"/>
  <c r="P1151" i="5"/>
  <c r="P1287" i="5"/>
  <c r="P1152" i="5"/>
  <c r="P1304" i="5"/>
  <c r="P1153" i="5"/>
  <c r="P1293" i="5"/>
  <c r="P1486" i="5"/>
  <c r="P1392" i="5"/>
  <c r="P1504" i="5"/>
  <c r="P1601" i="5"/>
  <c r="P1665" i="5"/>
  <c r="P2648" i="5"/>
  <c r="P2658" i="5"/>
  <c r="P2024" i="5"/>
  <c r="P2041" i="5"/>
  <c r="P1358" i="5"/>
  <c r="P1406" i="5"/>
  <c r="P1295" i="5"/>
  <c r="P1288" i="5"/>
  <c r="P1306" i="5"/>
  <c r="P1364" i="5"/>
  <c r="P1380" i="5"/>
  <c r="P1348" i="5"/>
  <c r="P758" i="5"/>
  <c r="P766" i="5"/>
  <c r="P774" i="5"/>
  <c r="P759" i="5"/>
  <c r="P767" i="5"/>
  <c r="P775" i="5"/>
  <c r="P760" i="5"/>
  <c r="P768" i="5"/>
  <c r="P776" i="5"/>
  <c r="P761" i="5"/>
  <c r="P769" i="5"/>
  <c r="P777" i="5"/>
  <c r="P762" i="5"/>
  <c r="P770" i="5"/>
  <c r="P778" i="5"/>
  <c r="P763" i="5"/>
  <c r="P771" i="5"/>
  <c r="P779" i="5"/>
  <c r="P765" i="5"/>
  <c r="P773" i="5"/>
  <c r="P781" i="5"/>
  <c r="P764" i="5"/>
  <c r="P772" i="5"/>
  <c r="P780" i="5"/>
  <c r="S2183" i="5"/>
  <c r="P1983" i="5"/>
  <c r="P1991" i="5"/>
  <c r="P1965" i="5"/>
  <c r="P2301" i="5"/>
  <c r="P1998" i="5"/>
  <c r="P1984" i="5"/>
  <c r="P1992" i="5"/>
  <c r="P2662" i="5"/>
  <c r="P2661" i="5"/>
  <c r="R921" i="5"/>
  <c r="R1079" i="5"/>
  <c r="R1087" i="5"/>
  <c r="R1080" i="5"/>
  <c r="R1088" i="5"/>
  <c r="R1082" i="5"/>
  <c r="R1090" i="5"/>
  <c r="R1084" i="5"/>
  <c r="R1085" i="5"/>
  <c r="R1086" i="5"/>
  <c r="R1077" i="5"/>
  <c r="R1089" i="5"/>
  <c r="R1076" i="5"/>
  <c r="R1081" i="5"/>
  <c r="R1083" i="5"/>
  <c r="R1078" i="5"/>
  <c r="P465" i="5"/>
  <c r="P466" i="5"/>
  <c r="P469" i="5"/>
  <c r="P460" i="5"/>
  <c r="P830" i="5"/>
  <c r="P1534" i="5"/>
  <c r="P1774" i="5"/>
  <c r="P2150" i="5"/>
  <c r="P2182" i="5"/>
  <c r="P799" i="5"/>
  <c r="P903" i="5"/>
  <c r="P1535" i="5"/>
  <c r="P1679" i="5"/>
  <c r="P840" i="5"/>
  <c r="P856" i="5"/>
  <c r="P1752" i="5"/>
  <c r="P849" i="5"/>
  <c r="P889" i="5"/>
  <c r="P1721" i="5"/>
  <c r="P1737" i="5"/>
  <c r="P810" i="5"/>
  <c r="P842" i="5"/>
  <c r="P874" i="5"/>
  <c r="P906" i="5"/>
  <c r="P843" i="5"/>
  <c r="P867" i="5"/>
  <c r="P1451" i="5"/>
  <c r="P1755" i="5"/>
  <c r="P805" i="5"/>
  <c r="P813" i="5"/>
  <c r="P861" i="5"/>
  <c r="P893" i="5"/>
  <c r="P901" i="5"/>
  <c r="P1698" i="5"/>
  <c r="P900" i="5"/>
  <c r="P844" i="5"/>
  <c r="P1452" i="5"/>
  <c r="P2149" i="5"/>
  <c r="P2633" i="5"/>
  <c r="P2297" i="5"/>
  <c r="P1756" i="5"/>
  <c r="P456" i="5"/>
  <c r="P450" i="5"/>
  <c r="P477" i="5"/>
  <c r="P1782" i="5"/>
  <c r="P1783" i="5"/>
  <c r="P1505" i="5"/>
  <c r="P1482" i="5"/>
  <c r="P1589" i="5"/>
  <c r="P2649" i="5"/>
  <c r="P2650" i="5"/>
  <c r="P1412" i="5"/>
  <c r="P630" i="5"/>
  <c r="P1798" i="5"/>
  <c r="P1791" i="5"/>
  <c r="P636" i="5"/>
  <c r="P1794" i="5"/>
  <c r="P1986" i="5"/>
  <c r="P644" i="5"/>
  <c r="S937" i="5"/>
  <c r="S945" i="5"/>
  <c r="S969" i="5"/>
  <c r="S977" i="5"/>
  <c r="S914" i="5"/>
  <c r="S938" i="5"/>
  <c r="S978" i="5"/>
  <c r="S915" i="5"/>
  <c r="S923" i="5"/>
  <c r="S963" i="5"/>
  <c r="S932" i="5"/>
  <c r="S940" i="5"/>
  <c r="S948" i="5"/>
  <c r="S964" i="5"/>
  <c r="S972" i="5"/>
  <c r="S918" i="5"/>
  <c r="S934" i="5"/>
  <c r="S942" i="5"/>
  <c r="S958" i="5"/>
  <c r="S966" i="5"/>
  <c r="S912" i="5"/>
  <c r="S928" i="5"/>
  <c r="S944" i="5"/>
  <c r="S952" i="5"/>
  <c r="S968" i="5"/>
  <c r="S976" i="5"/>
  <c r="S957" i="5"/>
  <c r="S973" i="5"/>
  <c r="S2157" i="5"/>
  <c r="S2197" i="5"/>
  <c r="S2245" i="5"/>
  <c r="S2253" i="5"/>
  <c r="S2261" i="5"/>
  <c r="S2269" i="5"/>
  <c r="S2277" i="5"/>
  <c r="S2252" i="5"/>
  <c r="S2158" i="5"/>
  <c r="S2166" i="5"/>
  <c r="S2198" i="5"/>
  <c r="S2246" i="5"/>
  <c r="S2254" i="5"/>
  <c r="S2262" i="5"/>
  <c r="S2270" i="5"/>
  <c r="S2278" i="5"/>
  <c r="S2188" i="5"/>
  <c r="S2276" i="5"/>
  <c r="S975" i="5"/>
  <c r="S2127" i="5"/>
  <c r="S2143" i="5"/>
  <c r="S2191" i="5"/>
  <c r="S2199" i="5"/>
  <c r="S2247" i="5"/>
  <c r="S2255" i="5"/>
  <c r="S2263" i="5"/>
  <c r="S2271" i="5"/>
  <c r="S2279" i="5"/>
  <c r="S2268" i="5"/>
  <c r="S2144" i="5"/>
  <c r="S2152" i="5"/>
  <c r="S2168" i="5"/>
  <c r="S2184" i="5"/>
  <c r="S2192" i="5"/>
  <c r="S2200" i="5"/>
  <c r="S2248" i="5"/>
  <c r="S2256" i="5"/>
  <c r="S2264" i="5"/>
  <c r="S2272" i="5"/>
  <c r="S2280" i="5"/>
  <c r="S2161" i="5"/>
  <c r="S2185" i="5"/>
  <c r="S2201" i="5"/>
  <c r="S2249" i="5"/>
  <c r="S2265" i="5"/>
  <c r="S2281" i="5"/>
  <c r="S951" i="5"/>
  <c r="S2244" i="5"/>
  <c r="S2193" i="5"/>
  <c r="S2257" i="5"/>
  <c r="S2273" i="5"/>
  <c r="S2260" i="5"/>
  <c r="S2138" i="5"/>
  <c r="S2154" i="5"/>
  <c r="S2178" i="5"/>
  <c r="S2186" i="5"/>
  <c r="S2202" i="5"/>
  <c r="S2242" i="5"/>
  <c r="S2250" i="5"/>
  <c r="S2258" i="5"/>
  <c r="S2266" i="5"/>
  <c r="S2274" i="5"/>
  <c r="S2282" i="5"/>
  <c r="S2131" i="5"/>
  <c r="S2139" i="5"/>
  <c r="S2163" i="5"/>
  <c r="S2171" i="5"/>
  <c r="S2195" i="5"/>
  <c r="S2203" i="5"/>
  <c r="S2243" i="5"/>
  <c r="S2251" i="5"/>
  <c r="S2259" i="5"/>
  <c r="S2267" i="5"/>
  <c r="S2275" i="5"/>
  <c r="S2283" i="5"/>
  <c r="S2284" i="5"/>
  <c r="P23" i="5"/>
  <c r="P31" i="5"/>
  <c r="P47" i="5"/>
  <c r="P71" i="5"/>
  <c r="P79" i="5"/>
  <c r="P87" i="5"/>
  <c r="P95" i="5"/>
  <c r="P103" i="5"/>
  <c r="P111" i="5"/>
  <c r="P119" i="5"/>
  <c r="P127" i="5"/>
  <c r="P135" i="5"/>
  <c r="P151" i="5"/>
  <c r="P159" i="5"/>
  <c r="P24" i="5"/>
  <c r="P32" i="5"/>
  <c r="P40" i="5"/>
  <c r="P48" i="5"/>
  <c r="P25" i="5"/>
  <c r="P33" i="5"/>
  <c r="P41" i="5"/>
  <c r="P49" i="5"/>
  <c r="P57" i="5"/>
  <c r="P81" i="5"/>
  <c r="P105" i="5"/>
  <c r="P113" i="5"/>
  <c r="P121" i="5"/>
  <c r="P129" i="5"/>
  <c r="P145" i="5"/>
  <c r="P153" i="5"/>
  <c r="P161" i="5"/>
  <c r="P26" i="5"/>
  <c r="P34" i="5"/>
  <c r="P58" i="5"/>
  <c r="P66" i="5"/>
  <c r="P106" i="5"/>
  <c r="P122" i="5"/>
  <c r="P130" i="5"/>
  <c r="P146" i="5"/>
  <c r="P28" i="5"/>
  <c r="P36" i="5"/>
  <c r="P52" i="5"/>
  <c r="P60" i="5"/>
  <c r="P30" i="5"/>
  <c r="P38" i="5"/>
  <c r="P46" i="5"/>
  <c r="P54" i="5"/>
  <c r="P62" i="5"/>
  <c r="P70" i="5"/>
  <c r="P78" i="5"/>
  <c r="P86" i="5"/>
  <c r="P94" i="5"/>
  <c r="P102" i="5"/>
  <c r="P118" i="5"/>
  <c r="P126" i="5"/>
  <c r="P134" i="5"/>
  <c r="P35" i="5"/>
  <c r="P96" i="5"/>
  <c r="P112" i="5"/>
  <c r="P128" i="5"/>
  <c r="P156" i="5"/>
  <c r="P166" i="5"/>
  <c r="P182" i="5"/>
  <c r="P198" i="5"/>
  <c r="P206" i="5"/>
  <c r="P214" i="5"/>
  <c r="P222" i="5"/>
  <c r="P318" i="5"/>
  <c r="P326" i="5"/>
  <c r="P334" i="5"/>
  <c r="P342" i="5"/>
  <c r="P350" i="5"/>
  <c r="P358" i="5"/>
  <c r="P366" i="5"/>
  <c r="P374" i="5"/>
  <c r="P382" i="5"/>
  <c r="P390" i="5"/>
  <c r="P398" i="5"/>
  <c r="P422" i="5"/>
  <c r="P438" i="5"/>
  <c r="P446" i="5"/>
  <c r="P454" i="5"/>
  <c r="P518" i="5"/>
  <c r="P526" i="5"/>
  <c r="P534" i="5"/>
  <c r="P542" i="5"/>
  <c r="P550" i="5"/>
  <c r="P558" i="5"/>
  <c r="P574" i="5"/>
  <c r="P582" i="5"/>
  <c r="P590" i="5"/>
  <c r="P598" i="5"/>
  <c r="P606" i="5"/>
  <c r="P622" i="5"/>
  <c r="P662" i="5"/>
  <c r="P670" i="5"/>
  <c r="P678" i="5"/>
  <c r="P686" i="5"/>
  <c r="P1150" i="5"/>
  <c r="P1182" i="5"/>
  <c r="P1190" i="5"/>
  <c r="P1198" i="5"/>
  <c r="P1206" i="5"/>
  <c r="P1214" i="5"/>
  <c r="P1222" i="5"/>
  <c r="P1230" i="5"/>
  <c r="P1238" i="5"/>
  <c r="P1246" i="5"/>
  <c r="P1254" i="5"/>
  <c r="P1262" i="5"/>
  <c r="P1270" i="5"/>
  <c r="P1278" i="5"/>
  <c r="P1286" i="5"/>
  <c r="P1302" i="5"/>
  <c r="P1310" i="5"/>
  <c r="P1326" i="5"/>
  <c r="P1374" i="5"/>
  <c r="P1382" i="5"/>
  <c r="P1390" i="5"/>
  <c r="P1414" i="5"/>
  <c r="P1422" i="5"/>
  <c r="P1438" i="5"/>
  <c r="P1446" i="5"/>
  <c r="P1454" i="5"/>
  <c r="P1462" i="5"/>
  <c r="P1470" i="5"/>
  <c r="P1478" i="5"/>
  <c r="P1510" i="5"/>
  <c r="P1518" i="5"/>
  <c r="P1526" i="5"/>
  <c r="P1542" i="5"/>
  <c r="P1582" i="5"/>
  <c r="P1606" i="5"/>
  <c r="P1614" i="5"/>
  <c r="P1622" i="5"/>
  <c r="P1630" i="5"/>
  <c r="P1638" i="5"/>
  <c r="P1670" i="5"/>
  <c r="P1694" i="5"/>
  <c r="P1702" i="5"/>
  <c r="P1710" i="5"/>
  <c r="P1726" i="5"/>
  <c r="P1742" i="5"/>
  <c r="P1750" i="5"/>
  <c r="P2046" i="5"/>
  <c r="P2054" i="5"/>
  <c r="P2062" i="5"/>
  <c r="P2070" i="5"/>
  <c r="P2078" i="5"/>
  <c r="P2086" i="5"/>
  <c r="P2094" i="5"/>
  <c r="P2102" i="5"/>
  <c r="P2110" i="5"/>
  <c r="P2118" i="5"/>
  <c r="P2310" i="5"/>
  <c r="P2318" i="5"/>
  <c r="P2326" i="5"/>
  <c r="P2334" i="5"/>
  <c r="P2342" i="5"/>
  <c r="P2350" i="5"/>
  <c r="P2358" i="5"/>
  <c r="P2366" i="5"/>
  <c r="P2374" i="5"/>
  <c r="P37" i="5"/>
  <c r="P67" i="5"/>
  <c r="P99" i="5"/>
  <c r="P131" i="5"/>
  <c r="P147" i="5"/>
  <c r="P157" i="5"/>
  <c r="P167" i="5"/>
  <c r="P175" i="5"/>
  <c r="P183" i="5"/>
  <c r="P199" i="5"/>
  <c r="P215" i="5"/>
  <c r="P319" i="5"/>
  <c r="P327" i="5"/>
  <c r="P335" i="5"/>
  <c r="P343" i="5"/>
  <c r="P351" i="5"/>
  <c r="P359" i="5"/>
  <c r="P367" i="5"/>
  <c r="P375" i="5"/>
  <c r="P383" i="5"/>
  <c r="P391" i="5"/>
  <c r="P399" i="5"/>
  <c r="P407" i="5"/>
  <c r="P519" i="5"/>
  <c r="P527" i="5"/>
  <c r="P535" i="5"/>
  <c r="P543" i="5"/>
  <c r="P551" i="5"/>
  <c r="P559" i="5"/>
  <c r="P567" i="5"/>
  <c r="P575" i="5"/>
  <c r="P583" i="5"/>
  <c r="P591" i="5"/>
  <c r="P599" i="5"/>
  <c r="P607" i="5"/>
  <c r="P623" i="5"/>
  <c r="P655" i="5"/>
  <c r="P663" i="5"/>
  <c r="P671" i="5"/>
  <c r="P679" i="5"/>
  <c r="P1143" i="5"/>
  <c r="P1183" i="5"/>
  <c r="P1191" i="5"/>
  <c r="P1207" i="5"/>
  <c r="P1215" i="5"/>
  <c r="P1223" i="5"/>
  <c r="P1231" i="5"/>
  <c r="P1239" i="5"/>
  <c r="P1247" i="5"/>
  <c r="P1255" i="5"/>
  <c r="P1263" i="5"/>
  <c r="P1271" i="5"/>
  <c r="P1279" i="5"/>
  <c r="P1303" i="5"/>
  <c r="P1375" i="5"/>
  <c r="P1383" i="5"/>
  <c r="P1391" i="5"/>
  <c r="P1415" i="5"/>
  <c r="P1423" i="5"/>
  <c r="P1431" i="5"/>
  <c r="P1439" i="5"/>
  <c r="P1447" i="5"/>
  <c r="P1455" i="5"/>
  <c r="P1463" i="5"/>
  <c r="P1479" i="5"/>
  <c r="P1511" i="5"/>
  <c r="P1519" i="5"/>
  <c r="P1527" i="5"/>
  <c r="P1543" i="5"/>
  <c r="P1551" i="5"/>
  <c r="P1575" i="5"/>
  <c r="P1583" i="5"/>
  <c r="P1591" i="5"/>
  <c r="P1599" i="5"/>
  <c r="P1607" i="5"/>
  <c r="P1615" i="5"/>
  <c r="P1623" i="5"/>
  <c r="P1631" i="5"/>
  <c r="P1639" i="5"/>
  <c r="P1647" i="5"/>
  <c r="P1663" i="5"/>
  <c r="P1671" i="5"/>
  <c r="P1687" i="5"/>
  <c r="P1695" i="5"/>
  <c r="P1703" i="5"/>
  <c r="P1711" i="5"/>
  <c r="P1727" i="5"/>
  <c r="P1743" i="5"/>
  <c r="P1751" i="5"/>
  <c r="P1767" i="5"/>
  <c r="P1775" i="5"/>
  <c r="P1807" i="5"/>
  <c r="P2047" i="5"/>
  <c r="P2055" i="5"/>
  <c r="P2063" i="5"/>
  <c r="P2071" i="5"/>
  <c r="P2079" i="5"/>
  <c r="P2087" i="5"/>
  <c r="P2095" i="5"/>
  <c r="P2103" i="5"/>
  <c r="P2111" i="5"/>
  <c r="P2119" i="5"/>
  <c r="P2303" i="5"/>
  <c r="P2311" i="5"/>
  <c r="P2319" i="5"/>
  <c r="P2327" i="5"/>
  <c r="P2335" i="5"/>
  <c r="P2343" i="5"/>
  <c r="P2351" i="5"/>
  <c r="P2359" i="5"/>
  <c r="P2367" i="5"/>
  <c r="P2375" i="5"/>
  <c r="P2383" i="5"/>
  <c r="P68" i="5"/>
  <c r="P100" i="5"/>
  <c r="P116" i="5"/>
  <c r="P148" i="5"/>
  <c r="P158" i="5"/>
  <c r="P216" i="5"/>
  <c r="P312" i="5"/>
  <c r="P320" i="5"/>
  <c r="P328" i="5"/>
  <c r="P336" i="5"/>
  <c r="P344" i="5"/>
  <c r="P352" i="5"/>
  <c r="P360" i="5"/>
  <c r="P368" i="5"/>
  <c r="P376" i="5"/>
  <c r="P384" i="5"/>
  <c r="P392" i="5"/>
  <c r="P400" i="5"/>
  <c r="P408" i="5"/>
  <c r="P416" i="5"/>
  <c r="P432" i="5"/>
  <c r="P440" i="5"/>
  <c r="P448" i="5"/>
  <c r="P520" i="5"/>
  <c r="P536" i="5"/>
  <c r="P552" i="5"/>
  <c r="P560" i="5"/>
  <c r="P584" i="5"/>
  <c r="P592" i="5"/>
  <c r="P600" i="5"/>
  <c r="P608" i="5"/>
  <c r="P616" i="5"/>
  <c r="P656" i="5"/>
  <c r="P664" i="5"/>
  <c r="P680" i="5"/>
  <c r="P704" i="5"/>
  <c r="P1144" i="5"/>
  <c r="P1168" i="5"/>
  <c r="P1184" i="5"/>
  <c r="P1192" i="5"/>
  <c r="P1200" i="5"/>
  <c r="P1208" i="5"/>
  <c r="P1216" i="5"/>
  <c r="P1224" i="5"/>
  <c r="P1232" i="5"/>
  <c r="P1240" i="5"/>
  <c r="P1248" i="5"/>
  <c r="P1256" i="5"/>
  <c r="P1264" i="5"/>
  <c r="P1272" i="5"/>
  <c r="P1280" i="5"/>
  <c r="P1312" i="5"/>
  <c r="P1376" i="5"/>
  <c r="P1384" i="5"/>
  <c r="P1400" i="5"/>
  <c r="P1408" i="5"/>
  <c r="P1416" i="5"/>
  <c r="P1424" i="5"/>
  <c r="P1432" i="5"/>
  <c r="P1448" i="5"/>
  <c r="P1456" i="5"/>
  <c r="P1464" i="5"/>
  <c r="P1480" i="5"/>
  <c r="P1512" i="5"/>
  <c r="P1520" i="5"/>
  <c r="P1544" i="5"/>
  <c r="P1552" i="5"/>
  <c r="P1592" i="5"/>
  <c r="P1600" i="5"/>
  <c r="P1608" i="5"/>
  <c r="P1616" i="5"/>
  <c r="P1624" i="5"/>
  <c r="P1632" i="5"/>
  <c r="P1640" i="5"/>
  <c r="P1648" i="5"/>
  <c r="P1664" i="5"/>
  <c r="P1672" i="5"/>
  <c r="P1704" i="5"/>
  <c r="P1728" i="5"/>
  <c r="P1744" i="5"/>
  <c r="P1760" i="5"/>
  <c r="P2048" i="5"/>
  <c r="P2056" i="5"/>
  <c r="P2064" i="5"/>
  <c r="P2072" i="5"/>
  <c r="P2080" i="5"/>
  <c r="P2088" i="5"/>
  <c r="P2096" i="5"/>
  <c r="P2104" i="5"/>
  <c r="P2112" i="5"/>
  <c r="P2120" i="5"/>
  <c r="P2304" i="5"/>
  <c r="P2312" i="5"/>
  <c r="P2320" i="5"/>
  <c r="P2328" i="5"/>
  <c r="P2336" i="5"/>
  <c r="P2344" i="5"/>
  <c r="P2360" i="5"/>
  <c r="P2368" i="5"/>
  <c r="P2376" i="5"/>
  <c r="P101" i="5"/>
  <c r="P117" i="5"/>
  <c r="P149" i="5"/>
  <c r="P160" i="5"/>
  <c r="P193" i="5"/>
  <c r="P217" i="5"/>
  <c r="P313" i="5"/>
  <c r="P321" i="5"/>
  <c r="P329" i="5"/>
  <c r="P337" i="5"/>
  <c r="P345" i="5"/>
  <c r="P353" i="5"/>
  <c r="P361" i="5"/>
  <c r="P369" i="5"/>
  <c r="P377" i="5"/>
  <c r="P385" i="5"/>
  <c r="P393" i="5"/>
  <c r="P401" i="5"/>
  <c r="P409" i="5"/>
  <c r="P425" i="5"/>
  <c r="P433" i="5"/>
  <c r="P441" i="5"/>
  <c r="P449" i="5"/>
  <c r="P457" i="5"/>
  <c r="P521" i="5"/>
  <c r="P529" i="5"/>
  <c r="P537" i="5"/>
  <c r="P545" i="5"/>
  <c r="P553" i="5"/>
  <c r="P561" i="5"/>
  <c r="P569" i="5"/>
  <c r="P577" i="5"/>
  <c r="P585" i="5"/>
  <c r="P593" i="5"/>
  <c r="P601" i="5"/>
  <c r="P617" i="5"/>
  <c r="P657" i="5"/>
  <c r="P665" i="5"/>
  <c r="P681" i="5"/>
  <c r="P1145" i="5"/>
  <c r="P1169" i="5"/>
  <c r="P1185" i="5"/>
  <c r="P1193" i="5"/>
  <c r="P1201" i="5"/>
  <c r="P1209" i="5"/>
  <c r="P1217" i="5"/>
  <c r="P1225" i="5"/>
  <c r="P1233" i="5"/>
  <c r="P1241" i="5"/>
  <c r="P1249" i="5"/>
  <c r="P1257" i="5"/>
  <c r="P1265" i="5"/>
  <c r="P1273" i="5"/>
  <c r="P1281" i="5"/>
  <c r="P1289" i="5"/>
  <c r="P1297" i="5"/>
  <c r="P1329" i="5"/>
  <c r="P1377" i="5"/>
  <c r="P1385" i="5"/>
  <c r="P1401" i="5"/>
  <c r="P1409" i="5"/>
  <c r="P1417" i="5"/>
  <c r="P1425" i="5"/>
  <c r="P1433" i="5"/>
  <c r="P1449" i="5"/>
  <c r="P1473" i="5"/>
  <c r="P1481" i="5"/>
  <c r="P1489" i="5"/>
  <c r="P1513" i="5"/>
  <c r="P1521" i="5"/>
  <c r="P1529" i="5"/>
  <c r="P1545" i="5"/>
  <c r="P1553" i="5"/>
  <c r="P1561" i="5"/>
  <c r="P1593" i="5"/>
  <c r="P1609" i="5"/>
  <c r="P1617" i="5"/>
  <c r="P1625" i="5"/>
  <c r="P1633" i="5"/>
  <c r="P1641" i="5"/>
  <c r="P1649" i="5"/>
  <c r="P1657" i="5"/>
  <c r="P1673" i="5"/>
  <c r="P1681" i="5"/>
  <c r="P1689" i="5"/>
  <c r="P1705" i="5"/>
  <c r="P1713" i="5"/>
  <c r="P1729" i="5"/>
  <c r="P1745" i="5"/>
  <c r="P2049" i="5"/>
  <c r="P2057" i="5"/>
  <c r="P2065" i="5"/>
  <c r="P2073" i="5"/>
  <c r="P2081" i="5"/>
  <c r="P2089" i="5"/>
  <c r="P2097" i="5"/>
  <c r="P2105" i="5"/>
  <c r="P2113" i="5"/>
  <c r="P2121" i="5"/>
  <c r="P51" i="5"/>
  <c r="P88" i="5"/>
  <c r="P104" i="5"/>
  <c r="P120" i="5"/>
  <c r="P136" i="5"/>
  <c r="P150" i="5"/>
  <c r="P162" i="5"/>
  <c r="P186" i="5"/>
  <c r="P194" i="5"/>
  <c r="P210" i="5"/>
  <c r="P218" i="5"/>
  <c r="P322" i="5"/>
  <c r="P330" i="5"/>
  <c r="P338" i="5"/>
  <c r="P346" i="5"/>
  <c r="P354" i="5"/>
  <c r="P362" i="5"/>
  <c r="P370" i="5"/>
  <c r="P378" i="5"/>
  <c r="P386" i="5"/>
  <c r="P394" i="5"/>
  <c r="P402" i="5"/>
  <c r="P410" i="5"/>
  <c r="P418" i="5"/>
  <c r="P426" i="5"/>
  <c r="P434" i="5"/>
  <c r="P442" i="5"/>
  <c r="P514" i="5"/>
  <c r="P530" i="5"/>
  <c r="P538" i="5"/>
  <c r="P554" i="5"/>
  <c r="P562" i="5"/>
  <c r="P594" i="5"/>
  <c r="P602" i="5"/>
  <c r="P650" i="5"/>
  <c r="P658" i="5"/>
  <c r="P666" i="5"/>
  <c r="P674" i="5"/>
  <c r="P1186" i="5"/>
  <c r="P1194" i="5"/>
  <c r="P1202" i="5"/>
  <c r="P1210" i="5"/>
  <c r="P1218" i="5"/>
  <c r="P1226" i="5"/>
  <c r="P1234" i="5"/>
  <c r="P1242" i="5"/>
  <c r="P1250" i="5"/>
  <c r="P1258" i="5"/>
  <c r="P1266" i="5"/>
  <c r="P1274" i="5"/>
  <c r="P1282" i="5"/>
  <c r="P1290" i="5"/>
  <c r="P1298" i="5"/>
  <c r="P1330" i="5"/>
  <c r="P1378" i="5"/>
  <c r="P1394" i="5"/>
  <c r="P1402" i="5"/>
  <c r="P1410" i="5"/>
  <c r="P1418" i="5"/>
  <c r="P1434" i="5"/>
  <c r="P1442" i="5"/>
  <c r="P1450" i="5"/>
  <c r="P1466" i="5"/>
  <c r="P1474" i="5"/>
  <c r="P1506" i="5"/>
  <c r="P1514" i="5"/>
  <c r="P1530" i="5"/>
  <c r="P1546" i="5"/>
  <c r="P1554" i="5"/>
  <c r="P53" i="5"/>
  <c r="P107" i="5"/>
  <c r="P123" i="5"/>
  <c r="P171" i="5"/>
  <c r="P187" i="5"/>
  <c r="P219" i="5"/>
  <c r="P243" i="5"/>
  <c r="P315" i="5"/>
  <c r="P323" i="5"/>
  <c r="P331" i="5"/>
  <c r="P339" i="5"/>
  <c r="P347" i="5"/>
  <c r="P355" i="5"/>
  <c r="P363" i="5"/>
  <c r="P371" i="5"/>
  <c r="P379" i="5"/>
  <c r="P387" i="5"/>
  <c r="P395" i="5"/>
  <c r="P403" i="5"/>
  <c r="P411" i="5"/>
  <c r="P419" i="5"/>
  <c r="P427" i="5"/>
  <c r="P435" i="5"/>
  <c r="P443" i="5"/>
  <c r="P515" i="5"/>
  <c r="P531" i="5"/>
  <c r="P539" i="5"/>
  <c r="P563" i="5"/>
  <c r="P571" i="5"/>
  <c r="P579" i="5"/>
  <c r="P587" i="5"/>
  <c r="P595" i="5"/>
  <c r="P603" i="5"/>
  <c r="P627" i="5"/>
  <c r="P635" i="5"/>
  <c r="P659" i="5"/>
  <c r="P667" i="5"/>
  <c r="P675" i="5"/>
  <c r="P691" i="5"/>
  <c r="P1147" i="5"/>
  <c r="P1195" i="5"/>
  <c r="P1203" i="5"/>
  <c r="P1219" i="5"/>
  <c r="P1227" i="5"/>
  <c r="P1235" i="5"/>
  <c r="P1243" i="5"/>
  <c r="P1251" i="5"/>
  <c r="P1259" i="5"/>
  <c r="P1267" i="5"/>
  <c r="P1283" i="5"/>
  <c r="P1291" i="5"/>
  <c r="P1299" i="5"/>
  <c r="P1371" i="5"/>
  <c r="P1395" i="5"/>
  <c r="P1403" i="5"/>
  <c r="P1411" i="5"/>
  <c r="P1419" i="5"/>
  <c r="P1435" i="5"/>
  <c r="P1443" i="5"/>
  <c r="P1459" i="5"/>
  <c r="P1467" i="5"/>
  <c r="P1475" i="5"/>
  <c r="P1515" i="5"/>
  <c r="P1547" i="5"/>
  <c r="P1579" i="5"/>
  <c r="P1595" i="5"/>
  <c r="P1603" i="5"/>
  <c r="P1611" i="5"/>
  <c r="P1619" i="5"/>
  <c r="P1627" i="5"/>
  <c r="P1643" i="5"/>
  <c r="P1651" i="5"/>
  <c r="P1667" i="5"/>
  <c r="P1675" i="5"/>
  <c r="P1683" i="5"/>
  <c r="P1699" i="5"/>
  <c r="P1707" i="5"/>
  <c r="P1715" i="5"/>
  <c r="P1731" i="5"/>
  <c r="P1739" i="5"/>
  <c r="P1747" i="5"/>
  <c r="P1779" i="5"/>
  <c r="P2051" i="5"/>
  <c r="P2059" i="5"/>
  <c r="P2067" i="5"/>
  <c r="P2075" i="5"/>
  <c r="P2083" i="5"/>
  <c r="P2091" i="5"/>
  <c r="P2099" i="5"/>
  <c r="P2107" i="5"/>
  <c r="P2115" i="5"/>
  <c r="P2123" i="5"/>
  <c r="P2307" i="5"/>
  <c r="P2315" i="5"/>
  <c r="P2323" i="5"/>
  <c r="P2331" i="5"/>
  <c r="P2339" i="5"/>
  <c r="P2355" i="5"/>
  <c r="P2363" i="5"/>
  <c r="P2371" i="5"/>
  <c r="P29" i="5"/>
  <c r="P61" i="5"/>
  <c r="P77" i="5"/>
  <c r="P93" i="5"/>
  <c r="P125" i="5"/>
  <c r="P155" i="5"/>
  <c r="P165" i="5"/>
  <c r="P173" i="5"/>
  <c r="P181" i="5"/>
  <c r="P197" i="5"/>
  <c r="P221" i="5"/>
  <c r="P317" i="5"/>
  <c r="P325" i="5"/>
  <c r="P333" i="5"/>
  <c r="P341" i="5"/>
  <c r="P349" i="5"/>
  <c r="P357" i="5"/>
  <c r="P365" i="5"/>
  <c r="P373" i="5"/>
  <c r="P381" i="5"/>
  <c r="P389" i="5"/>
  <c r="P397" i="5"/>
  <c r="P413" i="5"/>
  <c r="P421" i="5"/>
  <c r="P445" i="5"/>
  <c r="P453" i="5"/>
  <c r="P517" i="5"/>
  <c r="P525" i="5"/>
  <c r="P549" i="5"/>
  <c r="P557" i="5"/>
  <c r="P565" i="5"/>
  <c r="P573" i="5"/>
  <c r="P581" i="5"/>
  <c r="P589" i="5"/>
  <c r="P597" i="5"/>
  <c r="P605" i="5"/>
  <c r="P613" i="5"/>
  <c r="P621" i="5"/>
  <c r="P653" i="5"/>
  <c r="P661" i="5"/>
  <c r="P669" i="5"/>
  <c r="P685" i="5"/>
  <c r="P693" i="5"/>
  <c r="P1149" i="5"/>
  <c r="P1181" i="5"/>
  <c r="P1189" i="5"/>
  <c r="P1197" i="5"/>
  <c r="P1205" i="5"/>
  <c r="P1213" i="5"/>
  <c r="P1221" i="5"/>
  <c r="P1229" i="5"/>
  <c r="P1237" i="5"/>
  <c r="P1245" i="5"/>
  <c r="P1253" i="5"/>
  <c r="P1261" i="5"/>
  <c r="P1269" i="5"/>
  <c r="P1277" i="5"/>
  <c r="P1309" i="5"/>
  <c r="P1325" i="5"/>
  <c r="P1357" i="5"/>
  <c r="P1373" i="5"/>
  <c r="P1413" i="5"/>
  <c r="P1421" i="5"/>
  <c r="P1437" i="5"/>
  <c r="P1445" i="5"/>
  <c r="P1453" i="5"/>
  <c r="P1461" i="5"/>
  <c r="P1477" i="5"/>
  <c r="P1509" i="5"/>
  <c r="P1517" i="5"/>
  <c r="P1549" i="5"/>
  <c r="P1557" i="5"/>
  <c r="P1565" i="5"/>
  <c r="P1573" i="5"/>
  <c r="P1581" i="5"/>
  <c r="P1597" i="5"/>
  <c r="P1605" i="5"/>
  <c r="P1613" i="5"/>
  <c r="P1621" i="5"/>
  <c r="P1637" i="5"/>
  <c r="P1645" i="5"/>
  <c r="P1653" i="5"/>
  <c r="P1685" i="5"/>
  <c r="P1693" i="5"/>
  <c r="P1701" i="5"/>
  <c r="P1709" i="5"/>
  <c r="P1725" i="5"/>
  <c r="P1733" i="5"/>
  <c r="P1741" i="5"/>
  <c r="P1749" i="5"/>
  <c r="P2053" i="5"/>
  <c r="P2061" i="5"/>
  <c r="P2069" i="5"/>
  <c r="P2077" i="5"/>
  <c r="P2085" i="5"/>
  <c r="P2093" i="5"/>
  <c r="P2101" i="5"/>
  <c r="P2109" i="5"/>
  <c r="P2117" i="5"/>
  <c r="P2125" i="5"/>
  <c r="P92" i="5"/>
  <c r="P188" i="5"/>
  <c r="P316" i="5"/>
  <c r="P380" i="5"/>
  <c r="P444" i="5"/>
  <c r="P572" i="5"/>
  <c r="P1236" i="5"/>
  <c r="P1556" i="5"/>
  <c r="P1602" i="5"/>
  <c r="P1634" i="5"/>
  <c r="P1666" i="5"/>
  <c r="P1730" i="5"/>
  <c r="P2050" i="5"/>
  <c r="P2082" i="5"/>
  <c r="P2114" i="5"/>
  <c r="P2305" i="5"/>
  <c r="P2321" i="5"/>
  <c r="P2353" i="5"/>
  <c r="P2382" i="5"/>
  <c r="P2393" i="5"/>
  <c r="P2494" i="5"/>
  <c r="P2502" i="5"/>
  <c r="P2518" i="5"/>
  <c r="P2534" i="5"/>
  <c r="P2542" i="5"/>
  <c r="P2550" i="5"/>
  <c r="P2558" i="5"/>
  <c r="P2566" i="5"/>
  <c r="P2574" i="5"/>
  <c r="P2582" i="5"/>
  <c r="P2670" i="5"/>
  <c r="P2678" i="5"/>
  <c r="P2686" i="5"/>
  <c r="P2694" i="5"/>
  <c r="P2718" i="5"/>
  <c r="P2726" i="5"/>
  <c r="P2734" i="5"/>
  <c r="P2742" i="5"/>
  <c r="P2750" i="5"/>
  <c r="P2814" i="5"/>
  <c r="P2822" i="5"/>
  <c r="P2830" i="5"/>
  <c r="P2838" i="5"/>
  <c r="P2846" i="5"/>
  <c r="P2854" i="5"/>
  <c r="P2862" i="5"/>
  <c r="P2870" i="5"/>
  <c r="P108" i="5"/>
  <c r="P324" i="5"/>
  <c r="P388" i="5"/>
  <c r="P516" i="5"/>
  <c r="P580" i="5"/>
  <c r="P1180" i="5"/>
  <c r="P1244" i="5"/>
  <c r="P1372" i="5"/>
  <c r="P1564" i="5"/>
  <c r="P1604" i="5"/>
  <c r="P1668" i="5"/>
  <c r="P1700" i="5"/>
  <c r="P1732" i="5"/>
  <c r="P2052" i="5"/>
  <c r="P2084" i="5"/>
  <c r="P2116" i="5"/>
  <c r="P2306" i="5"/>
  <c r="P2322" i="5"/>
  <c r="P2338" i="5"/>
  <c r="P2354" i="5"/>
  <c r="P2370" i="5"/>
  <c r="P2384" i="5"/>
  <c r="P2394" i="5"/>
  <c r="P2495" i="5"/>
  <c r="P2503" i="5"/>
  <c r="P2511" i="5"/>
  <c r="P2519" i="5"/>
  <c r="P2527" i="5"/>
  <c r="P2535" i="5"/>
  <c r="P2551" i="5"/>
  <c r="P2559" i="5"/>
  <c r="P2567" i="5"/>
  <c r="P2575" i="5"/>
  <c r="P2583" i="5"/>
  <c r="P2671" i="5"/>
  <c r="P2679" i="5"/>
  <c r="P2687" i="5"/>
  <c r="P2695" i="5"/>
  <c r="P2727" i="5"/>
  <c r="P2735" i="5"/>
  <c r="P2743" i="5"/>
  <c r="P2751" i="5"/>
  <c r="P2815" i="5"/>
  <c r="P2823" i="5"/>
  <c r="P2831" i="5"/>
  <c r="P2839" i="5"/>
  <c r="P2847" i="5"/>
  <c r="P2855" i="5"/>
  <c r="P2863" i="5"/>
  <c r="P124" i="5"/>
  <c r="P332" i="5"/>
  <c r="P396" i="5"/>
  <c r="P524" i="5"/>
  <c r="P588" i="5"/>
  <c r="P1188" i="5"/>
  <c r="P1252" i="5"/>
  <c r="P1444" i="5"/>
  <c r="P1508" i="5"/>
  <c r="P1572" i="5"/>
  <c r="P1610" i="5"/>
  <c r="P1642" i="5"/>
  <c r="P1674" i="5"/>
  <c r="P1706" i="5"/>
  <c r="P1738" i="5"/>
  <c r="P2058" i="5"/>
  <c r="P2090" i="5"/>
  <c r="P2122" i="5"/>
  <c r="P2308" i="5"/>
  <c r="P2324" i="5"/>
  <c r="P2340" i="5"/>
  <c r="P2356" i="5"/>
  <c r="P2372" i="5"/>
  <c r="P2385" i="5"/>
  <c r="P2504" i="5"/>
  <c r="P2512" i="5"/>
  <c r="P2520" i="5"/>
  <c r="P2528" i="5"/>
  <c r="P2536" i="5"/>
  <c r="P2560" i="5"/>
  <c r="P2568" i="5"/>
  <c r="P2576" i="5"/>
  <c r="P2584" i="5"/>
  <c r="P2672" i="5"/>
  <c r="P2680" i="5"/>
  <c r="P2688" i="5"/>
  <c r="P2696" i="5"/>
  <c r="P2704" i="5"/>
  <c r="P2712" i="5"/>
  <c r="P2728" i="5"/>
  <c r="P2736" i="5"/>
  <c r="P2744" i="5"/>
  <c r="P2816" i="5"/>
  <c r="P2824" i="5"/>
  <c r="P2832" i="5"/>
  <c r="P2840" i="5"/>
  <c r="P2848" i="5"/>
  <c r="P2856" i="5"/>
  <c r="P2864" i="5"/>
  <c r="P140" i="5"/>
  <c r="P340" i="5"/>
  <c r="P596" i="5"/>
  <c r="P660" i="5"/>
  <c r="P1196" i="5"/>
  <c r="P1260" i="5"/>
  <c r="P1516" i="5"/>
  <c r="P1644" i="5"/>
  <c r="P1676" i="5"/>
  <c r="P1708" i="5"/>
  <c r="P1740" i="5"/>
  <c r="P2060" i="5"/>
  <c r="P2092" i="5"/>
  <c r="P2124" i="5"/>
  <c r="P2309" i="5"/>
  <c r="P2325" i="5"/>
  <c r="P2341" i="5"/>
  <c r="P2357" i="5"/>
  <c r="P2373" i="5"/>
  <c r="P2386" i="5"/>
  <c r="P2497" i="5"/>
  <c r="P2505" i="5"/>
  <c r="P2513" i="5"/>
  <c r="P2521" i="5"/>
  <c r="P2561" i="5"/>
  <c r="P2569" i="5"/>
  <c r="P2577" i="5"/>
  <c r="P2585" i="5"/>
  <c r="P2665" i="5"/>
  <c r="P2673" i="5"/>
  <c r="P2681" i="5"/>
  <c r="P2689" i="5"/>
  <c r="P2697" i="5"/>
  <c r="P2729" i="5"/>
  <c r="P2737" i="5"/>
  <c r="P2745" i="5"/>
  <c r="P2817" i="5"/>
  <c r="P2825" i="5"/>
  <c r="P2833" i="5"/>
  <c r="P2841" i="5"/>
  <c r="P2849" i="5"/>
  <c r="P2857" i="5"/>
  <c r="P2865" i="5"/>
  <c r="P154" i="5"/>
  <c r="P348" i="5"/>
  <c r="P412" i="5"/>
  <c r="P540" i="5"/>
  <c r="P604" i="5"/>
  <c r="P668" i="5"/>
  <c r="P1204" i="5"/>
  <c r="P1268" i="5"/>
  <c r="P1332" i="5"/>
  <c r="P1460" i="5"/>
  <c r="P1618" i="5"/>
  <c r="P1650" i="5"/>
  <c r="P1714" i="5"/>
  <c r="P1746" i="5"/>
  <c r="P2066" i="5"/>
  <c r="P2098" i="5"/>
  <c r="P2313" i="5"/>
  <c r="P2329" i="5"/>
  <c r="P2345" i="5"/>
  <c r="P2361" i="5"/>
  <c r="P2377" i="5"/>
  <c r="P2388" i="5"/>
  <c r="P2498" i="5"/>
  <c r="P2506" i="5"/>
  <c r="P2522" i="5"/>
  <c r="P2530" i="5"/>
  <c r="P2538" i="5"/>
  <c r="P2546" i="5"/>
  <c r="P2562" i="5"/>
  <c r="P2570" i="5"/>
  <c r="P2578" i="5"/>
  <c r="P2586" i="5"/>
  <c r="P2666" i="5"/>
  <c r="P2674" i="5"/>
  <c r="P2682" i="5"/>
  <c r="P2690" i="5"/>
  <c r="P2698" i="5"/>
  <c r="P2714" i="5"/>
  <c r="P2722" i="5"/>
  <c r="P2730" i="5"/>
  <c r="P2738" i="5"/>
  <c r="P2746" i="5"/>
  <c r="P2818" i="5"/>
  <c r="P2826" i="5"/>
  <c r="P2834" i="5"/>
  <c r="P2842" i="5"/>
  <c r="P2850" i="5"/>
  <c r="P2858" i="5"/>
  <c r="P2866" i="5"/>
  <c r="P27" i="5"/>
  <c r="P356" i="5"/>
  <c r="P420" i="5"/>
  <c r="P548" i="5"/>
  <c r="P612" i="5"/>
  <c r="P676" i="5"/>
  <c r="P1148" i="5"/>
  <c r="P1212" i="5"/>
  <c r="P1276" i="5"/>
  <c r="P1404" i="5"/>
  <c r="P1468" i="5"/>
  <c r="P1532" i="5"/>
  <c r="P1620" i="5"/>
  <c r="P1652" i="5"/>
  <c r="P1684" i="5"/>
  <c r="P1716" i="5"/>
  <c r="P1748" i="5"/>
  <c r="P1780" i="5"/>
  <c r="P2068" i="5"/>
  <c r="P2100" i="5"/>
  <c r="P2314" i="5"/>
  <c r="P2330" i="5"/>
  <c r="P2346" i="5"/>
  <c r="P2362" i="5"/>
  <c r="P2378" i="5"/>
  <c r="P2499" i="5"/>
  <c r="P2507" i="5"/>
  <c r="P2523" i="5"/>
  <c r="P2531" i="5"/>
  <c r="P2539" i="5"/>
  <c r="P2547" i="5"/>
  <c r="P2563" i="5"/>
  <c r="P2571" i="5"/>
  <c r="P2579" i="5"/>
  <c r="P2667" i="5"/>
  <c r="P2675" i="5"/>
  <c r="P2683" i="5"/>
  <c r="P2691" i="5"/>
  <c r="P2699" i="5"/>
  <c r="P2707" i="5"/>
  <c r="P2715" i="5"/>
  <c r="P2723" i="5"/>
  <c r="P2731" i="5"/>
  <c r="P2739" i="5"/>
  <c r="P2747" i="5"/>
  <c r="P2811" i="5"/>
  <c r="P2819" i="5"/>
  <c r="P2827" i="5"/>
  <c r="P2835" i="5"/>
  <c r="P2843" i="5"/>
  <c r="P2851" i="5"/>
  <c r="P2859" i="5"/>
  <c r="P2867" i="5"/>
  <c r="P76" i="5"/>
  <c r="P180" i="5"/>
  <c r="P372" i="5"/>
  <c r="P436" i="5"/>
  <c r="P564" i="5"/>
  <c r="P628" i="5"/>
  <c r="P692" i="5"/>
  <c r="P1164" i="5"/>
  <c r="P1228" i="5"/>
  <c r="P1292" i="5"/>
  <c r="P1356" i="5"/>
  <c r="P1420" i="5"/>
  <c r="P1484" i="5"/>
  <c r="P1596" i="5"/>
  <c r="P1724" i="5"/>
  <c r="P2076" i="5"/>
  <c r="P2108" i="5"/>
  <c r="P2317" i="5"/>
  <c r="P2349" i="5"/>
  <c r="P2365" i="5"/>
  <c r="P2381" i="5"/>
  <c r="P2392" i="5"/>
  <c r="P2493" i="5"/>
  <c r="P2501" i="5"/>
  <c r="P2509" i="5"/>
  <c r="P2517" i="5"/>
  <c r="P2525" i="5"/>
  <c r="P2533" i="5"/>
  <c r="P2541" i="5"/>
  <c r="P2549" i="5"/>
  <c r="P2557" i="5"/>
  <c r="P2565" i="5"/>
  <c r="P2573" i="5"/>
  <c r="P2581" i="5"/>
  <c r="P2669" i="5"/>
  <c r="P2677" i="5"/>
  <c r="P2685" i="5"/>
  <c r="P2693" i="5"/>
  <c r="P2709" i="5"/>
  <c r="P2717" i="5"/>
  <c r="P2725" i="5"/>
  <c r="P2733" i="5"/>
  <c r="P2741" i="5"/>
  <c r="P2749" i="5"/>
  <c r="P2813" i="5"/>
  <c r="P2821" i="5"/>
  <c r="P2829" i="5"/>
  <c r="P2837" i="5"/>
  <c r="P2845" i="5"/>
  <c r="P2853" i="5"/>
  <c r="P2861" i="5"/>
  <c r="P2869" i="5"/>
  <c r="P1594" i="5"/>
  <c r="P2106" i="5"/>
  <c r="P2540" i="5"/>
  <c r="P2668" i="5"/>
  <c r="P2732" i="5"/>
  <c r="P2860" i="5"/>
  <c r="P59" i="5"/>
  <c r="P1626" i="5"/>
  <c r="P2548" i="5"/>
  <c r="P2676" i="5"/>
  <c r="P2740" i="5"/>
  <c r="P2868" i="5"/>
  <c r="P172" i="5"/>
  <c r="P1220" i="5"/>
  <c r="P1658" i="5"/>
  <c r="P2492" i="5"/>
  <c r="P2556" i="5"/>
  <c r="P2684" i="5"/>
  <c r="P2748" i="5"/>
  <c r="P2812" i="5"/>
  <c r="P1690" i="5"/>
  <c r="P2500" i="5"/>
  <c r="P2564" i="5"/>
  <c r="P2692" i="5"/>
  <c r="P2820" i="5"/>
  <c r="P1722" i="5"/>
  <c r="P2332" i="5"/>
  <c r="P2508" i="5"/>
  <c r="P2572" i="5"/>
  <c r="P2700" i="5"/>
  <c r="P2828" i="5"/>
  <c r="P364" i="5"/>
  <c r="P2580" i="5"/>
  <c r="P2708" i="5"/>
  <c r="P2836" i="5"/>
  <c r="P1540" i="5"/>
  <c r="P2074" i="5"/>
  <c r="P2380" i="5"/>
  <c r="P2532" i="5"/>
  <c r="P2724" i="5"/>
  <c r="P2852" i="5"/>
  <c r="P2844" i="5"/>
  <c r="P2364" i="5"/>
  <c r="P2524" i="5"/>
  <c r="P428" i="5"/>
  <c r="P1476" i="5"/>
  <c r="P2716" i="5"/>
  <c r="P63" i="5"/>
  <c r="P10" i="5"/>
  <c r="P82" i="5"/>
  <c r="P12" i="5"/>
  <c r="P14" i="5"/>
  <c r="P142" i="5"/>
  <c r="P302" i="5"/>
  <c r="P303" i="5"/>
  <c r="P132" i="5"/>
  <c r="P184" i="5"/>
  <c r="P69" i="5"/>
  <c r="P241" i="5"/>
  <c r="P314" i="5"/>
  <c r="P21" i="5"/>
  <c r="P179" i="5"/>
  <c r="P109" i="5"/>
  <c r="P228" i="5"/>
  <c r="S880" i="5"/>
  <c r="P270" i="5"/>
  <c r="P250" i="5"/>
  <c r="P269" i="5"/>
  <c r="P474" i="5"/>
  <c r="P475" i="5"/>
  <c r="P476" i="5"/>
  <c r="P496" i="5"/>
  <c r="P485" i="5"/>
  <c r="P484" i="5"/>
  <c r="P447" i="5"/>
  <c r="P455" i="5"/>
  <c r="P463" i="5"/>
  <c r="P468" i="5"/>
  <c r="P1568" i="5"/>
  <c r="P1576" i="5"/>
  <c r="P1569" i="5"/>
  <c r="P1656" i="5"/>
  <c r="P1781" i="5"/>
  <c r="P1692" i="5"/>
  <c r="P478" i="5"/>
  <c r="P1792" i="5"/>
  <c r="P481" i="5"/>
  <c r="P497" i="5"/>
  <c r="P1793" i="5"/>
  <c r="P1795" i="5"/>
  <c r="R2302" i="5"/>
  <c r="P406" i="5"/>
  <c r="P405" i="5"/>
  <c r="P452" i="5"/>
  <c r="P1102" i="5"/>
  <c r="P1100" i="5"/>
  <c r="P926" i="5"/>
  <c r="P982" i="5"/>
  <c r="P990" i="5"/>
  <c r="P998" i="5"/>
  <c r="P2174" i="5"/>
  <c r="P2190" i="5"/>
  <c r="P919" i="5"/>
  <c r="P943" i="5"/>
  <c r="P959" i="5"/>
  <c r="P983" i="5"/>
  <c r="P2167" i="5"/>
  <c r="P2223" i="5"/>
  <c r="P960" i="5"/>
  <c r="P2224" i="5"/>
  <c r="P913" i="5"/>
  <c r="P953" i="5"/>
  <c r="P961" i="5"/>
  <c r="P985" i="5"/>
  <c r="P993" i="5"/>
  <c r="P2129" i="5"/>
  <c r="P930" i="5"/>
  <c r="P946" i="5"/>
  <c r="P954" i="5"/>
  <c r="P970" i="5"/>
  <c r="P994" i="5"/>
  <c r="P947" i="5"/>
  <c r="P971" i="5"/>
  <c r="P979" i="5"/>
  <c r="P987" i="5"/>
  <c r="P1099" i="5"/>
  <c r="P2147" i="5"/>
  <c r="P2155" i="5"/>
  <c r="P933" i="5"/>
  <c r="P949" i="5"/>
  <c r="P965" i="5"/>
  <c r="P2145" i="5"/>
  <c r="P2225" i="5"/>
  <c r="P2162" i="5"/>
  <c r="P996" i="5"/>
  <c r="P2130" i="5"/>
  <c r="P924" i="5"/>
  <c r="P980" i="5"/>
  <c r="P2189" i="5"/>
  <c r="P2172" i="5"/>
  <c r="S463" i="5"/>
  <c r="P1440" i="5"/>
  <c r="P1776" i="5"/>
  <c r="P1393" i="5"/>
  <c r="P1777" i="5"/>
  <c r="P1154" i="5"/>
  <c r="P1131" i="5"/>
  <c r="P1125" i="5"/>
  <c r="P1982" i="5"/>
  <c r="P1979" i="5"/>
  <c r="P1988" i="5"/>
  <c r="P1366" i="5"/>
  <c r="P1430" i="5"/>
  <c r="P1399" i="5"/>
  <c r="P1407" i="5"/>
  <c r="P1352" i="5"/>
  <c r="P1349" i="5"/>
  <c r="P1381" i="5"/>
  <c r="R1109" i="5"/>
  <c r="P1136" i="5"/>
  <c r="P1137" i="5"/>
  <c r="P1130" i="5"/>
  <c r="R1352" i="5"/>
  <c r="P1577" i="5"/>
  <c r="P1570" i="5"/>
  <c r="P1563" i="5"/>
  <c r="R1063" i="5"/>
  <c r="R1071" i="5"/>
  <c r="R1056" i="5"/>
  <c r="R1064" i="5"/>
  <c r="R1072" i="5"/>
  <c r="R1058" i="5"/>
  <c r="R1066" i="5"/>
  <c r="R1074" i="5"/>
  <c r="R1059" i="5"/>
  <c r="R1070" i="5"/>
  <c r="R1060" i="5"/>
  <c r="R1073" i="5"/>
  <c r="R1061" i="5"/>
  <c r="R1075" i="5"/>
  <c r="R1065" i="5"/>
  <c r="R1062" i="5"/>
  <c r="R1067" i="5"/>
  <c r="R1068" i="5"/>
  <c r="R1069" i="5"/>
  <c r="R1057" i="5"/>
  <c r="P271" i="5"/>
  <c r="P266" i="5"/>
  <c r="P259" i="5"/>
  <c r="P2486" i="5"/>
  <c r="P2614" i="5"/>
  <c r="P2710" i="5"/>
  <c r="P2790" i="5"/>
  <c r="P2487" i="5"/>
  <c r="P2791" i="5"/>
  <c r="P2792" i="5"/>
  <c r="P2713" i="5"/>
  <c r="P2473" i="5"/>
  <c r="P2618" i="5"/>
  <c r="P2515" i="5"/>
  <c r="P2787" i="5"/>
  <c r="P2485" i="5"/>
  <c r="P2789" i="5"/>
  <c r="P2516" i="5"/>
  <c r="P2788" i="5"/>
  <c r="R486" i="5"/>
  <c r="R632" i="5"/>
  <c r="R648" i="5"/>
  <c r="R672" i="5"/>
  <c r="R633" i="5"/>
  <c r="R642" i="5"/>
  <c r="R651" i="5"/>
  <c r="R687" i="5"/>
  <c r="R695" i="5"/>
  <c r="R703" i="5"/>
  <c r="R711" i="5"/>
  <c r="R719" i="5"/>
  <c r="R727" i="5"/>
  <c r="R735" i="5"/>
  <c r="R743" i="5"/>
  <c r="R751" i="5"/>
  <c r="R652" i="5"/>
  <c r="R688" i="5"/>
  <c r="R712" i="5"/>
  <c r="R720" i="5"/>
  <c r="R728" i="5"/>
  <c r="R736" i="5"/>
  <c r="R744" i="5"/>
  <c r="R752" i="5"/>
  <c r="R673" i="5"/>
  <c r="R684" i="5"/>
  <c r="R694" i="5"/>
  <c r="R706" i="5"/>
  <c r="R716" i="5"/>
  <c r="R726" i="5"/>
  <c r="R738" i="5"/>
  <c r="R748" i="5"/>
  <c r="R708" i="5"/>
  <c r="R718" i="5"/>
  <c r="R730" i="5"/>
  <c r="R740" i="5"/>
  <c r="R750" i="5"/>
  <c r="R705" i="5"/>
  <c r="R721" i="5"/>
  <c r="R733" i="5"/>
  <c r="R747" i="5"/>
  <c r="R677" i="5"/>
  <c r="R707" i="5"/>
  <c r="R722" i="5"/>
  <c r="R734" i="5"/>
  <c r="R749" i="5"/>
  <c r="R709" i="5"/>
  <c r="R723" i="5"/>
  <c r="R737" i="5"/>
  <c r="R753" i="5"/>
  <c r="R683" i="5"/>
  <c r="R699" i="5"/>
  <c r="R713" i="5"/>
  <c r="R725" i="5"/>
  <c r="R741" i="5"/>
  <c r="R755" i="5"/>
  <c r="R654" i="5"/>
  <c r="R701" i="5"/>
  <c r="R731" i="5"/>
  <c r="R757" i="5"/>
  <c r="R702" i="5"/>
  <c r="R732" i="5"/>
  <c r="R1815" i="5"/>
  <c r="R1823" i="5"/>
  <c r="R1831" i="5"/>
  <c r="R641" i="5"/>
  <c r="R682" i="5"/>
  <c r="R710" i="5"/>
  <c r="R739" i="5"/>
  <c r="R1528" i="5"/>
  <c r="R689" i="5"/>
  <c r="R715" i="5"/>
  <c r="R745" i="5"/>
  <c r="R1810" i="5"/>
  <c r="R1818" i="5"/>
  <c r="R1826" i="5"/>
  <c r="R1834" i="5"/>
  <c r="R714" i="5"/>
  <c r="R1812" i="5"/>
  <c r="R1822" i="5"/>
  <c r="R1833" i="5"/>
  <c r="R1842" i="5"/>
  <c r="R1850" i="5"/>
  <c r="R1858" i="5"/>
  <c r="R1866" i="5"/>
  <c r="R1874" i="5"/>
  <c r="R1882" i="5"/>
  <c r="R1890" i="5"/>
  <c r="R1898" i="5"/>
  <c r="R1906" i="5"/>
  <c r="R1914" i="5"/>
  <c r="R1922" i="5"/>
  <c r="R1930" i="5"/>
  <c r="R1938" i="5"/>
  <c r="R1946" i="5"/>
  <c r="R1954" i="5"/>
  <c r="R1962" i="5"/>
  <c r="R2594" i="5"/>
  <c r="R2602" i="5"/>
  <c r="R2610" i="5"/>
  <c r="R717" i="5"/>
  <c r="R1531" i="5"/>
  <c r="R1813" i="5"/>
  <c r="R1824" i="5"/>
  <c r="R1835" i="5"/>
  <c r="R1843" i="5"/>
  <c r="R1851" i="5"/>
  <c r="R1859" i="5"/>
  <c r="R1867" i="5"/>
  <c r="R1875" i="5"/>
  <c r="R1883" i="5"/>
  <c r="R1891" i="5"/>
  <c r="R1899" i="5"/>
  <c r="R1907" i="5"/>
  <c r="R1915" i="5"/>
  <c r="R1923" i="5"/>
  <c r="R1931" i="5"/>
  <c r="R1939" i="5"/>
  <c r="R1947" i="5"/>
  <c r="R1955" i="5"/>
  <c r="R1963" i="5"/>
  <c r="R2595" i="5"/>
  <c r="R2603" i="5"/>
  <c r="R724" i="5"/>
  <c r="R1814" i="5"/>
  <c r="R1825" i="5"/>
  <c r="R1836" i="5"/>
  <c r="R1844" i="5"/>
  <c r="R1852" i="5"/>
  <c r="R1860" i="5"/>
  <c r="R1868" i="5"/>
  <c r="R1876" i="5"/>
  <c r="R1884" i="5"/>
  <c r="R1892" i="5"/>
  <c r="R1900" i="5"/>
  <c r="R1908" i="5"/>
  <c r="R1916" i="5"/>
  <c r="R1924" i="5"/>
  <c r="R1932" i="5"/>
  <c r="R1940" i="5"/>
  <c r="R1948" i="5"/>
  <c r="R1956" i="5"/>
  <c r="R1964" i="5"/>
  <c r="R2596" i="5"/>
  <c r="R2604" i="5"/>
  <c r="R742" i="5"/>
  <c r="R1817" i="5"/>
  <c r="R1828" i="5"/>
  <c r="R1838" i="5"/>
  <c r="R1846" i="5"/>
  <c r="R1854" i="5"/>
  <c r="R1862" i="5"/>
  <c r="R1870" i="5"/>
  <c r="R1878" i="5"/>
  <c r="R1886" i="5"/>
  <c r="R1894" i="5"/>
  <c r="R1902" i="5"/>
  <c r="R1910" i="5"/>
  <c r="R1918" i="5"/>
  <c r="R1926" i="5"/>
  <c r="R1934" i="5"/>
  <c r="R1942" i="5"/>
  <c r="R1950" i="5"/>
  <c r="R1958" i="5"/>
  <c r="R2598" i="5"/>
  <c r="R2606" i="5"/>
  <c r="R729" i="5"/>
  <c r="R1827" i="5"/>
  <c r="R1845" i="5"/>
  <c r="R1861" i="5"/>
  <c r="R1877" i="5"/>
  <c r="R1893" i="5"/>
  <c r="R1909" i="5"/>
  <c r="R1925" i="5"/>
  <c r="R1941" i="5"/>
  <c r="R1957" i="5"/>
  <c r="R2597" i="5"/>
  <c r="R2895" i="5"/>
  <c r="R2903" i="5"/>
  <c r="R2911" i="5"/>
  <c r="R2919" i="5"/>
  <c r="R2927" i="5"/>
  <c r="R2935" i="5"/>
  <c r="R2943" i="5"/>
  <c r="R2951" i="5"/>
  <c r="R2959" i="5"/>
  <c r="R2967" i="5"/>
  <c r="R2975" i="5"/>
  <c r="R2983" i="5"/>
  <c r="R2991" i="5"/>
  <c r="R2999" i="5"/>
  <c r="R3007" i="5"/>
  <c r="R3015" i="5"/>
  <c r="R3023" i="5"/>
  <c r="R3031" i="5"/>
  <c r="R3039" i="5"/>
  <c r="R3047" i="5"/>
  <c r="R618" i="5"/>
  <c r="R746" i="5"/>
  <c r="R1808" i="5"/>
  <c r="R1829" i="5"/>
  <c r="R1847" i="5"/>
  <c r="R1863" i="5"/>
  <c r="R1879" i="5"/>
  <c r="R1895" i="5"/>
  <c r="R1911" i="5"/>
  <c r="R1927" i="5"/>
  <c r="R1943" i="5"/>
  <c r="R1959" i="5"/>
  <c r="R2599" i="5"/>
  <c r="R2896" i="5"/>
  <c r="R2904" i="5"/>
  <c r="R2912" i="5"/>
  <c r="R2920" i="5"/>
  <c r="R2928" i="5"/>
  <c r="R2936" i="5"/>
  <c r="R2944" i="5"/>
  <c r="R2952" i="5"/>
  <c r="R2960" i="5"/>
  <c r="R2968" i="5"/>
  <c r="R2976" i="5"/>
  <c r="R2984" i="5"/>
  <c r="R2992" i="5"/>
  <c r="R3000" i="5"/>
  <c r="R3008" i="5"/>
  <c r="R3016" i="5"/>
  <c r="R3024" i="5"/>
  <c r="R3032" i="5"/>
  <c r="R3040" i="5"/>
  <c r="R3048" i="5"/>
  <c r="R754" i="5"/>
  <c r="R1580" i="5"/>
  <c r="R1809" i="5"/>
  <c r="R1830" i="5"/>
  <c r="R1848" i="5"/>
  <c r="R1864" i="5"/>
  <c r="R1880" i="5"/>
  <c r="R1896" i="5"/>
  <c r="R1912" i="5"/>
  <c r="R1928" i="5"/>
  <c r="R1944" i="5"/>
  <c r="R1960" i="5"/>
  <c r="R2600" i="5"/>
  <c r="R2889" i="5"/>
  <c r="R2897" i="5"/>
  <c r="R2905" i="5"/>
  <c r="R2913" i="5"/>
  <c r="R2921" i="5"/>
  <c r="R2929" i="5"/>
  <c r="R2937" i="5"/>
  <c r="R2945" i="5"/>
  <c r="R2953" i="5"/>
  <c r="R2961" i="5"/>
  <c r="R2969" i="5"/>
  <c r="R2977" i="5"/>
  <c r="R2985" i="5"/>
  <c r="R2993" i="5"/>
  <c r="R3001" i="5"/>
  <c r="R3009" i="5"/>
  <c r="R3017" i="5"/>
  <c r="R3025" i="5"/>
  <c r="R3033" i="5"/>
  <c r="R3041" i="5"/>
  <c r="R1533" i="5"/>
  <c r="R1816" i="5"/>
  <c r="R1837" i="5"/>
  <c r="R1853" i="5"/>
  <c r="R1869" i="5"/>
  <c r="R1885" i="5"/>
  <c r="R1901" i="5"/>
  <c r="R1917" i="5"/>
  <c r="R1933" i="5"/>
  <c r="R1949" i="5"/>
  <c r="R2605" i="5"/>
  <c r="R2891" i="5"/>
  <c r="R2899" i="5"/>
  <c r="R2907" i="5"/>
  <c r="R2915" i="5"/>
  <c r="R2923" i="5"/>
  <c r="R2931" i="5"/>
  <c r="R2939" i="5"/>
  <c r="R2947" i="5"/>
  <c r="R2955" i="5"/>
  <c r="R2963" i="5"/>
  <c r="R2971" i="5"/>
  <c r="R2979" i="5"/>
  <c r="R2987" i="5"/>
  <c r="R2995" i="5"/>
  <c r="R3003" i="5"/>
  <c r="R3011" i="5"/>
  <c r="R3019" i="5"/>
  <c r="R3027" i="5"/>
  <c r="R3035" i="5"/>
  <c r="R3043" i="5"/>
  <c r="R697" i="5"/>
  <c r="R1820" i="5"/>
  <c r="R1840" i="5"/>
  <c r="R1856" i="5"/>
  <c r="R1872" i="5"/>
  <c r="R1888" i="5"/>
  <c r="R1904" i="5"/>
  <c r="R1920" i="5"/>
  <c r="R1936" i="5"/>
  <c r="R1952" i="5"/>
  <c r="R2592" i="5"/>
  <c r="R2608" i="5"/>
  <c r="R2893" i="5"/>
  <c r="R2901" i="5"/>
  <c r="R2909" i="5"/>
  <c r="R2917" i="5"/>
  <c r="R2925" i="5"/>
  <c r="R2933" i="5"/>
  <c r="R2941" i="5"/>
  <c r="R2949" i="5"/>
  <c r="R2957" i="5"/>
  <c r="R2965" i="5"/>
  <c r="R2973" i="5"/>
  <c r="R2981" i="5"/>
  <c r="R2989" i="5"/>
  <c r="R2997" i="5"/>
  <c r="R3005" i="5"/>
  <c r="R3013" i="5"/>
  <c r="R3021" i="5"/>
  <c r="R3029" i="5"/>
  <c r="R3037" i="5"/>
  <c r="R3045" i="5"/>
  <c r="R756" i="5"/>
  <c r="R1839" i="5"/>
  <c r="R1881" i="5"/>
  <c r="R1921" i="5"/>
  <c r="R2607" i="5"/>
  <c r="R2892" i="5"/>
  <c r="R2914" i="5"/>
  <c r="R2934" i="5"/>
  <c r="R2956" i="5"/>
  <c r="R2978" i="5"/>
  <c r="R2998" i="5"/>
  <c r="R3020" i="5"/>
  <c r="R3042" i="5"/>
  <c r="R1841" i="5"/>
  <c r="R1887" i="5"/>
  <c r="R1929" i="5"/>
  <c r="R2609" i="5"/>
  <c r="R2894" i="5"/>
  <c r="R2916" i="5"/>
  <c r="R2938" i="5"/>
  <c r="R2958" i="5"/>
  <c r="R2980" i="5"/>
  <c r="R3002" i="5"/>
  <c r="R3022" i="5"/>
  <c r="R3044" i="5"/>
  <c r="R1849" i="5"/>
  <c r="R1889" i="5"/>
  <c r="R1935" i="5"/>
  <c r="R2898" i="5"/>
  <c r="R2918" i="5"/>
  <c r="R2940" i="5"/>
  <c r="R2962" i="5"/>
  <c r="R2982" i="5"/>
  <c r="R3004" i="5"/>
  <c r="R3026" i="5"/>
  <c r="R3046" i="5"/>
  <c r="R1855" i="5"/>
  <c r="R1897" i="5"/>
  <c r="R1937" i="5"/>
  <c r="R1811" i="5"/>
  <c r="R1857" i="5"/>
  <c r="R1903" i="5"/>
  <c r="R1945" i="5"/>
  <c r="R2902" i="5"/>
  <c r="R2924" i="5"/>
  <c r="R2946" i="5"/>
  <c r="R2966" i="5"/>
  <c r="R2988" i="5"/>
  <c r="R3010" i="5"/>
  <c r="R3030" i="5"/>
  <c r="R690" i="5"/>
  <c r="R1821" i="5"/>
  <c r="R1871" i="5"/>
  <c r="R1913" i="5"/>
  <c r="R1953" i="5"/>
  <c r="R2593" i="5"/>
  <c r="R2908" i="5"/>
  <c r="R2930" i="5"/>
  <c r="R2950" i="5"/>
  <c r="R2972" i="5"/>
  <c r="R2994" i="5"/>
  <c r="R3014" i="5"/>
  <c r="R3036" i="5"/>
  <c r="R700" i="5"/>
  <c r="R1873" i="5"/>
  <c r="R2932" i="5"/>
  <c r="R2990" i="5"/>
  <c r="R1905" i="5"/>
  <c r="R2591" i="5"/>
  <c r="R2942" i="5"/>
  <c r="R2996" i="5"/>
  <c r="R1919" i="5"/>
  <c r="R2601" i="5"/>
  <c r="R2890" i="5"/>
  <c r="R2948" i="5"/>
  <c r="R3006" i="5"/>
  <c r="R1951" i="5"/>
  <c r="R2900" i="5"/>
  <c r="R2954" i="5"/>
  <c r="R3012" i="5"/>
  <c r="R1961" i="5"/>
  <c r="R2906" i="5"/>
  <c r="R2964" i="5"/>
  <c r="R3018" i="5"/>
  <c r="R1832" i="5"/>
  <c r="R2922" i="5"/>
  <c r="R2974" i="5"/>
  <c r="R3034" i="5"/>
  <c r="R3038" i="5"/>
  <c r="R1819" i="5"/>
  <c r="R1865" i="5"/>
  <c r="R2910" i="5"/>
  <c r="R2926" i="5"/>
  <c r="R2970" i="5"/>
  <c r="R3028" i="5"/>
  <c r="R2986" i="5"/>
  <c r="P1488" i="5"/>
  <c r="P1691" i="5"/>
  <c r="P1787" i="5"/>
  <c r="P1485" i="5"/>
  <c r="P2651" i="5"/>
  <c r="P2659" i="5"/>
  <c r="P2399" i="5"/>
  <c r="P2458" i="5"/>
  <c r="P2460" i="5"/>
  <c r="P2461" i="5"/>
  <c r="P2452" i="5"/>
  <c r="P2389" i="5"/>
  <c r="P2400" i="5"/>
  <c r="P2466" i="5"/>
  <c r="P2454" i="5"/>
  <c r="P2021" i="5"/>
  <c r="P2018" i="5"/>
  <c r="S1049" i="5"/>
  <c r="S1050" i="5"/>
  <c r="S1051" i="5"/>
  <c r="S1052" i="5"/>
  <c r="S1046" i="5"/>
  <c r="S1054" i="5"/>
  <c r="S1048" i="5"/>
  <c r="S1047" i="5"/>
  <c r="S1053" i="5"/>
  <c r="S1055" i="5"/>
  <c r="P2766" i="5"/>
  <c r="P2664" i="5"/>
  <c r="P2637" i="5"/>
  <c r="P2765" i="5"/>
  <c r="P2764" i="5"/>
  <c r="P7" i="5"/>
  <c r="P143" i="5"/>
  <c r="P8" i="5"/>
  <c r="P137" i="5"/>
  <c r="P138" i="5"/>
  <c r="P20" i="5"/>
  <c r="P144" i="5"/>
  <c r="P190" i="5"/>
  <c r="P5" i="5"/>
  <c r="P83" i="5"/>
  <c r="P207" i="5"/>
  <c r="P311" i="5"/>
  <c r="P85" i="5"/>
  <c r="P233" i="5"/>
  <c r="P273" i="5"/>
  <c r="P245" i="5"/>
  <c r="P277" i="5"/>
  <c r="P246" i="5"/>
  <c r="P251" i="5"/>
  <c r="P253" i="5"/>
  <c r="S566" i="5"/>
  <c r="P286" i="5"/>
  <c r="P294" i="5"/>
  <c r="P200" i="5"/>
  <c r="P280" i="5"/>
  <c r="P169" i="5"/>
  <c r="P201" i="5"/>
  <c r="P282" i="5"/>
  <c r="P283" i="5"/>
  <c r="P299" i="5"/>
  <c r="P1159" i="5"/>
  <c r="P1163" i="5"/>
  <c r="P1165" i="5"/>
  <c r="P782" i="5"/>
  <c r="P806" i="5"/>
  <c r="P814" i="5"/>
  <c r="P822" i="5"/>
  <c r="P910" i="5"/>
  <c r="P1334" i="5"/>
  <c r="P1342" i="5"/>
  <c r="P1350" i="5"/>
  <c r="P1550" i="5"/>
  <c r="P1558" i="5"/>
  <c r="P1574" i="5"/>
  <c r="P1646" i="5"/>
  <c r="P1654" i="5"/>
  <c r="P1990" i="5"/>
  <c r="P2006" i="5"/>
  <c r="P2014" i="5"/>
  <c r="P783" i="5"/>
  <c r="P791" i="5"/>
  <c r="P815" i="5"/>
  <c r="P911" i="5"/>
  <c r="P1127" i="5"/>
  <c r="P1135" i="5"/>
  <c r="P1175" i="5"/>
  <c r="P1311" i="5"/>
  <c r="P1327" i="5"/>
  <c r="P1335" i="5"/>
  <c r="P1359" i="5"/>
  <c r="P1367" i="5"/>
  <c r="P1967" i="5"/>
  <c r="P1975" i="5"/>
  <c r="P2007" i="5"/>
  <c r="P2015" i="5"/>
  <c r="P784" i="5"/>
  <c r="P808" i="5"/>
  <c r="P816" i="5"/>
  <c r="P824" i="5"/>
  <c r="P1128" i="5"/>
  <c r="P1160" i="5"/>
  <c r="P1328" i="5"/>
  <c r="P1336" i="5"/>
  <c r="P1344" i="5"/>
  <c r="P1368" i="5"/>
  <c r="P1768" i="5"/>
  <c r="P1968" i="5"/>
  <c r="P1976" i="5"/>
  <c r="P2000" i="5"/>
  <c r="P2008" i="5"/>
  <c r="P2016" i="5"/>
  <c r="P793" i="5"/>
  <c r="P801" i="5"/>
  <c r="P1129" i="5"/>
  <c r="P1177" i="5"/>
  <c r="P1313" i="5"/>
  <c r="P1337" i="5"/>
  <c r="P1345" i="5"/>
  <c r="P1353" i="5"/>
  <c r="P1369" i="5"/>
  <c r="P1985" i="5"/>
  <c r="P1993" i="5"/>
  <c r="P2001" i="5"/>
  <c r="P2009" i="5"/>
  <c r="P2017" i="5"/>
  <c r="P786" i="5"/>
  <c r="P794" i="5"/>
  <c r="P802" i="5"/>
  <c r="P818" i="5"/>
  <c r="P1146" i="5"/>
  <c r="P1162" i="5"/>
  <c r="P1178" i="5"/>
  <c r="P1314" i="5"/>
  <c r="P1338" i="5"/>
  <c r="P1346" i="5"/>
  <c r="P1354" i="5"/>
  <c r="P1538" i="5"/>
  <c r="P787" i="5"/>
  <c r="P795" i="5"/>
  <c r="P803" i="5"/>
  <c r="P811" i="5"/>
  <c r="P819" i="5"/>
  <c r="P907" i="5"/>
  <c r="P1179" i="5"/>
  <c r="P1331" i="5"/>
  <c r="P1339" i="5"/>
  <c r="P1355" i="5"/>
  <c r="P1539" i="5"/>
  <c r="P1635" i="5"/>
  <c r="P1659" i="5"/>
  <c r="P2003" i="5"/>
  <c r="P2011" i="5"/>
  <c r="P797" i="5"/>
  <c r="P877" i="5"/>
  <c r="P909" i="5"/>
  <c r="P1141" i="5"/>
  <c r="P1157" i="5"/>
  <c r="P1173" i="5"/>
  <c r="P1285" i="5"/>
  <c r="P1301" i="5"/>
  <c r="P1333" i="5"/>
  <c r="P1541" i="5"/>
  <c r="P1669" i="5"/>
  <c r="P1973" i="5"/>
  <c r="P1981" i="5"/>
  <c r="P1989" i="5"/>
  <c r="P1997" i="5"/>
  <c r="P2005" i="5"/>
  <c r="P2013" i="5"/>
  <c r="P1300" i="5"/>
  <c r="P2630" i="5"/>
  <c r="P2654" i="5"/>
  <c r="P2878" i="5"/>
  <c r="P2623" i="5"/>
  <c r="P2647" i="5"/>
  <c r="P2871" i="5"/>
  <c r="P2879" i="5"/>
  <c r="P908" i="5"/>
  <c r="P2872" i="5"/>
  <c r="P2880" i="5"/>
  <c r="P1324" i="5"/>
  <c r="P2641" i="5"/>
  <c r="P2873" i="5"/>
  <c r="P2881" i="5"/>
  <c r="P1140" i="5"/>
  <c r="P2002" i="5"/>
  <c r="P2626" i="5"/>
  <c r="P2874" i="5"/>
  <c r="P2882" i="5"/>
  <c r="P1340" i="5"/>
  <c r="P1972" i="5"/>
  <c r="P2004" i="5"/>
  <c r="P2875" i="5"/>
  <c r="P2883" i="5"/>
  <c r="P2012" i="5"/>
  <c r="P2653" i="5"/>
  <c r="P2877" i="5"/>
  <c r="P2885" i="5"/>
  <c r="P2612" i="5"/>
  <c r="P2876" i="5"/>
  <c r="P2884" i="5"/>
  <c r="P812" i="5"/>
  <c r="P2010" i="5"/>
  <c r="P2652" i="5"/>
  <c r="P1142" i="5"/>
  <c r="P1166" i="5"/>
  <c r="P1171" i="5"/>
  <c r="P2447" i="5"/>
  <c r="P2443" i="5"/>
  <c r="P2448" i="5"/>
  <c r="P2462" i="5"/>
  <c r="P2464" i="5"/>
  <c r="P2402" i="5"/>
  <c r="P2445" i="5"/>
  <c r="P2390" i="5"/>
  <c r="P2401" i="5"/>
  <c r="R2450" i="5"/>
  <c r="R2451" i="5"/>
  <c r="R2456" i="5"/>
  <c r="R2457" i="5"/>
  <c r="P2025" i="5"/>
  <c r="P2019" i="5"/>
  <c r="S242" i="5"/>
  <c r="S578" i="5"/>
  <c r="S556" i="5"/>
  <c r="S541" i="5"/>
  <c r="S176" i="5"/>
  <c r="S224" i="5"/>
  <c r="S232" i="5"/>
  <c r="S528" i="5"/>
  <c r="S568" i="5"/>
  <c r="S231" i="5"/>
  <c r="S239" i="5"/>
  <c r="S913" i="5"/>
  <c r="S953" i="5"/>
  <c r="S961" i="5"/>
  <c r="S985" i="5"/>
  <c r="S993" i="5"/>
  <c r="S930" i="5"/>
  <c r="S946" i="5"/>
  <c r="S954" i="5"/>
  <c r="S970" i="5"/>
  <c r="S994" i="5"/>
  <c r="S947" i="5"/>
  <c r="S971" i="5"/>
  <c r="S979" i="5"/>
  <c r="S987" i="5"/>
  <c r="S1099" i="5"/>
  <c r="S924" i="5"/>
  <c r="S980" i="5"/>
  <c r="S996" i="5"/>
  <c r="S926" i="5"/>
  <c r="S982" i="5"/>
  <c r="S990" i="5"/>
  <c r="S998" i="5"/>
  <c r="S960" i="5"/>
  <c r="S983" i="5"/>
  <c r="S933" i="5"/>
  <c r="S959" i="5"/>
  <c r="S965" i="5"/>
  <c r="S943" i="5"/>
  <c r="S919" i="5"/>
  <c r="S949" i="5"/>
  <c r="S2189" i="5"/>
  <c r="S2174" i="5"/>
  <c r="S2190" i="5"/>
  <c r="S2167" i="5"/>
  <c r="S2223" i="5"/>
  <c r="S2224" i="5"/>
  <c r="S2129" i="5"/>
  <c r="S2145" i="5"/>
  <c r="S2225" i="5"/>
  <c r="S2130" i="5"/>
  <c r="S2162" i="5"/>
  <c r="S2172" i="5"/>
  <c r="S2147" i="5"/>
  <c r="S2155" i="5"/>
  <c r="P654" i="5"/>
  <c r="P694" i="5"/>
  <c r="P702" i="5"/>
  <c r="P710" i="5"/>
  <c r="P718" i="5"/>
  <c r="P726" i="5"/>
  <c r="P734" i="5"/>
  <c r="P742" i="5"/>
  <c r="P750" i="5"/>
  <c r="P1814" i="5"/>
  <c r="P1822" i="5"/>
  <c r="P1830" i="5"/>
  <c r="P1838" i="5"/>
  <c r="P1846" i="5"/>
  <c r="P1854" i="5"/>
  <c r="P1862" i="5"/>
  <c r="P1870" i="5"/>
  <c r="P1878" i="5"/>
  <c r="P1886" i="5"/>
  <c r="P1894" i="5"/>
  <c r="P1902" i="5"/>
  <c r="P1910" i="5"/>
  <c r="P1918" i="5"/>
  <c r="P1926" i="5"/>
  <c r="P1934" i="5"/>
  <c r="P1942" i="5"/>
  <c r="P1950" i="5"/>
  <c r="P1958" i="5"/>
  <c r="P687" i="5"/>
  <c r="P695" i="5"/>
  <c r="P703" i="5"/>
  <c r="P711" i="5"/>
  <c r="P719" i="5"/>
  <c r="P727" i="5"/>
  <c r="P735" i="5"/>
  <c r="P743" i="5"/>
  <c r="P751" i="5"/>
  <c r="P1815" i="5"/>
  <c r="P1823" i="5"/>
  <c r="P1831" i="5"/>
  <c r="P1839" i="5"/>
  <c r="P1847" i="5"/>
  <c r="P1855" i="5"/>
  <c r="P1863" i="5"/>
  <c r="P1871" i="5"/>
  <c r="P1879" i="5"/>
  <c r="P1887" i="5"/>
  <c r="P1895" i="5"/>
  <c r="P1903" i="5"/>
  <c r="P1911" i="5"/>
  <c r="P1919" i="5"/>
  <c r="P1927" i="5"/>
  <c r="P1935" i="5"/>
  <c r="P1943" i="5"/>
  <c r="P1951" i="5"/>
  <c r="P1959" i="5"/>
  <c r="P632" i="5"/>
  <c r="P648" i="5"/>
  <c r="P672" i="5"/>
  <c r="P688" i="5"/>
  <c r="P712" i="5"/>
  <c r="P720" i="5"/>
  <c r="P728" i="5"/>
  <c r="P736" i="5"/>
  <c r="P744" i="5"/>
  <c r="P752" i="5"/>
  <c r="P1528" i="5"/>
  <c r="P1808" i="5"/>
  <c r="P1816" i="5"/>
  <c r="P1824" i="5"/>
  <c r="P1832" i="5"/>
  <c r="P1840" i="5"/>
  <c r="P1848" i="5"/>
  <c r="P1856" i="5"/>
  <c r="P1864" i="5"/>
  <c r="P1872" i="5"/>
  <c r="P1880" i="5"/>
  <c r="P1888" i="5"/>
  <c r="P1896" i="5"/>
  <c r="P1904" i="5"/>
  <c r="P1912" i="5"/>
  <c r="P1920" i="5"/>
  <c r="P1928" i="5"/>
  <c r="P1936" i="5"/>
  <c r="P1944" i="5"/>
  <c r="P1952" i="5"/>
  <c r="P1960" i="5"/>
  <c r="P633" i="5"/>
  <c r="P641" i="5"/>
  <c r="P673" i="5"/>
  <c r="P689" i="5"/>
  <c r="P697" i="5"/>
  <c r="P705" i="5"/>
  <c r="P713" i="5"/>
  <c r="P721" i="5"/>
  <c r="P729" i="5"/>
  <c r="P737" i="5"/>
  <c r="P745" i="5"/>
  <c r="P753" i="5"/>
  <c r="P1809" i="5"/>
  <c r="P1817" i="5"/>
  <c r="P1825" i="5"/>
  <c r="P1833" i="5"/>
  <c r="P1841" i="5"/>
  <c r="P1849" i="5"/>
  <c r="P1857" i="5"/>
  <c r="P1865" i="5"/>
  <c r="P1873" i="5"/>
  <c r="P1881" i="5"/>
  <c r="P1889" i="5"/>
  <c r="P1897" i="5"/>
  <c r="P1905" i="5"/>
  <c r="P1913" i="5"/>
  <c r="P1921" i="5"/>
  <c r="P1929" i="5"/>
  <c r="P1937" i="5"/>
  <c r="P1945" i="5"/>
  <c r="P1953" i="5"/>
  <c r="P1961" i="5"/>
  <c r="P618" i="5"/>
  <c r="P642" i="5"/>
  <c r="P682" i="5"/>
  <c r="P690" i="5"/>
  <c r="P706" i="5"/>
  <c r="P714" i="5"/>
  <c r="P722" i="5"/>
  <c r="P730" i="5"/>
  <c r="P738" i="5"/>
  <c r="P746" i="5"/>
  <c r="P754" i="5"/>
  <c r="P651" i="5"/>
  <c r="P683" i="5"/>
  <c r="P699" i="5"/>
  <c r="P707" i="5"/>
  <c r="P715" i="5"/>
  <c r="P723" i="5"/>
  <c r="P731" i="5"/>
  <c r="P739" i="5"/>
  <c r="P747" i="5"/>
  <c r="P755" i="5"/>
  <c r="P1531" i="5"/>
  <c r="P1811" i="5"/>
  <c r="P1819" i="5"/>
  <c r="P1827" i="5"/>
  <c r="P1835" i="5"/>
  <c r="P1843" i="5"/>
  <c r="P1851" i="5"/>
  <c r="P1859" i="5"/>
  <c r="P1867" i="5"/>
  <c r="P1875" i="5"/>
  <c r="P1883" i="5"/>
  <c r="P1891" i="5"/>
  <c r="P1899" i="5"/>
  <c r="P1907" i="5"/>
  <c r="P1915" i="5"/>
  <c r="P1923" i="5"/>
  <c r="P1931" i="5"/>
  <c r="P1939" i="5"/>
  <c r="P1947" i="5"/>
  <c r="P1955" i="5"/>
  <c r="P1963" i="5"/>
  <c r="P677" i="5"/>
  <c r="P701" i="5"/>
  <c r="P709" i="5"/>
  <c r="P717" i="5"/>
  <c r="P725" i="5"/>
  <c r="P733" i="5"/>
  <c r="P741" i="5"/>
  <c r="P749" i="5"/>
  <c r="P757" i="5"/>
  <c r="P1533" i="5"/>
  <c r="P1813" i="5"/>
  <c r="P1821" i="5"/>
  <c r="P1829" i="5"/>
  <c r="P1837" i="5"/>
  <c r="P1845" i="5"/>
  <c r="P1853" i="5"/>
  <c r="P1861" i="5"/>
  <c r="P1869" i="5"/>
  <c r="P1877" i="5"/>
  <c r="P1885" i="5"/>
  <c r="P1893" i="5"/>
  <c r="P1901" i="5"/>
  <c r="P1909" i="5"/>
  <c r="P1917" i="5"/>
  <c r="P1925" i="5"/>
  <c r="P1933" i="5"/>
  <c r="P1941" i="5"/>
  <c r="P1949" i="5"/>
  <c r="P1957" i="5"/>
  <c r="P700" i="5"/>
  <c r="P1826" i="5"/>
  <c r="P1858" i="5"/>
  <c r="P1890" i="5"/>
  <c r="P1922" i="5"/>
  <c r="P1954" i="5"/>
  <c r="P2598" i="5"/>
  <c r="P2606" i="5"/>
  <c r="P2894" i="5"/>
  <c r="P2902" i="5"/>
  <c r="P2910" i="5"/>
  <c r="P2918" i="5"/>
  <c r="P2926" i="5"/>
  <c r="P2934" i="5"/>
  <c r="P2942" i="5"/>
  <c r="P2950" i="5"/>
  <c r="P2958" i="5"/>
  <c r="P2966" i="5"/>
  <c r="P2974" i="5"/>
  <c r="P2982" i="5"/>
  <c r="P2990" i="5"/>
  <c r="P2998" i="5"/>
  <c r="P3006" i="5"/>
  <c r="P3014" i="5"/>
  <c r="P3022" i="5"/>
  <c r="P3030" i="5"/>
  <c r="P3038" i="5"/>
  <c r="P3046" i="5"/>
  <c r="P708" i="5"/>
  <c r="P1828" i="5"/>
  <c r="P1860" i="5"/>
  <c r="P1892" i="5"/>
  <c r="P1924" i="5"/>
  <c r="P1956" i="5"/>
  <c r="P2591" i="5"/>
  <c r="P2599" i="5"/>
  <c r="P2607" i="5"/>
  <c r="P2895" i="5"/>
  <c r="P2903" i="5"/>
  <c r="P2911" i="5"/>
  <c r="P2919" i="5"/>
  <c r="P2927" i="5"/>
  <c r="P2935" i="5"/>
  <c r="P2943" i="5"/>
  <c r="P2951" i="5"/>
  <c r="P2959" i="5"/>
  <c r="P2967" i="5"/>
  <c r="P2975" i="5"/>
  <c r="P2983" i="5"/>
  <c r="P2991" i="5"/>
  <c r="P2999" i="5"/>
  <c r="P3007" i="5"/>
  <c r="P3015" i="5"/>
  <c r="P3023" i="5"/>
  <c r="P3031" i="5"/>
  <c r="P3039" i="5"/>
  <c r="P3047" i="5"/>
  <c r="P652" i="5"/>
  <c r="P716" i="5"/>
  <c r="P1834" i="5"/>
  <c r="P1866" i="5"/>
  <c r="P1898" i="5"/>
  <c r="P1930" i="5"/>
  <c r="P1962" i="5"/>
  <c r="P2592" i="5"/>
  <c r="P2600" i="5"/>
  <c r="P2608" i="5"/>
  <c r="P2896" i="5"/>
  <c r="P2904" i="5"/>
  <c r="P2912" i="5"/>
  <c r="P2920" i="5"/>
  <c r="P2928" i="5"/>
  <c r="P2936" i="5"/>
  <c r="P2944" i="5"/>
  <c r="P2952" i="5"/>
  <c r="P2960" i="5"/>
  <c r="P2968" i="5"/>
  <c r="P2976" i="5"/>
  <c r="P2984" i="5"/>
  <c r="P2992" i="5"/>
  <c r="P3000" i="5"/>
  <c r="P3008" i="5"/>
  <c r="P3016" i="5"/>
  <c r="P3024" i="5"/>
  <c r="P3032" i="5"/>
  <c r="P3040" i="5"/>
  <c r="P3048" i="5"/>
  <c r="P724" i="5"/>
  <c r="P1580" i="5"/>
  <c r="P1836" i="5"/>
  <c r="P1868" i="5"/>
  <c r="P1900" i="5"/>
  <c r="P1932" i="5"/>
  <c r="P1964" i="5"/>
  <c r="P2593" i="5"/>
  <c r="P2601" i="5"/>
  <c r="P2609" i="5"/>
  <c r="P2889" i="5"/>
  <c r="P2897" i="5"/>
  <c r="P2905" i="5"/>
  <c r="P2913" i="5"/>
  <c r="P2921" i="5"/>
  <c r="P2929" i="5"/>
  <c r="P2937" i="5"/>
  <c r="P2945" i="5"/>
  <c r="P2953" i="5"/>
  <c r="P2961" i="5"/>
  <c r="P2969" i="5"/>
  <c r="P2977" i="5"/>
  <c r="P2985" i="5"/>
  <c r="P2993" i="5"/>
  <c r="P3001" i="5"/>
  <c r="P3009" i="5"/>
  <c r="P3017" i="5"/>
  <c r="P3025" i="5"/>
  <c r="P3033" i="5"/>
  <c r="P3041" i="5"/>
  <c r="P732" i="5"/>
  <c r="P1810" i="5"/>
  <c r="P1842" i="5"/>
  <c r="P1874" i="5"/>
  <c r="P1906" i="5"/>
  <c r="P1938" i="5"/>
  <c r="P2594" i="5"/>
  <c r="P2602" i="5"/>
  <c r="P2610" i="5"/>
  <c r="P2890" i="5"/>
  <c r="P2898" i="5"/>
  <c r="P2906" i="5"/>
  <c r="P2914" i="5"/>
  <c r="P2922" i="5"/>
  <c r="P2930" i="5"/>
  <c r="P2938" i="5"/>
  <c r="P2946" i="5"/>
  <c r="P2954" i="5"/>
  <c r="P2962" i="5"/>
  <c r="P2970" i="5"/>
  <c r="P2978" i="5"/>
  <c r="P2986" i="5"/>
  <c r="P2994" i="5"/>
  <c r="P3002" i="5"/>
  <c r="P3010" i="5"/>
  <c r="P3018" i="5"/>
  <c r="P3026" i="5"/>
  <c r="P3034" i="5"/>
  <c r="P3042" i="5"/>
  <c r="P740" i="5"/>
  <c r="P1812" i="5"/>
  <c r="P1844" i="5"/>
  <c r="P1876" i="5"/>
  <c r="P1908" i="5"/>
  <c r="P1940" i="5"/>
  <c r="P2595" i="5"/>
  <c r="P2603" i="5"/>
  <c r="P2891" i="5"/>
  <c r="P2899" i="5"/>
  <c r="P2907" i="5"/>
  <c r="P2915" i="5"/>
  <c r="P2923" i="5"/>
  <c r="P2931" i="5"/>
  <c r="P2939" i="5"/>
  <c r="P2947" i="5"/>
  <c r="P2955" i="5"/>
  <c r="P2963" i="5"/>
  <c r="P2971" i="5"/>
  <c r="P2979" i="5"/>
  <c r="P2987" i="5"/>
  <c r="P2995" i="5"/>
  <c r="P3003" i="5"/>
  <c r="P3011" i="5"/>
  <c r="P3019" i="5"/>
  <c r="P3027" i="5"/>
  <c r="P3035" i="5"/>
  <c r="P3043" i="5"/>
  <c r="P756" i="5"/>
  <c r="P1820" i="5"/>
  <c r="P1852" i="5"/>
  <c r="P1884" i="5"/>
  <c r="P1916" i="5"/>
  <c r="P1948" i="5"/>
  <c r="P2597" i="5"/>
  <c r="P2605" i="5"/>
  <c r="P2893" i="5"/>
  <c r="P2901" i="5"/>
  <c r="P2909" i="5"/>
  <c r="P2917" i="5"/>
  <c r="P2925" i="5"/>
  <c r="P2933" i="5"/>
  <c r="P2941" i="5"/>
  <c r="P2949" i="5"/>
  <c r="P2957" i="5"/>
  <c r="P2965" i="5"/>
  <c r="P2973" i="5"/>
  <c r="P2981" i="5"/>
  <c r="P2989" i="5"/>
  <c r="P2997" i="5"/>
  <c r="P3005" i="5"/>
  <c r="P3013" i="5"/>
  <c r="P3021" i="5"/>
  <c r="P3029" i="5"/>
  <c r="P3037" i="5"/>
  <c r="P3045" i="5"/>
  <c r="P1850" i="5"/>
  <c r="P2604" i="5"/>
  <c r="P2924" i="5"/>
  <c r="P2988" i="5"/>
  <c r="P1882" i="5"/>
  <c r="P2932" i="5"/>
  <c r="P2996" i="5"/>
  <c r="P684" i="5"/>
  <c r="P1914" i="5"/>
  <c r="P2940" i="5"/>
  <c r="P3004" i="5"/>
  <c r="P748" i="5"/>
  <c r="P1946" i="5"/>
  <c r="P2948" i="5"/>
  <c r="P3012" i="5"/>
  <c r="P2892" i="5"/>
  <c r="P2956" i="5"/>
  <c r="P3020" i="5"/>
  <c r="P2900" i="5"/>
  <c r="P2964" i="5"/>
  <c r="P3028" i="5"/>
  <c r="P1818" i="5"/>
  <c r="P2596" i="5"/>
  <c r="P2916" i="5"/>
  <c r="P2980" i="5"/>
  <c r="P3044" i="5"/>
  <c r="P2908" i="5"/>
  <c r="P2972" i="5"/>
  <c r="P3036" i="5"/>
  <c r="P2415" i="5"/>
  <c r="P2419" i="5"/>
  <c r="P2416" i="5"/>
  <c r="P2417" i="5"/>
  <c r="P2397" i="5"/>
  <c r="P2418" i="5"/>
  <c r="P2420" i="5"/>
  <c r="P2421" i="5"/>
  <c r="P2422" i="5"/>
  <c r="P9" i="5"/>
  <c r="P73" i="5"/>
  <c r="P97" i="5"/>
  <c r="P18" i="5"/>
  <c r="P50" i="5"/>
  <c r="P74" i="5"/>
  <c r="P98" i="5"/>
  <c r="P64" i="5"/>
  <c r="P168" i="5"/>
  <c r="P185" i="5"/>
  <c r="P19" i="5"/>
  <c r="P285" i="5"/>
  <c r="P293" i="5"/>
  <c r="P3" i="5"/>
  <c r="P918" i="5"/>
  <c r="P934" i="5"/>
  <c r="P942" i="5"/>
  <c r="P958" i="5"/>
  <c r="P966" i="5"/>
  <c r="P2158" i="5"/>
  <c r="P2166" i="5"/>
  <c r="P2198" i="5"/>
  <c r="P2246" i="5"/>
  <c r="P2254" i="5"/>
  <c r="P2262" i="5"/>
  <c r="P2270" i="5"/>
  <c r="P2278" i="5"/>
  <c r="P951" i="5"/>
  <c r="P975" i="5"/>
  <c r="P2127" i="5"/>
  <c r="P2143" i="5"/>
  <c r="P2191" i="5"/>
  <c r="P2199" i="5"/>
  <c r="P2247" i="5"/>
  <c r="P2255" i="5"/>
  <c r="P2263" i="5"/>
  <c r="P2271" i="5"/>
  <c r="P2279" i="5"/>
  <c r="P912" i="5"/>
  <c r="P928" i="5"/>
  <c r="P944" i="5"/>
  <c r="P952" i="5"/>
  <c r="P968" i="5"/>
  <c r="P976" i="5"/>
  <c r="P2144" i="5"/>
  <c r="P2152" i="5"/>
  <c r="P2168" i="5"/>
  <c r="P2184" i="5"/>
  <c r="P2192" i="5"/>
  <c r="P2200" i="5"/>
  <c r="P2248" i="5"/>
  <c r="P2256" i="5"/>
  <c r="P2264" i="5"/>
  <c r="P2272" i="5"/>
  <c r="P2280" i="5"/>
  <c r="P937" i="5"/>
  <c r="P945" i="5"/>
  <c r="P969" i="5"/>
  <c r="P977" i="5"/>
  <c r="P914" i="5"/>
  <c r="P938" i="5"/>
  <c r="P978" i="5"/>
  <c r="P915" i="5"/>
  <c r="P923" i="5"/>
  <c r="P963" i="5"/>
  <c r="P2131" i="5"/>
  <c r="P2139" i="5"/>
  <c r="P2163" i="5"/>
  <c r="P2171" i="5"/>
  <c r="P2195" i="5"/>
  <c r="P2203" i="5"/>
  <c r="P2243" i="5"/>
  <c r="P2251" i="5"/>
  <c r="P2259" i="5"/>
  <c r="P2267" i="5"/>
  <c r="P2275" i="5"/>
  <c r="P2283" i="5"/>
  <c r="P957" i="5"/>
  <c r="P973" i="5"/>
  <c r="P2161" i="5"/>
  <c r="P2193" i="5"/>
  <c r="P2257" i="5"/>
  <c r="P2273" i="5"/>
  <c r="P940" i="5"/>
  <c r="P2178" i="5"/>
  <c r="P2242" i="5"/>
  <c r="P2258" i="5"/>
  <c r="P2274" i="5"/>
  <c r="P948" i="5"/>
  <c r="P2244" i="5"/>
  <c r="P2260" i="5"/>
  <c r="P2276" i="5"/>
  <c r="P2197" i="5"/>
  <c r="P2245" i="5"/>
  <c r="P2261" i="5"/>
  <c r="P2277" i="5"/>
  <c r="P2185" i="5"/>
  <c r="P2201" i="5"/>
  <c r="P2249" i="5"/>
  <c r="P2265" i="5"/>
  <c r="P2281" i="5"/>
  <c r="P964" i="5"/>
  <c r="P2154" i="5"/>
  <c r="P2186" i="5"/>
  <c r="P2202" i="5"/>
  <c r="P2250" i="5"/>
  <c r="P2266" i="5"/>
  <c r="P2282" i="5"/>
  <c r="P932" i="5"/>
  <c r="P2157" i="5"/>
  <c r="P2253" i="5"/>
  <c r="P2269" i="5"/>
  <c r="P2268" i="5"/>
  <c r="P2138" i="5"/>
  <c r="P2284" i="5"/>
  <c r="P972" i="5"/>
  <c r="P2188" i="5"/>
  <c r="P2252" i="5"/>
  <c r="P272" i="5"/>
  <c r="P261" i="5"/>
  <c r="P252" i="5"/>
  <c r="P2806" i="5"/>
  <c r="P2807" i="5"/>
  <c r="P2808" i="5"/>
  <c r="P2481" i="5"/>
  <c r="P2489" i="5"/>
  <c r="P2809" i="5"/>
  <c r="P2482" i="5"/>
  <c r="P2554" i="5"/>
  <c r="P2754" i="5"/>
  <c r="P2810" i="5"/>
  <c r="P2491" i="5"/>
  <c r="P2555" i="5"/>
  <c r="P2643" i="5"/>
  <c r="P2755" i="5"/>
  <c r="P2629" i="5"/>
  <c r="P2805" i="5"/>
  <c r="P296" i="5"/>
  <c r="P298" i="5"/>
  <c r="P292" i="5"/>
  <c r="P288" i="5"/>
  <c r="P305" i="5"/>
  <c r="P300" i="5"/>
  <c r="S2798" i="5"/>
  <c r="S2545" i="5"/>
  <c r="P415" i="5"/>
  <c r="P439" i="5"/>
  <c r="P451" i="5"/>
  <c r="S809" i="5"/>
  <c r="S890" i="5"/>
  <c r="S788" i="5"/>
  <c r="S884" i="5"/>
  <c r="S792" i="5"/>
  <c r="S1688" i="5"/>
  <c r="S789" i="5"/>
  <c r="S2617" i="5"/>
  <c r="S2156" i="5"/>
  <c r="P639" i="5"/>
  <c r="P626" i="5"/>
  <c r="P1995" i="5"/>
  <c r="P1994" i="5"/>
  <c r="P2300" i="5"/>
  <c r="P1161" i="5"/>
  <c r="P1155" i="5"/>
  <c r="P1156" i="5"/>
  <c r="R1796" i="5"/>
  <c r="P1319" i="5"/>
  <c r="P1320" i="5"/>
  <c r="P1386" i="5"/>
  <c r="P1427" i="5"/>
  <c r="P1365" i="5"/>
  <c r="P1388" i="5"/>
  <c r="P1398" i="5"/>
  <c r="P1321" i="5"/>
  <c r="P1322" i="5"/>
  <c r="P1341" i="5"/>
  <c r="P1429" i="5"/>
  <c r="P1428" i="5"/>
  <c r="P1977" i="5"/>
  <c r="P1987" i="5"/>
  <c r="P1970" i="5"/>
  <c r="P638" i="5"/>
  <c r="P1803" i="5"/>
  <c r="P1802" i="5"/>
  <c r="P1804" i="5"/>
  <c r="P1078" i="5"/>
  <c r="P1086" i="5"/>
  <c r="P1079" i="5"/>
  <c r="P1087" i="5"/>
  <c r="P1080" i="5"/>
  <c r="P1088" i="5"/>
  <c r="P921" i="5"/>
  <c r="P1081" i="5"/>
  <c r="P1089" i="5"/>
  <c r="P1082" i="5"/>
  <c r="P1090" i="5"/>
  <c r="P1083" i="5"/>
  <c r="P1077" i="5"/>
  <c r="P1085" i="5"/>
  <c r="P1076" i="5"/>
  <c r="P1084" i="5"/>
  <c r="R696" i="5"/>
  <c r="R2590" i="5"/>
  <c r="R2027" i="5"/>
  <c r="F9" i="4"/>
  <c r="G8" i="13" s="1"/>
  <c r="C5" i="9"/>
  <c r="R645" i="5" l="1"/>
  <c r="S2137" i="5"/>
  <c r="S1720" i="5"/>
  <c r="S888" i="5"/>
  <c r="S828" i="5"/>
  <c r="S1465" i="5"/>
  <c r="R309" i="5"/>
  <c r="S2429" i="5"/>
  <c r="S1772" i="5"/>
  <c r="R1294" i="5"/>
  <c r="R488" i="5"/>
  <c r="S2018" i="5"/>
  <c r="S2135" i="5"/>
  <c r="S837" i="5"/>
  <c r="S886" i="5"/>
  <c r="S1778" i="5"/>
  <c r="R1108" i="5"/>
  <c r="S2427" i="5"/>
  <c r="S825" i="5"/>
  <c r="S144" i="5"/>
  <c r="R1114" i="5"/>
  <c r="S2425" i="5"/>
  <c r="R1305" i="5"/>
  <c r="R481" i="5"/>
  <c r="R649" i="5"/>
  <c r="S2644" i="5"/>
  <c r="S2441" i="5"/>
  <c r="S2796" i="5"/>
  <c r="R2766" i="5"/>
  <c r="S1171" i="5"/>
  <c r="R2638" i="5"/>
  <c r="R2761" i="5"/>
  <c r="R1970" i="5"/>
  <c r="S2426" i="5"/>
  <c r="S523" i="5"/>
  <c r="S875" i="5"/>
  <c r="S2128" i="5"/>
  <c r="R1351" i="5"/>
  <c r="R2635" i="5"/>
  <c r="S1764" i="5"/>
  <c r="S2657" i="5"/>
  <c r="S885" i="5"/>
  <c r="S831" i="5"/>
  <c r="S872" i="5"/>
  <c r="S870" i="5"/>
  <c r="S820" i="5"/>
  <c r="S1770" i="5"/>
  <c r="S833" i="5"/>
  <c r="R308" i="5"/>
  <c r="R619" i="5"/>
  <c r="S447" i="5"/>
  <c r="S2428" i="5"/>
  <c r="S2430" i="5"/>
  <c r="S522" i="5"/>
  <c r="S1765" i="5"/>
  <c r="S895" i="5"/>
  <c r="S1457" i="5"/>
  <c r="S2295" i="5"/>
  <c r="S2165" i="5"/>
  <c r="R1363" i="5"/>
  <c r="R1318" i="5"/>
  <c r="R494" i="5"/>
  <c r="S429" i="5"/>
  <c r="R1795" i="5"/>
  <c r="S415" i="5"/>
  <c r="S207" i="5"/>
  <c r="S137" i="5"/>
  <c r="R203" i="5"/>
  <c r="R1800" i="5"/>
  <c r="S2151" i="5"/>
  <c r="S1697" i="5"/>
  <c r="S1719" i="5"/>
  <c r="S1472" i="5"/>
  <c r="S1766" i="5"/>
  <c r="S876" i="5"/>
  <c r="S851" i="5"/>
  <c r="S850" i="5"/>
  <c r="S2387" i="5"/>
  <c r="S2424" i="5"/>
  <c r="S533" i="5"/>
  <c r="S1761" i="5"/>
  <c r="S798" i="5"/>
  <c r="S2296" i="5"/>
  <c r="S2294" i="5"/>
  <c r="R1362" i="5"/>
  <c r="R1120" i="5"/>
  <c r="R1798" i="5"/>
  <c r="S471" i="5"/>
  <c r="S459" i="5"/>
  <c r="S464" i="5"/>
  <c r="S475" i="5"/>
  <c r="R2768" i="5"/>
  <c r="R478" i="5"/>
  <c r="S1504" i="5"/>
  <c r="S245" i="5"/>
  <c r="S544" i="5"/>
  <c r="S1661" i="5"/>
  <c r="S2791" i="5"/>
  <c r="S83" i="5"/>
  <c r="R2446" i="5"/>
  <c r="R2298" i="5"/>
  <c r="R1399" i="5"/>
  <c r="R1971" i="5"/>
  <c r="S1525" i="5"/>
  <c r="R2404" i="5"/>
  <c r="R1366" i="5"/>
  <c r="R1105" i="5"/>
  <c r="S258" i="5"/>
  <c r="S839" i="5"/>
  <c r="R479" i="5"/>
  <c r="R1381" i="5"/>
  <c r="R1360" i="5"/>
  <c r="S2433" i="5"/>
  <c r="S1776" i="5"/>
  <c r="S883" i="5"/>
  <c r="S1483" i="5"/>
  <c r="S17" i="5"/>
  <c r="R1979" i="5"/>
  <c r="S2416" i="5"/>
  <c r="R237" i="5"/>
  <c r="S21" i="5"/>
  <c r="S1130" i="5"/>
  <c r="S1534" i="5"/>
  <c r="R1804" i="5"/>
  <c r="R1994" i="5"/>
  <c r="S82" i="5"/>
  <c r="R2401" i="5"/>
  <c r="S2439" i="5"/>
  <c r="R296" i="5"/>
  <c r="S477" i="5"/>
  <c r="S302" i="5"/>
  <c r="S1665" i="5"/>
  <c r="S1486" i="5"/>
  <c r="S2789" i="5"/>
  <c r="S7" i="5"/>
  <c r="S190" i="5"/>
  <c r="S5" i="5"/>
  <c r="S273" i="5"/>
  <c r="R1797" i="5"/>
  <c r="R637" i="5"/>
  <c r="S546" i="5"/>
  <c r="R204" i="5"/>
  <c r="S476" i="5"/>
  <c r="S576" i="5"/>
  <c r="R1792" i="5"/>
  <c r="S439" i="5"/>
  <c r="S1601" i="5"/>
  <c r="S2792" i="5"/>
  <c r="S311" i="5"/>
  <c r="S277" i="5"/>
  <c r="S20" i="5"/>
  <c r="S233" i="5"/>
  <c r="R1805" i="5"/>
  <c r="R698" i="5"/>
  <c r="S2776" i="5"/>
  <c r="S1692" i="5"/>
  <c r="R1793" i="5"/>
  <c r="S2025" i="5"/>
  <c r="S2648" i="5"/>
  <c r="S2516" i="5"/>
  <c r="S143" i="5"/>
  <c r="S8" i="5"/>
  <c r="S85" i="5"/>
  <c r="S2432" i="5"/>
  <c r="S1440" i="5"/>
  <c r="R1293" i="5"/>
  <c r="R297" i="5"/>
  <c r="S2631" i="5"/>
  <c r="S1759" i="5"/>
  <c r="S800" i="5"/>
  <c r="S882" i="5"/>
  <c r="S2041" i="5"/>
  <c r="R1317" i="5"/>
  <c r="S2435" i="5"/>
  <c r="S2431" i="5"/>
  <c r="R1287" i="5"/>
  <c r="R295" i="5"/>
  <c r="S2478" i="5"/>
  <c r="S2173" i="5"/>
  <c r="S1590" i="5"/>
  <c r="S174" i="5"/>
  <c r="S2434" i="5"/>
  <c r="S586" i="5"/>
  <c r="R1151" i="5"/>
  <c r="R178" i="5"/>
  <c r="S2786" i="5"/>
  <c r="S1158" i="5"/>
  <c r="S1773" i="5"/>
  <c r="S1524" i="5"/>
  <c r="S2660" i="5"/>
  <c r="R1139" i="5"/>
  <c r="S44" i="5"/>
  <c r="R1386" i="5"/>
  <c r="S2440" i="5"/>
  <c r="S2438" i="5"/>
  <c r="R230" i="5"/>
  <c r="S2150" i="5"/>
  <c r="S2773" i="5"/>
  <c r="S2418" i="5"/>
  <c r="S2422" i="5"/>
  <c r="R638" i="5"/>
  <c r="R2637" i="5"/>
  <c r="S1166" i="5"/>
  <c r="S74" i="5"/>
  <c r="R234" i="5"/>
  <c r="S259" i="5"/>
  <c r="R626" i="5"/>
  <c r="S63" i="5"/>
  <c r="S109" i="5"/>
  <c r="S12" i="5"/>
  <c r="S241" i="5"/>
  <c r="S2805" i="5"/>
  <c r="S192" i="5"/>
  <c r="S2804" i="5"/>
  <c r="S1136" i="5"/>
  <c r="S2442" i="5"/>
  <c r="S2352" i="5"/>
  <c r="S2437" i="5"/>
  <c r="S903" i="5"/>
  <c r="R292" i="5"/>
  <c r="S2701" i="5"/>
  <c r="S456" i="5"/>
  <c r="S2420" i="5"/>
  <c r="S2397" i="5"/>
  <c r="R2664" i="5"/>
  <c r="R279" i="5"/>
  <c r="R2300" i="5"/>
  <c r="S184" i="5"/>
  <c r="S69" i="5"/>
  <c r="S179" i="5"/>
  <c r="R484" i="5"/>
  <c r="R2455" i="5"/>
  <c r="S2337" i="5"/>
  <c r="S1698" i="5"/>
  <c r="S2419" i="5"/>
  <c r="S2415" i="5"/>
  <c r="R1803" i="5"/>
  <c r="R2764" i="5"/>
  <c r="R278" i="5"/>
  <c r="S271" i="5"/>
  <c r="R639" i="5"/>
  <c r="S142" i="5"/>
  <c r="S132" i="5"/>
  <c r="S10" i="5"/>
  <c r="R200" i="5"/>
  <c r="S458" i="5"/>
  <c r="R1407" i="5"/>
  <c r="R1361" i="5"/>
  <c r="R1103" i="5"/>
  <c r="S267" i="5"/>
  <c r="R1974" i="5"/>
  <c r="S2395" i="5"/>
  <c r="S2369" i="5"/>
  <c r="S611" i="5"/>
  <c r="S1777" i="5"/>
  <c r="R1304" i="5"/>
  <c r="R304" i="5"/>
  <c r="R1125" i="5"/>
  <c r="S2620" i="5"/>
  <c r="S2784" i="5"/>
  <c r="S2783" i="5"/>
  <c r="S2782" i="5"/>
  <c r="S1167" i="5"/>
  <c r="S1769" i="5"/>
  <c r="S2752" i="5"/>
  <c r="S829" i="5"/>
  <c r="S887" i="5"/>
  <c r="S871" i="5"/>
  <c r="S896" i="5"/>
  <c r="S1662" i="5"/>
  <c r="S790" i="5"/>
  <c r="S899" i="5"/>
  <c r="S898" i="5"/>
  <c r="S873" i="5"/>
  <c r="S1163" i="5"/>
  <c r="S2619" i="5"/>
  <c r="S1548" i="5"/>
  <c r="R1315" i="5"/>
  <c r="R1405" i="5"/>
  <c r="S223" i="5"/>
  <c r="S45" i="5"/>
  <c r="S89" i="5"/>
  <c r="S115" i="5"/>
  <c r="R1786" i="5"/>
  <c r="R1567" i="5"/>
  <c r="S2800" i="5"/>
  <c r="R305" i="5"/>
  <c r="R2453" i="5"/>
  <c r="R1349" i="5"/>
  <c r="S2417" i="5"/>
  <c r="R211" i="5"/>
  <c r="S2316" i="5"/>
  <c r="S2436" i="5"/>
  <c r="R1153" i="5"/>
  <c r="R213" i="5"/>
  <c r="S2642" i="5"/>
  <c r="S2480" i="5"/>
  <c r="S2543" i="5"/>
  <c r="S2537" i="5"/>
  <c r="S2169" i="5"/>
  <c r="S2753" i="5"/>
  <c r="S2133" i="5"/>
  <c r="S853" i="5"/>
  <c r="S807" i="5"/>
  <c r="S1758" i="5"/>
  <c r="S854" i="5"/>
  <c r="S804" i="5"/>
  <c r="S1762" i="5"/>
  <c r="S905" i="5"/>
  <c r="S303" i="5"/>
  <c r="S14" i="5"/>
  <c r="S228" i="5"/>
  <c r="S1165" i="5"/>
  <c r="S1537" i="5"/>
  <c r="S2651" i="5"/>
  <c r="R1118" i="5"/>
  <c r="R1138" i="5"/>
  <c r="R485" i="5"/>
  <c r="S2554" i="5"/>
  <c r="S2219" i="5"/>
  <c r="S452" i="5"/>
  <c r="S424" i="5"/>
  <c r="S15" i="5"/>
  <c r="S22" i="5"/>
  <c r="S307" i="5"/>
  <c r="S2469" i="5"/>
  <c r="S2785" i="5"/>
  <c r="S2472" i="5"/>
  <c r="S2476" i="5"/>
  <c r="S2627" i="5"/>
  <c r="S2625" i="5"/>
  <c r="S2132" i="5"/>
  <c r="S1487" i="5"/>
  <c r="S1471" i="5"/>
  <c r="S1584" i="5"/>
  <c r="S1686" i="5"/>
  <c r="S846" i="5"/>
  <c r="S796" i="5"/>
  <c r="S1754" i="5"/>
  <c r="S1560" i="5"/>
  <c r="S1691" i="5"/>
  <c r="R1133" i="5"/>
  <c r="S55" i="5"/>
  <c r="S133" i="5"/>
  <c r="S11" i="5"/>
  <c r="R1785" i="5"/>
  <c r="S1469" i="5"/>
  <c r="S1485" i="5"/>
  <c r="R1124" i="5"/>
  <c r="S2212" i="5"/>
  <c r="S39" i="5"/>
  <c r="R1988" i="5"/>
  <c r="S2474" i="5"/>
  <c r="S2650" i="5"/>
  <c r="R2460" i="5"/>
  <c r="R1566" i="5"/>
  <c r="S1660" i="5"/>
  <c r="S1488" i="5"/>
  <c r="S2470" i="5"/>
  <c r="R1322" i="5"/>
  <c r="F14" i="9"/>
  <c r="Q6" i="6" s="1"/>
  <c r="S406" i="5"/>
  <c r="S1559" i="5"/>
  <c r="S2659" i="5"/>
  <c r="R1316" i="5"/>
  <c r="S473" i="5"/>
  <c r="R1358" i="5"/>
  <c r="S2216" i="5"/>
  <c r="S2514" i="5"/>
  <c r="R2389" i="5"/>
  <c r="R2636" i="5"/>
  <c r="S2797" i="5"/>
  <c r="S2477" i="5"/>
  <c r="S2795" i="5"/>
  <c r="S2479" i="5"/>
  <c r="S2180" i="5"/>
  <c r="S823" i="5"/>
  <c r="S1736" i="5"/>
  <c r="S878" i="5"/>
  <c r="S1458" i="5"/>
  <c r="R2769" i="5"/>
  <c r="S2029" i="5"/>
  <c r="R2762" i="5"/>
  <c r="S1784" i="5"/>
  <c r="R1977" i="5"/>
  <c r="R1134" i="5"/>
  <c r="S1781" i="5"/>
  <c r="R1965" i="5"/>
  <c r="S2618" i="5"/>
  <c r="S2614" i="5"/>
  <c r="R286" i="5"/>
  <c r="S2706" i="5"/>
  <c r="S2529" i="5"/>
  <c r="S1482" i="5"/>
  <c r="S461" i="5"/>
  <c r="R1578" i="5"/>
  <c r="R2400" i="5"/>
  <c r="S2794" i="5"/>
  <c r="S2793" i="5"/>
  <c r="S2146" i="5"/>
  <c r="S821" i="5"/>
  <c r="S869" i="5"/>
  <c r="S862" i="5"/>
  <c r="S858" i="5"/>
  <c r="R2613" i="5"/>
  <c r="R2763" i="5"/>
  <c r="S1786" i="5"/>
  <c r="R1132" i="5"/>
  <c r="R2721" i="5"/>
  <c r="R1991" i="5"/>
  <c r="S2788" i="5"/>
  <c r="S2486" i="5"/>
  <c r="S431" i="5"/>
  <c r="R280" i="5"/>
  <c r="S1505" i="5"/>
  <c r="R1536" i="5"/>
  <c r="R2461" i="5"/>
  <c r="R1801" i="5"/>
  <c r="S2705" i="5"/>
  <c r="S2622" i="5"/>
  <c r="S614" i="5"/>
  <c r="S455" i="5"/>
  <c r="S2628" i="5"/>
  <c r="S1677" i="5"/>
  <c r="S863" i="5"/>
  <c r="S860" i="5"/>
  <c r="S865" i="5"/>
  <c r="R1119" i="5"/>
  <c r="R2767" i="5"/>
  <c r="S2473" i="5"/>
  <c r="S2713" i="5"/>
  <c r="S2801" i="5"/>
  <c r="S2645" i="5"/>
  <c r="S2649" i="5"/>
  <c r="R2454" i="5"/>
  <c r="S1172" i="5"/>
  <c r="S246" i="5"/>
  <c r="R500" i="5"/>
  <c r="S253" i="5"/>
  <c r="S2177" i="5"/>
  <c r="S879" i="5"/>
  <c r="S864" i="5"/>
  <c r="S859" i="5"/>
  <c r="R2662" i="5"/>
  <c r="R1121" i="5"/>
  <c r="R299" i="5"/>
  <c r="S470" i="5"/>
  <c r="S555" i="5"/>
  <c r="S2487" i="5"/>
  <c r="S2485" i="5"/>
  <c r="R294" i="5"/>
  <c r="S2803" i="5"/>
  <c r="S2799" i="5"/>
  <c r="S2777" i="5"/>
  <c r="S1589" i="5"/>
  <c r="R300" i="5"/>
  <c r="R2452" i="5"/>
  <c r="S2181" i="5"/>
  <c r="S1771" i="5"/>
  <c r="S1678" i="5"/>
  <c r="S827" i="5"/>
  <c r="R2770" i="5"/>
  <c r="R1101" i="5"/>
  <c r="R283" i="5"/>
  <c r="S462" i="5"/>
  <c r="R1983" i="5"/>
  <c r="S2787" i="5"/>
  <c r="S2790" i="5"/>
  <c r="R201" i="5"/>
  <c r="S2475" i="5"/>
  <c r="S2711" i="5"/>
  <c r="S1782" i="5"/>
  <c r="R2466" i="5"/>
  <c r="S1783" i="5"/>
  <c r="S2544" i="5"/>
  <c r="S2662" i="5"/>
  <c r="R495" i="5"/>
  <c r="S2488" i="5"/>
  <c r="S2483" i="5"/>
  <c r="S1753" i="5"/>
  <c r="S845" i="5"/>
  <c r="S894" i="5"/>
  <c r="S2515" i="5"/>
  <c r="S2802" i="5"/>
  <c r="R2399" i="5"/>
  <c r="F8" i="9"/>
  <c r="Q3" i="6" s="1"/>
  <c r="D5" i="6"/>
  <c r="C4" i="30" s="1"/>
  <c r="D6" i="6"/>
  <c r="C5" i="30" s="1"/>
  <c r="D3" i="6"/>
  <c r="C3043" i="5" s="1"/>
  <c r="D4" i="6"/>
  <c r="C3" i="30" s="1"/>
  <c r="R1568" i="5"/>
  <c r="R1406" i="5"/>
  <c r="R2447" i="5"/>
  <c r="R2402" i="5"/>
  <c r="R1321" i="5"/>
  <c r="S2217" i="5"/>
  <c r="S2206" i="5"/>
  <c r="S465" i="5"/>
  <c r="R620" i="5"/>
  <c r="R1986" i="5"/>
  <c r="R1380" i="5"/>
  <c r="R2464" i="5"/>
  <c r="R1398" i="5"/>
  <c r="S2211" i="5"/>
  <c r="S2208" i="5"/>
  <c r="S2221" i="5"/>
  <c r="R646" i="5"/>
  <c r="R1794" i="5"/>
  <c r="R1348" i="5"/>
  <c r="R2448" i="5"/>
  <c r="S2218" i="5"/>
  <c r="S2204" i="5"/>
  <c r="S2213" i="5"/>
  <c r="R1791" i="5"/>
  <c r="R1364" i="5"/>
  <c r="R2445" i="5"/>
  <c r="S2210" i="5"/>
  <c r="S2215" i="5"/>
  <c r="S2205" i="5"/>
  <c r="R1100" i="5"/>
  <c r="R630" i="5"/>
  <c r="R1306" i="5"/>
  <c r="R2462" i="5"/>
  <c r="R1429" i="5"/>
  <c r="S2196" i="5"/>
  <c r="S2207" i="5"/>
  <c r="S634" i="5"/>
  <c r="S469" i="5"/>
  <c r="R1569" i="5"/>
  <c r="R644" i="5"/>
  <c r="R1288" i="5"/>
  <c r="R2390" i="5"/>
  <c r="R1341" i="5"/>
  <c r="S2209" i="5"/>
  <c r="S2222" i="5"/>
  <c r="S460" i="5"/>
  <c r="S2702" i="5"/>
  <c r="S2220" i="5"/>
  <c r="S270" i="5"/>
  <c r="R2449" i="5"/>
  <c r="R1388" i="5"/>
  <c r="R281" i="5"/>
  <c r="S2182" i="5"/>
  <c r="S813" i="5"/>
  <c r="S1774" i="5"/>
  <c r="S843" i="5"/>
  <c r="S2774" i="5"/>
  <c r="S98" i="5"/>
  <c r="R1155" i="5"/>
  <c r="S2754" i="5"/>
  <c r="S2809" i="5"/>
  <c r="S208" i="5"/>
  <c r="S139" i="5"/>
  <c r="S1490" i="5"/>
  <c r="R2405" i="5"/>
  <c r="R1320" i="5"/>
  <c r="R275" i="5"/>
  <c r="S2633" i="5"/>
  <c r="S901" i="5"/>
  <c r="S830" i="5"/>
  <c r="S906" i="5"/>
  <c r="S3" i="5"/>
  <c r="S50" i="5"/>
  <c r="S2482" i="5"/>
  <c r="S2629" i="5"/>
  <c r="S72" i="5"/>
  <c r="S290" i="5"/>
  <c r="S269" i="5"/>
  <c r="S777" i="5"/>
  <c r="S772" i="5"/>
  <c r="S767" i="5"/>
  <c r="S762" i="5"/>
  <c r="S780" i="5"/>
  <c r="S773" i="5"/>
  <c r="S781" i="5"/>
  <c r="S776" i="5"/>
  <c r="S770" i="5"/>
  <c r="S758" i="5"/>
  <c r="S775" i="5"/>
  <c r="S766" i="5"/>
  <c r="S769" i="5"/>
  <c r="S778" i="5"/>
  <c r="S763" i="5"/>
  <c r="S774" i="5"/>
  <c r="S759" i="5"/>
  <c r="K10" i="9" s="1"/>
  <c r="S4" i="6" s="1"/>
  <c r="B3" i="30" s="1"/>
  <c r="S771" i="5"/>
  <c r="S760" i="5"/>
  <c r="S765" i="5"/>
  <c r="S764" i="5"/>
  <c r="S761" i="5"/>
  <c r="S779" i="5"/>
  <c r="S768" i="5"/>
  <c r="S841" i="5"/>
  <c r="S835" i="5"/>
  <c r="S838" i="5"/>
  <c r="S1735" i="5"/>
  <c r="S2632" i="5"/>
  <c r="S817" i="5"/>
  <c r="S857" i="5"/>
  <c r="S891" i="5"/>
  <c r="S902" i="5"/>
  <c r="S1717" i="5"/>
  <c r="S2148" i="5"/>
  <c r="S881" i="5"/>
  <c r="S1523" i="5"/>
  <c r="S1718" i="5"/>
  <c r="S847" i="5"/>
  <c r="S2179" i="5"/>
  <c r="S1696" i="5"/>
  <c r="S1441" i="5"/>
  <c r="S836" i="5"/>
  <c r="S1734" i="5"/>
  <c r="S855" i="5"/>
  <c r="S2140" i="5"/>
  <c r="S826" i="5"/>
  <c r="S852" i="5"/>
  <c r="S832" i="5"/>
  <c r="S2141" i="5"/>
  <c r="S1522" i="5"/>
  <c r="S834" i="5"/>
  <c r="S868" i="5"/>
  <c r="S848" i="5"/>
  <c r="S2621" i="5"/>
  <c r="S866" i="5"/>
  <c r="S892" i="5"/>
  <c r="S904" i="5"/>
  <c r="S1712" i="5"/>
  <c r="S1436" i="5"/>
  <c r="S615" i="5"/>
  <c r="S2040" i="5"/>
  <c r="S629" i="5"/>
  <c r="R2406" i="5"/>
  <c r="R1319" i="5"/>
  <c r="R287" i="5"/>
  <c r="S1737" i="5"/>
  <c r="S2149" i="5"/>
  <c r="S805" i="5"/>
  <c r="S1452" i="5"/>
  <c r="S874" i="5"/>
  <c r="S1723" i="5"/>
  <c r="S168" i="5"/>
  <c r="S18" i="5"/>
  <c r="R1563" i="5"/>
  <c r="S2755" i="5"/>
  <c r="S2489" i="5"/>
  <c r="S16" i="5"/>
  <c r="S114" i="5"/>
  <c r="S2297" i="5"/>
  <c r="S1721" i="5"/>
  <c r="S1756" i="5"/>
  <c r="S900" i="5"/>
  <c r="S842" i="5"/>
  <c r="S1789" i="5"/>
  <c r="S64" i="5"/>
  <c r="S185" i="5"/>
  <c r="R1577" i="5"/>
  <c r="R1984" i="5"/>
  <c r="S272" i="5"/>
  <c r="S2643" i="5"/>
  <c r="S2808" i="5"/>
  <c r="S6" i="5"/>
  <c r="S90" i="5"/>
  <c r="S1176" i="5"/>
  <c r="R202" i="5"/>
  <c r="S893" i="5"/>
  <c r="S1752" i="5"/>
  <c r="S799" i="5"/>
  <c r="S844" i="5"/>
  <c r="S810" i="5"/>
  <c r="S293" i="5"/>
  <c r="S97" i="5"/>
  <c r="R1992" i="5"/>
  <c r="S261" i="5"/>
  <c r="S2555" i="5"/>
  <c r="S2807" i="5"/>
  <c r="S205" i="5"/>
  <c r="S289" i="5"/>
  <c r="R2759" i="5"/>
  <c r="R2760" i="5"/>
  <c r="R2640" i="5"/>
  <c r="R2639" i="5"/>
  <c r="R2758" i="5"/>
  <c r="R2463" i="5"/>
  <c r="R2299" i="5"/>
  <c r="R1365" i="5"/>
  <c r="S1755" i="5"/>
  <c r="S1679" i="5"/>
  <c r="S856" i="5"/>
  <c r="S1451" i="5"/>
  <c r="S889" i="5"/>
  <c r="S285" i="5"/>
  <c r="S73" i="5"/>
  <c r="R1161" i="5"/>
  <c r="S2491" i="5"/>
  <c r="S2481" i="5"/>
  <c r="S4" i="5"/>
  <c r="S141" i="5"/>
  <c r="R2444" i="5"/>
  <c r="R2459" i="5"/>
  <c r="S861" i="5"/>
  <c r="S1535" i="5"/>
  <c r="S840" i="5"/>
  <c r="S867" i="5"/>
  <c r="S19" i="5"/>
  <c r="S2810" i="5"/>
  <c r="S191" i="5"/>
  <c r="S2413" i="5"/>
  <c r="S2411" i="5"/>
  <c r="S2412" i="5"/>
  <c r="S2398" i="5"/>
  <c r="S2410" i="5"/>
  <c r="S2414" i="5"/>
  <c r="S2407" i="5"/>
  <c r="S2408" i="5"/>
  <c r="S2409" i="5"/>
  <c r="R90" i="5"/>
  <c r="R114" i="5"/>
  <c r="R290" i="5"/>
  <c r="R16" i="5"/>
  <c r="R72" i="5"/>
  <c r="R192" i="5"/>
  <c r="R208" i="5"/>
  <c r="R289" i="5"/>
  <c r="R13" i="5"/>
  <c r="R141" i="5"/>
  <c r="R205" i="5"/>
  <c r="R191" i="5"/>
  <c r="R139" i="5"/>
  <c r="R115" i="5"/>
  <c r="R4" i="5"/>
  <c r="R6" i="5"/>
  <c r="R576" i="5"/>
  <c r="R570" i="5"/>
  <c r="R555" i="5"/>
  <c r="R2701" i="5"/>
  <c r="R2773" i="5"/>
  <c r="R2772" i="5"/>
  <c r="R2410" i="5"/>
  <c r="R2411" i="5"/>
  <c r="R2412" i="5"/>
  <c r="R2398" i="5"/>
  <c r="R2414" i="5"/>
  <c r="R2407" i="5"/>
  <c r="R2408" i="5"/>
  <c r="R2413" i="5"/>
  <c r="R2409" i="5"/>
  <c r="R474" i="5"/>
  <c r="R476" i="5"/>
  <c r="R475" i="5"/>
  <c r="S2767" i="5"/>
  <c r="S2768" i="5"/>
  <c r="S2721" i="5"/>
  <c r="S2634" i="5"/>
  <c r="S2635" i="5"/>
  <c r="S649" i="5"/>
  <c r="S698" i="5"/>
  <c r="S637" i="5"/>
  <c r="S1799" i="5"/>
  <c r="S1805" i="5"/>
  <c r="S1797" i="5"/>
  <c r="S500" i="5"/>
  <c r="S480" i="5"/>
  <c r="S1800" i="5"/>
  <c r="S495" i="5"/>
  <c r="S1796" i="5"/>
  <c r="S1801" i="5"/>
  <c r="R472" i="5"/>
  <c r="R458" i="5"/>
  <c r="R461" i="5"/>
  <c r="R473" i="5"/>
  <c r="R439" i="5"/>
  <c r="R451" i="5"/>
  <c r="R415" i="5"/>
  <c r="R823" i="5"/>
  <c r="R863" i="5"/>
  <c r="R879" i="5"/>
  <c r="R895" i="5"/>
  <c r="R825" i="5"/>
  <c r="R865" i="5"/>
  <c r="R798" i="5"/>
  <c r="R821" i="5"/>
  <c r="R845" i="5"/>
  <c r="R858" i="5"/>
  <c r="R878" i="5"/>
  <c r="R860" i="5"/>
  <c r="R894" i="5"/>
  <c r="R875" i="5"/>
  <c r="R859" i="5"/>
  <c r="R880" i="5"/>
  <c r="R1736" i="5"/>
  <c r="R862" i="5"/>
  <c r="R1458" i="5"/>
  <c r="R1682" i="5"/>
  <c r="R2146" i="5"/>
  <c r="R864" i="5"/>
  <c r="R1661" i="5"/>
  <c r="R827" i="5"/>
  <c r="R869" i="5"/>
  <c r="R1753" i="5"/>
  <c r="R1765" i="5"/>
  <c r="R2180" i="5"/>
  <c r="R2628" i="5"/>
  <c r="R1457" i="5"/>
  <c r="R1678" i="5"/>
  <c r="R1677" i="5"/>
  <c r="R2181" i="5"/>
  <c r="R1772" i="5"/>
  <c r="R2177" i="5"/>
  <c r="R1761" i="5"/>
  <c r="R1771" i="5"/>
  <c r="S1153" i="5"/>
  <c r="S1152" i="5"/>
  <c r="S1304" i="5"/>
  <c r="S1151" i="5"/>
  <c r="S1287" i="5"/>
  <c r="S1293" i="5"/>
  <c r="S1321" i="5"/>
  <c r="S1322" i="5"/>
  <c r="S1428" i="5"/>
  <c r="S1398" i="5"/>
  <c r="S1341" i="5"/>
  <c r="S1429" i="5"/>
  <c r="R1788" i="5"/>
  <c r="R1789" i="5"/>
  <c r="R1723" i="5"/>
  <c r="S2453" i="5"/>
  <c r="S2446" i="5"/>
  <c r="S2456" i="5"/>
  <c r="S2457" i="5"/>
  <c r="S2298" i="5"/>
  <c r="S2450" i="5"/>
  <c r="S2404" i="5"/>
  <c r="S2403" i="5"/>
  <c r="S2451" i="5"/>
  <c r="R2018" i="5"/>
  <c r="R2021" i="5"/>
  <c r="R1176" i="5"/>
  <c r="R1174" i="5"/>
  <c r="R1172" i="5"/>
  <c r="R450" i="5"/>
  <c r="R456" i="5"/>
  <c r="R477" i="5"/>
  <c r="R272" i="5"/>
  <c r="R252" i="5"/>
  <c r="R261" i="5"/>
  <c r="S305" i="5"/>
  <c r="S300" i="5"/>
  <c r="S288" i="5"/>
  <c r="R138" i="5"/>
  <c r="R8" i="5"/>
  <c r="R144" i="5"/>
  <c r="R311" i="5"/>
  <c r="R7" i="5"/>
  <c r="R207" i="5"/>
  <c r="R277" i="5"/>
  <c r="R137" i="5"/>
  <c r="R83" i="5"/>
  <c r="R85" i="5"/>
  <c r="R143" i="5"/>
  <c r="R245" i="5"/>
  <c r="R190" i="5"/>
  <c r="R273" i="5"/>
  <c r="R233" i="5"/>
  <c r="R20" i="5"/>
  <c r="R5" i="5"/>
  <c r="S1802" i="5"/>
  <c r="S638" i="5"/>
  <c r="S1803" i="5"/>
  <c r="S1804" i="5"/>
  <c r="S1100" i="5"/>
  <c r="S1102" i="5"/>
  <c r="R460" i="5"/>
  <c r="R469" i="5"/>
  <c r="R465" i="5"/>
  <c r="R466" i="5"/>
  <c r="R1167" i="5"/>
  <c r="R1158" i="5"/>
  <c r="R1170" i="5"/>
  <c r="R2482" i="5"/>
  <c r="R2554" i="5"/>
  <c r="R2491" i="5"/>
  <c r="R2555" i="5"/>
  <c r="R2643" i="5"/>
  <c r="R2629" i="5"/>
  <c r="R2807" i="5"/>
  <c r="R2808" i="5"/>
  <c r="R2809" i="5"/>
  <c r="R2755" i="5"/>
  <c r="R2805" i="5"/>
  <c r="R2806" i="5"/>
  <c r="R2481" i="5"/>
  <c r="R2810" i="5"/>
  <c r="R2489" i="5"/>
  <c r="R2754" i="5"/>
  <c r="R799" i="5"/>
  <c r="R813" i="5"/>
  <c r="R903" i="5"/>
  <c r="R849" i="5"/>
  <c r="R889" i="5"/>
  <c r="R810" i="5"/>
  <c r="R844" i="5"/>
  <c r="R856" i="5"/>
  <c r="R867" i="5"/>
  <c r="R900" i="5"/>
  <c r="R830" i="5"/>
  <c r="R874" i="5"/>
  <c r="R1534" i="5"/>
  <c r="R1535" i="5"/>
  <c r="R1679" i="5"/>
  <c r="R901" i="5"/>
  <c r="R1752" i="5"/>
  <c r="R842" i="5"/>
  <c r="R906" i="5"/>
  <c r="R1698" i="5"/>
  <c r="R861" i="5"/>
  <c r="R1737" i="5"/>
  <c r="R1774" i="5"/>
  <c r="R1451" i="5"/>
  <c r="R1452" i="5"/>
  <c r="R840" i="5"/>
  <c r="R1756" i="5"/>
  <c r="R2150" i="5"/>
  <c r="R2182" i="5"/>
  <c r="R1755" i="5"/>
  <c r="R2149" i="5"/>
  <c r="R843" i="5"/>
  <c r="R1721" i="5"/>
  <c r="R805" i="5"/>
  <c r="R2297" i="5"/>
  <c r="R893" i="5"/>
  <c r="R2633" i="5"/>
  <c r="R1783" i="5"/>
  <c r="R1482" i="5"/>
  <c r="R2650" i="5"/>
  <c r="R1505" i="5"/>
  <c r="R1589" i="5"/>
  <c r="R1782" i="5"/>
  <c r="R1412" i="5"/>
  <c r="F12" i="9" s="1"/>
  <c r="R2649" i="5"/>
  <c r="S1115" i="5"/>
  <c r="S1315" i="5"/>
  <c r="S1124" i="5"/>
  <c r="S1316" i="5"/>
  <c r="S1118" i="5"/>
  <c r="S1317" i="5"/>
  <c r="S1154" i="5"/>
  <c r="S1131" i="5"/>
  <c r="S1125" i="5"/>
  <c r="R759" i="5"/>
  <c r="F10" i="9" s="1"/>
  <c r="R767" i="5"/>
  <c r="R775" i="5"/>
  <c r="R758" i="5"/>
  <c r="R768" i="5"/>
  <c r="R777" i="5"/>
  <c r="R761" i="5"/>
  <c r="R770" i="5"/>
  <c r="R779" i="5"/>
  <c r="R762" i="5"/>
  <c r="R773" i="5"/>
  <c r="R763" i="5"/>
  <c r="R774" i="5"/>
  <c r="R764" i="5"/>
  <c r="R776" i="5"/>
  <c r="R766" i="5"/>
  <c r="R780" i="5"/>
  <c r="R760" i="5"/>
  <c r="R765" i="5"/>
  <c r="R771" i="5"/>
  <c r="R769" i="5"/>
  <c r="R772" i="5"/>
  <c r="R778" i="5"/>
  <c r="R781" i="5"/>
  <c r="S2301" i="5"/>
  <c r="S1965" i="5"/>
  <c r="S1983" i="5"/>
  <c r="S1991" i="5"/>
  <c r="R2028" i="5"/>
  <c r="R2032" i="5"/>
  <c r="S625" i="5"/>
  <c r="S620" i="5"/>
  <c r="S646" i="5"/>
  <c r="S1998" i="5"/>
  <c r="S1984" i="5"/>
  <c r="S1992" i="5"/>
  <c r="S308" i="5"/>
  <c r="S301" i="5"/>
  <c r="S309" i="5"/>
  <c r="R2019" i="5"/>
  <c r="R2025" i="5"/>
  <c r="R424" i="5"/>
  <c r="R417" i="5"/>
  <c r="R431" i="5"/>
  <c r="R1488" i="5"/>
  <c r="R2651" i="5"/>
  <c r="R2659" i="5"/>
  <c r="R1485" i="5"/>
  <c r="R1691" i="5"/>
  <c r="R1787" i="5"/>
  <c r="R246" i="5"/>
  <c r="R251" i="5"/>
  <c r="R253" i="5"/>
  <c r="R459" i="5"/>
  <c r="R429" i="5"/>
  <c r="R547" i="5"/>
  <c r="R430" i="5"/>
  <c r="R471" i="5"/>
  <c r="R847" i="5"/>
  <c r="R855" i="5"/>
  <c r="R841" i="5"/>
  <c r="R857" i="5"/>
  <c r="R881" i="5"/>
  <c r="R834" i="5"/>
  <c r="R866" i="5"/>
  <c r="R835" i="5"/>
  <c r="R826" i="5"/>
  <c r="R836" i="5"/>
  <c r="R868" i="5"/>
  <c r="R817" i="5"/>
  <c r="R838" i="5"/>
  <c r="R892" i="5"/>
  <c r="R902" i="5"/>
  <c r="R852" i="5"/>
  <c r="R832" i="5"/>
  <c r="R1735" i="5"/>
  <c r="R1696" i="5"/>
  <c r="R1712" i="5"/>
  <c r="R1522" i="5"/>
  <c r="R904" i="5"/>
  <c r="R2179" i="5"/>
  <c r="R1436" i="5"/>
  <c r="R2140" i="5"/>
  <c r="R2148" i="5"/>
  <c r="R1441" i="5"/>
  <c r="R1717" i="5"/>
  <c r="R1523" i="5"/>
  <c r="R848" i="5"/>
  <c r="R2632" i="5"/>
  <c r="R2141" i="5"/>
  <c r="R2621" i="5"/>
  <c r="R891" i="5"/>
  <c r="R1718" i="5"/>
  <c r="R1734" i="5"/>
  <c r="S1578" i="5"/>
  <c r="S1571" i="5"/>
  <c r="S1536" i="5"/>
  <c r="R266" i="5"/>
  <c r="R259" i="5"/>
  <c r="R271" i="5"/>
  <c r="S203" i="5"/>
  <c r="S204" i="5"/>
  <c r="S189" i="5"/>
  <c r="S169" i="5"/>
  <c r="S201" i="5"/>
  <c r="S286" i="5"/>
  <c r="S294" i="5"/>
  <c r="S200" i="5"/>
  <c r="S280" i="5"/>
  <c r="R22" i="5"/>
  <c r="R44" i="5"/>
  <c r="R45" i="5"/>
  <c r="R55" i="5"/>
  <c r="R291" i="5"/>
  <c r="R307" i="5"/>
  <c r="R11" i="5"/>
  <c r="R39" i="5"/>
  <c r="R223" i="5"/>
  <c r="R15" i="5"/>
  <c r="R17" i="5"/>
  <c r="R133" i="5"/>
  <c r="R89" i="5"/>
  <c r="R174" i="5"/>
  <c r="S1794" i="5"/>
  <c r="S636" i="5"/>
  <c r="S644" i="5"/>
  <c r="S630" i="5"/>
  <c r="S1798" i="5"/>
  <c r="S1986" i="5"/>
  <c r="S1791" i="5"/>
  <c r="S493" i="5"/>
  <c r="S494" i="5"/>
  <c r="S488" i="5"/>
  <c r="R464" i="5"/>
  <c r="R462" i="5"/>
  <c r="R467" i="5"/>
  <c r="R470" i="5"/>
  <c r="R523" i="5"/>
  <c r="R533" i="5"/>
  <c r="R522" i="5"/>
  <c r="R2426" i="5"/>
  <c r="R2387" i="5"/>
  <c r="R2427" i="5"/>
  <c r="R2428" i="5"/>
  <c r="R2430" i="5"/>
  <c r="R2423" i="5"/>
  <c r="R2424" i="5"/>
  <c r="R2429" i="5"/>
  <c r="R2425" i="5"/>
  <c r="R2474" i="5"/>
  <c r="R2514" i="5"/>
  <c r="R2475" i="5"/>
  <c r="R2470" i="5"/>
  <c r="R2469" i="5"/>
  <c r="R2645" i="5"/>
  <c r="R2711" i="5"/>
  <c r="R2799" i="5"/>
  <c r="R2615" i="5"/>
  <c r="R2800" i="5"/>
  <c r="R2801" i="5"/>
  <c r="R2803" i="5"/>
  <c r="R2529" i="5"/>
  <c r="R2706" i="5"/>
  <c r="R2802" i="5"/>
  <c r="R2804" i="5"/>
  <c r="R1486" i="5"/>
  <c r="R1392" i="5"/>
  <c r="R1504" i="5"/>
  <c r="R2658" i="5"/>
  <c r="R1601" i="5"/>
  <c r="R2648" i="5"/>
  <c r="R1665" i="5"/>
  <c r="S1568" i="5"/>
  <c r="S1576" i="5"/>
  <c r="S1569" i="5"/>
  <c r="S1386" i="5"/>
  <c r="S1427" i="5"/>
  <c r="S1388" i="5"/>
  <c r="S1320" i="5"/>
  <c r="S1319" i="5"/>
  <c r="S1365" i="5"/>
  <c r="S1970" i="5"/>
  <c r="S1977" i="5"/>
  <c r="S1987" i="5"/>
  <c r="S2405" i="5"/>
  <c r="S2449" i="5"/>
  <c r="S2406" i="5"/>
  <c r="S2455" i="5"/>
  <c r="S2463" i="5"/>
  <c r="S2465" i="5"/>
  <c r="S2444" i="5"/>
  <c r="S2299" i="5"/>
  <c r="S2459" i="5"/>
  <c r="R248" i="5"/>
  <c r="R256" i="5"/>
  <c r="R264" i="5"/>
  <c r="R504" i="5"/>
  <c r="R512" i="5"/>
  <c r="R505" i="5"/>
  <c r="R263" i="5"/>
  <c r="R510" i="5"/>
  <c r="R490" i="5"/>
  <c r="R501" i="5"/>
  <c r="R513" i="5"/>
  <c r="R255" i="5"/>
  <c r="R503" i="5"/>
  <c r="R507" i="5"/>
  <c r="R489" i="5"/>
  <c r="R508" i="5"/>
  <c r="R491" i="5"/>
  <c r="R509" i="5"/>
  <c r="R502" i="5"/>
  <c r="R2490" i="5"/>
  <c r="R2467" i="5"/>
  <c r="R2468" i="5"/>
  <c r="R2484" i="5"/>
  <c r="R511" i="5"/>
  <c r="R2471" i="5"/>
  <c r="R249" i="5"/>
  <c r="R2779" i="5"/>
  <c r="R2780" i="5"/>
  <c r="R2778" i="5"/>
  <c r="S298" i="5"/>
  <c r="S292" i="5"/>
  <c r="S296" i="5"/>
  <c r="S1570" i="5"/>
  <c r="S1563" i="5"/>
  <c r="S1577" i="5"/>
  <c r="R2642" i="5"/>
  <c r="R2476" i="5"/>
  <c r="R2620" i="5"/>
  <c r="R2478" i="5"/>
  <c r="R2783" i="5"/>
  <c r="R2631" i="5"/>
  <c r="R2784" i="5"/>
  <c r="R2472" i="5"/>
  <c r="R2616" i="5"/>
  <c r="R2785" i="5"/>
  <c r="R2480" i="5"/>
  <c r="R2781" i="5"/>
  <c r="R2786" i="5"/>
  <c r="R2537" i="5"/>
  <c r="R2543" i="5"/>
  <c r="R2782" i="5"/>
  <c r="S1161" i="5"/>
  <c r="S1155" i="5"/>
  <c r="S1156" i="5"/>
  <c r="S1974" i="5"/>
  <c r="S2302" i="5"/>
  <c r="S1978" i="5"/>
  <c r="S1971" i="5"/>
  <c r="R258" i="5"/>
  <c r="R257" i="5"/>
  <c r="R267" i="5"/>
  <c r="S249" i="5"/>
  <c r="S489" i="5"/>
  <c r="S505" i="5"/>
  <c r="S513" i="5"/>
  <c r="S490" i="5"/>
  <c r="S491" i="5"/>
  <c r="S507" i="5"/>
  <c r="S508" i="5"/>
  <c r="S501" i="5"/>
  <c r="S509" i="5"/>
  <c r="S502" i="5"/>
  <c r="S510" i="5"/>
  <c r="S248" i="5"/>
  <c r="S256" i="5"/>
  <c r="S264" i="5"/>
  <c r="S504" i="5"/>
  <c r="S512" i="5"/>
  <c r="S503" i="5"/>
  <c r="S255" i="5"/>
  <c r="S511" i="5"/>
  <c r="S263" i="5"/>
  <c r="S2471" i="5"/>
  <c r="S2484" i="5"/>
  <c r="S2490" i="5"/>
  <c r="S2778" i="5"/>
  <c r="S2779" i="5"/>
  <c r="S2467" i="5"/>
  <c r="S2468" i="5"/>
  <c r="S2780" i="5"/>
  <c r="S619" i="5"/>
  <c r="S645" i="5"/>
  <c r="S647" i="5"/>
  <c r="R2442" i="5"/>
  <c r="R2438" i="5"/>
  <c r="R2437" i="5"/>
  <c r="R2391" i="5"/>
  <c r="R2439" i="5"/>
  <c r="R2440" i="5"/>
  <c r="R2352" i="5"/>
  <c r="R2441" i="5"/>
  <c r="R2337" i="5"/>
  <c r="R831" i="5"/>
  <c r="R788" i="5"/>
  <c r="R833" i="5"/>
  <c r="R785" i="5"/>
  <c r="R876" i="5"/>
  <c r="R886" i="5"/>
  <c r="R888" i="5"/>
  <c r="R789" i="5"/>
  <c r="R890" i="5"/>
  <c r="R792" i="5"/>
  <c r="R828" i="5"/>
  <c r="R850" i="5"/>
  <c r="R870" i="5"/>
  <c r="R809" i="5"/>
  <c r="R1719" i="5"/>
  <c r="R837" i="5"/>
  <c r="R1472" i="5"/>
  <c r="R1688" i="5"/>
  <c r="R1720" i="5"/>
  <c r="R884" i="5"/>
  <c r="R1770" i="5"/>
  <c r="R1778" i="5"/>
  <c r="R1465" i="5"/>
  <c r="R820" i="5"/>
  <c r="R1764" i="5"/>
  <c r="R2156" i="5"/>
  <c r="R2135" i="5"/>
  <c r="R2151" i="5"/>
  <c r="R872" i="5"/>
  <c r="R1766" i="5"/>
  <c r="R2137" i="5"/>
  <c r="R2617" i="5"/>
  <c r="R2657" i="5"/>
  <c r="R851" i="5"/>
  <c r="R885" i="5"/>
  <c r="R1697" i="5"/>
  <c r="S1982" i="5"/>
  <c r="S1988" i="5"/>
  <c r="S1979" i="5"/>
  <c r="S633" i="5"/>
  <c r="S641" i="5"/>
  <c r="S673" i="5"/>
  <c r="S689" i="5"/>
  <c r="S697" i="5"/>
  <c r="S705" i="5"/>
  <c r="S713" i="5"/>
  <c r="S721" i="5"/>
  <c r="S729" i="5"/>
  <c r="S737" i="5"/>
  <c r="S745" i="5"/>
  <c r="S753" i="5"/>
  <c r="S618" i="5"/>
  <c r="S642" i="5"/>
  <c r="S682" i="5"/>
  <c r="S690" i="5"/>
  <c r="S706" i="5"/>
  <c r="S714" i="5"/>
  <c r="S722" i="5"/>
  <c r="S730" i="5"/>
  <c r="S738" i="5"/>
  <c r="S746" i="5"/>
  <c r="S754" i="5"/>
  <c r="S1810" i="5"/>
  <c r="S1818" i="5"/>
  <c r="S1826" i="5"/>
  <c r="S1834" i="5"/>
  <c r="S1842" i="5"/>
  <c r="S1850" i="5"/>
  <c r="S1858" i="5"/>
  <c r="S1866" i="5"/>
  <c r="S1874" i="5"/>
  <c r="S1882" i="5"/>
  <c r="S1890" i="5"/>
  <c r="S1898" i="5"/>
  <c r="S1906" i="5"/>
  <c r="S1914" i="5"/>
  <c r="S651" i="5"/>
  <c r="S683" i="5"/>
  <c r="S699" i="5"/>
  <c r="S707" i="5"/>
  <c r="S715" i="5"/>
  <c r="S723" i="5"/>
  <c r="S731" i="5"/>
  <c r="S739" i="5"/>
  <c r="S747" i="5"/>
  <c r="S755" i="5"/>
  <c r="S1531" i="5"/>
  <c r="S652" i="5"/>
  <c r="S684" i="5"/>
  <c r="S700" i="5"/>
  <c r="S708" i="5"/>
  <c r="S716" i="5"/>
  <c r="S724" i="5"/>
  <c r="S732" i="5"/>
  <c r="S740" i="5"/>
  <c r="S748" i="5"/>
  <c r="S756" i="5"/>
  <c r="S1580" i="5"/>
  <c r="S654" i="5"/>
  <c r="S694" i="5"/>
  <c r="S702" i="5"/>
  <c r="S710" i="5"/>
  <c r="S718" i="5"/>
  <c r="S726" i="5"/>
  <c r="S734" i="5"/>
  <c r="S742" i="5"/>
  <c r="S750" i="5"/>
  <c r="S1814" i="5"/>
  <c r="S1822" i="5"/>
  <c r="S1830" i="5"/>
  <c r="S1838" i="5"/>
  <c r="S1846" i="5"/>
  <c r="S1854" i="5"/>
  <c r="S1862" i="5"/>
  <c r="S1870" i="5"/>
  <c r="S1878" i="5"/>
  <c r="S1886" i="5"/>
  <c r="S1894" i="5"/>
  <c r="S1902" i="5"/>
  <c r="S1910" i="5"/>
  <c r="S1918" i="5"/>
  <c r="S632" i="5"/>
  <c r="S648" i="5"/>
  <c r="S672" i="5"/>
  <c r="S688" i="5"/>
  <c r="S712" i="5"/>
  <c r="S720" i="5"/>
  <c r="S728" i="5"/>
  <c r="S736" i="5"/>
  <c r="S744" i="5"/>
  <c r="S752" i="5"/>
  <c r="S1528" i="5"/>
  <c r="S703" i="5"/>
  <c r="S735" i="5"/>
  <c r="S1809" i="5"/>
  <c r="S1820" i="5"/>
  <c r="S677" i="5"/>
  <c r="S709" i="5"/>
  <c r="S741" i="5"/>
  <c r="S1811" i="5"/>
  <c r="S1821" i="5"/>
  <c r="S1832" i="5"/>
  <c r="S1843" i="5"/>
  <c r="S1853" i="5"/>
  <c r="S1864" i="5"/>
  <c r="S1875" i="5"/>
  <c r="S1885" i="5"/>
  <c r="S1896" i="5"/>
  <c r="S1907" i="5"/>
  <c r="S1917" i="5"/>
  <c r="S1926" i="5"/>
  <c r="S1934" i="5"/>
  <c r="S1942" i="5"/>
  <c r="S1950" i="5"/>
  <c r="S1958" i="5"/>
  <c r="S711" i="5"/>
  <c r="S743" i="5"/>
  <c r="S1533" i="5"/>
  <c r="S717" i="5"/>
  <c r="S749" i="5"/>
  <c r="S1813" i="5"/>
  <c r="S1824" i="5"/>
  <c r="S687" i="5"/>
  <c r="S719" i="5"/>
  <c r="S751" i="5"/>
  <c r="S725" i="5"/>
  <c r="S757" i="5"/>
  <c r="S1816" i="5"/>
  <c r="S1827" i="5"/>
  <c r="S1837" i="5"/>
  <c r="S1848" i="5"/>
  <c r="S1859" i="5"/>
  <c r="S1869" i="5"/>
  <c r="S1880" i="5"/>
  <c r="S1891" i="5"/>
  <c r="S1901" i="5"/>
  <c r="S1912" i="5"/>
  <c r="S1922" i="5"/>
  <c r="S1930" i="5"/>
  <c r="S1938" i="5"/>
  <c r="S1946" i="5"/>
  <c r="S1954" i="5"/>
  <c r="S1962" i="5"/>
  <c r="S695" i="5"/>
  <c r="S727" i="5"/>
  <c r="S1817" i="5"/>
  <c r="S1835" i="5"/>
  <c r="S1849" i="5"/>
  <c r="S1863" i="5"/>
  <c r="S1877" i="5"/>
  <c r="S1892" i="5"/>
  <c r="S1905" i="5"/>
  <c r="S1920" i="5"/>
  <c r="S1931" i="5"/>
  <c r="S1941" i="5"/>
  <c r="S1952" i="5"/>
  <c r="S1963" i="5"/>
  <c r="S2597" i="5"/>
  <c r="S2605" i="5"/>
  <c r="S2893" i="5"/>
  <c r="S2901" i="5"/>
  <c r="S2909" i="5"/>
  <c r="S2917" i="5"/>
  <c r="S2925" i="5"/>
  <c r="S2933" i="5"/>
  <c r="S2941" i="5"/>
  <c r="S2949" i="5"/>
  <c r="S2957" i="5"/>
  <c r="S2965" i="5"/>
  <c r="S2973" i="5"/>
  <c r="S2981" i="5"/>
  <c r="S2989" i="5"/>
  <c r="S2997" i="5"/>
  <c r="S3005" i="5"/>
  <c r="S3013" i="5"/>
  <c r="S3021" i="5"/>
  <c r="S3029" i="5"/>
  <c r="S3037" i="5"/>
  <c r="S3045" i="5"/>
  <c r="S3038" i="5"/>
  <c r="S2911" i="5"/>
  <c r="S2927" i="5"/>
  <c r="S2943" i="5"/>
  <c r="S2967" i="5"/>
  <c r="S2991" i="5"/>
  <c r="S3015" i="5"/>
  <c r="S3023" i="5"/>
  <c r="S3047" i="5"/>
  <c r="S2593" i="5"/>
  <c r="S2889" i="5"/>
  <c r="S2929" i="5"/>
  <c r="S2953" i="5"/>
  <c r="S2985" i="5"/>
  <c r="S3025" i="5"/>
  <c r="S2907" i="5"/>
  <c r="S2963" i="5"/>
  <c r="S3011" i="5"/>
  <c r="S1815" i="5"/>
  <c r="S1904" i="5"/>
  <c r="S2900" i="5"/>
  <c r="S2948" i="5"/>
  <c r="S3004" i="5"/>
  <c r="S1819" i="5"/>
  <c r="S1836" i="5"/>
  <c r="S1851" i="5"/>
  <c r="S1865" i="5"/>
  <c r="S1879" i="5"/>
  <c r="S1893" i="5"/>
  <c r="S1908" i="5"/>
  <c r="S1921" i="5"/>
  <c r="S1932" i="5"/>
  <c r="S1943" i="5"/>
  <c r="S1953" i="5"/>
  <c r="S1964" i="5"/>
  <c r="S2598" i="5"/>
  <c r="S2606" i="5"/>
  <c r="S2894" i="5"/>
  <c r="S2902" i="5"/>
  <c r="S2910" i="5"/>
  <c r="S2918" i="5"/>
  <c r="S2926" i="5"/>
  <c r="S2934" i="5"/>
  <c r="S2942" i="5"/>
  <c r="S2950" i="5"/>
  <c r="S2958" i="5"/>
  <c r="S2966" i="5"/>
  <c r="S2974" i="5"/>
  <c r="S2982" i="5"/>
  <c r="S2990" i="5"/>
  <c r="S2998" i="5"/>
  <c r="S3006" i="5"/>
  <c r="S3014" i="5"/>
  <c r="S3022" i="5"/>
  <c r="S3030" i="5"/>
  <c r="S3046" i="5"/>
  <c r="S2895" i="5"/>
  <c r="S2919" i="5"/>
  <c r="S2951" i="5"/>
  <c r="S2975" i="5"/>
  <c r="S2999" i="5"/>
  <c r="S3039" i="5"/>
  <c r="S2921" i="5"/>
  <c r="S2969" i="5"/>
  <c r="S3009" i="5"/>
  <c r="S2947" i="5"/>
  <c r="S3003" i="5"/>
  <c r="S1919" i="5"/>
  <c r="S2596" i="5"/>
  <c r="S2892" i="5"/>
  <c r="S2964" i="5"/>
  <c r="S3044" i="5"/>
  <c r="S1823" i="5"/>
  <c r="S1839" i="5"/>
  <c r="S1852" i="5"/>
  <c r="S1867" i="5"/>
  <c r="S1881" i="5"/>
  <c r="S1895" i="5"/>
  <c r="S1909" i="5"/>
  <c r="S1923" i="5"/>
  <c r="S1933" i="5"/>
  <c r="S1944" i="5"/>
  <c r="S1955" i="5"/>
  <c r="S2591" i="5"/>
  <c r="S2599" i="5"/>
  <c r="S2607" i="5"/>
  <c r="S2903" i="5"/>
  <c r="S2935" i="5"/>
  <c r="S2959" i="5"/>
  <c r="S2983" i="5"/>
  <c r="S3007" i="5"/>
  <c r="S3031" i="5"/>
  <c r="S2601" i="5"/>
  <c r="S2913" i="5"/>
  <c r="S2961" i="5"/>
  <c r="S3001" i="5"/>
  <c r="S3041" i="5"/>
  <c r="S2955" i="5"/>
  <c r="S3019" i="5"/>
  <c r="S1833" i="5"/>
  <c r="S1961" i="5"/>
  <c r="S2940" i="5"/>
  <c r="S2996" i="5"/>
  <c r="S1825" i="5"/>
  <c r="S1840" i="5"/>
  <c r="S1855" i="5"/>
  <c r="S1868" i="5"/>
  <c r="S1883" i="5"/>
  <c r="S1897" i="5"/>
  <c r="S1911" i="5"/>
  <c r="S1924" i="5"/>
  <c r="S1935" i="5"/>
  <c r="S1945" i="5"/>
  <c r="S1956" i="5"/>
  <c r="S2592" i="5"/>
  <c r="S2600" i="5"/>
  <c r="S2608" i="5"/>
  <c r="S2896" i="5"/>
  <c r="S2904" i="5"/>
  <c r="S2912" i="5"/>
  <c r="S2920" i="5"/>
  <c r="S2928" i="5"/>
  <c r="S2936" i="5"/>
  <c r="S2944" i="5"/>
  <c r="S2952" i="5"/>
  <c r="S2960" i="5"/>
  <c r="S2968" i="5"/>
  <c r="S2976" i="5"/>
  <c r="S2984" i="5"/>
  <c r="S2992" i="5"/>
  <c r="S3000" i="5"/>
  <c r="S3008" i="5"/>
  <c r="S3016" i="5"/>
  <c r="S3024" i="5"/>
  <c r="S3032" i="5"/>
  <c r="S3040" i="5"/>
  <c r="S3048" i="5"/>
  <c r="S1884" i="5"/>
  <c r="S1913" i="5"/>
  <c r="S1936" i="5"/>
  <c r="S1957" i="5"/>
  <c r="S2905" i="5"/>
  <c r="S2937" i="5"/>
  <c r="S2977" i="5"/>
  <c r="S3017" i="5"/>
  <c r="S2923" i="5"/>
  <c r="S2987" i="5"/>
  <c r="S3043" i="5"/>
  <c r="S1889" i="5"/>
  <c r="S2604" i="5"/>
  <c r="S2908" i="5"/>
  <c r="S2956" i="5"/>
  <c r="S3012" i="5"/>
  <c r="S1828" i="5"/>
  <c r="S1841" i="5"/>
  <c r="S1856" i="5"/>
  <c r="S1871" i="5"/>
  <c r="S1899" i="5"/>
  <c r="S1925" i="5"/>
  <c r="S1947" i="5"/>
  <c r="S2609" i="5"/>
  <c r="S2897" i="5"/>
  <c r="S2945" i="5"/>
  <c r="S2993" i="5"/>
  <c r="S3033" i="5"/>
  <c r="S2939" i="5"/>
  <c r="S2995" i="5"/>
  <c r="S1861" i="5"/>
  <c r="S1951" i="5"/>
  <c r="S2916" i="5"/>
  <c r="S2972" i="5"/>
  <c r="S3020" i="5"/>
  <c r="S701" i="5"/>
  <c r="S1808" i="5"/>
  <c r="S1829" i="5"/>
  <c r="S1844" i="5"/>
  <c r="S1857" i="5"/>
  <c r="S1872" i="5"/>
  <c r="S1887" i="5"/>
  <c r="S1900" i="5"/>
  <c r="S1915" i="5"/>
  <c r="S1927" i="5"/>
  <c r="S1937" i="5"/>
  <c r="S1948" i="5"/>
  <c r="S1959" i="5"/>
  <c r="S2594" i="5"/>
  <c r="S2602" i="5"/>
  <c r="S2610" i="5"/>
  <c r="S2890" i="5"/>
  <c r="K14" i="9" s="1"/>
  <c r="S6" i="6" s="1"/>
  <c r="B5" i="30" s="1"/>
  <c r="S2898" i="5"/>
  <c r="S2906" i="5"/>
  <c r="S2914" i="5"/>
  <c r="S2922" i="5"/>
  <c r="S2930" i="5"/>
  <c r="S2938" i="5"/>
  <c r="S2946" i="5"/>
  <c r="S2954" i="5"/>
  <c r="S2962" i="5"/>
  <c r="S2970" i="5"/>
  <c r="S2978" i="5"/>
  <c r="S2986" i="5"/>
  <c r="S2994" i="5"/>
  <c r="S3002" i="5"/>
  <c r="S3010" i="5"/>
  <c r="S3018" i="5"/>
  <c r="S3026" i="5"/>
  <c r="S3034" i="5"/>
  <c r="S3042" i="5"/>
  <c r="S2891" i="5"/>
  <c r="S2931" i="5"/>
  <c r="S2979" i="5"/>
  <c r="S3035" i="5"/>
  <c r="S1876" i="5"/>
  <c r="S1940" i="5"/>
  <c r="S2932" i="5"/>
  <c r="S2988" i="5"/>
  <c r="S3028" i="5"/>
  <c r="S733" i="5"/>
  <c r="S1812" i="5"/>
  <c r="S1831" i="5"/>
  <c r="S1845" i="5"/>
  <c r="S1860" i="5"/>
  <c r="S1873" i="5"/>
  <c r="S1888" i="5"/>
  <c r="S1903" i="5"/>
  <c r="S1916" i="5"/>
  <c r="S1928" i="5"/>
  <c r="S1939" i="5"/>
  <c r="S1949" i="5"/>
  <c r="S1960" i="5"/>
  <c r="S2595" i="5"/>
  <c r="S2603" i="5"/>
  <c r="S2899" i="5"/>
  <c r="S2915" i="5"/>
  <c r="S2971" i="5"/>
  <c r="S3027" i="5"/>
  <c r="S1847" i="5"/>
  <c r="S1929" i="5"/>
  <c r="S2924" i="5"/>
  <c r="S2980" i="5"/>
  <c r="S3036" i="5"/>
  <c r="R2618" i="5"/>
  <c r="R2515" i="5"/>
  <c r="R2516" i="5"/>
  <c r="R2486" i="5"/>
  <c r="R2614" i="5"/>
  <c r="R2485" i="5"/>
  <c r="R2791" i="5"/>
  <c r="R2487" i="5"/>
  <c r="R2792" i="5"/>
  <c r="R2713" i="5"/>
  <c r="R2787" i="5"/>
  <c r="R2789" i="5"/>
  <c r="R2788" i="5"/>
  <c r="R2790" i="5"/>
  <c r="R2710" i="5"/>
  <c r="R2473" i="5"/>
  <c r="R2024" i="5"/>
  <c r="R2041" i="5"/>
  <c r="R250" i="5"/>
  <c r="R269" i="5"/>
  <c r="R270" i="5"/>
  <c r="R544" i="5"/>
  <c r="R532" i="5"/>
  <c r="R546" i="5"/>
  <c r="S281" i="5"/>
  <c r="S202" i="5"/>
  <c r="S275" i="5"/>
  <c r="S212" i="5"/>
  <c r="S230" i="5"/>
  <c r="S287" i="5"/>
  <c r="S484" i="5"/>
  <c r="S485" i="5"/>
  <c r="S496" i="5"/>
  <c r="R2418" i="5"/>
  <c r="R2419" i="5"/>
  <c r="R2420" i="5"/>
  <c r="R2422" i="5"/>
  <c r="R2421" i="5"/>
  <c r="R2397" i="5"/>
  <c r="R2416" i="5"/>
  <c r="R2415" i="5"/>
  <c r="R2417" i="5"/>
  <c r="S626" i="5"/>
  <c r="S639" i="5"/>
  <c r="S2300" i="5"/>
  <c r="S1994" i="5"/>
  <c r="S1995" i="5"/>
  <c r="R614" i="5"/>
  <c r="R610" i="5"/>
  <c r="R566" i="5"/>
  <c r="R634" i="5"/>
  <c r="R2210" i="5"/>
  <c r="R2218" i="5"/>
  <c r="R2211" i="5"/>
  <c r="R2219" i="5"/>
  <c r="R2196" i="5"/>
  <c r="R2204" i="5"/>
  <c r="R2212" i="5"/>
  <c r="R2220" i="5"/>
  <c r="R2206" i="5"/>
  <c r="R2214" i="5"/>
  <c r="R2222" i="5"/>
  <c r="R2213" i="5"/>
  <c r="R2215" i="5"/>
  <c r="R2216" i="5"/>
  <c r="R2205" i="5"/>
  <c r="R2221" i="5"/>
  <c r="R2208" i="5"/>
  <c r="R2209" i="5"/>
  <c r="R2217" i="5"/>
  <c r="R2207" i="5"/>
  <c r="S1306" i="5"/>
  <c r="S1348" i="5"/>
  <c r="S1364" i="5"/>
  <c r="S1380" i="5"/>
  <c r="S1358" i="5"/>
  <c r="S1406" i="5"/>
  <c r="S1288" i="5"/>
  <c r="S1295" i="5"/>
  <c r="S2663" i="5"/>
  <c r="S2636" i="5"/>
  <c r="S2761" i="5"/>
  <c r="S2762" i="5"/>
  <c r="S2763" i="5"/>
  <c r="S1113" i="5"/>
  <c r="S1114" i="5"/>
  <c r="S1108" i="5"/>
  <c r="S1305" i="5"/>
  <c r="S1362" i="5"/>
  <c r="S1363" i="5"/>
  <c r="S1294" i="5"/>
  <c r="S1318" i="5"/>
  <c r="S1351" i="5"/>
  <c r="S1397" i="5"/>
  <c r="S297" i="5"/>
  <c r="S170" i="5"/>
  <c r="S178" i="5"/>
  <c r="S213" i="5"/>
  <c r="S304" i="5"/>
  <c r="S295" i="5"/>
  <c r="S482" i="5"/>
  <c r="S486" i="5"/>
  <c r="S479" i="5"/>
  <c r="R1440" i="5"/>
  <c r="R1776" i="5"/>
  <c r="R1777" i="5"/>
  <c r="R1393" i="5"/>
  <c r="R2294" i="5"/>
  <c r="R2165" i="5"/>
  <c r="R2293" i="5"/>
  <c r="R2183" i="5"/>
  <c r="R2295" i="5"/>
  <c r="R2296" i="5"/>
  <c r="R2128" i="5"/>
  <c r="R468" i="5"/>
  <c r="R447" i="5"/>
  <c r="R455" i="5"/>
  <c r="R463" i="5"/>
  <c r="R2483" i="5"/>
  <c r="R2644" i="5"/>
  <c r="R2622" i="5"/>
  <c r="R2719" i="5"/>
  <c r="R2488" i="5"/>
  <c r="R2705" i="5"/>
  <c r="R2793" i="5"/>
  <c r="R2477" i="5"/>
  <c r="R2795" i="5"/>
  <c r="R2544" i="5"/>
  <c r="R2797" i="5"/>
  <c r="R2479" i="5"/>
  <c r="R2796" i="5"/>
  <c r="R2794" i="5"/>
  <c r="R2545" i="5"/>
  <c r="R2798" i="5"/>
  <c r="S1138" i="5"/>
  <c r="S1426" i="5"/>
  <c r="S1139" i="5"/>
  <c r="S1405" i="5"/>
  <c r="S1133" i="5"/>
  <c r="R1142" i="5"/>
  <c r="R1166" i="5"/>
  <c r="R1171" i="5"/>
  <c r="R2038" i="5"/>
  <c r="R2029" i="5"/>
  <c r="S2637" i="5"/>
  <c r="S2765" i="5"/>
  <c r="S2764" i="5"/>
  <c r="S2766" i="5"/>
  <c r="S2664" i="5"/>
  <c r="S234" i="5"/>
  <c r="S274" i="5"/>
  <c r="S211" i="5"/>
  <c r="S237" i="5"/>
  <c r="S278" i="5"/>
  <c r="S279" i="5"/>
  <c r="R10" i="5"/>
  <c r="R82" i="5"/>
  <c r="R314" i="5"/>
  <c r="R184" i="5"/>
  <c r="R12" i="5"/>
  <c r="R109" i="5"/>
  <c r="R21" i="5"/>
  <c r="R63" i="5"/>
  <c r="R179" i="5"/>
  <c r="R69" i="5"/>
  <c r="R14" i="5"/>
  <c r="R241" i="5"/>
  <c r="R132" i="5"/>
  <c r="R142" i="5"/>
  <c r="R228" i="5"/>
  <c r="R302" i="5"/>
  <c r="R303" i="5"/>
  <c r="S481" i="5"/>
  <c r="S497" i="5"/>
  <c r="S478" i="5"/>
  <c r="S1792" i="5"/>
  <c r="S1795" i="5"/>
  <c r="S1793" i="5"/>
  <c r="R1159" i="5"/>
  <c r="R1165" i="5"/>
  <c r="R1163" i="5"/>
  <c r="S1562" i="5"/>
  <c r="S1566" i="5"/>
  <c r="S1567" i="5"/>
  <c r="R1136" i="5"/>
  <c r="R1137" i="5"/>
  <c r="R1130" i="5"/>
  <c r="S2389" i="5"/>
  <c r="S2461" i="5"/>
  <c r="S2452" i="5"/>
  <c r="S2454" i="5"/>
  <c r="S2399" i="5"/>
  <c r="S2400" i="5"/>
  <c r="S2460" i="5"/>
  <c r="S2458" i="5"/>
  <c r="S2466" i="5"/>
  <c r="R2703" i="5"/>
  <c r="R2776" i="5"/>
  <c r="R2777" i="5"/>
  <c r="S2758" i="5"/>
  <c r="S2639" i="5"/>
  <c r="S2759" i="5"/>
  <c r="S2640" i="5"/>
  <c r="S2760" i="5"/>
  <c r="R406" i="5"/>
  <c r="R405" i="5"/>
  <c r="R452" i="5"/>
  <c r="S2613" i="5"/>
  <c r="S2769" i="5"/>
  <c r="S2638" i="5"/>
  <c r="S2770" i="5"/>
  <c r="S2771" i="5"/>
  <c r="R18" i="5"/>
  <c r="R50" i="5"/>
  <c r="R74" i="5"/>
  <c r="R98" i="5"/>
  <c r="R64" i="5"/>
  <c r="R168" i="5"/>
  <c r="R97" i="5"/>
  <c r="R3" i="5"/>
  <c r="R293" i="5"/>
  <c r="R9" i="5"/>
  <c r="R285" i="5"/>
  <c r="R185" i="5"/>
  <c r="R73" i="5"/>
  <c r="R19" i="5"/>
  <c r="R615" i="5"/>
  <c r="R629" i="5"/>
  <c r="R2040" i="5"/>
  <c r="S1121" i="5"/>
  <c r="S1132" i="5"/>
  <c r="S1126" i="5"/>
  <c r="S1134" i="5"/>
  <c r="S1120" i="5"/>
  <c r="S1119" i="5"/>
  <c r="S1101" i="5"/>
  <c r="S282" i="5"/>
  <c r="S283" i="5"/>
  <c r="S299" i="5"/>
  <c r="R586" i="5"/>
  <c r="R611" i="5"/>
  <c r="R609" i="5"/>
  <c r="R2434" i="5"/>
  <c r="R2395" i="5"/>
  <c r="R2435" i="5"/>
  <c r="R2316" i="5"/>
  <c r="R2436" i="5"/>
  <c r="R2432" i="5"/>
  <c r="R2433" i="5"/>
  <c r="R2369" i="5"/>
  <c r="R2431" i="5"/>
  <c r="R2775" i="5"/>
  <c r="R2702" i="5"/>
  <c r="R2774" i="5"/>
  <c r="R807" i="5"/>
  <c r="R804" i="5"/>
  <c r="R839" i="5"/>
  <c r="R871" i="5"/>
  <c r="R887" i="5"/>
  <c r="R873" i="5"/>
  <c r="R897" i="5"/>
  <c r="R905" i="5"/>
  <c r="R854" i="5"/>
  <c r="R898" i="5"/>
  <c r="R800" i="5"/>
  <c r="R899" i="5"/>
  <c r="R846" i="5"/>
  <c r="R882" i="5"/>
  <c r="R853" i="5"/>
  <c r="R896" i="5"/>
  <c r="R1471" i="5"/>
  <c r="R1487" i="5"/>
  <c r="R1759" i="5"/>
  <c r="R790" i="5"/>
  <c r="R1584" i="5"/>
  <c r="R1754" i="5"/>
  <c r="R1762" i="5"/>
  <c r="R1686" i="5"/>
  <c r="R2627" i="5"/>
  <c r="R1662" i="5"/>
  <c r="R2132" i="5"/>
  <c r="R883" i="5"/>
  <c r="R1769" i="5"/>
  <c r="R829" i="5"/>
  <c r="R2133" i="5"/>
  <c r="R2752" i="5"/>
  <c r="R1524" i="5"/>
  <c r="R1758" i="5"/>
  <c r="R2753" i="5"/>
  <c r="R2173" i="5"/>
  <c r="R1773" i="5"/>
  <c r="R796" i="5"/>
  <c r="R1590" i="5"/>
  <c r="R1525" i="5"/>
  <c r="R2625" i="5"/>
  <c r="R2169" i="5"/>
  <c r="R1559" i="5"/>
  <c r="R1655" i="5"/>
  <c r="R1560" i="5"/>
  <c r="R1660" i="5"/>
  <c r="R1483" i="5"/>
  <c r="R2619" i="5"/>
  <c r="R1548" i="5"/>
  <c r="R2660" i="5"/>
  <c r="R1537" i="5"/>
  <c r="R1469" i="5"/>
  <c r="S1105" i="5"/>
  <c r="S1361" i="5"/>
  <c r="S1360" i="5"/>
  <c r="S1343" i="5"/>
  <c r="S1103" i="5"/>
  <c r="S1109" i="5"/>
  <c r="S1366" i="5"/>
  <c r="S1430" i="5"/>
  <c r="S1352" i="5"/>
  <c r="S1399" i="5"/>
  <c r="S1407" i="5"/>
  <c r="S1349" i="5"/>
  <c r="S1381" i="5"/>
  <c r="R1490" i="5"/>
  <c r="R1493" i="5"/>
  <c r="S2445" i="5"/>
  <c r="S2390" i="5"/>
  <c r="S2462" i="5"/>
  <c r="S2447" i="5"/>
  <c r="S2448" i="5"/>
  <c r="S2464" i="5"/>
  <c r="S2401" i="5"/>
  <c r="S2402" i="5"/>
  <c r="S2443" i="5"/>
  <c r="R1656" i="5"/>
  <c r="R1692" i="5"/>
  <c r="R1781" i="5"/>
  <c r="J9" i="4"/>
  <c r="K8" i="13" s="1"/>
  <c r="H9" i="4"/>
  <c r="I8" i="13" s="1"/>
  <c r="D3043" i="5" l="1"/>
  <c r="E3043" i="5"/>
  <c r="V3043" i="5"/>
  <c r="O6" i="6"/>
  <c r="W6" i="6" s="1" a="1"/>
  <c r="W6" i="6" s="1"/>
  <c r="U6" i="6" s="1"/>
  <c r="P6" i="6"/>
  <c r="K8" i="9"/>
  <c r="S3" i="6" s="1"/>
  <c r="B2" i="30" s="1"/>
  <c r="Q5" i="6"/>
  <c r="P5" i="6"/>
  <c r="X5" i="6" s="1" a="1"/>
  <c r="X5" i="6" s="1"/>
  <c r="P3" i="6"/>
  <c r="O3" i="6"/>
  <c r="W3" i="6" s="1" a="1"/>
  <c r="W3" i="6" s="1"/>
  <c r="U3" i="6" s="1"/>
  <c r="O5" i="6"/>
  <c r="W5" i="6" s="1" a="1"/>
  <c r="W5" i="6" s="1"/>
  <c r="C3048" i="5"/>
  <c r="D3048" i="5" s="1"/>
  <c r="C2" i="30"/>
  <c r="C1781" i="5"/>
  <c r="D1781" i="5" s="1"/>
  <c r="C1016" i="5"/>
  <c r="C1415" i="5"/>
  <c r="D1415" i="5" s="1"/>
  <c r="C1412" i="5"/>
  <c r="C1802" i="5"/>
  <c r="D1802" i="5" s="1"/>
  <c r="C2822" i="5"/>
  <c r="C645" i="5"/>
  <c r="D645" i="5" s="1"/>
  <c r="C1020" i="5"/>
  <c r="C1813" i="5"/>
  <c r="D1813" i="5" s="1"/>
  <c r="C1809" i="5"/>
  <c r="P4" i="6"/>
  <c r="X4" i="6" s="1" a="1"/>
  <c r="X4" i="6" s="1"/>
  <c r="O4" i="6"/>
  <c r="W4" i="6" s="1" a="1"/>
  <c r="W4" i="6" s="1"/>
  <c r="Q4" i="6"/>
  <c r="R42" i="5"/>
  <c r="R226" i="5"/>
  <c r="R306" i="5"/>
  <c r="R56" i="5"/>
  <c r="R80" i="5"/>
  <c r="R152" i="5"/>
  <c r="R240" i="5"/>
  <c r="R624" i="5"/>
  <c r="R640" i="5"/>
  <c r="R65" i="5"/>
  <c r="R225" i="5"/>
  <c r="R236" i="5"/>
  <c r="R310" i="5"/>
  <c r="R195" i="5"/>
  <c r="R227" i="5"/>
  <c r="R487" i="5"/>
  <c r="R506" i="5"/>
  <c r="R643" i="5"/>
  <c r="R235" i="5"/>
  <c r="R499" i="5"/>
  <c r="R110" i="5"/>
  <c r="R196" i="5"/>
  <c r="R209" i="5"/>
  <c r="R238" i="5"/>
  <c r="R423" i="5"/>
  <c r="R437" i="5"/>
  <c r="R43" i="5"/>
  <c r="R229" i="5"/>
  <c r="R492" i="5"/>
  <c r="R244" i="5"/>
  <c r="R1111" i="5"/>
  <c r="R1199" i="5"/>
  <c r="R75" i="5"/>
  <c r="R404" i="5"/>
  <c r="R1104" i="5"/>
  <c r="R1112" i="5"/>
  <c r="R84" i="5"/>
  <c r="R1106" i="5"/>
  <c r="R276" i="5"/>
  <c r="R414" i="5"/>
  <c r="R498" i="5"/>
  <c r="R177" i="5"/>
  <c r="R631" i="5"/>
  <c r="R1122" i="5"/>
  <c r="R1110" i="5"/>
  <c r="R1123" i="5"/>
  <c r="R1187" i="5"/>
  <c r="R1296" i="5"/>
  <c r="R1680" i="5"/>
  <c r="R220" i="5"/>
  <c r="R284" i="5"/>
  <c r="R1116" i="5"/>
  <c r="R1370" i="5"/>
  <c r="R1763" i="5"/>
  <c r="R1117" i="5"/>
  <c r="R1275" i="5"/>
  <c r="R1307" i="5"/>
  <c r="R1323" i="5"/>
  <c r="R1387" i="5"/>
  <c r="R1585" i="5"/>
  <c r="R1636" i="5"/>
  <c r="R2347" i="5"/>
  <c r="R2379" i="5"/>
  <c r="R2611" i="5"/>
  <c r="R91" i="5"/>
  <c r="R1308" i="5"/>
  <c r="R1598" i="5"/>
  <c r="R1612" i="5"/>
  <c r="R1980" i="5"/>
  <c r="R1996" i="5"/>
  <c r="R2348" i="5"/>
  <c r="R2396" i="5"/>
  <c r="R1211" i="5"/>
  <c r="R1628" i="5"/>
  <c r="R1966" i="5"/>
  <c r="R2510" i="5"/>
  <c r="R2526" i="5"/>
  <c r="R2646" i="5"/>
  <c r="R1389" i="5"/>
  <c r="R2887" i="5"/>
  <c r="R1629" i="5"/>
  <c r="R1757" i="5"/>
  <c r="R2720" i="5"/>
  <c r="R2888" i="5"/>
  <c r="R1107" i="5"/>
  <c r="R1396" i="5"/>
  <c r="R1555" i="5"/>
  <c r="R2552" i="5"/>
  <c r="R483" i="5"/>
  <c r="R1588" i="5"/>
  <c r="R2333" i="5"/>
  <c r="R1284" i="5"/>
  <c r="R2496" i="5"/>
  <c r="R2624" i="5"/>
  <c r="R2656" i="5"/>
  <c r="R2757" i="5"/>
  <c r="R1507" i="5"/>
  <c r="R1969" i="5"/>
  <c r="R2655" i="5"/>
  <c r="R1347" i="5"/>
  <c r="R1999" i="5"/>
  <c r="R2553" i="5"/>
  <c r="R2886" i="5"/>
  <c r="R1379" i="5"/>
  <c r="R2756" i="5"/>
  <c r="P56" i="5"/>
  <c r="P65" i="5"/>
  <c r="P42" i="5"/>
  <c r="P110" i="5"/>
  <c r="P80" i="5"/>
  <c r="P238" i="5"/>
  <c r="P310" i="5"/>
  <c r="P414" i="5"/>
  <c r="P1110" i="5"/>
  <c r="P1598" i="5"/>
  <c r="P1966" i="5"/>
  <c r="P423" i="5"/>
  <c r="P487" i="5"/>
  <c r="P631" i="5"/>
  <c r="P1111" i="5"/>
  <c r="P1199" i="5"/>
  <c r="P1999" i="5"/>
  <c r="P43" i="5"/>
  <c r="P84" i="5"/>
  <c r="P240" i="5"/>
  <c r="P624" i="5"/>
  <c r="P640" i="5"/>
  <c r="P1104" i="5"/>
  <c r="P1112" i="5"/>
  <c r="P1296" i="5"/>
  <c r="P1680" i="5"/>
  <c r="P177" i="5"/>
  <c r="P209" i="5"/>
  <c r="P225" i="5"/>
  <c r="P1585" i="5"/>
  <c r="P1969" i="5"/>
  <c r="P226" i="5"/>
  <c r="P306" i="5"/>
  <c r="P498" i="5"/>
  <c r="P506" i="5"/>
  <c r="P1106" i="5"/>
  <c r="P1122" i="5"/>
  <c r="P1370" i="5"/>
  <c r="P75" i="5"/>
  <c r="P91" i="5"/>
  <c r="P152" i="5"/>
  <c r="P195" i="5"/>
  <c r="P227" i="5"/>
  <c r="P235" i="5"/>
  <c r="P483" i="5"/>
  <c r="P499" i="5"/>
  <c r="P643" i="5"/>
  <c r="P1107" i="5"/>
  <c r="P1123" i="5"/>
  <c r="P1187" i="5"/>
  <c r="P1211" i="5"/>
  <c r="P1275" i="5"/>
  <c r="P1307" i="5"/>
  <c r="P1323" i="5"/>
  <c r="P1347" i="5"/>
  <c r="P1379" i="5"/>
  <c r="P1387" i="5"/>
  <c r="P1507" i="5"/>
  <c r="P1555" i="5"/>
  <c r="P1763" i="5"/>
  <c r="P2347" i="5"/>
  <c r="P2379" i="5"/>
  <c r="P229" i="5"/>
  <c r="P437" i="5"/>
  <c r="P1117" i="5"/>
  <c r="P1389" i="5"/>
  <c r="P1629" i="5"/>
  <c r="P1757" i="5"/>
  <c r="P2510" i="5"/>
  <c r="P2526" i="5"/>
  <c r="P2646" i="5"/>
  <c r="P2886" i="5"/>
  <c r="P196" i="5"/>
  <c r="P1116" i="5"/>
  <c r="P1308" i="5"/>
  <c r="P1636" i="5"/>
  <c r="P2655" i="5"/>
  <c r="P2887" i="5"/>
  <c r="P2396" i="5"/>
  <c r="P2496" i="5"/>
  <c r="P2552" i="5"/>
  <c r="P2624" i="5"/>
  <c r="P2656" i="5"/>
  <c r="P2720" i="5"/>
  <c r="P2888" i="5"/>
  <c r="P276" i="5"/>
  <c r="P404" i="5"/>
  <c r="P1612" i="5"/>
  <c r="P1996" i="5"/>
  <c r="P2553" i="5"/>
  <c r="P220" i="5"/>
  <c r="P284" i="5"/>
  <c r="P1396" i="5"/>
  <c r="P1588" i="5"/>
  <c r="P2611" i="5"/>
  <c r="P244" i="5"/>
  <c r="P1628" i="5"/>
  <c r="P1980" i="5"/>
  <c r="P2333" i="5"/>
  <c r="P2757" i="5"/>
  <c r="P236" i="5"/>
  <c r="P1284" i="5"/>
  <c r="P2756" i="5"/>
  <c r="P2348" i="5"/>
  <c r="P492" i="5"/>
  <c r="S65" i="5"/>
  <c r="S177" i="5"/>
  <c r="S209" i="5"/>
  <c r="S225" i="5"/>
  <c r="S42" i="5"/>
  <c r="S226" i="5"/>
  <c r="S306" i="5"/>
  <c r="S498" i="5"/>
  <c r="S506" i="5"/>
  <c r="S1106" i="5"/>
  <c r="S1122" i="5"/>
  <c r="S1370" i="5"/>
  <c r="S43" i="5"/>
  <c r="S75" i="5"/>
  <c r="S91" i="5"/>
  <c r="S195" i="5"/>
  <c r="S227" i="5"/>
  <c r="S235" i="5"/>
  <c r="S483" i="5"/>
  <c r="S499" i="5"/>
  <c r="S643" i="5"/>
  <c r="S1107" i="5"/>
  <c r="S1123" i="5"/>
  <c r="S1187" i="5"/>
  <c r="S1211" i="5"/>
  <c r="S1275" i="5"/>
  <c r="S1307" i="5"/>
  <c r="S1323" i="5"/>
  <c r="S1347" i="5"/>
  <c r="S1379" i="5"/>
  <c r="S1387" i="5"/>
  <c r="S1507" i="5"/>
  <c r="S1555" i="5"/>
  <c r="S84" i="5"/>
  <c r="S196" i="5"/>
  <c r="S220" i="5"/>
  <c r="S236" i="5"/>
  <c r="S244" i="5"/>
  <c r="S276" i="5"/>
  <c r="S284" i="5"/>
  <c r="S404" i="5"/>
  <c r="S492" i="5"/>
  <c r="S1116" i="5"/>
  <c r="S1284" i="5"/>
  <c r="S1308" i="5"/>
  <c r="S1396" i="5"/>
  <c r="S1588" i="5"/>
  <c r="S1612" i="5"/>
  <c r="S1628" i="5"/>
  <c r="S1636" i="5"/>
  <c r="S229" i="5"/>
  <c r="S437" i="5"/>
  <c r="S110" i="5"/>
  <c r="S238" i="5"/>
  <c r="S310" i="5"/>
  <c r="S414" i="5"/>
  <c r="S1110" i="5"/>
  <c r="S1598" i="5"/>
  <c r="S56" i="5"/>
  <c r="S80" i="5"/>
  <c r="S152" i="5"/>
  <c r="S240" i="5"/>
  <c r="S624" i="5"/>
  <c r="S640" i="5"/>
  <c r="S1104" i="5"/>
  <c r="S1112" i="5"/>
  <c r="S1296" i="5"/>
  <c r="S1680" i="5"/>
  <c r="S1111" i="5"/>
  <c r="S423" i="5"/>
  <c r="S487" i="5"/>
  <c r="S1117" i="5"/>
  <c r="S1757" i="5"/>
  <c r="S1966" i="5"/>
  <c r="S631" i="5"/>
  <c r="S1389" i="5"/>
  <c r="S1763" i="5"/>
  <c r="S1199" i="5"/>
  <c r="S1585" i="5"/>
  <c r="S1629" i="5"/>
  <c r="S2333" i="5"/>
  <c r="S2757" i="5"/>
  <c r="S1980" i="5"/>
  <c r="S2510" i="5"/>
  <c r="S2526" i="5"/>
  <c r="S2646" i="5"/>
  <c r="S2886" i="5"/>
  <c r="S1999" i="5"/>
  <c r="S2655" i="5"/>
  <c r="S2887" i="5"/>
  <c r="K12" i="9" s="1"/>
  <c r="S5" i="6" s="1"/>
  <c r="B4" i="30" s="1"/>
  <c r="S2756" i="5"/>
  <c r="S2496" i="5"/>
  <c r="S2552" i="5"/>
  <c r="S2624" i="5"/>
  <c r="S2656" i="5"/>
  <c r="S2720" i="5"/>
  <c r="S2888" i="5"/>
  <c r="S2553" i="5"/>
  <c r="S1969" i="5"/>
  <c r="S2348" i="5"/>
  <c r="S2347" i="5"/>
  <c r="S2379" i="5"/>
  <c r="S2611" i="5"/>
  <c r="S1996" i="5"/>
  <c r="S2396" i="5"/>
  <c r="U5" i="6" l="1"/>
  <c r="U4" i="6"/>
  <c r="E1781" i="5"/>
  <c r="E3048" i="5"/>
  <c r="V3048" i="5"/>
  <c r="V1781" i="5"/>
  <c r="V1802" i="5"/>
  <c r="D1016" i="5"/>
  <c r="E1016" i="5"/>
  <c r="V1016" i="5"/>
  <c r="E1802" i="5"/>
  <c r="V1415" i="5"/>
  <c r="E1415" i="5"/>
  <c r="D1412" i="5"/>
  <c r="E1412" i="5"/>
  <c r="V1412" i="5"/>
  <c r="D2822" i="5"/>
  <c r="E2822" i="5"/>
  <c r="V2822" i="5"/>
  <c r="E645" i="5"/>
  <c r="V645" i="5"/>
  <c r="D1020" i="5"/>
  <c r="V1020" i="5"/>
  <c r="E1020" i="5"/>
  <c r="V1813" i="5"/>
  <c r="E1813" i="5"/>
  <c r="D1809" i="5"/>
  <c r="E1809" i="5"/>
  <c r="V1809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D211CB-04C7-4B8D-B195-438D7AFA108D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1C632943-E6FF-4D90-811A-E74796ABBC12}" name="WorksheetConnection_Luiz Prototype.xlsx!Table10" type="102" refreshedVersion="8" minRefreshableVersion="5">
    <extLst>
      <ext xmlns:x15="http://schemas.microsoft.com/office/spreadsheetml/2010/11/main" uri="{DE250136-89BD-433C-8126-D09CA5730AF9}">
        <x15:connection id="Table10" autoDelete="1">
          <x15:rangePr sourceName="_xlcn.WorksheetConnection_LuizPrototype.xlsxTable10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MDX" minSupportedVersion="120000" copy="1" pasteAll="1" pasteValues="1" merge="1" splitFirst="1" rowColShift="1" clearFormats="1" clearComments="1" assign="1" coerce="1"/>
  </metadataTypes>
  <metadataStrings count="6">
    <s v="ThisWorkbookDataModel"/>
    <s v="{[Table10].[Charity Association].[All]}"/>
    <s v="{[Table10].[Charity Association].&amp;[Greater Cleveland Football Foundation]}"/>
    <s v="{[Table10].[Date (Month)].&amp;[Aug]}"/>
    <s v="{[Table10].[Date (Year)].&amp;[2024]}"/>
    <s v="{[Table10].[Marketing Rep].&amp;[Combros (GCFF)]}"/>
  </metadataStrings>
  <mdxMetadata count="5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  <valueMetadata count="5">
    <bk>
      <rc t="2" v="0"/>
    </bk>
    <bk>
      <rc t="2" v="1"/>
    </bk>
    <bk>
      <rc t="2" v="2"/>
    </bk>
    <bk>
      <rc t="2" v="3"/>
    </bk>
    <bk>
      <rc t="2" v="4"/>
    </bk>
  </valueMetadata>
</metadata>
</file>

<file path=xl/sharedStrings.xml><?xml version="1.0" encoding="utf-8"?>
<sst xmlns="http://schemas.openxmlformats.org/spreadsheetml/2006/main" count="31662" uniqueCount="4153">
  <si>
    <t>Back</t>
  </si>
  <si>
    <t>ID</t>
  </si>
  <si>
    <t>Code</t>
  </si>
  <si>
    <t>Charity Name</t>
  </si>
  <si>
    <t>County</t>
  </si>
  <si>
    <t>Address</t>
  </si>
  <si>
    <t>City</t>
  </si>
  <si>
    <t>State</t>
  </si>
  <si>
    <t>Zip Code</t>
  </si>
  <si>
    <t>APAL</t>
  </si>
  <si>
    <t>IABC</t>
  </si>
  <si>
    <t>MCLEA</t>
  </si>
  <si>
    <t>NRRAB</t>
  </si>
  <si>
    <t>PAL</t>
  </si>
  <si>
    <t>HTLC</t>
  </si>
  <si>
    <t>OFAA</t>
  </si>
  <si>
    <t>BCC</t>
  </si>
  <si>
    <t>GCFF</t>
  </si>
  <si>
    <t>SAV</t>
  </si>
  <si>
    <t>Avon Lake Police Athletic League</t>
  </si>
  <si>
    <t>Italian American Brotherhood Club</t>
  </si>
  <si>
    <t>Medina County Law Enforcrment Assoc</t>
  </si>
  <si>
    <t>North Ridgeville Rangers Athletic Boosters</t>
  </si>
  <si>
    <t>Cleveland Police Athletic League</t>
  </si>
  <si>
    <t>Holy Trinity Lutheran Church</t>
  </si>
  <si>
    <t>Olmsted Falls Athletics Association</t>
  </si>
  <si>
    <t>Bainbridge Civic Club</t>
  </si>
  <si>
    <t>Greater Cleveland Football Foundation</t>
  </si>
  <si>
    <t>Share A Vision</t>
  </si>
  <si>
    <t>Status</t>
  </si>
  <si>
    <t>Lorain County</t>
  </si>
  <si>
    <t>Lake County</t>
  </si>
  <si>
    <t>Medina County</t>
  </si>
  <si>
    <t>Cuyahoga County</t>
  </si>
  <si>
    <t>Geauga County</t>
  </si>
  <si>
    <t>32145 Augusta Dr</t>
  </si>
  <si>
    <t>5082 Harmony Lane</t>
  </si>
  <si>
    <t>3593 Medina Road, STE 283</t>
  </si>
  <si>
    <t>34600 Bainbridge Rd</t>
  </si>
  <si>
    <t>1300 Ontario Street</t>
  </si>
  <si>
    <t>6220 Broadview Road</t>
  </si>
  <si>
    <t>17861 Northwood Lakes Drive</t>
  </si>
  <si>
    <t>11860 Ridgecliff Circ</t>
  </si>
  <si>
    <t>9182 Sugarbush Dr</t>
  </si>
  <si>
    <t>Avon Lake</t>
  </si>
  <si>
    <t>North Ridgeville</t>
  </si>
  <si>
    <t>Willoughby</t>
  </si>
  <si>
    <t>Medina</t>
  </si>
  <si>
    <t>Cleveland</t>
  </si>
  <si>
    <t>Parma</t>
  </si>
  <si>
    <t>Chagrin Falls</t>
  </si>
  <si>
    <t>Strongsville</t>
  </si>
  <si>
    <t>Mentor</t>
  </si>
  <si>
    <t>Ohio</t>
  </si>
  <si>
    <t>Name</t>
  </si>
  <si>
    <t>Pending</t>
  </si>
  <si>
    <t>Active</t>
  </si>
  <si>
    <t>Inactive</t>
  </si>
  <si>
    <t>Current Status</t>
  </si>
  <si>
    <t>Instant Bingo Ticket Program Receipt</t>
  </si>
  <si>
    <t>Ticket Count</t>
  </si>
  <si>
    <t>1.</t>
  </si>
  <si>
    <t>Game Name:</t>
  </si>
  <si>
    <t>Prize Paid:</t>
  </si>
  <si>
    <t>Serial #:</t>
  </si>
  <si>
    <t>Check #:</t>
  </si>
  <si>
    <t>Profit:</t>
  </si>
  <si>
    <t>Six %</t>
  </si>
  <si>
    <t>2.</t>
  </si>
  <si>
    <t>Date:</t>
  </si>
  <si>
    <t>306 Lounge</t>
  </si>
  <si>
    <t>7377 Lakeshore Blvd</t>
  </si>
  <si>
    <t>42 Eighty Bar</t>
  </si>
  <si>
    <t>Medina County Law Enforcement Association</t>
  </si>
  <si>
    <t>4280 Shenandoah Pkwy</t>
  </si>
  <si>
    <t>49 Street Tavern</t>
  </si>
  <si>
    <t>4129 E 49 st</t>
  </si>
  <si>
    <t>5 O'Clock Lounge</t>
  </si>
  <si>
    <t>11904 Detroit Ave</t>
  </si>
  <si>
    <t>At Witz End</t>
  </si>
  <si>
    <t>38501 Lake Shore Blvd</t>
  </si>
  <si>
    <t>Back Draft Bar and Grill</t>
  </si>
  <si>
    <t>24775 Lorain Ave</t>
  </si>
  <si>
    <t>Bagley Road BP</t>
  </si>
  <si>
    <t>17810 Bagley Road</t>
  </si>
  <si>
    <t>Bennett's Bar and Pizzeria</t>
  </si>
  <si>
    <t>19616 W. 130th Street.</t>
  </si>
  <si>
    <t>Bonkers</t>
  </si>
  <si>
    <t>5145 Turney Road</t>
  </si>
  <si>
    <t>Borgata</t>
  </si>
  <si>
    <t>12501 Mayfield Road</t>
  </si>
  <si>
    <t>Brown's Tavern</t>
  </si>
  <si>
    <t>5211 Harvard Ave</t>
  </si>
  <si>
    <t>Carusos</t>
  </si>
  <si>
    <t>5006 Clark Ave</t>
  </si>
  <si>
    <t>Cebars</t>
  </si>
  <si>
    <t>595 E. 185th Street</t>
  </si>
  <si>
    <t>Cebars Madison</t>
  </si>
  <si>
    <t>6884 N. Ridge Road</t>
  </si>
  <si>
    <t>Cinema Lounge</t>
  </si>
  <si>
    <t>5200 Memphis Ave</t>
  </si>
  <si>
    <t>Corvette Lounge</t>
  </si>
  <si>
    <t>22916 Lorain Rd.</t>
  </si>
  <si>
    <t>Crystal Keg</t>
  </si>
  <si>
    <t>7936 York Rd.</t>
  </si>
  <si>
    <t>Danny Mac's</t>
  </si>
  <si>
    <t>4920 Pearl Rd.</t>
  </si>
  <si>
    <t>Deli 4 Less</t>
  </si>
  <si>
    <t>8163 Brecksville Road</t>
  </si>
  <si>
    <t>Doc Lanky's</t>
  </si>
  <si>
    <t>15609 Madison Ave</t>
  </si>
  <si>
    <t>Draft House</t>
  </si>
  <si>
    <t>1149 Pearl Road</t>
  </si>
  <si>
    <t>Fairview Tavern</t>
  </si>
  <si>
    <t>21867 Lorain Rd.</t>
  </si>
  <si>
    <t>Flyer's</t>
  </si>
  <si>
    <t>6298 Pearl Rd.</t>
  </si>
  <si>
    <t>Foxes Sports Bar and Grill</t>
  </si>
  <si>
    <t>5345 Mayfield Rd</t>
  </si>
  <si>
    <t>Frank's Place</t>
  </si>
  <si>
    <t>4862 Dover Center Rd</t>
  </si>
  <si>
    <t>Front Street Social</t>
  </si>
  <si>
    <t>107 Front Street</t>
  </si>
  <si>
    <t>Game On</t>
  </si>
  <si>
    <t>6425 Pearl Rd.</t>
  </si>
  <si>
    <t>Gino's</t>
  </si>
  <si>
    <t>1314 Dennison Ave</t>
  </si>
  <si>
    <t>Harvest Saloon</t>
  </si>
  <si>
    <t>15147 Pearl Road</t>
  </si>
  <si>
    <t>Herman's</t>
  </si>
  <si>
    <t>2126 Pearl Rd</t>
  </si>
  <si>
    <t>Highlander Tavern</t>
  </si>
  <si>
    <t>795 Bishop Rd.</t>
  </si>
  <si>
    <t>Jackie's Sports Bar and Grill</t>
  </si>
  <si>
    <t>569 S. State St</t>
  </si>
  <si>
    <t>Kate's Bar and Grill</t>
  </si>
  <si>
    <t>30825 Euclid Ave  Unit 4</t>
  </si>
  <si>
    <t>Local Bar - North Olmsted</t>
  </si>
  <si>
    <t>24108 Lorain Rd</t>
  </si>
  <si>
    <t>Locker Room Bar and Grill</t>
  </si>
  <si>
    <t>1003 W. Royalton Road</t>
  </si>
  <si>
    <t>Lucky T's</t>
  </si>
  <si>
    <t>11717 Snow Rd.</t>
  </si>
  <si>
    <t>Lucky's Bar and Grille</t>
  </si>
  <si>
    <t>6021 Memphis Avenue.</t>
  </si>
  <si>
    <t>Mac's Tavern</t>
  </si>
  <si>
    <t>16066 Main Market Street</t>
  </si>
  <si>
    <t>Manzo's</t>
  </si>
  <si>
    <t>65 Pearl Road</t>
  </si>
  <si>
    <t>McCarthy's Downtown</t>
  </si>
  <si>
    <t>1231 Main Ave</t>
  </si>
  <si>
    <t>McG's Pub &amp; Grub</t>
  </si>
  <si>
    <t>6815 Memphis Ave.</t>
  </si>
  <si>
    <t>Medieval Pub</t>
  </si>
  <si>
    <t>6625 Denison Ave</t>
  </si>
  <si>
    <t>Mulligan's</t>
  </si>
  <si>
    <t>20880 Royalton Rd</t>
  </si>
  <si>
    <t>New Wave Market</t>
  </si>
  <si>
    <t>12702 Lorain Ave</t>
  </si>
  <si>
    <t>Parma Tap House</t>
  </si>
  <si>
    <t>5513 Pearl Road</t>
  </si>
  <si>
    <t>Porch Bar and Grill</t>
  </si>
  <si>
    <t>37638 Vine Street</t>
  </si>
  <si>
    <t>Pounders Bar &amp; Grill</t>
  </si>
  <si>
    <t>6370 York Rd.</t>
  </si>
  <si>
    <t>Prospect Beverage</t>
  </si>
  <si>
    <t>10925 Prospect Road</t>
  </si>
  <si>
    <t>Quick State Liquor</t>
  </si>
  <si>
    <t>5945 Smith Road</t>
  </si>
  <si>
    <t>Reggie's Saloon</t>
  </si>
  <si>
    <t>22830 Lorain Rd.</t>
  </si>
  <si>
    <t>Ricos Bar and Grill</t>
  </si>
  <si>
    <t>2175 Pearl Rd</t>
  </si>
  <si>
    <t>Rock Creek Kitchen &amp; Bar</t>
  </si>
  <si>
    <t>7768 W. 130th Street</t>
  </si>
  <si>
    <t>Rustic Pub</t>
  </si>
  <si>
    <t>5771 Pearl Road</t>
  </si>
  <si>
    <t>Scalpers Bar and Grille</t>
  </si>
  <si>
    <t>5718 Mayfield Rd</t>
  </si>
  <si>
    <t>Slim and Chubby's</t>
  </si>
  <si>
    <t>12492 Prospect Ave</t>
  </si>
  <si>
    <t>Sound Stage Tavern</t>
  </si>
  <si>
    <t>30525 Euclid Ave</t>
  </si>
  <si>
    <t>Speedy Gas Lorain Ave</t>
  </si>
  <si>
    <t>13601 Lorain Ave</t>
  </si>
  <si>
    <t>Speedy Gas Pearl Rd</t>
  </si>
  <si>
    <t>6229 Pearl Road</t>
  </si>
  <si>
    <t>Spoto's</t>
  </si>
  <si>
    <t>4294 Mayfield Rd</t>
  </si>
  <si>
    <t>Stackers Bar &amp; Grille</t>
  </si>
  <si>
    <t>23098 Emery Rd</t>
  </si>
  <si>
    <t>State Road Convenient</t>
  </si>
  <si>
    <t>4828 State Road</t>
  </si>
  <si>
    <t>Stevenson's Bar and Grill</t>
  </si>
  <si>
    <t>800 E. 200th Street</t>
  </si>
  <si>
    <t>Strongsville Cafe</t>
  </si>
  <si>
    <t>13600 Pearl Road</t>
  </si>
  <si>
    <t>Super Octane - Sunoco</t>
  </si>
  <si>
    <t>7908 W. 130th St</t>
  </si>
  <si>
    <t>Terry's Pour House</t>
  </si>
  <si>
    <t>7535 Broadview Road</t>
  </si>
  <si>
    <t>The Backyard</t>
  </si>
  <si>
    <t>1813 Pearl Road</t>
  </si>
  <si>
    <t>The Local Bar</t>
  </si>
  <si>
    <t>14751 Pearl Rd</t>
  </si>
  <si>
    <t>The Tipsy Flamingo</t>
  </si>
  <si>
    <t>5775 Snow Road</t>
  </si>
  <si>
    <t>The Well</t>
  </si>
  <si>
    <t>9264 Chillicothe Rd #7</t>
  </si>
  <si>
    <t>Tiki Time Bistro</t>
  </si>
  <si>
    <t>4285 Mayfield Rd</t>
  </si>
  <si>
    <t>Tommy's Wine Bar</t>
  </si>
  <si>
    <t>1313 Linda St</t>
  </si>
  <si>
    <t>Toth's Place</t>
  </si>
  <si>
    <t>6966 Heisley Road, STE H</t>
  </si>
  <si>
    <t>Toth's Too</t>
  </si>
  <si>
    <t>7079 Lakeshore Blvd</t>
  </si>
  <si>
    <t>Wagon Wheel</t>
  </si>
  <si>
    <t>8761 Snow Rd</t>
  </si>
  <si>
    <t>Wooden Nickel</t>
  </si>
  <si>
    <t>965 Marks Road</t>
  </si>
  <si>
    <t>Henry's Bar</t>
  </si>
  <si>
    <t>4416 Clark Ave</t>
  </si>
  <si>
    <t>Plank Road Tavern</t>
  </si>
  <si>
    <t>16719 Detroit Ave</t>
  </si>
  <si>
    <t>Ryder's Inn</t>
  </si>
  <si>
    <t>792 Mentor Ave</t>
  </si>
  <si>
    <t>Speedy Gas - Pleasant Valley</t>
  </si>
  <si>
    <t>10602 West Pleasant Valley</t>
  </si>
  <si>
    <t>Speedy Gas - Rocky River</t>
  </si>
  <si>
    <t>4075 Rocky River Dr</t>
  </si>
  <si>
    <t>Speedy Gas (Sunoco) - Northfield</t>
  </si>
  <si>
    <t>667 Northfield Rd</t>
  </si>
  <si>
    <t>York Beverage</t>
  </si>
  <si>
    <t>7426 York Road</t>
  </si>
  <si>
    <t>All Aboard</t>
  </si>
  <si>
    <t>8455 Station Street</t>
  </si>
  <si>
    <t>Amber Room Lounge</t>
  </si>
  <si>
    <t>13601 Detroit Ave</t>
  </si>
  <si>
    <t>Amici's</t>
  </si>
  <si>
    <t>13000 Royalton Road</t>
  </si>
  <si>
    <t>Andy's Hot Spot</t>
  </si>
  <si>
    <t>9501 Denison Ave.</t>
  </si>
  <si>
    <t>Bar Forno</t>
  </si>
  <si>
    <t>30610 Lakeshore Blvd</t>
  </si>
  <si>
    <t>Basils Bar and Tavern</t>
  </si>
  <si>
    <t>360 West Bridge Street</t>
  </si>
  <si>
    <t>Bull Frogs</t>
  </si>
  <si>
    <t>33137 Center Ridge Rd.</t>
  </si>
  <si>
    <t>Cleats Club Seat Grille</t>
  </si>
  <si>
    <t>Cleveland Beverage</t>
  </si>
  <si>
    <t>14939 Puritas Ave</t>
  </si>
  <si>
    <t>Club Eros</t>
  </si>
  <si>
    <t>1317 E 33rd Street</t>
  </si>
  <si>
    <t>CPPA</t>
  </si>
  <si>
    <t>1303 West 58th Street</t>
  </si>
  <si>
    <t>Danny's Tavern</t>
  </si>
  <si>
    <t>15313 Broadway Ave.</t>
  </si>
  <si>
    <t>Dopey Z's - Johnnys Clubhouse</t>
  </si>
  <si>
    <t>4591 Turney Road</t>
  </si>
  <si>
    <t>Euclid Convenient</t>
  </si>
  <si>
    <t>811 East 222nd Street</t>
  </si>
  <si>
    <t>Foundations Bar &amp; Grill</t>
  </si>
  <si>
    <t>14731 Miles Ave</t>
  </si>
  <si>
    <t>Good Times Cafe</t>
  </si>
  <si>
    <t>3303 E 55th St</t>
  </si>
  <si>
    <t>Harb's Barber Shop</t>
  </si>
  <si>
    <t>12657 State Rd</t>
  </si>
  <si>
    <t>Harry Buffalo</t>
  </si>
  <si>
    <t>Headquarters Bar and Grill</t>
  </si>
  <si>
    <t>9617 Clinton Rd</t>
  </si>
  <si>
    <t>Izzo's</t>
  </si>
  <si>
    <t>10042 Lorain Ave</t>
  </si>
  <si>
    <t>Lino's</t>
  </si>
  <si>
    <t>29804 Euclid Ave</t>
  </si>
  <si>
    <t>Lucky's Beverage</t>
  </si>
  <si>
    <t>5228 Broadview Rd</t>
  </si>
  <si>
    <t>Ludwig's Tavern</t>
  </si>
  <si>
    <t>768 E 200th St</t>
  </si>
  <si>
    <t>Old World Tavern</t>
  </si>
  <si>
    <t>661 E. 185th St</t>
  </si>
  <si>
    <t>Paragon</t>
  </si>
  <si>
    <t>21920 Lake Shore Blvd</t>
  </si>
  <si>
    <t>Pour Behaviors</t>
  </si>
  <si>
    <t>Q's Convenient</t>
  </si>
  <si>
    <t>3315 Clark Ave</t>
  </si>
  <si>
    <t>Q's Gas and Go</t>
  </si>
  <si>
    <t>4322 Clark Ave</t>
  </si>
  <si>
    <t>Sachsenheim Hall</t>
  </si>
  <si>
    <t>7001 Denison Ave</t>
  </si>
  <si>
    <t>Shooters on the Water</t>
  </si>
  <si>
    <t>1148 Main Ave.</t>
  </si>
  <si>
    <t>Smedley's Bar and Grille</t>
  </si>
  <si>
    <t>17004 Lorain Ave</t>
  </si>
  <si>
    <t>Star Value</t>
  </si>
  <si>
    <t>3691 W 105th St</t>
  </si>
  <si>
    <t>T and M Lanes</t>
  </si>
  <si>
    <t>1480 Pearl Road</t>
  </si>
  <si>
    <t>The Lanes</t>
  </si>
  <si>
    <t>21400 Southgate Park</t>
  </si>
  <si>
    <t>Woody's</t>
  </si>
  <si>
    <t>13932 Triskett Road</t>
  </si>
  <si>
    <t>Removed</t>
  </si>
  <si>
    <t>Location Name</t>
  </si>
  <si>
    <t>Charity Association</t>
  </si>
  <si>
    <t>Brunswick</t>
  </si>
  <si>
    <t>Cuyahoga Heights</t>
  </si>
  <si>
    <t>Lakewood</t>
  </si>
  <si>
    <t>North Olmsted</t>
  </si>
  <si>
    <t>Middleburg Hts.</t>
  </si>
  <si>
    <t>Newburgh Heights</t>
  </si>
  <si>
    <t>Euclid</t>
  </si>
  <si>
    <t>Madison</t>
  </si>
  <si>
    <t>Fairview Park</t>
  </si>
  <si>
    <t>North Royalton</t>
  </si>
  <si>
    <t>Brecksville</t>
  </si>
  <si>
    <t>Parma Hts.</t>
  </si>
  <si>
    <t>Lyndhurst</t>
  </si>
  <si>
    <t>Berea</t>
  </si>
  <si>
    <t>Highland Heights</t>
  </si>
  <si>
    <t>Painesville</t>
  </si>
  <si>
    <t>Willowick</t>
  </si>
  <si>
    <t>Broadview Heights</t>
  </si>
  <si>
    <t>Parma Heights</t>
  </si>
  <si>
    <t>Middlefield</t>
  </si>
  <si>
    <t>Brooklyn</t>
  </si>
  <si>
    <t>Brookpark</t>
  </si>
  <si>
    <t>South Euclid</t>
  </si>
  <si>
    <t>Warrensville Heights</t>
  </si>
  <si>
    <t>Seven Hills</t>
  </si>
  <si>
    <t>Kirtland</t>
  </si>
  <si>
    <t>Valley City</t>
  </si>
  <si>
    <t>Bedford</t>
  </si>
  <si>
    <t>Elyria</t>
  </si>
  <si>
    <t>Maple Heghts</t>
  </si>
  <si>
    <t>Wickliffe</t>
  </si>
  <si>
    <t>Maple Heights</t>
  </si>
  <si>
    <t>OH</t>
  </si>
  <si>
    <t>Ticket Count:</t>
  </si>
  <si>
    <t>Location:</t>
  </si>
  <si>
    <t>ADD ROW</t>
  </si>
  <si>
    <t>Style Name</t>
  </si>
  <si>
    <t>Ticket Value</t>
  </si>
  <si>
    <t>Revenue</t>
  </si>
  <si>
    <t>Prizes</t>
  </si>
  <si>
    <t>Profit</t>
  </si>
  <si>
    <t>Last Sale</t>
  </si>
  <si>
    <t>Big 5</t>
  </si>
  <si>
    <t>Criss Cross LS</t>
  </si>
  <si>
    <t>Criss Cross</t>
  </si>
  <si>
    <t>Zip Zap 400</t>
  </si>
  <si>
    <t>Zip Zap 150 LS</t>
  </si>
  <si>
    <t>Crowns and Bars</t>
  </si>
  <si>
    <t>Alaska Criss Cross</t>
  </si>
  <si>
    <t>Irish Derby</t>
  </si>
  <si>
    <t>Bootleg Bottles</t>
  </si>
  <si>
    <t>Location Rent</t>
  </si>
  <si>
    <t>Manufacturer</t>
  </si>
  <si>
    <t>Arrow International</t>
  </si>
  <si>
    <t>Manufacturer Name</t>
  </si>
  <si>
    <t>Bingo Boss</t>
  </si>
  <si>
    <t>Douglas Press</t>
  </si>
  <si>
    <t>Universal</t>
  </si>
  <si>
    <t>3x $599</t>
  </si>
  <si>
    <t>4x $500</t>
  </si>
  <si>
    <t>$599 LS ($25 Bottom)</t>
  </si>
  <si>
    <t>$599 LS ($5 Bottom)</t>
  </si>
  <si>
    <t>2x 250/6x 200</t>
  </si>
  <si>
    <t>6x $250</t>
  </si>
  <si>
    <t>North Star $12</t>
  </si>
  <si>
    <t>Whiskey Wealth</t>
  </si>
  <si>
    <t>Badda Bing Bank</t>
  </si>
  <si>
    <t>Mob Money</t>
  </si>
  <si>
    <t>Car Jack Cash</t>
  </si>
  <si>
    <t>Wealthy Wise Guys</t>
  </si>
  <si>
    <t>Big Hit Heist</t>
  </si>
  <si>
    <t>Whoa Doggie</t>
  </si>
  <si>
    <t>Bad to the Bone</t>
  </si>
  <si>
    <t>Filthy Stinkin' Rich</t>
  </si>
  <si>
    <t>Form Number</t>
  </si>
  <si>
    <t>Game Style</t>
  </si>
  <si>
    <t>AR-YB51LS</t>
  </si>
  <si>
    <t>AR-YG41LS</t>
  </si>
  <si>
    <t>AR-YG40LS</t>
  </si>
  <si>
    <t>AR-YG42LS</t>
  </si>
  <si>
    <t>ar-5520wccls</t>
  </si>
  <si>
    <t>AR-YG39LS</t>
  </si>
  <si>
    <t>ar-6756</t>
  </si>
  <si>
    <t>AR-YG38LS</t>
  </si>
  <si>
    <t>AR-YF49</t>
  </si>
  <si>
    <t>AR-YF73</t>
  </si>
  <si>
    <t>AR-1411SLE</t>
  </si>
  <si>
    <t>AR-YF85</t>
  </si>
  <si>
    <t>AR-YF61</t>
  </si>
  <si>
    <t>AR-YF37</t>
  </si>
  <si>
    <t>AR-YF86</t>
  </si>
  <si>
    <t>AR-ZZ3209LS2</t>
  </si>
  <si>
    <t>AR-210LS2</t>
  </si>
  <si>
    <t>AR-YF50</t>
  </si>
  <si>
    <t>AR-YF74</t>
  </si>
  <si>
    <t>AR-YH54</t>
  </si>
  <si>
    <t>AR-YF38</t>
  </si>
  <si>
    <t>AR-YF62</t>
  </si>
  <si>
    <t>AR-YH28</t>
  </si>
  <si>
    <t>AR-YH02</t>
  </si>
  <si>
    <t>AR-TH55</t>
  </si>
  <si>
    <t>AR-YH41</t>
  </si>
  <si>
    <t>AR-YH42</t>
  </si>
  <si>
    <t>AR-YH03</t>
  </si>
  <si>
    <t>AR-YK92LS</t>
  </si>
  <si>
    <t>AR-YJ34</t>
  </si>
  <si>
    <t>AR-YK22</t>
  </si>
  <si>
    <t>AR-YJ23</t>
  </si>
  <si>
    <t>AR-YK90LS</t>
  </si>
  <si>
    <t>AR-YH16</t>
  </si>
  <si>
    <t>AR-YK58</t>
  </si>
  <si>
    <t>AR-YJ12</t>
  </si>
  <si>
    <t>AR-YK32</t>
  </si>
  <si>
    <t>AR-YK23</t>
  </si>
  <si>
    <t>AR-YK94LS</t>
  </si>
  <si>
    <t>AR-YK93LS</t>
  </si>
  <si>
    <t>ar-207ls2</t>
  </si>
  <si>
    <t>AR-YL42</t>
  </si>
  <si>
    <t>AR-YL02</t>
  </si>
  <si>
    <t>AR-YJ56</t>
  </si>
  <si>
    <t>DP-70705-1A</t>
  </si>
  <si>
    <t>AR-YK91LS</t>
  </si>
  <si>
    <t>AR-YK50</t>
  </si>
  <si>
    <t>AR-YL22</t>
  </si>
  <si>
    <t>UN-WNGS6320L599</t>
  </si>
  <si>
    <t>AR-YL32</t>
  </si>
  <si>
    <t>AR-YJ45</t>
  </si>
  <si>
    <t>UN-TRUE500D</t>
  </si>
  <si>
    <t>AR-ZZ3240</t>
  </si>
  <si>
    <t>UN-APL6320LSA</t>
  </si>
  <si>
    <t>BOB0058</t>
  </si>
  <si>
    <t>WHW0057</t>
  </si>
  <si>
    <t>UN-DMD6320LSA</t>
  </si>
  <si>
    <t>BBB0056</t>
  </si>
  <si>
    <t>WWG0060</t>
  </si>
  <si>
    <t>UN-CMP6320LSA</t>
  </si>
  <si>
    <t>UN-SMPL6320LSA</t>
  </si>
  <si>
    <t>MOM0061</t>
  </si>
  <si>
    <t>AR-YL03</t>
  </si>
  <si>
    <t>AR-YM02</t>
  </si>
  <si>
    <t>AR-YM11</t>
  </si>
  <si>
    <t>AR-YM38</t>
  </si>
  <si>
    <t>UN-BAR6320LSA</t>
  </si>
  <si>
    <t>AR-YM20</t>
  </si>
  <si>
    <t>AR-YN60</t>
  </si>
  <si>
    <t>AR-YM30</t>
  </si>
  <si>
    <t>AR-YN72</t>
  </si>
  <si>
    <t>AR-YM29</t>
  </si>
  <si>
    <t>AR-YM39</t>
  </si>
  <si>
    <t>AR-YN84</t>
  </si>
  <si>
    <t>AR-YN78</t>
  </si>
  <si>
    <t>UN-SALU6320L599</t>
  </si>
  <si>
    <t>AR-YM03</t>
  </si>
  <si>
    <t>AR-YM21</t>
  </si>
  <si>
    <t>AR-YQ09</t>
  </si>
  <si>
    <t>AR-YQ02</t>
  </si>
  <si>
    <t>AR-YQ16</t>
  </si>
  <si>
    <t>AR-YQ23</t>
  </si>
  <si>
    <t>AR-YQ30</t>
  </si>
  <si>
    <t>AR-YQ90LS</t>
  </si>
  <si>
    <t>AR-YQ94LS</t>
  </si>
  <si>
    <t>AR-YH29</t>
  </si>
  <si>
    <t>DP-17464</t>
  </si>
  <si>
    <t>AR-YS93</t>
  </si>
  <si>
    <t>SP-60687N</t>
  </si>
  <si>
    <t>AR-YQ91LS</t>
  </si>
  <si>
    <t>AR-YN67</t>
  </si>
  <si>
    <t>AR-YQ93LS</t>
  </si>
  <si>
    <t>AR-YR02</t>
  </si>
  <si>
    <t>AR-YR18</t>
  </si>
  <si>
    <t>AR-YR10</t>
  </si>
  <si>
    <t>AR-209L</t>
  </si>
  <si>
    <t>DP-951-002-DP1</t>
  </si>
  <si>
    <t>AR-YR26</t>
  </si>
  <si>
    <t>SP-62256N</t>
  </si>
  <si>
    <t>AR-YQ92LS</t>
  </si>
  <si>
    <t>AR-YU85</t>
  </si>
  <si>
    <t>AR-ZB02</t>
  </si>
  <si>
    <t>TC-8996</t>
  </si>
  <si>
    <t>TC-8995</t>
  </si>
  <si>
    <t>AR-YW36LS</t>
  </si>
  <si>
    <t>AR-YU59</t>
  </si>
  <si>
    <t>AR-ZB28</t>
  </si>
  <si>
    <t>AR-ZB41</t>
  </si>
  <si>
    <t>AR-YW49LS</t>
  </si>
  <si>
    <t>AR-ZB62LS</t>
  </si>
  <si>
    <t>AR-ZB15</t>
  </si>
  <si>
    <t>AR-YU53LS</t>
  </si>
  <si>
    <t>AR-ZB54</t>
  </si>
  <si>
    <t>DP-70705</t>
  </si>
  <si>
    <t>AR-YT91LS</t>
  </si>
  <si>
    <t>AR-YW62LS</t>
  </si>
  <si>
    <t>AR-ZB10LS</t>
  </si>
  <si>
    <t>AR-YY35</t>
  </si>
  <si>
    <t>AR-YY46</t>
  </si>
  <si>
    <t>AR-YY24</t>
  </si>
  <si>
    <t>AR-YB31LS</t>
  </si>
  <si>
    <t>AR-YW10LS</t>
  </si>
  <si>
    <t>AR-YW23LS</t>
  </si>
  <si>
    <t>AR-YB61LS</t>
  </si>
  <si>
    <t>AR-YJ13</t>
  </si>
  <si>
    <t>UN-NTL6320LSA</t>
  </si>
  <si>
    <t>UN-ANT6320LSA</t>
  </si>
  <si>
    <t>UN-GMS6320LSA</t>
  </si>
  <si>
    <t>AR-YY02</t>
  </si>
  <si>
    <t>AR-YU92LS</t>
  </si>
  <si>
    <t>AR-YU66LS</t>
  </si>
  <si>
    <t>AR-YU79LS</t>
  </si>
  <si>
    <t>UN-LOP6320LSA</t>
  </si>
  <si>
    <t>AR-YB71LS</t>
  </si>
  <si>
    <t>AR-ZB36LS</t>
  </si>
  <si>
    <t>UN-RKS6320LSA</t>
  </si>
  <si>
    <t>AR-YU40LS</t>
  </si>
  <si>
    <t>AR-ZB14</t>
  </si>
  <si>
    <t>AR-ZB40</t>
  </si>
  <si>
    <t>AR-YJ33</t>
  </si>
  <si>
    <t>AR-YJ55</t>
  </si>
  <si>
    <t>AR-YB41LS</t>
  </si>
  <si>
    <t>AR-7047M</t>
  </si>
  <si>
    <t>AR-YB49</t>
  </si>
  <si>
    <t>AR-YB29</t>
  </si>
  <si>
    <t>AR-7037M</t>
  </si>
  <si>
    <t>AR-7017M</t>
  </si>
  <si>
    <t>AR-7027M</t>
  </si>
  <si>
    <t>AR-7007M</t>
  </si>
  <si>
    <t>AR-ZB53</t>
  </si>
  <si>
    <t>AR-YL41</t>
  </si>
  <si>
    <t>AR-ZB01</t>
  </si>
  <si>
    <t>BHH0062</t>
  </si>
  <si>
    <t>AR-YU72</t>
  </si>
  <si>
    <t>DP-17260</t>
  </si>
  <si>
    <t>CJC0059</t>
  </si>
  <si>
    <t>AR-YT32LS</t>
  </si>
  <si>
    <t>Game Name</t>
  </si>
  <si>
    <t>9 Iron</t>
  </si>
  <si>
    <t>Crowns and Bars 3000 LS 200</t>
  </si>
  <si>
    <t>Crowns and Bars 3600 LS 200</t>
  </si>
  <si>
    <t>Crowns and Bars LS 100</t>
  </si>
  <si>
    <t>Busting The Vault</t>
  </si>
  <si>
    <t>Chips A Plenty</t>
  </si>
  <si>
    <t>Dream Homes</t>
  </si>
  <si>
    <t>Drinks On Me</t>
  </si>
  <si>
    <t>Shot and A Beer</t>
  </si>
  <si>
    <t>Beer Fountain</t>
  </si>
  <si>
    <t>Captain Cash</t>
  </si>
  <si>
    <t>Hit Me</t>
  </si>
  <si>
    <t>Brace Yourself</t>
  </si>
  <si>
    <t>Merlot Money</t>
  </si>
  <si>
    <t>Rotten to the Core</t>
  </si>
  <si>
    <t>Twist Of Lemon</t>
  </si>
  <si>
    <t>All Too Reel</t>
  </si>
  <si>
    <t>Bar Hopping</t>
  </si>
  <si>
    <t>Fast Lane</t>
  </si>
  <si>
    <t>Pork Barrel</t>
  </si>
  <si>
    <t>Cash Hunter</t>
  </si>
  <si>
    <t>Spin to Win</t>
  </si>
  <si>
    <t>Malt Vault</t>
  </si>
  <si>
    <t>Haul Of Fame</t>
  </si>
  <si>
    <t>Winning Streak</t>
  </si>
  <si>
    <t>Down the Hatch</t>
  </si>
  <si>
    <t>Cash on the Run</t>
  </si>
  <si>
    <t>The Perfect Pint</t>
  </si>
  <si>
    <t>Ale in the Family</t>
  </si>
  <si>
    <t>Sea Sick</t>
  </si>
  <si>
    <t>Duty</t>
  </si>
  <si>
    <t>Diamonds and Hearts</t>
  </si>
  <si>
    <t>Make Mine a Double</t>
  </si>
  <si>
    <t>Moon Walk</t>
  </si>
  <si>
    <t>Punch Drunk</t>
  </si>
  <si>
    <t>No Finer Diner</t>
  </si>
  <si>
    <t>Mud Slide</t>
  </si>
  <si>
    <t>Bananarita</t>
  </si>
  <si>
    <t>Work Hazard</t>
  </si>
  <si>
    <t>Gin and Tonic</t>
  </si>
  <si>
    <t>Ante Up</t>
  </si>
  <si>
    <t>A-Paw-Ling Pooches</t>
  </si>
  <si>
    <t>Bar The Slots</t>
  </si>
  <si>
    <t>Campin' Buddies</t>
  </si>
  <si>
    <t>Diamonds and Pearls</t>
  </si>
  <si>
    <t>Gimme Sum</t>
  </si>
  <si>
    <t>Leader of the Pack</t>
  </si>
  <si>
    <t>Night Life</t>
  </si>
  <si>
    <t>On The Rocks</t>
  </si>
  <si>
    <t>We Salute You</t>
  </si>
  <si>
    <t>Simple Life</t>
  </si>
  <si>
    <t>True Heros</t>
  </si>
  <si>
    <t>Wings of Liberty</t>
  </si>
  <si>
    <t>Aces and 8's</t>
  </si>
  <si>
    <t>Bucks N Trucks</t>
  </si>
  <si>
    <t>Pizza With Wings</t>
  </si>
  <si>
    <t>Bourbon Bomber</t>
  </si>
  <si>
    <t>House Party</t>
  </si>
  <si>
    <t>Diamonds, Rubies, and Riches</t>
  </si>
  <si>
    <t>Weekend Bender</t>
  </si>
  <si>
    <t>Bottom of the Barrel</t>
  </si>
  <si>
    <t>Bourbon Nights</t>
  </si>
  <si>
    <t>Geezer Pleaser</t>
  </si>
  <si>
    <t>Bent Out Of Shape</t>
  </si>
  <si>
    <t>Sloppy Sliders</t>
  </si>
  <si>
    <t>You Need a Beer</t>
  </si>
  <si>
    <t>Fish and Chips</t>
  </si>
  <si>
    <t>Saloon Keeper</t>
  </si>
  <si>
    <t>Mega Reel Power</t>
  </si>
  <si>
    <t>Steers and Beers</t>
  </si>
  <si>
    <t>Mistle Dough</t>
  </si>
  <si>
    <t>Outta This World</t>
  </si>
  <si>
    <t>Bottle Service</t>
  </si>
  <si>
    <t>Spot Me</t>
  </si>
  <si>
    <t>Zip Zap</t>
  </si>
  <si>
    <t>8x $400 LS 100</t>
  </si>
  <si>
    <t>Bourbon Renewal</t>
  </si>
  <si>
    <t>Mattress Money</t>
  </si>
  <si>
    <t>The Wild Side</t>
  </si>
  <si>
    <t>In High Spirits</t>
  </si>
  <si>
    <t>Accidents Will Happen</t>
  </si>
  <si>
    <t>Dealer's Choice</t>
  </si>
  <si>
    <t>Name Your Poison</t>
  </si>
  <si>
    <t>Pub Crawl</t>
  </si>
  <si>
    <t>Wine Time</t>
  </si>
  <si>
    <t>Spending the Money</t>
  </si>
  <si>
    <t>Bull Market</t>
  </si>
  <si>
    <t>Lovely Loot</t>
  </si>
  <si>
    <t>Rise and Wine</t>
  </si>
  <si>
    <t>I Got My Eye On You</t>
  </si>
  <si>
    <t>Good Rockin Daddy</t>
  </si>
  <si>
    <t>7 Deadly Gins</t>
  </si>
  <si>
    <t>You Can Win</t>
  </si>
  <si>
    <t>North Star 12</t>
  </si>
  <si>
    <t>Sun Dance</t>
  </si>
  <si>
    <t>Banana Joe</t>
  </si>
  <si>
    <t>Jungle Joe</t>
  </si>
  <si>
    <t>Bet Buster</t>
  </si>
  <si>
    <t>Cash Advance</t>
  </si>
  <si>
    <t>Tabco</t>
  </si>
  <si>
    <t>3x $599 LS 100</t>
  </si>
  <si>
    <t>BTB0083</t>
  </si>
  <si>
    <t>Bad To the Bone</t>
  </si>
  <si>
    <t>"Joe"  250/225/200/150</t>
  </si>
  <si>
    <t>"Joe" 3990</t>
  </si>
  <si>
    <t>WSKJ250R</t>
  </si>
  <si>
    <t>Whiskey Joe</t>
  </si>
  <si>
    <t>Sundance</t>
  </si>
  <si>
    <t>Small Game</t>
  </si>
  <si>
    <t>Prize Power</t>
  </si>
  <si>
    <t>Cocktails and Coconuts</t>
  </si>
  <si>
    <t>Date</t>
  </si>
  <si>
    <t>Vendor</t>
  </si>
  <si>
    <t>Purchaser</t>
  </si>
  <si>
    <t>Invoice #</t>
  </si>
  <si>
    <t>Item #</t>
  </si>
  <si>
    <t>Serial #</t>
  </si>
  <si>
    <t>Sales Order #</t>
  </si>
  <si>
    <t>Game Price</t>
  </si>
  <si>
    <t>Ideal Profit</t>
  </si>
  <si>
    <t>AR-207LS2</t>
  </si>
  <si>
    <t>Neil Sarcyk</t>
  </si>
  <si>
    <t>01-202324</t>
  </si>
  <si>
    <t>04-211070</t>
  </si>
  <si>
    <t>01-202375</t>
  </si>
  <si>
    <t>04-211123</t>
  </si>
  <si>
    <t>01-202374</t>
  </si>
  <si>
    <t>04-211117</t>
  </si>
  <si>
    <t>01-202383</t>
  </si>
  <si>
    <t>04-211135</t>
  </si>
  <si>
    <t>01-202550</t>
  </si>
  <si>
    <t>04-211229</t>
  </si>
  <si>
    <t>01-202551</t>
  </si>
  <si>
    <t>04-211252</t>
  </si>
  <si>
    <t>01-202638</t>
  </si>
  <si>
    <t>04-211315</t>
  </si>
  <si>
    <t>01-202692</t>
  </si>
  <si>
    <t>04-211376</t>
  </si>
  <si>
    <t>01-202722</t>
  </si>
  <si>
    <t>04-211397</t>
  </si>
  <si>
    <t>01-202775</t>
  </si>
  <si>
    <t>04-211438</t>
  </si>
  <si>
    <t>01-202870</t>
  </si>
  <si>
    <t>04-211517</t>
  </si>
  <si>
    <t>01-202997</t>
  </si>
  <si>
    <t>04-211598</t>
  </si>
  <si>
    <t>01-203130</t>
  </si>
  <si>
    <t>04-211661</t>
  </si>
  <si>
    <t>01-203205</t>
  </si>
  <si>
    <t>04-211762</t>
  </si>
  <si>
    <t>01-203240</t>
  </si>
  <si>
    <t>04-211809</t>
  </si>
  <si>
    <t>01-203301</t>
  </si>
  <si>
    <t>04-211878</t>
  </si>
  <si>
    <t>01-203429</t>
  </si>
  <si>
    <t>04-211949</t>
  </si>
  <si>
    <t>01-203556</t>
  </si>
  <si>
    <t>04-212023</t>
  </si>
  <si>
    <t>01-203668</t>
  </si>
  <si>
    <t>01-202763</t>
  </si>
  <si>
    <t>04-212199</t>
  </si>
  <si>
    <t>01-203889</t>
  </si>
  <si>
    <t>04-212309</t>
  </si>
  <si>
    <t>Bob Kumazec</t>
  </si>
  <si>
    <t>01-204124</t>
  </si>
  <si>
    <t>04-212487</t>
  </si>
  <si>
    <t>Darren Stout</t>
  </si>
  <si>
    <t>01-204177</t>
  </si>
  <si>
    <t>04-212535</t>
  </si>
  <si>
    <t>01-204209</t>
  </si>
  <si>
    <t>04-212560</t>
  </si>
  <si>
    <t>01-204231</t>
  </si>
  <si>
    <t>04-212572</t>
  </si>
  <si>
    <t>Ray Guarino</t>
  </si>
  <si>
    <t>01-204294</t>
  </si>
  <si>
    <t>04-212630</t>
  </si>
  <si>
    <t>01-204311</t>
  </si>
  <si>
    <t>04-212638</t>
  </si>
  <si>
    <t>01-204310</t>
  </si>
  <si>
    <t>04-212636</t>
  </si>
  <si>
    <t>04-212642</t>
  </si>
  <si>
    <t>01-204574</t>
  </si>
  <si>
    <t>Amy Etherage</t>
  </si>
  <si>
    <t>01-204327</t>
  </si>
  <si>
    <t>04-212656</t>
  </si>
  <si>
    <t>01-204331</t>
  </si>
  <si>
    <t>04-212660</t>
  </si>
  <si>
    <t>01-204330</t>
  </si>
  <si>
    <t>04-212654</t>
  </si>
  <si>
    <t>Toni Kopac</t>
  </si>
  <si>
    <t>01-204341</t>
  </si>
  <si>
    <t>04-212666</t>
  </si>
  <si>
    <t>01-204364</t>
  </si>
  <si>
    <t>04-212690</t>
  </si>
  <si>
    <t>01-204391</t>
  </si>
  <si>
    <t>04-212700</t>
  </si>
  <si>
    <t>Chris Miller</t>
  </si>
  <si>
    <t>01-204409</t>
  </si>
  <si>
    <t>04-212709</t>
  </si>
  <si>
    <t>01-204416</t>
  </si>
  <si>
    <t>04-212713</t>
  </si>
  <si>
    <t>01-204427</t>
  </si>
  <si>
    <t>01-204451</t>
  </si>
  <si>
    <t>04-212747</t>
  </si>
  <si>
    <t>01-204486</t>
  </si>
  <si>
    <t>04-212768</t>
  </si>
  <si>
    <t>01-204638</t>
  </si>
  <si>
    <t>04-212882</t>
  </si>
  <si>
    <t>01-204669</t>
  </si>
  <si>
    <t>04-212897</t>
  </si>
  <si>
    <t>01-204680</t>
  </si>
  <si>
    <t>04-212899</t>
  </si>
  <si>
    <t>01-204726</t>
  </si>
  <si>
    <t>04-212946</t>
  </si>
  <si>
    <t>01-204777</t>
  </si>
  <si>
    <t>04-212995</t>
  </si>
  <si>
    <t>01-204821</t>
  </si>
  <si>
    <t>04-213022</t>
  </si>
  <si>
    <t>01-204851</t>
  </si>
  <si>
    <t>04-213059</t>
  </si>
  <si>
    <t>01-204853</t>
  </si>
  <si>
    <t>04-213044</t>
  </si>
  <si>
    <t>GameCo</t>
  </si>
  <si>
    <t>01-204987</t>
  </si>
  <si>
    <t>04-213133</t>
  </si>
  <si>
    <t>01-205009</t>
  </si>
  <si>
    <t>04-213165</t>
  </si>
  <si>
    <t>01-205053</t>
  </si>
  <si>
    <t>04-213208</t>
  </si>
  <si>
    <t>01-205079</t>
  </si>
  <si>
    <t>04-213234</t>
  </si>
  <si>
    <t>01-205152</t>
  </si>
  <si>
    <t>01-205198</t>
  </si>
  <si>
    <t>04-213323</t>
  </si>
  <si>
    <t>01-205260</t>
  </si>
  <si>
    <t>04-213368</t>
  </si>
  <si>
    <t>01-205335</t>
  </si>
  <si>
    <t>04-213428</t>
  </si>
  <si>
    <t>01-205383</t>
  </si>
  <si>
    <t>04-213439</t>
  </si>
  <si>
    <t>01-205459</t>
  </si>
  <si>
    <t>04-213526</t>
  </si>
  <si>
    <t>01-205503</t>
  </si>
  <si>
    <t>04-213559</t>
  </si>
  <si>
    <t>01-205537</t>
  </si>
  <si>
    <t>04-213580</t>
  </si>
  <si>
    <t>01-205541</t>
  </si>
  <si>
    <t>04-213581</t>
  </si>
  <si>
    <t>01-205640</t>
  </si>
  <si>
    <t>1H10792</t>
  </si>
  <si>
    <t>1H11011</t>
  </si>
  <si>
    <t>1H10999</t>
  </si>
  <si>
    <t>1H10851</t>
  </si>
  <si>
    <t>1H10849</t>
  </si>
  <si>
    <t>1H10879</t>
  </si>
  <si>
    <t>1H10912</t>
  </si>
  <si>
    <t>1H10915</t>
  </si>
  <si>
    <t>1H10833</t>
  </si>
  <si>
    <t>1H10900</t>
  </si>
  <si>
    <t>1H10826</t>
  </si>
  <si>
    <t>1H10875</t>
  </si>
  <si>
    <t>1H10898</t>
  </si>
  <si>
    <t>1H10916</t>
  </si>
  <si>
    <t>1H10943</t>
  </si>
  <si>
    <t>1H10897</t>
  </si>
  <si>
    <t>1H10852</t>
  </si>
  <si>
    <t>1H10824</t>
  </si>
  <si>
    <t>1H10850</t>
  </si>
  <si>
    <t>1H11013</t>
  </si>
  <si>
    <t>1J69908</t>
  </si>
  <si>
    <t>1J69920</t>
  </si>
  <si>
    <t>1J69923</t>
  </si>
  <si>
    <t>1J69858</t>
  </si>
  <si>
    <t>1J69823</t>
  </si>
  <si>
    <t>1J69679</t>
  </si>
  <si>
    <t>1J69875</t>
  </si>
  <si>
    <t>1J69669</t>
  </si>
  <si>
    <t>1J69911</t>
  </si>
  <si>
    <t>1J69897</t>
  </si>
  <si>
    <t>1J69887</t>
  </si>
  <si>
    <t>1J69670</t>
  </si>
  <si>
    <t>1J69667</t>
  </si>
  <si>
    <t>1J69902</t>
  </si>
  <si>
    <t>1J69862</t>
  </si>
  <si>
    <t>1J69689</t>
  </si>
  <si>
    <t>1H10913</t>
  </si>
  <si>
    <t>1J69850</t>
  </si>
  <si>
    <t>1J69889</t>
  </si>
  <si>
    <t>1J20999</t>
  </si>
  <si>
    <t>1J20924</t>
  </si>
  <si>
    <t>1H11018</t>
  </si>
  <si>
    <t>1H11023</t>
  </si>
  <si>
    <t>1J69886</t>
  </si>
  <si>
    <t>1J69665</t>
  </si>
  <si>
    <t>1J69845</t>
  </si>
  <si>
    <t>1J69918</t>
  </si>
  <si>
    <t>1H11002</t>
  </si>
  <si>
    <t>1J69745</t>
  </si>
  <si>
    <t>1J69693</t>
  </si>
  <si>
    <t>1J69924</t>
  </si>
  <si>
    <t>1J69782</t>
  </si>
  <si>
    <t>1H10863</t>
  </si>
  <si>
    <t>1J20954</t>
  </si>
  <si>
    <t>1J69906</t>
  </si>
  <si>
    <t>1J69901</t>
  </si>
  <si>
    <t>1J69898</t>
  </si>
  <si>
    <t>1J69645</t>
  </si>
  <si>
    <t>1J69807</t>
  </si>
  <si>
    <t>1J69749</t>
  </si>
  <si>
    <t>1H11020</t>
  </si>
  <si>
    <t>1H10847</t>
  </si>
  <si>
    <t>1J20918</t>
  </si>
  <si>
    <t>1J69896</t>
  </si>
  <si>
    <t>1J69857</t>
  </si>
  <si>
    <t>1J69868</t>
  </si>
  <si>
    <t>1H10960</t>
  </si>
  <si>
    <t>1J69846</t>
  </si>
  <si>
    <t>1J69836</t>
  </si>
  <si>
    <t>1H10891</t>
  </si>
  <si>
    <t>1H11017</t>
  </si>
  <si>
    <t>1H10892</t>
  </si>
  <si>
    <t>1J20915</t>
  </si>
  <si>
    <t>1J69860</t>
  </si>
  <si>
    <t>1J69904</t>
  </si>
  <si>
    <t>1J69910</t>
  </si>
  <si>
    <t>1J69859</t>
  </si>
  <si>
    <t>1J20939</t>
  </si>
  <si>
    <t>1J69646</t>
  </si>
  <si>
    <t>1H10905</t>
  </si>
  <si>
    <t>1H10829</t>
  </si>
  <si>
    <t>1J20919</t>
  </si>
  <si>
    <t>1H10864</t>
  </si>
  <si>
    <t>1J69746</t>
  </si>
  <si>
    <t>1J69922</t>
  </si>
  <si>
    <t>1J69855</t>
  </si>
  <si>
    <t>1H10848</t>
  </si>
  <si>
    <t>1H10941</t>
  </si>
  <si>
    <t>1J20926</t>
  </si>
  <si>
    <t>1J69692</t>
  </si>
  <si>
    <t>1J69686</t>
  </si>
  <si>
    <t>1J69876</t>
  </si>
  <si>
    <t>1J69877</t>
  </si>
  <si>
    <t>1J69852</t>
  </si>
  <si>
    <t>1H11012</t>
  </si>
  <si>
    <t>1H10802</t>
  </si>
  <si>
    <t>1J69900</t>
  </si>
  <si>
    <t>1J69766</t>
  </si>
  <si>
    <t>1J69691</t>
  </si>
  <si>
    <t>1J69892</t>
  </si>
  <si>
    <t>1J69835</t>
  </si>
  <si>
    <t>1J69905</t>
  </si>
  <si>
    <t>1J69867</t>
  </si>
  <si>
    <t>1J69764</t>
  </si>
  <si>
    <t>1J69864</t>
  </si>
  <si>
    <t>1J69872</t>
  </si>
  <si>
    <t>1H10840</t>
  </si>
  <si>
    <t>1J20928</t>
  </si>
  <si>
    <t>1J69917</t>
  </si>
  <si>
    <t>1J69849</t>
  </si>
  <si>
    <t>1J69871</t>
  </si>
  <si>
    <t>1H10946</t>
  </si>
  <si>
    <t>1H10791</t>
  </si>
  <si>
    <t>1J69758</t>
  </si>
  <si>
    <t>1J69781</t>
  </si>
  <si>
    <t>1J69879</t>
  </si>
  <si>
    <t>1J69834</t>
  </si>
  <si>
    <t>1J69894</t>
  </si>
  <si>
    <t>1J69873</t>
  </si>
  <si>
    <t>1J69919</t>
  </si>
  <si>
    <t>1J69802</t>
  </si>
  <si>
    <t>1J69899</t>
  </si>
  <si>
    <t>1J69874</t>
  </si>
  <si>
    <t>1J69907</t>
  </si>
  <si>
    <t>1J69928</t>
  </si>
  <si>
    <t>1J69912</t>
  </si>
  <si>
    <t>1J69933</t>
  </si>
  <si>
    <t>1J69856</t>
  </si>
  <si>
    <t>1J69851</t>
  </si>
  <si>
    <t>1H10790</t>
  </si>
  <si>
    <t>1H10853</t>
  </si>
  <si>
    <t>1J69865</t>
  </si>
  <si>
    <t>1J69844</t>
  </si>
  <si>
    <t>1J69870</t>
  </si>
  <si>
    <t>1H10839</t>
  </si>
  <si>
    <t>1H11024</t>
  </si>
  <si>
    <t>1H10836</t>
  </si>
  <si>
    <t>1J69888</t>
  </si>
  <si>
    <t>1H10961</t>
  </si>
  <si>
    <t>1H10835</t>
  </si>
  <si>
    <t>1H10859</t>
  </si>
  <si>
    <t>1H10899</t>
  </si>
  <si>
    <t>1J69770</t>
  </si>
  <si>
    <t>1J69863</t>
  </si>
  <si>
    <t>1J69751</t>
  </si>
  <si>
    <t>1J69681</t>
  </si>
  <si>
    <t>1J69678</t>
  </si>
  <si>
    <t>1J69891</t>
  </si>
  <si>
    <t>1J69930</t>
  </si>
  <si>
    <t>1J20959</t>
  </si>
  <si>
    <t>1J69861</t>
  </si>
  <si>
    <t>1J69884</t>
  </si>
  <si>
    <t>1J69848</t>
  </si>
  <si>
    <t>1J69927</t>
  </si>
  <si>
    <t>1J69869</t>
  </si>
  <si>
    <t>1J69668</t>
  </si>
  <si>
    <t>1J69880</t>
  </si>
  <si>
    <t>1J69885</t>
  </si>
  <si>
    <t>1J69666</t>
  </si>
  <si>
    <t>1J69883</t>
  </si>
  <si>
    <t>1J69881</t>
  </si>
  <si>
    <t>1J69683</t>
  </si>
  <si>
    <t>1J69934</t>
  </si>
  <si>
    <t>1H10997</t>
  </si>
  <si>
    <t>1F64098</t>
  </si>
  <si>
    <t>1F64552</t>
  </si>
  <si>
    <t>1J69915</t>
  </si>
  <si>
    <t>1J69671</t>
  </si>
  <si>
    <t>1J69817</t>
  </si>
  <si>
    <t>1H11128</t>
  </si>
  <si>
    <t>1J69893</t>
  </si>
  <si>
    <t>88S5608</t>
  </si>
  <si>
    <t>1J21003</t>
  </si>
  <si>
    <t>1F64557</t>
  </si>
  <si>
    <t>1H10945</t>
  </si>
  <si>
    <t>1J69657</t>
  </si>
  <si>
    <t>1J69943</t>
  </si>
  <si>
    <t>1J69940</t>
  </si>
  <si>
    <t>1J69938</t>
  </si>
  <si>
    <t>1H10830</t>
  </si>
  <si>
    <t>1H11037</t>
  </si>
  <si>
    <t>1J69654</t>
  </si>
  <si>
    <t>1J69939</t>
  </si>
  <si>
    <t>1J69816</t>
  </si>
  <si>
    <t>1F64119</t>
  </si>
  <si>
    <t>1H10794</t>
  </si>
  <si>
    <t>1H11006</t>
  </si>
  <si>
    <t>1H10801</t>
  </si>
  <si>
    <t>1J69752</t>
  </si>
  <si>
    <t>1J69655</t>
  </si>
  <si>
    <t>1J20955</t>
  </si>
  <si>
    <t>1J20922</t>
  </si>
  <si>
    <t>1J69916</t>
  </si>
  <si>
    <t>1J69942</t>
  </si>
  <si>
    <t>1J69690</t>
  </si>
  <si>
    <t>1F64743</t>
  </si>
  <si>
    <t>1F64733</t>
  </si>
  <si>
    <t>1F64721</t>
  </si>
  <si>
    <t>1F64734</t>
  </si>
  <si>
    <t>1F64059</t>
  </si>
  <si>
    <t>1H10966</t>
  </si>
  <si>
    <t>1J69903</t>
  </si>
  <si>
    <t>1H11119</t>
  </si>
  <si>
    <t>1H11106</t>
  </si>
  <si>
    <t>1J20947</t>
  </si>
  <si>
    <t>1J69744</t>
  </si>
  <si>
    <t>1F65025</t>
  </si>
  <si>
    <t>1F63776</t>
  </si>
  <si>
    <t>1F64737</t>
  </si>
  <si>
    <t>1J69815</t>
  </si>
  <si>
    <t>1J69937</t>
  </si>
  <si>
    <t>1J69794</t>
  </si>
  <si>
    <t>1J69814</t>
  </si>
  <si>
    <t>1J69935</t>
  </si>
  <si>
    <t>1J69847</t>
  </si>
  <si>
    <t>1J20996</t>
  </si>
  <si>
    <t>1J69818</t>
  </si>
  <si>
    <t>1J69895</t>
  </si>
  <si>
    <t>1H11068</t>
  </si>
  <si>
    <t>88S5601</t>
  </si>
  <si>
    <t>1J20920</t>
  </si>
  <si>
    <t>1J20958</t>
  </si>
  <si>
    <t>1J20990</t>
  </si>
  <si>
    <t>1H11010</t>
  </si>
  <si>
    <t>1J20957</t>
  </si>
  <si>
    <t>1F64071</t>
  </si>
  <si>
    <t>88S5610</t>
  </si>
  <si>
    <t>88S5602</t>
  </si>
  <si>
    <t>1H11109</t>
  </si>
  <si>
    <t>1F63645</t>
  </si>
  <si>
    <t>1J20930</t>
  </si>
  <si>
    <t>1J20927</t>
  </si>
  <si>
    <t>1F64000</t>
  </si>
  <si>
    <t>1J20942</t>
  </si>
  <si>
    <t>88S5609</t>
  </si>
  <si>
    <t>1J20925</t>
  </si>
  <si>
    <t>1H11025</t>
  </si>
  <si>
    <t>88S5611</t>
  </si>
  <si>
    <t>1J69936</t>
  </si>
  <si>
    <t>1J20943</t>
  </si>
  <si>
    <t>1H10789</t>
  </si>
  <si>
    <t>1F65409</t>
  </si>
  <si>
    <t>9M63053</t>
  </si>
  <si>
    <t>9H75708</t>
  </si>
  <si>
    <t>9H75694</t>
  </si>
  <si>
    <t>1F65753</t>
  </si>
  <si>
    <t>1F65414</t>
  </si>
  <si>
    <t>1F65412</t>
  </si>
  <si>
    <t>1F65394</t>
  </si>
  <si>
    <t>9M63071</t>
  </si>
  <si>
    <t>9H75683</t>
  </si>
  <si>
    <t>9H75709</t>
  </si>
  <si>
    <t>1F67010</t>
  </si>
  <si>
    <t>1F67005</t>
  </si>
  <si>
    <t>1F65716</t>
  </si>
  <si>
    <t>9M63186</t>
  </si>
  <si>
    <t>1F65407</t>
  </si>
  <si>
    <t>9M63143</t>
  </si>
  <si>
    <t>9H75719</t>
  </si>
  <si>
    <t>9H75686</t>
  </si>
  <si>
    <t>9M63041</t>
  </si>
  <si>
    <t>1F65686</t>
  </si>
  <si>
    <t>1F65725</t>
  </si>
  <si>
    <t>9M63127</t>
  </si>
  <si>
    <t>1F65748</t>
  </si>
  <si>
    <t>1F65743</t>
  </si>
  <si>
    <t>1F66991</t>
  </si>
  <si>
    <t>1F67007</t>
  </si>
  <si>
    <t>1H11034</t>
  </si>
  <si>
    <t>1F64095</t>
  </si>
  <si>
    <t>1F64106</t>
  </si>
  <si>
    <t>1J20932</t>
  </si>
  <si>
    <t>1H10854</t>
  </si>
  <si>
    <t>1F64120</t>
  </si>
  <si>
    <t>1F64115</t>
  </si>
  <si>
    <t>1F64393</t>
  </si>
  <si>
    <t>1F64056</t>
  </si>
  <si>
    <t>1M38187</t>
  </si>
  <si>
    <t>1M38167</t>
  </si>
  <si>
    <t>1J20933</t>
  </si>
  <si>
    <t>1H10822</t>
  </si>
  <si>
    <t>1F64403</t>
  </si>
  <si>
    <t>1F64101</t>
  </si>
  <si>
    <t>1M38203</t>
  </si>
  <si>
    <t>1H11001</t>
  </si>
  <si>
    <t>1H10911</t>
  </si>
  <si>
    <t>1H10858</t>
  </si>
  <si>
    <t>1M38196</t>
  </si>
  <si>
    <t>1H11032</t>
  </si>
  <si>
    <t>1F64388</t>
  </si>
  <si>
    <t>1F64102</t>
  </si>
  <si>
    <t>1M38206</t>
  </si>
  <si>
    <t>1F64057</t>
  </si>
  <si>
    <t>1M38176</t>
  </si>
  <si>
    <t>1M38182</t>
  </si>
  <si>
    <t>1M38198</t>
  </si>
  <si>
    <t>1M38185</t>
  </si>
  <si>
    <t>1H10815</t>
  </si>
  <si>
    <t>1H10795</t>
  </si>
  <si>
    <t>1F64107</t>
  </si>
  <si>
    <t>1M38178</t>
  </si>
  <si>
    <t>1J20935</t>
  </si>
  <si>
    <t>1H11033</t>
  </si>
  <si>
    <t>1M38200</t>
  </si>
  <si>
    <t>1M38190</t>
  </si>
  <si>
    <t>1J20948</t>
  </si>
  <si>
    <t>1H10799</t>
  </si>
  <si>
    <t>1J69674</t>
  </si>
  <si>
    <t>1J69673</t>
  </si>
  <si>
    <t>1H10800</t>
  </si>
  <si>
    <t>1J69753</t>
  </si>
  <si>
    <t>1J69656</t>
  </si>
  <si>
    <t>1J69687</t>
  </si>
  <si>
    <t>1J69647</t>
  </si>
  <si>
    <t>1U80581</t>
  </si>
  <si>
    <t>1U80348</t>
  </si>
  <si>
    <t>1U80613</t>
  </si>
  <si>
    <t>1U80608</t>
  </si>
  <si>
    <t>1U80591</t>
  </si>
  <si>
    <t>1U80465</t>
  </si>
  <si>
    <t>1U80556</t>
  </si>
  <si>
    <t>1U80544</t>
  </si>
  <si>
    <t>1U80566</t>
  </si>
  <si>
    <t>1U80489</t>
  </si>
  <si>
    <t>1U80499</t>
  </si>
  <si>
    <t>1U80345</t>
  </si>
  <si>
    <t>1U80616</t>
  </si>
  <si>
    <t>1U80622</t>
  </si>
  <si>
    <t>1U80353</t>
  </si>
  <si>
    <t>1U80527</t>
  </si>
  <si>
    <t>1U80327</t>
  </si>
  <si>
    <t>1U80548</t>
  </si>
  <si>
    <t>1U80347</t>
  </si>
  <si>
    <t>1U80575</t>
  </si>
  <si>
    <t>1U80606</t>
  </si>
  <si>
    <t>1U80576</t>
  </si>
  <si>
    <t>1U80361</t>
  </si>
  <si>
    <t>1U80501</t>
  </si>
  <si>
    <t>1U80520</t>
  </si>
  <si>
    <t>1U80481</t>
  </si>
  <si>
    <t>1U80333</t>
  </si>
  <si>
    <t>1U80561</t>
  </si>
  <si>
    <t>1U80564</t>
  </si>
  <si>
    <t>1U80360</t>
  </si>
  <si>
    <t>1U80519</t>
  </si>
  <si>
    <t>1U80498</t>
  </si>
  <si>
    <t>1U80500</t>
  </si>
  <si>
    <t>1U80503</t>
  </si>
  <si>
    <t>1U80488</t>
  </si>
  <si>
    <t>1U80610</t>
  </si>
  <si>
    <t>1U80346</t>
  </si>
  <si>
    <t>1U80328</t>
  </si>
  <si>
    <t>1U80337</t>
  </si>
  <si>
    <t>1U80605</t>
  </si>
  <si>
    <t>1U80504</t>
  </si>
  <si>
    <t>1U80567</t>
  </si>
  <si>
    <t>1U80558</t>
  </si>
  <si>
    <t>1U80464</t>
  </si>
  <si>
    <t>1U80568</t>
  </si>
  <si>
    <t>1U80632</t>
  </si>
  <si>
    <t>1U80497</t>
  </si>
  <si>
    <t>1U80364</t>
  </si>
  <si>
    <t>1U80338</t>
  </si>
  <si>
    <t>1U80587</t>
  </si>
  <si>
    <t>1U80325</t>
  </si>
  <si>
    <t>1U80565</t>
  </si>
  <si>
    <t>1U80545</t>
  </si>
  <si>
    <t>1U80557</t>
  </si>
  <si>
    <t>1U80547</t>
  </si>
  <si>
    <t>1U80526</t>
  </si>
  <si>
    <t>1U80359</t>
  </si>
  <si>
    <t>1U80518</t>
  </si>
  <si>
    <t>1U80323</t>
  </si>
  <si>
    <t>1U80358</t>
  </si>
  <si>
    <t>1U80549</t>
  </si>
  <si>
    <t>1U80607</t>
  </si>
  <si>
    <t>1U80354</t>
  </si>
  <si>
    <t>1U80357</t>
  </si>
  <si>
    <t>1U80555</t>
  </si>
  <si>
    <t>1U80563</t>
  </si>
  <si>
    <t>1U80334</t>
  </si>
  <si>
    <t>1U80362</t>
  </si>
  <si>
    <t>1U80363</t>
  </si>
  <si>
    <t>1U80592</t>
  </si>
  <si>
    <t>1U80324</t>
  </si>
  <si>
    <t>1U80528</t>
  </si>
  <si>
    <t>1U80614</t>
  </si>
  <si>
    <t>1U80482</t>
  </si>
  <si>
    <t>1U80326</t>
  </si>
  <si>
    <t>1U80483</t>
  </si>
  <si>
    <t>1U80615</t>
  </si>
  <si>
    <t>1U80588</t>
  </si>
  <si>
    <t>1U80502</t>
  </si>
  <si>
    <t>1U80562</t>
  </si>
  <si>
    <t>1U80496</t>
  </si>
  <si>
    <t>1U80609</t>
  </si>
  <si>
    <t>1U80432</t>
  </si>
  <si>
    <t>1U80546</t>
  </si>
  <si>
    <t>1U80525</t>
  </si>
  <si>
    <t>1J20941</t>
  </si>
  <si>
    <t>1M39722</t>
  </si>
  <si>
    <t>1M39492</t>
  </si>
  <si>
    <t>1U80618</t>
  </si>
  <si>
    <t>1U80517</t>
  </si>
  <si>
    <t>1U80574</t>
  </si>
  <si>
    <t>1U80469</t>
  </si>
  <si>
    <t>1U80621</t>
  </si>
  <si>
    <t>1U80480</t>
  </si>
  <si>
    <t>1U80475</t>
  </si>
  <si>
    <t>1J20914</t>
  </si>
  <si>
    <t>1M39910</t>
  </si>
  <si>
    <t>1U80521</t>
  </si>
  <si>
    <t>1M39806</t>
  </si>
  <si>
    <t>1U80429</t>
  </si>
  <si>
    <t>1U80570</t>
  </si>
  <si>
    <t>1U80631</t>
  </si>
  <si>
    <t>1U80522</t>
  </si>
  <si>
    <t>1U80512</t>
  </si>
  <si>
    <t>1J20951</t>
  </si>
  <si>
    <t>1M39801</t>
  </si>
  <si>
    <t>1U80515</t>
  </si>
  <si>
    <t>1U80485</t>
  </si>
  <si>
    <t>1U80579</t>
  </si>
  <si>
    <t>1U80495</t>
  </si>
  <si>
    <t>1V88230</t>
  </si>
  <si>
    <t>1V88215</t>
  </si>
  <si>
    <t>1M39776</t>
  </si>
  <si>
    <t>1U80511</t>
  </si>
  <si>
    <t>1U80428</t>
  </si>
  <si>
    <t>1U80487</t>
  </si>
  <si>
    <t>1U80478</t>
  </si>
  <si>
    <t>1U80569</t>
  </si>
  <si>
    <t>1J20946</t>
  </si>
  <si>
    <t>1U80573</t>
  </si>
  <si>
    <t>1M39755</t>
  </si>
  <si>
    <t>1U80523</t>
  </si>
  <si>
    <t>1U80479</t>
  </si>
  <si>
    <t>1U80513</t>
  </si>
  <si>
    <t>1U80516</t>
  </si>
  <si>
    <t>1U80468</t>
  </si>
  <si>
    <t>1U80437</t>
  </si>
  <si>
    <t>1U80628</t>
  </si>
  <si>
    <t>1X41600</t>
  </si>
  <si>
    <t>1U80436</t>
  </si>
  <si>
    <t>1U80433</t>
  </si>
  <si>
    <t>1M39909</t>
  </si>
  <si>
    <t>1M39530</t>
  </si>
  <si>
    <t>1M39512</t>
  </si>
  <si>
    <t>1U80457</t>
  </si>
  <si>
    <t>1U80617</t>
  </si>
  <si>
    <t>1X41585</t>
  </si>
  <si>
    <t>1M39729</t>
  </si>
  <si>
    <t>1U80514</t>
  </si>
  <si>
    <t>1X42366</t>
  </si>
  <si>
    <t>1X42354</t>
  </si>
  <si>
    <t>1V88224</t>
  </si>
  <si>
    <t>1V88227</t>
  </si>
  <si>
    <t>1X42337</t>
  </si>
  <si>
    <t>1X41595</t>
  </si>
  <si>
    <t>1X42362</t>
  </si>
  <si>
    <t>1X42348</t>
  </si>
  <si>
    <t>1X42338</t>
  </si>
  <si>
    <t>1V88213</t>
  </si>
  <si>
    <t>1X42840</t>
  </si>
  <si>
    <t>1X42343</t>
  </si>
  <si>
    <t>1X41932</t>
  </si>
  <si>
    <t>1X41794</t>
  </si>
  <si>
    <t>1X42341</t>
  </si>
  <si>
    <t>1X42361</t>
  </si>
  <si>
    <t>1M39748</t>
  </si>
  <si>
    <t>1M39773</t>
  </si>
  <si>
    <t>1M39973</t>
  </si>
  <si>
    <t>1M39784</t>
  </si>
  <si>
    <t>1S14887</t>
  </si>
  <si>
    <t>1V67822</t>
  </si>
  <si>
    <t>1S14895</t>
  </si>
  <si>
    <t>1S14882</t>
  </si>
  <si>
    <t>1V67827</t>
  </si>
  <si>
    <t>1J20938</t>
  </si>
  <si>
    <t>1V67808</t>
  </si>
  <si>
    <t>1V67803</t>
  </si>
  <si>
    <t>1V67837</t>
  </si>
  <si>
    <t>1J20917</t>
  </si>
  <si>
    <t>1S14911</t>
  </si>
  <si>
    <t>1Y64992</t>
  </si>
  <si>
    <t>1Y64975</t>
  </si>
  <si>
    <t>1Y64991</t>
  </si>
  <si>
    <t>1J20929</t>
  </si>
  <si>
    <t>1S15246</t>
  </si>
  <si>
    <t>1S14816</t>
  </si>
  <si>
    <t>1S14835</t>
  </si>
  <si>
    <t>1V67833</t>
  </si>
  <si>
    <t>1S14897</t>
  </si>
  <si>
    <t>1J20921</t>
  </si>
  <si>
    <t>1J20916</t>
  </si>
  <si>
    <t>1S14735</t>
  </si>
  <si>
    <t>1Y64950</t>
  </si>
  <si>
    <t>1Y64985</t>
  </si>
  <si>
    <t>1Y64986</t>
  </si>
  <si>
    <t>1Y64987</t>
  </si>
  <si>
    <t>1Y64981</t>
  </si>
  <si>
    <t>1J20945</t>
  </si>
  <si>
    <t>1Y64965</t>
  </si>
  <si>
    <t>1Y64973</t>
  </si>
  <si>
    <t>1Y64996</t>
  </si>
  <si>
    <t>1Y64978</t>
  </si>
  <si>
    <t>1Y64980</t>
  </si>
  <si>
    <t>1Y64962</t>
  </si>
  <si>
    <t>1Y64983</t>
  </si>
  <si>
    <t>1U80271</t>
  </si>
  <si>
    <t>1U80302</t>
  </si>
  <si>
    <t>1U80279</t>
  </si>
  <si>
    <t>1U80313</t>
  </si>
  <si>
    <t>1U80244</t>
  </si>
  <si>
    <t>1U80252</t>
  </si>
  <si>
    <t>1U80268</t>
  </si>
  <si>
    <t>1U80270</t>
  </si>
  <si>
    <t>1V68939</t>
  </si>
  <si>
    <t>1V68679</t>
  </si>
  <si>
    <t>1U80582</t>
  </si>
  <si>
    <t>1U80264</t>
  </si>
  <si>
    <t>1U80604</t>
  </si>
  <si>
    <t>1U80356</t>
  </si>
  <si>
    <t>88S5598</t>
  </si>
  <si>
    <t>1U80619</t>
  </si>
  <si>
    <t>1U80295</t>
  </si>
  <si>
    <t>1U80248</t>
  </si>
  <si>
    <t>1V68617</t>
  </si>
  <si>
    <t>1V68489</t>
  </si>
  <si>
    <t>1U80335</t>
  </si>
  <si>
    <t>1U80578</t>
  </si>
  <si>
    <t>1U80572</t>
  </si>
  <si>
    <t>1U80289</t>
  </si>
  <si>
    <t>1U80322</t>
  </si>
  <si>
    <t>1U80312</t>
  </si>
  <si>
    <t>1U80349</t>
  </si>
  <si>
    <t>88S5605</t>
  </si>
  <si>
    <t>1U80315</t>
  </si>
  <si>
    <t>1U80593</t>
  </si>
  <si>
    <t>1V68622</t>
  </si>
  <si>
    <t>1U80583</t>
  </si>
  <si>
    <t>1V68627</t>
  </si>
  <si>
    <t>1X41814</t>
  </si>
  <si>
    <t>1U80351</t>
  </si>
  <si>
    <t>1U80331</t>
  </si>
  <si>
    <t>1U80340</t>
  </si>
  <si>
    <t>1U80332</t>
  </si>
  <si>
    <t>1U80341</t>
  </si>
  <si>
    <t>1U80330</t>
  </si>
  <si>
    <t>1U80262</t>
  </si>
  <si>
    <t>1V68935</t>
  </si>
  <si>
    <t>88S5607</t>
  </si>
  <si>
    <t>1U80294</t>
  </si>
  <si>
    <t>1U80540</t>
  </si>
  <si>
    <t>1U80301</t>
  </si>
  <si>
    <t>1U80560</t>
  </si>
  <si>
    <t>1U80288</t>
  </si>
  <si>
    <t>1U80612</t>
  </si>
  <si>
    <t>1U80594</t>
  </si>
  <si>
    <t>1U80303</t>
  </si>
  <si>
    <t>1U80278</t>
  </si>
  <si>
    <t>1X48100</t>
  </si>
  <si>
    <t>1U80355</t>
  </si>
  <si>
    <t>88S5604</t>
  </si>
  <si>
    <t>1U80311</t>
  </si>
  <si>
    <t>1V68925</t>
  </si>
  <si>
    <t>1U80318</t>
  </si>
  <si>
    <t>1U80265</t>
  </si>
  <si>
    <t>1U80317</t>
  </si>
  <si>
    <t>1U80263</t>
  </si>
  <si>
    <t>1U80620</t>
  </si>
  <si>
    <t>1V68930</t>
  </si>
  <si>
    <t>1U80269</t>
  </si>
  <si>
    <t>89F4390</t>
  </si>
  <si>
    <t>1U80577</t>
  </si>
  <si>
    <t>1U80634</t>
  </si>
  <si>
    <t>1U80321</t>
  </si>
  <si>
    <t>1U80447</t>
  </si>
  <si>
    <t>1U80623</t>
  </si>
  <si>
    <t>1U80339</t>
  </si>
  <si>
    <t>1U80292</t>
  </si>
  <si>
    <t>1Z40103</t>
  </si>
  <si>
    <t>1U80320</t>
  </si>
  <si>
    <t>1U80590</t>
  </si>
  <si>
    <t>1U80319</t>
  </si>
  <si>
    <t>1U80343</t>
  </si>
  <si>
    <t>1U80559</t>
  </si>
  <si>
    <t>1U80543</t>
  </si>
  <si>
    <t>1U80542</t>
  </si>
  <si>
    <t>1U80316</t>
  </si>
  <si>
    <t>1U80611</t>
  </si>
  <si>
    <t>1U80541</t>
  </si>
  <si>
    <t>1U80342</t>
  </si>
  <si>
    <t>1U80589</t>
  </si>
  <si>
    <t>1U80571</t>
  </si>
  <si>
    <t>1U80300</t>
  </si>
  <si>
    <t>1U80336</t>
  </si>
  <si>
    <t>1U80352</t>
  </si>
  <si>
    <t>1U80603</t>
  </si>
  <si>
    <t>1U80329</t>
  </si>
  <si>
    <t>1U80344</t>
  </si>
  <si>
    <t>1U80293</t>
  </si>
  <si>
    <t>1U80350</t>
  </si>
  <si>
    <t>1U80624</t>
  </si>
  <si>
    <t>1Z40423</t>
  </si>
  <si>
    <t>1X48130</t>
  </si>
  <si>
    <t>1Z40428</t>
  </si>
  <si>
    <t>1U80446</t>
  </si>
  <si>
    <t>1U80584</t>
  </si>
  <si>
    <t>1X48315</t>
  </si>
  <si>
    <t>9K34842</t>
  </si>
  <si>
    <t>1U80459</t>
  </si>
  <si>
    <t>1U80529</t>
  </si>
  <si>
    <t>2F24432</t>
  </si>
  <si>
    <t>1Z39999</t>
  </si>
  <si>
    <t>1Z39853</t>
  </si>
  <si>
    <t>1U80425</t>
  </si>
  <si>
    <t>1U80477</t>
  </si>
  <si>
    <t>1U80443</t>
  </si>
  <si>
    <t>1J20934</t>
  </si>
  <si>
    <t>1Z39968</t>
  </si>
  <si>
    <t>1S15304</t>
  </si>
  <si>
    <t>1U80449</t>
  </si>
  <si>
    <t>1U80448</t>
  </si>
  <si>
    <t>9K34977</t>
  </si>
  <si>
    <t>1Z39956</t>
  </si>
  <si>
    <t>1J20940</t>
  </si>
  <si>
    <t>2F24419</t>
  </si>
  <si>
    <t>2F24273</t>
  </si>
  <si>
    <t>1X49942</t>
  </si>
  <si>
    <t>1U80510</t>
  </si>
  <si>
    <t>1Z39906</t>
  </si>
  <si>
    <t>1Z39837</t>
  </si>
  <si>
    <t>1S14903</t>
  </si>
  <si>
    <t>1S15309</t>
  </si>
  <si>
    <t>1J20937</t>
  </si>
  <si>
    <t>2F24316</t>
  </si>
  <si>
    <t>2F24268</t>
  </si>
  <si>
    <t>1J20998</t>
  </si>
  <si>
    <t>1Z39866</t>
  </si>
  <si>
    <t>1Z39994</t>
  </si>
  <si>
    <t>1Z39893</t>
  </si>
  <si>
    <t>1Z39984</t>
  </si>
  <si>
    <t>2F24325</t>
  </si>
  <si>
    <t>1Z39927</t>
  </si>
  <si>
    <t>1U80524</t>
  </si>
  <si>
    <t>2F24330</t>
  </si>
  <si>
    <t>2F24257</t>
  </si>
  <si>
    <t>1U80627</t>
  </si>
  <si>
    <t>2F24281</t>
  </si>
  <si>
    <t>1U80431</t>
  </si>
  <si>
    <t>1U80458</t>
  </si>
  <si>
    <t>1U80435</t>
  </si>
  <si>
    <t>1U80451</t>
  </si>
  <si>
    <t>1U80456</t>
  </si>
  <si>
    <t>1U80450</t>
  </si>
  <si>
    <t>1U80427</t>
  </si>
  <si>
    <t>1U80442</t>
  </si>
  <si>
    <t>1U80430</t>
  </si>
  <si>
    <t>1U80476</t>
  </si>
  <si>
    <t>1U80633</t>
  </si>
  <si>
    <t>1U80466</t>
  </si>
  <si>
    <t>1U80463</t>
  </si>
  <si>
    <t>1U80426</t>
  </si>
  <si>
    <t>1U80486</t>
  </si>
  <si>
    <t>1U80484</t>
  </si>
  <si>
    <t>1U80507</t>
  </si>
  <si>
    <t>2F24278</t>
  </si>
  <si>
    <t>2F24368</t>
  </si>
  <si>
    <t>1U80467</t>
  </si>
  <si>
    <t>1U80454</t>
  </si>
  <si>
    <t>1U80509</t>
  </si>
  <si>
    <t>2F24306</t>
  </si>
  <si>
    <t>1U80453</t>
  </si>
  <si>
    <t>1U80440</t>
  </si>
  <si>
    <t>1U80508</t>
  </si>
  <si>
    <t>1U80506</t>
  </si>
  <si>
    <t>2F24376</t>
  </si>
  <si>
    <t>2F24248</t>
  </si>
  <si>
    <t>2F24235</t>
  </si>
  <si>
    <t>1U80505</t>
  </si>
  <si>
    <t>1U80455</t>
  </si>
  <si>
    <t>2F24323</t>
  </si>
  <si>
    <t>2F24374</t>
  </si>
  <si>
    <t>2F24423</t>
  </si>
  <si>
    <t>2F24373</t>
  </si>
  <si>
    <t>1U80462</t>
  </si>
  <si>
    <t>1U80441</t>
  </si>
  <si>
    <t>1U80452</t>
  </si>
  <si>
    <t>2F24430</t>
  </si>
  <si>
    <t>2F24351</t>
  </si>
  <si>
    <t>1X49941</t>
  </si>
  <si>
    <t>2F24391</t>
  </si>
  <si>
    <t>1Z39897</t>
  </si>
  <si>
    <t>2F24256</t>
  </si>
  <si>
    <t>2F24394</t>
  </si>
  <si>
    <t>2F24424</t>
  </si>
  <si>
    <t>2F24346</t>
  </si>
  <si>
    <t>2F24379</t>
  </si>
  <si>
    <t>1U80434</t>
  </si>
  <si>
    <t>2F24386</t>
  </si>
  <si>
    <t>2F24427</t>
  </si>
  <si>
    <t>2F24262</t>
  </si>
  <si>
    <t>2F24370</t>
  </si>
  <si>
    <t>2F24429</t>
  </si>
  <si>
    <t>2F24267</t>
  </si>
  <si>
    <t>2F24349</t>
  </si>
  <si>
    <t>2F24329</t>
  </si>
  <si>
    <t>2F24310</t>
  </si>
  <si>
    <t>2F24428</t>
  </si>
  <si>
    <t>2F24242</t>
  </si>
  <si>
    <t>2F24381</t>
  </si>
  <si>
    <t>2F24421</t>
  </si>
  <si>
    <t>2F24275</t>
  </si>
  <si>
    <t>2F24435</t>
  </si>
  <si>
    <t>2F24398</t>
  </si>
  <si>
    <t>2F24400</t>
  </si>
  <si>
    <t>2F24389</t>
  </si>
  <si>
    <t>2F24390</t>
  </si>
  <si>
    <t>2F24305</t>
  </si>
  <si>
    <t>2F24385</t>
  </si>
  <si>
    <t>2F24345</t>
  </si>
  <si>
    <t>2F24255</t>
  </si>
  <si>
    <t>2F24261</t>
  </si>
  <si>
    <t>2F24350</t>
  </si>
  <si>
    <t>2F24393</t>
  </si>
  <si>
    <t>2F24384</t>
  </si>
  <si>
    <t>2F24367</t>
  </si>
  <si>
    <t>2F24407</t>
  </si>
  <si>
    <t>2F24241</t>
  </si>
  <si>
    <t>2F24422</t>
  </si>
  <si>
    <t>2F24416</t>
  </si>
  <si>
    <t>2F24243</t>
  </si>
  <si>
    <t>2F24240</t>
  </si>
  <si>
    <t>2F24399</t>
  </si>
  <si>
    <t>2F24311</t>
  </si>
  <si>
    <t>2F24380</t>
  </si>
  <si>
    <t>2F24236</t>
  </si>
  <si>
    <t>2F24227</t>
  </si>
  <si>
    <t>2F24292</t>
  </si>
  <si>
    <t>2F24321</t>
  </si>
  <si>
    <t>2F24276</t>
  </si>
  <si>
    <t>2F24395</t>
  </si>
  <si>
    <t>2F24266</t>
  </si>
  <si>
    <t>2F24324</t>
  </si>
  <si>
    <t>2F24328</t>
  </si>
  <si>
    <t>2F24344</t>
  </si>
  <si>
    <t>2F24375</t>
  </si>
  <si>
    <t>2F24406</t>
  </si>
  <si>
    <t>2F24280</t>
  </si>
  <si>
    <t>2F24247</t>
  </si>
  <si>
    <t>2F24371</t>
  </si>
  <si>
    <t>2F24271</t>
  </si>
  <si>
    <t>2K78644</t>
  </si>
  <si>
    <t>2K78501</t>
  </si>
  <si>
    <t>2K78466</t>
  </si>
  <si>
    <t>2L13093</t>
  </si>
  <si>
    <t>2K78493</t>
  </si>
  <si>
    <t>2K78419</t>
  </si>
  <si>
    <t>2L12943</t>
  </si>
  <si>
    <t>2L12863</t>
  </si>
  <si>
    <t>2L12844</t>
  </si>
  <si>
    <t>2K78444</t>
  </si>
  <si>
    <t>2L12973</t>
  </si>
  <si>
    <t>2K78642</t>
  </si>
  <si>
    <t>2K78465</t>
  </si>
  <si>
    <t>2K78438</t>
  </si>
  <si>
    <t>2L12929</t>
  </si>
  <si>
    <t>2K78462</t>
  </si>
  <si>
    <t>2L13096</t>
  </si>
  <si>
    <t>2L12985</t>
  </si>
  <si>
    <t>2L12944</t>
  </si>
  <si>
    <t>2K78518</t>
  </si>
  <si>
    <t>2K78524</t>
  </si>
  <si>
    <t>2K78570</t>
  </si>
  <si>
    <t>2L12859</t>
  </si>
  <si>
    <t>2L12885</t>
  </si>
  <si>
    <t>2K78426</t>
  </si>
  <si>
    <t>2L12824</t>
  </si>
  <si>
    <t>2K78421</t>
  </si>
  <si>
    <t>2L12823</t>
  </si>
  <si>
    <t>2L12840</t>
  </si>
  <si>
    <t>2K78558</t>
  </si>
  <si>
    <t>2K78531</t>
  </si>
  <si>
    <t>2L12860</t>
  </si>
  <si>
    <t>2K78484</t>
  </si>
  <si>
    <t>2K78552</t>
  </si>
  <si>
    <t>2K78443</t>
  </si>
  <si>
    <t>2L12892</t>
  </si>
  <si>
    <t>2K78571</t>
  </si>
  <si>
    <t>2K78416</t>
  </si>
  <si>
    <t>2L12818</t>
  </si>
  <si>
    <t>2L13076</t>
  </si>
  <si>
    <t>2K78498</t>
  </si>
  <si>
    <t>2L12886</t>
  </si>
  <si>
    <t>2K78539</t>
  </si>
  <si>
    <t>2L12881</t>
  </si>
  <si>
    <t>2L12872</t>
  </si>
  <si>
    <t>2L12956</t>
  </si>
  <si>
    <t>2L12963</t>
  </si>
  <si>
    <t>2L12889</t>
  </si>
  <si>
    <t>2L12820</t>
  </si>
  <si>
    <t>2L13158</t>
  </si>
  <si>
    <t>2L13242</t>
  </si>
  <si>
    <t>2L12893</t>
  </si>
  <si>
    <t>2L13157</t>
  </si>
  <si>
    <t>2L13002</t>
  </si>
  <si>
    <t>2L12942</t>
  </si>
  <si>
    <t>2L13083</t>
  </si>
  <si>
    <t>2L12897</t>
  </si>
  <si>
    <t>2L12864</t>
  </si>
  <si>
    <t>2L13105</t>
  </si>
  <si>
    <t>2L12947</t>
  </si>
  <si>
    <t>2L13060</t>
  </si>
  <si>
    <t>2L13040</t>
  </si>
  <si>
    <t>2L12945</t>
  </si>
  <si>
    <t>2L12891</t>
  </si>
  <si>
    <t>2L12974</t>
  </si>
  <si>
    <t>2L13097</t>
  </si>
  <si>
    <t>2L12937</t>
  </si>
  <si>
    <t>2L12805</t>
  </si>
  <si>
    <t>2L13048</t>
  </si>
  <si>
    <t>2L13058</t>
  </si>
  <si>
    <t>2L13047</t>
  </si>
  <si>
    <t>2L13104</t>
  </si>
  <si>
    <t>2L12964</t>
  </si>
  <si>
    <t>2L13227</t>
  </si>
  <si>
    <t>2L13090</t>
  </si>
  <si>
    <t>2L12817</t>
  </si>
  <si>
    <t>2L12871</t>
  </si>
  <si>
    <t>2L13166</t>
  </si>
  <si>
    <t>2L13181</t>
  </si>
  <si>
    <t>2L12955</t>
  </si>
  <si>
    <t>2L12901</t>
  </si>
  <si>
    <t>2L13111</t>
  </si>
  <si>
    <t>2L12931</t>
  </si>
  <si>
    <t>2L13001</t>
  </si>
  <si>
    <t>2L13182</t>
  </si>
  <si>
    <t>2L12875</t>
  </si>
  <si>
    <t>2L12882</t>
  </si>
  <si>
    <t>2L12951</t>
  </si>
  <si>
    <t>2L12933</t>
  </si>
  <si>
    <t>2L12914</t>
  </si>
  <si>
    <t>2L13063</t>
  </si>
  <si>
    <t>2L12869</t>
  </si>
  <si>
    <t>2L12890</t>
  </si>
  <si>
    <t>2L12961</t>
  </si>
  <si>
    <t>2L12858</t>
  </si>
  <si>
    <t>2K78537</t>
  </si>
  <si>
    <t>2L13101</t>
  </si>
  <si>
    <t>2L12806</t>
  </si>
  <si>
    <t>2L12941</t>
  </si>
  <si>
    <t>2L13077</t>
  </si>
  <si>
    <t>2L12819</t>
  </si>
  <si>
    <t>2L13079</t>
  </si>
  <si>
    <t>2L12958</t>
  </si>
  <si>
    <t>2L12938</t>
  </si>
  <si>
    <t>2L13068</t>
  </si>
  <si>
    <t>2L13099</t>
  </si>
  <si>
    <t>2L13113</t>
  </si>
  <si>
    <t>2L13245</t>
  </si>
  <si>
    <t>2L13078</t>
  </si>
  <si>
    <t>2L12987</t>
  </si>
  <si>
    <t>2L12837</t>
  </si>
  <si>
    <t>2L12845</t>
  </si>
  <si>
    <t>2L12946</t>
  </si>
  <si>
    <t>2L13106</t>
  </si>
  <si>
    <t>2L13114</t>
  </si>
  <si>
    <t>2L12954</t>
  </si>
  <si>
    <t>2L12939</t>
  </si>
  <si>
    <t>2L13084</t>
  </si>
  <si>
    <t>2L13095</t>
  </si>
  <si>
    <t>2L13080</t>
  </si>
  <si>
    <t>2L13082</t>
  </si>
  <si>
    <t>2L12895</t>
  </si>
  <si>
    <t>2L12912</t>
  </si>
  <si>
    <t>2L12904</t>
  </si>
  <si>
    <t>2L13085</t>
  </si>
  <si>
    <t>2K78562</t>
  </si>
  <si>
    <t>2K78509</t>
  </si>
  <si>
    <t>2K78499</t>
  </si>
  <si>
    <t>2K78516</t>
  </si>
  <si>
    <t>2K78535</t>
  </si>
  <si>
    <t>BOB130717</t>
  </si>
  <si>
    <t>WHW120803</t>
  </si>
  <si>
    <t>BOB130705</t>
  </si>
  <si>
    <t>BOB130723</t>
  </si>
  <si>
    <t>BBB110925</t>
  </si>
  <si>
    <t>BBB110939</t>
  </si>
  <si>
    <t>BOB130719</t>
  </si>
  <si>
    <t>WHW120822</t>
  </si>
  <si>
    <t>WWG150510</t>
  </si>
  <si>
    <t>MOM160405</t>
  </si>
  <si>
    <t>BBB110942</t>
  </si>
  <si>
    <t>BOB130729</t>
  </si>
  <si>
    <t>WHW120819</t>
  </si>
  <si>
    <t>BBB110938</t>
  </si>
  <si>
    <t>WHW120829</t>
  </si>
  <si>
    <t>WWG150507</t>
  </si>
  <si>
    <t>BOB130702</t>
  </si>
  <si>
    <t>BBB110940</t>
  </si>
  <si>
    <t>WHW120818</t>
  </si>
  <si>
    <t>BBB110907</t>
  </si>
  <si>
    <t>BOB130721</t>
  </si>
  <si>
    <t>WHW120806</t>
  </si>
  <si>
    <t>BOB130707</t>
  </si>
  <si>
    <t>WWG150506</t>
  </si>
  <si>
    <t>BBB110909</t>
  </si>
  <si>
    <t>BOB130713</t>
  </si>
  <si>
    <t>BOB130727</t>
  </si>
  <si>
    <t>BBB110941</t>
  </si>
  <si>
    <t>BOB130720</t>
  </si>
  <si>
    <t>BBB110948</t>
  </si>
  <si>
    <t>BOB130725</t>
  </si>
  <si>
    <t>WHW120830</t>
  </si>
  <si>
    <t>BOB130706</t>
  </si>
  <si>
    <t>BOB130714</t>
  </si>
  <si>
    <t>WHW120816</t>
  </si>
  <si>
    <t>WHW120817</t>
  </si>
  <si>
    <t>BOB130716</t>
  </si>
  <si>
    <t>WHW120813</t>
  </si>
  <si>
    <t>BBB110912</t>
  </si>
  <si>
    <t>BOB130726</t>
  </si>
  <si>
    <t>BOB130712</t>
  </si>
  <si>
    <t>WHW120801</t>
  </si>
  <si>
    <t>WHW120824</t>
  </si>
  <si>
    <t>WWG150503</t>
  </si>
  <si>
    <t>WWG150515</t>
  </si>
  <si>
    <t>BOB130709</t>
  </si>
  <si>
    <t>BOB130710</t>
  </si>
  <si>
    <t>WHW120805</t>
  </si>
  <si>
    <t>WHW120807</t>
  </si>
  <si>
    <t>WHW120820</t>
  </si>
  <si>
    <t>BBB110906</t>
  </si>
  <si>
    <t>BOB130724</t>
  </si>
  <si>
    <t>BOB130728</t>
  </si>
  <si>
    <t>WHW120815</t>
  </si>
  <si>
    <t>BOB130722</t>
  </si>
  <si>
    <t>BBB110933</t>
  </si>
  <si>
    <t>BOB130703</t>
  </si>
  <si>
    <t>BOB130708</t>
  </si>
  <si>
    <t>WHW120808</t>
  </si>
  <si>
    <t>WHW120827</t>
  </si>
  <si>
    <t>BOB130715</t>
  </si>
  <si>
    <t>BOB130701</t>
  </si>
  <si>
    <t>BBB110901</t>
  </si>
  <si>
    <t>BOB130711</t>
  </si>
  <si>
    <t>BOB130730</t>
  </si>
  <si>
    <t>BOB130704</t>
  </si>
  <si>
    <t>BOB130718</t>
  </si>
  <si>
    <t>WHW120811</t>
  </si>
  <si>
    <t>WHW120814</t>
  </si>
  <si>
    <t>BBB110910</t>
  </si>
  <si>
    <t>WHW120825</t>
  </si>
  <si>
    <t>WHW120802</t>
  </si>
  <si>
    <t>BBB110911</t>
  </si>
  <si>
    <t>WHW120809</t>
  </si>
  <si>
    <t>BBB110913</t>
  </si>
  <si>
    <t>WHW120810</t>
  </si>
  <si>
    <t>WWG150501</t>
  </si>
  <si>
    <t>WWG150504</t>
  </si>
  <si>
    <t>WHW120821</t>
  </si>
  <si>
    <t>BBB110914</t>
  </si>
  <si>
    <t>BBB110947</t>
  </si>
  <si>
    <t>WHW120804</t>
  </si>
  <si>
    <t>WHW120812</t>
  </si>
  <si>
    <t>BBB110916</t>
  </si>
  <si>
    <t>WHW120826</t>
  </si>
  <si>
    <t>BBB110945</t>
  </si>
  <si>
    <t>WHW120828</t>
  </si>
  <si>
    <t>BBB110928</t>
  </si>
  <si>
    <t>BBB110935</t>
  </si>
  <si>
    <t>BBB110922</t>
  </si>
  <si>
    <t>BBB110965</t>
  </si>
  <si>
    <t>BBB110919</t>
  </si>
  <si>
    <t>BBB110964</t>
  </si>
  <si>
    <t>BBB110958</t>
  </si>
  <si>
    <t>BBB110924</t>
  </si>
  <si>
    <t>WWG150514</t>
  </si>
  <si>
    <t>BBB110932</t>
  </si>
  <si>
    <t>BBB110952</t>
  </si>
  <si>
    <t>BBB110959</t>
  </si>
  <si>
    <t>BBB110960</t>
  </si>
  <si>
    <t>BBB110956</t>
  </si>
  <si>
    <t>BBB110923</t>
  </si>
  <si>
    <t>BBB110902</t>
  </si>
  <si>
    <t>BBB110903</t>
  </si>
  <si>
    <t>BBB110904</t>
  </si>
  <si>
    <t>BBB110905</t>
  </si>
  <si>
    <t>BBB110908</t>
  </si>
  <si>
    <t>BBB110915</t>
  </si>
  <si>
    <t>BBB110917</t>
  </si>
  <si>
    <t>BBB110918</t>
  </si>
  <si>
    <t>BBB110920</t>
  </si>
  <si>
    <t>BBB110921</t>
  </si>
  <si>
    <t>BBB110926</t>
  </si>
  <si>
    <t>BBB110927</t>
  </si>
  <si>
    <t>BBB110929</t>
  </si>
  <si>
    <t>BBB110930</t>
  </si>
  <si>
    <t>BBB110931</t>
  </si>
  <si>
    <t>BBB110934</t>
  </si>
  <si>
    <t>BBB110936</t>
  </si>
  <si>
    <t>BBB110937</t>
  </si>
  <si>
    <t>BBB110943</t>
  </si>
  <si>
    <t>BBB110944</t>
  </si>
  <si>
    <t>BBB110946</t>
  </si>
  <si>
    <t>BBB110949</t>
  </si>
  <si>
    <t>BBB110950</t>
  </si>
  <si>
    <t>BBB110951</t>
  </si>
  <si>
    <t>BBB110953</t>
  </si>
  <si>
    <t>BBB110954</t>
  </si>
  <si>
    <t>BBB110955</t>
  </si>
  <si>
    <t>BBB110957</t>
  </si>
  <si>
    <t>BBB110961</t>
  </si>
  <si>
    <t>BBB110962</t>
  </si>
  <si>
    <t>BBB110963</t>
  </si>
  <si>
    <t>BBB110966</t>
  </si>
  <si>
    <t>BHH170301</t>
  </si>
  <si>
    <t>BHH170302</t>
  </si>
  <si>
    <t>BHH170303</t>
  </si>
  <si>
    <t>BHH170304</t>
  </si>
  <si>
    <t>BHH170305</t>
  </si>
  <si>
    <t>BHH170306</t>
  </si>
  <si>
    <t>BHH170307</t>
  </si>
  <si>
    <t>BHH170308</t>
  </si>
  <si>
    <t>BHH170309</t>
  </si>
  <si>
    <t>BHH170310</t>
  </si>
  <si>
    <t>CJC140601</t>
  </si>
  <si>
    <t>CJC140602</t>
  </si>
  <si>
    <t>CJC140603</t>
  </si>
  <si>
    <t>CJC140604</t>
  </si>
  <si>
    <t>CJC140605</t>
  </si>
  <si>
    <t>CJC140606</t>
  </si>
  <si>
    <t>CJC140607</t>
  </si>
  <si>
    <t>CJC140608</t>
  </si>
  <si>
    <t>CJC140609</t>
  </si>
  <si>
    <t>CJC140610</t>
  </si>
  <si>
    <t>CJC140611</t>
  </si>
  <si>
    <t>CJC140612</t>
  </si>
  <si>
    <t>CJC140613</t>
  </si>
  <si>
    <t>CJC140614</t>
  </si>
  <si>
    <t>CJC140615</t>
  </si>
  <si>
    <t>CJC140616</t>
  </si>
  <si>
    <t>CJC140617</t>
  </si>
  <si>
    <t>CJC140618</t>
  </si>
  <si>
    <t>CJC140619</t>
  </si>
  <si>
    <t>CJC140620</t>
  </si>
  <si>
    <t>MOM160401</t>
  </si>
  <si>
    <t>MOM160402</t>
  </si>
  <si>
    <t>MOM160403</t>
  </si>
  <si>
    <t>MOM160404</t>
  </si>
  <si>
    <t>MOM160406</t>
  </si>
  <si>
    <t>MOM160407</t>
  </si>
  <si>
    <t>MOM160408</t>
  </si>
  <si>
    <t>MOM160409</t>
  </si>
  <si>
    <t>MOM160410</t>
  </si>
  <si>
    <t>MOM160411</t>
  </si>
  <si>
    <t>MOM160412</t>
  </si>
  <si>
    <t>MOM160413</t>
  </si>
  <si>
    <t>MOM160414</t>
  </si>
  <si>
    <t>MOM160415</t>
  </si>
  <si>
    <t>MOM160416</t>
  </si>
  <si>
    <t>WWG150502</t>
  </si>
  <si>
    <t>WWG150505</t>
  </si>
  <si>
    <t>WWG150508</t>
  </si>
  <si>
    <t>WWG150509</t>
  </si>
  <si>
    <t>WWG150511</t>
  </si>
  <si>
    <t>WWG150512</t>
  </si>
  <si>
    <t>WWG150513</t>
  </si>
  <si>
    <t>WWG150516</t>
  </si>
  <si>
    <t>WHW120823</t>
  </si>
  <si>
    <t>2H20448</t>
  </si>
  <si>
    <t>2F74298</t>
  </si>
  <si>
    <t>2H20468</t>
  </si>
  <si>
    <t>2H20345</t>
  </si>
  <si>
    <t>2J26253</t>
  </si>
  <si>
    <t>2H20335</t>
  </si>
  <si>
    <t>2J26295</t>
  </si>
  <si>
    <t>2J26289</t>
  </si>
  <si>
    <t>2F74074</t>
  </si>
  <si>
    <t>2H20230</t>
  </si>
  <si>
    <t>2J26292</t>
  </si>
  <si>
    <t>2J26287</t>
  </si>
  <si>
    <t>2J26288</t>
  </si>
  <si>
    <t>2F74229</t>
  </si>
  <si>
    <t>2F73954</t>
  </si>
  <si>
    <t>2H20224</t>
  </si>
  <si>
    <t>2J26258</t>
  </si>
  <si>
    <t>2J26285</t>
  </si>
  <si>
    <t>2H20379</t>
  </si>
  <si>
    <t>2F74283</t>
  </si>
  <si>
    <t>2F74103</t>
  </si>
  <si>
    <t>2F73983</t>
  </si>
  <si>
    <t>2J26320</t>
  </si>
  <si>
    <t>2J26293</t>
  </si>
  <si>
    <t>2H20229</t>
  </si>
  <si>
    <t>2N41824</t>
  </si>
  <si>
    <t>2F74023</t>
  </si>
  <si>
    <t>2K78519</t>
  </si>
  <si>
    <t>2K78510</t>
  </si>
  <si>
    <t>2K78513</t>
  </si>
  <si>
    <t>2H20524</t>
  </si>
  <si>
    <t>2N41854</t>
  </si>
  <si>
    <t>2F73938</t>
  </si>
  <si>
    <t>2N41881</t>
  </si>
  <si>
    <t>2F73943</t>
  </si>
  <si>
    <t>2K78429</t>
  </si>
  <si>
    <t>2H20529</t>
  </si>
  <si>
    <t>2H20514</t>
  </si>
  <si>
    <t>2N41886</t>
  </si>
  <si>
    <t>2N41831</t>
  </si>
  <si>
    <t>2K78630</t>
  </si>
  <si>
    <t>2K78490</t>
  </si>
  <si>
    <t>2H20640</t>
  </si>
  <si>
    <t>2K22173</t>
  </si>
  <si>
    <t>2K21993</t>
  </si>
  <si>
    <t>2K22022</t>
  </si>
  <si>
    <t>2K78538</t>
  </si>
  <si>
    <t>2K22054</t>
  </si>
  <si>
    <t>2K21988</t>
  </si>
  <si>
    <t>2K22167</t>
  </si>
  <si>
    <t>2K22153</t>
  </si>
  <si>
    <t>2N41885</t>
  </si>
  <si>
    <t>2N42065</t>
  </si>
  <si>
    <t>2N42040</t>
  </si>
  <si>
    <t>2N41834</t>
  </si>
  <si>
    <t>2N42073</t>
  </si>
  <si>
    <t>2N41728</t>
  </si>
  <si>
    <t>2K78479</t>
  </si>
  <si>
    <t>2F76145</t>
  </si>
  <si>
    <t>2F76164</t>
  </si>
  <si>
    <t>2K78503</t>
  </si>
  <si>
    <t>2N41693</t>
  </si>
  <si>
    <t>2K78477</t>
  </si>
  <si>
    <t>2F76154</t>
  </si>
  <si>
    <t>2K22169</t>
  </si>
  <si>
    <t>2F76159</t>
  </si>
  <si>
    <t>2H20605</t>
  </si>
  <si>
    <t>2F76385</t>
  </si>
  <si>
    <t>2K21946</t>
  </si>
  <si>
    <t>2K22112</t>
  </si>
  <si>
    <t>2F76380</t>
  </si>
  <si>
    <t>2H20610</t>
  </si>
  <si>
    <t>2N42167</t>
  </si>
  <si>
    <t>2K78616</t>
  </si>
  <si>
    <t>2N42132</t>
  </si>
  <si>
    <t>2K78470</t>
  </si>
  <si>
    <t>2N42237</t>
  </si>
  <si>
    <t>2K78485</t>
  </si>
  <si>
    <t>2K78476</t>
  </si>
  <si>
    <t>2K78435</t>
  </si>
  <si>
    <t>2K22083</t>
  </si>
  <si>
    <t>2K22100</t>
  </si>
  <si>
    <t>2K22077</t>
  </si>
  <si>
    <t>2K22057</t>
  </si>
  <si>
    <t>2K22136</t>
  </si>
  <si>
    <t>2K21965</t>
  </si>
  <si>
    <t>2K21940</t>
  </si>
  <si>
    <t>2J26266</t>
  </si>
  <si>
    <t>2K22097</t>
  </si>
  <si>
    <t>2K21934</t>
  </si>
  <si>
    <t>2K21951</t>
  </si>
  <si>
    <t>2K22163</t>
  </si>
  <si>
    <t>2K22033</t>
  </si>
  <si>
    <t>2K22062</t>
  </si>
  <si>
    <t>2K21978</t>
  </si>
  <si>
    <t>2K21972</t>
  </si>
  <si>
    <t>2K21928</t>
  </si>
  <si>
    <t>2K22075</t>
  </si>
  <si>
    <t>2K22074</t>
  </si>
  <si>
    <t>2J26251</t>
  </si>
  <si>
    <t>2K22079</t>
  </si>
  <si>
    <t>2K22094</t>
  </si>
  <si>
    <t>2K22070</t>
  </si>
  <si>
    <t>2K21950</t>
  </si>
  <si>
    <t>2K22059</t>
  </si>
  <si>
    <t>2K22073</t>
  </si>
  <si>
    <t>2K22164</t>
  </si>
  <si>
    <t>2K22150</t>
  </si>
  <si>
    <t>2K22180</t>
  </si>
  <si>
    <t>2K22056</t>
  </si>
  <si>
    <t>2K21945</t>
  </si>
  <si>
    <t>1J20950</t>
  </si>
  <si>
    <t>2K21918</t>
  </si>
  <si>
    <t>2K22064</t>
  </si>
  <si>
    <t>2K22065</t>
  </si>
  <si>
    <t>2K21941</t>
  </si>
  <si>
    <t>2K22088</t>
  </si>
  <si>
    <t>2K22035</t>
  </si>
  <si>
    <t>2K21964</t>
  </si>
  <si>
    <t>2K22069</t>
  </si>
  <si>
    <t>2K22041</t>
  </si>
  <si>
    <t>2K22080</t>
  </si>
  <si>
    <t>2K22095</t>
  </si>
  <si>
    <t>2K22066</t>
  </si>
  <si>
    <t>2K21889</t>
  </si>
  <si>
    <t>2K22177</t>
  </si>
  <si>
    <t>2K22175</t>
  </si>
  <si>
    <t>2K22055</t>
  </si>
  <si>
    <t>2K22098</t>
  </si>
  <si>
    <t>2K22042</t>
  </si>
  <si>
    <t>2K22165</t>
  </si>
  <si>
    <t>2K22125</t>
  </si>
  <si>
    <t>2K21929</t>
  </si>
  <si>
    <t>2K21911</t>
  </si>
  <si>
    <t>2K21932</t>
  </si>
  <si>
    <t>2K21922</t>
  </si>
  <si>
    <t>2K21899</t>
  </si>
  <si>
    <t>2K21907</t>
  </si>
  <si>
    <t>2K22050</t>
  </si>
  <si>
    <t>2K21906</t>
  </si>
  <si>
    <t>2K21930</t>
  </si>
  <si>
    <t>2K22086</t>
  </si>
  <si>
    <t>2K22053</t>
  </si>
  <si>
    <t>2K22026</t>
  </si>
  <si>
    <t>2K22027</t>
  </si>
  <si>
    <t>2K22071</t>
  </si>
  <si>
    <t>2K22174</t>
  </si>
  <si>
    <t>2K22172</t>
  </si>
  <si>
    <t>2K22139</t>
  </si>
  <si>
    <t>2K22047</t>
  </si>
  <si>
    <t>2K22049</t>
  </si>
  <si>
    <t>2K22060</t>
  </si>
  <si>
    <t>2K21948</t>
  </si>
  <si>
    <t>2K22078</t>
  </si>
  <si>
    <t>2K22034</t>
  </si>
  <si>
    <t>2K22048</t>
  </si>
  <si>
    <t>2K21933</t>
  </si>
  <si>
    <t>2K22032</t>
  </si>
  <si>
    <t>2K21920</t>
  </si>
  <si>
    <t>2K22160</t>
  </si>
  <si>
    <t>2K22063</t>
  </si>
  <si>
    <t>2K22128</t>
  </si>
  <si>
    <t>2K21179</t>
  </si>
  <si>
    <t>2K21905</t>
  </si>
  <si>
    <t>2K22176</t>
  </si>
  <si>
    <t>2K21931</t>
  </si>
  <si>
    <t>2K21923</t>
  </si>
  <si>
    <t>2K21904</t>
  </si>
  <si>
    <t>2K22092</t>
  </si>
  <si>
    <t>2K22051</t>
  </si>
  <si>
    <t>2K22030</t>
  </si>
  <si>
    <t>2K22061</t>
  </si>
  <si>
    <t>2K22127</t>
  </si>
  <si>
    <t>2K22135</t>
  </si>
  <si>
    <t>2K22126</t>
  </si>
  <si>
    <t>1J20913</t>
  </si>
  <si>
    <t>2K21995</t>
  </si>
  <si>
    <t>2K21888</t>
  </si>
  <si>
    <t>2K21949</t>
  </si>
  <si>
    <t>2K22178</t>
  </si>
  <si>
    <t>2K21921</t>
  </si>
  <si>
    <t>2K22046</t>
  </si>
  <si>
    <t>2K22043</t>
  </si>
  <si>
    <t>2K22081</t>
  </si>
  <si>
    <t>2J29297</t>
  </si>
  <si>
    <t>2K78529</t>
  </si>
  <si>
    <t>2K21983</t>
  </si>
  <si>
    <t>2N41850</t>
  </si>
  <si>
    <t>2R96302</t>
  </si>
  <si>
    <t>2K21958</t>
  </si>
  <si>
    <t>2K21939</t>
  </si>
  <si>
    <t>2K21927</t>
  </si>
  <si>
    <t>2K21910</t>
  </si>
  <si>
    <t>2N41875</t>
  </si>
  <si>
    <t>2R96386</t>
  </si>
  <si>
    <t>2R96327</t>
  </si>
  <si>
    <t>2J26267</t>
  </si>
  <si>
    <t>2K22067</t>
  </si>
  <si>
    <t>2K22096</t>
  </si>
  <si>
    <t>2K22072</t>
  </si>
  <si>
    <t>2K78492</t>
  </si>
  <si>
    <t>2K78460</t>
  </si>
  <si>
    <t>2K21944</t>
  </si>
  <si>
    <t>2K21982</t>
  </si>
  <si>
    <t>2N41865</t>
  </si>
  <si>
    <t>2R96401</t>
  </si>
  <si>
    <t>2R96492</t>
  </si>
  <si>
    <t>2J26265</t>
  </si>
  <si>
    <t>2J26284</t>
  </si>
  <si>
    <t>2K21985</t>
  </si>
  <si>
    <t>2K21981</t>
  </si>
  <si>
    <t>2K78445</t>
  </si>
  <si>
    <t>2K21954</t>
  </si>
  <si>
    <t>2K78580</t>
  </si>
  <si>
    <t>2K78533</t>
  </si>
  <si>
    <t>2H20234</t>
  </si>
  <si>
    <t>2H20194</t>
  </si>
  <si>
    <t>2H20349</t>
  </si>
  <si>
    <t>2R96481</t>
  </si>
  <si>
    <t>2R96403</t>
  </si>
  <si>
    <t>2R96398</t>
  </si>
  <si>
    <t>2R96444</t>
  </si>
  <si>
    <t>2R96304</t>
  </si>
  <si>
    <t>2J26260</t>
  </si>
  <si>
    <t>2K78544</t>
  </si>
  <si>
    <t>2K22093</t>
  </si>
  <si>
    <t>2K21926</t>
  </si>
  <si>
    <t>2K78452</t>
  </si>
  <si>
    <t>2K78450</t>
  </si>
  <si>
    <t>2K21959</t>
  </si>
  <si>
    <t>2K21960</t>
  </si>
  <si>
    <t>2K78508</t>
  </si>
  <si>
    <t>2K22076</t>
  </si>
  <si>
    <t>2K78422</t>
  </si>
  <si>
    <t>2K78428</t>
  </si>
  <si>
    <t>2K78528</t>
  </si>
  <si>
    <t>2K78451</t>
  </si>
  <si>
    <t>2K78553</t>
  </si>
  <si>
    <t>2K78469</t>
  </si>
  <si>
    <t>2K78491</t>
  </si>
  <si>
    <t>2K78496</t>
  </si>
  <si>
    <t>2R96289</t>
  </si>
  <si>
    <t>2K78532</t>
  </si>
  <si>
    <t>2H20225</t>
  </si>
  <si>
    <t>2K78420</t>
  </si>
  <si>
    <t>2K78522</t>
  </si>
  <si>
    <t>2K78500</t>
  </si>
  <si>
    <t>2J26291</t>
  </si>
  <si>
    <t>2R96437</t>
  </si>
  <si>
    <t>2R96395</t>
  </si>
  <si>
    <t>2K78530</t>
  </si>
  <si>
    <t>2R96391</t>
  </si>
  <si>
    <t>2R96390</t>
  </si>
  <si>
    <t>2K78458</t>
  </si>
  <si>
    <t>2K78449</t>
  </si>
  <si>
    <t>2K78418</t>
  </si>
  <si>
    <t>2K22090</t>
  </si>
  <si>
    <t>2K22084</t>
  </si>
  <si>
    <t>2R96447</t>
  </si>
  <si>
    <t>2K78651</t>
  </si>
  <si>
    <t>2H20250</t>
  </si>
  <si>
    <t>2H20235</t>
  </si>
  <si>
    <t>2R96311</t>
  </si>
  <si>
    <t>2R96301</t>
  </si>
  <si>
    <t>2R96307</t>
  </si>
  <si>
    <t>2R96413</t>
  </si>
  <si>
    <t>2R96385</t>
  </si>
  <si>
    <t>2K78512</t>
  </si>
  <si>
    <t>2K78461</t>
  </si>
  <si>
    <t>2K78454</t>
  </si>
  <si>
    <t>2J26247</t>
  </si>
  <si>
    <t>2K21913</t>
  </si>
  <si>
    <t>2K21919</t>
  </si>
  <si>
    <t>2K22140</t>
  </si>
  <si>
    <t>2K22149</t>
  </si>
  <si>
    <t>2K21992</t>
  </si>
  <si>
    <t>2K22161</t>
  </si>
  <si>
    <t>2K22137</t>
  </si>
  <si>
    <t>2K22024</t>
  </si>
  <si>
    <t>2J26249</t>
  </si>
  <si>
    <t>2R96342</t>
  </si>
  <si>
    <t>2R96355</t>
  </si>
  <si>
    <t>2K22114</t>
  </si>
  <si>
    <t>2K22190</t>
  </si>
  <si>
    <t>2K22014</t>
  </si>
  <si>
    <t>2K22105</t>
  </si>
  <si>
    <t>2R96328</t>
  </si>
  <si>
    <t>2J26261</t>
  </si>
  <si>
    <t>2R96308</t>
  </si>
  <si>
    <t>2J26315</t>
  </si>
  <si>
    <t>2K22202</t>
  </si>
  <si>
    <t>2K22157</t>
  </si>
  <si>
    <t>2W61889</t>
  </si>
  <si>
    <t>2W61778</t>
  </si>
  <si>
    <t>2K22162</t>
  </si>
  <si>
    <t>2K22159</t>
  </si>
  <si>
    <t>2J26283</t>
  </si>
  <si>
    <t>2R96321</t>
  </si>
  <si>
    <t>2R96439</t>
  </si>
  <si>
    <t>2R96440</t>
  </si>
  <si>
    <t>2K22191</t>
  </si>
  <si>
    <t>2K22130</t>
  </si>
  <si>
    <t>2K21903</t>
  </si>
  <si>
    <t>2K22183</t>
  </si>
  <si>
    <t>2K22122</t>
  </si>
  <si>
    <t>2N41826</t>
  </si>
  <si>
    <t>2R96402</t>
  </si>
  <si>
    <t>2R96285</t>
  </si>
  <si>
    <t>2K22044</t>
  </si>
  <si>
    <t>2K22103</t>
  </si>
  <si>
    <t>2K21991</t>
  </si>
  <si>
    <t>2K21996</t>
  </si>
  <si>
    <t>2W61901</t>
  </si>
  <si>
    <t>2K22196</t>
  </si>
  <si>
    <t>2K22203</t>
  </si>
  <si>
    <t>2K22170</t>
  </si>
  <si>
    <t>2K22006</t>
  </si>
  <si>
    <t>2K22016</t>
  </si>
  <si>
    <t>2K22147</t>
  </si>
  <si>
    <t>2K22031</t>
  </si>
  <si>
    <t>2K21999</t>
  </si>
  <si>
    <t>2K22108</t>
  </si>
  <si>
    <t>2K21890</t>
  </si>
  <si>
    <t>2K21986</t>
  </si>
  <si>
    <t>2K22171</t>
  </si>
  <si>
    <t>2K22193</t>
  </si>
  <si>
    <t>2N41851</t>
  </si>
  <si>
    <t>2R96303</t>
  </si>
  <si>
    <t>2R96434</t>
  </si>
  <si>
    <t>2R96284</t>
  </si>
  <si>
    <t>2R96455</t>
  </si>
  <si>
    <t>2K22194</t>
  </si>
  <si>
    <t>2K22195</t>
  </si>
  <si>
    <t>2K22155</t>
  </si>
  <si>
    <t>2K21989</t>
  </si>
  <si>
    <t>2K22029</t>
  </si>
  <si>
    <t>2L12992</t>
  </si>
  <si>
    <t>2K22018</t>
  </si>
  <si>
    <t>2K22005</t>
  </si>
  <si>
    <t>2K22166</t>
  </si>
  <si>
    <t>2W61728</t>
  </si>
  <si>
    <t>2L13027</t>
  </si>
  <si>
    <t>2K22154</t>
  </si>
  <si>
    <t>2K21987</t>
  </si>
  <si>
    <t>2K21935</t>
  </si>
  <si>
    <t>2K21902</t>
  </si>
  <si>
    <t>2K22205</t>
  </si>
  <si>
    <t>2K22023</t>
  </si>
  <si>
    <t>2K21912</t>
  </si>
  <si>
    <t>2K22113</t>
  </si>
  <si>
    <t>2K22199</t>
  </si>
  <si>
    <t>2L13185</t>
  </si>
  <si>
    <t>2L13030</t>
  </si>
  <si>
    <t>2K22115</t>
  </si>
  <si>
    <t>2K22021</t>
  </si>
  <si>
    <t>2K21894</t>
  </si>
  <si>
    <t>2K21900</t>
  </si>
  <si>
    <t>2L13016</t>
  </si>
  <si>
    <t>2L12996</t>
  </si>
  <si>
    <t>2K22152</t>
  </si>
  <si>
    <t>2K22104</t>
  </si>
  <si>
    <t>2K21947</t>
  </si>
  <si>
    <t>2K21998</t>
  </si>
  <si>
    <t>2K22025</t>
  </si>
  <si>
    <t>2K22102</t>
  </si>
  <si>
    <t>2L13003</t>
  </si>
  <si>
    <t>2K22156</t>
  </si>
  <si>
    <t>2K22138</t>
  </si>
  <si>
    <t>2K21994</t>
  </si>
  <si>
    <t>2W61860</t>
  </si>
  <si>
    <t>2K22192</t>
  </si>
  <si>
    <t>2L12984</t>
  </si>
  <si>
    <t>2L13188</t>
  </si>
  <si>
    <t>2K22129</t>
  </si>
  <si>
    <t>2K22091</t>
  </si>
  <si>
    <t>2K22151</t>
  </si>
  <si>
    <t>2K21997</t>
  </si>
  <si>
    <t>2K22052</t>
  </si>
  <si>
    <t>2K22020</t>
  </si>
  <si>
    <t>2K22168</t>
  </si>
  <si>
    <t>2K22058</t>
  </si>
  <si>
    <t>2K22200</t>
  </si>
  <si>
    <t>2W61911</t>
  </si>
  <si>
    <t>2W61875</t>
  </si>
  <si>
    <t>2K22109</t>
  </si>
  <si>
    <t>2W61852</t>
  </si>
  <si>
    <t>2W61909</t>
  </si>
  <si>
    <t>2L13004</t>
  </si>
  <si>
    <t>2W61862</t>
  </si>
  <si>
    <t>2K22204</t>
  </si>
  <si>
    <t>3A62300</t>
  </si>
  <si>
    <t>2Y18696</t>
  </si>
  <si>
    <t>2Y18673</t>
  </si>
  <si>
    <t>3A62174</t>
  </si>
  <si>
    <t>2Y18670</t>
  </si>
  <si>
    <t>2Y18671</t>
  </si>
  <si>
    <t>2Y18668</t>
  </si>
  <si>
    <t>2Y18669</t>
  </si>
  <si>
    <t>2Y19014</t>
  </si>
  <si>
    <t>2Y19017</t>
  </si>
  <si>
    <t>2Y19020</t>
  </si>
  <si>
    <t>2Y19013</t>
  </si>
  <si>
    <t>2Y19018</t>
  </si>
  <si>
    <t>2Y19006</t>
  </si>
  <si>
    <t>2W61829</t>
  </si>
  <si>
    <t>2w61881</t>
  </si>
  <si>
    <t>2K21971</t>
  </si>
  <si>
    <t>2J26279</t>
  </si>
  <si>
    <t>2Y71421</t>
  </si>
  <si>
    <t>2Y71425</t>
  </si>
  <si>
    <t>2K21980</t>
  </si>
  <si>
    <t>2K21979</t>
  </si>
  <si>
    <t>2Y71418</t>
  </si>
  <si>
    <t>2Y71417</t>
  </si>
  <si>
    <t>2Y71773</t>
  </si>
  <si>
    <t>2Y71701</t>
  </si>
  <si>
    <t>2K21962</t>
  </si>
  <si>
    <t>2K21956</t>
  </si>
  <si>
    <t>2Y71348</t>
  </si>
  <si>
    <t>2Y71355</t>
  </si>
  <si>
    <t>2Y71354</t>
  </si>
  <si>
    <t>2Y71542</t>
  </si>
  <si>
    <t>2L12982</t>
  </si>
  <si>
    <t>2L12977</t>
  </si>
  <si>
    <t>2L12884</t>
  </si>
  <si>
    <t>2L13184</t>
  </si>
  <si>
    <t>2Y71528</t>
  </si>
  <si>
    <t>2Y71689</t>
  </si>
  <si>
    <t>2F24354</t>
  </si>
  <si>
    <t>2Y71371</t>
  </si>
  <si>
    <t>2Y71659</t>
  </si>
  <si>
    <t>2f24327</t>
  </si>
  <si>
    <t>2Y71361</t>
  </si>
  <si>
    <t>2f24314</t>
  </si>
  <si>
    <t>2L12970</t>
  </si>
  <si>
    <t>2L12905</t>
  </si>
  <si>
    <t>2W73926</t>
  </si>
  <si>
    <t>2W61945</t>
  </si>
  <si>
    <t>2K78526</t>
  </si>
  <si>
    <t>2K78436</t>
  </si>
  <si>
    <t>2Y71710</t>
  </si>
  <si>
    <t>2K78415</t>
  </si>
  <si>
    <t>2Y71501</t>
  </si>
  <si>
    <t>2Y71481</t>
  </si>
  <si>
    <t>2Y71681</t>
  </si>
  <si>
    <t>2Y71519</t>
  </si>
  <si>
    <t>2Y71667</t>
  </si>
  <si>
    <t>2Y71747</t>
  </si>
  <si>
    <t>2W61915</t>
  </si>
  <si>
    <t>2Y71741</t>
  </si>
  <si>
    <t>2K78437</t>
  </si>
  <si>
    <t>2Y71636</t>
  </si>
  <si>
    <t>2Y71801</t>
  </si>
  <si>
    <t>2Y71502</t>
  </si>
  <si>
    <t>2Y71476</t>
  </si>
  <si>
    <t>2J26280</t>
  </si>
  <si>
    <t>2Y71708</t>
  </si>
  <si>
    <t>2Y71536</t>
  </si>
  <si>
    <t>2K78534</t>
  </si>
  <si>
    <t>2W61870</t>
  </si>
  <si>
    <t>2W61855</t>
  </si>
  <si>
    <t>2Y71462</t>
  </si>
  <si>
    <t>2W73504</t>
  </si>
  <si>
    <t>2W73713</t>
  </si>
  <si>
    <t>2Y71475</t>
  </si>
  <si>
    <t>2Y71379</t>
  </si>
  <si>
    <t>2W73539</t>
  </si>
  <si>
    <t>2W73819</t>
  </si>
  <si>
    <t>2W73957</t>
  </si>
  <si>
    <t>2W73517</t>
  </si>
  <si>
    <t>2W73718</t>
  </si>
  <si>
    <t>2W73931</t>
  </si>
  <si>
    <t>2Y71557</t>
  </si>
  <si>
    <t>2Y71454</t>
  </si>
  <si>
    <t>2K78523</t>
  </si>
  <si>
    <t>2Y71712</t>
  </si>
  <si>
    <t>2W73512</t>
  </si>
  <si>
    <t>2W73823</t>
  </si>
  <si>
    <t>2W73691</t>
  </si>
  <si>
    <t>2K21952</t>
  </si>
  <si>
    <t>2F24274</t>
  </si>
  <si>
    <t>2Y71690</t>
  </si>
  <si>
    <t>2Y71696</t>
  </si>
  <si>
    <t>2Y71662</t>
  </si>
  <si>
    <t>2L13169</t>
  </si>
  <si>
    <t>2J26324</t>
  </si>
  <si>
    <t>1Y64429</t>
  </si>
  <si>
    <t>2J26272</t>
  </si>
  <si>
    <t>2W61861</t>
  </si>
  <si>
    <t>2L13039</t>
  </si>
  <si>
    <t>2Y71637</t>
  </si>
  <si>
    <t>2Y71378</t>
  </si>
  <si>
    <t>2Y71477</t>
  </si>
  <si>
    <t>2Y71518</t>
  </si>
  <si>
    <t>2Y71483</t>
  </si>
  <si>
    <t>2Y71531</t>
  </si>
  <si>
    <t>2Y71478</t>
  </si>
  <si>
    <t>2J26312</t>
  </si>
  <si>
    <t>2Y71829</t>
  </si>
  <si>
    <t>2Y71479</t>
  </si>
  <si>
    <t>2W61849</t>
  </si>
  <si>
    <t>2Y71740</t>
  </si>
  <si>
    <t>2Y71719</t>
  </si>
  <si>
    <t>2Y71828</t>
  </si>
  <si>
    <t>2Y71556</t>
  </si>
  <si>
    <t>2Y71760</t>
  </si>
  <si>
    <t>2Y71742</t>
  </si>
  <si>
    <t>2Y71762</t>
  </si>
  <si>
    <t>2Y71463</t>
  </si>
  <si>
    <t>2Y71623</t>
  </si>
  <si>
    <t>2Y71738</t>
  </si>
  <si>
    <t>2J26290</t>
  </si>
  <si>
    <t>2Y71466</t>
  </si>
  <si>
    <t>2Y71714</t>
  </si>
  <si>
    <t>2Y71535</t>
  </si>
  <si>
    <t>2Y71532</t>
  </si>
  <si>
    <t>2Y71799</t>
  </si>
  <si>
    <t>2Y71761</t>
  </si>
  <si>
    <t>2Y71758</t>
  </si>
  <si>
    <t>2Y71739</t>
  </si>
  <si>
    <t>2Y71680</t>
  </si>
  <si>
    <t>2Y71678</t>
  </si>
  <si>
    <t>2Y71800</t>
  </si>
  <si>
    <t>2Y71461</t>
  </si>
  <si>
    <t>2Y71652</t>
  </si>
  <si>
    <t>2Y71798</t>
  </si>
  <si>
    <t>2Y71750</t>
  </si>
  <si>
    <t>2J26276</t>
  </si>
  <si>
    <t>2J26263</t>
  </si>
  <si>
    <t>2Y71403</t>
  </si>
  <si>
    <t>2Y71530</t>
  </si>
  <si>
    <t>2Y71737</t>
  </si>
  <si>
    <t>2Y71753</t>
  </si>
  <si>
    <t>2Y71521</t>
  </si>
  <si>
    <t>2K78527</t>
  </si>
  <si>
    <t>2J26277</t>
  </si>
  <si>
    <t>2Y71639</t>
  </si>
  <si>
    <t>2Y71663</t>
  </si>
  <si>
    <t>2Y71482</t>
  </si>
  <si>
    <t>2Y71744</t>
  </si>
  <si>
    <t>2Y71638</t>
  </si>
  <si>
    <t>2Y71756</t>
  </si>
  <si>
    <t>2Y71460</t>
  </si>
  <si>
    <t>2Y71763</t>
  </si>
  <si>
    <t>2Y71745</t>
  </si>
  <si>
    <t>2K78446</t>
  </si>
  <si>
    <t>2Y71751</t>
  </si>
  <si>
    <t>2Y71725</t>
  </si>
  <si>
    <t>2Y71724</t>
  </si>
  <si>
    <t>2Y71500</t>
  </si>
  <si>
    <t>2Y71465</t>
  </si>
  <si>
    <t>2Y71626</t>
  </si>
  <si>
    <t>2Y71474</t>
  </si>
  <si>
    <t>2K78457</t>
  </si>
  <si>
    <t>2W61835</t>
  </si>
  <si>
    <t>3C55460</t>
  </si>
  <si>
    <t>2Y71351</t>
  </si>
  <si>
    <t>2Y71651</t>
  </si>
  <si>
    <t>2K78650</t>
  </si>
  <si>
    <t>2W61790</t>
  </si>
  <si>
    <t>2L13171</t>
  </si>
  <si>
    <t>2L12999</t>
  </si>
  <si>
    <t>2Y71469</t>
  </si>
  <si>
    <t>2Y71566</t>
  </si>
  <si>
    <t>2W61854</t>
  </si>
  <si>
    <t>2Y71426</t>
  </si>
  <si>
    <t>2Y71344</t>
  </si>
  <si>
    <t>2Y71409</t>
  </si>
  <si>
    <t>2K78525</t>
  </si>
  <si>
    <t>2Y71437</t>
  </si>
  <si>
    <t>2Y71414</t>
  </si>
  <si>
    <t>2Y71434</t>
  </si>
  <si>
    <t>2Y71692</t>
  </si>
  <si>
    <t>2Y71410</t>
  </si>
  <si>
    <t>2Y71471</t>
  </si>
  <si>
    <t>2Y71622</t>
  </si>
  <si>
    <t>2L13006</t>
  </si>
  <si>
    <t>2L12821</t>
  </si>
  <si>
    <t>2L12830</t>
  </si>
  <si>
    <t>2J26256</t>
  </si>
  <si>
    <t>2Y71767</t>
  </si>
  <si>
    <t>2L12831</t>
  </si>
  <si>
    <t>2Y71408</t>
  </si>
  <si>
    <t>2Y71458</t>
  </si>
  <si>
    <t>2Y71440</t>
  </si>
  <si>
    <t>2L13014</t>
  </si>
  <si>
    <t>2Y71700</t>
  </si>
  <si>
    <t>2L12998</t>
  </si>
  <si>
    <t>2Y71794</t>
  </si>
  <si>
    <t>2Y71687</t>
  </si>
  <si>
    <t>2W61892</t>
  </si>
  <si>
    <t>3C55465</t>
  </si>
  <si>
    <t>2Y71658</t>
  </si>
  <si>
    <t>2Y71385</t>
  </si>
  <si>
    <t>2Y71496</t>
  </si>
  <si>
    <t>2L12967</t>
  </si>
  <si>
    <t>2L12813</t>
  </si>
  <si>
    <t>2L12965</t>
  </si>
  <si>
    <t>2Y71693</t>
  </si>
  <si>
    <t>2Y71336</t>
  </si>
  <si>
    <t>2Y71549</t>
  </si>
  <si>
    <t>2Y71412</t>
  </si>
  <si>
    <t>2Y71439</t>
  </si>
  <si>
    <t>2Y71400</t>
  </si>
  <si>
    <t>2Y71491</t>
  </si>
  <si>
    <t>2Y71548</t>
  </si>
  <si>
    <t>2Y71467</t>
  </si>
  <si>
    <t>2Y71567</t>
  </si>
  <si>
    <t>2Y71691</t>
  </si>
  <si>
    <t>2Y71766</t>
  </si>
  <si>
    <t>2Y71459</t>
  </si>
  <si>
    <t>2L12832</t>
  </si>
  <si>
    <t>2Y71407</t>
  </si>
  <si>
    <t>2Y71343</t>
  </si>
  <si>
    <t>2Y71470</t>
  </si>
  <si>
    <t>2Y71497</t>
  </si>
  <si>
    <t>2L13012</t>
  </si>
  <si>
    <t>2L12802</t>
  </si>
  <si>
    <t>2L13018</t>
  </si>
  <si>
    <t>2L12803</t>
  </si>
  <si>
    <t>2L13005</t>
  </si>
  <si>
    <t>2Y71486</t>
  </si>
  <si>
    <t>3C55469</t>
  </si>
  <si>
    <t>2Y71383</t>
  </si>
  <si>
    <t>2Y71484</t>
  </si>
  <si>
    <t>2Y71360</t>
  </si>
  <si>
    <t>2Y71370</t>
  </si>
  <si>
    <t>2Y71772</t>
  </si>
  <si>
    <t>2Y71699</t>
  </si>
  <si>
    <t>2Y71402</t>
  </si>
  <si>
    <t>2Y71795</t>
  </si>
  <si>
    <t>2Y71698</t>
  </si>
  <si>
    <t>2Y71813</t>
  </si>
  <si>
    <t>2L13167</t>
  </si>
  <si>
    <t>2L13007</t>
  </si>
  <si>
    <t>2L13026</t>
  </si>
  <si>
    <t>2L12835</t>
  </si>
  <si>
    <t>2Y71812</t>
  </si>
  <si>
    <t>2Y71433</t>
  </si>
  <si>
    <t>2Y71688</t>
  </si>
  <si>
    <t>2Y71666</t>
  </si>
  <si>
    <t>2Y71517</t>
  </si>
  <si>
    <t>2Y71505</t>
  </si>
  <si>
    <t>2Y71492</t>
  </si>
  <si>
    <t>2Y71342</t>
  </si>
  <si>
    <t>2Y71504</t>
  </si>
  <si>
    <t>2Y71444</t>
  </si>
  <si>
    <t>2Y71694</t>
  </si>
  <si>
    <t>2Y71363</t>
  </si>
  <si>
    <t>2Y71350</t>
  </si>
  <si>
    <t>2Y71359</t>
  </si>
  <si>
    <t>2L12810</t>
  </si>
  <si>
    <t>2L13011</t>
  </si>
  <si>
    <t>2L12809</t>
  </si>
  <si>
    <t>2L13170</t>
  </si>
  <si>
    <t>2L12800</t>
  </si>
  <si>
    <t>2J26254</t>
  </si>
  <si>
    <t>2L12979</t>
  </si>
  <si>
    <t>2L13009</t>
  </si>
  <si>
    <t>2Y71490</t>
  </si>
  <si>
    <t>2L13176</t>
  </si>
  <si>
    <t>2L12804</t>
  </si>
  <si>
    <t>2J26273</t>
  </si>
  <si>
    <t>2L12968</t>
  </si>
  <si>
    <t>2L13021</t>
  </si>
  <si>
    <t>2L13168</t>
  </si>
  <si>
    <t>2Y71697</t>
  </si>
  <si>
    <t>2K78497</t>
  </si>
  <si>
    <t>2L12969</t>
  </si>
  <si>
    <t>2L12993</t>
  </si>
  <si>
    <t>2L13186</t>
  </si>
  <si>
    <t>2L12991</t>
  </si>
  <si>
    <t>2L13019</t>
  </si>
  <si>
    <t>2L13175</t>
  </si>
  <si>
    <t>2Y71345</t>
  </si>
  <si>
    <t>2W61923</t>
  </si>
  <si>
    <t>2W61913</t>
  </si>
  <si>
    <t>2L12983</t>
  </si>
  <si>
    <t>2Y71534</t>
  </si>
  <si>
    <t>2Y71653</t>
  </si>
  <si>
    <t>3C55470</t>
  </si>
  <si>
    <t>2W61866</t>
  </si>
  <si>
    <t>2W61851</t>
  </si>
  <si>
    <t>3C55287</t>
  </si>
  <si>
    <t>3C55282</t>
  </si>
  <si>
    <t>3C55277</t>
  </si>
  <si>
    <t>2W91802</t>
  </si>
  <si>
    <t>3C55484</t>
  </si>
  <si>
    <t>3C55464</t>
  </si>
  <si>
    <t>3C47334</t>
  </si>
  <si>
    <t>3A15735</t>
  </si>
  <si>
    <t>3A15740</t>
  </si>
  <si>
    <t>3C47344</t>
  </si>
  <si>
    <t>3A15720</t>
  </si>
  <si>
    <t>3A15743</t>
  </si>
  <si>
    <t>3C47545</t>
  </si>
  <si>
    <t>3C47339</t>
  </si>
  <si>
    <t>3C47540</t>
  </si>
  <si>
    <t>3A15748</t>
  </si>
  <si>
    <t>3A15718</t>
  </si>
  <si>
    <t>3A15726</t>
  </si>
  <si>
    <t>3A15746</t>
  </si>
  <si>
    <t>3A15706</t>
  </si>
  <si>
    <t>3C47535</t>
  </si>
  <si>
    <t>2Y71493</t>
  </si>
  <si>
    <t>2F24341</t>
  </si>
  <si>
    <t>2F24219</t>
  </si>
  <si>
    <t>2f24279</t>
  </si>
  <si>
    <t>2f24286</t>
  </si>
  <si>
    <t>2f24326</t>
  </si>
  <si>
    <t>2U21161</t>
  </si>
  <si>
    <t>2U21166</t>
  </si>
  <si>
    <t>2U21011</t>
  </si>
  <si>
    <t>2U21080</t>
  </si>
  <si>
    <t>2U21069</t>
  </si>
  <si>
    <t>2U21084</t>
  </si>
  <si>
    <t>2U21146</t>
  </si>
  <si>
    <t>2U21042</t>
  </si>
  <si>
    <t>2U21137</t>
  </si>
  <si>
    <t>2U21018</t>
  </si>
  <si>
    <t>2U21140</t>
  </si>
  <si>
    <t>2U21079</t>
  </si>
  <si>
    <t>2U21036</t>
  </si>
  <si>
    <t>2U21019</t>
  </si>
  <si>
    <t>2U21148</t>
  </si>
  <si>
    <t>2U21070</t>
  </si>
  <si>
    <t>2U21089</t>
  </si>
  <si>
    <t>2U20952</t>
  </si>
  <si>
    <t>2U21063</t>
  </si>
  <si>
    <t>2U21044</t>
  </si>
  <si>
    <t>2U21182</t>
  </si>
  <si>
    <t>2U21107</t>
  </si>
  <si>
    <t>2U21172</t>
  </si>
  <si>
    <t>2U21047</t>
  </si>
  <si>
    <t>2U21155</t>
  </si>
  <si>
    <t>2U21154</t>
  </si>
  <si>
    <t>2U21170</t>
  </si>
  <si>
    <t>2U21051</t>
  </si>
  <si>
    <t>2U21016</t>
  </si>
  <si>
    <t>2U20986</t>
  </si>
  <si>
    <t>2U20989</t>
  </si>
  <si>
    <t>2U21061</t>
  </si>
  <si>
    <t>2U21003</t>
  </si>
  <si>
    <t>2U21106</t>
  </si>
  <si>
    <t>2U21067</t>
  </si>
  <si>
    <t>2U21176</t>
  </si>
  <si>
    <t>2U21017</t>
  </si>
  <si>
    <t>2U20961</t>
  </si>
  <si>
    <t>2U20966</t>
  </si>
  <si>
    <t>2U21184</t>
  </si>
  <si>
    <t>2U20965</t>
  </si>
  <si>
    <t>2U21054</t>
  </si>
  <si>
    <t>2U21173</t>
  </si>
  <si>
    <t>2U21183</t>
  </si>
  <si>
    <t>2U21024</t>
  </si>
  <si>
    <t>2U21114</t>
  </si>
  <si>
    <t>2U21136</t>
  </si>
  <si>
    <t>2U21098</t>
  </si>
  <si>
    <t>2U21152</t>
  </si>
  <si>
    <t>2U21104</t>
  </si>
  <si>
    <t>2U21004</t>
  </si>
  <si>
    <t>2U21049</t>
  </si>
  <si>
    <t>2U20995</t>
  </si>
  <si>
    <t>2U21095</t>
  </si>
  <si>
    <t>2U20981</t>
  </si>
  <si>
    <t>2U21185</t>
  </si>
  <si>
    <t>2U20970</t>
  </si>
  <si>
    <t>2U21002</t>
  </si>
  <si>
    <t>2U21149</t>
  </si>
  <si>
    <t>2U21156</t>
  </si>
  <si>
    <t>2U21179</t>
  </si>
  <si>
    <t>2U21048</t>
  </si>
  <si>
    <t>2U20951</t>
  </si>
  <si>
    <t>2U21083</t>
  </si>
  <si>
    <t>2U21013</t>
  </si>
  <si>
    <t>2U21130</t>
  </si>
  <si>
    <t>2U21169</t>
  </si>
  <si>
    <t>2U21026</t>
  </si>
  <si>
    <t>2U21039</t>
  </si>
  <si>
    <t>2U21038</t>
  </si>
  <si>
    <t>2F24434</t>
  </si>
  <si>
    <t>2F24353</t>
  </si>
  <si>
    <t>2F24372</t>
  </si>
  <si>
    <t>2U20957</t>
  </si>
  <si>
    <t>2U21028</t>
  </si>
  <si>
    <t>2U21094</t>
  </si>
  <si>
    <t>2U21174</t>
  </si>
  <si>
    <t>2F24436</t>
  </si>
  <si>
    <t>2U21157</t>
  </si>
  <si>
    <t>2U21033</t>
  </si>
  <si>
    <t>2U21043</t>
  </si>
  <si>
    <t>2U20959</t>
  </si>
  <si>
    <t>2U20960</t>
  </si>
  <si>
    <t>2U21035</t>
  </si>
  <si>
    <t>2U20956</t>
  </si>
  <si>
    <t>2F24308</t>
  </si>
  <si>
    <t>2F24332</t>
  </si>
  <si>
    <t>2F24382</t>
  </si>
  <si>
    <t>2F24403</t>
  </si>
  <si>
    <t>2F24303</t>
  </si>
  <si>
    <t>2F24358</t>
  </si>
  <si>
    <t>2F24388</t>
  </si>
  <si>
    <t>2F24410</t>
  </si>
  <si>
    <t>2F24238</t>
  </si>
  <si>
    <t>2F24348</t>
  </si>
  <si>
    <t>2F24397</t>
  </si>
  <si>
    <t>2F24409</t>
  </si>
  <si>
    <t>2F24264</t>
  </si>
  <si>
    <t>2F24269</t>
  </si>
  <si>
    <t>2F24357</t>
  </si>
  <si>
    <t>2F24401</t>
  </si>
  <si>
    <t>2F24270</t>
  </si>
  <si>
    <t>2F24396</t>
  </si>
  <si>
    <t>2F24408</t>
  </si>
  <si>
    <t>2F24413</t>
  </si>
  <si>
    <t>2F24260</t>
  </si>
  <si>
    <t>2F24283</t>
  </si>
  <si>
    <t>2F24495</t>
  </si>
  <si>
    <t>2F24304</t>
  </si>
  <si>
    <t>2F24234</t>
  </si>
  <si>
    <t>2F24239</t>
  </si>
  <si>
    <t>2F24343</t>
  </si>
  <si>
    <t>2F24392</t>
  </si>
  <si>
    <t>2U21099</t>
  </si>
  <si>
    <t>2U21165</t>
  </si>
  <si>
    <t>2U21093</t>
  </si>
  <si>
    <t>2U21180</t>
  </si>
  <si>
    <t>2U21025</t>
  </si>
  <si>
    <t>2U21023</t>
  </si>
  <si>
    <t>2U21029</t>
  </si>
  <si>
    <t>2U21064</t>
  </si>
  <si>
    <t>2U21164</t>
  </si>
  <si>
    <t>2U21041</t>
  </si>
  <si>
    <t>2U21077</t>
  </si>
  <si>
    <t>2U21009</t>
  </si>
  <si>
    <t>2U20964</t>
  </si>
  <si>
    <t>2U20969</t>
  </si>
  <si>
    <t>2U20996</t>
  </si>
  <si>
    <t>2U21071</t>
  </si>
  <si>
    <t>2U21131</t>
  </si>
  <si>
    <t>2U31132</t>
  </si>
  <si>
    <t>2U21145</t>
  </si>
  <si>
    <t>2U21151</t>
  </si>
  <si>
    <t>2U21021</t>
  </si>
  <si>
    <t>2U21118</t>
  </si>
  <si>
    <t>2U21085</t>
  </si>
  <si>
    <t>2U21027</t>
  </si>
  <si>
    <t>2U21072</t>
  </si>
  <si>
    <t>2U21113</t>
  </si>
  <si>
    <t>2U21119</t>
  </si>
  <si>
    <t>2U21022</t>
  </si>
  <si>
    <t>2U21068</t>
  </si>
  <si>
    <t>2U21150</t>
  </si>
  <si>
    <t>2U21177</t>
  </si>
  <si>
    <t>2U20967</t>
  </si>
  <si>
    <t>2U21008</t>
  </si>
  <si>
    <t>2U21075</t>
  </si>
  <si>
    <t>2U21115</t>
  </si>
  <si>
    <t>2U21153</t>
  </si>
  <si>
    <t>2U21073</t>
  </si>
  <si>
    <t>2U21100</t>
  </si>
  <si>
    <t>2U21171</t>
  </si>
  <si>
    <t>A588242</t>
  </si>
  <si>
    <t>2J26313</t>
  </si>
  <si>
    <t>2K78489</t>
  </si>
  <si>
    <t>2K78654</t>
  </si>
  <si>
    <t>2J26262</t>
  </si>
  <si>
    <t>A588346</t>
  </si>
  <si>
    <t>A588255</t>
  </si>
  <si>
    <t>2K78572</t>
  </si>
  <si>
    <t>2K78427</t>
  </si>
  <si>
    <t>A588305</t>
  </si>
  <si>
    <t>2K78601</t>
  </si>
  <si>
    <t>2K78646</t>
  </si>
  <si>
    <t>A588311</t>
  </si>
  <si>
    <t>A588315</t>
  </si>
  <si>
    <t>A588324</t>
  </si>
  <si>
    <t>2J26327</t>
  </si>
  <si>
    <t>2K78453</t>
  </si>
  <si>
    <t>A588264</t>
  </si>
  <si>
    <t>A588217</t>
  </si>
  <si>
    <t>A588283</t>
  </si>
  <si>
    <t>2K78459</t>
  </si>
  <si>
    <t>3C47349</t>
  </si>
  <si>
    <t>A588266</t>
  </si>
  <si>
    <t>A588224</t>
  </si>
  <si>
    <t>2K78456</t>
  </si>
  <si>
    <t>2K78592</t>
  </si>
  <si>
    <t>A588262</t>
  </si>
  <si>
    <t>A588248</t>
  </si>
  <si>
    <t>2K78608</t>
  </si>
  <si>
    <t>3A16012</t>
  </si>
  <si>
    <t>3A15752</t>
  </si>
  <si>
    <t>2J26264</t>
  </si>
  <si>
    <t>2K78480</t>
  </si>
  <si>
    <t>A588253</t>
  </si>
  <si>
    <t>2J26323</t>
  </si>
  <si>
    <t>2K78610</t>
  </si>
  <si>
    <t>2K78632</t>
  </si>
  <si>
    <t>2K78472</t>
  </si>
  <si>
    <t>2K78474</t>
  </si>
  <si>
    <t>2K78455</t>
  </si>
  <si>
    <t>2K78617</t>
  </si>
  <si>
    <t>2K78468</t>
  </si>
  <si>
    <t>2K78604</t>
  </si>
  <si>
    <t>2K78520</t>
  </si>
  <si>
    <t>2K78611</t>
  </si>
  <si>
    <t>2K78425</t>
  </si>
  <si>
    <t>2K78635</t>
  </si>
  <si>
    <t>2K78606</t>
  </si>
  <si>
    <t>2K78473</t>
  </si>
  <si>
    <t>2K78615</t>
  </si>
  <si>
    <t>2K78641</t>
  </si>
  <si>
    <t>2K78483</t>
  </si>
  <si>
    <t>2K78607</t>
  </si>
  <si>
    <t>A452336</t>
  </si>
  <si>
    <t>A349647</t>
  </si>
  <si>
    <t>A589613</t>
  </si>
  <si>
    <t>A349648</t>
  </si>
  <si>
    <t>3C67423</t>
  </si>
  <si>
    <t>3C81081</t>
  </si>
  <si>
    <t>A349649</t>
  </si>
  <si>
    <t>A452335</t>
  </si>
  <si>
    <t>A589472</t>
  </si>
  <si>
    <t>3H18794</t>
  </si>
  <si>
    <t>A349650</t>
  </si>
  <si>
    <t>A452334</t>
  </si>
  <si>
    <t>3H18791</t>
  </si>
  <si>
    <t>3C67377</t>
  </si>
  <si>
    <t>A452338</t>
  </si>
  <si>
    <t>3C67521</t>
  </si>
  <si>
    <t>3C67489</t>
  </si>
  <si>
    <t>3H18793</t>
  </si>
  <si>
    <t>A589611</t>
  </si>
  <si>
    <t>3C67465</t>
  </si>
  <si>
    <t>A349646</t>
  </si>
  <si>
    <t>3H18795</t>
  </si>
  <si>
    <t>3H18792</t>
  </si>
  <si>
    <t>A452337</t>
  </si>
  <si>
    <t>2Y71533</t>
  </si>
  <si>
    <t>2Y71715</t>
  </si>
  <si>
    <t>2Y71381</t>
  </si>
  <si>
    <t>2Y71436</t>
  </si>
  <si>
    <t>2Y71446</t>
  </si>
  <si>
    <t>2Y71442</t>
  </si>
  <si>
    <t>2Y71506</t>
  </si>
  <si>
    <t>2Y71428</t>
  </si>
  <si>
    <t>2Y71494</t>
  </si>
  <si>
    <t>2Y71510</t>
  </si>
  <si>
    <t>2Y71537</t>
  </si>
  <si>
    <t>2Y71473</t>
  </si>
  <si>
    <t>2Y71413</t>
  </si>
  <si>
    <t>2Y71415</t>
  </si>
  <si>
    <t>2Y71523</t>
  </si>
  <si>
    <t>2Y71450</t>
  </si>
  <si>
    <t>2Y71451</t>
  </si>
  <si>
    <t>2Y71713</t>
  </si>
  <si>
    <t>2Y71427</t>
  </si>
  <si>
    <t>2Y71495</t>
  </si>
  <si>
    <t>2Y71447</t>
  </si>
  <si>
    <t>2Y71380</t>
  </si>
  <si>
    <t>2Y71443</t>
  </si>
  <si>
    <t>2Y71455</t>
  </si>
  <si>
    <t>2Y71406</t>
  </si>
  <si>
    <t>2Y71453</t>
  </si>
  <si>
    <t>2Y71704</t>
  </si>
  <si>
    <t>2Y71512</t>
  </si>
  <si>
    <t>2Y71435</t>
  </si>
  <si>
    <t>2Y71703</t>
  </si>
  <si>
    <t>2Y71411</t>
  </si>
  <si>
    <t>2Y71657</t>
  </si>
  <si>
    <t>2Y71488</t>
  </si>
  <si>
    <t>2Y71452</t>
  </si>
  <si>
    <t>2Y71457</t>
  </si>
  <si>
    <t>2Y71513</t>
  </si>
  <si>
    <t>2Y71709</t>
  </si>
  <si>
    <t>2Y71362</t>
  </si>
  <si>
    <t>2Y71516</t>
  </si>
  <si>
    <t>2Y71448</t>
  </si>
  <si>
    <t>2Y71429</t>
  </si>
  <si>
    <t>2Y71522</t>
  </si>
  <si>
    <t>2Y71367</t>
  </si>
  <si>
    <t>2Y71650</t>
  </si>
  <si>
    <t>2Y71527</t>
  </si>
  <si>
    <t>2Y71686</t>
  </si>
  <si>
    <t>2Y71366</t>
  </si>
  <si>
    <t>2Y71358</t>
  </si>
  <si>
    <t>2Y71774</t>
  </si>
  <si>
    <t>2Y71382</t>
  </si>
  <si>
    <t>2Y71431</t>
  </si>
  <si>
    <t>2Y71384</t>
  </si>
  <si>
    <t>2Y71430</t>
  </si>
  <si>
    <t>2Y71526</t>
  </si>
  <si>
    <t>2Y71507</t>
  </si>
  <si>
    <t>2Y71705</t>
  </si>
  <si>
    <t>2Y71356</t>
  </si>
  <si>
    <t>2Y71775</t>
  </si>
  <si>
    <t>2Y71706</t>
  </si>
  <si>
    <t>2Y71357</t>
  </si>
  <si>
    <t>2Y71702</t>
  </si>
  <si>
    <t>2Y71792</t>
  </si>
  <si>
    <t>2Y71489</t>
  </si>
  <si>
    <t>2Y71441</t>
  </si>
  <si>
    <t>2Y71369</t>
  </si>
  <si>
    <t>2Y71759</t>
  </si>
  <si>
    <t>2Y71468</t>
  </si>
  <si>
    <t>2Y71464</t>
  </si>
  <si>
    <t>2Y71656</t>
  </si>
  <si>
    <t>2Y71707</t>
  </si>
  <si>
    <t>2Y71445</t>
  </si>
  <si>
    <t>2Y71711</t>
  </si>
  <si>
    <t>2Y71449</t>
  </si>
  <si>
    <t>2Y71793</t>
  </si>
  <si>
    <t>2Y71368</t>
  </si>
  <si>
    <t>2Y71432</t>
  </si>
  <si>
    <t>2Y71503</t>
  </si>
  <si>
    <t>2Y71456</t>
  </si>
  <si>
    <t>2Y71511</t>
  </si>
  <si>
    <t>2Y71438</t>
  </si>
  <si>
    <t>2L12834</t>
  </si>
  <si>
    <t>2L13109</t>
  </si>
  <si>
    <t>2L12978</t>
  </si>
  <si>
    <t>2L13008</t>
  </si>
  <si>
    <t>2L13091</t>
  </si>
  <si>
    <t>2L12972</t>
  </si>
  <si>
    <t>2L12825</t>
  </si>
  <si>
    <t>2L13000</t>
  </si>
  <si>
    <t>2L13088</t>
  </si>
  <si>
    <t>2L12808</t>
  </si>
  <si>
    <t>2L13156</t>
  </si>
  <si>
    <t>2L12807</t>
  </si>
  <si>
    <t>2L12816</t>
  </si>
  <si>
    <t>2L12906</t>
  </si>
  <si>
    <t>2L13180</t>
  </si>
  <si>
    <t>2L13025</t>
  </si>
  <si>
    <t>A838006</t>
  </si>
  <si>
    <t>A837897</t>
  </si>
  <si>
    <t>3A15957</t>
  </si>
  <si>
    <t>A588232</t>
  </si>
  <si>
    <t>A588320</t>
  </si>
  <si>
    <t>2Y71613</t>
  </si>
  <si>
    <t>2Y71733</t>
  </si>
  <si>
    <t>2Y71547</t>
  </si>
  <si>
    <t>2Y71779</t>
  </si>
  <si>
    <t>2Y71820</t>
  </si>
  <si>
    <t>2Y71834</t>
  </si>
  <si>
    <t>2Y71664</t>
  </si>
  <si>
    <t>2Y71609</t>
  </si>
  <si>
    <t>2Y71803</t>
  </si>
  <si>
    <t>2Y71788</t>
  </si>
  <si>
    <t>2Y71819</t>
  </si>
  <si>
    <t>2Y71833</t>
  </si>
  <si>
    <t>2Y71611</t>
  </si>
  <si>
    <t>3C48141</t>
  </si>
  <si>
    <t>3F20406</t>
  </si>
  <si>
    <t>3F20407</t>
  </si>
  <si>
    <t>3F20256</t>
  </si>
  <si>
    <t>3F20423</t>
  </si>
  <si>
    <t>3F20429</t>
  </si>
  <si>
    <t>3F20424</t>
  </si>
  <si>
    <t>2Y71394</t>
  </si>
  <si>
    <t>3F20441</t>
  </si>
  <si>
    <t>3F20467</t>
  </si>
  <si>
    <t>3F20408</t>
  </si>
  <si>
    <t>3F20386</t>
  </si>
  <si>
    <t>3F20416</t>
  </si>
  <si>
    <t>3F20489</t>
  </si>
  <si>
    <t>3F20409</t>
  </si>
  <si>
    <t>2Y71810</t>
  </si>
  <si>
    <t>3F20364</t>
  </si>
  <si>
    <t>3C28484</t>
  </si>
  <si>
    <t>3F20465</t>
  </si>
  <si>
    <t>3F20383</t>
  </si>
  <si>
    <t>3F20426</t>
  </si>
  <si>
    <t>3A16269</t>
  </si>
  <si>
    <t>3F20428</t>
  </si>
  <si>
    <t>3F20365</t>
  </si>
  <si>
    <t>3F20449</t>
  </si>
  <si>
    <t>3F20492</t>
  </si>
  <si>
    <t>3F20257</t>
  </si>
  <si>
    <t>3F20448</t>
  </si>
  <si>
    <t>3F20447</t>
  </si>
  <si>
    <t>3F20431</t>
  </si>
  <si>
    <t>3F20384</t>
  </si>
  <si>
    <t>3C28475</t>
  </si>
  <si>
    <t>2X91071</t>
  </si>
  <si>
    <t>3F20361</t>
  </si>
  <si>
    <t>3F20443</t>
  </si>
  <si>
    <t>3F20427</t>
  </si>
  <si>
    <t>3A16604</t>
  </si>
  <si>
    <t>3F20363</t>
  </si>
  <si>
    <t>3F20477</t>
  </si>
  <si>
    <t>3F20466</t>
  </si>
  <si>
    <t>3F20430</t>
  </si>
  <si>
    <t>3F20442</t>
  </si>
  <si>
    <t>2Y71815</t>
  </si>
  <si>
    <t>3F20491</t>
  </si>
  <si>
    <t>2Y71784</t>
  </si>
  <si>
    <t>2Y71576</t>
  </si>
  <si>
    <t>2Y71572</t>
  </si>
  <si>
    <t>2Y71668</t>
  </si>
  <si>
    <t>2Y71341</t>
  </si>
  <si>
    <t>3F20385</t>
  </si>
  <si>
    <t>3F20410</t>
  </si>
  <si>
    <t>2Y71645</t>
  </si>
  <si>
    <t>2Y71616</t>
  </si>
  <si>
    <t>3C47826</t>
  </si>
  <si>
    <t>2Y71780</t>
  </si>
  <si>
    <t>2Y71716</t>
  </si>
  <si>
    <t>2Y71390</t>
  </si>
  <si>
    <t>2Y71401</t>
  </si>
  <si>
    <t>2Y71374</t>
  </si>
  <si>
    <t>2Y71387</t>
  </si>
  <si>
    <t>2Y71646</t>
  </si>
  <si>
    <t>2Y71565</t>
  </si>
  <si>
    <t>2Y71392</t>
  </si>
  <si>
    <t>3C28472</t>
  </si>
  <si>
    <t>2Y71558</t>
  </si>
  <si>
    <t>2Y71660</t>
  </si>
  <si>
    <t>2Y71811</t>
  </si>
  <si>
    <t>2Y71399</t>
  </si>
  <si>
    <t>2Y71726</t>
  </si>
  <si>
    <t>3F20445</t>
  </si>
  <si>
    <t>2Y71782</t>
  </si>
  <si>
    <t>3A24036</t>
  </si>
  <si>
    <t>2Y71618</t>
  </si>
  <si>
    <t>A837840</t>
  </si>
  <si>
    <t>A838014</t>
  </si>
  <si>
    <t>3A16599</t>
  </si>
  <si>
    <t>2Y71499</t>
  </si>
  <si>
    <t>2Y71389</t>
  </si>
  <si>
    <t>2Y71748</t>
  </si>
  <si>
    <t>3C48096</t>
  </si>
  <si>
    <t>3C28508</t>
  </si>
  <si>
    <t>3H18582</t>
  </si>
  <si>
    <t>3H18354</t>
  </si>
  <si>
    <t>A838070</t>
  </si>
  <si>
    <t>A837985</t>
  </si>
  <si>
    <t>A837769</t>
  </si>
  <si>
    <t>A838019</t>
  </si>
  <si>
    <t>A837946</t>
  </si>
  <si>
    <t>A838001</t>
  </si>
  <si>
    <t>A838012</t>
  </si>
  <si>
    <t>A837902</t>
  </si>
  <si>
    <t>3H18319</t>
  </si>
  <si>
    <t>3H18324</t>
  </si>
  <si>
    <t>3H18344</t>
  </si>
  <si>
    <t>3H18359</t>
  </si>
  <si>
    <t>3H18574</t>
  </si>
  <si>
    <t>3H18329</t>
  </si>
  <si>
    <t>3H18334</t>
  </si>
  <si>
    <t>3H18349</t>
  </si>
  <si>
    <t>3H18357</t>
  </si>
  <si>
    <t>3H18577</t>
  </si>
  <si>
    <t>3H18332</t>
  </si>
  <si>
    <t>3H18597</t>
  </si>
  <si>
    <t>3H18612</t>
  </si>
  <si>
    <t>3H18337</t>
  </si>
  <si>
    <t>3H18352</t>
  </si>
  <si>
    <t>3H18602</t>
  </si>
  <si>
    <t>3A24046</t>
  </si>
  <si>
    <t>3A24056</t>
  </si>
  <si>
    <t>3A24301</t>
  </si>
  <si>
    <t>3A24071</t>
  </si>
  <si>
    <t>3A24306</t>
  </si>
  <si>
    <t>3A24316</t>
  </si>
  <si>
    <t>3A24281</t>
  </si>
  <si>
    <t>3A24391</t>
  </si>
  <si>
    <t>3C47961</t>
  </si>
  <si>
    <t>3C47966</t>
  </si>
  <si>
    <t>3C48146</t>
  </si>
  <si>
    <t>3C48091</t>
  </si>
  <si>
    <t>3C48116</t>
  </si>
  <si>
    <t>3C48121</t>
  </si>
  <si>
    <t>3A16319</t>
  </si>
  <si>
    <t>3A16589</t>
  </si>
  <si>
    <t>3A16619</t>
  </si>
  <si>
    <t>3A16294</t>
  </si>
  <si>
    <t>3A16534</t>
  </si>
  <si>
    <t>3A16559</t>
  </si>
  <si>
    <t>A837889</t>
  </si>
  <si>
    <t>A837697</t>
  </si>
  <si>
    <t>A837649</t>
  </si>
  <si>
    <t>A837686</t>
  </si>
  <si>
    <t>A837989</t>
  </si>
  <si>
    <t>A837864</t>
  </si>
  <si>
    <t>A837782</t>
  </si>
  <si>
    <t>A837716</t>
  </si>
  <si>
    <t>A837756</t>
  </si>
  <si>
    <t>A838005</t>
  </si>
  <si>
    <t>A837681</t>
  </si>
  <si>
    <t>A837700</t>
  </si>
  <si>
    <t>A837757</t>
  </si>
  <si>
    <t>A837941</t>
  </si>
  <si>
    <t>A837781</t>
  </si>
  <si>
    <t>A837715</t>
  </si>
  <si>
    <t>A837762</t>
  </si>
  <si>
    <t>A837665</t>
  </si>
  <si>
    <t>A837695</t>
  </si>
  <si>
    <t>A838089</t>
  </si>
  <si>
    <t>A837847</t>
  </si>
  <si>
    <t>A837679</t>
  </si>
  <si>
    <t>A837867</t>
  </si>
  <si>
    <t>A837680</t>
  </si>
  <si>
    <t>2H97622</t>
  </si>
  <si>
    <t>2H97592</t>
  </si>
  <si>
    <t>A665539</t>
  </si>
  <si>
    <t>A665579</t>
  </si>
  <si>
    <t>2H97603</t>
  </si>
  <si>
    <t>A665541</t>
  </si>
  <si>
    <t>A665502</t>
  </si>
  <si>
    <t>A665499</t>
  </si>
  <si>
    <t>A665609</t>
  </si>
  <si>
    <t>A665531</t>
  </si>
  <si>
    <t>A665543</t>
  </si>
  <si>
    <t>A665521</t>
  </si>
  <si>
    <t>A665553</t>
  </si>
  <si>
    <t>A665561</t>
  </si>
  <si>
    <t>A665615</t>
  </si>
  <si>
    <t>A665510</t>
  </si>
  <si>
    <t>A665598</t>
  </si>
  <si>
    <t>2H97623</t>
  </si>
  <si>
    <t>A665557</t>
  </si>
  <si>
    <t>A665562</t>
  </si>
  <si>
    <t>A665517</t>
  </si>
  <si>
    <t>A665603</t>
  </si>
  <si>
    <t>A665485</t>
  </si>
  <si>
    <t>2H97575</t>
  </si>
  <si>
    <t>A665610</t>
  </si>
  <si>
    <t>3F20284</t>
  </si>
  <si>
    <t>3F20271</t>
  </si>
  <si>
    <t>3F20472</t>
  </si>
  <si>
    <t>3F20207</t>
  </si>
  <si>
    <t>3C28493</t>
  </si>
  <si>
    <t>3F20473</t>
  </si>
  <si>
    <t>3F20454</t>
  </si>
  <si>
    <t>3F20422</t>
  </si>
  <si>
    <t>3F20387</t>
  </si>
  <si>
    <t>3F20362</t>
  </si>
  <si>
    <t>3F20439</t>
  </si>
  <si>
    <t>3F20206</t>
  </si>
  <si>
    <t>3F20285</t>
  </si>
  <si>
    <t>3F20415</t>
  </si>
  <si>
    <t>3F20455</t>
  </si>
  <si>
    <t>3F20421</t>
  </si>
  <si>
    <t>3F20389</t>
  </si>
  <si>
    <t>3F20440</t>
  </si>
  <si>
    <t>3C28479</t>
  </si>
  <si>
    <t>3F20484</t>
  </si>
  <si>
    <t>3F20274</t>
  </si>
  <si>
    <t>3F20222</t>
  </si>
  <si>
    <t>A665574</t>
  </si>
  <si>
    <t>A665572</t>
  </si>
  <si>
    <t>A665612</t>
  </si>
  <si>
    <t>3F20494</t>
  </si>
  <si>
    <t>3F20366</t>
  </si>
  <si>
    <t>3F20390</t>
  </si>
  <si>
    <t>3F20270</t>
  </si>
  <si>
    <t>3F20434</t>
  </si>
  <si>
    <t>3F20402</t>
  </si>
  <si>
    <t>3F20452</t>
  </si>
  <si>
    <t>3F20483</t>
  </si>
  <si>
    <t>3F20379</t>
  </si>
  <si>
    <t>2X90972</t>
  </si>
  <si>
    <t>3F20418</t>
  </si>
  <si>
    <t>3F20275</t>
  </si>
  <si>
    <t>A665549</t>
  </si>
  <si>
    <t>3F20420</t>
  </si>
  <si>
    <t>3F20482</t>
  </si>
  <si>
    <t>3F20414</t>
  </si>
  <si>
    <t>3F20485</t>
  </si>
  <si>
    <t>3F20457</t>
  </si>
  <si>
    <t>3F20377</t>
  </si>
  <si>
    <t>3F20397</t>
  </si>
  <si>
    <t>A665501</t>
  </si>
  <si>
    <t>3F20238</t>
  </si>
  <si>
    <t>3F20417</t>
  </si>
  <si>
    <t>3F20239</t>
  </si>
  <si>
    <t>3F20475</t>
  </si>
  <si>
    <t>3F20463</t>
  </si>
  <si>
    <t>A665536</t>
  </si>
  <si>
    <t>A665593</t>
  </si>
  <si>
    <t>A665608</t>
  </si>
  <si>
    <t>3F20293</t>
  </si>
  <si>
    <t>3F20367</t>
  </si>
  <si>
    <t>3F20283</t>
  </si>
  <si>
    <t>3F20223</t>
  </si>
  <si>
    <t>3F20453</t>
  </si>
  <si>
    <t>3F20246</t>
  </si>
  <si>
    <t>3C28417</t>
  </si>
  <si>
    <t>2X91068</t>
  </si>
  <si>
    <t>A665520</t>
  </si>
  <si>
    <t>A665560</t>
  </si>
  <si>
    <t>3F20458</t>
  </si>
  <si>
    <t>3F20432</t>
  </si>
  <si>
    <t>3F20419</t>
  </si>
  <si>
    <t>3F20456</t>
  </si>
  <si>
    <t>3F20481</t>
  </si>
  <si>
    <t>3F20500</t>
  </si>
  <si>
    <t>3F20493</t>
  </si>
  <si>
    <t>3F20438</t>
  </si>
  <si>
    <t>3F20471</t>
  </si>
  <si>
    <t>3F20380</t>
  </si>
  <si>
    <t>3F20450</t>
  </si>
  <si>
    <t>3F20308</t>
  </si>
  <si>
    <t>3F20486</t>
  </si>
  <si>
    <t>3F20292</t>
  </si>
  <si>
    <t>3F20359</t>
  </si>
  <si>
    <t>3F20496</t>
  </si>
  <si>
    <t>3F20401</t>
  </si>
  <si>
    <t>3F20396</t>
  </si>
  <si>
    <t>3F20282</t>
  </si>
  <si>
    <t>3F20433</t>
  </si>
  <si>
    <t>3F20247</t>
  </si>
  <si>
    <t>3F20451</t>
  </si>
  <si>
    <t>3F20469</t>
  </si>
  <si>
    <t>3F20470</t>
  </si>
  <si>
    <t>3F20378</t>
  </si>
  <si>
    <t>3F20468</t>
  </si>
  <si>
    <t>3F20480</t>
  </si>
  <si>
    <t>3F20376</t>
  </si>
  <si>
    <t>3F20462</t>
  </si>
  <si>
    <t>3F20464</t>
  </si>
  <si>
    <t>3F20388</t>
  </si>
  <si>
    <t>A587819</t>
  </si>
  <si>
    <t>A587825</t>
  </si>
  <si>
    <t>3A15425</t>
  </si>
  <si>
    <t>3A14947</t>
  </si>
  <si>
    <t>2U21092</t>
  </si>
  <si>
    <t>2U21163</t>
  </si>
  <si>
    <t>2U21122</t>
  </si>
  <si>
    <t>2U21144</t>
  </si>
  <si>
    <t>2U21138</t>
  </si>
  <si>
    <t>2U21101</t>
  </si>
  <si>
    <t>2U21158</t>
  </si>
  <si>
    <t>2U20998</t>
  </si>
  <si>
    <t>2U20977</t>
  </si>
  <si>
    <t>2U20953</t>
  </si>
  <si>
    <t>2U21108</t>
  </si>
  <si>
    <t>2U21111</t>
  </si>
  <si>
    <t>2U20976</t>
  </si>
  <si>
    <t>2U21116</t>
  </si>
  <si>
    <t>2U21167</t>
  </si>
  <si>
    <t>2U21010</t>
  </si>
  <si>
    <t>2U21081</t>
  </si>
  <si>
    <t>2U20997</t>
  </si>
  <si>
    <t>2U21045</t>
  </si>
  <si>
    <t>2U21121</t>
  </si>
  <si>
    <t>3C28419</t>
  </si>
  <si>
    <t>2K78521</t>
  </si>
  <si>
    <t>C233559</t>
  </si>
  <si>
    <t>A665577</t>
  </si>
  <si>
    <t>A665509</t>
  </si>
  <si>
    <t>A665511</t>
  </si>
  <si>
    <t>2L12883</t>
  </si>
  <si>
    <t>A665547</t>
  </si>
  <si>
    <t>2W61900</t>
  </si>
  <si>
    <t>A665576</t>
  </si>
  <si>
    <t>2L12797</t>
  </si>
  <si>
    <t>A665563</t>
  </si>
  <si>
    <t>2K78605</t>
  </si>
  <si>
    <t>3C28483</t>
  </si>
  <si>
    <t>2L12909</t>
  </si>
  <si>
    <t>2K78441</t>
  </si>
  <si>
    <t>2L13089</t>
  </si>
  <si>
    <t>2L12911</t>
  </si>
  <si>
    <t>A665565</t>
  </si>
  <si>
    <t>2K78609</t>
  </si>
  <si>
    <t>A665516</t>
  </si>
  <si>
    <t>2L13087</t>
  </si>
  <si>
    <t>2L13010</t>
  </si>
  <si>
    <t>C233035</t>
  </si>
  <si>
    <t>C232915</t>
  </si>
  <si>
    <t>C233112</t>
  </si>
  <si>
    <t>C233418</t>
  </si>
  <si>
    <t>C233059</t>
  </si>
  <si>
    <t>C233476</t>
  </si>
  <si>
    <t>C233446</t>
  </si>
  <si>
    <t>2K78637</t>
  </si>
  <si>
    <t>A665556</t>
  </si>
  <si>
    <t>A665535</t>
  </si>
  <si>
    <t>A665548</t>
  </si>
  <si>
    <t>A665614</t>
  </si>
  <si>
    <t>3C28463</t>
  </si>
  <si>
    <t>2K78636</t>
  </si>
  <si>
    <t>2W61869</t>
  </si>
  <si>
    <t>2W61906</t>
  </si>
  <si>
    <t>2W61856</t>
  </si>
  <si>
    <t>2W61867</t>
  </si>
  <si>
    <t>2K78478</t>
  </si>
  <si>
    <t>2K78447</t>
  </si>
  <si>
    <t>2K78475</t>
  </si>
  <si>
    <t>3C28500</t>
  </si>
  <si>
    <t>3C28429</t>
  </si>
  <si>
    <t>2L12798</t>
  </si>
  <si>
    <t>2W61799</t>
  </si>
  <si>
    <t>2W61877</t>
  </si>
  <si>
    <t>2W61910</t>
  </si>
  <si>
    <t>2Z37934</t>
  </si>
  <si>
    <t>2Z37929</t>
  </si>
  <si>
    <t>C233102</t>
  </si>
  <si>
    <t>C233113</t>
  </si>
  <si>
    <t>3F20459</t>
  </si>
  <si>
    <t>2Y71583</t>
  </si>
  <si>
    <t>3F20490</t>
  </si>
  <si>
    <t>2Y71635</t>
  </si>
  <si>
    <t>2Y71804</t>
  </si>
  <si>
    <t>2Y71727</t>
  </si>
  <si>
    <t>2Y71575</t>
  </si>
  <si>
    <t>2Y71806</t>
  </si>
  <si>
    <t>2Y71671</t>
  </si>
  <si>
    <t>3F20437</t>
  </si>
  <si>
    <t>2Y71647</t>
  </si>
  <si>
    <t>3F20479</t>
  </si>
  <si>
    <t>3F20357</t>
  </si>
  <si>
    <t>2Y71789</t>
  </si>
  <si>
    <t>2Y71797</t>
  </si>
  <si>
    <t>3F20356</t>
  </si>
  <si>
    <t>2Y71661</t>
  </si>
  <si>
    <t>3F20444</t>
  </si>
  <si>
    <t>3F20460</t>
  </si>
  <si>
    <t>2Y71831</t>
  </si>
  <si>
    <t>2Y71721</t>
  </si>
  <si>
    <t>3F20374</t>
  </si>
  <si>
    <t>3F20375</t>
  </si>
  <si>
    <t>2Y71634</t>
  </si>
  <si>
    <t>3F20436</t>
  </si>
  <si>
    <t>2Y71791</t>
  </si>
  <si>
    <t>2Y71764</t>
  </si>
  <si>
    <t>2Y71817</t>
  </si>
  <si>
    <t>2Y71559</t>
  </si>
  <si>
    <t>2Y71717</t>
  </si>
  <si>
    <t>3F20413</t>
  </si>
  <si>
    <t>2Y71619</t>
  </si>
  <si>
    <t>2Y71564</t>
  </si>
  <si>
    <t>2Y71809</t>
  </si>
  <si>
    <t>3F20412</t>
  </si>
  <si>
    <t>3F20411</t>
  </si>
  <si>
    <t>A587828</t>
  </si>
  <si>
    <t>3C47012</t>
  </si>
  <si>
    <t>A587802</t>
  </si>
  <si>
    <t>C414826</t>
  </si>
  <si>
    <t>A665573</t>
  </si>
  <si>
    <t>A665519</t>
  </si>
  <si>
    <t>C414825</t>
  </si>
  <si>
    <t>C414769</t>
  </si>
  <si>
    <t>C414816</t>
  </si>
  <si>
    <t>A665542</t>
  </si>
  <si>
    <t>A665559</t>
  </si>
  <si>
    <t>C414814</t>
  </si>
  <si>
    <t>A665532</t>
  </si>
  <si>
    <t>C414809</t>
  </si>
  <si>
    <t>C414878</t>
  </si>
  <si>
    <t>C414775</t>
  </si>
  <si>
    <t>C414904</t>
  </si>
  <si>
    <t>C414835</t>
  </si>
  <si>
    <t>A665578</t>
  </si>
  <si>
    <t>2J26259</t>
  </si>
  <si>
    <t>C233060</t>
  </si>
  <si>
    <t>C414905</t>
  </si>
  <si>
    <t>C414813</t>
  </si>
  <si>
    <t>C414807</t>
  </si>
  <si>
    <t>C414723</t>
  </si>
  <si>
    <t>C414888</t>
  </si>
  <si>
    <t>C414819</t>
  </si>
  <si>
    <t>C414909</t>
  </si>
  <si>
    <t>C414884</t>
  </si>
  <si>
    <t>C414891</t>
  </si>
  <si>
    <t>C414800</t>
  </si>
  <si>
    <t>C414803</t>
  </si>
  <si>
    <t>C414906</t>
  </si>
  <si>
    <t>C414907</t>
  </si>
  <si>
    <t>C414903</t>
  </si>
  <si>
    <t>C414912</t>
  </si>
  <si>
    <t>C414821</t>
  </si>
  <si>
    <t>C414838</t>
  </si>
  <si>
    <t>C414911</t>
  </si>
  <si>
    <t>C414791</t>
  </si>
  <si>
    <t>C414832</t>
  </si>
  <si>
    <t>C414788</t>
  </si>
  <si>
    <t>C414789</t>
  </si>
  <si>
    <t>C414901</t>
  </si>
  <si>
    <t>C414898</t>
  </si>
  <si>
    <t>C414847</t>
  </si>
  <si>
    <t>C414818</t>
  </si>
  <si>
    <t>C414822</t>
  </si>
  <si>
    <t>C414830</t>
  </si>
  <si>
    <t>C414887</t>
  </si>
  <si>
    <t>C414882</t>
  </si>
  <si>
    <t>2L13174</t>
  </si>
  <si>
    <t>A665585</t>
  </si>
  <si>
    <t>A665495</t>
  </si>
  <si>
    <t>3C28467</t>
  </si>
  <si>
    <t>3C28470</t>
  </si>
  <si>
    <t>C223491</t>
  </si>
  <si>
    <t>C233436</t>
  </si>
  <si>
    <t>C233001</t>
  </si>
  <si>
    <t>C233042</t>
  </si>
  <si>
    <t>C233052</t>
  </si>
  <si>
    <t>C233247</t>
  </si>
  <si>
    <t>C233393</t>
  </si>
  <si>
    <t>C233048</t>
  </si>
  <si>
    <t>C233033</t>
  </si>
  <si>
    <t>C233085</t>
  </si>
  <si>
    <t>C232905</t>
  </si>
  <si>
    <t>C233554</t>
  </si>
  <si>
    <t>C233259</t>
  </si>
  <si>
    <t>C232929</t>
  </si>
  <si>
    <t>A587783</t>
  </si>
  <si>
    <t>A587778</t>
  </si>
  <si>
    <t>3C46982</t>
  </si>
  <si>
    <t>3C46817</t>
  </si>
  <si>
    <t>A587797</t>
  </si>
  <si>
    <t>A587777</t>
  </si>
  <si>
    <t>C739183</t>
  </si>
  <si>
    <t>C739181</t>
  </si>
  <si>
    <t>C739375</t>
  </si>
  <si>
    <t>A665606</t>
  </si>
  <si>
    <t>A665571</t>
  </si>
  <si>
    <t>A665551</t>
  </si>
  <si>
    <t>A665546</t>
  </si>
  <si>
    <t>A665496</t>
  </si>
  <si>
    <t>A665486</t>
  </si>
  <si>
    <t>A665552</t>
  </si>
  <si>
    <t>A665512</t>
  </si>
  <si>
    <t>A665602</t>
  </si>
  <si>
    <t>A665522</t>
  </si>
  <si>
    <t>A665607</t>
  </si>
  <si>
    <t>A665592</t>
  </si>
  <si>
    <t>A665588</t>
  </si>
  <si>
    <t>A665583</t>
  </si>
  <si>
    <t>A665618</t>
  </si>
  <si>
    <t>A665513</t>
  </si>
  <si>
    <t>A665613</t>
  </si>
  <si>
    <t>A665533</t>
  </si>
  <si>
    <t>A665534</t>
  </si>
  <si>
    <t>A665599</t>
  </si>
  <si>
    <t>A665584</t>
  </si>
  <si>
    <t>A665564</t>
  </si>
  <si>
    <t>A665544</t>
  </si>
  <si>
    <t>A665554</t>
  </si>
  <si>
    <t>A665540</t>
  </si>
  <si>
    <t>A665525</t>
  </si>
  <si>
    <t>A665555</t>
  </si>
  <si>
    <t>A665545</t>
  </si>
  <si>
    <t>A665580</t>
  </si>
  <si>
    <t>A665550</t>
  </si>
  <si>
    <t>C414735</t>
  </si>
  <si>
    <t>C414776</t>
  </si>
  <si>
    <t>C414777</t>
  </si>
  <si>
    <t>C414828</t>
  </si>
  <si>
    <t>C414840</t>
  </si>
  <si>
    <t>C414725</t>
  </si>
  <si>
    <t>C414831</t>
  </si>
  <si>
    <t>C414774</t>
  </si>
  <si>
    <t>C414768</t>
  </si>
  <si>
    <t>C414750</t>
  </si>
  <si>
    <t>C414823</t>
  </si>
  <si>
    <t>C414843</t>
  </si>
  <si>
    <t>C414766</t>
  </si>
  <si>
    <t>C414778</t>
  </si>
  <si>
    <t>C414734</t>
  </si>
  <si>
    <t>C414761</t>
  </si>
  <si>
    <t>C414773</t>
  </si>
  <si>
    <t>C414784</t>
  </si>
  <si>
    <t>C414741</t>
  </si>
  <si>
    <t>C414842</t>
  </si>
  <si>
    <t>C414762</t>
  </si>
  <si>
    <t>C414767</t>
  </si>
  <si>
    <t>C414729</t>
  </si>
  <si>
    <t>C414782</t>
  </si>
  <si>
    <t>C414736</t>
  </si>
  <si>
    <t>C414772</t>
  </si>
  <si>
    <t>C414827</t>
  </si>
  <si>
    <t>C414837</t>
  </si>
  <si>
    <t>C414779</t>
  </si>
  <si>
    <t>C414787</t>
  </si>
  <si>
    <t>C414759</t>
  </si>
  <si>
    <t>C414765</t>
  </si>
  <si>
    <t>C414727</t>
  </si>
  <si>
    <t>C414824</t>
  </si>
  <si>
    <t>C414718</t>
  </si>
  <si>
    <t>C414749</t>
  </si>
  <si>
    <t>C414844</t>
  </si>
  <si>
    <t>C414726</t>
  </si>
  <si>
    <t>C414764</t>
  </si>
  <si>
    <t>C414783</t>
  </si>
  <si>
    <t>C414833</t>
  </si>
  <si>
    <t>C414760</t>
  </si>
  <si>
    <t>C414785</t>
  </si>
  <si>
    <t>C414740</t>
  </si>
  <si>
    <t>C414758</t>
  </si>
  <si>
    <t>C414738</t>
  </si>
  <si>
    <t>C414763</t>
  </si>
  <si>
    <t>C414719</t>
  </si>
  <si>
    <t>C414771</t>
  </si>
  <si>
    <t>C414733</t>
  </si>
  <si>
    <t>C414739</t>
  </si>
  <si>
    <t>C414836</t>
  </si>
  <si>
    <t>C414841</t>
  </si>
  <si>
    <t>C414732</t>
  </si>
  <si>
    <t>C414780</t>
  </si>
  <si>
    <t>C414730</t>
  </si>
  <si>
    <t>C414781</t>
  </si>
  <si>
    <t>C414737</t>
  </si>
  <si>
    <t>C414786</t>
  </si>
  <si>
    <t>2K78448</t>
  </si>
  <si>
    <t>2K78622</t>
  </si>
  <si>
    <t>2K78640</t>
  </si>
  <si>
    <t>2K78439</t>
  </si>
  <si>
    <t>2K78600</t>
  </si>
  <si>
    <t>2K78634</t>
  </si>
  <si>
    <t>2K78614</t>
  </si>
  <si>
    <t>2K78623</t>
  </si>
  <si>
    <t>2K78633</t>
  </si>
  <si>
    <t>2K78629</t>
  </si>
  <si>
    <t>2K78626</t>
  </si>
  <si>
    <t>2K78464</t>
  </si>
  <si>
    <t>2K78627</t>
  </si>
  <si>
    <t>2K78502</t>
  </si>
  <si>
    <t>2K78424</t>
  </si>
  <si>
    <t>3C28455</t>
  </si>
  <si>
    <t>3C28502</t>
  </si>
  <si>
    <t>3C28454</t>
  </si>
  <si>
    <t>F186154</t>
  </si>
  <si>
    <t>F186158</t>
  </si>
  <si>
    <t>F186195</t>
  </si>
  <si>
    <t>F186277</t>
  </si>
  <si>
    <t>F186146</t>
  </si>
  <si>
    <t>F186222</t>
  </si>
  <si>
    <t>F186242</t>
  </si>
  <si>
    <t>F186246</t>
  </si>
  <si>
    <t>F186160</t>
  </si>
  <si>
    <t>F186139</t>
  </si>
  <si>
    <t>F186187</t>
  </si>
  <si>
    <t>F186368</t>
  </si>
  <si>
    <t>F186177</t>
  </si>
  <si>
    <t>F186189</t>
  </si>
  <si>
    <t>F186307</t>
  </si>
  <si>
    <t>F186338</t>
  </si>
  <si>
    <t>F186305</t>
  </si>
  <si>
    <t>F186333</t>
  </si>
  <si>
    <t>F186357</t>
  </si>
  <si>
    <t>F186341</t>
  </si>
  <si>
    <t>F186141</t>
  </si>
  <si>
    <t>F186217</t>
  </si>
  <si>
    <t>F186237</t>
  </si>
  <si>
    <t>F186282</t>
  </si>
  <si>
    <t>F186225</t>
  </si>
  <si>
    <t>F186232</t>
  </si>
  <si>
    <t>F186258</t>
  </si>
  <si>
    <t>F186263</t>
  </si>
  <si>
    <t>F186150</t>
  </si>
  <si>
    <t>F186174</t>
  </si>
  <si>
    <t>F186194</t>
  </si>
  <si>
    <t>F186203</t>
  </si>
  <si>
    <t>F186166</t>
  </si>
  <si>
    <t>F186184</t>
  </si>
  <si>
    <t>F186294</t>
  </si>
  <si>
    <t>F186313</t>
  </si>
  <si>
    <t>F186310</t>
  </si>
  <si>
    <t>F186311</t>
  </si>
  <si>
    <t>F186319</t>
  </si>
  <si>
    <t>F186348</t>
  </si>
  <si>
    <t>F186118</t>
  </si>
  <si>
    <t>F186175</t>
  </si>
  <si>
    <t>F186268</t>
  </si>
  <si>
    <t>F186304</t>
  </si>
  <si>
    <t>F186233</t>
  </si>
  <si>
    <t>F186162</t>
  </si>
  <si>
    <t>F186234</t>
  </si>
  <si>
    <t>F186267</t>
  </si>
  <si>
    <t>F186131</t>
  </si>
  <si>
    <t>F186327</t>
  </si>
  <si>
    <t>F186168</t>
  </si>
  <si>
    <t>F186373</t>
  </si>
  <si>
    <t>F186172</t>
  </si>
  <si>
    <t>F186290</t>
  </si>
  <si>
    <t>F186302</t>
  </si>
  <si>
    <t>F186362</t>
  </si>
  <si>
    <t>F186326</t>
  </si>
  <si>
    <t>F186347</t>
  </si>
  <si>
    <t>F186353</t>
  </si>
  <si>
    <t>F186370</t>
  </si>
  <si>
    <t>F186218</t>
  </si>
  <si>
    <t>F186228</t>
  </si>
  <si>
    <t>F186280</t>
  </si>
  <si>
    <t>F186303</t>
  </si>
  <si>
    <t>F186117</t>
  </si>
  <si>
    <t>F186142</t>
  </si>
  <si>
    <t>F186219</t>
  </si>
  <si>
    <t>F186223</t>
  </si>
  <si>
    <t>F186155</t>
  </si>
  <si>
    <t>F186164</t>
  </si>
  <si>
    <t>F186165</t>
  </si>
  <si>
    <t>F186199</t>
  </si>
  <si>
    <t>F186191</t>
  </si>
  <si>
    <t>F186200</t>
  </si>
  <si>
    <t>F186308</t>
  </si>
  <si>
    <t>F186342</t>
  </si>
  <si>
    <t>F186336</t>
  </si>
  <si>
    <t>F186351</t>
  </si>
  <si>
    <t>F186361</t>
  </si>
  <si>
    <t>F186365</t>
  </si>
  <si>
    <t>F186152</t>
  </si>
  <si>
    <t>F186153</t>
  </si>
  <si>
    <t>F186238</t>
  </si>
  <si>
    <t>F186285</t>
  </si>
  <si>
    <t>F186129</t>
  </si>
  <si>
    <t>F186250</t>
  </si>
  <si>
    <t>F186257</t>
  </si>
  <si>
    <t>F186262</t>
  </si>
  <si>
    <t>F186148</t>
  </si>
  <si>
    <t>F186163</t>
  </si>
  <si>
    <t>F186301</t>
  </si>
  <si>
    <t>F186343</t>
  </si>
  <si>
    <t>F186161</t>
  </si>
  <si>
    <t>F186196</t>
  </si>
  <si>
    <t>F186349</t>
  </si>
  <si>
    <t>F186359</t>
  </si>
  <si>
    <t>F186325</t>
  </si>
  <si>
    <t>F186328</t>
  </si>
  <si>
    <t>F186339</t>
  </si>
  <si>
    <t>F186355</t>
  </si>
  <si>
    <t>F186167</t>
  </si>
  <si>
    <t>F186207</t>
  </si>
  <si>
    <t>F186243</t>
  </si>
  <si>
    <t>F186254</t>
  </si>
  <si>
    <t>F186216</t>
  </si>
  <si>
    <t>F186221</t>
  </si>
  <si>
    <t>F186235</t>
  </si>
  <si>
    <t>F186240</t>
  </si>
  <si>
    <t>F186143</t>
  </si>
  <si>
    <t>F186182</t>
  </si>
  <si>
    <t>F186298</t>
  </si>
  <si>
    <t>F186354</t>
  </si>
  <si>
    <t>F186291</t>
  </si>
  <si>
    <t>F186297</t>
  </si>
  <si>
    <t>F186324</t>
  </si>
  <si>
    <t>F186350</t>
  </si>
  <si>
    <t>F186330</t>
  </si>
  <si>
    <t>F186306</t>
  </si>
  <si>
    <t>F186363</t>
  </si>
  <si>
    <t>F186371</t>
  </si>
  <si>
    <t>F186147</t>
  </si>
  <si>
    <t>F186157</t>
  </si>
  <si>
    <t>F186212</t>
  </si>
  <si>
    <t>F186224</t>
  </si>
  <si>
    <t>F186124</t>
  </si>
  <si>
    <t>F186210</t>
  </si>
  <si>
    <t>F186241</t>
  </si>
  <si>
    <t>F186245</t>
  </si>
  <si>
    <t>F186197</t>
  </si>
  <si>
    <t>F186312</t>
  </si>
  <si>
    <t>F186340</t>
  </si>
  <si>
    <t>F186364</t>
  </si>
  <si>
    <t>F186201</t>
  </si>
  <si>
    <t>F186204</t>
  </si>
  <si>
    <t>F186334</t>
  </si>
  <si>
    <t>F186337</t>
  </si>
  <si>
    <t>F186344</t>
  </si>
  <si>
    <t>F186346</t>
  </si>
  <si>
    <t>F186356</t>
  </si>
  <si>
    <t>F186360</t>
  </si>
  <si>
    <t>F186159</t>
  </si>
  <si>
    <t>F186206</t>
  </si>
  <si>
    <t>F186227</t>
  </si>
  <si>
    <t>F186287</t>
  </si>
  <si>
    <t>F186205</t>
  </si>
  <si>
    <t>F186211</t>
  </si>
  <si>
    <t>F186236</t>
  </si>
  <si>
    <t>F186251</t>
  </si>
  <si>
    <t>F186134</t>
  </si>
  <si>
    <t>F186190</t>
  </si>
  <si>
    <t>F186192</t>
  </si>
  <si>
    <t>F186335</t>
  </si>
  <si>
    <t>F186329</t>
  </si>
  <si>
    <t>F186331</t>
  </si>
  <si>
    <t>F186345</t>
  </si>
  <si>
    <t>F186352</t>
  </si>
  <si>
    <t>F186358</t>
  </si>
  <si>
    <t>F186366</t>
  </si>
  <si>
    <t>F186369</t>
  </si>
  <si>
    <t>F186374</t>
  </si>
  <si>
    <t>FSR0085</t>
  </si>
  <si>
    <t>WHD0084</t>
  </si>
  <si>
    <t>AR-6756</t>
  </si>
  <si>
    <t>AR-207ls2</t>
  </si>
  <si>
    <t xml:space="preserve"> $-   </t>
  </si>
  <si>
    <t>3.</t>
  </si>
  <si>
    <t>Additional Last Sale</t>
  </si>
  <si>
    <t>Prizes Paid</t>
  </si>
  <si>
    <t>Total Owed</t>
  </si>
  <si>
    <t>4.</t>
  </si>
  <si>
    <t>Rent</t>
  </si>
  <si>
    <t>Sales Rep</t>
  </si>
  <si>
    <t>Employee Name</t>
  </si>
  <si>
    <t>Reese, Aaron J</t>
  </si>
  <si>
    <t>Sarcyk, Neil</t>
  </si>
  <si>
    <t>Marketing Rep</t>
  </si>
  <si>
    <t>SUBMIT</t>
  </si>
  <si>
    <t>In real version this button would then create a new record for each game inside of "Ticket Distribution" ----&gt; table.  Status of this order is "Active" inside of that table</t>
  </si>
  <si>
    <t>Delivery #</t>
  </si>
  <si>
    <t>Deliv #</t>
  </si>
  <si>
    <t>Total Revenue</t>
  </si>
  <si>
    <t>Location Paid</t>
  </si>
  <si>
    <t>Rent Check Ready</t>
  </si>
  <si>
    <t>Rent Check In Envelope</t>
  </si>
  <si>
    <t>Rent Check Sent</t>
  </si>
  <si>
    <t>Location Check #</t>
  </si>
  <si>
    <t>Reimbursement Check #</t>
  </si>
  <si>
    <t>Envelope #</t>
  </si>
  <si>
    <t>Reimbursement Sent</t>
  </si>
  <si>
    <t>B and B Music</t>
  </si>
  <si>
    <t>Commission %</t>
  </si>
  <si>
    <t>Charity Added %</t>
  </si>
  <si>
    <t>Charity Paying</t>
  </si>
  <si>
    <t>Combros</t>
  </si>
  <si>
    <t>M Comella Enterprises</t>
  </si>
  <si>
    <t>Greg Brown</t>
  </si>
  <si>
    <t>Rep Commission</t>
  </si>
  <si>
    <t>Combros (GCFF)</t>
  </si>
  <si>
    <t>Billing Style</t>
  </si>
  <si>
    <t xml:space="preserve">Style Name </t>
  </si>
  <si>
    <t>Percentage</t>
  </si>
  <si>
    <t>Flat Per Ticket</t>
  </si>
  <si>
    <t>% - Admin 1% Revenue</t>
  </si>
  <si>
    <t>% - Ideal Profit</t>
  </si>
  <si>
    <t>SMAC Service Fee</t>
  </si>
  <si>
    <t>SMAC Admin Fee</t>
  </si>
  <si>
    <t>Supplier</t>
  </si>
  <si>
    <t>Rocky River</t>
  </si>
  <si>
    <t>40 Shotz Bar</t>
  </si>
  <si>
    <t>6036 Broadview Rd</t>
  </si>
  <si>
    <t>Blue Turtle Tavern</t>
  </si>
  <si>
    <t>29352 Lorain Road</t>
  </si>
  <si>
    <t>Payee Name</t>
  </si>
  <si>
    <t>tommy's Wine Bar</t>
  </si>
  <si>
    <t>9C94900</t>
  </si>
  <si>
    <t>9C93795</t>
  </si>
  <si>
    <t>9C94635</t>
  </si>
  <si>
    <t>2W61881</t>
  </si>
  <si>
    <t>2y71528</t>
  </si>
  <si>
    <t>8Z77565</t>
  </si>
  <si>
    <t>8Z80577</t>
  </si>
  <si>
    <t>8W33880</t>
  </si>
  <si>
    <t>8W33804</t>
  </si>
  <si>
    <t>8W33876</t>
  </si>
  <si>
    <t>2F24327</t>
  </si>
  <si>
    <t>8W33792</t>
  </si>
  <si>
    <t>8Z80380</t>
  </si>
  <si>
    <t>8W33805</t>
  </si>
  <si>
    <t>8W33817</t>
  </si>
  <si>
    <t>8W33800</t>
  </si>
  <si>
    <t>8W33801</t>
  </si>
  <si>
    <t>8W33778</t>
  </si>
  <si>
    <t>8Z79335</t>
  </si>
  <si>
    <t>2F24314</t>
  </si>
  <si>
    <t>8Z78472</t>
  </si>
  <si>
    <t>8Z77260</t>
  </si>
  <si>
    <t>7V15447</t>
  </si>
  <si>
    <t>2F24286</t>
  </si>
  <si>
    <t>2F24279</t>
  </si>
  <si>
    <t>8W33734</t>
  </si>
  <si>
    <t>8W33796</t>
  </si>
  <si>
    <t>8W33806</t>
  </si>
  <si>
    <t>8W33776</t>
  </si>
  <si>
    <t>8Z80557</t>
  </si>
  <si>
    <t>8W33881</t>
  </si>
  <si>
    <t>8W33736</t>
  </si>
  <si>
    <t>2F24326</t>
  </si>
  <si>
    <t>8Z79355</t>
  </si>
  <si>
    <t>8W33828</t>
  </si>
  <si>
    <t>8W33753</t>
  </si>
  <si>
    <t>8Z77250</t>
  </si>
  <si>
    <t>7H27613</t>
  </si>
  <si>
    <t>7V16682</t>
  </si>
  <si>
    <t>2k78562</t>
  </si>
  <si>
    <t>6U44503</t>
  </si>
  <si>
    <t>6U44548</t>
  </si>
  <si>
    <t>Bucks-N-Trucks</t>
  </si>
  <si>
    <t>Ace's and 8's</t>
  </si>
  <si>
    <t>A-Paw-Ling-Pooches</t>
  </si>
  <si>
    <t>You Need A Beer</t>
  </si>
  <si>
    <t>Campin Buddies</t>
  </si>
  <si>
    <t>Fish-N-Chips</t>
  </si>
  <si>
    <t>Crowns &amp; Bars</t>
  </si>
  <si>
    <t>Bar the Slots</t>
  </si>
  <si>
    <t>Crowns And Bars</t>
  </si>
  <si>
    <t>Down The Hatch</t>
  </si>
  <si>
    <t>Straight Outta Campin 250</t>
  </si>
  <si>
    <t>Cash On The Run</t>
  </si>
  <si>
    <t>Accidents will Happen</t>
  </si>
  <si>
    <t>I Got My Eyes On You</t>
  </si>
  <si>
    <t>Diamond and Pearls</t>
  </si>
  <si>
    <t>Boot Leg Bottles</t>
  </si>
  <si>
    <t>Bad To The Bone</t>
  </si>
  <si>
    <t>Spending The Money</t>
  </si>
  <si>
    <t>Straight Outta Campin</t>
  </si>
  <si>
    <t>Ante-Up</t>
  </si>
  <si>
    <t>Filthy Stinkin Rich</t>
  </si>
  <si>
    <t>On the Rocks</t>
  </si>
  <si>
    <t>Gimmie Sum</t>
  </si>
  <si>
    <t>Wine TIme</t>
  </si>
  <si>
    <t>Haul of Fame</t>
  </si>
  <si>
    <t>On THe Rocks</t>
  </si>
  <si>
    <t>Shot and a Beer</t>
  </si>
  <si>
    <t>Busting the Vault</t>
  </si>
  <si>
    <t>Drinks on Me</t>
  </si>
  <si>
    <t>Drink On Me</t>
  </si>
  <si>
    <t>Leader Of The Pack</t>
  </si>
  <si>
    <t>Sure Win</t>
  </si>
  <si>
    <t>Ticket Supply Cost</t>
  </si>
  <si>
    <t>Total Billable</t>
  </si>
  <si>
    <t>Flat Rates</t>
  </si>
  <si>
    <t>Row Labels</t>
  </si>
  <si>
    <t>Grand Total</t>
  </si>
  <si>
    <t>Game Revenue</t>
  </si>
  <si>
    <t>Tickets Per Box</t>
  </si>
  <si>
    <t>SMAC Distributing, LLC</t>
  </si>
  <si>
    <t>INV: PAL10039</t>
  </si>
  <si>
    <t>13730 Enterprise Ave
Cleveland, Ohio 44135</t>
  </si>
  <si>
    <t>PH: (440) 668-1464</t>
  </si>
  <si>
    <t>BILL TO</t>
  </si>
  <si>
    <t>Bob Kumazec | Cleveland Police Athletic League</t>
  </si>
  <si>
    <t>Cleveland, OH 44113</t>
  </si>
  <si>
    <t>Details</t>
  </si>
  <si>
    <t>AMOUNT</t>
  </si>
  <si>
    <t>Supply - GameCo - PAL's 1/2 of 205459, 205503</t>
  </si>
  <si>
    <t>205537, &amp; 205541 Dist. Tickets From BB24838</t>
  </si>
  <si>
    <t>Total Delivery Service Fee</t>
  </si>
  <si>
    <t>Neil March Deliveries (10%)</t>
  </si>
  <si>
    <t>Aaron March Deliveries (10%)</t>
  </si>
  <si>
    <t xml:space="preserve">Total Administration Fee </t>
  </si>
  <si>
    <t>Base Administration Fee</t>
  </si>
  <si>
    <t>1% Administration Fee</t>
  </si>
  <si>
    <t>Refunds and Machine Repairs</t>
  </si>
  <si>
    <t>06-108749 - GameCo Credit - 11 Boxes Returned</t>
  </si>
  <si>
    <t>8/6 - AR-HH3956 - Acrylic Curved Door (Highlander)</t>
  </si>
  <si>
    <t>8/20 - AR-HH3956 - Acrylic Curved Door (Corvette)</t>
  </si>
  <si>
    <t>SUBTOTAL</t>
  </si>
  <si>
    <t>TAX RATE</t>
  </si>
  <si>
    <t>OTHER</t>
  </si>
  <si>
    <t>TOTAL</t>
  </si>
  <si>
    <t>If you have any questions concerning this invoice, use the following contact information:</t>
  </si>
  <si>
    <t>SMAC Distributing - 440-668-1464 - NJSProperties@Gmail.com</t>
  </si>
  <si>
    <t>THANK YOU FOR YOUR BUSINESS!</t>
  </si>
  <si>
    <t>Aug</t>
  </si>
  <si>
    <t>2024</t>
  </si>
  <si>
    <t xml:space="preserve"> Supply Cost</t>
  </si>
  <si>
    <t>Service Fee</t>
  </si>
  <si>
    <t>Admin Fee</t>
  </si>
  <si>
    <t>Purchase Date</t>
  </si>
  <si>
    <t>Vendor Name</t>
  </si>
  <si>
    <t>Invoice Number</t>
  </si>
  <si>
    <t>Machine Price</t>
  </si>
  <si>
    <t>Base Price</t>
  </si>
  <si>
    <t>Model</t>
  </si>
  <si>
    <t>Owner</t>
  </si>
  <si>
    <t>American Games</t>
  </si>
  <si>
    <t>0279915</t>
  </si>
  <si>
    <t>0365514</t>
  </si>
  <si>
    <t>0365446</t>
  </si>
  <si>
    <t>0366586</t>
  </si>
  <si>
    <t>0369025</t>
  </si>
  <si>
    <t>0289017</t>
  </si>
  <si>
    <t>0289059</t>
  </si>
  <si>
    <t>0291882</t>
  </si>
  <si>
    <t>0291888</t>
  </si>
  <si>
    <t>0291918</t>
  </si>
  <si>
    <t>0352773</t>
  </si>
  <si>
    <t>0353829</t>
  </si>
  <si>
    <t>0355191</t>
  </si>
  <si>
    <t>0355194</t>
  </si>
  <si>
    <t>0355197</t>
  </si>
  <si>
    <t>0356463</t>
  </si>
  <si>
    <t>0359991</t>
  </si>
  <si>
    <t>0360318</t>
  </si>
  <si>
    <t>0362110</t>
  </si>
  <si>
    <t>0362834</t>
  </si>
  <si>
    <t>0362837</t>
  </si>
  <si>
    <t>0362905</t>
  </si>
  <si>
    <t>0364466</t>
  </si>
  <si>
    <t>0364514</t>
  </si>
  <si>
    <t>0365034</t>
  </si>
  <si>
    <t>0365580</t>
  </si>
  <si>
    <t>0369003</t>
  </si>
  <si>
    <t>0369027</t>
  </si>
  <si>
    <t>0369034</t>
  </si>
  <si>
    <t>0369091</t>
  </si>
  <si>
    <t>4200799</t>
  </si>
  <si>
    <t>4200835</t>
  </si>
  <si>
    <t>4200849</t>
  </si>
  <si>
    <t>4200973</t>
  </si>
  <si>
    <t>4200978</t>
  </si>
  <si>
    <t>42001017</t>
  </si>
  <si>
    <t>42001021</t>
  </si>
  <si>
    <t>0369009</t>
  </si>
  <si>
    <t>0369019</t>
  </si>
  <si>
    <t>4200979</t>
  </si>
  <si>
    <t>0289062</t>
  </si>
  <si>
    <t>0291891</t>
  </si>
  <si>
    <t>0369035</t>
  </si>
  <si>
    <t>4200869</t>
  </si>
  <si>
    <t>42001014</t>
  </si>
  <si>
    <t>0276864</t>
  </si>
  <si>
    <t>0369094</t>
  </si>
  <si>
    <t>8333204</t>
  </si>
  <si>
    <t>8333197</t>
  </si>
  <si>
    <t>8333212</t>
  </si>
  <si>
    <t>0289080</t>
  </si>
  <si>
    <t>0291915</t>
  </si>
  <si>
    <t>0294564</t>
  </si>
  <si>
    <t>0351195</t>
  </si>
  <si>
    <t>0364518</t>
  </si>
  <si>
    <t>0369010</t>
  </si>
  <si>
    <t>0369026</t>
  </si>
  <si>
    <t>0400270</t>
  </si>
  <si>
    <t>0400328</t>
  </si>
  <si>
    <t>0400329</t>
  </si>
  <si>
    <t>0400369</t>
  </si>
  <si>
    <t>4200837</t>
  </si>
  <si>
    <t>4200976</t>
  </si>
  <si>
    <t>4254493</t>
  </si>
  <si>
    <t>8333120</t>
  </si>
  <si>
    <t>8333201</t>
  </si>
  <si>
    <t>8333202</t>
  </si>
  <si>
    <t>8333209</t>
  </si>
  <si>
    <t>8333216</t>
  </si>
  <si>
    <t>8333253</t>
  </si>
  <si>
    <t>8333377</t>
  </si>
  <si>
    <t>8333378</t>
  </si>
  <si>
    <t>42001020</t>
  </si>
  <si>
    <t>8333252</t>
  </si>
  <si>
    <t>0369735</t>
  </si>
  <si>
    <t>42001018</t>
  </si>
  <si>
    <t>0293364</t>
  </si>
  <si>
    <t>0355188</t>
  </si>
  <si>
    <t>0356946</t>
  </si>
  <si>
    <t>0365440</t>
  </si>
  <si>
    <t>0369021</t>
  </si>
  <si>
    <t>4200977</t>
  </si>
  <si>
    <t>4254382</t>
  </si>
  <si>
    <t>0369129</t>
  </si>
  <si>
    <t>0369135</t>
  </si>
  <si>
    <t>Nevada Gold 4000</t>
  </si>
  <si>
    <t>Cleveland PAL</t>
  </si>
  <si>
    <t>01-201290</t>
  </si>
  <si>
    <t>Nevada Gold II 4000 LED</t>
  </si>
  <si>
    <t>Nevada Gold II 4000</t>
  </si>
  <si>
    <t>SMAC Distributing</t>
  </si>
  <si>
    <t>PAL10017</t>
  </si>
  <si>
    <t>Nevada Gold I</t>
  </si>
  <si>
    <t>Nevada Gold II</t>
  </si>
  <si>
    <t>01-202996</t>
  </si>
  <si>
    <t>01-203135</t>
  </si>
  <si>
    <t>Maxim 4200</t>
  </si>
  <si>
    <t>EJ Coyne</t>
  </si>
  <si>
    <t>1</t>
  </si>
  <si>
    <t>4</t>
  </si>
  <si>
    <t>01-203428</t>
  </si>
  <si>
    <t>01-204572</t>
  </si>
  <si>
    <t>01-204670</t>
  </si>
  <si>
    <t>Nevada Gold II 8000</t>
  </si>
  <si>
    <t>01-205295</t>
  </si>
  <si>
    <t>Mini-Max</t>
  </si>
  <si>
    <t>01-204690</t>
  </si>
  <si>
    <t>01-204852</t>
  </si>
  <si>
    <t>01-205075</t>
  </si>
  <si>
    <t>RTO CPAL</t>
  </si>
  <si>
    <t>SMAC Dist</t>
  </si>
  <si>
    <t>Location Charity Association</t>
  </si>
  <si>
    <t>Current Location</t>
  </si>
  <si>
    <t>Warehouse</t>
  </si>
  <si>
    <t>Serial No.2</t>
  </si>
  <si>
    <t>2</t>
  </si>
  <si>
    <t>3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</si>
  <si>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</si>
  <si>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</si>
  <si>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</si>
  <si>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</si>
  <si>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</si>
  <si>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</si>
  <si>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</si>
  <si>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</si>
  <si>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</si>
  <si>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</si>
  <si>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</si>
  <si>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</si>
  <si>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</si>
  <si>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</si>
  <si>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</si>
  <si>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</si>
  <si>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</si>
  <si>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</si>
  <si>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</si>
  <si>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</si>
  <si>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</si>
  <si>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</si>
  <si>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</si>
  <si>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</si>
  <si>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</si>
  <si>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</si>
  <si>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</si>
  <si>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</si>
  <si>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</si>
  <si>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</si>
  <si>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</si>
  <si>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</si>
  <si>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</si>
  <si>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</si>
  <si>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</si>
  <si>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</si>
  <si>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</si>
  <si>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</si>
  <si>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</si>
  <si>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</si>
  <si>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</si>
  <si>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</si>
  <si>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</si>
  <si>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</si>
  <si>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</si>
  <si>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</si>
  <si>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</si>
  <si>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</si>
  <si>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</si>
  <si>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</si>
  <si>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</si>
  <si>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</si>
  <si>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</si>
  <si>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</si>
  <si>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</si>
  <si>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</si>
  <si>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</si>
  <si>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</si>
  <si>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</si>
  <si>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</si>
  <si>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</si>
  <si>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</si>
  <si>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</si>
  <si>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</si>
  <si>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</si>
  <si>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</si>
  <si>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</si>
  <si>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</si>
  <si>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</si>
  <si>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</si>
  <si>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</si>
  <si>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</si>
  <si>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</si>
  <si>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</si>
  <si>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</si>
  <si>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</si>
  <si>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</si>
  <si>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</si>
  <si>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</si>
  <si>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</si>
  <si>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</si>
  <si>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All</t>
  </si>
  <si>
    <t>Date (Year)</t>
  </si>
  <si>
    <t>Date (Month)</t>
  </si>
  <si>
    <t>115907</t>
  </si>
  <si>
    <t>100033</t>
  </si>
  <si>
    <t>Name of Game</t>
  </si>
  <si>
    <t>Location Check No</t>
  </si>
  <si>
    <t>Tickets Sold</t>
  </si>
  <si>
    <t>Game Supply Costs</t>
  </si>
  <si>
    <t>SMAC Admin and Delivery</t>
  </si>
  <si>
    <t>Total</t>
  </si>
  <si>
    <t>Detailed Invoice</t>
  </si>
  <si>
    <t>Invoice:</t>
  </si>
  <si>
    <t>Total Tickets Delivered</t>
  </si>
  <si>
    <t>Total Ticket and SMAC Cost</t>
  </si>
  <si>
    <t>Total Due</t>
  </si>
  <si>
    <t>########</t>
  </si>
  <si>
    <t>####</t>
  </si>
  <si>
    <t>????????</t>
  </si>
  <si>
    <t>????</t>
  </si>
  <si>
    <t>38779172and 70</t>
  </si>
  <si>
    <t>4.10001E+11</t>
  </si>
  <si>
    <t>38779171and73</t>
  </si>
  <si>
    <t>38898240 and 41</t>
  </si>
  <si>
    <t>413400500091</t>
  </si>
  <si>
    <t>413500500046</t>
  </si>
  <si>
    <t>38933670and71</t>
  </si>
  <si>
    <t>???</t>
  </si>
  <si>
    <t>39196997</t>
  </si>
  <si>
    <t>39270683</t>
  </si>
  <si>
    <t>4.22501E+11</t>
  </si>
  <si>
    <t>4.23501E+11</t>
  </si>
  <si>
    <t>&lt;-------THIS IS NOT DISPLAYED ON ACTUAL REPORT</t>
  </si>
  <si>
    <t>Statement:</t>
  </si>
  <si>
    <t>Commission</t>
  </si>
  <si>
    <t>Total Tickets Sold</t>
  </si>
  <si>
    <t>Commission Owed</t>
  </si>
  <si>
    <t>&lt;--Calculates total Commission for Rep.  Does not function properly due to concatinate</t>
  </si>
  <si>
    <t>SMAC Marketing Commissions</t>
  </si>
  <si>
    <t>Date Distributed</t>
  </si>
  <si>
    <t>Date Acquired</t>
  </si>
  <si>
    <t>Transfer Date</t>
  </si>
  <si>
    <t>Sale Date</t>
  </si>
  <si>
    <t>Charity Distributed For</t>
  </si>
  <si>
    <t>SMAC-D Sale Invoice #</t>
  </si>
  <si>
    <t>PAL10039</t>
  </si>
  <si>
    <t>Initial Supply Stock Owner</t>
  </si>
  <si>
    <t>PAL10038</t>
  </si>
  <si>
    <t>PAL10037</t>
  </si>
  <si>
    <t>New Supply Stock Owner</t>
  </si>
  <si>
    <t>PAL10036</t>
  </si>
  <si>
    <t>Sold Same Month</t>
  </si>
  <si>
    <t>For Time Period:</t>
  </si>
  <si>
    <t>Credit For PAL Owned Bingo Boss Tickets</t>
  </si>
  <si>
    <t>Credit For PAL Owned GameCo Tickets</t>
  </si>
  <si>
    <t>Current Statement GameCo Used for Other Charities</t>
  </si>
  <si>
    <t>Current Statement Utilized by PAL</t>
  </si>
  <si>
    <t>Criss Cross - 186 x 14</t>
  </si>
  <si>
    <t>PAL Utlilized SMAC Owned Bingo Boss Tickets</t>
  </si>
  <si>
    <t>PAL Balance After Transfers to Other Charities</t>
  </si>
  <si>
    <t>Inventory Carry Forward on August GameCo Statement</t>
  </si>
  <si>
    <t>Bingo Boss Tickets Transferred to Other Charities</t>
  </si>
  <si>
    <t>GameCo Tickets Transferred to Other Charities</t>
  </si>
  <si>
    <t>Current GameCo Statement</t>
  </si>
  <si>
    <t>1/2 July Supply Stock Value</t>
  </si>
  <si>
    <t>Current Statement Used for Other Charities</t>
  </si>
  <si>
    <t>PAL Utilized from Current GameCo Statement</t>
  </si>
  <si>
    <t>Current GameCo Statement Utilized by PAL</t>
  </si>
  <si>
    <t>PAL Utilized SMAC Owned Bingo Boss Stock</t>
  </si>
  <si>
    <t>Current Supply Stock Value</t>
  </si>
  <si>
    <t>SubTotal</t>
  </si>
  <si>
    <t>PAL Credits Applied</t>
  </si>
  <si>
    <t>Balance Owned</t>
  </si>
  <si>
    <t>Balance Due in September (1/2 July Stock Value)</t>
  </si>
  <si>
    <t>Time Frame:</t>
  </si>
  <si>
    <t>Phene Number</t>
  </si>
  <si>
    <t>01-205700</t>
  </si>
  <si>
    <t>04-205700</t>
  </si>
  <si>
    <t>F186900</t>
  </si>
  <si>
    <t>Payee</t>
  </si>
  <si>
    <t>Amount</t>
  </si>
  <si>
    <t>CheckDate</t>
  </si>
  <si>
    <t>Memo</t>
  </si>
  <si>
    <t>Note1</t>
  </si>
  <si>
    <t>Note2</t>
  </si>
  <si>
    <t>PayeeAddress1</t>
  </si>
  <si>
    <t>PayeeAddress2</t>
  </si>
  <si>
    <t>PayeeAddress3</t>
  </si>
  <si>
    <t>PayeeAddress4</t>
  </si>
  <si>
    <t>IBTP Deals</t>
  </si>
  <si>
    <t>Tickets Per Deal</t>
  </si>
  <si>
    <t>$/Ticket</t>
  </si>
  <si>
    <t>Total Deal Revenue</t>
  </si>
  <si>
    <t>6% Reimbursement</t>
  </si>
  <si>
    <t>Reimbursement for IBTP Audits and Accounting Services, IBTP Advertising, Percent of Location Property Taxes, and Percent of Location's Rent Payment</t>
  </si>
  <si>
    <t>BILL TO:</t>
  </si>
  <si>
    <t>Host Location Signature</t>
  </si>
  <si>
    <t>Legal Name</t>
  </si>
  <si>
    <t>Melron Inc DBA Mulligans</t>
  </si>
  <si>
    <t>(All)</t>
  </si>
  <si>
    <t>Years (Date)</t>
  </si>
  <si>
    <t>Months (Date)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</si>
  <si>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</si>
  <si>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</si>
  <si>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</si>
  <si>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</si>
  <si>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</si>
  <si>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</si>
  <si>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</si>
  <si>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</si>
  <si>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</si>
  <si>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</si>
  <si>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0401690</t>
  </si>
  <si>
    <t>0401632</t>
  </si>
  <si>
    <t>0401939</t>
  </si>
  <si>
    <t>0401998</t>
  </si>
  <si>
    <t>0401691</t>
  </si>
  <si>
    <t>0401829</t>
  </si>
  <si>
    <t>0401823</t>
  </si>
  <si>
    <t>0401830</t>
  </si>
  <si>
    <t>01-205735</t>
  </si>
  <si>
    <t>0401902</t>
  </si>
  <si>
    <t>0401900</t>
  </si>
  <si>
    <t>01-205748</t>
  </si>
  <si>
    <t>01205748</t>
  </si>
  <si>
    <t>Serial Number</t>
  </si>
  <si>
    <t>Prepaid Stock</t>
  </si>
  <si>
    <t>Delivered Flat Rate</t>
  </si>
  <si>
    <t>Service Fee Owed</t>
  </si>
  <si>
    <t>Flat Rate/Ticket</t>
  </si>
  <si>
    <t>Machine Rental (0 Machines)</t>
  </si>
  <si>
    <t>$110.40</t>
  </si>
  <si>
    <t>$112.56</t>
  </si>
  <si>
    <t>$60.00</t>
  </si>
  <si>
    <t>Count of ID</t>
  </si>
  <si>
    <t>Gameco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</si>
</sst>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8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&quot;$&quot;#,##0.00"/>
    <numFmt numFmtId="166" formatCode="[&lt;=9999999]###\-####;\(###\)\ ###\-####"/>
    <numFmt numFmtId="167" formatCode="[$-409]yyyy\-mmm\-dd;@"/>
    <numFmt numFmtId="168" formatCode="[$-409]mmmm\-yy;@"/>
  </numFmts>
  <fonts count="38" x14ac:knownFonts="1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theme="1"/>
      <name val="Arial"/>
      <family val="2"/>
    </font>
    <font>
      <b/>
      <u/>
      <sz val="16"/>
      <color theme="10"/>
      <name val="Arial"/>
      <family val="2"/>
    </font>
    <font>
      <b/>
      <sz val="11"/>
      <color theme="1"/>
      <name val="Arial"/>
      <family val="2"/>
    </font>
    <font>
      <b/>
      <sz val="11"/>
      <color theme="0"/>
      <name val="Arial"/>
      <family val="2"/>
    </font>
    <font>
      <b/>
      <sz val="14"/>
      <color theme="1"/>
      <name val="Arial"/>
      <family val="2"/>
    </font>
    <font>
      <sz val="20"/>
      <color theme="1"/>
      <name val="Arial"/>
      <family val="2"/>
    </font>
    <font>
      <b/>
      <sz val="20"/>
      <color theme="1"/>
      <name val="Arial"/>
      <family val="2"/>
    </font>
    <font>
      <sz val="11"/>
      <name val="Aptos Narrow"/>
      <family val="2"/>
      <scheme val="minor"/>
    </font>
    <font>
      <sz val="8"/>
      <name val="Aptos Narrow"/>
      <family val="2"/>
      <scheme val="minor"/>
    </font>
    <font>
      <sz val="11"/>
      <name val="Arial"/>
      <family val="2"/>
    </font>
    <font>
      <strike/>
      <sz val="11"/>
      <name val="Aptos Narrow"/>
      <family val="2"/>
      <scheme val="minor"/>
    </font>
    <font>
      <sz val="14"/>
      <color theme="1"/>
      <name val="Arial"/>
      <family val="2"/>
    </font>
    <font>
      <b/>
      <u/>
      <sz val="14"/>
      <color theme="10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2"/>
      <color theme="4"/>
      <name val="Aptos Narrow"/>
      <family val="2"/>
      <scheme val="minor"/>
    </font>
    <font>
      <b/>
      <sz val="11"/>
      <color theme="4"/>
      <name val="Aptos Narrow"/>
      <family val="2"/>
      <scheme val="minor"/>
    </font>
    <font>
      <sz val="11"/>
      <color theme="4"/>
      <name val="Aptos Narrow"/>
      <family val="2"/>
      <scheme val="minor"/>
    </font>
    <font>
      <b/>
      <sz val="15"/>
      <color theme="4"/>
      <name val="Aptos Narrow"/>
      <family val="2"/>
      <scheme val="minor"/>
    </font>
    <font>
      <b/>
      <sz val="16"/>
      <color theme="4"/>
      <name val="Aptos Narrow"/>
      <family val="2"/>
      <scheme val="minor"/>
    </font>
    <font>
      <sz val="16"/>
      <color theme="4"/>
      <name val="Aptos Narrow"/>
      <family val="2"/>
      <scheme val="minor"/>
    </font>
    <font>
      <b/>
      <u/>
      <sz val="16"/>
      <color theme="1"/>
      <name val="Arial"/>
      <family val="2"/>
    </font>
    <font>
      <b/>
      <sz val="16"/>
      <color theme="1"/>
      <name val="Arial"/>
      <family val="2"/>
    </font>
    <font>
      <b/>
      <sz val="11"/>
      <color theme="4"/>
      <name val="Arial"/>
      <family val="2"/>
    </font>
    <font>
      <b/>
      <u/>
      <sz val="11"/>
      <color theme="4"/>
      <name val="Arial"/>
      <family val="2"/>
    </font>
    <font>
      <sz val="11"/>
      <color theme="1"/>
      <name val="Arial"/>
      <family val="2"/>
    </font>
    <font>
      <sz val="12"/>
      <color theme="1"/>
      <name val="Arial"/>
      <family val="2"/>
    </font>
    <font>
      <b/>
      <u/>
      <sz val="20"/>
      <color theme="1"/>
      <name val="Arial"/>
      <family val="2"/>
    </font>
    <font>
      <b/>
      <sz val="18"/>
      <color theme="1"/>
      <name val="Arial"/>
      <family val="2"/>
    </font>
    <font>
      <sz val="12"/>
      <color theme="1"/>
      <name val="Arial"/>
      <family val="2"/>
    </font>
    <font>
      <sz val="11"/>
      <color theme="1"/>
      <name val="Arial"/>
    </font>
  </fonts>
  <fills count="6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4">
    <xf numFmtId="0" fontId="0" fillId="0" borderId="0"/>
    <xf numFmtId="0" fontId="1" fillId="0" borderId="0" applyNumberForma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10" applyNumberFormat="0" applyFill="0" applyAlignment="0" applyProtection="0"/>
    <xf numFmtId="0" fontId="19" fillId="0" borderId="11" applyNumberFormat="0" applyFill="0" applyAlignment="0" applyProtection="0"/>
    <xf numFmtId="0" fontId="20" fillId="0" borderId="12" applyNumberFormat="0" applyFill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6" fontId="24" fillId="0" borderId="0" applyFont="0" applyFill="0" applyBorder="0" applyAlignment="0">
      <alignment horizontal="left"/>
    </xf>
    <xf numFmtId="14" fontId="22" fillId="0" borderId="0" applyFill="0" applyBorder="0">
      <alignment horizontal="left"/>
    </xf>
    <xf numFmtId="0" fontId="24" fillId="0" borderId="0">
      <alignment horizontal="left" vertical="top" wrapText="1"/>
    </xf>
  </cellStyleXfs>
  <cellXfs count="158">
    <xf numFmtId="0" fontId="0" fillId="0" borderId="0" xfId="0"/>
    <xf numFmtId="0" fontId="3" fillId="3" borderId="1" xfId="0" applyFont="1" applyFill="1" applyBorder="1"/>
    <xf numFmtId="0" fontId="3" fillId="3" borderId="2" xfId="0" applyFont="1" applyFill="1" applyBorder="1"/>
    <xf numFmtId="0" fontId="4" fillId="0" borderId="0" xfId="0" applyFont="1"/>
    <xf numFmtId="0" fontId="5" fillId="2" borderId="0" xfId="1" applyFont="1" applyFill="1"/>
    <xf numFmtId="49" fontId="6" fillId="0" borderId="0" xfId="0" applyNumberFormat="1" applyFont="1"/>
    <xf numFmtId="0" fontId="6" fillId="0" borderId="0" xfId="0" applyFont="1"/>
    <xf numFmtId="0" fontId="4" fillId="0" borderId="6" xfId="0" applyFont="1" applyBorder="1"/>
    <xf numFmtId="0" fontId="6" fillId="0" borderId="0" xfId="0" applyFont="1" applyAlignment="1">
      <alignment horizontal="right"/>
    </xf>
    <xf numFmtId="164" fontId="4" fillId="0" borderId="0" xfId="2" applyNumberFormat="1" applyFont="1"/>
    <xf numFmtId="0" fontId="4" fillId="0" borderId="0" xfId="0" applyFont="1" applyAlignment="1">
      <alignment wrapText="1"/>
    </xf>
    <xf numFmtId="165" fontId="4" fillId="0" borderId="0" xfId="0" applyNumberFormat="1" applyFont="1"/>
    <xf numFmtId="165" fontId="4" fillId="0" borderId="0" xfId="3" applyNumberFormat="1" applyFont="1"/>
    <xf numFmtId="0" fontId="7" fillId="3" borderId="2" xfId="0" applyFont="1" applyFill="1" applyBorder="1" applyAlignment="1">
      <alignment wrapText="1"/>
    </xf>
    <xf numFmtId="0" fontId="7" fillId="3" borderId="3" xfId="0" applyFont="1" applyFill="1" applyBorder="1" applyAlignment="1">
      <alignment wrapText="1"/>
    </xf>
    <xf numFmtId="8" fontId="4" fillId="0" borderId="0" xfId="0" applyNumberFormat="1" applyFont="1"/>
    <xf numFmtId="44" fontId="4" fillId="0" borderId="0" xfId="3" applyFont="1"/>
    <xf numFmtId="164" fontId="8" fillId="0" borderId="5" xfId="2" applyNumberFormat="1" applyFont="1" applyBorder="1"/>
    <xf numFmtId="0" fontId="8" fillId="0" borderId="5" xfId="0" applyFont="1" applyBorder="1"/>
    <xf numFmtId="165" fontId="8" fillId="0" borderId="5" xfId="0" applyNumberFormat="1" applyFont="1" applyBorder="1"/>
    <xf numFmtId="165" fontId="8" fillId="0" borderId="6" xfId="0" applyNumberFormat="1" applyFont="1" applyBorder="1"/>
    <xf numFmtId="165" fontId="8" fillId="0" borderId="0" xfId="3" applyNumberFormat="1" applyFont="1"/>
    <xf numFmtId="0" fontId="8" fillId="0" borderId="0" xfId="0" applyFont="1" applyAlignment="1">
      <alignment horizontal="center"/>
    </xf>
    <xf numFmtId="0" fontId="13" fillId="0" borderId="0" xfId="0" applyFont="1"/>
    <xf numFmtId="0" fontId="11" fillId="0" borderId="1" xfId="0" applyFont="1" applyBorder="1"/>
    <xf numFmtId="0" fontId="11" fillId="0" borderId="2" xfId="0" applyFont="1" applyBorder="1"/>
    <xf numFmtId="0" fontId="14" fillId="0" borderId="1" xfId="0" applyFont="1" applyBorder="1"/>
    <xf numFmtId="0" fontId="14" fillId="0" borderId="2" xfId="0" applyFont="1" applyBorder="1"/>
    <xf numFmtId="0" fontId="11" fillId="0" borderId="9" xfId="0" applyFont="1" applyBorder="1"/>
    <xf numFmtId="0" fontId="11" fillId="0" borderId="8" xfId="0" applyFont="1" applyBorder="1"/>
    <xf numFmtId="0" fontId="3" fillId="3" borderId="0" xfId="0" applyFont="1" applyFill="1"/>
    <xf numFmtId="0" fontId="16" fillId="4" borderId="4" xfId="1" applyFont="1" applyFill="1" applyBorder="1" applyAlignment="1">
      <alignment horizontal="center"/>
    </xf>
    <xf numFmtId="0" fontId="8" fillId="0" borderId="0" xfId="0" applyFont="1"/>
    <xf numFmtId="14" fontId="4" fillId="0" borderId="0" xfId="0" applyNumberFormat="1" applyFont="1"/>
    <xf numFmtId="10" fontId="4" fillId="0" borderId="0" xfId="4" applyNumberFormat="1" applyFont="1"/>
    <xf numFmtId="9" fontId="4" fillId="0" borderId="0" xfId="0" applyNumberFormat="1" applyFont="1"/>
    <xf numFmtId="165" fontId="4" fillId="0" borderId="0" xfId="2" applyNumberFormat="1" applyFont="1"/>
    <xf numFmtId="22" fontId="4" fillId="0" borderId="0" xfId="0" applyNumberFormat="1" applyFont="1"/>
    <xf numFmtId="0" fontId="18" fillId="0" borderId="10" xfId="6" applyAlignment="1">
      <alignment horizontal="left"/>
    </xf>
    <xf numFmtId="14" fontId="23" fillId="0" borderId="0" xfId="0" applyNumberFormat="1" applyFont="1" applyAlignment="1">
      <alignment horizontal="right" wrapText="1"/>
    </xf>
    <xf numFmtId="0" fontId="0" fillId="0" borderId="0" xfId="0" applyAlignment="1">
      <alignment horizontal="left" wrapText="1"/>
    </xf>
    <xf numFmtId="0" fontId="17" fillId="0" borderId="0" xfId="5"/>
    <xf numFmtId="0" fontId="23" fillId="0" borderId="0" xfId="0" applyFont="1" applyAlignment="1">
      <alignment horizontal="right" wrapText="1"/>
    </xf>
    <xf numFmtId="166" fontId="0" fillId="0" borderId="0" xfId="11" applyFont="1">
      <alignment horizontal="left"/>
    </xf>
    <xf numFmtId="14" fontId="22" fillId="0" borderId="0" xfId="12">
      <alignment horizontal="left"/>
    </xf>
    <xf numFmtId="0" fontId="19" fillId="0" borderId="11" xfId="7"/>
    <xf numFmtId="0" fontId="20" fillId="0" borderId="0" xfId="9"/>
    <xf numFmtId="0" fontId="20" fillId="0" borderId="0" xfId="9" applyFill="1" applyBorder="1"/>
    <xf numFmtId="0" fontId="25" fillId="0" borderId="0" xfId="0" applyFont="1" applyAlignment="1">
      <alignment horizontal="left" wrapText="1"/>
    </xf>
    <xf numFmtId="44" fontId="26" fillId="0" borderId="0" xfId="3" applyFont="1" applyBorder="1" applyAlignment="1">
      <alignment horizontal="right"/>
    </xf>
    <xf numFmtId="165" fontId="0" fillId="0" borderId="0" xfId="0" applyNumberFormat="1" applyAlignment="1">
      <alignment horizontal="left" wrapText="1"/>
    </xf>
    <xf numFmtId="0" fontId="25" fillId="0" borderId="0" xfId="0" applyFont="1" applyAlignment="1">
      <alignment horizontal="left" wrapText="1" indent="3"/>
    </xf>
    <xf numFmtId="44" fontId="27" fillId="0" borderId="0" xfId="3" applyFont="1" applyBorder="1" applyAlignment="1">
      <alignment horizontal="left"/>
    </xf>
    <xf numFmtId="0" fontId="20" fillId="0" borderId="12" xfId="8" applyAlignment="1">
      <alignment horizontal="right" indent="1"/>
    </xf>
    <xf numFmtId="44" fontId="26" fillId="0" borderId="0" xfId="3" applyFont="1" applyAlignment="1">
      <alignment horizontal="right"/>
    </xf>
    <xf numFmtId="9" fontId="26" fillId="0" borderId="0" xfId="4" applyFont="1" applyAlignment="1">
      <alignment horizontal="right"/>
    </xf>
    <xf numFmtId="0" fontId="8" fillId="0" borderId="0" xfId="0" applyFont="1" applyAlignment="1">
      <alignment horizontal="left"/>
    </xf>
    <xf numFmtId="49" fontId="4" fillId="0" borderId="0" xfId="0" applyNumberFormat="1" applyFont="1"/>
    <xf numFmtId="167" fontId="4" fillId="0" borderId="0" xfId="0" applyNumberFormat="1" applyFont="1"/>
    <xf numFmtId="0" fontId="4" fillId="0" borderId="0" xfId="0" pivotButton="1" applyFont="1"/>
    <xf numFmtId="0" fontId="4" fillId="0" borderId="0" xfId="0" applyFont="1" applyAlignment="1">
      <alignment horizontal="left"/>
    </xf>
    <xf numFmtId="14" fontId="4" fillId="0" borderId="0" xfId="0" applyNumberFormat="1" applyFont="1" applyAlignment="1">
      <alignment horizontal="left" indent="1"/>
    </xf>
    <xf numFmtId="0" fontId="4" fillId="0" borderId="0" xfId="0" applyFont="1" applyAlignment="1">
      <alignment horizontal="left" indent="2"/>
    </xf>
    <xf numFmtId="164" fontId="4" fillId="0" borderId="0" xfId="0" applyNumberFormat="1" applyFont="1"/>
    <xf numFmtId="0" fontId="4" fillId="0" borderId="0" xfId="0" pivotButton="1" applyFont="1" applyAlignment="1">
      <alignment horizontal="center" wrapText="1"/>
    </xf>
    <xf numFmtId="0" fontId="4" fillId="0" borderId="0" xfId="0" applyFont="1" applyAlignment="1">
      <alignment horizontal="center" vertical="center" wrapText="1"/>
    </xf>
    <xf numFmtId="164" fontId="4" fillId="0" borderId="0" xfId="0" applyNumberFormat="1" applyFont="1" applyAlignment="1">
      <alignment horizontal="center" vertical="center" wrapText="1"/>
    </xf>
    <xf numFmtId="165" fontId="4" fillId="0" borderId="0" xfId="0" applyNumberFormat="1" applyFont="1" applyAlignment="1">
      <alignment horizontal="center" vertical="center" wrapText="1"/>
    </xf>
    <xf numFmtId="165" fontId="4" fillId="0" borderId="4" xfId="0" applyNumberFormat="1" applyFont="1" applyBorder="1"/>
    <xf numFmtId="0" fontId="0" fillId="0" borderId="0" xfId="0" applyAlignment="1">
      <alignment horizontal="right"/>
    </xf>
    <xf numFmtId="0" fontId="0" fillId="0" borderId="0" xfId="0" quotePrefix="1" applyAlignment="1">
      <alignment horizontal="right"/>
    </xf>
    <xf numFmtId="49" fontId="0" fillId="0" borderId="0" xfId="0" applyNumberFormat="1" applyAlignment="1">
      <alignment horizontal="right"/>
    </xf>
    <xf numFmtId="0" fontId="4" fillId="0" borderId="0" xfId="0" applyFont="1" applyAlignment="1">
      <alignment horizontal="right"/>
    </xf>
    <xf numFmtId="167" fontId="4" fillId="0" borderId="0" xfId="3" applyNumberFormat="1" applyFont="1"/>
    <xf numFmtId="14" fontId="4" fillId="0" borderId="7" xfId="0" applyNumberFormat="1" applyFont="1" applyBorder="1"/>
    <xf numFmtId="14" fontId="4" fillId="0" borderId="8" xfId="0" applyNumberFormat="1" applyFont="1" applyBorder="1"/>
    <xf numFmtId="0" fontId="4" fillId="0" borderId="8" xfId="0" applyFont="1" applyBorder="1"/>
    <xf numFmtId="0" fontId="4" fillId="0" borderId="8" xfId="0" applyFont="1" applyBorder="1" applyAlignment="1">
      <alignment horizontal="left"/>
    </xf>
    <xf numFmtId="14" fontId="4" fillId="0" borderId="1" xfId="0" applyNumberFormat="1" applyFont="1" applyBorder="1"/>
    <xf numFmtId="14" fontId="4" fillId="0" borderId="2" xfId="0" applyNumberFormat="1" applyFont="1" applyBorder="1"/>
    <xf numFmtId="0" fontId="4" fillId="0" borderId="2" xfId="0" applyFont="1" applyBorder="1"/>
    <xf numFmtId="0" fontId="4" fillId="0" borderId="2" xfId="0" applyFont="1" applyBorder="1" applyAlignment="1">
      <alignment horizontal="left"/>
    </xf>
    <xf numFmtId="0" fontId="4" fillId="4" borderId="2" xfId="0" applyFont="1" applyFill="1" applyBorder="1" applyAlignment="1">
      <alignment horizontal="left"/>
    </xf>
    <xf numFmtId="0" fontId="4" fillId="5" borderId="2" xfId="0" applyFont="1" applyFill="1" applyBorder="1"/>
    <xf numFmtId="167" fontId="4" fillId="0" borderId="7" xfId="0" applyNumberFormat="1" applyFont="1" applyBorder="1"/>
    <xf numFmtId="167" fontId="4" fillId="0" borderId="1" xfId="0" applyNumberFormat="1" applyFont="1" applyBorder="1"/>
    <xf numFmtId="14" fontId="22" fillId="0" borderId="0" xfId="12" applyAlignment="1">
      <alignment horizontal="right"/>
    </xf>
    <xf numFmtId="168" fontId="0" fillId="0" borderId="0" xfId="0" applyNumberFormat="1" applyAlignment="1">
      <alignment horizontal="left" wrapText="1"/>
    </xf>
    <xf numFmtId="0" fontId="30" fillId="0" borderId="13" xfId="0" applyFont="1" applyBorder="1" applyAlignment="1">
      <alignment horizontal="right" wrapText="1"/>
    </xf>
    <xf numFmtId="165" fontId="30" fillId="0" borderId="4" xfId="0" applyNumberFormat="1" applyFont="1" applyBorder="1" applyAlignment="1">
      <alignment horizontal="left" wrapText="1"/>
    </xf>
    <xf numFmtId="0" fontId="4" fillId="0" borderId="0" xfId="0" applyFont="1" applyAlignment="1">
      <alignment horizontal="left" wrapText="1"/>
    </xf>
    <xf numFmtId="0" fontId="4" fillId="0" borderId="14" xfId="0" applyFont="1" applyBorder="1" applyAlignment="1">
      <alignment horizontal="left" wrapText="1"/>
    </xf>
    <xf numFmtId="165" fontId="4" fillId="0" borderId="15" xfId="0" applyNumberFormat="1" applyFont="1" applyBorder="1" applyAlignment="1">
      <alignment horizontal="left" wrapText="1"/>
    </xf>
    <xf numFmtId="0" fontId="4" fillId="0" borderId="16" xfId="0" applyFont="1" applyBorder="1" applyAlignment="1">
      <alignment horizontal="left" wrapText="1"/>
    </xf>
    <xf numFmtId="165" fontId="4" fillId="0" borderId="17" xfId="0" applyNumberFormat="1" applyFont="1" applyBorder="1" applyAlignment="1">
      <alignment horizontal="left" wrapText="1"/>
    </xf>
    <xf numFmtId="0" fontId="4" fillId="0" borderId="0" xfId="0" applyFont="1" applyAlignment="1">
      <alignment horizontal="right" wrapText="1"/>
    </xf>
    <xf numFmtId="165" fontId="4" fillId="0" borderId="0" xfId="0" applyNumberFormat="1" applyFont="1" applyAlignment="1">
      <alignment horizontal="left" wrapText="1"/>
    </xf>
    <xf numFmtId="0" fontId="31" fillId="0" borderId="0" xfId="0" applyFont="1" applyAlignment="1">
      <alignment horizontal="right" wrapText="1"/>
    </xf>
    <xf numFmtId="165" fontId="30" fillId="0" borderId="0" xfId="0" applyNumberFormat="1" applyFont="1" applyAlignment="1">
      <alignment horizontal="left" wrapText="1"/>
    </xf>
    <xf numFmtId="168" fontId="4" fillId="0" borderId="0" xfId="0" applyNumberFormat="1" applyFont="1" applyAlignment="1">
      <alignment horizontal="left" wrapText="1"/>
    </xf>
    <xf numFmtId="167" fontId="4" fillId="0" borderId="8" xfId="3" applyNumberFormat="1" applyFont="1" applyBorder="1"/>
    <xf numFmtId="167" fontId="4" fillId="0" borderId="0" xfId="3" applyNumberFormat="1" applyFont="1" applyBorder="1"/>
    <xf numFmtId="44" fontId="4" fillId="0" borderId="0" xfId="3" applyFont="1" applyBorder="1"/>
    <xf numFmtId="0" fontId="32" fillId="0" borderId="0" xfId="0" pivotButton="1" applyFont="1"/>
    <xf numFmtId="0" fontId="32" fillId="0" borderId="0" xfId="0" applyFont="1"/>
    <xf numFmtId="0" fontId="32" fillId="0" borderId="0" xfId="0" applyFont="1" applyAlignment="1">
      <alignment horizontal="left"/>
    </xf>
    <xf numFmtId="0" fontId="32" fillId="0" borderId="0" xfId="0" applyFont="1" applyAlignment="1">
      <alignment horizontal="left" indent="1"/>
    </xf>
    <xf numFmtId="165" fontId="29" fillId="0" borderId="0" xfId="0" applyNumberFormat="1" applyFont="1"/>
    <xf numFmtId="0" fontId="33" fillId="0" borderId="0" xfId="0" applyFont="1"/>
    <xf numFmtId="0" fontId="15" fillId="0" borderId="0" xfId="0" applyFont="1"/>
    <xf numFmtId="0" fontId="35" fillId="0" borderId="0" xfId="0" applyFont="1" applyAlignment="1">
      <alignment horizontal="right"/>
    </xf>
    <xf numFmtId="165" fontId="35" fillId="0" borderId="0" xfId="0" applyNumberFormat="1" applyFont="1"/>
    <xf numFmtId="0" fontId="4" fillId="0" borderId="18" xfId="0" applyFont="1" applyBorder="1"/>
    <xf numFmtId="0" fontId="36" fillId="0" borderId="0" xfId="0" pivotButton="1" applyFont="1"/>
    <xf numFmtId="14" fontId="0" fillId="0" borderId="0" xfId="0" applyNumberFormat="1"/>
    <xf numFmtId="0" fontId="36" fillId="0" borderId="0" xfId="0" applyFont="1"/>
    <xf numFmtId="0" fontId="4" fillId="0" borderId="0" xfId="0" applyFont="1" applyAlignment="1">
      <alignment horizontal="left" indent="1"/>
    </xf>
    <xf numFmtId="165" fontId="0" fillId="0" borderId="0" xfId="0" applyNumberFormat="1"/>
    <xf numFmtId="1" fontId="0" fillId="0" borderId="0" xfId="0" applyNumberFormat="1"/>
    <xf numFmtId="0" fontId="37" fillId="0" borderId="0" xfId="0" pivotButton="1" applyFont="1"/>
    <xf numFmtId="0" fontId="37" fillId="0" borderId="0" xfId="0" applyFont="1"/>
    <xf numFmtId="0" fontId="37" fillId="0" borderId="0" xfId="0" applyFont="1" applyAlignment="1">
      <alignment horizontal="left"/>
    </xf>
    <xf numFmtId="14" fontId="37" fillId="0" borderId="0" xfId="0" applyNumberFormat="1" applyFont="1" applyAlignment="1">
      <alignment horizontal="left" indent="1"/>
    </xf>
    <xf numFmtId="0" fontId="37" fillId="0" borderId="0" xfId="0" applyFont="1" applyAlignment="1">
      <alignment horizontal="left" indent="2"/>
    </xf>
    <xf numFmtId="164" fontId="37" fillId="0" borderId="0" xfId="0" applyNumberFormat="1" applyFont="1"/>
    <xf numFmtId="0" fontId="37" fillId="0" borderId="0" xfId="0" pivotButton="1" applyFont="1" applyAlignment="1">
      <alignment horizontal="center" wrapText="1"/>
    </xf>
    <xf numFmtId="0" fontId="37" fillId="0" borderId="0" xfId="0" applyFont="1" applyAlignment="1">
      <alignment horizontal="center" vertical="center" wrapText="1"/>
    </xf>
    <xf numFmtId="164" fontId="37" fillId="0" borderId="0" xfId="0" applyNumberFormat="1" applyFont="1" applyAlignment="1">
      <alignment horizontal="center" vertical="center" wrapText="1"/>
    </xf>
    <xf numFmtId="0" fontId="37" fillId="0" borderId="0" xfId="0" applyFont="1" applyAlignment="1">
      <alignment horizontal="right"/>
    </xf>
    <xf numFmtId="165" fontId="37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5" fillId="2" borderId="0" xfId="1" applyFont="1" applyFill="1" applyAlignment="1">
      <alignment horizontal="center"/>
    </xf>
    <xf numFmtId="0" fontId="4" fillId="0" borderId="0" xfId="0" applyFont="1" applyAlignment="1">
      <alignment horizontal="center" wrapText="1"/>
    </xf>
    <xf numFmtId="0" fontId="8" fillId="0" borderId="0" xfId="0" applyFont="1" applyAlignment="1">
      <alignment horizontal="left"/>
    </xf>
    <xf numFmtId="0" fontId="15" fillId="0" borderId="0" xfId="0" applyFont="1" applyAlignment="1">
      <alignment horizontal="right"/>
    </xf>
    <xf numFmtId="0" fontId="10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8" fillId="0" borderId="5" xfId="0" applyFont="1" applyBorder="1" applyAlignment="1">
      <alignment horizontal="left"/>
    </xf>
    <xf numFmtId="0" fontId="6" fillId="0" borderId="0" xfId="0" applyFont="1" applyAlignment="1">
      <alignment horizontal="center"/>
    </xf>
    <xf numFmtId="14" fontId="8" fillId="0" borderId="0" xfId="0" applyNumberFormat="1" applyFont="1" applyAlignment="1">
      <alignment horizontal="left"/>
    </xf>
    <xf numFmtId="165" fontId="8" fillId="0" borderId="5" xfId="0" applyNumberFormat="1" applyFont="1" applyBorder="1" applyAlignment="1">
      <alignment horizontal="left"/>
    </xf>
    <xf numFmtId="0" fontId="8" fillId="0" borderId="0" xfId="0" applyFont="1" applyAlignment="1">
      <alignment horizontal="center"/>
    </xf>
    <xf numFmtId="0" fontId="6" fillId="0" borderId="0" xfId="0" applyFont="1" applyAlignment="1">
      <alignment horizontal="left"/>
    </xf>
    <xf numFmtId="0" fontId="29" fillId="0" borderId="0" xfId="0" applyFont="1" applyAlignment="1">
      <alignment horizontal="left" vertical="top" wrapText="1"/>
    </xf>
    <xf numFmtId="0" fontId="15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4" fillId="0" borderId="0" xfId="0" applyFont="1" applyAlignment="1">
      <alignment horizontal="center"/>
    </xf>
    <xf numFmtId="0" fontId="33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0" fontId="6" fillId="0" borderId="0" xfId="0" applyFont="1" applyAlignment="1">
      <alignment horizontal="right"/>
    </xf>
    <xf numFmtId="0" fontId="28" fillId="0" borderId="0" xfId="0" applyFont="1" applyAlignment="1">
      <alignment horizontal="left" vertical="center"/>
    </xf>
    <xf numFmtId="0" fontId="24" fillId="0" borderId="0" xfId="13">
      <alignment horizontal="left" vertical="top" wrapText="1"/>
    </xf>
    <xf numFmtId="0" fontId="21" fillId="0" borderId="0" xfId="10" applyAlignment="1">
      <alignment horizontal="center" wrapText="1"/>
    </xf>
    <xf numFmtId="0" fontId="0" fillId="0" borderId="0" xfId="10" applyFont="1" applyAlignment="1">
      <alignment horizontal="center" wrapText="1"/>
    </xf>
    <xf numFmtId="0" fontId="23" fillId="0" borderId="0" xfId="10" applyFont="1" applyAlignment="1">
      <alignment horizontal="center" wrapText="1"/>
    </xf>
    <xf numFmtId="0" fontId="29" fillId="0" borderId="0" xfId="0" applyFont="1" applyAlignment="1">
      <alignment horizontal="left" vertical="center"/>
    </xf>
  </cellXfs>
  <cellStyles count="14">
    <cellStyle name="Comma" xfId="2" builtinId="3"/>
    <cellStyle name="Currency" xfId="3" builtinId="4"/>
    <cellStyle name="Date" xfId="12" xr:uid="{EF96AF2F-A096-44C1-B197-723F418D93B2}"/>
    <cellStyle name="Explanatory Text" xfId="10" builtinId="53"/>
    <cellStyle name="Heading 1" xfId="6" builtinId="16"/>
    <cellStyle name="Heading 2" xfId="7" builtinId="17"/>
    <cellStyle name="Heading 3" xfId="8" builtinId="18"/>
    <cellStyle name="Heading 4" xfId="9" builtinId="19"/>
    <cellStyle name="Hyperlink" xfId="1" builtinId="8"/>
    <cellStyle name="Normal" xfId="0" builtinId="0"/>
    <cellStyle name="Percent" xfId="4" builtinId="5"/>
    <cellStyle name="Phone" xfId="11" xr:uid="{73C098C2-B75D-4F7F-BDDA-D87C99C17FE2}"/>
    <cellStyle name="Product Description" xfId="13" xr:uid="{FB2FFED1-FC7F-4FE5-93CD-BAA4193B657A}"/>
    <cellStyle name="Title" xfId="5" builtinId="15"/>
  </cellStyles>
  <dxfs count="56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7" formatCode="[$-409]yyyy\-mmm\-dd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" formatCode="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right"/>
    </dxf>
    <dxf>
      <alignment horizontal="center"/>
    </dxf>
    <dxf>
      <alignment horizontal="center"/>
    </dxf>
    <dxf>
      <alignment vertical="center"/>
    </dxf>
    <dxf>
      <alignment wrapText="1"/>
    </dxf>
    <dxf>
      <alignment wrapText="1"/>
    </dxf>
    <dxf>
      <numFmt numFmtId="165" formatCode="&quot;$&quot;#,##0.00"/>
    </dxf>
    <dxf>
      <numFmt numFmtId="165" formatCode="&quot;$&quot;#,##0.00"/>
    </dxf>
    <dxf>
      <numFmt numFmtId="164" formatCode="_(* #,##0_);_(* \(#,##0\);_(* &quot;-&quot;??_);_(@_)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b/>
        <sz val="16"/>
      </font>
    </dxf>
    <dxf>
      <font>
        <b/>
        <sz val="15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numFmt numFmtId="165" formatCode="&quot;$&quot;#,##0.00"/>
    </dxf>
    <dxf>
      <numFmt numFmtId="164" formatCode="_(* #,##0_);_(* \(#,##0\);_(* &quot;-&quot;??_);_(@_)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numFmt numFmtId="165" formatCode="&quot;$&quot;#,##0.00"/>
    </dxf>
    <dxf>
      <alignment horizontal="center"/>
    </dxf>
    <dxf>
      <alignment horizontal="right"/>
    </dxf>
    <dxf>
      <alignment horizontal="center"/>
    </dxf>
    <dxf>
      <alignment horizontal="center"/>
    </dxf>
    <dxf>
      <alignment vertical="center"/>
    </dxf>
    <dxf>
      <alignment wrapText="1"/>
    </dxf>
    <dxf>
      <alignment wrapText="1"/>
    </dxf>
    <dxf>
      <numFmt numFmtId="164" formatCode="_(* #,##0_);_(* \(#,##0\);_(* &quot;-&quot;??_);_(@_)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z val="12"/>
      </font>
    </dxf>
    <dxf>
      <font>
        <sz val="12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7" formatCode="[$-409]yyyy\-mmm\-dd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9" formatCode="m/d/yyyy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9" formatCode="m/d/yyyy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7" formatCode="[$-409]yyyy\-mmm\-dd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7" formatCode="[$-409]yyyy\-mmm\-dd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7" formatCode="[$-409]yyyy\-mmm\-dd;@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9" formatCode="m/d/yyyy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rial"/>
        <family val="2"/>
        <scheme val="none"/>
      </font>
      <fill>
        <patternFill patternType="solid">
          <fgColor theme="4"/>
          <bgColor theme="4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theme="4" tint="0.79998168889431442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theme="4" tint="0.79998168889431442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theme="4" tint="0.79998168889431442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b/>
        <i val="0"/>
        <color theme="4"/>
      </font>
      <fill>
        <patternFill>
          <bgColor theme="2"/>
        </patternFill>
      </fill>
    </dxf>
    <dxf>
      <fill>
        <patternFill patternType="none">
          <bgColor auto="1"/>
        </patternFill>
      </fill>
    </dxf>
    <dxf>
      <font>
        <b val="0"/>
        <i val="0"/>
        <color theme="4"/>
      </font>
      <fill>
        <patternFill>
          <bgColor theme="2"/>
        </patternFill>
      </fill>
    </dxf>
    <dxf>
      <font>
        <b/>
        <i val="0"/>
        <color theme="4"/>
      </font>
      <border>
        <bottom style="thin">
          <color theme="4" tint="0.39994506668294322"/>
        </bottom>
      </border>
    </dxf>
    <dxf>
      <font>
        <b/>
        <i val="0"/>
        <color theme="4"/>
      </font>
      <border>
        <bottom style="thin">
          <color theme="0"/>
        </bottom>
      </border>
    </dxf>
    <dxf>
      <font>
        <b val="0"/>
        <i val="0"/>
        <color theme="4"/>
      </font>
      <border>
        <bottom style="thin">
          <color theme="3" tint="0.499984740745262"/>
        </bottom>
        <horizontal style="thin">
          <color theme="3" tint="0.499984740745262"/>
        </horizontal>
      </border>
    </dxf>
  </dxfs>
  <tableStyles count="1" defaultTableStyle="TableStyleMedium2" defaultPivotStyle="PivotStyleLight16">
    <tableStyle name="Invoice" pivot="0" count="6" xr9:uid="{FEEA9AE4-7E11-42AE-8373-FD5C84578CCD}">
      <tableStyleElement type="wholeTable" dxfId="561"/>
      <tableStyleElement type="headerRow" dxfId="560"/>
      <tableStyleElement type="totalRow" dxfId="559"/>
      <tableStyleElement type="lastColumn" dxfId="558"/>
      <tableStyleElement type="lastHeaderCell" dxfId="557"/>
      <tableStyleElement type="lastTotalCell" dxfId="55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powerPivotData" Target="model/item.data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4.xml"/><Relationship Id="rId38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3.xml"/><Relationship Id="rId37" Type="http://schemas.openxmlformats.org/officeDocument/2006/relationships/sharedStrings" Target="sharedStrings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pivotCacheDefinition" Target="pivotCache/pivotCacheDefinition1.xml"/><Relationship Id="rId35" Type="http://schemas.openxmlformats.org/officeDocument/2006/relationships/connections" Target="connection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shua Bett" refreshedDate="45559.741151041664" backgroundQuery="1" createdVersion="8" refreshedVersion="8" minRefreshableVersion="3" recordCount="0" supportSubquery="1" supportAdvancedDrill="1" xr:uid="{0EEAB66F-985C-4AE2-8A47-12867376DA18}">
  <cacheSource type="external" connectionId="1"/>
  <cacheFields count="13">
    <cacheField name="[Table10].[Charity Association].[Charity Association]" caption="Charity Association" numFmtId="0" hierarchy="5" level="1">
      <sharedItems containsSemiMixedTypes="0" containsNonDate="0" containsString="0"/>
    </cacheField>
    <cacheField name="[Table10].[Date].[Date]" caption="Date" numFmtId="0" hierarchy="3" level="1">
      <sharedItems containsSemiMixedTypes="0" containsNonDate="0" containsDate="1" containsString="0" minDate="2024-01-26T00:00:00" maxDate="2024-09-18T00:00:00" count="89">
        <d v="2024-08-01T00:00:00"/>
        <d v="2024-08-20T00:00:00"/>
        <d v="2024-08-23T00:00:00"/>
        <d v="2024-08-17T00:00:00"/>
        <d v="2024-08-09T00:00:00"/>
        <d v="2024-08-27T00:00:00"/>
        <d v="2024-08-05T00:00:00"/>
        <d v="2024-08-07T00:00:00"/>
        <d v="2024-08-12T00:00:00"/>
        <d v="2024-08-19T00:00:00"/>
        <d v="2024-08-26T00:00:00"/>
        <d v="2024-08-22T00:00:00"/>
        <d v="2024-08-06T00:00:00"/>
        <d v="2024-01-26T00:00:00" u="1"/>
        <d v="2024-03-06T00:00:00" u="1"/>
        <d v="2024-05-20T00:00:00" u="1"/>
        <d v="2024-07-16T00:00:00" u="1"/>
        <d v="2024-02-29T00:00:00" u="1"/>
        <d v="2024-03-14T00:00:00" u="1"/>
        <d v="2024-05-10T00:00:00" u="1"/>
        <d v="2024-06-21T00:00:00" u="1"/>
        <d v="2024-05-08T00:00:00" u="1"/>
        <d v="2024-05-23T00:00:00" u="1"/>
        <d v="2024-07-02T00:00:00" u="1"/>
        <d v="2024-05-17T00:00:00" u="1"/>
        <d v="2024-02-23T00:00:00" u="1"/>
        <d v="2024-05-22T00:00:00" u="1"/>
        <d v="2024-06-28T00:00:00" u="1"/>
        <d v="2024-05-09T00:00:00" u="1"/>
        <d v="2024-03-04T00:00:00" u="1"/>
        <d v="2024-03-12T00:00:00" u="1"/>
        <d v="2024-04-19T00:00:00" u="1"/>
        <d v="2024-03-21T00:00:00" u="1"/>
        <d v="2024-07-25T00:00:00" u="1"/>
        <d v="2024-04-08T00:00:00" u="1"/>
        <d v="2024-04-15T00:00:00" u="1"/>
        <d v="2024-07-03T00:00:00" u="1"/>
        <d v="2024-02-28T00:00:00" u="1"/>
        <d v="2024-04-09T00:00:00" u="1"/>
        <d v="2024-05-28T00:00:00" u="1"/>
        <d v="2024-07-15T00:00:00" u="1"/>
        <d v="2024-09-04T00:00:00" u="1"/>
        <d v="2024-02-16T00:00:00" u="1"/>
        <d v="2024-09-03T00:00:00" u="1"/>
        <d v="2024-04-25T00:00:00" u="1"/>
        <d v="2024-06-10T00:00:00" u="1"/>
        <d v="2024-06-24T00:00:00" u="1"/>
        <d v="2024-07-10T00:00:00" u="1"/>
        <d v="2024-06-17T00:00:00" u="1"/>
        <d v="2024-09-05T00:00:00" u="1"/>
        <d v="2024-03-25T00:00:00" u="1"/>
        <d v="2024-04-30T00:00:00" u="1"/>
        <d v="2024-05-14T00:00:00" u="1"/>
        <d v="2024-06-03T00:00:00" u="1"/>
        <d v="2024-07-24T00:00:00" u="1"/>
        <d v="2024-09-01T00:00:00" u="1"/>
        <d v="2024-03-11T00:00:00" u="1"/>
        <d v="2024-03-19T00:00:00" u="1"/>
        <d v="2024-05-13T00:00:00" u="1"/>
        <d v="2024-07-01T00:00:00" u="1"/>
        <d v="2024-02-20T00:00:00" u="1"/>
        <d v="2024-03-18T00:00:00" u="1"/>
        <d v="2024-02-26T00:00:00" u="1"/>
        <d v="2024-04-01T00:00:00" u="1"/>
        <d v="2024-04-04T00:00:00" u="1"/>
        <d v="2024-07-22T00:00:00" u="1"/>
        <d v="2024-07-29T00:00:00" u="1"/>
        <d v="2024-07-23T00:00:00" u="1"/>
        <d v="2024-03-15T00:00:00" u="1"/>
        <d v="2024-04-16T00:00:00" u="1"/>
        <d v="2024-05-01T00:00:00" u="1"/>
        <d v="2024-06-13T00:00:00" u="1"/>
        <d v="2024-06-20T00:00:00" u="1"/>
        <d v="2024-07-08T00:00:00" u="1"/>
        <d v="2024-02-19T00:00:00" u="1"/>
        <d v="2024-05-30T00:00:00" u="1"/>
        <d v="2024-03-05T00:00:00" u="1"/>
        <d v="2024-04-29T00:00:00" u="1"/>
        <d v="2024-05-03T00:00:00" u="1"/>
        <d v="2024-09-17T00:00:00" u="1"/>
        <d v="2024-04-22T00:00:00" u="1"/>
        <d v="2024-05-06T00:00:00" u="1"/>
        <d v="2024-05-12T00:00:00" u="1"/>
        <d v="2024-09-09T00:00:00" u="1"/>
        <d v="2024-03-29T00:00:00" u="1"/>
        <d v="2024-04-20T00:00:00" u="1"/>
        <d v="2024-01-31T00:00:00" u="1"/>
        <d v="2024-03-20T00:00:00" u="1"/>
        <d v="2024-07-13T00:00:00" u="1"/>
      </sharedItems>
      <extLst>
        <ext xmlns:x15="http://schemas.microsoft.com/office/spreadsheetml/2010/11/main" uri="{4F2E5C28-24EA-4eb8-9CBF-B6C8F9C3D259}">
          <x15:cachedUniqueNames>
            <x15:cachedUniqueName index="0" name="[Table10].[Date].&amp;[2024-08-01T00:00:00]"/>
            <x15:cachedUniqueName index="1" name="[Table10].[Date].&amp;[2024-08-20T00:00:00]"/>
            <x15:cachedUniqueName index="2" name="[Table10].[Date].&amp;[2024-08-23T00:00:00]"/>
            <x15:cachedUniqueName index="3" name="[Table10].[Date].&amp;[2024-08-17T00:00:00]"/>
            <x15:cachedUniqueName index="4" name="[Table10].[Date].&amp;[2024-08-09T00:00:00]"/>
            <x15:cachedUniqueName index="5" name="[Table10].[Date].&amp;[2024-08-27T00:00:00]"/>
            <x15:cachedUniqueName index="6" name="[Table10].[Date].&amp;[2024-08-05T00:00:00]"/>
            <x15:cachedUniqueName index="7" name="[Table10].[Date].&amp;[2024-08-07T00:00:00]"/>
            <x15:cachedUniqueName index="8" name="[Table10].[Date].&amp;[2024-08-12T00:00:00]"/>
            <x15:cachedUniqueName index="9" name="[Table10].[Date].&amp;[2024-08-19T00:00:00]"/>
            <x15:cachedUniqueName index="10" name="[Table10].[Date].&amp;[2024-08-26T00:00:00]"/>
            <x15:cachedUniqueName index="11" name="[Table10].[Date].&amp;[2024-08-22T00:00:00]"/>
            <x15:cachedUniqueName index="12" name="[Table10].[Date].&amp;[2024-08-06T00:00:00]"/>
            <x15:cachedUniqueName index="13" name="[Table10].[Date].&amp;[2024-01-26T00:00:00]"/>
            <x15:cachedUniqueName index="14" name="[Table10].[Date].&amp;[2024-03-06T00:00:00]"/>
            <x15:cachedUniqueName index="15" name="[Table10].[Date].&amp;[2024-05-20T00:00:00]"/>
            <x15:cachedUniqueName index="16" name="[Table10].[Date].&amp;[2024-07-16T00:00:00]"/>
            <x15:cachedUniqueName index="17" name="[Table10].[Date].&amp;[2024-02-29T00:00:00]"/>
            <x15:cachedUniqueName index="18" name="[Table10].[Date].&amp;[2024-03-14T00:00:00]"/>
            <x15:cachedUniqueName index="19" name="[Table10].[Date].&amp;[2024-05-10T00:00:00]"/>
            <x15:cachedUniqueName index="20" name="[Table10].[Date].&amp;[2024-06-21T00:00:00]"/>
            <x15:cachedUniqueName index="21" name="[Table10].[Date].&amp;[2024-05-08T00:00:00]"/>
            <x15:cachedUniqueName index="22" name="[Table10].[Date].&amp;[2024-05-23T00:00:00]"/>
            <x15:cachedUniqueName index="23" name="[Table10].[Date].&amp;[2024-07-02T00:00:00]"/>
            <x15:cachedUniqueName index="24" name="[Table10].[Date].&amp;[2024-05-17T00:00:00]"/>
            <x15:cachedUniqueName index="25" name="[Table10].[Date].&amp;[2024-02-23T00:00:00]"/>
            <x15:cachedUniqueName index="26" name="[Table10].[Date].&amp;[2024-05-22T00:00:00]"/>
            <x15:cachedUniqueName index="27" name="[Table10].[Date].&amp;[2024-06-28T00:00:00]"/>
            <x15:cachedUniqueName index="28" name="[Table10].[Date].&amp;[2024-05-09T00:00:00]"/>
            <x15:cachedUniqueName index="29" name="[Table10].[Date].&amp;[2024-03-04T00:00:00]"/>
            <x15:cachedUniqueName index="30" name="[Table10].[Date].&amp;[2024-03-12T00:00:00]"/>
            <x15:cachedUniqueName index="31" name="[Table10].[Date].&amp;[2024-04-19T00:00:00]"/>
            <x15:cachedUniqueName index="32" name="[Table10].[Date].&amp;[2024-03-21T00:00:00]"/>
            <x15:cachedUniqueName index="33" name="[Table10].[Date].&amp;[2024-07-25T00:00:00]"/>
            <x15:cachedUniqueName index="34" name="[Table10].[Date].&amp;[2024-04-08T00:00:00]"/>
            <x15:cachedUniqueName index="35" name="[Table10].[Date].&amp;[2024-04-15T00:00:00]"/>
            <x15:cachedUniqueName index="36" name="[Table10].[Date].&amp;[2024-07-03T00:00:00]"/>
            <x15:cachedUniqueName index="37" name="[Table10].[Date].&amp;[2024-02-28T00:00:00]"/>
            <x15:cachedUniqueName index="38" name="[Table10].[Date].&amp;[2024-04-09T00:00:00]"/>
            <x15:cachedUniqueName index="39" name="[Table10].[Date].&amp;[2024-05-28T00:00:00]"/>
            <x15:cachedUniqueName index="40" name="[Table10].[Date].&amp;[2024-07-15T00:00:00]"/>
            <x15:cachedUniqueName index="41" name="[Table10].[Date].&amp;[2024-09-04T00:00:00]"/>
            <x15:cachedUniqueName index="42" name="[Table10].[Date].&amp;[2024-02-16T00:00:00]"/>
            <x15:cachedUniqueName index="43" name="[Table10].[Date].&amp;[2024-09-03T00:00:00]"/>
            <x15:cachedUniqueName index="44" name="[Table10].[Date].&amp;[2024-04-25T00:00:00]"/>
            <x15:cachedUniqueName index="45" name="[Table10].[Date].&amp;[2024-06-10T00:00:00]"/>
            <x15:cachedUniqueName index="46" name="[Table10].[Date].&amp;[2024-06-24T00:00:00]"/>
            <x15:cachedUniqueName index="47" name="[Table10].[Date].&amp;[2024-07-10T00:00:00]"/>
            <x15:cachedUniqueName index="48" name="[Table10].[Date].&amp;[2024-06-17T00:00:00]"/>
            <x15:cachedUniqueName index="49" name="[Table10].[Date].&amp;[2024-09-05T00:00:00]"/>
            <x15:cachedUniqueName index="50" name="[Table10].[Date].&amp;[2024-03-25T00:00:00]"/>
            <x15:cachedUniqueName index="51" name="[Table10].[Date].&amp;[2024-04-30T00:00:00]"/>
            <x15:cachedUniqueName index="52" name="[Table10].[Date].&amp;[2024-05-14T00:00:00]"/>
            <x15:cachedUniqueName index="53" name="[Table10].[Date].&amp;[2024-06-03T00:00:00]"/>
            <x15:cachedUniqueName index="54" name="[Table10].[Date].&amp;[2024-07-24T00:00:00]"/>
            <x15:cachedUniqueName index="55" name="[Table10].[Date].&amp;[2024-09-01T00:00:00]"/>
            <x15:cachedUniqueName index="56" name="[Table10].[Date].&amp;[2024-03-11T00:00:00]"/>
            <x15:cachedUniqueName index="57" name="[Table10].[Date].&amp;[2024-03-19T00:00:00]"/>
            <x15:cachedUniqueName index="58" name="[Table10].[Date].&amp;[2024-05-13T00:00:00]"/>
            <x15:cachedUniqueName index="59" name="[Table10].[Date].&amp;[2024-07-01T00:00:00]"/>
            <x15:cachedUniqueName index="60" name="[Table10].[Date].&amp;[2024-02-20T00:00:00]"/>
            <x15:cachedUniqueName index="61" name="[Table10].[Date].&amp;[2024-03-18T00:00:00]"/>
            <x15:cachedUniqueName index="62" name="[Table10].[Date].&amp;[2024-02-26T00:00:00]"/>
            <x15:cachedUniqueName index="63" name="[Table10].[Date].&amp;[2024-04-01T00:00:00]"/>
            <x15:cachedUniqueName index="64" name="[Table10].[Date].&amp;[2024-04-04T00:00:00]"/>
            <x15:cachedUniqueName index="65" name="[Table10].[Date].&amp;[2024-07-22T00:00:00]"/>
            <x15:cachedUniqueName index="66" name="[Table10].[Date].&amp;[2024-07-29T00:00:00]"/>
            <x15:cachedUniqueName index="67" name="[Table10].[Date].&amp;[2024-07-23T00:00:00]"/>
            <x15:cachedUniqueName index="68" name="[Table10].[Date].&amp;[2024-03-15T00:00:00]"/>
            <x15:cachedUniqueName index="69" name="[Table10].[Date].&amp;[2024-04-16T00:00:00]"/>
            <x15:cachedUniqueName index="70" name="[Table10].[Date].&amp;[2024-05-01T00:00:00]"/>
            <x15:cachedUniqueName index="71" name="[Table10].[Date].&amp;[2024-06-13T00:00:00]"/>
            <x15:cachedUniqueName index="72" name="[Table10].[Date].&amp;[2024-06-20T00:00:00]"/>
            <x15:cachedUniqueName index="73" name="[Table10].[Date].&amp;[2024-07-08T00:00:00]"/>
            <x15:cachedUniqueName index="74" name="[Table10].[Date].&amp;[2024-02-19T00:00:00]"/>
            <x15:cachedUniqueName index="75" name="[Table10].[Date].&amp;[2024-05-30T00:00:00]"/>
            <x15:cachedUniqueName index="76" name="[Table10].[Date].&amp;[2024-03-05T00:00:00]"/>
            <x15:cachedUniqueName index="77" name="[Table10].[Date].&amp;[2024-04-29T00:00:00]"/>
            <x15:cachedUniqueName index="78" name="[Table10].[Date].&amp;[2024-05-03T00:00:00]"/>
            <x15:cachedUniqueName index="79" name="[Table10].[Date].&amp;[2024-09-17T00:00:00]"/>
            <x15:cachedUniqueName index="80" name="[Table10].[Date].&amp;[2024-04-22T00:00:00]"/>
            <x15:cachedUniqueName index="81" name="[Table10].[Date].&amp;[2024-05-06T00:00:00]"/>
            <x15:cachedUniqueName index="82" name="[Table10].[Date].&amp;[2024-05-12T00:00:00]"/>
            <x15:cachedUniqueName index="83" name="[Table10].[Date].&amp;[2024-09-09T00:00:00]"/>
            <x15:cachedUniqueName index="84" name="[Table10].[Date].&amp;[2024-03-29T00:00:00]"/>
            <x15:cachedUniqueName index="85" name="[Table10].[Date].&amp;[2024-04-20T00:00:00]"/>
            <x15:cachedUniqueName index="86" name="[Table10].[Date].&amp;[2024-01-31T00:00:00]"/>
            <x15:cachedUniqueName index="87" name="[Table10].[Date].&amp;[2024-03-20T00:00:00]"/>
            <x15:cachedUniqueName index="88" name="[Table10].[Date].&amp;[2024-07-13T00:00:00]"/>
          </x15:cachedUniqueNames>
        </ext>
      </extLst>
    </cacheField>
    <cacheField name="[Table10].[Date (Month)].[Date (Month)]" caption="Date (Month)" numFmtId="0" hierarchy="27" level="1">
      <sharedItems containsSemiMixedTypes="0" containsNonDate="0" containsString="0"/>
    </cacheField>
    <cacheField name="[Table10].[Date (Year)].[Date (Year)]" caption="Date (Year)" numFmtId="0" hierarchy="28" level="1">
      <sharedItems containsSemiMixedTypes="0" containsNonDate="0" containsString="0"/>
    </cacheField>
    <cacheField name="[Table10].[Location Name].[Location Name]" caption="Location Name" numFmtId="0" hierarchy="4" level="1">
      <sharedItems count="27">
        <s v="Cebars"/>
        <s v="Deli 4 Less"/>
        <s v="Foxes Sports Bar and Grill"/>
        <s v="Harvest Saloon"/>
        <s v="Mulligan's"/>
        <s v="Quick State Liquor"/>
        <s v="Scalpers Bar and Grille"/>
        <s v="Slim and Chubby's"/>
        <s v="Spoto's"/>
        <s v="Stevenson's Bar and Grill"/>
        <s v="Strongsville Cafe"/>
        <s v="5 O'Clock Lounge" u="1"/>
        <s v="Bagley Road BP" u="1"/>
        <s v="Bennett's Bar and Pizzeria" u="1"/>
        <s v="Front Street Social" u="1"/>
        <s v="Headquarters Bar and Grill" u="1"/>
        <s v="Local Bar - North Olmsted" u="1"/>
        <s v="Medieval Pub" u="1"/>
        <s v="Parma Tap House" u="1"/>
        <s v="Prospect Beverage" u="1"/>
        <s v="Speedy Gas Lorain Ave" u="1"/>
        <s v="Speedy Gas Pearl Rd" u="1"/>
        <s v="State Road Convenient" u="1"/>
        <s v="Super Octane - Sunoco" u="1"/>
        <s v="The Local Bar" u="1"/>
        <s v="The Tipsy Flamingo" u="1"/>
        <s v="Tiki Time Bistro" u="1"/>
      </sharedItems>
      <extLst>
        <ext xmlns:x15="http://schemas.microsoft.com/office/spreadsheetml/2010/11/main" uri="{4F2E5C28-24EA-4eb8-9CBF-B6C8F9C3D259}">
          <x15:cachedUniqueNames>
            <x15:cachedUniqueName index="0" name="[Table10].[Location Name].&amp;[Cebars]"/>
            <x15:cachedUniqueName index="1" name="[Table10].[Location Name].&amp;[Deli 4 Less]"/>
            <x15:cachedUniqueName index="2" name="[Table10].[Location Name].&amp;[Foxes Sports Bar and Grill]"/>
            <x15:cachedUniqueName index="3" name="[Table10].[Location Name].&amp;[Harvest Saloon]"/>
            <x15:cachedUniqueName index="4" name="[Table10].[Location Name].&amp;[Mulligan's]"/>
            <x15:cachedUniqueName index="5" name="[Table10].[Location Name].&amp;[Quick State Liquor]"/>
            <x15:cachedUniqueName index="6" name="[Table10].[Location Name].&amp;[Scalpers Bar and Grille]"/>
            <x15:cachedUniqueName index="7" name="[Table10].[Location Name].&amp;[Slim and Chubby's]"/>
            <x15:cachedUniqueName index="8" name="[Table10].[Location Name].&amp;[Spoto's]"/>
            <x15:cachedUniqueName index="9" name="[Table10].[Location Name].&amp;[Stevenson's Bar and Grill]"/>
            <x15:cachedUniqueName index="10" name="[Table10].[Location Name].&amp;[Strongsville Cafe]"/>
            <x15:cachedUniqueName index="11" name="[Table10].[Location Name].&amp;[5 O'Clock Lounge]"/>
            <x15:cachedUniqueName index="12" name="[Table10].[Location Name].&amp;[Bagley Road BP]"/>
            <x15:cachedUniqueName index="13" name="[Table10].[Location Name].&amp;[Bennett's Bar and Pizzeria]"/>
            <x15:cachedUniqueName index="14" name="[Table10].[Location Name].&amp;[Front Street Social]"/>
            <x15:cachedUniqueName index="15" name="[Table10].[Location Name].&amp;[Headquarters Bar and Grill]"/>
            <x15:cachedUniqueName index="16" name="[Table10].[Location Name].&amp;[Local Bar - North Olmsted]"/>
            <x15:cachedUniqueName index="17" name="[Table10].[Location Name].&amp;[Medieval Pub]"/>
            <x15:cachedUniqueName index="18" name="[Table10].[Location Name].&amp;[Parma Tap House]"/>
            <x15:cachedUniqueName index="19" name="[Table10].[Location Name].&amp;[Prospect Beverage]"/>
            <x15:cachedUniqueName index="20" name="[Table10].[Location Name].&amp;[Speedy Gas Lorain Ave]"/>
            <x15:cachedUniqueName index="21" name="[Table10].[Location Name].&amp;[Speedy Gas Pearl Rd]"/>
            <x15:cachedUniqueName index="22" name="[Table10].[Location Name].&amp;[State Road Convenient]"/>
            <x15:cachedUniqueName index="23" name="[Table10].[Location Name].&amp;[Super Octane - Sunoco]"/>
            <x15:cachedUniqueName index="24" name="[Table10].[Location Name].&amp;[The Local Bar]"/>
            <x15:cachedUniqueName index="25" name="[Table10].[Location Name].&amp;[The Tipsy Flamingo]"/>
            <x15:cachedUniqueName index="26" name="[Table10].[Location Name].&amp;[Tiki Time Bistro]"/>
          </x15:cachedUniqueNames>
        </ext>
      </extLst>
    </cacheField>
    <cacheField name="[Table10].[Serial #].[Serial #]" caption="Serial #" numFmtId="0" hierarchy="9" level="1">
      <sharedItems count="289">
        <s v="2Y71445"/>
        <s v="C414825"/>
        <s v="115907"/>
        <s v="3F20458"/>
        <s v="2Y71721"/>
        <s v="2Y71831"/>
        <s v="2L12911"/>
        <s v="2U21116"/>
        <s v="2U21035"/>
        <s v="C233060"/>
        <s v="2L12909"/>
        <s v="2Y71368"/>
        <s v="2Y71449"/>
        <s v="3C28483"/>
        <s v="2Y71503"/>
        <s v="2L13087"/>
        <s v="2Y71575"/>
        <s v="3C28463"/>
        <s v="3F20374"/>
        <s v="A665519"/>
        <s v="A665573"/>
        <s v="2J26259"/>
        <s v="C414904"/>
        <s v="2U21167"/>
        <s v="A838070"/>
        <s v="100033"/>
        <s v="2U21010"/>
        <s v="2W61856"/>
        <s v="A665542"/>
        <s v="A665559"/>
        <s v="C414878"/>
        <s v="2Y71432"/>
        <s v="2Y71707"/>
        <s v="2U20959"/>
        <s v="C414775"/>
        <s v="2U21018" u="1"/>
        <s v="2Y71400" u="1"/>
        <s v="3F20428" u="1"/>
        <s v="3F20396" u="1"/>
        <s v="3H18582" u="1"/>
        <s v="2U21038" u="1"/>
        <s v="2L12969" u="1"/>
        <s v="2J26277" u="1"/>
        <s v="2L13004" u="1"/>
        <s v="2Y71378" u="1"/>
        <s v="2J26254" u="1"/>
        <s v="2L13170" u="1"/>
        <s v="2Y71533" u="1"/>
        <s v="2Y71489" u="1"/>
        <s v="3C28475" u="1"/>
        <s v="A665541" u="1"/>
        <s v="2L12906" u="1"/>
        <s v="3C28417" u="1"/>
        <s v="3F20453" u="1"/>
        <s v="3C28470" u="1"/>
        <s v="A665599" u="1"/>
        <s v="C414788" u="1"/>
        <s v="2Y71469" u="1"/>
        <s v="2Y71491" u="1"/>
        <s v="2Y71366" u="1"/>
        <s v="3F20429" u="1"/>
        <s v="3F20442" u="1"/>
        <s v="3F20472" u="1"/>
        <s v="3F20275" u="1"/>
        <s v="3F20496" u="1"/>
        <s v="C414832" u="1"/>
        <s v="2U21070" u="1"/>
        <s v="2Y71666" u="1"/>
        <s v="2U21084" u="1"/>
        <s v="2Y71658" u="1"/>
        <s v="2U21051" u="1"/>
        <s v="2Y71406" u="1"/>
        <s v="2U21152" u="1"/>
        <s v="3F20426" u="1"/>
        <s v="2Y71390" u="1"/>
        <s v="2Y71401" u="1"/>
        <s v="2Y71499" u="1"/>
        <s v="3F20432" u="1"/>
        <s v="8W33800" u="1"/>
        <s v="2Y71351" u="1"/>
        <s v="2U21039" u="1"/>
        <s v="2L12831" u="1"/>
        <s v="2U21166" u="1"/>
        <s v="2L12968" u="1"/>
        <s v="A665609" u="1"/>
        <s v="2Y71466" u="1"/>
        <s v="3A16012" u="1"/>
        <s v="A588248" u="1"/>
        <s v="A588262" u="1"/>
        <s v="A837695" u="1"/>
        <s v="C233559" u="1"/>
        <s v="C233436" u="1"/>
        <s v="2U21130" u="1"/>
        <s v="2L13180" u="1"/>
        <s v="3C28502" u="1"/>
        <s v="A665522" u="1"/>
        <s v="C414733" u="1"/>
        <s v="2J26290" u="1"/>
        <s v="2L12954" u="1"/>
        <s v="2Y71742" u="1"/>
        <s v="2Y71760" u="1"/>
        <s v="2Y71762" u="1"/>
        <s v="2J26263" u="1"/>
        <s v="2J26276" u="1"/>
        <s v="2L13080" u="1"/>
        <s v="2Y71652" u="1"/>
        <s v="2Y71750" u="1"/>
        <s v="2Y71798" u="1"/>
        <s v="2Y71465" u="1"/>
        <s v="2J26256" u="1"/>
        <s v="2L12821" u="1"/>
        <s v="2Y71410" u="1"/>
        <s v="2Y71414" u="1"/>
        <s v="2Y71471" u="1"/>
        <s v="2J26313" u="1"/>
        <s v="2L12998" u="1"/>
        <s v="2L12813" u="1"/>
        <s v="2L12965" u="1"/>
        <s v="2Y71496" u="1"/>
        <s v="2J26262" u="1"/>
        <s v="2Y71343" u="1"/>
        <s v="2Y71470" u="1"/>
        <s v="2J26327" u="1"/>
        <s v="2Y71359" u="1"/>
        <s v="2J26273" u="1"/>
        <s v="2L12804" u="1"/>
        <s v="2L13176" u="1"/>
        <s v="2Y71413" u="1"/>
        <s v="2Y71415" u="1"/>
        <s v="2Y71537" u="1"/>
        <s v="2L12834" u="1"/>
        <s v="2Y71657" u="1"/>
        <s v="2J26264" u="1"/>
        <s v="2L12978" u="1"/>
        <s v="2L13186" u="1"/>
        <s v="2Y71650" u="1"/>
        <s v="2Y71686" u="1"/>
        <s v="2J26323" u="1"/>
        <s v="2L13175" u="1"/>
        <s v="2Y71356" u="1"/>
        <s v="2Y71705" u="1"/>
        <s v="2Y71775" u="1"/>
        <s v="2L13088" u="1"/>
        <s v="3C28484" u="1"/>
        <s v="3F20364" u="1"/>
        <s v="3F20386" u="1"/>
        <s v="3F20409" u="1"/>
        <s v="3F20489" u="1"/>
        <s v="2L12808" u="1"/>
        <s v="2X91071" u="1"/>
        <s v="3F20384" u="1"/>
        <s v="2Y71565" u="1"/>
        <s v="2Y71646" u="1"/>
        <s v="3C28472" u="1"/>
        <s v="A665553" u="1"/>
        <s v="2L12884" u="1"/>
        <s v="3C28493" u="1"/>
        <s v="3F20207" u="1"/>
        <s v="A665510" u="1"/>
        <s v="3C28479" u="1"/>
        <s v="3F20440" u="1"/>
        <s v="A665562" u="1"/>
        <s v="2X90972" u="1"/>
        <s v="3F20379" u="1"/>
        <s v="3F20483" u="1"/>
        <s v="A665485" u="1"/>
        <s v="2L13156" u="1"/>
        <s v="2Y71618" u="1"/>
        <s v="A665501" u="1"/>
        <s v="2L12983" u="1"/>
        <s v="2X91068" u="1"/>
        <s v="3F20246" u="1"/>
        <s v="3C28419" u="1"/>
        <s v="3C28508" u="1"/>
        <s v="3F20380" u="1"/>
        <s v="3F20451" u="1"/>
        <s v="3F20469" u="1"/>
        <s v="A665547" u="1"/>
        <s v="3C28467" u="1"/>
        <s v="A665495" u="1"/>
        <s v="C414822" u="1"/>
        <s v="3C28429" u="1"/>
        <s v="A665544" u="1"/>
        <s v="C414906" u="1"/>
        <s v="BBB110916" u="1"/>
        <s v="WHW120826" u="1"/>
        <s v="120842" u="1"/>
        <s v="BBB110928" u="1"/>
        <s v="120838" u="1"/>
        <s v="BBB110922" u="1"/>
        <s v="120844" u="1"/>
        <s v="BBB110964" u="1"/>
        <s v="120831" u="1"/>
        <s v="2U21101" u="1"/>
        <s v="2U20952" u="1"/>
        <s v="2Y71504" u="1"/>
        <s v="1Y64429" u="1"/>
        <s v="696192" u="1"/>
        <s v="7V15447" u="1"/>
        <s v="2U21069" u="1"/>
        <s v="2U20965" u="1"/>
        <s v="7H27613" u="1"/>
        <s v="2U21183" u="1"/>
        <s v="2H97603" u="1"/>
        <s v="7V16682" u="1"/>
        <s v="3F20292" u="1"/>
        <s v="130755" u="1"/>
        <s v="2U21176" u="1"/>
        <s v="2H97622" u="1"/>
        <s v="2U21024" u="1"/>
        <s v="2H97623" u="1"/>
        <s v="2U21156" u="1"/>
        <s v="2L13039" u="1"/>
        <s v="2W61861" u="1"/>
        <s v="2Y71637" u="1"/>
        <s v="2W73691" u="1"/>
        <s v="3A15740" u="1"/>
        <s v="8Z79335" u="1"/>
        <s v="2L12999" u="1"/>
        <s v="2L13171" u="1"/>
        <s v="2W61790" u="1"/>
        <s v="2L12803" u="1"/>
        <s v="2L13012" u="1"/>
        <s v="A452336" u="1"/>
        <s v="2L12800" u="1"/>
        <s v="2L12809" u="1"/>
        <s v="3C67423" u="1"/>
        <s v="2L12991" u="1"/>
        <s v="2L13008" u="1"/>
        <s v="A589472" u="1"/>
        <s v="2L12825" u="1"/>
        <s v="2L12972" u="1"/>
        <s v="3H18794" u="1"/>
        <s v="3C67489" u="1"/>
        <s v="A665531" u="1"/>
        <s v="A665543" u="1"/>
        <s v="2L13184" u="1"/>
        <s v="3C67465" u="1"/>
        <s v="A665517" u="1"/>
        <s v="A349646" u="1"/>
        <s v="A665536" u="1"/>
        <s v="A665610" u="1"/>
        <s v="2L12883" u="1"/>
        <s v="2W61900" u="1"/>
        <s v="A665511" u="1"/>
        <s v="115881" u="1"/>
        <s v="6U44503" u="1"/>
        <s v="A665592" u="1"/>
        <s v="BHH170301" u="1"/>
        <s v="C414789" u="1"/>
        <s v="MOM160407" u="1"/>
        <s v="2Y71764" u="1"/>
        <s v="6U44548" u="1"/>
        <s v="A665585" u="1"/>
        <s v="BHH170306" u="1"/>
        <s v="MOM160413" u="1"/>
        <s v="100111" u="1"/>
        <s v="2F24371" u="1"/>
        <s v="2U21137" u="1"/>
        <s v="2U20989" u="1"/>
        <s v="100048" u="1"/>
        <s v="2U20966" u="1"/>
        <s v="100052" u="1"/>
        <s v="2U21104" u="1"/>
        <s v="100051" u="1"/>
        <s v="2U21122" u="1"/>
        <s v="2Y71613" u="1"/>
        <s v="2Y71521" u="1"/>
        <s v="8Z78472" u="1"/>
        <s v="100099" u="1"/>
        <s v="2Y71461" u="1"/>
        <s v="2Y71800" u="1"/>
        <s v="2Y71439" u="1"/>
        <s v="2Y71693" u="1"/>
        <s v="2Y71350" u="1"/>
        <s v="2Y71363" u="1"/>
        <s v="2Y71453" u="1"/>
        <s v="2Y71704" u="1"/>
        <s v="2Y71788" u="1"/>
        <s v="2Y71833" u="1"/>
        <s v="3F20363" u="1"/>
        <s v="3F20477" u="1"/>
        <s v="A837680" u="1"/>
        <s v="A837867" u="1"/>
        <s v="3F20467" u="1"/>
        <s v="3F20285" u="1"/>
        <s v="3F20308" u="1"/>
        <s v="2K78516" u="1"/>
        <s v="3A16599" u="1"/>
      </sharedItems>
      <extLst>
        <ext xmlns:x15="http://schemas.microsoft.com/office/spreadsheetml/2010/11/main" uri="{4F2E5C28-24EA-4eb8-9CBF-B6C8F9C3D259}">
          <x15:cachedUniqueNames>
            <x15:cachedUniqueName index="0" name="[Table10].[Serial #].&amp;[2Y71445]"/>
            <x15:cachedUniqueName index="1" name="[Table10].[Serial #].&amp;[C414825]"/>
            <x15:cachedUniqueName index="2" name="[Table10].[Serial #].&amp;[115907]"/>
            <x15:cachedUniqueName index="3" name="[Table10].[Serial #].&amp;[3F20458]"/>
            <x15:cachedUniqueName index="4" name="[Table10].[Serial #].&amp;[2Y71721]"/>
            <x15:cachedUniqueName index="5" name="[Table10].[Serial #].&amp;[2Y71831]"/>
            <x15:cachedUniqueName index="6" name="[Table10].[Serial #].&amp;[2L12911]"/>
            <x15:cachedUniqueName index="7" name="[Table10].[Serial #].&amp;[2U21116]"/>
            <x15:cachedUniqueName index="8" name="[Table10].[Serial #].&amp;[2U21035]"/>
            <x15:cachedUniqueName index="9" name="[Table10].[Serial #].&amp;[C233060]"/>
            <x15:cachedUniqueName index="10" name="[Table10].[Serial #].&amp;[2L12909]"/>
            <x15:cachedUniqueName index="11" name="[Table10].[Serial #].&amp;[2Y71368]"/>
            <x15:cachedUniqueName index="12" name="[Table10].[Serial #].&amp;[2Y71449]"/>
            <x15:cachedUniqueName index="13" name="[Table10].[Serial #].&amp;[3C28483]"/>
            <x15:cachedUniqueName index="14" name="[Table10].[Serial #].&amp;[2Y71503]"/>
            <x15:cachedUniqueName index="15" name="[Table10].[Serial #].&amp;[2L13087]"/>
            <x15:cachedUniqueName index="16" name="[Table10].[Serial #].&amp;[2Y71575]"/>
            <x15:cachedUniqueName index="17" name="[Table10].[Serial #].&amp;[3C28463]"/>
            <x15:cachedUniqueName index="18" name="[Table10].[Serial #].&amp;[3F20374]"/>
            <x15:cachedUniqueName index="19" name="[Table10].[Serial #].&amp;[A665519]"/>
            <x15:cachedUniqueName index="20" name="[Table10].[Serial #].&amp;[A665573]"/>
            <x15:cachedUniqueName index="21" name="[Table10].[Serial #].&amp;[2J26259]"/>
            <x15:cachedUniqueName index="22" name="[Table10].[Serial #].&amp;[C414904]"/>
            <x15:cachedUniqueName index="23" name="[Table10].[Serial #].&amp;[2U21167]"/>
            <x15:cachedUniqueName index="24" name="[Table10].[Serial #].&amp;[A838070]"/>
            <x15:cachedUniqueName index="25" name="[Table10].[Serial #].&amp;[100033]"/>
            <x15:cachedUniqueName index="26" name="[Table10].[Serial #].&amp;[2U21010]"/>
            <x15:cachedUniqueName index="27" name="[Table10].[Serial #].&amp;[2W61856]"/>
            <x15:cachedUniqueName index="28" name="[Table10].[Serial #].&amp;[A665542]"/>
            <x15:cachedUniqueName index="29" name="[Table10].[Serial #].&amp;[A665559]"/>
            <x15:cachedUniqueName index="30" name="[Table10].[Serial #].&amp;[C414878]"/>
            <x15:cachedUniqueName index="31" name="[Table10].[Serial #].&amp;[2Y71432]"/>
            <x15:cachedUniqueName index="32" name="[Table10].[Serial #].&amp;[2Y71707]"/>
            <x15:cachedUniqueName index="33" name="[Table10].[Serial #].&amp;[2U20959]"/>
            <x15:cachedUniqueName index="34" name="[Table10].[Serial #].&amp;[C414775]"/>
            <x15:cachedUniqueName index="35" name="[Table10].[Serial #].&amp;[2U21018]"/>
            <x15:cachedUniqueName index="36" name="[Table10].[Serial #].&amp;[2Y71400]"/>
            <x15:cachedUniqueName index="37" name="[Table10].[Serial #].&amp;[3F20428]"/>
            <x15:cachedUniqueName index="38" name="[Table10].[Serial #].&amp;[3F20396]"/>
            <x15:cachedUniqueName index="39" name="[Table10].[Serial #].&amp;[3H18582]"/>
            <x15:cachedUniqueName index="40" name="[Table10].[Serial #].&amp;[2U21038]"/>
            <x15:cachedUniqueName index="41" name="[Table10].[Serial #].&amp;[2L12969]"/>
            <x15:cachedUniqueName index="42" name="[Table10].[Serial #].&amp;[2J26277]"/>
            <x15:cachedUniqueName index="43" name="[Table10].[Serial #].&amp;[2L13004]"/>
            <x15:cachedUniqueName index="44" name="[Table10].[Serial #].&amp;[2Y71378]"/>
            <x15:cachedUniqueName index="45" name="[Table10].[Serial #].&amp;[2J26254]"/>
            <x15:cachedUniqueName index="46" name="[Table10].[Serial #].&amp;[2L13170]"/>
            <x15:cachedUniqueName index="47" name="[Table10].[Serial #].&amp;[2Y71533]"/>
            <x15:cachedUniqueName index="48" name="[Table10].[Serial #].&amp;[2Y71489]"/>
            <x15:cachedUniqueName index="49" name="[Table10].[Serial #].&amp;[3C28475]"/>
            <x15:cachedUniqueName index="50" name="[Table10].[Serial #].&amp;[A665541]"/>
            <x15:cachedUniqueName index="51" name="[Table10].[Serial #].&amp;[2L12906]"/>
            <x15:cachedUniqueName index="52" name="[Table10].[Serial #].&amp;[3C28417]"/>
            <x15:cachedUniqueName index="53" name="[Table10].[Serial #].&amp;[3F20453]"/>
            <x15:cachedUniqueName index="54" name="[Table10].[Serial #].&amp;[3C28470]"/>
            <x15:cachedUniqueName index="55" name="[Table10].[Serial #].&amp;[A665599]"/>
            <x15:cachedUniqueName index="56" name="[Table10].[Serial #].&amp;[C414788]"/>
            <x15:cachedUniqueName index="57" name="[Table10].[Serial #].&amp;[2Y71469]"/>
            <x15:cachedUniqueName index="58" name="[Table10].[Serial #].&amp;[2Y71491]"/>
            <x15:cachedUniqueName index="59" name="[Table10].[Serial #].&amp;[2Y71366]"/>
            <x15:cachedUniqueName index="60" name="[Table10].[Serial #].&amp;[3F20429]"/>
            <x15:cachedUniqueName index="61" name="[Table10].[Serial #].&amp;[3F20442]"/>
            <x15:cachedUniqueName index="62" name="[Table10].[Serial #].&amp;[3F20472]"/>
            <x15:cachedUniqueName index="63" name="[Table10].[Serial #].&amp;[3F20275]"/>
            <x15:cachedUniqueName index="64" name="[Table10].[Serial #].&amp;[3F20496]"/>
            <x15:cachedUniqueName index="65" name="[Table10].[Serial #].&amp;[C414832]"/>
            <x15:cachedUniqueName index="66" name="[Table10].[Serial #].&amp;[2U21070]"/>
            <x15:cachedUniqueName index="67" name="[Table10].[Serial #].&amp;[2Y71666]"/>
            <x15:cachedUniqueName index="68" name="[Table10].[Serial #].&amp;[2U21084]"/>
            <x15:cachedUniqueName index="69" name="[Table10].[Serial #].&amp;[2Y71658]"/>
            <x15:cachedUniqueName index="70" name="[Table10].[Serial #].&amp;[2U21051]"/>
            <x15:cachedUniqueName index="71" name="[Table10].[Serial #].&amp;[2Y71406]"/>
            <x15:cachedUniqueName index="72" name="[Table10].[Serial #].&amp;[2U21152]"/>
            <x15:cachedUniqueName index="73" name="[Table10].[Serial #].&amp;[3F20426]"/>
            <x15:cachedUniqueName index="74" name="[Table10].[Serial #].&amp;[2Y71390]"/>
            <x15:cachedUniqueName index="75" name="[Table10].[Serial #].&amp;[2Y71401]"/>
            <x15:cachedUniqueName index="76" name="[Table10].[Serial #].&amp;[2Y71499]"/>
            <x15:cachedUniqueName index="77" name="[Table10].[Serial #].&amp;[3F20432]"/>
            <x15:cachedUniqueName index="78" name="[Table10].[Serial #].&amp;[8W33800]"/>
            <x15:cachedUniqueName index="79" name="[Table10].[Serial #].&amp;[2Y71351]"/>
            <x15:cachedUniqueName index="80" name="[Table10].[Serial #].&amp;[2U21039]"/>
            <x15:cachedUniqueName index="81" name="[Table10].[Serial #].&amp;[2L12831]"/>
            <x15:cachedUniqueName index="82" name="[Table10].[Serial #].&amp;[2U21166]"/>
            <x15:cachedUniqueName index="83" name="[Table10].[Serial #].&amp;[2L12968]"/>
            <x15:cachedUniqueName index="84" name="[Table10].[Serial #].&amp;[A665609]"/>
            <x15:cachedUniqueName index="85" name="[Table10].[Serial #].&amp;[2Y71466]"/>
            <x15:cachedUniqueName index="86" name="[Table10].[Serial #].&amp;[3A16012]"/>
            <x15:cachedUniqueName index="87" name="[Table10].[Serial #].&amp;[A588248]"/>
            <x15:cachedUniqueName index="88" name="[Table10].[Serial #].&amp;[A588262]"/>
            <x15:cachedUniqueName index="89" name="[Table10].[Serial #].&amp;[A837695]"/>
            <x15:cachedUniqueName index="90" name="[Table10].[Serial #].&amp;[C233559]"/>
            <x15:cachedUniqueName index="91" name="[Table10].[Serial #].&amp;[C233436]"/>
            <x15:cachedUniqueName index="92" name="[Table10].[Serial #].&amp;[2U21130]"/>
            <x15:cachedUniqueName index="93" name="[Table10].[Serial #].&amp;[2L13180]"/>
            <x15:cachedUniqueName index="94" name="[Table10].[Serial #].&amp;[3C28502]"/>
            <x15:cachedUniqueName index="95" name="[Table10].[Serial #].&amp;[A665522]"/>
            <x15:cachedUniqueName index="96" name="[Table10].[Serial #].&amp;[C414733]"/>
            <x15:cachedUniqueName index="97" name="[Table10].[Serial #].&amp;[2J26290]"/>
            <x15:cachedUniqueName index="98" name="[Table10].[Serial #].&amp;[2L12954]"/>
            <x15:cachedUniqueName index="99" name="[Table10].[Serial #].&amp;[2Y71742]"/>
            <x15:cachedUniqueName index="100" name="[Table10].[Serial #].&amp;[2Y71760]"/>
            <x15:cachedUniqueName index="101" name="[Table10].[Serial #].&amp;[2Y71762]"/>
            <x15:cachedUniqueName index="102" name="[Table10].[Serial #].&amp;[2J26263]"/>
            <x15:cachedUniqueName index="103" name="[Table10].[Serial #].&amp;[2J26276]"/>
            <x15:cachedUniqueName index="104" name="[Table10].[Serial #].&amp;[2L13080]"/>
            <x15:cachedUniqueName index="105" name="[Table10].[Serial #].&amp;[2Y71652]"/>
            <x15:cachedUniqueName index="106" name="[Table10].[Serial #].&amp;[2Y71750]"/>
            <x15:cachedUniqueName index="107" name="[Table10].[Serial #].&amp;[2Y71798]"/>
            <x15:cachedUniqueName index="108" name="[Table10].[Serial #].&amp;[2Y71465]"/>
            <x15:cachedUniqueName index="109" name="[Table10].[Serial #].&amp;[2J26256]"/>
            <x15:cachedUniqueName index="110" name="[Table10].[Serial #].&amp;[2L12821]"/>
            <x15:cachedUniqueName index="111" name="[Table10].[Serial #].&amp;[2Y71410]"/>
            <x15:cachedUniqueName index="112" name="[Table10].[Serial #].&amp;[2Y71414]"/>
            <x15:cachedUniqueName index="113" name="[Table10].[Serial #].&amp;[2Y71471]"/>
            <x15:cachedUniqueName index="114" name="[Table10].[Serial #].&amp;[2J26313]"/>
            <x15:cachedUniqueName index="115" name="[Table10].[Serial #].&amp;[2L12998]"/>
            <x15:cachedUniqueName index="116" name="[Table10].[Serial #].&amp;[2L12813]"/>
            <x15:cachedUniqueName index="117" name="[Table10].[Serial #].&amp;[2L12965]"/>
            <x15:cachedUniqueName index="118" name="[Table10].[Serial #].&amp;[2Y71496]"/>
            <x15:cachedUniqueName index="119" name="[Table10].[Serial #].&amp;[2J26262]"/>
            <x15:cachedUniqueName index="120" name="[Table10].[Serial #].&amp;[2Y71343]"/>
            <x15:cachedUniqueName index="121" name="[Table10].[Serial #].&amp;[2Y71470]"/>
            <x15:cachedUniqueName index="122" name="[Table10].[Serial #].&amp;[2J26327]"/>
            <x15:cachedUniqueName index="123" name="[Table10].[Serial #].&amp;[2Y71359]"/>
            <x15:cachedUniqueName index="124" name="[Table10].[Serial #].&amp;[2J26273]"/>
            <x15:cachedUniqueName index="125" name="[Table10].[Serial #].&amp;[2L12804]"/>
            <x15:cachedUniqueName index="126" name="[Table10].[Serial #].&amp;[2L13176]"/>
            <x15:cachedUniqueName index="127" name="[Table10].[Serial #].&amp;[2Y71413]"/>
            <x15:cachedUniqueName index="128" name="[Table10].[Serial #].&amp;[2Y71415]"/>
            <x15:cachedUniqueName index="129" name="[Table10].[Serial #].&amp;[2Y71537]"/>
            <x15:cachedUniqueName index="130" name="[Table10].[Serial #].&amp;[2L12834]"/>
            <x15:cachedUniqueName index="131" name="[Table10].[Serial #].&amp;[2Y71657]"/>
            <x15:cachedUniqueName index="132" name="[Table10].[Serial #].&amp;[2J26264]"/>
            <x15:cachedUniqueName index="133" name="[Table10].[Serial #].&amp;[2L12978]"/>
            <x15:cachedUniqueName index="134" name="[Table10].[Serial #].&amp;[2L13186]"/>
            <x15:cachedUniqueName index="135" name="[Table10].[Serial #].&amp;[2Y71650]"/>
            <x15:cachedUniqueName index="136" name="[Table10].[Serial #].&amp;[2Y71686]"/>
            <x15:cachedUniqueName index="137" name="[Table10].[Serial #].&amp;[2J26323]"/>
            <x15:cachedUniqueName index="138" name="[Table10].[Serial #].&amp;[2L13175]"/>
            <x15:cachedUniqueName index="139" name="[Table10].[Serial #].&amp;[2Y71356]"/>
            <x15:cachedUniqueName index="140" name="[Table10].[Serial #].&amp;[2Y71705]"/>
            <x15:cachedUniqueName index="141" name="[Table10].[Serial #].&amp;[2Y71775]"/>
            <x15:cachedUniqueName index="142" name="[Table10].[Serial #].&amp;[2L13088]"/>
            <x15:cachedUniqueName index="143" name="[Table10].[Serial #].&amp;[3C28484]"/>
            <x15:cachedUniqueName index="144" name="[Table10].[Serial #].&amp;[3F20364]"/>
            <x15:cachedUniqueName index="145" name="[Table10].[Serial #].&amp;[3F20386]"/>
            <x15:cachedUniqueName index="146" name="[Table10].[Serial #].&amp;[3F20409]"/>
            <x15:cachedUniqueName index="147" name="[Table10].[Serial #].&amp;[3F20489]"/>
            <x15:cachedUniqueName index="148" name="[Table10].[Serial #].&amp;[2L12808]"/>
            <x15:cachedUniqueName index="149" name="[Table10].[Serial #].&amp;[2X91071]"/>
            <x15:cachedUniqueName index="150" name="[Table10].[Serial #].&amp;[3F20384]"/>
            <x15:cachedUniqueName index="151" name="[Table10].[Serial #].&amp;[2Y71565]"/>
            <x15:cachedUniqueName index="152" name="[Table10].[Serial #].&amp;[2Y71646]"/>
            <x15:cachedUniqueName index="153" name="[Table10].[Serial #].&amp;[3C28472]"/>
            <x15:cachedUniqueName index="154" name="[Table10].[Serial #].&amp;[A665553]"/>
            <x15:cachedUniqueName index="155" name="[Table10].[Serial #].&amp;[2L12884]"/>
            <x15:cachedUniqueName index="156" name="[Table10].[Serial #].&amp;[3C28493]"/>
            <x15:cachedUniqueName index="157" name="[Table10].[Serial #].&amp;[3F20207]"/>
            <x15:cachedUniqueName index="158" name="[Table10].[Serial #].&amp;[A665510]"/>
            <x15:cachedUniqueName index="159" name="[Table10].[Serial #].&amp;[3C28479]"/>
            <x15:cachedUniqueName index="160" name="[Table10].[Serial #].&amp;[3F20440]"/>
            <x15:cachedUniqueName index="161" name="[Table10].[Serial #].&amp;[A665562]"/>
            <x15:cachedUniqueName index="162" name="[Table10].[Serial #].&amp;[2X90972]"/>
            <x15:cachedUniqueName index="163" name="[Table10].[Serial #].&amp;[3F20379]"/>
            <x15:cachedUniqueName index="164" name="[Table10].[Serial #].&amp;[3F20483]"/>
            <x15:cachedUniqueName index="165" name="[Table10].[Serial #].&amp;[A665485]"/>
            <x15:cachedUniqueName index="166" name="[Table10].[Serial #].&amp;[2L13156]"/>
            <x15:cachedUniqueName index="167" name="[Table10].[Serial #].&amp;[2Y71618]"/>
            <x15:cachedUniqueName index="168" name="[Table10].[Serial #].&amp;[A665501]"/>
            <x15:cachedUniqueName index="169" name="[Table10].[Serial #].&amp;[2L12983]"/>
            <x15:cachedUniqueName index="170" name="[Table10].[Serial #].&amp;[2X91068]"/>
            <x15:cachedUniqueName index="171" name="[Table10].[Serial #].&amp;[3F20246]"/>
            <x15:cachedUniqueName index="172" name="[Table10].[Serial #].&amp;[3C28419]"/>
            <x15:cachedUniqueName index="173" name="[Table10].[Serial #].&amp;[3C28508]"/>
            <x15:cachedUniqueName index="174" name="[Table10].[Serial #].&amp;[3F20380]"/>
            <x15:cachedUniqueName index="175" name="[Table10].[Serial #].&amp;[3F20451]"/>
            <x15:cachedUniqueName index="176" name="[Table10].[Serial #].&amp;[3F20469]"/>
            <x15:cachedUniqueName index="177" name="[Table10].[Serial #].&amp;[A665547]"/>
            <x15:cachedUniqueName index="178" name="[Table10].[Serial #].&amp;[3C28467]"/>
            <x15:cachedUniqueName index="179" name="[Table10].[Serial #].&amp;[A665495]"/>
            <x15:cachedUniqueName index="180" name="[Table10].[Serial #].&amp;[C414822]"/>
            <x15:cachedUniqueName index="181" name="[Table10].[Serial #].&amp;[3C28429]"/>
            <x15:cachedUniqueName index="182" name="[Table10].[Serial #].&amp;[A665544]"/>
            <x15:cachedUniqueName index="183" name="[Table10].[Serial #].&amp;[C414906]"/>
            <x15:cachedUniqueName index="184" name="[Table10].[Serial #].&amp;[BBB110916]"/>
            <x15:cachedUniqueName index="185" name="[Table10].[Serial #].&amp;[WHW120826]"/>
            <x15:cachedUniqueName index="186" name="[Table10].[Serial #].&amp;[120842]"/>
            <x15:cachedUniqueName index="187" name="[Table10].[Serial #].&amp;[BBB110928]"/>
            <x15:cachedUniqueName index="188" name="[Table10].[Serial #].&amp;[120838]"/>
            <x15:cachedUniqueName index="189" name="[Table10].[Serial #].&amp;[BBB110922]"/>
            <x15:cachedUniqueName index="190" name="[Table10].[Serial #].&amp;[120844]"/>
            <x15:cachedUniqueName index="191" name="[Table10].[Serial #].&amp;[BBB110964]"/>
            <x15:cachedUniqueName index="192" name="[Table10].[Serial #].&amp;[120831]"/>
            <x15:cachedUniqueName index="193" name="[Table10].[Serial #].&amp;[2U21101]"/>
            <x15:cachedUniqueName index="194" name="[Table10].[Serial #].&amp;[2U20952]"/>
            <x15:cachedUniqueName index="195" name="[Table10].[Serial #].&amp;[2Y71504]"/>
            <x15:cachedUniqueName index="196" name="[Table10].[Serial #].&amp;[1Y64429]"/>
            <x15:cachedUniqueName index="197" name="[Table10].[Serial #].&amp;[696192]"/>
            <x15:cachedUniqueName index="198" name="[Table10].[Serial #].&amp;[7V15447]"/>
            <x15:cachedUniqueName index="199" name="[Table10].[Serial #].&amp;[2U21069]"/>
            <x15:cachedUniqueName index="200" name="[Table10].[Serial #].&amp;[2U20965]"/>
            <x15:cachedUniqueName index="201" name="[Table10].[Serial #].&amp;[7H27613]"/>
            <x15:cachedUniqueName index="202" name="[Table10].[Serial #].&amp;[2U21183]"/>
            <x15:cachedUniqueName index="203" name="[Table10].[Serial #].&amp;[2H97603]"/>
            <x15:cachedUniqueName index="204" name="[Table10].[Serial #].&amp;[7V16682]"/>
            <x15:cachedUniqueName index="205" name="[Table10].[Serial #].&amp;[3F20292]"/>
            <x15:cachedUniqueName index="206" name="[Table10].[Serial #].&amp;[130755]"/>
            <x15:cachedUniqueName index="207" name="[Table10].[Serial #].&amp;[2U21176]"/>
            <x15:cachedUniqueName index="208" name="[Table10].[Serial #].&amp;[2H97622]"/>
            <x15:cachedUniqueName index="209" name="[Table10].[Serial #].&amp;[2U21024]"/>
            <x15:cachedUniqueName index="210" name="[Table10].[Serial #].&amp;[2H97623]"/>
            <x15:cachedUniqueName index="211" name="[Table10].[Serial #].&amp;[2U21156]"/>
            <x15:cachedUniqueName index="212" name="[Table10].[Serial #].&amp;[2L13039]"/>
            <x15:cachedUniqueName index="213" name="[Table10].[Serial #].&amp;[2W61861]"/>
            <x15:cachedUniqueName index="214" name="[Table10].[Serial #].&amp;[2Y71637]"/>
            <x15:cachedUniqueName index="215" name="[Table10].[Serial #].&amp;[2W73691]"/>
            <x15:cachedUniqueName index="216" name="[Table10].[Serial #].&amp;[3A15740]"/>
            <x15:cachedUniqueName index="217" name="[Table10].[Serial #].&amp;[8Z79335]"/>
            <x15:cachedUniqueName index="218" name="[Table10].[Serial #].&amp;[2L12999]"/>
            <x15:cachedUniqueName index="219" name="[Table10].[Serial #].&amp;[2L13171]"/>
            <x15:cachedUniqueName index="220" name="[Table10].[Serial #].&amp;[2W61790]"/>
            <x15:cachedUniqueName index="221" name="[Table10].[Serial #].&amp;[2L12803]"/>
            <x15:cachedUniqueName index="222" name="[Table10].[Serial #].&amp;[2L13012]"/>
            <x15:cachedUniqueName index="223" name="[Table10].[Serial #].&amp;[A452336]"/>
            <x15:cachedUniqueName index="224" name="[Table10].[Serial #].&amp;[2L12800]"/>
            <x15:cachedUniqueName index="225" name="[Table10].[Serial #].&amp;[2L12809]"/>
            <x15:cachedUniqueName index="226" name="[Table10].[Serial #].&amp;[3C67423]"/>
            <x15:cachedUniqueName index="227" name="[Table10].[Serial #].&amp;[2L12991]"/>
            <x15:cachedUniqueName index="228" name="[Table10].[Serial #].&amp;[2L13008]"/>
            <x15:cachedUniqueName index="229" name="[Table10].[Serial #].&amp;[A589472]"/>
            <x15:cachedUniqueName index="230" name="[Table10].[Serial #].&amp;[2L12825]"/>
            <x15:cachedUniqueName index="231" name="[Table10].[Serial #].&amp;[2L12972]"/>
            <x15:cachedUniqueName index="232" name="[Table10].[Serial #].&amp;[3H18794]"/>
            <x15:cachedUniqueName index="233" name="[Table10].[Serial #].&amp;[3C67489]"/>
            <x15:cachedUniqueName index="234" name="[Table10].[Serial #].&amp;[A665531]"/>
            <x15:cachedUniqueName index="235" name="[Table10].[Serial #].&amp;[A665543]"/>
            <x15:cachedUniqueName index="236" name="[Table10].[Serial #].&amp;[2L13184]"/>
            <x15:cachedUniqueName index="237" name="[Table10].[Serial #].&amp;[3C67465]"/>
            <x15:cachedUniqueName index="238" name="[Table10].[Serial #].&amp;[A665517]"/>
            <x15:cachedUniqueName index="239" name="[Table10].[Serial #].&amp;[A349646]"/>
            <x15:cachedUniqueName index="240" name="[Table10].[Serial #].&amp;[A665536]"/>
            <x15:cachedUniqueName index="241" name="[Table10].[Serial #].&amp;[A665610]"/>
            <x15:cachedUniqueName index="242" name="[Table10].[Serial #].&amp;[2L12883]"/>
            <x15:cachedUniqueName index="243" name="[Table10].[Serial #].&amp;[2W61900]"/>
            <x15:cachedUniqueName index="244" name="[Table10].[Serial #].&amp;[A665511]"/>
            <x15:cachedUniqueName index="245" name="[Table10].[Serial #].&amp;[115881]"/>
            <x15:cachedUniqueName index="246" name="[Table10].[Serial #].&amp;[6U44503]"/>
            <x15:cachedUniqueName index="247" name="[Table10].[Serial #].&amp;[A665592]"/>
            <x15:cachedUniqueName index="248" name="[Table10].[Serial #].&amp;[BHH170301]"/>
            <x15:cachedUniqueName index="249" name="[Table10].[Serial #].&amp;[C414789]"/>
            <x15:cachedUniqueName index="250" name="[Table10].[Serial #].&amp;[MOM160407]"/>
            <x15:cachedUniqueName index="251" name="[Table10].[Serial #].&amp;[2Y71764]"/>
            <x15:cachedUniqueName index="252" name="[Table10].[Serial #].&amp;[6U44548]"/>
            <x15:cachedUniqueName index="253" name="[Table10].[Serial #].&amp;[A665585]"/>
            <x15:cachedUniqueName index="254" name="[Table10].[Serial #].&amp;[BHH170306]"/>
            <x15:cachedUniqueName index="255" name="[Table10].[Serial #].&amp;[MOM160413]"/>
            <x15:cachedUniqueName index="256" name="[Table10].[Serial #].&amp;[100111]"/>
            <x15:cachedUniqueName index="257" name="[Table10].[Serial #].&amp;[2F24371]"/>
            <x15:cachedUniqueName index="258" name="[Table10].[Serial #].&amp;[2U21137]"/>
            <x15:cachedUniqueName index="259" name="[Table10].[Serial #].&amp;[2U20989]"/>
            <x15:cachedUniqueName index="260" name="[Table10].[Serial #].&amp;[100048]"/>
            <x15:cachedUniqueName index="261" name="[Table10].[Serial #].&amp;[2U20966]"/>
            <x15:cachedUniqueName index="262" name="[Table10].[Serial #].&amp;[100052]"/>
            <x15:cachedUniqueName index="263" name="[Table10].[Serial #].&amp;[2U21104]"/>
            <x15:cachedUniqueName index="264" name="[Table10].[Serial #].&amp;[100051]"/>
            <x15:cachedUniqueName index="265" name="[Table10].[Serial #].&amp;[2U21122]"/>
            <x15:cachedUniqueName index="266" name="[Table10].[Serial #].&amp;[2Y71613]"/>
            <x15:cachedUniqueName index="267" name="[Table10].[Serial #].&amp;[2Y71521]"/>
            <x15:cachedUniqueName index="268" name="[Table10].[Serial #].&amp;[8Z78472]"/>
            <x15:cachedUniqueName index="269" name="[Table10].[Serial #].&amp;[100099]"/>
            <x15:cachedUniqueName index="270" name="[Table10].[Serial #].&amp;[2Y71461]"/>
            <x15:cachedUniqueName index="271" name="[Table10].[Serial #].&amp;[2Y71800]"/>
            <x15:cachedUniqueName index="272" name="[Table10].[Serial #].&amp;[2Y71439]"/>
            <x15:cachedUniqueName index="273" name="[Table10].[Serial #].&amp;[2Y71693]"/>
            <x15:cachedUniqueName index="274" name="[Table10].[Serial #].&amp;[2Y71350]"/>
            <x15:cachedUniqueName index="275" name="[Table10].[Serial #].&amp;[2Y71363]"/>
            <x15:cachedUniqueName index="276" name="[Table10].[Serial #].&amp;[2Y71453]"/>
            <x15:cachedUniqueName index="277" name="[Table10].[Serial #].&amp;[2Y71704]"/>
            <x15:cachedUniqueName index="278" name="[Table10].[Serial #].&amp;[2Y71788]"/>
            <x15:cachedUniqueName index="279" name="[Table10].[Serial #].&amp;[2Y71833]"/>
            <x15:cachedUniqueName index="280" name="[Table10].[Serial #].&amp;[3F20363]"/>
            <x15:cachedUniqueName index="281" name="[Table10].[Serial #].&amp;[3F20477]"/>
            <x15:cachedUniqueName index="282" name="[Table10].[Serial #].&amp;[A837680]"/>
            <x15:cachedUniqueName index="283" name="[Table10].[Serial #].&amp;[A837867]"/>
            <x15:cachedUniqueName index="284" name="[Table10].[Serial #].&amp;[3F20467]"/>
            <x15:cachedUniqueName index="285" name="[Table10].[Serial #].&amp;[3F20285]"/>
            <x15:cachedUniqueName index="286" name="[Table10].[Serial #].&amp;[3F20308]"/>
            <x15:cachedUniqueName index="287" name="[Table10].[Serial #].&amp;[2K78516]"/>
            <x15:cachedUniqueName index="288" name="[Table10].[Serial #].&amp;[3A16599]"/>
          </x15:cachedUniqueNames>
        </ext>
      </extLst>
    </cacheField>
    <cacheField name="[Measures].[Name of Game]" caption="Name of Game" numFmtId="0" hierarchy="40" level="32767"/>
    <cacheField name="[Measures].[Location Check No]" caption="Location Check No" numFmtId="0" hierarchy="41" level="32767"/>
    <cacheField name="[Measures].[Sum of Ticket Count]" caption="Sum of Ticket Count" numFmtId="0" hierarchy="34" level="32767"/>
    <cacheField name="[Measures].[Sum of Profit]" caption="Sum of Profit" numFmtId="0" hierarchy="35" level="32767"/>
    <cacheField name="[Measures].[Sum of Ticket Supply Cost]" caption="Sum of Ticket Supply Cost" numFmtId="0" hierarchy="36" level="32767"/>
    <cacheField name="[Measures].[Sum of SMAC Service Fee]" caption="Sum of SMAC Service Fee" numFmtId="0" hierarchy="37" level="32767"/>
    <cacheField name="[Measures].[Sum of Total Billable]" caption="Sum of Total Billable" numFmtId="0" hierarchy="38" level="32767"/>
  </cacheFields>
  <cacheHierarchies count="45">
    <cacheHierarchy uniqueName="[Table10].[ID]" caption="ID" attribute="1" defaultMemberUniqueName="[Table10].[ID].[All]" allUniqueName="[Table10].[ID].[All]" dimensionUniqueName="[Table10]" displayFolder="" count="0" memberValueDatatype="20" unbalanced="0"/>
    <cacheHierarchy uniqueName="[Table10].[Status]" caption="Status" attribute="1" defaultMemberUniqueName="[Table10].[Status].[All]" allUniqueName="[Table10].[Status].[All]" dimensionUniqueName="[Table10]" displayFolder="" count="0" memberValueDatatype="130" unbalanced="0"/>
    <cacheHierarchy uniqueName="[Table10].[Delivery #]" caption="Delivery #" attribute="1" defaultMemberUniqueName="[Table10].[Delivery #].[All]" allUniqueName="[Table10].[Delivery #].[All]" dimensionUniqueName="[Table10]" displayFolder="" count="0" memberValueDatatype="20" unbalanced="0"/>
    <cacheHierarchy uniqueName="[Table10].[Date]" caption="Date" attribute="1" time="1" defaultMemberUniqueName="[Table10].[Date].[All]" allUniqueName="[Table10].[Date].[All]" dimensionUniqueName="[Table10]" displayFolder="" count="2" memberValueDatatype="7" unbalanced="0">
      <fieldsUsage count="2">
        <fieldUsage x="-1"/>
        <fieldUsage x="1"/>
      </fieldsUsage>
    </cacheHierarchy>
    <cacheHierarchy uniqueName="[Table10].[Location Name]" caption="Location Name" attribute="1" defaultMemberUniqueName="[Table10].[Location Name].[All]" allUniqueName="[Table10].[Location Name].[All]" dimensionUniqueName="[Table10]" displayFolder="" count="2" memberValueDatatype="130" unbalanced="0">
      <fieldsUsage count="2">
        <fieldUsage x="-1"/>
        <fieldUsage x="4"/>
      </fieldsUsage>
    </cacheHierarchy>
    <cacheHierarchy uniqueName="[Table10].[Charity Association]" caption="Charity Association" attribute="1" defaultMemberUniqueName="[Table10].[Charity Association].[All]" allUniqueName="[Table10].[Charity Association].[All]" dimensionUniqueName="[Table10]" displayFolder="" count="2" memberValueDatatype="130" unbalanced="0">
      <fieldsUsage count="2">
        <fieldUsage x="-1"/>
        <fieldUsage x="0"/>
      </fieldsUsage>
    </cacheHierarchy>
    <cacheHierarchy uniqueName="[Table10].[Sales Rep]" caption="Sales Rep" attribute="1" defaultMemberUniqueName="[Table10].[Sales Rep].[All]" allUniqueName="[Table10].[Sales Rep].[All]" dimensionUniqueName="[Table10]" displayFolder="" count="0" memberValueDatatype="130" unbalanced="0"/>
    <cacheHierarchy uniqueName="[Table10].[Marketing Rep]" caption="Marketing Rep" attribute="1" defaultMemberUniqueName="[Table10].[Marketing Rep].[All]" allUniqueName="[Table10].[Marketing Rep].[All]" dimensionUniqueName="[Table10]" displayFolder="" count="0" memberValueDatatype="130" unbalanced="0"/>
    <cacheHierarchy uniqueName="[Table10].[Rep Commission]" caption="Rep Commission" attribute="1" defaultMemberUniqueName="[Table10].[Rep Commission].[All]" allUniqueName="[Table10].[Rep Commission].[All]" dimensionUniqueName="[Table10]" displayFolder="" count="0" memberValueDatatype="130" unbalanced="0"/>
    <cacheHierarchy uniqueName="[Table10].[Serial #]" caption="Serial #" attribute="1" defaultMemberUniqueName="[Table10].[Serial #].[All]" allUniqueName="[Table10].[Serial #].[All]" dimensionUniqueName="[Table10]" displayFolder="" count="2" memberValueDatatype="130" unbalanced="0">
      <fieldsUsage count="2">
        <fieldUsage x="-1"/>
        <fieldUsage x="5"/>
      </fieldsUsage>
    </cacheHierarchy>
    <cacheHierarchy uniqueName="[Table10].[Supplier]" caption="Supplier" attribute="1" defaultMemberUniqueName="[Table10].[Supplier].[All]" allUniqueName="[Table10].[Supplier].[All]" dimensionUniqueName="[Table10]" displayFolder="" count="0" memberValueDatatype="130" unbalanced="0"/>
    <cacheHierarchy uniqueName="[Table10].[Game Name]" caption="Game Name" attribute="1" defaultMemberUniqueName="[Table10].[Game Name].[All]" allUniqueName="[Table10].[Game Name].[All]" dimensionUniqueName="[Table10]" displayFolder="" count="0" memberValueDatatype="130" unbalanced="0"/>
    <cacheHierarchy uniqueName="[Table10].[Ticket Count]" caption="Ticket Count" attribute="1" defaultMemberUniqueName="[Table10].[Ticket Count].[All]" allUniqueName="[Table10].[Ticket Count].[All]" dimensionUniqueName="[Table10]" displayFolder="" count="0" memberValueDatatype="20" unbalanced="0"/>
    <cacheHierarchy uniqueName="[Table10].[Ticket Value]" caption="Ticket Value" attribute="1" defaultMemberUniqueName="[Table10].[Ticket Value].[All]" allUniqueName="[Table10].[Ticket Value].[All]" dimensionUniqueName="[Table10]" displayFolder="" count="0" memberValueDatatype="20" unbalanced="0"/>
    <cacheHierarchy uniqueName="[Table10].[Total Revenue]" caption="Total Revenue" attribute="1" defaultMemberUniqueName="[Table10].[Total Revenue].[All]" allUniqueName="[Table10].[Total Revenue].[All]" dimensionUniqueName="[Table10]" displayFolder="" count="0" memberValueDatatype="130" unbalanced="0"/>
    <cacheHierarchy uniqueName="[Table10].[Prizes Paid]" caption="Prizes Paid" attribute="1" defaultMemberUniqueName="[Table10].[Prizes Paid].[All]" allUniqueName="[Table10].[Prizes Paid].[All]" dimensionUniqueName="[Table10]" displayFolder="" count="0" memberValueDatatype="130" unbalanced="0"/>
    <cacheHierarchy uniqueName="[Table10].[Profit]" caption="Profit" attribute="1" defaultMemberUniqueName="[Table10].[Profit].[All]" allUniqueName="[Table10].[Profit].[All]" dimensionUniqueName="[Table10]" displayFolder="" count="0" memberValueDatatype="20" unbalanced="0"/>
    <cacheHierarchy uniqueName="[Table10].[Rent]" caption="Rent" attribute="1" defaultMemberUniqueName="[Table10].[Rent].[All]" allUniqueName="[Table10].[Rent].[All]" dimensionUniqueName="[Table10]" displayFolder="" count="0" memberValueDatatype="20" unbalanced="0"/>
    <cacheHierarchy uniqueName="[Table10].[Billing Style]" caption="Billing Style" attribute="1" defaultMemberUniqueName="[Table10].[Billing Style].[All]" allUniqueName="[Table10].[Billing Style].[All]" dimensionUniqueName="[Table10]" displayFolder="" count="0" memberValueDatatype="130" unbalanced="0"/>
    <cacheHierarchy uniqueName="[Table10].[Total Billable]" caption="Total Billable" attribute="1" defaultMemberUniqueName="[Table10].[Total Billable].[All]" allUniqueName="[Table10].[Total Billable].[All]" dimensionUniqueName="[Table10]" displayFolder="" count="0" memberValueDatatype="5" unbalanced="0"/>
    <cacheHierarchy uniqueName="[Table10].[Ticket Supply Cost]" caption="Ticket Supply Cost" attribute="1" defaultMemberUniqueName="[Table10].[Ticket Supply Cost].[All]" allUniqueName="[Table10].[Ticket Supply Cost].[All]" dimensionUniqueName="[Table10]" displayFolder="" count="0" memberValueDatatype="5" unbalanced="0"/>
    <cacheHierarchy uniqueName="[Table10].[SMAC Service Fee]" caption="SMAC Service Fee" attribute="1" defaultMemberUniqueName="[Table10].[SMAC Service Fee].[All]" allUniqueName="[Table10].[SMAC Service Fee].[All]" dimensionUniqueName="[Table10]" displayFolder="" count="0" memberValueDatatype="5" unbalanced="0"/>
    <cacheHierarchy uniqueName="[Table10].[SMAC Admin Fee]" caption="SMAC Admin Fee" attribute="1" defaultMemberUniqueName="[Table10].[SMAC Admin Fee].[All]" allUniqueName="[Table10].[SMAC Admin Fee].[All]" dimensionUniqueName="[Table10]" displayFolder="" count="0" memberValueDatatype="5" unbalanced="0"/>
    <cacheHierarchy uniqueName="[Table10].[Location Check #]" caption="Location Check #" attribute="1" defaultMemberUniqueName="[Table10].[Location Check #].[All]" allUniqueName="[Table10].[Location Check #].[All]" dimensionUniqueName="[Table10]" displayFolder="" count="0" memberValueDatatype="130" unbalanced="0"/>
    <cacheHierarchy uniqueName="[Table10].[Reimbursement Check #]" caption="Reimbursement Check #" attribute="1" defaultMemberUniqueName="[Table10].[Reimbursement Check #].[All]" allUniqueName="[Table10].[Reimbursement Check #].[All]" dimensionUniqueName="[Table10]" displayFolder="" count="0" memberValueDatatype="130" unbalanced="0"/>
    <cacheHierarchy uniqueName="[Table10].[Envelope #]" caption="Envelope #" attribute="1" defaultMemberUniqueName="[Table10].[Envelope #].[All]" allUniqueName="[Table10].[Envelope #].[All]" dimensionUniqueName="[Table10]" displayFolder="" count="0" memberValueDatatype="20" unbalanced="0"/>
    <cacheHierarchy uniqueName="[Table10].[Reimbursement Sent]" caption="Reimbursement Sent" attribute="1" time="1" defaultMemberUniqueName="[Table10].[Reimbursement Sent].[All]" allUniqueName="[Table10].[Reimbursement Sent].[All]" dimensionUniqueName="[Table10]" displayFolder="" count="0" memberValueDatatype="7" unbalanced="0"/>
    <cacheHierarchy uniqueName="[Table10].[Date (Month)]" caption="Date (Month)" attribute="1" defaultMemberUniqueName="[Table10].[Date (Month)].[All]" allUniqueName="[Table10].[Date (Month)].[All]" dimensionUniqueName="[Table10]" displayFolder="" count="2" memberValueDatatype="130" unbalanced="0">
      <fieldsUsage count="2">
        <fieldUsage x="-1"/>
        <fieldUsage x="2"/>
      </fieldsUsage>
    </cacheHierarchy>
    <cacheHierarchy uniqueName="[Table10].[Date (Year)]" caption="Date (Year)" attribute="1" defaultMemberUniqueName="[Table10].[Date (Year)].[All]" allUniqueName="[Table10].[Date (Year)].[All]" dimensionUniqueName="[Table10]" displayFolder="" count="2" memberValueDatatype="130" unbalanced="0">
      <fieldsUsage count="2">
        <fieldUsage x="-1"/>
        <fieldUsage x="3"/>
      </fieldsUsage>
    </cacheHierarchy>
    <cacheHierarchy uniqueName="[Table10].[Date (Quarter)]" caption="Date (Quarter)" attribute="1" defaultMemberUniqueName="[Table10].[Date (Quarter)].[All]" allUniqueName="[Table10].[Date (Quarter)].[All]" dimensionUniqueName="[Table10]" displayFolder="" count="0" memberValueDatatype="130" unbalanced="0"/>
    <cacheHierarchy uniqueName="[Table10].[Date (Day)]" caption="Date (Day)" attribute="1" defaultMemberUniqueName="[Table10].[Date (Day)].[All]" allUniqueName="[Table10].[Date (Day)].[All]" dimensionUniqueName="[Table10]" displayFolder="" count="0" memberValueDatatype="130" unbalanced="0"/>
    <cacheHierarchy uniqueName="[Table10].[Date (Day Index)]" caption="Date (Day Index)" attribute="1" defaultMemberUniqueName="[Table10].[Date (Day Index)].[All]" allUniqueName="[Table10].[Date (Day Index)].[All]" dimensionUniqueName="[Table10]" displayFolder="" count="0" memberValueDatatype="5" unbalanced="0" hidden="1"/>
    <cacheHierarchy uniqueName="[Table10].[Date (Month Index)]" caption="Date (Month Index)" attribute="1" defaultMemberUniqueName="[Table10].[Date (Month Index)].[All]" allUniqueName="[Table10].[Date (Month Index)].[All]" dimensionUniqueName="[Table10]" displayFolder="" count="0" memberValueDatatype="20" unbalanced="0" hidden="1"/>
    <cacheHierarchy uniqueName="[Measures].[Count of Location Check #]" caption="Count of Location Check #" measure="1" displayFolder="" measureGroup="Table10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Ticket Count]" caption="Sum of Ticket Count" measure="1" displayFolder="" measureGroup="Table10" count="0" oneField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]" caption="Sum of Profit" measure="1" displayFolder="" measureGroup="Table10" count="0" oneField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Ticket Supply Cost]" caption="Sum of Ticket Supply Cost" measure="1" displayFolder="" measureGroup="Table10" count="0" oneField="1">
      <fieldsUsage count="1">
        <fieldUsage x="10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SMAC Service Fee]" caption="Sum of SMAC Service Fee" measure="1" displayFolder="" measureGroup="Table10" count="0" oneField="1">
      <fieldsUsage count="1">
        <fieldUsage x="11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Total Billable]" caption="Sum of Total Billable" measure="1" displayFolder="" measureGroup="Table10" count="0" oneField="1">
      <fieldsUsage count="1">
        <fieldUsage x="12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Rep Commission]" caption="Count of Rep Commission" measure="1" displayFolder="" measureGroup="Table10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Name of Game]" caption="Name of Game" measure="1" displayFolder="" measureGroup="Table10" count="0" oneField="1">
      <fieldsUsage count="1">
        <fieldUsage x="6"/>
      </fieldsUsage>
    </cacheHierarchy>
    <cacheHierarchy uniqueName="[Measures].[Location Check No]" caption="Location Check No" measure="1" displayFolder="" measureGroup="Table10" count="0" oneField="1">
      <fieldsUsage count="1">
        <fieldUsage x="7"/>
      </fieldsUsage>
    </cacheHierarchy>
    <cacheHierarchy uniqueName="[Measures].[Commission]" caption="Commission" measure="1" displayFolder="" measureGroup="Table10" count="0"/>
    <cacheHierarchy uniqueName="[Measures].[__XL_Count Table10]" caption="__XL_Count Table10" measure="1" displayFolder="" measureGroup="Table10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Table10" uniqueName="[Table10]" caption="Table10"/>
  </dimensions>
  <measureGroups count="1">
    <measureGroup name="Table10" caption="Table10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ua Bett" refreshedDate="45567.598242129628" createdVersion="8" refreshedVersion="8" minRefreshableVersion="3" recordCount="1225" xr:uid="{55D7C9E0-443C-46A8-85E3-DE08A5B286ED}">
  <cacheSource type="worksheet">
    <worksheetSource name="Table10"/>
  </cacheSource>
  <cacheFields count="32">
    <cacheField name="ID" numFmtId="0">
      <sharedItems containsSemiMixedTypes="0" containsString="0" containsNumber="1" containsInteger="1" minValue="1" maxValue="1225"/>
    </cacheField>
    <cacheField name="Status" numFmtId="0">
      <sharedItems/>
    </cacheField>
    <cacheField name="Delivery #" numFmtId="0">
      <sharedItems containsString="0" containsBlank="1" containsNumber="1" containsInteger="1" minValue="100001" maxValue="100002"/>
    </cacheField>
    <cacheField name="Date" numFmtId="0">
      <sharedItems containsSemiMixedTypes="0" containsNonDate="0" containsDate="1" containsString="0" minDate="2024-01-01T00:00:00" maxDate="2024-10-03T00:00:00" count="201">
        <d v="2024-10-02T00:00:00"/>
        <d v="2024-09-18T00:00:00"/>
        <d v="2024-01-01T00:00:00"/>
        <d v="2024-01-02T00:00:00"/>
        <d v="2024-01-03T00:00:00"/>
        <d v="2024-01-04T00:00:00"/>
        <d v="2024-01-05T00:00:00"/>
        <d v="2024-01-06T00:00:00"/>
        <d v="2024-01-08T00:00:00"/>
        <d v="2024-01-09T00:00:00"/>
        <d v="2024-01-10T00:00:00"/>
        <d v="2024-01-11T00:00:00"/>
        <d v="2024-01-12T00:00:00"/>
        <d v="2024-01-13T00:00:00"/>
        <d v="2024-01-15T00:00:00"/>
        <d v="2024-01-16T00:00:00"/>
        <d v="2024-01-17T00:00:00"/>
        <d v="2024-01-18T00:00:00"/>
        <d v="2024-01-19T00:00:00"/>
        <d v="2024-01-22T00:00:00"/>
        <d v="2024-01-23T00:00:00"/>
        <d v="2024-01-24T00:00:00"/>
        <d v="2024-01-25T00:00:00"/>
        <d v="2024-01-26T00:00:00"/>
        <d v="2024-01-29T00:00:00"/>
        <d v="2024-01-30T00:00:00"/>
        <d v="2024-01-31T00:00:00"/>
        <d v="2024-02-01T00:00:00"/>
        <d v="2024-02-02T00:00:00"/>
        <d v="2024-02-03T00:00:00"/>
        <d v="2024-02-05T00:00:00"/>
        <d v="2024-02-06T00:00:00"/>
        <d v="2024-02-08T00:00:00"/>
        <d v="2024-02-09T00:00:00"/>
        <d v="2024-02-10T00:00:00"/>
        <d v="2024-02-11T00:00:00"/>
        <d v="2024-02-12T00:00:00"/>
        <d v="2024-02-13T00:00:00"/>
        <d v="2024-02-14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2-29T00:00:00"/>
        <d v="2024-03-01T00:00:00"/>
        <d v="2024-03-04T00:00:00"/>
        <d v="2024-03-05T00:00:00"/>
        <d v="2024-03-06T00:00:00"/>
        <d v="2024-03-07T00:00:00"/>
        <d v="2024-03-08T00:00:00"/>
        <d v="2024-03-11T00:00:00"/>
        <d v="2024-03-12T00:00:00"/>
        <d v="2024-03-13T00:00:00"/>
        <d v="2024-03-14T00:00:00"/>
        <d v="2024-03-15T00:00:00"/>
        <d v="2024-03-16T00:00:00"/>
        <d v="2024-03-17T00:00:00"/>
        <d v="2024-03-18T00:00:00"/>
        <d v="2024-03-19T00:00:00"/>
        <d v="2024-03-20T00:00:00"/>
        <d v="2024-03-21T00:00:00"/>
        <d v="2024-03-22T00:00:00"/>
        <d v="2024-03-23T00:00:00"/>
        <d v="2024-03-25T00:00:00"/>
        <d v="2024-03-26T00:00:00"/>
        <d v="2024-03-27T00:00:00"/>
        <d v="2024-03-28T00:00:00"/>
        <d v="2024-03-29T00:00:00"/>
        <d v="2024-04-01T00:00:00"/>
        <d v="2024-04-02T00:00:00"/>
        <d v="2024-04-03T00:00:00"/>
        <d v="2024-04-04T00:00:00"/>
        <d v="2024-04-05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5T00:00:00"/>
        <d v="2024-04-16T00:00:00"/>
        <d v="2024-04-17T00:00:00"/>
        <d v="2024-04-18T00:00:00"/>
        <d v="2024-04-19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9T00:00:00"/>
        <d v="2024-04-30T00:00:00"/>
        <d v="2024-05-01T00:00:00"/>
        <d v="2024-05-02T00:00:00"/>
        <d v="2024-05-03T00:00:00"/>
        <d v="2024-05-05T00:00:00"/>
        <d v="2024-05-06T00:00:00"/>
        <d v="2024-05-07T00:00:00"/>
        <d v="2024-05-08T00:00:00"/>
        <d v="2024-05-09T00:00:00"/>
        <d v="2024-05-10T00:00:00"/>
        <d v="2024-05-12T00:00:00"/>
        <d v="2024-05-13T00:00:00"/>
        <d v="2024-05-14T00:00:00"/>
        <d v="2024-05-15T00:00:00"/>
        <d v="2024-05-16T00:00:00"/>
        <d v="2024-05-17T00:00:00"/>
        <d v="2024-05-20T00:00:00"/>
        <d v="2024-05-21T00:00:00"/>
        <d v="2024-05-22T00:00:00"/>
        <d v="2024-05-23T00:00:00"/>
        <d v="2024-05-24T00:00:00"/>
        <d v="2024-05-28T00:00:00"/>
        <d v="2024-05-29T00:00:00"/>
        <d v="2024-05-30T00:00:00"/>
        <d v="2024-05-31T00:00:00"/>
        <d v="2024-06-01T00:00:00"/>
        <d v="2024-06-02T00:00:00"/>
        <d v="2024-06-03T00:00:00"/>
        <d v="2024-06-04T00:00:00"/>
        <d v="2024-06-05T00:00:00"/>
        <d v="2024-06-06T00:00:00"/>
        <d v="2024-06-07T00:00:00"/>
        <d v="2024-06-08T00:00:00"/>
        <d v="2024-06-10T00:00:00"/>
        <d v="2024-06-11T00:00:00"/>
        <d v="2024-06-12T00:00:00"/>
        <d v="2024-06-13T00:00:00"/>
        <d v="2024-06-14T00:00:00"/>
        <d v="2024-06-17T00:00:00"/>
        <d v="2024-06-18T00:00:00"/>
        <d v="2024-06-19T00:00:00"/>
        <d v="2024-06-20T00:00:00"/>
        <d v="2024-06-21T00:00:00"/>
        <d v="2024-06-24T00:00:00"/>
        <d v="2024-06-25T00:00:00"/>
        <d v="2024-06-27T00:00:00"/>
        <d v="2024-06-28T00:00:00"/>
        <d v="2024-07-01T00:00:00"/>
        <d v="2024-07-02T00:00:00"/>
        <d v="2024-07-03T00:00:00"/>
        <d v="2024-07-05T00:00:00"/>
        <d v="2024-07-07T00:00:00"/>
        <d v="2024-07-08T00:00:00"/>
        <d v="2024-07-10T00:00:00"/>
        <d v="2024-07-12T00:00:00"/>
        <d v="2024-07-13T00:00:00"/>
        <d v="2024-07-15T00:00:00"/>
        <d v="2024-07-16T00:00:00"/>
        <d v="2024-07-17T00:00:00"/>
        <d v="2024-07-18T00:00:00"/>
        <d v="2024-07-19T00:00:00"/>
        <d v="2024-07-21T00:00:00"/>
        <d v="2024-07-22T00:00:00"/>
        <d v="2024-07-23T00:00:00"/>
        <d v="2024-07-24T00:00:00"/>
        <d v="2024-07-25T00:00:00"/>
        <d v="2024-07-26T00:00:00"/>
        <d v="2024-07-29T00:00:00"/>
        <d v="2024-07-30T00:00:00"/>
        <d v="2024-08-02T00:00:00"/>
        <d v="2024-08-04T00:00:00"/>
        <d v="2024-08-08T00:00:00"/>
        <d v="2024-08-06T00:00:00"/>
        <d v="2024-08-05T00:00:00"/>
        <d v="2024-08-01T00:00:00"/>
        <d v="2024-08-07T00:00:00"/>
        <d v="2024-08-12T00:00:00"/>
        <d v="2024-08-09T00:00:00"/>
        <d v="2024-08-19T00:00:00"/>
        <d v="2024-08-17T00:00:00"/>
        <d v="2024-08-20T00:00:00"/>
        <d v="2024-08-15T00:00:00"/>
        <d v="2024-08-13T00:00:00"/>
        <d v="2024-08-16T00:00:00"/>
        <d v="2024-08-23T00:00:00"/>
        <d v="2024-08-26T00:00:00"/>
        <d v="2024-08-22T00:00:00"/>
        <d v="2024-08-27T00:00:00"/>
        <d v="2024-09-03T00:00:00"/>
        <d v="2024-08-28T00:00:00"/>
        <d v="2024-08-29T00:00:00"/>
        <d v="2024-08-30T00:00:00"/>
        <d v="2024-08-11T00:00:00"/>
        <d v="2024-09-09T00:00:00"/>
        <d v="2024-09-06T00:00:00"/>
        <d v="2024-09-05T00:00:00"/>
        <d v="2024-09-02T00:00:00"/>
        <d v="2024-09-04T00:00:00"/>
        <d v="2024-09-01T00:00:00"/>
        <d v="2024-09-10T00:00:00"/>
        <d v="2024-10-01T00:00:00" u="1"/>
        <d v="2024-09-17T00:00:00" u="1"/>
      </sharedItems>
      <fieldGroup par="31"/>
    </cacheField>
    <cacheField name="Location Name" numFmtId="0">
      <sharedItems containsBlank="1" count="83">
        <s v="Mulligan's"/>
        <m/>
        <s v="Carusos"/>
        <s v="Cebars"/>
        <s v="New Wave Market"/>
        <s v="Frank's Place"/>
        <s v="Highlander Tavern"/>
        <s v="Locker Room Bar and Grill"/>
        <s v="Back Draft Bar and Grill"/>
        <s v="Bonkers"/>
        <s v="Mac's Tavern"/>
        <s v="Ricos Bar and Grill"/>
        <s v="The Well"/>
        <s v="Pounders Bar &amp; Grill"/>
        <s v="306 Lounge"/>
        <s v="Sound Stage Tavern"/>
        <s v="At Witz End"/>
        <s v="Lucky T's"/>
        <s v="Rustic Pub"/>
        <s v="Jackie's Sports Bar and Grill"/>
        <s v="Wagon Wheel"/>
        <s v="McCarthy's Downtown"/>
        <s v="McG's Pub &amp; Grub"/>
        <s v="Danny Mac's"/>
        <s v="Fairview Tavern"/>
        <s v="Corvette Lounge"/>
        <s v="Manzo's"/>
        <s v="Herman's"/>
        <s v="Game On"/>
        <s v="The Local Bar"/>
        <s v="Draft House"/>
        <s v="Bull Frogs"/>
        <s v="Borgata"/>
        <s v="Crystal Keg"/>
        <s v="Woody's"/>
        <s v="49 Street Tavern"/>
        <s v="Cebars Madison"/>
        <s v="Gino's"/>
        <s v="Bennett's Bar and Pizzeria"/>
        <s v="42 Eighty Bar"/>
        <s v="Quick State Liquor"/>
        <s v="Tommy's Wine Bar"/>
        <s v="Slim and Chubby's"/>
        <s v="Wooden Nickel"/>
        <s v="Porch Bar and Grill"/>
        <s v="Flyer's"/>
        <s v="Cinema Lounge"/>
        <s v="Old World Tavern"/>
        <s v="Strongsville Cafe"/>
        <s v="Front Street Social"/>
        <s v="Headquarters Bar and Grill"/>
        <s v="Rock Creek Kitchen &amp; Bar"/>
        <s v="State Road Convenient"/>
        <s v="Lucky's Bar and Grille"/>
        <s v="Bar Forno"/>
        <s v="Super Octane - Sunoco"/>
        <s v="Kate's Bar and Grill"/>
        <s v="Lino's"/>
        <s v="Harvest Saloon"/>
        <s v="Foxes Sports Bar and Grill"/>
        <s v="Toth's Too"/>
        <s v="5 O'Clock Lounge"/>
        <s v="The Backyard"/>
        <s v="Smedley's Bar and Grille"/>
        <s v="Parma Tap House"/>
        <s v="Deli 4 Less"/>
        <s v="Prospect Beverage"/>
        <s v="Brown's Tavern"/>
        <s v="Local Bar - North Olmsted"/>
        <s v="Reggie's Saloon"/>
        <s v="Scalpers Bar and Grille"/>
        <s v="Terry's Pour House"/>
        <s v="The Tipsy Flamingo"/>
        <s v="Toth's Place"/>
        <s v="Spoto's"/>
        <s v="Medieval Pub"/>
        <s v="Tiki Time Bistro"/>
        <s v="Doc Lanky's"/>
        <s v="Bagley Road BP"/>
        <s v="Stevenson's Bar and Grill"/>
        <s v="Speedy Gas Lorain Ave"/>
        <s v="Speedy Gas Pearl Rd"/>
        <s v="McG's" u="1"/>
      </sharedItems>
    </cacheField>
    <cacheField name="Legal Name" numFmtId="0">
      <sharedItems containsMixedTypes="1" containsNumber="1" containsInteger="1" minValue="0" maxValue="0"/>
    </cacheField>
    <cacheField name="Charity Association" numFmtId="0">
      <sharedItems containsBlank="1" count="10">
        <s v="Greater Cleveland Football Foundation"/>
        <m/>
        <s v="Cleveland Police Athletic League"/>
        <s v="Bainbridge Civic Club"/>
        <s v="Medina County Law Enforcrment Assoc"/>
        <s v="Italian American Brotherhood Club"/>
        <s v="North Ridgeville Rangers Athletic Boosters"/>
        <e v="#N/A"/>
        <s v="Holy Trinity Lutheran Church"/>
        <s v="Share A Vision"/>
      </sharedItems>
    </cacheField>
    <cacheField name="Sales Rep" numFmtId="0">
      <sharedItems count="3">
        <s v="Sarcyk, Neil"/>
        <e v="#N/A"/>
        <s v="Reese, Aaron J"/>
      </sharedItems>
    </cacheField>
    <cacheField name="Marketing Rep" numFmtId="0">
      <sharedItems containsMixedTypes="1" containsNumber="1" containsInteger="1" minValue="0" maxValue="0"/>
    </cacheField>
    <cacheField name="Rep Commission" numFmtId="165">
      <sharedItems containsMixedTypes="1" containsNumber="1" minValue="0" maxValue="182.7"/>
    </cacheField>
    <cacheField name="Serial #" numFmtId="0">
      <sharedItems containsBlank="1" containsMixedTypes="1" containsNumber="1" containsInteger="1" minValue="0" maxValue="709051" count="1218">
        <s v="F186374"/>
        <s v="C414843"/>
        <s v="2W61901"/>
        <s v="BBB110904"/>
        <m/>
        <s v="2F24240"/>
        <s v="2K22152"/>
        <s v="2R96447"/>
        <s v="2K78651"/>
        <s v="BBB110913"/>
        <s v="2R96307"/>
        <s v="2R96311"/>
        <s v="2K22102"/>
        <s v="2H20235"/>
        <s v="9C94900"/>
        <s v="9C93795"/>
        <s v="2H20229"/>
        <s v="2R96301"/>
        <s v="2H20250"/>
        <s v="2R96385"/>
        <s v="2R96413"/>
        <s v="1J20959"/>
        <s v="2L13003"/>
        <s v="2K22025"/>
        <s v="2K22104"/>
        <s v="2K21998"/>
        <s v="2K21947"/>
        <s v="2Y18671"/>
        <s v="WHW120810"/>
        <s v="9C94635"/>
        <s v="2N42132"/>
        <s v="2K78616"/>
        <s v="2W61829"/>
        <s v="2K21971"/>
        <s v="2W61881"/>
        <s v="2F24311"/>
        <s v="2F24399"/>
        <s v="2K22156"/>
        <s v="2K22138"/>
        <s v="2K78470"/>
        <s v="2K21994"/>
        <s v="2W61860"/>
        <s v="2F24380"/>
        <s v="2K22192"/>
        <s v="2y71528"/>
        <s v="2J26279"/>
        <s v="2L12806"/>
        <s v="1J69848"/>
        <s v="1J69884"/>
        <s v="1J69861"/>
        <s v="1J69927"/>
        <s v="2F24236"/>
        <s v="1J69668"/>
        <s v="2L12941"/>
        <s v="1J69880"/>
        <s v="1J69869"/>
        <s v="2K21980"/>
        <s v="2Y71421"/>
        <s v="2Y71425"/>
        <s v="2W73926"/>
        <s v="2L12984"/>
        <s v="2N42237"/>
        <s v="2K78512"/>
        <s v="1J69883"/>
        <s v="1J69885"/>
        <s v="1J69666"/>
        <s v="2K21979"/>
        <s v="2L12970"/>
        <s v="2W61945"/>
        <s v="2K78436"/>
        <s v="2K78526"/>
        <s v="2Y71710"/>
        <s v="2L13077"/>
        <s v="2K78415"/>
        <s v="8Z77565"/>
        <s v="2Y71501"/>
        <s v="2F24227"/>
        <s v="2F24292"/>
        <s v="2L12819"/>
        <n v="115900"/>
        <s v="2Y71481"/>
        <s v="2Y71747"/>
        <s v="2L13079"/>
        <s v="2Y71681"/>
        <s v="2Y71519"/>
        <s v="2Y71667"/>
        <s v="2Y71418"/>
        <s v="2Y18668"/>
        <s v="2F24321"/>
        <s v="2Y71689"/>
        <s v="2F24354"/>
        <s v="2W61915"/>
        <s v="2L12905"/>
        <s v="2Y71662"/>
        <s v="2F24276"/>
        <s v="2Y71741"/>
        <s v="2Y71417"/>
        <s v="2Y71502"/>
        <n v="115892"/>
        <s v="2L12958"/>
        <s v="2Y71636"/>
        <s v="2J26280"/>
        <s v="2K78437"/>
        <s v="1Z40423"/>
        <s v="WWG150501"/>
        <s v="2F24395"/>
        <s v="2Y71476"/>
        <s v="2Y71801"/>
        <s v="2K21952"/>
        <s v="2F24274"/>
        <s v="2L13099"/>
        <s v="2L13068"/>
        <s v="2Y71536"/>
        <s v="2Y71708"/>
        <s v="2L12938"/>
        <s v="2J26324"/>
        <s v="2L13188"/>
        <s v="2Y71690"/>
        <s v="2Y71696"/>
        <s v="2Y71773"/>
        <s v="2K21962"/>
        <s v="2Y71701"/>
        <s v="2Y18669"/>
        <s v="2K78534"/>
        <s v="2K78461"/>
        <s v="2K21956"/>
        <s v="2W61870"/>
        <s v="2W61855"/>
        <s v="2W73713"/>
        <s v="2W73504"/>
        <s v="2Y71462"/>
        <s v="2F24266"/>
        <n v="696192"/>
        <s v="1Y64429"/>
        <s v="2Y71379"/>
        <s v="2Y71475"/>
        <s v="2J26272"/>
        <s v="2W73931"/>
        <s v="2W73539"/>
        <s v="2W73819"/>
        <s v="2W73517"/>
        <s v="2W73718"/>
        <s v="2W73957"/>
        <s v="2F24324"/>
        <s v="2Y71557"/>
        <s v="2K78485"/>
        <s v="2W61861"/>
        <s v="2L13039"/>
        <s v="2Y71637"/>
        <s v="2Y71454"/>
        <s v="2Y71354"/>
        <s v="2Y71348"/>
        <s v="2Y19014"/>
        <s v="2Y71355"/>
        <s v="2L13113"/>
        <n v="115903"/>
        <s v="2K22091"/>
        <s v="2K22129"/>
        <s v="2F24328"/>
        <s v="2L13245"/>
        <s v="2K78523"/>
        <s v="8Z80577"/>
        <s v="8W33880"/>
        <s v="2Y71712"/>
        <s v="8W33804"/>
        <s v="2L13078"/>
        <s v="2K22151"/>
        <s v="8W33876"/>
        <s v="2K21997"/>
        <s v="2K22168"/>
        <s v="2K22052"/>
        <s v="2K22058"/>
        <s v="2L12987"/>
        <s v="2K22020"/>
        <s v="2Y19017"/>
        <s v="2W61911"/>
        <s v="2W61875"/>
        <s v="1U80562"/>
        <s v="1U80502"/>
        <s v="1U80588"/>
        <s v="2L12845"/>
        <s v="2K22200"/>
        <s v="2L12837"/>
        <s v="2Y71659"/>
        <s v="2F24327"/>
        <s v="2Y71371"/>
        <s v="2K78476"/>
        <s v="2Y71542"/>
        <s v="2K22109"/>
        <s v="2Y71518"/>
        <s v="2Y71477"/>
        <s v="2Y71483"/>
        <s v="WWG150504"/>
        <n v="709051"/>
        <s v="2L12946"/>
        <n v="115896"/>
        <s v="2J26312"/>
        <s v="2Y71478"/>
        <s v="2Y71531"/>
        <s v="2L13106"/>
        <s v="2L13114"/>
        <s v="2Y71829"/>
        <s v="2Y71479"/>
        <s v="8W33792"/>
        <s v="8Z80380"/>
        <s v="2K78454"/>
        <s v="2W61849"/>
        <s v="2W61852"/>
        <s v="2Y71361"/>
        <s v="2Y71740"/>
        <s v="2Y71719"/>
        <s v="8W33805"/>
        <s v="2W73512"/>
        <s v="2W73823"/>
        <s v="3A15735"/>
        <s v="3C47334"/>
        <s v="2Y71828"/>
        <s v="8W33817"/>
        <s v="2W61909"/>
        <s v="2Y71556"/>
        <s v="2Y19020"/>
        <s v="8W33800"/>
        <s v="8W33801"/>
        <s v="2Y71738"/>
        <s v="2Y71623"/>
        <s v="2Y71463"/>
        <s v="2Y71762"/>
        <s v="2Y71742"/>
        <s v="2Y71760"/>
        <s v="2L12954"/>
        <s v="2J26290"/>
        <s v="2F24344"/>
        <s v="2F24375"/>
        <s v="2L12939"/>
        <s v="8W33778"/>
        <s v="3A15740"/>
        <s v="2W73691"/>
        <s v="8Z79335"/>
        <s v="2Y71466"/>
        <s v="2Y71714"/>
        <s v="3C47344"/>
        <s v="3A15720"/>
        <s v="2F24247"/>
        <s v="2F24280"/>
        <n v="115891"/>
        <s v="2F24406"/>
        <s v="2Y71532"/>
        <s v="2Y71758"/>
        <s v="2Y71739"/>
        <s v="2Y71680"/>
        <s v="2K78435"/>
        <s v="2Y71535"/>
        <s v="2Y71799"/>
        <s v="2Y71761"/>
        <s v="WHW120821"/>
        <s v="3A15743"/>
        <s v="2Y71678"/>
        <s v="2L13084"/>
        <s v="2F24371"/>
        <s v="2Y71461"/>
        <s v="2Y71800"/>
        <s v="2F24314"/>
        <s v="2Y71493"/>
        <s v="3C47545"/>
        <s v="2L13095"/>
        <s v="2Y19013"/>
        <s v="2J26276"/>
        <s v="2J26263"/>
        <s v="2Y71750"/>
        <s v="2Y71652"/>
        <s v="2Y71798"/>
        <s v="2L13080"/>
        <s v="2Y71403"/>
        <s v="2Y71530"/>
        <s v="2F24341"/>
        <n v="115904"/>
        <s v="2Y71753"/>
        <s v="2K78527"/>
        <s v="2Y71737"/>
        <s v="2L13004"/>
        <s v="2Y71378"/>
        <s v="2J26277"/>
        <s v="8Z78472"/>
        <s v="2Y71521"/>
        <s v="2Y71745"/>
        <s v="2Y71638"/>
        <s v="2Y71756"/>
        <s v="2F24219"/>
        <s v="2Y71663"/>
        <s v="8Z77260"/>
        <s v="2K78446"/>
        <s v="2Y71639"/>
        <s v="2Y71482"/>
        <s v="2Y71460"/>
        <s v="2Y71763"/>
        <s v="2Y71744"/>
        <s v="7V15447"/>
        <s v="2Y71725"/>
        <s v="2L12895"/>
        <s v="2L13082"/>
        <s v="2Y71751"/>
        <s v="2K78457"/>
        <s v="2L12912"/>
        <s v="3C47540"/>
        <s v="3C55460"/>
        <s v="2Y71474"/>
        <s v="2Y71724"/>
        <s v="3A15748"/>
        <s v="3C47339"/>
        <s v="2L13085"/>
        <s v="2F24286"/>
        <s v="2Y71500"/>
        <s v="2L12904"/>
        <s v="2Y71626"/>
        <s v="2F24279"/>
        <s v="2W61835"/>
        <s v="2Y71465"/>
        <s v="2Y71651"/>
        <s v="2K78650"/>
        <s v="2W61790"/>
        <s v="2L13171"/>
        <s v="2L12999"/>
        <s v="2Y71351"/>
        <s v="2W61862"/>
        <s v="2W61854"/>
        <s v="8W33734"/>
        <s v="8W33796"/>
        <s v="2Y71566"/>
        <s v="2Y71469"/>
        <n v="115890"/>
        <s v="2Y71426"/>
        <s v="8W33806"/>
        <s v="8W33776"/>
        <n v="115883"/>
        <s v="2Y71409"/>
        <s v="8Z80557"/>
        <s v="2K78525"/>
        <s v="2Y71344"/>
        <s v="2U21161"/>
        <s v="8W33881"/>
        <s v="2Y71622"/>
        <s v="2Y71692"/>
        <s v="2Y71434"/>
        <s v="2L13006"/>
        <s v="2Y71437"/>
        <s v="2L12830"/>
        <s v="2L12821"/>
        <s v="2Y71414"/>
        <s v="2Y71471"/>
        <s v="2J26256"/>
        <s v="2Y71410"/>
        <s v="2Y71767"/>
        <s v="3A15718"/>
        <s v="3A15726"/>
        <s v="2Y19018"/>
        <s v="2U21166"/>
        <s v="2L12831"/>
        <s v="2L13014"/>
        <s v="2Y71440"/>
        <s v="3A15746"/>
        <s v="A588242"/>
        <s v="2Y71458"/>
        <s v="2Y71408"/>
        <s v="8W33736"/>
        <s v="2Y71700"/>
        <s v="2U21011"/>
        <s v="2K78489"/>
        <s v="2U21080"/>
        <s v="2L12998"/>
        <s v="2J26313"/>
        <s v="2Y71794"/>
        <s v="2Y71687"/>
        <s v="2U21069"/>
        <s v="2W61892"/>
        <s v="3C55465"/>
        <s v="2K78654"/>
        <s v="2Y71385"/>
        <s v="2U21042"/>
        <s v="2U21146"/>
        <s v="2L12967"/>
        <s v="2Y71496"/>
        <s v="2L12965"/>
        <s v="2L12813"/>
        <s v="2Y71658"/>
        <s v="2U21084"/>
        <s v="2Y71412"/>
        <s v="2Y71549"/>
        <s v="2Y71336"/>
        <n v="115887"/>
        <n v="500260"/>
        <n v="500121"/>
        <s v="2Y71693"/>
        <s v="2Y71439"/>
        <s v="2U21137"/>
        <s v="2U21140"/>
        <s v="2Y71548"/>
        <s v="2Y71467"/>
        <s v="2Y71567"/>
        <s v="2Y71400"/>
        <s v="2U21018"/>
        <s v="2Y71491"/>
        <s v="2Y71691"/>
        <s v="2Y71459"/>
        <s v="2Y71766"/>
        <s v="2U21079"/>
        <s v="2L12832"/>
        <s v="2J29297"/>
        <s v="2Y71407"/>
        <s v="2F24326"/>
        <s v="2U21036"/>
        <s v="2Y71497"/>
        <s v="WHW120804"/>
        <s v="BBB110914"/>
        <s v="BBB110947"/>
        <s v="WHW120812"/>
        <s v="2L13018"/>
        <s v="2L13005"/>
        <s v="2U21019"/>
        <s v="2L12802"/>
        <s v="2U21148"/>
        <s v="2Y71343"/>
        <s v="2Y71470"/>
        <s v="2J26262"/>
        <s v="2L13012"/>
        <s v="2L12803"/>
        <s v="A452336"/>
        <s v="A349648"/>
        <s v="A589613"/>
        <s v="A349647"/>
        <s v="2Y71486"/>
        <s v="A588346"/>
        <s v="A588255"/>
        <s v="2K78427"/>
        <s v="2K78572"/>
        <s v="3C55469"/>
        <s v="2Y71484"/>
        <s v="2Y71383"/>
        <n v="500114"/>
        <n v="500092"/>
        <s v="A588305"/>
        <s v="3A15706"/>
        <s v="2Y71813"/>
        <s v="2Y71772"/>
        <s v="2L13007"/>
        <s v="2Y71795"/>
        <s v="2L13167"/>
        <s v="2Y71402"/>
        <s v="2L13026"/>
        <s v="2Y71360"/>
        <s v="2Y71699"/>
        <s v="2L12835"/>
        <s v="2Y71370"/>
        <s v="2Y71698"/>
        <s v="BBB110916"/>
        <s v="WHW120826"/>
        <s v="2Y71688"/>
        <s v="2U21089"/>
        <s v="2Y71433"/>
        <s v="2Y71812"/>
        <s v="2Y71666"/>
        <s v="2U21070"/>
        <s v="2Y71492"/>
        <s v="2Y71505"/>
        <s v="2Y71517"/>
        <s v="2K78601"/>
        <s v="8Z79355"/>
        <s v="2Y71342"/>
        <s v="2K78646"/>
        <s v="2Y71694"/>
        <s v="2U21063"/>
        <s v="2Y71444"/>
        <s v="2Y71504"/>
        <s v="2U20952"/>
        <s v="2Y71350"/>
        <s v="2Y71363"/>
        <s v="2U21044"/>
        <n v="115894"/>
        <s v="2U21182"/>
        <s v="2L12810"/>
        <s v="A588311"/>
        <s v="A588315"/>
        <s v="3C47535"/>
        <s v="A588324"/>
        <s v="2Y71359"/>
        <s v="2J26327"/>
        <s v="2Y71715"/>
        <s v="2L13011"/>
        <s v="2Y71436"/>
        <s v="2Y71381"/>
        <s v="3C67423"/>
        <s v="2L12800"/>
        <s v="2L12809"/>
        <s v="2J26254"/>
        <s v="2Y71533"/>
        <s v="2L13170"/>
        <s v="8W33828"/>
        <s v="8W33753"/>
        <s v="2L12979"/>
        <s v="2Y71446"/>
        <s v="2Y71428"/>
        <s v="2L13009"/>
        <s v="2Y71442"/>
        <s v="2U21107"/>
        <s v="2Y71494"/>
        <s v="2Y71506"/>
        <n v="500232"/>
        <s v="2Y71510"/>
        <s v="1M39773"/>
        <s v="2K78453"/>
        <s v="BBB110945"/>
        <s v="2Y71490"/>
        <s v="A588264"/>
        <s v="WHW120828"/>
        <s v="2U21172"/>
        <s v="2Y71473"/>
        <s v="2U21047"/>
        <s v="A588217"/>
        <s v="A588283"/>
        <s v="3C47349"/>
        <s v="2K78459"/>
        <s v="2Y71537"/>
        <s v="2Y71415"/>
        <s v="2Y71413"/>
        <s v="2L13176"/>
        <s v="2L12804"/>
        <s v="2J26273"/>
        <s v="2Y71523"/>
        <s v="2L12968"/>
        <s v="2Y71451"/>
        <s v="2Y71713"/>
        <s v="2U21154"/>
        <s v="2U21155"/>
        <s v="2Y71450"/>
        <s v="2Y71447"/>
        <s v="2Y71443"/>
        <s v="A588266"/>
        <s v="A588224"/>
        <s v="2K78456"/>
        <s v="2Y71380"/>
        <s v="2L13021"/>
        <s v="2Y71427"/>
        <s v="2L13168"/>
        <s v="2Y71495"/>
        <n v="130747"/>
        <n v="115912"/>
        <s v="2Y71455"/>
        <s v="2Y71435"/>
        <s v="2Y71512"/>
        <n v="120833"/>
        <s v="2U21170"/>
        <s v="2Y71703"/>
        <s v="2Y71453"/>
        <s v="2Y71704"/>
        <s v="2U21051"/>
        <s v="2Y71406"/>
        <s v="BBB110928"/>
        <n v="120842"/>
        <s v="2Y71411"/>
        <n v="100044"/>
        <s v="3C81081"/>
        <s v="2U21016"/>
        <s v="2K78592"/>
        <s v="BBB110935"/>
        <s v="2Y71657"/>
        <s v="2L12834"/>
        <s v="A452335"/>
        <s v="2L13109"/>
        <s v="A349649"/>
        <s v="2Y71697"/>
        <s v="2L12969"/>
        <s v="2K78497"/>
        <s v="8Z77250"/>
        <s v="2Y71488"/>
        <s v="2Y71452"/>
        <s v="2U20986"/>
        <s v="2Y71513"/>
        <s v="2Y71457"/>
        <s v="3A15752"/>
        <s v="1M39973"/>
        <s v="2Y71448"/>
        <s v="2L12993"/>
        <s v="2K78608"/>
        <s v="2Y71709"/>
        <s v="2Y71362"/>
        <s v="2Y71516"/>
        <s v="A588248"/>
        <s v="A588262"/>
        <s v="3A16012"/>
        <s v="2U20989"/>
        <s v="2Y71367"/>
        <s v="2Y71522"/>
        <s v="2U21061"/>
        <s v="2Y71429"/>
        <n v="100101"/>
        <s v="2U21003"/>
        <s v="2Y71527"/>
        <s v="2J26264"/>
        <s v="2L12978"/>
        <s v="2L13186"/>
        <s v="2Y71686"/>
        <s v="2Y71650"/>
        <s v="2K78480"/>
        <s v="2Y71358"/>
        <n v="100102"/>
        <s v="2Y71366"/>
        <s v="2F24271"/>
        <s v="2Y71774"/>
        <s v="A589472"/>
        <s v="2L12991"/>
        <s v="2L13008"/>
        <s v="2Y71384"/>
        <s v="2Y71430"/>
        <s v="A588253"/>
        <s v="A838006"/>
        <s v="A837897"/>
        <s v="A588232"/>
        <s v="A588320"/>
        <s v="3A15957"/>
        <n v="100041"/>
        <s v="2L12982"/>
        <n v="100045"/>
        <s v="2L13019"/>
        <s v="2Y71526"/>
        <s v="2Y71382"/>
        <s v="2L12977"/>
        <s v="2Y71431"/>
        <s v="2U21106"/>
        <s v="2U21067"/>
        <s v="2Y71507"/>
        <s v="2U21176"/>
        <s v="2U21017"/>
        <n v="100107"/>
        <s v="2L13175"/>
        <s v="2Y71775"/>
        <s v="2Y71356"/>
        <s v="2Y71705"/>
        <s v="2J26323"/>
        <s v="2Y71706"/>
        <s v="2Y71345"/>
        <s v="2Y71357"/>
        <s v="2U20961"/>
        <s v="2Y71733"/>
        <s v="2Y71613"/>
        <s v="2U20966"/>
        <n v="100048"/>
        <s v="2Y71803"/>
        <s v="2U21184"/>
        <s v="2Y71609"/>
        <s v="2Y71834"/>
        <s v="2Y71820"/>
        <s v="2Y71779"/>
        <s v="2Y71664"/>
        <s v="2Y71547"/>
        <s v="2U20965"/>
        <s v="7H27613"/>
        <n v="120832"/>
        <s v="A837889"/>
        <s v="2Y71819"/>
        <s v="2Y71611"/>
        <s v="2U21054"/>
        <s v="2U21173"/>
        <s v="2K78610"/>
        <s v="3C48141"/>
        <n v="100043"/>
        <s v="2Y71792"/>
        <s v="2L13091"/>
        <s v="2Y71702"/>
        <s v="2Y71788"/>
        <s v="2Y71833"/>
        <s v="3F20407"/>
        <s v="3F20406"/>
        <s v="2L13000"/>
        <s v="3F20256"/>
        <s v="2U21183"/>
        <n v="120838"/>
        <s v="BBB110922"/>
        <s v="3H18794"/>
        <s v="2L12972"/>
        <s v="2L12825"/>
        <s v="2K78632"/>
        <s v="3F20423"/>
        <s v="BBB110965"/>
        <s v="2H97622"/>
        <s v="2U21024"/>
        <s v="3F20429"/>
        <s v="3F20424"/>
        <s v="A837697"/>
        <s v="A837649"/>
        <s v="2Y71394"/>
        <s v="3F20441"/>
        <s v="3F20408"/>
        <s v="3F20467"/>
        <s v="3H18791"/>
        <s v="A349650"/>
        <s v="A452334"/>
        <s v="3F20416"/>
        <s v="2U21114"/>
        <s v="2U21136"/>
        <s v="2Y71810"/>
        <s v="2K78472"/>
        <s v="3F20364"/>
        <s v="3F20409"/>
        <s v="3F20386"/>
        <s v="3F20489"/>
        <s v="2L13088"/>
        <s v="3C28484"/>
        <n v="130778"/>
        <n v="100106"/>
        <s v="3F20465"/>
        <s v="2U21098"/>
        <s v="A837989"/>
        <s v="3A16269"/>
        <s v="3F20383"/>
        <s v="A837864"/>
        <s v="A837686"/>
        <s v="3F20426"/>
        <s v="2U21152"/>
        <s v="A665539"/>
        <s v="3F20365"/>
        <s v="3F20449"/>
        <s v="3F20492"/>
        <s v="3F20428"/>
        <s v="2U21104"/>
        <n v="100052"/>
        <n v="120837"/>
        <s v="3F20448"/>
        <s v="A665579"/>
        <s v="3F20257"/>
        <s v="3F20431"/>
        <s v="3F20447"/>
        <s v="2K78474"/>
        <s v="7V16682"/>
        <s v="2H97603"/>
        <s v="A665541"/>
        <s v="2Y71489"/>
        <s v="3C28475"/>
        <s v="3F20384"/>
        <s v="2L12808"/>
        <s v="2X91071"/>
        <s v="3F20443"/>
        <s v="3F20427"/>
        <s v="A665502"/>
        <n v="100047"/>
        <n v="100029"/>
        <s v="2K78455"/>
        <s v="3A16604"/>
        <s v="3F20361"/>
        <s v="2U21004"/>
        <s v="A837716"/>
        <s v="A837782"/>
        <s v="A665499"/>
        <n v="100099"/>
        <s v="A665609"/>
        <s v="3F20363"/>
        <s v="3F20477"/>
        <s v="A837756"/>
        <s v="A838005"/>
        <s v="3F20466"/>
        <s v="3C67521"/>
        <s v="3C67377"/>
        <s v="A452338"/>
        <s v="3F20430"/>
        <n v="100108"/>
        <s v="2H97592"/>
        <s v="2K78617"/>
        <s v="3F20442"/>
        <s v="3C67489"/>
        <s v="A665543"/>
        <s v="A665531"/>
        <s v="2Y71815"/>
        <s v="3F20491"/>
        <s v="2Y71784"/>
        <s v="A837681"/>
        <s v="A837700"/>
        <s v="2Y71576"/>
        <s v="2Y71572"/>
        <s v="2Y71668"/>
        <s v="2K78468"/>
        <s v="3C47826"/>
        <s v="2Y71341"/>
        <s v="2U21049"/>
        <s v="3F20385"/>
        <s v="3F20410"/>
        <s v="2Y71616"/>
        <s v="2Y71645"/>
        <s v="2U20995"/>
        <s v="2Y71780"/>
        <s v="2U21185"/>
        <s v="2Y71716"/>
        <s v="2U21095"/>
        <n v="100042"/>
        <s v="A665521"/>
        <s v="2Y71387"/>
        <s v="2Y71374"/>
        <s v="2Y71441"/>
        <s v="2U20981"/>
        <s v="2Y71392"/>
        <s v="BBB110919"/>
        <s v="2Y71565"/>
        <s v="2Y71646"/>
        <s v="A665553"/>
        <s v="3C28472"/>
        <s v="2Y71401"/>
        <s v="2Y71390"/>
        <s v="2Y71558"/>
        <n v="100116"/>
        <s v="2K78604"/>
        <n v="120835"/>
        <n v="130775"/>
        <s v="A665561"/>
        <n v="115906"/>
        <n v="130745"/>
        <s v="3F20271"/>
        <s v="3F20284"/>
        <s v="2Y71660"/>
        <n v="120844"/>
        <s v="BBB110964"/>
        <s v="A589611"/>
        <s v="3H18793"/>
        <s v="2Y71811"/>
        <s v="2U20970"/>
        <s v="2Y71399"/>
        <s v="A665615"/>
        <n v="100037"/>
        <s v="A665598"/>
        <s v="2U21002"/>
        <s v="3C28493"/>
        <s v="3F20207"/>
        <s v="2L12884"/>
        <s v="A665510"/>
        <s v="3F20472"/>
        <s v="3F20473"/>
        <s v="A837941"/>
        <s v="A837757"/>
        <s v="2Y71726"/>
        <s v="2k78562"/>
        <s v="1X48130"/>
        <s v="3F20445"/>
        <n v="100105"/>
        <s v="3F20454"/>
        <s v="3F20422"/>
        <s v="BBB110958"/>
        <s v="3F20439"/>
        <s v="2U21149"/>
        <s v="3F20387"/>
        <n v="120834"/>
        <s v="2K78509"/>
        <n v="100049"/>
        <s v="3F20362"/>
        <s v="2U21048"/>
        <s v="2U21179"/>
        <s v="3F20206"/>
        <s v="2U21156"/>
        <s v="2H97623"/>
        <s v="3F20415"/>
        <s v="A837715"/>
        <s v="A837781"/>
        <s v="2U20951"/>
        <s v="3F20285"/>
        <s v="A587819"/>
        <s v="3A15425"/>
        <s v="A587825"/>
        <s v="3A14947"/>
        <s v="3F20455"/>
        <s v="3F20389"/>
        <s v="A665557"/>
        <s v="3F20421"/>
        <s v="A665603"/>
        <s v="2L13184"/>
        <s v="A665517"/>
        <s v="3C67465"/>
        <s v="3F20440"/>
        <s v="3C28479"/>
        <s v="A665562"/>
        <s v="3F20484"/>
        <s v="3F20274"/>
        <s v="2K78499"/>
        <s v="3F20222"/>
        <s v="A665572"/>
        <s v="A665574"/>
        <s v="A665612"/>
        <s v="2U21083"/>
        <s v="BBB110924"/>
        <n v="120841"/>
        <s v="3F20366"/>
        <s v="2U21169"/>
        <s v="WWG150514"/>
        <s v="3F20494"/>
        <s v="2U21013"/>
        <n v="100111"/>
        <s v="2U21130"/>
        <s v="2K78516"/>
        <s v="3F20270"/>
        <s v="2U21026"/>
        <s v="3F20402"/>
        <s v="3F20434"/>
        <s v="3F20418"/>
        <s v="3F20390"/>
        <s v="3F20452"/>
        <s v="2X90972"/>
        <s v="3F20483"/>
        <s v="3F20379"/>
        <s v="A665485"/>
        <s v="A665549"/>
        <s v="2K78520"/>
        <s v="3F20275"/>
        <s v="2U21039"/>
        <s v="2U21038"/>
        <s v="A837762"/>
        <s v="A837665"/>
        <s v="A838089"/>
        <n v="100112"/>
        <s v="2K78611"/>
        <s v="3A24036"/>
        <s v="2F24434"/>
        <s v="3F20420"/>
        <s v="3F20482"/>
        <s v="BBB110932"/>
        <s v="2Y71782"/>
        <s v="A837695"/>
        <s v="2F24353"/>
        <s v="3F20414"/>
        <s v="2H97575"/>
        <s v="2K78425"/>
        <s v="A837679"/>
        <s v="A837847"/>
        <s v="3F20397"/>
        <s v="3F20377"/>
        <s v="3F20457"/>
        <s v="3F20485"/>
        <s v="A665501"/>
        <s v="2L13156"/>
        <s v="2Y71618"/>
        <s v="3F20475"/>
        <s v="A837840"/>
        <s v="A838014"/>
        <s v="A665593"/>
        <s v="3F20463"/>
        <s v="3F20238"/>
        <s v="A665608"/>
        <s v="3F20417"/>
        <s v="3F20239"/>
        <s v="A349646"/>
        <s v="A665610"/>
        <s v="A665536"/>
        <s v="A837867"/>
        <s v="A837680"/>
        <s v="3F20367"/>
        <s v="3F20283"/>
        <s v="2W61913"/>
        <s v="2W61923"/>
        <s v="3F20293"/>
        <s v="2U21092"/>
        <s v="3A16599"/>
        <s v="2L12807"/>
        <s v="A665560"/>
        <s v="A665520"/>
        <s v="2L12816"/>
        <s v="3F20223"/>
        <s v="2U21163"/>
        <n v="130774"/>
        <s v="2L13180"/>
        <s v="3F20246"/>
        <s v="2L12983"/>
        <s v="2X91068"/>
        <s v="3C28417"/>
        <s v="3F20453"/>
        <s v="2L12906"/>
        <s v="3H18795"/>
        <s v="3F20458"/>
        <n v="115907"/>
        <s v="2Y71499"/>
        <s v="3F20432"/>
        <s v="2Y71389"/>
        <s v="3F20419"/>
        <s v="3F20481"/>
        <s v="3F20456"/>
        <s v="2Y71748"/>
        <s v="2Y71369"/>
        <s v="3F20493"/>
        <s v="3C48096"/>
        <s v="2K78635"/>
        <s v="3F20500"/>
        <n v="100030"/>
        <n v="130771"/>
        <s v="3F20438"/>
        <s v="3F20471"/>
        <s v="2K78521"/>
        <n v="100051"/>
        <s v="2U21122"/>
        <s v="3C28419"/>
        <s v="3C28508"/>
        <s v="3F20380"/>
        <s v="3F20486"/>
        <s v="3F20450"/>
        <s v="2U21144"/>
        <s v="3F20308"/>
        <s v="BBB110952"/>
        <s v="BBB110959"/>
        <s v="2U21138"/>
        <s v="3F20292"/>
        <s v="3F20359"/>
        <s v="C233559"/>
        <s v="3F20496"/>
        <n v="100109"/>
        <s v="3F20401"/>
        <s v="3F20396"/>
        <s v="3H18582"/>
        <s v="3F20433"/>
        <s v="A665509"/>
        <s v="3F20282"/>
        <s v="2F24372"/>
        <s v="3F20247"/>
        <s v="2U20957"/>
        <s v="A665577"/>
        <n v="100034"/>
        <s v="2U21158"/>
        <s v="3F20470"/>
        <n v="120831"/>
        <s v="2U21101"/>
        <s v="3F20469"/>
        <s v="3F20451"/>
        <s v="A665547"/>
        <s v="2W61900"/>
        <s v="2L12883"/>
        <s v="A665511"/>
        <s v="2Y71759"/>
        <s v="A665576"/>
        <s v="3F20378"/>
        <s v="3F20468"/>
        <s v="2L12797"/>
        <s v="2Y71711"/>
        <s v="2U20977"/>
        <s v="3H18354"/>
        <s v="2K78605"/>
        <s v="3F20464"/>
        <s v="2U21111"/>
        <s v="3F20459"/>
        <s v="2K78441"/>
        <s v="2Y71534"/>
        <s v="2U20953"/>
        <n v="120840"/>
        <s v="2U20998"/>
        <s v="2Y71793"/>
        <s v="A665563"/>
        <s v="2Y71656"/>
        <s v="3F20480"/>
        <s v="2Y71432"/>
        <s v="3C28483"/>
        <s v="2Y71503"/>
        <s v="2Y71368"/>
        <s v="2Y71449"/>
        <s v="2L12909"/>
        <s v="2Y71445"/>
        <s v="2Y71707"/>
        <s v="2Y71653"/>
        <s v="2Y71464"/>
        <s v="3F20462"/>
        <s v="3F20376"/>
        <s v="A665516"/>
        <s v="3F20490"/>
        <s v="2Y71804"/>
        <s v="2Y71468"/>
        <s v="2U21010"/>
        <n v="100033"/>
        <s v="2Y71575"/>
        <s v="2L13087"/>
        <s v="2U21116"/>
        <s v="2L12911"/>
        <s v="C233112"/>
        <s v="C233418"/>
        <s v="2Y71671"/>
        <s v="C232915"/>
        <s v="C233476"/>
        <s v="C233446"/>
        <s v="C233059"/>
        <s v="C233035"/>
        <s v="2U21081"/>
        <s v="3F20437"/>
        <s v="2U20976"/>
        <s v="2Y71635"/>
        <s v="2K78609"/>
        <s v="2Y71727"/>
        <s v="2L13089"/>
        <s v="2Y71583"/>
        <s v="A665565"/>
        <s v="BBB110960"/>
        <s v="A665519"/>
        <s v="A665573"/>
        <s v="3F20374"/>
        <s v="3C28463"/>
        <s v="2Y71721"/>
        <s v="2Y71831"/>
        <s v="A838070"/>
        <s v="2U21167"/>
        <s v="2U21157"/>
        <s v="2F24436"/>
        <s v="2U21174"/>
        <s v="C414826"/>
        <n v="130746"/>
        <s v="A665556"/>
        <s v="2Y71789"/>
        <s v="A665535"/>
        <s v="3F20357"/>
        <s v="A587802"/>
        <s v="A587828"/>
        <s v="3C47012"/>
        <s v="A837985"/>
        <s v="2K78637"/>
        <s v="2U20997"/>
        <n v="100046"/>
        <s v="2L13010"/>
        <s v="2Y71806"/>
        <s v="2U21108"/>
        <s v="3F20444"/>
        <s v="3F20460"/>
        <s v="BBB110956"/>
        <s v="2Y71661"/>
        <n v="100114"/>
        <s v="2Y71647"/>
        <s v="3F20356"/>
        <s v="2Y71797"/>
        <s v="2U20959"/>
        <s v="C414775"/>
        <s v="A665559"/>
        <s v="A665542"/>
        <s v="2W61856"/>
        <s v="C233060"/>
        <s v="2U21035"/>
        <s v="2J26259"/>
        <s v="C414904"/>
        <s v="C414878"/>
        <s v="C414825"/>
        <s v="2K78475"/>
        <s v="3C55470"/>
        <s v="2K78447"/>
        <s v="C414813"/>
        <s v="2U20960"/>
        <s v="2K78478"/>
        <s v="C414905"/>
        <s v="2U20956"/>
        <s v="C414814"/>
        <s v="C739183"/>
        <s v="2U21094"/>
        <s v="A665614"/>
        <s v="A665548"/>
        <s v="2U21028"/>
        <n v="100035"/>
        <s v="A665532"/>
        <s v="2Y71456"/>
        <s v="C414816"/>
        <s v="2U21043"/>
        <s v="2U21033"/>
        <s v="1Z40428"/>
        <s v="2K78636"/>
        <s v="3F20479"/>
        <s v="BBB110923"/>
        <s v="C414769"/>
        <n v="100011"/>
        <s v="C414809"/>
        <s v="2W61867"/>
        <s v="2W61906"/>
        <s v="2W61869"/>
        <s v="3F20388"/>
        <s v="A665578"/>
        <s v="C414835"/>
        <s v="2K78615"/>
        <s v="C414819"/>
        <s v="C414912"/>
        <s v="A665540"/>
        <s v="BBB110953"/>
        <s v="C739375"/>
        <s v="C233259"/>
        <s v="C233052"/>
        <s v="2U21025"/>
        <s v="C414807"/>
        <s v="2L13169"/>
        <s v="WHW120823"/>
        <s v="2L12798"/>
        <s v="C414830"/>
        <s v="C414821"/>
        <s v="2L13174"/>
        <s v="C414838"/>
        <s v="C232929"/>
        <s v="C232905"/>
        <s v="2U21180"/>
        <s v="3C28470"/>
        <s v="A665599"/>
        <s v="C414788"/>
        <s v="3C28429"/>
        <s v="C414906"/>
        <s v="A665544"/>
        <s v="C233436"/>
        <s v="BHH170301"/>
        <s v="MOM160407"/>
        <n v="115881"/>
        <s v="6U44503"/>
        <s v="A665592"/>
        <s v="C414789"/>
        <s v="BHH170306"/>
        <s v="MOM160413"/>
        <s v="6U44548"/>
        <s v="2Y71764"/>
        <s v="A665585"/>
        <n v="130755"/>
        <s v="3C28467"/>
        <s v="A665495"/>
        <s v="C414822"/>
        <s v="C414832"/>
        <s v="C414907"/>
        <s v="C414909"/>
        <s v="C414791"/>
        <s v="BBB110957"/>
        <s v="C414723"/>
        <n v="100110"/>
        <s v="C414888"/>
        <n v="0" u="1"/>
        <n v="115884" u="1"/>
      </sharedItems>
    </cacheField>
    <cacheField name="Supplier" numFmtId="0">
      <sharedItems/>
    </cacheField>
    <cacheField name="Game Name" numFmtId="0">
      <sharedItems containsBlank="1" count="102">
        <s v="Crowns and Bars"/>
        <s v="Criss Cross"/>
        <s v="Fish and Chips"/>
        <s v="Badda Bing Bank"/>
        <m/>
        <s v="Bourbon Nights"/>
        <s v="Zip Zap"/>
        <s v="Bottom of the Barrel"/>
        <s v="Bucks-N-Trucks"/>
        <s v="Brace Yourself"/>
        <s v="Ace's and 8's"/>
        <s v="Sloppy Sliders"/>
        <s v="Geezer Pleaser"/>
        <s v="Big 5"/>
        <s v="A-Paw-Ling-Pooches"/>
        <s v="Banana Joe"/>
        <s v="Whiskey Wealth"/>
        <s v="9C94635"/>
        <s v="Bourbon Bomber"/>
        <s v="You Need A Beer"/>
        <s v="Mega Reel Power"/>
        <s v="Campin Buddies"/>
        <s v="Diamonds and Pearls"/>
        <s v="Simple Life"/>
        <s v="Bar The Slots"/>
        <s v="Merlot Money"/>
        <s v="North Star 12"/>
        <s v="A-Paw-Ling Pooches"/>
        <s v="Moon Walk"/>
        <s v="Wealthy Wise Guys"/>
        <s v="Fish-N-Chips"/>
        <s v="Saloon Keeper"/>
        <s v="Sun Dance"/>
        <s v="Crowns &amp; Bars"/>
        <s v="Jungle Joe"/>
        <s v="Hit Me"/>
        <s v="You Can Win"/>
        <s v="Down the Hatch"/>
        <s v="Punch Drunk"/>
        <s v="Winning Streak"/>
        <s v="No Finer Diner"/>
        <s v="Straight Outta Campin 250"/>
        <s v="Mattress Money"/>
        <s v="Cash On The Run"/>
        <s v="Lovely Loot"/>
        <s v="Bet Buster"/>
        <s v="Cash Advance"/>
        <s v="Accidents will Happen"/>
        <s v="7 Deadly Gins"/>
        <s v="Dealer's Choice"/>
        <s v="I Got My Eyes On You"/>
        <s v="Good Rockin Daddy"/>
        <s v="Spot Me"/>
        <s v="I Got My Eye On You"/>
        <s v="Rise and Wine"/>
        <s v="Outta This World"/>
        <s v="Diamond and Pearls"/>
        <s v="Spin to Win"/>
        <s v="Boot Leg Bottles"/>
        <s v="Bad To The Bone"/>
        <s v="Name Your Poison"/>
        <s v="The Perfect Pint"/>
        <s v="Filthy Stinkin' Rich"/>
        <s v="Campin' Buddies"/>
        <s v="Spending the Money"/>
        <s v="Bull Market"/>
        <s v="Whiskey Joe"/>
        <s v="Wine Time"/>
        <s v="Captain Cash"/>
        <s v="The Wild Side"/>
        <s v="In High Spirits"/>
        <s v="Bootleg Bottles"/>
        <s v="Haul Of Fame"/>
        <s v="Night Life"/>
        <s v="Straight Outta Campin"/>
        <s v="Ante-Up"/>
        <s v="Gimme Sum"/>
        <s v="Filthy Stinkin Rich"/>
        <s v="Pub Crawl"/>
        <s v="Bourbon Renewal"/>
        <s v="Leader of the Pack"/>
        <s v="Ante Up"/>
        <s v="On The Rocks"/>
        <s v="True Heros"/>
        <s v="Gimmie Sum"/>
        <s v="Bottle Service"/>
        <s v="Sea Sick"/>
        <s v="Steers and Beers"/>
        <s v="Shot and a Beer"/>
        <s v="9 Iron"/>
        <s v="Chips A Plenty"/>
        <s v="Dream Homes"/>
        <s v="Drinks On Me"/>
        <s v="Busting the Vault"/>
        <s v="Mud Slide"/>
        <s v="Drink On Me"/>
        <s v="Whoa Doggie"/>
        <s v="Big Hit Heist"/>
        <s v="Mob Money"/>
        <s v="Sure Win"/>
        <s v="" u="1"/>
        <s v="Weekend Bender" u="1"/>
      </sharedItems>
    </cacheField>
    <cacheField name="Ticket Count" numFmtId="164">
      <sharedItems containsString="0" containsBlank="1" containsNumber="1" containsInteger="1" minValue="-6320" maxValue="12180"/>
    </cacheField>
    <cacheField name="Ticket Value" numFmtId="165">
      <sharedItems containsString="0" containsBlank="1" containsNumber="1" containsInteger="1" minValue="-1" maxValue="10"/>
    </cacheField>
    <cacheField name="Total Revenue" numFmtId="165">
      <sharedItems containsBlank="1" containsMixedTypes="1" containsNumber="1" containsInteger="1" minValue="-10200" maxValue="42000"/>
    </cacheField>
    <cacheField name="Prizes Paid" numFmtId="165">
      <sharedItems containsBlank="1" containsMixedTypes="1" containsNumber="1" containsInteger="1" minValue="-8780" maxValue="35750"/>
    </cacheField>
    <cacheField name="Profit" numFmtId="165">
      <sharedItems containsString="0" containsBlank="1" containsNumber="1" containsInteger="1" minValue="-1575" maxValue="6250"/>
    </cacheField>
    <cacheField name="Rent" numFmtId="165">
      <sharedItems containsString="0" containsBlank="1" containsNumber="1" containsInteger="1" minValue="-379" maxValue="2520"/>
    </cacheField>
    <cacheField name="Billing Style" numFmtId="165">
      <sharedItems/>
    </cacheField>
    <cacheField name="Total Billable" numFmtId="165">
      <sharedItems containsString="0" containsBlank="1" containsNumber="1" minValue="-410.8" maxValue="1302.5"/>
    </cacheField>
    <cacheField name="Ticket Supply Cost" numFmtId="0">
      <sharedItems containsString="0" containsBlank="1" containsNumber="1" minValue="-255" maxValue="509.93"/>
    </cacheField>
    <cacheField name="SMAC Service Fee" numFmtId="0">
      <sharedItems containsString="0" containsBlank="1" containsNumber="1" minValue="-410.8" maxValue="833.7"/>
    </cacheField>
    <cacheField name="SMAC Admin Fee" numFmtId="165">
      <sharedItems containsString="0" containsBlank="1" containsNumber="1" minValue="0" maxValue="403.2"/>
    </cacheField>
    <cacheField name="Location Check #" numFmtId="0">
      <sharedItems containsBlank="1" containsMixedTypes="1" containsNumber="1" containsInteger="1" minValue="0" maxValue="424900500227"/>
    </cacheField>
    <cacheField name="Reimbursement Check #" numFmtId="0">
      <sharedItems containsBlank="1" containsMixedTypes="1" containsNumber="1" containsInteger="1" minValue="1003" maxValue="10284"/>
    </cacheField>
    <cacheField name="Envelope #" numFmtId="0">
      <sharedItems containsString="0" containsBlank="1" containsNumber="1" containsInteger="1" minValue="1001" maxValue="1630"/>
    </cacheField>
    <cacheField name="Reimbursement Sent" numFmtId="14">
      <sharedItems containsNonDate="0" containsDate="1" containsString="0" containsBlank="1" minDate="2024-01-26T00:00:00" maxDate="2024-10-06T00:00:00"/>
    </cacheField>
    <cacheField name="Days (Date)" numFmtId="0" databaseField="0">
      <fieldGroup base="3">
        <rangePr groupBy="days" startDate="2024-01-01T00:00:00" endDate="2024-10-03T00:00:00"/>
        <groupItems count="368">
          <s v="&lt;1/1/2024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0/3/2024"/>
        </groupItems>
      </fieldGroup>
    </cacheField>
    <cacheField name="Months (Date)" numFmtId="0" databaseField="0">
      <fieldGroup base="3">
        <rangePr groupBy="months" startDate="2024-01-01T00:00:00" endDate="2024-10-03T00:00:00"/>
        <groupItems count="14">
          <s v="&lt;1/1/202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3/2024"/>
        </groupItems>
      </fieldGroup>
    </cacheField>
    <cacheField name="Quarters (Date)" numFmtId="0" databaseField="0">
      <fieldGroup base="3">
        <rangePr groupBy="quarters" startDate="2024-01-01T00:00:00" endDate="2024-10-03T00:00:00"/>
        <groupItems count="6">
          <s v="&lt;1/1/2024"/>
          <s v="Qtr1"/>
          <s v="Qtr2"/>
          <s v="Qtr3"/>
          <s v="Qtr4"/>
          <s v="&gt;10/3/2024"/>
        </groupItems>
      </fieldGroup>
    </cacheField>
    <cacheField name="Years (Date)" numFmtId="0" databaseField="0">
      <fieldGroup base="3">
        <rangePr groupBy="years" startDate="2024-01-01T00:00:00" endDate="2024-10-03T00:00:00"/>
        <groupItems count="3">
          <s v="&lt;1/1/2024"/>
          <s v="2024"/>
          <s v="&gt;10/3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shua Bett" refreshedDate="45569.499936342596" backgroundQuery="1" createdVersion="8" refreshedVersion="8" minRefreshableVersion="3" recordCount="0" supportSubquery="1" supportAdvancedDrill="1" xr:uid="{2988D43B-DA46-492E-9179-D6D903E7F191}">
  <cacheSource type="external" connectionId="1"/>
  <cacheFields count="11">
    <cacheField name="[Table10].[Charity Association].[Charity Association]" caption="Charity Association" numFmtId="0" hierarchy="5" level="1">
      <sharedItems containsSemiMixedTypes="0" containsNonDate="0" containsString="0"/>
    </cacheField>
    <cacheField name="[Table10].[Date].[Date]" caption="Date" numFmtId="0" hierarchy="3" level="1">
      <sharedItems containsSemiMixedTypes="0" containsNonDate="0" containsDate="1" containsString="0" minDate="2024-01-26T00:00:00" maxDate="2024-09-18T00:00:00" count="89">
        <d v="2024-08-17T00:00:00"/>
        <d v="2024-08-12T00:00:00"/>
        <d v="2024-08-26T00:00:00"/>
        <d v="2024-08-06T00:00:00"/>
        <d v="2024-08-22T00:00:00" u="1"/>
        <d v="2024-08-01T00:00:00" u="1"/>
        <d v="2024-08-20T00:00:00" u="1"/>
        <d v="2024-08-09T00:00:00" u="1"/>
        <d v="2024-08-19T00:00:00" u="1"/>
        <d v="2024-08-05T00:00:00" u="1"/>
        <d v="2024-08-07T00:00:00" u="1"/>
        <d v="2024-08-23T00:00:00" u="1"/>
        <d v="2024-03-21T00:00:00" u="1"/>
        <d v="2024-05-23T00:00:00" u="1"/>
        <d v="2024-07-25T00:00:00" u="1"/>
        <d v="2024-03-18T00:00:00" u="1"/>
        <d v="2024-04-19T00:00:00" u="1"/>
        <d v="2024-05-22T00:00:00" u="1"/>
        <d v="2024-06-10T00:00:00" u="1"/>
        <d v="2024-07-16T00:00:00" u="1"/>
        <d v="2024-06-28T00:00:00" u="1"/>
        <d v="2024-07-15T00:00:00" u="1"/>
        <d v="2024-09-17T00:00:00" u="1"/>
        <d v="2024-03-29T00:00:00" u="1"/>
        <d v="2024-04-20T00:00:00" u="1"/>
        <d v="2024-05-13T00:00:00" u="1"/>
        <d v="2024-06-13T00:00:00" u="1"/>
        <d v="2024-07-29T00:00:00" u="1"/>
        <d v="2024-05-03T00:00:00" u="1"/>
        <d v="2024-05-14T00:00:00" u="1"/>
        <d v="2024-06-20T00:00:00" u="1"/>
        <d v="2024-01-26T00:00:00" u="1"/>
        <d v="2024-03-06T00:00:00" u="1"/>
        <d v="2024-05-20T00:00:00" u="1"/>
        <d v="2024-02-29T00:00:00" u="1"/>
        <d v="2024-05-09T00:00:00" u="1"/>
        <d v="2024-03-04T00:00:00" u="1"/>
        <d v="2024-03-12T00:00:00" u="1"/>
        <d v="2024-04-08T00:00:00" u="1"/>
        <d v="2024-04-15T00:00:00" u="1"/>
        <d v="2024-07-03T00:00:00" u="1"/>
        <d v="2024-07-02T00:00:00" u="1"/>
        <d v="2024-02-28T00:00:00" u="1"/>
        <d v="2024-05-08T00:00:00" u="1"/>
        <d v="2024-04-09T00:00:00" u="1"/>
        <d v="2024-05-28T00:00:00" u="1"/>
        <d v="2024-09-04T00:00:00" u="1"/>
        <d v="2024-02-16T00:00:00" u="1"/>
        <d v="2024-09-03T00:00:00" u="1"/>
        <d v="2024-02-23T00:00:00" u="1"/>
        <d v="2024-04-25T00:00:00" u="1"/>
        <d v="2024-06-24T00:00:00" u="1"/>
        <d v="2024-07-10T00:00:00" u="1"/>
        <d v="2024-06-17T00:00:00" u="1"/>
        <d v="2024-09-05T00:00:00" u="1"/>
        <d v="2024-03-14T00:00:00" u="1"/>
        <d v="2024-03-25T00:00:00" u="1"/>
        <d v="2024-08-27T00:00:00" u="1"/>
        <d v="2024-04-30T00:00:00" u="1"/>
        <d v="2024-06-03T00:00:00" u="1"/>
        <d v="2024-07-24T00:00:00" u="1"/>
        <d v="2024-09-01T00:00:00" u="1"/>
        <d v="2024-05-10T00:00:00" u="1"/>
        <d v="2024-03-11T00:00:00" u="1"/>
        <d v="2024-03-19T00:00:00" u="1"/>
        <d v="2024-07-01T00:00:00" u="1"/>
        <d v="2024-02-20T00:00:00" u="1"/>
        <d v="2024-02-26T00:00:00" u="1"/>
        <d v="2024-04-01T00:00:00" u="1"/>
        <d v="2024-04-04T00:00:00" u="1"/>
        <d v="2024-06-21T00:00:00" u="1"/>
        <d v="2024-07-22T00:00:00" u="1"/>
        <d v="2024-07-23T00:00:00" u="1"/>
        <d v="2024-03-15T00:00:00" u="1"/>
        <d v="2024-04-16T00:00:00" u="1"/>
        <d v="2024-05-01T00:00:00" u="1"/>
        <d v="2024-07-08T00:00:00" u="1"/>
        <d v="2024-02-19T00:00:00" u="1"/>
        <d v="2024-05-30T00:00:00" u="1"/>
        <d v="2024-03-05T00:00:00" u="1"/>
        <d v="2024-04-29T00:00:00" u="1"/>
        <d v="2024-04-22T00:00:00" u="1"/>
        <d v="2024-05-06T00:00:00" u="1"/>
        <d v="2024-05-12T00:00:00" u="1"/>
        <d v="2024-09-09T00:00:00" u="1"/>
        <d v="2024-05-17T00:00:00" u="1"/>
        <d v="2024-01-31T00:00:00" u="1"/>
        <d v="2024-03-20T00:00:00" u="1"/>
        <d v="2024-07-13T00:00:00" u="1"/>
      </sharedItems>
      <extLst>
        <ext xmlns:x15="http://schemas.microsoft.com/office/spreadsheetml/2010/11/main" uri="{4F2E5C28-24EA-4eb8-9CBF-B6C8F9C3D259}">
          <x15:cachedUniqueNames>
            <x15:cachedUniqueName index="0" name="[Table10].[Date].&amp;[2024-08-17T00:00:00]"/>
            <x15:cachedUniqueName index="1" name="[Table10].[Date].&amp;[2024-08-12T00:00:00]"/>
            <x15:cachedUniqueName index="2" name="[Table10].[Date].&amp;[2024-08-26T00:00:00]"/>
            <x15:cachedUniqueName index="3" name="[Table10].[Date].&amp;[2024-08-06T00:00:00]"/>
            <x15:cachedUniqueName index="4" name="[Table10].[Date].&amp;[2024-08-22T00:00:00]"/>
            <x15:cachedUniqueName index="5" name="[Table10].[Date].&amp;[2024-08-01T00:00:00]"/>
            <x15:cachedUniqueName index="6" name="[Table10].[Date].&amp;[2024-08-20T00:00:00]"/>
            <x15:cachedUniqueName index="7" name="[Table10].[Date].&amp;[2024-08-09T00:00:00]"/>
            <x15:cachedUniqueName index="8" name="[Table10].[Date].&amp;[2024-08-19T00:00:00]"/>
            <x15:cachedUniqueName index="9" name="[Table10].[Date].&amp;[2024-08-05T00:00:00]"/>
            <x15:cachedUniqueName index="10" name="[Table10].[Date].&amp;[2024-08-07T00:00:00]"/>
            <x15:cachedUniqueName index="11" name="[Table10].[Date].&amp;[2024-08-23T00:00:00]"/>
            <x15:cachedUniqueName index="12" name="[Table10].[Date].&amp;[2024-03-21T00:00:00]"/>
            <x15:cachedUniqueName index="13" name="[Table10].[Date].&amp;[2024-05-23T00:00:00]"/>
            <x15:cachedUniqueName index="14" name="[Table10].[Date].&amp;[2024-07-25T00:00:00]"/>
            <x15:cachedUniqueName index="15" name="[Table10].[Date].&amp;[2024-03-18T00:00:00]"/>
            <x15:cachedUniqueName index="16" name="[Table10].[Date].&amp;[2024-04-19T00:00:00]"/>
            <x15:cachedUniqueName index="17" name="[Table10].[Date].&amp;[2024-05-22T00:00:00]"/>
            <x15:cachedUniqueName index="18" name="[Table10].[Date].&amp;[2024-06-10T00:00:00]"/>
            <x15:cachedUniqueName index="19" name="[Table10].[Date].&amp;[2024-07-16T00:00:00]"/>
            <x15:cachedUniqueName index="20" name="[Table10].[Date].&amp;[2024-06-28T00:00:00]"/>
            <x15:cachedUniqueName index="21" name="[Table10].[Date].&amp;[2024-07-15T00:00:00]"/>
            <x15:cachedUniqueName index="22" name="[Table10].[Date].&amp;[2024-09-17T00:00:00]"/>
            <x15:cachedUniqueName index="23" name="[Table10].[Date].&amp;[2024-03-29T00:00:00]"/>
            <x15:cachedUniqueName index="24" name="[Table10].[Date].&amp;[2024-04-20T00:00:00]"/>
            <x15:cachedUniqueName index="25" name="[Table10].[Date].&amp;[2024-05-13T00:00:00]"/>
            <x15:cachedUniqueName index="26" name="[Table10].[Date].&amp;[2024-06-13T00:00:00]"/>
            <x15:cachedUniqueName index="27" name="[Table10].[Date].&amp;[2024-07-29T00:00:00]"/>
            <x15:cachedUniqueName index="28" name="[Table10].[Date].&amp;[2024-05-03T00:00:00]"/>
            <x15:cachedUniqueName index="29" name="[Table10].[Date].&amp;[2024-05-14T00:00:00]"/>
            <x15:cachedUniqueName index="30" name="[Table10].[Date].&amp;[2024-06-20T00:00:00]"/>
            <x15:cachedUniqueName index="31" name="[Table10].[Date].&amp;[2024-01-26T00:00:00]"/>
            <x15:cachedUniqueName index="32" name="[Table10].[Date].&amp;[2024-03-06T00:00:00]"/>
            <x15:cachedUniqueName index="33" name="[Table10].[Date].&amp;[2024-05-20T00:00:00]"/>
            <x15:cachedUniqueName index="34" name="[Table10].[Date].&amp;[2024-02-29T00:00:00]"/>
            <x15:cachedUniqueName index="35" name="[Table10].[Date].&amp;[2024-05-09T00:00:00]"/>
            <x15:cachedUniqueName index="36" name="[Table10].[Date].&amp;[2024-03-04T00:00:00]"/>
            <x15:cachedUniqueName index="37" name="[Table10].[Date].&amp;[2024-03-12T00:00:00]"/>
            <x15:cachedUniqueName index="38" name="[Table10].[Date].&amp;[2024-04-08T00:00:00]"/>
            <x15:cachedUniqueName index="39" name="[Table10].[Date].&amp;[2024-04-15T00:00:00]"/>
            <x15:cachedUniqueName index="40" name="[Table10].[Date].&amp;[2024-07-03T00:00:00]"/>
            <x15:cachedUniqueName index="41" name="[Table10].[Date].&amp;[2024-07-02T00:00:00]"/>
            <x15:cachedUniqueName index="42" name="[Table10].[Date].&amp;[2024-02-28T00:00:00]"/>
            <x15:cachedUniqueName index="43" name="[Table10].[Date].&amp;[2024-05-08T00:00:00]"/>
            <x15:cachedUniqueName index="44" name="[Table10].[Date].&amp;[2024-04-09T00:00:00]"/>
            <x15:cachedUniqueName index="45" name="[Table10].[Date].&amp;[2024-05-28T00:00:00]"/>
            <x15:cachedUniqueName index="46" name="[Table10].[Date].&amp;[2024-09-04T00:00:00]"/>
            <x15:cachedUniqueName index="47" name="[Table10].[Date].&amp;[2024-02-16T00:00:00]"/>
            <x15:cachedUniqueName index="48" name="[Table10].[Date].&amp;[2024-09-03T00:00:00]"/>
            <x15:cachedUniqueName index="49" name="[Table10].[Date].&amp;[2024-02-23T00:00:00]"/>
            <x15:cachedUniqueName index="50" name="[Table10].[Date].&amp;[2024-04-25T00:00:00]"/>
            <x15:cachedUniqueName index="51" name="[Table10].[Date].&amp;[2024-06-24T00:00:00]"/>
            <x15:cachedUniqueName index="52" name="[Table10].[Date].&amp;[2024-07-10T00:00:00]"/>
            <x15:cachedUniqueName index="53" name="[Table10].[Date].&amp;[2024-06-17T00:00:00]"/>
            <x15:cachedUniqueName index="54" name="[Table10].[Date].&amp;[2024-09-05T00:00:00]"/>
            <x15:cachedUniqueName index="55" name="[Table10].[Date].&amp;[2024-03-14T00:00:00]"/>
            <x15:cachedUniqueName index="56" name="[Table10].[Date].&amp;[2024-03-25T00:00:00]"/>
            <x15:cachedUniqueName index="57" name="[Table10].[Date].&amp;[2024-08-27T00:00:00]"/>
            <x15:cachedUniqueName index="58" name="[Table10].[Date].&amp;[2024-04-30T00:00:00]"/>
            <x15:cachedUniqueName index="59" name="[Table10].[Date].&amp;[2024-06-03T00:00:00]"/>
            <x15:cachedUniqueName index="60" name="[Table10].[Date].&amp;[2024-07-24T00:00:00]"/>
            <x15:cachedUniqueName index="61" name="[Table10].[Date].&amp;[2024-09-01T00:00:00]"/>
            <x15:cachedUniqueName index="62" name="[Table10].[Date].&amp;[2024-05-10T00:00:00]"/>
            <x15:cachedUniqueName index="63" name="[Table10].[Date].&amp;[2024-03-11T00:00:00]"/>
            <x15:cachedUniqueName index="64" name="[Table10].[Date].&amp;[2024-03-19T00:00:00]"/>
            <x15:cachedUniqueName index="65" name="[Table10].[Date].&amp;[2024-07-01T00:00:00]"/>
            <x15:cachedUniqueName index="66" name="[Table10].[Date].&amp;[2024-02-20T00:00:00]"/>
            <x15:cachedUniqueName index="67" name="[Table10].[Date].&amp;[2024-02-26T00:00:00]"/>
            <x15:cachedUniqueName index="68" name="[Table10].[Date].&amp;[2024-04-01T00:00:00]"/>
            <x15:cachedUniqueName index="69" name="[Table10].[Date].&amp;[2024-04-04T00:00:00]"/>
            <x15:cachedUniqueName index="70" name="[Table10].[Date].&amp;[2024-06-21T00:00:00]"/>
            <x15:cachedUniqueName index="71" name="[Table10].[Date].&amp;[2024-07-22T00:00:00]"/>
            <x15:cachedUniqueName index="72" name="[Table10].[Date].&amp;[2024-07-23T00:00:00]"/>
            <x15:cachedUniqueName index="73" name="[Table10].[Date].&amp;[2024-03-15T00:00:00]"/>
            <x15:cachedUniqueName index="74" name="[Table10].[Date].&amp;[2024-04-16T00:00:00]"/>
            <x15:cachedUniqueName index="75" name="[Table10].[Date].&amp;[2024-05-01T00:00:00]"/>
            <x15:cachedUniqueName index="76" name="[Table10].[Date].&amp;[2024-07-08T00:00:00]"/>
            <x15:cachedUniqueName index="77" name="[Table10].[Date].&amp;[2024-02-19T00:00:00]"/>
            <x15:cachedUniqueName index="78" name="[Table10].[Date].&amp;[2024-05-30T00:00:00]"/>
            <x15:cachedUniqueName index="79" name="[Table10].[Date].&amp;[2024-03-05T00:00:00]"/>
            <x15:cachedUniqueName index="80" name="[Table10].[Date].&amp;[2024-04-29T00:00:00]"/>
            <x15:cachedUniqueName index="81" name="[Table10].[Date].&amp;[2024-04-22T00:00:00]"/>
            <x15:cachedUniqueName index="82" name="[Table10].[Date].&amp;[2024-05-06T00:00:00]"/>
            <x15:cachedUniqueName index="83" name="[Table10].[Date].&amp;[2024-05-12T00:00:00]"/>
            <x15:cachedUniqueName index="84" name="[Table10].[Date].&amp;[2024-09-09T00:00:00]"/>
            <x15:cachedUniqueName index="85" name="[Table10].[Date].&amp;[2024-05-17T00:00:00]"/>
            <x15:cachedUniqueName index="86" name="[Table10].[Date].&amp;[2024-01-31T00:00:00]"/>
            <x15:cachedUniqueName index="87" name="[Table10].[Date].&amp;[2024-03-20T00:00:00]"/>
            <x15:cachedUniqueName index="88" name="[Table10].[Date].&amp;[2024-07-13T00:00:00]"/>
          </x15:cachedUniqueNames>
        </ext>
      </extLst>
    </cacheField>
    <cacheField name="[Table10].[Date (Month)].[Date (Month)]" caption="Date (Month)" numFmtId="0" hierarchy="27" level="1">
      <sharedItems containsSemiMixedTypes="0" containsNonDate="0" containsString="0"/>
    </cacheField>
    <cacheField name="[Table10].[Date (Year)].[Date (Year)]" caption="Date (Year)" numFmtId="0" hierarchy="28" level="1">
      <sharedItems containsSemiMixedTypes="0" containsNonDate="0" containsString="0"/>
    </cacheField>
    <cacheField name="[Table10].[Location Name].[Location Name]" caption="Location Name" numFmtId="0" hierarchy="4" level="1">
      <sharedItems count="27">
        <s v="Foxes Sports Bar and Grill"/>
        <s v="Scalpers Bar and Grille"/>
        <s v="Spoto's"/>
        <s v="Stevenson's Bar and Grill"/>
        <s v="Cebars" u="1"/>
        <s v="5 O'Clock Lounge" u="1"/>
        <s v="Medieval Pub" u="1"/>
        <s v="Parma Tap House" u="1"/>
        <s v="Bagley Road BP" u="1"/>
        <s v="Bennett's Bar and Pizzeria" u="1"/>
        <s v="Deli 4 Less" u="1"/>
        <s v="Front Street Social" u="1"/>
        <s v="Harvest Saloon" u="1"/>
        <s v="Headquarters Bar and Grill" u="1"/>
        <s v="Local Bar - North Olmsted" u="1"/>
        <s v="Mulligan's" u="1"/>
        <s v="Prospect Beverage" u="1"/>
        <s v="Quick State Liquor" u="1"/>
        <s v="Slim and Chubby's" u="1"/>
        <s v="Speedy Gas Lorain Ave" u="1"/>
        <s v="Speedy Gas Pearl Rd" u="1"/>
        <s v="State Road Convenient" u="1"/>
        <s v="Strongsville Cafe" u="1"/>
        <s v="Super Octane - Sunoco" u="1"/>
        <s v="The Local Bar" u="1"/>
        <s v="The Tipsy Flamingo" u="1"/>
        <s v="Tiki Time Bistro" u="1"/>
      </sharedItems>
      <extLst>
        <ext xmlns:x15="http://schemas.microsoft.com/office/spreadsheetml/2010/11/main" uri="{4F2E5C28-24EA-4eb8-9CBF-B6C8F9C3D259}">
          <x15:cachedUniqueNames>
            <x15:cachedUniqueName index="0" name="[Table10].[Location Name].&amp;[Foxes Sports Bar and Grill]"/>
            <x15:cachedUniqueName index="1" name="[Table10].[Location Name].&amp;[Scalpers Bar and Grille]"/>
            <x15:cachedUniqueName index="2" name="[Table10].[Location Name].&amp;[Spoto's]"/>
            <x15:cachedUniqueName index="3" name="[Table10].[Location Name].&amp;[Stevenson's Bar and Grill]"/>
            <x15:cachedUniqueName index="4" name="[Table10].[Location Name].&amp;[Cebars]"/>
            <x15:cachedUniqueName index="5" name="[Table10].[Location Name].&amp;[5 O'Clock Lounge]"/>
            <x15:cachedUniqueName index="6" name="[Table10].[Location Name].&amp;[Medieval Pub]"/>
            <x15:cachedUniqueName index="7" name="[Table10].[Location Name].&amp;[Parma Tap House]"/>
            <x15:cachedUniqueName index="8" name="[Table10].[Location Name].&amp;[Bagley Road BP]"/>
            <x15:cachedUniqueName index="9" name="[Table10].[Location Name].&amp;[Bennett's Bar and Pizzeria]"/>
            <x15:cachedUniqueName index="10" name="[Table10].[Location Name].&amp;[Deli 4 Less]"/>
            <x15:cachedUniqueName index="11" name="[Table10].[Location Name].&amp;[Front Street Social]"/>
            <x15:cachedUniqueName index="12" name="[Table10].[Location Name].&amp;[Harvest Saloon]"/>
            <x15:cachedUniqueName index="13" name="[Table10].[Location Name].&amp;[Headquarters Bar and Grill]"/>
            <x15:cachedUniqueName index="14" name="[Table10].[Location Name].&amp;[Local Bar - North Olmsted]"/>
            <x15:cachedUniqueName index="15" name="[Table10].[Location Name].&amp;[Mulligan's]"/>
            <x15:cachedUniqueName index="16" name="[Table10].[Location Name].&amp;[Prospect Beverage]"/>
            <x15:cachedUniqueName index="17" name="[Table10].[Location Name].&amp;[Quick State Liquor]"/>
            <x15:cachedUniqueName index="18" name="[Table10].[Location Name].&amp;[Slim and Chubby's]"/>
            <x15:cachedUniqueName index="19" name="[Table10].[Location Name].&amp;[Speedy Gas Lorain Ave]"/>
            <x15:cachedUniqueName index="20" name="[Table10].[Location Name].&amp;[Speedy Gas Pearl Rd]"/>
            <x15:cachedUniqueName index="21" name="[Table10].[Location Name].&amp;[State Road Convenient]"/>
            <x15:cachedUniqueName index="22" name="[Table10].[Location Name].&amp;[Strongsville Cafe]"/>
            <x15:cachedUniqueName index="23" name="[Table10].[Location Name].&amp;[Super Octane - Sunoco]"/>
            <x15:cachedUniqueName index="24" name="[Table10].[Location Name].&amp;[The Local Bar]"/>
            <x15:cachedUniqueName index="25" name="[Table10].[Location Name].&amp;[The Tipsy Flamingo]"/>
            <x15:cachedUniqueName index="26" name="[Table10].[Location Name].&amp;[Tiki Time Bistro]"/>
          </x15:cachedUniqueNames>
        </ext>
      </extLst>
    </cacheField>
    <cacheField name="[Table10].[Serial #].[Serial #]" caption="Serial #" numFmtId="0" hierarchy="9" level="1">
      <sharedItems count="289">
        <s v="2Y71721"/>
        <s v="2Y71831"/>
        <s v="100033"/>
        <s v="2U21010"/>
        <s v="C414878"/>
        <s v="2Y71432"/>
        <s v="2Y71445" u="1"/>
        <s v="C414825" u="1"/>
        <s v="2U21018" u="1"/>
        <s v="2Y71400" u="1"/>
        <s v="3F20428" u="1"/>
        <s v="3F20396" u="1"/>
        <s v="3H18582" u="1"/>
        <s v="2U21084" u="1"/>
        <s v="2Y71658" u="1"/>
        <s v="2U21051" u="1"/>
        <s v="2Y71406" u="1"/>
        <s v="2U21152" u="1"/>
        <s v="3F20426" u="1"/>
        <s v="2Y71390" u="1"/>
        <s v="2Y71401" u="1"/>
        <s v="2Y71499" u="1"/>
        <s v="3F20432" u="1"/>
        <s v="2U21130" u="1"/>
        <s v="2L13180" u="1"/>
        <s v="3C28502" u="1"/>
        <s v="A665522" u="1"/>
        <s v="C414733" u="1"/>
        <s v="BBB110916" u="1"/>
        <s v="WHW120826" u="1"/>
        <s v="120842" u="1"/>
        <s v="BBB110928" u="1"/>
        <s v="120838" u="1"/>
        <s v="BBB110922" u="1"/>
        <s v="120844" u="1"/>
        <s v="BBB110964" u="1"/>
        <s v="120831" u="1"/>
        <s v="2U21101" u="1"/>
        <s v="2U21176" u="1"/>
        <s v="2H97622" u="1"/>
        <s v="2U21024" u="1"/>
        <s v="2H97623" u="1"/>
        <s v="2U21156" u="1"/>
        <s v="100111" u="1"/>
        <s v="2U21038" u="1"/>
        <s v="2L12969" u="1"/>
        <s v="2J26277" u="1"/>
        <s v="2L13004" u="1"/>
        <s v="2Y71378" u="1"/>
        <s v="2J26254" u="1"/>
        <s v="2L13170" u="1"/>
        <s v="2Y71533" u="1"/>
        <s v="2Y71489" u="1"/>
        <s v="3C28475" u="1"/>
        <s v="A665541" u="1"/>
        <s v="2L12906" u="1"/>
        <s v="3C28417" u="1"/>
        <s v="3F20453" u="1"/>
        <s v="3C28470" u="1"/>
        <s v="A665599" u="1"/>
        <s v="C414788" u="1"/>
        <s v="2Y71469" u="1"/>
        <s v="2Y71491" u="1"/>
        <s v="2Y71366" u="1"/>
        <s v="3F20429" u="1"/>
        <s v="3F20442" u="1"/>
        <s v="3F20472" u="1"/>
        <s v="3F20275" u="1"/>
        <s v="3F20496" u="1"/>
        <s v="C414832" u="1"/>
        <s v="3F20458" u="1"/>
        <s v="2U21070" u="1"/>
        <s v="2Y71666" u="1"/>
        <s v="115907" u="1"/>
        <s v="8W33800" u="1"/>
        <s v="2Y71351" u="1"/>
        <s v="2U21039" u="1"/>
        <s v="2L12831" u="1"/>
        <s v="2U21166" u="1"/>
        <s v="2L12968" u="1"/>
        <s v="A665609" u="1"/>
        <s v="2L12911" u="1"/>
        <s v="2U21116" u="1"/>
        <s v="2U21035" u="1"/>
        <s v="C233060" u="1"/>
        <s v="2Y71466" u="1"/>
        <s v="3A16012" u="1"/>
        <s v="A588248" u="1"/>
        <s v="A588262" u="1"/>
        <s v="A837695" u="1"/>
        <s v="C233559" u="1"/>
        <s v="C233436" u="1"/>
        <s v="2J26290" u="1"/>
        <s v="2L12954" u="1"/>
        <s v="2Y71742" u="1"/>
        <s v="2Y71760" u="1"/>
        <s v="2Y71762" u="1"/>
        <s v="2J26263" u="1"/>
        <s v="2J26276" u="1"/>
        <s v="2L13080" u="1"/>
        <s v="2Y71652" u="1"/>
        <s v="2Y71750" u="1"/>
        <s v="2Y71798" u="1"/>
        <s v="2Y71465" u="1"/>
        <s v="2J26256" u="1"/>
        <s v="2L12821" u="1"/>
        <s v="2Y71410" u="1"/>
        <s v="2Y71414" u="1"/>
        <s v="2Y71471" u="1"/>
        <s v="2J26313" u="1"/>
        <s v="2L12998" u="1"/>
        <s v="2L12813" u="1"/>
        <s v="2L12965" u="1"/>
        <s v="2Y71496" u="1"/>
        <s v="2J26262" u="1"/>
        <s v="2Y71343" u="1"/>
        <s v="2Y71470" u="1"/>
        <s v="2J26327" u="1"/>
        <s v="2Y71359" u="1"/>
        <s v="2J26273" u="1"/>
        <s v="2L12804" u="1"/>
        <s v="2L13176" u="1"/>
        <s v="2Y71413" u="1"/>
        <s v="2Y71415" u="1"/>
        <s v="2Y71537" u="1"/>
        <s v="2L12834" u="1"/>
        <s v="2Y71657" u="1"/>
        <s v="2J26264" u="1"/>
        <s v="2L12978" u="1"/>
        <s v="2L13186" u="1"/>
        <s v="2Y71650" u="1"/>
        <s v="2Y71686" u="1"/>
        <s v="2J26323" u="1"/>
        <s v="2L13175" u="1"/>
        <s v="2Y71356" u="1"/>
        <s v="2Y71705" u="1"/>
        <s v="2Y71775" u="1"/>
        <s v="2L13088" u="1"/>
        <s v="3C28484" u="1"/>
        <s v="3F20364" u="1"/>
        <s v="3F20386" u="1"/>
        <s v="3F20409" u="1"/>
        <s v="3F20489" u="1"/>
        <s v="2L12808" u="1"/>
        <s v="2X91071" u="1"/>
        <s v="3F20384" u="1"/>
        <s v="2Y71565" u="1"/>
        <s v="2Y71646" u="1"/>
        <s v="3C28472" u="1"/>
        <s v="A665553" u="1"/>
        <s v="2L12884" u="1"/>
        <s v="3C28493" u="1"/>
        <s v="3F20207" u="1"/>
        <s v="A665510" u="1"/>
        <s v="3C28479" u="1"/>
        <s v="3F20440" u="1"/>
        <s v="A665562" u="1"/>
        <s v="2X90972" u="1"/>
        <s v="3F20379" u="1"/>
        <s v="3F20483" u="1"/>
        <s v="A665485" u="1"/>
        <s v="2L13156" u="1"/>
        <s v="2Y71618" u="1"/>
        <s v="A665501" u="1"/>
        <s v="2L12983" u="1"/>
        <s v="2X91068" u="1"/>
        <s v="3F20246" u="1"/>
        <s v="3C28419" u="1"/>
        <s v="3C28508" u="1"/>
        <s v="3F20380" u="1"/>
        <s v="3F20451" u="1"/>
        <s v="3F20469" u="1"/>
        <s v="A665547" u="1"/>
        <s v="2L12909" u="1"/>
        <s v="2Y71368" u="1"/>
        <s v="2Y71449" u="1"/>
        <s v="3C28483" u="1"/>
        <s v="2Y71503" u="1"/>
        <s v="2L13087" u="1"/>
        <s v="2Y71575" u="1"/>
        <s v="3C28463" u="1"/>
        <s v="3F20374" u="1"/>
        <s v="A665519" u="1"/>
        <s v="A665573" u="1"/>
        <s v="2J26259" u="1"/>
        <s v="C414904" u="1"/>
        <s v="3C28467" u="1"/>
        <s v="A665495" u="1"/>
        <s v="C414822" u="1"/>
        <s v="3C28429" u="1"/>
        <s v="A665544" u="1"/>
        <s v="C414906" u="1"/>
        <s v="2U20952" u="1"/>
        <s v="2Y71504" u="1"/>
        <s v="1Y64429" u="1"/>
        <s v="696192" u="1"/>
        <s v="7V15447" u="1"/>
        <s v="2U21069" u="1"/>
        <s v="2U20965" u="1"/>
        <s v="7H27613" u="1"/>
        <s v="2U21183" u="1"/>
        <s v="2H97603" u="1"/>
        <s v="7V16682" u="1"/>
        <s v="3F20292" u="1"/>
        <s v="2U21167" u="1"/>
        <s v="A838070" u="1"/>
        <s v="130755" u="1"/>
        <s v="2L13039" u="1"/>
        <s v="2W61861" u="1"/>
        <s v="2Y71637" u="1"/>
        <s v="2W73691" u="1"/>
        <s v="3A15740" u="1"/>
        <s v="8Z79335" u="1"/>
        <s v="2L12999" u="1"/>
        <s v="2L13171" u="1"/>
        <s v="2W61790" u="1"/>
        <s v="2L12803" u="1"/>
        <s v="2L13012" u="1"/>
        <s v="A452336" u="1"/>
        <s v="2L12800" u="1"/>
        <s v="2L12809" u="1"/>
        <s v="3C67423" u="1"/>
        <s v="2L12991" u="1"/>
        <s v="2L13008" u="1"/>
        <s v="A589472" u="1"/>
        <s v="2L12825" u="1"/>
        <s v="2L12972" u="1"/>
        <s v="3H18794" u="1"/>
        <s v="3C67489" u="1"/>
        <s v="A665531" u="1"/>
        <s v="A665543" u="1"/>
        <s v="2L13184" u="1"/>
        <s v="3C67465" u="1"/>
        <s v="A665517" u="1"/>
        <s v="A349646" u="1"/>
        <s v="A665536" u="1"/>
        <s v="A665610" u="1"/>
        <s v="2L12883" u="1"/>
        <s v="2W61900" u="1"/>
        <s v="A665511" u="1"/>
        <s v="2W61856" u="1"/>
        <s v="A665542" u="1"/>
        <s v="A665559" u="1"/>
        <s v="115881" u="1"/>
        <s v="6U44503" u="1"/>
        <s v="A665592" u="1"/>
        <s v="BHH170301" u="1"/>
        <s v="C414789" u="1"/>
        <s v="MOM160407" u="1"/>
        <s v="2Y71764" u="1"/>
        <s v="6U44548" u="1"/>
        <s v="A665585" u="1"/>
        <s v="BHH170306" u="1"/>
        <s v="MOM160413" u="1"/>
        <s v="2F24371" u="1"/>
        <s v="2U21137" u="1"/>
        <s v="2U20989" u="1"/>
        <s v="100048" u="1"/>
        <s v="2U20966" u="1"/>
        <s v="100052" u="1"/>
        <s v="2U21104" u="1"/>
        <s v="100051" u="1"/>
        <s v="2U21122" u="1"/>
        <s v="2Y71613" u="1"/>
        <s v="2Y71707" u="1"/>
        <s v="2U20959" u="1"/>
        <s v="C414775" u="1"/>
        <s v="2Y71521" u="1"/>
        <s v="8Z78472" u="1"/>
        <s v="100099" u="1"/>
        <s v="2Y71461" u="1"/>
        <s v="2Y71800" u="1"/>
        <s v="2Y71439" u="1"/>
        <s v="2Y71693" u="1"/>
        <s v="2Y71350" u="1"/>
        <s v="2Y71363" u="1"/>
        <s v="2Y71453" u="1"/>
        <s v="2Y71704" u="1"/>
        <s v="2Y71788" u="1"/>
        <s v="2Y71833" u="1"/>
        <s v="3F20363" u="1"/>
        <s v="3F20477" u="1"/>
        <s v="A837680" u="1"/>
        <s v="A837867" u="1"/>
        <s v="3F20467" u="1"/>
        <s v="3F20285" u="1"/>
        <s v="3F20308" u="1"/>
        <s v="2K78516" u="1"/>
        <s v="3A16599" u="1"/>
      </sharedItems>
      <extLst>
        <ext xmlns:x15="http://schemas.microsoft.com/office/spreadsheetml/2010/11/main" uri="{4F2E5C28-24EA-4eb8-9CBF-B6C8F9C3D259}">
          <x15:cachedUniqueNames>
            <x15:cachedUniqueName index="0" name="[Table10].[Serial #].&amp;[2Y71721]"/>
            <x15:cachedUniqueName index="1" name="[Table10].[Serial #].&amp;[2Y71831]"/>
            <x15:cachedUniqueName index="2" name="[Table10].[Serial #].&amp;[100033]"/>
            <x15:cachedUniqueName index="3" name="[Table10].[Serial #].&amp;[2U21010]"/>
            <x15:cachedUniqueName index="4" name="[Table10].[Serial #].&amp;[C414878]"/>
            <x15:cachedUniqueName index="5" name="[Table10].[Serial #].&amp;[2Y71432]"/>
            <x15:cachedUniqueName index="6" name="[Table10].[Serial #].&amp;[2Y71445]"/>
            <x15:cachedUniqueName index="7" name="[Table10].[Serial #].&amp;[C414825]"/>
            <x15:cachedUniqueName index="8" name="[Table10].[Serial #].&amp;[2U21018]"/>
            <x15:cachedUniqueName index="9" name="[Table10].[Serial #].&amp;[2Y71400]"/>
            <x15:cachedUniqueName index="10" name="[Table10].[Serial #].&amp;[3F20428]"/>
            <x15:cachedUniqueName index="11" name="[Table10].[Serial #].&amp;[3F20396]"/>
            <x15:cachedUniqueName index="12" name="[Table10].[Serial #].&amp;[3H18582]"/>
            <x15:cachedUniqueName index="13" name="[Table10].[Serial #].&amp;[2U21084]"/>
            <x15:cachedUniqueName index="14" name="[Table10].[Serial #].&amp;[2Y71658]"/>
            <x15:cachedUniqueName index="15" name="[Table10].[Serial #].&amp;[2U21051]"/>
            <x15:cachedUniqueName index="16" name="[Table10].[Serial #].&amp;[2Y71406]"/>
            <x15:cachedUniqueName index="17" name="[Table10].[Serial #].&amp;[2U21152]"/>
            <x15:cachedUniqueName index="18" name="[Table10].[Serial #].&amp;[3F20426]"/>
            <x15:cachedUniqueName index="19" name="[Table10].[Serial #].&amp;[2Y71390]"/>
            <x15:cachedUniqueName index="20" name="[Table10].[Serial #].&amp;[2Y71401]"/>
            <x15:cachedUniqueName index="21" name="[Table10].[Serial #].&amp;[2Y71499]"/>
            <x15:cachedUniqueName index="22" name="[Table10].[Serial #].&amp;[3F20432]"/>
            <x15:cachedUniqueName index="23" name="[Table10].[Serial #].&amp;[2U21130]"/>
            <x15:cachedUniqueName index="24" name="[Table10].[Serial #].&amp;[2L13180]"/>
            <x15:cachedUniqueName index="25" name="[Table10].[Serial #].&amp;[3C28502]"/>
            <x15:cachedUniqueName index="26" name="[Table10].[Serial #].&amp;[A665522]"/>
            <x15:cachedUniqueName index="27" name="[Table10].[Serial #].&amp;[C414733]"/>
            <x15:cachedUniqueName index="28" name="[Table10].[Serial #].&amp;[BBB110916]"/>
            <x15:cachedUniqueName index="29" name="[Table10].[Serial #].&amp;[WHW120826]"/>
            <x15:cachedUniqueName index="30" name="[Table10].[Serial #].&amp;[120842]"/>
            <x15:cachedUniqueName index="31" name="[Table10].[Serial #].&amp;[BBB110928]"/>
            <x15:cachedUniqueName index="32" name="[Table10].[Serial #].&amp;[120838]"/>
            <x15:cachedUniqueName index="33" name="[Table10].[Serial #].&amp;[BBB110922]"/>
            <x15:cachedUniqueName index="34" name="[Table10].[Serial #].&amp;[120844]"/>
            <x15:cachedUniqueName index="35" name="[Table10].[Serial #].&amp;[BBB110964]"/>
            <x15:cachedUniqueName index="36" name="[Table10].[Serial #].&amp;[120831]"/>
            <x15:cachedUniqueName index="37" name="[Table10].[Serial #].&amp;[2U21101]"/>
            <x15:cachedUniqueName index="38" name="[Table10].[Serial #].&amp;[2U21176]"/>
            <x15:cachedUniqueName index="39" name="[Table10].[Serial #].&amp;[2H97622]"/>
            <x15:cachedUniqueName index="40" name="[Table10].[Serial #].&amp;[2U21024]"/>
            <x15:cachedUniqueName index="41" name="[Table10].[Serial #].&amp;[2H97623]"/>
            <x15:cachedUniqueName index="42" name="[Table10].[Serial #].&amp;[2U21156]"/>
            <x15:cachedUniqueName index="43" name="[Table10].[Serial #].&amp;[100111]"/>
            <x15:cachedUniqueName index="44" name="[Table10].[Serial #].&amp;[2U21038]"/>
            <x15:cachedUniqueName index="45" name="[Table10].[Serial #].&amp;[2L12969]"/>
            <x15:cachedUniqueName index="46" name="[Table10].[Serial #].&amp;[2J26277]"/>
            <x15:cachedUniqueName index="47" name="[Table10].[Serial #].&amp;[2L13004]"/>
            <x15:cachedUniqueName index="48" name="[Table10].[Serial #].&amp;[2Y71378]"/>
            <x15:cachedUniqueName index="49" name="[Table10].[Serial #].&amp;[2J26254]"/>
            <x15:cachedUniqueName index="50" name="[Table10].[Serial #].&amp;[2L13170]"/>
            <x15:cachedUniqueName index="51" name="[Table10].[Serial #].&amp;[2Y71533]"/>
            <x15:cachedUniqueName index="52" name="[Table10].[Serial #].&amp;[2Y71489]"/>
            <x15:cachedUniqueName index="53" name="[Table10].[Serial #].&amp;[3C28475]"/>
            <x15:cachedUniqueName index="54" name="[Table10].[Serial #].&amp;[A665541]"/>
            <x15:cachedUniqueName index="55" name="[Table10].[Serial #].&amp;[2L12906]"/>
            <x15:cachedUniqueName index="56" name="[Table10].[Serial #].&amp;[3C28417]"/>
            <x15:cachedUniqueName index="57" name="[Table10].[Serial #].&amp;[3F20453]"/>
            <x15:cachedUniqueName index="58" name="[Table10].[Serial #].&amp;[3C28470]"/>
            <x15:cachedUniqueName index="59" name="[Table10].[Serial #].&amp;[A665599]"/>
            <x15:cachedUniqueName index="60" name="[Table10].[Serial #].&amp;[C414788]"/>
            <x15:cachedUniqueName index="61" name="[Table10].[Serial #].&amp;[2Y71469]"/>
            <x15:cachedUniqueName index="62" name="[Table10].[Serial #].&amp;[2Y71491]"/>
            <x15:cachedUniqueName index="63" name="[Table10].[Serial #].&amp;[2Y71366]"/>
            <x15:cachedUniqueName index="64" name="[Table10].[Serial #].&amp;[3F20429]"/>
            <x15:cachedUniqueName index="65" name="[Table10].[Serial #].&amp;[3F20442]"/>
            <x15:cachedUniqueName index="66" name="[Table10].[Serial #].&amp;[3F20472]"/>
            <x15:cachedUniqueName index="67" name="[Table10].[Serial #].&amp;[3F20275]"/>
            <x15:cachedUniqueName index="68" name="[Table10].[Serial #].&amp;[3F20496]"/>
            <x15:cachedUniqueName index="69" name="[Table10].[Serial #].&amp;[C414832]"/>
            <x15:cachedUniqueName index="70" name="[Table10].[Serial #].&amp;[3F20458]"/>
            <x15:cachedUniqueName index="71" name="[Table10].[Serial #].&amp;[2U21070]"/>
            <x15:cachedUniqueName index="72" name="[Table10].[Serial #].&amp;[2Y71666]"/>
            <x15:cachedUniqueName index="73" name="[Table10].[Serial #].&amp;[115907]"/>
            <x15:cachedUniqueName index="74" name="[Table10].[Serial #].&amp;[8W33800]"/>
            <x15:cachedUniqueName index="75" name="[Table10].[Serial #].&amp;[2Y71351]"/>
            <x15:cachedUniqueName index="76" name="[Table10].[Serial #].&amp;[2U21039]"/>
            <x15:cachedUniqueName index="77" name="[Table10].[Serial #].&amp;[2L12831]"/>
            <x15:cachedUniqueName index="78" name="[Table10].[Serial #].&amp;[2U21166]"/>
            <x15:cachedUniqueName index="79" name="[Table10].[Serial #].&amp;[2L12968]"/>
            <x15:cachedUniqueName index="80" name="[Table10].[Serial #].&amp;[A665609]"/>
            <x15:cachedUniqueName index="81" name="[Table10].[Serial #].&amp;[2L12911]"/>
            <x15:cachedUniqueName index="82" name="[Table10].[Serial #].&amp;[2U21116]"/>
            <x15:cachedUniqueName index="83" name="[Table10].[Serial #].&amp;[2U21035]"/>
            <x15:cachedUniqueName index="84" name="[Table10].[Serial #].&amp;[C233060]"/>
            <x15:cachedUniqueName index="85" name="[Table10].[Serial #].&amp;[2Y71466]"/>
            <x15:cachedUniqueName index="86" name="[Table10].[Serial #].&amp;[3A16012]"/>
            <x15:cachedUniqueName index="87" name="[Table10].[Serial #].&amp;[A588248]"/>
            <x15:cachedUniqueName index="88" name="[Table10].[Serial #].&amp;[A588262]"/>
            <x15:cachedUniqueName index="89" name="[Table10].[Serial #].&amp;[A837695]"/>
            <x15:cachedUniqueName index="90" name="[Table10].[Serial #].&amp;[C233559]"/>
            <x15:cachedUniqueName index="91" name="[Table10].[Serial #].&amp;[C233436]"/>
            <x15:cachedUniqueName index="92" name="[Table10].[Serial #].&amp;[2J26290]"/>
            <x15:cachedUniqueName index="93" name="[Table10].[Serial #].&amp;[2L12954]"/>
            <x15:cachedUniqueName index="94" name="[Table10].[Serial #].&amp;[2Y71742]"/>
            <x15:cachedUniqueName index="95" name="[Table10].[Serial #].&amp;[2Y71760]"/>
            <x15:cachedUniqueName index="96" name="[Table10].[Serial #].&amp;[2Y71762]"/>
            <x15:cachedUniqueName index="97" name="[Table10].[Serial #].&amp;[2J26263]"/>
            <x15:cachedUniqueName index="98" name="[Table10].[Serial #].&amp;[2J26276]"/>
            <x15:cachedUniqueName index="99" name="[Table10].[Serial #].&amp;[2L13080]"/>
            <x15:cachedUniqueName index="100" name="[Table10].[Serial #].&amp;[2Y71652]"/>
            <x15:cachedUniqueName index="101" name="[Table10].[Serial #].&amp;[2Y71750]"/>
            <x15:cachedUniqueName index="102" name="[Table10].[Serial #].&amp;[2Y71798]"/>
            <x15:cachedUniqueName index="103" name="[Table10].[Serial #].&amp;[2Y71465]"/>
            <x15:cachedUniqueName index="104" name="[Table10].[Serial #].&amp;[2J26256]"/>
            <x15:cachedUniqueName index="105" name="[Table10].[Serial #].&amp;[2L12821]"/>
            <x15:cachedUniqueName index="106" name="[Table10].[Serial #].&amp;[2Y71410]"/>
            <x15:cachedUniqueName index="107" name="[Table10].[Serial #].&amp;[2Y71414]"/>
            <x15:cachedUniqueName index="108" name="[Table10].[Serial #].&amp;[2Y71471]"/>
            <x15:cachedUniqueName index="109" name="[Table10].[Serial #].&amp;[2J26313]"/>
            <x15:cachedUniqueName index="110" name="[Table10].[Serial #].&amp;[2L12998]"/>
            <x15:cachedUniqueName index="111" name="[Table10].[Serial #].&amp;[2L12813]"/>
            <x15:cachedUniqueName index="112" name="[Table10].[Serial #].&amp;[2L12965]"/>
            <x15:cachedUniqueName index="113" name="[Table10].[Serial #].&amp;[2Y71496]"/>
            <x15:cachedUniqueName index="114" name="[Table10].[Serial #].&amp;[2J26262]"/>
            <x15:cachedUniqueName index="115" name="[Table10].[Serial #].&amp;[2Y71343]"/>
            <x15:cachedUniqueName index="116" name="[Table10].[Serial #].&amp;[2Y71470]"/>
            <x15:cachedUniqueName index="117" name="[Table10].[Serial #].&amp;[2J26327]"/>
            <x15:cachedUniqueName index="118" name="[Table10].[Serial #].&amp;[2Y71359]"/>
            <x15:cachedUniqueName index="119" name="[Table10].[Serial #].&amp;[2J26273]"/>
            <x15:cachedUniqueName index="120" name="[Table10].[Serial #].&amp;[2L12804]"/>
            <x15:cachedUniqueName index="121" name="[Table10].[Serial #].&amp;[2L13176]"/>
            <x15:cachedUniqueName index="122" name="[Table10].[Serial #].&amp;[2Y71413]"/>
            <x15:cachedUniqueName index="123" name="[Table10].[Serial #].&amp;[2Y71415]"/>
            <x15:cachedUniqueName index="124" name="[Table10].[Serial #].&amp;[2Y71537]"/>
            <x15:cachedUniqueName index="125" name="[Table10].[Serial #].&amp;[2L12834]"/>
            <x15:cachedUniqueName index="126" name="[Table10].[Serial #].&amp;[2Y71657]"/>
            <x15:cachedUniqueName index="127" name="[Table10].[Serial #].&amp;[2J26264]"/>
            <x15:cachedUniqueName index="128" name="[Table10].[Serial #].&amp;[2L12978]"/>
            <x15:cachedUniqueName index="129" name="[Table10].[Serial #].&amp;[2L13186]"/>
            <x15:cachedUniqueName index="130" name="[Table10].[Serial #].&amp;[2Y71650]"/>
            <x15:cachedUniqueName index="131" name="[Table10].[Serial #].&amp;[2Y71686]"/>
            <x15:cachedUniqueName index="132" name="[Table10].[Serial #].&amp;[2J26323]"/>
            <x15:cachedUniqueName index="133" name="[Table10].[Serial #].&amp;[2L13175]"/>
            <x15:cachedUniqueName index="134" name="[Table10].[Serial #].&amp;[2Y71356]"/>
            <x15:cachedUniqueName index="135" name="[Table10].[Serial #].&amp;[2Y71705]"/>
            <x15:cachedUniqueName index="136" name="[Table10].[Serial #].&amp;[2Y71775]"/>
            <x15:cachedUniqueName index="137" name="[Table10].[Serial #].&amp;[2L13088]"/>
            <x15:cachedUniqueName index="138" name="[Table10].[Serial #].&amp;[3C28484]"/>
            <x15:cachedUniqueName index="139" name="[Table10].[Serial #].&amp;[3F20364]"/>
            <x15:cachedUniqueName index="140" name="[Table10].[Serial #].&amp;[3F20386]"/>
            <x15:cachedUniqueName index="141" name="[Table10].[Serial #].&amp;[3F20409]"/>
            <x15:cachedUniqueName index="142" name="[Table10].[Serial #].&amp;[3F20489]"/>
            <x15:cachedUniqueName index="143" name="[Table10].[Serial #].&amp;[2L12808]"/>
            <x15:cachedUniqueName index="144" name="[Table10].[Serial #].&amp;[2X91071]"/>
            <x15:cachedUniqueName index="145" name="[Table10].[Serial #].&amp;[3F20384]"/>
            <x15:cachedUniqueName index="146" name="[Table10].[Serial #].&amp;[2Y71565]"/>
            <x15:cachedUniqueName index="147" name="[Table10].[Serial #].&amp;[2Y71646]"/>
            <x15:cachedUniqueName index="148" name="[Table10].[Serial #].&amp;[3C28472]"/>
            <x15:cachedUniqueName index="149" name="[Table10].[Serial #].&amp;[A665553]"/>
            <x15:cachedUniqueName index="150" name="[Table10].[Serial #].&amp;[2L12884]"/>
            <x15:cachedUniqueName index="151" name="[Table10].[Serial #].&amp;[3C28493]"/>
            <x15:cachedUniqueName index="152" name="[Table10].[Serial #].&amp;[3F20207]"/>
            <x15:cachedUniqueName index="153" name="[Table10].[Serial #].&amp;[A665510]"/>
            <x15:cachedUniqueName index="154" name="[Table10].[Serial #].&amp;[3C28479]"/>
            <x15:cachedUniqueName index="155" name="[Table10].[Serial #].&amp;[3F20440]"/>
            <x15:cachedUniqueName index="156" name="[Table10].[Serial #].&amp;[A665562]"/>
            <x15:cachedUniqueName index="157" name="[Table10].[Serial #].&amp;[2X90972]"/>
            <x15:cachedUniqueName index="158" name="[Table10].[Serial #].&amp;[3F20379]"/>
            <x15:cachedUniqueName index="159" name="[Table10].[Serial #].&amp;[3F20483]"/>
            <x15:cachedUniqueName index="160" name="[Table10].[Serial #].&amp;[A665485]"/>
            <x15:cachedUniqueName index="161" name="[Table10].[Serial #].&amp;[2L13156]"/>
            <x15:cachedUniqueName index="162" name="[Table10].[Serial #].&amp;[2Y71618]"/>
            <x15:cachedUniqueName index="163" name="[Table10].[Serial #].&amp;[A665501]"/>
            <x15:cachedUniqueName index="164" name="[Table10].[Serial #].&amp;[2L12983]"/>
            <x15:cachedUniqueName index="165" name="[Table10].[Serial #].&amp;[2X91068]"/>
            <x15:cachedUniqueName index="166" name="[Table10].[Serial #].&amp;[3F20246]"/>
            <x15:cachedUniqueName index="167" name="[Table10].[Serial #].&amp;[3C28419]"/>
            <x15:cachedUniqueName index="168" name="[Table10].[Serial #].&amp;[3C28508]"/>
            <x15:cachedUniqueName index="169" name="[Table10].[Serial #].&amp;[3F20380]"/>
            <x15:cachedUniqueName index="170" name="[Table10].[Serial #].&amp;[3F20451]"/>
            <x15:cachedUniqueName index="171" name="[Table10].[Serial #].&amp;[3F20469]"/>
            <x15:cachedUniqueName index="172" name="[Table10].[Serial #].&amp;[A665547]"/>
            <x15:cachedUniqueName index="173" name="[Table10].[Serial #].&amp;[2L12909]"/>
            <x15:cachedUniqueName index="174" name="[Table10].[Serial #].&amp;[2Y71368]"/>
            <x15:cachedUniqueName index="175" name="[Table10].[Serial #].&amp;[2Y71449]"/>
            <x15:cachedUniqueName index="176" name="[Table10].[Serial #].&amp;[3C28483]"/>
            <x15:cachedUniqueName index="177" name="[Table10].[Serial #].&amp;[2Y71503]"/>
            <x15:cachedUniqueName index="178" name="[Table10].[Serial #].&amp;[2L13087]"/>
            <x15:cachedUniqueName index="179" name="[Table10].[Serial #].&amp;[2Y71575]"/>
            <x15:cachedUniqueName index="180" name="[Table10].[Serial #].&amp;[3C28463]"/>
            <x15:cachedUniqueName index="181" name="[Table10].[Serial #].&amp;[3F20374]"/>
            <x15:cachedUniqueName index="182" name="[Table10].[Serial #].&amp;[A665519]"/>
            <x15:cachedUniqueName index="183" name="[Table10].[Serial #].&amp;[A665573]"/>
            <x15:cachedUniqueName index="184" name="[Table10].[Serial #].&amp;[2J26259]"/>
            <x15:cachedUniqueName index="185" name="[Table10].[Serial #].&amp;[C414904]"/>
            <x15:cachedUniqueName index="186" name="[Table10].[Serial #].&amp;[3C28467]"/>
            <x15:cachedUniqueName index="187" name="[Table10].[Serial #].&amp;[A665495]"/>
            <x15:cachedUniqueName index="188" name="[Table10].[Serial #].&amp;[C414822]"/>
            <x15:cachedUniqueName index="189" name="[Table10].[Serial #].&amp;[3C28429]"/>
            <x15:cachedUniqueName index="190" name="[Table10].[Serial #].&amp;[A665544]"/>
            <x15:cachedUniqueName index="191" name="[Table10].[Serial #].&amp;[C414906]"/>
            <x15:cachedUniqueName index="192" name="[Table10].[Serial #].&amp;[2U20952]"/>
            <x15:cachedUniqueName index="193" name="[Table10].[Serial #].&amp;[2Y71504]"/>
            <x15:cachedUniqueName index="194" name="[Table10].[Serial #].&amp;[1Y64429]"/>
            <x15:cachedUniqueName index="195" name="[Table10].[Serial #].&amp;[696192]"/>
            <x15:cachedUniqueName index="196" name="[Table10].[Serial #].&amp;[7V15447]"/>
            <x15:cachedUniqueName index="197" name="[Table10].[Serial #].&amp;[2U21069]"/>
            <x15:cachedUniqueName index="198" name="[Table10].[Serial #].&amp;[2U20965]"/>
            <x15:cachedUniqueName index="199" name="[Table10].[Serial #].&amp;[7H27613]"/>
            <x15:cachedUniqueName index="200" name="[Table10].[Serial #].&amp;[2U21183]"/>
            <x15:cachedUniqueName index="201" name="[Table10].[Serial #].&amp;[2H97603]"/>
            <x15:cachedUniqueName index="202" name="[Table10].[Serial #].&amp;[7V16682]"/>
            <x15:cachedUniqueName index="203" name="[Table10].[Serial #].&amp;[3F20292]"/>
            <x15:cachedUniqueName index="204" name="[Table10].[Serial #].&amp;[2U21167]"/>
            <x15:cachedUniqueName index="205" name="[Table10].[Serial #].&amp;[A838070]"/>
            <x15:cachedUniqueName index="206" name="[Table10].[Serial #].&amp;[130755]"/>
            <x15:cachedUniqueName index="207" name="[Table10].[Serial #].&amp;[2L13039]"/>
            <x15:cachedUniqueName index="208" name="[Table10].[Serial #].&amp;[2W61861]"/>
            <x15:cachedUniqueName index="209" name="[Table10].[Serial #].&amp;[2Y71637]"/>
            <x15:cachedUniqueName index="210" name="[Table10].[Serial #].&amp;[2W73691]"/>
            <x15:cachedUniqueName index="211" name="[Table10].[Serial #].&amp;[3A15740]"/>
            <x15:cachedUniqueName index="212" name="[Table10].[Serial #].&amp;[8Z79335]"/>
            <x15:cachedUniqueName index="213" name="[Table10].[Serial #].&amp;[2L12999]"/>
            <x15:cachedUniqueName index="214" name="[Table10].[Serial #].&amp;[2L13171]"/>
            <x15:cachedUniqueName index="215" name="[Table10].[Serial #].&amp;[2W61790]"/>
            <x15:cachedUniqueName index="216" name="[Table10].[Serial #].&amp;[2L12803]"/>
            <x15:cachedUniqueName index="217" name="[Table10].[Serial #].&amp;[2L13012]"/>
            <x15:cachedUniqueName index="218" name="[Table10].[Serial #].&amp;[A452336]"/>
            <x15:cachedUniqueName index="219" name="[Table10].[Serial #].&amp;[2L12800]"/>
            <x15:cachedUniqueName index="220" name="[Table10].[Serial #].&amp;[2L12809]"/>
            <x15:cachedUniqueName index="221" name="[Table10].[Serial #].&amp;[3C67423]"/>
            <x15:cachedUniqueName index="222" name="[Table10].[Serial #].&amp;[2L12991]"/>
            <x15:cachedUniqueName index="223" name="[Table10].[Serial #].&amp;[2L13008]"/>
            <x15:cachedUniqueName index="224" name="[Table10].[Serial #].&amp;[A589472]"/>
            <x15:cachedUniqueName index="225" name="[Table10].[Serial #].&amp;[2L12825]"/>
            <x15:cachedUniqueName index="226" name="[Table10].[Serial #].&amp;[2L12972]"/>
            <x15:cachedUniqueName index="227" name="[Table10].[Serial #].&amp;[3H18794]"/>
            <x15:cachedUniqueName index="228" name="[Table10].[Serial #].&amp;[3C67489]"/>
            <x15:cachedUniqueName index="229" name="[Table10].[Serial #].&amp;[A665531]"/>
            <x15:cachedUniqueName index="230" name="[Table10].[Serial #].&amp;[A665543]"/>
            <x15:cachedUniqueName index="231" name="[Table10].[Serial #].&amp;[2L13184]"/>
            <x15:cachedUniqueName index="232" name="[Table10].[Serial #].&amp;[3C67465]"/>
            <x15:cachedUniqueName index="233" name="[Table10].[Serial #].&amp;[A665517]"/>
            <x15:cachedUniqueName index="234" name="[Table10].[Serial #].&amp;[A349646]"/>
            <x15:cachedUniqueName index="235" name="[Table10].[Serial #].&amp;[A665536]"/>
            <x15:cachedUniqueName index="236" name="[Table10].[Serial #].&amp;[A665610]"/>
            <x15:cachedUniqueName index="237" name="[Table10].[Serial #].&amp;[2L12883]"/>
            <x15:cachedUniqueName index="238" name="[Table10].[Serial #].&amp;[2W61900]"/>
            <x15:cachedUniqueName index="239" name="[Table10].[Serial #].&amp;[A665511]"/>
            <x15:cachedUniqueName index="240" name="[Table10].[Serial #].&amp;[2W61856]"/>
            <x15:cachedUniqueName index="241" name="[Table10].[Serial #].&amp;[A665542]"/>
            <x15:cachedUniqueName index="242" name="[Table10].[Serial #].&amp;[A665559]"/>
            <x15:cachedUniqueName index="243" name="[Table10].[Serial #].&amp;[115881]"/>
            <x15:cachedUniqueName index="244" name="[Table10].[Serial #].&amp;[6U44503]"/>
            <x15:cachedUniqueName index="245" name="[Table10].[Serial #].&amp;[A665592]"/>
            <x15:cachedUniqueName index="246" name="[Table10].[Serial #].&amp;[BHH170301]"/>
            <x15:cachedUniqueName index="247" name="[Table10].[Serial #].&amp;[C414789]"/>
            <x15:cachedUniqueName index="248" name="[Table10].[Serial #].&amp;[MOM160407]"/>
            <x15:cachedUniqueName index="249" name="[Table10].[Serial #].&amp;[2Y71764]"/>
            <x15:cachedUniqueName index="250" name="[Table10].[Serial #].&amp;[6U44548]"/>
            <x15:cachedUniqueName index="251" name="[Table10].[Serial #].&amp;[A665585]"/>
            <x15:cachedUniqueName index="252" name="[Table10].[Serial #].&amp;[BHH170306]"/>
            <x15:cachedUniqueName index="253" name="[Table10].[Serial #].&amp;[MOM160413]"/>
            <x15:cachedUniqueName index="254" name="[Table10].[Serial #].&amp;[2F24371]"/>
            <x15:cachedUniqueName index="255" name="[Table10].[Serial #].&amp;[2U21137]"/>
            <x15:cachedUniqueName index="256" name="[Table10].[Serial #].&amp;[2U20989]"/>
            <x15:cachedUniqueName index="257" name="[Table10].[Serial #].&amp;[100048]"/>
            <x15:cachedUniqueName index="258" name="[Table10].[Serial #].&amp;[2U20966]"/>
            <x15:cachedUniqueName index="259" name="[Table10].[Serial #].&amp;[100052]"/>
            <x15:cachedUniqueName index="260" name="[Table10].[Serial #].&amp;[2U21104]"/>
            <x15:cachedUniqueName index="261" name="[Table10].[Serial #].&amp;[100051]"/>
            <x15:cachedUniqueName index="262" name="[Table10].[Serial #].&amp;[2U21122]"/>
            <x15:cachedUniqueName index="263" name="[Table10].[Serial #].&amp;[2Y71613]"/>
            <x15:cachedUniqueName index="264" name="[Table10].[Serial #].&amp;[2Y71707]"/>
            <x15:cachedUniqueName index="265" name="[Table10].[Serial #].&amp;[2U20959]"/>
            <x15:cachedUniqueName index="266" name="[Table10].[Serial #].&amp;[C414775]"/>
            <x15:cachedUniqueName index="267" name="[Table10].[Serial #].&amp;[2Y71521]"/>
            <x15:cachedUniqueName index="268" name="[Table10].[Serial #].&amp;[8Z78472]"/>
            <x15:cachedUniqueName index="269" name="[Table10].[Serial #].&amp;[100099]"/>
            <x15:cachedUniqueName index="270" name="[Table10].[Serial #].&amp;[2Y71461]"/>
            <x15:cachedUniqueName index="271" name="[Table10].[Serial #].&amp;[2Y71800]"/>
            <x15:cachedUniqueName index="272" name="[Table10].[Serial #].&amp;[2Y71439]"/>
            <x15:cachedUniqueName index="273" name="[Table10].[Serial #].&amp;[2Y71693]"/>
            <x15:cachedUniqueName index="274" name="[Table10].[Serial #].&amp;[2Y71350]"/>
            <x15:cachedUniqueName index="275" name="[Table10].[Serial #].&amp;[2Y71363]"/>
            <x15:cachedUniqueName index="276" name="[Table10].[Serial #].&amp;[2Y71453]"/>
            <x15:cachedUniqueName index="277" name="[Table10].[Serial #].&amp;[2Y71704]"/>
            <x15:cachedUniqueName index="278" name="[Table10].[Serial #].&amp;[2Y71788]"/>
            <x15:cachedUniqueName index="279" name="[Table10].[Serial #].&amp;[2Y71833]"/>
            <x15:cachedUniqueName index="280" name="[Table10].[Serial #].&amp;[3F20363]"/>
            <x15:cachedUniqueName index="281" name="[Table10].[Serial #].&amp;[3F20477]"/>
            <x15:cachedUniqueName index="282" name="[Table10].[Serial #].&amp;[A837680]"/>
            <x15:cachedUniqueName index="283" name="[Table10].[Serial #].&amp;[A837867]"/>
            <x15:cachedUniqueName index="284" name="[Table10].[Serial #].&amp;[3F20467]"/>
            <x15:cachedUniqueName index="285" name="[Table10].[Serial #].&amp;[3F20285]"/>
            <x15:cachedUniqueName index="286" name="[Table10].[Serial #].&amp;[3F20308]"/>
            <x15:cachedUniqueName index="287" name="[Table10].[Serial #].&amp;[2K78516]"/>
            <x15:cachedUniqueName index="288" name="[Table10].[Serial #].&amp;[3A16599]"/>
          </x15:cachedUniqueNames>
        </ext>
      </extLst>
    </cacheField>
    <cacheField name="[Measures].[Name of Game]" caption="Name of Game" numFmtId="0" hierarchy="40" level="32767"/>
    <cacheField name="[Measures].[Location Check No]" caption="Location Check No" numFmtId="0" hierarchy="41" level="32767"/>
    <cacheField name="[Measures].[Sum of Ticket Count]" caption="Sum of Ticket Count" numFmtId="0" hierarchy="34" level="32767"/>
    <cacheField name="[Table10].[Marketing Rep].[Marketing Rep]" caption="Marketing Rep" numFmtId="0" hierarchy="7" level="1">
      <sharedItems containsSemiMixedTypes="0" containsNonDate="0" containsString="0"/>
    </cacheField>
    <cacheField name="[Measures].[Commission]" caption="Commission" numFmtId="0" hierarchy="42" level="32767"/>
  </cacheFields>
  <cacheHierarchies count="45">
    <cacheHierarchy uniqueName="[Table10].[ID]" caption="ID" attribute="1" defaultMemberUniqueName="[Table10].[ID].[All]" allUniqueName="[Table10].[ID].[All]" dimensionUniqueName="[Table10]" displayFolder="" count="0" memberValueDatatype="20" unbalanced="0"/>
    <cacheHierarchy uniqueName="[Table10].[Status]" caption="Status" attribute="1" defaultMemberUniqueName="[Table10].[Status].[All]" allUniqueName="[Table10].[Status].[All]" dimensionUniqueName="[Table10]" displayFolder="" count="0" memberValueDatatype="130" unbalanced="0"/>
    <cacheHierarchy uniqueName="[Table10].[Delivery #]" caption="Delivery #" attribute="1" defaultMemberUniqueName="[Table10].[Delivery #].[All]" allUniqueName="[Table10].[Delivery #].[All]" dimensionUniqueName="[Table10]" displayFolder="" count="0" memberValueDatatype="20" unbalanced="0"/>
    <cacheHierarchy uniqueName="[Table10].[Date]" caption="Date" attribute="1" time="1" defaultMemberUniqueName="[Table10].[Date].[All]" allUniqueName="[Table10].[Date].[All]" dimensionUniqueName="[Table10]" displayFolder="" count="2" memberValueDatatype="7" unbalanced="0">
      <fieldsUsage count="2">
        <fieldUsage x="-1"/>
        <fieldUsage x="1"/>
      </fieldsUsage>
    </cacheHierarchy>
    <cacheHierarchy uniqueName="[Table10].[Location Name]" caption="Location Name" attribute="1" defaultMemberUniqueName="[Table10].[Location Name].[All]" allUniqueName="[Table10].[Location Name].[All]" dimensionUniqueName="[Table10]" displayFolder="" count="2" memberValueDatatype="130" unbalanced="0">
      <fieldsUsage count="2">
        <fieldUsage x="-1"/>
        <fieldUsage x="4"/>
      </fieldsUsage>
    </cacheHierarchy>
    <cacheHierarchy uniqueName="[Table10].[Charity Association]" caption="Charity Association" attribute="1" defaultMemberUniqueName="[Table10].[Charity Association].[All]" allUniqueName="[Table10].[Charity Association].[All]" dimensionUniqueName="[Table10]" displayFolder="" count="2" memberValueDatatype="130" unbalanced="0">
      <fieldsUsage count="2">
        <fieldUsage x="-1"/>
        <fieldUsage x="0"/>
      </fieldsUsage>
    </cacheHierarchy>
    <cacheHierarchy uniqueName="[Table10].[Sales Rep]" caption="Sales Rep" attribute="1" defaultMemberUniqueName="[Table10].[Sales Rep].[All]" allUniqueName="[Table10].[Sales Rep].[All]" dimensionUniqueName="[Table10]" displayFolder="" count="0" memberValueDatatype="130" unbalanced="0"/>
    <cacheHierarchy uniqueName="[Table10].[Marketing Rep]" caption="Marketing Rep" attribute="1" defaultMemberUniqueName="[Table10].[Marketing Rep].[All]" allUniqueName="[Table10].[Marketing Rep].[All]" dimensionUniqueName="[Table10]" displayFolder="" count="2" memberValueDatatype="130" unbalanced="0">
      <fieldsUsage count="2">
        <fieldUsage x="-1"/>
        <fieldUsage x="9"/>
      </fieldsUsage>
    </cacheHierarchy>
    <cacheHierarchy uniqueName="[Table10].[Rep Commission]" caption="Rep Commission" attribute="1" defaultMemberUniqueName="[Table10].[Rep Commission].[All]" allUniqueName="[Table10].[Rep Commission].[All]" dimensionUniqueName="[Table10]" displayFolder="" count="0" memberValueDatatype="130" unbalanced="0"/>
    <cacheHierarchy uniqueName="[Table10].[Serial #]" caption="Serial #" attribute="1" defaultMemberUniqueName="[Table10].[Serial #].[All]" allUniqueName="[Table10].[Serial #].[All]" dimensionUniqueName="[Table10]" displayFolder="" count="2" memberValueDatatype="130" unbalanced="0">
      <fieldsUsage count="2">
        <fieldUsage x="-1"/>
        <fieldUsage x="5"/>
      </fieldsUsage>
    </cacheHierarchy>
    <cacheHierarchy uniqueName="[Table10].[Supplier]" caption="Supplier" attribute="1" defaultMemberUniqueName="[Table10].[Supplier].[All]" allUniqueName="[Table10].[Supplier].[All]" dimensionUniqueName="[Table10]" displayFolder="" count="0" memberValueDatatype="130" unbalanced="0"/>
    <cacheHierarchy uniqueName="[Table10].[Game Name]" caption="Game Name" attribute="1" defaultMemberUniqueName="[Table10].[Game Name].[All]" allUniqueName="[Table10].[Game Name].[All]" dimensionUniqueName="[Table10]" displayFolder="" count="0" memberValueDatatype="130" unbalanced="0"/>
    <cacheHierarchy uniqueName="[Table10].[Ticket Count]" caption="Ticket Count" attribute="1" defaultMemberUniqueName="[Table10].[Ticket Count].[All]" allUniqueName="[Table10].[Ticket Count].[All]" dimensionUniqueName="[Table10]" displayFolder="" count="0" memberValueDatatype="20" unbalanced="0"/>
    <cacheHierarchy uniqueName="[Table10].[Ticket Value]" caption="Ticket Value" attribute="1" defaultMemberUniqueName="[Table10].[Ticket Value].[All]" allUniqueName="[Table10].[Ticket Value].[All]" dimensionUniqueName="[Table10]" displayFolder="" count="0" memberValueDatatype="20" unbalanced="0"/>
    <cacheHierarchy uniqueName="[Table10].[Total Revenue]" caption="Total Revenue" attribute="1" defaultMemberUniqueName="[Table10].[Total Revenue].[All]" allUniqueName="[Table10].[Total Revenue].[All]" dimensionUniqueName="[Table10]" displayFolder="" count="0" memberValueDatatype="130" unbalanced="0"/>
    <cacheHierarchy uniqueName="[Table10].[Prizes Paid]" caption="Prizes Paid" attribute="1" defaultMemberUniqueName="[Table10].[Prizes Paid].[All]" allUniqueName="[Table10].[Prizes Paid].[All]" dimensionUniqueName="[Table10]" displayFolder="" count="0" memberValueDatatype="130" unbalanced="0"/>
    <cacheHierarchy uniqueName="[Table10].[Profit]" caption="Profit" attribute="1" defaultMemberUniqueName="[Table10].[Profit].[All]" allUniqueName="[Table10].[Profit].[All]" dimensionUniqueName="[Table10]" displayFolder="" count="0" memberValueDatatype="20" unbalanced="0"/>
    <cacheHierarchy uniqueName="[Table10].[Rent]" caption="Rent" attribute="1" defaultMemberUniqueName="[Table10].[Rent].[All]" allUniqueName="[Table10].[Rent].[All]" dimensionUniqueName="[Table10]" displayFolder="" count="0" memberValueDatatype="20" unbalanced="0"/>
    <cacheHierarchy uniqueName="[Table10].[Billing Style]" caption="Billing Style" attribute="1" defaultMemberUniqueName="[Table10].[Billing Style].[All]" allUniqueName="[Table10].[Billing Style].[All]" dimensionUniqueName="[Table10]" displayFolder="" count="0" memberValueDatatype="130" unbalanced="0"/>
    <cacheHierarchy uniqueName="[Table10].[Total Billable]" caption="Total Billable" attribute="1" defaultMemberUniqueName="[Table10].[Total Billable].[All]" allUniqueName="[Table10].[Total Billable].[All]" dimensionUniqueName="[Table10]" displayFolder="" count="0" memberValueDatatype="5" unbalanced="0"/>
    <cacheHierarchy uniqueName="[Table10].[Ticket Supply Cost]" caption="Ticket Supply Cost" attribute="1" defaultMemberUniqueName="[Table10].[Ticket Supply Cost].[All]" allUniqueName="[Table10].[Ticket Supply Cost].[All]" dimensionUniqueName="[Table10]" displayFolder="" count="0" memberValueDatatype="5" unbalanced="0"/>
    <cacheHierarchy uniqueName="[Table10].[SMAC Service Fee]" caption="SMAC Service Fee" attribute="1" defaultMemberUniqueName="[Table10].[SMAC Service Fee].[All]" allUniqueName="[Table10].[SMAC Service Fee].[All]" dimensionUniqueName="[Table10]" displayFolder="" count="0" memberValueDatatype="5" unbalanced="0"/>
    <cacheHierarchy uniqueName="[Table10].[SMAC Admin Fee]" caption="SMAC Admin Fee" attribute="1" defaultMemberUniqueName="[Table10].[SMAC Admin Fee].[All]" allUniqueName="[Table10].[SMAC Admin Fee].[All]" dimensionUniqueName="[Table10]" displayFolder="" count="0" memberValueDatatype="5" unbalanced="0"/>
    <cacheHierarchy uniqueName="[Table10].[Location Check #]" caption="Location Check #" attribute="1" defaultMemberUniqueName="[Table10].[Location Check #].[All]" allUniqueName="[Table10].[Location Check #].[All]" dimensionUniqueName="[Table10]" displayFolder="" count="0" memberValueDatatype="130" unbalanced="0"/>
    <cacheHierarchy uniqueName="[Table10].[Reimbursement Check #]" caption="Reimbursement Check #" attribute="1" defaultMemberUniqueName="[Table10].[Reimbursement Check #].[All]" allUniqueName="[Table10].[Reimbursement Check #].[All]" dimensionUniqueName="[Table10]" displayFolder="" count="0" memberValueDatatype="130" unbalanced="0"/>
    <cacheHierarchy uniqueName="[Table10].[Envelope #]" caption="Envelope #" attribute="1" defaultMemberUniqueName="[Table10].[Envelope #].[All]" allUniqueName="[Table10].[Envelope #].[All]" dimensionUniqueName="[Table10]" displayFolder="" count="0" memberValueDatatype="20" unbalanced="0"/>
    <cacheHierarchy uniqueName="[Table10].[Reimbursement Sent]" caption="Reimbursement Sent" attribute="1" time="1" defaultMemberUniqueName="[Table10].[Reimbursement Sent].[All]" allUniqueName="[Table10].[Reimbursement Sent].[All]" dimensionUniqueName="[Table10]" displayFolder="" count="0" memberValueDatatype="7" unbalanced="0"/>
    <cacheHierarchy uniqueName="[Table10].[Date (Month)]" caption="Date (Month)" attribute="1" defaultMemberUniqueName="[Table10].[Date (Month)].[All]" allUniqueName="[Table10].[Date (Month)].[All]" dimensionUniqueName="[Table10]" displayFolder="" count="2" memberValueDatatype="130" unbalanced="0">
      <fieldsUsage count="2">
        <fieldUsage x="-1"/>
        <fieldUsage x="2"/>
      </fieldsUsage>
    </cacheHierarchy>
    <cacheHierarchy uniqueName="[Table10].[Date (Year)]" caption="Date (Year)" attribute="1" defaultMemberUniqueName="[Table10].[Date (Year)].[All]" allUniqueName="[Table10].[Date (Year)].[All]" dimensionUniqueName="[Table10]" displayFolder="" count="2" memberValueDatatype="130" unbalanced="0">
      <fieldsUsage count="2">
        <fieldUsage x="-1"/>
        <fieldUsage x="3"/>
      </fieldsUsage>
    </cacheHierarchy>
    <cacheHierarchy uniqueName="[Table10].[Date (Quarter)]" caption="Date (Quarter)" attribute="1" defaultMemberUniqueName="[Table10].[Date (Quarter)].[All]" allUniqueName="[Table10].[Date (Quarter)].[All]" dimensionUniqueName="[Table10]" displayFolder="" count="0" memberValueDatatype="130" unbalanced="0"/>
    <cacheHierarchy uniqueName="[Table10].[Date (Day)]" caption="Date (Day)" attribute="1" defaultMemberUniqueName="[Table10].[Date (Day)].[All]" allUniqueName="[Table10].[Date (Day)].[All]" dimensionUniqueName="[Table10]" displayFolder="" count="0" memberValueDatatype="130" unbalanced="0"/>
    <cacheHierarchy uniqueName="[Table10].[Date (Day Index)]" caption="Date (Day Index)" attribute="1" defaultMemberUniqueName="[Table10].[Date (Day Index)].[All]" allUniqueName="[Table10].[Date (Day Index)].[All]" dimensionUniqueName="[Table10]" displayFolder="" count="0" memberValueDatatype="5" unbalanced="0" hidden="1"/>
    <cacheHierarchy uniqueName="[Table10].[Date (Month Index)]" caption="Date (Month Index)" attribute="1" defaultMemberUniqueName="[Table10].[Date (Month Index)].[All]" allUniqueName="[Table10].[Date (Month Index)].[All]" dimensionUniqueName="[Table10]" displayFolder="" count="0" memberValueDatatype="20" unbalanced="0" hidden="1"/>
    <cacheHierarchy uniqueName="[Measures].[Count of Location Check #]" caption="Count of Location Check #" measure="1" displayFolder="" measureGroup="Table10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Ticket Count]" caption="Sum of Ticket Count" measure="1" displayFolder="" measureGroup="Table10" count="0" oneField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]" caption="Sum of Profit" measure="1" displayFolder="" measureGroup="Table10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Ticket Supply Cost]" caption="Sum of Ticket Supply Cost" measure="1" displayFolder="" measureGroup="Table10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SMAC Service Fee]" caption="Sum of SMAC Service Fee" measure="1" displayFolder="" measureGroup="Table10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Total Billable]" caption="Sum of Total Billable" measure="1" displayFolder="" measureGroup="Table10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Rep Commission]" caption="Count of Rep Commission" measure="1" displayFolder="" measureGroup="Table10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Name of Game]" caption="Name of Game" measure="1" displayFolder="" measureGroup="Table10" count="0" oneField="1">
      <fieldsUsage count="1">
        <fieldUsage x="6"/>
      </fieldsUsage>
    </cacheHierarchy>
    <cacheHierarchy uniqueName="[Measures].[Location Check No]" caption="Location Check No" measure="1" displayFolder="" measureGroup="Table10" count="0" oneField="1">
      <fieldsUsage count="1">
        <fieldUsage x="7"/>
      </fieldsUsage>
    </cacheHierarchy>
    <cacheHierarchy uniqueName="[Measures].[Commission]" caption="Commission" measure="1" displayFolder="" measureGroup="Table10" count="0" oneField="1">
      <fieldsUsage count="1">
        <fieldUsage x="10"/>
      </fieldsUsage>
    </cacheHierarchy>
    <cacheHierarchy uniqueName="[Measures].[__XL_Count Table10]" caption="__XL_Count Table10" measure="1" displayFolder="" measureGroup="Table10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Table10" uniqueName="[Table10]" caption="Table10"/>
  </dimensions>
  <measureGroups count="1">
    <measureGroup name="Table10" caption="Table10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izestevo" refreshedDate="45582.600667592589" createdVersion="8" refreshedVersion="8" minRefreshableVersion="3" recordCount="161" xr:uid="{04FDFD66-50F5-49A0-9B3D-877802B118A2}">
  <cacheSource type="worksheet">
    <worksheetSource name="Ticket_Forms"/>
  </cacheSource>
  <cacheFields count="11">
    <cacheField name="ID" numFmtId="0">
      <sharedItems containsSemiMixedTypes="0" containsString="0" containsNumber="1" containsInteger="1" minValue="1" maxValue="161"/>
    </cacheField>
    <cacheField name="Form Number" numFmtId="0">
      <sharedItems count="161">
        <s v="AR-1411SLE"/>
        <s v="ar-207ls2"/>
        <s v="AR-209L"/>
        <s v="AR-210LS2"/>
        <s v="ar-5520wccls"/>
        <s v="ar-6756"/>
        <s v="AR-7007M"/>
        <s v="AR-7017M"/>
        <s v="AR-7027M"/>
        <s v="AR-7037M"/>
        <s v="AR-7047M"/>
        <s v="AR-TH55"/>
        <s v="AR-YB29"/>
        <s v="AR-YB31LS"/>
        <s v="AR-YB41LS"/>
        <s v="AR-YB49"/>
        <s v="AR-YB51LS"/>
        <s v="AR-YB61LS"/>
        <s v="AR-YB71LS"/>
        <s v="AR-YF37"/>
        <s v="AR-YF38"/>
        <s v="AR-YF49"/>
        <s v="AR-YF50"/>
        <s v="AR-YF61"/>
        <s v="AR-YF62"/>
        <s v="AR-YF73"/>
        <s v="AR-YF74"/>
        <s v="AR-YF85"/>
        <s v="AR-YF86"/>
        <s v="AR-YG38LS"/>
        <s v="AR-YG39LS"/>
        <s v="AR-YG40LS"/>
        <s v="AR-YG41LS"/>
        <s v="AR-YG42LS"/>
        <s v="AR-YH02"/>
        <s v="AR-YH03"/>
        <s v="AR-YH16"/>
        <s v="AR-YH28"/>
        <s v="AR-YH29"/>
        <s v="AR-YH41"/>
        <s v="AR-YH42"/>
        <s v="AR-YH54"/>
        <s v="AR-YJ12"/>
        <s v="AR-YJ13"/>
        <s v="AR-YJ23"/>
        <s v="AR-YJ33"/>
        <s v="AR-YJ34"/>
        <s v="AR-YJ45"/>
        <s v="AR-YJ55"/>
        <s v="AR-YJ56"/>
        <s v="AR-YK22"/>
        <s v="AR-YK23"/>
        <s v="AR-YK32"/>
        <s v="AR-YK50"/>
        <s v="AR-YK58"/>
        <s v="AR-YK90LS"/>
        <s v="AR-YK91LS"/>
        <s v="AR-YK92LS"/>
        <s v="AR-YK93LS"/>
        <s v="AR-YK94LS"/>
        <s v="AR-YL02"/>
        <s v="AR-YL03"/>
        <s v="AR-YL22"/>
        <s v="AR-YL32"/>
        <s v="AR-YL41"/>
        <s v="AR-YL42"/>
        <s v="AR-YM02"/>
        <s v="AR-YM03"/>
        <s v="AR-YM11"/>
        <s v="AR-YM20"/>
        <s v="AR-YM21"/>
        <s v="AR-YM29"/>
        <s v="AR-YM30"/>
        <s v="AR-YM38"/>
        <s v="AR-YM39"/>
        <s v="AR-YN60"/>
        <s v="AR-YN67"/>
        <s v="AR-YN72"/>
        <s v="AR-YN78"/>
        <s v="AR-YN84"/>
        <s v="AR-YQ02"/>
        <s v="AR-YQ09"/>
        <s v="AR-YQ16"/>
        <s v="AR-YQ23"/>
        <s v="AR-YQ30"/>
        <s v="AR-YQ90LS"/>
        <s v="AR-YQ91LS"/>
        <s v="AR-YQ92LS"/>
        <s v="AR-YQ93LS"/>
        <s v="AR-YQ94LS"/>
        <s v="AR-YR02"/>
        <s v="AR-YR10"/>
        <s v="AR-YR18"/>
        <s v="AR-YR26"/>
        <s v="AR-YS93"/>
        <s v="AR-YT32LS"/>
        <s v="AR-YT91LS"/>
        <s v="AR-YU40LS"/>
        <s v="AR-YU53LS"/>
        <s v="AR-YU59"/>
        <s v="AR-YU66LS"/>
        <s v="AR-YU72"/>
        <s v="AR-YU79LS"/>
        <s v="AR-YU85"/>
        <s v="AR-YU92LS"/>
        <s v="AR-YW10LS"/>
        <s v="AR-YW23LS"/>
        <s v="AR-YW36LS"/>
        <s v="AR-YW49LS"/>
        <s v="AR-YW62LS"/>
        <s v="AR-YY02"/>
        <s v="AR-YY24"/>
        <s v="AR-YY35"/>
        <s v="AR-YY46"/>
        <s v="AR-ZB01"/>
        <s v="AR-ZB02"/>
        <s v="AR-ZB10LS"/>
        <s v="AR-ZB14"/>
        <s v="AR-ZB15"/>
        <s v="AR-ZB28"/>
        <s v="AR-ZB36LS"/>
        <s v="AR-ZB40"/>
        <s v="AR-ZB41"/>
        <s v="AR-ZB53"/>
        <s v="AR-ZB54"/>
        <s v="AR-ZB62LS"/>
        <s v="AR-ZZ3209LS2"/>
        <s v="AR-ZZ3240"/>
        <s v="BBB0056"/>
        <s v="BHH0062"/>
        <s v="BOB0058"/>
        <s v="CJC0059"/>
        <s v="DP-17260"/>
        <s v="DP-17464"/>
        <s v="DP-70705"/>
        <s v="DP-70705-1A"/>
        <s v="DP-951-002-DP1"/>
        <s v="MOM0061"/>
        <s v="SP-60687N"/>
        <s v="SP-62256N"/>
        <s v="TC-8995"/>
        <s v="TC-8996"/>
        <s v="UN-ANT6320LSA"/>
        <s v="UN-APL6320LSA"/>
        <s v="UN-BAR6320LSA"/>
        <s v="UN-CMP6320LSA"/>
        <s v="UN-DMD6320LSA"/>
        <s v="UN-GMS6320LSA"/>
        <s v="UN-LOP6320LSA"/>
        <s v="UN-NTL6320LSA"/>
        <s v="UN-RKS6320LSA"/>
        <s v="UN-SALU6320L599"/>
        <s v="UN-SMPL6320LSA"/>
        <s v="UN-TRUE500D"/>
        <s v="UN-WNGS6320L599"/>
        <s v="WHW0057"/>
        <s v="WWG0060"/>
        <s v="BTB0083"/>
        <s v="WSKJ250R"/>
        <s v="FSR0085"/>
        <s v="WHD0084"/>
      </sharedItems>
    </cacheField>
    <cacheField name="Game Name" numFmtId="0">
      <sharedItems count="112">
        <s v="Irish Derby"/>
        <s v="Crowns and Bars"/>
        <s v="Criss Cross"/>
        <s v="Big 5"/>
        <s v="Busting The Vault"/>
        <s v="Chips A Plenty"/>
        <s v="Dream Homes"/>
        <s v="Drinks On Me"/>
        <s v="Shot and A Beer"/>
        <s v="Beer Fountain"/>
        <s v="Captain Cash"/>
        <s v="Hit Me"/>
        <s v="9 Iron"/>
        <s v="Brace Yourself"/>
        <s v="Merlot Money"/>
        <s v="Rotten to the Core"/>
        <s v="Twist Of Lemon"/>
        <s v="All Too Reel"/>
        <s v="Bar Hopping"/>
        <s v="Fast Lane"/>
        <s v="Pork Barrel"/>
        <s v="Cash Hunter"/>
        <s v="Spin to Win"/>
        <s v="Malt Vault"/>
        <s v="Haul Of Fame"/>
        <s v="Winning Streak"/>
        <s v="Down the Hatch"/>
        <s v="Cash on the Run"/>
        <s v="The Perfect Pint"/>
        <s v="Ale in the Family"/>
        <s v="Sea Sick"/>
        <s v="Duty"/>
        <s v="Make Mine a Double"/>
        <s v="Diamonds and Hearts"/>
        <s v="Moon Walk"/>
        <s v="Punch Drunk"/>
        <s v="No Finer Diner"/>
        <s v="Mud Slide"/>
        <s v="Bananarita"/>
        <s v="Work Hazard"/>
        <s v="Gin and Tonic"/>
        <s v="Aces and 8's"/>
        <s v="Bucks N Trucks"/>
        <s v="Pizza With Wings"/>
        <s v="Bourbon Bomber"/>
        <s v="House Party"/>
        <s v="Diamonds, Rubies, and Riches"/>
        <s v="Weekend Bender"/>
        <s v="Bottom of the Barrel"/>
        <s v="Bourbon Nights"/>
        <s v="Geezer Pleaser"/>
        <s v="Bent Out Of Shape"/>
        <s v="Sloppy Sliders"/>
        <s v="You Need a Beer"/>
        <s v="Fish and Chips"/>
        <s v="Saloon Keeper"/>
        <s v="Mega Reel Power"/>
        <s v="Steers and Beers"/>
        <s v="Mistle Dough"/>
        <s v="Cocktails and Coconuts"/>
        <s v="Outta This World"/>
        <s v="Bottle Service"/>
        <s v="Spot Me"/>
        <s v="Bourbon Renewal"/>
        <s v="Mattress Money"/>
        <s v="The Wild Side"/>
        <s v="In High Spirits"/>
        <s v="Accidents Will Happen"/>
        <s v="Dealer's Choice"/>
        <s v="Name Your Poison"/>
        <s v="Pub Crawl"/>
        <s v="Wine Time"/>
        <s v="Spending the Money"/>
        <s v="Bull Market"/>
        <s v="Lovely Loot"/>
        <s v="Rise and Wine"/>
        <s v="I Got My Eye On You"/>
        <s v="Good Rockin Daddy"/>
        <s v="7 Deadly Gins"/>
        <s v="Zip Zap"/>
        <s v="Badda Bing Bank"/>
        <s v="Big Hit Heist"/>
        <s v="Bootleg Bottles"/>
        <s v="Car Jack Cash"/>
        <s v="Prize Power"/>
        <s v="You Can Win"/>
        <s v="North Star 12"/>
        <s v="Sun Dance"/>
        <s v="Mob Money"/>
        <s v="Banana Joe"/>
        <s v="Jungle Joe"/>
        <s v="Bet Buster"/>
        <s v="Cash Advance"/>
        <s v="Ante Up"/>
        <s v="A-Paw-Ling Pooches"/>
        <s v="Bar The Slots"/>
        <s v="Campin' Buddies"/>
        <s v="Diamonds and Pearls"/>
        <s v="Gimme Sum"/>
        <s v="Leader of the Pack"/>
        <s v="Night Life"/>
        <s v="On The Rocks"/>
        <s v="We Salute You"/>
        <s v="Simple Life"/>
        <s v="True Heros"/>
        <s v="Wings of Liberty"/>
        <s v="Whiskey Wealth"/>
        <s v="Wealthy Wise Guys"/>
        <s v="Bad To the Bone"/>
        <s v="Whiskey Joe"/>
        <s v="Filthy Stinkin' Rich"/>
        <s v="Whoa Doggie"/>
      </sharedItems>
    </cacheField>
    <cacheField name="Game Style" numFmtId="0">
      <sharedItems/>
    </cacheField>
    <cacheField name="Ticket Count" numFmtId="164">
      <sharedItems containsSemiMixedTypes="0" containsString="0" containsNumber="1" containsInteger="1" minValue="885" maxValue="12180"/>
    </cacheField>
    <cacheField name="Ticket Value" numFmtId="165">
      <sharedItems containsSemiMixedTypes="0" containsString="0" containsNumber="1" containsInteger="1" minValue="1" maxValue="10"/>
    </cacheField>
    <cacheField name="Revenue" numFmtId="165">
      <sharedItems containsSemiMixedTypes="0" containsString="0" containsNumber="1" containsInteger="1" minValue="885" maxValue="42000"/>
    </cacheField>
    <cacheField name="Ideal Profit" numFmtId="165">
      <sharedItems containsSemiMixedTypes="0" containsString="0" containsNumber="1" containsInteger="1" minValue="235" maxValue="9800"/>
    </cacheField>
    <cacheField name="Prizes" numFmtId="165">
      <sharedItems containsSemiMixedTypes="0" containsString="0" containsNumber="1" containsInteger="1" minValue="650" maxValue="35750"/>
    </cacheField>
    <cacheField name="Last Sale" numFmtId="165">
      <sharedItems containsSemiMixedTypes="0" containsString="0" containsNumber="1" containsInteger="1" minValue="0" maxValue="1000"/>
    </cacheField>
    <cacheField name="Location Rent" numFmtId="165">
      <sharedItems containsSemiMixedTypes="0" containsString="0" containsNumber="1" containsInteger="1" minValue="53" maxValue="252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25">
  <r>
    <n v="1220"/>
    <s v="Reimbursement Sent"/>
    <n v="100001"/>
    <x v="0"/>
    <x v="0"/>
    <s v="Melron Inc DBA Mulligans"/>
    <x v="0"/>
    <x v="0"/>
    <n v="0"/>
    <n v="0"/>
    <x v="0"/>
    <s v="GameCo"/>
    <x v="0"/>
    <n v="3000"/>
    <n v="1"/>
    <n v="3000"/>
    <n v="2250"/>
    <n v="750"/>
    <n v="180"/>
    <s v="Flat Per Ticket"/>
    <n v="210.00000000000003"/>
    <n v="102"/>
    <n v="108.00000000000003"/>
    <n v="0"/>
    <n v="1234"/>
    <n v="1003"/>
    <n v="1002"/>
    <d v="2024-10-05T00:00:00"/>
  </r>
  <r>
    <n v="1221"/>
    <s v="Reimbursement Sent"/>
    <n v="100001"/>
    <x v="0"/>
    <x v="0"/>
    <s v="Melron Inc DBA Mulligans"/>
    <x v="0"/>
    <x v="0"/>
    <n v="0"/>
    <n v="0"/>
    <x v="1"/>
    <s v="GameCo"/>
    <x v="1"/>
    <n v="5520"/>
    <n v="1"/>
    <n v="5520"/>
    <n v="4560"/>
    <n v="960"/>
    <n v="331"/>
    <s v="Flat Per Ticket"/>
    <n v="386.40000000000003"/>
    <n v="186"/>
    <n v="200.40000000000003"/>
    <n v="0"/>
    <n v="1234"/>
    <n v="1004"/>
    <n v="1002"/>
    <d v="2024-10-05T00:00:00"/>
  </r>
  <r>
    <n v="1222"/>
    <s v="Reimbursement Sent"/>
    <n v="100001"/>
    <x v="0"/>
    <x v="0"/>
    <s v="Melron Inc DBA Mulligans"/>
    <x v="0"/>
    <x v="0"/>
    <n v="0"/>
    <n v="0"/>
    <x v="2"/>
    <s v="GameCo"/>
    <x v="2"/>
    <n v="6320"/>
    <n v="1"/>
    <n v="6320"/>
    <n v="4745"/>
    <n v="1575"/>
    <n v="379"/>
    <s v="Flat Per Ticket"/>
    <n v="442.40000000000003"/>
    <n v="212"/>
    <n v="230.40000000000003"/>
    <n v="0"/>
    <n v="1234"/>
    <n v="1005"/>
    <n v="1002"/>
    <d v="2024-10-05T00:00:00"/>
  </r>
  <r>
    <n v="1223"/>
    <s v="Reimbursement Sent"/>
    <n v="100001"/>
    <x v="0"/>
    <x v="0"/>
    <s v="Melron Inc DBA Mulligans"/>
    <x v="0"/>
    <x v="0"/>
    <n v="0"/>
    <n v="0"/>
    <x v="3"/>
    <s v="Bingo Boss"/>
    <x v="3"/>
    <n v="5460"/>
    <n v="1"/>
    <n v="5460"/>
    <n v="4500"/>
    <n v="960"/>
    <n v="327"/>
    <s v="Flat Per Ticket"/>
    <n v="436.8"/>
    <n v="281.19"/>
    <n v="155.61000000000001"/>
    <n v="0"/>
    <n v="1234"/>
    <n v="1006"/>
    <n v="1002"/>
    <d v="2024-10-05T00:00:00"/>
  </r>
  <r>
    <n v="1224"/>
    <s v="Active"/>
    <n v="100002"/>
    <x v="1"/>
    <x v="1"/>
    <s v=""/>
    <x v="1"/>
    <x v="1"/>
    <e v="#N/A"/>
    <e v="#N/A"/>
    <x v="4"/>
    <e v="#N/A"/>
    <x v="4"/>
    <m/>
    <m/>
    <m/>
    <m/>
    <m/>
    <m/>
    <e v="#N/A"/>
    <m/>
    <m/>
    <m/>
    <m/>
    <m/>
    <m/>
    <m/>
    <m/>
  </r>
  <r>
    <n v="1225"/>
    <s v="Active"/>
    <n v="100002"/>
    <x v="1"/>
    <x v="1"/>
    <s v=""/>
    <x v="1"/>
    <x v="1"/>
    <e v="#N/A"/>
    <e v="#N/A"/>
    <x v="4"/>
    <e v="#N/A"/>
    <x v="4"/>
    <m/>
    <m/>
    <m/>
    <m/>
    <m/>
    <m/>
    <e v="#N/A"/>
    <m/>
    <m/>
    <m/>
    <m/>
    <m/>
    <m/>
    <m/>
    <m/>
  </r>
  <r>
    <n v="1"/>
    <s v="Reimbursement Sent"/>
    <m/>
    <x v="2"/>
    <x v="2"/>
    <n v="0"/>
    <x v="2"/>
    <x v="0"/>
    <n v="0"/>
    <n v="0"/>
    <x v="5"/>
    <s v="GameCo"/>
    <x v="0"/>
    <n v="3000"/>
    <n v="1"/>
    <n v="3000"/>
    <n v="2250"/>
    <n v="750"/>
    <n v="180"/>
    <s v="Percentage"/>
    <n v="207"/>
    <n v="102"/>
    <n v="75"/>
    <n v="30"/>
    <s v="########"/>
    <n v="6430"/>
    <n v="1001"/>
    <d v="2024-01-26T00:00:00"/>
  </r>
  <r>
    <n v="2"/>
    <s v="Reimbursement Sent"/>
    <m/>
    <x v="2"/>
    <x v="3"/>
    <n v="0"/>
    <x v="2"/>
    <x v="0"/>
    <s v="M Comella Enterprises"/>
    <n v="82.8"/>
    <x v="6"/>
    <s v="GameCo"/>
    <x v="1"/>
    <n v="5520"/>
    <n v="1"/>
    <n v="5520"/>
    <n v="4560"/>
    <n v="960"/>
    <n v="331"/>
    <s v="Percentage"/>
    <n v="337.2"/>
    <n v="186"/>
    <n v="96"/>
    <n v="55.2"/>
    <s v="########"/>
    <n v="6431"/>
    <n v="1002"/>
    <d v="2024-01-26T00:00:00"/>
  </r>
  <r>
    <n v="3"/>
    <s v="Reimbursement Sent"/>
    <m/>
    <x v="2"/>
    <x v="4"/>
    <n v="0"/>
    <x v="2"/>
    <x v="0"/>
    <n v="0"/>
    <n v="0"/>
    <x v="7"/>
    <s v="GameCo"/>
    <x v="5"/>
    <n v="4000"/>
    <n v="1"/>
    <n v="4000"/>
    <n v="3002"/>
    <n v="998"/>
    <n v="240"/>
    <s v="Percentage"/>
    <n v="274"/>
    <n v="134"/>
    <n v="100"/>
    <n v="40"/>
    <n v="2388"/>
    <n v="6432"/>
    <n v="1003"/>
    <d v="2024-01-26T00:00:00"/>
  </r>
  <r>
    <n v="4"/>
    <s v="Reimbursement Sent"/>
    <m/>
    <x v="2"/>
    <x v="4"/>
    <n v="0"/>
    <x v="2"/>
    <x v="0"/>
    <n v="0"/>
    <n v="0"/>
    <x v="8"/>
    <s v="GameCo"/>
    <x v="6"/>
    <n v="4560"/>
    <n v="1"/>
    <n v="4560"/>
    <n v="3460"/>
    <n v="1100"/>
    <n v="273"/>
    <s v="Percentage"/>
    <n v="301.60000000000002"/>
    <n v="146"/>
    <n v="110"/>
    <n v="45.6"/>
    <n v="2388"/>
    <n v="6433"/>
    <n v="1003"/>
    <d v="2024-01-26T00:00:00"/>
  </r>
  <r>
    <n v="5"/>
    <s v="Reimbursement Sent"/>
    <m/>
    <x v="3"/>
    <x v="5"/>
    <n v="0"/>
    <x v="2"/>
    <x v="0"/>
    <s v="B and B Music"/>
    <n v="81.900000000000006"/>
    <x v="9"/>
    <s v="Bingo Boss"/>
    <x v="3"/>
    <n v="5460"/>
    <n v="1"/>
    <n v="5460"/>
    <n v="4500"/>
    <n v="960"/>
    <n v="327"/>
    <s v="Percentage"/>
    <n v="431.79"/>
    <n v="281.19"/>
    <n v="96"/>
    <n v="54.6"/>
    <s v="########"/>
    <n v="6434"/>
    <n v="1004"/>
    <d v="2024-01-27T00:00:00"/>
  </r>
  <r>
    <n v="6"/>
    <s v="Reimbursement Sent"/>
    <m/>
    <x v="3"/>
    <x v="6"/>
    <n v="0"/>
    <x v="2"/>
    <x v="0"/>
    <n v="0"/>
    <n v="0"/>
    <x v="10"/>
    <s v="GameCo"/>
    <x v="5"/>
    <n v="4000"/>
    <n v="1"/>
    <n v="4000"/>
    <n v="3002"/>
    <n v="998"/>
    <n v="240"/>
    <s v="Percentage"/>
    <n v="274"/>
    <n v="134"/>
    <n v="100"/>
    <n v="40"/>
    <n v="2818"/>
    <n v="6435"/>
    <n v="1005"/>
    <d v="2024-01-27T00:00:00"/>
  </r>
  <r>
    <n v="7"/>
    <s v="Reimbursement Sent"/>
    <m/>
    <x v="3"/>
    <x v="6"/>
    <n v="0"/>
    <x v="2"/>
    <x v="0"/>
    <n v="0"/>
    <n v="0"/>
    <x v="11"/>
    <s v="GameCo"/>
    <x v="7"/>
    <n v="4000"/>
    <n v="1"/>
    <n v="4000"/>
    <n v="3002"/>
    <n v="998"/>
    <n v="240"/>
    <s v="Percentage"/>
    <n v="274"/>
    <n v="134"/>
    <n v="100"/>
    <n v="40"/>
    <n v="2818"/>
    <n v="6436"/>
    <n v="1005"/>
    <d v="2024-01-27T00:00:00"/>
  </r>
  <r>
    <n v="8"/>
    <s v="Reimbursement Sent"/>
    <m/>
    <x v="3"/>
    <x v="6"/>
    <n v="0"/>
    <x v="2"/>
    <x v="0"/>
    <n v="0"/>
    <n v="0"/>
    <x v="12"/>
    <s v="GameCo"/>
    <x v="1"/>
    <n v="5520"/>
    <n v="1"/>
    <n v="5520"/>
    <n v="4560"/>
    <n v="960"/>
    <n v="331"/>
    <s v="Percentage"/>
    <n v="337.2"/>
    <n v="186"/>
    <n v="96"/>
    <n v="55.2"/>
    <n v="2818"/>
    <n v="6437"/>
    <n v="1005"/>
    <d v="2024-01-27T00:00:00"/>
  </r>
  <r>
    <n v="9"/>
    <s v="Reimbursement Sent"/>
    <m/>
    <x v="3"/>
    <x v="7"/>
    <n v="0"/>
    <x v="2"/>
    <x v="0"/>
    <s v="Greg Brown"/>
    <n v="80"/>
    <x v="13"/>
    <s v="GameCo"/>
    <x v="8"/>
    <n v="4000"/>
    <n v="1"/>
    <n v="4000"/>
    <n v="3102"/>
    <n v="898"/>
    <n v="240"/>
    <s v="Percentage"/>
    <n v="264"/>
    <n v="134"/>
    <n v="90"/>
    <n v="40"/>
    <n v="7067"/>
    <n v="6438"/>
    <n v="1006"/>
    <d v="2024-01-27T00:00:00"/>
  </r>
  <r>
    <n v="10"/>
    <s v="Reimbursement Sent"/>
    <m/>
    <x v="3"/>
    <x v="7"/>
    <n v="0"/>
    <x v="2"/>
    <x v="0"/>
    <s v="Greg Brown"/>
    <n v="80"/>
    <x v="14"/>
    <e v="#N/A"/>
    <x v="9"/>
    <n v="4000"/>
    <n v="1"/>
    <n v="4000"/>
    <n v="3102"/>
    <n v="898"/>
    <n v="240"/>
    <s v="Percentage"/>
    <n v="255"/>
    <n v="125"/>
    <n v="90"/>
    <n v="40"/>
    <n v="7067"/>
    <n v="6439"/>
    <n v="1006"/>
    <d v="2024-01-27T00:00:00"/>
  </r>
  <r>
    <n v="11"/>
    <s v="Reimbursement Sent"/>
    <m/>
    <x v="3"/>
    <x v="8"/>
    <n v="0"/>
    <x v="2"/>
    <x v="0"/>
    <s v="B and B Music"/>
    <n v="60"/>
    <x v="15"/>
    <e v="#N/A"/>
    <x v="9"/>
    <n v="4000"/>
    <n v="1"/>
    <n v="4000"/>
    <n v="3102"/>
    <n v="898"/>
    <n v="240"/>
    <s v="Percentage"/>
    <n v="255"/>
    <n v="125"/>
    <n v="90"/>
    <n v="40"/>
    <n v="7067"/>
    <n v="6440"/>
    <n v="1007"/>
    <d v="2024-01-27T00:00:00"/>
  </r>
  <r>
    <n v="12"/>
    <s v="Reimbursement Sent"/>
    <m/>
    <x v="3"/>
    <x v="8"/>
    <n v="0"/>
    <x v="2"/>
    <x v="0"/>
    <s v="B and B Music"/>
    <n v="60"/>
    <x v="16"/>
    <s v="GameCo"/>
    <x v="10"/>
    <n v="4000"/>
    <n v="1"/>
    <n v="4000"/>
    <n v="3102"/>
    <n v="898"/>
    <n v="240"/>
    <s v="Percentage"/>
    <n v="264"/>
    <n v="134"/>
    <n v="90"/>
    <n v="40"/>
    <n v="7067"/>
    <n v="6441"/>
    <n v="1007"/>
    <d v="2024-01-27T00:00:00"/>
  </r>
  <r>
    <n v="13"/>
    <s v="Reimbursement Sent"/>
    <m/>
    <x v="3"/>
    <x v="9"/>
    <n v="0"/>
    <x v="2"/>
    <x v="0"/>
    <s v="B and B Music"/>
    <n v="60"/>
    <x v="17"/>
    <s v="GameCo"/>
    <x v="7"/>
    <n v="4000"/>
    <n v="1"/>
    <n v="4000"/>
    <n v="3102"/>
    <n v="898"/>
    <n v="240"/>
    <s v="Percentage"/>
    <n v="264"/>
    <n v="134"/>
    <n v="90"/>
    <n v="40"/>
    <n v="4951"/>
    <n v="6442"/>
    <n v="1008"/>
    <d v="2024-01-27T00:00:00"/>
  </r>
  <r>
    <n v="14"/>
    <s v="Reimbursement Sent"/>
    <m/>
    <x v="3"/>
    <x v="9"/>
    <n v="0"/>
    <x v="2"/>
    <x v="0"/>
    <s v="B and B Music"/>
    <n v="60"/>
    <x v="18"/>
    <s v="GameCo"/>
    <x v="8"/>
    <n v="4000"/>
    <n v="1"/>
    <n v="4000"/>
    <n v="3102"/>
    <n v="898"/>
    <n v="240"/>
    <s v="Percentage"/>
    <n v="264"/>
    <n v="134"/>
    <n v="90"/>
    <n v="40"/>
    <n v="4951"/>
    <n v="6443"/>
    <n v="1008"/>
    <d v="2024-01-27T00:00:00"/>
  </r>
  <r>
    <n v="15"/>
    <s v="Reimbursement Sent"/>
    <m/>
    <x v="3"/>
    <x v="7"/>
    <n v="0"/>
    <x v="2"/>
    <x v="0"/>
    <s v="Greg Brown"/>
    <n v="80"/>
    <x v="19"/>
    <s v="GameCo"/>
    <x v="11"/>
    <n v="4000"/>
    <n v="1"/>
    <n v="4000"/>
    <n v="3102"/>
    <n v="898"/>
    <n v="240"/>
    <s v="Percentage"/>
    <n v="264"/>
    <n v="134"/>
    <n v="90"/>
    <n v="40"/>
    <n v="4951"/>
    <n v="6444"/>
    <n v="1009"/>
    <d v="2024-01-27T00:00:00"/>
  </r>
  <r>
    <n v="16"/>
    <s v="Reimbursement Sent"/>
    <m/>
    <x v="3"/>
    <x v="7"/>
    <n v="0"/>
    <x v="2"/>
    <x v="0"/>
    <s v="Greg Brown"/>
    <n v="80"/>
    <x v="20"/>
    <s v="GameCo"/>
    <x v="12"/>
    <n v="4000"/>
    <n v="1"/>
    <n v="4000"/>
    <n v="3102"/>
    <n v="898"/>
    <n v="240"/>
    <s v="Percentage"/>
    <n v="264"/>
    <n v="134"/>
    <n v="90"/>
    <n v="40"/>
    <n v="4951"/>
    <n v="6445"/>
    <n v="1009"/>
    <d v="2024-01-27T00:00:00"/>
  </r>
  <r>
    <n v="17"/>
    <s v="Reimbursement Sent"/>
    <m/>
    <x v="3"/>
    <x v="0"/>
    <s v="Melron Inc DBA Mulligans"/>
    <x v="2"/>
    <x v="0"/>
    <n v="0"/>
    <n v="0"/>
    <x v="21"/>
    <s v="GameCo"/>
    <x v="13"/>
    <n v="9959"/>
    <n v="1"/>
    <n v="9959"/>
    <n v="7840"/>
    <n v="2119"/>
    <n v="597"/>
    <s v="Percentage"/>
    <n v="640.59"/>
    <n v="329"/>
    <n v="212"/>
    <n v="99.59"/>
    <n v="1682"/>
    <n v="6446"/>
    <n v="1010"/>
    <d v="2024-01-27T00:00:00"/>
  </r>
  <r>
    <n v="18"/>
    <s v="Reimbursement Sent"/>
    <m/>
    <x v="3"/>
    <x v="0"/>
    <s v="Melron Inc DBA Mulligans"/>
    <x v="2"/>
    <x v="0"/>
    <n v="0"/>
    <n v="0"/>
    <x v="22"/>
    <s v="GameCo"/>
    <x v="14"/>
    <n v="6320"/>
    <n v="1"/>
    <n v="6320"/>
    <n v="4745"/>
    <n v="1575"/>
    <n v="379"/>
    <s v="Percentage"/>
    <n v="433.2"/>
    <n v="212"/>
    <n v="158"/>
    <n v="63.2"/>
    <n v="1682"/>
    <n v="6447"/>
    <n v="1010"/>
    <d v="2024-01-27T00:00:00"/>
  </r>
  <r>
    <n v="19"/>
    <s v="Reimbursement Sent"/>
    <m/>
    <x v="3"/>
    <x v="0"/>
    <s v="Melron Inc DBA Mulligans"/>
    <x v="2"/>
    <x v="0"/>
    <n v="0"/>
    <n v="0"/>
    <x v="23"/>
    <s v="GameCo"/>
    <x v="1"/>
    <n v="5520"/>
    <n v="1"/>
    <n v="5520"/>
    <n v="4560"/>
    <n v="960"/>
    <n v="331"/>
    <s v="Percentage"/>
    <n v="337.2"/>
    <n v="186"/>
    <n v="96"/>
    <n v="55.2"/>
    <n v="1682"/>
    <n v="6448"/>
    <n v="1010"/>
    <d v="2024-01-27T00:00:00"/>
  </r>
  <r>
    <n v="20"/>
    <s v="Reimbursement Sent"/>
    <m/>
    <x v="3"/>
    <x v="0"/>
    <s v="Melron Inc DBA Mulligans"/>
    <x v="2"/>
    <x v="0"/>
    <n v="0"/>
    <n v="0"/>
    <x v="24"/>
    <s v="GameCo"/>
    <x v="1"/>
    <n v="5520"/>
    <n v="1"/>
    <n v="5520"/>
    <n v="4560"/>
    <n v="960"/>
    <n v="331"/>
    <s v="Percentage"/>
    <n v="337.2"/>
    <n v="186"/>
    <n v="96"/>
    <n v="55.2"/>
    <n v="1682"/>
    <n v="6449"/>
    <n v="1010"/>
    <d v="2024-01-27T00:00:00"/>
  </r>
  <r>
    <n v="21"/>
    <s v="Reimbursement Sent"/>
    <m/>
    <x v="3"/>
    <x v="0"/>
    <s v="Melron Inc DBA Mulligans"/>
    <x v="2"/>
    <x v="0"/>
    <n v="0"/>
    <n v="0"/>
    <x v="25"/>
    <s v="GameCo"/>
    <x v="1"/>
    <n v="5520"/>
    <n v="1"/>
    <n v="5520"/>
    <n v="4560"/>
    <n v="960"/>
    <n v="331"/>
    <s v="Percentage"/>
    <n v="337.2"/>
    <n v="186"/>
    <n v="96"/>
    <n v="55.2"/>
    <n v="1682"/>
    <n v="6450"/>
    <n v="1010"/>
    <d v="2024-01-27T00:00:00"/>
  </r>
  <r>
    <n v="22"/>
    <s v="Reimbursement Sent"/>
    <m/>
    <x v="3"/>
    <x v="10"/>
    <n v="0"/>
    <x v="3"/>
    <x v="0"/>
    <s v="Combros"/>
    <n v="82.8"/>
    <x v="26"/>
    <s v="GameCo"/>
    <x v="1"/>
    <n v="5520"/>
    <n v="1"/>
    <n v="5520"/>
    <n v="4560"/>
    <n v="960"/>
    <n v="331"/>
    <s v="Flat Per Ticket"/>
    <n v="358.8"/>
    <n v="186"/>
    <n v="172.8"/>
    <m/>
    <n v="1187"/>
    <n v="7003"/>
    <n v="1011"/>
    <d v="2024-01-27T00:00:00"/>
  </r>
  <r>
    <n v="23"/>
    <s v="Reimbursement Sent"/>
    <m/>
    <x v="3"/>
    <x v="11"/>
    <n v="0"/>
    <x v="4"/>
    <x v="0"/>
    <n v="0"/>
    <n v="0"/>
    <x v="27"/>
    <s v="GameCo"/>
    <x v="15"/>
    <n v="3990"/>
    <n v="1"/>
    <n v="3990"/>
    <n v="3300"/>
    <n v="690"/>
    <n v="239"/>
    <s v="Flat Per Ticket"/>
    <n v="107.35"/>
    <n v="0"/>
    <n v="107.35"/>
    <m/>
    <s v="########"/>
    <n v="8377"/>
    <n v="1012"/>
    <d v="2024-01-27T00:00:00"/>
  </r>
  <r>
    <n v="24"/>
    <s v="Reimbursement Sent"/>
    <m/>
    <x v="4"/>
    <x v="12"/>
    <n v="0"/>
    <x v="5"/>
    <x v="0"/>
    <s v="Combros"/>
    <n v="69.3"/>
    <x v="28"/>
    <s v="Bingo Boss"/>
    <x v="16"/>
    <n v="4620"/>
    <n v="1"/>
    <n v="4620"/>
    <n v="3720"/>
    <n v="900"/>
    <n v="277"/>
    <s v="Flat Per Ticket"/>
    <n v="369.6"/>
    <n v="237.93"/>
    <n v="131.66999999999999"/>
    <m/>
    <s v="####"/>
    <n v="1112"/>
    <n v="1013"/>
    <d v="2024-01-28T00:00:00"/>
  </r>
  <r>
    <n v="25"/>
    <s v="Reimbursement Sent"/>
    <m/>
    <x v="4"/>
    <x v="12"/>
    <n v="0"/>
    <x v="5"/>
    <x v="0"/>
    <s v="Combros"/>
    <n v="60"/>
    <x v="29"/>
    <e v="#N/A"/>
    <x v="17"/>
    <n v="4000"/>
    <n v="1"/>
    <n v="4000"/>
    <n v="3002"/>
    <n v="998"/>
    <n v="240"/>
    <s v="Flat Per Ticket"/>
    <n v="260"/>
    <n v="125"/>
    <n v="135"/>
    <m/>
    <s v="####"/>
    <n v="1113"/>
    <n v="1013"/>
    <d v="2024-01-28T00:00:00"/>
  </r>
  <r>
    <n v="26"/>
    <s v="Reimbursement Sent"/>
    <m/>
    <x v="4"/>
    <x v="13"/>
    <n v="0"/>
    <x v="2"/>
    <x v="0"/>
    <n v="0"/>
    <n v="0"/>
    <x v="30"/>
    <s v="GameCo"/>
    <x v="18"/>
    <n v="4000"/>
    <n v="1"/>
    <n v="4000"/>
    <n v="3000"/>
    <n v="1000"/>
    <n v="240"/>
    <s v="Percentage"/>
    <n v="274"/>
    <n v="134"/>
    <n v="100"/>
    <n v="40"/>
    <n v="1871"/>
    <n v="6451"/>
    <n v="1014"/>
    <d v="2024-01-28T00:00:00"/>
  </r>
  <r>
    <n v="27"/>
    <s v="Reimbursement Sent"/>
    <m/>
    <x v="4"/>
    <x v="13"/>
    <n v="0"/>
    <x v="2"/>
    <x v="0"/>
    <n v="0"/>
    <n v="0"/>
    <x v="31"/>
    <s v="GameCo"/>
    <x v="6"/>
    <n v="4560"/>
    <n v="1"/>
    <n v="4560"/>
    <n v="3460"/>
    <n v="1100"/>
    <n v="273"/>
    <s v="Percentage"/>
    <n v="301.60000000000002"/>
    <n v="146"/>
    <n v="110"/>
    <n v="45.6"/>
    <n v="1871"/>
    <n v="6452"/>
    <n v="1014"/>
    <d v="2024-01-28T00:00:00"/>
  </r>
  <r>
    <n v="28"/>
    <s v="Reimbursement Sent"/>
    <m/>
    <x v="5"/>
    <x v="14"/>
    <n v="0"/>
    <x v="5"/>
    <x v="0"/>
    <s v="M Comella Enterprises"/>
    <n v="94.8"/>
    <x v="32"/>
    <s v="GameCo"/>
    <x v="19"/>
    <n v="6320"/>
    <n v="1"/>
    <n v="6320"/>
    <n v="4745"/>
    <n v="1575"/>
    <n v="379"/>
    <s v="Flat Per Ticket"/>
    <n v="198.8"/>
    <n v="0"/>
    <n v="198.8"/>
    <m/>
    <n v="9770"/>
    <n v="1116"/>
    <n v="1015"/>
    <d v="2024-01-29T00:00:00"/>
  </r>
  <r>
    <n v="29"/>
    <s v="Reimbursement Sent"/>
    <m/>
    <x v="5"/>
    <x v="15"/>
    <n v="0"/>
    <x v="5"/>
    <x v="0"/>
    <s v="Combros"/>
    <n v="82.8"/>
    <x v="33"/>
    <s v="GameCo"/>
    <x v="1"/>
    <n v="5520"/>
    <n v="1"/>
    <n v="5520"/>
    <n v="4560"/>
    <n v="960"/>
    <n v="331"/>
    <s v="Flat Per Ticket"/>
    <n v="172.8"/>
    <n v="0"/>
    <n v="172.8"/>
    <m/>
    <n v="1112"/>
    <n v="1117"/>
    <n v="1016"/>
    <d v="2024-01-29T00:00:00"/>
  </r>
  <r>
    <n v="30"/>
    <s v="Reimbursement Sent"/>
    <m/>
    <x v="5"/>
    <x v="16"/>
    <n v="0"/>
    <x v="5"/>
    <x v="0"/>
    <s v="M Comella Enterprises"/>
    <n v="94.8"/>
    <x v="34"/>
    <s v="GameCo"/>
    <x v="2"/>
    <n v="6320"/>
    <n v="1"/>
    <n v="6320"/>
    <n v="4745"/>
    <n v="1575"/>
    <n v="379"/>
    <s v="Flat Per Ticket"/>
    <n v="198.8"/>
    <n v="0"/>
    <n v="198.8"/>
    <m/>
    <n v="8625"/>
    <n v="1118"/>
    <n v="1017"/>
    <d v="2024-01-29T00:00:00"/>
  </r>
  <r>
    <n v="31"/>
    <s v="Reimbursement Sent"/>
    <m/>
    <x v="5"/>
    <x v="17"/>
    <n v="0"/>
    <x v="2"/>
    <x v="0"/>
    <n v="0"/>
    <n v="0"/>
    <x v="35"/>
    <s v="GameCo"/>
    <x v="0"/>
    <n v="3000"/>
    <n v="1"/>
    <n v="3000"/>
    <n v="2250"/>
    <n v="750"/>
    <n v="180"/>
    <s v="Percentage"/>
    <n v="207"/>
    <n v="102"/>
    <n v="75"/>
    <n v="30"/>
    <n v="2479"/>
    <n v="6453"/>
    <n v="1018"/>
    <d v="2024-01-29T00:00:00"/>
  </r>
  <r>
    <n v="32"/>
    <s v="Reimbursement Sent"/>
    <m/>
    <x v="5"/>
    <x v="17"/>
    <n v="0"/>
    <x v="2"/>
    <x v="0"/>
    <n v="0"/>
    <n v="0"/>
    <x v="36"/>
    <s v="GameCo"/>
    <x v="0"/>
    <n v="3000"/>
    <n v="1"/>
    <n v="3000"/>
    <n v="2250"/>
    <n v="750"/>
    <n v="180"/>
    <s v="Percentage"/>
    <n v="207"/>
    <n v="102"/>
    <n v="75"/>
    <n v="30"/>
    <n v="2479"/>
    <n v="6454"/>
    <n v="1018"/>
    <d v="2024-01-29T00:00:00"/>
  </r>
  <r>
    <n v="33"/>
    <s v="Reimbursement Sent"/>
    <m/>
    <x v="5"/>
    <x v="18"/>
    <n v="0"/>
    <x v="2"/>
    <x v="0"/>
    <s v="M Comella Enterprises"/>
    <n v="82.8"/>
    <x v="37"/>
    <s v="GameCo"/>
    <x v="1"/>
    <n v="5520"/>
    <n v="1"/>
    <n v="5520"/>
    <n v="4560"/>
    <n v="960"/>
    <n v="331"/>
    <s v="Percentage"/>
    <n v="337.2"/>
    <n v="186"/>
    <n v="96"/>
    <n v="55.2"/>
    <n v="38410154"/>
    <n v="6468"/>
    <n v="1019"/>
    <d v="2024-01-29T00:00:00"/>
  </r>
  <r>
    <n v="34"/>
    <s v="Reimbursement Sent"/>
    <m/>
    <x v="6"/>
    <x v="19"/>
    <n v="0"/>
    <x v="5"/>
    <x v="0"/>
    <s v="M Comella Enterprises"/>
    <n v="82.8"/>
    <x v="38"/>
    <s v="GameCo"/>
    <x v="1"/>
    <n v="5520"/>
    <n v="1"/>
    <n v="5520"/>
    <n v="4560"/>
    <n v="960"/>
    <n v="331"/>
    <s v="Flat Per Ticket"/>
    <n v="358.8"/>
    <n v="186"/>
    <n v="172.8"/>
    <m/>
    <n v="3324"/>
    <n v="1114"/>
    <n v="1020"/>
    <d v="2024-01-30T00:00:00"/>
  </r>
  <r>
    <n v="35"/>
    <s v="Reimbursement Sent"/>
    <m/>
    <x v="6"/>
    <x v="20"/>
    <n v="0"/>
    <x v="2"/>
    <x v="0"/>
    <n v="0"/>
    <n v="0"/>
    <x v="39"/>
    <s v="GameCo"/>
    <x v="6"/>
    <n v="4560"/>
    <n v="1"/>
    <n v="4560"/>
    <n v="3460"/>
    <n v="1100"/>
    <n v="273"/>
    <s v="Percentage"/>
    <n v="301.60000000000002"/>
    <n v="146"/>
    <n v="110"/>
    <n v="45.6"/>
    <n v="2594"/>
    <n v="6456"/>
    <n v="1021"/>
    <d v="2024-01-30T00:00:00"/>
  </r>
  <r>
    <n v="36"/>
    <s v="Reimbursement Sent"/>
    <m/>
    <x v="6"/>
    <x v="21"/>
    <n v="0"/>
    <x v="2"/>
    <x v="2"/>
    <n v="0"/>
    <n v="0"/>
    <x v="40"/>
    <s v="GameCo"/>
    <x v="1"/>
    <n v="5520"/>
    <n v="1"/>
    <n v="5520"/>
    <n v="4560"/>
    <n v="960"/>
    <n v="331"/>
    <s v="Percentage"/>
    <n v="337.2"/>
    <n v="186"/>
    <n v="96"/>
    <n v="55.2"/>
    <n v="3507"/>
    <n v="6495"/>
    <n v="1022"/>
    <d v="2024-01-30T00:00:00"/>
  </r>
  <r>
    <n v="37"/>
    <s v="Reimbursement Sent"/>
    <m/>
    <x v="6"/>
    <x v="21"/>
    <n v="0"/>
    <x v="2"/>
    <x v="2"/>
    <n v="0"/>
    <n v="0"/>
    <x v="41"/>
    <s v="GameCo"/>
    <x v="20"/>
    <n v="6320"/>
    <n v="1"/>
    <n v="6320"/>
    <n v="4745"/>
    <n v="1575"/>
    <n v="379"/>
    <s v="Percentage"/>
    <n v="433.2"/>
    <n v="212"/>
    <n v="158"/>
    <n v="63.2"/>
    <n v="3507"/>
    <n v="6496"/>
    <n v="1022"/>
    <d v="2024-01-30T00:00:00"/>
  </r>
  <r>
    <n v="38"/>
    <s v="Reimbursement Sent"/>
    <m/>
    <x v="7"/>
    <x v="22"/>
    <n v="0"/>
    <x v="2"/>
    <x v="2"/>
    <n v="0"/>
    <n v="0"/>
    <x v="42"/>
    <s v="GameCo"/>
    <x v="0"/>
    <n v="3000"/>
    <n v="1"/>
    <n v="3000"/>
    <n v="2250"/>
    <n v="750"/>
    <n v="180"/>
    <s v="Percentage"/>
    <n v="207"/>
    <n v="102"/>
    <n v="75"/>
    <n v="30"/>
    <n v="4979"/>
    <n v="6497"/>
    <n v="1023"/>
    <d v="2024-01-31T00:00:00"/>
  </r>
  <r>
    <n v="39"/>
    <s v="Reimbursement Sent"/>
    <m/>
    <x v="7"/>
    <x v="22"/>
    <n v="0"/>
    <x v="2"/>
    <x v="2"/>
    <n v="0"/>
    <n v="0"/>
    <x v="43"/>
    <s v="GameCo"/>
    <x v="1"/>
    <n v="5520"/>
    <n v="1"/>
    <n v="5520"/>
    <n v="4560"/>
    <n v="960"/>
    <n v="331"/>
    <s v="Percentage"/>
    <n v="337.2"/>
    <n v="186"/>
    <n v="96"/>
    <n v="55.2"/>
    <n v="4979"/>
    <n v="6498"/>
    <n v="1023"/>
    <d v="2024-01-31T00:00:00"/>
  </r>
  <r>
    <n v="40"/>
    <s v="Reimbursement Sent"/>
    <m/>
    <x v="8"/>
    <x v="19"/>
    <n v="0"/>
    <x v="5"/>
    <x v="0"/>
    <s v="M Comella Enterprises"/>
    <n v="82.8"/>
    <x v="44"/>
    <s v="GameCo"/>
    <x v="1"/>
    <n v="5520"/>
    <n v="1"/>
    <n v="5520"/>
    <n v="4560"/>
    <n v="960"/>
    <n v="331"/>
    <s v="Flat Per Ticket"/>
    <n v="172.8"/>
    <n v="0"/>
    <n v="172.8"/>
    <m/>
    <n v="3335"/>
    <n v="1119"/>
    <n v="1024"/>
    <d v="2024-02-02T00:00:00"/>
  </r>
  <r>
    <n v="41"/>
    <s v="Reimbursement Sent"/>
    <m/>
    <x v="8"/>
    <x v="0"/>
    <s v="Melron Inc DBA Mulligans"/>
    <x v="2"/>
    <x v="0"/>
    <n v="0"/>
    <n v="0"/>
    <x v="45"/>
    <s v="GameCo"/>
    <x v="13"/>
    <n v="9959"/>
    <n v="1"/>
    <n v="9959"/>
    <n v="7840"/>
    <n v="2119"/>
    <n v="597"/>
    <s v="Percentage"/>
    <n v="671.59"/>
    <n v="360"/>
    <n v="212"/>
    <n v="99.59"/>
    <n v="1694"/>
    <n v="6457"/>
    <n v="1025"/>
    <d v="2024-02-02T00:00:00"/>
  </r>
  <r>
    <n v="42"/>
    <s v="Reimbursement Sent"/>
    <m/>
    <x v="8"/>
    <x v="0"/>
    <s v="Melron Inc DBA Mulligans"/>
    <x v="2"/>
    <x v="0"/>
    <n v="0"/>
    <n v="0"/>
    <x v="46"/>
    <s v="GameCo"/>
    <x v="21"/>
    <n v="6320"/>
    <n v="1"/>
    <n v="6320"/>
    <n v="4745"/>
    <n v="1575"/>
    <n v="379"/>
    <s v="Percentage"/>
    <n v="433.2"/>
    <n v="212"/>
    <n v="158"/>
    <n v="63.2"/>
    <n v="1694"/>
    <n v="6458"/>
    <n v="1025"/>
    <d v="2024-02-02T00:00:00"/>
  </r>
  <r>
    <n v="43"/>
    <s v="Reimbursement Sent"/>
    <m/>
    <x v="8"/>
    <x v="0"/>
    <s v="Melron Inc DBA Mulligans"/>
    <x v="2"/>
    <x v="0"/>
    <n v="0"/>
    <n v="0"/>
    <x v="47"/>
    <s v="GameCo"/>
    <x v="1"/>
    <n v="5520"/>
    <n v="1"/>
    <n v="5520"/>
    <n v="4560"/>
    <n v="960"/>
    <n v="331"/>
    <s v="Percentage"/>
    <n v="324.2"/>
    <n v="173"/>
    <n v="96"/>
    <n v="55.2"/>
    <n v="1694"/>
    <n v="6459"/>
    <n v="1025"/>
    <d v="2024-02-02T00:00:00"/>
  </r>
  <r>
    <n v="44"/>
    <s v="Reimbursement Sent"/>
    <m/>
    <x v="8"/>
    <x v="0"/>
    <s v="Melron Inc DBA Mulligans"/>
    <x v="2"/>
    <x v="0"/>
    <n v="0"/>
    <n v="0"/>
    <x v="48"/>
    <s v="GameCo"/>
    <x v="1"/>
    <n v="5520"/>
    <n v="1"/>
    <n v="5520"/>
    <n v="4560"/>
    <n v="960"/>
    <n v="331"/>
    <s v="Percentage"/>
    <n v="324.2"/>
    <n v="173"/>
    <n v="96"/>
    <n v="55.2"/>
    <n v="1694"/>
    <n v="6460"/>
    <n v="1025"/>
    <d v="2024-02-02T00:00:00"/>
  </r>
  <r>
    <n v="45"/>
    <s v="Reimbursement Sent"/>
    <m/>
    <x v="8"/>
    <x v="0"/>
    <s v="Melron Inc DBA Mulligans"/>
    <x v="2"/>
    <x v="0"/>
    <n v="0"/>
    <n v="0"/>
    <x v="49"/>
    <s v="GameCo"/>
    <x v="1"/>
    <n v="5520"/>
    <n v="1"/>
    <n v="5520"/>
    <n v="4560"/>
    <n v="960"/>
    <n v="331"/>
    <s v="Percentage"/>
    <n v="324.2"/>
    <n v="173"/>
    <n v="96"/>
    <n v="55.2"/>
    <n v="1694"/>
    <n v="6461"/>
    <n v="1025"/>
    <d v="2024-02-02T00:00:00"/>
  </r>
  <r>
    <n v="46"/>
    <s v="Reimbursement Sent"/>
    <m/>
    <x v="9"/>
    <x v="23"/>
    <n v="0"/>
    <x v="2"/>
    <x v="0"/>
    <s v="M Comella Enterprises"/>
    <n v="82.8"/>
    <x v="50"/>
    <s v="GameCo"/>
    <x v="1"/>
    <n v="5520"/>
    <n v="1"/>
    <n v="5520"/>
    <n v="4560"/>
    <n v="960"/>
    <n v="331"/>
    <s v="Percentage"/>
    <n v="324.2"/>
    <n v="173"/>
    <n v="96"/>
    <n v="55.2"/>
    <n v="257"/>
    <n v="6462"/>
    <n v="1026"/>
    <d v="2024-02-03T00:00:00"/>
  </r>
  <r>
    <n v="47"/>
    <s v="Reimbursement Sent"/>
    <m/>
    <x v="9"/>
    <x v="23"/>
    <n v="0"/>
    <x v="2"/>
    <x v="0"/>
    <s v="M Comella Enterprises"/>
    <n v="45"/>
    <x v="51"/>
    <s v="GameCo"/>
    <x v="0"/>
    <n v="3000"/>
    <n v="1"/>
    <n v="3000"/>
    <n v="2250"/>
    <n v="750"/>
    <n v="180"/>
    <s v="Percentage"/>
    <n v="207"/>
    <n v="102"/>
    <n v="75"/>
    <n v="30"/>
    <n v="257"/>
    <n v="6463"/>
    <n v="1026"/>
    <d v="2024-02-03T00:00:00"/>
  </r>
  <r>
    <n v="48"/>
    <s v="Reimbursement Sent"/>
    <m/>
    <x v="9"/>
    <x v="24"/>
    <n v="0"/>
    <x v="2"/>
    <x v="0"/>
    <n v="0"/>
    <n v="0"/>
    <x v="52"/>
    <s v="GameCo"/>
    <x v="1"/>
    <n v="5520"/>
    <n v="1"/>
    <n v="5520"/>
    <n v="4560"/>
    <n v="960"/>
    <n v="331"/>
    <s v="Percentage"/>
    <n v="324.2"/>
    <n v="173"/>
    <n v="96"/>
    <n v="55.2"/>
    <n v="38410155"/>
    <n v="6464"/>
    <n v="1027"/>
    <d v="2024-02-03T00:00:00"/>
  </r>
  <r>
    <n v="49"/>
    <s v="Reimbursement Sent"/>
    <m/>
    <x v="9"/>
    <x v="24"/>
    <n v="0"/>
    <x v="2"/>
    <x v="0"/>
    <n v="0"/>
    <n v="0"/>
    <x v="53"/>
    <s v="GameCo"/>
    <x v="21"/>
    <n v="6320"/>
    <n v="1"/>
    <n v="6320"/>
    <n v="4745"/>
    <n v="1575"/>
    <n v="379"/>
    <s v="Percentage"/>
    <n v="433.2"/>
    <n v="212"/>
    <n v="158"/>
    <n v="63.2"/>
    <n v="38410156"/>
    <n v="6465"/>
    <n v="1027"/>
    <d v="2024-02-03T00:00:00"/>
  </r>
  <r>
    <n v="50"/>
    <s v="Reimbursement Sent"/>
    <m/>
    <x v="9"/>
    <x v="25"/>
    <n v="0"/>
    <x v="2"/>
    <x v="0"/>
    <n v="0"/>
    <n v="0"/>
    <x v="54"/>
    <s v="GameCo"/>
    <x v="1"/>
    <n v="5520"/>
    <n v="1"/>
    <n v="5520"/>
    <n v="4560"/>
    <n v="960"/>
    <n v="331"/>
    <s v="Percentage"/>
    <n v="324.2"/>
    <n v="173"/>
    <n v="96"/>
    <n v="55.2"/>
    <n v="38410151"/>
    <n v="6466"/>
    <n v="1028"/>
    <d v="2024-02-03T00:00:00"/>
  </r>
  <r>
    <n v="51"/>
    <s v="Reimbursement Sent"/>
    <m/>
    <x v="9"/>
    <x v="25"/>
    <n v="0"/>
    <x v="2"/>
    <x v="0"/>
    <n v="0"/>
    <n v="0"/>
    <x v="55"/>
    <s v="GameCo"/>
    <x v="1"/>
    <n v="5520"/>
    <n v="1"/>
    <n v="5520"/>
    <n v="4560"/>
    <n v="960"/>
    <n v="331"/>
    <s v="Percentage"/>
    <n v="324.2"/>
    <n v="173"/>
    <n v="96"/>
    <n v="55.2"/>
    <n v="38410152"/>
    <n v="6467"/>
    <n v="1028"/>
    <d v="2024-02-03T00:00:00"/>
  </r>
  <r>
    <n v="52"/>
    <s v="Reimbursement Sent"/>
    <m/>
    <x v="9"/>
    <x v="26"/>
    <n v="0"/>
    <x v="4"/>
    <x v="0"/>
    <s v="M Comella Enterprises"/>
    <n v="82.8"/>
    <x v="56"/>
    <s v="GameCo"/>
    <x v="1"/>
    <n v="5520"/>
    <n v="1"/>
    <n v="5520"/>
    <n v="4560"/>
    <n v="960"/>
    <n v="331"/>
    <s v="Flat Per Ticket"/>
    <n v="172.8"/>
    <n v="0"/>
    <n v="172.8"/>
    <m/>
    <n v="2401"/>
    <n v="8380"/>
    <n v="1029"/>
    <d v="2024-02-03T00:00:00"/>
  </r>
  <r>
    <n v="53"/>
    <s v="Reimbursement Sent"/>
    <m/>
    <x v="9"/>
    <x v="27"/>
    <n v="0"/>
    <x v="4"/>
    <x v="0"/>
    <n v="0"/>
    <n v="0"/>
    <x v="57"/>
    <s v="GameCo"/>
    <x v="1"/>
    <n v="5520"/>
    <n v="1"/>
    <n v="5520"/>
    <n v="4560"/>
    <n v="960"/>
    <n v="331"/>
    <s v="Flat Per Ticket"/>
    <n v="172.8"/>
    <n v="0"/>
    <n v="172.8"/>
    <m/>
    <n v="3864"/>
    <n v="8381"/>
    <n v="1030"/>
    <d v="2024-02-03T00:00:00"/>
  </r>
  <r>
    <n v="54"/>
    <s v="Reimbursement Sent"/>
    <m/>
    <x v="9"/>
    <x v="27"/>
    <n v="0"/>
    <x v="4"/>
    <x v="0"/>
    <n v="0"/>
    <n v="0"/>
    <x v="58"/>
    <s v="GameCo"/>
    <x v="1"/>
    <n v="5520"/>
    <n v="1"/>
    <n v="5520"/>
    <n v="4560"/>
    <n v="960"/>
    <n v="331"/>
    <s v="Flat Per Ticket"/>
    <n v="172.8"/>
    <n v="0"/>
    <n v="172.8"/>
    <m/>
    <n v="3864"/>
    <n v="8382"/>
    <n v="1030"/>
    <d v="2024-02-03T00:00:00"/>
  </r>
  <r>
    <n v="55"/>
    <s v="Reimbursement Sent"/>
    <m/>
    <x v="10"/>
    <x v="28"/>
    <n v="0"/>
    <x v="2"/>
    <x v="0"/>
    <s v="Combros"/>
    <n v="60"/>
    <x v="59"/>
    <s v="GameCo"/>
    <x v="19"/>
    <n v="4000"/>
    <n v="1"/>
    <n v="4000"/>
    <n v="3002"/>
    <n v="998"/>
    <n v="240"/>
    <s v="Percentage"/>
    <n v="274"/>
    <n v="134"/>
    <n v="100"/>
    <n v="40"/>
    <n v="594"/>
    <n v="6469"/>
    <n v="1031"/>
    <d v="2024-02-04T00:00:00"/>
  </r>
  <r>
    <n v="56"/>
    <s v="Reimbursement Sent"/>
    <m/>
    <x v="10"/>
    <x v="28"/>
    <n v="0"/>
    <x v="2"/>
    <x v="0"/>
    <s v="Combros"/>
    <n v="94.8"/>
    <x v="60"/>
    <s v="GameCo"/>
    <x v="22"/>
    <n v="6320"/>
    <n v="1"/>
    <n v="6320"/>
    <n v="4745"/>
    <n v="1575"/>
    <n v="379"/>
    <s v="Percentage"/>
    <n v="433.2"/>
    <n v="212"/>
    <n v="158"/>
    <n v="63.2"/>
    <n v="594"/>
    <n v="6470"/>
    <n v="1031"/>
    <d v="2024-02-04T00:00:00"/>
  </r>
  <r>
    <n v="57"/>
    <s v="Reimbursement Sent"/>
    <m/>
    <x v="10"/>
    <x v="28"/>
    <n v="0"/>
    <x v="2"/>
    <x v="0"/>
    <s v="Combros"/>
    <n v="60"/>
    <x v="61"/>
    <s v="GameCo"/>
    <x v="18"/>
    <n v="4000"/>
    <n v="1"/>
    <n v="4000"/>
    <n v="3000"/>
    <n v="1000"/>
    <n v="240"/>
    <s v="Percentage"/>
    <n v="274"/>
    <n v="134"/>
    <n v="100"/>
    <n v="40"/>
    <n v="594"/>
    <n v="6471"/>
    <n v="1031"/>
    <d v="2024-02-04T00:00:00"/>
  </r>
  <r>
    <n v="58"/>
    <s v="Reimbursement Sent"/>
    <m/>
    <x v="10"/>
    <x v="28"/>
    <n v="0"/>
    <x v="2"/>
    <x v="0"/>
    <s v="Combros"/>
    <n v="68.400000000000006"/>
    <x v="62"/>
    <s v="GameCo"/>
    <x v="6"/>
    <n v="4560"/>
    <n v="1"/>
    <n v="4560"/>
    <n v="3460"/>
    <n v="1100"/>
    <n v="273"/>
    <s v="Percentage"/>
    <n v="301.60000000000002"/>
    <n v="146"/>
    <n v="110"/>
    <n v="45.6"/>
    <n v="594"/>
    <n v="6472"/>
    <n v="1031"/>
    <d v="2024-02-04T00:00:00"/>
  </r>
  <r>
    <n v="59"/>
    <s v="Reimbursement Sent"/>
    <m/>
    <x v="10"/>
    <x v="28"/>
    <n v="0"/>
    <x v="2"/>
    <x v="0"/>
    <s v="Combros"/>
    <n v="82.8"/>
    <x v="63"/>
    <s v="GameCo"/>
    <x v="1"/>
    <n v="5520"/>
    <n v="1"/>
    <n v="5520"/>
    <n v="4560"/>
    <n v="960"/>
    <n v="331"/>
    <s v="Percentage"/>
    <n v="324.2"/>
    <n v="173"/>
    <n v="96"/>
    <n v="55.2"/>
    <n v="594"/>
    <n v="6473"/>
    <n v="1031"/>
    <d v="2024-02-04T00:00:00"/>
  </r>
  <r>
    <n v="60"/>
    <s v="Reimbursement Sent"/>
    <m/>
    <x v="10"/>
    <x v="29"/>
    <n v="0"/>
    <x v="2"/>
    <x v="0"/>
    <s v="Greg Brown"/>
    <n v="110.4"/>
    <x v="64"/>
    <s v="GameCo"/>
    <x v="1"/>
    <n v="5520"/>
    <n v="1"/>
    <n v="5520"/>
    <n v="4560"/>
    <n v="960"/>
    <n v="331"/>
    <s v="Percentage"/>
    <n v="324.2"/>
    <n v="173"/>
    <n v="96"/>
    <n v="55.2"/>
    <n v="2592"/>
    <n v="6474"/>
    <n v="1032"/>
    <d v="2024-02-04T00:00:00"/>
  </r>
  <r>
    <n v="61"/>
    <s v="Reimbursement Sent"/>
    <m/>
    <x v="10"/>
    <x v="29"/>
    <n v="0"/>
    <x v="2"/>
    <x v="0"/>
    <s v="Greg Brown"/>
    <n v="110.4"/>
    <x v="65"/>
    <s v="GameCo"/>
    <x v="1"/>
    <n v="5520"/>
    <n v="1"/>
    <n v="5520"/>
    <n v="4560"/>
    <n v="960"/>
    <n v="331"/>
    <s v="Percentage"/>
    <n v="324.2"/>
    <n v="173"/>
    <n v="96"/>
    <n v="55.2"/>
    <n v="2592"/>
    <n v="6475"/>
    <n v="1032"/>
    <d v="2024-02-04T00:00:00"/>
  </r>
  <r>
    <n v="62"/>
    <s v="Reimbursement Sent"/>
    <m/>
    <x v="10"/>
    <x v="30"/>
    <n v="0"/>
    <x v="4"/>
    <x v="0"/>
    <s v="Combros"/>
    <n v="82.8"/>
    <x v="66"/>
    <s v="GameCo"/>
    <x v="1"/>
    <n v="5520"/>
    <n v="1"/>
    <n v="5520"/>
    <n v="4560"/>
    <n v="960"/>
    <n v="331"/>
    <s v="Flat Per Ticket"/>
    <n v="172.8"/>
    <n v="0"/>
    <n v="172.8"/>
    <m/>
    <n v="2664"/>
    <n v="8383"/>
    <n v="1033"/>
    <d v="2024-02-04T00:00:00"/>
  </r>
  <r>
    <n v="63"/>
    <s v="Reimbursement Sent"/>
    <m/>
    <x v="10"/>
    <x v="31"/>
    <n v="0"/>
    <x v="6"/>
    <x v="0"/>
    <n v="0"/>
    <n v="0"/>
    <x v="67"/>
    <s v="GameCo"/>
    <x v="23"/>
    <n v="6320"/>
    <n v="1"/>
    <n v="6320"/>
    <n v="4745"/>
    <n v="1575"/>
    <n v="379"/>
    <s v="Flat Per Ticket"/>
    <n v="198.8"/>
    <n v="0"/>
    <n v="198.8"/>
    <m/>
    <n v="1437"/>
    <s v="???"/>
    <n v="1034"/>
    <d v="2024-02-04T00:00:00"/>
  </r>
  <r>
    <n v="64"/>
    <s v="Reimbursement Sent"/>
    <m/>
    <x v="11"/>
    <x v="14"/>
    <n v="0"/>
    <x v="5"/>
    <x v="0"/>
    <s v="M Comella Enterprises"/>
    <n v="94.8"/>
    <x v="68"/>
    <s v="GameCo"/>
    <x v="20"/>
    <n v="6320"/>
    <n v="1"/>
    <n v="6320"/>
    <n v="4745"/>
    <n v="1575"/>
    <n v="379"/>
    <s v="Flat Per Ticket"/>
    <n v="198.8"/>
    <n v="0"/>
    <n v="198.8"/>
    <m/>
    <n v="9779"/>
    <n v="1120"/>
    <n v="1035"/>
    <d v="2024-02-05T00:00:00"/>
  </r>
  <r>
    <n v="65"/>
    <s v="Reimbursement Sent"/>
    <m/>
    <x v="11"/>
    <x v="20"/>
    <n v="0"/>
    <x v="2"/>
    <x v="0"/>
    <n v="0"/>
    <n v="0"/>
    <x v="69"/>
    <s v="GameCo"/>
    <x v="6"/>
    <n v="4560"/>
    <n v="1"/>
    <n v="4560"/>
    <n v="3460"/>
    <n v="1100"/>
    <n v="273"/>
    <s v="Percentage"/>
    <n v="301.60000000000002"/>
    <n v="146"/>
    <n v="110"/>
    <n v="45.6"/>
    <n v="2599"/>
    <n v="6476"/>
    <n v="1036"/>
    <d v="2024-02-05T00:00:00"/>
  </r>
  <r>
    <n v="66"/>
    <s v="Reimbursement Sent"/>
    <m/>
    <x v="11"/>
    <x v="20"/>
    <n v="0"/>
    <x v="2"/>
    <x v="0"/>
    <n v="0"/>
    <n v="0"/>
    <x v="70"/>
    <s v="GameCo"/>
    <x v="6"/>
    <n v="4560"/>
    <n v="1"/>
    <n v="4560"/>
    <n v="3460"/>
    <n v="1100"/>
    <n v="273"/>
    <s v="Percentage"/>
    <n v="301.60000000000002"/>
    <n v="146"/>
    <n v="110"/>
    <n v="45.6"/>
    <n v="2599"/>
    <n v="6477"/>
    <n v="1036"/>
    <d v="2024-02-05T00:00:00"/>
  </r>
  <r>
    <n v="67"/>
    <s v="Reimbursement Sent"/>
    <m/>
    <x v="11"/>
    <x v="18"/>
    <n v="0"/>
    <x v="2"/>
    <x v="0"/>
    <s v="M Comella Enterprises"/>
    <n v="82.8"/>
    <x v="71"/>
    <s v="GameCo"/>
    <x v="1"/>
    <n v="5520"/>
    <n v="1"/>
    <n v="5520"/>
    <n v="4560"/>
    <n v="960"/>
    <n v="331"/>
    <s v="Percentage"/>
    <n v="337.2"/>
    <n v="186"/>
    <n v="96"/>
    <n v="55.2"/>
    <n v="38418392"/>
    <n v="6478"/>
    <n v="1037"/>
    <d v="2024-02-05T00:00:00"/>
  </r>
  <r>
    <n v="68"/>
    <s v="Reimbursement Sent"/>
    <m/>
    <x v="11"/>
    <x v="32"/>
    <n v="0"/>
    <x v="2"/>
    <x v="0"/>
    <s v="Combros"/>
    <n v="94.8"/>
    <x v="72"/>
    <s v="GameCo"/>
    <x v="24"/>
    <n v="6320"/>
    <n v="1"/>
    <n v="6320"/>
    <n v="4745"/>
    <n v="1575"/>
    <n v="379"/>
    <s v="Percentage"/>
    <n v="433.2"/>
    <n v="212"/>
    <n v="158"/>
    <n v="63.2"/>
    <n v="38418393"/>
    <n v="6479"/>
    <n v="1038"/>
    <d v="2024-02-05T00:00:00"/>
  </r>
  <r>
    <n v="69"/>
    <s v="Reimbursement Sent"/>
    <m/>
    <x v="12"/>
    <x v="13"/>
    <n v="0"/>
    <x v="2"/>
    <x v="0"/>
    <n v="0"/>
    <n v="0"/>
    <x v="73"/>
    <s v="GameCo"/>
    <x v="6"/>
    <n v="4560"/>
    <n v="1"/>
    <n v="4560"/>
    <n v="3460"/>
    <n v="1100"/>
    <n v="273"/>
    <s v="Percentage"/>
    <n v="301.60000000000002"/>
    <n v="146"/>
    <n v="110"/>
    <n v="45.6"/>
    <n v="1886"/>
    <n v="6480"/>
    <n v="1039"/>
    <d v="2024-02-06T00:00:00"/>
  </r>
  <r>
    <n v="70"/>
    <s v="Reimbursement Sent"/>
    <m/>
    <x v="12"/>
    <x v="13"/>
    <n v="0"/>
    <x v="2"/>
    <x v="0"/>
    <n v="0"/>
    <n v="0"/>
    <x v="74"/>
    <e v="#N/A"/>
    <x v="25"/>
    <n v="4000"/>
    <n v="1"/>
    <n v="4000"/>
    <n v="3000"/>
    <n v="1000"/>
    <n v="240"/>
    <s v="Percentage"/>
    <n v="265"/>
    <n v="125"/>
    <n v="100"/>
    <n v="40"/>
    <n v="1886"/>
    <n v="6481"/>
    <n v="1039"/>
    <d v="2024-02-06T00:00:00"/>
  </r>
  <r>
    <n v="71"/>
    <s v="Reimbursement Sent"/>
    <m/>
    <x v="12"/>
    <x v="3"/>
    <n v="0"/>
    <x v="2"/>
    <x v="0"/>
    <s v="M Comella Enterprises"/>
    <n v="82.8"/>
    <x v="75"/>
    <s v="GameCo"/>
    <x v="1"/>
    <n v="5520"/>
    <n v="1"/>
    <n v="5520"/>
    <n v="4560"/>
    <n v="960"/>
    <n v="331"/>
    <s v="Percentage"/>
    <n v="337.2"/>
    <n v="186"/>
    <n v="96"/>
    <n v="55.2"/>
    <n v="38424572"/>
    <n v="6483"/>
    <n v="1040"/>
    <d v="2024-02-06T00:00:00"/>
  </r>
  <r>
    <n v="72"/>
    <s v="Reimbursement Sent"/>
    <m/>
    <x v="12"/>
    <x v="2"/>
    <n v="0"/>
    <x v="2"/>
    <x v="0"/>
    <n v="0"/>
    <n v="0"/>
    <x v="76"/>
    <s v="GameCo"/>
    <x v="0"/>
    <n v="3000"/>
    <n v="1"/>
    <n v="3000"/>
    <n v="2250"/>
    <n v="750"/>
    <n v="180"/>
    <s v="Percentage"/>
    <n v="207"/>
    <n v="102"/>
    <n v="75"/>
    <n v="30"/>
    <n v="38424577"/>
    <n v="6484"/>
    <n v="1041"/>
    <d v="2024-02-06T00:00:00"/>
  </r>
  <r>
    <n v="73"/>
    <s v="Reimbursement Sent"/>
    <m/>
    <x v="13"/>
    <x v="33"/>
    <n v="0"/>
    <x v="2"/>
    <x v="0"/>
    <n v="0"/>
    <n v="0"/>
    <x v="77"/>
    <s v="GameCo"/>
    <x v="0"/>
    <n v="3000"/>
    <n v="1"/>
    <n v="3000"/>
    <n v="2250"/>
    <n v="750"/>
    <n v="180"/>
    <s v="Percentage"/>
    <n v="207"/>
    <n v="102"/>
    <n v="75"/>
    <n v="30"/>
    <n v="1241"/>
    <n v="6485"/>
    <n v="1042"/>
    <d v="2024-02-07T00:00:00"/>
  </r>
  <r>
    <n v="74"/>
    <s v="Reimbursement Sent"/>
    <m/>
    <x v="13"/>
    <x v="33"/>
    <n v="0"/>
    <x v="2"/>
    <x v="0"/>
    <n v="0"/>
    <n v="0"/>
    <x v="78"/>
    <s v="GameCo"/>
    <x v="22"/>
    <n v="6320"/>
    <n v="1"/>
    <n v="6320"/>
    <n v="4745"/>
    <n v="1575"/>
    <n v="379"/>
    <s v="Percentage"/>
    <n v="433.2"/>
    <n v="212"/>
    <n v="158"/>
    <n v="63.2"/>
    <n v="1241"/>
    <n v="6486"/>
    <n v="1042"/>
    <d v="2024-02-07T00:00:00"/>
  </r>
  <r>
    <n v="75"/>
    <s v="Reimbursement Sent"/>
    <m/>
    <x v="13"/>
    <x v="34"/>
    <n v="0"/>
    <x v="2"/>
    <x v="0"/>
    <s v="M Comella Enterprises"/>
    <n v="76.5"/>
    <x v="79"/>
    <s v="GameCo"/>
    <x v="26"/>
    <n v="5100"/>
    <n v="2"/>
    <n v="10200"/>
    <n v="8780"/>
    <n v="1420"/>
    <n v="612"/>
    <s v="Percentage"/>
    <n v="499"/>
    <n v="255"/>
    <n v="142"/>
    <n v="102"/>
    <n v="38424576"/>
    <n v="6487"/>
    <n v="1043"/>
    <d v="2024-02-07T00:00:00"/>
  </r>
  <r>
    <n v="76"/>
    <s v="Reimbursement Sent"/>
    <m/>
    <x v="14"/>
    <x v="5"/>
    <n v="0"/>
    <x v="2"/>
    <x v="0"/>
    <s v="B and B Music"/>
    <n v="82.8"/>
    <x v="80"/>
    <s v="GameCo"/>
    <x v="1"/>
    <n v="5520"/>
    <n v="1"/>
    <n v="5520"/>
    <n v="4560"/>
    <n v="960"/>
    <n v="331"/>
    <s v="Percentage"/>
    <n v="337.2"/>
    <n v="186"/>
    <n v="96"/>
    <n v="55.2"/>
    <n v="38424573"/>
    <n v="6488"/>
    <n v="1044"/>
    <d v="2024-02-09T00:00:00"/>
  </r>
  <r>
    <n v="77"/>
    <s v="Reimbursement Sent"/>
    <m/>
    <x v="14"/>
    <x v="32"/>
    <n v="0"/>
    <x v="2"/>
    <x v="0"/>
    <s v="Combros"/>
    <n v="94.8"/>
    <x v="81"/>
    <s v="GameCo"/>
    <x v="1"/>
    <n v="6320"/>
    <n v="1"/>
    <n v="6320"/>
    <n v="5360"/>
    <n v="960"/>
    <n v="331"/>
    <s v="Percentage"/>
    <n v="337.2"/>
    <n v="186"/>
    <n v="96"/>
    <n v="55.2"/>
    <n v="38424575"/>
    <n v="6489"/>
    <n v="1045"/>
    <d v="2024-02-09T00:00:00"/>
  </r>
  <r>
    <n v="78"/>
    <s v="Reimbursement Sent"/>
    <m/>
    <x v="14"/>
    <x v="0"/>
    <s v="Melron Inc DBA Mulligans"/>
    <x v="2"/>
    <x v="0"/>
    <n v="0"/>
    <n v="0"/>
    <x v="82"/>
    <s v="GameCo"/>
    <x v="22"/>
    <n v="6320"/>
    <n v="1"/>
    <n v="6320"/>
    <n v="4745"/>
    <n v="1575"/>
    <n v="379"/>
    <s v="Percentage"/>
    <n v="433.2"/>
    <n v="212"/>
    <n v="158"/>
    <n v="63.2"/>
    <n v="1710"/>
    <n v="6490"/>
    <n v="1046"/>
    <d v="2024-02-09T00:00:00"/>
  </r>
  <r>
    <n v="79"/>
    <s v="Reimbursement Sent"/>
    <m/>
    <x v="14"/>
    <x v="0"/>
    <s v="Melron Inc DBA Mulligans"/>
    <x v="2"/>
    <x v="0"/>
    <n v="0"/>
    <n v="0"/>
    <x v="83"/>
    <s v="GameCo"/>
    <x v="1"/>
    <n v="5520"/>
    <n v="1"/>
    <n v="5520"/>
    <n v="4560"/>
    <n v="960"/>
    <n v="331"/>
    <s v="Percentage"/>
    <n v="337.2"/>
    <n v="186"/>
    <n v="96"/>
    <n v="55.2"/>
    <n v="1710"/>
    <n v="6491"/>
    <n v="1046"/>
    <d v="2024-02-09T00:00:00"/>
  </r>
  <r>
    <n v="80"/>
    <s v="Reimbursement Sent"/>
    <m/>
    <x v="14"/>
    <x v="0"/>
    <s v="Melron Inc DBA Mulligans"/>
    <x v="2"/>
    <x v="0"/>
    <n v="0"/>
    <n v="0"/>
    <x v="84"/>
    <s v="GameCo"/>
    <x v="1"/>
    <n v="5520"/>
    <n v="1"/>
    <n v="5520"/>
    <n v="4560"/>
    <n v="960"/>
    <n v="331"/>
    <s v="Percentage"/>
    <n v="337.2"/>
    <n v="186"/>
    <n v="96"/>
    <n v="55.2"/>
    <n v="1710"/>
    <n v="6492"/>
    <n v="1046"/>
    <d v="2024-02-09T00:00:00"/>
  </r>
  <r>
    <n v="81"/>
    <s v="Reimbursement Sent"/>
    <m/>
    <x v="14"/>
    <x v="0"/>
    <s v="Melron Inc DBA Mulligans"/>
    <x v="2"/>
    <x v="0"/>
    <n v="0"/>
    <n v="0"/>
    <x v="85"/>
    <s v="GameCo"/>
    <x v="1"/>
    <n v="5520"/>
    <n v="1"/>
    <n v="5520"/>
    <n v="4560"/>
    <n v="960"/>
    <n v="331"/>
    <s v="Percentage"/>
    <n v="337.2"/>
    <n v="186"/>
    <n v="96"/>
    <n v="55.2"/>
    <n v="1710"/>
    <n v="6493"/>
    <n v="1046"/>
    <d v="2024-02-09T00:00:00"/>
  </r>
  <r>
    <n v="82"/>
    <s v="Reimbursement Sent"/>
    <m/>
    <x v="14"/>
    <x v="26"/>
    <n v="0"/>
    <x v="4"/>
    <x v="0"/>
    <s v="M Comella Enterprises"/>
    <n v="82.8"/>
    <x v="86"/>
    <s v="GameCo"/>
    <x v="1"/>
    <n v="5520"/>
    <n v="1"/>
    <n v="5520"/>
    <n v="4560"/>
    <n v="960"/>
    <n v="331"/>
    <s v="Flat Per Ticket"/>
    <n v="172.8"/>
    <n v="0"/>
    <n v="172.8"/>
    <m/>
    <n v="38424574"/>
    <n v="8384"/>
    <n v="1047"/>
    <d v="2024-02-09T00:00:00"/>
  </r>
  <r>
    <n v="83"/>
    <s v="Reimbursement Sent"/>
    <m/>
    <x v="14"/>
    <x v="11"/>
    <n v="0"/>
    <x v="4"/>
    <x v="0"/>
    <n v="0"/>
    <n v="0"/>
    <x v="87"/>
    <s v="GameCo"/>
    <x v="15"/>
    <n v="3990"/>
    <n v="1"/>
    <n v="3990"/>
    <n v="3300"/>
    <n v="690"/>
    <n v="239"/>
    <s v="Flat Per Ticket"/>
    <n v="107.35"/>
    <n v="0"/>
    <n v="107.35"/>
    <m/>
    <n v="38447312"/>
    <n v="8385"/>
    <n v="1048"/>
    <d v="2024-02-09T00:00:00"/>
  </r>
  <r>
    <n v="84"/>
    <s v="Reimbursement Sent"/>
    <m/>
    <x v="15"/>
    <x v="1"/>
    <s v=""/>
    <x v="7"/>
    <x v="1"/>
    <e v="#N/A"/>
    <e v="#N/A"/>
    <x v="4"/>
    <e v="#N/A"/>
    <x v="4"/>
    <m/>
    <m/>
    <s v=" $-   "/>
    <s v=" $-   "/>
    <m/>
    <n v="310"/>
    <e v="#N/A"/>
    <n v="0"/>
    <n v="0"/>
    <n v="0"/>
    <m/>
    <m/>
    <n v="6482"/>
    <n v="1049"/>
    <d v="2024-02-10T00:00:00"/>
  </r>
  <r>
    <n v="85"/>
    <s v="Reimbursement Sent"/>
    <m/>
    <x v="15"/>
    <x v="35"/>
    <n v="0"/>
    <x v="2"/>
    <x v="0"/>
    <s v="Combros"/>
    <n v="45"/>
    <x v="88"/>
    <s v="GameCo"/>
    <x v="0"/>
    <n v="3000"/>
    <n v="1"/>
    <n v="3000"/>
    <n v="2250"/>
    <n v="750"/>
    <n v="180"/>
    <s v="Percentage"/>
    <n v="207"/>
    <n v="102"/>
    <n v="75"/>
    <n v="30"/>
    <n v="524"/>
    <n v="6494"/>
    <n v="1050"/>
    <d v="2024-02-10T00:00:00"/>
  </r>
  <r>
    <n v="86"/>
    <s v="Reimbursement Sent"/>
    <m/>
    <x v="16"/>
    <x v="36"/>
    <n v="0"/>
    <x v="5"/>
    <x v="0"/>
    <s v="M Comella Enterprises"/>
    <n v="82.8"/>
    <x v="89"/>
    <s v="GameCo"/>
    <x v="1"/>
    <n v="5520"/>
    <n v="1"/>
    <n v="5520"/>
    <n v="4560"/>
    <n v="960"/>
    <n v="331"/>
    <s v="Flat Per Ticket"/>
    <n v="172.8"/>
    <n v="0"/>
    <n v="172.8"/>
    <m/>
    <n v="7051"/>
    <n v="1121"/>
    <n v="1051"/>
    <d v="2024-02-11T00:00:00"/>
  </r>
  <r>
    <n v="87"/>
    <s v="Reimbursement Sent"/>
    <m/>
    <x v="16"/>
    <x v="36"/>
    <n v="0"/>
    <x v="5"/>
    <x v="0"/>
    <s v="M Comella Enterprises"/>
    <n v="45"/>
    <x v="90"/>
    <s v="GameCo"/>
    <x v="0"/>
    <n v="3000"/>
    <n v="1"/>
    <n v="3000"/>
    <n v="2250"/>
    <n v="750"/>
    <n v="180"/>
    <s v="Flat Per Ticket"/>
    <n v="93"/>
    <n v="0"/>
    <n v="93"/>
    <m/>
    <n v="7051"/>
    <n v="1122"/>
    <n v="1051"/>
    <d v="2024-02-11T00:00:00"/>
  </r>
  <r>
    <n v="88"/>
    <s v="Reimbursement Sent"/>
    <m/>
    <x v="17"/>
    <x v="14"/>
    <n v="0"/>
    <x v="5"/>
    <x v="0"/>
    <s v="M Comella Enterprises"/>
    <n v="94.8"/>
    <x v="91"/>
    <s v="GameCo"/>
    <x v="20"/>
    <n v="6320"/>
    <n v="1"/>
    <n v="6320"/>
    <n v="4745"/>
    <n v="1575"/>
    <n v="379"/>
    <s v="Flat Per Ticket"/>
    <n v="198.8"/>
    <n v="0"/>
    <n v="198.8"/>
    <m/>
    <n v="9786"/>
    <n v="1123"/>
    <n v="1052"/>
    <d v="2024-02-12T00:00:00"/>
  </r>
  <r>
    <n v="89"/>
    <s v="Reimbursement Sent"/>
    <m/>
    <x v="17"/>
    <x v="31"/>
    <n v="0"/>
    <x v="6"/>
    <x v="0"/>
    <n v="0"/>
    <n v="0"/>
    <x v="92"/>
    <s v="GameCo"/>
    <x v="23"/>
    <n v="6320"/>
    <n v="1"/>
    <n v="6320"/>
    <n v="4745"/>
    <n v="1575"/>
    <n v="379"/>
    <s v="Flat Per Ticket"/>
    <n v="198.8"/>
    <n v="0"/>
    <n v="198.8"/>
    <m/>
    <n v="1446"/>
    <s v="???"/>
    <n v="1053"/>
    <d v="2024-02-12T00:00:00"/>
  </r>
  <r>
    <n v="90"/>
    <s v="Reimbursement Sent"/>
    <m/>
    <x v="17"/>
    <x v="31"/>
    <n v="0"/>
    <x v="6"/>
    <x v="0"/>
    <n v="0"/>
    <n v="0"/>
    <x v="93"/>
    <s v="GameCo"/>
    <x v="1"/>
    <n v="5520"/>
    <n v="1"/>
    <n v="5520"/>
    <n v="4560"/>
    <n v="960"/>
    <n v="331"/>
    <s v="Flat Per Ticket"/>
    <n v="172.8"/>
    <n v="0"/>
    <n v="172.8"/>
    <m/>
    <n v="1446"/>
    <s v="???"/>
    <n v="1053"/>
    <d v="2024-02-12T00:00:00"/>
  </r>
  <r>
    <n v="91"/>
    <s v="Reimbursement Sent"/>
    <m/>
    <x v="18"/>
    <x v="37"/>
    <n v="0"/>
    <x v="2"/>
    <x v="0"/>
    <s v="M Comella Enterprises"/>
    <n v="45"/>
    <x v="94"/>
    <s v="GameCo"/>
    <x v="0"/>
    <n v="3000"/>
    <n v="1"/>
    <n v="3000"/>
    <n v="2250"/>
    <n v="750"/>
    <n v="180"/>
    <s v="Percentage"/>
    <n v="207"/>
    <n v="102"/>
    <n v="75"/>
    <n v="30"/>
    <n v="5980"/>
    <n v="6511"/>
    <n v="1054"/>
    <d v="2024-02-13T00:00:00"/>
  </r>
  <r>
    <n v="92"/>
    <s v="Reimbursement Sent"/>
    <m/>
    <x v="18"/>
    <x v="37"/>
    <n v="0"/>
    <x v="2"/>
    <x v="0"/>
    <s v="M Comella Enterprises"/>
    <n v="82.8"/>
    <x v="95"/>
    <s v="GameCo"/>
    <x v="1"/>
    <n v="5520"/>
    <n v="1"/>
    <n v="5520"/>
    <n v="4560"/>
    <n v="960"/>
    <n v="331"/>
    <s v="Percentage"/>
    <n v="337.2"/>
    <n v="186"/>
    <n v="96"/>
    <n v="55.2"/>
    <n v="5980"/>
    <n v="6512"/>
    <n v="1054"/>
    <d v="2024-02-13T00:00:00"/>
  </r>
  <r>
    <n v="93"/>
    <s v="Reimbursement Sent"/>
    <m/>
    <x v="18"/>
    <x v="26"/>
    <n v="0"/>
    <x v="4"/>
    <x v="0"/>
    <s v="M Comella Enterprises"/>
    <n v="82.8"/>
    <x v="96"/>
    <s v="GameCo"/>
    <x v="1"/>
    <n v="5520"/>
    <n v="1"/>
    <n v="5520"/>
    <n v="4560"/>
    <n v="960"/>
    <n v="331"/>
    <s v="Flat Per Ticket"/>
    <n v="172.8"/>
    <n v="0"/>
    <n v="172.8"/>
    <m/>
    <n v="38447310"/>
    <n v="8386"/>
    <n v="1055"/>
    <d v="2024-02-13T00:00:00"/>
  </r>
  <r>
    <n v="94"/>
    <s v="Reimbursement Sent"/>
    <m/>
    <x v="19"/>
    <x v="18"/>
    <n v="0"/>
    <x v="2"/>
    <x v="0"/>
    <s v="M Comella Enterprises"/>
    <n v="82.8"/>
    <x v="97"/>
    <s v="GameCo"/>
    <x v="1"/>
    <n v="5520"/>
    <n v="1"/>
    <n v="5520"/>
    <n v="4560"/>
    <n v="960"/>
    <n v="331"/>
    <s v="Percentage"/>
    <n v="337.2"/>
    <n v="186"/>
    <n v="96"/>
    <n v="55.2"/>
    <n v="38447311"/>
    <n v="6499"/>
    <n v="1056"/>
    <d v="2024-02-16T00:00:00"/>
  </r>
  <r>
    <n v="95"/>
    <s v="Reimbursement Sent"/>
    <m/>
    <x v="19"/>
    <x v="34"/>
    <n v="0"/>
    <x v="2"/>
    <x v="0"/>
    <s v="M Comella Enterprises"/>
    <n v="76.5"/>
    <x v="98"/>
    <s v="GameCo"/>
    <x v="26"/>
    <n v="5100"/>
    <n v="2"/>
    <n v="10200"/>
    <n v="8780"/>
    <n v="1420"/>
    <n v="612"/>
    <s v="Percentage"/>
    <n v="499"/>
    <n v="255"/>
    <n v="142"/>
    <n v="102"/>
    <n v="38447313"/>
    <n v="6500"/>
    <n v="1057"/>
    <d v="2024-02-16T00:00:00"/>
  </r>
  <r>
    <n v="96"/>
    <s v="Reimbursement Sent"/>
    <m/>
    <x v="19"/>
    <x v="0"/>
    <s v="Melron Inc DBA Mulligans"/>
    <x v="2"/>
    <x v="0"/>
    <n v="0"/>
    <n v="0"/>
    <x v="99"/>
    <s v="GameCo"/>
    <x v="27"/>
    <n v="6320"/>
    <n v="1"/>
    <n v="6320"/>
    <n v="4745"/>
    <n v="1575"/>
    <n v="379"/>
    <s v="Percentage"/>
    <n v="433.2"/>
    <n v="212"/>
    <n v="158"/>
    <n v="63.2"/>
    <n v="1724"/>
    <n v="6501"/>
    <n v="1058"/>
    <d v="2024-02-16T00:00:00"/>
  </r>
  <r>
    <n v="97"/>
    <s v="Reimbursement Sent"/>
    <m/>
    <x v="19"/>
    <x v="0"/>
    <s v="Melron Inc DBA Mulligans"/>
    <x v="2"/>
    <x v="0"/>
    <n v="0"/>
    <n v="0"/>
    <x v="100"/>
    <s v="GameCo"/>
    <x v="1"/>
    <n v="5520"/>
    <n v="1"/>
    <n v="5520"/>
    <n v="4560"/>
    <n v="960"/>
    <n v="331"/>
    <s v="Percentage"/>
    <n v="337.2"/>
    <n v="186"/>
    <n v="96"/>
    <n v="55.2"/>
    <n v="1724"/>
    <n v="6502"/>
    <n v="1058"/>
    <d v="2024-02-16T00:00:00"/>
  </r>
  <r>
    <n v="98"/>
    <s v="Reimbursement Sent"/>
    <m/>
    <x v="19"/>
    <x v="0"/>
    <s v="Melron Inc DBA Mulligans"/>
    <x v="2"/>
    <x v="0"/>
    <n v="0"/>
    <n v="0"/>
    <x v="101"/>
    <s v="GameCo"/>
    <x v="13"/>
    <n v="9959"/>
    <n v="1"/>
    <n v="9959"/>
    <n v="7840"/>
    <n v="2119"/>
    <n v="597"/>
    <s v="Percentage"/>
    <n v="671.59"/>
    <n v="360"/>
    <n v="212"/>
    <n v="99.59"/>
    <n v="1724"/>
    <n v="6503"/>
    <n v="1058"/>
    <d v="2024-02-16T00:00:00"/>
  </r>
  <r>
    <n v="99"/>
    <s v="Reimbursement Sent"/>
    <m/>
    <x v="19"/>
    <x v="13"/>
    <n v="0"/>
    <x v="2"/>
    <x v="0"/>
    <n v="0"/>
    <n v="0"/>
    <x v="102"/>
    <s v="GameCo"/>
    <x v="6"/>
    <n v="4560"/>
    <n v="1"/>
    <n v="4560"/>
    <n v="3460"/>
    <n v="1100"/>
    <n v="273"/>
    <s v="Percentage"/>
    <n v="301.60000000000002"/>
    <n v="146"/>
    <n v="110"/>
    <n v="45.6"/>
    <n v="1896"/>
    <n v="6504"/>
    <n v="1059"/>
    <d v="2024-02-16T00:00:00"/>
  </r>
  <r>
    <n v="100"/>
    <s v="Reimbursement Sent"/>
    <m/>
    <x v="19"/>
    <x v="13"/>
    <n v="0"/>
    <x v="2"/>
    <x v="0"/>
    <n v="0"/>
    <n v="0"/>
    <x v="103"/>
    <s v="GameCo"/>
    <x v="28"/>
    <n v="4000"/>
    <n v="1"/>
    <n v="4000"/>
    <n v="3000"/>
    <n v="1000"/>
    <n v="240"/>
    <s v="Percentage"/>
    <n v="274"/>
    <n v="134"/>
    <n v="100"/>
    <n v="40"/>
    <n v="1896"/>
    <n v="6505"/>
    <n v="1059"/>
    <d v="2024-02-16T00:00:00"/>
  </r>
  <r>
    <n v="101"/>
    <s v="Reimbursement Sent"/>
    <m/>
    <x v="19"/>
    <x v="22"/>
    <n v="0"/>
    <x v="2"/>
    <x v="2"/>
    <n v="0"/>
    <n v="0"/>
    <x v="104"/>
    <s v="Bingo Boss"/>
    <x v="29"/>
    <n v="8064"/>
    <n v="5"/>
    <n v="40320"/>
    <n v="35480"/>
    <n v="4840"/>
    <n v="2419"/>
    <s v="Percentage"/>
    <n v="1302.5"/>
    <n v="415.3"/>
    <n v="484"/>
    <n v="403.2"/>
    <n v="5006"/>
    <n v="6533"/>
    <n v="1060"/>
    <d v="2024-02-16T00:00:00"/>
  </r>
  <r>
    <n v="102"/>
    <s v="Reimbursement Sent"/>
    <m/>
    <x v="19"/>
    <x v="22"/>
    <n v="0"/>
    <x v="2"/>
    <x v="2"/>
    <n v="0"/>
    <n v="0"/>
    <x v="105"/>
    <s v="GameCo"/>
    <x v="0"/>
    <n v="3000"/>
    <n v="1"/>
    <n v="3000"/>
    <n v="2250"/>
    <n v="750"/>
    <n v="180"/>
    <s v="Percentage"/>
    <n v="207"/>
    <n v="102"/>
    <n v="75"/>
    <n v="30"/>
    <n v="5006"/>
    <n v="6534"/>
    <n v="1060"/>
    <d v="2024-02-16T00:00:00"/>
  </r>
  <r>
    <n v="103"/>
    <s v="Reimbursement Sent"/>
    <m/>
    <x v="19"/>
    <x v="22"/>
    <n v="0"/>
    <x v="2"/>
    <x v="2"/>
    <n v="0"/>
    <n v="0"/>
    <x v="106"/>
    <s v="GameCo"/>
    <x v="1"/>
    <n v="5520"/>
    <n v="1"/>
    <n v="5520"/>
    <n v="4560"/>
    <n v="960"/>
    <n v="331"/>
    <s v="Percentage"/>
    <n v="337.2"/>
    <n v="186"/>
    <n v="96"/>
    <n v="55.2"/>
    <n v="5006"/>
    <n v="6535"/>
    <n v="1060"/>
    <d v="2024-02-16T00:00:00"/>
  </r>
  <r>
    <n v="104"/>
    <s v="Reimbursement Sent"/>
    <m/>
    <x v="19"/>
    <x v="21"/>
    <n v="0"/>
    <x v="2"/>
    <x v="2"/>
    <n v="0"/>
    <n v="0"/>
    <x v="107"/>
    <s v="GameCo"/>
    <x v="1"/>
    <n v="5520"/>
    <n v="1"/>
    <n v="5520"/>
    <n v="4560"/>
    <n v="960"/>
    <n v="331"/>
    <s v="Percentage"/>
    <n v="337.2"/>
    <n v="186"/>
    <n v="96"/>
    <n v="55.2"/>
    <n v="2954"/>
    <n v="6536"/>
    <n v="1061"/>
    <d v="2024-02-16T00:00:00"/>
  </r>
  <r>
    <n v="105"/>
    <s v="Reimbursement Sent"/>
    <m/>
    <x v="19"/>
    <x v="23"/>
    <n v="0"/>
    <x v="8"/>
    <x v="0"/>
    <s v="M Comella Enterprises"/>
    <n v="82.8"/>
    <x v="108"/>
    <s v="GameCo"/>
    <x v="1"/>
    <n v="5520"/>
    <n v="1"/>
    <n v="5520"/>
    <n v="4560"/>
    <n v="960"/>
    <n v="331"/>
    <s v="Flat Per Ticket"/>
    <n v="172.8"/>
    <n v="0"/>
    <n v="172.8"/>
    <m/>
    <n v="258"/>
    <n v="9009"/>
    <n v="1062"/>
    <d v="2024-02-16T00:00:00"/>
  </r>
  <r>
    <n v="106"/>
    <s v="Reimbursement Sent"/>
    <m/>
    <x v="19"/>
    <x v="23"/>
    <n v="0"/>
    <x v="8"/>
    <x v="0"/>
    <s v="M Comella Enterprises"/>
    <n v="45"/>
    <x v="109"/>
    <s v="GameCo"/>
    <x v="0"/>
    <n v="3000"/>
    <n v="1"/>
    <n v="3000"/>
    <n v="2250"/>
    <n v="750"/>
    <n v="180"/>
    <s v="Flat Per Ticket"/>
    <n v="93"/>
    <n v="0"/>
    <n v="93"/>
    <m/>
    <n v="258"/>
    <n v="9010"/>
    <n v="1062"/>
    <d v="2024-02-16T00:00:00"/>
  </r>
  <r>
    <n v="107"/>
    <s v="Reimbursement Sent"/>
    <m/>
    <x v="20"/>
    <x v="25"/>
    <n v="0"/>
    <x v="2"/>
    <x v="0"/>
    <n v="0"/>
    <n v="0"/>
    <x v="110"/>
    <s v="GameCo"/>
    <x v="22"/>
    <n v="6320"/>
    <n v="1"/>
    <n v="6320"/>
    <n v="4745"/>
    <n v="1575"/>
    <n v="379"/>
    <s v="Percentage"/>
    <n v="433.2"/>
    <n v="212"/>
    <n v="158"/>
    <n v="63.2"/>
    <s v="????????"/>
    <n v="6506"/>
    <n v="1063"/>
    <d v="2024-02-17T00:00:00"/>
  </r>
  <r>
    <n v="108"/>
    <s v="Reimbursement Sent"/>
    <m/>
    <x v="20"/>
    <x v="24"/>
    <n v="0"/>
    <x v="2"/>
    <x v="0"/>
    <n v="0"/>
    <n v="0"/>
    <x v="111"/>
    <s v="GameCo"/>
    <x v="27"/>
    <n v="6320"/>
    <n v="1"/>
    <n v="6320"/>
    <n v="4745"/>
    <n v="1575"/>
    <n v="379"/>
    <s v="Percentage"/>
    <n v="433.2"/>
    <n v="212"/>
    <n v="158"/>
    <n v="63.2"/>
    <s v="????????"/>
    <n v="6507"/>
    <n v="1064"/>
    <d v="2024-02-17T00:00:00"/>
  </r>
  <r>
    <n v="109"/>
    <s v="Reimbursement Sent"/>
    <m/>
    <x v="20"/>
    <x v="24"/>
    <n v="0"/>
    <x v="2"/>
    <x v="0"/>
    <n v="0"/>
    <n v="0"/>
    <x v="112"/>
    <s v="GameCo"/>
    <x v="1"/>
    <n v="5520"/>
    <n v="1"/>
    <n v="5520"/>
    <n v="4560"/>
    <n v="960"/>
    <n v="331"/>
    <s v="Percentage"/>
    <n v="337.2"/>
    <n v="186"/>
    <n v="96"/>
    <n v="55.2"/>
    <s v="????????"/>
    <n v="6508"/>
    <n v="1064"/>
    <d v="2024-02-17T00:00:00"/>
  </r>
  <r>
    <n v="110"/>
    <s v="Reimbursement Sent"/>
    <m/>
    <x v="20"/>
    <x v="38"/>
    <n v="0"/>
    <x v="2"/>
    <x v="0"/>
    <n v="0"/>
    <n v="0"/>
    <x v="113"/>
    <s v="GameCo"/>
    <x v="1"/>
    <n v="5520"/>
    <n v="1"/>
    <n v="5520"/>
    <n v="4560"/>
    <n v="960"/>
    <n v="331"/>
    <s v="Percentage"/>
    <n v="337.2"/>
    <n v="186"/>
    <n v="96"/>
    <n v="55.2"/>
    <n v="6534"/>
    <n v="6513"/>
    <n v="1065"/>
    <d v="2024-02-17T00:00:00"/>
  </r>
  <r>
    <n v="111"/>
    <s v="Reimbursement Sent"/>
    <m/>
    <x v="20"/>
    <x v="38"/>
    <n v="0"/>
    <x v="2"/>
    <x v="0"/>
    <n v="0"/>
    <n v="0"/>
    <x v="114"/>
    <s v="GameCo"/>
    <x v="27"/>
    <n v="6320"/>
    <n v="1"/>
    <n v="6320"/>
    <n v="4745"/>
    <n v="1575"/>
    <n v="379"/>
    <s v="Percentage"/>
    <n v="433.2"/>
    <n v="212"/>
    <n v="158"/>
    <n v="63.2"/>
    <n v="6534"/>
    <n v="6514"/>
    <n v="1065"/>
    <d v="2024-02-17T00:00:00"/>
  </r>
  <r>
    <n v="112"/>
    <s v="Reimbursement Sent"/>
    <m/>
    <x v="20"/>
    <x v="38"/>
    <n v="0"/>
    <x v="2"/>
    <x v="0"/>
    <n v="0"/>
    <n v="0"/>
    <x v="115"/>
    <s v="GameCo"/>
    <x v="13"/>
    <n v="9959"/>
    <n v="1"/>
    <n v="9959"/>
    <n v="7840"/>
    <n v="2119"/>
    <n v="597"/>
    <s v="Percentage"/>
    <n v="671.59"/>
    <n v="360"/>
    <n v="212"/>
    <n v="99.59"/>
    <n v="6534"/>
    <n v="6515"/>
    <n v="1065"/>
    <d v="2024-02-17T00:00:00"/>
  </r>
  <r>
    <n v="113"/>
    <s v="Reimbursement Sent"/>
    <m/>
    <x v="20"/>
    <x v="33"/>
    <n v="0"/>
    <x v="2"/>
    <x v="0"/>
    <n v="0"/>
    <n v="0"/>
    <x v="116"/>
    <s v="GameCo"/>
    <x v="27"/>
    <n v="6320"/>
    <n v="1"/>
    <n v="6320"/>
    <n v="4745"/>
    <n v="1575"/>
    <n v="379"/>
    <s v="Percentage"/>
    <n v="433.2"/>
    <n v="212"/>
    <n v="158"/>
    <n v="63.2"/>
    <n v="1298"/>
    <n v="6516"/>
    <n v="1066"/>
    <d v="2024-02-17T00:00:00"/>
  </r>
  <r>
    <n v="114"/>
    <s v="Reimbursement Sent"/>
    <m/>
    <x v="20"/>
    <x v="25"/>
    <n v="0"/>
    <x v="8"/>
    <x v="0"/>
    <n v="0"/>
    <n v="0"/>
    <x v="117"/>
    <s v="GameCo"/>
    <x v="1"/>
    <n v="5520"/>
    <n v="1"/>
    <n v="5520"/>
    <n v="4560"/>
    <n v="960"/>
    <n v="331"/>
    <s v="Flat Per Ticket"/>
    <n v="172.8"/>
    <n v="0"/>
    <n v="172.8"/>
    <m/>
    <s v="????????"/>
    <n v="9011"/>
    <n v="1067"/>
    <d v="2024-02-17T00:00:00"/>
  </r>
  <r>
    <n v="115"/>
    <s v="Reimbursement Sent"/>
    <m/>
    <x v="20"/>
    <x v="25"/>
    <n v="0"/>
    <x v="8"/>
    <x v="0"/>
    <n v="0"/>
    <n v="0"/>
    <x v="118"/>
    <s v="GameCo"/>
    <x v="1"/>
    <n v="5520"/>
    <n v="1"/>
    <n v="5520"/>
    <n v="4560"/>
    <n v="960"/>
    <n v="331"/>
    <s v="Flat Per Ticket"/>
    <n v="172.8"/>
    <n v="0"/>
    <n v="172.8"/>
    <m/>
    <s v="????????"/>
    <n v="9012"/>
    <n v="1067"/>
    <d v="2024-02-17T00:00:00"/>
  </r>
  <r>
    <n v="116"/>
    <s v="Reimbursement Sent"/>
    <m/>
    <x v="21"/>
    <x v="27"/>
    <n v="0"/>
    <x v="4"/>
    <x v="0"/>
    <n v="0"/>
    <n v="0"/>
    <x v="119"/>
    <s v="GameCo"/>
    <x v="1"/>
    <n v="5520"/>
    <n v="1"/>
    <n v="5520"/>
    <n v="4560"/>
    <n v="960"/>
    <n v="331"/>
    <s v="Flat Per Ticket"/>
    <n v="172.8"/>
    <n v="0"/>
    <n v="172.8"/>
    <m/>
    <n v="3877"/>
    <n v="8387"/>
    <n v="1068"/>
    <d v="2024-02-18T00:00:00"/>
  </r>
  <r>
    <n v="117"/>
    <s v="Reimbursement Sent"/>
    <m/>
    <x v="21"/>
    <x v="27"/>
    <n v="0"/>
    <x v="4"/>
    <x v="0"/>
    <n v="0"/>
    <n v="0"/>
    <x v="120"/>
    <s v="GameCo"/>
    <x v="1"/>
    <n v="5520"/>
    <n v="1"/>
    <n v="5520"/>
    <n v="4560"/>
    <n v="960"/>
    <n v="331"/>
    <s v="Flat Per Ticket"/>
    <n v="172.8"/>
    <n v="0"/>
    <n v="172.8"/>
    <m/>
    <n v="3877"/>
    <n v="8388"/>
    <n v="1068"/>
    <d v="2024-02-18T00:00:00"/>
  </r>
  <r>
    <n v="118"/>
    <s v="Reimbursement Sent"/>
    <m/>
    <x v="21"/>
    <x v="30"/>
    <n v="0"/>
    <x v="4"/>
    <x v="0"/>
    <s v="Combros"/>
    <n v="82.8"/>
    <x v="121"/>
    <s v="GameCo"/>
    <x v="1"/>
    <n v="5520"/>
    <n v="1"/>
    <n v="5520"/>
    <n v="4560"/>
    <n v="960"/>
    <n v="331"/>
    <s v="Flat Per Ticket"/>
    <n v="172.8"/>
    <n v="0"/>
    <n v="172.8"/>
    <m/>
    <n v="2675"/>
    <n v="8389"/>
    <n v="1069"/>
    <d v="2024-02-18T00:00:00"/>
  </r>
  <r>
    <n v="119"/>
    <s v="Reimbursement Sent"/>
    <m/>
    <x v="21"/>
    <x v="11"/>
    <n v="0"/>
    <x v="4"/>
    <x v="0"/>
    <n v="0"/>
    <n v="0"/>
    <x v="122"/>
    <s v="GameCo"/>
    <x v="15"/>
    <n v="3990"/>
    <n v="1"/>
    <n v="3990"/>
    <n v="3300"/>
    <n v="690"/>
    <n v="239"/>
    <s v="Flat Per Ticket"/>
    <n v="107.35"/>
    <n v="0"/>
    <n v="107.35"/>
    <m/>
    <n v="38458394"/>
    <n v="8390"/>
    <n v="1070"/>
    <d v="2024-02-18T00:00:00"/>
  </r>
  <r>
    <n v="120"/>
    <s v="Reimbursement Sent"/>
    <m/>
    <x v="22"/>
    <x v="20"/>
    <n v="0"/>
    <x v="2"/>
    <x v="0"/>
    <n v="0"/>
    <n v="0"/>
    <x v="123"/>
    <s v="GameCo"/>
    <x v="6"/>
    <n v="4560"/>
    <n v="1"/>
    <n v="4560"/>
    <n v="3460"/>
    <n v="1100"/>
    <n v="273"/>
    <s v="Percentage"/>
    <n v="301.60000000000002"/>
    <n v="146"/>
    <n v="110"/>
    <n v="45.6"/>
    <n v="2601"/>
    <n v="6517"/>
    <n v="1071"/>
    <d v="2024-02-19T00:00:00"/>
  </r>
  <r>
    <n v="121"/>
    <s v="Reimbursement Sent"/>
    <m/>
    <x v="22"/>
    <x v="20"/>
    <n v="0"/>
    <x v="2"/>
    <x v="0"/>
    <n v="0"/>
    <n v="0"/>
    <x v="124"/>
    <s v="GameCo"/>
    <x v="6"/>
    <n v="4560"/>
    <n v="1"/>
    <n v="4560"/>
    <n v="3460"/>
    <n v="1100"/>
    <n v="273"/>
    <s v="Percentage"/>
    <n v="301.60000000000002"/>
    <n v="146"/>
    <n v="110"/>
    <n v="45.6"/>
    <n v="2601"/>
    <n v="6518"/>
    <n v="1071"/>
    <d v="2024-02-19T00:00:00"/>
  </r>
  <r>
    <n v="122"/>
    <s v="Reimbursement Sent"/>
    <m/>
    <x v="22"/>
    <x v="39"/>
    <n v="0"/>
    <x v="4"/>
    <x v="0"/>
    <s v="Combros"/>
    <n v="82.8"/>
    <x v="125"/>
    <s v="GameCo"/>
    <x v="1"/>
    <n v="5520"/>
    <n v="1"/>
    <n v="5520"/>
    <n v="4560"/>
    <n v="960"/>
    <n v="331"/>
    <s v="Flat Per Ticket"/>
    <n v="172.8"/>
    <n v="0"/>
    <n v="172.8"/>
    <m/>
    <n v="2904"/>
    <n v="8391"/>
    <n v="1072"/>
    <d v="2024-02-19T00:00:00"/>
  </r>
  <r>
    <n v="123"/>
    <s v="Reimbursement Sent"/>
    <m/>
    <x v="23"/>
    <x v="14"/>
    <n v="0"/>
    <x v="5"/>
    <x v="0"/>
    <s v="M Comella Enterprises"/>
    <n v="94.8"/>
    <x v="126"/>
    <s v="GameCo"/>
    <x v="20"/>
    <n v="6320"/>
    <n v="1"/>
    <n v="6320"/>
    <n v="4745"/>
    <n v="1575"/>
    <n v="379"/>
    <s v="Flat Per Ticket"/>
    <n v="198.8"/>
    <n v="0"/>
    <n v="198.8"/>
    <m/>
    <n v="9798"/>
    <n v="1124"/>
    <n v="1073"/>
    <d v="2024-02-20T00:00:00"/>
  </r>
  <r>
    <n v="124"/>
    <s v="Reimbursement Sent"/>
    <m/>
    <x v="23"/>
    <x v="16"/>
    <n v="0"/>
    <x v="5"/>
    <x v="0"/>
    <s v="M Comella Enterprises"/>
    <n v="94.8"/>
    <x v="127"/>
    <s v="GameCo"/>
    <x v="20"/>
    <n v="6320"/>
    <n v="1"/>
    <n v="6320"/>
    <n v="4745"/>
    <n v="1575"/>
    <n v="379"/>
    <s v="Flat Per Ticket"/>
    <n v="198.8"/>
    <n v="0"/>
    <n v="198.8"/>
    <m/>
    <n v="8626"/>
    <n v="1125"/>
    <n v="1074"/>
    <d v="2024-02-20T00:00:00"/>
  </r>
  <r>
    <n v="125"/>
    <s v="Reimbursement Sent"/>
    <m/>
    <x v="23"/>
    <x v="6"/>
    <n v="0"/>
    <x v="2"/>
    <x v="0"/>
    <n v="0"/>
    <n v="0"/>
    <x v="128"/>
    <s v="GameCo"/>
    <x v="30"/>
    <n v="4000"/>
    <n v="1"/>
    <n v="4000"/>
    <n v="3002"/>
    <n v="998"/>
    <n v="240"/>
    <s v="Percentage"/>
    <n v="274"/>
    <n v="134"/>
    <n v="100"/>
    <n v="40"/>
    <n v="2874"/>
    <n v="6519"/>
    <n v="1075"/>
    <d v="2024-02-20T00:00:00"/>
  </r>
  <r>
    <n v="126"/>
    <s v="Reimbursement Sent"/>
    <m/>
    <x v="23"/>
    <x v="6"/>
    <n v="0"/>
    <x v="2"/>
    <x v="0"/>
    <n v="0"/>
    <n v="0"/>
    <x v="129"/>
    <s v="GameCo"/>
    <x v="31"/>
    <n v="4000"/>
    <n v="1"/>
    <n v="4000"/>
    <n v="3002"/>
    <n v="998"/>
    <n v="240"/>
    <s v="Percentage"/>
    <n v="274"/>
    <n v="134"/>
    <n v="100"/>
    <n v="40"/>
    <n v="2874"/>
    <n v="6520"/>
    <n v="1075"/>
    <d v="2024-02-20T00:00:00"/>
  </r>
  <r>
    <n v="127"/>
    <s v="Reimbursement Sent"/>
    <m/>
    <x v="23"/>
    <x v="6"/>
    <n v="0"/>
    <x v="2"/>
    <x v="0"/>
    <n v="0"/>
    <n v="0"/>
    <x v="130"/>
    <s v="GameCo"/>
    <x v="1"/>
    <n v="5520"/>
    <n v="1"/>
    <n v="5520"/>
    <n v="4560"/>
    <n v="960"/>
    <n v="331"/>
    <s v="Percentage"/>
    <n v="337.2"/>
    <n v="186"/>
    <n v="96"/>
    <n v="55.2"/>
    <n v="2874"/>
    <n v="6521"/>
    <n v="1075"/>
    <d v="2024-02-20T00:00:00"/>
  </r>
  <r>
    <n v="128"/>
    <s v="Reimbursement Sent"/>
    <m/>
    <x v="23"/>
    <x v="5"/>
    <n v="0"/>
    <x v="2"/>
    <x v="0"/>
    <s v="B and B Music"/>
    <n v="45"/>
    <x v="131"/>
    <s v="GameCo"/>
    <x v="0"/>
    <n v="3000"/>
    <n v="1"/>
    <n v="3000"/>
    <n v="2250"/>
    <n v="750"/>
    <n v="180"/>
    <s v="Percentage"/>
    <n v="207"/>
    <n v="102"/>
    <n v="75"/>
    <n v="30"/>
    <n v="38474998"/>
    <n v="6531"/>
    <n v="1076"/>
    <d v="2024-02-20T00:00:00"/>
  </r>
  <r>
    <n v="129"/>
    <s v="Reimbursement Sent"/>
    <m/>
    <x v="23"/>
    <x v="40"/>
    <n v="0"/>
    <x v="0"/>
    <x v="0"/>
    <n v="0"/>
    <n v="0"/>
    <x v="132"/>
    <s v="GameCo"/>
    <x v="32"/>
    <n v="2688"/>
    <n v="1"/>
    <n v="2688"/>
    <n v="2376"/>
    <n v="312"/>
    <n v="161"/>
    <s v="Flat Per Ticket"/>
    <n v="27"/>
    <n v="0"/>
    <n v="27"/>
    <m/>
    <n v="14650"/>
    <n v="10002"/>
    <n v="1077"/>
    <d v="2024-02-20T00:00:00"/>
  </r>
  <r>
    <n v="130"/>
    <s v="Reimbursement Sent"/>
    <m/>
    <x v="23"/>
    <x v="40"/>
    <n v="0"/>
    <x v="0"/>
    <x v="0"/>
    <n v="0"/>
    <n v="0"/>
    <x v="133"/>
    <s v="GameCo"/>
    <x v="33"/>
    <n v="3199"/>
    <n v="1"/>
    <n v="3199"/>
    <n v="2705"/>
    <n v="494"/>
    <n v="191"/>
    <s v="Flat Per Ticket"/>
    <n v="105.94"/>
    <n v="0"/>
    <n v="105.94"/>
    <m/>
    <n v="14650"/>
    <n v="10003"/>
    <n v="1077"/>
    <d v="2024-02-20T00:00:00"/>
  </r>
  <r>
    <n v="131"/>
    <s v="Reimbursement Sent"/>
    <m/>
    <x v="24"/>
    <x v="0"/>
    <s v="Melron Inc DBA Mulligans"/>
    <x v="2"/>
    <x v="0"/>
    <n v="0"/>
    <n v="0"/>
    <x v="134"/>
    <s v="GameCo"/>
    <x v="1"/>
    <n v="5520"/>
    <n v="1"/>
    <n v="5520"/>
    <n v="4560"/>
    <n v="960"/>
    <n v="331"/>
    <s v="Percentage"/>
    <n v="337.2"/>
    <n v="186"/>
    <n v="96"/>
    <n v="55.2"/>
    <n v="1744"/>
    <n v="6522"/>
    <n v="1078"/>
    <d v="2024-02-23T00:00:00"/>
  </r>
  <r>
    <n v="132"/>
    <s v="Reimbursement Sent"/>
    <m/>
    <x v="24"/>
    <x v="0"/>
    <s v="Melron Inc DBA Mulligans"/>
    <x v="2"/>
    <x v="0"/>
    <n v="0"/>
    <n v="0"/>
    <x v="135"/>
    <s v="GameCo"/>
    <x v="1"/>
    <n v="5520"/>
    <n v="1"/>
    <n v="5520"/>
    <n v="4560"/>
    <n v="960"/>
    <n v="331"/>
    <s v="Percentage"/>
    <n v="337.2"/>
    <n v="186"/>
    <n v="96"/>
    <n v="55.2"/>
    <n v="1744"/>
    <n v="6523"/>
    <n v="1078"/>
    <d v="2024-02-23T00:00:00"/>
  </r>
  <r>
    <n v="133"/>
    <s v="Reimbursement Sent"/>
    <m/>
    <x v="24"/>
    <x v="0"/>
    <s v="Melron Inc DBA Mulligans"/>
    <x v="2"/>
    <x v="0"/>
    <n v="0"/>
    <n v="0"/>
    <x v="136"/>
    <s v="GameCo"/>
    <x v="13"/>
    <n v="9959"/>
    <n v="1"/>
    <n v="9959"/>
    <n v="7840"/>
    <n v="2119"/>
    <n v="597"/>
    <s v="Percentage"/>
    <n v="671.59"/>
    <n v="360"/>
    <n v="212"/>
    <n v="99.59"/>
    <n v="1744"/>
    <n v="6524"/>
    <n v="1078"/>
    <d v="2024-02-23T00:00:00"/>
  </r>
  <r>
    <n v="134"/>
    <s v="Reimbursement Sent"/>
    <m/>
    <x v="25"/>
    <x v="8"/>
    <n v="0"/>
    <x v="2"/>
    <x v="0"/>
    <s v="B and B Music"/>
    <n v="60"/>
    <x v="137"/>
    <s v="GameCo"/>
    <x v="19"/>
    <n v="4000"/>
    <n v="1"/>
    <n v="4000"/>
    <n v="3102"/>
    <n v="898"/>
    <n v="240"/>
    <s v="Percentage"/>
    <n v="264"/>
    <n v="134"/>
    <n v="90"/>
    <n v="40"/>
    <n v="7100"/>
    <n v="6525"/>
    <n v="1079"/>
    <d v="2024-02-24T00:00:00"/>
  </r>
  <r>
    <n v="135"/>
    <s v="Reimbursement Sent"/>
    <m/>
    <x v="25"/>
    <x v="8"/>
    <n v="0"/>
    <x v="2"/>
    <x v="0"/>
    <s v="B and B Music"/>
    <n v="60"/>
    <x v="138"/>
    <s v="GameCo"/>
    <x v="31"/>
    <n v="4000"/>
    <n v="1"/>
    <n v="4000"/>
    <n v="3102"/>
    <n v="898"/>
    <n v="240"/>
    <s v="Percentage"/>
    <n v="264"/>
    <n v="134"/>
    <n v="90"/>
    <n v="40"/>
    <n v="7100"/>
    <n v="6526"/>
    <n v="1079"/>
    <d v="2024-02-24T00:00:00"/>
  </r>
  <r>
    <n v="136"/>
    <s v="Reimbursement Sent"/>
    <m/>
    <x v="25"/>
    <x v="7"/>
    <n v="0"/>
    <x v="2"/>
    <x v="0"/>
    <s v="Greg Brown"/>
    <n v="80"/>
    <x v="139"/>
    <s v="GameCo"/>
    <x v="31"/>
    <n v="4000"/>
    <n v="1"/>
    <n v="4000"/>
    <n v="3102"/>
    <n v="898"/>
    <n v="240"/>
    <s v="Percentage"/>
    <n v="264"/>
    <n v="134"/>
    <n v="90"/>
    <n v="40"/>
    <n v="4988"/>
    <n v="6527"/>
    <n v="1080"/>
    <d v="2024-02-24T00:00:00"/>
  </r>
  <r>
    <n v="137"/>
    <s v="Reimbursement Sent"/>
    <m/>
    <x v="25"/>
    <x v="7"/>
    <n v="0"/>
    <x v="2"/>
    <x v="0"/>
    <s v="Greg Brown"/>
    <n v="80"/>
    <x v="140"/>
    <s v="GameCo"/>
    <x v="20"/>
    <n v="4000"/>
    <n v="1"/>
    <n v="4000"/>
    <n v="3102"/>
    <n v="898"/>
    <n v="240"/>
    <s v="Percentage"/>
    <n v="264"/>
    <n v="134"/>
    <n v="90"/>
    <n v="40"/>
    <n v="4988"/>
    <n v="6528"/>
    <n v="1080"/>
    <d v="2024-02-24T00:00:00"/>
  </r>
  <r>
    <n v="138"/>
    <s v="Reimbursement Sent"/>
    <m/>
    <x v="25"/>
    <x v="7"/>
    <n v="0"/>
    <x v="2"/>
    <x v="0"/>
    <s v="Greg Brown"/>
    <n v="80"/>
    <x v="141"/>
    <s v="GameCo"/>
    <x v="30"/>
    <n v="4000"/>
    <n v="1"/>
    <n v="4000"/>
    <n v="3102"/>
    <n v="898"/>
    <n v="240"/>
    <s v="Percentage"/>
    <n v="264"/>
    <n v="134"/>
    <n v="90"/>
    <n v="40"/>
    <n v="4988"/>
    <n v="6529"/>
    <n v="1080"/>
    <d v="2024-02-24T00:00:00"/>
  </r>
  <r>
    <n v="139"/>
    <s v="Reimbursement Sent"/>
    <m/>
    <x v="25"/>
    <x v="9"/>
    <n v="0"/>
    <x v="2"/>
    <x v="0"/>
    <s v="B and B Music"/>
    <n v="60"/>
    <x v="142"/>
    <s v="GameCo"/>
    <x v="20"/>
    <n v="4000"/>
    <n v="1"/>
    <n v="4000"/>
    <n v="3102"/>
    <n v="898"/>
    <n v="240"/>
    <s v="Percentage"/>
    <n v="264"/>
    <n v="134"/>
    <n v="90"/>
    <n v="40"/>
    <n v="4988"/>
    <n v="6530"/>
    <n v="1081"/>
    <d v="2024-02-24T00:00:00"/>
  </r>
  <r>
    <n v="140"/>
    <s v="Reimbursement Sent"/>
    <m/>
    <x v="25"/>
    <x v="23"/>
    <n v="0"/>
    <x v="2"/>
    <x v="0"/>
    <s v="M Comella Enterprises"/>
    <n v="45"/>
    <x v="143"/>
    <s v="GameCo"/>
    <x v="0"/>
    <n v="3000"/>
    <n v="1"/>
    <n v="3000"/>
    <n v="2250"/>
    <n v="750"/>
    <n v="180"/>
    <s v="Percentage"/>
    <n v="207"/>
    <n v="102"/>
    <n v="75"/>
    <n v="30"/>
    <n v="259"/>
    <n v="6532"/>
    <n v="1082"/>
    <d v="2024-02-24T00:00:00"/>
  </r>
  <r>
    <n v="141"/>
    <s v="Reimbursement Sent"/>
    <m/>
    <x v="26"/>
    <x v="41"/>
    <n v="0"/>
    <x v="2"/>
    <x v="0"/>
    <s v="Greg Brown"/>
    <n v="110.4"/>
    <x v="144"/>
    <s v="GameCo"/>
    <x v="1"/>
    <n v="5520"/>
    <n v="1"/>
    <n v="5520"/>
    <n v="4560"/>
    <n v="960"/>
    <n v="331"/>
    <s v="Percentage"/>
    <n v="337.2"/>
    <n v="186"/>
    <n v="96"/>
    <n v="55.2"/>
    <n v="7812"/>
    <n v="6537"/>
    <n v="1083"/>
    <d v="2024-02-25T00:00:00"/>
  </r>
  <r>
    <n v="142"/>
    <s v="Reimbursement Sent"/>
    <m/>
    <x v="26"/>
    <x v="41"/>
    <n v="0"/>
    <x v="2"/>
    <x v="0"/>
    <s v="Greg Brown"/>
    <n v="91.2"/>
    <x v="145"/>
    <s v="GameCo"/>
    <x v="6"/>
    <n v="4560"/>
    <n v="1"/>
    <n v="4560"/>
    <n v="3460"/>
    <n v="1100"/>
    <n v="273"/>
    <s v="Percentage"/>
    <n v="301.60000000000002"/>
    <n v="146"/>
    <n v="110"/>
    <n v="45.6"/>
    <n v="7812"/>
    <n v="6538"/>
    <n v="1083"/>
    <d v="2024-02-25T00:00:00"/>
  </r>
  <r>
    <n v="143"/>
    <s v="Reimbursement Sent"/>
    <m/>
    <x v="26"/>
    <x v="42"/>
    <n v="0"/>
    <x v="0"/>
    <x v="0"/>
    <n v="0"/>
    <n v="0"/>
    <x v="146"/>
    <s v="GameCo"/>
    <x v="2"/>
    <n v="6320"/>
    <n v="1"/>
    <n v="6320"/>
    <n v="4745"/>
    <n v="1575"/>
    <n v="379"/>
    <s v="Flat Per Ticket"/>
    <n v="198.8"/>
    <n v="0"/>
    <n v="198.8"/>
    <m/>
    <n v="26908"/>
    <n v="10004"/>
    <n v="1084"/>
    <d v="2024-02-25T00:00:00"/>
  </r>
  <r>
    <n v="144"/>
    <s v="Reimbursement Sent"/>
    <m/>
    <x v="26"/>
    <x v="42"/>
    <n v="0"/>
    <x v="0"/>
    <x v="0"/>
    <n v="0"/>
    <n v="0"/>
    <x v="147"/>
    <s v="GameCo"/>
    <x v="22"/>
    <n v="6320"/>
    <n v="1"/>
    <n v="6320"/>
    <n v="4745"/>
    <n v="1575"/>
    <n v="379"/>
    <s v="Flat Per Ticket"/>
    <n v="198.8"/>
    <n v="0"/>
    <n v="198.8"/>
    <m/>
    <n v="26908"/>
    <n v="10005"/>
    <n v="1084"/>
    <d v="2024-02-25T00:00:00"/>
  </r>
  <r>
    <n v="145"/>
    <s v="Reimbursement Sent"/>
    <m/>
    <x v="26"/>
    <x v="42"/>
    <n v="0"/>
    <x v="0"/>
    <x v="0"/>
    <n v="0"/>
    <n v="0"/>
    <x v="148"/>
    <s v="GameCo"/>
    <x v="1"/>
    <n v="5520"/>
    <n v="1"/>
    <n v="5520"/>
    <n v="4560"/>
    <n v="960"/>
    <n v="331"/>
    <s v="Flat Per Ticket"/>
    <n v="172.8"/>
    <n v="0"/>
    <n v="172.8"/>
    <m/>
    <n v="26908"/>
    <n v="10006"/>
    <n v="1084"/>
    <d v="2024-02-25T00:00:00"/>
  </r>
  <r>
    <n v="146"/>
    <s v="Reimbursement Sent"/>
    <m/>
    <x v="27"/>
    <x v="35"/>
    <n v="0"/>
    <x v="2"/>
    <x v="0"/>
    <s v="Combros"/>
    <n v="82.8"/>
    <x v="149"/>
    <s v="GameCo"/>
    <x v="1"/>
    <n v="5520"/>
    <n v="1"/>
    <n v="5520"/>
    <n v="4560"/>
    <n v="960"/>
    <n v="331"/>
    <s v="Percentage"/>
    <n v="151.19999999999999"/>
    <n v="0"/>
    <n v="96"/>
    <n v="55.2"/>
    <n v="537"/>
    <n v="6541"/>
    <n v="1085"/>
    <d v="2024-02-26T00:00:00"/>
  </r>
  <r>
    <n v="147"/>
    <s v="Reimbursement Sent"/>
    <m/>
    <x v="27"/>
    <x v="30"/>
    <n v="0"/>
    <x v="4"/>
    <x v="0"/>
    <s v="Combros"/>
    <n v="82.8"/>
    <x v="150"/>
    <s v="GameCo"/>
    <x v="1"/>
    <n v="5520"/>
    <n v="1"/>
    <n v="5520"/>
    <n v="4560"/>
    <n v="960"/>
    <n v="331"/>
    <s v="Flat Per Ticket"/>
    <n v="172.8"/>
    <n v="0"/>
    <n v="172.8"/>
    <m/>
    <n v="2675"/>
    <n v="8394"/>
    <n v="1086"/>
    <d v="2024-02-26T00:00:00"/>
  </r>
  <r>
    <n v="148"/>
    <s v="Reimbursement Sent"/>
    <m/>
    <x v="27"/>
    <x v="26"/>
    <n v="0"/>
    <x v="4"/>
    <x v="0"/>
    <s v="M Comella Enterprises"/>
    <n v="82.8"/>
    <x v="151"/>
    <s v="GameCo"/>
    <x v="1"/>
    <n v="5520"/>
    <n v="1"/>
    <n v="5520"/>
    <n v="4560"/>
    <n v="960"/>
    <n v="331"/>
    <s v="Flat Per Ticket"/>
    <n v="172.8"/>
    <n v="0"/>
    <n v="172.8"/>
    <m/>
    <n v="38497662"/>
    <n v="8395"/>
    <n v="1087"/>
    <d v="2024-02-26T00:00:00"/>
  </r>
  <r>
    <n v="149"/>
    <s v="Reimbursement Sent"/>
    <m/>
    <x v="27"/>
    <x v="11"/>
    <n v="0"/>
    <x v="4"/>
    <x v="0"/>
    <n v="0"/>
    <n v="0"/>
    <x v="152"/>
    <s v="GameCo"/>
    <x v="34"/>
    <n v="3990"/>
    <n v="1"/>
    <n v="3990"/>
    <n v="3300"/>
    <n v="690"/>
    <n v="239"/>
    <s v="Flat Per Ticket"/>
    <n v="107.35"/>
    <n v="0"/>
    <n v="107.35"/>
    <m/>
    <n v="38497663"/>
    <n v="8396"/>
    <n v="1088"/>
    <d v="2024-02-26T00:00:00"/>
  </r>
  <r>
    <n v="150"/>
    <s v="Reimbursement Sent"/>
    <m/>
    <x v="27"/>
    <x v="43"/>
    <n v="0"/>
    <x v="4"/>
    <x v="0"/>
    <n v="0"/>
    <n v="0"/>
    <x v="153"/>
    <s v="GameCo"/>
    <x v="1"/>
    <n v="5520"/>
    <n v="1"/>
    <n v="5520"/>
    <n v="4560"/>
    <n v="960"/>
    <n v="331"/>
    <s v="Flat Per Ticket"/>
    <n v="172.8"/>
    <n v="0"/>
    <n v="172.8"/>
    <m/>
    <n v="2389"/>
    <n v="8397"/>
    <n v="1089"/>
    <d v="2024-02-26T00:00:00"/>
  </r>
  <r>
    <n v="151"/>
    <s v="Reimbursement Sent"/>
    <m/>
    <x v="28"/>
    <x v="44"/>
    <n v="0"/>
    <x v="5"/>
    <x v="0"/>
    <s v="Combros"/>
    <n v="94.8"/>
    <x v="154"/>
    <s v="GameCo"/>
    <x v="27"/>
    <n v="6320"/>
    <n v="1"/>
    <n v="6320"/>
    <n v="4745"/>
    <n v="1575"/>
    <n v="379"/>
    <s v="Flat Per Ticket"/>
    <n v="410.8"/>
    <n v="212"/>
    <n v="198.8"/>
    <m/>
    <n v="3722"/>
    <n v="1128"/>
    <n v="1090"/>
    <d v="2024-02-27T00:00:00"/>
  </r>
  <r>
    <n v="152"/>
    <s v="Reimbursement Sent"/>
    <m/>
    <x v="28"/>
    <x v="34"/>
    <n v="0"/>
    <x v="2"/>
    <x v="0"/>
    <s v="M Comella Enterprises"/>
    <n v="76.5"/>
    <x v="155"/>
    <s v="GameCo"/>
    <x v="26"/>
    <n v="5100"/>
    <n v="2"/>
    <n v="10200"/>
    <n v="8780"/>
    <n v="1420"/>
    <n v="612"/>
    <s v="Percentage"/>
    <n v="499"/>
    <n v="255"/>
    <n v="142"/>
    <n v="102"/>
    <n v="38510428"/>
    <n v="6542"/>
    <n v="1091"/>
    <d v="2024-02-27T00:00:00"/>
  </r>
  <r>
    <n v="153"/>
    <s v="Reimbursement Sent"/>
    <m/>
    <x v="28"/>
    <x v="29"/>
    <n v="0"/>
    <x v="2"/>
    <x v="0"/>
    <s v="Greg Brown"/>
    <n v="110.4"/>
    <x v="156"/>
    <s v="GameCo"/>
    <x v="1"/>
    <n v="5520"/>
    <n v="1"/>
    <n v="5520"/>
    <n v="4560"/>
    <n v="960"/>
    <n v="331"/>
    <s v="Percentage"/>
    <n v="337.2"/>
    <n v="186"/>
    <n v="96"/>
    <n v="55.2"/>
    <n v="2610"/>
    <n v="6543"/>
    <n v="1092"/>
    <d v="2024-02-27T00:00:00"/>
  </r>
  <r>
    <n v="154"/>
    <s v="Reimbursement Sent"/>
    <m/>
    <x v="28"/>
    <x v="29"/>
    <n v="0"/>
    <x v="2"/>
    <x v="0"/>
    <s v="Greg Brown"/>
    <n v="110.4"/>
    <x v="157"/>
    <s v="GameCo"/>
    <x v="1"/>
    <n v="5520"/>
    <n v="1"/>
    <n v="5520"/>
    <n v="4560"/>
    <n v="960"/>
    <n v="331"/>
    <s v="Percentage"/>
    <n v="337.2"/>
    <n v="186"/>
    <n v="96"/>
    <n v="55.2"/>
    <n v="2610"/>
    <n v="6544"/>
    <n v="1092"/>
    <d v="2024-02-27T00:00:00"/>
  </r>
  <r>
    <n v="155"/>
    <s v="Reimbursement Sent"/>
    <m/>
    <x v="28"/>
    <x v="45"/>
    <n v="0"/>
    <x v="2"/>
    <x v="0"/>
    <n v="0"/>
    <n v="0"/>
    <x v="158"/>
    <s v="GameCo"/>
    <x v="0"/>
    <n v="3000"/>
    <n v="1"/>
    <n v="3000"/>
    <n v="2250"/>
    <n v="750"/>
    <n v="180"/>
    <s v="Percentage"/>
    <n v="207"/>
    <n v="102"/>
    <n v="75"/>
    <n v="30"/>
    <n v="3448"/>
    <n v="6545"/>
    <n v="1093"/>
    <d v="2024-02-27T00:00:00"/>
  </r>
  <r>
    <n v="156"/>
    <s v="Reimbursement Sent"/>
    <m/>
    <x v="28"/>
    <x v="45"/>
    <n v="0"/>
    <x v="2"/>
    <x v="0"/>
    <n v="0"/>
    <n v="0"/>
    <x v="159"/>
    <s v="GameCo"/>
    <x v="23"/>
    <n v="6320"/>
    <n v="1"/>
    <n v="6320"/>
    <n v="4745"/>
    <n v="1575"/>
    <n v="379"/>
    <s v="Percentage"/>
    <n v="433.2"/>
    <n v="212"/>
    <n v="158"/>
    <n v="63.2"/>
    <n v="3448"/>
    <n v="6546"/>
    <n v="1093"/>
    <d v="2024-02-27T00:00:00"/>
  </r>
  <r>
    <n v="157"/>
    <s v="Reimbursement Sent"/>
    <m/>
    <x v="28"/>
    <x v="13"/>
    <n v="0"/>
    <x v="2"/>
    <x v="0"/>
    <n v="0"/>
    <n v="0"/>
    <x v="160"/>
    <s v="GameCo"/>
    <x v="6"/>
    <n v="4560"/>
    <n v="1"/>
    <n v="4560"/>
    <n v="3460"/>
    <n v="1100"/>
    <n v="273"/>
    <s v="Percentage"/>
    <n v="155.6"/>
    <n v="0"/>
    <n v="110"/>
    <n v="45.6"/>
    <n v="1911"/>
    <n v="6547"/>
    <n v="1094"/>
    <d v="2024-02-27T00:00:00"/>
  </r>
  <r>
    <n v="158"/>
    <s v="Reimbursement Sent"/>
    <m/>
    <x v="28"/>
    <x v="13"/>
    <n v="0"/>
    <x v="2"/>
    <x v="0"/>
    <n v="0"/>
    <n v="0"/>
    <x v="161"/>
    <e v="#N/A"/>
    <x v="35"/>
    <n v="4000"/>
    <n v="1"/>
    <n v="4000"/>
    <n v="3000"/>
    <n v="1000"/>
    <n v="240"/>
    <s v="Percentage"/>
    <n v="265"/>
    <n v="125"/>
    <n v="100"/>
    <n v="40"/>
    <n v="1911"/>
    <n v="6548"/>
    <n v="1094"/>
    <d v="2024-02-27T00:00:00"/>
  </r>
  <r>
    <n v="159"/>
    <s v="Reimbursement Sent"/>
    <m/>
    <x v="28"/>
    <x v="2"/>
    <n v="0"/>
    <x v="2"/>
    <x v="0"/>
    <n v="0"/>
    <n v="0"/>
    <x v="162"/>
    <e v="#N/A"/>
    <x v="0"/>
    <n v="3000"/>
    <n v="1"/>
    <n v="3000"/>
    <n v="2250"/>
    <n v="750"/>
    <n v="180"/>
    <s v="Percentage"/>
    <n v="190"/>
    <n v="85"/>
    <n v="75"/>
    <n v="30"/>
    <n v="38510427"/>
    <n v="6549"/>
    <n v="1095"/>
    <d v="2024-02-27T00:00:00"/>
  </r>
  <r>
    <n v="160"/>
    <s v="Reimbursement Sent"/>
    <m/>
    <x v="29"/>
    <x v="46"/>
    <n v="0"/>
    <x v="2"/>
    <x v="0"/>
    <n v="0"/>
    <n v="0"/>
    <x v="163"/>
    <s v="GameCo"/>
    <x v="1"/>
    <n v="5520"/>
    <n v="1"/>
    <n v="5520"/>
    <n v="4560"/>
    <n v="960"/>
    <n v="331"/>
    <s v="Percentage"/>
    <n v="151.19999999999999"/>
    <n v="0"/>
    <n v="96"/>
    <n v="55.2"/>
    <n v="38510424"/>
    <n v="6550"/>
    <n v="1096"/>
    <d v="2024-02-28T00:00:00"/>
  </r>
  <r>
    <n v="161"/>
    <s v="Reimbursement Sent"/>
    <m/>
    <x v="30"/>
    <x v="33"/>
    <n v="0"/>
    <x v="2"/>
    <x v="0"/>
    <n v="0"/>
    <n v="0"/>
    <x v="164"/>
    <e v="#N/A"/>
    <x v="0"/>
    <n v="3000"/>
    <n v="1"/>
    <n v="3000"/>
    <n v="2250"/>
    <n v="750"/>
    <n v="180"/>
    <s v="Percentage"/>
    <n v="190"/>
    <n v="85"/>
    <n v="75"/>
    <n v="30"/>
    <n v="1358"/>
    <n v="6551"/>
    <n v="1097"/>
    <d v="2024-03-01T00:00:00"/>
  </r>
  <r>
    <n v="162"/>
    <s v="Reimbursement Sent"/>
    <m/>
    <x v="30"/>
    <x v="33"/>
    <n v="0"/>
    <x v="2"/>
    <x v="0"/>
    <n v="0"/>
    <n v="0"/>
    <x v="165"/>
    <s v="GameCo"/>
    <x v="27"/>
    <n v="6320"/>
    <n v="1"/>
    <n v="6320"/>
    <n v="4745"/>
    <n v="1575"/>
    <n v="379"/>
    <s v="Percentage"/>
    <n v="433.2"/>
    <n v="212"/>
    <n v="158"/>
    <n v="63.2"/>
    <n v="1358"/>
    <n v="6552"/>
    <n v="1097"/>
    <d v="2024-03-01T00:00:00"/>
  </r>
  <r>
    <n v="163"/>
    <s v="Reimbursement Sent"/>
    <m/>
    <x v="30"/>
    <x v="23"/>
    <n v="0"/>
    <x v="2"/>
    <x v="0"/>
    <s v="M Comella Enterprises"/>
    <n v="82.8"/>
    <x v="166"/>
    <s v="GameCo"/>
    <x v="1"/>
    <n v="5520"/>
    <n v="1"/>
    <n v="5520"/>
    <n v="4560"/>
    <n v="960"/>
    <n v="331"/>
    <s v="Percentage"/>
    <n v="337.2"/>
    <n v="186"/>
    <n v="96"/>
    <n v="55.2"/>
    <n v="262"/>
    <n v="6553"/>
    <n v="1098"/>
    <d v="2024-03-01T00:00:00"/>
  </r>
  <r>
    <n v="164"/>
    <s v="Reimbursement Sent"/>
    <m/>
    <x v="30"/>
    <x v="23"/>
    <n v="0"/>
    <x v="2"/>
    <x v="0"/>
    <s v="M Comella Enterprises"/>
    <n v="45"/>
    <x v="167"/>
    <e v="#N/A"/>
    <x v="0"/>
    <n v="3000"/>
    <n v="1"/>
    <n v="3000"/>
    <n v="2250"/>
    <n v="750"/>
    <n v="180"/>
    <s v="Percentage"/>
    <n v="190"/>
    <n v="85"/>
    <n v="75"/>
    <n v="30"/>
    <n v="262"/>
    <n v="6554"/>
    <n v="1098"/>
    <d v="2024-03-01T00:00:00"/>
  </r>
  <r>
    <n v="165"/>
    <s v="Reimbursement Sent"/>
    <m/>
    <x v="30"/>
    <x v="47"/>
    <n v="0"/>
    <x v="2"/>
    <x v="0"/>
    <s v="M Comella Enterprises"/>
    <n v="82.8"/>
    <x v="168"/>
    <s v="GameCo"/>
    <x v="1"/>
    <n v="5520"/>
    <n v="1"/>
    <n v="5520"/>
    <n v="4560"/>
    <n v="960"/>
    <n v="331"/>
    <s v="Percentage"/>
    <n v="337.2"/>
    <n v="186"/>
    <n v="96"/>
    <n v="55.2"/>
    <n v="2703"/>
    <n v="6555"/>
    <n v="1099"/>
    <d v="2024-03-01T00:00:00"/>
  </r>
  <r>
    <n v="166"/>
    <s v="Reimbursement Sent"/>
    <m/>
    <x v="30"/>
    <x v="3"/>
    <n v="0"/>
    <x v="2"/>
    <x v="0"/>
    <s v="M Comella Enterprises"/>
    <n v="82.8"/>
    <x v="169"/>
    <s v="GameCo"/>
    <x v="1"/>
    <n v="5520"/>
    <n v="1"/>
    <n v="5520"/>
    <n v="4560"/>
    <n v="960"/>
    <n v="331"/>
    <s v="Percentage"/>
    <n v="337.2"/>
    <n v="186"/>
    <n v="96"/>
    <n v="55.2"/>
    <n v="38510425"/>
    <n v="6556"/>
    <n v="1100"/>
    <d v="2024-03-01T00:00:00"/>
  </r>
  <r>
    <n v="167"/>
    <s v="Reimbursement Sent"/>
    <m/>
    <x v="30"/>
    <x v="0"/>
    <s v="Melron Inc DBA Mulligans"/>
    <x v="2"/>
    <x v="0"/>
    <n v="0"/>
    <n v="0"/>
    <x v="170"/>
    <s v="GameCo"/>
    <x v="1"/>
    <n v="5520"/>
    <n v="1"/>
    <n v="5520"/>
    <n v="4560"/>
    <n v="960"/>
    <n v="331"/>
    <s v="Percentage"/>
    <n v="337.2"/>
    <n v="186"/>
    <n v="96"/>
    <n v="55.2"/>
    <n v="2770"/>
    <n v="6557"/>
    <n v="1101"/>
    <d v="2024-03-01T00:00:00"/>
  </r>
  <r>
    <n v="168"/>
    <s v="Reimbursement Sent"/>
    <m/>
    <x v="30"/>
    <x v="0"/>
    <s v="Melron Inc DBA Mulligans"/>
    <x v="2"/>
    <x v="0"/>
    <n v="0"/>
    <n v="0"/>
    <x v="171"/>
    <s v="GameCo"/>
    <x v="1"/>
    <n v="5520"/>
    <n v="1"/>
    <n v="5520"/>
    <n v="4560"/>
    <n v="960"/>
    <n v="331"/>
    <s v="Percentage"/>
    <n v="337.2"/>
    <n v="186"/>
    <n v="96"/>
    <n v="55.2"/>
    <n v="2770"/>
    <n v="6558"/>
    <n v="1101"/>
    <d v="2024-03-01T00:00:00"/>
  </r>
  <r>
    <n v="169"/>
    <s v="Reimbursement Sent"/>
    <m/>
    <x v="30"/>
    <x v="0"/>
    <s v="Melron Inc DBA Mulligans"/>
    <x v="2"/>
    <x v="0"/>
    <n v="0"/>
    <n v="0"/>
    <x v="172"/>
    <s v="GameCo"/>
    <x v="24"/>
    <n v="6320"/>
    <n v="1"/>
    <n v="6320"/>
    <n v="4745"/>
    <n v="1575"/>
    <n v="379"/>
    <s v="Percentage"/>
    <n v="433.2"/>
    <n v="212"/>
    <n v="158"/>
    <n v="63.2"/>
    <n v="2770"/>
    <n v="6559"/>
    <n v="1101"/>
    <d v="2024-03-01T00:00:00"/>
  </r>
  <r>
    <n v="170"/>
    <s v="Reimbursement Sent"/>
    <m/>
    <x v="30"/>
    <x v="5"/>
    <n v="0"/>
    <x v="2"/>
    <x v="0"/>
    <s v="B and B Music"/>
    <n v="82.8"/>
    <x v="173"/>
    <s v="GameCo"/>
    <x v="1"/>
    <n v="5520"/>
    <n v="1"/>
    <n v="5520"/>
    <n v="4560"/>
    <n v="960"/>
    <n v="331"/>
    <s v="Percentage"/>
    <n v="337.2"/>
    <n v="186"/>
    <n v="96"/>
    <n v="55.2"/>
    <n v="38510423"/>
    <n v="6560"/>
    <n v="1102"/>
    <d v="2024-03-01T00:00:00"/>
  </r>
  <r>
    <n v="171"/>
    <s v="Reimbursement Sent"/>
    <m/>
    <x v="30"/>
    <x v="11"/>
    <n v="0"/>
    <x v="4"/>
    <x v="0"/>
    <n v="0"/>
    <n v="0"/>
    <x v="174"/>
    <s v="GameCo"/>
    <x v="34"/>
    <n v="3990"/>
    <n v="1"/>
    <n v="3990"/>
    <n v="3300"/>
    <n v="690"/>
    <n v="239"/>
    <s v="Flat Per Ticket"/>
    <n v="107.35"/>
    <n v="0"/>
    <n v="107.35"/>
    <m/>
    <n v="38510426"/>
    <n v="8398"/>
    <n v="1103"/>
    <d v="2024-03-01T00:00:00"/>
  </r>
  <r>
    <n v="172"/>
    <s v="Reimbursement Sent"/>
    <m/>
    <x v="31"/>
    <x v="14"/>
    <n v="0"/>
    <x v="5"/>
    <x v="0"/>
    <s v="M Comella Enterprises"/>
    <n v="94.8"/>
    <x v="175"/>
    <s v="GameCo"/>
    <x v="2"/>
    <n v="6320"/>
    <n v="1"/>
    <n v="6320"/>
    <n v="4745"/>
    <n v="1575"/>
    <n v="379"/>
    <s v="Flat Per Ticket"/>
    <n v="410.8"/>
    <n v="212"/>
    <n v="198.8"/>
    <m/>
    <n v="9806"/>
    <n v="1129"/>
    <n v="1104"/>
    <d v="2024-03-02T00:00:00"/>
  </r>
  <r>
    <n v="173"/>
    <s v="Reimbursement Sent"/>
    <m/>
    <x v="31"/>
    <x v="16"/>
    <n v="0"/>
    <x v="5"/>
    <x v="0"/>
    <s v="M Comella Enterprises"/>
    <n v="94.8"/>
    <x v="176"/>
    <s v="GameCo"/>
    <x v="20"/>
    <n v="6320"/>
    <n v="1"/>
    <n v="6320"/>
    <n v="4745"/>
    <n v="1575"/>
    <n v="379"/>
    <s v="Flat Per Ticket"/>
    <n v="410.8"/>
    <n v="212"/>
    <n v="198.8"/>
    <m/>
    <n v="8627"/>
    <n v="1130"/>
    <n v="1105"/>
    <d v="2024-03-02T00:00:00"/>
  </r>
  <r>
    <n v="174"/>
    <s v="Reimbursement Sent"/>
    <m/>
    <x v="31"/>
    <x v="18"/>
    <n v="0"/>
    <x v="2"/>
    <x v="0"/>
    <s v="M Comella Enterprises"/>
    <n v="82.8"/>
    <x v="177"/>
    <s v="GameCo"/>
    <x v="1"/>
    <n v="5520"/>
    <n v="1"/>
    <n v="5520"/>
    <n v="4560"/>
    <n v="960"/>
    <n v="331"/>
    <s v="Percentage"/>
    <n v="337.2"/>
    <n v="186"/>
    <n v="96"/>
    <n v="55.2"/>
    <n v="38515714"/>
    <n v="6561"/>
    <n v="1106"/>
    <d v="2024-03-02T00:00:00"/>
  </r>
  <r>
    <n v="175"/>
    <s v="Reimbursement Sent"/>
    <m/>
    <x v="31"/>
    <x v="25"/>
    <n v="0"/>
    <x v="2"/>
    <x v="0"/>
    <n v="0"/>
    <n v="0"/>
    <x v="178"/>
    <s v="GameCo"/>
    <x v="1"/>
    <n v="5520"/>
    <n v="1"/>
    <n v="5520"/>
    <n v="4560"/>
    <n v="960"/>
    <n v="331"/>
    <s v="Percentage"/>
    <n v="337.2"/>
    <n v="186"/>
    <n v="96"/>
    <n v="55.2"/>
    <n v="38515711"/>
    <n v="6562"/>
    <n v="1107"/>
    <d v="2024-03-02T00:00:00"/>
  </r>
  <r>
    <n v="176"/>
    <s v="Reimbursement Sent"/>
    <m/>
    <x v="31"/>
    <x v="25"/>
    <n v="0"/>
    <x v="2"/>
    <x v="0"/>
    <n v="0"/>
    <n v="0"/>
    <x v="179"/>
    <s v="GameCo"/>
    <x v="1"/>
    <n v="5520"/>
    <n v="1"/>
    <n v="5520"/>
    <n v="4560"/>
    <n v="960"/>
    <n v="331"/>
    <s v="Percentage"/>
    <n v="337.2"/>
    <n v="186"/>
    <n v="96"/>
    <n v="55.2"/>
    <n v="38515712"/>
    <n v="6563"/>
    <n v="1107"/>
    <d v="2024-03-02T00:00:00"/>
  </r>
  <r>
    <n v="177"/>
    <s v="Reimbursement Sent"/>
    <m/>
    <x v="31"/>
    <x v="25"/>
    <n v="0"/>
    <x v="2"/>
    <x v="0"/>
    <n v="0"/>
    <n v="0"/>
    <x v="180"/>
    <s v="GameCo"/>
    <x v="23"/>
    <n v="6320"/>
    <n v="1"/>
    <n v="6320"/>
    <n v="4745"/>
    <n v="1575"/>
    <n v="379"/>
    <s v="Percentage"/>
    <n v="433.2"/>
    <n v="212"/>
    <n v="158"/>
    <n v="63.2"/>
    <n v="38515715"/>
    <n v="6564"/>
    <n v="1107"/>
    <d v="2024-03-02T00:00:00"/>
  </r>
  <r>
    <n v="178"/>
    <s v="Reimbursement Sent"/>
    <m/>
    <x v="31"/>
    <x v="24"/>
    <n v="0"/>
    <x v="2"/>
    <x v="0"/>
    <n v="0"/>
    <n v="0"/>
    <x v="181"/>
    <s v="GameCo"/>
    <x v="1"/>
    <n v="5520"/>
    <n v="1"/>
    <n v="5520"/>
    <n v="4560"/>
    <n v="960"/>
    <n v="331"/>
    <s v="Percentage"/>
    <n v="337.2"/>
    <n v="186"/>
    <n v="96"/>
    <n v="55.2"/>
    <n v="38515713"/>
    <n v="6565"/>
    <n v="1108"/>
    <d v="2024-03-02T00:00:00"/>
  </r>
  <r>
    <n v="179"/>
    <s v="Reimbursement Sent"/>
    <m/>
    <x v="31"/>
    <x v="24"/>
    <n v="0"/>
    <x v="2"/>
    <x v="0"/>
    <n v="0"/>
    <n v="0"/>
    <x v="182"/>
    <s v="GameCo"/>
    <x v="24"/>
    <n v="6320"/>
    <n v="1"/>
    <n v="6320"/>
    <n v="4745"/>
    <n v="1575"/>
    <n v="379"/>
    <s v="Percentage"/>
    <n v="433.2"/>
    <n v="212"/>
    <n v="158"/>
    <n v="63.2"/>
    <n v="38515716"/>
    <n v="6566"/>
    <n v="1108"/>
    <d v="2024-03-02T00:00:00"/>
  </r>
  <r>
    <n v="180"/>
    <s v="Reimbursement Sent"/>
    <m/>
    <x v="32"/>
    <x v="36"/>
    <n v="0"/>
    <x v="5"/>
    <x v="0"/>
    <s v="M Comella Enterprises"/>
    <n v="82.8"/>
    <x v="183"/>
    <s v="GameCo"/>
    <x v="1"/>
    <n v="5520"/>
    <n v="1"/>
    <n v="5520"/>
    <n v="4560"/>
    <n v="960"/>
    <n v="331"/>
    <s v="Flat Per Ticket"/>
    <n v="172.8"/>
    <n v="0"/>
    <n v="172.8"/>
    <m/>
    <n v="7067"/>
    <n v="1131"/>
    <n v="1109"/>
    <d v="2024-03-04T00:00:00"/>
  </r>
  <r>
    <n v="181"/>
    <s v="Reimbursement Sent"/>
    <m/>
    <x v="32"/>
    <x v="36"/>
    <n v="0"/>
    <x v="5"/>
    <x v="0"/>
    <s v="M Comella Enterprises"/>
    <n v="45"/>
    <x v="184"/>
    <s v="GameCo"/>
    <x v="0"/>
    <n v="3000"/>
    <n v="1"/>
    <n v="3000"/>
    <n v="2250"/>
    <n v="750"/>
    <n v="180"/>
    <s v="Flat Per Ticket"/>
    <n v="93"/>
    <n v="0"/>
    <n v="93"/>
    <m/>
    <n v="7067"/>
    <n v="1132"/>
    <n v="1109"/>
    <d v="2024-03-04T00:00:00"/>
  </r>
  <r>
    <n v="182"/>
    <s v="Reimbursement Sent"/>
    <m/>
    <x v="32"/>
    <x v="19"/>
    <n v="0"/>
    <x v="5"/>
    <x v="0"/>
    <s v="M Comella Enterprises"/>
    <n v="82.8"/>
    <x v="185"/>
    <s v="GameCo"/>
    <x v="1"/>
    <n v="5520"/>
    <n v="1"/>
    <n v="5520"/>
    <n v="4560"/>
    <n v="960"/>
    <n v="331"/>
    <s v="Flat Per Ticket"/>
    <n v="172.8"/>
    <n v="0"/>
    <n v="172.8"/>
    <m/>
    <n v="3336"/>
    <n v="1138"/>
    <n v="1110"/>
    <d v="2024-03-04T00:00:00"/>
  </r>
  <r>
    <n v="183"/>
    <s v="Reimbursement Sent"/>
    <m/>
    <x v="32"/>
    <x v="20"/>
    <n v="0"/>
    <x v="2"/>
    <x v="0"/>
    <n v="0"/>
    <n v="0"/>
    <x v="186"/>
    <s v="GameCo"/>
    <x v="6"/>
    <n v="4560"/>
    <n v="1"/>
    <n v="4560"/>
    <n v="3460"/>
    <n v="1100"/>
    <n v="273"/>
    <s v="Percentage"/>
    <n v="301.60000000000002"/>
    <n v="146"/>
    <n v="110"/>
    <n v="45.6"/>
    <n v="2606"/>
    <n v="6567"/>
    <n v="1111"/>
    <d v="2024-03-04T00:00:00"/>
  </r>
  <r>
    <n v="184"/>
    <s v="Reimbursement Sent"/>
    <m/>
    <x v="32"/>
    <x v="27"/>
    <n v="0"/>
    <x v="4"/>
    <x v="0"/>
    <n v="0"/>
    <n v="0"/>
    <x v="187"/>
    <s v="GameCo"/>
    <x v="1"/>
    <n v="5520"/>
    <n v="1"/>
    <n v="5520"/>
    <n v="4560"/>
    <n v="960"/>
    <n v="331"/>
    <s v="Flat Per Ticket"/>
    <n v="172.8"/>
    <n v="0"/>
    <n v="172.8"/>
    <m/>
    <n v="3893"/>
    <n v="8399"/>
    <n v="1112"/>
    <d v="2024-03-04T00:00:00"/>
  </r>
  <r>
    <n v="185"/>
    <s v="Reimbursement Sent"/>
    <m/>
    <x v="32"/>
    <x v="27"/>
    <n v="0"/>
    <x v="4"/>
    <x v="0"/>
    <n v="0"/>
    <n v="0"/>
    <x v="188"/>
    <s v="GameCo"/>
    <x v="1"/>
    <n v="5520"/>
    <n v="1"/>
    <n v="5520"/>
    <n v="4560"/>
    <n v="960"/>
    <n v="331"/>
    <s v="Flat Per Ticket"/>
    <n v="358.8"/>
    <n v="186"/>
    <n v="172.8"/>
    <m/>
    <n v="3893"/>
    <n v="8400"/>
    <n v="1112"/>
    <d v="2024-03-04T00:00:00"/>
  </r>
  <r>
    <n v="186"/>
    <s v="Reimbursement Sent"/>
    <m/>
    <x v="32"/>
    <x v="30"/>
    <n v="0"/>
    <x v="4"/>
    <x v="0"/>
    <s v="Combros"/>
    <n v="82.8"/>
    <x v="189"/>
    <s v="GameCo"/>
    <x v="1"/>
    <n v="5520"/>
    <n v="1"/>
    <n v="5520"/>
    <n v="4560"/>
    <n v="960"/>
    <n v="331"/>
    <s v="Flat Per Ticket"/>
    <n v="358.8"/>
    <n v="186"/>
    <n v="172.8"/>
    <m/>
    <n v="2697"/>
    <n v="8401"/>
    <n v="1113"/>
    <d v="2024-03-04T00:00:00"/>
  </r>
  <r>
    <n v="187"/>
    <s v="Reimbursement Sent"/>
    <m/>
    <x v="32"/>
    <x v="26"/>
    <n v="0"/>
    <x v="4"/>
    <x v="0"/>
    <s v="M Comella Enterprises"/>
    <n v="82.8"/>
    <x v="190"/>
    <s v="GameCo"/>
    <x v="1"/>
    <n v="5520"/>
    <n v="1"/>
    <n v="5520"/>
    <n v="4560"/>
    <n v="960"/>
    <n v="331"/>
    <s v="Flat Per Ticket"/>
    <n v="358.8"/>
    <n v="186"/>
    <n v="172.8"/>
    <m/>
    <n v="38537529"/>
    <n v="8402"/>
    <n v="1114"/>
    <d v="2024-03-04T00:00:00"/>
  </r>
  <r>
    <n v="188"/>
    <s v="Reimbursement Sent"/>
    <m/>
    <x v="33"/>
    <x v="35"/>
    <n v="0"/>
    <x v="2"/>
    <x v="0"/>
    <s v="Combros"/>
    <n v="82.8"/>
    <x v="191"/>
    <s v="GameCo"/>
    <x v="1"/>
    <n v="5520"/>
    <n v="1"/>
    <n v="5520"/>
    <n v="4560"/>
    <n v="960"/>
    <n v="331"/>
    <s v="Percentage"/>
    <n v="337.2"/>
    <n v="186"/>
    <n v="96"/>
    <n v="55.2"/>
    <n v="546"/>
    <n v="6568"/>
    <n v="1115"/>
    <d v="2024-03-05T00:00:00"/>
  </r>
  <r>
    <n v="189"/>
    <s v="Reimbursement Sent"/>
    <m/>
    <x v="34"/>
    <x v="22"/>
    <n v="0"/>
    <x v="2"/>
    <x v="2"/>
    <n v="0"/>
    <n v="0"/>
    <x v="192"/>
    <s v="Bingo Boss"/>
    <x v="29"/>
    <n v="8064"/>
    <n v="5"/>
    <n v="40320"/>
    <n v="35480"/>
    <n v="4840"/>
    <n v="2419"/>
    <s v="Percentage"/>
    <n v="1302.5"/>
    <n v="415.3"/>
    <n v="484"/>
    <n v="403.2"/>
    <n v="5052"/>
    <n v="6569"/>
    <n v="1116"/>
    <d v="2024-03-06T00:00:00"/>
  </r>
  <r>
    <n v="190"/>
    <s v="Reimbursement Sent"/>
    <m/>
    <x v="34"/>
    <x v="22"/>
    <n v="0"/>
    <x v="2"/>
    <x v="2"/>
    <n v="0"/>
    <n v="0"/>
    <x v="193"/>
    <s v="GameCo"/>
    <x v="36"/>
    <n v="885"/>
    <n v="1"/>
    <n v="885"/>
    <n v="650"/>
    <n v="235"/>
    <n v="53"/>
    <s v="Percentage"/>
    <n v="71.849999999999994"/>
    <n v="39"/>
    <n v="24"/>
    <n v="8.85"/>
    <n v="5052"/>
    <n v="6570"/>
    <n v="1116"/>
    <d v="2024-03-06T00:00:00"/>
  </r>
  <r>
    <n v="191"/>
    <s v="Reimbursement Sent"/>
    <m/>
    <x v="34"/>
    <x v="22"/>
    <n v="0"/>
    <x v="2"/>
    <x v="2"/>
    <n v="0"/>
    <n v="0"/>
    <x v="194"/>
    <s v="GameCo"/>
    <x v="21"/>
    <n v="6320"/>
    <n v="1"/>
    <n v="6320"/>
    <n v="4745"/>
    <n v="1575"/>
    <n v="379"/>
    <s v="Percentage"/>
    <n v="433.2"/>
    <n v="212"/>
    <n v="158"/>
    <n v="63.2"/>
    <n v="5052"/>
    <n v="6571"/>
    <n v="1116"/>
    <d v="2024-03-06T00:00:00"/>
  </r>
  <r>
    <n v="192"/>
    <s v="Reimbursement Sent"/>
    <m/>
    <x v="35"/>
    <x v="34"/>
    <n v="0"/>
    <x v="2"/>
    <x v="0"/>
    <s v="M Comella Enterprises"/>
    <n v="76.5"/>
    <x v="195"/>
    <s v="GameCo"/>
    <x v="26"/>
    <n v="5100"/>
    <n v="2"/>
    <n v="10200"/>
    <n v="8780"/>
    <n v="1420"/>
    <n v="612"/>
    <s v="Percentage"/>
    <n v="499"/>
    <n v="255"/>
    <n v="142"/>
    <n v="102"/>
    <n v="38537528"/>
    <n v="6572"/>
    <n v="1117"/>
    <d v="2024-03-07T00:00:00"/>
  </r>
  <r>
    <n v="193"/>
    <s v="Reimbursement Sent"/>
    <m/>
    <x v="36"/>
    <x v="0"/>
    <s v="Melron Inc DBA Mulligans"/>
    <x v="2"/>
    <x v="0"/>
    <n v="0"/>
    <n v="0"/>
    <x v="196"/>
    <s v="GameCo"/>
    <x v="13"/>
    <n v="9959"/>
    <n v="1"/>
    <n v="9959"/>
    <n v="7840"/>
    <n v="2119"/>
    <n v="597"/>
    <s v="Percentage"/>
    <n v="671.59"/>
    <n v="360"/>
    <n v="212"/>
    <n v="99.59"/>
    <n v="2786"/>
    <n v="6573"/>
    <n v="1118"/>
    <d v="2024-03-08T00:00:00"/>
  </r>
  <r>
    <n v="194"/>
    <s v="Reimbursement Sent"/>
    <m/>
    <x v="36"/>
    <x v="0"/>
    <s v="Melron Inc DBA Mulligans"/>
    <x v="2"/>
    <x v="0"/>
    <n v="0"/>
    <n v="0"/>
    <x v="197"/>
    <s v="GameCo"/>
    <x v="1"/>
    <n v="5520"/>
    <n v="1"/>
    <n v="5520"/>
    <n v="4560"/>
    <n v="960"/>
    <n v="331"/>
    <s v="Percentage"/>
    <n v="337.2"/>
    <n v="186"/>
    <n v="96"/>
    <n v="55.2"/>
    <n v="2786"/>
    <n v="6574"/>
    <n v="1118"/>
    <d v="2024-03-08T00:00:00"/>
  </r>
  <r>
    <n v="195"/>
    <s v="Reimbursement Sent"/>
    <m/>
    <x v="36"/>
    <x v="0"/>
    <s v="Melron Inc DBA Mulligans"/>
    <x v="2"/>
    <x v="0"/>
    <n v="0"/>
    <n v="0"/>
    <x v="198"/>
    <s v="GameCo"/>
    <x v="1"/>
    <n v="5520"/>
    <n v="1"/>
    <n v="5520"/>
    <n v="4560"/>
    <n v="960"/>
    <n v="331"/>
    <s v="Percentage"/>
    <n v="337.2"/>
    <n v="186"/>
    <n v="96"/>
    <n v="55.2"/>
    <n v="2786"/>
    <n v="6575"/>
    <n v="1118"/>
    <d v="2024-03-08T00:00:00"/>
  </r>
  <r>
    <n v="196"/>
    <s v="Reimbursement Sent"/>
    <m/>
    <x v="36"/>
    <x v="0"/>
    <s v="Melron Inc DBA Mulligans"/>
    <x v="2"/>
    <x v="0"/>
    <n v="0"/>
    <n v="0"/>
    <x v="199"/>
    <s v="GameCo"/>
    <x v="21"/>
    <n v="6320"/>
    <n v="1"/>
    <n v="6320"/>
    <n v="4745"/>
    <n v="1575"/>
    <n v="379"/>
    <s v="Percentage"/>
    <n v="433.2"/>
    <n v="212"/>
    <n v="158"/>
    <n v="63.2"/>
    <n v="2786"/>
    <n v="6576"/>
    <n v="1118"/>
    <d v="2024-03-08T00:00:00"/>
  </r>
  <r>
    <n v="197"/>
    <s v="Reimbursement Sent"/>
    <m/>
    <x v="36"/>
    <x v="0"/>
    <s v="Melron Inc DBA Mulligans"/>
    <x v="2"/>
    <x v="0"/>
    <n v="0"/>
    <n v="0"/>
    <x v="200"/>
    <s v="GameCo"/>
    <x v="22"/>
    <n v="6320"/>
    <n v="1"/>
    <n v="6320"/>
    <n v="4745"/>
    <n v="1575"/>
    <n v="379"/>
    <s v="Percentage"/>
    <n v="433.2"/>
    <n v="212"/>
    <n v="158"/>
    <n v="63.2"/>
    <n v="2786"/>
    <n v="6577"/>
    <n v="1118"/>
    <d v="2024-03-08T00:00:00"/>
  </r>
  <r>
    <n v="198"/>
    <s v="Reimbursement Sent"/>
    <m/>
    <x v="37"/>
    <x v="18"/>
    <n v="0"/>
    <x v="2"/>
    <x v="0"/>
    <s v="M Comella Enterprises"/>
    <n v="82.8"/>
    <x v="201"/>
    <s v="GameCo"/>
    <x v="1"/>
    <n v="5520"/>
    <n v="1"/>
    <n v="5520"/>
    <n v="4560"/>
    <n v="960"/>
    <n v="331"/>
    <s v="Percentage"/>
    <n v="337.2"/>
    <n v="186"/>
    <n v="96"/>
    <n v="55.2"/>
    <n v="38547167"/>
    <n v="6578"/>
    <n v="1119"/>
    <d v="2024-03-09T00:00:00"/>
  </r>
  <r>
    <n v="199"/>
    <s v="Reimbursement Sent"/>
    <m/>
    <x v="37"/>
    <x v="23"/>
    <n v="0"/>
    <x v="8"/>
    <x v="0"/>
    <s v="M Comella Enterprises"/>
    <n v="82.8"/>
    <x v="202"/>
    <s v="GameCo"/>
    <x v="1"/>
    <n v="5520"/>
    <n v="1"/>
    <n v="5520"/>
    <n v="4560"/>
    <n v="960"/>
    <n v="331"/>
    <s v="Flat Per Ticket"/>
    <n v="358.8"/>
    <n v="186"/>
    <n v="358.8"/>
    <n v="0"/>
    <n v="687"/>
    <n v="9015"/>
    <n v="1120"/>
    <d v="2024-03-09T00:00:00"/>
  </r>
  <r>
    <n v="200"/>
    <s v="Reimbursement Sent"/>
    <m/>
    <x v="37"/>
    <x v="23"/>
    <n v="0"/>
    <x v="8"/>
    <x v="0"/>
    <s v="M Comella Enterprises"/>
    <n v="45"/>
    <x v="203"/>
    <e v="#N/A"/>
    <x v="0"/>
    <n v="3000"/>
    <n v="1"/>
    <n v="3000"/>
    <n v="2250"/>
    <n v="750"/>
    <n v="180"/>
    <s v="Flat Per Ticket"/>
    <n v="195"/>
    <n v="85"/>
    <n v="195"/>
    <n v="0"/>
    <n v="687"/>
    <n v="9016"/>
    <n v="1120"/>
    <d v="2024-03-09T00:00:00"/>
  </r>
  <r>
    <n v="201"/>
    <s v="Reimbursement Sent"/>
    <m/>
    <x v="37"/>
    <x v="13"/>
    <n v="0"/>
    <x v="8"/>
    <x v="0"/>
    <n v="0"/>
    <n v="0"/>
    <x v="204"/>
    <e v="#N/A"/>
    <x v="25"/>
    <n v="5520"/>
    <n v="1"/>
    <n v="5520"/>
    <n v="4520"/>
    <n v="1000"/>
    <n v="240"/>
    <s v="Flat Per Ticket"/>
    <n v="260"/>
    <n v="125"/>
    <n v="135"/>
    <m/>
    <n v="1925"/>
    <n v="9017"/>
    <n v="1121"/>
    <d v="2024-03-09T00:00:00"/>
  </r>
  <r>
    <n v="202"/>
    <s v="Reimbursement Sent"/>
    <m/>
    <x v="37"/>
    <x v="13"/>
    <n v="0"/>
    <x v="8"/>
    <x v="0"/>
    <n v="0"/>
    <n v="0"/>
    <x v="205"/>
    <s v="GameCo"/>
    <x v="6"/>
    <n v="4560"/>
    <n v="1"/>
    <n v="4560"/>
    <n v="3460"/>
    <n v="1100"/>
    <n v="273"/>
    <s v="Flat Per Ticket"/>
    <n v="296.39999999999998"/>
    <n v="146"/>
    <n v="150.4"/>
    <m/>
    <n v="1925"/>
    <n v="9018"/>
    <n v="1121"/>
    <d v="2024-03-09T00:00:00"/>
  </r>
  <r>
    <n v="203"/>
    <s v="Reimbursement Sent"/>
    <m/>
    <x v="38"/>
    <x v="14"/>
    <n v="0"/>
    <x v="5"/>
    <x v="0"/>
    <s v="M Comella Enterprises"/>
    <n v="94.8"/>
    <x v="206"/>
    <s v="GameCo"/>
    <x v="19"/>
    <n v="6320"/>
    <n v="1"/>
    <n v="6320"/>
    <n v="4745"/>
    <n v="1575"/>
    <n v="379"/>
    <s v="Flat Per Ticket"/>
    <n v="410.8"/>
    <n v="212"/>
    <n v="198.8"/>
    <m/>
    <n v="9816"/>
    <n v="1133"/>
    <n v="1122"/>
    <d v="2024-03-10T00:00:00"/>
  </r>
  <r>
    <n v="204"/>
    <s v="Reimbursement Sent"/>
    <m/>
    <x v="38"/>
    <x v="14"/>
    <n v="0"/>
    <x v="5"/>
    <x v="0"/>
    <s v="M Comella Enterprises"/>
    <n v="94.8"/>
    <x v="207"/>
    <s v="GameCo"/>
    <x v="31"/>
    <n v="6320"/>
    <n v="1"/>
    <n v="6320"/>
    <n v="4745"/>
    <n v="1575"/>
    <n v="379"/>
    <s v="Flat Per Ticket"/>
    <n v="410.8"/>
    <n v="212"/>
    <n v="198.8"/>
    <m/>
    <n v="9816"/>
    <n v="1134"/>
    <n v="1122"/>
    <d v="2024-03-10T00:00:00"/>
  </r>
  <r>
    <n v="205"/>
    <s v="Reimbursement Sent"/>
    <m/>
    <x v="38"/>
    <x v="15"/>
    <n v="0"/>
    <x v="5"/>
    <x v="0"/>
    <s v="Combros"/>
    <n v="82.8"/>
    <x v="208"/>
    <s v="GameCo"/>
    <x v="1"/>
    <n v="5520"/>
    <n v="1"/>
    <n v="5520"/>
    <n v="4560"/>
    <n v="960"/>
    <n v="331"/>
    <s v="Flat Per Ticket"/>
    <n v="172.8"/>
    <n v="0"/>
    <n v="172.8"/>
    <m/>
    <n v="1148"/>
    <n v="1135"/>
    <n v="1123"/>
    <d v="2024-03-10T00:00:00"/>
  </r>
  <r>
    <n v="206"/>
    <s v="Reimbursement Sent"/>
    <m/>
    <x v="39"/>
    <x v="30"/>
    <n v="0"/>
    <x v="4"/>
    <x v="0"/>
    <s v="Combros"/>
    <n v="82.8"/>
    <x v="209"/>
    <s v="GameCo"/>
    <x v="1"/>
    <n v="5520"/>
    <n v="1"/>
    <n v="5520"/>
    <n v="4560"/>
    <n v="960"/>
    <n v="331"/>
    <s v="Flat Per Ticket"/>
    <n v="358.8"/>
    <n v="186"/>
    <n v="172.8"/>
    <m/>
    <n v="2626"/>
    <n v="8403"/>
    <n v="1124"/>
    <d v="2024-03-11T00:00:00"/>
  </r>
  <r>
    <n v="207"/>
    <s v="Reimbursement Sent"/>
    <m/>
    <x v="40"/>
    <x v="48"/>
    <n v="0"/>
    <x v="2"/>
    <x v="0"/>
    <n v="0"/>
    <n v="0"/>
    <x v="210"/>
    <s v="GameCo"/>
    <x v="1"/>
    <n v="5520"/>
    <n v="1"/>
    <n v="5520"/>
    <n v="4560"/>
    <n v="960"/>
    <n v="331"/>
    <s v="Percentage"/>
    <n v="337.2"/>
    <n v="186"/>
    <n v="96"/>
    <n v="55.2"/>
    <n v="1959"/>
    <n v="6579"/>
    <n v="1125"/>
    <d v="2024-03-12T00:00:00"/>
  </r>
  <r>
    <n v="208"/>
    <s v="Reimbursement Sent"/>
    <m/>
    <x v="40"/>
    <x v="48"/>
    <n v="0"/>
    <x v="2"/>
    <x v="0"/>
    <n v="0"/>
    <n v="0"/>
    <x v="211"/>
    <e v="#N/A"/>
    <x v="0"/>
    <n v="3000"/>
    <n v="1"/>
    <n v="3000"/>
    <n v="2250"/>
    <n v="750"/>
    <n v="180"/>
    <s v="Percentage"/>
    <n v="190"/>
    <n v="85"/>
    <n v="75"/>
    <n v="30"/>
    <n v="1959"/>
    <n v="6580"/>
    <n v="1125"/>
    <d v="2024-03-12T00:00:00"/>
  </r>
  <r>
    <n v="209"/>
    <s v="Reimbursement Sent"/>
    <m/>
    <x v="40"/>
    <x v="7"/>
    <n v="0"/>
    <x v="2"/>
    <x v="0"/>
    <s v="Greg Brown"/>
    <n v="80"/>
    <x v="212"/>
    <s v="GameCo"/>
    <x v="20"/>
    <n v="4000"/>
    <n v="1"/>
    <n v="4000"/>
    <n v="3102"/>
    <n v="898"/>
    <n v="240"/>
    <s v="Percentage"/>
    <n v="130"/>
    <n v="0"/>
    <n v="90"/>
    <n v="40"/>
    <n v="5015"/>
    <n v="6581"/>
    <n v="1126"/>
    <d v="2024-03-12T00:00:00"/>
  </r>
  <r>
    <n v="210"/>
    <s v="Reimbursement Sent"/>
    <m/>
    <x v="40"/>
    <x v="7"/>
    <n v="0"/>
    <x v="2"/>
    <x v="0"/>
    <s v="Greg Brown"/>
    <n v="80"/>
    <x v="213"/>
    <s v="GameCo"/>
    <x v="2"/>
    <n v="4000"/>
    <n v="1"/>
    <n v="4000"/>
    <n v="3102"/>
    <n v="898"/>
    <n v="240"/>
    <s v="Percentage"/>
    <n v="130"/>
    <n v="0"/>
    <n v="90"/>
    <n v="40"/>
    <n v="5015"/>
    <n v="6582"/>
    <n v="1126"/>
    <d v="2024-03-12T00:00:00"/>
  </r>
  <r>
    <n v="211"/>
    <s v="Reimbursement Sent"/>
    <m/>
    <x v="40"/>
    <x v="7"/>
    <n v="0"/>
    <x v="2"/>
    <x v="0"/>
    <s v="Greg Brown"/>
    <n v="80"/>
    <x v="214"/>
    <s v="GameCo"/>
    <x v="37"/>
    <n v="4000"/>
    <n v="1"/>
    <n v="4000"/>
    <n v="3102"/>
    <n v="898"/>
    <n v="240"/>
    <s v="Percentage"/>
    <n v="264"/>
    <n v="134"/>
    <n v="90"/>
    <n v="40"/>
    <n v="5015"/>
    <n v="6583"/>
    <n v="1126"/>
    <d v="2024-03-12T00:00:00"/>
  </r>
  <r>
    <n v="212"/>
    <s v="Reimbursement Sent"/>
    <m/>
    <x v="40"/>
    <x v="9"/>
    <n v="0"/>
    <x v="2"/>
    <x v="0"/>
    <s v="B and B Music"/>
    <n v="60"/>
    <x v="215"/>
    <s v="GameCo"/>
    <x v="38"/>
    <n v="4000"/>
    <n v="1"/>
    <n v="4000"/>
    <n v="3102"/>
    <n v="898"/>
    <n v="240"/>
    <s v="Percentage"/>
    <n v="264"/>
    <n v="134"/>
    <n v="90"/>
    <n v="40"/>
    <n v="5015"/>
    <n v="6584"/>
    <n v="1127"/>
    <d v="2024-03-12T00:00:00"/>
  </r>
  <r>
    <n v="213"/>
    <s v="Reimbursement Sent"/>
    <m/>
    <x v="40"/>
    <x v="37"/>
    <n v="0"/>
    <x v="2"/>
    <x v="0"/>
    <s v="M Comella Enterprises"/>
    <n v="82.8"/>
    <x v="216"/>
    <s v="GameCo"/>
    <x v="1"/>
    <n v="5520"/>
    <n v="1"/>
    <n v="5520"/>
    <n v="4560"/>
    <n v="960"/>
    <n v="331"/>
    <s v="Percentage"/>
    <n v="337.2"/>
    <n v="186"/>
    <n v="96"/>
    <n v="55.2"/>
    <n v="6036"/>
    <n v="6585"/>
    <n v="1128"/>
    <d v="2024-03-12T00:00:00"/>
  </r>
  <r>
    <n v="214"/>
    <s v="Reimbursement Sent"/>
    <m/>
    <x v="40"/>
    <x v="37"/>
    <n v="0"/>
    <x v="2"/>
    <x v="0"/>
    <s v="M Comella Enterprises"/>
    <n v="45"/>
    <x v="217"/>
    <e v="#N/A"/>
    <x v="0"/>
    <n v="3000"/>
    <n v="1"/>
    <n v="3000"/>
    <n v="2250"/>
    <n v="750"/>
    <n v="180"/>
    <s v="Percentage"/>
    <n v="190"/>
    <n v="85"/>
    <n v="75"/>
    <n v="30"/>
    <n v="6036"/>
    <n v="6586"/>
    <n v="1128"/>
    <d v="2024-03-12T00:00:00"/>
  </r>
  <r>
    <n v="215"/>
    <s v="Reimbursement Sent"/>
    <m/>
    <x v="40"/>
    <x v="21"/>
    <n v="0"/>
    <x v="2"/>
    <x v="2"/>
    <n v="0"/>
    <n v="0"/>
    <x v="218"/>
    <s v="GameCo"/>
    <x v="19"/>
    <n v="6320"/>
    <n v="1"/>
    <n v="6320"/>
    <n v="4745"/>
    <n v="1575"/>
    <n v="379"/>
    <s v="Percentage"/>
    <n v="433.2"/>
    <n v="212"/>
    <n v="158"/>
    <n v="63.2"/>
    <n v="3606"/>
    <n v="6622"/>
    <n v="1129"/>
    <d v="2024-03-12T00:00:00"/>
  </r>
  <r>
    <n v="216"/>
    <s v="Reimbursement Sent"/>
    <m/>
    <x v="40"/>
    <x v="21"/>
    <n v="0"/>
    <x v="2"/>
    <x v="2"/>
    <n v="0"/>
    <n v="0"/>
    <x v="219"/>
    <s v="GameCo"/>
    <x v="1"/>
    <n v="5520"/>
    <n v="1"/>
    <n v="5520"/>
    <n v="4560"/>
    <n v="960"/>
    <n v="331"/>
    <s v="Percentage"/>
    <n v="337.2"/>
    <n v="186"/>
    <n v="96"/>
    <n v="55.2"/>
    <n v="3606"/>
    <n v="6623"/>
    <n v="1129"/>
    <d v="2024-03-12T00:00:00"/>
  </r>
  <r>
    <n v="217"/>
    <s v="Reimbursement Sent"/>
    <m/>
    <x v="40"/>
    <x v="11"/>
    <n v="0"/>
    <x v="4"/>
    <x v="0"/>
    <n v="0"/>
    <n v="0"/>
    <x v="220"/>
    <s v="GameCo"/>
    <x v="34"/>
    <n v="3990"/>
    <n v="1"/>
    <n v="3990"/>
    <n v="3300"/>
    <n v="690"/>
    <n v="239"/>
    <s v="Flat Per Ticket"/>
    <n v="107.35"/>
    <n v="0"/>
    <n v="107.35"/>
    <m/>
    <n v="38547168"/>
    <n v="8404"/>
    <n v="1130"/>
    <d v="2024-03-12T00:00:00"/>
  </r>
  <r>
    <n v="218"/>
    <s v="Reimbursement Sent"/>
    <m/>
    <x v="40"/>
    <x v="49"/>
    <n v="0"/>
    <x v="0"/>
    <x v="0"/>
    <n v="0"/>
    <n v="0"/>
    <x v="221"/>
    <e v="#N/A"/>
    <x v="0"/>
    <n v="3000"/>
    <n v="1"/>
    <n v="3000"/>
    <n v="2250"/>
    <n v="750"/>
    <n v="180"/>
    <s v="Flat Per Ticket"/>
    <n v="195"/>
    <n v="85"/>
    <n v="110"/>
    <m/>
    <n v="2400"/>
    <n v="10009"/>
    <n v="1131"/>
    <d v="2024-03-12T00:00:00"/>
  </r>
  <r>
    <n v="219"/>
    <s v="Reimbursement Sent"/>
    <m/>
    <x v="41"/>
    <x v="5"/>
    <n v="0"/>
    <x v="2"/>
    <x v="0"/>
    <s v="B and B Music"/>
    <n v="45"/>
    <x v="222"/>
    <e v="#N/A"/>
    <x v="0"/>
    <n v="3000"/>
    <n v="1"/>
    <n v="3000"/>
    <n v="2250"/>
    <n v="750"/>
    <n v="180"/>
    <s v="Percentage"/>
    <n v="190"/>
    <n v="85"/>
    <n v="75"/>
    <n v="30"/>
    <n v="38553577"/>
    <n v="6587"/>
    <n v="1132"/>
    <d v="2024-03-15T00:00:00"/>
  </r>
  <r>
    <n v="220"/>
    <s v="Reimbursement Sent"/>
    <m/>
    <x v="41"/>
    <x v="27"/>
    <n v="0"/>
    <x v="4"/>
    <x v="0"/>
    <n v="0"/>
    <n v="0"/>
    <x v="223"/>
    <s v="GameCo"/>
    <x v="1"/>
    <n v="5520"/>
    <n v="1"/>
    <n v="5520"/>
    <n v="4560"/>
    <n v="960"/>
    <n v="331"/>
    <s v="Flat Per Ticket"/>
    <n v="358.8"/>
    <n v="186"/>
    <n v="172.8"/>
    <m/>
    <n v="3905"/>
    <n v="8405"/>
    <n v="1133"/>
    <d v="2024-03-15T00:00:00"/>
  </r>
  <r>
    <n v="221"/>
    <s v="Reimbursement Sent"/>
    <m/>
    <x v="41"/>
    <x v="27"/>
    <n v="0"/>
    <x v="4"/>
    <x v="0"/>
    <n v="0"/>
    <n v="0"/>
    <x v="224"/>
    <s v="GameCo"/>
    <x v="1"/>
    <n v="5520"/>
    <n v="1"/>
    <n v="5520"/>
    <n v="4560"/>
    <n v="960"/>
    <n v="331"/>
    <s v="Flat Per Ticket"/>
    <n v="358.8"/>
    <n v="186"/>
    <n v="172.8"/>
    <m/>
    <n v="3905"/>
    <n v="8406"/>
    <n v="1133"/>
    <d v="2024-03-15T00:00:00"/>
  </r>
  <r>
    <n v="222"/>
    <s v="Reimbursement Sent"/>
    <m/>
    <x v="41"/>
    <x v="27"/>
    <n v="0"/>
    <x v="4"/>
    <x v="0"/>
    <n v="0"/>
    <n v="0"/>
    <x v="225"/>
    <s v="GameCo"/>
    <x v="1"/>
    <n v="5520"/>
    <n v="1"/>
    <n v="5520"/>
    <n v="4560"/>
    <n v="960"/>
    <n v="331"/>
    <s v="Flat Per Ticket"/>
    <n v="358.8"/>
    <n v="186"/>
    <n v="172.8"/>
    <m/>
    <n v="3905"/>
    <n v="8407"/>
    <n v="1133"/>
    <d v="2024-03-15T00:00:00"/>
  </r>
  <r>
    <n v="223"/>
    <s v="Reimbursement Sent"/>
    <m/>
    <x v="41"/>
    <x v="0"/>
    <s v="Melron Inc DBA Mulligans"/>
    <x v="0"/>
    <x v="0"/>
    <n v="0"/>
    <n v="0"/>
    <x v="226"/>
    <s v="GameCo"/>
    <x v="1"/>
    <n v="5520"/>
    <n v="1"/>
    <n v="5520"/>
    <n v="4560"/>
    <n v="960"/>
    <n v="331"/>
    <s v="Flat Per Ticket"/>
    <n v="358.8"/>
    <n v="186"/>
    <n v="172.8"/>
    <m/>
    <n v="2800"/>
    <n v="10010"/>
    <n v="1134"/>
    <d v="2024-03-15T00:00:00"/>
  </r>
  <r>
    <n v="224"/>
    <s v="Reimbursement Sent"/>
    <m/>
    <x v="41"/>
    <x v="0"/>
    <s v="Melron Inc DBA Mulligans"/>
    <x v="0"/>
    <x v="0"/>
    <n v="0"/>
    <n v="0"/>
    <x v="227"/>
    <s v="GameCo"/>
    <x v="1"/>
    <n v="5520"/>
    <n v="1"/>
    <n v="5520"/>
    <n v="4560"/>
    <n v="960"/>
    <n v="331"/>
    <s v="Flat Per Ticket"/>
    <n v="358.8"/>
    <n v="186"/>
    <n v="172.8"/>
    <m/>
    <n v="2800"/>
    <n v="10011"/>
    <n v="1134"/>
    <d v="2024-03-15T00:00:00"/>
  </r>
  <r>
    <n v="225"/>
    <s v="Reimbursement Sent"/>
    <m/>
    <x v="41"/>
    <x v="0"/>
    <s v="Melron Inc DBA Mulligans"/>
    <x v="0"/>
    <x v="0"/>
    <n v="0"/>
    <n v="0"/>
    <x v="228"/>
    <s v="GameCo"/>
    <x v="1"/>
    <n v="5520"/>
    <n v="1"/>
    <n v="5520"/>
    <n v="4560"/>
    <n v="960"/>
    <n v="331"/>
    <s v="Flat Per Ticket"/>
    <n v="358.8"/>
    <n v="186"/>
    <n v="172.8"/>
    <m/>
    <n v="2800"/>
    <n v="10012"/>
    <n v="1134"/>
    <d v="2024-03-15T00:00:00"/>
  </r>
  <r>
    <n v="226"/>
    <s v="Reimbursement Sent"/>
    <m/>
    <x v="41"/>
    <x v="0"/>
    <s v="Melron Inc DBA Mulligans"/>
    <x v="0"/>
    <x v="0"/>
    <n v="0"/>
    <n v="0"/>
    <x v="229"/>
    <s v="GameCo"/>
    <x v="22"/>
    <n v="6320"/>
    <n v="1"/>
    <n v="6320"/>
    <n v="4745"/>
    <n v="1575"/>
    <n v="379"/>
    <s v="Flat Per Ticket"/>
    <n v="410.8"/>
    <n v="212"/>
    <n v="198.8"/>
    <m/>
    <n v="2800"/>
    <n v="10013"/>
    <n v="1134"/>
    <d v="2024-03-15T00:00:00"/>
  </r>
  <r>
    <n v="227"/>
    <s v="Reimbursement Sent"/>
    <m/>
    <x v="41"/>
    <x v="0"/>
    <s v="Melron Inc DBA Mulligans"/>
    <x v="0"/>
    <x v="0"/>
    <n v="0"/>
    <n v="0"/>
    <x v="230"/>
    <s v="GameCo"/>
    <x v="13"/>
    <n v="9959"/>
    <n v="1"/>
    <n v="9959"/>
    <n v="7840"/>
    <n v="2119"/>
    <n v="597"/>
    <s v="Flat Per Ticket"/>
    <n v="647.34"/>
    <n v="360"/>
    <n v="287.33999999999997"/>
    <m/>
    <n v="2800"/>
    <n v="10014"/>
    <n v="1134"/>
    <d v="2024-03-15T00:00:00"/>
  </r>
  <r>
    <n v="228"/>
    <s v="Reimbursement Sent"/>
    <m/>
    <x v="42"/>
    <x v="17"/>
    <n v="0"/>
    <x v="2"/>
    <x v="0"/>
    <n v="0"/>
    <n v="0"/>
    <x v="231"/>
    <s v="GameCo"/>
    <x v="0"/>
    <n v="3000"/>
    <n v="1"/>
    <n v="3000"/>
    <n v="2250"/>
    <n v="750"/>
    <n v="180"/>
    <s v="Percentage"/>
    <n v="207"/>
    <n v="102"/>
    <n v="75"/>
    <n v="30"/>
    <n v="2482"/>
    <n v="6588"/>
    <n v="1135"/>
    <d v="2024-03-16T00:00:00"/>
  </r>
  <r>
    <n v="229"/>
    <s v="Reimbursement Sent"/>
    <m/>
    <x v="42"/>
    <x v="17"/>
    <n v="0"/>
    <x v="2"/>
    <x v="0"/>
    <n v="0"/>
    <n v="0"/>
    <x v="232"/>
    <s v="GameCo"/>
    <x v="0"/>
    <n v="3000"/>
    <n v="1"/>
    <n v="3000"/>
    <n v="2250"/>
    <n v="750"/>
    <n v="180"/>
    <s v="Percentage"/>
    <n v="207"/>
    <n v="102"/>
    <n v="75"/>
    <n v="30"/>
    <n v="2482"/>
    <n v="6589"/>
    <n v="1135"/>
    <d v="2024-03-16T00:00:00"/>
  </r>
  <r>
    <n v="230"/>
    <s v="Reimbursement Sent"/>
    <m/>
    <x v="42"/>
    <x v="33"/>
    <n v="0"/>
    <x v="2"/>
    <x v="0"/>
    <n v="0"/>
    <n v="0"/>
    <x v="233"/>
    <s v="GameCo"/>
    <x v="22"/>
    <n v="6320"/>
    <n v="1"/>
    <n v="6320"/>
    <n v="4745"/>
    <n v="1575"/>
    <n v="379"/>
    <s v="Percentage"/>
    <n v="433.2"/>
    <n v="212"/>
    <n v="158"/>
    <n v="63.2"/>
    <n v="1415"/>
    <n v="6590"/>
    <n v="1136"/>
    <d v="2024-03-16T00:00:00"/>
  </r>
  <r>
    <n v="231"/>
    <s v="Reimbursement Sent"/>
    <m/>
    <x v="42"/>
    <x v="33"/>
    <n v="0"/>
    <x v="2"/>
    <x v="0"/>
    <n v="0"/>
    <n v="0"/>
    <x v="234"/>
    <e v="#N/A"/>
    <x v="0"/>
    <n v="3000"/>
    <n v="1"/>
    <n v="3000"/>
    <n v="2250"/>
    <n v="750"/>
    <n v="180"/>
    <s v="Percentage"/>
    <n v="190"/>
    <n v="85"/>
    <n v="75"/>
    <n v="30"/>
    <n v="1415"/>
    <n v="6591"/>
    <n v="1136"/>
    <d v="2024-03-16T00:00:00"/>
  </r>
  <r>
    <n v="232"/>
    <s v="Reimbursement Sent"/>
    <m/>
    <x v="42"/>
    <x v="42"/>
    <n v="0"/>
    <x v="0"/>
    <x v="0"/>
    <n v="0"/>
    <n v="0"/>
    <x v="235"/>
    <s v="GameCo"/>
    <x v="37"/>
    <n v="4000"/>
    <n v="1"/>
    <n v="4000"/>
    <n v="3002"/>
    <n v="998"/>
    <n v="240"/>
    <s v="Flat Per Ticket"/>
    <n v="260"/>
    <n v="134"/>
    <n v="126"/>
    <m/>
    <n v="405100500040"/>
    <n v="10015"/>
    <n v="1137"/>
    <d v="2024-03-16T00:00:00"/>
  </r>
  <r>
    <n v="233"/>
    <s v="Reimbursement Sent"/>
    <m/>
    <x v="42"/>
    <x v="42"/>
    <n v="0"/>
    <x v="0"/>
    <x v="0"/>
    <n v="0"/>
    <n v="0"/>
    <x v="236"/>
    <s v="GameCo"/>
    <x v="19"/>
    <n v="4000"/>
    <n v="1"/>
    <n v="4000"/>
    <n v="3002"/>
    <n v="998"/>
    <n v="240"/>
    <s v="Flat Per Ticket"/>
    <n v="260"/>
    <n v="134"/>
    <n v="126"/>
    <m/>
    <n v="405100500040"/>
    <n v="10016"/>
    <n v="1137"/>
    <d v="2024-03-16T00:00:00"/>
  </r>
  <r>
    <n v="234"/>
    <s v="Reimbursement Sent"/>
    <m/>
    <x v="42"/>
    <x v="42"/>
    <n v="0"/>
    <x v="0"/>
    <x v="0"/>
    <n v="0"/>
    <n v="0"/>
    <x v="237"/>
    <e v="#N/A"/>
    <x v="25"/>
    <n v="4000"/>
    <n v="1"/>
    <n v="4000"/>
    <n v="3000"/>
    <n v="1000"/>
    <n v="240"/>
    <s v="Flat Per Ticket"/>
    <n v="260"/>
    <n v="125"/>
    <n v="135"/>
    <m/>
    <n v="405100500040"/>
    <n v="10017"/>
    <n v="1137"/>
    <d v="2024-03-16T00:00:00"/>
  </r>
  <r>
    <n v="235"/>
    <s v="Reimbursement Sent"/>
    <m/>
    <x v="42"/>
    <x v="50"/>
    <n v="0"/>
    <x v="0"/>
    <x v="0"/>
    <n v="0"/>
    <n v="0"/>
    <x v="238"/>
    <s v="GameCo"/>
    <x v="1"/>
    <n v="5520"/>
    <n v="1"/>
    <n v="5520"/>
    <n v="4560"/>
    <n v="960"/>
    <n v="331"/>
    <s v="Flat Per Ticket"/>
    <n v="358.8"/>
    <n v="186"/>
    <n v="172.8"/>
    <m/>
    <n v="1045"/>
    <n v="10018"/>
    <n v="1138"/>
    <d v="2024-03-16T00:00:00"/>
  </r>
  <r>
    <n v="236"/>
    <s v="Reimbursement Sent"/>
    <m/>
    <x v="43"/>
    <x v="6"/>
    <n v="0"/>
    <x v="2"/>
    <x v="0"/>
    <n v="0"/>
    <n v="0"/>
    <x v="239"/>
    <s v="GameCo"/>
    <x v="1"/>
    <n v="5520"/>
    <n v="1"/>
    <n v="5520"/>
    <n v="4560"/>
    <n v="960"/>
    <n v="331"/>
    <s v="Percentage"/>
    <n v="337.2"/>
    <n v="186"/>
    <n v="96"/>
    <n v="55.2"/>
    <n v="2928"/>
    <n v="6592"/>
    <n v="1139"/>
    <d v="2024-03-17T00:00:00"/>
  </r>
  <r>
    <n v="237"/>
    <s v="Reimbursement Sent"/>
    <m/>
    <x v="43"/>
    <x v="6"/>
    <n v="0"/>
    <x v="2"/>
    <x v="0"/>
    <n v="0"/>
    <n v="0"/>
    <x v="240"/>
    <s v="GameCo"/>
    <x v="38"/>
    <n v="4000"/>
    <n v="1"/>
    <n v="4000"/>
    <n v="3002"/>
    <n v="998"/>
    <n v="240"/>
    <s v="Percentage"/>
    <n v="274"/>
    <n v="134"/>
    <n v="100"/>
    <n v="40"/>
    <n v="2928"/>
    <n v="6593"/>
    <n v="1139"/>
    <d v="2024-03-17T00:00:00"/>
  </r>
  <r>
    <n v="238"/>
    <s v="Reimbursement Sent"/>
    <m/>
    <x v="43"/>
    <x v="6"/>
    <n v="0"/>
    <x v="2"/>
    <x v="0"/>
    <n v="0"/>
    <n v="0"/>
    <x v="241"/>
    <s v="GameCo"/>
    <x v="37"/>
    <n v="4000"/>
    <n v="1"/>
    <n v="4000"/>
    <n v="3002"/>
    <n v="998"/>
    <n v="240"/>
    <s v="Percentage"/>
    <n v="274"/>
    <n v="134"/>
    <n v="100"/>
    <n v="40"/>
    <n v="2928"/>
    <n v="6594"/>
    <n v="1139"/>
    <d v="2024-03-17T00:00:00"/>
  </r>
  <r>
    <n v="239"/>
    <s v="Reimbursement Sent"/>
    <m/>
    <x v="44"/>
    <x v="51"/>
    <n v="0"/>
    <x v="2"/>
    <x v="0"/>
    <n v="0"/>
    <n v="0"/>
    <x v="242"/>
    <s v="GameCo"/>
    <x v="33"/>
    <n v="3000"/>
    <n v="1"/>
    <n v="3000"/>
    <n v="2250"/>
    <n v="750"/>
    <n v="180"/>
    <s v="Percentage"/>
    <n v="207"/>
    <n v="102"/>
    <n v="75"/>
    <n v="30"/>
    <n v="9255"/>
    <n v="6595"/>
    <n v="1140"/>
    <d v="2024-03-18T00:00:00"/>
  </r>
  <r>
    <n v="240"/>
    <s v="Reimbursement Sent"/>
    <m/>
    <x v="44"/>
    <x v="51"/>
    <n v="0"/>
    <x v="2"/>
    <x v="0"/>
    <n v="0"/>
    <n v="0"/>
    <x v="243"/>
    <s v="GameCo"/>
    <x v="33"/>
    <n v="3000"/>
    <n v="1"/>
    <n v="3000"/>
    <n v="2250"/>
    <n v="750"/>
    <n v="180"/>
    <s v="Percentage"/>
    <n v="207"/>
    <n v="102"/>
    <n v="75"/>
    <n v="30"/>
    <n v="9255"/>
    <n v="6596"/>
    <n v="1140"/>
    <d v="2024-03-18T00:00:00"/>
  </r>
  <r>
    <n v="241"/>
    <s v="Reimbursement Sent"/>
    <m/>
    <x v="44"/>
    <x v="5"/>
    <n v="0"/>
    <x v="2"/>
    <x v="0"/>
    <s v="B and B Music"/>
    <n v="76.5"/>
    <x v="244"/>
    <s v="GameCo"/>
    <x v="26"/>
    <n v="5100"/>
    <n v="2"/>
    <n v="10200"/>
    <n v="8780"/>
    <n v="1420"/>
    <n v="612"/>
    <s v="Percentage"/>
    <n v="499"/>
    <n v="255"/>
    <n v="142"/>
    <n v="102"/>
    <n v="38567043"/>
    <n v="6597"/>
    <n v="1141"/>
    <d v="2024-03-18T00:00:00"/>
  </r>
  <r>
    <n v="242"/>
    <s v="Reimbursement Sent"/>
    <m/>
    <x v="44"/>
    <x v="2"/>
    <n v="0"/>
    <x v="2"/>
    <x v="0"/>
    <n v="0"/>
    <n v="0"/>
    <x v="245"/>
    <s v="GameCo"/>
    <x v="0"/>
    <n v="3000"/>
    <n v="1"/>
    <n v="3000"/>
    <n v="2250"/>
    <n v="750"/>
    <n v="180"/>
    <s v="Percentage"/>
    <n v="207"/>
    <n v="102"/>
    <n v="75"/>
    <n v="30"/>
    <n v="38567042"/>
    <n v="6598"/>
    <n v="1142"/>
    <d v="2024-03-18T00:00:00"/>
  </r>
  <r>
    <n v="243"/>
    <s v="Reimbursement Sent"/>
    <m/>
    <x v="44"/>
    <x v="3"/>
    <n v="0"/>
    <x v="2"/>
    <x v="0"/>
    <s v="M Comella Enterprises"/>
    <n v="82.8"/>
    <x v="246"/>
    <s v="GameCo"/>
    <x v="1"/>
    <n v="5520"/>
    <n v="1"/>
    <n v="5520"/>
    <n v="4560"/>
    <n v="960"/>
    <n v="331"/>
    <s v="Percentage"/>
    <n v="337.2"/>
    <n v="186"/>
    <n v="96"/>
    <n v="55.2"/>
    <n v="38567038"/>
    <n v="6599"/>
    <n v="1143"/>
    <d v="2024-03-18T00:00:00"/>
  </r>
  <r>
    <n v="244"/>
    <s v="Reimbursement Sent"/>
    <m/>
    <x v="44"/>
    <x v="24"/>
    <n v="0"/>
    <x v="2"/>
    <x v="0"/>
    <n v="0"/>
    <n v="0"/>
    <x v="247"/>
    <s v="GameCo"/>
    <x v="1"/>
    <n v="5520"/>
    <n v="1"/>
    <n v="5520"/>
    <n v="4560"/>
    <n v="960"/>
    <n v="331"/>
    <s v="Percentage"/>
    <n v="337.2"/>
    <n v="186"/>
    <n v="96"/>
    <n v="55.2"/>
    <n v="38567040"/>
    <n v="6600"/>
    <n v="1144"/>
    <d v="2024-03-18T00:00:00"/>
  </r>
  <r>
    <n v="245"/>
    <s v="Reimbursement Sent"/>
    <m/>
    <x v="44"/>
    <x v="25"/>
    <n v="0"/>
    <x v="2"/>
    <x v="0"/>
    <n v="0"/>
    <n v="0"/>
    <x v="248"/>
    <s v="GameCo"/>
    <x v="1"/>
    <n v="5520"/>
    <n v="1"/>
    <n v="5520"/>
    <n v="4560"/>
    <n v="960"/>
    <n v="331"/>
    <s v="Percentage"/>
    <n v="337.2"/>
    <n v="186"/>
    <n v="96"/>
    <n v="55.2"/>
    <n v="38567041"/>
    <n v="6601"/>
    <n v="1145"/>
    <d v="2024-03-18T00:00:00"/>
  </r>
  <r>
    <n v="246"/>
    <s v="Reimbursement Sent"/>
    <m/>
    <x v="44"/>
    <x v="25"/>
    <n v="0"/>
    <x v="2"/>
    <x v="0"/>
    <n v="0"/>
    <n v="0"/>
    <x v="249"/>
    <s v="GameCo"/>
    <x v="1"/>
    <n v="5520"/>
    <n v="1"/>
    <n v="5520"/>
    <n v="4560"/>
    <n v="960"/>
    <n v="331"/>
    <s v="Percentage"/>
    <n v="337.2"/>
    <n v="186"/>
    <n v="96"/>
    <n v="55.2"/>
    <n v="38567037"/>
    <n v="6602"/>
    <n v="1145"/>
    <d v="2024-03-18T00:00:00"/>
  </r>
  <r>
    <n v="247"/>
    <s v="Reimbursement Sent"/>
    <m/>
    <x v="44"/>
    <x v="20"/>
    <n v="0"/>
    <x v="2"/>
    <x v="0"/>
    <n v="0"/>
    <n v="0"/>
    <x v="250"/>
    <s v="GameCo"/>
    <x v="6"/>
    <n v="4560"/>
    <n v="1"/>
    <n v="4560"/>
    <n v="3460"/>
    <n v="1100"/>
    <n v="273"/>
    <s v="Percentage"/>
    <n v="301.60000000000002"/>
    <n v="146"/>
    <n v="110"/>
    <n v="45.6"/>
    <n v="2612"/>
    <n v="6603"/>
    <n v="1146"/>
    <d v="2024-03-18T00:00:00"/>
  </r>
  <r>
    <n v="248"/>
    <s v="Reimbursement Sent"/>
    <m/>
    <x v="44"/>
    <x v="10"/>
    <n v="0"/>
    <x v="3"/>
    <x v="0"/>
    <s v="Combros"/>
    <n v="82.8"/>
    <x v="251"/>
    <s v="GameCo"/>
    <x v="1"/>
    <n v="5520"/>
    <n v="1"/>
    <n v="5520"/>
    <n v="4560"/>
    <n v="960"/>
    <n v="331"/>
    <s v="Flat Per Ticket"/>
    <n v="358.8"/>
    <n v="186"/>
    <n v="172.8"/>
    <m/>
    <n v="1208"/>
    <n v="7005"/>
    <n v="1147"/>
    <d v="2024-03-18T00:00:00"/>
  </r>
  <r>
    <n v="249"/>
    <s v="Reimbursement Sent"/>
    <m/>
    <x v="44"/>
    <x v="26"/>
    <n v="0"/>
    <x v="4"/>
    <x v="0"/>
    <s v="M Comella Enterprises"/>
    <n v="82.8"/>
    <x v="252"/>
    <s v="GameCo"/>
    <x v="1"/>
    <n v="5520"/>
    <n v="1"/>
    <n v="5520"/>
    <n v="4560"/>
    <n v="960"/>
    <n v="331"/>
    <s v="Flat Per Ticket"/>
    <n v="358.8"/>
    <n v="186"/>
    <n v="172.8"/>
    <m/>
    <n v="38567039"/>
    <n v="8408"/>
    <n v="1148"/>
    <d v="2024-03-18T00:00:00"/>
  </r>
  <r>
    <n v="250"/>
    <s v="Reimbursement Sent"/>
    <m/>
    <x v="44"/>
    <x v="30"/>
    <n v="0"/>
    <x v="4"/>
    <x v="0"/>
    <s v="Combros"/>
    <n v="82.8"/>
    <x v="253"/>
    <s v="GameCo"/>
    <x v="1"/>
    <n v="5520"/>
    <n v="1"/>
    <n v="5520"/>
    <n v="4560"/>
    <n v="960"/>
    <n v="331"/>
    <s v="Flat Per Ticket"/>
    <n v="358.8"/>
    <n v="186"/>
    <n v="172.8"/>
    <m/>
    <n v="2632"/>
    <n v="8409"/>
    <n v="1149"/>
    <d v="2024-03-18T00:00:00"/>
  </r>
  <r>
    <n v="251"/>
    <s v="Reimbursement Sent"/>
    <m/>
    <x v="45"/>
    <x v="12"/>
    <n v="0"/>
    <x v="5"/>
    <x v="0"/>
    <s v="Combros"/>
    <n v="69.3"/>
    <x v="254"/>
    <s v="Bingo Boss"/>
    <x v="16"/>
    <n v="4620"/>
    <n v="1"/>
    <n v="4620"/>
    <n v="3720"/>
    <n v="900"/>
    <n v="277"/>
    <s v="Flat Per Ticket"/>
    <n v="369.6"/>
    <n v="237.93"/>
    <n v="131.66999999999999"/>
    <m/>
    <n v="2779"/>
    <n v="1136"/>
    <n v="1150"/>
    <d v="2024-03-19T00:00:00"/>
  </r>
  <r>
    <n v="252"/>
    <s v="Reimbursement Sent"/>
    <m/>
    <x v="45"/>
    <x v="12"/>
    <n v="0"/>
    <x v="5"/>
    <x v="0"/>
    <s v="Combros"/>
    <n v="60"/>
    <x v="255"/>
    <s v="GameCo"/>
    <x v="39"/>
    <n v="4000"/>
    <n v="1"/>
    <n v="4000"/>
    <n v="3002"/>
    <n v="998"/>
    <n v="240"/>
    <s v="Flat Per Ticket"/>
    <n v="306.8"/>
    <n v="134"/>
    <n v="172.8"/>
    <m/>
    <n v="2779"/>
    <n v="1137"/>
    <n v="1150"/>
    <d v="2024-03-19T00:00:00"/>
  </r>
  <r>
    <n v="253"/>
    <s v="Reimbursement Sent"/>
    <m/>
    <x v="45"/>
    <x v="32"/>
    <n v="0"/>
    <x v="2"/>
    <x v="0"/>
    <s v="Combros"/>
    <n v="82.8"/>
    <x v="256"/>
    <s v="GameCo"/>
    <x v="1"/>
    <n v="5520"/>
    <n v="1"/>
    <n v="5520"/>
    <n v="4560"/>
    <n v="960"/>
    <n v="331"/>
    <s v="Percentage"/>
    <n v="337.2"/>
    <n v="186"/>
    <n v="96"/>
    <n v="55.2"/>
    <n v="12553"/>
    <n v="6604"/>
    <n v="1151"/>
    <d v="2024-03-19T00:00:00"/>
  </r>
  <r>
    <n v="254"/>
    <s v="Reimbursement Sent"/>
    <m/>
    <x v="45"/>
    <x v="32"/>
    <n v="0"/>
    <x v="2"/>
    <x v="0"/>
    <s v="Combros"/>
    <n v="94.8"/>
    <x v="257"/>
    <s v="GameCo"/>
    <x v="22"/>
    <n v="6320"/>
    <n v="1"/>
    <n v="6320"/>
    <n v="4745"/>
    <n v="1575"/>
    <n v="379"/>
    <s v="Percentage"/>
    <n v="433.2"/>
    <n v="212"/>
    <n v="158"/>
    <n v="63.2"/>
    <n v="12553"/>
    <n v="6605"/>
    <n v="1151"/>
    <d v="2024-03-19T00:00:00"/>
  </r>
  <r>
    <n v="255"/>
    <s v="Reimbursement Sent"/>
    <m/>
    <x v="45"/>
    <x v="52"/>
    <n v="0"/>
    <x v="0"/>
    <x v="0"/>
    <n v="0"/>
    <n v="0"/>
    <x v="258"/>
    <s v="GameCo"/>
    <x v="0"/>
    <n v="3000"/>
    <n v="1"/>
    <n v="3000"/>
    <n v="2250"/>
    <n v="750"/>
    <n v="180"/>
    <s v="Flat Per Ticket"/>
    <n v="195"/>
    <n v="102"/>
    <n v="93"/>
    <m/>
    <n v="7357"/>
    <n v="10019"/>
    <n v="1152"/>
    <d v="2024-03-19T00:00:00"/>
  </r>
  <r>
    <n v="256"/>
    <s v="Reimbursement Sent"/>
    <m/>
    <x v="45"/>
    <x v="29"/>
    <n v="0"/>
    <x v="0"/>
    <x v="0"/>
    <s v="Greg Brown"/>
    <n v="110.4"/>
    <x v="259"/>
    <s v="GameCo"/>
    <x v="1"/>
    <n v="5520"/>
    <n v="1"/>
    <n v="5520"/>
    <n v="4560"/>
    <n v="960"/>
    <n v="331"/>
    <s v="Flat Per Ticket"/>
    <n v="358.8"/>
    <n v="186"/>
    <n v="172.8"/>
    <m/>
    <n v="2624"/>
    <n v="10020"/>
    <n v="1153"/>
    <d v="2024-03-19T00:00:00"/>
  </r>
  <r>
    <n v="257"/>
    <s v="Reimbursement Sent"/>
    <m/>
    <x v="45"/>
    <x v="29"/>
    <n v="0"/>
    <x v="0"/>
    <x v="0"/>
    <s v="Greg Brown"/>
    <n v="110.4"/>
    <x v="260"/>
    <s v="GameCo"/>
    <x v="1"/>
    <n v="5520"/>
    <n v="1"/>
    <n v="5520"/>
    <n v="4560"/>
    <n v="960"/>
    <n v="331"/>
    <s v="Flat Per Ticket"/>
    <n v="358.8"/>
    <n v="186"/>
    <n v="172.8"/>
    <m/>
    <n v="2624"/>
    <n v="10021"/>
    <n v="1153"/>
    <d v="2024-03-19T00:00:00"/>
  </r>
  <r>
    <n v="258"/>
    <s v="Reimbursement Sent"/>
    <m/>
    <x v="46"/>
    <x v="23"/>
    <n v="0"/>
    <x v="2"/>
    <x v="0"/>
    <s v="M Comella Enterprises"/>
    <n v="45"/>
    <x v="261"/>
    <s v="GameCo"/>
    <x v="0"/>
    <n v="3000"/>
    <n v="1"/>
    <n v="3000"/>
    <n v="2250"/>
    <n v="750"/>
    <n v="180"/>
    <s v="Percentage"/>
    <n v="207"/>
    <n v="102"/>
    <n v="75"/>
    <n v="30"/>
    <s v="????"/>
    <n v="6606"/>
    <n v="1154"/>
    <d v="2024-03-22T00:00:00"/>
  </r>
  <r>
    <n v="259"/>
    <s v="Reimbursement Sent"/>
    <m/>
    <x v="46"/>
    <x v="23"/>
    <n v="0"/>
    <x v="2"/>
    <x v="0"/>
    <s v="M Comella Enterprises"/>
    <n v="82.8"/>
    <x v="262"/>
    <s v="GameCo"/>
    <x v="1"/>
    <n v="5520"/>
    <n v="1"/>
    <n v="5520"/>
    <n v="4560"/>
    <n v="960"/>
    <n v="331"/>
    <s v="Percentage"/>
    <n v="337.2"/>
    <n v="186"/>
    <n v="96"/>
    <n v="55.2"/>
    <s v="????"/>
    <n v="6607"/>
    <n v="1154"/>
    <d v="2024-03-22T00:00:00"/>
  </r>
  <r>
    <n v="260"/>
    <s v="Reimbursement Sent"/>
    <m/>
    <x v="46"/>
    <x v="4"/>
    <n v="0"/>
    <x v="2"/>
    <x v="0"/>
    <n v="0"/>
    <n v="0"/>
    <x v="263"/>
    <s v="GameCo"/>
    <x v="40"/>
    <n v="4000"/>
    <n v="1"/>
    <n v="4000"/>
    <n v="3002"/>
    <n v="998"/>
    <n v="240"/>
    <s v="Percentage"/>
    <n v="274"/>
    <n v="134"/>
    <n v="100"/>
    <n v="40"/>
    <s v="????"/>
    <n v="6608"/>
    <n v="1155"/>
    <d v="2024-03-22T00:00:00"/>
  </r>
  <r>
    <n v="261"/>
    <s v="Reimbursement Sent"/>
    <m/>
    <x v="46"/>
    <x v="4"/>
    <n v="0"/>
    <x v="2"/>
    <x v="0"/>
    <n v="0"/>
    <n v="0"/>
    <x v="264"/>
    <s v="GameCo"/>
    <x v="40"/>
    <n v="6320"/>
    <n v="1"/>
    <n v="6320"/>
    <n v="4745"/>
    <n v="1575"/>
    <n v="240"/>
    <s v="Percentage"/>
    <n v="433.2"/>
    <n v="212"/>
    <n v="158"/>
    <n v="63.2"/>
    <s v="????"/>
    <n v="6609"/>
    <n v="1155"/>
    <d v="2024-03-22T00:00:00"/>
  </r>
  <r>
    <n v="262"/>
    <s v="Reimbursement Sent"/>
    <m/>
    <x v="46"/>
    <x v="11"/>
    <n v="0"/>
    <x v="4"/>
    <x v="0"/>
    <n v="0"/>
    <n v="0"/>
    <x v="265"/>
    <s v="GameCo"/>
    <x v="34"/>
    <n v="3990"/>
    <n v="1"/>
    <n v="3990"/>
    <n v="3300"/>
    <n v="690"/>
    <n v="239"/>
    <s v="Flat Per Ticket"/>
    <n v="107.35"/>
    <n v="0"/>
    <n v="107.35"/>
    <m/>
    <s v="????????"/>
    <n v="8410"/>
    <n v="1156"/>
    <d v="2024-03-22T00:00:00"/>
  </r>
  <r>
    <n v="263"/>
    <s v="Reimbursement Sent"/>
    <m/>
    <x v="46"/>
    <x v="0"/>
    <s v="Melron Inc DBA Mulligans"/>
    <x v="0"/>
    <x v="0"/>
    <n v="0"/>
    <n v="0"/>
    <x v="266"/>
    <s v="GameCo"/>
    <x v="13"/>
    <n v="9959"/>
    <n v="1"/>
    <n v="9959"/>
    <n v="7840"/>
    <n v="2119"/>
    <n v="597"/>
    <s v="Flat Per Ticket"/>
    <n v="647.34"/>
    <n v="360"/>
    <n v="287.33999999999997"/>
    <m/>
    <n v="2819"/>
    <n v="10022"/>
    <n v="1157"/>
    <d v="2024-03-22T00:00:00"/>
  </r>
  <r>
    <n v="264"/>
    <s v="Reimbursement Sent"/>
    <m/>
    <x v="46"/>
    <x v="0"/>
    <s v="Melron Inc DBA Mulligans"/>
    <x v="0"/>
    <x v="0"/>
    <n v="0"/>
    <n v="0"/>
    <x v="267"/>
    <s v="GameCo"/>
    <x v="13"/>
    <n v="9959"/>
    <n v="1"/>
    <n v="9959"/>
    <n v="7840"/>
    <n v="2119"/>
    <n v="597"/>
    <s v="Flat Per Ticket"/>
    <n v="647.34"/>
    <n v="360"/>
    <n v="287.33999999999997"/>
    <m/>
    <n v="2819"/>
    <n v="10023"/>
    <n v="1157"/>
    <d v="2024-03-22T00:00:00"/>
  </r>
  <r>
    <n v="265"/>
    <s v="Reimbursement Sent"/>
    <m/>
    <x v="46"/>
    <x v="0"/>
    <s v="Melron Inc DBA Mulligans"/>
    <x v="0"/>
    <x v="0"/>
    <n v="0"/>
    <n v="0"/>
    <x v="268"/>
    <s v="GameCo"/>
    <x v="1"/>
    <n v="5520"/>
    <n v="1"/>
    <n v="5520"/>
    <n v="4560"/>
    <n v="960"/>
    <n v="331"/>
    <s v="Flat Per Ticket"/>
    <n v="358.8"/>
    <n v="186"/>
    <n v="172.8"/>
    <m/>
    <n v="2819"/>
    <n v="10024"/>
    <n v="1157"/>
    <d v="2024-03-22T00:00:00"/>
  </r>
  <r>
    <n v="266"/>
    <s v="Reimbursement Sent"/>
    <m/>
    <x v="46"/>
    <x v="0"/>
    <s v="Melron Inc DBA Mulligans"/>
    <x v="0"/>
    <x v="0"/>
    <n v="0"/>
    <n v="0"/>
    <x v="269"/>
    <s v="GameCo"/>
    <x v="1"/>
    <n v="5520"/>
    <n v="1"/>
    <n v="5520"/>
    <n v="4560"/>
    <n v="960"/>
    <n v="331"/>
    <s v="Flat Per Ticket"/>
    <n v="358.8"/>
    <n v="186"/>
    <n v="172.8"/>
    <m/>
    <n v="2819"/>
    <n v="10025"/>
    <n v="1157"/>
    <d v="2024-03-22T00:00:00"/>
  </r>
  <r>
    <n v="267"/>
    <s v="Reimbursement Sent"/>
    <m/>
    <x v="46"/>
    <x v="0"/>
    <s v="Melron Inc DBA Mulligans"/>
    <x v="0"/>
    <x v="0"/>
    <n v="0"/>
    <n v="0"/>
    <x v="270"/>
    <s v="GameCo"/>
    <x v="1"/>
    <n v="5520"/>
    <n v="1"/>
    <n v="5520"/>
    <n v="4560"/>
    <n v="960"/>
    <n v="331"/>
    <s v="Flat Per Ticket"/>
    <n v="358.8"/>
    <n v="186"/>
    <n v="172.8"/>
    <m/>
    <n v="2819"/>
    <n v="10026"/>
    <n v="1157"/>
    <d v="2024-03-22T00:00:00"/>
  </r>
  <r>
    <n v="268"/>
    <s v="Reimbursement Sent"/>
    <m/>
    <x v="46"/>
    <x v="0"/>
    <s v="Melron Inc DBA Mulligans"/>
    <x v="0"/>
    <x v="0"/>
    <n v="0"/>
    <n v="0"/>
    <x v="271"/>
    <s v="GameCo"/>
    <x v="23"/>
    <n v="6320"/>
    <n v="1"/>
    <n v="6320"/>
    <n v="4745"/>
    <n v="1575"/>
    <n v="379"/>
    <s v="Flat Per Ticket"/>
    <n v="410.8"/>
    <n v="212"/>
    <n v="198.8"/>
    <m/>
    <n v="2819"/>
    <n v="10027"/>
    <n v="1157"/>
    <d v="2024-03-22T00:00:00"/>
  </r>
  <r>
    <n v="269"/>
    <s v="Reimbursement Sent"/>
    <m/>
    <x v="47"/>
    <x v="19"/>
    <n v="0"/>
    <x v="5"/>
    <x v="0"/>
    <s v="M Comella Enterprises"/>
    <n v="82.8"/>
    <x v="272"/>
    <s v="GameCo"/>
    <x v="1"/>
    <n v="5520"/>
    <n v="1"/>
    <n v="5520"/>
    <n v="4560"/>
    <n v="960"/>
    <n v="331"/>
    <s v="Flat Per Ticket"/>
    <n v="358.8"/>
    <n v="186"/>
    <n v="172.8"/>
    <m/>
    <n v="3363"/>
    <n v="1139"/>
    <n v="1158"/>
    <d v="2024-03-23T00:00:00"/>
  </r>
  <r>
    <n v="270"/>
    <s v="Reimbursement Sent"/>
    <m/>
    <x v="47"/>
    <x v="53"/>
    <n v="0"/>
    <x v="2"/>
    <x v="0"/>
    <n v="0"/>
    <n v="0"/>
    <x v="273"/>
    <s v="GameCo"/>
    <x v="1"/>
    <n v="5520"/>
    <n v="1"/>
    <n v="5520"/>
    <n v="4560"/>
    <n v="960"/>
    <n v="331"/>
    <s v="Percentage"/>
    <n v="337.2"/>
    <n v="186"/>
    <n v="96"/>
    <n v="55.2"/>
    <n v="1288"/>
    <n v="6610"/>
    <n v="1159"/>
    <d v="2024-03-23T00:00:00"/>
  </r>
  <r>
    <n v="271"/>
    <s v="Reimbursement Sent"/>
    <m/>
    <x v="47"/>
    <x v="45"/>
    <n v="0"/>
    <x v="2"/>
    <x v="0"/>
    <n v="0"/>
    <n v="0"/>
    <x v="274"/>
    <s v="GameCo"/>
    <x v="0"/>
    <n v="3000"/>
    <n v="1"/>
    <n v="3000"/>
    <n v="2250"/>
    <n v="750"/>
    <n v="180"/>
    <s v="Percentage"/>
    <n v="207"/>
    <n v="102"/>
    <n v="75"/>
    <n v="30"/>
    <n v="3478"/>
    <n v="6611"/>
    <n v="1160"/>
    <d v="2024-03-23T00:00:00"/>
  </r>
  <r>
    <n v="272"/>
    <s v="Reimbursement Sent"/>
    <m/>
    <x v="47"/>
    <x v="34"/>
    <n v="0"/>
    <x v="2"/>
    <x v="0"/>
    <s v="M Comella Enterprises"/>
    <n v="76.5"/>
    <x v="275"/>
    <s v="GameCo"/>
    <x v="26"/>
    <n v="5100"/>
    <n v="2"/>
    <n v="10200"/>
    <n v="8780"/>
    <n v="1420"/>
    <n v="612"/>
    <s v="Percentage"/>
    <n v="499"/>
    <n v="255"/>
    <n v="142"/>
    <n v="102"/>
    <n v="38584467"/>
    <n v="6612"/>
    <n v="1161"/>
    <d v="2024-03-23T00:00:00"/>
  </r>
  <r>
    <n v="273"/>
    <s v="Reimbursement Sent"/>
    <m/>
    <x v="48"/>
    <x v="54"/>
    <n v="0"/>
    <x v="9"/>
    <x v="0"/>
    <n v="0"/>
    <n v="0"/>
    <x v="276"/>
    <s v="GameCo"/>
    <x v="1"/>
    <n v="5520"/>
    <n v="1"/>
    <n v="5520"/>
    <n v="4560"/>
    <n v="960"/>
    <n v="331"/>
    <s v="Flat Per Ticket"/>
    <n v="358.8"/>
    <n v="186"/>
    <n v="172.8"/>
    <m/>
    <n v="4843"/>
    <n v="3000"/>
    <n v="1162"/>
    <d v="2024-03-24T00:00:00"/>
  </r>
  <r>
    <n v="274"/>
    <s v="Reimbursement Sent"/>
    <m/>
    <x v="48"/>
    <x v="41"/>
    <n v="0"/>
    <x v="2"/>
    <x v="0"/>
    <s v="Greg Brown"/>
    <n v="91.2"/>
    <x v="277"/>
    <s v="GameCo"/>
    <x v="6"/>
    <n v="4560"/>
    <n v="1"/>
    <n v="4560"/>
    <n v="3460"/>
    <n v="1100"/>
    <n v="273"/>
    <s v="Percentage"/>
    <n v="301.60000000000002"/>
    <n v="146"/>
    <n v="110"/>
    <n v="45.6"/>
    <n v="7815"/>
    <n v="6613"/>
    <n v="1163"/>
    <d v="2024-03-24T00:00:00"/>
  </r>
  <r>
    <n v="275"/>
    <s v="Reimbursement Sent"/>
    <m/>
    <x v="48"/>
    <x v="41"/>
    <n v="0"/>
    <x v="2"/>
    <x v="0"/>
    <s v="Greg Brown"/>
    <n v="110.4"/>
    <x v="278"/>
    <s v="GameCo"/>
    <x v="1"/>
    <n v="5520"/>
    <n v="1"/>
    <n v="5520"/>
    <n v="4560"/>
    <n v="960"/>
    <n v="331"/>
    <s v="Percentage"/>
    <n v="337.2"/>
    <n v="186"/>
    <n v="96"/>
    <n v="55.2"/>
    <n v="7815"/>
    <n v="6614"/>
    <n v="1163"/>
    <d v="2024-03-24T00:00:00"/>
  </r>
  <r>
    <n v="276"/>
    <s v="Reimbursement Sent"/>
    <m/>
    <x v="48"/>
    <x v="38"/>
    <n v="0"/>
    <x v="0"/>
    <x v="0"/>
    <n v="0"/>
    <n v="0"/>
    <x v="279"/>
    <s v="GameCo"/>
    <x v="22"/>
    <n v="6320"/>
    <n v="1"/>
    <n v="6320"/>
    <n v="4745"/>
    <n v="1575"/>
    <n v="379"/>
    <s v="Flat Per Ticket"/>
    <n v="410.8"/>
    <n v="212"/>
    <n v="198.8"/>
    <m/>
    <n v="6590"/>
    <n v="10028"/>
    <n v="1164"/>
    <d v="2024-03-24T00:00:00"/>
  </r>
  <r>
    <n v="277"/>
    <s v="Reimbursement Sent"/>
    <m/>
    <x v="48"/>
    <x v="38"/>
    <n v="0"/>
    <x v="0"/>
    <x v="0"/>
    <n v="0"/>
    <n v="0"/>
    <x v="280"/>
    <s v="GameCo"/>
    <x v="1"/>
    <n v="5520"/>
    <n v="1"/>
    <n v="5520"/>
    <n v="4560"/>
    <n v="960"/>
    <n v="331"/>
    <s v="Flat Per Ticket"/>
    <n v="172.8"/>
    <n v="0"/>
    <n v="172.8"/>
    <m/>
    <n v="6590"/>
    <n v="10029"/>
    <n v="1164"/>
    <d v="2024-03-24T00:00:00"/>
  </r>
  <r>
    <n v="278"/>
    <s v="Reimbursement Sent"/>
    <m/>
    <x v="48"/>
    <x v="38"/>
    <n v="0"/>
    <x v="0"/>
    <x v="0"/>
    <n v="0"/>
    <n v="0"/>
    <x v="281"/>
    <s v="GameCo"/>
    <x v="13"/>
    <n v="9959"/>
    <n v="1"/>
    <n v="9959"/>
    <n v="7840"/>
    <n v="2119"/>
    <n v="597"/>
    <s v="Flat Per Ticket"/>
    <n v="647.34"/>
    <n v="360"/>
    <n v="287.33999999999997"/>
    <m/>
    <n v="6590"/>
    <n v="10030"/>
    <n v="1164"/>
    <d v="2024-03-24T00:00:00"/>
  </r>
  <r>
    <n v="279"/>
    <s v="Reimbursement Sent"/>
    <m/>
    <x v="48"/>
    <x v="55"/>
    <n v="0"/>
    <x v="0"/>
    <x v="0"/>
    <n v="0"/>
    <n v="0"/>
    <x v="282"/>
    <e v="#N/A"/>
    <x v="35"/>
    <n v="4000"/>
    <n v="1"/>
    <n v="4000"/>
    <n v="3000"/>
    <n v="1000"/>
    <n v="240"/>
    <s v="Flat Per Ticket"/>
    <n v="260"/>
    <n v="125"/>
    <n v="135"/>
    <m/>
    <n v="4125"/>
    <n v="10031"/>
    <n v="1165"/>
    <d v="2024-03-24T00:00:00"/>
  </r>
  <r>
    <n v="280"/>
    <s v="Reimbursement Sent"/>
    <m/>
    <x v="48"/>
    <x v="55"/>
    <n v="0"/>
    <x v="0"/>
    <x v="0"/>
    <n v="0"/>
    <n v="0"/>
    <x v="283"/>
    <s v="GameCo"/>
    <x v="1"/>
    <n v="5520"/>
    <n v="1"/>
    <n v="5520"/>
    <n v="4560"/>
    <n v="960"/>
    <n v="331"/>
    <s v="Flat Per Ticket"/>
    <n v="358.8"/>
    <n v="186"/>
    <n v="172.8"/>
    <m/>
    <n v="4125"/>
    <n v="10032"/>
    <n v="1165"/>
    <d v="2024-03-24T00:00:00"/>
  </r>
  <r>
    <n v="281"/>
    <s v="Reimbursement Sent"/>
    <m/>
    <x v="49"/>
    <x v="56"/>
    <n v="0"/>
    <x v="5"/>
    <x v="0"/>
    <s v="M Comella Enterprises"/>
    <n v="82.8"/>
    <x v="284"/>
    <s v="GameCo"/>
    <x v="1"/>
    <n v="5520"/>
    <n v="1"/>
    <n v="5520"/>
    <n v="4560"/>
    <n v="960"/>
    <n v="331"/>
    <s v="Flat Per Ticket"/>
    <n v="358.8"/>
    <n v="186"/>
    <n v="172.8"/>
    <m/>
    <n v="3928"/>
    <n v="1140"/>
    <n v="1166"/>
    <d v="2024-03-25T00:00:00"/>
  </r>
  <r>
    <n v="282"/>
    <s v="Reimbursement Sent"/>
    <m/>
    <x v="49"/>
    <x v="56"/>
    <n v="0"/>
    <x v="5"/>
    <x v="0"/>
    <s v="M Comella Enterprises"/>
    <n v="82.8"/>
    <x v="285"/>
    <s v="GameCo"/>
    <x v="1"/>
    <n v="5520"/>
    <n v="1"/>
    <n v="5520"/>
    <n v="4560"/>
    <n v="960"/>
    <n v="331"/>
    <s v="Flat Per Ticket"/>
    <n v="358.8"/>
    <n v="186"/>
    <n v="172.8"/>
    <m/>
    <n v="3928"/>
    <n v="1141"/>
    <n v="1166"/>
    <d v="2024-03-25T00:00:00"/>
  </r>
  <r>
    <n v="283"/>
    <s v="Reimbursement Sent"/>
    <m/>
    <x v="49"/>
    <x v="36"/>
    <n v="0"/>
    <x v="5"/>
    <x v="0"/>
    <s v="M Comella Enterprises"/>
    <n v="82.8"/>
    <x v="286"/>
    <s v="GameCo"/>
    <x v="1"/>
    <n v="5520"/>
    <n v="1"/>
    <n v="5520"/>
    <n v="4560"/>
    <n v="960"/>
    <n v="331"/>
    <s v="Flat Per Ticket"/>
    <n v="358.8"/>
    <n v="186"/>
    <n v="172.8"/>
    <m/>
    <n v="7085"/>
    <n v="1142"/>
    <n v="1167"/>
    <d v="2024-03-25T00:00:00"/>
  </r>
  <r>
    <n v="284"/>
    <s v="Reimbursement Sent"/>
    <m/>
    <x v="49"/>
    <x v="36"/>
    <n v="0"/>
    <x v="5"/>
    <x v="0"/>
    <s v="M Comella Enterprises"/>
    <n v="45"/>
    <x v="287"/>
    <s v="GameCo"/>
    <x v="0"/>
    <n v="3000"/>
    <n v="1"/>
    <n v="3000"/>
    <n v="2250"/>
    <n v="750"/>
    <n v="180"/>
    <s v="Flat Per Ticket"/>
    <n v="195"/>
    <n v="102"/>
    <n v="93"/>
    <m/>
    <n v="7085"/>
    <n v="1143"/>
    <n v="1167"/>
    <d v="2024-03-25T00:00:00"/>
  </r>
  <r>
    <n v="285"/>
    <s v="Reimbursement Sent"/>
    <m/>
    <x v="49"/>
    <x v="18"/>
    <n v="0"/>
    <x v="2"/>
    <x v="0"/>
    <s v="M Comella Enterprises"/>
    <n v="82.8"/>
    <x v="288"/>
    <s v="GameCo"/>
    <x v="1"/>
    <n v="5520"/>
    <n v="1"/>
    <n v="5520"/>
    <n v="4560"/>
    <n v="960"/>
    <n v="331"/>
    <s v="Percentage"/>
    <n v="337.2"/>
    <n v="186"/>
    <n v="96"/>
    <n v="55.2"/>
    <s v="????????"/>
    <n v="6615"/>
    <n v="1168"/>
    <d v="2024-03-25T00:00:00"/>
  </r>
  <r>
    <n v="286"/>
    <s v="Reimbursement Sent"/>
    <m/>
    <x v="49"/>
    <x v="13"/>
    <n v="0"/>
    <x v="2"/>
    <x v="0"/>
    <n v="0"/>
    <n v="0"/>
    <x v="289"/>
    <e v="#N/A"/>
    <x v="25"/>
    <n v="4000"/>
    <n v="1"/>
    <n v="4000"/>
    <n v="3000"/>
    <n v="1000"/>
    <n v="240"/>
    <s v="Percentage"/>
    <n v="265"/>
    <n v="125"/>
    <n v="100"/>
    <n v="40"/>
    <n v="1942"/>
    <n v="6616"/>
    <n v="1169"/>
    <d v="2024-03-25T00:00:00"/>
  </r>
  <r>
    <n v="287"/>
    <s v="Reimbursement Sent"/>
    <m/>
    <x v="49"/>
    <x v="13"/>
    <n v="0"/>
    <x v="2"/>
    <x v="0"/>
    <n v="0"/>
    <n v="0"/>
    <x v="290"/>
    <s v="GameCo"/>
    <x v="6"/>
    <n v="4560"/>
    <n v="1"/>
    <n v="4560"/>
    <n v="3460"/>
    <n v="1100"/>
    <n v="273"/>
    <s v="Percentage"/>
    <n v="301.60000000000002"/>
    <n v="146"/>
    <n v="110"/>
    <n v="45.6"/>
    <n v="1942"/>
    <n v="6617"/>
    <n v="1169"/>
    <d v="2024-03-25T00:00:00"/>
  </r>
  <r>
    <n v="288"/>
    <s v="Reimbursement Sent"/>
    <m/>
    <x v="49"/>
    <x v="39"/>
    <n v="0"/>
    <x v="4"/>
    <x v="0"/>
    <s v="Combros"/>
    <n v="82.8"/>
    <x v="291"/>
    <s v="GameCo"/>
    <x v="1"/>
    <n v="5520"/>
    <n v="1"/>
    <n v="5520"/>
    <n v="4560"/>
    <n v="960"/>
    <n v="331"/>
    <s v="Flat Per Ticket"/>
    <n v="358.8"/>
    <n v="186"/>
    <n v="172.8"/>
    <m/>
    <n v="2928"/>
    <n v="8411"/>
    <n v="1170"/>
    <d v="2024-03-25T00:00:00"/>
  </r>
  <r>
    <n v="289"/>
    <s v="Reimbursement Sent"/>
    <m/>
    <x v="49"/>
    <x v="30"/>
    <n v="0"/>
    <x v="4"/>
    <x v="0"/>
    <s v="Combros"/>
    <n v="82.8"/>
    <x v="292"/>
    <s v="GameCo"/>
    <x v="1"/>
    <n v="5520"/>
    <n v="1"/>
    <n v="5520"/>
    <n v="4560"/>
    <n v="960"/>
    <n v="331"/>
    <s v="Flat Per Ticket"/>
    <n v="358.8"/>
    <n v="186"/>
    <n v="172.8"/>
    <m/>
    <n v="2638"/>
    <n v="8412"/>
    <n v="1171"/>
    <d v="2024-03-25T00:00:00"/>
  </r>
  <r>
    <n v="290"/>
    <s v="Reimbursement Sent"/>
    <m/>
    <x v="49"/>
    <x v="27"/>
    <n v="0"/>
    <x v="4"/>
    <x v="0"/>
    <n v="0"/>
    <n v="0"/>
    <x v="293"/>
    <s v="GameCo"/>
    <x v="1"/>
    <n v="5520"/>
    <n v="1"/>
    <n v="5520"/>
    <n v="4560"/>
    <n v="960"/>
    <n v="331"/>
    <s v="Flat Per Ticket"/>
    <n v="358.8"/>
    <n v="186"/>
    <n v="172.8"/>
    <m/>
    <n v="3857"/>
    <n v="8413"/>
    <n v="1172"/>
    <d v="2024-03-25T00:00:00"/>
  </r>
  <r>
    <n v="291"/>
    <s v="Reimbursement Sent"/>
    <m/>
    <x v="49"/>
    <x v="27"/>
    <n v="0"/>
    <x v="4"/>
    <x v="0"/>
    <n v="0"/>
    <n v="0"/>
    <x v="294"/>
    <s v="GameCo"/>
    <x v="1"/>
    <n v="5520"/>
    <n v="1"/>
    <n v="5520"/>
    <n v="4560"/>
    <n v="960"/>
    <n v="331"/>
    <s v="Flat Per Ticket"/>
    <n v="358.8"/>
    <n v="186"/>
    <n v="172.8"/>
    <m/>
    <n v="3857"/>
    <n v="8414"/>
    <n v="1172"/>
    <d v="2024-03-25T00:00:00"/>
  </r>
  <r>
    <n v="292"/>
    <s v="Reimbursement Sent"/>
    <m/>
    <x v="49"/>
    <x v="43"/>
    <n v="0"/>
    <x v="4"/>
    <x v="0"/>
    <n v="0"/>
    <n v="0"/>
    <x v="295"/>
    <s v="GameCo"/>
    <x v="1"/>
    <n v="5520"/>
    <n v="1"/>
    <n v="5520"/>
    <n v="4560"/>
    <n v="960"/>
    <n v="331"/>
    <s v="Flat Per Ticket"/>
    <n v="358.8"/>
    <n v="186"/>
    <n v="172.8"/>
    <m/>
    <n v="2435"/>
    <n v="8415"/>
    <n v="1173"/>
    <d v="2024-03-25T00:00:00"/>
  </r>
  <r>
    <n v="293"/>
    <s v="Reimbursement Sent"/>
    <m/>
    <x v="49"/>
    <x v="40"/>
    <n v="0"/>
    <x v="0"/>
    <x v="0"/>
    <n v="0"/>
    <n v="0"/>
    <x v="296"/>
    <e v="#N/A"/>
    <x v="41"/>
    <n v="4000"/>
    <n v="1"/>
    <n v="4000"/>
    <n v="3100"/>
    <n v="900"/>
    <n v="240"/>
    <s v="Flat Per Ticket"/>
    <n v="260"/>
    <n v="100"/>
    <n v="160"/>
    <m/>
    <n v="14665"/>
    <n v="10033"/>
    <n v="1174"/>
    <d v="2024-03-25T00:00:00"/>
  </r>
  <r>
    <n v="294"/>
    <s v="Reimbursement Sent"/>
    <m/>
    <x v="50"/>
    <x v="25"/>
    <n v="0"/>
    <x v="2"/>
    <x v="0"/>
    <n v="0"/>
    <n v="0"/>
    <x v="297"/>
    <s v="GameCo"/>
    <x v="1"/>
    <n v="5520"/>
    <n v="1"/>
    <n v="5520"/>
    <n v="4560"/>
    <n v="960"/>
    <n v="331"/>
    <s v="Percentage"/>
    <n v="337.2"/>
    <n v="186"/>
    <n v="96"/>
    <n v="55.2"/>
    <s v="????????"/>
    <n v="6618"/>
    <n v="1175"/>
    <d v="2024-03-26T00:00:00"/>
  </r>
  <r>
    <n v="295"/>
    <s v="Reimbursement Sent"/>
    <m/>
    <x v="50"/>
    <x v="25"/>
    <n v="0"/>
    <x v="2"/>
    <x v="0"/>
    <n v="0"/>
    <n v="0"/>
    <x v="298"/>
    <s v="GameCo"/>
    <x v="23"/>
    <n v="6320"/>
    <n v="1"/>
    <n v="6320"/>
    <n v="4745"/>
    <n v="1575"/>
    <n v="379"/>
    <s v="Percentage"/>
    <n v="433.2"/>
    <n v="212"/>
    <n v="158"/>
    <n v="63.2"/>
    <s v="????????"/>
    <n v="6619"/>
    <n v="1175"/>
    <d v="2024-03-26T00:00:00"/>
  </r>
  <r>
    <n v="296"/>
    <s v="Reimbursement Sent"/>
    <m/>
    <x v="50"/>
    <x v="24"/>
    <n v="0"/>
    <x v="2"/>
    <x v="0"/>
    <n v="0"/>
    <n v="0"/>
    <x v="299"/>
    <s v="GameCo"/>
    <x v="24"/>
    <n v="6320"/>
    <n v="1"/>
    <n v="6320"/>
    <n v="4745"/>
    <n v="1575"/>
    <n v="379"/>
    <s v="Percentage"/>
    <n v="433.2"/>
    <n v="212"/>
    <n v="158"/>
    <n v="63.2"/>
    <s v="????????"/>
    <n v="6620"/>
    <n v="1176"/>
    <d v="2024-03-26T00:00:00"/>
  </r>
  <r>
    <n v="297"/>
    <s v="Reimbursement Sent"/>
    <m/>
    <x v="50"/>
    <x v="24"/>
    <n v="0"/>
    <x v="2"/>
    <x v="0"/>
    <n v="0"/>
    <n v="0"/>
    <x v="300"/>
    <s v="GameCo"/>
    <x v="1"/>
    <n v="5520"/>
    <n v="1"/>
    <n v="5520"/>
    <n v="4560"/>
    <n v="960"/>
    <n v="331"/>
    <s v="Percentage"/>
    <n v="337.2"/>
    <n v="186"/>
    <n v="96"/>
    <n v="55.2"/>
    <s v="????????"/>
    <n v="6621"/>
    <n v="1176"/>
    <d v="2024-03-26T00:00:00"/>
  </r>
  <r>
    <n v="298"/>
    <s v="Reimbursement Sent"/>
    <m/>
    <x v="51"/>
    <x v="28"/>
    <n v="0"/>
    <x v="2"/>
    <x v="0"/>
    <s v="Combros"/>
    <n v="68.400000000000006"/>
    <x v="301"/>
    <s v="GameCo"/>
    <x v="6"/>
    <n v="4560"/>
    <n v="1"/>
    <n v="4560"/>
    <n v="3460"/>
    <n v="1100"/>
    <n v="273"/>
    <s v="Percentage"/>
    <n v="301.60000000000002"/>
    <n v="146"/>
    <n v="110"/>
    <n v="45.6"/>
    <n v="611"/>
    <n v="6624"/>
    <n v="1177"/>
    <d v="2024-03-29T00:00:00"/>
  </r>
  <r>
    <n v="299"/>
    <s v="Reimbursement Sent"/>
    <m/>
    <x v="51"/>
    <x v="28"/>
    <n v="0"/>
    <x v="2"/>
    <x v="0"/>
    <s v="Combros"/>
    <n v="94.8"/>
    <x v="302"/>
    <s v="GameCo"/>
    <x v="24"/>
    <n v="6320"/>
    <n v="1"/>
    <n v="6320"/>
    <n v="4745"/>
    <n v="1575"/>
    <n v="379"/>
    <s v="Percentage"/>
    <n v="433.2"/>
    <n v="212"/>
    <n v="158"/>
    <n v="63.2"/>
    <n v="611"/>
    <n v="6625"/>
    <n v="1177"/>
    <d v="2024-03-29T00:00:00"/>
  </r>
  <r>
    <n v="300"/>
    <s v="Reimbursement Sent"/>
    <m/>
    <x v="51"/>
    <x v="28"/>
    <n v="0"/>
    <x v="2"/>
    <x v="0"/>
    <s v="Combros"/>
    <n v="60"/>
    <x v="303"/>
    <s v="GameCo"/>
    <x v="40"/>
    <n v="4000"/>
    <n v="1"/>
    <n v="4000"/>
    <n v="3002"/>
    <n v="998"/>
    <n v="240"/>
    <s v="Percentage"/>
    <n v="274"/>
    <n v="134"/>
    <n v="100"/>
    <n v="40"/>
    <n v="611"/>
    <n v="6626"/>
    <n v="1177"/>
    <d v="2024-03-29T00:00:00"/>
  </r>
  <r>
    <n v="301"/>
    <s v="Reimbursement Sent"/>
    <m/>
    <x v="51"/>
    <x v="28"/>
    <n v="0"/>
    <x v="2"/>
    <x v="0"/>
    <s v="Combros"/>
    <n v="60"/>
    <x v="304"/>
    <s v="GameCo"/>
    <x v="42"/>
    <n v="4000"/>
    <n v="1"/>
    <n v="4000"/>
    <n v="3000"/>
    <n v="1000"/>
    <n v="240"/>
    <s v="Percentage"/>
    <n v="352"/>
    <n v="212"/>
    <n v="100"/>
    <n v="40"/>
    <n v="611"/>
    <n v="6627"/>
    <n v="1177"/>
    <d v="2024-03-29T00:00:00"/>
  </r>
  <r>
    <n v="302"/>
    <s v="Reimbursement Sent"/>
    <m/>
    <x v="51"/>
    <x v="28"/>
    <n v="0"/>
    <x v="2"/>
    <x v="0"/>
    <s v="Combros"/>
    <n v="82.8"/>
    <x v="305"/>
    <s v="GameCo"/>
    <x v="1"/>
    <n v="5520"/>
    <n v="1"/>
    <n v="5520"/>
    <n v="4560"/>
    <n v="960"/>
    <n v="331"/>
    <s v="Percentage"/>
    <n v="337.2"/>
    <n v="186"/>
    <n v="96"/>
    <n v="55.2"/>
    <n v="611"/>
    <n v="6628"/>
    <n v="1177"/>
    <d v="2024-03-29T00:00:00"/>
  </r>
  <r>
    <n v="303"/>
    <s v="Reimbursement Sent"/>
    <m/>
    <x v="51"/>
    <x v="35"/>
    <n v="0"/>
    <x v="2"/>
    <x v="0"/>
    <s v="Combros"/>
    <n v="82.8"/>
    <x v="306"/>
    <s v="GameCo"/>
    <x v="1"/>
    <n v="5520"/>
    <n v="1"/>
    <n v="5520"/>
    <n v="4560"/>
    <n v="960"/>
    <n v="331"/>
    <s v="Percentage"/>
    <n v="337.2"/>
    <n v="186"/>
    <n v="96"/>
    <n v="55.2"/>
    <n v="561"/>
    <n v="6629"/>
    <n v="1178"/>
    <d v="2024-03-29T00:00:00"/>
  </r>
  <r>
    <n v="304"/>
    <s v="Reimbursement Sent"/>
    <m/>
    <x v="51"/>
    <x v="7"/>
    <n v="0"/>
    <x v="2"/>
    <x v="0"/>
    <s v="Greg Brown"/>
    <n v="80"/>
    <x v="307"/>
    <s v="GameCo"/>
    <x v="39"/>
    <n v="4000"/>
    <n v="1"/>
    <n v="4000"/>
    <n v="3102"/>
    <n v="898"/>
    <n v="240"/>
    <s v="Percentage"/>
    <n v="264"/>
    <n v="134"/>
    <n v="90"/>
    <n v="40"/>
    <n v="5037"/>
    <n v="6630"/>
    <n v="1179"/>
    <d v="2024-03-29T00:00:00"/>
  </r>
  <r>
    <n v="305"/>
    <s v="Reimbursement Sent"/>
    <m/>
    <x v="51"/>
    <x v="7"/>
    <n v="0"/>
    <x v="2"/>
    <x v="0"/>
    <s v="Greg Brown"/>
    <n v="80"/>
    <x v="308"/>
    <s v="GameCo"/>
    <x v="38"/>
    <n v="4000"/>
    <n v="1"/>
    <n v="4000"/>
    <n v="3102"/>
    <n v="898"/>
    <n v="240"/>
    <s v="Percentage"/>
    <n v="264"/>
    <n v="134"/>
    <n v="90"/>
    <n v="40"/>
    <n v="5037"/>
    <n v="6631"/>
    <n v="1179"/>
    <d v="2024-03-29T00:00:00"/>
  </r>
  <r>
    <n v="306"/>
    <s v="Reimbursement Sent"/>
    <m/>
    <x v="51"/>
    <x v="45"/>
    <n v="0"/>
    <x v="2"/>
    <x v="0"/>
    <n v="0"/>
    <n v="0"/>
    <x v="309"/>
    <s v="GameCo"/>
    <x v="23"/>
    <n v="6320"/>
    <n v="1"/>
    <n v="6320"/>
    <n v="4745"/>
    <n v="1575"/>
    <n v="379"/>
    <s v="Percentage"/>
    <n v="433.2"/>
    <n v="212"/>
    <n v="158"/>
    <n v="63.2"/>
    <n v="3490"/>
    <n v="6632"/>
    <n v="1180"/>
    <d v="2024-03-29T00:00:00"/>
  </r>
  <r>
    <n v="307"/>
    <s v="Reimbursement Sent"/>
    <m/>
    <x v="51"/>
    <x v="23"/>
    <n v="0"/>
    <x v="2"/>
    <x v="0"/>
    <s v="M Comella Enterprises"/>
    <n v="45"/>
    <x v="310"/>
    <s v="GameCo"/>
    <x v="0"/>
    <n v="3000"/>
    <n v="1"/>
    <n v="3000"/>
    <n v="2250"/>
    <n v="750"/>
    <n v="180"/>
    <s v="Percentage"/>
    <n v="207"/>
    <n v="102"/>
    <n v="75"/>
    <n v="30"/>
    <n v="264"/>
    <n v="6633"/>
    <n v="1181"/>
    <d v="2024-03-29T00:00:00"/>
  </r>
  <r>
    <n v="308"/>
    <s v="Reimbursement Sent"/>
    <m/>
    <x v="51"/>
    <x v="23"/>
    <n v="0"/>
    <x v="2"/>
    <x v="0"/>
    <s v="M Comella Enterprises"/>
    <n v="82.8"/>
    <x v="311"/>
    <s v="GameCo"/>
    <x v="1"/>
    <n v="5520"/>
    <n v="1"/>
    <n v="5520"/>
    <n v="4560"/>
    <n v="960"/>
    <n v="331"/>
    <s v="Percentage"/>
    <n v="337.2"/>
    <n v="186"/>
    <n v="96"/>
    <n v="55.2"/>
    <n v="264"/>
    <n v="6634"/>
    <n v="1181"/>
    <d v="2024-03-29T00:00:00"/>
  </r>
  <r>
    <n v="309"/>
    <s v="Reimbursement Sent"/>
    <m/>
    <x v="51"/>
    <x v="33"/>
    <n v="0"/>
    <x v="2"/>
    <x v="0"/>
    <n v="0"/>
    <n v="0"/>
    <x v="312"/>
    <s v="GameCo"/>
    <x v="22"/>
    <n v="6320"/>
    <n v="1"/>
    <n v="6320"/>
    <n v="4745"/>
    <n v="1575"/>
    <n v="379"/>
    <s v="Percentage"/>
    <n v="433.2"/>
    <n v="212"/>
    <n v="158"/>
    <n v="63.2"/>
    <n v="1517"/>
    <n v="6635"/>
    <n v="1182"/>
    <d v="2024-03-29T00:00:00"/>
  </r>
  <r>
    <n v="310"/>
    <s v="Reimbursement Sent"/>
    <m/>
    <x v="51"/>
    <x v="46"/>
    <n v="0"/>
    <x v="2"/>
    <x v="0"/>
    <n v="0"/>
    <n v="0"/>
    <x v="313"/>
    <s v="GameCo"/>
    <x v="1"/>
    <n v="5520"/>
    <n v="1"/>
    <n v="5520"/>
    <n v="4560"/>
    <n v="960"/>
    <n v="331"/>
    <s v="Percentage"/>
    <n v="337.2"/>
    <n v="186"/>
    <n v="96"/>
    <n v="55.2"/>
    <n v="38626828"/>
    <n v="6638"/>
    <n v="1183"/>
    <d v="2024-03-29T00:00:00"/>
  </r>
  <r>
    <n v="311"/>
    <s v="Reimbursement Sent"/>
    <m/>
    <x v="51"/>
    <x v="2"/>
    <n v="0"/>
    <x v="2"/>
    <x v="0"/>
    <n v="0"/>
    <n v="0"/>
    <x v="314"/>
    <s v="GameCo"/>
    <x v="0"/>
    <n v="3000"/>
    <n v="1"/>
    <n v="3000"/>
    <n v="2250"/>
    <n v="750"/>
    <n v="180"/>
    <s v="Percentage"/>
    <n v="207"/>
    <n v="102"/>
    <n v="75"/>
    <n v="30"/>
    <n v="38625829"/>
    <n v="6639"/>
    <n v="1184"/>
    <d v="2024-03-29T00:00:00"/>
  </r>
  <r>
    <n v="312"/>
    <s v="Reimbursement Sent"/>
    <m/>
    <x v="51"/>
    <x v="22"/>
    <n v="0"/>
    <x v="2"/>
    <x v="2"/>
    <n v="0"/>
    <n v="0"/>
    <x v="315"/>
    <s v="GameCo"/>
    <x v="20"/>
    <n v="6320"/>
    <n v="1"/>
    <n v="6320"/>
    <n v="4745"/>
    <n v="1575"/>
    <n v="379"/>
    <s v="Percentage"/>
    <n v="433.2"/>
    <n v="212"/>
    <n v="158"/>
    <n v="63.2"/>
    <n v="5076"/>
    <n v="6661"/>
    <n v="1185"/>
    <d v="2024-03-29T00:00:00"/>
  </r>
  <r>
    <n v="313"/>
    <s v="Reimbursement Sent"/>
    <m/>
    <x v="51"/>
    <x v="0"/>
    <s v="Melron Inc DBA Mulligans"/>
    <x v="0"/>
    <x v="0"/>
    <n v="0"/>
    <n v="0"/>
    <x v="316"/>
    <s v="GameCo"/>
    <x v="1"/>
    <n v="5520"/>
    <n v="1"/>
    <n v="5520"/>
    <n v="4560"/>
    <n v="960"/>
    <n v="331"/>
    <s v="Flat Per Ticket"/>
    <n v="358.8"/>
    <n v="186"/>
    <n v="172.8"/>
    <m/>
    <n v="2834"/>
    <n v="10034"/>
    <n v="1186"/>
    <d v="2024-03-29T00:00:00"/>
  </r>
  <r>
    <n v="314"/>
    <s v="Reimbursement Sent"/>
    <m/>
    <x v="52"/>
    <x v="57"/>
    <n v="0"/>
    <x v="9"/>
    <x v="0"/>
    <n v="0"/>
    <n v="0"/>
    <x v="317"/>
    <s v="GameCo"/>
    <x v="1"/>
    <n v="5520"/>
    <n v="1"/>
    <n v="5520"/>
    <n v="4560"/>
    <n v="960"/>
    <n v="331"/>
    <s v="Flat Per Ticket"/>
    <n v="358.8"/>
    <n v="186"/>
    <n v="172.8"/>
    <m/>
    <n v="28089"/>
    <n v="3002"/>
    <n v="1187"/>
    <d v="2024-03-30T00:00:00"/>
  </r>
  <r>
    <n v="315"/>
    <s v="Reimbursement Sent"/>
    <m/>
    <x v="52"/>
    <x v="20"/>
    <n v="0"/>
    <x v="2"/>
    <x v="0"/>
    <n v="0"/>
    <n v="0"/>
    <x v="318"/>
    <s v="GameCo"/>
    <x v="6"/>
    <n v="4560"/>
    <n v="1"/>
    <n v="4560"/>
    <n v="3460"/>
    <n v="1100"/>
    <n v="273"/>
    <s v="Percentage"/>
    <n v="301.60000000000002"/>
    <n v="146"/>
    <n v="110"/>
    <n v="45.6"/>
    <n v="2617"/>
    <n v="6637"/>
    <n v="1188"/>
    <d v="2024-03-30T00:00:00"/>
  </r>
  <r>
    <n v="316"/>
    <s v="Reimbursement Sent"/>
    <m/>
    <x v="52"/>
    <x v="42"/>
    <n v="0"/>
    <x v="0"/>
    <x v="0"/>
    <n v="0"/>
    <n v="0"/>
    <x v="319"/>
    <s v="GameCo"/>
    <x v="20"/>
    <n v="6320"/>
    <n v="1"/>
    <n v="6320"/>
    <n v="4745"/>
    <n v="1575"/>
    <n v="379"/>
    <s v="Flat Per Ticket"/>
    <n v="410.8"/>
    <n v="212"/>
    <n v="198.8"/>
    <m/>
    <n v="406500500029"/>
    <n v="10037"/>
    <n v="1189"/>
    <d v="2024-03-30T00:00:00"/>
  </r>
  <r>
    <n v="317"/>
    <s v="Reimbursement Sent"/>
    <m/>
    <x v="52"/>
    <x v="42"/>
    <n v="0"/>
    <x v="0"/>
    <x v="0"/>
    <n v="0"/>
    <n v="0"/>
    <x v="320"/>
    <s v="GameCo"/>
    <x v="21"/>
    <n v="6320"/>
    <n v="1"/>
    <n v="6320"/>
    <n v="4745"/>
    <n v="1575"/>
    <n v="379"/>
    <s v="Flat Per Ticket"/>
    <n v="410.8"/>
    <n v="212"/>
    <n v="198.8"/>
    <m/>
    <n v="406500500029"/>
    <n v="10038"/>
    <n v="1189"/>
    <d v="2024-03-30T00:00:00"/>
  </r>
  <r>
    <n v="318"/>
    <s v="Reimbursement Sent"/>
    <m/>
    <x v="52"/>
    <x v="42"/>
    <n v="0"/>
    <x v="0"/>
    <x v="0"/>
    <n v="0"/>
    <n v="0"/>
    <x v="321"/>
    <s v="GameCo"/>
    <x v="22"/>
    <n v="6320"/>
    <n v="1"/>
    <n v="6320"/>
    <n v="4745"/>
    <n v="1575"/>
    <n v="379"/>
    <s v="Flat Per Ticket"/>
    <n v="410.8"/>
    <n v="212"/>
    <n v="198.8"/>
    <m/>
    <n v="406500500029"/>
    <n v="10039"/>
    <n v="1189"/>
    <d v="2024-03-30T00:00:00"/>
  </r>
  <r>
    <n v="319"/>
    <s v="Reimbursement Sent"/>
    <m/>
    <x v="52"/>
    <x v="49"/>
    <n v="0"/>
    <x v="0"/>
    <x v="0"/>
    <n v="0"/>
    <n v="0"/>
    <x v="322"/>
    <s v="GameCo"/>
    <x v="1"/>
    <n v="5520"/>
    <n v="1"/>
    <n v="5520"/>
    <n v="4560"/>
    <n v="960"/>
    <n v="331"/>
    <s v="Flat Per Ticket"/>
    <n v="358.8"/>
    <n v="186"/>
    <n v="172.8"/>
    <m/>
    <n v="2404"/>
    <n v="10040"/>
    <n v="1190"/>
    <d v="2024-03-30T00:00:00"/>
  </r>
  <r>
    <n v="320"/>
    <s v="Reimbursement Sent"/>
    <m/>
    <x v="53"/>
    <x v="14"/>
    <n v="0"/>
    <x v="5"/>
    <x v="0"/>
    <s v="M Comella Enterprises"/>
    <n v="94.8"/>
    <x v="323"/>
    <s v="GameCo"/>
    <x v="31"/>
    <n v="6320"/>
    <n v="1"/>
    <n v="6320"/>
    <n v="4745"/>
    <n v="1575"/>
    <n v="379"/>
    <s v="Flat Per Ticket"/>
    <n v="410.8"/>
    <n v="212"/>
    <n v="198.8"/>
    <m/>
    <n v="9844"/>
    <n v="1145"/>
    <n v="1191"/>
    <d v="2024-03-31T00:00:00"/>
  </r>
  <r>
    <n v="321"/>
    <s v="Reimbursement Sent"/>
    <m/>
    <x v="53"/>
    <x v="14"/>
    <n v="0"/>
    <x v="5"/>
    <x v="0"/>
    <s v="M Comella Enterprises"/>
    <n v="94.8"/>
    <x v="324"/>
    <s v="GameCo"/>
    <x v="19"/>
    <n v="6320"/>
    <n v="1"/>
    <n v="6320"/>
    <n v="4745"/>
    <n v="1575"/>
    <n v="379"/>
    <s v="Flat Per Ticket"/>
    <n v="410.8"/>
    <n v="212"/>
    <n v="198.8"/>
    <m/>
    <n v="9844"/>
    <n v="1146"/>
    <n v="1191"/>
    <d v="2024-03-31T00:00:00"/>
  </r>
  <r>
    <n v="322"/>
    <s v="Reimbursement Sent"/>
    <m/>
    <x v="53"/>
    <x v="5"/>
    <n v="0"/>
    <x v="2"/>
    <x v="0"/>
    <s v="B and B Music"/>
    <n v="45"/>
    <x v="325"/>
    <e v="#N/A"/>
    <x v="0"/>
    <n v="3000"/>
    <n v="1"/>
    <n v="3000"/>
    <n v="2250"/>
    <n v="750"/>
    <n v="180"/>
    <s v="Percentage"/>
    <n v="190"/>
    <n v="85"/>
    <n v="75"/>
    <n v="30"/>
    <n v="38630280"/>
    <n v="6640"/>
    <n v="1192"/>
    <d v="2024-03-31T00:00:00"/>
  </r>
  <r>
    <n v="323"/>
    <s v="Reimbursement Sent"/>
    <m/>
    <x v="53"/>
    <x v="51"/>
    <n v="0"/>
    <x v="2"/>
    <x v="0"/>
    <n v="0"/>
    <n v="0"/>
    <x v="326"/>
    <e v="#N/A"/>
    <x v="33"/>
    <n v="3000"/>
    <n v="1"/>
    <n v="3000"/>
    <n v="2250"/>
    <n v="750"/>
    <n v="180"/>
    <s v="Percentage"/>
    <n v="190"/>
    <n v="85"/>
    <n v="75"/>
    <n v="30"/>
    <n v="9424"/>
    <n v="6662"/>
    <n v="1193"/>
    <d v="2024-03-31T00:00:00"/>
  </r>
  <r>
    <n v="324"/>
    <s v="Reimbursement Sent"/>
    <m/>
    <x v="53"/>
    <x v="26"/>
    <n v="0"/>
    <x v="4"/>
    <x v="0"/>
    <s v="M Comella Enterprises"/>
    <n v="82.8"/>
    <x v="327"/>
    <s v="GameCo"/>
    <x v="1"/>
    <n v="5520"/>
    <n v="1"/>
    <n v="5520"/>
    <n v="4560"/>
    <n v="960"/>
    <n v="331"/>
    <s v="Flat Per Ticket"/>
    <n v="358.8"/>
    <n v="186"/>
    <n v="172.8"/>
    <m/>
    <n v="38630278"/>
    <n v="8417"/>
    <n v="1194"/>
    <d v="2024-03-31T00:00:00"/>
  </r>
  <r>
    <n v="325"/>
    <s v="Reimbursement Sent"/>
    <m/>
    <x v="53"/>
    <x v="3"/>
    <n v="0"/>
    <x v="0"/>
    <x v="0"/>
    <s v="M Comella Enterprises"/>
    <n v="82.8"/>
    <x v="328"/>
    <s v="GameCo"/>
    <x v="1"/>
    <n v="5520"/>
    <n v="1"/>
    <n v="5520"/>
    <n v="4560"/>
    <n v="960"/>
    <n v="331"/>
    <s v="Flat Per Ticket"/>
    <n v="358.8"/>
    <n v="186"/>
    <n v="172.8"/>
    <m/>
    <n v="38630279"/>
    <n v="10041"/>
    <n v="1195"/>
    <d v="2024-03-31T00:00:00"/>
  </r>
  <r>
    <n v="326"/>
    <s v="Reimbursement Sent"/>
    <m/>
    <x v="54"/>
    <x v="34"/>
    <n v="0"/>
    <x v="2"/>
    <x v="0"/>
    <s v="M Comella Enterprises"/>
    <n v="76.5"/>
    <x v="329"/>
    <s v="GameCo"/>
    <x v="26"/>
    <n v="5100"/>
    <n v="2"/>
    <n v="10200"/>
    <n v="8780"/>
    <n v="1420"/>
    <n v="612"/>
    <s v="Percentage"/>
    <n v="499"/>
    <n v="255"/>
    <n v="142"/>
    <n v="102"/>
    <n v="38642104"/>
    <n v="6643"/>
    <n v="1196"/>
    <d v="2024-04-01T00:00:00"/>
  </r>
  <r>
    <n v="327"/>
    <s v="Reimbursement Sent"/>
    <m/>
    <x v="54"/>
    <x v="30"/>
    <n v="0"/>
    <x v="4"/>
    <x v="0"/>
    <s v="Combros"/>
    <n v="82.8"/>
    <x v="330"/>
    <s v="GameCo"/>
    <x v="1"/>
    <n v="5520"/>
    <n v="1"/>
    <n v="5520"/>
    <n v="4560"/>
    <n v="960"/>
    <n v="331"/>
    <s v="Flat Per Ticket"/>
    <n v="358.8"/>
    <n v="186"/>
    <n v="172.8"/>
    <m/>
    <n v="2645"/>
    <n v="8418"/>
    <n v="1197"/>
    <d v="2024-04-01T00:00:00"/>
  </r>
  <r>
    <n v="328"/>
    <s v="Reimbursement Sent"/>
    <m/>
    <x v="55"/>
    <x v="17"/>
    <n v="0"/>
    <x v="2"/>
    <x v="0"/>
    <n v="0"/>
    <n v="0"/>
    <x v="331"/>
    <e v="#N/A"/>
    <x v="0"/>
    <n v="3000"/>
    <n v="1"/>
    <n v="3000"/>
    <n v="2250"/>
    <n v="750"/>
    <n v="180"/>
    <s v="Percentage"/>
    <n v="190"/>
    <n v="85"/>
    <n v="75"/>
    <n v="30"/>
    <n v="2485"/>
    <n v="6641"/>
    <n v="1198"/>
    <d v="2024-04-02T00:00:00"/>
  </r>
  <r>
    <n v="329"/>
    <s v="Reimbursement Sent"/>
    <m/>
    <x v="55"/>
    <x v="17"/>
    <n v="0"/>
    <x v="2"/>
    <x v="0"/>
    <n v="0"/>
    <n v="0"/>
    <x v="332"/>
    <e v="#N/A"/>
    <x v="0"/>
    <n v="3000"/>
    <n v="1"/>
    <n v="3000"/>
    <n v="2250"/>
    <n v="750"/>
    <n v="180"/>
    <s v="Percentage"/>
    <n v="190"/>
    <n v="85"/>
    <n v="75"/>
    <n v="30"/>
    <n v="2485"/>
    <n v="6642"/>
    <n v="1198"/>
    <d v="2024-04-02T00:00:00"/>
  </r>
  <r>
    <n v="330"/>
    <s v="Reimbursement Sent"/>
    <m/>
    <x v="55"/>
    <x v="5"/>
    <n v="0"/>
    <x v="2"/>
    <x v="0"/>
    <s v="B and B Music"/>
    <n v="76.5"/>
    <x v="333"/>
    <s v="GameCo"/>
    <x v="26"/>
    <n v="5100"/>
    <n v="2"/>
    <n v="10200"/>
    <n v="8780"/>
    <n v="1420"/>
    <n v="612"/>
    <s v="Percentage"/>
    <n v="499"/>
    <n v="255"/>
    <n v="142"/>
    <n v="102"/>
    <n v="38642105"/>
    <n v="6644"/>
    <n v="1199"/>
    <d v="2024-04-02T00:00:00"/>
  </r>
  <r>
    <n v="331"/>
    <s v="Reimbursement Sent"/>
    <m/>
    <x v="55"/>
    <x v="18"/>
    <n v="0"/>
    <x v="2"/>
    <x v="0"/>
    <s v="M Comella Enterprises"/>
    <n v="82.8"/>
    <x v="334"/>
    <s v="GameCo"/>
    <x v="1"/>
    <n v="5520"/>
    <n v="1"/>
    <n v="5520"/>
    <n v="4560"/>
    <n v="960"/>
    <n v="331"/>
    <s v="Percentage"/>
    <n v="337.2"/>
    <n v="186"/>
    <n v="96"/>
    <n v="55.2"/>
    <n v="38642106"/>
    <n v="6645"/>
    <n v="1200"/>
    <d v="2024-04-02T00:00:00"/>
  </r>
  <r>
    <n v="332"/>
    <s v="Reimbursement Sent"/>
    <m/>
    <x v="55"/>
    <x v="13"/>
    <n v="0"/>
    <x v="2"/>
    <x v="0"/>
    <n v="0"/>
    <n v="0"/>
    <x v="335"/>
    <e v="#N/A"/>
    <x v="35"/>
    <n v="4000"/>
    <n v="1"/>
    <n v="4000"/>
    <n v="3000"/>
    <n v="1000"/>
    <n v="240"/>
    <s v="Percentage"/>
    <n v="265"/>
    <n v="125"/>
    <n v="100"/>
    <n v="40"/>
    <n v="1952"/>
    <n v="6646"/>
    <n v="1201"/>
    <d v="2024-04-02T00:00:00"/>
  </r>
  <r>
    <n v="333"/>
    <s v="Reimbursement Sent"/>
    <m/>
    <x v="55"/>
    <x v="13"/>
    <n v="0"/>
    <x v="2"/>
    <x v="0"/>
    <n v="0"/>
    <n v="0"/>
    <x v="336"/>
    <s v="GameCo"/>
    <x v="6"/>
    <n v="4560"/>
    <n v="1"/>
    <n v="4560"/>
    <n v="3460"/>
    <n v="1100"/>
    <n v="273"/>
    <s v="Percentage"/>
    <n v="301.60000000000002"/>
    <n v="146"/>
    <n v="110"/>
    <n v="45.6"/>
    <n v="1952"/>
    <n v="6647"/>
    <n v="1201"/>
    <d v="2024-04-02T00:00:00"/>
  </r>
  <r>
    <n v="334"/>
    <s v="Reimbursement Sent"/>
    <m/>
    <x v="55"/>
    <x v="23"/>
    <n v="0"/>
    <x v="8"/>
    <x v="0"/>
    <s v="M Comella Enterprises"/>
    <n v="82.8"/>
    <x v="337"/>
    <s v="GameCo"/>
    <x v="1"/>
    <n v="5520"/>
    <n v="1"/>
    <n v="5520"/>
    <n v="4560"/>
    <n v="960"/>
    <n v="331"/>
    <s v="Flat Per Ticket"/>
    <n v="358.8"/>
    <n v="186"/>
    <n v="172.8"/>
    <m/>
    <n v="265"/>
    <n v="9020"/>
    <n v="1202"/>
    <d v="2024-04-02T00:00:00"/>
  </r>
  <r>
    <n v="335"/>
    <s v="Reimbursement Sent"/>
    <m/>
    <x v="55"/>
    <x v="23"/>
    <n v="0"/>
    <x v="8"/>
    <x v="0"/>
    <s v="M Comella Enterprises"/>
    <n v="45"/>
    <x v="338"/>
    <s v="GameCo"/>
    <x v="0"/>
    <n v="3000"/>
    <n v="1"/>
    <n v="3000"/>
    <n v="2250"/>
    <n v="750"/>
    <n v="180"/>
    <s v="Flat Per Ticket"/>
    <n v="195"/>
    <n v="102"/>
    <n v="93"/>
    <m/>
    <n v="265"/>
    <n v="9021"/>
    <n v="1202"/>
    <d v="2024-04-02T00:00:00"/>
  </r>
  <r>
    <n v="336"/>
    <s v="Reimbursement Sent"/>
    <m/>
    <x v="56"/>
    <x v="37"/>
    <n v="0"/>
    <x v="2"/>
    <x v="0"/>
    <s v="M Comella Enterprises"/>
    <n v="45"/>
    <x v="339"/>
    <e v="#N/A"/>
    <x v="0"/>
    <n v="3000"/>
    <n v="1"/>
    <n v="3000"/>
    <n v="2250"/>
    <n v="750"/>
    <n v="180"/>
    <s v="Percentage"/>
    <n v="190"/>
    <n v="85"/>
    <n v="75"/>
    <n v="30"/>
    <n v="6070"/>
    <n v="6648"/>
    <n v="1203"/>
    <d v="2024-04-05T00:00:00"/>
  </r>
  <r>
    <n v="337"/>
    <s v="Reimbursement Sent"/>
    <m/>
    <x v="56"/>
    <x v="37"/>
    <n v="0"/>
    <x v="2"/>
    <x v="0"/>
    <s v="M Comella Enterprises"/>
    <n v="82.8"/>
    <x v="340"/>
    <s v="GameCo"/>
    <x v="1"/>
    <n v="5520"/>
    <n v="1"/>
    <n v="5520"/>
    <n v="4560"/>
    <n v="960"/>
    <n v="331"/>
    <s v="Percentage"/>
    <n v="337.2"/>
    <n v="186"/>
    <n v="96"/>
    <n v="55.2"/>
    <n v="6070"/>
    <n v="6649"/>
    <n v="1203"/>
    <d v="2024-04-05T00:00:00"/>
  </r>
  <r>
    <n v="338"/>
    <s v="Reimbursement Sent"/>
    <m/>
    <x v="56"/>
    <x v="25"/>
    <n v="0"/>
    <x v="2"/>
    <x v="0"/>
    <n v="0"/>
    <n v="0"/>
    <x v="341"/>
    <s v="GameCo"/>
    <x v="1"/>
    <n v="5520"/>
    <n v="1"/>
    <n v="5520"/>
    <n v="4560"/>
    <n v="960"/>
    <n v="331"/>
    <s v="Percentage"/>
    <n v="337.2"/>
    <n v="186"/>
    <n v="96"/>
    <n v="55.2"/>
    <n v="38650232"/>
    <n v="6650"/>
    <n v="1204"/>
    <d v="2024-04-05T00:00:00"/>
  </r>
  <r>
    <n v="339"/>
    <s v="Reimbursement Sent"/>
    <m/>
    <x v="56"/>
    <x v="25"/>
    <n v="0"/>
    <x v="2"/>
    <x v="0"/>
    <n v="0"/>
    <n v="0"/>
    <x v="342"/>
    <s v="GameCo"/>
    <x v="1"/>
    <n v="5520"/>
    <n v="1"/>
    <n v="5520"/>
    <n v="4560"/>
    <n v="960"/>
    <n v="331"/>
    <s v="Percentage"/>
    <n v="337.2"/>
    <n v="186"/>
    <n v="96"/>
    <n v="55.2"/>
    <n v="38650233"/>
    <n v="6651"/>
    <n v="1204"/>
    <d v="2024-04-05T00:00:00"/>
  </r>
  <r>
    <n v="340"/>
    <s v="Reimbursement Sent"/>
    <m/>
    <x v="56"/>
    <x v="25"/>
    <n v="0"/>
    <x v="2"/>
    <x v="0"/>
    <n v="0"/>
    <n v="0"/>
    <x v="343"/>
    <s v="GameCo"/>
    <x v="21"/>
    <n v="6320"/>
    <n v="1"/>
    <n v="6320"/>
    <n v="4745"/>
    <n v="1575"/>
    <n v="379"/>
    <s v="Percentage"/>
    <n v="433.2"/>
    <n v="212"/>
    <n v="158"/>
    <n v="63.2"/>
    <n v="38650236"/>
    <n v="6652"/>
    <n v="1204"/>
    <d v="2024-04-05T00:00:00"/>
  </r>
  <r>
    <n v="341"/>
    <s v="Reimbursement Sent"/>
    <m/>
    <x v="56"/>
    <x v="24"/>
    <n v="0"/>
    <x v="8"/>
    <x v="0"/>
    <n v="0"/>
    <n v="0"/>
    <x v="344"/>
    <s v="GameCo"/>
    <x v="1"/>
    <n v="5520"/>
    <n v="1"/>
    <n v="5520"/>
    <n v="4560"/>
    <n v="960"/>
    <n v="331"/>
    <s v="Flat Per Ticket"/>
    <n v="358.8"/>
    <n v="186"/>
    <n v="172.8"/>
    <m/>
    <n v="38650231"/>
    <n v="9022"/>
    <n v="1205"/>
    <d v="2024-04-05T00:00:00"/>
  </r>
  <r>
    <n v="342"/>
    <s v="Reimbursement Sent"/>
    <m/>
    <x v="56"/>
    <x v="24"/>
    <n v="0"/>
    <x v="8"/>
    <x v="0"/>
    <n v="0"/>
    <n v="0"/>
    <x v="345"/>
    <s v="GameCo"/>
    <x v="23"/>
    <n v="6320"/>
    <n v="1"/>
    <n v="6320"/>
    <n v="4745"/>
    <n v="1575"/>
    <n v="379"/>
    <s v="Flat Per Ticket"/>
    <n v="410.8"/>
    <n v="212"/>
    <n v="198.8"/>
    <m/>
    <n v="38650235"/>
    <n v="9023"/>
    <n v="1205"/>
    <d v="2024-04-05T00:00:00"/>
  </r>
  <r>
    <n v="343"/>
    <s v="Reimbursement Sent"/>
    <m/>
    <x v="56"/>
    <x v="0"/>
    <s v="Melron Inc DBA Mulligans"/>
    <x v="0"/>
    <x v="0"/>
    <n v="0"/>
    <n v="0"/>
    <x v="346"/>
    <s v="GameCo"/>
    <x v="21"/>
    <n v="6320"/>
    <n v="1"/>
    <n v="6320"/>
    <n v="4745"/>
    <n v="1575"/>
    <n v="379"/>
    <s v="Flat Per Ticket"/>
    <n v="410.8"/>
    <n v="212"/>
    <n v="198.8"/>
    <m/>
    <n v="2852"/>
    <n v="10042"/>
    <n v="1206"/>
    <d v="2024-04-05T00:00:00"/>
  </r>
  <r>
    <n v="344"/>
    <s v="Reimbursement Sent"/>
    <m/>
    <x v="56"/>
    <x v="0"/>
    <s v="Melron Inc DBA Mulligans"/>
    <x v="0"/>
    <x v="0"/>
    <n v="0"/>
    <n v="0"/>
    <x v="347"/>
    <s v="GameCo"/>
    <x v="1"/>
    <n v="5520"/>
    <n v="1"/>
    <n v="5520"/>
    <n v="4560"/>
    <n v="960"/>
    <n v="331"/>
    <s v="Flat Per Ticket"/>
    <n v="358.8"/>
    <n v="186"/>
    <n v="172.8"/>
    <m/>
    <n v="2852"/>
    <n v="10043"/>
    <n v="1206"/>
    <d v="2024-04-05T00:00:00"/>
  </r>
  <r>
    <n v="345"/>
    <s v="Reimbursement Sent"/>
    <m/>
    <x v="56"/>
    <x v="0"/>
    <s v="Melron Inc DBA Mulligans"/>
    <x v="0"/>
    <x v="0"/>
    <n v="0"/>
    <n v="0"/>
    <x v="348"/>
    <s v="GameCo"/>
    <x v="1"/>
    <n v="5520"/>
    <n v="1"/>
    <n v="5520"/>
    <n v="4560"/>
    <n v="960"/>
    <n v="331"/>
    <s v="Flat Per Ticket"/>
    <n v="358.8"/>
    <n v="186"/>
    <n v="172.8"/>
    <m/>
    <n v="2852"/>
    <n v="10044"/>
    <n v="1206"/>
    <d v="2024-04-05T00:00:00"/>
  </r>
  <r>
    <n v="346"/>
    <s v="Reimbursement Sent"/>
    <m/>
    <x v="56"/>
    <x v="0"/>
    <s v="Melron Inc DBA Mulligans"/>
    <x v="0"/>
    <x v="0"/>
    <n v="0"/>
    <n v="0"/>
    <x v="349"/>
    <s v="GameCo"/>
    <x v="13"/>
    <n v="9959"/>
    <n v="1"/>
    <n v="9959"/>
    <n v="7840"/>
    <n v="2119"/>
    <n v="597"/>
    <s v="Flat Per Ticket"/>
    <n v="647.34"/>
    <n v="360"/>
    <n v="287.33999999999997"/>
    <m/>
    <n v="2852"/>
    <n v="10045"/>
    <n v="1206"/>
    <d v="2024-04-05T00:00:00"/>
  </r>
  <r>
    <n v="347"/>
    <s v="Reimbursement Sent"/>
    <m/>
    <x v="56"/>
    <x v="0"/>
    <s v="Melron Inc DBA Mulligans"/>
    <x v="0"/>
    <x v="0"/>
    <n v="0"/>
    <n v="0"/>
    <x v="350"/>
    <s v="GameCo"/>
    <x v="1"/>
    <n v="5520"/>
    <n v="1"/>
    <n v="5520"/>
    <n v="4560"/>
    <n v="960"/>
    <n v="331"/>
    <s v="Flat Per Ticket"/>
    <n v="358.8"/>
    <n v="186"/>
    <n v="172.8"/>
    <m/>
    <n v="2852"/>
    <n v="10046"/>
    <n v="1206"/>
    <d v="2024-04-05T00:00:00"/>
  </r>
  <r>
    <n v="348"/>
    <s v="Reimbursement Sent"/>
    <m/>
    <x v="57"/>
    <x v="35"/>
    <n v="0"/>
    <x v="2"/>
    <x v="0"/>
    <s v="Combros"/>
    <n v="82.8"/>
    <x v="351"/>
    <s v="GameCo"/>
    <x v="1"/>
    <n v="5520"/>
    <n v="1"/>
    <n v="5520"/>
    <n v="4560"/>
    <n v="960"/>
    <n v="331"/>
    <s v="Percentage"/>
    <n v="337.2"/>
    <n v="186"/>
    <n v="96"/>
    <n v="55.2"/>
    <n v="566"/>
    <n v="6653"/>
    <n v="1207"/>
    <d v="2024-04-06T00:00:00"/>
  </r>
  <r>
    <n v="349"/>
    <s v="Reimbursement Sent"/>
    <m/>
    <x v="57"/>
    <x v="7"/>
    <n v="0"/>
    <x v="2"/>
    <x v="0"/>
    <s v="Greg Brown"/>
    <n v="80"/>
    <x v="352"/>
    <s v="GameCo"/>
    <x v="39"/>
    <n v="4000"/>
    <n v="1"/>
    <n v="4000"/>
    <n v="3102"/>
    <n v="898"/>
    <n v="240"/>
    <s v="Percentage"/>
    <n v="264"/>
    <n v="134"/>
    <n v="90"/>
    <n v="40"/>
    <n v="5048"/>
    <n v="6654"/>
    <n v="1208"/>
    <d v="2024-04-06T00:00:00"/>
  </r>
  <r>
    <n v="350"/>
    <s v="Reimbursement Sent"/>
    <m/>
    <x v="57"/>
    <x v="7"/>
    <n v="0"/>
    <x v="2"/>
    <x v="0"/>
    <s v="Greg Brown"/>
    <n v="80"/>
    <x v="353"/>
    <s v="GameCo"/>
    <x v="43"/>
    <n v="4000"/>
    <n v="1"/>
    <n v="4000"/>
    <n v="3102"/>
    <n v="898"/>
    <n v="240"/>
    <s v="Percentage"/>
    <n v="264"/>
    <n v="134"/>
    <n v="90"/>
    <n v="40"/>
    <n v="5048"/>
    <n v="6655"/>
    <n v="1208"/>
    <d v="2024-04-06T00:00:00"/>
  </r>
  <r>
    <n v="351"/>
    <s v="Reimbursement Sent"/>
    <m/>
    <x v="57"/>
    <x v="11"/>
    <n v="0"/>
    <x v="4"/>
    <x v="0"/>
    <n v="0"/>
    <n v="0"/>
    <x v="354"/>
    <s v="GameCo"/>
    <x v="34"/>
    <n v="3990"/>
    <n v="1"/>
    <n v="3990"/>
    <n v="3300"/>
    <n v="690"/>
    <n v="239"/>
    <s v="Flat Per Ticket"/>
    <n v="107.35"/>
    <n v="0"/>
    <n v="107.35"/>
    <m/>
    <n v="38650234"/>
    <n v="8419"/>
    <n v="1209"/>
    <d v="2024-04-06T00:00:00"/>
  </r>
  <r>
    <n v="352"/>
    <s v="Reimbursement Sent"/>
    <m/>
    <x v="57"/>
    <x v="58"/>
    <n v="0"/>
    <x v="0"/>
    <x v="0"/>
    <n v="0"/>
    <n v="0"/>
    <x v="355"/>
    <s v="GameCo"/>
    <x v="0"/>
    <n v="3000"/>
    <n v="1"/>
    <n v="3000"/>
    <n v="2250"/>
    <n v="750"/>
    <n v="180"/>
    <s v="Flat Per Ticket"/>
    <n v="195"/>
    <n v="102"/>
    <n v="93"/>
    <m/>
    <n v="2068"/>
    <n v="10047"/>
    <n v="1210"/>
    <d v="2024-04-06T00:00:00"/>
  </r>
  <r>
    <n v="353"/>
    <s v="Reimbursement Sent"/>
    <m/>
    <x v="57"/>
    <x v="58"/>
    <n v="0"/>
    <x v="0"/>
    <x v="0"/>
    <n v="0"/>
    <n v="0"/>
    <x v="356"/>
    <s v="GameCo"/>
    <x v="21"/>
    <n v="6320"/>
    <n v="1"/>
    <n v="6320"/>
    <n v="4745"/>
    <n v="1575"/>
    <n v="379"/>
    <s v="Flat Per Ticket"/>
    <n v="410.8"/>
    <n v="212"/>
    <n v="198.8"/>
    <m/>
    <n v="2068"/>
    <n v="10048"/>
    <n v="1210"/>
    <d v="2024-04-06T00:00:00"/>
  </r>
  <r>
    <n v="354"/>
    <s v="Reimbursement Sent"/>
    <m/>
    <x v="58"/>
    <x v="44"/>
    <n v="0"/>
    <x v="5"/>
    <x v="0"/>
    <s v="Combros"/>
    <n v="94.8"/>
    <x v="357"/>
    <s v="GameCo"/>
    <x v="22"/>
    <n v="6320"/>
    <n v="1"/>
    <n v="6320"/>
    <n v="4745"/>
    <n v="1575"/>
    <n v="379"/>
    <s v="Flat Per Ticket"/>
    <n v="410.8"/>
    <n v="212"/>
    <n v="198.8"/>
    <m/>
    <n v="3744"/>
    <n v="1147"/>
    <n v="1211"/>
    <d v="2024-04-07T00:00:00"/>
  </r>
  <r>
    <n v="355"/>
    <s v="Reimbursement Sent"/>
    <m/>
    <x v="58"/>
    <x v="57"/>
    <n v="0"/>
    <x v="9"/>
    <x v="0"/>
    <n v="0"/>
    <n v="0"/>
    <x v="358"/>
    <s v="GameCo"/>
    <x v="1"/>
    <n v="5520"/>
    <n v="1"/>
    <n v="5520"/>
    <n v="4560"/>
    <n v="960"/>
    <n v="331"/>
    <s v="Flat Per Ticket"/>
    <n v="358.8"/>
    <n v="186"/>
    <n v="172.8"/>
    <m/>
    <n v="28098"/>
    <n v="3003"/>
    <n v="1212"/>
    <d v="2024-04-07T00:00:00"/>
  </r>
  <r>
    <n v="356"/>
    <s v="Reimbursement Sent"/>
    <m/>
    <x v="58"/>
    <x v="6"/>
    <n v="0"/>
    <x v="2"/>
    <x v="0"/>
    <n v="0"/>
    <n v="0"/>
    <x v="359"/>
    <s v="GameCo"/>
    <x v="43"/>
    <n v="4000"/>
    <n v="1"/>
    <n v="4000"/>
    <n v="3002"/>
    <n v="998"/>
    <n v="240"/>
    <s v="Percentage"/>
    <n v="274"/>
    <n v="134"/>
    <n v="100"/>
    <n v="40"/>
    <n v="2975"/>
    <n v="6656"/>
    <n v="1213"/>
    <d v="2024-04-07T00:00:00"/>
  </r>
  <r>
    <n v="357"/>
    <s v="Reimbursement Sent"/>
    <m/>
    <x v="58"/>
    <x v="6"/>
    <n v="0"/>
    <x v="2"/>
    <x v="0"/>
    <n v="0"/>
    <n v="0"/>
    <x v="360"/>
    <s v="GameCo"/>
    <x v="44"/>
    <n v="4000"/>
    <n v="1"/>
    <n v="4000"/>
    <n v="3002"/>
    <n v="998"/>
    <n v="240"/>
    <s v="Percentage"/>
    <n v="274"/>
    <n v="134"/>
    <n v="100"/>
    <n v="40"/>
    <n v="2975"/>
    <n v="6657"/>
    <n v="1213"/>
    <d v="2024-04-07T00:00:00"/>
  </r>
  <r>
    <n v="358"/>
    <s v="Reimbursement Sent"/>
    <m/>
    <x v="58"/>
    <x v="6"/>
    <n v="0"/>
    <x v="2"/>
    <x v="0"/>
    <n v="0"/>
    <n v="0"/>
    <x v="361"/>
    <s v="GameCo"/>
    <x v="1"/>
    <n v="4000"/>
    <n v="1"/>
    <n v="4000"/>
    <n v="3040"/>
    <n v="960"/>
    <n v="331"/>
    <s v="Percentage"/>
    <n v="337.2"/>
    <n v="186"/>
    <n v="96"/>
    <n v="55.2"/>
    <n v="2975"/>
    <n v="6658"/>
    <n v="1213"/>
    <d v="2024-04-07T00:00:00"/>
  </r>
  <r>
    <n v="359"/>
    <s v="Reimbursement Sent"/>
    <m/>
    <x v="58"/>
    <x v="23"/>
    <n v="0"/>
    <x v="2"/>
    <x v="0"/>
    <s v="M Comella Enterprises"/>
    <n v="82.8"/>
    <x v="362"/>
    <s v="GameCo"/>
    <x v="1"/>
    <n v="5520"/>
    <n v="1"/>
    <n v="5520"/>
    <n v="4560"/>
    <n v="960"/>
    <n v="331"/>
    <s v="Percentage"/>
    <n v="337.2"/>
    <n v="186"/>
    <n v="96"/>
    <n v="55.2"/>
    <n v="266"/>
    <n v="6659"/>
    <n v="1214"/>
    <d v="2024-04-07T00:00:00"/>
  </r>
  <r>
    <n v="360"/>
    <s v="Reimbursement Sent"/>
    <m/>
    <x v="58"/>
    <x v="23"/>
    <n v="0"/>
    <x v="2"/>
    <x v="0"/>
    <s v="M Comella Enterprises"/>
    <n v="45"/>
    <x v="363"/>
    <e v="#N/A"/>
    <x v="0"/>
    <n v="3000"/>
    <n v="1"/>
    <n v="3000"/>
    <n v="2250"/>
    <n v="750"/>
    <n v="180"/>
    <s v="Percentage"/>
    <n v="190"/>
    <n v="85"/>
    <n v="75"/>
    <n v="30"/>
    <n v="266"/>
    <n v="6660"/>
    <n v="1214"/>
    <d v="2024-04-07T00:00:00"/>
  </r>
  <r>
    <n v="361"/>
    <s v="Reimbursement Sent"/>
    <m/>
    <x v="59"/>
    <x v="36"/>
    <n v="0"/>
    <x v="5"/>
    <x v="0"/>
    <s v="M Comella Enterprises"/>
    <n v="82.8"/>
    <x v="364"/>
    <s v="GameCo"/>
    <x v="1"/>
    <n v="5520"/>
    <n v="1"/>
    <n v="5520"/>
    <n v="4560"/>
    <n v="960"/>
    <n v="331"/>
    <s v="Flat Per Ticket"/>
    <n v="358.8"/>
    <n v="186"/>
    <n v="172.8"/>
    <m/>
    <n v="7103"/>
    <n v="1148"/>
    <n v="1215"/>
    <d v="2024-04-08T00:00:00"/>
  </r>
  <r>
    <n v="362"/>
    <s v="Reimbursement Sent"/>
    <m/>
    <x v="59"/>
    <x v="36"/>
    <n v="0"/>
    <x v="5"/>
    <x v="0"/>
    <s v="M Comella Enterprises"/>
    <n v="45"/>
    <x v="365"/>
    <s v="GameCo"/>
    <x v="0"/>
    <n v="3000"/>
    <n v="1"/>
    <n v="3000"/>
    <n v="2250"/>
    <n v="750"/>
    <n v="180"/>
    <s v="Flat Per Ticket"/>
    <n v="195"/>
    <n v="102"/>
    <n v="93"/>
    <m/>
    <n v="7103"/>
    <n v="1149"/>
    <n v="1215"/>
    <d v="2024-04-08T00:00:00"/>
  </r>
  <r>
    <n v="363"/>
    <s v="Reimbursement Sent"/>
    <m/>
    <x v="59"/>
    <x v="20"/>
    <n v="0"/>
    <x v="2"/>
    <x v="0"/>
    <n v="0"/>
    <n v="0"/>
    <x v="366"/>
    <s v="GameCo"/>
    <x v="6"/>
    <n v="4560"/>
    <n v="1"/>
    <n v="4560"/>
    <n v="3460"/>
    <n v="1100"/>
    <n v="273"/>
    <s v="Percentage"/>
    <n v="301.60000000000002"/>
    <n v="146"/>
    <n v="110"/>
    <n v="45.6"/>
    <n v="2619"/>
    <n v="6663"/>
    <n v="1216"/>
    <d v="2024-04-08T00:00:00"/>
  </r>
  <r>
    <n v="364"/>
    <s v="Reimbursement Sent"/>
    <m/>
    <x v="59"/>
    <x v="2"/>
    <n v="0"/>
    <x v="2"/>
    <x v="0"/>
    <n v="0"/>
    <n v="0"/>
    <x v="367"/>
    <s v="GameCo"/>
    <x v="0"/>
    <n v="3000"/>
    <n v="1"/>
    <n v="3000"/>
    <n v="2250"/>
    <n v="750"/>
    <n v="180"/>
    <s v="Percentage"/>
    <n v="207"/>
    <n v="102"/>
    <n v="75"/>
    <n v="30"/>
    <n v="38668722"/>
    <n v="6664"/>
    <n v="1217"/>
    <d v="2024-04-08T00:00:00"/>
  </r>
  <r>
    <n v="365"/>
    <s v="Reimbursement Sent"/>
    <m/>
    <x v="59"/>
    <x v="0"/>
    <s v="Melron Inc DBA Mulligans"/>
    <x v="0"/>
    <x v="0"/>
    <n v="0"/>
    <n v="0"/>
    <x v="368"/>
    <s v="GameCo"/>
    <x v="27"/>
    <n v="6320"/>
    <n v="1"/>
    <n v="6320"/>
    <n v="4745"/>
    <n v="1575"/>
    <n v="379"/>
    <s v="Flat Per Ticket"/>
    <n v="410.8"/>
    <n v="212"/>
    <n v="198.8"/>
    <m/>
    <n v="2859"/>
    <n v="10049"/>
    <n v="1218"/>
    <d v="2024-04-08T00:00:00"/>
  </r>
  <r>
    <n v="366"/>
    <s v="Reimbursement Sent"/>
    <m/>
    <x v="59"/>
    <x v="0"/>
    <s v="Melron Inc DBA Mulligans"/>
    <x v="0"/>
    <x v="0"/>
    <n v="0"/>
    <n v="0"/>
    <x v="369"/>
    <s v="GameCo"/>
    <x v="13"/>
    <n v="9959"/>
    <n v="1"/>
    <n v="9959"/>
    <n v="7840"/>
    <n v="2119"/>
    <n v="597"/>
    <s v="Flat Per Ticket"/>
    <n v="647.34"/>
    <n v="360"/>
    <n v="287.33999999999997"/>
    <m/>
    <n v="2859"/>
    <n v="10050"/>
    <n v="1218"/>
    <d v="2024-04-08T00:00:00"/>
  </r>
  <r>
    <n v="367"/>
    <s v="Reimbursement Sent"/>
    <m/>
    <x v="60"/>
    <x v="30"/>
    <n v="0"/>
    <x v="4"/>
    <x v="0"/>
    <s v="Combros"/>
    <n v="82.8"/>
    <x v="370"/>
    <s v="GameCo"/>
    <x v="1"/>
    <n v="5520"/>
    <n v="1"/>
    <n v="5520"/>
    <n v="4560"/>
    <n v="960"/>
    <n v="331"/>
    <s v="Flat Per Ticket"/>
    <n v="358.8"/>
    <n v="186"/>
    <n v="172.8"/>
    <m/>
    <n v="2654"/>
    <n v="8420"/>
    <n v="1219"/>
    <d v="2024-04-09T00:00:00"/>
  </r>
  <r>
    <n v="368"/>
    <s v="Reimbursement Sent"/>
    <m/>
    <x v="60"/>
    <x v="26"/>
    <n v="0"/>
    <x v="4"/>
    <x v="0"/>
    <s v="M Comella Enterprises"/>
    <n v="82.8"/>
    <x v="371"/>
    <s v="GameCo"/>
    <x v="1"/>
    <n v="5520"/>
    <n v="1"/>
    <n v="5520"/>
    <n v="4560"/>
    <n v="960"/>
    <n v="331"/>
    <s v="Flat Per Ticket"/>
    <n v="358.8"/>
    <n v="186"/>
    <n v="172.8"/>
    <m/>
    <n v="38668723"/>
    <n v="8421"/>
    <n v="1220"/>
    <d v="2024-04-09T00:00:00"/>
  </r>
  <r>
    <n v="369"/>
    <s v="Reimbursement Sent"/>
    <m/>
    <x v="60"/>
    <x v="40"/>
    <n v="0"/>
    <x v="0"/>
    <x v="0"/>
    <n v="0"/>
    <n v="0"/>
    <x v="372"/>
    <s v="GameCo"/>
    <x v="0"/>
    <n v="3000"/>
    <n v="1"/>
    <n v="3000"/>
    <n v="2250"/>
    <n v="750"/>
    <n v="180"/>
    <s v="Flat Per Ticket"/>
    <n v="195"/>
    <n v="102"/>
    <n v="93"/>
    <m/>
    <n v="14672"/>
    <n v="10051"/>
    <n v="1221"/>
    <d v="2024-04-09T00:00:00"/>
  </r>
  <r>
    <n v="370"/>
    <s v="Reimbursement Sent"/>
    <m/>
    <x v="61"/>
    <x v="21"/>
    <n v="0"/>
    <x v="2"/>
    <x v="2"/>
    <n v="0"/>
    <n v="0"/>
    <x v="373"/>
    <s v="GameCo"/>
    <x v="31"/>
    <n v="6320"/>
    <n v="1"/>
    <n v="6320"/>
    <n v="4745"/>
    <n v="1575"/>
    <n v="379"/>
    <s v="Percentage"/>
    <n v="433.2"/>
    <n v="212"/>
    <n v="158"/>
    <n v="63.2"/>
    <n v="3692"/>
    <n v="6680"/>
    <n v="1222"/>
    <d v="2024-04-10T00:00:00"/>
  </r>
  <r>
    <n v="371"/>
    <s v="Reimbursement Sent"/>
    <m/>
    <x v="62"/>
    <x v="13"/>
    <n v="0"/>
    <x v="2"/>
    <x v="0"/>
    <n v="0"/>
    <n v="0"/>
    <x v="374"/>
    <s v="GameCo"/>
    <x v="42"/>
    <n v="4000"/>
    <n v="1"/>
    <n v="4000"/>
    <n v="3000"/>
    <n v="1000"/>
    <n v="240"/>
    <s v="Percentage"/>
    <n v="352"/>
    <n v="212"/>
    <n v="100"/>
    <n v="40"/>
    <n v="1956"/>
    <n v="6665"/>
    <n v="1223"/>
    <d v="2024-04-11T00:00:00"/>
  </r>
  <r>
    <n v="372"/>
    <s v="Reimbursement Sent"/>
    <m/>
    <x v="62"/>
    <x v="13"/>
    <n v="0"/>
    <x v="2"/>
    <x v="0"/>
    <n v="0"/>
    <n v="0"/>
    <x v="375"/>
    <s v="GameCo"/>
    <x v="6"/>
    <n v="4560"/>
    <n v="1"/>
    <n v="4560"/>
    <n v="3460"/>
    <n v="1100"/>
    <n v="273"/>
    <s v="Percentage"/>
    <n v="301.60000000000002"/>
    <n v="146"/>
    <n v="110"/>
    <n v="45.6"/>
    <n v="1956"/>
    <n v="6666"/>
    <n v="1223"/>
    <d v="2024-04-11T00:00:00"/>
  </r>
  <r>
    <n v="373"/>
    <s v="Reimbursement Sent"/>
    <m/>
    <x v="63"/>
    <x v="23"/>
    <n v="0"/>
    <x v="2"/>
    <x v="0"/>
    <s v="M Comella Enterprises"/>
    <n v="82.8"/>
    <x v="376"/>
    <s v="GameCo"/>
    <x v="1"/>
    <n v="5520"/>
    <n v="1"/>
    <n v="5520"/>
    <n v="4560"/>
    <n v="960"/>
    <n v="331"/>
    <s v="Percentage"/>
    <n v="337.2"/>
    <n v="186"/>
    <n v="96"/>
    <n v="55.2"/>
    <n v="267"/>
    <n v="6667"/>
    <n v="1224"/>
    <d v="2024-04-12T00:00:00"/>
  </r>
  <r>
    <n v="374"/>
    <s v="Reimbursement Sent"/>
    <m/>
    <x v="63"/>
    <x v="23"/>
    <n v="0"/>
    <x v="2"/>
    <x v="0"/>
    <s v="M Comella Enterprises"/>
    <n v="45"/>
    <x v="377"/>
    <s v="GameCo"/>
    <x v="0"/>
    <n v="3000"/>
    <n v="1"/>
    <n v="3000"/>
    <n v="2250"/>
    <n v="750"/>
    <n v="180"/>
    <s v="Percentage"/>
    <n v="207"/>
    <n v="102"/>
    <n v="75"/>
    <n v="30"/>
    <n v="267"/>
    <n v="6668"/>
    <n v="1224"/>
    <d v="2024-04-12T00:00:00"/>
  </r>
  <r>
    <n v="375"/>
    <s v="Reimbursement Sent"/>
    <m/>
    <x v="63"/>
    <x v="33"/>
    <n v="0"/>
    <x v="2"/>
    <x v="0"/>
    <n v="0"/>
    <n v="0"/>
    <x v="378"/>
    <s v="GameCo"/>
    <x v="0"/>
    <n v="3000"/>
    <n v="1"/>
    <n v="3000"/>
    <n v="2250"/>
    <n v="750"/>
    <n v="180"/>
    <s v="Percentage"/>
    <n v="207"/>
    <n v="102"/>
    <n v="75"/>
    <n v="30"/>
    <n v="164"/>
    <n v="6669"/>
    <n v="1225"/>
    <d v="2024-04-12T00:00:00"/>
  </r>
  <r>
    <n v="376"/>
    <s v="Reimbursement Sent"/>
    <m/>
    <x v="63"/>
    <x v="33"/>
    <n v="0"/>
    <x v="2"/>
    <x v="0"/>
    <n v="0"/>
    <n v="0"/>
    <x v="379"/>
    <s v="GameCo"/>
    <x v="24"/>
    <n v="6320"/>
    <n v="1"/>
    <n v="6320"/>
    <n v="4745"/>
    <n v="1575"/>
    <n v="379"/>
    <s v="Percentage"/>
    <n v="433.2"/>
    <n v="212"/>
    <n v="158"/>
    <n v="63.2"/>
    <n v="164"/>
    <n v="6670"/>
    <n v="1225"/>
    <d v="2024-04-12T00:00:00"/>
  </r>
  <r>
    <n v="377"/>
    <s v="Reimbursement Sent"/>
    <m/>
    <x v="63"/>
    <x v="0"/>
    <s v="Melron Inc DBA Mulligans"/>
    <x v="0"/>
    <x v="0"/>
    <n v="0"/>
    <n v="0"/>
    <x v="380"/>
    <s v="GameCo"/>
    <x v="1"/>
    <n v="5520"/>
    <n v="1"/>
    <n v="5520"/>
    <n v="4560"/>
    <n v="960"/>
    <n v="331"/>
    <s v="Flat Per Ticket"/>
    <n v="358.8"/>
    <n v="186"/>
    <n v="172.8"/>
    <m/>
    <n v="2867"/>
    <n v="10052"/>
    <n v="1226"/>
    <d v="2024-04-12T00:00:00"/>
  </r>
  <r>
    <n v="378"/>
    <s v="Reimbursement Sent"/>
    <m/>
    <x v="63"/>
    <x v="0"/>
    <s v="Melron Inc DBA Mulligans"/>
    <x v="0"/>
    <x v="0"/>
    <n v="0"/>
    <n v="0"/>
    <x v="381"/>
    <s v="GameCo"/>
    <x v="23"/>
    <n v="6320"/>
    <n v="1"/>
    <n v="6320"/>
    <n v="4745"/>
    <n v="1575"/>
    <n v="379"/>
    <s v="Flat Per Ticket"/>
    <n v="410.8"/>
    <n v="212"/>
    <n v="198.8"/>
    <m/>
    <n v="2867"/>
    <n v="10053"/>
    <n v="1226"/>
    <d v="2024-04-12T00:00:00"/>
  </r>
  <r>
    <n v="379"/>
    <s v="Reimbursement Sent"/>
    <m/>
    <x v="63"/>
    <x v="0"/>
    <s v="Melron Inc DBA Mulligans"/>
    <x v="0"/>
    <x v="0"/>
    <n v="0"/>
    <n v="0"/>
    <x v="382"/>
    <s v="GameCo"/>
    <x v="27"/>
    <n v="6320"/>
    <n v="1"/>
    <n v="6320"/>
    <n v="4745"/>
    <n v="1575"/>
    <n v="379"/>
    <s v="Flat Per Ticket"/>
    <n v="410.8"/>
    <n v="212"/>
    <n v="198.8"/>
    <m/>
    <n v="2867"/>
    <n v="10054"/>
    <n v="1226"/>
    <d v="2024-04-12T00:00:00"/>
  </r>
  <r>
    <n v="380"/>
    <s v="Reimbursement Sent"/>
    <m/>
    <x v="63"/>
    <x v="59"/>
    <n v="0"/>
    <x v="0"/>
    <x v="0"/>
    <s v="Combros (GCFF)"/>
    <n v="110.4"/>
    <x v="383"/>
    <s v="GameCo"/>
    <x v="1"/>
    <n v="5520"/>
    <n v="1"/>
    <n v="5520"/>
    <n v="4560"/>
    <n v="960"/>
    <n v="331"/>
    <s v="Flat Per Ticket"/>
    <n v="358.8"/>
    <n v="186"/>
    <n v="172.8"/>
    <m/>
    <n v="232"/>
    <n v="10055"/>
    <n v="1227"/>
    <d v="2024-04-12T00:00:00"/>
  </r>
  <r>
    <n v="381"/>
    <s v="Reimbursement Sent"/>
    <m/>
    <x v="63"/>
    <x v="59"/>
    <n v="0"/>
    <x v="0"/>
    <x v="0"/>
    <s v="Combros (GCFF)"/>
    <n v="60"/>
    <x v="384"/>
    <s v="GameCo"/>
    <x v="0"/>
    <n v="3000"/>
    <n v="1"/>
    <n v="3000"/>
    <n v="2250"/>
    <n v="750"/>
    <n v="180"/>
    <s v="Flat Per Ticket"/>
    <n v="195"/>
    <n v="102"/>
    <n v="93"/>
    <m/>
    <n v="232"/>
    <n v="10056"/>
    <n v="1227"/>
    <d v="2024-04-12T00:00:00"/>
  </r>
  <r>
    <n v="382"/>
    <s v="Reimbursement Sent"/>
    <m/>
    <x v="64"/>
    <x v="18"/>
    <n v="0"/>
    <x v="2"/>
    <x v="0"/>
    <s v="M Comella Enterprises"/>
    <n v="82.8"/>
    <x v="385"/>
    <s v="GameCo"/>
    <x v="1"/>
    <n v="5520"/>
    <n v="1"/>
    <n v="5520"/>
    <n v="4560"/>
    <n v="960"/>
    <n v="331"/>
    <s v="Percentage"/>
    <n v="337.2"/>
    <n v="186"/>
    <n v="96"/>
    <n v="55.2"/>
    <n v="38672361"/>
    <n v="6671"/>
    <n v="1228"/>
    <d v="2024-04-13T00:00:00"/>
  </r>
  <r>
    <n v="383"/>
    <s v="Reimbursement Sent"/>
    <m/>
    <x v="64"/>
    <x v="25"/>
    <n v="0"/>
    <x v="2"/>
    <x v="0"/>
    <n v="0"/>
    <n v="0"/>
    <x v="386"/>
    <s v="GameCo"/>
    <x v="1"/>
    <n v="5520"/>
    <n v="1"/>
    <n v="5520"/>
    <n v="4560"/>
    <n v="960"/>
    <n v="331"/>
    <s v="Percentage"/>
    <n v="337.2"/>
    <n v="186"/>
    <n v="96"/>
    <n v="55.2"/>
    <n v="38672362"/>
    <n v="6672"/>
    <n v="1229"/>
    <d v="2024-04-13T00:00:00"/>
  </r>
  <r>
    <n v="384"/>
    <s v="Reimbursement Sent"/>
    <m/>
    <x v="64"/>
    <x v="25"/>
    <n v="0"/>
    <x v="2"/>
    <x v="0"/>
    <n v="0"/>
    <n v="0"/>
    <x v="387"/>
    <s v="GameCo"/>
    <x v="1"/>
    <n v="5520"/>
    <n v="1"/>
    <n v="5520"/>
    <n v="4560"/>
    <n v="960"/>
    <n v="331"/>
    <s v="Percentage"/>
    <n v="337.2"/>
    <n v="186"/>
    <n v="96"/>
    <n v="55.2"/>
    <n v="38672363"/>
    <n v="6673"/>
    <n v="1229"/>
    <d v="2024-04-13T00:00:00"/>
  </r>
  <r>
    <n v="385"/>
    <s v="Reimbursement Sent"/>
    <m/>
    <x v="64"/>
    <x v="34"/>
    <n v="0"/>
    <x v="2"/>
    <x v="0"/>
    <s v="M Comella Enterprises"/>
    <n v="76.5"/>
    <x v="388"/>
    <s v="GameCo"/>
    <x v="26"/>
    <n v="5100"/>
    <n v="2"/>
    <n v="10200"/>
    <n v="8780"/>
    <n v="1420"/>
    <n v="612"/>
    <s v="Percentage"/>
    <n v="499"/>
    <n v="255"/>
    <n v="142"/>
    <n v="102"/>
    <n v="38672366"/>
    <n v="6674"/>
    <n v="1230"/>
    <d v="2024-04-13T00:00:00"/>
  </r>
  <r>
    <n v="386"/>
    <s v="Reimbursement Sent"/>
    <m/>
    <x v="64"/>
    <x v="11"/>
    <n v="0"/>
    <x v="4"/>
    <x v="0"/>
    <n v="0"/>
    <n v="0"/>
    <x v="389"/>
    <s v="GameCo"/>
    <x v="45"/>
    <n v="4000"/>
    <n v="1"/>
    <n v="4000"/>
    <n v="3097"/>
    <n v="903"/>
    <n v="240"/>
    <s v="Flat Per Ticket"/>
    <n v="260"/>
    <n v="149"/>
    <n v="111"/>
    <m/>
    <n v="38672365"/>
    <n v="8422"/>
    <n v="1231"/>
    <d v="2024-04-13T00:00:00"/>
  </r>
  <r>
    <n v="387"/>
    <s v="Reimbursement Sent"/>
    <m/>
    <x v="64"/>
    <x v="11"/>
    <n v="0"/>
    <x v="4"/>
    <x v="0"/>
    <n v="0"/>
    <n v="0"/>
    <x v="390"/>
    <s v="GameCo"/>
    <x v="46"/>
    <n v="4000"/>
    <n v="1"/>
    <n v="4000"/>
    <n v="3097"/>
    <n v="903"/>
    <n v="240"/>
    <s v="Flat Per Ticket"/>
    <n v="260"/>
    <n v="149"/>
    <n v="111"/>
    <m/>
    <n v="38672364"/>
    <n v="8423"/>
    <n v="1231"/>
    <d v="2024-04-13T00:00:00"/>
  </r>
  <r>
    <n v="388"/>
    <s v="Reimbursement Sent"/>
    <m/>
    <x v="64"/>
    <x v="29"/>
    <n v="0"/>
    <x v="0"/>
    <x v="0"/>
    <s v="Greg Brown"/>
    <n v="110.4"/>
    <x v="391"/>
    <s v="GameCo"/>
    <x v="1"/>
    <n v="5520"/>
    <n v="1"/>
    <n v="5520"/>
    <n v="4560"/>
    <n v="960"/>
    <n v="331"/>
    <s v="Flat Per Ticket"/>
    <n v="358.8"/>
    <n v="186"/>
    <n v="172.8"/>
    <m/>
    <n v="2638"/>
    <n v="10057"/>
    <n v="1232"/>
    <d v="2024-04-13T00:00:00"/>
  </r>
  <r>
    <n v="389"/>
    <s v="Reimbursement Sent"/>
    <m/>
    <x v="64"/>
    <x v="29"/>
    <n v="0"/>
    <x v="0"/>
    <x v="0"/>
    <s v="Greg Brown"/>
    <n v="110.4"/>
    <x v="392"/>
    <s v="GameCo"/>
    <x v="1"/>
    <n v="5520"/>
    <n v="1"/>
    <n v="5520"/>
    <n v="4560"/>
    <n v="960"/>
    <n v="331"/>
    <s v="Flat Per Ticket"/>
    <n v="358.8"/>
    <n v="186"/>
    <n v="172.8"/>
    <m/>
    <n v="2638"/>
    <n v="10058"/>
    <n v="1232"/>
    <d v="2024-04-13T00:00:00"/>
  </r>
  <r>
    <n v="390"/>
    <s v="Reimbursement Sent"/>
    <m/>
    <x v="65"/>
    <x v="52"/>
    <n v="0"/>
    <x v="0"/>
    <x v="0"/>
    <n v="0"/>
    <n v="0"/>
    <x v="393"/>
    <s v="GameCo"/>
    <x v="0"/>
    <n v="3000"/>
    <n v="1"/>
    <n v="3000"/>
    <n v="2250"/>
    <n v="750"/>
    <n v="180"/>
    <s v="Flat Per Ticket"/>
    <n v="195"/>
    <n v="102"/>
    <n v="93"/>
    <m/>
    <n v="7412"/>
    <n v="10059"/>
    <n v="1233"/>
    <d v="2024-04-14T00:00:00"/>
  </r>
  <r>
    <n v="391"/>
    <s v="Reimbursement Sent"/>
    <m/>
    <x v="66"/>
    <x v="60"/>
    <n v="0"/>
    <x v="9"/>
    <x v="0"/>
    <s v="M Comella Enterprises"/>
    <n v="45"/>
    <x v="394"/>
    <s v="GameCo"/>
    <x v="0"/>
    <n v="3000"/>
    <n v="1"/>
    <n v="3000"/>
    <n v="2250"/>
    <n v="750"/>
    <n v="180"/>
    <s v="Flat Per Ticket"/>
    <n v="195"/>
    <n v="102"/>
    <n v="93"/>
    <m/>
    <n v="4812"/>
    <n v="3004"/>
    <n v="1234"/>
    <d v="2024-04-15T00:00:00"/>
  </r>
  <r>
    <n v="392"/>
    <s v="Reimbursement Sent"/>
    <m/>
    <x v="66"/>
    <x v="60"/>
    <n v="0"/>
    <x v="9"/>
    <x v="0"/>
    <s v="M Comella Enterprises"/>
    <n v="82.8"/>
    <x v="395"/>
    <s v="GameCo"/>
    <x v="1"/>
    <n v="5520"/>
    <n v="1"/>
    <n v="5520"/>
    <n v="4560"/>
    <n v="960"/>
    <n v="331"/>
    <s v="Flat Per Ticket"/>
    <n v="358.8"/>
    <n v="186"/>
    <n v="172.8"/>
    <m/>
    <n v="4812"/>
    <n v="3005"/>
    <n v="1234"/>
    <d v="2024-04-15T00:00:00"/>
  </r>
  <r>
    <n v="393"/>
    <s v="Reimbursement Sent"/>
    <m/>
    <x v="66"/>
    <x v="27"/>
    <n v="0"/>
    <x v="4"/>
    <x v="0"/>
    <n v="0"/>
    <n v="0"/>
    <x v="396"/>
    <s v="GameCo"/>
    <x v="1"/>
    <n v="5520"/>
    <n v="1"/>
    <n v="5520"/>
    <n v="4560"/>
    <n v="960"/>
    <n v="331"/>
    <s v="Flat Per Ticket"/>
    <n v="358.8"/>
    <n v="186"/>
    <n v="172.8"/>
    <m/>
    <n v="3924"/>
    <n v="8424"/>
    <n v="1235"/>
    <d v="2024-04-15T00:00:00"/>
  </r>
  <r>
    <n v="394"/>
    <s v="Reimbursement Sent"/>
    <m/>
    <x v="66"/>
    <x v="27"/>
    <n v="0"/>
    <x v="4"/>
    <x v="0"/>
    <n v="0"/>
    <n v="0"/>
    <x v="397"/>
    <s v="GameCo"/>
    <x v="1"/>
    <n v="5520"/>
    <n v="1"/>
    <n v="5520"/>
    <n v="4560"/>
    <n v="960"/>
    <n v="331"/>
    <s v="Flat Per Ticket"/>
    <n v="358.8"/>
    <n v="186"/>
    <n v="172.8"/>
    <m/>
    <n v="3924"/>
    <n v="8425"/>
    <n v="1235"/>
    <d v="2024-04-15T00:00:00"/>
  </r>
  <r>
    <n v="395"/>
    <s v="Reimbursement Sent"/>
    <m/>
    <x v="66"/>
    <x v="61"/>
    <n v="0"/>
    <x v="0"/>
    <x v="0"/>
    <s v="Combros (GCFF)"/>
    <n v="110.4"/>
    <x v="398"/>
    <s v="GameCo"/>
    <x v="1"/>
    <n v="5520"/>
    <n v="1"/>
    <n v="5520"/>
    <n v="4560"/>
    <n v="960"/>
    <n v="331"/>
    <s v="Flat Per Ticket"/>
    <n v="358.8"/>
    <n v="186"/>
    <n v="172.8"/>
    <m/>
    <n v="23125"/>
    <n v="10060"/>
    <n v="1236"/>
    <d v="2024-04-15T00:00:00"/>
  </r>
  <r>
    <n v="396"/>
    <s v="Reimbursement Sent"/>
    <m/>
    <x v="66"/>
    <x v="61"/>
    <n v="0"/>
    <x v="0"/>
    <x v="0"/>
    <s v="Combros (GCFF)"/>
    <n v="60"/>
    <x v="399"/>
    <s v="GameCo"/>
    <x v="0"/>
    <n v="3000"/>
    <n v="1"/>
    <n v="3000"/>
    <n v="2250"/>
    <n v="750"/>
    <n v="180"/>
    <s v="Flat Per Ticket"/>
    <n v="195"/>
    <n v="102"/>
    <n v="93"/>
    <m/>
    <n v="23125"/>
    <n v="10061"/>
    <n v="1236"/>
    <d v="2024-04-15T00:00:00"/>
  </r>
  <r>
    <n v="397"/>
    <s v="Reimbursement Sent"/>
    <m/>
    <x v="66"/>
    <x v="3"/>
    <n v="0"/>
    <x v="0"/>
    <x v="0"/>
    <s v="M Comella Enterprises"/>
    <n v="82.8"/>
    <x v="400"/>
    <s v="GameCo"/>
    <x v="1"/>
    <n v="5520"/>
    <n v="1"/>
    <n v="5520"/>
    <n v="4560"/>
    <n v="960"/>
    <n v="331"/>
    <s v="Flat Per Ticket"/>
    <n v="358.8"/>
    <n v="186"/>
    <n v="172.8"/>
    <m/>
    <n v="38690114"/>
    <n v="10062"/>
    <n v="1237"/>
    <d v="2024-04-15T00:00:00"/>
  </r>
  <r>
    <n v="398"/>
    <s v="Reimbursement Sent"/>
    <m/>
    <x v="67"/>
    <x v="15"/>
    <n v="0"/>
    <x v="5"/>
    <x v="0"/>
    <s v="Combros"/>
    <n v="82.8"/>
    <x v="401"/>
    <s v="GameCo"/>
    <x v="1"/>
    <n v="5520"/>
    <n v="1"/>
    <n v="5520"/>
    <n v="4560"/>
    <n v="960"/>
    <n v="331"/>
    <s v="Flat Per Ticket"/>
    <n v="358.8"/>
    <n v="186"/>
    <n v="172.8"/>
    <m/>
    <n v="1180"/>
    <n v="1151"/>
    <n v="1238"/>
    <d v="2024-04-16T00:00:00"/>
  </r>
  <r>
    <n v="399"/>
    <s v="Reimbursement Sent"/>
    <m/>
    <x v="67"/>
    <x v="35"/>
    <n v="0"/>
    <x v="2"/>
    <x v="0"/>
    <s v="Combros"/>
    <n v="82.8"/>
    <x v="402"/>
    <s v="GameCo"/>
    <x v="1"/>
    <n v="5520"/>
    <n v="1"/>
    <n v="5520"/>
    <n v="4560"/>
    <n v="960"/>
    <n v="331"/>
    <s v="Percentage"/>
    <n v="337.2"/>
    <n v="186"/>
    <n v="96"/>
    <n v="55.2"/>
    <n v="574"/>
    <n v="6675"/>
    <n v="1239"/>
    <d v="2024-04-16T00:00:00"/>
  </r>
  <r>
    <n v="400"/>
    <s v="Reimbursement Sent"/>
    <m/>
    <x v="67"/>
    <x v="37"/>
    <n v="0"/>
    <x v="2"/>
    <x v="0"/>
    <s v="M Comella Enterprises"/>
    <n v="82.8"/>
    <x v="403"/>
    <s v="GameCo"/>
    <x v="1"/>
    <n v="5520"/>
    <n v="1"/>
    <n v="5520"/>
    <n v="4560"/>
    <n v="960"/>
    <n v="331"/>
    <s v="Percentage"/>
    <n v="337.2"/>
    <n v="186"/>
    <n v="96"/>
    <n v="55.2"/>
    <n v="6088"/>
    <n v="6676"/>
    <n v="1240"/>
    <d v="2024-04-16T00:00:00"/>
  </r>
  <r>
    <n v="401"/>
    <s v="Reimbursement Sent"/>
    <m/>
    <x v="67"/>
    <x v="37"/>
    <n v="0"/>
    <x v="2"/>
    <x v="0"/>
    <s v="M Comella Enterprises"/>
    <n v="45"/>
    <x v="404"/>
    <s v="GameCo"/>
    <x v="0"/>
    <n v="3000"/>
    <n v="1"/>
    <n v="3000"/>
    <n v="2250"/>
    <n v="750"/>
    <n v="180"/>
    <s v="Percentage"/>
    <n v="207"/>
    <n v="102"/>
    <n v="75"/>
    <n v="30"/>
    <n v="6088"/>
    <n v="6677"/>
    <n v="1240"/>
    <d v="2024-04-16T00:00:00"/>
  </r>
  <r>
    <n v="402"/>
    <s v="Reimbursement Sent"/>
    <m/>
    <x v="67"/>
    <x v="5"/>
    <n v="0"/>
    <x v="2"/>
    <x v="0"/>
    <s v="B and B Music"/>
    <n v="94.8"/>
    <x v="405"/>
    <s v="GameCo"/>
    <x v="24"/>
    <n v="6320"/>
    <n v="1"/>
    <n v="6320"/>
    <n v="5570"/>
    <n v="750"/>
    <n v="180"/>
    <s v="Percentage"/>
    <n v="317"/>
    <n v="212"/>
    <n v="75"/>
    <n v="30"/>
    <n v="38690117"/>
    <n v="6678"/>
    <n v="1241"/>
    <d v="2024-04-16T00:00:00"/>
  </r>
  <r>
    <n v="403"/>
    <s v="Reimbursement Sent"/>
    <m/>
    <x v="67"/>
    <x v="62"/>
    <n v="0"/>
    <x v="4"/>
    <x v="0"/>
    <n v="0"/>
    <n v="0"/>
    <x v="406"/>
    <s v="GameCo"/>
    <x v="13"/>
    <n v="9959"/>
    <n v="1"/>
    <n v="9959"/>
    <n v="7840"/>
    <n v="2119"/>
    <n v="597"/>
    <s v="Flat Per Ticket"/>
    <n v="647.34"/>
    <n v="360"/>
    <n v="287.33999999999997"/>
    <m/>
    <n v="3937"/>
    <n v="8426"/>
    <n v="1242"/>
    <d v="2024-04-16T00:00:00"/>
  </r>
  <r>
    <n v="404"/>
    <s v="Reimbursement Sent"/>
    <m/>
    <x v="68"/>
    <x v="19"/>
    <n v="0"/>
    <x v="5"/>
    <x v="0"/>
    <s v="M Comella Enterprises"/>
    <n v="82.8"/>
    <x v="407"/>
    <s v="GameCo"/>
    <x v="1"/>
    <n v="5520"/>
    <n v="1"/>
    <n v="5520"/>
    <n v="4560"/>
    <n v="960"/>
    <n v="331"/>
    <s v="Flat Per Ticket"/>
    <n v="358.8"/>
    <n v="186"/>
    <n v="172.8"/>
    <m/>
    <n v="3374"/>
    <n v="1152"/>
    <n v="1243"/>
    <d v="2024-04-17T00:00:00"/>
  </r>
  <r>
    <n v="405"/>
    <s v="Reimbursement Sent"/>
    <m/>
    <x v="68"/>
    <x v="22"/>
    <n v="0"/>
    <x v="2"/>
    <x v="2"/>
    <n v="0"/>
    <n v="0"/>
    <x v="408"/>
    <s v="GameCo"/>
    <x v="0"/>
    <n v="3000"/>
    <n v="1"/>
    <n v="3000"/>
    <n v="2250"/>
    <n v="750"/>
    <n v="180"/>
    <s v="Percentage"/>
    <n v="207"/>
    <n v="102"/>
    <n v="75"/>
    <n v="30"/>
    <n v="5108"/>
    <n v="6681"/>
    <n v="1244"/>
    <d v="2024-04-17T00:00:00"/>
  </r>
  <r>
    <n v="406"/>
    <s v="Reimbursement Sent"/>
    <m/>
    <x v="69"/>
    <x v="23"/>
    <n v="0"/>
    <x v="2"/>
    <x v="0"/>
    <s v="M Comella Enterprises"/>
    <n v="45"/>
    <x v="409"/>
    <s v="GameCo"/>
    <x v="0"/>
    <n v="3000"/>
    <n v="1"/>
    <n v="3000"/>
    <n v="2250"/>
    <n v="750"/>
    <n v="180"/>
    <s v="Percentage"/>
    <n v="207"/>
    <n v="102"/>
    <n v="75"/>
    <n v="30"/>
    <n v="268"/>
    <n v="6683"/>
    <n v="1245"/>
    <d v="2024-04-19T00:00:00"/>
  </r>
  <r>
    <n v="407"/>
    <s v="Reimbursement Sent"/>
    <m/>
    <x v="69"/>
    <x v="23"/>
    <n v="0"/>
    <x v="2"/>
    <x v="0"/>
    <s v="M Comella Enterprises"/>
    <n v="82.8"/>
    <x v="410"/>
    <s v="GameCo"/>
    <x v="1"/>
    <n v="5520"/>
    <n v="1"/>
    <n v="5520"/>
    <n v="4560"/>
    <n v="960"/>
    <n v="331"/>
    <s v="Percentage"/>
    <n v="337.2"/>
    <n v="186"/>
    <n v="96"/>
    <n v="55.2"/>
    <n v="268"/>
    <n v="6684"/>
    <n v="1245"/>
    <d v="2024-04-19T00:00:00"/>
  </r>
  <r>
    <n v="408"/>
    <s v="Reimbursement Sent"/>
    <m/>
    <x v="69"/>
    <x v="41"/>
    <n v="0"/>
    <x v="2"/>
    <x v="0"/>
    <s v="Greg Brown"/>
    <n v="92.4"/>
    <x v="411"/>
    <s v="Bingo Boss"/>
    <x v="16"/>
    <n v="4620"/>
    <n v="1"/>
    <n v="4620"/>
    <n v="3720"/>
    <n v="900"/>
    <n v="277"/>
    <s v="Percentage"/>
    <n v="374.13"/>
    <n v="237.93"/>
    <n v="90"/>
    <n v="46.2"/>
    <n v="7817"/>
    <n v="6685"/>
    <n v="1246"/>
    <d v="2024-04-19T00:00:00"/>
  </r>
  <r>
    <n v="409"/>
    <s v="Reimbursement Sent"/>
    <m/>
    <x v="69"/>
    <x v="41"/>
    <n v="0"/>
    <x v="2"/>
    <x v="0"/>
    <s v="Greg Brown"/>
    <n v="109.2"/>
    <x v="412"/>
    <s v="Bingo Boss"/>
    <x v="3"/>
    <n v="5460"/>
    <n v="1"/>
    <n v="5460"/>
    <n v="4500"/>
    <n v="960"/>
    <n v="327"/>
    <s v="Percentage"/>
    <n v="431.79"/>
    <n v="281.19"/>
    <n v="96"/>
    <n v="54.6"/>
    <n v="7817"/>
    <n v="6686"/>
    <n v="1246"/>
    <d v="2024-04-19T00:00:00"/>
  </r>
  <r>
    <n v="410"/>
    <s v="Reimbursement Sent"/>
    <m/>
    <x v="69"/>
    <x v="63"/>
    <n v="0"/>
    <x v="2"/>
    <x v="0"/>
    <n v="0"/>
    <n v="0"/>
    <x v="413"/>
    <s v="Bingo Boss"/>
    <x v="3"/>
    <n v="5460"/>
    <n v="1"/>
    <n v="5460"/>
    <n v="4500"/>
    <n v="960"/>
    <n v="327"/>
    <s v="Percentage"/>
    <n v="431.79"/>
    <n v="281.19"/>
    <n v="96"/>
    <n v="54.6"/>
    <n v="4262"/>
    <n v="6687"/>
    <n v="1247"/>
    <d v="2024-04-19T00:00:00"/>
  </r>
  <r>
    <n v="411"/>
    <s v="Reimbursement Sent"/>
    <m/>
    <x v="69"/>
    <x v="63"/>
    <n v="0"/>
    <x v="2"/>
    <x v="0"/>
    <n v="0"/>
    <n v="0"/>
    <x v="414"/>
    <s v="Bingo Boss"/>
    <x v="16"/>
    <n v="4620"/>
    <n v="1"/>
    <n v="4620"/>
    <n v="3720"/>
    <n v="900"/>
    <n v="277"/>
    <s v="Percentage"/>
    <n v="374.13"/>
    <n v="237.93"/>
    <n v="90"/>
    <n v="46.2"/>
    <n v="4262"/>
    <n v="6688"/>
    <n v="1247"/>
    <d v="2024-04-19T00:00:00"/>
  </r>
  <r>
    <n v="412"/>
    <s v="Reimbursement Sent"/>
    <m/>
    <x v="69"/>
    <x v="63"/>
    <n v="0"/>
    <x v="2"/>
    <x v="0"/>
    <n v="0"/>
    <n v="0"/>
    <x v="415"/>
    <s v="GameCo"/>
    <x v="27"/>
    <n v="6320"/>
    <n v="1"/>
    <n v="6320"/>
    <n v="4745"/>
    <n v="1575"/>
    <n v="379"/>
    <s v="Percentage"/>
    <n v="433.2"/>
    <n v="212"/>
    <n v="158"/>
    <n v="63.2"/>
    <n v="4262"/>
    <n v="6689"/>
    <n v="1247"/>
    <d v="2024-04-19T00:00:00"/>
  </r>
  <r>
    <n v="413"/>
    <s v="Reimbursement Sent"/>
    <m/>
    <x v="69"/>
    <x v="63"/>
    <n v="0"/>
    <x v="2"/>
    <x v="0"/>
    <n v="0"/>
    <n v="0"/>
    <x v="416"/>
    <s v="GameCo"/>
    <x v="23"/>
    <n v="6320"/>
    <n v="1"/>
    <n v="6320"/>
    <n v="4745"/>
    <n v="1575"/>
    <n v="379"/>
    <s v="Percentage"/>
    <n v="433.2"/>
    <n v="212"/>
    <n v="158"/>
    <n v="63.2"/>
    <n v="4262"/>
    <n v="6690"/>
    <n v="1247"/>
    <d v="2024-04-19T00:00:00"/>
  </r>
  <r>
    <n v="414"/>
    <s v="Reimbursement Sent"/>
    <m/>
    <x v="69"/>
    <x v="45"/>
    <n v="0"/>
    <x v="2"/>
    <x v="0"/>
    <n v="0"/>
    <n v="0"/>
    <x v="417"/>
    <s v="GameCo"/>
    <x v="0"/>
    <n v="3000"/>
    <n v="1"/>
    <n v="3000"/>
    <n v="2250"/>
    <n v="750"/>
    <n v="180"/>
    <s v="Percentage"/>
    <n v="207"/>
    <n v="102"/>
    <n v="75"/>
    <n v="30"/>
    <n v="3513"/>
    <n v="6691"/>
    <n v="1248"/>
    <d v="2024-04-19T00:00:00"/>
  </r>
  <r>
    <n v="415"/>
    <s v="Reimbursement Sent"/>
    <m/>
    <x v="69"/>
    <x v="45"/>
    <n v="0"/>
    <x v="2"/>
    <x v="0"/>
    <n v="0"/>
    <n v="0"/>
    <x v="418"/>
    <s v="GameCo"/>
    <x v="24"/>
    <n v="6320"/>
    <n v="1"/>
    <n v="6320"/>
    <n v="4745"/>
    <n v="1575"/>
    <n v="379"/>
    <s v="Percentage"/>
    <n v="433.2"/>
    <n v="212"/>
    <n v="158"/>
    <n v="63.2"/>
    <n v="3513"/>
    <n v="6692"/>
    <n v="1248"/>
    <d v="2024-04-19T00:00:00"/>
  </r>
  <r>
    <n v="416"/>
    <s v="Reimbursement Sent"/>
    <m/>
    <x v="69"/>
    <x v="2"/>
    <n v="0"/>
    <x v="2"/>
    <x v="0"/>
    <n v="0"/>
    <n v="0"/>
    <x v="419"/>
    <s v="GameCo"/>
    <x v="0"/>
    <n v="3000"/>
    <n v="1"/>
    <n v="3000"/>
    <n v="2250"/>
    <n v="750"/>
    <n v="180"/>
    <s v="Percentage"/>
    <n v="207"/>
    <n v="102"/>
    <n v="75"/>
    <n v="30"/>
    <n v="38690116"/>
    <n v="6693"/>
    <n v="1249"/>
    <d v="2024-04-19T00:00:00"/>
  </r>
  <r>
    <n v="417"/>
    <s v="Reimbursement Sent"/>
    <m/>
    <x v="69"/>
    <x v="0"/>
    <s v="Melron Inc DBA Mulligans"/>
    <x v="0"/>
    <x v="0"/>
    <n v="0"/>
    <n v="0"/>
    <x v="420"/>
    <s v="GameCo"/>
    <x v="1"/>
    <n v="5520"/>
    <n v="1"/>
    <n v="5520"/>
    <n v="4560"/>
    <n v="960"/>
    <n v="331"/>
    <s v="Flat Per Ticket"/>
    <n v="358.8"/>
    <n v="186"/>
    <n v="172.8"/>
    <m/>
    <n v="2883"/>
    <n v="10063"/>
    <n v="1250"/>
    <d v="2024-04-19T00:00:00"/>
  </r>
  <r>
    <n v="418"/>
    <s v="Reimbursement Sent"/>
    <m/>
    <x v="69"/>
    <x v="0"/>
    <s v="Melron Inc DBA Mulligans"/>
    <x v="0"/>
    <x v="0"/>
    <n v="0"/>
    <n v="0"/>
    <x v="421"/>
    <s v="GameCo"/>
    <x v="1"/>
    <n v="5520"/>
    <n v="1"/>
    <n v="5520"/>
    <n v="4560"/>
    <n v="960"/>
    <n v="331"/>
    <s v="Flat Per Ticket"/>
    <n v="358.8"/>
    <n v="186"/>
    <n v="172.8"/>
    <m/>
    <n v="2883"/>
    <n v="10064"/>
    <n v="1250"/>
    <d v="2024-04-19T00:00:00"/>
  </r>
  <r>
    <n v="419"/>
    <s v="Reimbursement Sent"/>
    <m/>
    <x v="69"/>
    <x v="0"/>
    <s v="Melron Inc DBA Mulligans"/>
    <x v="0"/>
    <x v="0"/>
    <n v="0"/>
    <n v="0"/>
    <x v="422"/>
    <s v="GameCo"/>
    <x v="13"/>
    <n v="9959"/>
    <n v="1"/>
    <n v="9959"/>
    <n v="7840"/>
    <n v="2119"/>
    <n v="597"/>
    <s v="Flat Per Ticket"/>
    <n v="647.34"/>
    <n v="360"/>
    <n v="287.33999999999997"/>
    <m/>
    <n v="2883"/>
    <n v="10065"/>
    <n v="1250"/>
    <d v="2024-04-19T00:00:00"/>
  </r>
  <r>
    <n v="420"/>
    <s v="Reimbursement Sent"/>
    <m/>
    <x v="69"/>
    <x v="42"/>
    <n v="0"/>
    <x v="0"/>
    <x v="0"/>
    <n v="0"/>
    <n v="0"/>
    <x v="423"/>
    <s v="GameCo"/>
    <x v="24"/>
    <n v="6320"/>
    <n v="1"/>
    <n v="6320"/>
    <n v="4745"/>
    <n v="1575"/>
    <n v="379"/>
    <s v="Flat Per Ticket"/>
    <n v="410.8"/>
    <n v="212"/>
    <n v="198.8"/>
    <m/>
    <n v="172"/>
    <n v="10066"/>
    <n v="1251"/>
    <d v="2024-04-19T00:00:00"/>
  </r>
  <r>
    <n v="421"/>
    <s v="Reimbursement Sent"/>
    <m/>
    <x v="69"/>
    <x v="42"/>
    <n v="0"/>
    <x v="0"/>
    <x v="0"/>
    <n v="0"/>
    <n v="0"/>
    <x v="424"/>
    <s v="GameCo"/>
    <x v="27"/>
    <n v="6320"/>
    <n v="1"/>
    <n v="6320"/>
    <n v="4745"/>
    <n v="1575"/>
    <n v="379"/>
    <s v="Flat Per Ticket"/>
    <n v="410.8"/>
    <n v="212"/>
    <n v="198.8"/>
    <m/>
    <n v="172"/>
    <n v="10067"/>
    <n v="1251"/>
    <d v="2024-04-19T00:00:00"/>
  </r>
  <r>
    <n v="422"/>
    <s v="Reimbursement Sent"/>
    <m/>
    <x v="69"/>
    <x v="42"/>
    <n v="0"/>
    <x v="0"/>
    <x v="0"/>
    <n v="0"/>
    <n v="0"/>
    <x v="425"/>
    <s v="GameCo"/>
    <x v="47"/>
    <n v="6320"/>
    <n v="1"/>
    <n v="6320"/>
    <n v="4745"/>
    <n v="1575"/>
    <n v="379"/>
    <s v="Flat Per Ticket"/>
    <n v="410.8"/>
    <n v="212"/>
    <n v="198.8"/>
    <m/>
    <n v="172"/>
    <n v="10068"/>
    <n v="1251"/>
    <d v="2024-04-19T00:00:00"/>
  </r>
  <r>
    <n v="423"/>
    <s v="Reimbursement Sent"/>
    <m/>
    <x v="70"/>
    <x v="14"/>
    <n v="0"/>
    <x v="5"/>
    <x v="0"/>
    <s v="M Comella Enterprises"/>
    <n v="94.8"/>
    <x v="426"/>
    <s v="GameCo"/>
    <x v="47"/>
    <n v="6320"/>
    <n v="1"/>
    <n v="6320"/>
    <n v="4745"/>
    <n v="1575"/>
    <n v="379"/>
    <s v="Flat Per Ticket"/>
    <n v="410.8"/>
    <n v="212"/>
    <n v="198.8"/>
    <m/>
    <n v="9864"/>
    <n v="1153"/>
    <n v="1252"/>
    <d v="2024-04-20T00:00:00"/>
  </r>
  <r>
    <n v="424"/>
    <s v="Reimbursement Sent"/>
    <m/>
    <x v="70"/>
    <x v="14"/>
    <n v="0"/>
    <x v="5"/>
    <x v="0"/>
    <s v="M Comella Enterprises"/>
    <n v="94.8"/>
    <x v="427"/>
    <s v="GameCo"/>
    <x v="48"/>
    <n v="6320"/>
    <n v="1"/>
    <n v="6320"/>
    <n v="4745"/>
    <n v="1575"/>
    <n v="379"/>
    <s v="Flat Per Ticket"/>
    <n v="410.8"/>
    <n v="212"/>
    <n v="198.8"/>
    <m/>
    <n v="9864"/>
    <n v="1154"/>
    <n v="1252"/>
    <d v="2024-04-20T00:00:00"/>
  </r>
  <r>
    <n v="425"/>
    <s v="Reimbursement Sent"/>
    <m/>
    <x v="70"/>
    <x v="16"/>
    <n v="0"/>
    <x v="5"/>
    <x v="0"/>
    <s v="M Comella Enterprises"/>
    <n v="94.8"/>
    <x v="428"/>
    <s v="GameCo"/>
    <x v="49"/>
    <n v="6320"/>
    <n v="1"/>
    <n v="6320"/>
    <n v="4745"/>
    <n v="1575"/>
    <n v="379"/>
    <s v="Flat Per Ticket"/>
    <n v="410.8"/>
    <n v="212"/>
    <n v="198.8"/>
    <m/>
    <n v="8629"/>
    <n v="1155"/>
    <n v="1253"/>
    <d v="2024-04-20T00:00:00"/>
  </r>
  <r>
    <n v="426"/>
    <s v="Reimbursement Sent"/>
    <m/>
    <x v="70"/>
    <x v="46"/>
    <n v="0"/>
    <x v="2"/>
    <x v="0"/>
    <n v="0"/>
    <n v="0"/>
    <x v="429"/>
    <s v="GameCo"/>
    <x v="1"/>
    <n v="5520"/>
    <n v="1"/>
    <n v="5520"/>
    <n v="4560"/>
    <n v="960"/>
    <n v="331"/>
    <s v="Percentage"/>
    <n v="337.2"/>
    <n v="186"/>
    <n v="96"/>
    <n v="55.2"/>
    <n v="38690115"/>
    <n v="6682"/>
    <n v="1254"/>
    <d v="2024-04-20T00:00:00"/>
  </r>
  <r>
    <n v="427"/>
    <s v="Reimbursement Sent"/>
    <m/>
    <x v="70"/>
    <x v="7"/>
    <n v="0"/>
    <x v="2"/>
    <x v="0"/>
    <s v="Greg Brown"/>
    <n v="80"/>
    <x v="430"/>
    <s v="GameCo"/>
    <x v="50"/>
    <n v="4000"/>
    <n v="1"/>
    <n v="4000"/>
    <n v="3102"/>
    <n v="898"/>
    <n v="240"/>
    <s v="Percentage"/>
    <n v="264"/>
    <n v="134"/>
    <n v="90"/>
    <n v="40"/>
    <n v="5068"/>
    <n v="6694"/>
    <n v="1255"/>
    <d v="2024-04-20T00:00:00"/>
  </r>
  <r>
    <n v="428"/>
    <s v="Reimbursement Sent"/>
    <m/>
    <x v="70"/>
    <x v="7"/>
    <n v="0"/>
    <x v="2"/>
    <x v="0"/>
    <s v="Greg Brown"/>
    <n v="80"/>
    <x v="431"/>
    <s v="GameCo"/>
    <x v="51"/>
    <n v="4000"/>
    <n v="1"/>
    <n v="4000"/>
    <n v="3102"/>
    <n v="898"/>
    <n v="240"/>
    <s v="Percentage"/>
    <n v="264"/>
    <n v="134"/>
    <n v="90"/>
    <n v="40"/>
    <n v="5068"/>
    <n v="6695"/>
    <n v="1255"/>
    <d v="2024-04-20T00:00:00"/>
  </r>
  <r>
    <n v="429"/>
    <s v="Reimbursement Sent"/>
    <m/>
    <x v="70"/>
    <x v="20"/>
    <n v="0"/>
    <x v="2"/>
    <x v="0"/>
    <n v="0"/>
    <n v="0"/>
    <x v="432"/>
    <s v="GameCo"/>
    <x v="6"/>
    <n v="4560"/>
    <n v="1"/>
    <n v="4560"/>
    <n v="3460"/>
    <n v="1100"/>
    <n v="273"/>
    <s v="Percentage"/>
    <n v="301.60000000000002"/>
    <n v="146"/>
    <n v="110"/>
    <n v="45.6"/>
    <n v="1010"/>
    <n v="6696"/>
    <n v="1256"/>
    <d v="2024-04-20T00:00:00"/>
  </r>
  <r>
    <n v="430"/>
    <s v="Reimbursement Sent"/>
    <m/>
    <x v="70"/>
    <x v="13"/>
    <n v="0"/>
    <x v="2"/>
    <x v="0"/>
    <n v="0"/>
    <n v="0"/>
    <x v="433"/>
    <s v="GameCo"/>
    <x v="6"/>
    <n v="4560"/>
    <n v="1"/>
    <n v="4560"/>
    <n v="3460"/>
    <n v="1100"/>
    <n v="273"/>
    <s v="Percentage"/>
    <n v="301.60000000000002"/>
    <n v="146"/>
    <n v="110"/>
    <n v="45.6"/>
    <s v="????"/>
    <n v="6697"/>
    <n v="1257"/>
    <d v="2024-04-20T00:00:00"/>
  </r>
  <r>
    <n v="431"/>
    <s v="Reimbursement Sent"/>
    <m/>
    <x v="70"/>
    <x v="13"/>
    <n v="0"/>
    <x v="2"/>
    <x v="0"/>
    <n v="0"/>
    <n v="0"/>
    <x v="434"/>
    <s v="GameCo"/>
    <x v="52"/>
    <n v="4000"/>
    <n v="1"/>
    <n v="4000"/>
    <n v="3000"/>
    <n v="1000"/>
    <n v="240"/>
    <s v="Percentage"/>
    <n v="352"/>
    <n v="212"/>
    <n v="100"/>
    <n v="40"/>
    <s v="????"/>
    <n v="6698"/>
    <n v="1257"/>
    <d v="2024-04-20T00:00:00"/>
  </r>
  <r>
    <n v="432"/>
    <s v="Reimbursement Sent"/>
    <m/>
    <x v="71"/>
    <x v="19"/>
    <n v="0"/>
    <x v="5"/>
    <x v="0"/>
    <s v="M Comella Enterprises"/>
    <n v="82.8"/>
    <x v="435"/>
    <s v="GameCo"/>
    <x v="1"/>
    <n v="5520"/>
    <n v="1"/>
    <n v="5520"/>
    <n v="4560"/>
    <n v="960"/>
    <n v="331"/>
    <s v="Flat Per Ticket"/>
    <n v="358.8"/>
    <n v="186"/>
    <n v="172.8"/>
    <m/>
    <n v="3364"/>
    <n v="1150"/>
    <n v="1258"/>
    <d v="2024-04-21T00:00:00"/>
  </r>
  <r>
    <n v="433"/>
    <s v="Reimbursement Sent"/>
    <m/>
    <x v="71"/>
    <x v="39"/>
    <n v="0"/>
    <x v="4"/>
    <x v="0"/>
    <s v="Combros"/>
    <n v="82.8"/>
    <x v="436"/>
    <s v="GameCo"/>
    <x v="1"/>
    <n v="5520"/>
    <n v="1"/>
    <n v="5520"/>
    <n v="4560"/>
    <n v="960"/>
    <n v="331"/>
    <s v="Flat Per Ticket"/>
    <n v="358.8"/>
    <n v="186"/>
    <n v="172.8"/>
    <m/>
    <n v="2944"/>
    <n v="8427"/>
    <n v="1259"/>
    <d v="2024-04-21T00:00:00"/>
  </r>
  <r>
    <n v="434"/>
    <s v="Reimbursement Sent"/>
    <m/>
    <x v="71"/>
    <x v="11"/>
    <n v="0"/>
    <x v="4"/>
    <x v="0"/>
    <n v="0"/>
    <n v="0"/>
    <x v="437"/>
    <s v="GameCo"/>
    <x v="46"/>
    <n v="4000"/>
    <n v="1"/>
    <n v="4000"/>
    <n v="3097"/>
    <n v="903"/>
    <n v="240"/>
    <s v="Flat Per Ticket"/>
    <n v="260"/>
    <n v="149"/>
    <n v="111"/>
    <m/>
    <n v="38698441"/>
    <n v="8428"/>
    <n v="1260"/>
    <d v="2024-04-21T00:00:00"/>
  </r>
  <r>
    <n v="435"/>
    <s v="Reimbursement Sent"/>
    <m/>
    <x v="71"/>
    <x v="11"/>
    <n v="0"/>
    <x v="4"/>
    <x v="0"/>
    <n v="0"/>
    <n v="0"/>
    <x v="438"/>
    <s v="GameCo"/>
    <x v="45"/>
    <n v="4000"/>
    <n v="1"/>
    <n v="4000"/>
    <n v="3097"/>
    <n v="903"/>
    <n v="240"/>
    <s v="Flat Per Ticket"/>
    <n v="260"/>
    <n v="149"/>
    <n v="111"/>
    <m/>
    <n v="38698440"/>
    <n v="8429"/>
    <n v="1260"/>
    <d v="2024-04-21T00:00:00"/>
  </r>
  <r>
    <n v="436"/>
    <s v="Reimbursement Sent"/>
    <m/>
    <x v="72"/>
    <x v="6"/>
    <n v="0"/>
    <x v="2"/>
    <x v="0"/>
    <n v="0"/>
    <n v="0"/>
    <x v="439"/>
    <s v="GameCo"/>
    <x v="51"/>
    <n v="4000"/>
    <n v="1"/>
    <n v="4000"/>
    <n v="3002"/>
    <n v="998"/>
    <n v="240"/>
    <s v="Percentage"/>
    <n v="274"/>
    <n v="134"/>
    <n v="100"/>
    <n v="40"/>
    <n v="3006"/>
    <n v="6699"/>
    <n v="1261"/>
    <d v="2024-04-22T00:00:00"/>
  </r>
  <r>
    <n v="437"/>
    <s v="Reimbursement Sent"/>
    <m/>
    <x v="72"/>
    <x v="6"/>
    <n v="0"/>
    <x v="2"/>
    <x v="0"/>
    <n v="0"/>
    <n v="0"/>
    <x v="440"/>
    <s v="GameCo"/>
    <x v="43"/>
    <n v="4000"/>
    <n v="1"/>
    <n v="4000"/>
    <n v="3002"/>
    <n v="998"/>
    <n v="240"/>
    <s v="Percentage"/>
    <n v="274"/>
    <n v="134"/>
    <n v="100"/>
    <n v="40"/>
    <n v="3006"/>
    <n v="6700"/>
    <n v="1261"/>
    <d v="2024-04-22T00:00:00"/>
  </r>
  <r>
    <n v="438"/>
    <s v="Reimbursement Sent"/>
    <m/>
    <x v="72"/>
    <x v="6"/>
    <n v="0"/>
    <x v="2"/>
    <x v="0"/>
    <n v="0"/>
    <n v="0"/>
    <x v="441"/>
    <s v="GameCo"/>
    <x v="1"/>
    <n v="5520"/>
    <n v="1"/>
    <n v="5520"/>
    <n v="4560"/>
    <n v="960"/>
    <n v="331"/>
    <s v="Percentage"/>
    <n v="337.2"/>
    <n v="186"/>
    <n v="96"/>
    <n v="55.2"/>
    <n v="3006"/>
    <n v="6701"/>
    <n v="1261"/>
    <d v="2024-04-22T00:00:00"/>
  </r>
  <r>
    <n v="439"/>
    <s v="Reimbursement Sent"/>
    <m/>
    <x v="72"/>
    <x v="32"/>
    <n v="0"/>
    <x v="2"/>
    <x v="0"/>
    <s v="Combros"/>
    <n v="82.8"/>
    <x v="442"/>
    <s v="GameCo"/>
    <x v="1"/>
    <n v="5520"/>
    <n v="1"/>
    <n v="5520"/>
    <n v="4560"/>
    <n v="960"/>
    <n v="331"/>
    <s v="Percentage"/>
    <n v="337.2"/>
    <n v="186"/>
    <n v="96"/>
    <n v="55.2"/>
    <n v="38703827"/>
    <n v="6702"/>
    <n v="1262"/>
    <d v="2024-04-22T00:00:00"/>
  </r>
  <r>
    <n v="440"/>
    <s v="Reimbursement Sent"/>
    <m/>
    <x v="72"/>
    <x v="25"/>
    <n v="0"/>
    <x v="2"/>
    <x v="0"/>
    <n v="0"/>
    <n v="0"/>
    <x v="443"/>
    <s v="GameCo"/>
    <x v="24"/>
    <n v="6320"/>
    <n v="1"/>
    <n v="6320"/>
    <n v="4745"/>
    <n v="1575"/>
    <n v="379"/>
    <s v="Percentage"/>
    <n v="433.2"/>
    <n v="212"/>
    <n v="158"/>
    <n v="63.2"/>
    <s v="????????"/>
    <n v="6703"/>
    <n v="1263"/>
    <d v="2024-04-22T00:00:00"/>
  </r>
  <r>
    <n v="441"/>
    <s v="Reimbursement Sent"/>
    <m/>
    <x v="72"/>
    <x v="25"/>
    <n v="0"/>
    <x v="2"/>
    <x v="0"/>
    <n v="0"/>
    <n v="0"/>
    <x v="444"/>
    <s v="GameCo"/>
    <x v="1"/>
    <n v="5520"/>
    <n v="1"/>
    <n v="5520"/>
    <n v="4560"/>
    <n v="960"/>
    <n v="331"/>
    <s v="Percentage"/>
    <n v="337.2"/>
    <n v="186"/>
    <n v="96"/>
    <n v="55.2"/>
    <s v="????????"/>
    <n v="6704"/>
    <n v="1263"/>
    <d v="2024-04-22T00:00:00"/>
  </r>
  <r>
    <n v="442"/>
    <s v="Reimbursement Sent"/>
    <m/>
    <x v="72"/>
    <x v="24"/>
    <n v="0"/>
    <x v="2"/>
    <x v="0"/>
    <n v="0"/>
    <n v="0"/>
    <x v="445"/>
    <s v="GameCo"/>
    <x v="24"/>
    <n v="6320"/>
    <n v="1"/>
    <n v="6320"/>
    <n v="4745"/>
    <n v="1575"/>
    <n v="379"/>
    <s v="Percentage"/>
    <n v="433.2"/>
    <n v="212"/>
    <n v="158"/>
    <n v="63.2"/>
    <s v="????????"/>
    <n v="6705"/>
    <n v="1264"/>
    <d v="2024-04-22T00:00:00"/>
  </r>
  <r>
    <n v="443"/>
    <s v="Reimbursement Sent"/>
    <m/>
    <x v="72"/>
    <x v="24"/>
    <n v="0"/>
    <x v="2"/>
    <x v="0"/>
    <n v="0"/>
    <n v="0"/>
    <x v="446"/>
    <s v="GameCo"/>
    <x v="1"/>
    <n v="5520"/>
    <n v="1"/>
    <n v="5520"/>
    <n v="4560"/>
    <n v="960"/>
    <n v="331"/>
    <s v="Percentage"/>
    <n v="337.2"/>
    <n v="186"/>
    <n v="96"/>
    <n v="55.2"/>
    <s v="????????"/>
    <n v="6706"/>
    <n v="1264"/>
    <d v="2024-04-22T00:00:00"/>
  </r>
  <r>
    <n v="444"/>
    <s v="Reimbursement Sent"/>
    <m/>
    <x v="72"/>
    <x v="21"/>
    <n v="0"/>
    <x v="2"/>
    <x v="2"/>
    <n v="0"/>
    <n v="0"/>
    <x v="447"/>
    <s v="GameCo"/>
    <x v="21"/>
    <n v="6320"/>
    <n v="1"/>
    <n v="6320"/>
    <n v="4745"/>
    <n v="1575"/>
    <n v="379"/>
    <s v="Percentage"/>
    <n v="433.2"/>
    <n v="212"/>
    <n v="158"/>
    <n v="63.2"/>
    <n v="3721"/>
    <n v="6707"/>
    <n v="1265"/>
    <d v="2024-04-22T00:00:00"/>
  </r>
  <r>
    <n v="445"/>
    <s v="Reimbursement Sent"/>
    <m/>
    <x v="72"/>
    <x v="21"/>
    <n v="0"/>
    <x v="2"/>
    <x v="2"/>
    <n v="0"/>
    <n v="0"/>
    <x v="448"/>
    <s v="GameCo"/>
    <x v="1"/>
    <n v="5520"/>
    <n v="1"/>
    <n v="5520"/>
    <n v="4560"/>
    <n v="960"/>
    <n v="331"/>
    <s v="Percentage"/>
    <n v="337.2"/>
    <n v="186"/>
    <n v="96"/>
    <n v="55.2"/>
    <n v="3721"/>
    <n v="6708"/>
    <n v="1265"/>
    <d v="2024-04-22T00:00:00"/>
  </r>
  <r>
    <n v="446"/>
    <s v="Reimbursement Sent"/>
    <m/>
    <x v="72"/>
    <x v="22"/>
    <n v="0"/>
    <x v="2"/>
    <x v="2"/>
    <n v="0"/>
    <n v="0"/>
    <x v="449"/>
    <s v="GameCo"/>
    <x v="1"/>
    <n v="5520"/>
    <n v="1"/>
    <n v="5520"/>
    <n v="4560"/>
    <n v="960"/>
    <n v="331"/>
    <s v="Percentage"/>
    <n v="337.2"/>
    <n v="186"/>
    <n v="96"/>
    <n v="55.2"/>
    <n v="5131"/>
    <n v="6709"/>
    <n v="1266"/>
    <d v="2024-04-22T00:00:00"/>
  </r>
  <r>
    <n v="447"/>
    <s v="Reimbursement Sent"/>
    <m/>
    <x v="72"/>
    <x v="22"/>
    <n v="0"/>
    <x v="2"/>
    <x v="2"/>
    <n v="0"/>
    <n v="0"/>
    <x v="450"/>
    <s v="GameCo"/>
    <x v="23"/>
    <n v="6320"/>
    <n v="1"/>
    <n v="6320"/>
    <n v="4745"/>
    <n v="1575"/>
    <n v="379"/>
    <s v="Percentage"/>
    <n v="433.2"/>
    <n v="212"/>
    <n v="158"/>
    <n v="63.2"/>
    <n v="5131"/>
    <n v="6710"/>
    <n v="1266"/>
    <d v="2024-04-22T00:00:00"/>
  </r>
  <r>
    <n v="448"/>
    <s v="Reimbursement Sent"/>
    <m/>
    <x v="72"/>
    <x v="30"/>
    <n v="0"/>
    <x v="4"/>
    <x v="0"/>
    <s v="Combros"/>
    <n v="82.8"/>
    <x v="451"/>
    <s v="GameCo"/>
    <x v="1"/>
    <n v="5520"/>
    <n v="1"/>
    <n v="5520"/>
    <n v="4560"/>
    <n v="960"/>
    <n v="331"/>
    <s v="Flat Per Ticket"/>
    <n v="358.8"/>
    <n v="186"/>
    <n v="172.8"/>
    <m/>
    <n v="2703"/>
    <n v="8430"/>
    <n v="1267"/>
    <d v="2024-04-22T00:00:00"/>
  </r>
  <r>
    <n v="449"/>
    <s v="Reimbursement Sent"/>
    <m/>
    <x v="72"/>
    <x v="26"/>
    <n v="0"/>
    <x v="4"/>
    <x v="0"/>
    <s v="M Comella Enterprises"/>
    <n v="82.8"/>
    <x v="452"/>
    <s v="GameCo"/>
    <x v="1"/>
    <n v="5520"/>
    <n v="1"/>
    <n v="5520"/>
    <n v="4560"/>
    <n v="960"/>
    <n v="331"/>
    <s v="Flat Per Ticket"/>
    <n v="358.8"/>
    <n v="186"/>
    <n v="172.8"/>
    <m/>
    <n v="38703826"/>
    <n v="8431"/>
    <n v="1268"/>
    <d v="2024-04-22T00:00:00"/>
  </r>
  <r>
    <n v="450"/>
    <s v="Reimbursement Sent"/>
    <m/>
    <x v="73"/>
    <x v="64"/>
    <n v="0"/>
    <x v="0"/>
    <x v="0"/>
    <s v="Combros (GCFF)"/>
    <n v="109.2"/>
    <x v="453"/>
    <s v="Bingo Boss"/>
    <x v="3"/>
    <n v="5460"/>
    <n v="1"/>
    <n v="5460"/>
    <n v="4500"/>
    <n v="960"/>
    <n v="327"/>
    <s v="Flat Per Ticket"/>
    <n v="436.8"/>
    <n v="281.19"/>
    <n v="155.61000000000001"/>
    <m/>
    <n v="249"/>
    <n v="10069"/>
    <n v="1269"/>
    <d v="2024-04-23T00:00:00"/>
  </r>
  <r>
    <n v="451"/>
    <s v="Reimbursement Sent"/>
    <m/>
    <x v="73"/>
    <x v="64"/>
    <n v="0"/>
    <x v="0"/>
    <x v="0"/>
    <s v="Combros (GCFF)"/>
    <n v="92.4"/>
    <x v="454"/>
    <s v="Bingo Boss"/>
    <x v="16"/>
    <n v="4620"/>
    <n v="1"/>
    <n v="4620"/>
    <n v="3660"/>
    <n v="960"/>
    <n v="277"/>
    <s v="Flat Per Ticket"/>
    <n v="369.6"/>
    <n v="237.93"/>
    <n v="131.66999999999999"/>
    <m/>
    <n v="249"/>
    <n v="10070"/>
    <n v="1269"/>
    <d v="2024-04-23T00:00:00"/>
  </r>
  <r>
    <n v="452"/>
    <s v="Reimbursement Sent"/>
    <m/>
    <x v="74"/>
    <x v="23"/>
    <n v="0"/>
    <x v="2"/>
    <x v="0"/>
    <s v="M Comella Enterprises"/>
    <n v="82.8"/>
    <x v="455"/>
    <s v="GameCo"/>
    <x v="1"/>
    <n v="5520"/>
    <n v="1"/>
    <n v="5520"/>
    <n v="4560"/>
    <n v="960"/>
    <n v="331"/>
    <s v="Percentage"/>
    <n v="337.2"/>
    <n v="186"/>
    <n v="96"/>
    <n v="55.2"/>
    <n v="270"/>
    <n v="6712"/>
    <n v="1270"/>
    <d v="2024-04-26T00:00:00"/>
  </r>
  <r>
    <n v="453"/>
    <s v="Reimbursement Sent"/>
    <m/>
    <x v="74"/>
    <x v="23"/>
    <n v="0"/>
    <x v="2"/>
    <x v="0"/>
    <s v="M Comella Enterprises"/>
    <n v="45"/>
    <x v="456"/>
    <s v="GameCo"/>
    <x v="0"/>
    <n v="3000"/>
    <n v="1"/>
    <n v="3000"/>
    <n v="2250"/>
    <n v="750"/>
    <n v="180"/>
    <s v="Percentage"/>
    <n v="207"/>
    <n v="102"/>
    <n v="75"/>
    <n v="30"/>
    <n v="270"/>
    <n v="6713"/>
    <n v="1270"/>
    <d v="2024-04-26T00:00:00"/>
  </r>
  <r>
    <n v="454"/>
    <s v="Reimbursement Sent"/>
    <m/>
    <x v="74"/>
    <x v="18"/>
    <n v="0"/>
    <x v="2"/>
    <x v="0"/>
    <s v="M Comella Enterprises"/>
    <n v="82.8"/>
    <x v="457"/>
    <s v="GameCo"/>
    <x v="1"/>
    <n v="5520"/>
    <n v="1"/>
    <n v="5520"/>
    <n v="4560"/>
    <n v="960"/>
    <n v="331"/>
    <s v="Percentage"/>
    <n v="337.2"/>
    <n v="186"/>
    <n v="96"/>
    <n v="55.2"/>
    <n v="38736211"/>
    <n v="6719"/>
    <n v="1271"/>
    <d v="2024-04-26T00:00:00"/>
  </r>
  <r>
    <n v="455"/>
    <s v="Reimbursement Sent"/>
    <m/>
    <x v="74"/>
    <x v="30"/>
    <n v="0"/>
    <x v="4"/>
    <x v="0"/>
    <s v="Combros"/>
    <n v="82.8"/>
    <x v="458"/>
    <s v="GameCo"/>
    <x v="1"/>
    <n v="5520"/>
    <n v="1"/>
    <n v="5520"/>
    <n v="4560"/>
    <n v="960"/>
    <n v="331"/>
    <s v="Flat Per Ticket"/>
    <n v="358.8"/>
    <n v="186"/>
    <n v="172.8"/>
    <m/>
    <n v="2706"/>
    <n v="8433"/>
    <n v="1272"/>
    <d v="2024-04-26T00:00:00"/>
  </r>
  <r>
    <n v="456"/>
    <s v="Reimbursement Sent"/>
    <m/>
    <x v="74"/>
    <x v="65"/>
    <n v="0"/>
    <x v="0"/>
    <x v="0"/>
    <n v="0"/>
    <n v="0"/>
    <x v="459"/>
    <s v="GameCo"/>
    <x v="1"/>
    <n v="5520"/>
    <n v="1"/>
    <n v="5520"/>
    <n v="4560"/>
    <n v="960"/>
    <n v="331"/>
    <s v="Flat Per Ticket"/>
    <n v="358.8"/>
    <n v="186"/>
    <n v="172.8"/>
    <m/>
    <n v="3843"/>
    <n v="10073"/>
    <n v="1273"/>
    <d v="2024-04-26T00:00:00"/>
  </r>
  <r>
    <n v="457"/>
    <s v="Reimbursement Sent"/>
    <m/>
    <x v="74"/>
    <x v="65"/>
    <n v="0"/>
    <x v="0"/>
    <x v="0"/>
    <n v="0"/>
    <n v="0"/>
    <x v="460"/>
    <s v="GameCo"/>
    <x v="0"/>
    <n v="3000"/>
    <n v="1"/>
    <n v="3000"/>
    <n v="2250"/>
    <n v="750"/>
    <n v="180"/>
    <s v="Flat Per Ticket"/>
    <n v="195"/>
    <n v="102"/>
    <n v="93"/>
    <m/>
    <n v="3843"/>
    <n v="10074"/>
    <n v="1273"/>
    <d v="2024-04-26T00:00:00"/>
  </r>
  <r>
    <n v="458"/>
    <s v="Reimbursement Sent"/>
    <m/>
    <x v="75"/>
    <x v="54"/>
    <n v="0"/>
    <x v="9"/>
    <x v="0"/>
    <n v="0"/>
    <n v="0"/>
    <x v="461"/>
    <s v="GameCo"/>
    <x v="1"/>
    <n v="5520"/>
    <n v="1"/>
    <n v="5520"/>
    <n v="4560"/>
    <n v="960"/>
    <n v="331"/>
    <s v="Flat Per Ticket"/>
    <n v="358.8"/>
    <n v="186"/>
    <n v="172.8"/>
    <m/>
    <n v="5187626937"/>
    <n v="3007"/>
    <n v="1274"/>
    <d v="2024-04-27T00:00:00"/>
  </r>
  <r>
    <n v="459"/>
    <s v="Reimbursement Sent"/>
    <m/>
    <x v="75"/>
    <x v="35"/>
    <n v="0"/>
    <x v="2"/>
    <x v="0"/>
    <s v="Combros"/>
    <n v="82.8"/>
    <x v="462"/>
    <s v="GameCo"/>
    <x v="1"/>
    <n v="5520"/>
    <n v="1"/>
    <n v="5520"/>
    <n v="4560"/>
    <n v="960"/>
    <n v="331"/>
    <s v="Percentage"/>
    <n v="337.2"/>
    <n v="186"/>
    <n v="96"/>
    <n v="55.2"/>
    <n v="582"/>
    <n v="6714"/>
    <n v="1275"/>
    <d v="2024-04-27T00:00:00"/>
  </r>
  <r>
    <n v="460"/>
    <s v="Reimbursement Sent"/>
    <m/>
    <x v="75"/>
    <x v="10"/>
    <n v="0"/>
    <x v="3"/>
    <x v="0"/>
    <s v="Combros"/>
    <n v="82.8"/>
    <x v="463"/>
    <s v="GameCo"/>
    <x v="1"/>
    <n v="5520"/>
    <n v="1"/>
    <n v="5520"/>
    <n v="4560"/>
    <n v="960"/>
    <n v="331"/>
    <s v="Flat Per Ticket"/>
    <n v="358.8"/>
    <n v="186"/>
    <n v="172.8"/>
    <m/>
    <n v="1220"/>
    <n v="7007"/>
    <n v="1276"/>
    <d v="2024-04-27T00:00:00"/>
  </r>
  <r>
    <n v="461"/>
    <s v="Reimbursement Sent"/>
    <m/>
    <x v="76"/>
    <x v="13"/>
    <n v="0"/>
    <x v="2"/>
    <x v="0"/>
    <n v="0"/>
    <n v="0"/>
    <x v="464"/>
    <s v="GameCo"/>
    <x v="6"/>
    <n v="4560"/>
    <n v="1"/>
    <n v="4560"/>
    <n v="3460"/>
    <n v="1100"/>
    <n v="273"/>
    <s v="Percentage"/>
    <n v="301.60000000000002"/>
    <n v="146"/>
    <n v="110"/>
    <n v="45.6"/>
    <n v="1965"/>
    <n v="6715"/>
    <n v="1277"/>
    <d v="2024-04-28T00:00:00"/>
  </r>
  <r>
    <n v="462"/>
    <s v="Reimbursement Sent"/>
    <m/>
    <x v="76"/>
    <x v="13"/>
    <n v="0"/>
    <x v="2"/>
    <x v="0"/>
    <n v="0"/>
    <n v="0"/>
    <x v="465"/>
    <e v="#N/A"/>
    <x v="25"/>
    <n v="4000"/>
    <n v="1"/>
    <n v="4000"/>
    <n v="3000"/>
    <n v="1000"/>
    <n v="240"/>
    <s v="Percentage"/>
    <n v="265"/>
    <n v="125"/>
    <n v="100"/>
    <n v="40"/>
    <n v="1965"/>
    <n v="6716"/>
    <n v="1277"/>
    <d v="2024-04-28T00:00:00"/>
  </r>
  <r>
    <n v="463"/>
    <s v="Reimbursement Sent"/>
    <m/>
    <x v="77"/>
    <x v="53"/>
    <n v="0"/>
    <x v="2"/>
    <x v="0"/>
    <n v="0"/>
    <n v="0"/>
    <x v="466"/>
    <s v="GameCo"/>
    <x v="1"/>
    <n v="5520"/>
    <n v="1"/>
    <n v="5520"/>
    <n v="4560"/>
    <n v="960"/>
    <n v="331"/>
    <s v="Percentage"/>
    <n v="337.2"/>
    <n v="186"/>
    <n v="96"/>
    <n v="55.2"/>
    <n v="1335"/>
    <n v="6720"/>
    <n v="1278"/>
    <d v="2024-04-29T00:00:00"/>
  </r>
  <r>
    <n v="464"/>
    <s v="Reimbursement Sent"/>
    <m/>
    <x v="77"/>
    <x v="20"/>
    <n v="0"/>
    <x v="2"/>
    <x v="0"/>
    <n v="0"/>
    <n v="0"/>
    <x v="467"/>
    <s v="GameCo"/>
    <x v="6"/>
    <n v="4560"/>
    <n v="1"/>
    <n v="4560"/>
    <n v="3460"/>
    <n v="1100"/>
    <n v="273"/>
    <s v="Percentage"/>
    <n v="301.60000000000002"/>
    <n v="146"/>
    <n v="110"/>
    <n v="45.6"/>
    <n v="1027"/>
    <n v="6721"/>
    <n v="1279"/>
    <d v="2024-04-29T00:00:00"/>
  </r>
  <r>
    <n v="465"/>
    <s v="Reimbursement Sent"/>
    <m/>
    <x v="77"/>
    <x v="23"/>
    <n v="0"/>
    <x v="2"/>
    <x v="0"/>
    <s v="M Comella Enterprises"/>
    <n v="82.8"/>
    <x v="468"/>
    <s v="GameCo"/>
    <x v="1"/>
    <n v="5520"/>
    <n v="1"/>
    <n v="5520"/>
    <n v="4560"/>
    <n v="960"/>
    <n v="331"/>
    <s v="Percentage"/>
    <n v="337.2"/>
    <n v="186"/>
    <n v="96"/>
    <n v="55.2"/>
    <n v="272"/>
    <n v="6722"/>
    <n v="1280"/>
    <d v="2024-04-29T00:00:00"/>
  </r>
  <r>
    <n v="466"/>
    <s v="Reimbursement Sent"/>
    <m/>
    <x v="77"/>
    <x v="23"/>
    <n v="0"/>
    <x v="2"/>
    <x v="0"/>
    <s v="M Comella Enterprises"/>
    <n v="45"/>
    <x v="469"/>
    <s v="GameCo"/>
    <x v="0"/>
    <n v="3000"/>
    <n v="1"/>
    <n v="3000"/>
    <n v="2250"/>
    <n v="750"/>
    <n v="180"/>
    <s v="Percentage"/>
    <n v="207"/>
    <n v="102"/>
    <n v="75"/>
    <n v="30"/>
    <n v="272"/>
    <n v="6723"/>
    <n v="1280"/>
    <d v="2024-04-29T00:00:00"/>
  </r>
  <r>
    <n v="467"/>
    <s v="Reimbursement Sent"/>
    <m/>
    <x v="77"/>
    <x v="30"/>
    <n v="0"/>
    <x v="4"/>
    <x v="0"/>
    <s v="Combros"/>
    <n v="82.8"/>
    <x v="470"/>
    <s v="GameCo"/>
    <x v="1"/>
    <n v="5520"/>
    <n v="1"/>
    <n v="5520"/>
    <n v="4560"/>
    <n v="960"/>
    <n v="331"/>
    <s v="Flat Per Ticket"/>
    <n v="358.8"/>
    <n v="186"/>
    <n v="172.8"/>
    <m/>
    <n v="2714"/>
    <n v="8434"/>
    <n v="1281"/>
    <d v="2024-04-29T00:00:00"/>
  </r>
  <r>
    <n v="468"/>
    <s v="Reimbursement Sent"/>
    <m/>
    <x v="77"/>
    <x v="66"/>
    <n v="0"/>
    <x v="0"/>
    <x v="0"/>
    <n v="0"/>
    <n v="0"/>
    <x v="471"/>
    <s v="GameCo"/>
    <x v="1"/>
    <n v="5520"/>
    <n v="1"/>
    <n v="5520"/>
    <n v="4560"/>
    <n v="960"/>
    <n v="331"/>
    <s v="Flat Per Ticket"/>
    <n v="358.8"/>
    <n v="186"/>
    <n v="172.8"/>
    <m/>
    <n v="2474"/>
    <n v="10075"/>
    <n v="1282"/>
    <d v="2024-04-29T00:00:00"/>
  </r>
  <r>
    <n v="469"/>
    <s v="Reimbursement Sent"/>
    <m/>
    <x v="77"/>
    <x v="66"/>
    <n v="0"/>
    <x v="0"/>
    <x v="0"/>
    <n v="0"/>
    <n v="0"/>
    <x v="472"/>
    <s v="GameCo"/>
    <x v="0"/>
    <n v="3000"/>
    <n v="1"/>
    <n v="3000"/>
    <n v="2250"/>
    <n v="750"/>
    <n v="180"/>
    <s v="Flat Per Ticket"/>
    <n v="195"/>
    <n v="102"/>
    <n v="93"/>
    <m/>
    <n v="2474"/>
    <n v="10076"/>
    <n v="1282"/>
    <d v="2024-04-29T00:00:00"/>
  </r>
  <r>
    <n v="470"/>
    <s v="Reimbursement Sent"/>
    <m/>
    <x v="77"/>
    <x v="29"/>
    <n v="0"/>
    <x v="0"/>
    <x v="0"/>
    <s v="Greg Brown"/>
    <n v="110.4"/>
    <x v="473"/>
    <s v="GameCo"/>
    <x v="1"/>
    <n v="5520"/>
    <n v="1"/>
    <n v="5520"/>
    <n v="4560"/>
    <n v="960"/>
    <n v="331"/>
    <s v="Flat Per Ticket"/>
    <n v="358.8"/>
    <n v="186"/>
    <n v="172.8"/>
    <m/>
    <n v="2647"/>
    <n v="10077"/>
    <n v="1283"/>
    <d v="2024-04-29T00:00:00"/>
  </r>
  <r>
    <n v="471"/>
    <s v="Reimbursement Sent"/>
    <m/>
    <x v="77"/>
    <x v="29"/>
    <n v="0"/>
    <x v="0"/>
    <x v="0"/>
    <s v="Greg Brown"/>
    <n v="110.4"/>
    <x v="474"/>
    <s v="GameCo"/>
    <x v="1"/>
    <n v="5520"/>
    <n v="1"/>
    <n v="5520"/>
    <n v="4560"/>
    <n v="960"/>
    <n v="331"/>
    <s v="Flat Per Ticket"/>
    <n v="358.8"/>
    <n v="186"/>
    <n v="172.8"/>
    <m/>
    <n v="2647"/>
    <n v="10078"/>
    <n v="1283"/>
    <d v="2024-04-29T00:00:00"/>
  </r>
  <r>
    <n v="472"/>
    <s v="Reimbursement Sent"/>
    <m/>
    <x v="78"/>
    <x v="2"/>
    <n v="0"/>
    <x v="2"/>
    <x v="0"/>
    <n v="0"/>
    <n v="0"/>
    <x v="475"/>
    <s v="GameCo"/>
    <x v="0"/>
    <n v="3000"/>
    <n v="1"/>
    <n v="3000"/>
    <n v="2250"/>
    <n v="750"/>
    <n v="180"/>
    <s v="Percentage"/>
    <n v="207"/>
    <n v="102"/>
    <n v="75"/>
    <n v="30"/>
    <n v="38752578"/>
    <n v="6724"/>
    <n v="1284"/>
    <d v="2024-04-30T00:00:00"/>
  </r>
  <r>
    <n v="473"/>
    <s v="Reimbursement Sent"/>
    <m/>
    <x v="79"/>
    <x v="34"/>
    <n v="0"/>
    <x v="2"/>
    <x v="0"/>
    <s v="M Comella Enterprises"/>
    <n v="76.5"/>
    <x v="476"/>
    <s v="GameCo"/>
    <x v="26"/>
    <n v="5100"/>
    <n v="2"/>
    <n v="10200"/>
    <n v="8780"/>
    <n v="1420"/>
    <n v="612"/>
    <s v="Percentage"/>
    <n v="499"/>
    <n v="255"/>
    <n v="142"/>
    <n v="102"/>
    <n v="38752579"/>
    <n v="6725"/>
    <n v="1285"/>
    <d v="2024-05-02T00:00:00"/>
  </r>
  <r>
    <n v="474"/>
    <s v="Reimbursement Sent"/>
    <m/>
    <x v="80"/>
    <x v="33"/>
    <n v="0"/>
    <x v="2"/>
    <x v="0"/>
    <n v="0"/>
    <n v="0"/>
    <x v="477"/>
    <s v="GameCo"/>
    <x v="0"/>
    <n v="3000"/>
    <n v="1"/>
    <n v="3000"/>
    <n v="2250"/>
    <n v="750"/>
    <n v="180"/>
    <s v="Percentage"/>
    <n v="207"/>
    <n v="102"/>
    <n v="75"/>
    <n v="30"/>
    <n v="10016"/>
    <n v="6726"/>
    <n v="1286"/>
    <d v="2024-05-03T00:00:00"/>
  </r>
  <r>
    <n v="475"/>
    <s v="Reimbursement Sent"/>
    <m/>
    <x v="80"/>
    <x v="33"/>
    <n v="0"/>
    <x v="2"/>
    <x v="0"/>
    <n v="0"/>
    <n v="0"/>
    <x v="478"/>
    <s v="GameCo"/>
    <x v="23"/>
    <n v="6320"/>
    <n v="1"/>
    <n v="6320"/>
    <n v="4745"/>
    <n v="1575"/>
    <n v="379"/>
    <s v="Percentage"/>
    <n v="433.2"/>
    <n v="212"/>
    <n v="158"/>
    <n v="63.2"/>
    <n v="10016"/>
    <n v="6727"/>
    <n v="1286"/>
    <d v="2024-05-03T00:00:00"/>
  </r>
  <r>
    <n v="476"/>
    <s v="Reimbursement Sent"/>
    <m/>
    <x v="80"/>
    <x v="8"/>
    <n v="0"/>
    <x v="2"/>
    <x v="0"/>
    <s v="B and B Music"/>
    <n v="60"/>
    <x v="479"/>
    <s v="GameCo"/>
    <x v="53"/>
    <n v="4000"/>
    <n v="1"/>
    <n v="4000"/>
    <n v="3102"/>
    <n v="898"/>
    <n v="240"/>
    <s v="Percentage"/>
    <n v="264"/>
    <n v="134"/>
    <n v="90"/>
    <n v="40"/>
    <n v="5089"/>
    <n v="6728"/>
    <n v="1287"/>
    <d v="2024-05-03T00:00:00"/>
  </r>
  <r>
    <n v="477"/>
    <s v="Reimbursement Sent"/>
    <m/>
    <x v="80"/>
    <x v="7"/>
    <n v="0"/>
    <x v="2"/>
    <x v="0"/>
    <s v="Greg Brown"/>
    <n v="80"/>
    <x v="480"/>
    <s v="GameCo"/>
    <x v="51"/>
    <n v="4000"/>
    <n v="1"/>
    <n v="4000"/>
    <n v="3102"/>
    <n v="898"/>
    <n v="240"/>
    <s v="Percentage"/>
    <n v="264"/>
    <n v="134"/>
    <n v="90"/>
    <n v="40"/>
    <n v="5086"/>
    <n v="6729"/>
    <n v="1288"/>
    <d v="2024-05-03T00:00:00"/>
  </r>
  <r>
    <n v="478"/>
    <s v="Reimbursement Sent"/>
    <m/>
    <x v="80"/>
    <x v="7"/>
    <n v="0"/>
    <x v="2"/>
    <x v="0"/>
    <s v="Greg Brown"/>
    <n v="80"/>
    <x v="481"/>
    <s v="GameCo"/>
    <x v="40"/>
    <n v="4000"/>
    <n v="1"/>
    <n v="4000"/>
    <n v="3102"/>
    <n v="898"/>
    <n v="240"/>
    <s v="Percentage"/>
    <n v="264"/>
    <n v="134"/>
    <n v="90"/>
    <n v="40"/>
    <n v="5086"/>
    <n v="6730"/>
    <n v="1288"/>
    <d v="2024-05-03T00:00:00"/>
  </r>
  <r>
    <n v="479"/>
    <s v="Reimbursement Sent"/>
    <m/>
    <x v="80"/>
    <x v="7"/>
    <n v="0"/>
    <x v="2"/>
    <x v="0"/>
    <s v="Greg Brown"/>
    <n v="80"/>
    <x v="482"/>
    <s v="GameCo"/>
    <x v="54"/>
    <n v="4000"/>
    <n v="1"/>
    <n v="4000"/>
    <n v="3102"/>
    <n v="898"/>
    <n v="240"/>
    <s v="Percentage"/>
    <n v="264"/>
    <n v="134"/>
    <n v="90"/>
    <n v="40"/>
    <n v="5086"/>
    <n v="6731"/>
    <n v="1288"/>
    <d v="2024-05-03T00:00:00"/>
  </r>
  <r>
    <n v="480"/>
    <s v="Reimbursement Sent"/>
    <m/>
    <x v="80"/>
    <x v="0"/>
    <s v="Melron Inc DBA Mulligans"/>
    <x v="0"/>
    <x v="0"/>
    <n v="0"/>
    <n v="0"/>
    <x v="483"/>
    <s v="GameCo"/>
    <x v="1"/>
    <n v="5520"/>
    <n v="1"/>
    <n v="5520"/>
    <n v="4560"/>
    <n v="960"/>
    <n v="331"/>
    <s v="Flat Per Ticket"/>
    <n v="358.8"/>
    <n v="186"/>
    <n v="172.8"/>
    <m/>
    <n v="2902"/>
    <n v="10079"/>
    <n v="1289"/>
    <d v="2024-05-03T00:00:00"/>
  </r>
  <r>
    <n v="481"/>
    <s v="Reimbursement Sent"/>
    <m/>
    <x v="80"/>
    <x v="0"/>
    <s v="Melron Inc DBA Mulligans"/>
    <x v="0"/>
    <x v="0"/>
    <n v="0"/>
    <n v="0"/>
    <x v="484"/>
    <s v="GameCo"/>
    <x v="13"/>
    <n v="9959"/>
    <n v="1"/>
    <n v="9959"/>
    <n v="7840"/>
    <n v="2119"/>
    <n v="597"/>
    <s v="Flat Per Ticket"/>
    <n v="647.34"/>
    <n v="360"/>
    <n v="287.33999999999997"/>
    <m/>
    <n v="2902"/>
    <n v="10080"/>
    <n v="1289"/>
    <d v="2024-05-03T00:00:00"/>
  </r>
  <r>
    <n v="482"/>
    <s v="Reimbursement Sent"/>
    <m/>
    <x v="81"/>
    <x v="24"/>
    <n v="0"/>
    <x v="8"/>
    <x v="0"/>
    <n v="0"/>
    <n v="0"/>
    <x v="485"/>
    <s v="GameCo"/>
    <x v="1"/>
    <n v="5520"/>
    <n v="1"/>
    <n v="5520"/>
    <n v="4560"/>
    <n v="960"/>
    <n v="331"/>
    <s v="Flat Per Ticket"/>
    <n v="358.8"/>
    <n v="186"/>
    <n v="172.8"/>
    <m/>
    <n v="38779168"/>
    <n v="9025"/>
    <n v="1290"/>
    <d v="2024-05-04T00:00:00"/>
  </r>
  <r>
    <n v="483"/>
    <s v="Reimbursement Sent"/>
    <m/>
    <x v="81"/>
    <x v="24"/>
    <n v="0"/>
    <x v="8"/>
    <x v="0"/>
    <n v="0"/>
    <n v="0"/>
    <x v="486"/>
    <s v="GameCo"/>
    <x v="21"/>
    <n v="6320"/>
    <n v="1"/>
    <n v="6320"/>
    <n v="4745"/>
    <n v="1575"/>
    <n v="379"/>
    <s v="Flat Per Ticket"/>
    <n v="410.8"/>
    <n v="212"/>
    <n v="198.8"/>
    <m/>
    <s v="38779172and 70"/>
    <n v="9026"/>
    <n v="1290"/>
    <d v="2024-05-04T00:00:00"/>
  </r>
  <r>
    <n v="484"/>
    <s v="Reimbursement Sent"/>
    <m/>
    <x v="81"/>
    <x v="25"/>
    <n v="0"/>
    <x v="8"/>
    <x v="0"/>
    <n v="0"/>
    <n v="0"/>
    <x v="487"/>
    <s v="GameCo"/>
    <x v="1"/>
    <n v="5520"/>
    <n v="1"/>
    <n v="5520"/>
    <n v="4560"/>
    <n v="960"/>
    <n v="331"/>
    <s v="Flat Per Ticket"/>
    <n v="358.8"/>
    <n v="186"/>
    <n v="172.8"/>
    <m/>
    <n v="38779166"/>
    <n v="9027"/>
    <n v="1291"/>
    <d v="2024-05-04T00:00:00"/>
  </r>
  <r>
    <n v="485"/>
    <s v="Reimbursement Sent"/>
    <m/>
    <x v="81"/>
    <x v="25"/>
    <n v="0"/>
    <x v="8"/>
    <x v="0"/>
    <n v="0"/>
    <n v="0"/>
    <x v="488"/>
    <s v="GameCo"/>
    <x v="1"/>
    <n v="5520"/>
    <n v="1"/>
    <n v="5520"/>
    <n v="4560"/>
    <n v="960"/>
    <n v="331"/>
    <s v="Flat Per Ticket"/>
    <n v="358.8"/>
    <n v="186"/>
    <n v="172.8"/>
    <m/>
    <n v="38779167"/>
    <n v="9028"/>
    <n v="1291"/>
    <d v="2024-05-04T00:00:00"/>
  </r>
  <r>
    <n v="486"/>
    <s v="Reimbursement Sent"/>
    <m/>
    <x v="81"/>
    <x v="42"/>
    <n v="0"/>
    <x v="0"/>
    <x v="0"/>
    <n v="0"/>
    <n v="0"/>
    <x v="489"/>
    <s v="GameCo"/>
    <x v="55"/>
    <n v="6320"/>
    <n v="1"/>
    <n v="6320"/>
    <n v="4745"/>
    <n v="1575"/>
    <n v="379"/>
    <s v="Flat Per Ticket"/>
    <n v="410.8"/>
    <n v="202"/>
    <n v="208.8"/>
    <m/>
    <s v="4.10001E+11"/>
    <n v="10081"/>
    <n v="1292"/>
    <d v="2024-05-04T00:00:00"/>
  </r>
  <r>
    <n v="487"/>
    <s v="Reimbursement Sent"/>
    <m/>
    <x v="81"/>
    <x v="42"/>
    <n v="0"/>
    <x v="0"/>
    <x v="0"/>
    <n v="0"/>
    <n v="0"/>
    <x v="490"/>
    <s v="GameCo"/>
    <x v="23"/>
    <n v="6320"/>
    <n v="1"/>
    <n v="6320"/>
    <n v="4745"/>
    <n v="1575"/>
    <n v="379"/>
    <s v="Flat Per Ticket"/>
    <n v="410.8"/>
    <n v="212"/>
    <n v="198.8"/>
    <m/>
    <s v="4.10001E+11"/>
    <n v="10082"/>
    <n v="1292"/>
    <d v="2024-05-04T00:00:00"/>
  </r>
  <r>
    <n v="488"/>
    <s v="Reimbursement Sent"/>
    <m/>
    <x v="81"/>
    <x v="42"/>
    <n v="0"/>
    <x v="0"/>
    <x v="0"/>
    <n v="0"/>
    <n v="0"/>
    <x v="491"/>
    <s v="GameCo"/>
    <x v="56"/>
    <n v="6320"/>
    <n v="1"/>
    <n v="6320"/>
    <n v="4745"/>
    <n v="1575"/>
    <n v="379"/>
    <s v="Flat Per Ticket"/>
    <n v="410.8"/>
    <n v="212"/>
    <n v="198.8"/>
    <m/>
    <s v="4.10001E+11"/>
    <n v="10083"/>
    <n v="1292"/>
    <d v="2024-05-04T00:00:00"/>
  </r>
  <r>
    <n v="489"/>
    <s v="Reimbursement Sent"/>
    <m/>
    <x v="81"/>
    <x v="38"/>
    <n v="0"/>
    <x v="0"/>
    <x v="0"/>
    <n v="0"/>
    <n v="0"/>
    <x v="492"/>
    <s v="GameCo"/>
    <x v="13"/>
    <n v="9959"/>
    <n v="1"/>
    <n v="9959"/>
    <n v="7840"/>
    <n v="2119"/>
    <n v="597"/>
    <s v="Flat Per Ticket"/>
    <n v="647.34"/>
    <n v="360"/>
    <n v="287.33999999999997"/>
    <m/>
    <n v="6658"/>
    <n v="10084"/>
    <n v="1293"/>
    <d v="2024-05-04T00:00:00"/>
  </r>
  <r>
    <n v="490"/>
    <s v="Reimbursement Sent"/>
    <m/>
    <x v="81"/>
    <x v="38"/>
    <n v="0"/>
    <x v="0"/>
    <x v="0"/>
    <n v="0"/>
    <n v="0"/>
    <x v="493"/>
    <s v="GameCo"/>
    <x v="1"/>
    <n v="5520"/>
    <n v="1"/>
    <n v="5520"/>
    <n v="4560"/>
    <n v="960"/>
    <n v="331"/>
    <s v="Flat Per Ticket"/>
    <n v="358.8"/>
    <n v="186"/>
    <n v="172.8"/>
    <m/>
    <n v="6658"/>
    <n v="10085"/>
    <n v="1293"/>
    <d v="2024-05-04T00:00:00"/>
  </r>
  <r>
    <n v="491"/>
    <s v="Reimbursement Sent"/>
    <m/>
    <x v="81"/>
    <x v="38"/>
    <n v="0"/>
    <x v="0"/>
    <x v="0"/>
    <n v="0"/>
    <n v="0"/>
    <x v="494"/>
    <s v="GameCo"/>
    <x v="23"/>
    <n v="6320"/>
    <n v="1"/>
    <n v="6320"/>
    <n v="4745"/>
    <n v="1575"/>
    <n v="379"/>
    <s v="Flat Per Ticket"/>
    <n v="410.8"/>
    <n v="212"/>
    <n v="198.8"/>
    <m/>
    <n v="6658"/>
    <n v="10086"/>
    <n v="1293"/>
    <d v="2024-05-04T00:00:00"/>
  </r>
  <r>
    <n v="492"/>
    <s v="Reimbursement Sent"/>
    <m/>
    <x v="82"/>
    <x v="17"/>
    <n v="0"/>
    <x v="2"/>
    <x v="0"/>
    <n v="0"/>
    <n v="0"/>
    <x v="495"/>
    <e v="#N/A"/>
    <x v="0"/>
    <n v="3000"/>
    <n v="1"/>
    <n v="3000"/>
    <n v="2250"/>
    <n v="750"/>
    <n v="180"/>
    <s v="Percentage"/>
    <n v="190"/>
    <n v="85"/>
    <n v="75"/>
    <n v="30"/>
    <n v="2489"/>
    <n v="6717"/>
    <n v="1294"/>
    <d v="2024-05-05T00:00:00"/>
  </r>
  <r>
    <n v="493"/>
    <s v="Reimbursement Sent"/>
    <m/>
    <x v="82"/>
    <x v="17"/>
    <n v="0"/>
    <x v="2"/>
    <x v="0"/>
    <n v="0"/>
    <n v="0"/>
    <x v="496"/>
    <e v="#N/A"/>
    <x v="0"/>
    <n v="3000"/>
    <n v="1"/>
    <n v="3000"/>
    <n v="2250"/>
    <n v="750"/>
    <n v="180"/>
    <s v="Percentage"/>
    <n v="190"/>
    <n v="85"/>
    <n v="75"/>
    <n v="30"/>
    <n v="2489"/>
    <n v="6718"/>
    <n v="1294"/>
    <d v="2024-05-05T00:00:00"/>
  </r>
  <r>
    <n v="494"/>
    <s v="Reimbursement Sent"/>
    <m/>
    <x v="82"/>
    <x v="32"/>
    <n v="0"/>
    <x v="2"/>
    <x v="0"/>
    <s v="Combros"/>
    <n v="94.8"/>
    <x v="497"/>
    <s v="GameCo"/>
    <x v="22"/>
    <n v="6320"/>
    <n v="1"/>
    <n v="6320"/>
    <n v="4745"/>
    <n v="1575"/>
    <n v="379"/>
    <s v="Percentage"/>
    <n v="433.2"/>
    <n v="212"/>
    <n v="158"/>
    <n v="63.2"/>
    <s v="38779171and73"/>
    <n v="6732"/>
    <n v="1295"/>
    <d v="2024-05-05T00:00:00"/>
  </r>
  <r>
    <n v="495"/>
    <s v="Reimbursement Sent"/>
    <m/>
    <x v="82"/>
    <x v="26"/>
    <n v="0"/>
    <x v="4"/>
    <x v="0"/>
    <s v="M Comella Enterprises"/>
    <n v="82.8"/>
    <x v="498"/>
    <s v="GameCo"/>
    <x v="1"/>
    <n v="5520"/>
    <n v="1"/>
    <n v="5520"/>
    <n v="4560"/>
    <n v="960"/>
    <n v="331"/>
    <s v="Flat Per Ticket"/>
    <n v="358.8"/>
    <n v="186"/>
    <n v="172.8"/>
    <m/>
    <n v="38779169"/>
    <n v="8436"/>
    <n v="1296"/>
    <d v="2024-05-05T00:00:00"/>
  </r>
  <r>
    <n v="496"/>
    <s v="Reimbursement Sent"/>
    <m/>
    <x v="83"/>
    <x v="60"/>
    <n v="0"/>
    <x v="9"/>
    <x v="0"/>
    <s v="M Comella Enterprises"/>
    <n v="82.8"/>
    <x v="499"/>
    <s v="GameCo"/>
    <x v="1"/>
    <n v="5520"/>
    <n v="1"/>
    <n v="5520"/>
    <n v="4560"/>
    <n v="960"/>
    <n v="331"/>
    <s v="Flat Per Ticket"/>
    <n v="358.8"/>
    <n v="186"/>
    <n v="172.8"/>
    <m/>
    <n v="4827"/>
    <n v="3008"/>
    <n v="1297"/>
    <d v="2024-05-06T00:00:00"/>
  </r>
  <r>
    <n v="497"/>
    <s v="Reimbursement Sent"/>
    <m/>
    <x v="83"/>
    <x v="5"/>
    <n v="0"/>
    <x v="2"/>
    <x v="0"/>
    <s v="B and B Music"/>
    <n v="94.8"/>
    <x v="500"/>
    <s v="GameCo"/>
    <x v="22"/>
    <n v="6320"/>
    <n v="1"/>
    <n v="6320"/>
    <n v="5570"/>
    <n v="750"/>
    <n v="379"/>
    <s v="Percentage"/>
    <n v="317"/>
    <n v="212"/>
    <n v="75"/>
    <n v="30"/>
    <n v="38779176"/>
    <n v="6733"/>
    <n v="1298"/>
    <d v="2024-05-06T00:00:00"/>
  </r>
  <r>
    <n v="498"/>
    <s v="Reimbursement Sent"/>
    <m/>
    <x v="83"/>
    <x v="23"/>
    <n v="0"/>
    <x v="2"/>
    <x v="0"/>
    <s v="M Comella Enterprises"/>
    <n v="82.8"/>
    <x v="501"/>
    <s v="GameCo"/>
    <x v="1"/>
    <n v="5520"/>
    <n v="1"/>
    <n v="5520"/>
    <n v="4560"/>
    <n v="960"/>
    <n v="331"/>
    <s v="Percentage"/>
    <n v="337.2"/>
    <n v="186"/>
    <n v="96"/>
    <n v="55.2"/>
    <n v="273"/>
    <n v="6734"/>
    <n v="1299"/>
    <d v="2024-05-06T00:00:00"/>
  </r>
  <r>
    <n v="499"/>
    <s v="Reimbursement Sent"/>
    <m/>
    <x v="83"/>
    <x v="23"/>
    <n v="0"/>
    <x v="2"/>
    <x v="0"/>
    <s v="M Comella Enterprises"/>
    <n v="45"/>
    <x v="502"/>
    <s v="GameCo"/>
    <x v="0"/>
    <n v="3000"/>
    <n v="1"/>
    <n v="3000"/>
    <n v="2250"/>
    <n v="750"/>
    <n v="180"/>
    <s v="Percentage"/>
    <n v="207"/>
    <n v="102"/>
    <n v="75"/>
    <n v="30"/>
    <n v="273"/>
    <n v="6735"/>
    <n v="1299"/>
    <d v="2024-05-06T00:00:00"/>
  </r>
  <r>
    <n v="500"/>
    <s v="Reimbursement Sent"/>
    <m/>
    <x v="83"/>
    <x v="30"/>
    <n v="0"/>
    <x v="4"/>
    <x v="0"/>
    <s v="Combros"/>
    <n v="82.8"/>
    <x v="503"/>
    <s v="GameCo"/>
    <x v="1"/>
    <n v="5520"/>
    <n v="1"/>
    <n v="5520"/>
    <n v="4560"/>
    <n v="960"/>
    <n v="331"/>
    <s v="Flat Per Ticket"/>
    <n v="358.8"/>
    <n v="186"/>
    <n v="172.8"/>
    <m/>
    <n v="2718"/>
    <n v="8435"/>
    <n v="1300"/>
    <d v="2024-05-06T00:00:00"/>
  </r>
  <r>
    <n v="501"/>
    <s v="Reimbursement Sent"/>
    <m/>
    <x v="83"/>
    <x v="43"/>
    <n v="0"/>
    <x v="4"/>
    <x v="0"/>
    <n v="0"/>
    <n v="0"/>
    <x v="504"/>
    <s v="GameCo"/>
    <x v="1"/>
    <n v="5520"/>
    <n v="1"/>
    <n v="5520"/>
    <n v="4560"/>
    <n v="960"/>
    <n v="331"/>
    <s v="Flat Per Ticket"/>
    <n v="358.8"/>
    <n v="186"/>
    <n v="172.8"/>
    <m/>
    <n v="2499"/>
    <n v="8437"/>
    <n v="1301"/>
    <d v="2024-05-06T00:00:00"/>
  </r>
  <r>
    <n v="502"/>
    <s v="Reimbursement Sent"/>
    <m/>
    <x v="83"/>
    <x v="11"/>
    <n v="0"/>
    <x v="4"/>
    <x v="0"/>
    <n v="0"/>
    <n v="0"/>
    <x v="505"/>
    <s v="GameCo"/>
    <x v="45"/>
    <n v="4000"/>
    <n v="1"/>
    <n v="4000"/>
    <n v="3097"/>
    <n v="903"/>
    <n v="240"/>
    <s v="Flat Per Ticket"/>
    <n v="260"/>
    <n v="149"/>
    <n v="111"/>
    <m/>
    <n v="38779175"/>
    <n v="8438"/>
    <n v="1302"/>
    <d v="2024-05-06T00:00:00"/>
  </r>
  <r>
    <n v="503"/>
    <s v="Reimbursement Sent"/>
    <m/>
    <x v="84"/>
    <x v="36"/>
    <n v="0"/>
    <x v="5"/>
    <x v="0"/>
    <s v="M Comella Enterprises"/>
    <n v="82.8"/>
    <x v="506"/>
    <s v="GameCo"/>
    <x v="1"/>
    <n v="5520"/>
    <n v="1"/>
    <n v="5520"/>
    <n v="4560"/>
    <n v="960"/>
    <n v="379"/>
    <s v="Flat Per Ticket"/>
    <n v="358.8"/>
    <n v="186"/>
    <n v="172.8"/>
    <m/>
    <n v="7130"/>
    <n v="1157"/>
    <n v="1303"/>
    <d v="2024-05-07T00:00:00"/>
  </r>
  <r>
    <n v="504"/>
    <s v="Reimbursement Sent"/>
    <m/>
    <x v="84"/>
    <x v="13"/>
    <n v="0"/>
    <x v="2"/>
    <x v="0"/>
    <n v="0"/>
    <n v="0"/>
    <x v="507"/>
    <s v="GameCo"/>
    <x v="57"/>
    <n v="4000"/>
    <n v="1"/>
    <n v="4000"/>
    <n v="3000"/>
    <n v="1000"/>
    <n v="240"/>
    <s v="Percentage"/>
    <n v="274"/>
    <n v="134"/>
    <n v="100"/>
    <n v="40"/>
    <n v="1971"/>
    <n v="6736"/>
    <n v="1304"/>
    <d v="2024-05-07T00:00:00"/>
  </r>
  <r>
    <n v="505"/>
    <s v="Reimbursement Sent"/>
    <m/>
    <x v="84"/>
    <x v="13"/>
    <n v="0"/>
    <x v="2"/>
    <x v="0"/>
    <n v="0"/>
    <n v="0"/>
    <x v="508"/>
    <s v="GameCo"/>
    <x v="6"/>
    <n v="4560"/>
    <n v="1"/>
    <n v="4560"/>
    <n v="3460"/>
    <n v="1100"/>
    <n v="273"/>
    <s v="Percentage"/>
    <n v="301.60000000000002"/>
    <n v="146"/>
    <n v="110"/>
    <n v="45.6"/>
    <n v="1971"/>
    <n v="6737"/>
    <n v="1304"/>
    <d v="2024-05-07T00:00:00"/>
  </r>
  <r>
    <n v="506"/>
    <s v="Reimbursement Sent"/>
    <m/>
    <x v="84"/>
    <x v="62"/>
    <n v="0"/>
    <x v="4"/>
    <x v="0"/>
    <n v="0"/>
    <n v="0"/>
    <x v="509"/>
    <s v="Bingo Boss"/>
    <x v="3"/>
    <n v="5460"/>
    <n v="1"/>
    <n v="5460"/>
    <n v="4500"/>
    <n v="960"/>
    <n v="327"/>
    <s v="Flat Per Ticket"/>
    <n v="436.8"/>
    <n v="281.19"/>
    <n v="155.61000000000001"/>
    <m/>
    <n v="4236"/>
    <n v="8439"/>
    <n v="1305"/>
    <d v="2024-05-07T00:00:00"/>
  </r>
  <r>
    <n v="507"/>
    <s v="Reimbursement Sent"/>
    <m/>
    <x v="85"/>
    <x v="19"/>
    <n v="0"/>
    <x v="5"/>
    <x v="0"/>
    <s v="M Comella Enterprises"/>
    <n v="82.8"/>
    <x v="510"/>
    <s v="GameCo"/>
    <x v="1"/>
    <n v="5520"/>
    <n v="1"/>
    <n v="5520"/>
    <n v="4560"/>
    <n v="960"/>
    <n v="331"/>
    <s v="Flat Per Ticket"/>
    <n v="358.8"/>
    <n v="186"/>
    <n v="172.8"/>
    <m/>
    <n v="3375"/>
    <n v="1158"/>
    <n v="1306"/>
    <d v="2024-05-08T00:00:00"/>
  </r>
  <r>
    <n v="508"/>
    <s v="Reimbursement Sent"/>
    <m/>
    <x v="85"/>
    <x v="12"/>
    <n v="0"/>
    <x v="5"/>
    <x v="0"/>
    <s v="Combros"/>
    <n v="60"/>
    <x v="511"/>
    <s v="GameCo"/>
    <x v="54"/>
    <n v="4000"/>
    <n v="1"/>
    <n v="4000"/>
    <n v="3002"/>
    <n v="998"/>
    <n v="240"/>
    <s v="Flat Per Ticket"/>
    <n v="260"/>
    <n v="134"/>
    <n v="126"/>
    <m/>
    <n v="2827"/>
    <n v="1159"/>
    <n v="1307"/>
    <d v="2024-05-08T00:00:00"/>
  </r>
  <r>
    <n v="509"/>
    <s v="Reimbursement Sent"/>
    <m/>
    <x v="85"/>
    <x v="12"/>
    <n v="0"/>
    <x v="5"/>
    <x v="0"/>
    <s v="Combros"/>
    <n v="69.3"/>
    <x v="512"/>
    <s v="Bingo Boss"/>
    <x v="16"/>
    <n v="4620"/>
    <n v="1"/>
    <n v="4620"/>
    <n v="3720"/>
    <n v="900"/>
    <n v="277"/>
    <s v="Flat Per Ticket"/>
    <n v="369.6"/>
    <n v="237.93"/>
    <n v="131.66999999999999"/>
    <m/>
    <n v="2827"/>
    <n v="1160"/>
    <n v="1307"/>
    <d v="2024-05-08T00:00:00"/>
  </r>
  <r>
    <n v="510"/>
    <s v="Reimbursement Sent"/>
    <m/>
    <x v="85"/>
    <x v="67"/>
    <n v="0"/>
    <x v="2"/>
    <x v="0"/>
    <n v="0"/>
    <n v="0"/>
    <x v="513"/>
    <s v="GameCo"/>
    <x v="0"/>
    <n v="3000"/>
    <n v="1"/>
    <n v="3000"/>
    <n v="2250"/>
    <n v="750"/>
    <n v="180"/>
    <s v="Percentage"/>
    <n v="207"/>
    <n v="102"/>
    <n v="75"/>
    <n v="30"/>
    <n v="38779174"/>
    <n v="6738"/>
    <n v="1308"/>
    <d v="2024-05-08T00:00:00"/>
  </r>
  <r>
    <n v="511"/>
    <s v="Reimbursement Sent"/>
    <m/>
    <x v="86"/>
    <x v="37"/>
    <n v="0"/>
    <x v="2"/>
    <x v="0"/>
    <s v="M Comella Enterprises"/>
    <n v="82.8"/>
    <x v="514"/>
    <s v="GameCo"/>
    <x v="1"/>
    <n v="5520"/>
    <n v="1"/>
    <n v="5520"/>
    <n v="4560"/>
    <n v="960"/>
    <n v="331"/>
    <s v="Percentage"/>
    <n v="337.2"/>
    <n v="186"/>
    <n v="96"/>
    <n v="55.2"/>
    <n v="6098"/>
    <n v="6739"/>
    <n v="1309"/>
    <d v="2024-05-10T00:00:00"/>
  </r>
  <r>
    <n v="512"/>
    <s v="Reimbursement Sent"/>
    <m/>
    <x v="86"/>
    <x v="37"/>
    <n v="0"/>
    <x v="2"/>
    <x v="0"/>
    <s v="M Comella Enterprises"/>
    <n v="45"/>
    <x v="515"/>
    <s v="GameCo"/>
    <x v="0"/>
    <n v="3000"/>
    <n v="1"/>
    <n v="3000"/>
    <n v="2250"/>
    <n v="750"/>
    <n v="180"/>
    <s v="Percentage"/>
    <n v="207"/>
    <n v="102"/>
    <n v="75"/>
    <n v="30"/>
    <n v="6098"/>
    <n v="6740"/>
    <n v="1309"/>
    <d v="2024-05-10T00:00:00"/>
  </r>
  <r>
    <n v="513"/>
    <s v="Reimbursement Sent"/>
    <m/>
    <x v="86"/>
    <x v="7"/>
    <n v="0"/>
    <x v="2"/>
    <x v="0"/>
    <s v="Greg Brown"/>
    <n v="80"/>
    <x v="516"/>
    <s v="GameCo"/>
    <x v="44"/>
    <n v="4000"/>
    <n v="1"/>
    <n v="4000"/>
    <n v="3102"/>
    <n v="898"/>
    <n v="240"/>
    <s v="Percentage"/>
    <n v="264"/>
    <n v="134"/>
    <n v="90"/>
    <n v="40"/>
    <n v="5096"/>
    <n v="6741"/>
    <n v="1310"/>
    <d v="2024-05-10T00:00:00"/>
  </r>
  <r>
    <n v="514"/>
    <s v="Reimbursement Sent"/>
    <m/>
    <x v="86"/>
    <x v="7"/>
    <n v="0"/>
    <x v="2"/>
    <x v="0"/>
    <s v="Greg Brown"/>
    <n v="80"/>
    <x v="517"/>
    <s v="GameCo"/>
    <x v="48"/>
    <n v="4000"/>
    <n v="1"/>
    <n v="4000"/>
    <n v="3102"/>
    <n v="898"/>
    <n v="240"/>
    <s v="Percentage"/>
    <n v="264"/>
    <n v="134"/>
    <n v="90"/>
    <n v="40"/>
    <n v="5096"/>
    <n v="6742"/>
    <n v="1310"/>
    <d v="2024-05-10T00:00:00"/>
  </r>
  <r>
    <n v="515"/>
    <s v="Reimbursement Sent"/>
    <m/>
    <x v="86"/>
    <x v="8"/>
    <n v="0"/>
    <x v="2"/>
    <x v="0"/>
    <s v="B and B Music"/>
    <n v="60"/>
    <x v="518"/>
    <s v="GameCo"/>
    <x v="38"/>
    <n v="4000"/>
    <n v="1"/>
    <n v="4000"/>
    <n v="3102"/>
    <n v="898"/>
    <n v="240"/>
    <s v="Percentage"/>
    <n v="264"/>
    <n v="134"/>
    <n v="90"/>
    <n v="40"/>
    <n v="5096"/>
    <n v="6743"/>
    <n v="1311"/>
    <d v="2024-05-10T00:00:00"/>
  </r>
  <r>
    <n v="516"/>
    <s v="Reimbursement Sent"/>
    <m/>
    <x v="86"/>
    <x v="20"/>
    <n v="0"/>
    <x v="2"/>
    <x v="0"/>
    <n v="0"/>
    <n v="0"/>
    <x v="519"/>
    <s v="GameCo"/>
    <x v="6"/>
    <n v="4560"/>
    <n v="1"/>
    <n v="4560"/>
    <n v="3460"/>
    <n v="1100"/>
    <n v="273"/>
    <s v="Percentage"/>
    <n v="301.60000000000002"/>
    <n v="146"/>
    <n v="110"/>
    <n v="45.6"/>
    <n v="1035"/>
    <n v="6744"/>
    <n v="1312"/>
    <d v="2024-05-10T00:00:00"/>
  </r>
  <r>
    <n v="517"/>
    <s v="Reimbursement Sent"/>
    <m/>
    <x v="86"/>
    <x v="0"/>
    <s v="Melron Inc DBA Mulligans"/>
    <x v="0"/>
    <x v="0"/>
    <n v="0"/>
    <n v="0"/>
    <x v="520"/>
    <s v="GameCo"/>
    <x v="1"/>
    <n v="5520"/>
    <n v="1"/>
    <n v="5520"/>
    <n v="4560"/>
    <n v="960"/>
    <n v="331"/>
    <s v="Flat Per Ticket"/>
    <n v="358.8"/>
    <n v="186"/>
    <n v="172.8"/>
    <m/>
    <n v="2920"/>
    <n v="10087"/>
    <n v="1313"/>
    <d v="2024-05-10T00:00:00"/>
  </r>
  <r>
    <n v="518"/>
    <s v="Reimbursement Sent"/>
    <m/>
    <x v="86"/>
    <x v="0"/>
    <s v="Melron Inc DBA Mulligans"/>
    <x v="0"/>
    <x v="0"/>
    <n v="0"/>
    <n v="0"/>
    <x v="521"/>
    <s v="GameCo"/>
    <x v="1"/>
    <n v="5520"/>
    <n v="1"/>
    <n v="5520"/>
    <n v="4560"/>
    <n v="960"/>
    <n v="331"/>
    <s v="Flat Per Ticket"/>
    <n v="358.8"/>
    <n v="186"/>
    <n v="172.8"/>
    <m/>
    <n v="2920"/>
    <n v="10088"/>
    <n v="1313"/>
    <d v="2024-05-10T00:00:00"/>
  </r>
  <r>
    <n v="519"/>
    <s v="Reimbursement Sent"/>
    <m/>
    <x v="86"/>
    <x v="0"/>
    <s v="Melron Inc DBA Mulligans"/>
    <x v="0"/>
    <x v="0"/>
    <n v="0"/>
    <n v="0"/>
    <x v="522"/>
    <s v="GameCo"/>
    <x v="1"/>
    <n v="5520"/>
    <n v="1"/>
    <n v="5520"/>
    <n v="4560"/>
    <n v="960"/>
    <n v="331"/>
    <s v="Flat Per Ticket"/>
    <n v="358.8"/>
    <n v="186"/>
    <n v="172.8"/>
    <m/>
    <n v="2920"/>
    <n v="10089"/>
    <n v="1313"/>
    <d v="2024-05-10T00:00:00"/>
  </r>
  <r>
    <n v="520"/>
    <s v="Reimbursement Sent"/>
    <m/>
    <x v="86"/>
    <x v="0"/>
    <s v="Melron Inc DBA Mulligans"/>
    <x v="0"/>
    <x v="0"/>
    <n v="0"/>
    <n v="0"/>
    <x v="523"/>
    <s v="GameCo"/>
    <x v="21"/>
    <n v="6320"/>
    <n v="1"/>
    <n v="6320"/>
    <n v="4745"/>
    <n v="1575"/>
    <n v="379"/>
    <s v="Flat Per Ticket"/>
    <n v="410.8"/>
    <n v="212"/>
    <n v="198.8"/>
    <m/>
    <n v="2920"/>
    <n v="10090"/>
    <n v="1313"/>
    <d v="2024-05-10T00:00:00"/>
  </r>
  <r>
    <n v="521"/>
    <s v="Reimbursement Sent"/>
    <m/>
    <x v="86"/>
    <x v="0"/>
    <s v="Melron Inc DBA Mulligans"/>
    <x v="0"/>
    <x v="0"/>
    <n v="0"/>
    <n v="0"/>
    <x v="524"/>
    <s v="GameCo"/>
    <x v="22"/>
    <n v="6320"/>
    <n v="1"/>
    <n v="6320"/>
    <n v="4745"/>
    <n v="1575"/>
    <n v="379"/>
    <s v="Flat Per Ticket"/>
    <n v="410.8"/>
    <n v="212"/>
    <n v="198.8"/>
    <m/>
    <n v="2920"/>
    <n v="10091"/>
    <n v="1313"/>
    <d v="2024-05-10T00:00:00"/>
  </r>
  <r>
    <n v="522"/>
    <s v="Reimbursement Sent"/>
    <m/>
    <x v="86"/>
    <x v="0"/>
    <s v="Melron Inc DBA Mulligans"/>
    <x v="0"/>
    <x v="0"/>
    <n v="0"/>
    <n v="0"/>
    <x v="525"/>
    <s v="GameCo"/>
    <x v="13"/>
    <n v="9959"/>
    <n v="1"/>
    <n v="9959"/>
    <n v="7840"/>
    <n v="2119"/>
    <n v="597"/>
    <s v="Flat Per Ticket"/>
    <n v="647.34"/>
    <n v="360"/>
    <n v="287.33999999999997"/>
    <m/>
    <n v="2920"/>
    <n v="10092"/>
    <n v="1313"/>
    <d v="2024-05-10T00:00:00"/>
  </r>
  <r>
    <n v="523"/>
    <s v="Reimbursement Sent"/>
    <m/>
    <x v="87"/>
    <x v="30"/>
    <n v="0"/>
    <x v="4"/>
    <x v="0"/>
    <s v="Combros"/>
    <n v="82.8"/>
    <x v="526"/>
    <s v="GameCo"/>
    <x v="1"/>
    <n v="5520"/>
    <n v="1"/>
    <n v="5520"/>
    <n v="4560"/>
    <n v="960"/>
    <n v="331"/>
    <s v="Flat Per Ticket"/>
    <n v="358.8"/>
    <n v="186"/>
    <n v="172.8"/>
    <m/>
    <n v="2724"/>
    <n v="8440"/>
    <n v="1314"/>
    <d v="2024-05-11T00:00:00"/>
  </r>
  <r>
    <n v="524"/>
    <s v="Reimbursement Sent"/>
    <m/>
    <x v="87"/>
    <x v="58"/>
    <n v="0"/>
    <x v="0"/>
    <x v="0"/>
    <n v="0"/>
    <n v="0"/>
    <x v="527"/>
    <s v="GameCo"/>
    <x v="27"/>
    <n v="6320"/>
    <n v="1"/>
    <n v="6320"/>
    <n v="4745"/>
    <n v="1575"/>
    <n v="379"/>
    <s v="Flat Per Ticket"/>
    <n v="410.8"/>
    <n v="212"/>
    <n v="198.8"/>
    <m/>
    <n v="2101"/>
    <n v="10093"/>
    <n v="1315"/>
    <d v="2024-05-11T00:00:00"/>
  </r>
  <r>
    <n v="525"/>
    <s v="Reimbursement Sent"/>
    <m/>
    <x v="88"/>
    <x v="36"/>
    <n v="0"/>
    <x v="5"/>
    <x v="0"/>
    <s v="M Comella Enterprises"/>
    <n v="82.8"/>
    <x v="528"/>
    <s v="GameCo"/>
    <x v="1"/>
    <n v="5520"/>
    <n v="1"/>
    <n v="5520"/>
    <n v="4560"/>
    <n v="960"/>
    <n v="331"/>
    <s v="Flat Per Ticket"/>
    <n v="358.8"/>
    <n v="186"/>
    <n v="172.8"/>
    <m/>
    <n v="7135"/>
    <n v="1161"/>
    <n v="1316"/>
    <d v="2024-05-12T00:00:00"/>
  </r>
  <r>
    <n v="526"/>
    <s v="Reimbursement Sent"/>
    <m/>
    <x v="88"/>
    <x v="23"/>
    <n v="0"/>
    <x v="2"/>
    <x v="0"/>
    <s v="M Comella Enterprises"/>
    <n v="82.8"/>
    <x v="529"/>
    <s v="GameCo"/>
    <x v="1"/>
    <n v="5520"/>
    <n v="1"/>
    <n v="5520"/>
    <n v="4560"/>
    <n v="960"/>
    <n v="331"/>
    <s v="Percentage"/>
    <n v="337.2"/>
    <n v="186"/>
    <n v="96"/>
    <n v="55.2"/>
    <n v="274"/>
    <n v="6745"/>
    <n v="1317"/>
    <d v="2024-05-12T00:00:00"/>
  </r>
  <r>
    <n v="527"/>
    <s v="Reimbursement Sent"/>
    <m/>
    <x v="88"/>
    <x v="23"/>
    <n v="0"/>
    <x v="2"/>
    <x v="0"/>
    <s v="M Comella Enterprises"/>
    <n v="45"/>
    <x v="530"/>
    <s v="GameCo"/>
    <x v="0"/>
    <n v="3000"/>
    <n v="1"/>
    <n v="3000"/>
    <n v="2250"/>
    <n v="750"/>
    <n v="180"/>
    <s v="Percentage"/>
    <n v="207"/>
    <n v="102"/>
    <n v="75"/>
    <n v="30"/>
    <n v="274"/>
    <n v="6746"/>
    <n v="1317"/>
    <d v="2024-05-12T00:00:00"/>
  </r>
  <r>
    <n v="528"/>
    <s v="Reimbursement Sent"/>
    <m/>
    <x v="88"/>
    <x v="2"/>
    <n v="0"/>
    <x v="2"/>
    <x v="0"/>
    <n v="0"/>
    <n v="0"/>
    <x v="531"/>
    <s v="GameCo"/>
    <x v="0"/>
    <n v="3000"/>
    <n v="1"/>
    <n v="3000"/>
    <n v="2250"/>
    <n v="750"/>
    <n v="180"/>
    <s v="Percentage"/>
    <n v="207"/>
    <n v="102"/>
    <n v="75"/>
    <n v="30"/>
    <s v="????????"/>
    <n v="6758"/>
    <n v="1318"/>
    <d v="2024-05-12T00:00:00"/>
  </r>
  <r>
    <n v="529"/>
    <s v="Reimbursement Sent"/>
    <m/>
    <x v="88"/>
    <x v="26"/>
    <n v="0"/>
    <x v="4"/>
    <x v="0"/>
    <s v="M Comella Enterprises"/>
    <n v="82.8"/>
    <x v="532"/>
    <s v="GameCo"/>
    <x v="1"/>
    <n v="5520"/>
    <n v="1"/>
    <n v="5520"/>
    <n v="4560"/>
    <n v="960"/>
    <n v="331"/>
    <s v="Flat Per Ticket"/>
    <n v="358.8"/>
    <n v="186"/>
    <n v="172.8"/>
    <m/>
    <n v="38795366"/>
    <n v="8441"/>
    <n v="1319"/>
    <d v="2024-05-12T00:00:00"/>
  </r>
  <r>
    <n v="530"/>
    <s v="Reimbursement Sent"/>
    <m/>
    <x v="89"/>
    <x v="18"/>
    <n v="0"/>
    <x v="2"/>
    <x v="0"/>
    <s v="M Comella Enterprises"/>
    <n v="82.8"/>
    <x v="533"/>
    <s v="GameCo"/>
    <x v="1"/>
    <n v="5520"/>
    <n v="1"/>
    <n v="5520"/>
    <n v="4560"/>
    <n v="960"/>
    <n v="331"/>
    <s v="Percentage"/>
    <n v="337.2"/>
    <n v="186"/>
    <n v="96"/>
    <n v="55.2"/>
    <n v="38795365"/>
    <n v="6747"/>
    <n v="1320"/>
    <d v="2024-05-13T00:00:00"/>
  </r>
  <r>
    <n v="531"/>
    <s v="Reimbursement Sent"/>
    <m/>
    <x v="89"/>
    <x v="6"/>
    <n v="0"/>
    <x v="2"/>
    <x v="0"/>
    <n v="0"/>
    <n v="0"/>
    <x v="534"/>
    <s v="GameCo"/>
    <x v="1"/>
    <n v="5520"/>
    <n v="1"/>
    <n v="5520"/>
    <n v="4560"/>
    <n v="960"/>
    <n v="331"/>
    <s v="Percentage"/>
    <n v="337.2"/>
    <n v="186"/>
    <n v="96"/>
    <n v="55.2"/>
    <n v="3047"/>
    <n v="6748"/>
    <n v="1321"/>
    <d v="2024-05-13T00:00:00"/>
  </r>
  <r>
    <n v="532"/>
    <s v="Reimbursement Sent"/>
    <m/>
    <x v="89"/>
    <x v="6"/>
    <n v="0"/>
    <x v="2"/>
    <x v="0"/>
    <n v="0"/>
    <n v="0"/>
    <x v="535"/>
    <s v="GameCo"/>
    <x v="53"/>
    <n v="4000"/>
    <n v="1"/>
    <n v="4000"/>
    <n v="3002"/>
    <n v="998"/>
    <n v="240"/>
    <s v="Percentage"/>
    <n v="274"/>
    <n v="134"/>
    <n v="100"/>
    <n v="40"/>
    <n v="3047"/>
    <n v="6749"/>
    <n v="1321"/>
    <d v="2024-05-13T00:00:00"/>
  </r>
  <r>
    <n v="533"/>
    <s v="Reimbursement Sent"/>
    <m/>
    <x v="89"/>
    <x v="6"/>
    <n v="0"/>
    <x v="2"/>
    <x v="0"/>
    <n v="0"/>
    <n v="0"/>
    <x v="536"/>
    <s v="GameCo"/>
    <x v="54"/>
    <n v="4000"/>
    <n v="1"/>
    <n v="4000"/>
    <n v="3002"/>
    <n v="998"/>
    <n v="240"/>
    <s v="Percentage"/>
    <n v="274"/>
    <n v="134"/>
    <n v="100"/>
    <n v="40"/>
    <n v="3047"/>
    <n v="6750"/>
    <n v="1321"/>
    <d v="2024-05-13T00:00:00"/>
  </r>
  <r>
    <n v="534"/>
    <s v="Reimbursement Sent"/>
    <m/>
    <x v="89"/>
    <x v="20"/>
    <n v="0"/>
    <x v="2"/>
    <x v="0"/>
    <n v="0"/>
    <n v="0"/>
    <x v="537"/>
    <s v="GameCo"/>
    <x v="6"/>
    <n v="4560"/>
    <n v="1"/>
    <n v="4560"/>
    <n v="3460"/>
    <n v="1100"/>
    <n v="273"/>
    <s v="Percentage"/>
    <n v="301.60000000000002"/>
    <n v="146"/>
    <n v="110"/>
    <n v="45.6"/>
    <n v="1042"/>
    <n v="6751"/>
    <n v="1322"/>
    <d v="2024-05-13T00:00:00"/>
  </r>
  <r>
    <n v="535"/>
    <s v="Reimbursement Sent"/>
    <m/>
    <x v="89"/>
    <x v="24"/>
    <n v="0"/>
    <x v="2"/>
    <x v="0"/>
    <n v="0"/>
    <n v="0"/>
    <x v="538"/>
    <s v="GameCo"/>
    <x v="1"/>
    <n v="5520"/>
    <n v="1"/>
    <n v="5520"/>
    <n v="4560"/>
    <n v="960"/>
    <n v="331"/>
    <s v="Percentage"/>
    <n v="337.2"/>
    <n v="186"/>
    <n v="96"/>
    <n v="55.2"/>
    <s v="????????"/>
    <n v="6752"/>
    <n v="1323"/>
    <d v="2024-05-13T00:00:00"/>
  </r>
  <r>
    <n v="536"/>
    <s v="Reimbursement Sent"/>
    <m/>
    <x v="89"/>
    <x v="24"/>
    <n v="0"/>
    <x v="2"/>
    <x v="0"/>
    <n v="0"/>
    <n v="0"/>
    <x v="539"/>
    <s v="GameCo"/>
    <x v="21"/>
    <n v="6320"/>
    <n v="1"/>
    <n v="6320"/>
    <n v="4745"/>
    <n v="1575"/>
    <n v="379"/>
    <s v="Percentage"/>
    <n v="433.2"/>
    <n v="212"/>
    <n v="158"/>
    <n v="63.2"/>
    <s v="????????"/>
    <n v="6753"/>
    <n v="1323"/>
    <d v="2024-05-13T00:00:00"/>
  </r>
  <r>
    <n v="537"/>
    <s v="Reimbursement Sent"/>
    <m/>
    <x v="89"/>
    <x v="25"/>
    <n v="0"/>
    <x v="2"/>
    <x v="0"/>
    <n v="0"/>
    <n v="0"/>
    <x v="540"/>
    <s v="GameCo"/>
    <x v="1"/>
    <n v="5520"/>
    <n v="1"/>
    <n v="5520"/>
    <n v="4560"/>
    <n v="960"/>
    <n v="331"/>
    <s v="Percentage"/>
    <n v="337.2"/>
    <n v="186"/>
    <n v="96"/>
    <n v="55.2"/>
    <s v="????????"/>
    <n v="6754"/>
    <n v="1324"/>
    <d v="2024-05-13T00:00:00"/>
  </r>
  <r>
    <n v="538"/>
    <s v="Reimbursement Sent"/>
    <m/>
    <x v="89"/>
    <x v="25"/>
    <n v="0"/>
    <x v="2"/>
    <x v="0"/>
    <n v="0"/>
    <n v="0"/>
    <x v="541"/>
    <s v="GameCo"/>
    <x v="27"/>
    <n v="6320"/>
    <n v="1"/>
    <n v="6320"/>
    <n v="4745"/>
    <n v="1575"/>
    <n v="379"/>
    <s v="Percentage"/>
    <n v="433.2"/>
    <n v="212"/>
    <n v="158"/>
    <n v="63.2"/>
    <s v="????????"/>
    <n v="6755"/>
    <n v="1324"/>
    <d v="2024-05-13T00:00:00"/>
  </r>
  <r>
    <n v="539"/>
    <s v="Reimbursement Sent"/>
    <m/>
    <x v="89"/>
    <x v="25"/>
    <n v="0"/>
    <x v="2"/>
    <x v="0"/>
    <n v="0"/>
    <n v="0"/>
    <x v="542"/>
    <s v="GameCo"/>
    <x v="1"/>
    <n v="5520"/>
    <n v="1"/>
    <n v="5520"/>
    <n v="4560"/>
    <n v="960"/>
    <n v="331"/>
    <s v="Percentage"/>
    <n v="337.2"/>
    <n v="186"/>
    <n v="96"/>
    <n v="55.2"/>
    <s v="????????"/>
    <n v="6756"/>
    <n v="1324"/>
    <d v="2024-05-13T00:00:00"/>
  </r>
  <r>
    <n v="540"/>
    <s v="Reimbursement Sent"/>
    <m/>
    <x v="89"/>
    <x v="5"/>
    <n v="0"/>
    <x v="2"/>
    <x v="0"/>
    <s v="B and B Music"/>
    <n v="94.5"/>
    <x v="543"/>
    <s v="Bingo Boss"/>
    <x v="58"/>
    <n v="6300"/>
    <n v="1"/>
    <n v="6300"/>
    <n v="5305"/>
    <n v="995"/>
    <n v="378"/>
    <s v="Percentage"/>
    <n v="415.23"/>
    <n v="262.23"/>
    <n v="90"/>
    <n v="63"/>
    <s v="????????"/>
    <n v="6757"/>
    <n v="1325"/>
    <d v="2024-05-13T00:00:00"/>
  </r>
  <r>
    <n v="541"/>
    <s v="Reimbursement Sent"/>
    <m/>
    <x v="89"/>
    <x v="34"/>
    <n v="0"/>
    <x v="2"/>
    <x v="0"/>
    <s v="M Comella Enterprises"/>
    <n v="76.5"/>
    <x v="544"/>
    <s v="GameCo"/>
    <x v="26"/>
    <n v="5100"/>
    <n v="2"/>
    <n v="10200"/>
    <n v="8780"/>
    <n v="1420"/>
    <n v="612"/>
    <s v="Percentage"/>
    <n v="499"/>
    <n v="255"/>
    <n v="142"/>
    <n v="102"/>
    <n v="38804982"/>
    <n v="6759"/>
    <n v="1326"/>
    <d v="2024-05-13T00:00:00"/>
  </r>
  <r>
    <n v="542"/>
    <s v="Reimbursement Sent"/>
    <m/>
    <x v="89"/>
    <x v="30"/>
    <n v="0"/>
    <x v="4"/>
    <x v="0"/>
    <s v="Combros"/>
    <n v="82.8"/>
    <x v="545"/>
    <s v="GameCo"/>
    <x v="1"/>
    <n v="5520"/>
    <n v="1"/>
    <n v="5520"/>
    <n v="4560"/>
    <n v="960"/>
    <n v="331"/>
    <s v="Flat Per Ticket"/>
    <n v="358.8"/>
    <n v="186"/>
    <n v="172.8"/>
    <m/>
    <n v="2728"/>
    <n v="8442"/>
    <n v="1327"/>
    <d v="2024-05-13T00:00:00"/>
  </r>
  <r>
    <n v="543"/>
    <s v="Reimbursement Sent"/>
    <m/>
    <x v="90"/>
    <x v="35"/>
    <n v="0"/>
    <x v="2"/>
    <x v="0"/>
    <s v="Combros"/>
    <n v="82.8"/>
    <x v="546"/>
    <s v="GameCo"/>
    <x v="1"/>
    <n v="5520"/>
    <n v="1"/>
    <n v="5520"/>
    <n v="4560"/>
    <n v="960"/>
    <n v="331"/>
    <s v="Percentage"/>
    <n v="337.2"/>
    <n v="186"/>
    <n v="96"/>
    <n v="55.2"/>
    <n v="595"/>
    <n v="6760"/>
    <n v="1328"/>
    <d v="2024-05-14T00:00:00"/>
  </r>
  <r>
    <n v="544"/>
    <s v="Reimbursement Sent"/>
    <m/>
    <x v="90"/>
    <x v="41"/>
    <n v="0"/>
    <x v="2"/>
    <x v="0"/>
    <s v="Greg Brown"/>
    <n v="110.4"/>
    <x v="547"/>
    <s v="GameCo"/>
    <x v="1"/>
    <n v="5520"/>
    <n v="1"/>
    <n v="5520"/>
    <n v="4560"/>
    <n v="960"/>
    <n v="331"/>
    <s v="Percentage"/>
    <n v="337.2"/>
    <n v="186"/>
    <n v="96"/>
    <n v="55.2"/>
    <n v="7822"/>
    <n v="6761"/>
    <n v="1329"/>
    <d v="2024-05-14T00:00:00"/>
  </r>
  <r>
    <n v="545"/>
    <s v="Reimbursement Sent"/>
    <m/>
    <x v="90"/>
    <x v="41"/>
    <n v="0"/>
    <x v="2"/>
    <x v="0"/>
    <s v="Greg Brown"/>
    <n v="92.4"/>
    <x v="548"/>
    <s v="Bingo Boss"/>
    <x v="16"/>
    <n v="4620"/>
    <n v="1"/>
    <n v="4620"/>
    <n v="3720"/>
    <n v="900"/>
    <n v="277"/>
    <s v="Percentage"/>
    <n v="331.23"/>
    <n v="195.03"/>
    <n v="90"/>
    <n v="46.2"/>
    <n v="7822"/>
    <n v="6762"/>
    <n v="1329"/>
    <d v="2024-05-14T00:00:00"/>
  </r>
  <r>
    <n v="546"/>
    <s v="Reimbursement Sent"/>
    <m/>
    <x v="90"/>
    <x v="67"/>
    <n v="0"/>
    <x v="2"/>
    <x v="0"/>
    <n v="0"/>
    <n v="0"/>
    <x v="549"/>
    <s v="GameCo"/>
    <x v="0"/>
    <n v="3000"/>
    <n v="1"/>
    <n v="3000"/>
    <n v="2250"/>
    <n v="750"/>
    <n v="180"/>
    <s v="Percentage"/>
    <n v="207"/>
    <n v="102"/>
    <n v="75"/>
    <n v="30"/>
    <n v="38804983"/>
    <n v="6763"/>
    <n v="1330"/>
    <d v="2024-05-14T00:00:00"/>
  </r>
  <r>
    <n v="547"/>
    <s v="Reimbursement Sent"/>
    <m/>
    <x v="90"/>
    <x v="10"/>
    <n v="0"/>
    <x v="3"/>
    <x v="0"/>
    <s v="Combros"/>
    <n v="82.8"/>
    <x v="550"/>
    <s v="GameCo"/>
    <x v="1"/>
    <n v="5520"/>
    <n v="1"/>
    <n v="5520"/>
    <n v="4560"/>
    <n v="960"/>
    <n v="331"/>
    <s v="Flat Per Ticket"/>
    <n v="358.8"/>
    <n v="186"/>
    <n v="172.8"/>
    <m/>
    <n v="1229"/>
    <n v="7008"/>
    <n v="1331"/>
    <d v="2024-05-14T00:00:00"/>
  </r>
  <r>
    <n v="548"/>
    <s v="Reimbursement Sent"/>
    <m/>
    <x v="90"/>
    <x v="29"/>
    <n v="0"/>
    <x v="0"/>
    <x v="0"/>
    <s v="Greg Brown"/>
    <n v="110.4"/>
    <x v="551"/>
    <s v="GameCo"/>
    <x v="1"/>
    <n v="5520"/>
    <n v="1"/>
    <n v="5520"/>
    <n v="4560"/>
    <n v="960"/>
    <n v="331"/>
    <s v="Flat Per Ticket"/>
    <n v="358.8"/>
    <n v="186"/>
    <n v="172.8"/>
    <m/>
    <n v="2654"/>
    <n v="10095"/>
    <n v="1332"/>
    <d v="2024-05-14T00:00:00"/>
  </r>
  <r>
    <n v="549"/>
    <s v="Reimbursement Sent"/>
    <m/>
    <x v="90"/>
    <x v="29"/>
    <n v="0"/>
    <x v="0"/>
    <x v="0"/>
    <s v="Greg Brown"/>
    <n v="110.4"/>
    <x v="552"/>
    <s v="GameCo"/>
    <x v="1"/>
    <n v="5520"/>
    <n v="1"/>
    <n v="5520"/>
    <n v="4560"/>
    <n v="960"/>
    <n v="331"/>
    <s v="Flat Per Ticket"/>
    <n v="358.8"/>
    <n v="186"/>
    <n v="172.8"/>
    <m/>
    <n v="2654"/>
    <n v="10096"/>
    <n v="1332"/>
    <d v="2024-05-14T00:00:00"/>
  </r>
  <r>
    <n v="550"/>
    <s v="Reimbursement Sent"/>
    <m/>
    <x v="90"/>
    <x v="59"/>
    <n v="0"/>
    <x v="0"/>
    <x v="0"/>
    <s v="Combros (GCFF)"/>
    <n v="60"/>
    <x v="553"/>
    <s v="GameCo"/>
    <x v="0"/>
    <n v="3000"/>
    <n v="1"/>
    <n v="3000"/>
    <n v="2250"/>
    <n v="750"/>
    <n v="180"/>
    <s v="Flat Per Ticket"/>
    <n v="195"/>
    <n v="102"/>
    <n v="93"/>
    <m/>
    <n v="275"/>
    <n v="10099"/>
    <n v="1333"/>
    <d v="2024-05-14T00:00:00"/>
  </r>
  <r>
    <n v="551"/>
    <s v="Reimbursement Sent"/>
    <m/>
    <x v="90"/>
    <x v="59"/>
    <n v="0"/>
    <x v="0"/>
    <x v="0"/>
    <s v="Combros (GCFF)"/>
    <n v="110.4"/>
    <x v="554"/>
    <s v="GameCo"/>
    <x v="1"/>
    <n v="5520"/>
    <n v="1"/>
    <n v="5520"/>
    <n v="4560"/>
    <n v="960"/>
    <n v="331"/>
    <s v="Flat Per Ticket"/>
    <n v="358.8"/>
    <n v="186"/>
    <n v="172.8"/>
    <m/>
    <n v="275"/>
    <n v="10100"/>
    <n v="1333"/>
    <d v="2024-05-14T00:00:00"/>
  </r>
  <r>
    <n v="552"/>
    <s v="Reimbursement Sent"/>
    <m/>
    <x v="91"/>
    <x v="64"/>
    <n v="0"/>
    <x v="0"/>
    <x v="0"/>
    <s v="Combros (GCFF)"/>
    <n v="109.2"/>
    <x v="555"/>
    <s v="Bingo Boss"/>
    <x v="3"/>
    <n v="5460"/>
    <n v="1"/>
    <n v="5460"/>
    <n v="4500"/>
    <n v="960"/>
    <n v="327"/>
    <s v="Flat Per Ticket"/>
    <n v="436.8"/>
    <n v="281.19"/>
    <n v="155.61000000000001"/>
    <m/>
    <n v="1049"/>
    <n v="10097"/>
    <n v="1334"/>
    <d v="2024-05-15T00:00:00"/>
  </r>
  <r>
    <n v="553"/>
    <s v="Reimbursement Sent"/>
    <m/>
    <x v="91"/>
    <x v="64"/>
    <n v="0"/>
    <x v="0"/>
    <x v="0"/>
    <s v="Combros (GCFF)"/>
    <n v="92.4"/>
    <x v="556"/>
    <s v="Bingo Boss"/>
    <x v="16"/>
    <n v="4620"/>
    <n v="1"/>
    <n v="4620"/>
    <n v="3660"/>
    <n v="960"/>
    <n v="277"/>
    <s v="Flat Per Ticket"/>
    <n v="369.6"/>
    <n v="195.03"/>
    <n v="174.57"/>
    <m/>
    <n v="1049"/>
    <n v="10098"/>
    <n v="1334"/>
    <d v="2024-05-15T00:00:00"/>
  </r>
  <r>
    <n v="554"/>
    <s v="Reimbursement Sent"/>
    <m/>
    <x v="92"/>
    <x v="21"/>
    <n v="0"/>
    <x v="2"/>
    <x v="2"/>
    <n v="0"/>
    <n v="0"/>
    <x v="557"/>
    <s v="GameCo"/>
    <x v="1"/>
    <n v="5520"/>
    <n v="1"/>
    <n v="5520"/>
    <n v="4560"/>
    <n v="960"/>
    <n v="331"/>
    <s v="Percentage"/>
    <n v="337.2"/>
    <n v="186"/>
    <n v="96"/>
    <n v="55.2"/>
    <n v="3760"/>
    <n v="6765"/>
    <n v="1335"/>
    <d v="2024-05-16T00:00:00"/>
  </r>
  <r>
    <n v="555"/>
    <s v="Reimbursement Sent"/>
    <m/>
    <x v="92"/>
    <x v="21"/>
    <n v="0"/>
    <x v="2"/>
    <x v="2"/>
    <n v="0"/>
    <n v="0"/>
    <x v="558"/>
    <s v="Bingo Boss"/>
    <x v="59"/>
    <n v="5628"/>
    <n v="1"/>
    <n v="5628"/>
    <n v="4528"/>
    <n v="1100"/>
    <n v="337"/>
    <s v="Percentage"/>
    <n v="412.04"/>
    <n v="245.76"/>
    <n v="110"/>
    <n v="56.28"/>
    <n v="3760"/>
    <n v="6766"/>
    <n v="1335"/>
    <d v="2024-05-16T00:00:00"/>
  </r>
  <r>
    <n v="556"/>
    <s v="Reimbursement Sent"/>
    <m/>
    <x v="92"/>
    <x v="22"/>
    <n v="0"/>
    <x v="2"/>
    <x v="2"/>
    <n v="0"/>
    <n v="0"/>
    <x v="559"/>
    <s v="GameCo"/>
    <x v="55"/>
    <n v="6640"/>
    <n v="1"/>
    <n v="6640"/>
    <n v="5161"/>
    <n v="1479"/>
    <n v="379"/>
    <s v="Percentage"/>
    <n v="436.4"/>
    <n v="222"/>
    <n v="148"/>
    <n v="66.400000000000006"/>
    <n v="5169"/>
    <n v="6767"/>
    <n v="1336"/>
    <d v="2024-05-16T00:00:00"/>
  </r>
  <r>
    <n v="557"/>
    <s v="Reimbursement Sent"/>
    <m/>
    <x v="92"/>
    <x v="22"/>
    <n v="0"/>
    <x v="2"/>
    <x v="2"/>
    <n v="0"/>
    <n v="0"/>
    <x v="560"/>
    <s v="GameCo"/>
    <x v="0"/>
    <n v="3000"/>
    <n v="1"/>
    <n v="3000"/>
    <n v="2250"/>
    <n v="750"/>
    <n v="180"/>
    <s v="Percentage"/>
    <n v="207"/>
    <n v="102"/>
    <n v="75"/>
    <n v="30"/>
    <n v="5169"/>
    <n v="6768"/>
    <n v="1336"/>
    <d v="2024-05-16T00:00:00"/>
  </r>
  <r>
    <n v="558"/>
    <s v="Reimbursement Sent"/>
    <m/>
    <x v="93"/>
    <x v="20"/>
    <n v="0"/>
    <x v="2"/>
    <x v="0"/>
    <n v="0"/>
    <n v="0"/>
    <x v="561"/>
    <s v="GameCo"/>
    <x v="6"/>
    <n v="4560"/>
    <n v="1"/>
    <n v="4560"/>
    <n v="3460"/>
    <n v="1100"/>
    <n v="273"/>
    <s v="Percentage"/>
    <n v="301.60000000000002"/>
    <n v="146"/>
    <n v="110"/>
    <n v="45.6"/>
    <n v="1043"/>
    <n v="6764"/>
    <n v="1337"/>
    <d v="2024-05-17T00:00:00"/>
  </r>
  <r>
    <n v="559"/>
    <s v="Reimbursement Sent"/>
    <m/>
    <x v="93"/>
    <x v="62"/>
    <n v="0"/>
    <x v="4"/>
    <x v="0"/>
    <n v="0"/>
    <n v="0"/>
    <x v="562"/>
    <s v="Bingo Boss"/>
    <x v="3"/>
    <n v="5460"/>
    <n v="1"/>
    <n v="5460"/>
    <n v="4500"/>
    <n v="960"/>
    <n v="327"/>
    <s v="Flat Per Ticket"/>
    <n v="436.8"/>
    <n v="281.19"/>
    <n v="155.61000000000001"/>
    <m/>
    <n v="4277"/>
    <n v="8443"/>
    <n v="1338"/>
    <d v="2024-05-17T00:00:00"/>
  </r>
  <r>
    <n v="560"/>
    <s v="Reimbursement Sent"/>
    <m/>
    <x v="93"/>
    <x v="0"/>
    <s v="Melron Inc DBA Mulligans"/>
    <x v="0"/>
    <x v="0"/>
    <n v="0"/>
    <n v="0"/>
    <x v="563"/>
    <s v="GameCo"/>
    <x v="1"/>
    <n v="5520"/>
    <n v="1"/>
    <n v="5520"/>
    <n v="4560"/>
    <n v="960"/>
    <n v="331"/>
    <s v="Flat Per Ticket"/>
    <n v="358.8"/>
    <n v="186"/>
    <n v="172.8"/>
    <m/>
    <n v="2936"/>
    <n v="10101"/>
    <n v="1339"/>
    <d v="2024-05-17T00:00:00"/>
  </r>
  <r>
    <n v="561"/>
    <s v="Reimbursement Sent"/>
    <m/>
    <x v="93"/>
    <x v="0"/>
    <s v="Melron Inc DBA Mulligans"/>
    <x v="0"/>
    <x v="0"/>
    <n v="0"/>
    <n v="0"/>
    <x v="564"/>
    <s v="GameCo"/>
    <x v="22"/>
    <n v="6320"/>
    <n v="1"/>
    <n v="6320"/>
    <n v="4745"/>
    <n v="1575"/>
    <n v="379"/>
    <s v="Flat Per Ticket"/>
    <n v="410.8"/>
    <n v="212"/>
    <n v="198.8"/>
    <m/>
    <n v="2936"/>
    <n v="10102"/>
    <n v="1339"/>
    <d v="2024-05-17T00:00:00"/>
  </r>
  <r>
    <n v="562"/>
    <s v="Reimbursement Sent"/>
    <m/>
    <x v="94"/>
    <x v="14"/>
    <n v="0"/>
    <x v="5"/>
    <x v="0"/>
    <s v="M Comella Enterprises"/>
    <n v="94.8"/>
    <x v="565"/>
    <s v="GameCo"/>
    <x v="49"/>
    <n v="6320"/>
    <n v="1"/>
    <n v="6320"/>
    <n v="4745"/>
    <n v="1575"/>
    <n v="379"/>
    <s v="Flat Per Ticket"/>
    <n v="410.8"/>
    <n v="212"/>
    <n v="198.8"/>
    <m/>
    <n v="9894"/>
    <n v="1164"/>
    <n v="1340"/>
    <d v="2024-05-18T00:00:00"/>
  </r>
  <r>
    <n v="563"/>
    <s v="Reimbursement Sent"/>
    <m/>
    <x v="94"/>
    <x v="14"/>
    <n v="0"/>
    <x v="5"/>
    <x v="0"/>
    <s v="M Comella Enterprises"/>
    <n v="94.8"/>
    <x v="566"/>
    <s v="GameCo"/>
    <x v="22"/>
    <n v="6320"/>
    <n v="1"/>
    <n v="6320"/>
    <n v="4745"/>
    <n v="1575"/>
    <n v="379"/>
    <s v="Flat Per Ticket"/>
    <n v="410.8"/>
    <n v="212"/>
    <n v="198.8"/>
    <m/>
    <n v="9894"/>
    <n v="1165"/>
    <n v="1340"/>
    <d v="2024-05-18T00:00:00"/>
  </r>
  <r>
    <n v="564"/>
    <s v="Reimbursement Sent"/>
    <m/>
    <x v="94"/>
    <x v="16"/>
    <n v="0"/>
    <x v="5"/>
    <x v="0"/>
    <s v="M Comella Enterprises"/>
    <n v="94.8"/>
    <x v="567"/>
    <s v="GameCo"/>
    <x v="60"/>
    <n v="6320"/>
    <n v="1"/>
    <n v="6320"/>
    <n v="4745"/>
    <n v="1575"/>
    <n v="379"/>
    <s v="Flat Per Ticket"/>
    <n v="410.8"/>
    <n v="212"/>
    <n v="198.8"/>
    <m/>
    <n v="8631"/>
    <n v="1166"/>
    <n v="1341"/>
    <d v="2024-05-18T00:00:00"/>
  </r>
  <r>
    <n v="565"/>
    <s v="Reimbursement Sent"/>
    <m/>
    <x v="94"/>
    <x v="19"/>
    <n v="0"/>
    <x v="5"/>
    <x v="0"/>
    <s v="M Comella Enterprises"/>
    <n v="82.8"/>
    <x v="568"/>
    <s v="GameCo"/>
    <x v="1"/>
    <n v="5520"/>
    <n v="1"/>
    <n v="5520"/>
    <n v="4560"/>
    <n v="960"/>
    <n v="331"/>
    <s v="Flat Per Ticket"/>
    <n v="358.8"/>
    <n v="186"/>
    <n v="172.8"/>
    <m/>
    <n v="3376"/>
    <n v="1167"/>
    <n v="1342"/>
    <d v="2024-05-18T00:00:00"/>
  </r>
  <r>
    <n v="566"/>
    <s v="Reimbursement Sent"/>
    <m/>
    <x v="94"/>
    <x v="54"/>
    <n v="0"/>
    <x v="9"/>
    <x v="0"/>
    <n v="0"/>
    <n v="0"/>
    <x v="569"/>
    <s v="GameCo"/>
    <x v="22"/>
    <n v="6320"/>
    <n v="1"/>
    <n v="6320"/>
    <n v="4745"/>
    <n v="1575"/>
    <n v="379"/>
    <s v="Flat Per Ticket"/>
    <n v="410.8"/>
    <n v="212"/>
    <n v="198.8"/>
    <m/>
    <n v="4878"/>
    <n v="3009"/>
    <n v="1343"/>
    <d v="2024-05-18T00:00:00"/>
  </r>
  <r>
    <n v="567"/>
    <s v="Reimbursement Sent"/>
    <m/>
    <x v="94"/>
    <x v="13"/>
    <n v="0"/>
    <x v="2"/>
    <x v="0"/>
    <n v="0"/>
    <n v="0"/>
    <x v="570"/>
    <s v="GameCo"/>
    <x v="6"/>
    <n v="4560"/>
    <n v="1"/>
    <n v="4560"/>
    <n v="3460"/>
    <n v="1100"/>
    <n v="273"/>
    <s v="Percentage"/>
    <n v="301.60000000000002"/>
    <n v="146"/>
    <n v="110"/>
    <n v="45.6"/>
    <n v="1975"/>
    <n v="6769"/>
    <n v="1344"/>
    <d v="2024-05-18T00:00:00"/>
  </r>
  <r>
    <n v="568"/>
    <s v="Reimbursement Sent"/>
    <m/>
    <x v="94"/>
    <x v="13"/>
    <n v="0"/>
    <x v="2"/>
    <x v="0"/>
    <n v="0"/>
    <n v="0"/>
    <x v="571"/>
    <e v="#N/A"/>
    <x v="25"/>
    <n v="4000"/>
    <n v="1"/>
    <n v="4000"/>
    <n v="3000"/>
    <n v="1000"/>
    <n v="240"/>
    <s v="Percentage"/>
    <n v="265"/>
    <n v="125"/>
    <n v="100"/>
    <n v="40"/>
    <n v="1975"/>
    <n v="6770"/>
    <n v="1344"/>
    <d v="2024-05-18T00:00:00"/>
  </r>
  <r>
    <n v="569"/>
    <s v="Reimbursement Sent"/>
    <m/>
    <x v="94"/>
    <x v="18"/>
    <n v="0"/>
    <x v="2"/>
    <x v="0"/>
    <s v="M Comella Enterprises"/>
    <n v="82.8"/>
    <x v="572"/>
    <s v="GameCo"/>
    <x v="1"/>
    <n v="5520"/>
    <n v="1"/>
    <n v="5520"/>
    <n v="4560"/>
    <n v="960"/>
    <n v="331"/>
    <s v="Percentage"/>
    <n v="337.2"/>
    <n v="186"/>
    <n v="96"/>
    <n v="55.2"/>
    <n v="38820118"/>
    <n v="6776"/>
    <n v="1345"/>
    <d v="2024-05-18T00:00:00"/>
  </r>
  <r>
    <n v="570"/>
    <s v="Reimbursement Sent"/>
    <m/>
    <x v="94"/>
    <x v="46"/>
    <n v="0"/>
    <x v="2"/>
    <x v="0"/>
    <n v="0"/>
    <n v="0"/>
    <x v="573"/>
    <s v="GameCo"/>
    <x v="1"/>
    <n v="5520"/>
    <n v="1"/>
    <n v="5520"/>
    <n v="4560"/>
    <n v="960"/>
    <n v="331"/>
    <s v="Percentage"/>
    <n v="337.2"/>
    <n v="186"/>
    <n v="96"/>
    <n v="55.2"/>
    <n v="38820117"/>
    <n v="6777"/>
    <n v="1346"/>
    <d v="2024-05-18T00:00:00"/>
  </r>
  <r>
    <n v="571"/>
    <s v="Reimbursement Sent"/>
    <m/>
    <x v="95"/>
    <x v="67"/>
    <n v="0"/>
    <x v="2"/>
    <x v="0"/>
    <n v="0"/>
    <n v="0"/>
    <x v="574"/>
    <s v="GameCo"/>
    <x v="0"/>
    <n v="3000"/>
    <n v="1"/>
    <n v="3000"/>
    <n v="2250"/>
    <n v="750"/>
    <n v="180"/>
    <s v="Percentage"/>
    <n v="207"/>
    <n v="102"/>
    <n v="75"/>
    <n v="30"/>
    <n v="38820119"/>
    <n v="6778"/>
    <n v="1347"/>
    <d v="2024-05-19T00:00:00"/>
  </r>
  <r>
    <n v="572"/>
    <s v="Reimbursement Sent"/>
    <m/>
    <x v="95"/>
    <x v="30"/>
    <n v="0"/>
    <x v="4"/>
    <x v="0"/>
    <s v="Combros"/>
    <n v="82.8"/>
    <x v="575"/>
    <s v="GameCo"/>
    <x v="1"/>
    <n v="5520"/>
    <n v="1"/>
    <n v="5520"/>
    <n v="4560"/>
    <n v="960"/>
    <n v="331"/>
    <s v="Flat Per Ticket"/>
    <n v="358.8"/>
    <n v="186"/>
    <n v="172.8"/>
    <m/>
    <n v="2733"/>
    <n v="8444"/>
    <n v="1348"/>
    <d v="2024-05-19T00:00:00"/>
  </r>
  <r>
    <n v="573"/>
    <s v="Reimbursement Sent"/>
    <m/>
    <x v="95"/>
    <x v="30"/>
    <n v="0"/>
    <x v="4"/>
    <x v="0"/>
    <s v="Combros"/>
    <n v="82.8"/>
    <x v="576"/>
    <s v="GameCo"/>
    <x v="1"/>
    <n v="5520"/>
    <n v="1"/>
    <n v="5520"/>
    <n v="4560"/>
    <n v="960"/>
    <n v="331"/>
    <s v="Flat Per Ticket"/>
    <n v="358.8"/>
    <n v="186"/>
    <n v="172.8"/>
    <m/>
    <n v="2733"/>
    <n v="8445"/>
    <n v="1348"/>
    <d v="2024-05-19T00:00:00"/>
  </r>
  <r>
    <n v="574"/>
    <s v="Reimbursement Sent"/>
    <m/>
    <x v="96"/>
    <x v="28"/>
    <n v="0"/>
    <x v="2"/>
    <x v="0"/>
    <s v="Combros"/>
    <n v="60"/>
    <x v="577"/>
    <s v="GameCo"/>
    <x v="61"/>
    <n v="4000"/>
    <n v="1"/>
    <n v="4000"/>
    <n v="3002"/>
    <n v="998"/>
    <n v="240"/>
    <s v="Percentage"/>
    <n v="274"/>
    <n v="134"/>
    <n v="100"/>
    <n v="40"/>
    <n v="613"/>
    <n v="6771"/>
    <n v="1349"/>
    <d v="2024-05-20T00:00:00"/>
  </r>
  <r>
    <n v="575"/>
    <s v="Reimbursement Sent"/>
    <m/>
    <x v="96"/>
    <x v="28"/>
    <n v="0"/>
    <x v="2"/>
    <x v="0"/>
    <s v="Combros"/>
    <n v="60"/>
    <x v="578"/>
    <s v="GameCo"/>
    <x v="57"/>
    <n v="4000"/>
    <n v="1"/>
    <n v="4000"/>
    <n v="3000"/>
    <n v="1000"/>
    <n v="240"/>
    <s v="Percentage"/>
    <n v="274"/>
    <n v="134"/>
    <n v="100"/>
    <n v="40"/>
    <n v="613"/>
    <n v="6772"/>
    <n v="1349"/>
    <d v="2024-05-20T00:00:00"/>
  </r>
  <r>
    <n v="576"/>
    <s v="Reimbursement Sent"/>
    <m/>
    <x v="96"/>
    <x v="28"/>
    <n v="0"/>
    <x v="2"/>
    <x v="0"/>
    <s v="Combros"/>
    <n v="82.8"/>
    <x v="579"/>
    <s v="GameCo"/>
    <x v="1"/>
    <n v="5520"/>
    <n v="1"/>
    <n v="5520"/>
    <n v="4560"/>
    <n v="960"/>
    <n v="331"/>
    <s v="Percentage"/>
    <n v="337.2"/>
    <n v="186"/>
    <n v="96"/>
    <n v="55.2"/>
    <n v="613"/>
    <n v="6773"/>
    <n v="1349"/>
    <d v="2024-05-20T00:00:00"/>
  </r>
  <r>
    <n v="577"/>
    <s v="Reimbursement Sent"/>
    <m/>
    <x v="96"/>
    <x v="28"/>
    <n v="0"/>
    <x v="2"/>
    <x v="0"/>
    <s v="Combros"/>
    <n v="94.8"/>
    <x v="580"/>
    <s v="GameCo"/>
    <x v="27"/>
    <n v="6320"/>
    <n v="1"/>
    <n v="6320"/>
    <n v="4745"/>
    <n v="1575"/>
    <n v="379"/>
    <s v="Percentage"/>
    <n v="433.2"/>
    <n v="212"/>
    <n v="158"/>
    <n v="63.2"/>
    <n v="613"/>
    <n v="6774"/>
    <n v="1349"/>
    <d v="2024-05-20T00:00:00"/>
  </r>
  <r>
    <n v="578"/>
    <s v="Reimbursement Sent"/>
    <m/>
    <x v="96"/>
    <x v="28"/>
    <n v="0"/>
    <x v="2"/>
    <x v="0"/>
    <s v="Combros"/>
    <n v="68.400000000000006"/>
    <x v="581"/>
    <s v="GameCo"/>
    <x v="6"/>
    <n v="4560"/>
    <n v="1"/>
    <n v="4560"/>
    <n v="3460"/>
    <n v="1100"/>
    <n v="273"/>
    <s v="Percentage"/>
    <n v="301.60000000000002"/>
    <n v="146"/>
    <n v="110"/>
    <n v="45.6"/>
    <n v="613"/>
    <n v="6775"/>
    <n v="1349"/>
    <d v="2024-05-20T00:00:00"/>
  </r>
  <r>
    <n v="579"/>
    <s v="Reimbursement Sent"/>
    <m/>
    <x v="96"/>
    <x v="32"/>
    <n v="0"/>
    <x v="2"/>
    <x v="0"/>
    <s v="Combros"/>
    <n v="82.8"/>
    <x v="582"/>
    <s v="GameCo"/>
    <x v="1"/>
    <n v="5520"/>
    <n v="1"/>
    <n v="5520"/>
    <n v="4560"/>
    <n v="960"/>
    <n v="331"/>
    <s v="Percentage"/>
    <n v="337.2"/>
    <n v="186"/>
    <n v="96"/>
    <n v="55.2"/>
    <n v="38835018"/>
    <n v="6783"/>
    <n v="1350"/>
    <d v="2024-05-20T00:00:00"/>
  </r>
  <r>
    <n v="580"/>
    <s v="Reimbursement Sent"/>
    <m/>
    <x v="96"/>
    <x v="27"/>
    <n v="0"/>
    <x v="4"/>
    <x v="0"/>
    <n v="0"/>
    <n v="0"/>
    <x v="583"/>
    <s v="GameCo"/>
    <x v="1"/>
    <n v="5520"/>
    <n v="1"/>
    <n v="5520"/>
    <n v="4560"/>
    <n v="960"/>
    <n v="331"/>
    <s v="Flat Per Ticket"/>
    <n v="358.8"/>
    <n v="186"/>
    <n v="172.8"/>
    <m/>
    <n v="3958"/>
    <n v="8446"/>
    <n v="1351"/>
    <d v="2024-05-20T00:00:00"/>
  </r>
  <r>
    <n v="581"/>
    <s v="Reimbursement Sent"/>
    <m/>
    <x v="96"/>
    <x v="27"/>
    <n v="0"/>
    <x v="4"/>
    <x v="0"/>
    <n v="0"/>
    <n v="0"/>
    <x v="584"/>
    <s v="GameCo"/>
    <x v="1"/>
    <n v="5520"/>
    <n v="1"/>
    <n v="5520"/>
    <n v="4560"/>
    <n v="960"/>
    <n v="331"/>
    <s v="Flat Per Ticket"/>
    <n v="358.8"/>
    <n v="186"/>
    <n v="172.8"/>
    <m/>
    <n v="3958"/>
    <n v="8447"/>
    <n v="1351"/>
    <d v="2024-05-20T00:00:00"/>
  </r>
  <r>
    <n v="582"/>
    <s v="Reimbursement Sent"/>
    <m/>
    <x v="96"/>
    <x v="68"/>
    <n v="0"/>
    <x v="0"/>
    <x v="0"/>
    <s v="B and B Music"/>
    <n v="60"/>
    <x v="585"/>
    <s v="GameCo"/>
    <x v="48"/>
    <n v="4000"/>
    <n v="1"/>
    <n v="4000"/>
    <n v="3102"/>
    <n v="898"/>
    <n v="240"/>
    <s v="Flat Per Ticket"/>
    <n v="260"/>
    <n v="134"/>
    <n v="126"/>
    <m/>
    <n v="1001"/>
    <n v="10103"/>
    <n v="1352"/>
    <d v="2024-05-20T00:00:00"/>
  </r>
  <r>
    <n v="583"/>
    <s v="Reimbursement Sent"/>
    <m/>
    <x v="96"/>
    <x v="68"/>
    <n v="0"/>
    <x v="0"/>
    <x v="0"/>
    <s v="B and B Music"/>
    <n v="60"/>
    <x v="586"/>
    <s v="GameCo"/>
    <x v="44"/>
    <n v="4000"/>
    <n v="1"/>
    <n v="4000"/>
    <n v="3102"/>
    <n v="898"/>
    <n v="240"/>
    <s v="Flat Per Ticket"/>
    <n v="260"/>
    <n v="134"/>
    <n v="126"/>
    <m/>
    <n v="1001"/>
    <n v="10104"/>
    <n v="1352"/>
    <d v="2024-05-20T00:00:00"/>
  </r>
  <r>
    <n v="584"/>
    <s v="Reimbursement Sent"/>
    <m/>
    <x v="96"/>
    <x v="68"/>
    <n v="0"/>
    <x v="0"/>
    <x v="0"/>
    <s v="B and B Music"/>
    <n v="60"/>
    <x v="587"/>
    <s v="GameCo"/>
    <x v="61"/>
    <n v="4000"/>
    <n v="1"/>
    <n v="4000"/>
    <n v="3102"/>
    <n v="898"/>
    <n v="240"/>
    <s v="Flat Per Ticket"/>
    <n v="260"/>
    <n v="134"/>
    <n v="126"/>
    <m/>
    <n v="1001"/>
    <n v="10105"/>
    <n v="1352"/>
    <d v="2024-05-20T00:00:00"/>
  </r>
  <r>
    <n v="585"/>
    <s v="Reimbursement Sent"/>
    <m/>
    <x v="96"/>
    <x v="52"/>
    <n v="0"/>
    <x v="0"/>
    <x v="0"/>
    <n v="0"/>
    <n v="0"/>
    <x v="588"/>
    <s v="GameCo"/>
    <x v="0"/>
    <n v="3000"/>
    <n v="1"/>
    <n v="3000"/>
    <n v="2250"/>
    <n v="750"/>
    <n v="180"/>
    <s v="Flat Per Ticket"/>
    <n v="195"/>
    <n v="102"/>
    <n v="93"/>
    <m/>
    <n v="7484"/>
    <n v="10106"/>
    <n v="1353"/>
    <d v="2024-05-20T00:00:00"/>
  </r>
  <r>
    <n v="586"/>
    <s v="Reimbursement Sent"/>
    <m/>
    <x v="97"/>
    <x v="36"/>
    <n v="0"/>
    <x v="5"/>
    <x v="0"/>
    <s v="M Comella Enterprises"/>
    <n v="82.8"/>
    <x v="589"/>
    <s v="GameCo"/>
    <x v="1"/>
    <n v="5520"/>
    <n v="1"/>
    <n v="5520"/>
    <n v="4560"/>
    <n v="960"/>
    <n v="331"/>
    <s v="Flat Per Ticket"/>
    <n v="358.8"/>
    <n v="186"/>
    <n v="172.8"/>
    <m/>
    <n v="7140"/>
    <n v="1162"/>
    <n v="1354"/>
    <d v="2024-05-21T00:00:00"/>
  </r>
  <r>
    <n v="587"/>
    <s v="Reimbursement Sent"/>
    <m/>
    <x v="97"/>
    <x v="36"/>
    <n v="0"/>
    <x v="5"/>
    <x v="0"/>
    <s v="M Comella Enterprises"/>
    <n v="82.8"/>
    <x v="590"/>
    <s v="GameCo"/>
    <x v="1"/>
    <n v="5520"/>
    <n v="1"/>
    <n v="5520"/>
    <n v="4560"/>
    <n v="960"/>
    <n v="331"/>
    <s v="Flat Per Ticket"/>
    <n v="358.8"/>
    <n v="186"/>
    <n v="172.8"/>
    <m/>
    <n v="7140"/>
    <n v="1163"/>
    <n v="1354"/>
    <d v="2024-05-21T00:00:00"/>
  </r>
  <r>
    <n v="588"/>
    <s v="Reimbursement Sent"/>
    <m/>
    <x v="97"/>
    <x v="23"/>
    <n v="0"/>
    <x v="2"/>
    <x v="0"/>
    <s v="M Comella Enterprises"/>
    <n v="45"/>
    <x v="591"/>
    <s v="GameCo"/>
    <x v="0"/>
    <n v="3000"/>
    <n v="1"/>
    <n v="3000"/>
    <n v="2250"/>
    <n v="750"/>
    <n v="180"/>
    <s v="Percentage"/>
    <n v="207"/>
    <n v="102"/>
    <n v="75"/>
    <n v="30"/>
    <n v="275"/>
    <n v="6779"/>
    <n v="1355"/>
    <d v="2024-05-21T00:00:00"/>
  </r>
  <r>
    <n v="589"/>
    <s v="Reimbursement Sent"/>
    <m/>
    <x v="97"/>
    <x v="23"/>
    <n v="0"/>
    <x v="2"/>
    <x v="0"/>
    <s v="M Comella Enterprises"/>
    <n v="82.8"/>
    <x v="592"/>
    <s v="GameCo"/>
    <x v="1"/>
    <n v="5520"/>
    <n v="1"/>
    <n v="5520"/>
    <n v="4560"/>
    <n v="960"/>
    <n v="331"/>
    <s v="Percentage"/>
    <n v="337.2"/>
    <n v="186"/>
    <n v="96"/>
    <n v="55.2"/>
    <n v="275"/>
    <n v="6780"/>
    <n v="1355"/>
    <d v="2024-05-21T00:00:00"/>
  </r>
  <r>
    <n v="590"/>
    <s v="Reimbursement Sent"/>
    <m/>
    <x v="97"/>
    <x v="34"/>
    <n v="0"/>
    <x v="2"/>
    <x v="0"/>
    <s v="M Comella Enterprises"/>
    <n v="86.4"/>
    <x v="593"/>
    <s v="Bingo Boss"/>
    <x v="62"/>
    <n v="5760"/>
    <n v="1"/>
    <n v="5760"/>
    <n v="4390"/>
    <n v="1370"/>
    <n v="345"/>
    <s v="Percentage"/>
    <n v="447.73"/>
    <n v="253.13"/>
    <n v="137"/>
    <n v="57.6"/>
    <n v="38835021"/>
    <n v="6785"/>
    <n v="1356"/>
    <d v="2024-05-21T00:00:00"/>
  </r>
  <r>
    <n v="591"/>
    <s v="Reimbursement Sent"/>
    <m/>
    <x v="98"/>
    <x v="37"/>
    <n v="0"/>
    <x v="2"/>
    <x v="0"/>
    <s v="M Comella Enterprises"/>
    <n v="45"/>
    <x v="594"/>
    <s v="GameCo"/>
    <x v="0"/>
    <n v="3000"/>
    <n v="1"/>
    <n v="3000"/>
    <n v="2250"/>
    <n v="750"/>
    <n v="180"/>
    <s v="Percentage"/>
    <n v="207"/>
    <n v="102"/>
    <n v="75"/>
    <n v="30"/>
    <n v="5937"/>
    <n v="6781"/>
    <n v="1357"/>
    <d v="2024-05-24T00:00:00"/>
  </r>
  <r>
    <n v="592"/>
    <s v="Reimbursement Sent"/>
    <m/>
    <x v="98"/>
    <x v="37"/>
    <n v="0"/>
    <x v="2"/>
    <x v="0"/>
    <s v="M Comella Enterprises"/>
    <n v="82.8"/>
    <x v="595"/>
    <s v="GameCo"/>
    <x v="1"/>
    <n v="5520"/>
    <n v="1"/>
    <n v="5520"/>
    <n v="4560"/>
    <n v="960"/>
    <n v="331"/>
    <s v="Percentage"/>
    <n v="337.2"/>
    <n v="186"/>
    <n v="96"/>
    <n v="55.2"/>
    <n v="6098"/>
    <n v="6782"/>
    <n v="1357"/>
    <d v="2024-05-24T00:00:00"/>
  </r>
  <r>
    <n v="593"/>
    <s v="Reimbursement Sent"/>
    <m/>
    <x v="98"/>
    <x v="0"/>
    <s v="Melron Inc DBA Mulligans"/>
    <x v="0"/>
    <x v="0"/>
    <n v="0"/>
    <n v="0"/>
    <x v="596"/>
    <s v="GameCo"/>
    <x v="13"/>
    <n v="9959"/>
    <n v="1"/>
    <n v="9959"/>
    <n v="7840"/>
    <n v="2119"/>
    <n v="597"/>
    <s v="Flat Per Ticket"/>
    <n v="647.34"/>
    <n v="360"/>
    <n v="287.33999999999997"/>
    <m/>
    <n v="2953"/>
    <n v="10107"/>
    <n v="1358"/>
    <d v="2024-05-24T00:00:00"/>
  </r>
  <r>
    <n v="594"/>
    <s v="Reimbursement Sent"/>
    <m/>
    <x v="98"/>
    <x v="0"/>
    <s v="Melron Inc DBA Mulligans"/>
    <x v="0"/>
    <x v="0"/>
    <n v="0"/>
    <n v="0"/>
    <x v="597"/>
    <s v="GameCo"/>
    <x v="27"/>
    <n v="6320"/>
    <n v="1"/>
    <n v="6320"/>
    <n v="4745"/>
    <n v="1575"/>
    <n v="379"/>
    <s v="Flat Per Ticket"/>
    <n v="410.8"/>
    <n v="212"/>
    <n v="198.8"/>
    <m/>
    <n v="2953"/>
    <n v="10108"/>
    <n v="1358"/>
    <d v="2024-05-24T00:00:00"/>
  </r>
  <r>
    <n v="595"/>
    <s v="Reimbursement Sent"/>
    <m/>
    <x v="98"/>
    <x v="0"/>
    <s v="Melron Inc DBA Mulligans"/>
    <x v="0"/>
    <x v="0"/>
    <n v="0"/>
    <n v="0"/>
    <x v="598"/>
    <s v="GameCo"/>
    <x v="63"/>
    <n v="6320"/>
    <n v="1"/>
    <n v="6320"/>
    <n v="4745"/>
    <n v="1575"/>
    <n v="379"/>
    <s v="Flat Per Ticket"/>
    <n v="410.8"/>
    <n v="212"/>
    <n v="198.8"/>
    <m/>
    <n v="2953"/>
    <n v="10109"/>
    <n v="1358"/>
    <d v="2024-05-24T00:00:00"/>
  </r>
  <r>
    <n v="596"/>
    <s v="Reimbursement Sent"/>
    <m/>
    <x v="98"/>
    <x v="0"/>
    <s v="Melron Inc DBA Mulligans"/>
    <x v="0"/>
    <x v="0"/>
    <n v="0"/>
    <n v="0"/>
    <x v="599"/>
    <s v="GameCo"/>
    <x v="1"/>
    <n v="5520"/>
    <n v="1"/>
    <n v="5520"/>
    <n v="4560"/>
    <n v="960"/>
    <n v="331"/>
    <s v="Flat Per Ticket"/>
    <n v="358.8"/>
    <n v="186"/>
    <n v="172.8"/>
    <m/>
    <n v="2953"/>
    <n v="10110"/>
    <n v="1358"/>
    <d v="2024-05-24T00:00:00"/>
  </r>
  <r>
    <n v="597"/>
    <s v="Reimbursement Sent"/>
    <m/>
    <x v="98"/>
    <x v="0"/>
    <s v="Melron Inc DBA Mulligans"/>
    <x v="0"/>
    <x v="0"/>
    <n v="0"/>
    <n v="0"/>
    <x v="600"/>
    <s v="GameCo"/>
    <x v="1"/>
    <n v="5520"/>
    <n v="1"/>
    <n v="5520"/>
    <n v="4560"/>
    <n v="960"/>
    <n v="331"/>
    <s v="Flat Per Ticket"/>
    <n v="358.8"/>
    <n v="186"/>
    <n v="172.8"/>
    <m/>
    <n v="2953"/>
    <n v="10111"/>
    <n v="1358"/>
    <d v="2024-05-24T00:00:00"/>
  </r>
  <r>
    <n v="598"/>
    <s v="Reimbursement Sent"/>
    <m/>
    <x v="99"/>
    <x v="20"/>
    <n v="0"/>
    <x v="2"/>
    <x v="0"/>
    <n v="0"/>
    <n v="0"/>
    <x v="601"/>
    <s v="GameCo"/>
    <x v="6"/>
    <n v="4560"/>
    <n v="1"/>
    <n v="4560"/>
    <n v="3460"/>
    <n v="1100"/>
    <n v="273"/>
    <s v="Percentage"/>
    <n v="301.60000000000002"/>
    <n v="146"/>
    <n v="110"/>
    <n v="45.6"/>
    <n v="1050"/>
    <n v="6784"/>
    <n v="1359"/>
    <d v="2024-05-25T00:00:00"/>
  </r>
  <r>
    <n v="599"/>
    <s v="Reimbursement Sent"/>
    <m/>
    <x v="99"/>
    <x v="26"/>
    <n v="0"/>
    <x v="4"/>
    <x v="0"/>
    <s v="M Comella Enterprises"/>
    <n v="82.8"/>
    <x v="602"/>
    <s v="GameCo"/>
    <x v="1"/>
    <n v="5520"/>
    <n v="1"/>
    <n v="5520"/>
    <n v="4560"/>
    <n v="960"/>
    <n v="331"/>
    <s v="Flat Per Ticket"/>
    <n v="358.8"/>
    <n v="186"/>
    <n v="172.8"/>
    <m/>
    <n v="38835020"/>
    <n v="8448"/>
    <n v="1360"/>
    <d v="2024-05-25T00:00:00"/>
  </r>
  <r>
    <n v="600"/>
    <s v="Reimbursement Sent"/>
    <m/>
    <x v="99"/>
    <x v="11"/>
    <n v="0"/>
    <x v="4"/>
    <x v="0"/>
    <n v="0"/>
    <n v="0"/>
    <x v="603"/>
    <s v="Bingo Boss"/>
    <x v="62"/>
    <n v="5760"/>
    <n v="1"/>
    <n v="5760"/>
    <n v="4390"/>
    <n v="1370"/>
    <n v="345"/>
    <s v="Flat Per Ticket"/>
    <n v="460.8"/>
    <n v="253.13"/>
    <n v="207.67"/>
    <m/>
    <n v="38835022"/>
    <n v="8449"/>
    <n v="1361"/>
    <d v="2024-05-25T00:00:00"/>
  </r>
  <r>
    <n v="601"/>
    <s v="Reimbursement Sent"/>
    <m/>
    <x v="99"/>
    <x v="3"/>
    <n v="0"/>
    <x v="0"/>
    <x v="0"/>
    <s v="M Comella Enterprises"/>
    <n v="82.8"/>
    <x v="604"/>
    <s v="GameCo"/>
    <x v="1"/>
    <n v="5520"/>
    <n v="1"/>
    <n v="5520"/>
    <n v="4560"/>
    <n v="960"/>
    <n v="331"/>
    <s v="Flat Per Ticket"/>
    <n v="358.8"/>
    <n v="186"/>
    <n v="172.8"/>
    <m/>
    <n v="38835019"/>
    <n v="10112"/>
    <n v="1362"/>
    <d v="2024-05-25T00:00:00"/>
  </r>
  <r>
    <n v="602"/>
    <s v="Reimbursement Sent"/>
    <m/>
    <x v="100"/>
    <x v="69"/>
    <n v="0"/>
    <x v="2"/>
    <x v="0"/>
    <n v="0"/>
    <n v="0"/>
    <x v="605"/>
    <s v="GameCo"/>
    <x v="0"/>
    <n v="3000"/>
    <n v="1"/>
    <n v="3000"/>
    <n v="2250"/>
    <n v="750"/>
    <n v="180"/>
    <s v="Percentage"/>
    <n v="207"/>
    <n v="102"/>
    <n v="75"/>
    <n v="30"/>
    <n v="38876070"/>
    <n v="6801"/>
    <n v="1363"/>
    <d v="2024-05-26T00:00:00"/>
  </r>
  <r>
    <n v="603"/>
    <s v="Reimbursement Sent"/>
    <m/>
    <x v="100"/>
    <x v="30"/>
    <n v="0"/>
    <x v="4"/>
    <x v="0"/>
    <s v="Combros"/>
    <n v="82.8"/>
    <x v="606"/>
    <s v="GameCo"/>
    <x v="1"/>
    <n v="5520"/>
    <n v="1"/>
    <n v="5520"/>
    <n v="4560"/>
    <n v="960"/>
    <n v="331"/>
    <s v="Flat Per Ticket"/>
    <n v="358.8"/>
    <n v="186"/>
    <n v="172.8"/>
    <m/>
    <n v="2738"/>
    <n v="8451"/>
    <n v="1364"/>
    <d v="2024-05-26T00:00:00"/>
  </r>
  <r>
    <n v="604"/>
    <s v="Reimbursement Sent"/>
    <m/>
    <x v="100"/>
    <x v="42"/>
    <n v="0"/>
    <x v="0"/>
    <x v="0"/>
    <n v="0"/>
    <n v="0"/>
    <x v="607"/>
    <s v="GameCo"/>
    <x v="44"/>
    <n v="6320"/>
    <n v="1"/>
    <n v="6320"/>
    <n v="4745"/>
    <n v="1575"/>
    <n v="379"/>
    <s v="Flat Per Ticket"/>
    <n v="410.8"/>
    <n v="212"/>
    <n v="198.8"/>
    <m/>
    <n v="412200500074"/>
    <n v="10115"/>
    <n v="1365"/>
    <d v="2024-05-26T00:00:00"/>
  </r>
  <r>
    <n v="605"/>
    <s v="Reimbursement Sent"/>
    <m/>
    <x v="100"/>
    <x v="42"/>
    <n v="0"/>
    <x v="0"/>
    <x v="0"/>
    <n v="0"/>
    <n v="0"/>
    <x v="608"/>
    <s v="GameCo"/>
    <x v="21"/>
    <n v="6320"/>
    <n v="1"/>
    <n v="6320"/>
    <n v="4745"/>
    <n v="1575"/>
    <n v="379"/>
    <s v="Flat Per Ticket"/>
    <n v="410.8"/>
    <n v="212"/>
    <n v="198.8"/>
    <m/>
    <n v="412200500074"/>
    <n v="10116"/>
    <n v="1365"/>
    <d v="2024-05-26T00:00:00"/>
  </r>
  <r>
    <n v="606"/>
    <s v="Reimbursement Sent"/>
    <m/>
    <x v="100"/>
    <x v="42"/>
    <n v="0"/>
    <x v="0"/>
    <x v="0"/>
    <n v="0"/>
    <n v="0"/>
    <x v="609"/>
    <s v="GameCo"/>
    <x v="27"/>
    <n v="6320"/>
    <n v="1"/>
    <n v="6320"/>
    <n v="4745"/>
    <n v="1575"/>
    <n v="379"/>
    <s v="Flat Per Ticket"/>
    <n v="410.8"/>
    <n v="212"/>
    <n v="198.8"/>
    <m/>
    <n v="412200500074"/>
    <n v="10117"/>
    <n v="1365"/>
    <d v="2024-05-26T00:00:00"/>
  </r>
  <r>
    <n v="607"/>
    <s v="Reimbursement Sent"/>
    <m/>
    <x v="101"/>
    <x v="19"/>
    <n v="0"/>
    <x v="5"/>
    <x v="0"/>
    <s v="M Comella Enterprises"/>
    <n v="82.8"/>
    <x v="610"/>
    <s v="GameCo"/>
    <x v="1"/>
    <n v="5520"/>
    <n v="1"/>
    <n v="5520"/>
    <n v="4560"/>
    <n v="960"/>
    <n v="331"/>
    <s v="Flat Per Ticket"/>
    <n v="358.8"/>
    <n v="186"/>
    <n v="172.8"/>
    <m/>
    <n v="3392"/>
    <n v="1169"/>
    <n v="1366"/>
    <d v="2024-05-27T00:00:00"/>
  </r>
  <r>
    <n v="608"/>
    <s v="Reimbursement Sent"/>
    <m/>
    <x v="101"/>
    <x v="19"/>
    <n v="0"/>
    <x v="5"/>
    <x v="0"/>
    <s v="M Comella Enterprises"/>
    <n v="82.8"/>
    <x v="611"/>
    <s v="GameCo"/>
    <x v="1"/>
    <n v="5520"/>
    <n v="1"/>
    <n v="5520"/>
    <n v="4560"/>
    <n v="960"/>
    <n v="331"/>
    <s v="Flat Per Ticket"/>
    <n v="358.8"/>
    <n v="186"/>
    <n v="172.8"/>
    <m/>
    <n v="3393"/>
    <n v="1179"/>
    <n v="1366"/>
    <d v="2024-05-27T00:00:00"/>
  </r>
  <r>
    <n v="609"/>
    <s v="Reimbursement Sent"/>
    <m/>
    <x v="101"/>
    <x v="7"/>
    <n v="0"/>
    <x v="2"/>
    <x v="0"/>
    <s v="Greg Brown"/>
    <n v="80"/>
    <x v="612"/>
    <s v="GameCo"/>
    <x v="48"/>
    <n v="4000"/>
    <n v="1"/>
    <n v="4000"/>
    <n v="3102"/>
    <n v="898"/>
    <n v="240"/>
    <s v="Percentage"/>
    <n v="264"/>
    <n v="134"/>
    <n v="90"/>
    <n v="40"/>
    <n v="5123"/>
    <n v="6787"/>
    <n v="1367"/>
    <d v="2024-05-27T00:00:00"/>
  </r>
  <r>
    <n v="610"/>
    <s v="Reimbursement Sent"/>
    <m/>
    <x v="101"/>
    <x v="7"/>
    <n v="0"/>
    <x v="2"/>
    <x v="0"/>
    <s v="Greg Brown"/>
    <n v="80"/>
    <x v="613"/>
    <s v="GameCo"/>
    <x v="64"/>
    <n v="4000"/>
    <n v="1"/>
    <n v="4000"/>
    <n v="3102"/>
    <n v="898"/>
    <n v="240"/>
    <s v="Percentage"/>
    <n v="264"/>
    <n v="134"/>
    <n v="90"/>
    <n v="40"/>
    <n v="5123"/>
    <n v="6788"/>
    <n v="1367"/>
    <d v="2024-05-27T00:00:00"/>
  </r>
  <r>
    <n v="611"/>
    <s v="Reimbursement Sent"/>
    <m/>
    <x v="101"/>
    <x v="7"/>
    <n v="0"/>
    <x v="2"/>
    <x v="0"/>
    <s v="Greg Brown"/>
    <n v="80"/>
    <x v="614"/>
    <s v="GameCo"/>
    <x v="65"/>
    <n v="4000"/>
    <n v="1"/>
    <n v="4000"/>
    <n v="3102"/>
    <n v="898"/>
    <n v="240"/>
    <s v="Percentage"/>
    <n v="264"/>
    <n v="134"/>
    <n v="90"/>
    <n v="40"/>
    <n v="5123"/>
    <n v="6789"/>
    <n v="1367"/>
    <d v="2024-05-27T00:00:00"/>
  </r>
  <r>
    <n v="612"/>
    <s v="Reimbursement Sent"/>
    <m/>
    <x v="101"/>
    <x v="7"/>
    <n v="0"/>
    <x v="2"/>
    <x v="0"/>
    <s v="Greg Brown"/>
    <n v="80"/>
    <x v="615"/>
    <s v="GameCo"/>
    <x v="44"/>
    <n v="4000"/>
    <n v="1"/>
    <n v="4000"/>
    <n v="3102"/>
    <n v="898"/>
    <n v="240"/>
    <s v="Percentage"/>
    <n v="264"/>
    <n v="134"/>
    <n v="90"/>
    <n v="40"/>
    <n v="5123"/>
    <n v="6790"/>
    <n v="1367"/>
    <d v="2024-05-27T00:00:00"/>
  </r>
  <r>
    <n v="613"/>
    <s v="Reimbursement Sent"/>
    <m/>
    <x v="101"/>
    <x v="8"/>
    <n v="0"/>
    <x v="2"/>
    <x v="0"/>
    <s v="B and B Music"/>
    <n v="60"/>
    <x v="616"/>
    <s v="GameCo"/>
    <x v="51"/>
    <n v="4000"/>
    <n v="1"/>
    <n v="4000"/>
    <n v="3102"/>
    <n v="898"/>
    <n v="240"/>
    <s v="Percentage"/>
    <n v="264"/>
    <n v="134"/>
    <n v="90"/>
    <n v="40"/>
    <n v="5123"/>
    <n v="6791"/>
    <n v="1368"/>
    <d v="2024-05-27T00:00:00"/>
  </r>
  <r>
    <n v="614"/>
    <s v="Reimbursement Sent"/>
    <m/>
    <x v="101"/>
    <x v="8"/>
    <n v="0"/>
    <x v="2"/>
    <x v="0"/>
    <s v="B and B Music"/>
    <n v="60"/>
    <x v="617"/>
    <s v="GameCo"/>
    <x v="61"/>
    <n v="4000"/>
    <n v="1"/>
    <n v="4000"/>
    <n v="3102"/>
    <n v="898"/>
    <n v="240"/>
    <s v="Percentage"/>
    <n v="264"/>
    <n v="134"/>
    <n v="90"/>
    <n v="40"/>
    <n v="5123"/>
    <n v="6792"/>
    <n v="1368"/>
    <d v="2024-05-27T00:00:00"/>
  </r>
  <r>
    <n v="615"/>
    <s v="Reimbursement Sent"/>
    <m/>
    <x v="101"/>
    <x v="33"/>
    <n v="0"/>
    <x v="2"/>
    <x v="0"/>
    <n v="0"/>
    <n v="0"/>
    <x v="618"/>
    <s v="Bingo Boss"/>
    <x v="59"/>
    <n v="5628"/>
    <n v="1"/>
    <n v="5628"/>
    <n v="4528"/>
    <n v="1100"/>
    <n v="337"/>
    <s v="Percentage"/>
    <n v="412.04"/>
    <n v="245.76"/>
    <n v="110"/>
    <n v="56.28"/>
    <n v="10050"/>
    <n v="6793"/>
    <n v="1369"/>
    <d v="2024-05-27T00:00:00"/>
  </r>
  <r>
    <n v="616"/>
    <s v="Reimbursement Sent"/>
    <m/>
    <x v="101"/>
    <x v="33"/>
    <n v="0"/>
    <x v="2"/>
    <x v="0"/>
    <n v="0"/>
    <n v="0"/>
    <x v="619"/>
    <s v="GameCo"/>
    <x v="24"/>
    <n v="6320"/>
    <n v="1"/>
    <n v="6320"/>
    <n v="4745"/>
    <n v="1575"/>
    <n v="379"/>
    <s v="Percentage"/>
    <n v="433.2"/>
    <n v="212"/>
    <n v="158"/>
    <n v="63.2"/>
    <n v="10050"/>
    <n v="6794"/>
    <n v="1369"/>
    <d v="2024-05-27T00:00:00"/>
  </r>
  <r>
    <n v="617"/>
    <s v="Reimbursement Sent"/>
    <m/>
    <x v="101"/>
    <x v="45"/>
    <n v="0"/>
    <x v="2"/>
    <x v="0"/>
    <n v="0"/>
    <n v="0"/>
    <x v="620"/>
    <s v="Bingo Boss"/>
    <x v="59"/>
    <n v="5628"/>
    <n v="1"/>
    <n v="5628"/>
    <n v="4528"/>
    <n v="1100"/>
    <n v="337"/>
    <s v="Percentage"/>
    <n v="412.04"/>
    <n v="245.76"/>
    <n v="110"/>
    <n v="56.28"/>
    <n v="3551"/>
    <n v="6795"/>
    <n v="1370"/>
    <d v="2024-05-27T00:00:00"/>
  </r>
  <r>
    <n v="618"/>
    <s v="Reimbursement Sent"/>
    <m/>
    <x v="101"/>
    <x v="45"/>
    <n v="0"/>
    <x v="2"/>
    <x v="0"/>
    <n v="0"/>
    <n v="0"/>
    <x v="621"/>
    <s v="GameCo"/>
    <x v="22"/>
    <n v="6320"/>
    <n v="1"/>
    <n v="6320"/>
    <n v="4745"/>
    <n v="1575"/>
    <n v="379"/>
    <s v="Percentage"/>
    <n v="433.2"/>
    <n v="212"/>
    <n v="158"/>
    <n v="63.2"/>
    <n v="3551"/>
    <n v="6796"/>
    <n v="1370"/>
    <d v="2024-05-27T00:00:00"/>
  </r>
  <r>
    <n v="619"/>
    <s v="Reimbursement Sent"/>
    <m/>
    <x v="101"/>
    <x v="25"/>
    <n v="0"/>
    <x v="2"/>
    <x v="0"/>
    <n v="0"/>
    <n v="0"/>
    <x v="622"/>
    <s v="GameCo"/>
    <x v="1"/>
    <n v="5520"/>
    <n v="1"/>
    <n v="5520"/>
    <n v="4560"/>
    <n v="960"/>
    <n v="331"/>
    <s v="Percentage"/>
    <n v="337.2"/>
    <n v="186"/>
    <n v="96"/>
    <n v="55.2"/>
    <n v="38876067"/>
    <n v="6802"/>
    <n v="1371"/>
    <d v="2024-05-27T00:00:00"/>
  </r>
  <r>
    <n v="620"/>
    <s v="Reimbursement Sent"/>
    <m/>
    <x v="101"/>
    <x v="25"/>
    <n v="0"/>
    <x v="2"/>
    <x v="0"/>
    <n v="0"/>
    <n v="0"/>
    <x v="623"/>
    <s v="GameCo"/>
    <x v="1"/>
    <n v="5520"/>
    <n v="1"/>
    <n v="5520"/>
    <n v="4560"/>
    <n v="960"/>
    <n v="331"/>
    <s v="Percentage"/>
    <n v="337.2"/>
    <n v="186"/>
    <n v="96"/>
    <n v="55.2"/>
    <n v="38876066"/>
    <n v="6803"/>
    <n v="1371"/>
    <d v="2024-05-27T00:00:00"/>
  </r>
  <r>
    <n v="621"/>
    <s v="Reimbursement Sent"/>
    <m/>
    <x v="101"/>
    <x v="5"/>
    <n v="0"/>
    <x v="2"/>
    <x v="0"/>
    <s v="B and B Music"/>
    <n v="94.8"/>
    <x v="624"/>
    <s v="GameCo"/>
    <x v="24"/>
    <n v="6320"/>
    <n v="1"/>
    <n v="6320"/>
    <n v="4945"/>
    <n v="1375"/>
    <n v="379"/>
    <s v="Percentage"/>
    <n v="413.2"/>
    <n v="212"/>
    <n v="138"/>
    <n v="63.2"/>
    <s v="2L12977"/>
    <n v="6804"/>
    <n v="1372"/>
    <d v="2024-05-27T00:00:00"/>
  </r>
  <r>
    <n v="622"/>
    <s v="Reimbursement Sent"/>
    <m/>
    <x v="101"/>
    <x v="24"/>
    <n v="0"/>
    <x v="2"/>
    <x v="0"/>
    <n v="0"/>
    <n v="0"/>
    <x v="625"/>
    <s v="GameCo"/>
    <x v="1"/>
    <n v="5520"/>
    <n v="1"/>
    <n v="5520"/>
    <n v="4560"/>
    <n v="960"/>
    <n v="331"/>
    <s v="Percentage"/>
    <n v="337.2"/>
    <n v="186"/>
    <n v="96"/>
    <n v="55.2"/>
    <n v="38876065"/>
    <n v="6805"/>
    <n v="1373"/>
    <d v="2024-05-27T00:00:00"/>
  </r>
  <r>
    <n v="623"/>
    <s v="Reimbursement Sent"/>
    <m/>
    <x v="101"/>
    <x v="2"/>
    <n v="0"/>
    <x v="2"/>
    <x v="0"/>
    <n v="0"/>
    <n v="0"/>
    <x v="626"/>
    <s v="GameCo"/>
    <x v="0"/>
    <n v="3000"/>
    <n v="1"/>
    <n v="3000"/>
    <n v="2250"/>
    <n v="750"/>
    <n v="180"/>
    <s v="Percentage"/>
    <n v="207"/>
    <n v="102"/>
    <n v="75"/>
    <n v="30"/>
    <n v="38876071"/>
    <n v="6806"/>
    <n v="1374"/>
    <d v="2024-05-27T00:00:00"/>
  </r>
  <r>
    <n v="624"/>
    <s v="Reimbursement Sent"/>
    <m/>
    <x v="102"/>
    <x v="60"/>
    <n v="0"/>
    <x v="9"/>
    <x v="0"/>
    <s v="M Comella Enterprises"/>
    <n v="45"/>
    <x v="627"/>
    <s v="GameCo"/>
    <x v="0"/>
    <n v="3000"/>
    <n v="1"/>
    <n v="3000"/>
    <n v="2250"/>
    <n v="750"/>
    <n v="180"/>
    <s v="Flat Per Ticket"/>
    <n v="195"/>
    <n v="102"/>
    <n v="93"/>
    <m/>
    <n v="4842"/>
    <n v="3011"/>
    <n v="1375"/>
    <d v="2024-05-28T00:00:00"/>
  </r>
  <r>
    <n v="625"/>
    <s v="Reimbursement Sent"/>
    <m/>
    <x v="102"/>
    <x v="26"/>
    <n v="0"/>
    <x v="4"/>
    <x v="0"/>
    <s v="M Comella Enterprises"/>
    <n v="82.8"/>
    <x v="628"/>
    <s v="GameCo"/>
    <x v="1"/>
    <n v="5520"/>
    <n v="1"/>
    <n v="5520"/>
    <n v="4560"/>
    <n v="960"/>
    <n v="331"/>
    <s v="Flat Per Ticket"/>
    <n v="358.8"/>
    <n v="186"/>
    <n v="172.8"/>
    <m/>
    <n v="38876068"/>
    <n v="8452"/>
    <n v="1376"/>
    <d v="2024-05-28T00:00:00"/>
  </r>
  <r>
    <n v="626"/>
    <s v="Reimbursement Sent"/>
    <m/>
    <x v="102"/>
    <x v="70"/>
    <n v="0"/>
    <x v="0"/>
    <x v="0"/>
    <s v="Combros (GCFF)"/>
    <n v="60"/>
    <x v="629"/>
    <s v="GameCo"/>
    <x v="0"/>
    <n v="3000"/>
    <n v="1"/>
    <n v="3000"/>
    <n v="2250"/>
    <n v="750"/>
    <n v="180"/>
    <s v="Flat Per Ticket"/>
    <n v="195"/>
    <n v="102"/>
    <n v="93"/>
    <m/>
    <n v="2849"/>
    <n v="10118"/>
    <n v="1377"/>
    <d v="2024-05-28T00:00:00"/>
  </r>
  <r>
    <n v="627"/>
    <s v="Reimbursement Sent"/>
    <m/>
    <x v="103"/>
    <x v="67"/>
    <n v="0"/>
    <x v="2"/>
    <x v="0"/>
    <n v="0"/>
    <n v="0"/>
    <x v="630"/>
    <s v="GameCo"/>
    <x v="0"/>
    <n v="3000"/>
    <n v="1"/>
    <n v="3000"/>
    <n v="2250"/>
    <n v="750"/>
    <n v="180"/>
    <s v="Percentage"/>
    <n v="207"/>
    <n v="102"/>
    <n v="75"/>
    <n v="30"/>
    <n v="38916869"/>
    <n v="6828"/>
    <n v="1378"/>
    <d v="2024-05-30T00:00:00"/>
  </r>
  <r>
    <n v="628"/>
    <s v="Reimbursement Sent"/>
    <m/>
    <x v="104"/>
    <x v="34"/>
    <n v="0"/>
    <x v="2"/>
    <x v="0"/>
    <s v="M Comella Enterprises"/>
    <n v="86.4"/>
    <x v="631"/>
    <s v="Bingo Boss"/>
    <x v="62"/>
    <n v="5760"/>
    <n v="1"/>
    <n v="5760"/>
    <n v="4390"/>
    <n v="1370"/>
    <n v="345"/>
    <s v="Percentage"/>
    <n v="447.73"/>
    <n v="253.13"/>
    <n v="137"/>
    <n v="57.6"/>
    <n v="38876074"/>
    <n v="6807"/>
    <n v="1379"/>
    <d v="2024-05-31T00:00:00"/>
  </r>
  <r>
    <n v="629"/>
    <s v="Reimbursement Sent"/>
    <m/>
    <x v="104"/>
    <x v="0"/>
    <s v="Melron Inc DBA Mulligans"/>
    <x v="0"/>
    <x v="0"/>
    <n v="0"/>
    <n v="0"/>
    <x v="632"/>
    <s v="GameCo"/>
    <x v="23"/>
    <n v="6320"/>
    <n v="1"/>
    <n v="6320"/>
    <n v="4745"/>
    <n v="1575"/>
    <n v="379"/>
    <s v="Flat Per Ticket"/>
    <n v="410.8"/>
    <n v="212"/>
    <n v="198.8"/>
    <m/>
    <n v="2970"/>
    <n v="10119"/>
    <n v="1380"/>
    <d v="2024-05-31T00:00:00"/>
  </r>
  <r>
    <n v="630"/>
    <s v="Reimbursement Sent"/>
    <m/>
    <x v="104"/>
    <x v="0"/>
    <s v="Melron Inc DBA Mulligans"/>
    <x v="0"/>
    <x v="0"/>
    <n v="0"/>
    <n v="0"/>
    <x v="633"/>
    <s v="GameCo"/>
    <x v="1"/>
    <n v="5520"/>
    <n v="1"/>
    <n v="5520"/>
    <n v="4560"/>
    <n v="960"/>
    <n v="331"/>
    <s v="Flat Per Ticket"/>
    <n v="358.8"/>
    <n v="186"/>
    <n v="172.8"/>
    <m/>
    <n v="2970"/>
    <n v="10120"/>
    <n v="1380"/>
    <d v="2024-05-31T00:00:00"/>
  </r>
  <r>
    <n v="631"/>
    <s v="Reimbursement Sent"/>
    <m/>
    <x v="104"/>
    <x v="0"/>
    <s v="Melron Inc DBA Mulligans"/>
    <x v="0"/>
    <x v="0"/>
    <n v="0"/>
    <n v="0"/>
    <x v="634"/>
    <s v="GameCo"/>
    <x v="1"/>
    <n v="5520"/>
    <n v="1"/>
    <n v="5520"/>
    <n v="4560"/>
    <n v="960"/>
    <n v="331"/>
    <s v="Flat Per Ticket"/>
    <n v="358.8"/>
    <n v="186"/>
    <n v="172.8"/>
    <m/>
    <n v="2970"/>
    <n v="10121"/>
    <n v="1380"/>
    <d v="2024-05-31T00:00:00"/>
  </r>
  <r>
    <n v="632"/>
    <s v="Reimbursement Sent"/>
    <m/>
    <x v="104"/>
    <x v="0"/>
    <s v="Melron Inc DBA Mulligans"/>
    <x v="0"/>
    <x v="0"/>
    <n v="0"/>
    <n v="0"/>
    <x v="635"/>
    <s v="GameCo"/>
    <x v="1"/>
    <n v="5520"/>
    <n v="1"/>
    <n v="5520"/>
    <n v="4560"/>
    <n v="960"/>
    <n v="331"/>
    <s v="Flat Per Ticket"/>
    <n v="358.8"/>
    <n v="186"/>
    <n v="172.8"/>
    <m/>
    <n v="2970"/>
    <n v="10122"/>
    <n v="1380"/>
    <d v="2024-05-31T00:00:00"/>
  </r>
  <r>
    <n v="633"/>
    <s v="Reimbursement Sent"/>
    <m/>
    <x v="104"/>
    <x v="0"/>
    <s v="Melron Inc DBA Mulligans"/>
    <x v="0"/>
    <x v="0"/>
    <n v="0"/>
    <n v="0"/>
    <x v="636"/>
    <s v="GameCo"/>
    <x v="13"/>
    <n v="9959"/>
    <n v="1"/>
    <n v="9959"/>
    <n v="7840"/>
    <n v="2119"/>
    <n v="597"/>
    <s v="Flat Per Ticket"/>
    <n v="647.34"/>
    <n v="360"/>
    <n v="287.33999999999997"/>
    <m/>
    <n v="2970"/>
    <n v="10123"/>
    <n v="1380"/>
    <d v="2024-05-31T00:00:00"/>
  </r>
  <r>
    <n v="634"/>
    <s v="Reimbursement Sent"/>
    <m/>
    <x v="105"/>
    <x v="35"/>
    <n v="0"/>
    <x v="2"/>
    <x v="0"/>
    <s v="Combros"/>
    <n v="82.8"/>
    <x v="637"/>
    <s v="GameCo"/>
    <x v="1"/>
    <n v="5520"/>
    <n v="1"/>
    <n v="5520"/>
    <n v="4560"/>
    <n v="960"/>
    <n v="331"/>
    <s v="Percentage"/>
    <n v="337.2"/>
    <n v="186"/>
    <n v="96"/>
    <n v="55.2"/>
    <n v="606"/>
    <n v="6799"/>
    <n v="1381"/>
    <d v="2024-06-01T00:00:00"/>
  </r>
  <r>
    <n v="635"/>
    <s v="Reimbursement Sent"/>
    <m/>
    <x v="105"/>
    <x v="71"/>
    <n v="0"/>
    <x v="2"/>
    <x v="0"/>
    <n v="0"/>
    <n v="0"/>
    <x v="638"/>
    <s v="GameCo"/>
    <x v="1"/>
    <n v="5520"/>
    <n v="1"/>
    <n v="5520"/>
    <n v="4560"/>
    <n v="960"/>
    <n v="331"/>
    <s v="Percentage"/>
    <n v="337.2"/>
    <n v="186"/>
    <n v="96"/>
    <n v="55.2"/>
    <n v="1054"/>
    <n v="6800"/>
    <n v="1382"/>
    <d v="2024-06-01T00:00:00"/>
  </r>
  <r>
    <n v="636"/>
    <s v="Reimbursement Sent"/>
    <m/>
    <x v="105"/>
    <x v="18"/>
    <n v="0"/>
    <x v="2"/>
    <x v="0"/>
    <s v="M Comella Enterprises"/>
    <n v="82.8"/>
    <x v="639"/>
    <s v="GameCo"/>
    <x v="1"/>
    <n v="5520"/>
    <n v="1"/>
    <n v="5520"/>
    <n v="4560"/>
    <n v="960"/>
    <n v="331"/>
    <s v="Percentage"/>
    <n v="337.2"/>
    <n v="186"/>
    <n v="96"/>
    <n v="55.2"/>
    <n v="38876069"/>
    <n v="6808"/>
    <n v="1383"/>
    <d v="2024-06-01T00:00:00"/>
  </r>
  <r>
    <n v="637"/>
    <s v="Reimbursement Sent"/>
    <m/>
    <x v="105"/>
    <x v="67"/>
    <n v="0"/>
    <x v="2"/>
    <x v="0"/>
    <n v="0"/>
    <n v="0"/>
    <x v="640"/>
    <s v="GameCo"/>
    <x v="0"/>
    <n v="3000"/>
    <n v="1"/>
    <n v="3000"/>
    <n v="2250"/>
    <n v="750"/>
    <n v="180"/>
    <s v="Percentage"/>
    <n v="207"/>
    <n v="102"/>
    <n v="75"/>
    <n v="30"/>
    <n v="38876072"/>
    <n v="6809"/>
    <n v="1384"/>
    <d v="2024-06-01T00:00:00"/>
  </r>
  <r>
    <n v="638"/>
    <s v="Reimbursement Sent"/>
    <m/>
    <x v="106"/>
    <x v="56"/>
    <n v="0"/>
    <x v="5"/>
    <x v="0"/>
    <s v="M Comella Enterprises"/>
    <n v="82.8"/>
    <x v="641"/>
    <s v="GameCo"/>
    <x v="1"/>
    <n v="5520"/>
    <n v="1"/>
    <n v="5520"/>
    <n v="4560"/>
    <n v="960"/>
    <n v="331"/>
    <s v="Flat Per Ticket"/>
    <n v="358.8"/>
    <n v="186"/>
    <n v="172.8"/>
    <m/>
    <n v="3878"/>
    <n v="1170"/>
    <n v="1385"/>
    <d v="2024-06-02T00:00:00"/>
  </r>
  <r>
    <n v="639"/>
    <s v="Reimbursement Sent"/>
    <m/>
    <x v="106"/>
    <x v="54"/>
    <n v="0"/>
    <x v="9"/>
    <x v="0"/>
    <n v="0"/>
    <n v="0"/>
    <x v="569"/>
    <s v="GameCo"/>
    <x v="22"/>
    <n v="-6320"/>
    <n v="-1"/>
    <n v="6320"/>
    <n v="7895"/>
    <n v="-1575"/>
    <n v="-379"/>
    <s v="Flat Per Ticket"/>
    <n v="-410.8"/>
    <n v="0"/>
    <n v="-410.8"/>
    <m/>
    <n v="4878"/>
    <n v="3012"/>
    <n v="1386"/>
    <d v="2024-06-02T00:00:00"/>
  </r>
  <r>
    <n v="640"/>
    <s v="Reimbursement Sent"/>
    <m/>
    <x v="106"/>
    <x v="48"/>
    <n v="0"/>
    <x v="0"/>
    <x v="0"/>
    <n v="0"/>
    <n v="0"/>
    <x v="642"/>
    <s v="GameCo"/>
    <x v="1"/>
    <n v="5520"/>
    <n v="1"/>
    <n v="5520"/>
    <n v="4560"/>
    <n v="960"/>
    <n v="331"/>
    <s v="Flat Per Ticket"/>
    <n v="358.8"/>
    <n v="186"/>
    <n v="172.8"/>
    <m/>
    <n v="1989"/>
    <n v="10124"/>
    <n v="1387"/>
    <d v="2024-06-02T00:00:00"/>
  </r>
  <r>
    <n v="641"/>
    <s v="Reimbursement Sent"/>
    <m/>
    <x v="106"/>
    <x v="52"/>
    <n v="0"/>
    <x v="0"/>
    <x v="0"/>
    <n v="0"/>
    <n v="0"/>
    <x v="643"/>
    <s v="GameCo"/>
    <x v="0"/>
    <n v="3000"/>
    <n v="1"/>
    <n v="3000"/>
    <n v="2250"/>
    <n v="750"/>
    <n v="180"/>
    <s v="Flat Per Ticket"/>
    <n v="195"/>
    <n v="102"/>
    <n v="93"/>
    <m/>
    <n v="7516"/>
    <n v="10125"/>
    <n v="1388"/>
    <d v="2024-06-02T00:00:00"/>
  </r>
  <r>
    <n v="642"/>
    <s v="Reimbursement Sent"/>
    <m/>
    <x v="106"/>
    <x v="52"/>
    <n v="0"/>
    <x v="0"/>
    <x v="0"/>
    <n v="0"/>
    <n v="0"/>
    <x v="644"/>
    <s v="Bingo Boss"/>
    <x v="59"/>
    <n v="5628"/>
    <n v="1"/>
    <n v="5628"/>
    <n v="4528"/>
    <n v="1100"/>
    <n v="337"/>
    <s v="Flat Per Ticket"/>
    <n v="450.24"/>
    <n v="245.76"/>
    <n v="204.48"/>
    <m/>
    <n v="7516"/>
    <n v="10126"/>
    <n v="1388"/>
    <d v="2024-06-02T00:00:00"/>
  </r>
  <r>
    <n v="643"/>
    <s v="Reimbursement Sent"/>
    <m/>
    <x v="107"/>
    <x v="23"/>
    <n v="0"/>
    <x v="2"/>
    <x v="0"/>
    <s v="M Comella Enterprises"/>
    <n v="82.8"/>
    <x v="645"/>
    <s v="GameCo"/>
    <x v="1"/>
    <n v="5520"/>
    <n v="1"/>
    <n v="5520"/>
    <n v="4560"/>
    <n v="960"/>
    <n v="331"/>
    <s v="Percentage"/>
    <n v="337.2"/>
    <n v="186"/>
    <n v="96"/>
    <n v="55.2"/>
    <n v="276"/>
    <n v="6810"/>
    <n v="1389"/>
    <d v="2024-06-03T00:00:00"/>
  </r>
  <r>
    <n v="644"/>
    <s v="Reimbursement Sent"/>
    <m/>
    <x v="107"/>
    <x v="23"/>
    <n v="0"/>
    <x v="2"/>
    <x v="0"/>
    <s v="M Comella Enterprises"/>
    <n v="45"/>
    <x v="646"/>
    <s v="GameCo"/>
    <x v="0"/>
    <n v="3000"/>
    <n v="1"/>
    <n v="3000"/>
    <n v="2250"/>
    <n v="750"/>
    <n v="180"/>
    <s v="Percentage"/>
    <n v="207"/>
    <n v="102"/>
    <n v="75"/>
    <n v="30"/>
    <n v="276"/>
    <n v="6811"/>
    <n v="1389"/>
    <d v="2024-06-03T00:00:00"/>
  </r>
  <r>
    <n v="645"/>
    <s v="Reimbursement Sent"/>
    <m/>
    <x v="107"/>
    <x v="32"/>
    <n v="0"/>
    <x v="2"/>
    <x v="0"/>
    <s v="Combros"/>
    <n v="82.8"/>
    <x v="647"/>
    <s v="GameCo"/>
    <x v="1"/>
    <n v="5520"/>
    <n v="1"/>
    <n v="5520"/>
    <n v="4560"/>
    <n v="960"/>
    <n v="331"/>
    <s v="Percentage"/>
    <n v="337.2"/>
    <n v="186"/>
    <n v="96"/>
    <n v="55.2"/>
    <n v="38884358"/>
    <n v="6812"/>
    <n v="1390"/>
    <d v="2024-06-03T00:00:00"/>
  </r>
  <r>
    <n v="646"/>
    <s v="Reimbursement Sent"/>
    <m/>
    <x v="107"/>
    <x v="27"/>
    <n v="0"/>
    <x v="4"/>
    <x v="0"/>
    <n v="0"/>
    <n v="0"/>
    <x v="648"/>
    <s v="GameCo"/>
    <x v="1"/>
    <n v="5520"/>
    <n v="1"/>
    <n v="5520"/>
    <n v="4560"/>
    <n v="960"/>
    <n v="331"/>
    <s v="Flat Per Ticket"/>
    <n v="358.8"/>
    <n v="186"/>
    <n v="172.8"/>
    <m/>
    <n v="3980"/>
    <n v="8453"/>
    <n v="1391"/>
    <d v="2024-06-03T00:00:00"/>
  </r>
  <r>
    <n v="647"/>
    <s v="Reimbursement Sent"/>
    <m/>
    <x v="107"/>
    <x v="27"/>
    <n v="0"/>
    <x v="4"/>
    <x v="0"/>
    <n v="0"/>
    <n v="0"/>
    <x v="649"/>
    <s v="GameCo"/>
    <x v="1"/>
    <n v="5520"/>
    <n v="1"/>
    <n v="5520"/>
    <n v="4560"/>
    <n v="960"/>
    <n v="331"/>
    <s v="Flat Per Ticket"/>
    <n v="358.8"/>
    <n v="186"/>
    <n v="172.8"/>
    <m/>
    <n v="3980"/>
    <n v="8454"/>
    <n v="1391"/>
    <d v="2024-06-03T00:00:00"/>
  </r>
  <r>
    <n v="648"/>
    <s v="Reimbursement Sent"/>
    <m/>
    <x v="107"/>
    <x v="43"/>
    <n v="0"/>
    <x v="4"/>
    <x v="0"/>
    <n v="0"/>
    <n v="0"/>
    <x v="650"/>
    <s v="GameCo"/>
    <x v="1"/>
    <n v="5520"/>
    <n v="1"/>
    <n v="5520"/>
    <n v="4560"/>
    <n v="960"/>
    <n v="331"/>
    <s v="Flat Per Ticket"/>
    <n v="358.8"/>
    <n v="186"/>
    <n v="172.8"/>
    <m/>
    <n v="2549"/>
    <n v="8455"/>
    <n v="1392"/>
    <d v="2024-06-03T00:00:00"/>
  </r>
  <r>
    <n v="649"/>
    <s v="Reimbursement Sent"/>
    <m/>
    <x v="107"/>
    <x v="39"/>
    <n v="0"/>
    <x v="4"/>
    <x v="0"/>
    <s v="Combros"/>
    <n v="82.8"/>
    <x v="651"/>
    <s v="GameCo"/>
    <x v="1"/>
    <n v="5520"/>
    <n v="1"/>
    <n v="5520"/>
    <n v="4560"/>
    <n v="960"/>
    <n v="331"/>
    <s v="Flat Per Ticket"/>
    <n v="358.8"/>
    <n v="186"/>
    <n v="172.8"/>
    <m/>
    <n v="2969"/>
    <n v="8456"/>
    <n v="1393"/>
    <d v="2024-06-03T00:00:00"/>
  </r>
  <r>
    <n v="650"/>
    <s v="Reimbursement Sent"/>
    <m/>
    <x v="107"/>
    <x v="26"/>
    <n v="0"/>
    <x v="4"/>
    <x v="0"/>
    <s v="M Comella Enterprises"/>
    <n v="82.8"/>
    <x v="652"/>
    <s v="GameCo"/>
    <x v="1"/>
    <n v="5520"/>
    <n v="1"/>
    <n v="5520"/>
    <n v="4560"/>
    <n v="960"/>
    <n v="331"/>
    <s v="Flat Per Ticket"/>
    <n v="358.8"/>
    <n v="186"/>
    <n v="172.8"/>
    <m/>
    <n v="38884357"/>
    <n v="8458"/>
    <n v="1394"/>
    <d v="2024-06-03T00:00:00"/>
  </r>
  <r>
    <n v="651"/>
    <s v="Reimbursement Sent"/>
    <m/>
    <x v="107"/>
    <x v="40"/>
    <n v="0"/>
    <x v="0"/>
    <x v="0"/>
    <n v="0"/>
    <n v="0"/>
    <x v="653"/>
    <s v="GameCo"/>
    <x v="0"/>
    <n v="3000"/>
    <n v="1"/>
    <n v="3000"/>
    <n v="2250"/>
    <n v="750"/>
    <n v="180"/>
    <s v="Flat Per Ticket"/>
    <n v="195"/>
    <n v="102"/>
    <n v="93"/>
    <m/>
    <n v="14685"/>
    <n v="10127"/>
    <n v="1395"/>
    <d v="2024-06-03T00:00:00"/>
  </r>
  <r>
    <n v="652"/>
    <s v="Reimbursement Sent"/>
    <m/>
    <x v="107"/>
    <x v="40"/>
    <n v="0"/>
    <x v="0"/>
    <x v="0"/>
    <n v="0"/>
    <n v="0"/>
    <x v="654"/>
    <e v="#N/A"/>
    <x v="66"/>
    <n v="2520"/>
    <n v="1"/>
    <n v="2520"/>
    <n v="2000"/>
    <n v="520"/>
    <n v="151"/>
    <s v="Flat Per Ticket"/>
    <n v="151.19999999999999"/>
    <n v="74"/>
    <n v="77.2"/>
    <m/>
    <n v="14686"/>
    <n v="10128"/>
    <n v="1395"/>
    <d v="2024-06-03T00:00:00"/>
  </r>
  <r>
    <n v="653"/>
    <s v="Reimbursement Sent"/>
    <m/>
    <x v="108"/>
    <x v="12"/>
    <n v="0"/>
    <x v="5"/>
    <x v="0"/>
    <s v="Combros"/>
    <n v="69.3"/>
    <x v="655"/>
    <s v="Bingo Boss"/>
    <x v="16"/>
    <n v="4620"/>
    <n v="1"/>
    <n v="4620"/>
    <n v="3720"/>
    <n v="900"/>
    <n v="277"/>
    <s v="Flat Per Ticket"/>
    <n v="369.6"/>
    <n v="195.03"/>
    <n v="174.57"/>
    <m/>
    <n v="2845"/>
    <n v="1171"/>
    <n v="1396"/>
    <d v="2024-06-04T00:00:00"/>
  </r>
  <r>
    <n v="654"/>
    <s v="Reimbursement Sent"/>
    <m/>
    <x v="108"/>
    <x v="12"/>
    <n v="0"/>
    <x v="5"/>
    <x v="0"/>
    <s v="Combros"/>
    <n v="60"/>
    <x v="656"/>
    <s v="GameCo"/>
    <x v="67"/>
    <n v="4000"/>
    <n v="1"/>
    <n v="4000"/>
    <n v="3002"/>
    <n v="998"/>
    <n v="240"/>
    <s v="Flat Per Ticket"/>
    <n v="260"/>
    <n v="134"/>
    <n v="126"/>
    <m/>
    <n v="2845"/>
    <n v="1172"/>
    <n v="1396"/>
    <d v="2024-06-04T00:00:00"/>
  </r>
  <r>
    <n v="655"/>
    <s v="Reimbursement Sent"/>
    <m/>
    <x v="108"/>
    <x v="36"/>
    <n v="0"/>
    <x v="5"/>
    <x v="0"/>
    <s v="M Comella Enterprises"/>
    <n v="82.8"/>
    <x v="657"/>
    <s v="GameCo"/>
    <x v="1"/>
    <n v="5520"/>
    <n v="1"/>
    <n v="5520"/>
    <n v="4560"/>
    <n v="960"/>
    <n v="331"/>
    <s v="Flat Per Ticket"/>
    <n v="358.8"/>
    <n v="186"/>
    <n v="172.8"/>
    <m/>
    <n v="7154"/>
    <n v="1173"/>
    <n v="1397"/>
    <d v="2024-06-04T00:00:00"/>
  </r>
  <r>
    <n v="656"/>
    <s v="Reimbursement Sent"/>
    <m/>
    <x v="108"/>
    <x v="36"/>
    <n v="0"/>
    <x v="5"/>
    <x v="0"/>
    <s v="M Comella Enterprises"/>
    <n v="82.8"/>
    <x v="658"/>
    <s v="GameCo"/>
    <x v="1"/>
    <n v="5520"/>
    <n v="1"/>
    <n v="5520"/>
    <n v="4560"/>
    <n v="960"/>
    <n v="331"/>
    <s v="Flat Per Ticket"/>
    <n v="358.8"/>
    <n v="186"/>
    <n v="172.8"/>
    <m/>
    <n v="7154"/>
    <n v="1174"/>
    <n v="1397"/>
    <d v="2024-06-04T00:00:00"/>
  </r>
  <r>
    <n v="657"/>
    <s v="Reimbursement Sent"/>
    <m/>
    <x v="108"/>
    <x v="17"/>
    <n v="0"/>
    <x v="2"/>
    <x v="0"/>
    <n v="0"/>
    <n v="0"/>
    <x v="659"/>
    <s v="GameCo"/>
    <x v="0"/>
    <n v="3000"/>
    <n v="1"/>
    <n v="3000"/>
    <n v="2250"/>
    <n v="750"/>
    <n v="180"/>
    <s v="Percentage"/>
    <n v="207"/>
    <n v="102"/>
    <n v="75"/>
    <n v="30"/>
    <n v="2497"/>
    <n v="6797"/>
    <n v="1398"/>
    <d v="2024-06-04T00:00:00"/>
  </r>
  <r>
    <n v="658"/>
    <s v="Reimbursement Sent"/>
    <m/>
    <x v="108"/>
    <x v="17"/>
    <n v="0"/>
    <x v="2"/>
    <x v="0"/>
    <n v="0"/>
    <n v="0"/>
    <x v="660"/>
    <s v="GameCo"/>
    <x v="0"/>
    <n v="3000"/>
    <n v="1"/>
    <n v="3000"/>
    <n v="2250"/>
    <n v="750"/>
    <n v="180"/>
    <s v="Percentage"/>
    <n v="207"/>
    <n v="102"/>
    <n v="75"/>
    <n v="30"/>
    <n v="2497"/>
    <n v="6798"/>
    <n v="1398"/>
    <d v="2024-06-04T00:00:00"/>
  </r>
  <r>
    <n v="659"/>
    <s v="Reimbursement Sent"/>
    <m/>
    <x v="108"/>
    <x v="13"/>
    <n v="0"/>
    <x v="2"/>
    <x v="0"/>
    <n v="0"/>
    <n v="0"/>
    <x v="661"/>
    <s v="GameCo"/>
    <x v="6"/>
    <n v="4560"/>
    <n v="1"/>
    <n v="4560"/>
    <n v="3460"/>
    <n v="1100"/>
    <n v="273"/>
    <s v="Percentage"/>
    <n v="301.60000000000002"/>
    <n v="146"/>
    <n v="110"/>
    <n v="45.6"/>
    <n v="1982"/>
    <n v="6813"/>
    <n v="1399"/>
    <d v="2024-06-04T00:00:00"/>
  </r>
  <r>
    <n v="660"/>
    <s v="Reimbursement Sent"/>
    <m/>
    <x v="108"/>
    <x v="13"/>
    <n v="0"/>
    <x v="2"/>
    <x v="0"/>
    <n v="0"/>
    <n v="0"/>
    <x v="662"/>
    <s v="GameCo"/>
    <x v="28"/>
    <n v="4000"/>
    <n v="1"/>
    <n v="4000"/>
    <n v="3000"/>
    <n v="1000"/>
    <n v="240"/>
    <s v="Percentage"/>
    <n v="274"/>
    <n v="134"/>
    <n v="100"/>
    <n v="40"/>
    <n v="1982"/>
    <n v="6814"/>
    <n v="1399"/>
    <d v="2024-06-04T00:00:00"/>
  </r>
  <r>
    <n v="661"/>
    <s v="Reimbursement Sent"/>
    <m/>
    <x v="108"/>
    <x v="5"/>
    <n v="0"/>
    <x v="2"/>
    <x v="0"/>
    <s v="B and B Music"/>
    <n v="84.42"/>
    <x v="663"/>
    <s v="Bingo Boss"/>
    <x v="59"/>
    <n v="5628"/>
    <n v="1"/>
    <n v="5628"/>
    <n v="4528"/>
    <n v="1100"/>
    <n v="337"/>
    <s v="Percentage"/>
    <n v="412.04"/>
    <n v="245.76"/>
    <n v="110"/>
    <n v="56.28"/>
    <n v="38898239"/>
    <n v="6815"/>
    <n v="1400"/>
    <d v="2024-06-04T00:00:00"/>
  </r>
  <r>
    <n v="662"/>
    <s v="Reimbursement Sent"/>
    <m/>
    <x v="108"/>
    <x v="21"/>
    <n v="0"/>
    <x v="2"/>
    <x v="2"/>
    <n v="0"/>
    <n v="0"/>
    <x v="664"/>
    <s v="GameCo"/>
    <x v="1"/>
    <n v="5520"/>
    <n v="1"/>
    <n v="5520"/>
    <n v="4560"/>
    <n v="960"/>
    <n v="331"/>
    <s v="Percentage"/>
    <n v="337.2"/>
    <n v="186"/>
    <n v="96"/>
    <n v="55.2"/>
    <n v="3797"/>
    <n v="6829"/>
    <n v="1401"/>
    <d v="2024-06-04T00:00:00"/>
  </r>
  <r>
    <n v="663"/>
    <s v="Reimbursement Sent"/>
    <m/>
    <x v="108"/>
    <x v="21"/>
    <n v="0"/>
    <x v="2"/>
    <x v="2"/>
    <n v="0"/>
    <n v="0"/>
    <x v="665"/>
    <s v="GameCo"/>
    <x v="21"/>
    <n v="6320"/>
    <n v="1"/>
    <n v="6320"/>
    <n v="4745"/>
    <n v="1575"/>
    <n v="379"/>
    <s v="Percentage"/>
    <n v="433.2"/>
    <n v="212"/>
    <n v="158"/>
    <n v="63.2"/>
    <n v="3797"/>
    <n v="6830"/>
    <n v="1401"/>
    <d v="2024-06-04T00:00:00"/>
  </r>
  <r>
    <n v="664"/>
    <s v="Reimbursement Sent"/>
    <m/>
    <x v="108"/>
    <x v="30"/>
    <n v="0"/>
    <x v="4"/>
    <x v="0"/>
    <s v="Combros"/>
    <n v="82.8"/>
    <x v="666"/>
    <s v="GameCo"/>
    <x v="1"/>
    <n v="5520"/>
    <n v="1"/>
    <n v="5520"/>
    <n v="4560"/>
    <n v="960"/>
    <n v="331"/>
    <s v="Flat Per Ticket"/>
    <n v="358.8"/>
    <n v="186"/>
    <n v="172.8"/>
    <m/>
    <n v="2749"/>
    <n v="8459"/>
    <n v="1402"/>
    <d v="2024-06-04T00:00:00"/>
  </r>
  <r>
    <n v="665"/>
    <s v="Reimbursement Sent"/>
    <m/>
    <x v="108"/>
    <x v="29"/>
    <n v="0"/>
    <x v="0"/>
    <x v="0"/>
    <s v="Greg Brown"/>
    <n v="110.4"/>
    <x v="667"/>
    <s v="GameCo"/>
    <x v="1"/>
    <n v="5520"/>
    <n v="1"/>
    <n v="5520"/>
    <n v="4560"/>
    <n v="960"/>
    <n v="331"/>
    <s v="Flat Per Ticket"/>
    <n v="358.8"/>
    <n v="186"/>
    <n v="172.8"/>
    <m/>
    <n v="2664"/>
    <n v="10129"/>
    <n v="1403"/>
    <d v="2024-06-04T00:00:00"/>
  </r>
  <r>
    <n v="666"/>
    <s v="Reimbursement Sent"/>
    <m/>
    <x v="108"/>
    <x v="29"/>
    <n v="0"/>
    <x v="0"/>
    <x v="0"/>
    <s v="Greg Brown"/>
    <n v="110.4"/>
    <x v="668"/>
    <s v="GameCo"/>
    <x v="1"/>
    <n v="5520"/>
    <n v="1"/>
    <n v="5520"/>
    <n v="4560"/>
    <n v="960"/>
    <n v="331"/>
    <s v="Flat Per Ticket"/>
    <n v="358.8"/>
    <n v="186"/>
    <n v="172.8"/>
    <m/>
    <n v="2664"/>
    <n v="10130"/>
    <n v="1403"/>
    <d v="2024-06-04T00:00:00"/>
  </r>
  <r>
    <n v="667"/>
    <s v="Reimbursement Sent"/>
    <m/>
    <x v="109"/>
    <x v="0"/>
    <s v="Melron Inc DBA Mulligans"/>
    <x v="0"/>
    <x v="0"/>
    <n v="0"/>
    <n v="0"/>
    <x v="569"/>
    <s v="GameCo"/>
    <x v="22"/>
    <n v="6320"/>
    <n v="1"/>
    <n v="6320"/>
    <n v="4745"/>
    <n v="1575"/>
    <n v="379"/>
    <s v="Flat Per Ticket"/>
    <n v="410.8"/>
    <n v="212"/>
    <n v="198.8"/>
    <m/>
    <n v="2985"/>
    <n v="10131"/>
    <n v="1404"/>
    <d v="2024-06-06T00:00:00"/>
  </r>
  <r>
    <n v="668"/>
    <s v="Reimbursement Sent"/>
    <m/>
    <x v="110"/>
    <x v="25"/>
    <n v="0"/>
    <x v="2"/>
    <x v="0"/>
    <n v="0"/>
    <n v="0"/>
    <x v="669"/>
    <s v="GameCo"/>
    <x v="1"/>
    <n v="5520"/>
    <n v="1"/>
    <n v="5520"/>
    <n v="4560"/>
    <n v="960"/>
    <n v="331"/>
    <s v="Percentage"/>
    <n v="337.2"/>
    <n v="186"/>
    <n v="96"/>
    <n v="55.2"/>
    <n v="38898236"/>
    <n v="6816"/>
    <n v="1405"/>
    <d v="2024-06-07T00:00:00"/>
  </r>
  <r>
    <n v="669"/>
    <s v="Reimbursement Sent"/>
    <m/>
    <x v="110"/>
    <x v="25"/>
    <n v="0"/>
    <x v="2"/>
    <x v="0"/>
    <n v="0"/>
    <n v="0"/>
    <x v="670"/>
    <s v="GameCo"/>
    <x v="1"/>
    <n v="5520"/>
    <n v="1"/>
    <n v="5520"/>
    <n v="4560"/>
    <n v="960"/>
    <n v="331"/>
    <s v="Percentage"/>
    <n v="337.2"/>
    <n v="186"/>
    <n v="96"/>
    <n v="55.2"/>
    <n v="38898237"/>
    <n v="6817"/>
    <n v="1405"/>
    <d v="2024-06-07T00:00:00"/>
  </r>
  <r>
    <n v="670"/>
    <s v="Reimbursement Sent"/>
    <m/>
    <x v="110"/>
    <x v="24"/>
    <n v="0"/>
    <x v="2"/>
    <x v="0"/>
    <n v="0"/>
    <n v="0"/>
    <x v="671"/>
    <s v="GameCo"/>
    <x v="23"/>
    <n v="6320"/>
    <n v="1"/>
    <n v="6320"/>
    <n v="4745"/>
    <n v="1575"/>
    <n v="379"/>
    <s v="Percentage"/>
    <n v="433.2"/>
    <n v="212"/>
    <n v="158"/>
    <n v="63.2"/>
    <s v="38898240 and 41"/>
    <n v="6818"/>
    <n v="1406"/>
    <d v="2024-06-07T00:00:00"/>
  </r>
  <r>
    <n v="671"/>
    <s v="Reimbursement Sent"/>
    <m/>
    <x v="110"/>
    <x v="24"/>
    <n v="0"/>
    <x v="2"/>
    <x v="0"/>
    <n v="0"/>
    <n v="0"/>
    <x v="672"/>
    <s v="GameCo"/>
    <x v="1"/>
    <n v="5520"/>
    <n v="1"/>
    <n v="5520"/>
    <n v="4560"/>
    <n v="960"/>
    <n v="331"/>
    <s v="Percentage"/>
    <n v="337.2"/>
    <n v="186"/>
    <n v="96"/>
    <n v="55.2"/>
    <n v="38898238"/>
    <n v="6819"/>
    <n v="1406"/>
    <d v="2024-06-07T00:00:00"/>
  </r>
  <r>
    <n v="672"/>
    <s v="Reimbursement Sent"/>
    <m/>
    <x v="110"/>
    <x v="40"/>
    <n v="0"/>
    <x v="0"/>
    <x v="0"/>
    <n v="0"/>
    <n v="0"/>
    <x v="673"/>
    <s v="GameCo"/>
    <x v="0"/>
    <n v="3000"/>
    <n v="1"/>
    <n v="3000"/>
    <n v="2250"/>
    <n v="750"/>
    <n v="180"/>
    <s v="Flat Per Ticket"/>
    <n v="195"/>
    <n v="102"/>
    <n v="93"/>
    <m/>
    <n v="14707"/>
    <n v="10132"/>
    <n v="1407"/>
    <d v="2024-06-07T00:00:00"/>
  </r>
  <r>
    <n v="673"/>
    <s v="Reimbursement Sent"/>
    <m/>
    <x v="110"/>
    <x v="64"/>
    <n v="0"/>
    <x v="0"/>
    <x v="0"/>
    <s v="Combros (GCFF)"/>
    <n v="92.4"/>
    <x v="674"/>
    <s v="Bingo Boss"/>
    <x v="16"/>
    <n v="4620"/>
    <n v="1"/>
    <n v="4620"/>
    <n v="3660"/>
    <n v="960"/>
    <n v="277"/>
    <s v="Flat Per Ticket"/>
    <n v="369.6"/>
    <n v="195.03"/>
    <n v="174.57"/>
    <m/>
    <n v="1106"/>
    <n v="10133"/>
    <n v="1408"/>
    <d v="2024-06-07T00:00:00"/>
  </r>
  <r>
    <n v="674"/>
    <s v="Reimbursement Sent"/>
    <m/>
    <x v="110"/>
    <x v="64"/>
    <n v="0"/>
    <x v="0"/>
    <x v="0"/>
    <s v="Combros (GCFF)"/>
    <n v="109.2"/>
    <x v="675"/>
    <s v="Bingo Boss"/>
    <x v="3"/>
    <n v="5460"/>
    <n v="1"/>
    <n v="5460"/>
    <n v="4500"/>
    <n v="960"/>
    <n v="327"/>
    <s v="Flat Per Ticket"/>
    <n v="436.8"/>
    <n v="281.19"/>
    <n v="155.61000000000001"/>
    <m/>
    <n v="1106"/>
    <n v="10134"/>
    <n v="1408"/>
    <d v="2024-06-07T00:00:00"/>
  </r>
  <r>
    <n v="675"/>
    <s v="Reimbursement Sent"/>
    <m/>
    <x v="110"/>
    <x v="42"/>
    <n v="0"/>
    <x v="0"/>
    <x v="0"/>
    <n v="0"/>
    <n v="0"/>
    <x v="676"/>
    <s v="GameCo"/>
    <x v="68"/>
    <n v="6320"/>
    <n v="1"/>
    <n v="6320"/>
    <n v="4745"/>
    <n v="1575"/>
    <n v="379"/>
    <s v="Flat Per Ticket"/>
    <n v="410.8"/>
    <n v="212"/>
    <n v="198.8"/>
    <m/>
    <s v="413400500091"/>
    <n v="10135"/>
    <n v="1409"/>
    <d v="2024-06-07T00:00:00"/>
  </r>
  <r>
    <n v="676"/>
    <s v="Reimbursement Sent"/>
    <m/>
    <x v="110"/>
    <x v="42"/>
    <n v="0"/>
    <x v="0"/>
    <x v="0"/>
    <n v="0"/>
    <n v="0"/>
    <x v="677"/>
    <s v="GameCo"/>
    <x v="24"/>
    <n v="6320"/>
    <n v="1"/>
    <n v="6320"/>
    <n v="4745"/>
    <n v="1575"/>
    <n v="379"/>
    <s v="Flat Per Ticket"/>
    <n v="410.8"/>
    <n v="212"/>
    <n v="198.8"/>
    <m/>
    <s v="413400500091"/>
    <n v="10136"/>
    <n v="1409"/>
    <d v="2024-06-07T00:00:00"/>
  </r>
  <r>
    <n v="677"/>
    <s v="Reimbursement Sent"/>
    <m/>
    <x v="110"/>
    <x v="42"/>
    <n v="0"/>
    <x v="0"/>
    <x v="0"/>
    <n v="0"/>
    <n v="0"/>
    <x v="678"/>
    <s v="GameCo"/>
    <x v="23"/>
    <n v="6320"/>
    <n v="1"/>
    <n v="6320"/>
    <n v="4745"/>
    <n v="1575"/>
    <n v="379"/>
    <s v="Flat Per Ticket"/>
    <n v="410.8"/>
    <n v="212"/>
    <n v="198.8"/>
    <m/>
    <s v="413400500091"/>
    <n v="10137"/>
    <n v="1409"/>
    <d v="2024-06-07T00:00:00"/>
  </r>
  <r>
    <n v="678"/>
    <s v="Reimbursement Sent"/>
    <m/>
    <x v="111"/>
    <x v="20"/>
    <n v="0"/>
    <x v="2"/>
    <x v="0"/>
    <n v="0"/>
    <n v="0"/>
    <x v="679"/>
    <s v="GameCo"/>
    <x v="6"/>
    <n v="4560"/>
    <n v="1"/>
    <n v="4560"/>
    <n v="3460"/>
    <n v="1100"/>
    <n v="273"/>
    <s v="Percentage"/>
    <n v="301.60000000000002"/>
    <n v="146"/>
    <n v="110"/>
    <n v="45.6"/>
    <n v="1061"/>
    <n v="6820"/>
    <n v="1410"/>
    <d v="2024-06-08T00:00:00"/>
  </r>
  <r>
    <n v="679"/>
    <s v="Reimbursement Sent"/>
    <m/>
    <x v="111"/>
    <x v="10"/>
    <n v="0"/>
    <x v="3"/>
    <x v="0"/>
    <s v="Combros"/>
    <n v="82.8"/>
    <x v="680"/>
    <s v="GameCo"/>
    <x v="1"/>
    <n v="5520"/>
    <n v="1"/>
    <n v="5520"/>
    <n v="4560"/>
    <n v="960"/>
    <n v="331"/>
    <s v="Flat Per Ticket"/>
    <n v="358.8"/>
    <n v="186"/>
    <n v="172.8"/>
    <m/>
    <n v="1234"/>
    <n v="7010"/>
    <n v="1411"/>
    <d v="2024-06-08T00:00:00"/>
  </r>
  <r>
    <n v="680"/>
    <s v="Reimbursement Sent"/>
    <m/>
    <x v="111"/>
    <x v="62"/>
    <n v="0"/>
    <x v="4"/>
    <x v="0"/>
    <n v="0"/>
    <n v="0"/>
    <x v="681"/>
    <s v="Bingo Boss"/>
    <x v="3"/>
    <n v="5460"/>
    <n v="1"/>
    <n v="5460"/>
    <n v="4500"/>
    <n v="960"/>
    <n v="327"/>
    <s v="Flat Per Ticket"/>
    <n v="436.8"/>
    <n v="281.19"/>
    <n v="155.61000000000001"/>
    <m/>
    <n v="4317"/>
    <n v="8457"/>
    <n v="1412"/>
    <d v="2024-06-08T00:00:00"/>
  </r>
  <r>
    <n v="681"/>
    <s v="Reimbursement Sent"/>
    <m/>
    <x v="111"/>
    <x v="70"/>
    <n v="0"/>
    <x v="0"/>
    <x v="0"/>
    <s v="Combros (GCFF)"/>
    <n v="72"/>
    <x v="682"/>
    <s v="GameCo"/>
    <x v="0"/>
    <n v="3600"/>
    <n v="1"/>
    <n v="3600"/>
    <n v="2895"/>
    <n v="705"/>
    <n v="216"/>
    <s v="Flat Per Ticket"/>
    <n v="234"/>
    <n v="122"/>
    <n v="112"/>
    <m/>
    <s v="413500500046"/>
    <n v="10138"/>
    <n v="1413"/>
    <d v="2024-06-08T00:00:00"/>
  </r>
  <r>
    <n v="682"/>
    <s v="Reimbursement Sent"/>
    <m/>
    <x v="111"/>
    <x v="70"/>
    <n v="0"/>
    <x v="0"/>
    <x v="0"/>
    <s v="Combros (GCFF)"/>
    <n v="60"/>
    <x v="683"/>
    <s v="GameCo"/>
    <x v="0"/>
    <n v="3000"/>
    <n v="1"/>
    <n v="3000"/>
    <n v="2250"/>
    <n v="750"/>
    <n v="180"/>
    <s v="Flat Per Ticket"/>
    <n v="195"/>
    <n v="102"/>
    <n v="93"/>
    <m/>
    <s v="413500500046"/>
    <n v="10139"/>
    <n v="1413"/>
    <d v="2024-06-08T00:00:00"/>
  </r>
  <r>
    <n v="683"/>
    <s v="Reimbursement Sent"/>
    <m/>
    <x v="111"/>
    <x v="3"/>
    <n v="0"/>
    <x v="0"/>
    <x v="0"/>
    <s v="M Comella Enterprises"/>
    <n v="82.8"/>
    <x v="684"/>
    <s v="GameCo"/>
    <x v="1"/>
    <n v="5520"/>
    <n v="1"/>
    <n v="5520"/>
    <n v="4560"/>
    <n v="960"/>
    <n v="331"/>
    <s v="Flat Per Ticket"/>
    <n v="358.8"/>
    <n v="186"/>
    <n v="172.8"/>
    <m/>
    <n v="38908277"/>
    <n v="10140"/>
    <n v="1414"/>
    <d v="2024-06-08T00:00:00"/>
  </r>
  <r>
    <n v="684"/>
    <s v="Reimbursement Sent"/>
    <m/>
    <x v="112"/>
    <x v="60"/>
    <n v="0"/>
    <x v="9"/>
    <x v="0"/>
    <s v="M Comella Enterprises"/>
    <n v="82.8"/>
    <x v="685"/>
    <s v="GameCo"/>
    <x v="1"/>
    <n v="5520"/>
    <n v="1"/>
    <n v="5520"/>
    <n v="4560"/>
    <n v="960"/>
    <n v="331"/>
    <s v="Flat Per Ticket"/>
    <n v="358.8"/>
    <n v="186"/>
    <n v="172.8"/>
    <m/>
    <n v="4853"/>
    <n v="3013"/>
    <n v="1415"/>
    <d v="2024-06-09T00:00:00"/>
  </r>
  <r>
    <n v="685"/>
    <s v="Reimbursement Sent"/>
    <m/>
    <x v="112"/>
    <x v="7"/>
    <n v="0"/>
    <x v="2"/>
    <x v="0"/>
    <s v="Greg Brown"/>
    <n v="80"/>
    <x v="686"/>
    <s v="GameCo"/>
    <x v="65"/>
    <n v="4000"/>
    <n v="1"/>
    <n v="4000"/>
    <n v="3102"/>
    <n v="898"/>
    <n v="240"/>
    <s v="Percentage"/>
    <n v="264"/>
    <n v="134"/>
    <n v="90"/>
    <n v="40"/>
    <n v="5140"/>
    <n v="6821"/>
    <n v="1416"/>
    <d v="2024-06-09T00:00:00"/>
  </r>
  <r>
    <n v="686"/>
    <s v="Reimbursement Sent"/>
    <m/>
    <x v="112"/>
    <x v="7"/>
    <n v="0"/>
    <x v="2"/>
    <x v="0"/>
    <s v="Greg Brown"/>
    <n v="80"/>
    <x v="687"/>
    <s v="GameCo"/>
    <x v="67"/>
    <n v="4000"/>
    <n v="1"/>
    <n v="4000"/>
    <n v="3102"/>
    <n v="898"/>
    <n v="240"/>
    <s v="Percentage"/>
    <n v="264"/>
    <n v="134"/>
    <n v="90"/>
    <n v="40"/>
    <n v="5140"/>
    <n v="6822"/>
    <n v="1416"/>
    <d v="2024-06-09T00:00:00"/>
  </r>
  <r>
    <n v="687"/>
    <s v="Reimbursement Sent"/>
    <m/>
    <x v="113"/>
    <x v="30"/>
    <n v="0"/>
    <x v="4"/>
    <x v="0"/>
    <s v="Combros"/>
    <n v="82.8"/>
    <x v="688"/>
    <s v="GameCo"/>
    <x v="1"/>
    <n v="5520"/>
    <n v="1"/>
    <n v="5520"/>
    <n v="4560"/>
    <n v="960"/>
    <n v="331"/>
    <s v="Flat Per Ticket"/>
    <n v="358.8"/>
    <n v="186"/>
    <n v="172.8"/>
    <m/>
    <n v="2752"/>
    <n v="8460"/>
    <n v="1417"/>
    <d v="2024-06-10T00:00:00"/>
  </r>
  <r>
    <n v="688"/>
    <s v="Reimbursement Sent"/>
    <m/>
    <x v="114"/>
    <x v="15"/>
    <n v="0"/>
    <x v="5"/>
    <x v="0"/>
    <s v="Combros"/>
    <n v="82.8"/>
    <x v="689"/>
    <s v="GameCo"/>
    <x v="1"/>
    <n v="5520"/>
    <n v="1"/>
    <n v="5520"/>
    <n v="4560"/>
    <n v="960"/>
    <n v="331"/>
    <s v="Flat Per Ticket"/>
    <n v="358.8"/>
    <n v="186"/>
    <n v="172.8"/>
    <m/>
    <n v="1223"/>
    <n v="1175"/>
    <n v="1418"/>
    <d v="2024-06-11T00:00:00"/>
  </r>
  <r>
    <n v="689"/>
    <s v="Reimbursement Sent"/>
    <m/>
    <x v="114"/>
    <x v="18"/>
    <n v="0"/>
    <x v="2"/>
    <x v="0"/>
    <s v="M Comella Enterprises"/>
    <n v="82.8"/>
    <x v="690"/>
    <s v="GameCo"/>
    <x v="1"/>
    <n v="5520"/>
    <n v="1"/>
    <n v="5520"/>
    <n v="4560"/>
    <n v="960"/>
    <n v="331"/>
    <s v="Percentage"/>
    <n v="337.2"/>
    <n v="186"/>
    <n v="96"/>
    <n v="55.2"/>
    <n v="38916871"/>
    <n v="6823"/>
    <n v="1419"/>
    <d v="2024-06-11T00:00:00"/>
  </r>
  <r>
    <n v="690"/>
    <s v="Reimbursement Sent"/>
    <m/>
    <x v="114"/>
    <x v="34"/>
    <n v="0"/>
    <x v="2"/>
    <x v="0"/>
    <s v="M Comella Enterprises"/>
    <n v="86.4"/>
    <x v="631"/>
    <s v="Bingo Boss"/>
    <x v="62"/>
    <n v="5760"/>
    <n v="2"/>
    <n v="11520"/>
    <n v="10150"/>
    <n v="1370"/>
    <n v="345"/>
    <s v="Percentage"/>
    <n v="447.73"/>
    <n v="253.13"/>
    <n v="137"/>
    <n v="57.6"/>
    <n v="38916870"/>
    <n v="6824"/>
    <n v="1420"/>
    <d v="2024-06-11T00:00:00"/>
  </r>
  <r>
    <n v="691"/>
    <s v="Reimbursement Sent"/>
    <m/>
    <x v="114"/>
    <x v="72"/>
    <n v="0"/>
    <x v="0"/>
    <x v="0"/>
    <n v="0"/>
    <n v="0"/>
    <x v="691"/>
    <s v="GameCo"/>
    <x v="1"/>
    <n v="5520"/>
    <n v="1"/>
    <n v="5520"/>
    <n v="4560"/>
    <n v="960"/>
    <n v="331"/>
    <s v="Flat Per Ticket"/>
    <n v="358.8"/>
    <n v="186"/>
    <n v="172.8"/>
    <m/>
    <n v="0"/>
    <n v="10147"/>
    <n v="1421"/>
    <d v="2024-06-11T00:00:00"/>
  </r>
  <r>
    <n v="692"/>
    <s v="Reimbursement Sent"/>
    <m/>
    <x v="115"/>
    <x v="14"/>
    <n v="0"/>
    <x v="5"/>
    <x v="0"/>
    <s v="M Comella Enterprises"/>
    <n v="94.8"/>
    <x v="692"/>
    <s v="GameCo"/>
    <x v="9"/>
    <n v="6320"/>
    <n v="1"/>
    <n v="6320"/>
    <n v="4745"/>
    <n v="1575"/>
    <n v="379"/>
    <s v="Flat Per Ticket"/>
    <n v="410.8"/>
    <n v="212"/>
    <n v="198.8"/>
    <m/>
    <n v="9920"/>
    <n v="1176"/>
    <n v="1422"/>
    <d v="2024-06-14T00:00:00"/>
  </r>
  <r>
    <n v="693"/>
    <s v="Reimbursement Sent"/>
    <m/>
    <x v="115"/>
    <x v="14"/>
    <n v="0"/>
    <x v="5"/>
    <x v="0"/>
    <s v="M Comella Enterprises"/>
    <n v="94.8"/>
    <x v="693"/>
    <s v="GameCo"/>
    <x v="69"/>
    <n v="6320"/>
    <n v="1"/>
    <n v="6320"/>
    <n v="4745"/>
    <n v="1575"/>
    <n v="379"/>
    <s v="Flat Per Ticket"/>
    <n v="410.8"/>
    <n v="212"/>
    <n v="198.8"/>
    <m/>
    <n v="9920"/>
    <n v="1177"/>
    <n v="1422"/>
    <d v="2024-06-14T00:00:00"/>
  </r>
  <r>
    <n v="694"/>
    <s v="Reimbursement Sent"/>
    <m/>
    <x v="115"/>
    <x v="16"/>
    <n v="0"/>
    <x v="5"/>
    <x v="0"/>
    <s v="M Comella Enterprises"/>
    <n v="94.8"/>
    <x v="694"/>
    <s v="GameCo"/>
    <x v="70"/>
    <n v="6320"/>
    <n v="1"/>
    <n v="6320"/>
    <n v="4745"/>
    <n v="1575"/>
    <n v="379"/>
    <s v="Flat Per Ticket"/>
    <n v="410.8"/>
    <n v="212"/>
    <n v="198.8"/>
    <m/>
    <n v="8633"/>
    <n v="1178"/>
    <n v="1423"/>
    <d v="2024-06-14T00:00:00"/>
  </r>
  <r>
    <n v="695"/>
    <s v="Reimbursement Sent"/>
    <m/>
    <x v="115"/>
    <x v="37"/>
    <n v="0"/>
    <x v="2"/>
    <x v="0"/>
    <s v="M Comella Enterprises"/>
    <n v="82.8"/>
    <x v="695"/>
    <s v="GameCo"/>
    <x v="1"/>
    <n v="5520"/>
    <n v="1"/>
    <n v="5520"/>
    <n v="4560"/>
    <n v="960"/>
    <n v="331"/>
    <s v="Percentage"/>
    <n v="337.2"/>
    <n v="186"/>
    <n v="96"/>
    <n v="55.2"/>
    <n v="6126"/>
    <n v="6825"/>
    <n v="1424"/>
    <d v="2024-06-14T00:00:00"/>
  </r>
  <r>
    <n v="696"/>
    <s v="Reimbursement Sent"/>
    <m/>
    <x v="115"/>
    <x v="37"/>
    <n v="0"/>
    <x v="2"/>
    <x v="0"/>
    <s v="M Comella Enterprises"/>
    <n v="45"/>
    <x v="696"/>
    <s v="GameCo"/>
    <x v="0"/>
    <n v="3000"/>
    <n v="1"/>
    <n v="3000"/>
    <n v="2250"/>
    <n v="750"/>
    <n v="180"/>
    <s v="Percentage"/>
    <n v="207"/>
    <n v="102"/>
    <n v="75"/>
    <n v="30"/>
    <n v="6126"/>
    <n v="6826"/>
    <n v="1424"/>
    <d v="2024-06-14T00:00:00"/>
  </r>
  <r>
    <n v="697"/>
    <s v="Reimbursement Sent"/>
    <m/>
    <x v="115"/>
    <x v="2"/>
    <n v="0"/>
    <x v="2"/>
    <x v="0"/>
    <n v="0"/>
    <n v="0"/>
    <x v="697"/>
    <s v="GameCo"/>
    <x v="0"/>
    <n v="3000"/>
    <n v="1"/>
    <n v="3000"/>
    <n v="2250"/>
    <n v="750"/>
    <n v="180"/>
    <s v="Percentage"/>
    <n v="207"/>
    <n v="102"/>
    <n v="75"/>
    <n v="30"/>
    <n v="38916868"/>
    <n v="6827"/>
    <n v="1425"/>
    <d v="2024-06-14T00:00:00"/>
  </r>
  <r>
    <n v="698"/>
    <s v="Reimbursement Sent"/>
    <m/>
    <x v="115"/>
    <x v="71"/>
    <n v="0"/>
    <x v="2"/>
    <x v="0"/>
    <n v="0"/>
    <n v="0"/>
    <x v="698"/>
    <s v="GameCo"/>
    <x v="1"/>
    <n v="5520"/>
    <n v="1"/>
    <n v="5520"/>
    <n v="4560"/>
    <n v="960"/>
    <n v="331"/>
    <s v="Percentage"/>
    <n v="337.2"/>
    <n v="186"/>
    <n v="96"/>
    <n v="55.2"/>
    <n v="1092"/>
    <n v="6838"/>
    <n v="1426"/>
    <d v="2024-06-14T00:00:00"/>
  </r>
  <r>
    <n v="699"/>
    <s v="Reimbursement Sent"/>
    <m/>
    <x v="115"/>
    <x v="20"/>
    <n v="0"/>
    <x v="2"/>
    <x v="0"/>
    <n v="0"/>
    <n v="0"/>
    <x v="699"/>
    <s v="GameCo"/>
    <x v="6"/>
    <n v="4560"/>
    <n v="1"/>
    <n v="4560"/>
    <n v="3460"/>
    <n v="1100"/>
    <n v="273"/>
    <s v="Percentage"/>
    <n v="301.60000000000002"/>
    <n v="146"/>
    <n v="110"/>
    <n v="45.6"/>
    <n v="1068"/>
    <n v="6848"/>
    <n v="1427"/>
    <d v="2024-06-14T00:00:00"/>
  </r>
  <r>
    <n v="700"/>
    <s v="Reimbursement Sent"/>
    <m/>
    <x v="115"/>
    <x v="0"/>
    <s v="Melron Inc DBA Mulligans"/>
    <x v="0"/>
    <x v="0"/>
    <n v="0"/>
    <n v="0"/>
    <x v="700"/>
    <s v="GameCo"/>
    <x v="1"/>
    <n v="5520"/>
    <n v="1"/>
    <n v="5520"/>
    <n v="4560"/>
    <n v="960"/>
    <n v="331"/>
    <s v="Flat Per Ticket"/>
    <n v="358.8"/>
    <n v="186"/>
    <n v="172.8"/>
    <m/>
    <n v="2999"/>
    <n v="10141"/>
    <n v="1428"/>
    <d v="2024-06-14T00:00:00"/>
  </r>
  <r>
    <n v="701"/>
    <s v="Reimbursement Sent"/>
    <m/>
    <x v="115"/>
    <x v="0"/>
    <s v="Melron Inc DBA Mulligans"/>
    <x v="0"/>
    <x v="0"/>
    <n v="0"/>
    <n v="0"/>
    <x v="701"/>
    <s v="GameCo"/>
    <x v="1"/>
    <n v="5520"/>
    <n v="1"/>
    <n v="5520"/>
    <n v="4560"/>
    <n v="960"/>
    <n v="331"/>
    <s v="Flat Per Ticket"/>
    <n v="358.8"/>
    <n v="186"/>
    <n v="172.8"/>
    <m/>
    <n v="2999"/>
    <n v="10142"/>
    <n v="1428"/>
    <d v="2024-06-14T00:00:00"/>
  </r>
  <r>
    <n v="702"/>
    <s v="Reimbursement Sent"/>
    <m/>
    <x v="115"/>
    <x v="0"/>
    <s v="Melron Inc DBA Mulligans"/>
    <x v="0"/>
    <x v="0"/>
    <n v="0"/>
    <n v="0"/>
    <x v="702"/>
    <s v="GameCo"/>
    <x v="1"/>
    <n v="5520"/>
    <n v="1"/>
    <n v="5520"/>
    <n v="4560"/>
    <n v="960"/>
    <n v="331"/>
    <s v="Flat Per Ticket"/>
    <n v="358.8"/>
    <n v="186"/>
    <n v="172.8"/>
    <m/>
    <n v="2999"/>
    <n v="10143"/>
    <n v="1428"/>
    <d v="2024-06-14T00:00:00"/>
  </r>
  <r>
    <n v="703"/>
    <s v="Reimbursement Sent"/>
    <m/>
    <x v="115"/>
    <x v="0"/>
    <s v="Melron Inc DBA Mulligans"/>
    <x v="0"/>
    <x v="0"/>
    <n v="0"/>
    <n v="0"/>
    <x v="703"/>
    <s v="GameCo"/>
    <x v="1"/>
    <n v="5520"/>
    <n v="1"/>
    <n v="5520"/>
    <n v="4560"/>
    <n v="960"/>
    <n v="331"/>
    <s v="Flat Per Ticket"/>
    <n v="358.8"/>
    <n v="186"/>
    <n v="172.8"/>
    <m/>
    <n v="2999"/>
    <n v="10144"/>
    <n v="1428"/>
    <d v="2024-06-14T00:00:00"/>
  </r>
  <r>
    <n v="704"/>
    <s v="Reimbursement Sent"/>
    <m/>
    <x v="115"/>
    <x v="0"/>
    <s v="Melron Inc DBA Mulligans"/>
    <x v="0"/>
    <x v="0"/>
    <n v="0"/>
    <n v="0"/>
    <x v="704"/>
    <s v="GameCo"/>
    <x v="27"/>
    <n v="6320"/>
    <n v="1"/>
    <n v="6320"/>
    <n v="4745"/>
    <n v="1575"/>
    <n v="379"/>
    <s v="Flat Per Ticket"/>
    <n v="410.8"/>
    <n v="212"/>
    <n v="198.8"/>
    <m/>
    <n v="2999"/>
    <n v="10145"/>
    <n v="1428"/>
    <d v="2024-06-14T00:00:00"/>
  </r>
  <r>
    <n v="705"/>
    <s v="Reimbursement Sent"/>
    <m/>
    <x v="115"/>
    <x v="0"/>
    <s v="Melron Inc DBA Mulligans"/>
    <x v="0"/>
    <x v="0"/>
    <n v="0"/>
    <n v="0"/>
    <x v="705"/>
    <s v="GameCo"/>
    <x v="13"/>
    <n v="9959"/>
    <n v="1"/>
    <n v="9959"/>
    <n v="7840"/>
    <n v="2119"/>
    <n v="597"/>
    <s v="Flat Per Ticket"/>
    <n v="647.34"/>
    <n v="360"/>
    <n v="287.33999999999997"/>
    <m/>
    <n v="2999"/>
    <n v="10146"/>
    <n v="1428"/>
    <d v="2024-06-14T00:00:00"/>
  </r>
  <r>
    <n v="706"/>
    <s v="Reimbursement Sent"/>
    <m/>
    <x v="116"/>
    <x v="5"/>
    <n v="0"/>
    <x v="2"/>
    <x v="0"/>
    <s v="B and B Music"/>
    <n v="94.5"/>
    <x v="706"/>
    <s v="Bingo Boss"/>
    <x v="71"/>
    <n v="6300"/>
    <n v="1"/>
    <n v="6300"/>
    <n v="5305"/>
    <n v="995"/>
    <n v="378"/>
    <s v="Percentage"/>
    <n v="425.23"/>
    <n v="262.23"/>
    <n v="100"/>
    <n v="63"/>
    <n v="38924416"/>
    <n v="6831"/>
    <n v="1429"/>
    <d v="2024-06-15T00:00:00"/>
  </r>
  <r>
    <n v="707"/>
    <s v="Reimbursement Sent"/>
    <m/>
    <x v="116"/>
    <x v="11"/>
    <n v="0"/>
    <x v="4"/>
    <x v="0"/>
    <n v="0"/>
    <n v="0"/>
    <x v="707"/>
    <s v="Bingo Boss"/>
    <x v="62"/>
    <n v="5760"/>
    <n v="1"/>
    <n v="5760"/>
    <n v="4390"/>
    <n v="1370"/>
    <n v="345"/>
    <s v="Flat Per Ticket"/>
    <n v="460.8"/>
    <n v="253.13"/>
    <n v="207.67"/>
    <m/>
    <n v="38924417"/>
    <n v="8461"/>
    <n v="1430"/>
    <d v="2024-06-15T00:00:00"/>
  </r>
  <r>
    <n v="708"/>
    <s v="Reimbursement Sent"/>
    <m/>
    <x v="116"/>
    <x v="23"/>
    <n v="0"/>
    <x v="8"/>
    <x v="0"/>
    <s v="M Comella Enterprises"/>
    <n v="82.8"/>
    <x v="708"/>
    <s v="GameCo"/>
    <x v="1"/>
    <n v="5520"/>
    <n v="1"/>
    <n v="5520"/>
    <n v="4560"/>
    <n v="960"/>
    <n v="331"/>
    <s v="Flat Per Ticket"/>
    <n v="358.8"/>
    <n v="186"/>
    <n v="172.8"/>
    <m/>
    <n v="278"/>
    <n v="9030"/>
    <n v="1431"/>
    <d v="2024-06-15T00:00:00"/>
  </r>
  <r>
    <n v="709"/>
    <s v="Reimbursement Sent"/>
    <m/>
    <x v="116"/>
    <x v="23"/>
    <n v="0"/>
    <x v="8"/>
    <x v="0"/>
    <s v="M Comella Enterprises"/>
    <n v="45"/>
    <x v="709"/>
    <s v="GameCo"/>
    <x v="0"/>
    <n v="3000"/>
    <n v="1"/>
    <n v="3000"/>
    <n v="2250"/>
    <n v="750"/>
    <n v="180"/>
    <s v="Flat Per Ticket"/>
    <n v="195"/>
    <n v="102"/>
    <n v="93"/>
    <m/>
    <n v="278"/>
    <n v="9031"/>
    <n v="1431"/>
    <d v="2024-06-15T00:00:00"/>
  </r>
  <r>
    <n v="710"/>
    <s v="Reimbursement Sent"/>
    <m/>
    <x v="117"/>
    <x v="12"/>
    <n v="0"/>
    <x v="5"/>
    <x v="0"/>
    <s v="Combros"/>
    <n v="60"/>
    <x v="710"/>
    <s v="GameCo"/>
    <x v="67"/>
    <n v="4000"/>
    <n v="1"/>
    <n v="4000"/>
    <n v="3002"/>
    <n v="998"/>
    <n v="240"/>
    <s v="Flat Per Ticket"/>
    <n v="260"/>
    <n v="134"/>
    <n v="126"/>
    <m/>
    <n v="2864"/>
    <n v="1180"/>
    <n v="1432"/>
    <d v="2024-06-16T00:00:00"/>
  </r>
  <r>
    <n v="711"/>
    <s v="Reimbursement Sent"/>
    <m/>
    <x v="117"/>
    <x v="12"/>
    <n v="0"/>
    <x v="5"/>
    <x v="0"/>
    <s v="Combros"/>
    <n v="60"/>
    <x v="711"/>
    <s v="GameCo"/>
    <x v="72"/>
    <n v="4000"/>
    <n v="1"/>
    <n v="4000"/>
    <n v="3000"/>
    <n v="1000"/>
    <n v="240"/>
    <s v="Flat Per Ticket"/>
    <n v="260"/>
    <n v="134"/>
    <n v="126"/>
    <m/>
    <n v="2864"/>
    <n v="1181"/>
    <n v="1432"/>
    <d v="2024-06-16T00:00:00"/>
  </r>
  <r>
    <n v="712"/>
    <s v="Reimbursement Sent"/>
    <m/>
    <x v="117"/>
    <x v="6"/>
    <n v="0"/>
    <x v="2"/>
    <x v="0"/>
    <n v="0"/>
    <n v="0"/>
    <x v="712"/>
    <s v="GameCo"/>
    <x v="1"/>
    <n v="5520"/>
    <n v="1"/>
    <n v="5520"/>
    <n v="4560"/>
    <n v="960"/>
    <n v="331"/>
    <s v="Percentage"/>
    <n v="337.2"/>
    <n v="186"/>
    <n v="96"/>
    <n v="55.2"/>
    <n v="3113"/>
    <n v="6832"/>
    <n v="1433"/>
    <d v="2024-06-16T00:00:00"/>
  </r>
  <r>
    <n v="713"/>
    <s v="Reimbursement Sent"/>
    <m/>
    <x v="117"/>
    <x v="6"/>
    <n v="0"/>
    <x v="2"/>
    <x v="0"/>
    <n v="0"/>
    <n v="0"/>
    <x v="713"/>
    <s v="GameCo"/>
    <x v="67"/>
    <n v="4000"/>
    <n v="1"/>
    <n v="4000"/>
    <n v="3002"/>
    <n v="998"/>
    <n v="240"/>
    <s v="Percentage"/>
    <n v="274"/>
    <n v="134"/>
    <n v="100"/>
    <n v="40"/>
    <n v="3113"/>
    <n v="6833"/>
    <n v="1433"/>
    <d v="2024-06-16T00:00:00"/>
  </r>
  <r>
    <n v="714"/>
    <s v="Reimbursement Sent"/>
    <m/>
    <x v="117"/>
    <x v="6"/>
    <n v="0"/>
    <x v="2"/>
    <x v="0"/>
    <n v="0"/>
    <n v="0"/>
    <x v="714"/>
    <s v="GameCo"/>
    <x v="64"/>
    <n v="4000"/>
    <n v="1"/>
    <n v="4000"/>
    <n v="3002"/>
    <n v="998"/>
    <n v="240"/>
    <s v="Percentage"/>
    <n v="274"/>
    <n v="134"/>
    <n v="100"/>
    <n v="40"/>
    <n v="3113"/>
    <n v="6834"/>
    <n v="1433"/>
    <d v="2024-06-16T00:00:00"/>
  </r>
  <r>
    <n v="715"/>
    <s v="Reimbursement Sent"/>
    <m/>
    <x v="117"/>
    <x v="59"/>
    <n v="0"/>
    <x v="0"/>
    <x v="0"/>
    <s v="Combros (GCFF)"/>
    <n v="110.4"/>
    <x v="715"/>
    <s v="GameCo"/>
    <x v="1"/>
    <n v="5520"/>
    <n v="1"/>
    <n v="5520"/>
    <n v="4560"/>
    <n v="960"/>
    <n v="331"/>
    <s v="Flat Per Ticket"/>
    <n v="358.8"/>
    <n v="186"/>
    <n v="172.8"/>
    <m/>
    <n v="307"/>
    <n v="10148"/>
    <n v="1434"/>
    <d v="2024-06-16T00:00:00"/>
  </r>
  <r>
    <n v="716"/>
    <s v="Reimbursement Sent"/>
    <m/>
    <x v="117"/>
    <x v="59"/>
    <n v="0"/>
    <x v="0"/>
    <x v="0"/>
    <s v="Combros (GCFF)"/>
    <n v="60"/>
    <x v="716"/>
    <s v="GameCo"/>
    <x v="0"/>
    <n v="3000"/>
    <n v="1"/>
    <n v="3000"/>
    <n v="2250"/>
    <n v="750"/>
    <n v="180"/>
    <s v="Flat Per Ticket"/>
    <n v="195"/>
    <n v="102"/>
    <n v="93"/>
    <m/>
    <n v="307"/>
    <n v="10149"/>
    <n v="1434"/>
    <d v="2024-06-16T00:00:00"/>
  </r>
  <r>
    <n v="717"/>
    <s v="Reimbursement Sent"/>
    <m/>
    <x v="118"/>
    <x v="44"/>
    <n v="0"/>
    <x v="5"/>
    <x v="0"/>
    <s v="Combros"/>
    <n v="94.8"/>
    <x v="717"/>
    <s v="GameCo"/>
    <x v="73"/>
    <n v="6320"/>
    <n v="1"/>
    <n v="6320"/>
    <n v="4745"/>
    <n v="1575"/>
    <n v="379"/>
    <s v="Flat Per Ticket"/>
    <n v="410.8"/>
    <n v="212"/>
    <n v="198.8"/>
    <m/>
    <n v="3781"/>
    <n v="1182"/>
    <n v="1435"/>
    <d v="2024-06-17T00:00:00"/>
  </r>
  <r>
    <n v="718"/>
    <s v="Reimbursement Sent"/>
    <m/>
    <x v="118"/>
    <x v="53"/>
    <n v="0"/>
    <x v="2"/>
    <x v="0"/>
    <n v="0"/>
    <n v="0"/>
    <x v="718"/>
    <s v="GameCo"/>
    <x v="1"/>
    <n v="5520"/>
    <n v="1"/>
    <n v="5520"/>
    <n v="4560"/>
    <n v="960"/>
    <n v="331"/>
    <s v="Percentage"/>
    <n v="337.2"/>
    <n v="186"/>
    <n v="96"/>
    <n v="55.2"/>
    <n v="1405"/>
    <n v="6835"/>
    <n v="1436"/>
    <d v="2024-06-17T00:00:00"/>
  </r>
  <r>
    <n v="719"/>
    <s v="Reimbursement Sent"/>
    <m/>
    <x v="118"/>
    <x v="30"/>
    <n v="0"/>
    <x v="4"/>
    <x v="0"/>
    <s v="Combros"/>
    <n v="82.8"/>
    <x v="719"/>
    <s v="GameCo"/>
    <x v="1"/>
    <n v="5520"/>
    <n v="1"/>
    <n v="5520"/>
    <n v="4560"/>
    <n v="960"/>
    <n v="331"/>
    <s v="Flat Per Ticket"/>
    <n v="358.8"/>
    <n v="186"/>
    <n v="172.8"/>
    <m/>
    <n v="3994"/>
    <n v="8462"/>
    <n v="1437"/>
    <d v="2024-06-17T00:00:00"/>
  </r>
  <r>
    <n v="720"/>
    <s v="Reimbursement Sent"/>
    <m/>
    <x v="118"/>
    <x v="27"/>
    <n v="0"/>
    <x v="4"/>
    <x v="0"/>
    <n v="0"/>
    <n v="0"/>
    <x v="720"/>
    <s v="GameCo"/>
    <x v="1"/>
    <n v="5520"/>
    <n v="1"/>
    <n v="5520"/>
    <n v="4560"/>
    <n v="960"/>
    <n v="331"/>
    <s v="Flat Per Ticket"/>
    <n v="358.8"/>
    <n v="186"/>
    <n v="172.8"/>
    <m/>
    <n v="3994"/>
    <n v="8463"/>
    <n v="1438"/>
    <d v="2024-06-17T00:00:00"/>
  </r>
  <r>
    <n v="721"/>
    <s v="Reimbursement Sent"/>
    <m/>
    <x v="118"/>
    <x v="61"/>
    <n v="0"/>
    <x v="0"/>
    <x v="0"/>
    <s v="Combros (GCFF)"/>
    <n v="110.4"/>
    <x v="721"/>
    <s v="GameCo"/>
    <x v="1"/>
    <n v="5520"/>
    <n v="1"/>
    <n v="5520"/>
    <n v="4560"/>
    <n v="960"/>
    <n v="331"/>
    <s v="Flat Per Ticket"/>
    <n v="358.8"/>
    <n v="186"/>
    <n v="172.8"/>
    <m/>
    <n v="23239"/>
    <n v="10150"/>
    <n v="1439"/>
    <d v="2024-06-17T00:00:00"/>
  </r>
  <r>
    <n v="722"/>
    <s v="Reimbursement Sent"/>
    <m/>
    <x v="118"/>
    <x v="52"/>
    <n v="0"/>
    <x v="0"/>
    <x v="0"/>
    <n v="0"/>
    <n v="0"/>
    <x v="722"/>
    <s v="GameCo"/>
    <x v="0"/>
    <n v="3000"/>
    <n v="1"/>
    <n v="3000"/>
    <n v="2250"/>
    <n v="750"/>
    <n v="180"/>
    <s v="Flat Per Ticket"/>
    <n v="195"/>
    <n v="102"/>
    <n v="93"/>
    <m/>
    <n v="7553"/>
    <n v="10151"/>
    <n v="1440"/>
    <d v="2024-06-17T00:00:00"/>
  </r>
  <r>
    <n v="723"/>
    <s v="Reimbursement Sent"/>
    <m/>
    <x v="118"/>
    <x v="52"/>
    <n v="0"/>
    <x v="0"/>
    <x v="0"/>
    <n v="0"/>
    <n v="0"/>
    <x v="723"/>
    <s v="Bingo Boss"/>
    <x v="59"/>
    <n v="5628"/>
    <n v="1"/>
    <n v="5628"/>
    <n v="4528"/>
    <n v="1100"/>
    <n v="337"/>
    <s v="Flat Per Ticket"/>
    <n v="450.24"/>
    <n v="245.76"/>
    <n v="204.48"/>
    <m/>
    <n v="7553"/>
    <n v="10152"/>
    <n v="1440"/>
    <d v="2024-06-17T00:00:00"/>
  </r>
  <r>
    <n v="724"/>
    <s v="Reimbursement Sent"/>
    <m/>
    <x v="119"/>
    <x v="41"/>
    <n v="0"/>
    <x v="2"/>
    <x v="0"/>
    <s v="Greg Brown"/>
    <n v="92.4"/>
    <x v="724"/>
    <s v="Bingo Boss"/>
    <x v="16"/>
    <n v="4620"/>
    <n v="1"/>
    <n v="4620"/>
    <n v="3720"/>
    <n v="900"/>
    <n v="277"/>
    <s v="Percentage"/>
    <n v="331.23"/>
    <n v="195.03"/>
    <n v="90"/>
    <n v="46.2"/>
    <n v="7824"/>
    <n v="6836"/>
    <n v="1441"/>
    <d v="2024-06-18T00:00:00"/>
  </r>
  <r>
    <n v="725"/>
    <s v="Reimbursement Sent"/>
    <m/>
    <x v="119"/>
    <x v="41"/>
    <n v="0"/>
    <x v="2"/>
    <x v="0"/>
    <s v="Greg Brown"/>
    <n v="110.4"/>
    <x v="725"/>
    <s v="GameCo"/>
    <x v="1"/>
    <n v="5520"/>
    <n v="1"/>
    <n v="5520"/>
    <n v="4560"/>
    <n v="960"/>
    <n v="331"/>
    <s v="Percentage"/>
    <n v="337.2"/>
    <n v="186"/>
    <n v="96"/>
    <n v="55.2"/>
    <n v="7824"/>
    <n v="6837"/>
    <n v="1441"/>
    <d v="2024-06-18T00:00:00"/>
  </r>
  <r>
    <n v="726"/>
    <s v="Reimbursement Sent"/>
    <m/>
    <x v="119"/>
    <x v="32"/>
    <n v="0"/>
    <x v="2"/>
    <x v="0"/>
    <s v="Combros"/>
    <n v="94.8"/>
    <x v="726"/>
    <s v="GameCo"/>
    <x v="73"/>
    <n v="6320"/>
    <n v="1"/>
    <n v="6320"/>
    <n v="4745"/>
    <n v="1575"/>
    <n v="379"/>
    <s v="Percentage"/>
    <n v="433.2"/>
    <n v="212"/>
    <n v="158"/>
    <n v="63.2"/>
    <s v="38933670and71"/>
    <n v="6839"/>
    <n v="1442"/>
    <d v="2024-06-18T00:00:00"/>
  </r>
  <r>
    <n v="727"/>
    <s v="Reimbursement Sent"/>
    <m/>
    <x v="119"/>
    <x v="26"/>
    <n v="0"/>
    <x v="4"/>
    <x v="0"/>
    <s v="M Comella Enterprises"/>
    <n v="82.8"/>
    <x v="727"/>
    <s v="GameCo"/>
    <x v="1"/>
    <n v="5520"/>
    <n v="1"/>
    <n v="5520"/>
    <n v="4560"/>
    <n v="960"/>
    <n v="331"/>
    <s v="Flat Per Ticket"/>
    <n v="358.8"/>
    <n v="186"/>
    <n v="172.8"/>
    <m/>
    <n v="38933668"/>
    <n v="8464"/>
    <n v="1443"/>
    <d v="2024-06-18T00:00:00"/>
  </r>
  <r>
    <n v="728"/>
    <s v="Reimbursement Sent"/>
    <m/>
    <x v="119"/>
    <x v="25"/>
    <n v="0"/>
    <x v="8"/>
    <x v="0"/>
    <n v="0"/>
    <n v="0"/>
    <x v="728"/>
    <s v="GameCo"/>
    <x v="1"/>
    <n v="5520"/>
    <n v="1"/>
    <n v="5520"/>
    <n v="4560"/>
    <n v="960"/>
    <n v="331"/>
    <s v="Flat Per Ticket"/>
    <n v="358.8"/>
    <n v="186"/>
    <n v="172.8"/>
    <m/>
    <n v="38933669"/>
    <n v="9032"/>
    <n v="1444"/>
    <d v="2024-06-18T00:00:00"/>
  </r>
  <r>
    <n v="729"/>
    <s v="Reimbursement Sent"/>
    <m/>
    <x v="119"/>
    <x v="25"/>
    <n v="0"/>
    <x v="8"/>
    <x v="0"/>
    <n v="0"/>
    <n v="0"/>
    <x v="729"/>
    <s v="GameCo"/>
    <x v="1"/>
    <n v="5520"/>
    <n v="1"/>
    <n v="5520"/>
    <n v="4560"/>
    <n v="960"/>
    <n v="331"/>
    <s v="Flat Per Ticket"/>
    <n v="358.8"/>
    <n v="186"/>
    <n v="172.8"/>
    <m/>
    <n v="38933667"/>
    <n v="9033"/>
    <n v="1444"/>
    <d v="2024-06-18T00:00:00"/>
  </r>
  <r>
    <n v="730"/>
    <s v="Reimbursement Sent"/>
    <m/>
    <x v="120"/>
    <x v="20"/>
    <n v="0"/>
    <x v="2"/>
    <x v="0"/>
    <n v="0"/>
    <n v="0"/>
    <x v="730"/>
    <s v="GameCo"/>
    <x v="6"/>
    <n v="4560"/>
    <n v="1"/>
    <n v="4560"/>
    <n v="3460"/>
    <n v="1100"/>
    <n v="273"/>
    <s v="Percentage"/>
    <n v="301.60000000000002"/>
    <n v="146"/>
    <n v="110"/>
    <n v="45.6"/>
    <n v="1075"/>
    <n v="6840"/>
    <n v="1445"/>
    <d v="2024-06-22T00:00:00"/>
  </r>
  <r>
    <n v="731"/>
    <s v="Reimbursement Sent"/>
    <m/>
    <x v="120"/>
    <x v="40"/>
    <n v="0"/>
    <x v="0"/>
    <x v="0"/>
    <n v="0"/>
    <n v="0"/>
    <x v="731"/>
    <e v="#N/A"/>
    <x v="74"/>
    <n v="4000"/>
    <n v="1"/>
    <n v="4000"/>
    <n v="3000"/>
    <n v="1000"/>
    <n v="240"/>
    <s v="Flat Per Ticket"/>
    <n v="260"/>
    <n v="100"/>
    <n v="160"/>
    <m/>
    <n v="14717"/>
    <n v="10153"/>
    <n v="1446"/>
    <d v="2024-06-22T00:00:00"/>
  </r>
  <r>
    <n v="732"/>
    <s v="Reimbursement Sent"/>
    <m/>
    <x v="120"/>
    <x v="40"/>
    <n v="0"/>
    <x v="0"/>
    <x v="0"/>
    <n v="0"/>
    <n v="0"/>
    <x v="732"/>
    <s v="GameCo"/>
    <x v="0"/>
    <n v="3600"/>
    <n v="1"/>
    <n v="3600"/>
    <n v="2895"/>
    <n v="705"/>
    <n v="216"/>
    <s v="Flat Per Ticket"/>
    <n v="234"/>
    <n v="122"/>
    <n v="112"/>
    <m/>
    <n v="14717"/>
    <n v="10154"/>
    <n v="1446"/>
    <d v="2024-06-22T00:00:00"/>
  </r>
  <r>
    <n v="733"/>
    <s v="Reimbursement Sent"/>
    <m/>
    <x v="120"/>
    <x v="38"/>
    <n v="0"/>
    <x v="0"/>
    <x v="0"/>
    <n v="0"/>
    <n v="0"/>
    <x v="733"/>
    <s v="GameCo"/>
    <x v="75"/>
    <n v="6320"/>
    <n v="1"/>
    <n v="6320"/>
    <n v="4745"/>
    <n v="1575"/>
    <n v="379"/>
    <s v="Flat Per Ticket"/>
    <n v="410.8"/>
    <n v="212"/>
    <n v="198.8"/>
    <m/>
    <n v="6758"/>
    <n v="10155"/>
    <n v="1447"/>
    <d v="2024-06-22T00:00:00"/>
  </r>
  <r>
    <n v="734"/>
    <s v="Reimbursement Sent"/>
    <m/>
    <x v="120"/>
    <x v="38"/>
    <n v="0"/>
    <x v="0"/>
    <x v="0"/>
    <n v="0"/>
    <n v="0"/>
    <x v="734"/>
    <s v="GameCo"/>
    <x v="1"/>
    <n v="5520"/>
    <n v="1"/>
    <n v="5520"/>
    <n v="4560"/>
    <n v="960"/>
    <n v="331"/>
    <s v="Flat Per Ticket"/>
    <n v="358.8"/>
    <n v="186"/>
    <n v="172.8"/>
    <m/>
    <n v="6758"/>
    <n v="10156"/>
    <n v="1447"/>
    <d v="2024-06-22T00:00:00"/>
  </r>
  <r>
    <n v="735"/>
    <s v="Reimbursement Sent"/>
    <m/>
    <x v="120"/>
    <x v="38"/>
    <n v="0"/>
    <x v="0"/>
    <x v="0"/>
    <n v="0"/>
    <n v="0"/>
    <x v="735"/>
    <s v="GameCo"/>
    <x v="13"/>
    <n v="9959"/>
    <n v="1"/>
    <n v="9959"/>
    <n v="7840"/>
    <n v="2119"/>
    <n v="597"/>
    <s v="Flat Per Ticket"/>
    <n v="647.34"/>
    <n v="360"/>
    <n v="287.33999999999997"/>
    <m/>
    <n v="6758"/>
    <n v="10157"/>
    <n v="1447"/>
    <d v="2024-06-22T00:00:00"/>
  </r>
  <r>
    <n v="736"/>
    <s v="Reimbursement Sent"/>
    <m/>
    <x v="120"/>
    <x v="0"/>
    <s v="Melron Inc DBA Mulligans"/>
    <x v="0"/>
    <x v="0"/>
    <n v="0"/>
    <n v="0"/>
    <x v="736"/>
    <s v="GameCo"/>
    <x v="1"/>
    <n v="5520"/>
    <n v="1"/>
    <n v="5520"/>
    <n v="4560"/>
    <n v="960"/>
    <n v="331"/>
    <s v="Flat Per Ticket"/>
    <n v="358.8"/>
    <n v="186"/>
    <n v="172.8"/>
    <m/>
    <n v="3015"/>
    <n v="10158"/>
    <n v="1448"/>
    <d v="2024-06-22T00:00:00"/>
  </r>
  <r>
    <n v="737"/>
    <s v="Reimbursement Sent"/>
    <m/>
    <x v="120"/>
    <x v="0"/>
    <s v="Melron Inc DBA Mulligans"/>
    <x v="0"/>
    <x v="0"/>
    <n v="0"/>
    <n v="0"/>
    <x v="737"/>
    <s v="GameCo"/>
    <x v="27"/>
    <n v="6320"/>
    <n v="1"/>
    <n v="6320"/>
    <n v="4745"/>
    <n v="1575"/>
    <n v="379"/>
    <s v="Flat Per Ticket"/>
    <n v="410.8"/>
    <n v="212"/>
    <n v="198.8"/>
    <m/>
    <n v="3015"/>
    <n v="10159"/>
    <n v="1448"/>
    <d v="2024-06-22T00:00:00"/>
  </r>
  <r>
    <n v="738"/>
    <s v="Reimbursement Sent"/>
    <m/>
    <x v="120"/>
    <x v="0"/>
    <s v="Melron Inc DBA Mulligans"/>
    <x v="0"/>
    <x v="0"/>
    <n v="0"/>
    <n v="0"/>
    <x v="738"/>
    <s v="GameCo"/>
    <x v="13"/>
    <n v="9959"/>
    <n v="1"/>
    <n v="9959"/>
    <n v="7840"/>
    <n v="2119"/>
    <n v="597"/>
    <s v="Flat Per Ticket"/>
    <n v="647.34"/>
    <n v="360"/>
    <n v="287.33999999999997"/>
    <m/>
    <n v="3015"/>
    <n v="10160"/>
    <n v="1448"/>
    <d v="2024-06-22T00:00:00"/>
  </r>
  <r>
    <n v="739"/>
    <s v="Reimbursement Sent"/>
    <m/>
    <x v="121"/>
    <x v="36"/>
    <n v="0"/>
    <x v="5"/>
    <x v="0"/>
    <s v="M Comella Enterprises"/>
    <n v="82.8"/>
    <x v="739"/>
    <s v="GameCo"/>
    <x v="1"/>
    <n v="5520"/>
    <n v="1"/>
    <n v="5520"/>
    <n v="4560"/>
    <n v="960"/>
    <n v="331"/>
    <s v="Flat Per Ticket"/>
    <n v="358.8"/>
    <n v="186"/>
    <n v="172.8"/>
    <m/>
    <n v="7172"/>
    <n v="1183"/>
    <n v="1449"/>
    <d v="2024-06-23T00:00:00"/>
  </r>
  <r>
    <n v="740"/>
    <s v="Reimbursement Sent"/>
    <m/>
    <x v="121"/>
    <x v="36"/>
    <n v="0"/>
    <x v="5"/>
    <x v="0"/>
    <s v="M Comella Enterprises"/>
    <n v="82.8"/>
    <x v="740"/>
    <s v="GameCo"/>
    <x v="1"/>
    <n v="5520"/>
    <n v="1"/>
    <n v="5520"/>
    <n v="4560"/>
    <n v="960"/>
    <n v="331"/>
    <s v="Flat Per Ticket"/>
    <n v="358.8"/>
    <n v="186"/>
    <n v="172.8"/>
    <m/>
    <n v="7172"/>
    <n v="1184"/>
    <n v="1449"/>
    <d v="2024-06-23T00:00:00"/>
  </r>
  <r>
    <n v="741"/>
    <s v="Reimbursement Sent"/>
    <m/>
    <x v="121"/>
    <x v="33"/>
    <n v="0"/>
    <x v="2"/>
    <x v="0"/>
    <n v="0"/>
    <n v="0"/>
    <x v="741"/>
    <s v="GameCo"/>
    <x v="76"/>
    <n v="6320"/>
    <n v="1"/>
    <n v="6320"/>
    <n v="4745"/>
    <n v="1575"/>
    <n v="379"/>
    <s v="Percentage"/>
    <n v="433.2"/>
    <n v="212"/>
    <n v="158"/>
    <n v="63.2"/>
    <n v="10090"/>
    <n v="6841"/>
    <n v="1450"/>
    <d v="2024-06-23T00:00:00"/>
  </r>
  <r>
    <n v="742"/>
    <s v="Reimbursement Sent"/>
    <m/>
    <x v="121"/>
    <x v="33"/>
    <n v="0"/>
    <x v="2"/>
    <x v="0"/>
    <n v="0"/>
    <n v="0"/>
    <x v="742"/>
    <s v="Bingo Boss"/>
    <x v="59"/>
    <n v="5628"/>
    <n v="1"/>
    <n v="5628"/>
    <n v="4528"/>
    <n v="1100"/>
    <n v="337"/>
    <s v="Percentage"/>
    <n v="412.04"/>
    <n v="245.76"/>
    <n v="110"/>
    <n v="56.28"/>
    <n v="10090"/>
    <n v="6842"/>
    <n v="1450"/>
    <d v="2024-06-23T00:00:00"/>
  </r>
  <r>
    <n v="743"/>
    <s v="Reimbursement Sent"/>
    <m/>
    <x v="121"/>
    <x v="45"/>
    <n v="0"/>
    <x v="2"/>
    <x v="0"/>
    <n v="0"/>
    <n v="0"/>
    <x v="743"/>
    <s v="Bingo Boss"/>
    <x v="59"/>
    <n v="5628"/>
    <n v="1"/>
    <n v="5628"/>
    <n v="4528"/>
    <n v="1100"/>
    <n v="337"/>
    <s v="Percentage"/>
    <n v="412.04"/>
    <n v="245.76"/>
    <n v="110"/>
    <n v="56.28"/>
    <n v="3584"/>
    <n v="6843"/>
    <n v="1451"/>
    <d v="2024-06-23T00:00:00"/>
  </r>
  <r>
    <n v="744"/>
    <s v="Reimbursement Sent"/>
    <m/>
    <x v="121"/>
    <x v="13"/>
    <n v="0"/>
    <x v="2"/>
    <x v="0"/>
    <n v="0"/>
    <n v="0"/>
    <x v="744"/>
    <s v="GameCo"/>
    <x v="6"/>
    <n v="4560"/>
    <n v="1"/>
    <n v="4560"/>
    <n v="3460"/>
    <n v="1100"/>
    <n v="273"/>
    <s v="Percentage"/>
    <n v="301.60000000000002"/>
    <n v="146"/>
    <n v="110"/>
    <n v="45.6"/>
    <n v="1987"/>
    <n v="6844"/>
    <n v="1452"/>
    <d v="2024-06-23T00:00:00"/>
  </r>
  <r>
    <n v="745"/>
    <s v="Reimbursement Sent"/>
    <m/>
    <x v="121"/>
    <x v="13"/>
    <n v="0"/>
    <x v="2"/>
    <x v="0"/>
    <n v="0"/>
    <n v="0"/>
    <x v="745"/>
    <s v="GameCo"/>
    <x v="72"/>
    <n v="4000"/>
    <n v="1"/>
    <n v="4000"/>
    <n v="3000"/>
    <n v="1000"/>
    <n v="240"/>
    <s v="Percentage"/>
    <n v="274"/>
    <n v="134"/>
    <n v="100"/>
    <n v="40"/>
    <n v="1987"/>
    <n v="6845"/>
    <n v="1452"/>
    <d v="2024-06-23T00:00:00"/>
  </r>
  <r>
    <n v="746"/>
    <s v="Reimbursement Sent"/>
    <m/>
    <x v="121"/>
    <x v="23"/>
    <n v="0"/>
    <x v="2"/>
    <x v="0"/>
    <s v="M Comella Enterprises"/>
    <n v="82.8"/>
    <x v="746"/>
    <s v="GameCo"/>
    <x v="1"/>
    <n v="5520"/>
    <n v="1"/>
    <n v="5520"/>
    <n v="4560"/>
    <n v="960"/>
    <n v="331"/>
    <s v="Percentage"/>
    <n v="337.2"/>
    <n v="186"/>
    <n v="96"/>
    <n v="55.2"/>
    <n v="281"/>
    <n v="6846"/>
    <n v="1453"/>
    <d v="2024-06-23T00:00:00"/>
  </r>
  <r>
    <n v="747"/>
    <s v="Reimbursement Sent"/>
    <m/>
    <x v="121"/>
    <x v="23"/>
    <n v="0"/>
    <x v="2"/>
    <x v="0"/>
    <s v="M Comella Enterprises"/>
    <n v="45"/>
    <x v="747"/>
    <s v="GameCo"/>
    <x v="0"/>
    <n v="3000"/>
    <n v="1"/>
    <n v="3000"/>
    <n v="2250"/>
    <n v="750"/>
    <n v="180"/>
    <s v="Percentage"/>
    <n v="207"/>
    <n v="102"/>
    <n v="75"/>
    <n v="30"/>
    <n v="281"/>
    <n v="6847"/>
    <n v="1453"/>
    <d v="2024-06-23T00:00:00"/>
  </r>
  <r>
    <n v="748"/>
    <s v="Reimbursement Sent"/>
    <m/>
    <x v="122"/>
    <x v="7"/>
    <n v="0"/>
    <x v="2"/>
    <x v="0"/>
    <s v="Greg Brown"/>
    <n v="80"/>
    <x v="748"/>
    <s v="GameCo"/>
    <x v="64"/>
    <n v="4000"/>
    <n v="1"/>
    <n v="4000"/>
    <n v="3102"/>
    <n v="898"/>
    <n v="240"/>
    <s v="Percentage"/>
    <n v="264"/>
    <n v="134"/>
    <n v="90"/>
    <n v="40"/>
    <n v="5160"/>
    <n v="6849"/>
    <n v="1454"/>
    <d v="2024-06-24T00:00:00"/>
  </r>
  <r>
    <n v="749"/>
    <s v="Reimbursement Sent"/>
    <m/>
    <x v="122"/>
    <x v="7"/>
    <n v="0"/>
    <x v="2"/>
    <x v="0"/>
    <s v="Greg Brown"/>
    <n v="80"/>
    <x v="749"/>
    <s v="GameCo"/>
    <x v="65"/>
    <n v="4000"/>
    <n v="1"/>
    <n v="4000"/>
    <n v="3102"/>
    <n v="898"/>
    <n v="240"/>
    <s v="Percentage"/>
    <n v="264"/>
    <n v="134"/>
    <n v="90"/>
    <n v="40"/>
    <n v="5160"/>
    <n v="6850"/>
    <n v="1454"/>
    <d v="2024-06-24T00:00:00"/>
  </r>
  <r>
    <n v="750"/>
    <s v="Reimbursement Sent"/>
    <m/>
    <x v="122"/>
    <x v="5"/>
    <n v="0"/>
    <x v="2"/>
    <x v="0"/>
    <s v="B and B Music"/>
    <n v="94.8"/>
    <x v="750"/>
    <s v="GameCo"/>
    <x v="73"/>
    <n v="6320"/>
    <n v="1"/>
    <n v="6320"/>
    <n v="4945"/>
    <n v="1375"/>
    <n v="379"/>
    <s v="Percentage"/>
    <n v="413.2"/>
    <n v="212"/>
    <n v="138"/>
    <n v="63.2"/>
    <n v="38951664"/>
    <n v="6851"/>
    <n v="1455"/>
    <d v="2024-06-24T00:00:00"/>
  </r>
  <r>
    <n v="751"/>
    <s v="Reimbursement Sent"/>
    <m/>
    <x v="122"/>
    <x v="55"/>
    <n v="0"/>
    <x v="0"/>
    <x v="0"/>
    <n v="0"/>
    <n v="0"/>
    <x v="751"/>
    <s v="Bingo Boss"/>
    <x v="77"/>
    <n v="5760"/>
    <n v="1"/>
    <n v="5760"/>
    <n v="4390"/>
    <n v="1370"/>
    <n v="345"/>
    <s v="Flat Per Ticket"/>
    <n v="460.8"/>
    <n v="253.13"/>
    <n v="207.67"/>
    <m/>
    <n v="4337"/>
    <n v="10161"/>
    <n v="1456"/>
    <d v="2024-06-24T00:00:00"/>
  </r>
  <r>
    <n v="752"/>
    <s v="Reimbursement Sent"/>
    <m/>
    <x v="122"/>
    <x v="58"/>
    <n v="0"/>
    <x v="0"/>
    <x v="0"/>
    <n v="0"/>
    <n v="0"/>
    <x v="752"/>
    <s v="GameCo"/>
    <x v="73"/>
    <n v="6320"/>
    <n v="1"/>
    <n v="6320"/>
    <n v="4745"/>
    <n v="1575"/>
    <n v="379"/>
    <s v="Flat Per Ticket"/>
    <n v="410.8"/>
    <n v="212"/>
    <n v="198.8"/>
    <m/>
    <n v="2106"/>
    <n v="10162"/>
    <n v="1457"/>
    <d v="2024-06-24T00:00:00"/>
  </r>
  <r>
    <n v="753"/>
    <s v="Reimbursement Sent"/>
    <m/>
    <x v="122"/>
    <x v="29"/>
    <n v="0"/>
    <x v="0"/>
    <x v="0"/>
    <s v="Greg Brown"/>
    <n v="110.4"/>
    <x v="753"/>
    <s v="GameCo"/>
    <x v="1"/>
    <n v="5520"/>
    <n v="1"/>
    <n v="5520"/>
    <n v="4560"/>
    <n v="960"/>
    <n v="331"/>
    <s v="Flat Per Ticket"/>
    <n v="358.8"/>
    <n v="186"/>
    <n v="172.8"/>
    <m/>
    <n v="2671"/>
    <n v="10163"/>
    <n v="1458"/>
    <d v="2024-06-24T00:00:00"/>
  </r>
  <r>
    <n v="754"/>
    <s v="Reimbursement Sent"/>
    <m/>
    <x v="122"/>
    <x v="29"/>
    <n v="0"/>
    <x v="0"/>
    <x v="0"/>
    <s v="Greg Brown"/>
    <n v="110.4"/>
    <x v="754"/>
    <s v="GameCo"/>
    <x v="1"/>
    <n v="5520"/>
    <n v="1"/>
    <n v="5520"/>
    <n v="4560"/>
    <n v="960"/>
    <n v="331"/>
    <s v="Flat Per Ticket"/>
    <n v="358.8"/>
    <n v="186"/>
    <n v="172.8"/>
    <m/>
    <n v="2671"/>
    <n v="10164"/>
    <n v="1458"/>
    <d v="2024-06-24T00:00:00"/>
  </r>
  <r>
    <n v="755"/>
    <s v="Reimbursement Sent"/>
    <m/>
    <x v="123"/>
    <x v="4"/>
    <n v="0"/>
    <x v="2"/>
    <x v="0"/>
    <n v="0"/>
    <n v="0"/>
    <x v="755"/>
    <s v="GameCo"/>
    <x v="64"/>
    <n v="4000"/>
    <n v="1"/>
    <n v="4000"/>
    <n v="3002"/>
    <n v="998"/>
    <n v="240"/>
    <s v="Percentage"/>
    <n v="274"/>
    <n v="134"/>
    <n v="100"/>
    <n v="40"/>
    <n v="2630"/>
    <n v="6852"/>
    <n v="1459"/>
    <d v="2024-06-25T00:00:00"/>
  </r>
  <r>
    <n v="756"/>
    <s v="Reimbursement Sent"/>
    <m/>
    <x v="123"/>
    <x v="4"/>
    <n v="0"/>
    <x v="2"/>
    <x v="0"/>
    <n v="0"/>
    <n v="0"/>
    <x v="756"/>
    <s v="GameCo"/>
    <x v="78"/>
    <n v="4000"/>
    <n v="1"/>
    <n v="4000"/>
    <n v="3002"/>
    <n v="998"/>
    <n v="240"/>
    <s v="Percentage"/>
    <n v="274"/>
    <n v="134"/>
    <n v="100"/>
    <n v="40"/>
    <n v="2630"/>
    <n v="6853"/>
    <n v="1459"/>
    <d v="2024-06-25T00:00:00"/>
  </r>
  <r>
    <n v="757"/>
    <s v="Reimbursement Sent"/>
    <m/>
    <x v="123"/>
    <x v="46"/>
    <n v="0"/>
    <x v="2"/>
    <x v="0"/>
    <n v="0"/>
    <n v="0"/>
    <x v="757"/>
    <s v="GameCo"/>
    <x v="1"/>
    <n v="5520"/>
    <n v="1"/>
    <n v="5520"/>
    <n v="4560"/>
    <n v="960"/>
    <n v="331"/>
    <s v="Percentage"/>
    <n v="337.2"/>
    <n v="186"/>
    <n v="96"/>
    <n v="55.2"/>
    <s v="????????"/>
    <n v="6854"/>
    <n v="1460"/>
    <d v="2024-06-25T00:00:00"/>
  </r>
  <r>
    <n v="758"/>
    <s v="Reimbursement Sent"/>
    <m/>
    <x v="124"/>
    <x v="16"/>
    <n v="0"/>
    <x v="5"/>
    <x v="0"/>
    <s v="M Comella Enterprises"/>
    <n v="94.8"/>
    <x v="758"/>
    <s v="GameCo"/>
    <x v="52"/>
    <n v="6320"/>
    <n v="1"/>
    <n v="6320"/>
    <n v="4745"/>
    <n v="1575"/>
    <n v="379"/>
    <s v="Flat Per Ticket"/>
    <n v="410.8"/>
    <n v="202"/>
    <n v="208.8"/>
    <m/>
    <n v="8634"/>
    <n v="1186"/>
    <n v="1461"/>
    <d v="2024-06-26T00:00:00"/>
  </r>
  <r>
    <n v="759"/>
    <s v="Reimbursement Sent"/>
    <m/>
    <x v="124"/>
    <x v="14"/>
    <n v="0"/>
    <x v="5"/>
    <x v="0"/>
    <s v="M Comella Enterprises"/>
    <n v="94.8"/>
    <x v="759"/>
    <s v="GameCo"/>
    <x v="42"/>
    <n v="6320"/>
    <n v="1"/>
    <n v="6320"/>
    <n v="4745"/>
    <n v="1575"/>
    <n v="379"/>
    <s v="Flat Per Ticket"/>
    <n v="410.8"/>
    <n v="202"/>
    <n v="208.8"/>
    <m/>
    <n v="9963"/>
    <n v="1187"/>
    <n v="1462"/>
    <d v="2024-06-26T00:00:00"/>
  </r>
  <r>
    <n v="760"/>
    <s v="Reimbursement Sent"/>
    <m/>
    <x v="124"/>
    <x v="14"/>
    <n v="0"/>
    <x v="5"/>
    <x v="0"/>
    <s v="M Comella Enterprises"/>
    <n v="94.8"/>
    <x v="760"/>
    <s v="GameCo"/>
    <x v="69"/>
    <n v="6320"/>
    <n v="1"/>
    <n v="6320"/>
    <n v="4745"/>
    <n v="1575"/>
    <n v="379"/>
    <s v="Flat Per Ticket"/>
    <n v="410.8"/>
    <n v="212"/>
    <n v="198.8"/>
    <m/>
    <n v="9963"/>
    <n v="1188"/>
    <n v="1462"/>
    <d v="2024-06-26T00:00:00"/>
  </r>
  <r>
    <n v="761"/>
    <s v="Reimbursement Sent"/>
    <m/>
    <x v="124"/>
    <x v="19"/>
    <n v="0"/>
    <x v="5"/>
    <x v="0"/>
    <s v="M Comella Enterprises"/>
    <n v="82.8"/>
    <x v="761"/>
    <s v="GameCo"/>
    <x v="1"/>
    <n v="5520"/>
    <n v="1"/>
    <n v="5520"/>
    <n v="4560"/>
    <n v="960"/>
    <n v="331"/>
    <s v="Flat Per Ticket"/>
    <n v="358.8"/>
    <n v="186"/>
    <n v="172.8"/>
    <m/>
    <n v="3413"/>
    <n v="1189"/>
    <n v="1463"/>
    <d v="2024-06-26T00:00:00"/>
  </r>
  <r>
    <n v="762"/>
    <s v="Reimbursement Sent"/>
    <m/>
    <x v="125"/>
    <x v="34"/>
    <n v="0"/>
    <x v="2"/>
    <x v="0"/>
    <s v="M Comella Enterprises"/>
    <n v="86.4"/>
    <x v="762"/>
    <s v="Bingo Boss"/>
    <x v="62"/>
    <n v="5760"/>
    <n v="1"/>
    <n v="5760"/>
    <n v="4390"/>
    <n v="1370"/>
    <n v="345"/>
    <s v="Percentage"/>
    <n v="447.73"/>
    <n v="253.13"/>
    <n v="137"/>
    <n v="57.6"/>
    <n v="38986417"/>
    <n v="6855"/>
    <n v="1464"/>
    <d v="2024-06-27T00:00:00"/>
  </r>
  <r>
    <n v="763"/>
    <s v="Reimbursement Sent"/>
    <m/>
    <x v="125"/>
    <x v="67"/>
    <n v="0"/>
    <x v="2"/>
    <x v="0"/>
    <n v="0"/>
    <n v="0"/>
    <x v="763"/>
    <s v="GameCo"/>
    <x v="0"/>
    <n v="3600"/>
    <n v="1"/>
    <n v="3600"/>
    <n v="2895"/>
    <n v="705"/>
    <n v="216"/>
    <s v="Percentage"/>
    <n v="229"/>
    <n v="122"/>
    <n v="71"/>
    <n v="36"/>
    <n v="39005905"/>
    <n v="6870"/>
    <n v="1465"/>
    <d v="2024-06-27T00:00:00"/>
  </r>
  <r>
    <n v="764"/>
    <s v="Reimbursement Sent"/>
    <m/>
    <x v="126"/>
    <x v="20"/>
    <n v="0"/>
    <x v="2"/>
    <x v="0"/>
    <n v="0"/>
    <n v="0"/>
    <x v="764"/>
    <s v="GameCo"/>
    <x v="6"/>
    <n v="4560"/>
    <n v="1"/>
    <n v="4560"/>
    <n v="3460"/>
    <n v="1100"/>
    <n v="273"/>
    <s v="Percentage"/>
    <n v="301.60000000000002"/>
    <n v="146"/>
    <n v="110"/>
    <n v="45.6"/>
    <n v="1078"/>
    <n v="6857"/>
    <n v="1466"/>
    <d v="2024-06-28T00:00:00"/>
  </r>
  <r>
    <n v="765"/>
    <s v="Reimbursement Sent"/>
    <m/>
    <x v="126"/>
    <x v="3"/>
    <n v="0"/>
    <x v="0"/>
    <x v="0"/>
    <s v="M Comella Enterprises"/>
    <n v="82.8"/>
    <x v="765"/>
    <s v="GameCo"/>
    <x v="1"/>
    <n v="5520"/>
    <n v="1"/>
    <n v="5520"/>
    <n v="4560"/>
    <n v="960"/>
    <n v="331"/>
    <s v="Flat Per Ticket"/>
    <n v="358.8"/>
    <n v="186"/>
    <n v="172.8"/>
    <m/>
    <n v="38986415"/>
    <n v="10168"/>
    <n v="1467"/>
    <d v="2024-06-28T00:00:00"/>
  </r>
  <r>
    <n v="766"/>
    <s v="Reimbursement Sent"/>
    <m/>
    <x v="126"/>
    <x v="42"/>
    <n v="0"/>
    <x v="0"/>
    <x v="0"/>
    <n v="0"/>
    <n v="0"/>
    <x v="766"/>
    <s v="GameCo"/>
    <x v="79"/>
    <n v="6320"/>
    <n v="1"/>
    <n v="6320"/>
    <n v="4745"/>
    <n v="1575"/>
    <n v="379"/>
    <s v="Flat Per Ticket"/>
    <n v="410.8"/>
    <n v="202"/>
    <n v="208.8"/>
    <m/>
    <n v="415500500108"/>
    <n v="10169"/>
    <n v="1468"/>
    <d v="2024-06-28T00:00:00"/>
  </r>
  <r>
    <n v="767"/>
    <s v="Reimbursement Sent"/>
    <m/>
    <x v="126"/>
    <x v="42"/>
    <n v="0"/>
    <x v="0"/>
    <x v="0"/>
    <n v="0"/>
    <n v="0"/>
    <x v="767"/>
    <s v="GameCo"/>
    <x v="80"/>
    <n v="6320"/>
    <n v="1"/>
    <n v="6320"/>
    <n v="4745"/>
    <n v="1575"/>
    <n v="379"/>
    <s v="Flat Per Ticket"/>
    <n v="410.8"/>
    <n v="212"/>
    <n v="198.8"/>
    <m/>
    <n v="415500500108"/>
    <n v="10170"/>
    <n v="1468"/>
    <d v="2024-06-28T00:00:00"/>
  </r>
  <r>
    <n v="768"/>
    <s v="Reimbursement Sent"/>
    <m/>
    <x v="126"/>
    <x v="42"/>
    <n v="0"/>
    <x v="0"/>
    <x v="0"/>
    <n v="0"/>
    <n v="0"/>
    <x v="768"/>
    <s v="GameCo"/>
    <x v="81"/>
    <n v="6320"/>
    <n v="1"/>
    <n v="6320"/>
    <n v="4745"/>
    <n v="1575"/>
    <n v="379"/>
    <s v="Flat Per Ticket"/>
    <n v="410.8"/>
    <n v="212"/>
    <n v="198.8"/>
    <m/>
    <n v="415500500108"/>
    <n v="10171"/>
    <n v="1468"/>
    <d v="2024-06-28T00:00:00"/>
  </r>
  <r>
    <n v="769"/>
    <s v="Reimbursement Sent"/>
    <m/>
    <x v="127"/>
    <x v="30"/>
    <n v="0"/>
    <x v="4"/>
    <x v="0"/>
    <s v="Combros"/>
    <n v="82.8"/>
    <x v="769"/>
    <s v="GameCo"/>
    <x v="1"/>
    <n v="5520"/>
    <n v="1"/>
    <n v="5520"/>
    <n v="4560"/>
    <n v="960"/>
    <n v="331"/>
    <s v="Flat Per Ticket"/>
    <n v="358.8"/>
    <n v="186"/>
    <n v="172.8"/>
    <m/>
    <n v="2767"/>
    <n v="8466"/>
    <n v="1469"/>
    <d v="2024-06-29T00:00:00"/>
  </r>
  <r>
    <n v="770"/>
    <s v="Reimbursement Sent"/>
    <m/>
    <x v="128"/>
    <x v="19"/>
    <n v="0"/>
    <x v="5"/>
    <x v="0"/>
    <s v="M Comella Enterprises"/>
    <n v="82.8"/>
    <x v="770"/>
    <s v="GameCo"/>
    <x v="1"/>
    <n v="5520"/>
    <n v="1"/>
    <n v="5520"/>
    <n v="4560"/>
    <n v="960"/>
    <n v="331"/>
    <s v="Flat Per Ticket"/>
    <n v="358.8"/>
    <n v="186"/>
    <n v="172.8"/>
    <m/>
    <n v="3411"/>
    <n v="1193"/>
    <n v="1470"/>
    <d v="2024-06-30T00:00:00"/>
  </r>
  <r>
    <n v="771"/>
    <s v="Reimbursement Sent"/>
    <m/>
    <x v="128"/>
    <x v="26"/>
    <n v="0"/>
    <x v="4"/>
    <x v="0"/>
    <s v="M Comella Enterprises"/>
    <n v="82.8"/>
    <x v="771"/>
    <s v="GameCo"/>
    <x v="1"/>
    <n v="5520"/>
    <n v="1"/>
    <n v="5520"/>
    <n v="4560"/>
    <n v="960"/>
    <n v="331"/>
    <s v="Flat Per Ticket"/>
    <n v="358.8"/>
    <n v="186"/>
    <n v="172.8"/>
    <m/>
    <n v="38986414"/>
    <n v="8468"/>
    <n v="1471"/>
    <d v="2024-06-30T00:00:00"/>
  </r>
  <r>
    <n v="772"/>
    <s v="Reimbursement Sent"/>
    <m/>
    <x v="129"/>
    <x v="6"/>
    <n v="0"/>
    <x v="2"/>
    <x v="0"/>
    <n v="0"/>
    <n v="0"/>
    <x v="772"/>
    <s v="GameCo"/>
    <x v="64"/>
    <n v="4000"/>
    <n v="1"/>
    <n v="4000"/>
    <n v="3002"/>
    <n v="998"/>
    <n v="240"/>
    <s v="Percentage"/>
    <n v="274"/>
    <n v="134"/>
    <n v="100"/>
    <n v="40"/>
    <n v="3142"/>
    <n v="6862"/>
    <n v="1472"/>
    <d v="2024-07-01T00:00:00"/>
  </r>
  <r>
    <n v="773"/>
    <s v="Reimbursement Sent"/>
    <m/>
    <x v="129"/>
    <x v="6"/>
    <n v="0"/>
    <x v="2"/>
    <x v="0"/>
    <n v="0"/>
    <n v="0"/>
    <x v="773"/>
    <s v="GameCo"/>
    <x v="78"/>
    <n v="4000"/>
    <n v="1"/>
    <n v="4000"/>
    <n v="3002"/>
    <n v="998"/>
    <n v="240"/>
    <s v="Percentage"/>
    <n v="274"/>
    <n v="134"/>
    <n v="100"/>
    <n v="40"/>
    <n v="3142"/>
    <n v="6863"/>
    <n v="1472"/>
    <d v="2024-07-01T00:00:00"/>
  </r>
  <r>
    <n v="774"/>
    <s v="Reimbursement Sent"/>
    <m/>
    <x v="129"/>
    <x v="6"/>
    <n v="0"/>
    <x v="2"/>
    <x v="0"/>
    <n v="0"/>
    <n v="0"/>
    <x v="774"/>
    <s v="GameCo"/>
    <x v="1"/>
    <n v="5520"/>
    <n v="1"/>
    <n v="5520"/>
    <n v="4560"/>
    <n v="960"/>
    <n v="331"/>
    <s v="Percentage"/>
    <n v="337.2"/>
    <n v="186"/>
    <n v="96"/>
    <n v="55.2"/>
    <n v="3142"/>
    <n v="6864"/>
    <n v="1472"/>
    <d v="2024-07-01T00:00:00"/>
  </r>
  <r>
    <n v="775"/>
    <s v="Reimbursement Sent"/>
    <m/>
    <x v="129"/>
    <x v="27"/>
    <n v="0"/>
    <x v="4"/>
    <x v="0"/>
    <n v="0"/>
    <n v="0"/>
    <x v="775"/>
    <s v="GameCo"/>
    <x v="1"/>
    <n v="5520"/>
    <n v="1"/>
    <n v="5520"/>
    <n v="4560"/>
    <n v="960"/>
    <n v="331"/>
    <s v="Flat Per Ticket"/>
    <n v="358.8"/>
    <n v="186"/>
    <n v="172.8"/>
    <m/>
    <n v="4009"/>
    <n v="8467"/>
    <n v="1473"/>
    <d v="2024-07-01T00:00:00"/>
  </r>
  <r>
    <n v="776"/>
    <s v="Reimbursement Sent"/>
    <m/>
    <x v="129"/>
    <x v="43"/>
    <n v="0"/>
    <x v="4"/>
    <x v="0"/>
    <n v="0"/>
    <n v="0"/>
    <x v="776"/>
    <s v="GameCo"/>
    <x v="1"/>
    <n v="5520"/>
    <n v="1"/>
    <n v="5520"/>
    <n v="4560"/>
    <n v="960"/>
    <n v="331"/>
    <s v="Flat Per Ticket"/>
    <n v="358.8"/>
    <n v="186"/>
    <n v="172.8"/>
    <m/>
    <n v="2599"/>
    <n v="8469"/>
    <n v="1474"/>
    <d v="2024-07-01T00:00:00"/>
  </r>
  <r>
    <n v="777"/>
    <s v="Reimbursement Sent"/>
    <m/>
    <x v="130"/>
    <x v="13"/>
    <n v="0"/>
    <x v="2"/>
    <x v="0"/>
    <n v="0"/>
    <n v="0"/>
    <x v="777"/>
    <s v="GameCo"/>
    <x v="6"/>
    <n v="4560"/>
    <n v="1"/>
    <n v="4560"/>
    <n v="3460"/>
    <n v="1100"/>
    <n v="273"/>
    <s v="Percentage"/>
    <n v="301.60000000000002"/>
    <n v="146"/>
    <n v="110"/>
    <n v="45.6"/>
    <n v="1994"/>
    <n v="6858"/>
    <n v="1475"/>
    <d v="2024-07-02T00:00:00"/>
  </r>
  <r>
    <n v="778"/>
    <s v="Reimbursement Sent"/>
    <m/>
    <x v="130"/>
    <x v="13"/>
    <n v="0"/>
    <x v="2"/>
    <x v="0"/>
    <n v="0"/>
    <n v="0"/>
    <x v="778"/>
    <s v="GameCo"/>
    <x v="28"/>
    <n v="4000"/>
    <n v="1"/>
    <n v="4000"/>
    <n v="3000"/>
    <n v="1000"/>
    <n v="240"/>
    <s v="Percentage"/>
    <n v="274"/>
    <n v="134"/>
    <n v="100"/>
    <n v="40"/>
    <n v="1994"/>
    <n v="6859"/>
    <n v="1475"/>
    <d v="2024-07-02T00:00:00"/>
  </r>
  <r>
    <n v="779"/>
    <s v="Reimbursement Sent"/>
    <m/>
    <x v="130"/>
    <x v="23"/>
    <n v="0"/>
    <x v="2"/>
    <x v="0"/>
    <s v="M Comella Enterprises"/>
    <n v="82.8"/>
    <x v="779"/>
    <s v="GameCo"/>
    <x v="1"/>
    <n v="5520"/>
    <n v="1"/>
    <n v="5520"/>
    <n v="4560"/>
    <n v="960"/>
    <n v="331"/>
    <s v="Percentage"/>
    <n v="337.2"/>
    <n v="186"/>
    <n v="96"/>
    <n v="55.2"/>
    <n v="282"/>
    <n v="6860"/>
    <n v="1476"/>
    <d v="2024-07-02T00:00:00"/>
  </r>
  <r>
    <n v="780"/>
    <s v="Reimbursement Sent"/>
    <m/>
    <x v="130"/>
    <x v="23"/>
    <n v="0"/>
    <x v="2"/>
    <x v="0"/>
    <s v="M Comella Enterprises"/>
    <n v="45"/>
    <x v="780"/>
    <s v="GameCo"/>
    <x v="0"/>
    <n v="3000"/>
    <n v="1"/>
    <n v="3000"/>
    <n v="2250"/>
    <n v="750"/>
    <n v="180"/>
    <s v="Percentage"/>
    <n v="207"/>
    <n v="102"/>
    <n v="75"/>
    <n v="30"/>
    <n v="282"/>
    <n v="6861"/>
    <n v="1476"/>
    <d v="2024-07-02T00:00:00"/>
  </r>
  <r>
    <n v="781"/>
    <s v="Reimbursement Sent"/>
    <m/>
    <x v="130"/>
    <x v="25"/>
    <n v="0"/>
    <x v="2"/>
    <x v="0"/>
    <n v="0"/>
    <n v="0"/>
    <x v="781"/>
    <s v="GameCo"/>
    <x v="1"/>
    <n v="5520"/>
    <n v="1"/>
    <n v="5520"/>
    <n v="4560"/>
    <n v="960"/>
    <n v="331"/>
    <s v="Percentage"/>
    <n v="337.2"/>
    <n v="186"/>
    <n v="96"/>
    <n v="55.2"/>
    <n v="39005901"/>
    <n v="6871"/>
    <n v="1477"/>
    <d v="2024-07-02T00:00:00"/>
  </r>
  <r>
    <n v="782"/>
    <s v="Reimbursement Sent"/>
    <m/>
    <x v="130"/>
    <x v="25"/>
    <n v="0"/>
    <x v="2"/>
    <x v="0"/>
    <n v="0"/>
    <n v="0"/>
    <x v="782"/>
    <s v="GameCo"/>
    <x v="1"/>
    <n v="5520"/>
    <n v="1"/>
    <n v="5520"/>
    <n v="4560"/>
    <n v="960"/>
    <n v="331"/>
    <s v="Percentage"/>
    <n v="337.2"/>
    <n v="186"/>
    <n v="96"/>
    <n v="55.2"/>
    <n v="39005900"/>
    <n v="6872"/>
    <n v="1477"/>
    <d v="2024-07-02T00:00:00"/>
  </r>
  <r>
    <n v="783"/>
    <s v="Reimbursement Sent"/>
    <m/>
    <x v="130"/>
    <x v="24"/>
    <n v="0"/>
    <x v="2"/>
    <x v="0"/>
    <n v="0"/>
    <n v="0"/>
    <x v="783"/>
    <s v="GameCo"/>
    <x v="1"/>
    <n v="5520"/>
    <n v="1"/>
    <n v="5520"/>
    <n v="4560"/>
    <n v="960"/>
    <n v="331"/>
    <s v="Percentage"/>
    <n v="337.2"/>
    <n v="186"/>
    <n v="96"/>
    <n v="55.2"/>
    <n v="39005902"/>
    <n v="6873"/>
    <n v="1478"/>
    <d v="2024-07-02T00:00:00"/>
  </r>
  <r>
    <n v="784"/>
    <s v="Reimbursement Sent"/>
    <m/>
    <x v="130"/>
    <x v="24"/>
    <n v="0"/>
    <x v="2"/>
    <x v="0"/>
    <n v="0"/>
    <n v="0"/>
    <x v="784"/>
    <s v="GameCo"/>
    <x v="1"/>
    <n v="5520"/>
    <n v="1"/>
    <n v="5520"/>
    <n v="4560"/>
    <n v="960"/>
    <n v="331"/>
    <s v="Percentage"/>
    <n v="337.2"/>
    <n v="186"/>
    <n v="96"/>
    <n v="55.2"/>
    <n v="39005903"/>
    <n v="6874"/>
    <n v="1478"/>
    <d v="2024-07-02T00:00:00"/>
  </r>
  <r>
    <n v="785"/>
    <s v="Reimbursement Sent"/>
    <m/>
    <x v="131"/>
    <x v="22"/>
    <n v="0"/>
    <x v="2"/>
    <x v="2"/>
    <n v="0"/>
    <n v="0"/>
    <x v="785"/>
    <s v="GameCo"/>
    <x v="0"/>
    <n v="3000"/>
    <n v="1"/>
    <n v="3000"/>
    <n v="2250"/>
    <n v="750"/>
    <n v="180"/>
    <s v="Percentage"/>
    <n v="207"/>
    <n v="102"/>
    <n v="75"/>
    <n v="30"/>
    <n v="5250"/>
    <n v="6896"/>
    <n v="1479"/>
    <d v="2024-07-03T00:00:00"/>
  </r>
  <r>
    <n v="786"/>
    <s v="Reimbursement Sent"/>
    <m/>
    <x v="131"/>
    <x v="22"/>
    <n v="0"/>
    <x v="2"/>
    <x v="2"/>
    <n v="0"/>
    <n v="0"/>
    <x v="786"/>
    <s v="GameCo"/>
    <x v="1"/>
    <n v="5520"/>
    <n v="1"/>
    <n v="5520"/>
    <n v="4560"/>
    <n v="960"/>
    <n v="331"/>
    <s v="Percentage"/>
    <n v="337.2"/>
    <n v="186"/>
    <n v="96"/>
    <n v="55.2"/>
    <n v="5250"/>
    <n v="6897"/>
    <n v="1479"/>
    <d v="2024-07-03T00:00:00"/>
  </r>
  <r>
    <n v="787"/>
    <s v="Reimbursement Sent"/>
    <m/>
    <x v="132"/>
    <x v="51"/>
    <n v="0"/>
    <x v="2"/>
    <x v="0"/>
    <n v="0"/>
    <n v="0"/>
    <x v="787"/>
    <s v="GameCo"/>
    <x v="33"/>
    <n v="3000"/>
    <n v="1"/>
    <n v="3000"/>
    <n v="2250"/>
    <n v="750"/>
    <n v="180"/>
    <s v="Percentage"/>
    <n v="207"/>
    <n v="102"/>
    <n v="75"/>
    <n v="30"/>
    <n v="9560"/>
    <n v="6856"/>
    <n v="1480"/>
    <d v="2024-07-05T00:00:00"/>
  </r>
  <r>
    <n v="788"/>
    <s v="Reimbursement Sent"/>
    <m/>
    <x v="132"/>
    <x v="37"/>
    <n v="0"/>
    <x v="2"/>
    <x v="0"/>
    <s v="M Comella Enterprises"/>
    <n v="82.8"/>
    <x v="788"/>
    <s v="GameCo"/>
    <x v="1"/>
    <n v="5520"/>
    <n v="1"/>
    <n v="5520"/>
    <n v="4560"/>
    <n v="960"/>
    <n v="331"/>
    <s v="Percentage"/>
    <n v="337.2"/>
    <n v="186"/>
    <n v="96"/>
    <n v="55.2"/>
    <n v="6083"/>
    <n v="6866"/>
    <n v="1481"/>
    <d v="2024-07-05T00:00:00"/>
  </r>
  <r>
    <n v="789"/>
    <s v="Reimbursement Sent"/>
    <m/>
    <x v="132"/>
    <x v="37"/>
    <n v="0"/>
    <x v="2"/>
    <x v="0"/>
    <s v="M Comella Enterprises"/>
    <n v="45"/>
    <x v="789"/>
    <s v="GameCo"/>
    <x v="0"/>
    <n v="3000"/>
    <n v="1"/>
    <n v="3000"/>
    <n v="2250"/>
    <n v="750"/>
    <n v="180"/>
    <s v="Percentage"/>
    <n v="207"/>
    <n v="102"/>
    <n v="75"/>
    <n v="30"/>
    <n v="6083"/>
    <n v="6867"/>
    <n v="1481"/>
    <d v="2024-07-05T00:00:00"/>
  </r>
  <r>
    <n v="790"/>
    <s v="Reimbursement Sent"/>
    <m/>
    <x v="132"/>
    <x v="45"/>
    <n v="0"/>
    <x v="2"/>
    <x v="0"/>
    <n v="0"/>
    <n v="0"/>
    <x v="790"/>
    <s v="Bingo Boss"/>
    <x v="59"/>
    <n v="5628"/>
    <n v="1"/>
    <n v="5628"/>
    <n v="4528"/>
    <n v="1100"/>
    <n v="337"/>
    <s v="Percentage"/>
    <n v="412.04"/>
    <n v="245.76"/>
    <n v="110"/>
    <n v="56.28"/>
    <n v="3602"/>
    <n v="6868"/>
    <n v="1482"/>
    <d v="2024-07-05T00:00:00"/>
  </r>
  <r>
    <n v="791"/>
    <s v="Reimbursement Sent"/>
    <m/>
    <x v="132"/>
    <x v="45"/>
    <n v="0"/>
    <x v="2"/>
    <x v="0"/>
    <n v="0"/>
    <n v="0"/>
    <x v="791"/>
    <s v="GameCo"/>
    <x v="81"/>
    <n v="6320"/>
    <n v="1"/>
    <n v="6320"/>
    <n v="4745"/>
    <n v="1575"/>
    <n v="379"/>
    <s v="Percentage"/>
    <n v="433.2"/>
    <n v="212"/>
    <n v="158"/>
    <n v="63.2"/>
    <n v="3602"/>
    <n v="6869"/>
    <n v="1482"/>
    <d v="2024-07-05T00:00:00"/>
  </r>
  <r>
    <n v="792"/>
    <s v="Reimbursement Sent"/>
    <m/>
    <x v="132"/>
    <x v="18"/>
    <n v="0"/>
    <x v="2"/>
    <x v="0"/>
    <s v="M Comella Enterprises"/>
    <n v="82.8"/>
    <x v="792"/>
    <s v="GameCo"/>
    <x v="1"/>
    <n v="5520"/>
    <n v="1"/>
    <n v="5520"/>
    <n v="4560"/>
    <n v="960"/>
    <n v="331"/>
    <s v="Percentage"/>
    <n v="337.2"/>
    <n v="186"/>
    <n v="96"/>
    <n v="55.2"/>
    <n v="39005899"/>
    <n v="6875"/>
    <n v="1483"/>
    <d v="2024-07-05T00:00:00"/>
  </r>
  <r>
    <n v="793"/>
    <s v="Reimbursement Sent"/>
    <m/>
    <x v="132"/>
    <x v="32"/>
    <n v="0"/>
    <x v="2"/>
    <x v="0"/>
    <s v="Combros"/>
    <n v="94.8"/>
    <x v="793"/>
    <s v="GameCo"/>
    <x v="1"/>
    <n v="6320"/>
    <n v="1"/>
    <n v="6320"/>
    <n v="4745"/>
    <n v="1575"/>
    <n v="331"/>
    <s v="Percentage"/>
    <n v="407.2"/>
    <n v="186"/>
    <n v="158"/>
    <n v="63.2"/>
    <n v="39005898"/>
    <n v="6876"/>
    <n v="1484"/>
    <d v="2024-07-05T00:00:00"/>
  </r>
  <r>
    <n v="794"/>
    <s v="Reimbursement Sent"/>
    <m/>
    <x v="132"/>
    <x v="22"/>
    <n v="0"/>
    <x v="2"/>
    <x v="2"/>
    <n v="0"/>
    <n v="0"/>
    <x v="794"/>
    <s v="GameCo"/>
    <x v="1"/>
    <n v="5520"/>
    <n v="1"/>
    <n v="5520"/>
    <n v="4560"/>
    <n v="960"/>
    <n v="331"/>
    <s v="Percentage"/>
    <n v="337.2"/>
    <n v="186"/>
    <n v="96"/>
    <n v="55.2"/>
    <n v="5251"/>
    <n v="6898"/>
    <n v="1485"/>
    <d v="2024-07-05T00:00:00"/>
  </r>
  <r>
    <n v="795"/>
    <s v="Reimbursement Sent"/>
    <m/>
    <x v="132"/>
    <x v="22"/>
    <n v="0"/>
    <x v="2"/>
    <x v="2"/>
    <n v="0"/>
    <n v="0"/>
    <x v="795"/>
    <s v="GameCo"/>
    <x v="0"/>
    <n v="3000"/>
    <n v="1"/>
    <n v="3000"/>
    <n v="2250"/>
    <n v="750"/>
    <n v="180"/>
    <s v="Percentage"/>
    <n v="207"/>
    <n v="102"/>
    <n v="75"/>
    <n v="30"/>
    <n v="5251"/>
    <n v="6899"/>
    <n v="1485"/>
    <d v="2024-07-05T00:00:00"/>
  </r>
  <r>
    <n v="796"/>
    <s v="Reimbursement Sent"/>
    <m/>
    <x v="132"/>
    <x v="10"/>
    <n v="0"/>
    <x v="3"/>
    <x v="0"/>
    <s v="Combros"/>
    <n v="82.8"/>
    <x v="796"/>
    <s v="GameCo"/>
    <x v="1"/>
    <n v="5520"/>
    <n v="1"/>
    <n v="5520"/>
    <n v="4560"/>
    <n v="960"/>
    <n v="331"/>
    <s v="Flat Per Ticket"/>
    <n v="358.8"/>
    <n v="186"/>
    <n v="172.8"/>
    <m/>
    <n v="1235"/>
    <n v="7012"/>
    <n v="1486"/>
    <d v="2024-07-05T00:00:00"/>
  </r>
  <r>
    <n v="797"/>
    <s v="Reimbursement Sent"/>
    <m/>
    <x v="132"/>
    <x v="62"/>
    <n v="0"/>
    <x v="4"/>
    <x v="0"/>
    <n v="0"/>
    <n v="0"/>
    <x v="797"/>
    <s v="Bingo Boss"/>
    <x v="3"/>
    <n v="5460"/>
    <n v="1"/>
    <n v="5460"/>
    <n v="4500"/>
    <n v="960"/>
    <n v="327"/>
    <s v="Flat Per Ticket"/>
    <n v="436.8"/>
    <n v="281.19"/>
    <n v="155.61000000000001"/>
    <m/>
    <n v="4359"/>
    <n v="8470"/>
    <n v="1487"/>
    <d v="2024-07-05T00:00:00"/>
  </r>
  <r>
    <n v="798"/>
    <s v="Reimbursement Sent"/>
    <m/>
    <x v="132"/>
    <x v="0"/>
    <s v="Melron Inc DBA Mulligans"/>
    <x v="0"/>
    <x v="0"/>
    <n v="0"/>
    <n v="0"/>
    <x v="798"/>
    <s v="GameCo"/>
    <x v="1"/>
    <n v="5520"/>
    <n v="1"/>
    <n v="5520"/>
    <n v="4560"/>
    <n v="960"/>
    <n v="331"/>
    <s v="Flat Per Ticket"/>
    <n v="358.8"/>
    <n v="186"/>
    <n v="172.8"/>
    <m/>
    <n v="3042"/>
    <n v="10172"/>
    <n v="1488"/>
    <d v="2024-07-05T00:00:00"/>
  </r>
  <r>
    <n v="799"/>
    <s v="Reimbursement Sent"/>
    <m/>
    <x v="132"/>
    <x v="0"/>
    <s v="Melron Inc DBA Mulligans"/>
    <x v="0"/>
    <x v="0"/>
    <n v="0"/>
    <n v="0"/>
    <x v="799"/>
    <s v="GameCo"/>
    <x v="1"/>
    <n v="5520"/>
    <n v="1"/>
    <n v="5520"/>
    <n v="4560"/>
    <n v="960"/>
    <n v="331"/>
    <s v="Flat Per Ticket"/>
    <n v="358.8"/>
    <n v="186"/>
    <n v="172.8"/>
    <m/>
    <n v="3042"/>
    <n v="10173"/>
    <n v="1488"/>
    <d v="2024-07-05T00:00:00"/>
  </r>
  <r>
    <n v="800"/>
    <s v="Reimbursement Sent"/>
    <m/>
    <x v="132"/>
    <x v="0"/>
    <s v="Melron Inc DBA Mulligans"/>
    <x v="0"/>
    <x v="0"/>
    <n v="0"/>
    <n v="0"/>
    <x v="800"/>
    <s v="GameCo"/>
    <x v="80"/>
    <n v="6320"/>
    <n v="1"/>
    <n v="6320"/>
    <n v="4745"/>
    <n v="1575"/>
    <n v="379"/>
    <s v="Flat Per Ticket"/>
    <n v="410.8"/>
    <n v="212"/>
    <n v="198.8"/>
    <m/>
    <n v="3042"/>
    <n v="10174"/>
    <n v="1488"/>
    <d v="2024-07-05T00:00:00"/>
  </r>
  <r>
    <n v="801"/>
    <s v="Reimbursement Sent"/>
    <m/>
    <x v="132"/>
    <x v="0"/>
    <s v="Melron Inc DBA Mulligans"/>
    <x v="0"/>
    <x v="0"/>
    <n v="0"/>
    <n v="0"/>
    <x v="801"/>
    <s v="GameCo"/>
    <x v="13"/>
    <n v="9959"/>
    <n v="1"/>
    <n v="9959"/>
    <n v="7840"/>
    <n v="2119"/>
    <n v="597"/>
    <s v="Flat Per Ticket"/>
    <n v="647.34"/>
    <n v="360"/>
    <n v="287.33999999999997"/>
    <m/>
    <n v="3042"/>
    <n v="10175"/>
    <n v="1488"/>
    <d v="2024-07-05T00:00:00"/>
  </r>
  <r>
    <n v="802"/>
    <s v="Reimbursement Sent"/>
    <m/>
    <x v="132"/>
    <x v="59"/>
    <n v="0"/>
    <x v="0"/>
    <x v="0"/>
    <s v="Combros (GCFF)"/>
    <n v="110.4"/>
    <x v="802"/>
    <s v="GameCo"/>
    <x v="1"/>
    <n v="5520"/>
    <n v="1"/>
    <n v="5520"/>
    <n v="4560"/>
    <n v="960"/>
    <n v="331"/>
    <s v="Flat Per Ticket"/>
    <n v="358.8"/>
    <n v="186"/>
    <n v="172.8"/>
    <m/>
    <n v="330"/>
    <n v="10176"/>
    <n v="1489"/>
    <d v="2024-07-05T00:00:00"/>
  </r>
  <r>
    <n v="803"/>
    <s v="Reimbursement Sent"/>
    <m/>
    <x v="132"/>
    <x v="59"/>
    <n v="0"/>
    <x v="0"/>
    <x v="0"/>
    <s v="Combros (GCFF)"/>
    <n v="110.4"/>
    <x v="803"/>
    <s v="GameCo"/>
    <x v="1"/>
    <n v="5520"/>
    <n v="1"/>
    <n v="5520"/>
    <n v="4560"/>
    <n v="960"/>
    <n v="331"/>
    <s v="Flat Per Ticket"/>
    <n v="358.8"/>
    <n v="186"/>
    <n v="172.8"/>
    <m/>
    <n v="330"/>
    <n v="10177"/>
    <n v="1489"/>
    <d v="2024-07-05T00:00:00"/>
  </r>
  <r>
    <n v="804"/>
    <s v="Reimbursement Sent"/>
    <m/>
    <x v="133"/>
    <x v="25"/>
    <n v="0"/>
    <x v="2"/>
    <x v="0"/>
    <n v="0"/>
    <n v="0"/>
    <x v="804"/>
    <s v="GameCo"/>
    <x v="1"/>
    <n v="5520"/>
    <n v="1"/>
    <n v="5520"/>
    <n v="4560"/>
    <n v="960"/>
    <n v="331"/>
    <s v="Percentage"/>
    <n v="337.2"/>
    <n v="186"/>
    <n v="96"/>
    <n v="55.2"/>
    <n v="39005904"/>
    <n v="6877"/>
    <n v="1490"/>
    <d v="2024-07-06T00:00:00"/>
  </r>
  <r>
    <n v="805"/>
    <s v="Reimbursement Sent"/>
    <m/>
    <x v="133"/>
    <x v="34"/>
    <n v="0"/>
    <x v="2"/>
    <x v="0"/>
    <s v="M Comella Enterprises"/>
    <n v="86.4"/>
    <x v="805"/>
    <s v="Bingo Boss"/>
    <x v="62"/>
    <n v="5760"/>
    <n v="2"/>
    <n v="11520"/>
    <n v="10150"/>
    <n v="1370"/>
    <n v="345"/>
    <s v="Percentage"/>
    <n v="447.73"/>
    <n v="253.13"/>
    <n v="137"/>
    <n v="57.6"/>
    <n v="1575"/>
    <n v="6878"/>
    <n v="1491"/>
    <d v="2024-07-06T00:00:00"/>
  </r>
  <r>
    <n v="806"/>
    <s v="Reimbursement Sent"/>
    <m/>
    <x v="133"/>
    <x v="20"/>
    <n v="0"/>
    <x v="2"/>
    <x v="0"/>
    <n v="0"/>
    <n v="0"/>
    <x v="806"/>
    <s v="GameCo"/>
    <x v="6"/>
    <n v="4560"/>
    <n v="1"/>
    <n v="4560"/>
    <n v="3460"/>
    <n v="1100"/>
    <n v="273"/>
    <s v="Percentage"/>
    <n v="301.60000000000002"/>
    <n v="146"/>
    <n v="110"/>
    <n v="45.6"/>
    <n v="1083"/>
    <n v="6880"/>
    <n v="1492"/>
    <d v="2024-07-06T00:00:00"/>
  </r>
  <r>
    <n v="807"/>
    <s v="Reimbursement Sent"/>
    <m/>
    <x v="133"/>
    <x v="63"/>
    <n v="0"/>
    <x v="2"/>
    <x v="0"/>
    <n v="0"/>
    <n v="0"/>
    <x v="807"/>
    <s v="Bingo Boss"/>
    <x v="16"/>
    <n v="4620"/>
    <n v="1"/>
    <n v="4620"/>
    <n v="3720"/>
    <n v="900"/>
    <n v="277"/>
    <s v="Percentage"/>
    <n v="331.23"/>
    <n v="195.03"/>
    <n v="90"/>
    <n v="46.2"/>
    <n v="4419"/>
    <n v="6881"/>
    <n v="1493"/>
    <d v="2024-07-06T00:00:00"/>
  </r>
  <r>
    <n v="808"/>
    <s v="Reimbursement Sent"/>
    <m/>
    <x v="133"/>
    <x v="63"/>
    <n v="0"/>
    <x v="2"/>
    <x v="0"/>
    <n v="0"/>
    <n v="0"/>
    <x v="808"/>
    <s v="Bingo Boss"/>
    <x v="71"/>
    <n v="6300"/>
    <n v="1"/>
    <n v="6300"/>
    <n v="5305"/>
    <n v="995"/>
    <n v="378"/>
    <s v="Percentage"/>
    <n v="425.23"/>
    <n v="262.23"/>
    <n v="100"/>
    <n v="63"/>
    <n v="4419"/>
    <n v="6882"/>
    <n v="1493"/>
    <d v="2024-07-06T00:00:00"/>
  </r>
  <r>
    <n v="809"/>
    <s v="Reimbursement Sent"/>
    <m/>
    <x v="133"/>
    <x v="63"/>
    <n v="0"/>
    <x v="2"/>
    <x v="0"/>
    <n v="0"/>
    <n v="0"/>
    <x v="809"/>
    <s v="GameCo"/>
    <x v="81"/>
    <n v="6320"/>
    <n v="1"/>
    <n v="6320"/>
    <n v="4745"/>
    <n v="1575"/>
    <n v="379"/>
    <s v="Percentage"/>
    <n v="433.2"/>
    <n v="212"/>
    <n v="158"/>
    <n v="63.2"/>
    <n v="4419"/>
    <n v="6883"/>
    <n v="1493"/>
    <d v="2024-07-06T00:00:00"/>
  </r>
  <r>
    <n v="810"/>
    <s v="Reimbursement Sent"/>
    <m/>
    <x v="133"/>
    <x v="63"/>
    <n v="0"/>
    <x v="2"/>
    <x v="0"/>
    <n v="0"/>
    <n v="0"/>
    <x v="810"/>
    <s v="GameCo"/>
    <x v="26"/>
    <n v="5100"/>
    <n v="2"/>
    <n v="10200"/>
    <n v="8780"/>
    <n v="1420"/>
    <n v="612"/>
    <s v="Percentage"/>
    <n v="499"/>
    <n v="255"/>
    <n v="142"/>
    <n v="102"/>
    <n v="4419"/>
    <n v="6884"/>
    <n v="1493"/>
    <d v="2024-07-06T00:00:00"/>
  </r>
  <r>
    <n v="811"/>
    <s v="Reimbursement Sent"/>
    <m/>
    <x v="134"/>
    <x v="5"/>
    <n v="0"/>
    <x v="2"/>
    <x v="0"/>
    <s v="B and B Music"/>
    <n v="94.5"/>
    <x v="811"/>
    <s v="Bingo Boss"/>
    <x v="58"/>
    <n v="6300"/>
    <n v="1"/>
    <n v="6300"/>
    <n v="5305"/>
    <n v="995"/>
    <n v="378"/>
    <s v="Percentage"/>
    <n v="463.23"/>
    <n v="262.23"/>
    <n v="138"/>
    <n v="63"/>
    <n v="39010415"/>
    <n v="6879"/>
    <n v="1494"/>
    <d v="2024-07-07T00:00:00"/>
  </r>
  <r>
    <n v="812"/>
    <s v="Reimbursement Sent"/>
    <m/>
    <x v="135"/>
    <x v="30"/>
    <n v="0"/>
    <x v="4"/>
    <x v="0"/>
    <s v="Combros"/>
    <n v="82.8"/>
    <x v="812"/>
    <s v="GameCo"/>
    <x v="1"/>
    <n v="5520"/>
    <n v="1"/>
    <n v="5520"/>
    <n v="4560"/>
    <n v="960"/>
    <n v="331"/>
    <s v="Flat Per Ticket"/>
    <n v="358.8"/>
    <n v="186"/>
    <n v="172.8"/>
    <m/>
    <n v="2778"/>
    <n v="8471"/>
    <n v="1495"/>
    <d v="2024-07-08T00:00:00"/>
  </r>
  <r>
    <n v="813"/>
    <s v="Reimbursement Sent"/>
    <m/>
    <x v="135"/>
    <x v="30"/>
    <n v="0"/>
    <x v="4"/>
    <x v="0"/>
    <s v="Combros"/>
    <n v="82.8"/>
    <x v="813"/>
    <s v="GameCo"/>
    <x v="1"/>
    <n v="5520"/>
    <n v="1"/>
    <n v="5520"/>
    <n v="4560"/>
    <n v="960"/>
    <n v="331"/>
    <s v="Flat Per Ticket"/>
    <n v="358.8"/>
    <n v="186"/>
    <n v="172.8"/>
    <m/>
    <n v="2778"/>
    <n v="8472"/>
    <n v="1495"/>
    <d v="2024-07-08T00:00:00"/>
  </r>
  <r>
    <n v="814"/>
    <s v="Reimbursement Sent"/>
    <m/>
    <x v="135"/>
    <x v="26"/>
    <n v="0"/>
    <x v="4"/>
    <x v="0"/>
    <s v="M Comella Enterprises"/>
    <n v="82.8"/>
    <x v="814"/>
    <s v="GameCo"/>
    <x v="1"/>
    <n v="5520"/>
    <n v="1"/>
    <n v="5520"/>
    <n v="4560"/>
    <n v="960"/>
    <n v="331"/>
    <s v="Flat Per Ticket"/>
    <n v="358.8"/>
    <n v="186"/>
    <n v="172.8"/>
    <m/>
    <n v="39014330"/>
    <n v="8473"/>
    <n v="1496"/>
    <d v="2024-07-08T00:00:00"/>
  </r>
  <r>
    <n v="815"/>
    <s v="Reimbursement Sent"/>
    <m/>
    <x v="135"/>
    <x v="64"/>
    <n v="0"/>
    <x v="0"/>
    <x v="0"/>
    <s v="Combros (GCFF)"/>
    <n v="92.4"/>
    <x v="815"/>
    <s v="Bingo Boss"/>
    <x v="16"/>
    <n v="4620"/>
    <n v="1"/>
    <n v="4620"/>
    <n v="3660"/>
    <n v="960"/>
    <n v="277"/>
    <s v="Flat Per Ticket"/>
    <n v="369.6"/>
    <n v="195.03"/>
    <n v="174.57"/>
    <m/>
    <n v="1177"/>
    <n v="10178"/>
    <n v="1497"/>
    <d v="2024-07-08T00:00:00"/>
  </r>
  <r>
    <n v="816"/>
    <s v="Reimbursement Sent"/>
    <m/>
    <x v="135"/>
    <x v="64"/>
    <n v="0"/>
    <x v="0"/>
    <x v="0"/>
    <s v="Combros (GCFF)"/>
    <n v="109.2"/>
    <x v="816"/>
    <s v="Bingo Boss"/>
    <x v="3"/>
    <n v="5460"/>
    <n v="1"/>
    <n v="5460"/>
    <n v="4500"/>
    <n v="960"/>
    <n v="327"/>
    <s v="Flat Per Ticket"/>
    <n v="436.8"/>
    <n v="281.19"/>
    <n v="155.61000000000001"/>
    <m/>
    <n v="1177"/>
    <n v="10179"/>
    <n v="1497"/>
    <d v="2024-07-08T00:00:00"/>
  </r>
  <r>
    <n v="817"/>
    <s v="Reimbursement Sent"/>
    <m/>
    <x v="136"/>
    <x v="14"/>
    <n v="0"/>
    <x v="5"/>
    <x v="0"/>
    <s v="M Comella Enterprises"/>
    <n v="94.8"/>
    <x v="817"/>
    <s v="GameCo"/>
    <x v="53"/>
    <n v="6320"/>
    <n v="1"/>
    <n v="6320"/>
    <n v="4745"/>
    <n v="1575"/>
    <n v="379"/>
    <s v="Flat Per Ticket"/>
    <n v="410.8"/>
    <n v="212"/>
    <n v="198.8"/>
    <m/>
    <n v="9978"/>
    <n v="1190"/>
    <n v="1498"/>
    <d v="2024-07-09T00:00:00"/>
  </r>
  <r>
    <n v="818"/>
    <s v="Reimbursement Sent"/>
    <m/>
    <x v="136"/>
    <x v="14"/>
    <n v="0"/>
    <x v="5"/>
    <x v="0"/>
    <s v="M Comella Enterprises"/>
    <n v="94.8"/>
    <x v="818"/>
    <s v="GameCo"/>
    <x v="25"/>
    <n v="6320"/>
    <n v="1"/>
    <n v="6320"/>
    <n v="4745"/>
    <n v="1575"/>
    <n v="379"/>
    <s v="Flat Per Ticket"/>
    <n v="410.8"/>
    <n v="212"/>
    <n v="198.8"/>
    <m/>
    <n v="9978"/>
    <n v="1191"/>
    <n v="1498"/>
    <d v="2024-07-09T00:00:00"/>
  </r>
  <r>
    <n v="819"/>
    <s v="Reimbursement Sent"/>
    <m/>
    <x v="136"/>
    <x v="23"/>
    <n v="0"/>
    <x v="2"/>
    <x v="0"/>
    <s v="M Comella Enterprises"/>
    <n v="82.8"/>
    <x v="819"/>
    <s v="GameCo"/>
    <x v="1"/>
    <n v="5520"/>
    <n v="1"/>
    <n v="5520"/>
    <n v="4560"/>
    <n v="960"/>
    <n v="331"/>
    <s v="Percentage"/>
    <n v="337.2"/>
    <n v="186"/>
    <n v="96"/>
    <n v="55.2"/>
    <n v="283"/>
    <n v="6887"/>
    <n v="1499"/>
    <d v="2024-07-09T00:00:00"/>
  </r>
  <r>
    <n v="820"/>
    <s v="Reimbursement Sent"/>
    <m/>
    <x v="136"/>
    <x v="23"/>
    <n v="0"/>
    <x v="2"/>
    <x v="0"/>
    <s v="M Comella Enterprises"/>
    <n v="45"/>
    <x v="820"/>
    <s v="GameCo"/>
    <x v="0"/>
    <n v="3000"/>
    <n v="1"/>
    <n v="3000"/>
    <n v="2250"/>
    <n v="750"/>
    <n v="180"/>
    <s v="Percentage"/>
    <n v="207"/>
    <n v="102"/>
    <n v="75"/>
    <n v="30"/>
    <n v="283"/>
    <n v="6888"/>
    <n v="1499"/>
    <d v="2024-07-09T00:00:00"/>
  </r>
  <r>
    <n v="821"/>
    <s v="Reimbursement Sent"/>
    <m/>
    <x v="136"/>
    <x v="21"/>
    <n v="0"/>
    <x v="2"/>
    <x v="2"/>
    <n v="0"/>
    <n v="0"/>
    <x v="821"/>
    <s v="GameCo"/>
    <x v="1"/>
    <n v="5520"/>
    <n v="1"/>
    <n v="5520"/>
    <n v="4560"/>
    <n v="960"/>
    <n v="331"/>
    <s v="Percentage"/>
    <n v="337.2"/>
    <n v="186"/>
    <n v="96"/>
    <n v="55.2"/>
    <n v="3909"/>
    <n v="6900"/>
    <n v="1500"/>
    <d v="2024-07-09T00:00:00"/>
  </r>
  <r>
    <n v="822"/>
    <s v="Reimbursement Sent"/>
    <m/>
    <x v="136"/>
    <x v="21"/>
    <n v="0"/>
    <x v="2"/>
    <x v="2"/>
    <n v="0"/>
    <n v="0"/>
    <x v="822"/>
    <s v="GameCo"/>
    <x v="82"/>
    <n v="6320"/>
    <n v="1"/>
    <n v="6320"/>
    <n v="4745"/>
    <n v="1575"/>
    <n v="379"/>
    <s v="Percentage"/>
    <n v="433.2"/>
    <n v="212"/>
    <n v="158"/>
    <n v="63.2"/>
    <n v="3909"/>
    <n v="6901"/>
    <n v="1500"/>
    <d v="2024-07-09T00:00:00"/>
  </r>
  <r>
    <n v="823"/>
    <s v="Reimbursement Sent"/>
    <m/>
    <x v="137"/>
    <x v="33"/>
    <n v="0"/>
    <x v="2"/>
    <x v="0"/>
    <n v="0"/>
    <n v="0"/>
    <x v="823"/>
    <s v="Bingo Boss"/>
    <x v="59"/>
    <n v="5628"/>
    <n v="1"/>
    <n v="5628"/>
    <n v="4528"/>
    <n v="1100"/>
    <n v="337"/>
    <s v="Percentage"/>
    <n v="412.04"/>
    <n v="245.76"/>
    <n v="110"/>
    <n v="56.28"/>
    <n v="10113"/>
    <n v="6885"/>
    <n v="1501"/>
    <d v="2024-07-12T00:00:00"/>
  </r>
  <r>
    <n v="824"/>
    <s v="Reimbursement Sent"/>
    <m/>
    <x v="137"/>
    <x v="33"/>
    <n v="0"/>
    <x v="2"/>
    <x v="0"/>
    <n v="0"/>
    <n v="0"/>
    <x v="824"/>
    <s v="GameCo"/>
    <x v="80"/>
    <n v="6320"/>
    <n v="1"/>
    <n v="6320"/>
    <n v="4745"/>
    <n v="1575"/>
    <n v="379"/>
    <s v="Percentage"/>
    <n v="433.2"/>
    <n v="212"/>
    <n v="158"/>
    <n v="63.2"/>
    <n v="10113"/>
    <n v="6886"/>
    <n v="1501"/>
    <d v="2024-07-12T00:00:00"/>
  </r>
  <r>
    <n v="825"/>
    <s v="Reimbursement Sent"/>
    <m/>
    <x v="137"/>
    <x v="67"/>
    <n v="0"/>
    <x v="2"/>
    <x v="0"/>
    <n v="0"/>
    <n v="0"/>
    <x v="825"/>
    <s v="GameCo"/>
    <x v="0"/>
    <n v="3000"/>
    <n v="1"/>
    <n v="3000"/>
    <n v="2250"/>
    <n v="750"/>
    <n v="180"/>
    <s v="Percentage"/>
    <n v="207"/>
    <n v="102"/>
    <n v="75"/>
    <n v="30"/>
    <s v="########"/>
    <n v="6889"/>
    <n v="1502"/>
    <d v="2024-07-12T00:00:00"/>
  </r>
  <r>
    <n v="826"/>
    <s v="Reimbursement Sent"/>
    <m/>
    <x v="137"/>
    <x v="0"/>
    <s v="Melron Inc DBA Mulligans"/>
    <x v="0"/>
    <x v="0"/>
    <n v="0"/>
    <n v="0"/>
    <x v="826"/>
    <s v="GameCo"/>
    <x v="13"/>
    <n v="9959"/>
    <n v="1"/>
    <n v="9959"/>
    <n v="7840"/>
    <n v="2119"/>
    <n v="597"/>
    <s v="Flat Per Ticket"/>
    <n v="647.34"/>
    <n v="360"/>
    <n v="287.33999999999997"/>
    <m/>
    <n v="3060"/>
    <n v="10180"/>
    <n v="1503"/>
    <d v="2024-07-12T00:00:00"/>
  </r>
  <r>
    <n v="827"/>
    <s v="Reimbursement Sent"/>
    <m/>
    <x v="137"/>
    <x v="0"/>
    <s v="Melron Inc DBA Mulligans"/>
    <x v="0"/>
    <x v="0"/>
    <n v="0"/>
    <n v="0"/>
    <x v="827"/>
    <s v="GameCo"/>
    <x v="1"/>
    <n v="5520"/>
    <n v="1"/>
    <n v="5520"/>
    <n v="4560"/>
    <n v="960"/>
    <n v="331"/>
    <s v="Flat Per Ticket"/>
    <n v="358.8"/>
    <n v="186"/>
    <n v="172.8"/>
    <m/>
    <n v="3060"/>
    <n v="10181"/>
    <n v="1503"/>
    <d v="2024-07-12T00:00:00"/>
  </r>
  <r>
    <n v="828"/>
    <s v="Reimbursement Sent"/>
    <m/>
    <x v="137"/>
    <x v="0"/>
    <s v="Melron Inc DBA Mulligans"/>
    <x v="0"/>
    <x v="0"/>
    <n v="0"/>
    <n v="0"/>
    <x v="828"/>
    <s v="GameCo"/>
    <x v="22"/>
    <n v="6320"/>
    <n v="1"/>
    <n v="6320"/>
    <n v="4745"/>
    <n v="1575"/>
    <n v="379"/>
    <s v="Flat Per Ticket"/>
    <n v="410.8"/>
    <n v="212"/>
    <n v="198.8"/>
    <m/>
    <n v="3060"/>
    <n v="10182"/>
    <n v="1503"/>
    <d v="2024-07-12T00:00:00"/>
  </r>
  <r>
    <n v="829"/>
    <s v="Reimbursement Sent"/>
    <m/>
    <x v="137"/>
    <x v="0"/>
    <s v="Melron Inc DBA Mulligans"/>
    <x v="0"/>
    <x v="0"/>
    <n v="0"/>
    <n v="0"/>
    <x v="829"/>
    <s v="GameCo"/>
    <x v="82"/>
    <n v="6320"/>
    <n v="1"/>
    <n v="6320"/>
    <n v="4745"/>
    <n v="1575"/>
    <n v="379"/>
    <s v="Flat Per Ticket"/>
    <n v="410.8"/>
    <n v="212"/>
    <n v="198.8"/>
    <m/>
    <n v="3060"/>
    <n v="10183"/>
    <n v="1503"/>
    <d v="2024-07-12T00:00:00"/>
  </r>
  <r>
    <n v="830"/>
    <s v="Reimbursement Sent"/>
    <m/>
    <x v="137"/>
    <x v="3"/>
    <n v="0"/>
    <x v="0"/>
    <x v="0"/>
    <s v="M Comella Enterprises"/>
    <n v="82.8"/>
    <x v="830"/>
    <s v="GameCo"/>
    <x v="1"/>
    <n v="5520"/>
    <n v="1"/>
    <n v="5520"/>
    <n v="4560"/>
    <n v="960"/>
    <n v="331"/>
    <s v="Flat Per Ticket"/>
    <n v="358.8"/>
    <n v="186"/>
    <n v="172.8"/>
    <m/>
    <s v="########"/>
    <n v="10184"/>
    <n v="1504"/>
    <d v="2024-07-12T00:00:00"/>
  </r>
  <r>
    <n v="831"/>
    <s v="Reimbursement Sent"/>
    <m/>
    <x v="138"/>
    <x v="56"/>
    <n v="0"/>
    <x v="5"/>
    <x v="0"/>
    <s v="M Comella Enterprises"/>
    <n v="82.8"/>
    <x v="831"/>
    <s v="GameCo"/>
    <x v="1"/>
    <n v="5520"/>
    <n v="1"/>
    <n v="5520"/>
    <n v="4560"/>
    <n v="960"/>
    <n v="331"/>
    <s v="Flat Per Ticket"/>
    <n v="358.8"/>
    <n v="186"/>
    <n v="172.8"/>
    <m/>
    <n v="3906"/>
    <n v="1192"/>
    <n v="1505"/>
    <d v="2024-07-13T00:00:00"/>
  </r>
  <r>
    <n v="832"/>
    <s v="Reimbursement Sent"/>
    <m/>
    <x v="138"/>
    <x v="6"/>
    <n v="0"/>
    <x v="2"/>
    <x v="0"/>
    <n v="0"/>
    <n v="0"/>
    <x v="832"/>
    <s v="GameCo"/>
    <x v="64"/>
    <n v="4000"/>
    <n v="1"/>
    <n v="4000"/>
    <n v="3002"/>
    <n v="998"/>
    <n v="240"/>
    <s v="Percentage"/>
    <n v="274"/>
    <n v="134"/>
    <n v="100"/>
    <n v="40"/>
    <n v="3170"/>
    <n v="6890"/>
    <n v="1506"/>
    <d v="2024-07-13T00:00:00"/>
  </r>
  <r>
    <n v="833"/>
    <s v="Reimbursement Sent"/>
    <m/>
    <x v="138"/>
    <x v="6"/>
    <n v="0"/>
    <x v="2"/>
    <x v="0"/>
    <n v="0"/>
    <n v="0"/>
    <x v="833"/>
    <s v="GameCo"/>
    <x v="65"/>
    <n v="4000"/>
    <n v="1"/>
    <n v="4000"/>
    <n v="3002"/>
    <n v="998"/>
    <n v="240"/>
    <s v="Percentage"/>
    <n v="274"/>
    <n v="134"/>
    <n v="100"/>
    <n v="40"/>
    <n v="3170"/>
    <n v="6891"/>
    <n v="1506"/>
    <d v="2024-07-13T00:00:00"/>
  </r>
  <r>
    <n v="834"/>
    <s v="Reimbursement Sent"/>
    <m/>
    <x v="138"/>
    <x v="6"/>
    <n v="0"/>
    <x v="2"/>
    <x v="0"/>
    <n v="0"/>
    <n v="0"/>
    <x v="834"/>
    <s v="GameCo"/>
    <x v="1"/>
    <n v="5520"/>
    <n v="1"/>
    <n v="5520"/>
    <n v="4560"/>
    <n v="960"/>
    <n v="331"/>
    <s v="Percentage"/>
    <n v="337.2"/>
    <n v="186"/>
    <n v="96"/>
    <n v="55.2"/>
    <n v="3170"/>
    <n v="6892"/>
    <n v="1506"/>
    <d v="2024-07-13T00:00:00"/>
  </r>
  <r>
    <n v="835"/>
    <s v="Reimbursement Sent"/>
    <m/>
    <x v="138"/>
    <x v="13"/>
    <n v="0"/>
    <x v="2"/>
    <x v="0"/>
    <n v="0"/>
    <n v="0"/>
    <x v="835"/>
    <s v="GameCo"/>
    <x v="6"/>
    <n v="4560"/>
    <n v="1"/>
    <n v="4560"/>
    <n v="3460"/>
    <n v="1100"/>
    <n v="273"/>
    <s v="Percentage"/>
    <n v="301.60000000000002"/>
    <n v="146"/>
    <n v="110"/>
    <n v="45.6"/>
    <n v="1997"/>
    <n v="6893"/>
    <n v="1507"/>
    <d v="2024-07-13T00:00:00"/>
  </r>
  <r>
    <n v="836"/>
    <s v="Reimbursement Sent"/>
    <m/>
    <x v="138"/>
    <x v="13"/>
    <n v="0"/>
    <x v="2"/>
    <x v="0"/>
    <n v="0"/>
    <n v="0"/>
    <x v="836"/>
    <s v="GameCo"/>
    <x v="83"/>
    <n v="4000"/>
    <n v="1"/>
    <n v="4000"/>
    <n v="3000"/>
    <n v="1000"/>
    <n v="240"/>
    <s v="Percentage"/>
    <n v="274"/>
    <n v="134"/>
    <n v="100"/>
    <n v="40"/>
    <n v="1997"/>
    <n v="6894"/>
    <n v="1507"/>
    <d v="2024-07-13T00:00:00"/>
  </r>
  <r>
    <n v="837"/>
    <s v="Reimbursement Sent"/>
    <m/>
    <x v="138"/>
    <x v="71"/>
    <n v="0"/>
    <x v="2"/>
    <x v="0"/>
    <n v="0"/>
    <n v="0"/>
    <x v="837"/>
    <s v="GameCo"/>
    <x v="1"/>
    <n v="5520"/>
    <n v="1"/>
    <n v="5520"/>
    <n v="4560"/>
    <n v="960"/>
    <n v="331"/>
    <s v="Percentage"/>
    <n v="337.2"/>
    <n v="186"/>
    <n v="96"/>
    <n v="55.2"/>
    <n v="1116"/>
    <n v="6895"/>
    <n v="1508"/>
    <d v="2024-07-13T00:00:00"/>
  </r>
  <r>
    <n v="838"/>
    <s v="Reimbursement Sent"/>
    <m/>
    <x v="138"/>
    <x v="11"/>
    <n v="0"/>
    <x v="4"/>
    <x v="0"/>
    <n v="0"/>
    <n v="0"/>
    <x v="838"/>
    <s v="Bingo Boss"/>
    <x v="62"/>
    <n v="5760"/>
    <n v="1"/>
    <n v="5760"/>
    <n v="4390"/>
    <n v="1370"/>
    <n v="345"/>
    <s v="Flat Per Ticket"/>
    <n v="460.8"/>
    <n v="253.13"/>
    <n v="207.67"/>
    <m/>
    <s v="########"/>
    <n v="8474"/>
    <n v="1509"/>
    <d v="2024-07-13T00:00:00"/>
  </r>
  <r>
    <n v="839"/>
    <s v="Reimbursement Sent"/>
    <m/>
    <x v="138"/>
    <x v="27"/>
    <n v="0"/>
    <x v="4"/>
    <x v="0"/>
    <n v="0"/>
    <n v="0"/>
    <x v="839"/>
    <s v="GameCo"/>
    <x v="1"/>
    <n v="5520"/>
    <n v="1"/>
    <n v="5520"/>
    <n v="4560"/>
    <n v="960"/>
    <n v="331"/>
    <s v="Flat Per Ticket"/>
    <n v="358.8"/>
    <n v="186"/>
    <n v="172.8"/>
    <m/>
    <n v="4025"/>
    <n v="8475"/>
    <n v="1510"/>
    <d v="2024-07-13T00:00:00"/>
  </r>
  <r>
    <n v="840"/>
    <s v="Reimbursement Sent"/>
    <m/>
    <x v="138"/>
    <x v="27"/>
    <n v="0"/>
    <x v="4"/>
    <x v="0"/>
    <n v="0"/>
    <n v="0"/>
    <x v="840"/>
    <s v="GameCo"/>
    <x v="1"/>
    <n v="5520"/>
    <n v="1"/>
    <n v="5520"/>
    <n v="4560"/>
    <n v="960"/>
    <n v="331"/>
    <s v="Flat Per Ticket"/>
    <n v="358.8"/>
    <n v="186"/>
    <n v="172.8"/>
    <m/>
    <n v="4025"/>
    <n v="8476"/>
    <n v="1510"/>
    <d v="2024-07-13T00:00:00"/>
  </r>
  <r>
    <n v="841"/>
    <s v="Reimbursement Sent"/>
    <m/>
    <x v="138"/>
    <x v="62"/>
    <n v="0"/>
    <x v="4"/>
    <x v="0"/>
    <n v="0"/>
    <n v="0"/>
    <x v="841"/>
    <s v="Bingo Boss"/>
    <x v="3"/>
    <n v="5460"/>
    <n v="1"/>
    <n v="5460"/>
    <n v="4500"/>
    <n v="960"/>
    <n v="327"/>
    <s v="Flat Per Ticket"/>
    <n v="436.8"/>
    <n v="281.19"/>
    <n v="155.61000000000001"/>
    <m/>
    <n v="4377"/>
    <n v="8477"/>
    <n v="1511"/>
    <d v="2024-07-13T00:00:00"/>
  </r>
  <r>
    <n v="842"/>
    <s v="Reimbursement Sent"/>
    <m/>
    <x v="139"/>
    <x v="60"/>
    <n v="0"/>
    <x v="9"/>
    <x v="0"/>
    <s v="M Comella Enterprises"/>
    <n v="82.8"/>
    <x v="842"/>
    <s v="GameCo"/>
    <x v="1"/>
    <n v="5520"/>
    <n v="1"/>
    <n v="5520"/>
    <n v="4560"/>
    <n v="960"/>
    <n v="331"/>
    <s v="Flat Per Ticket"/>
    <n v="358.8"/>
    <n v="186"/>
    <n v="172.8"/>
    <m/>
    <n v="4875"/>
    <n v="3015"/>
    <n v="1512"/>
    <d v="2024-07-14T00:00:00"/>
  </r>
  <r>
    <n v="843"/>
    <s v="Reimbursement Sent"/>
    <m/>
    <x v="139"/>
    <x v="73"/>
    <n v="0"/>
    <x v="9"/>
    <x v="0"/>
    <s v="M Comella Enterprises"/>
    <n v="45"/>
    <x v="843"/>
    <s v="GameCo"/>
    <x v="0"/>
    <n v="3000"/>
    <n v="1"/>
    <n v="3000"/>
    <n v="2250"/>
    <n v="750"/>
    <n v="180"/>
    <s v="Flat Per Ticket"/>
    <n v="195"/>
    <n v="102"/>
    <n v="93"/>
    <m/>
    <n v="2190"/>
    <n v="3016"/>
    <n v="1513"/>
    <d v="2024-07-14T00:00:00"/>
  </r>
  <r>
    <n v="844"/>
    <s v="Reimbursement Sent"/>
    <m/>
    <x v="139"/>
    <x v="41"/>
    <n v="0"/>
    <x v="2"/>
    <x v="0"/>
    <s v="Greg Brown"/>
    <n v="110.4"/>
    <x v="844"/>
    <s v="GameCo"/>
    <x v="1"/>
    <n v="5520"/>
    <n v="1"/>
    <n v="5520"/>
    <n v="4560"/>
    <n v="960"/>
    <n v="331"/>
    <s v="Percentage"/>
    <n v="337.2"/>
    <n v="186"/>
    <n v="96"/>
    <n v="55.2"/>
    <n v="7827"/>
    <n v="6902"/>
    <n v="1514"/>
    <d v="2024-07-14T00:00:00"/>
  </r>
  <r>
    <n v="845"/>
    <s v="Reimbursement Sent"/>
    <m/>
    <x v="139"/>
    <x v="41"/>
    <n v="0"/>
    <x v="2"/>
    <x v="0"/>
    <s v="Greg Brown"/>
    <n v="92.4"/>
    <x v="845"/>
    <s v="Bingo Boss"/>
    <x v="16"/>
    <n v="4620"/>
    <n v="1"/>
    <n v="4620"/>
    <n v="3720"/>
    <n v="900"/>
    <n v="277"/>
    <s v="Percentage"/>
    <n v="331.23"/>
    <n v="195.03"/>
    <n v="90"/>
    <n v="46.2"/>
    <n v="7827"/>
    <n v="6903"/>
    <n v="1514"/>
    <d v="2024-07-14T00:00:00"/>
  </r>
  <r>
    <n v="846"/>
    <s v="Reimbursement Sent"/>
    <m/>
    <x v="139"/>
    <x v="20"/>
    <n v="0"/>
    <x v="2"/>
    <x v="0"/>
    <n v="0"/>
    <n v="0"/>
    <x v="846"/>
    <s v="GameCo"/>
    <x v="6"/>
    <n v="4560"/>
    <n v="1"/>
    <n v="4560"/>
    <n v="3460"/>
    <n v="1100"/>
    <n v="273"/>
    <s v="Percentage"/>
    <n v="301.60000000000002"/>
    <n v="146"/>
    <n v="110"/>
    <n v="45.6"/>
    <n v="1087"/>
    <n v="6904"/>
    <n v="1515"/>
    <d v="2024-07-14T00:00:00"/>
  </r>
  <r>
    <n v="847"/>
    <s v="Reimbursement Sent"/>
    <m/>
    <x v="139"/>
    <x v="5"/>
    <n v="0"/>
    <x v="2"/>
    <x v="0"/>
    <s v="B and B Music"/>
    <n v="84.42"/>
    <x v="847"/>
    <s v="Bingo Boss"/>
    <x v="59"/>
    <n v="5628"/>
    <n v="1"/>
    <n v="5628"/>
    <n v="4528"/>
    <n v="1100"/>
    <n v="337"/>
    <s v="Percentage"/>
    <n v="412.04"/>
    <n v="245.76"/>
    <n v="110"/>
    <n v="56.28"/>
    <s v="########"/>
    <n v="6905"/>
    <n v="1516"/>
    <d v="2024-07-14T00:00:00"/>
  </r>
  <r>
    <n v="848"/>
    <s v="Reimbursement Sent"/>
    <m/>
    <x v="139"/>
    <x v="10"/>
    <n v="0"/>
    <x v="3"/>
    <x v="0"/>
    <s v="Combros"/>
    <n v="82.8"/>
    <x v="848"/>
    <s v="GameCo"/>
    <x v="1"/>
    <n v="5520"/>
    <n v="1"/>
    <n v="5520"/>
    <n v="4560"/>
    <n v="960"/>
    <n v="331"/>
    <s v="Flat Per Ticket"/>
    <n v="358.8"/>
    <n v="186"/>
    <n v="172.8"/>
    <m/>
    <n v="1251"/>
    <n v="7013"/>
    <n v="1517"/>
    <d v="2024-07-14T00:00:00"/>
  </r>
  <r>
    <n v="849"/>
    <s v="Reimbursement Sent"/>
    <m/>
    <x v="140"/>
    <x v="17"/>
    <n v="0"/>
    <x v="2"/>
    <x v="0"/>
    <n v="0"/>
    <n v="0"/>
    <x v="849"/>
    <s v="GameCo"/>
    <x v="0"/>
    <n v="3000"/>
    <n v="1"/>
    <n v="3000"/>
    <n v="2250"/>
    <n v="750"/>
    <n v="180"/>
    <s v="Percentage"/>
    <n v="207"/>
    <n v="102"/>
    <n v="75"/>
    <n v="30"/>
    <n v="2501"/>
    <n v="6908"/>
    <n v="1518"/>
    <d v="2024-07-15T00:00:00"/>
  </r>
  <r>
    <n v="850"/>
    <s v="Reimbursement Sent"/>
    <m/>
    <x v="140"/>
    <x v="17"/>
    <n v="0"/>
    <x v="2"/>
    <x v="0"/>
    <n v="0"/>
    <n v="0"/>
    <x v="850"/>
    <s v="GameCo"/>
    <x v="0"/>
    <n v="3000"/>
    <n v="1"/>
    <n v="3000"/>
    <n v="2250"/>
    <n v="750"/>
    <n v="180"/>
    <s v="Percentage"/>
    <n v="207"/>
    <n v="102"/>
    <n v="75"/>
    <n v="30"/>
    <n v="2501"/>
    <n v="6909"/>
    <n v="1518"/>
    <d v="2024-07-15T00:00:00"/>
  </r>
  <r>
    <n v="851"/>
    <s v="Reimbursement Sent"/>
    <m/>
    <x v="140"/>
    <x v="30"/>
    <n v="0"/>
    <x v="4"/>
    <x v="0"/>
    <s v="Combros"/>
    <n v="82.8"/>
    <x v="851"/>
    <s v="GameCo"/>
    <x v="1"/>
    <n v="5520"/>
    <n v="1"/>
    <n v="5520"/>
    <n v="4560"/>
    <n v="960"/>
    <n v="331"/>
    <s v="Flat Per Ticket"/>
    <n v="358.8"/>
    <n v="186"/>
    <n v="172.8"/>
    <m/>
    <n v="2783"/>
    <n v="8478"/>
    <n v="1519"/>
    <d v="2024-07-15T00:00:00"/>
  </r>
  <r>
    <n v="852"/>
    <s v="Reimbursement Sent"/>
    <m/>
    <x v="140"/>
    <x v="70"/>
    <n v="0"/>
    <x v="0"/>
    <x v="0"/>
    <s v="Combros (GCFF)"/>
    <n v="60"/>
    <x v="852"/>
    <s v="GameCo"/>
    <x v="0"/>
    <n v="3000"/>
    <n v="1"/>
    <n v="3000"/>
    <n v="2250"/>
    <n v="750"/>
    <n v="180"/>
    <s v="Flat Per Ticket"/>
    <n v="195"/>
    <n v="102"/>
    <n v="93"/>
    <m/>
    <n v="417200500063"/>
    <n v="10185"/>
    <n v="1520"/>
    <d v="2024-07-15T00:00:00"/>
  </r>
  <r>
    <n v="853"/>
    <s v="Reimbursement Sent"/>
    <m/>
    <x v="140"/>
    <x v="70"/>
    <n v="0"/>
    <x v="0"/>
    <x v="0"/>
    <s v="Combros (GCFF)"/>
    <n v="72"/>
    <x v="853"/>
    <s v="GameCo"/>
    <x v="0"/>
    <n v="3600"/>
    <n v="1"/>
    <n v="3600"/>
    <n v="2895"/>
    <n v="705"/>
    <n v="216"/>
    <s v="Flat Per Ticket"/>
    <n v="234"/>
    <n v="122"/>
    <n v="112"/>
    <m/>
    <n v="417200500063"/>
    <n v="10186"/>
    <n v="1520"/>
    <d v="2024-07-15T00:00:00"/>
  </r>
  <r>
    <n v="854"/>
    <s v="Reimbursement Sent"/>
    <m/>
    <x v="141"/>
    <x v="19"/>
    <n v="0"/>
    <x v="5"/>
    <x v="0"/>
    <s v="M Comella Enterprises"/>
    <n v="82.8"/>
    <x v="854"/>
    <s v="GameCo"/>
    <x v="1"/>
    <n v="5520"/>
    <n v="1"/>
    <n v="5520"/>
    <n v="4560"/>
    <n v="960"/>
    <n v="331"/>
    <s v="Flat Per Ticket"/>
    <n v="358.8"/>
    <n v="186"/>
    <n v="172.8"/>
    <m/>
    <n v="3425"/>
    <n v="1194"/>
    <n v="1521"/>
    <d v="2024-07-16T00:00:00"/>
  </r>
  <r>
    <n v="855"/>
    <s v="Reimbursement Sent"/>
    <m/>
    <x v="141"/>
    <x v="7"/>
    <n v="0"/>
    <x v="2"/>
    <x v="0"/>
    <s v="Greg Brown"/>
    <n v="80"/>
    <x v="855"/>
    <s v="GameCo"/>
    <x v="78"/>
    <n v="4000"/>
    <n v="1"/>
    <n v="4000"/>
    <n v="3102"/>
    <n v="898"/>
    <n v="240"/>
    <s v="Percentage"/>
    <n v="264"/>
    <n v="134"/>
    <n v="90"/>
    <n v="40"/>
    <n v="5183"/>
    <n v="6906"/>
    <n v="1522"/>
    <d v="2024-07-16T00:00:00"/>
  </r>
  <r>
    <n v="856"/>
    <s v="Reimbursement Sent"/>
    <m/>
    <x v="141"/>
    <x v="7"/>
    <n v="0"/>
    <x v="2"/>
    <x v="0"/>
    <s v="Greg Brown"/>
    <n v="80"/>
    <x v="856"/>
    <s v="GameCo"/>
    <x v="64"/>
    <n v="4000"/>
    <n v="1"/>
    <n v="4000"/>
    <n v="3102"/>
    <n v="898"/>
    <n v="240"/>
    <s v="Percentage"/>
    <n v="264"/>
    <n v="134"/>
    <n v="90"/>
    <n v="40"/>
    <n v="5183"/>
    <n v="6907"/>
    <n v="1522"/>
    <d v="2024-07-16T00:00:00"/>
  </r>
  <r>
    <n v="857"/>
    <s v="Reimbursement Sent"/>
    <m/>
    <x v="141"/>
    <x v="23"/>
    <n v="0"/>
    <x v="2"/>
    <x v="0"/>
    <s v="M Comella Enterprises"/>
    <n v="45"/>
    <x v="857"/>
    <s v="GameCo"/>
    <x v="0"/>
    <n v="3000"/>
    <n v="1"/>
    <n v="3000"/>
    <n v="2250"/>
    <n v="750"/>
    <n v="180"/>
    <s v="Percentage"/>
    <n v="207"/>
    <n v="102"/>
    <n v="75"/>
    <n v="30"/>
    <n v="284"/>
    <n v="6910"/>
    <n v="1523"/>
    <d v="2024-07-16T00:00:00"/>
  </r>
  <r>
    <n v="858"/>
    <s v="Reimbursement Sent"/>
    <m/>
    <x v="141"/>
    <x v="72"/>
    <n v="0"/>
    <x v="0"/>
    <x v="0"/>
    <n v="0"/>
    <n v="0"/>
    <x v="858"/>
    <s v="GameCo"/>
    <x v="1"/>
    <n v="5520"/>
    <n v="1"/>
    <n v="5520"/>
    <n v="4560"/>
    <n v="960"/>
    <n v="331"/>
    <s v="Flat Per Ticket"/>
    <n v="358.8"/>
    <n v="186"/>
    <n v="172.8"/>
    <m/>
    <n v="0"/>
    <n v="10187"/>
    <n v="1524"/>
    <d v="2024-07-16T00:00:00"/>
  </r>
  <r>
    <n v="859"/>
    <s v="Reimbursement Sent"/>
    <m/>
    <x v="142"/>
    <x v="28"/>
    <n v="0"/>
    <x v="2"/>
    <x v="0"/>
    <s v="Combros"/>
    <n v="60"/>
    <x v="859"/>
    <s v="GameCo"/>
    <x v="54"/>
    <n v="4000"/>
    <n v="1"/>
    <n v="4000"/>
    <n v="3000"/>
    <n v="1000"/>
    <n v="240"/>
    <s v="Percentage"/>
    <n v="274"/>
    <n v="134"/>
    <n v="100"/>
    <n v="40"/>
    <n v="614"/>
    <n v="6911"/>
    <n v="1525"/>
    <d v="2024-07-19T00:00:00"/>
  </r>
  <r>
    <n v="860"/>
    <s v="Reimbursement Sent"/>
    <m/>
    <x v="142"/>
    <x v="28"/>
    <n v="0"/>
    <x v="2"/>
    <x v="0"/>
    <s v="Combros"/>
    <n v="60"/>
    <x v="860"/>
    <s v="GameCo"/>
    <x v="37"/>
    <n v="4000"/>
    <n v="1"/>
    <n v="4000"/>
    <n v="3000"/>
    <n v="1000"/>
    <n v="240"/>
    <s v="Percentage"/>
    <n v="274"/>
    <n v="134"/>
    <n v="100"/>
    <n v="40"/>
    <n v="614"/>
    <n v="6912"/>
    <n v="1525"/>
    <d v="2024-07-19T00:00:00"/>
  </r>
  <r>
    <n v="861"/>
    <s v="Reimbursement Sent"/>
    <m/>
    <x v="142"/>
    <x v="28"/>
    <n v="0"/>
    <x v="2"/>
    <x v="0"/>
    <s v="Combros"/>
    <n v="60"/>
    <x v="861"/>
    <s v="GameCo"/>
    <x v="51"/>
    <n v="4000"/>
    <n v="1"/>
    <n v="4000"/>
    <n v="3000"/>
    <n v="1000"/>
    <n v="240"/>
    <s v="Percentage"/>
    <n v="274"/>
    <n v="134"/>
    <n v="100"/>
    <n v="40"/>
    <n v="614"/>
    <n v="6913"/>
    <n v="1525"/>
    <d v="2024-07-19T00:00:00"/>
  </r>
  <r>
    <n v="862"/>
    <s v="Reimbursement Sent"/>
    <m/>
    <x v="142"/>
    <x v="28"/>
    <n v="0"/>
    <x v="2"/>
    <x v="0"/>
    <s v="Combros"/>
    <n v="60"/>
    <x v="862"/>
    <s v="GameCo"/>
    <x v="61"/>
    <n v="4000"/>
    <n v="1"/>
    <n v="4000"/>
    <n v="3000"/>
    <n v="1000"/>
    <n v="240"/>
    <s v="Percentage"/>
    <n v="274"/>
    <n v="134"/>
    <n v="100"/>
    <n v="40"/>
    <n v="614"/>
    <n v="6914"/>
    <n v="1525"/>
    <d v="2024-07-19T00:00:00"/>
  </r>
  <r>
    <n v="863"/>
    <s v="Reimbursement Sent"/>
    <m/>
    <x v="142"/>
    <x v="32"/>
    <n v="0"/>
    <x v="2"/>
    <x v="0"/>
    <s v="Combros"/>
    <n v="82.8"/>
    <x v="863"/>
    <s v="GameCo"/>
    <x v="1"/>
    <n v="5520"/>
    <n v="1"/>
    <n v="5520"/>
    <n v="4560"/>
    <n v="960"/>
    <n v="331"/>
    <s v="Percentage"/>
    <n v="337.2"/>
    <n v="186"/>
    <n v="96"/>
    <n v="55.2"/>
    <n v="39043960"/>
    <n v="6915"/>
    <n v="1526"/>
    <d v="2024-07-19T00:00:00"/>
  </r>
  <r>
    <n v="864"/>
    <s v="Reimbursement Sent"/>
    <m/>
    <x v="142"/>
    <x v="25"/>
    <n v="0"/>
    <x v="8"/>
    <x v="0"/>
    <n v="0"/>
    <n v="0"/>
    <x v="864"/>
    <s v="GameCo"/>
    <x v="1"/>
    <n v="5520"/>
    <n v="1"/>
    <n v="5520"/>
    <n v="4560"/>
    <n v="960"/>
    <n v="331"/>
    <s v="Flat Per Ticket"/>
    <n v="358.8"/>
    <n v="186"/>
    <n v="172.8"/>
    <m/>
    <n v="39043962"/>
    <n v="9035"/>
    <n v="1527"/>
    <d v="2024-07-19T00:00:00"/>
  </r>
  <r>
    <n v="865"/>
    <s v="Reimbursement Sent"/>
    <m/>
    <x v="142"/>
    <x v="25"/>
    <n v="0"/>
    <x v="8"/>
    <x v="0"/>
    <n v="0"/>
    <n v="0"/>
    <x v="865"/>
    <s v="GameCo"/>
    <x v="84"/>
    <n v="6320"/>
    <n v="1"/>
    <n v="6320"/>
    <n v="4745"/>
    <n v="1575"/>
    <n v="379"/>
    <s v="Flat Per Ticket"/>
    <n v="410.8"/>
    <n v="212"/>
    <n v="198.8"/>
    <m/>
    <n v="39043970"/>
    <n v="9036"/>
    <n v="1527"/>
    <d v="2024-07-19T00:00:00"/>
  </r>
  <r>
    <n v="866"/>
    <s v="Reimbursement Sent"/>
    <m/>
    <x v="142"/>
    <x v="24"/>
    <n v="0"/>
    <x v="8"/>
    <x v="0"/>
    <n v="0"/>
    <n v="0"/>
    <x v="866"/>
    <s v="GameCo"/>
    <x v="1"/>
    <n v="5520"/>
    <n v="1"/>
    <n v="5520"/>
    <n v="4560"/>
    <n v="960"/>
    <n v="331"/>
    <s v="Flat Per Ticket"/>
    <n v="358.8"/>
    <n v="186"/>
    <n v="172.8"/>
    <m/>
    <n v="39043961"/>
    <n v="9037"/>
    <n v="1528"/>
    <d v="2024-07-19T00:00:00"/>
  </r>
  <r>
    <n v="867"/>
    <s v="Reimbursement Sent"/>
    <m/>
    <x v="142"/>
    <x v="24"/>
    <n v="0"/>
    <x v="8"/>
    <x v="0"/>
    <n v="0"/>
    <n v="0"/>
    <x v="867"/>
    <s v="GameCo"/>
    <x v="80"/>
    <n v="6320"/>
    <n v="1"/>
    <n v="6320"/>
    <n v="4745"/>
    <n v="1575"/>
    <n v="379"/>
    <s v="Flat Per Ticket"/>
    <n v="410.8"/>
    <n v="212"/>
    <n v="198.8"/>
    <m/>
    <n v="39043968"/>
    <n v="9038"/>
    <n v="1528"/>
    <d v="2024-07-19T00:00:00"/>
  </r>
  <r>
    <n v="868"/>
    <s v="Reimbursement Sent"/>
    <m/>
    <x v="142"/>
    <x v="42"/>
    <n v="0"/>
    <x v="0"/>
    <x v="0"/>
    <n v="0"/>
    <n v="0"/>
    <x v="868"/>
    <s v="GameCo"/>
    <x v="22"/>
    <n v="6320"/>
    <n v="1"/>
    <n v="6320"/>
    <n v="4745"/>
    <n v="1575"/>
    <n v="379"/>
    <s v="Flat Per Ticket"/>
    <n v="410.8"/>
    <n v="212"/>
    <n v="198.8"/>
    <m/>
    <n v="417600500080"/>
    <n v="10188"/>
    <n v="1529"/>
    <d v="2024-07-19T00:00:00"/>
  </r>
  <r>
    <n v="869"/>
    <s v="Reimbursement Sent"/>
    <m/>
    <x v="142"/>
    <x v="42"/>
    <n v="0"/>
    <x v="0"/>
    <x v="0"/>
    <n v="0"/>
    <n v="0"/>
    <x v="869"/>
    <s v="GameCo"/>
    <x v="84"/>
    <n v="6320"/>
    <n v="1"/>
    <n v="6320"/>
    <n v="4745"/>
    <n v="1575"/>
    <n v="379"/>
    <s v="Flat Per Ticket"/>
    <n v="410.8"/>
    <n v="212"/>
    <n v="198.8"/>
    <m/>
    <n v="417600500080"/>
    <n v="10189"/>
    <n v="1529"/>
    <d v="2024-07-19T00:00:00"/>
  </r>
  <r>
    <n v="870"/>
    <s v="Reimbursement Sent"/>
    <m/>
    <x v="142"/>
    <x v="42"/>
    <n v="0"/>
    <x v="0"/>
    <x v="0"/>
    <n v="0"/>
    <n v="0"/>
    <x v="870"/>
    <s v="GameCo"/>
    <x v="85"/>
    <n v="6320"/>
    <n v="1"/>
    <n v="6320"/>
    <n v="4745"/>
    <n v="1575"/>
    <n v="379"/>
    <s v="Flat Per Ticket"/>
    <n v="410.8"/>
    <n v="202"/>
    <n v="208.8"/>
    <m/>
    <n v="417600500080"/>
    <n v="10190"/>
    <n v="1529"/>
    <d v="2024-07-19T00:00:00"/>
  </r>
  <r>
    <n v="871"/>
    <s v="Reimbursement Sent"/>
    <m/>
    <x v="142"/>
    <x v="0"/>
    <s v="Melron Inc DBA Mulligans"/>
    <x v="0"/>
    <x v="0"/>
    <n v="0"/>
    <n v="0"/>
    <x v="871"/>
    <s v="GameCo"/>
    <x v="1"/>
    <n v="5520"/>
    <n v="1"/>
    <n v="5520"/>
    <n v="4560"/>
    <n v="960"/>
    <n v="331"/>
    <s v="Flat Per Ticket"/>
    <n v="358.8"/>
    <n v="186"/>
    <n v="172.8"/>
    <m/>
    <n v="3079"/>
    <n v="10191"/>
    <n v="1530"/>
    <d v="2024-07-19T00:00:00"/>
  </r>
  <r>
    <n v="872"/>
    <s v="Reimbursement Sent"/>
    <m/>
    <x v="142"/>
    <x v="0"/>
    <s v="Melron Inc DBA Mulligans"/>
    <x v="0"/>
    <x v="0"/>
    <n v="0"/>
    <n v="0"/>
    <x v="872"/>
    <s v="GameCo"/>
    <x v="13"/>
    <n v="9959"/>
    <n v="1"/>
    <n v="9959"/>
    <n v="7840"/>
    <n v="2119"/>
    <n v="597"/>
    <s v="Flat Per Ticket"/>
    <n v="647.34"/>
    <n v="360"/>
    <n v="287.33999999999997"/>
    <m/>
    <n v="3079"/>
    <n v="10192"/>
    <n v="1530"/>
    <d v="2024-07-19T00:00:00"/>
  </r>
  <r>
    <n v="873"/>
    <s v="Reimbursement Sent"/>
    <m/>
    <x v="142"/>
    <x v="0"/>
    <s v="Melron Inc DBA Mulligans"/>
    <x v="0"/>
    <x v="0"/>
    <n v="0"/>
    <n v="0"/>
    <x v="873"/>
    <s v="GameCo"/>
    <x v="84"/>
    <n v="6320"/>
    <n v="1"/>
    <n v="6320"/>
    <n v="4745"/>
    <n v="1575"/>
    <n v="379"/>
    <s v="Flat Per Ticket"/>
    <n v="410.8"/>
    <n v="212"/>
    <n v="198.8"/>
    <m/>
    <n v="3079"/>
    <n v="10193"/>
    <n v="1530"/>
    <d v="2024-07-19T00:00:00"/>
  </r>
  <r>
    <n v="874"/>
    <s v="Reimbursement Sent"/>
    <m/>
    <x v="143"/>
    <x v="36"/>
    <n v="0"/>
    <x v="5"/>
    <x v="0"/>
    <s v="M Comella Enterprises"/>
    <n v="82.8"/>
    <x v="874"/>
    <s v="GameCo"/>
    <x v="1"/>
    <n v="5520"/>
    <n v="1"/>
    <n v="5520"/>
    <n v="4560"/>
    <n v="960"/>
    <n v="331"/>
    <s v="Flat Per Ticket"/>
    <n v="358.8"/>
    <n v="186"/>
    <n v="172.8"/>
    <m/>
    <n v="7194"/>
    <n v="1195"/>
    <n v="1531"/>
    <d v="2024-07-20T00:00:00"/>
  </r>
  <r>
    <n v="875"/>
    <s v="Reimbursement Sent"/>
    <m/>
    <x v="143"/>
    <x v="36"/>
    <n v="0"/>
    <x v="5"/>
    <x v="0"/>
    <s v="M Comella Enterprises"/>
    <n v="82.8"/>
    <x v="875"/>
    <s v="GameCo"/>
    <x v="1"/>
    <n v="5520"/>
    <n v="1"/>
    <n v="5520"/>
    <n v="4560"/>
    <n v="960"/>
    <n v="331"/>
    <s v="Flat Per Ticket"/>
    <n v="358.8"/>
    <n v="186"/>
    <n v="172.8"/>
    <m/>
    <n v="7194"/>
    <n v="1196"/>
    <n v="1531"/>
    <d v="2024-07-20T00:00:00"/>
  </r>
  <r>
    <n v="876"/>
    <s v="Reimbursement Sent"/>
    <m/>
    <x v="143"/>
    <x v="20"/>
    <n v="0"/>
    <x v="2"/>
    <x v="0"/>
    <n v="0"/>
    <n v="0"/>
    <x v="876"/>
    <s v="GameCo"/>
    <x v="6"/>
    <n v="4560"/>
    <n v="1"/>
    <n v="4560"/>
    <n v="3460"/>
    <n v="1100"/>
    <n v="273"/>
    <s v="Percentage"/>
    <n v="301.60000000000002"/>
    <n v="146"/>
    <n v="110"/>
    <n v="45.6"/>
    <n v="1090"/>
    <n v="6916"/>
    <n v="1532"/>
    <d v="2024-07-20T00:00:00"/>
  </r>
  <r>
    <n v="877"/>
    <s v="Reimbursement Sent"/>
    <m/>
    <x v="143"/>
    <x v="18"/>
    <n v="0"/>
    <x v="2"/>
    <x v="0"/>
    <s v="M Comella Enterprises"/>
    <n v="82.8"/>
    <x v="877"/>
    <s v="GameCo"/>
    <x v="1"/>
    <n v="5520"/>
    <n v="1"/>
    <n v="5520"/>
    <n v="4560"/>
    <n v="960"/>
    <n v="331"/>
    <s v="Percentage"/>
    <n v="337.2"/>
    <n v="186"/>
    <n v="96"/>
    <n v="55.2"/>
    <n v="39065617"/>
    <n v="6920"/>
    <n v="1533"/>
    <d v="2024-07-20T00:00:00"/>
  </r>
  <r>
    <n v="878"/>
    <s v="Reimbursement Sent"/>
    <m/>
    <x v="144"/>
    <x v="45"/>
    <n v="0"/>
    <x v="2"/>
    <x v="0"/>
    <n v="0"/>
    <n v="0"/>
    <x v="878"/>
    <s v="GameCo"/>
    <x v="84"/>
    <n v="6320"/>
    <n v="1"/>
    <n v="6320"/>
    <n v="4745"/>
    <n v="1575"/>
    <n v="379"/>
    <s v="Percentage"/>
    <n v="433.2"/>
    <n v="212"/>
    <n v="158"/>
    <n v="63.2"/>
    <n v="3624"/>
    <n v="6917"/>
    <n v="1534"/>
    <d v="2024-07-22T00:00:00"/>
  </r>
  <r>
    <n v="879"/>
    <s v="Reimbursement Sent"/>
    <m/>
    <x v="144"/>
    <x v="45"/>
    <n v="0"/>
    <x v="2"/>
    <x v="0"/>
    <n v="0"/>
    <n v="0"/>
    <x v="879"/>
    <s v="GameCo"/>
    <x v="73"/>
    <n v="6320"/>
    <n v="1"/>
    <n v="6320"/>
    <n v="4745"/>
    <n v="1575"/>
    <n v="379"/>
    <s v="Percentage"/>
    <n v="433.2"/>
    <n v="212"/>
    <n v="158"/>
    <n v="63.2"/>
    <n v="3624"/>
    <n v="6918"/>
    <n v="1534"/>
    <d v="2024-07-22T00:00:00"/>
  </r>
  <r>
    <n v="880"/>
    <s v="Reimbursement Sent"/>
    <m/>
    <x v="144"/>
    <x v="33"/>
    <n v="0"/>
    <x v="2"/>
    <x v="0"/>
    <n v="0"/>
    <n v="0"/>
    <x v="880"/>
    <s v="GameCo"/>
    <x v="84"/>
    <n v="6320"/>
    <n v="1"/>
    <n v="6320"/>
    <n v="4745"/>
    <n v="1575"/>
    <n v="379"/>
    <s v="Percentage"/>
    <n v="433.2"/>
    <n v="212"/>
    <n v="158"/>
    <n v="63.2"/>
    <n v="10131"/>
    <n v="6919"/>
    <n v="1535"/>
    <d v="2024-07-22T00:00:00"/>
  </r>
  <r>
    <n v="881"/>
    <s v="Reimbursement Sent"/>
    <m/>
    <x v="144"/>
    <x v="5"/>
    <n v="0"/>
    <x v="2"/>
    <x v="0"/>
    <s v="B and B Music"/>
    <n v="45"/>
    <x v="881"/>
    <s v="GameCo"/>
    <x v="0"/>
    <n v="3000"/>
    <n v="1"/>
    <n v="3000"/>
    <n v="2250"/>
    <n v="750"/>
    <n v="180"/>
    <s v="Percentage"/>
    <n v="207"/>
    <n v="102"/>
    <n v="75"/>
    <n v="30"/>
    <n v="39065618"/>
    <n v="6921"/>
    <n v="1536"/>
    <d v="2024-07-22T00:00:00"/>
  </r>
  <r>
    <n v="882"/>
    <s v="Reimbursement Sent"/>
    <m/>
    <x v="145"/>
    <x v="12"/>
    <n v="0"/>
    <x v="5"/>
    <x v="0"/>
    <s v="Combros"/>
    <n v="81.900000000000006"/>
    <x v="882"/>
    <s v="Bingo Boss"/>
    <x v="3"/>
    <n v="5460"/>
    <n v="1"/>
    <n v="5460"/>
    <n v="4500"/>
    <n v="960"/>
    <n v="327"/>
    <s v="Flat Per Ticket"/>
    <n v="436.8"/>
    <n v="281.19"/>
    <n v="155.61000000000001"/>
    <m/>
    <n v="2897"/>
    <n v="1197"/>
    <n v="1537"/>
    <d v="2024-07-23T00:00:00"/>
  </r>
  <r>
    <n v="883"/>
    <s v="Reimbursement Sent"/>
    <m/>
    <x v="145"/>
    <x v="12"/>
    <n v="0"/>
    <x v="5"/>
    <x v="0"/>
    <s v="Combros"/>
    <n v="69.3"/>
    <x v="883"/>
    <s v="Bingo Boss"/>
    <x v="16"/>
    <n v="4620"/>
    <n v="1"/>
    <n v="4620"/>
    <n v="3720"/>
    <n v="900"/>
    <n v="277"/>
    <s v="Flat Per Ticket"/>
    <n v="369.6"/>
    <n v="195.03"/>
    <n v="174.57"/>
    <m/>
    <n v="2897"/>
    <n v="1198"/>
    <n v="1537"/>
    <d v="2024-07-23T00:00:00"/>
  </r>
  <r>
    <n v="884"/>
    <s v="Reimbursement Sent"/>
    <m/>
    <x v="145"/>
    <x v="23"/>
    <n v="0"/>
    <x v="2"/>
    <x v="0"/>
    <s v="M Comella Enterprises"/>
    <n v="82.8"/>
    <x v="884"/>
    <s v="GameCo"/>
    <x v="1"/>
    <n v="5520"/>
    <n v="1"/>
    <n v="5520"/>
    <n v="4560"/>
    <n v="960"/>
    <n v="331"/>
    <s v="Percentage"/>
    <n v="337.2"/>
    <n v="186"/>
    <n v="96"/>
    <n v="55.2"/>
    <n v="285"/>
    <n v="6922"/>
    <n v="1538"/>
    <d v="2024-07-23T00:00:00"/>
  </r>
  <r>
    <n v="885"/>
    <s v="Reimbursement Sent"/>
    <m/>
    <x v="145"/>
    <x v="23"/>
    <n v="0"/>
    <x v="2"/>
    <x v="0"/>
    <s v="M Comella Enterprises"/>
    <n v="45"/>
    <x v="885"/>
    <s v="GameCo"/>
    <x v="0"/>
    <n v="3000"/>
    <n v="1"/>
    <n v="3000"/>
    <n v="2250"/>
    <n v="750"/>
    <n v="180"/>
    <s v="Percentage"/>
    <n v="207"/>
    <n v="102"/>
    <n v="75"/>
    <n v="30"/>
    <n v="285"/>
    <n v="6923"/>
    <n v="1538"/>
    <d v="2024-07-23T00:00:00"/>
  </r>
  <r>
    <n v="886"/>
    <s v="Reimbursement Sent"/>
    <m/>
    <x v="145"/>
    <x v="22"/>
    <n v="0"/>
    <x v="2"/>
    <x v="2"/>
    <n v="0"/>
    <n v="0"/>
    <x v="886"/>
    <s v="Bingo Boss"/>
    <x v="29"/>
    <n v="8064"/>
    <n v="1"/>
    <n v="8064"/>
    <n v="3224"/>
    <n v="4840"/>
    <n v="2419"/>
    <s v="Percentage"/>
    <n v="1302.5"/>
    <n v="415.3"/>
    <n v="484"/>
    <n v="403.2"/>
    <s v="####"/>
    <n v="6924"/>
    <n v="1539"/>
    <d v="2024-07-23T00:00:00"/>
  </r>
  <r>
    <n v="887"/>
    <s v="Reimbursement Sent"/>
    <m/>
    <x v="145"/>
    <x v="22"/>
    <n v="0"/>
    <x v="2"/>
    <x v="2"/>
    <n v="0"/>
    <n v="0"/>
    <x v="887"/>
    <s v="GameCo"/>
    <x v="1"/>
    <n v="5520"/>
    <n v="1"/>
    <n v="5520"/>
    <n v="4560"/>
    <n v="960"/>
    <n v="331"/>
    <s v="Percentage"/>
    <n v="337.2"/>
    <n v="186"/>
    <n v="96"/>
    <n v="55.2"/>
    <s v="####"/>
    <n v="6925"/>
    <n v="1539"/>
    <d v="2024-07-23T00:00:00"/>
  </r>
  <r>
    <n v="888"/>
    <s v="Reimbursement Sent"/>
    <m/>
    <x v="145"/>
    <x v="22"/>
    <n v="0"/>
    <x v="2"/>
    <x v="2"/>
    <n v="0"/>
    <n v="0"/>
    <x v="888"/>
    <s v="GameCo"/>
    <x v="0"/>
    <n v="3000"/>
    <n v="1"/>
    <n v="3000"/>
    <n v="2250"/>
    <n v="750"/>
    <n v="180"/>
    <s v="Percentage"/>
    <n v="207"/>
    <n v="102"/>
    <n v="75"/>
    <n v="30"/>
    <s v="####"/>
    <n v="6926"/>
    <n v="1539"/>
    <d v="2024-07-23T00:00:00"/>
  </r>
  <r>
    <n v="889"/>
    <s v="Reimbursement Sent"/>
    <m/>
    <x v="145"/>
    <x v="74"/>
    <n v="0"/>
    <x v="0"/>
    <x v="0"/>
    <s v="Combros (GCFF)"/>
    <n v="115.2"/>
    <x v="889"/>
    <s v="Bingo Boss"/>
    <x v="77"/>
    <n v="5760"/>
    <n v="1"/>
    <n v="5760"/>
    <n v="4390"/>
    <n v="1370"/>
    <n v="345"/>
    <s v="Flat Per Ticket"/>
    <n v="460.8"/>
    <n v="253.13"/>
    <n v="207.67"/>
    <m/>
    <n v="418000500097"/>
    <n v="10194"/>
    <n v="1540"/>
    <d v="2024-07-23T00:00:00"/>
  </r>
  <r>
    <n v="890"/>
    <s v="Reimbursement Sent"/>
    <m/>
    <x v="145"/>
    <x v="75"/>
    <n v="0"/>
    <x v="0"/>
    <x v="0"/>
    <s v="Combros (GCFF)"/>
    <n v="60"/>
    <x v="890"/>
    <s v="GameCo"/>
    <x v="0"/>
    <n v="3000"/>
    <n v="1"/>
    <n v="3000"/>
    <n v="2250"/>
    <n v="750"/>
    <n v="180"/>
    <s v="Flat Per Ticket"/>
    <n v="195"/>
    <n v="102"/>
    <n v="93"/>
    <m/>
    <n v="2302"/>
    <n v="10195"/>
    <n v="1541"/>
    <d v="2024-07-23T00:00:00"/>
  </r>
  <r>
    <n v="891"/>
    <s v="Reimbursement Sent"/>
    <m/>
    <x v="145"/>
    <x v="76"/>
    <n v="0"/>
    <x v="0"/>
    <x v="0"/>
    <n v="0"/>
    <n v="0"/>
    <x v="891"/>
    <s v="GameCo"/>
    <x v="6"/>
    <n v="4560"/>
    <n v="1"/>
    <n v="4560"/>
    <n v="3460"/>
    <n v="1100"/>
    <n v="273"/>
    <s v="Flat Per Ticket"/>
    <n v="296.39999999999998"/>
    <n v="146"/>
    <n v="150.4"/>
    <m/>
    <n v="1220"/>
    <n v="10196"/>
    <n v="1542"/>
    <d v="2024-07-23T00:00:00"/>
  </r>
  <r>
    <n v="892"/>
    <s v="Reimbursement Sent"/>
    <m/>
    <x v="146"/>
    <x v="71"/>
    <n v="0"/>
    <x v="2"/>
    <x v="0"/>
    <n v="0"/>
    <n v="0"/>
    <x v="892"/>
    <s v="GameCo"/>
    <x v="1"/>
    <n v="5520"/>
    <n v="1"/>
    <n v="5520"/>
    <n v="4560"/>
    <n v="960"/>
    <n v="331"/>
    <s v="Percentage"/>
    <n v="337.2"/>
    <n v="186"/>
    <n v="96"/>
    <n v="55.2"/>
    <n v="1106"/>
    <n v="6928"/>
    <n v="1543"/>
    <d v="2024-07-26T00:00:00"/>
  </r>
  <r>
    <n v="893"/>
    <s v="Reimbursement Sent"/>
    <m/>
    <x v="146"/>
    <x v="77"/>
    <n v="0"/>
    <x v="2"/>
    <x v="0"/>
    <s v="B and B Music"/>
    <n v="45"/>
    <x v="893"/>
    <s v="GameCo"/>
    <x v="0"/>
    <n v="3000"/>
    <n v="1"/>
    <n v="3000"/>
    <n v="2250"/>
    <n v="750"/>
    <n v="180"/>
    <s v="Percentage"/>
    <n v="207"/>
    <n v="102"/>
    <n v="75"/>
    <n v="30"/>
    <n v="39082260"/>
    <n v="6929"/>
    <n v="1544"/>
    <d v="2024-07-26T00:00:00"/>
  </r>
  <r>
    <n v="894"/>
    <s v="Reimbursement Sent"/>
    <m/>
    <x v="146"/>
    <x v="71"/>
    <n v="0"/>
    <x v="2"/>
    <x v="0"/>
    <n v="0"/>
    <n v="0"/>
    <x v="894"/>
    <s v="GameCo"/>
    <x v="1"/>
    <n v="5520"/>
    <n v="1"/>
    <n v="5520"/>
    <n v="4560"/>
    <n v="960"/>
    <n v="331"/>
    <s v="Percentage"/>
    <n v="337.2"/>
    <n v="186"/>
    <n v="96"/>
    <n v="55.2"/>
    <n v="39082259"/>
    <n v="6930"/>
    <n v="1545"/>
    <d v="2024-07-26T00:00:00"/>
  </r>
  <r>
    <n v="895"/>
    <s v="Reimbursement Sent"/>
    <m/>
    <x v="146"/>
    <x v="25"/>
    <n v="0"/>
    <x v="2"/>
    <x v="0"/>
    <n v="0"/>
    <n v="0"/>
    <x v="895"/>
    <s v="GameCo"/>
    <x v="1"/>
    <n v="5520"/>
    <n v="1"/>
    <n v="5520"/>
    <n v="4560"/>
    <n v="960"/>
    <n v="331"/>
    <s v="Percentage"/>
    <n v="337.2"/>
    <n v="186"/>
    <n v="96"/>
    <n v="55.2"/>
    <n v="39082258"/>
    <n v="6931"/>
    <n v="1546"/>
    <d v="2024-07-26T00:00:00"/>
  </r>
  <r>
    <n v="896"/>
    <s v="Reimbursement Sent"/>
    <m/>
    <x v="146"/>
    <x v="25"/>
    <n v="0"/>
    <x v="2"/>
    <x v="0"/>
    <n v="0"/>
    <n v="0"/>
    <x v="896"/>
    <s v="GameCo"/>
    <x v="1"/>
    <n v="5520"/>
    <n v="1"/>
    <n v="5520"/>
    <n v="4560"/>
    <n v="960"/>
    <n v="331"/>
    <s v="Percentage"/>
    <n v="337.2"/>
    <n v="186"/>
    <n v="96"/>
    <n v="55.2"/>
    <n v="39082257"/>
    <n v="6932"/>
    <n v="1546"/>
    <d v="2024-07-26T00:00:00"/>
  </r>
  <r>
    <n v="897"/>
    <s v="Reimbursement Sent"/>
    <m/>
    <x v="146"/>
    <x v="24"/>
    <n v="0"/>
    <x v="2"/>
    <x v="0"/>
    <n v="0"/>
    <n v="0"/>
    <x v="897"/>
    <s v="GameCo"/>
    <x v="1"/>
    <n v="5520"/>
    <n v="1"/>
    <n v="5520"/>
    <n v="4560"/>
    <n v="960"/>
    <n v="331"/>
    <s v="Percentage"/>
    <n v="337.2"/>
    <n v="186"/>
    <n v="96"/>
    <n v="55.2"/>
    <n v="39082256"/>
    <n v="6933"/>
    <n v="1547"/>
    <d v="2024-07-26T00:00:00"/>
  </r>
  <r>
    <n v="898"/>
    <s v="Reimbursement Sent"/>
    <m/>
    <x v="146"/>
    <x v="26"/>
    <n v="0"/>
    <x v="4"/>
    <x v="0"/>
    <s v="M Comella Enterprises"/>
    <n v="82.8"/>
    <x v="898"/>
    <s v="GameCo"/>
    <x v="1"/>
    <n v="5520"/>
    <n v="1"/>
    <n v="5520"/>
    <n v="4560"/>
    <n v="960"/>
    <n v="331"/>
    <s v="Flat Per Ticket"/>
    <n v="386.4"/>
    <n v="186"/>
    <n v="200.4"/>
    <m/>
    <n v="39082255"/>
    <n v="8480"/>
    <n v="1548"/>
    <d v="2024-07-26T00:00:00"/>
  </r>
  <r>
    <n v="899"/>
    <s v="Reimbursement Sent"/>
    <m/>
    <x v="146"/>
    <x v="0"/>
    <s v="Melron Inc DBA Mulligans"/>
    <x v="0"/>
    <x v="0"/>
    <n v="0"/>
    <n v="0"/>
    <x v="899"/>
    <s v="GameCo"/>
    <x v="13"/>
    <n v="9959"/>
    <n v="1"/>
    <n v="9959"/>
    <n v="7840"/>
    <n v="2119"/>
    <n v="597"/>
    <s v="Flat Per Ticket"/>
    <n v="697.13"/>
    <n v="360"/>
    <n v="337.13"/>
    <m/>
    <n v="3092"/>
    <n v="10199"/>
    <n v="1549"/>
    <d v="2024-07-26T00:00:00"/>
  </r>
  <r>
    <n v="900"/>
    <s v="Reimbursement Sent"/>
    <m/>
    <x v="146"/>
    <x v="0"/>
    <s v="Melron Inc DBA Mulligans"/>
    <x v="0"/>
    <x v="0"/>
    <n v="0"/>
    <n v="0"/>
    <x v="900"/>
    <s v="GameCo"/>
    <x v="1"/>
    <n v="5520"/>
    <n v="1"/>
    <n v="5520"/>
    <n v="4560"/>
    <n v="960"/>
    <n v="331"/>
    <s v="Flat Per Ticket"/>
    <n v="386.4"/>
    <n v="186"/>
    <n v="200.4"/>
    <m/>
    <n v="3092"/>
    <n v="10200"/>
    <n v="1549"/>
    <d v="2024-07-26T00:00:00"/>
  </r>
  <r>
    <n v="901"/>
    <s v="Reimbursement Sent"/>
    <m/>
    <x v="146"/>
    <x v="0"/>
    <s v="Melron Inc DBA Mulligans"/>
    <x v="0"/>
    <x v="0"/>
    <n v="0"/>
    <n v="0"/>
    <x v="901"/>
    <s v="GameCo"/>
    <x v="1"/>
    <n v="5520"/>
    <n v="1"/>
    <n v="5520"/>
    <n v="4560"/>
    <n v="960"/>
    <n v="331"/>
    <s v="Flat Per Ticket"/>
    <n v="386.4"/>
    <n v="186"/>
    <n v="200.4"/>
    <m/>
    <n v="3092"/>
    <n v="10201"/>
    <n v="1549"/>
    <d v="2024-07-26T00:00:00"/>
  </r>
  <r>
    <n v="902"/>
    <s v="Reimbursement Sent"/>
    <m/>
    <x v="146"/>
    <x v="0"/>
    <s v="Melron Inc DBA Mulligans"/>
    <x v="0"/>
    <x v="0"/>
    <n v="0"/>
    <n v="0"/>
    <x v="902"/>
    <s v="GameCo"/>
    <x v="82"/>
    <n v="6320"/>
    <n v="1"/>
    <n v="6320"/>
    <n v="4745"/>
    <n v="1575"/>
    <n v="379"/>
    <s v="Flat Per Ticket"/>
    <n v="442.4"/>
    <n v="212"/>
    <n v="230.4"/>
    <m/>
    <n v="3092"/>
    <n v="10202"/>
    <n v="1549"/>
    <d v="2024-07-26T00:00:00"/>
  </r>
  <r>
    <n v="903"/>
    <s v="Reimbursement Sent"/>
    <m/>
    <x v="147"/>
    <x v="44"/>
    <n v="0"/>
    <x v="5"/>
    <x v="0"/>
    <s v="Combros"/>
    <n v="94.8"/>
    <x v="903"/>
    <s v="GameCo"/>
    <x v="73"/>
    <n v="6320"/>
    <n v="1"/>
    <n v="6320"/>
    <n v="4745"/>
    <n v="1575"/>
    <n v="379"/>
    <s v="Flat Per Ticket"/>
    <n v="442.4"/>
    <n v="212"/>
    <n v="230.4"/>
    <m/>
    <n v="3803"/>
    <n v="1200"/>
    <n v="1550"/>
    <d v="2024-07-27T00:00:00"/>
  </r>
  <r>
    <n v="904"/>
    <s v="Reimbursement Sent"/>
    <m/>
    <x v="147"/>
    <x v="20"/>
    <n v="0"/>
    <x v="2"/>
    <x v="0"/>
    <n v="0"/>
    <n v="0"/>
    <x v="904"/>
    <s v="GameCo"/>
    <x v="6"/>
    <n v="4560"/>
    <n v="1"/>
    <n v="4560"/>
    <n v="3460"/>
    <n v="1100"/>
    <n v="273"/>
    <s v="Percentage"/>
    <n v="301.60000000000002"/>
    <n v="146"/>
    <n v="110"/>
    <n v="45.6"/>
    <n v="1094"/>
    <n v="6955"/>
    <n v="1551"/>
    <d v="2024-07-27T00:00:00"/>
  </r>
  <r>
    <n v="905"/>
    <s v="Reimbursement Sent"/>
    <m/>
    <x v="147"/>
    <x v="3"/>
    <n v="0"/>
    <x v="0"/>
    <x v="0"/>
    <s v="M Comella Enterprises"/>
    <n v="82.8"/>
    <x v="905"/>
    <s v="GameCo"/>
    <x v="1"/>
    <n v="5520"/>
    <n v="1"/>
    <n v="5520"/>
    <n v="4560"/>
    <n v="960"/>
    <n v="331"/>
    <s v="Flat Per Ticket"/>
    <n v="386.4"/>
    <n v="186"/>
    <n v="200.4"/>
    <m/>
    <n v="39089820"/>
    <n v="10203"/>
    <n v="1552"/>
    <d v="2024-07-27T00:00:00"/>
  </r>
  <r>
    <n v="906"/>
    <s v="Reimbursement Sent"/>
    <m/>
    <x v="147"/>
    <x v="49"/>
    <n v="0"/>
    <x v="0"/>
    <x v="0"/>
    <n v="0"/>
    <n v="0"/>
    <x v="906"/>
    <s v="GameCo"/>
    <x v="0"/>
    <n v="3000"/>
    <n v="1"/>
    <n v="3000"/>
    <n v="2250"/>
    <n v="750"/>
    <n v="180"/>
    <s v="Flat Per Ticket"/>
    <n v="210"/>
    <n v="102"/>
    <n v="108"/>
    <m/>
    <n v="1012"/>
    <n v="10207"/>
    <n v="1553"/>
    <d v="2024-07-27T00:00:00"/>
  </r>
  <r>
    <n v="907"/>
    <s v="Reimbursement Sent"/>
    <m/>
    <x v="147"/>
    <x v="78"/>
    <n v="0"/>
    <x v="0"/>
    <x v="0"/>
    <n v="0"/>
    <n v="0"/>
    <x v="907"/>
    <s v="GameCo"/>
    <x v="0"/>
    <n v="3000"/>
    <n v="1"/>
    <n v="3000"/>
    <n v="2250"/>
    <n v="750"/>
    <n v="180"/>
    <s v="Flat Per Ticket"/>
    <n v="210"/>
    <n v="102"/>
    <n v="108"/>
    <m/>
    <n v="3480"/>
    <n v="10209"/>
    <n v="1554"/>
    <d v="2024-07-27T00:00:00"/>
  </r>
  <r>
    <n v="908"/>
    <s v="Reimbursement Sent"/>
    <m/>
    <x v="148"/>
    <x v="8"/>
    <n v="0"/>
    <x v="2"/>
    <x v="0"/>
    <s v="B and B Music"/>
    <n v="60"/>
    <x v="908"/>
    <s v="GameCo"/>
    <x v="65"/>
    <n v="4000"/>
    <n v="1"/>
    <n v="4000"/>
    <n v="3102"/>
    <n v="898"/>
    <n v="240"/>
    <s v="Percentage"/>
    <n v="264"/>
    <n v="134"/>
    <n v="90"/>
    <n v="40"/>
    <n v="5190"/>
    <n v="6934"/>
    <n v="1555"/>
    <d v="2024-07-28T00:00:00"/>
  </r>
  <r>
    <n v="909"/>
    <s v="Reimbursement Sent"/>
    <m/>
    <x v="148"/>
    <x v="7"/>
    <n v="0"/>
    <x v="2"/>
    <x v="0"/>
    <s v="Greg Brown"/>
    <n v="80"/>
    <x v="909"/>
    <s v="GameCo"/>
    <x v="78"/>
    <n v="4000"/>
    <n v="1"/>
    <n v="4000"/>
    <n v="3102"/>
    <n v="898"/>
    <n v="240"/>
    <s v="Percentage"/>
    <n v="264"/>
    <n v="134"/>
    <n v="90"/>
    <n v="40"/>
    <n v="5190"/>
    <n v="6935"/>
    <n v="1556"/>
    <d v="2024-07-28T00:00:00"/>
  </r>
  <r>
    <n v="910"/>
    <s v="Reimbursement Sent"/>
    <m/>
    <x v="148"/>
    <x v="7"/>
    <n v="0"/>
    <x v="2"/>
    <x v="0"/>
    <s v="Greg Brown"/>
    <n v="80"/>
    <x v="910"/>
    <s v="GameCo"/>
    <x v="67"/>
    <n v="4000"/>
    <n v="1"/>
    <n v="4000"/>
    <n v="3102"/>
    <n v="898"/>
    <n v="240"/>
    <s v="Percentage"/>
    <n v="264"/>
    <n v="134"/>
    <n v="90"/>
    <n v="40"/>
    <n v="5190"/>
    <n v="6936"/>
    <n v="1556"/>
    <d v="2024-07-28T00:00:00"/>
  </r>
  <r>
    <n v="911"/>
    <s v="Reimbursement Sent"/>
    <m/>
    <x v="148"/>
    <x v="5"/>
    <n v="0"/>
    <x v="2"/>
    <x v="0"/>
    <s v="B and B Music"/>
    <n v="86.4"/>
    <x v="911"/>
    <s v="Bingo Boss"/>
    <x v="77"/>
    <n v="5760"/>
    <n v="1"/>
    <n v="5760"/>
    <n v="4390"/>
    <n v="1370"/>
    <n v="345"/>
    <s v="Percentage"/>
    <n v="447.73"/>
    <n v="253.13"/>
    <n v="137"/>
    <n v="57.6"/>
    <n v="39089819"/>
    <n v="6937"/>
    <n v="1557"/>
    <d v="2024-07-28T00:00:00"/>
  </r>
  <r>
    <n v="912"/>
    <s v="Reimbursement Sent"/>
    <m/>
    <x v="148"/>
    <x v="13"/>
    <n v="0"/>
    <x v="2"/>
    <x v="0"/>
    <n v="0"/>
    <n v="0"/>
    <x v="912"/>
    <s v="GameCo"/>
    <x v="6"/>
    <n v="4560"/>
    <n v="1"/>
    <n v="4560"/>
    <n v="3460"/>
    <n v="1100"/>
    <n v="273"/>
    <s v="Percentage"/>
    <n v="301.60000000000002"/>
    <n v="146"/>
    <n v="110"/>
    <n v="45.6"/>
    <n v="2004"/>
    <n v="6938"/>
    <n v="1558"/>
    <d v="2024-07-28T00:00:00"/>
  </r>
  <r>
    <n v="913"/>
    <s v="Reimbursement Sent"/>
    <m/>
    <x v="148"/>
    <x v="13"/>
    <n v="0"/>
    <x v="2"/>
    <x v="0"/>
    <n v="0"/>
    <n v="0"/>
    <x v="913"/>
    <s v="GameCo"/>
    <x v="86"/>
    <n v="4000"/>
    <n v="1"/>
    <n v="4000"/>
    <n v="3000"/>
    <n v="1000"/>
    <n v="240"/>
    <s v="Percentage"/>
    <n v="274"/>
    <n v="134"/>
    <n v="100"/>
    <n v="40"/>
    <n v="2004"/>
    <n v="6939"/>
    <n v="1558"/>
    <d v="2024-07-28T00:00:00"/>
  </r>
  <r>
    <n v="914"/>
    <s v="Reimbursement Sent"/>
    <m/>
    <x v="148"/>
    <x v="2"/>
    <n v="0"/>
    <x v="2"/>
    <x v="0"/>
    <n v="0"/>
    <n v="0"/>
    <x v="914"/>
    <s v="GameCo"/>
    <x v="0"/>
    <n v="3000"/>
    <n v="1"/>
    <n v="3000"/>
    <n v="2250"/>
    <n v="750"/>
    <n v="180"/>
    <s v="Percentage"/>
    <n v="207"/>
    <n v="102"/>
    <n v="75"/>
    <n v="30"/>
    <n v="39113956"/>
    <n v="6953"/>
    <n v="1559"/>
    <d v="2024-07-28T00:00:00"/>
  </r>
  <r>
    <n v="915"/>
    <s v="Reimbursement Sent"/>
    <m/>
    <x v="148"/>
    <x v="18"/>
    <n v="0"/>
    <x v="2"/>
    <x v="0"/>
    <s v="M Comella Enterprises"/>
    <n v="82.8"/>
    <x v="915"/>
    <s v="GameCo"/>
    <x v="1"/>
    <n v="5520"/>
    <n v="1"/>
    <n v="5520"/>
    <n v="4560"/>
    <n v="960"/>
    <n v="331"/>
    <s v="Percentage"/>
    <n v="337.2"/>
    <n v="186"/>
    <n v="96"/>
    <n v="55.2"/>
    <n v="39128875"/>
    <n v="6954"/>
    <n v="1560"/>
    <d v="2024-07-28T00:00:00"/>
  </r>
  <r>
    <n v="916"/>
    <s v="Reimbursement Sent"/>
    <m/>
    <x v="148"/>
    <x v="30"/>
    <n v="0"/>
    <x v="4"/>
    <x v="0"/>
    <s v="Combros"/>
    <n v="82.8"/>
    <x v="916"/>
    <s v="GameCo"/>
    <x v="1"/>
    <n v="5520"/>
    <n v="1"/>
    <n v="5520"/>
    <n v="4560"/>
    <n v="960"/>
    <n v="331"/>
    <s v="Flat Per Ticket"/>
    <n v="386.4"/>
    <n v="186"/>
    <n v="200.4"/>
    <m/>
    <n v="2796"/>
    <n v="8481"/>
    <n v="1561"/>
    <d v="2024-07-28T00:00:00"/>
  </r>
  <r>
    <n v="917"/>
    <s v="Reimbursement Sent"/>
    <m/>
    <x v="148"/>
    <x v="62"/>
    <n v="0"/>
    <x v="4"/>
    <x v="0"/>
    <n v="0"/>
    <n v="0"/>
    <x v="917"/>
    <s v="Bingo Boss"/>
    <x v="3"/>
    <n v="5460"/>
    <n v="1"/>
    <n v="5460"/>
    <n v="4500"/>
    <n v="960"/>
    <n v="327"/>
    <s v="Flat Per Ticket"/>
    <n v="436.8"/>
    <n v="281.19"/>
    <n v="155.61000000000001"/>
    <m/>
    <n v="4402"/>
    <n v="8482"/>
    <n v="1562"/>
    <d v="2024-07-28T00:00:00"/>
  </r>
  <r>
    <n v="918"/>
    <s v="Reimbursement Sent"/>
    <m/>
    <x v="148"/>
    <x v="26"/>
    <n v="0"/>
    <x v="4"/>
    <x v="0"/>
    <s v="M Comella Enterprises"/>
    <n v="82.8"/>
    <x v="918"/>
    <s v="GameCo"/>
    <x v="1"/>
    <n v="5520"/>
    <n v="1"/>
    <n v="5520"/>
    <n v="4560"/>
    <n v="960"/>
    <n v="331"/>
    <s v="Flat Per Ticket"/>
    <n v="386.4"/>
    <n v="186"/>
    <n v="200.4"/>
    <m/>
    <n v="39113951"/>
    <n v="8487"/>
    <n v="1563"/>
    <d v="2024-07-28T00:00:00"/>
  </r>
  <r>
    <n v="919"/>
    <s v="Reimbursement Sent"/>
    <m/>
    <x v="148"/>
    <x v="68"/>
    <n v="0"/>
    <x v="0"/>
    <x v="0"/>
    <s v="B and B Music"/>
    <n v="60"/>
    <x v="919"/>
    <s v="GameCo"/>
    <x v="78"/>
    <n v="4000"/>
    <n v="1"/>
    <n v="4000"/>
    <n v="3102"/>
    <n v="898"/>
    <n v="240"/>
    <s v="Flat Per Ticket"/>
    <n v="280"/>
    <n v="134"/>
    <n v="146"/>
    <m/>
    <n v="5191"/>
    <n v="10208"/>
    <n v="1564"/>
    <d v="2024-07-28T00:00:00"/>
  </r>
  <r>
    <n v="920"/>
    <s v="Reimbursement Sent"/>
    <m/>
    <x v="148"/>
    <x v="67"/>
    <n v="0"/>
    <x v="2"/>
    <x v="0"/>
    <n v="0"/>
    <n v="0"/>
    <x v="920"/>
    <s v="GameCo"/>
    <x v="0"/>
    <n v="3000"/>
    <n v="1"/>
    <n v="3000"/>
    <n v="2250"/>
    <n v="750"/>
    <n v="180"/>
    <s v="Percentage"/>
    <n v="207"/>
    <n v="102"/>
    <n v="75"/>
    <n v="30"/>
    <n v="39159582"/>
    <n v="6974"/>
    <n v="1565"/>
    <d v="2024-07-28T00:00:00"/>
  </r>
  <r>
    <n v="921"/>
    <s v="Reimbursement Sent"/>
    <m/>
    <x v="149"/>
    <x v="15"/>
    <n v="0"/>
    <x v="5"/>
    <x v="0"/>
    <s v="Combros"/>
    <n v="82.8"/>
    <x v="921"/>
    <s v="GameCo"/>
    <x v="1"/>
    <n v="5520"/>
    <n v="1"/>
    <n v="5520"/>
    <n v="4560"/>
    <n v="960"/>
    <n v="331"/>
    <s v="Flat Per Ticket"/>
    <n v="386.4"/>
    <n v="186"/>
    <n v="200.4"/>
    <m/>
    <n v="1254"/>
    <n v="1201"/>
    <n v="1566"/>
    <d v="2024-07-30T00:00:00"/>
  </r>
  <r>
    <n v="922"/>
    <s v="Reimbursement Sent"/>
    <m/>
    <x v="150"/>
    <x v="67"/>
    <n v="0"/>
    <x v="2"/>
    <x v="0"/>
    <n v="0"/>
    <n v="0"/>
    <x v="922"/>
    <s v="GameCo"/>
    <x v="0"/>
    <n v="3600"/>
    <n v="1"/>
    <n v="3600"/>
    <n v="2895"/>
    <n v="705"/>
    <n v="216"/>
    <s v="Percentage"/>
    <n v="229"/>
    <n v="122"/>
    <n v="71"/>
    <n v="36"/>
    <n v="39089818"/>
    <n v="6940"/>
    <n v="1567"/>
    <d v="2024-08-01T00:00:00"/>
  </r>
  <r>
    <n v="923"/>
    <s v="Reimbursement Sent"/>
    <m/>
    <x v="151"/>
    <x v="20"/>
    <n v="0"/>
    <x v="2"/>
    <x v="0"/>
    <n v="0"/>
    <n v="0"/>
    <x v="923"/>
    <s v="GameCo"/>
    <x v="6"/>
    <n v="4560"/>
    <n v="1"/>
    <n v="4560"/>
    <n v="3460"/>
    <n v="1100"/>
    <n v="273"/>
    <s v="Percentage"/>
    <n v="301.60000000000002"/>
    <n v="146"/>
    <n v="110"/>
    <n v="45.6"/>
    <n v="1097"/>
    <n v="6941"/>
    <n v="1568"/>
    <d v="2024-08-02T00:00:00"/>
  </r>
  <r>
    <n v="924"/>
    <s v="Reimbursement Sent"/>
    <m/>
    <x v="151"/>
    <x v="7"/>
    <n v="0"/>
    <x v="2"/>
    <x v="0"/>
    <s v="Greg Brown"/>
    <n v="80"/>
    <x v="924"/>
    <s v="GameCo"/>
    <x v="67"/>
    <n v="4000"/>
    <n v="1"/>
    <n v="4000"/>
    <n v="3102"/>
    <n v="898"/>
    <n v="240"/>
    <s v="Percentage"/>
    <n v="264"/>
    <n v="134"/>
    <n v="90"/>
    <n v="40"/>
    <n v="5193"/>
    <n v="6942"/>
    <n v="1569"/>
    <d v="2024-08-02T00:00:00"/>
  </r>
  <r>
    <n v="925"/>
    <s v="Reimbursement Sent"/>
    <m/>
    <x v="151"/>
    <x v="7"/>
    <n v="0"/>
    <x v="2"/>
    <x v="0"/>
    <s v="Greg Brown"/>
    <n v="80"/>
    <x v="925"/>
    <s v="GameCo"/>
    <x v="65"/>
    <n v="4000"/>
    <n v="1"/>
    <n v="4000"/>
    <n v="3102"/>
    <n v="898"/>
    <n v="240"/>
    <s v="Percentage"/>
    <n v="264"/>
    <n v="134"/>
    <n v="90"/>
    <n v="40"/>
    <n v="5193"/>
    <n v="6943"/>
    <n v="1569"/>
    <d v="2024-08-02T00:00:00"/>
  </r>
  <r>
    <n v="926"/>
    <s v="Reimbursement Sent"/>
    <m/>
    <x v="151"/>
    <x v="27"/>
    <n v="0"/>
    <x v="4"/>
    <x v="0"/>
    <n v="0"/>
    <n v="0"/>
    <x v="926"/>
    <s v="GameCo"/>
    <x v="1"/>
    <n v="5520"/>
    <n v="1"/>
    <n v="5520"/>
    <n v="4560"/>
    <n v="960"/>
    <n v="331"/>
    <s v="Flat Per Ticket"/>
    <n v="386.4"/>
    <n v="186"/>
    <n v="200.4"/>
    <m/>
    <n v="4039"/>
    <n v="8483"/>
    <n v="1570"/>
    <d v="2024-08-02T00:00:00"/>
  </r>
  <r>
    <n v="927"/>
    <s v="Reimbursement Sent"/>
    <m/>
    <x v="151"/>
    <x v="27"/>
    <n v="0"/>
    <x v="4"/>
    <x v="0"/>
    <n v="0"/>
    <n v="0"/>
    <x v="927"/>
    <s v="GameCo"/>
    <x v="1"/>
    <n v="5520"/>
    <n v="1"/>
    <n v="5520"/>
    <n v="4560"/>
    <n v="960"/>
    <n v="331"/>
    <s v="Flat Per Ticket"/>
    <n v="386.4"/>
    <n v="186"/>
    <n v="200.4"/>
    <m/>
    <n v="4039"/>
    <n v="8484"/>
    <n v="1570"/>
    <d v="2024-08-02T00:00:00"/>
  </r>
  <r>
    <n v="928"/>
    <s v="Reimbursement Sent"/>
    <m/>
    <x v="151"/>
    <x v="30"/>
    <n v="0"/>
    <x v="4"/>
    <x v="0"/>
    <s v="Combros"/>
    <n v="82.8"/>
    <x v="928"/>
    <s v="GameCo"/>
    <x v="1"/>
    <n v="5520"/>
    <n v="1"/>
    <n v="5520"/>
    <n v="4560"/>
    <n v="960"/>
    <n v="331"/>
    <s v="Flat Per Ticket"/>
    <n v="386.4"/>
    <n v="186"/>
    <n v="200.4"/>
    <m/>
    <n v="2800"/>
    <n v="8485"/>
    <n v="1571"/>
    <d v="2024-08-02T00:00:00"/>
  </r>
  <r>
    <n v="929"/>
    <s v="Reimbursement Sent"/>
    <m/>
    <x v="151"/>
    <x v="30"/>
    <n v="0"/>
    <x v="4"/>
    <x v="0"/>
    <s v="Combros"/>
    <n v="82.8"/>
    <x v="929"/>
    <s v="GameCo"/>
    <x v="1"/>
    <n v="5520"/>
    <n v="1"/>
    <n v="5520"/>
    <n v="4560"/>
    <n v="960"/>
    <n v="331"/>
    <s v="Flat Per Ticket"/>
    <n v="386.4"/>
    <n v="186"/>
    <n v="200.4"/>
    <m/>
    <n v="2800"/>
    <n v="8486"/>
    <n v="1571"/>
    <d v="2024-08-02T00:00:00"/>
  </r>
  <r>
    <n v="930"/>
    <s v="Reimbursement Sent"/>
    <m/>
    <x v="151"/>
    <x v="0"/>
    <s v="Melron Inc DBA Mulligans"/>
    <x v="0"/>
    <x v="0"/>
    <n v="0"/>
    <n v="0"/>
    <x v="930"/>
    <s v="GameCo"/>
    <x v="81"/>
    <n v="6320"/>
    <n v="1"/>
    <n v="6320"/>
    <n v="4745"/>
    <n v="1575"/>
    <n v="379"/>
    <s v="Flat Per Ticket"/>
    <n v="442.4"/>
    <n v="212"/>
    <n v="230.4"/>
    <m/>
    <n v="3105"/>
    <n v="10204"/>
    <n v="1572"/>
    <d v="2024-08-02T00:00:00"/>
  </r>
  <r>
    <n v="931"/>
    <s v="Reimbursement Sent"/>
    <m/>
    <x v="151"/>
    <x v="0"/>
    <s v="Melron Inc DBA Mulligans"/>
    <x v="0"/>
    <x v="0"/>
    <n v="0"/>
    <n v="0"/>
    <x v="931"/>
    <s v="GameCo"/>
    <x v="21"/>
    <n v="6320"/>
    <n v="1"/>
    <n v="6320"/>
    <n v="4745"/>
    <n v="1575"/>
    <n v="379"/>
    <s v="Flat Per Ticket"/>
    <n v="442.4"/>
    <n v="212"/>
    <n v="230.4"/>
    <m/>
    <n v="3105"/>
    <n v="10205"/>
    <n v="1572"/>
    <d v="2024-08-02T00:00:00"/>
  </r>
  <r>
    <n v="932"/>
    <s v="Reimbursement Sent"/>
    <m/>
    <x v="151"/>
    <x v="0"/>
    <s v="Melron Inc DBA Mulligans"/>
    <x v="0"/>
    <x v="0"/>
    <n v="0"/>
    <n v="0"/>
    <x v="932"/>
    <s v="GameCo"/>
    <x v="1"/>
    <n v="5520"/>
    <n v="1"/>
    <n v="5520"/>
    <n v="4560"/>
    <n v="960"/>
    <n v="331"/>
    <s v="Flat Per Ticket"/>
    <n v="386.4"/>
    <n v="186"/>
    <n v="200.4"/>
    <m/>
    <n v="3105"/>
    <n v="10206"/>
    <n v="1572"/>
    <d v="2024-08-02T00:00:00"/>
  </r>
  <r>
    <n v="933"/>
    <s v="Reimbursement Sent"/>
    <m/>
    <x v="152"/>
    <x v="6"/>
    <n v="0"/>
    <x v="2"/>
    <x v="0"/>
    <n v="0"/>
    <n v="0"/>
    <x v="933"/>
    <s v="GameCo"/>
    <x v="1"/>
    <n v="5520"/>
    <n v="1"/>
    <n v="5520"/>
    <n v="4560"/>
    <n v="960"/>
    <n v="331"/>
    <s v="Percentage"/>
    <n v="337.2"/>
    <n v="186"/>
    <n v="96"/>
    <n v="55.2"/>
    <n v="3208"/>
    <n v="6944"/>
    <n v="1573"/>
    <d v="2024-08-04T00:00:00"/>
  </r>
  <r>
    <n v="934"/>
    <s v="Reimbursement Sent"/>
    <m/>
    <x v="152"/>
    <x v="6"/>
    <n v="0"/>
    <x v="2"/>
    <x v="0"/>
    <n v="0"/>
    <n v="0"/>
    <x v="934"/>
    <s v="GameCo"/>
    <x v="78"/>
    <n v="4000"/>
    <n v="1"/>
    <n v="4000"/>
    <n v="3002"/>
    <n v="998"/>
    <n v="240"/>
    <s v="Percentage"/>
    <n v="274"/>
    <n v="134"/>
    <n v="100"/>
    <n v="40"/>
    <n v="3208"/>
    <n v="6945"/>
    <n v="1573"/>
    <d v="2024-08-04T00:00:00"/>
  </r>
  <r>
    <n v="935"/>
    <s v="Reimbursement Sent"/>
    <m/>
    <x v="152"/>
    <x v="6"/>
    <n v="0"/>
    <x v="2"/>
    <x v="0"/>
    <n v="0"/>
    <n v="0"/>
    <x v="935"/>
    <s v="GameCo"/>
    <x v="67"/>
    <n v="4000"/>
    <n v="1"/>
    <n v="4000"/>
    <n v="3002"/>
    <n v="998"/>
    <n v="240"/>
    <s v="Percentage"/>
    <n v="274"/>
    <n v="134"/>
    <n v="100"/>
    <n v="40"/>
    <n v="3208"/>
    <n v="6946"/>
    <n v="1573"/>
    <d v="2024-08-04T00:00:00"/>
  </r>
  <r>
    <n v="936"/>
    <s v="Reimbursement Sent"/>
    <m/>
    <x v="152"/>
    <x v="32"/>
    <n v="0"/>
    <x v="2"/>
    <x v="0"/>
    <s v="Combros"/>
    <n v="94.8"/>
    <x v="936"/>
    <s v="GameCo"/>
    <x v="80"/>
    <n v="6320"/>
    <n v="1"/>
    <n v="6320"/>
    <n v="4745"/>
    <n v="1575"/>
    <n v="379"/>
    <s v="Percentage"/>
    <n v="433.2"/>
    <n v="212"/>
    <n v="158"/>
    <n v="63.2"/>
    <n v="39113958"/>
    <n v="6947"/>
    <n v="1574"/>
    <d v="2024-08-04T00:00:00"/>
  </r>
  <r>
    <n v="937"/>
    <s v="Reimbursement Sent"/>
    <m/>
    <x v="152"/>
    <x v="32"/>
    <n v="0"/>
    <x v="2"/>
    <x v="0"/>
    <s v="Combros"/>
    <n v="82.8"/>
    <x v="937"/>
    <s v="GameCo"/>
    <x v="1"/>
    <n v="5520"/>
    <n v="1"/>
    <n v="5520"/>
    <n v="4560"/>
    <n v="960"/>
    <n v="331"/>
    <s v="Percentage"/>
    <n v="337.2"/>
    <n v="186"/>
    <n v="96"/>
    <n v="55.2"/>
    <n v="39113955"/>
    <n v="6948"/>
    <n v="1574"/>
    <d v="2024-08-04T00:00:00"/>
  </r>
  <r>
    <n v="938"/>
    <s v="Reimbursement Sent"/>
    <m/>
    <x v="152"/>
    <x v="24"/>
    <n v="0"/>
    <x v="2"/>
    <x v="0"/>
    <n v="0"/>
    <n v="0"/>
    <x v="938"/>
    <s v="GameCo"/>
    <x v="1"/>
    <n v="5520"/>
    <n v="1"/>
    <n v="5520"/>
    <n v="4560"/>
    <n v="960"/>
    <n v="331"/>
    <s v="Percentage"/>
    <n v="337.2"/>
    <n v="186"/>
    <n v="96"/>
    <n v="55.2"/>
    <n v="39113954"/>
    <n v="6949"/>
    <n v="1575"/>
    <d v="2024-08-04T00:00:00"/>
  </r>
  <r>
    <n v="939"/>
    <s v="Reimbursement Sent"/>
    <m/>
    <x v="152"/>
    <x v="24"/>
    <n v="0"/>
    <x v="2"/>
    <x v="0"/>
    <n v="0"/>
    <n v="0"/>
    <x v="939"/>
    <s v="GameCo"/>
    <x v="80"/>
    <n v="6320"/>
    <n v="1"/>
    <n v="6320"/>
    <n v="4745"/>
    <n v="1575"/>
    <n v="379"/>
    <s v="Percentage"/>
    <n v="433.2"/>
    <n v="212"/>
    <n v="158"/>
    <n v="63.2"/>
    <n v="39113957"/>
    <n v="6950"/>
    <n v="1575"/>
    <d v="2024-08-04T00:00:00"/>
  </r>
  <r>
    <n v="940"/>
    <s v="Reimbursement Sent"/>
    <m/>
    <x v="152"/>
    <x v="25"/>
    <n v="0"/>
    <x v="2"/>
    <x v="0"/>
    <n v="0"/>
    <n v="0"/>
    <x v="940"/>
    <s v="GameCo"/>
    <x v="1"/>
    <n v="5520"/>
    <n v="1"/>
    <n v="5520"/>
    <n v="4560"/>
    <n v="960"/>
    <n v="331"/>
    <s v="Percentage"/>
    <n v="337.2"/>
    <n v="186"/>
    <n v="96"/>
    <n v="55.2"/>
    <n v="39113952"/>
    <n v="6951"/>
    <n v="1576"/>
    <d v="2024-08-04T00:00:00"/>
  </r>
  <r>
    <n v="941"/>
    <s v="Reimbursement Sent"/>
    <m/>
    <x v="152"/>
    <x v="25"/>
    <n v="0"/>
    <x v="2"/>
    <x v="0"/>
    <n v="0"/>
    <n v="0"/>
    <x v="941"/>
    <s v="GameCo"/>
    <x v="1"/>
    <n v="5520"/>
    <n v="1"/>
    <n v="5520"/>
    <n v="4560"/>
    <n v="960"/>
    <n v="331"/>
    <s v="Percentage"/>
    <n v="337.2"/>
    <n v="186"/>
    <n v="96"/>
    <n v="55.2"/>
    <n v="39113953"/>
    <n v="6952"/>
    <n v="1576"/>
    <d v="2024-08-04T00:00:00"/>
  </r>
  <r>
    <n v="942"/>
    <s v="Reimbursement Sent"/>
    <m/>
    <x v="152"/>
    <x v="42"/>
    <n v="0"/>
    <x v="0"/>
    <x v="0"/>
    <n v="0"/>
    <n v="0"/>
    <x v="942"/>
    <s v="GameCo"/>
    <x v="70"/>
    <n v="6320"/>
    <n v="1"/>
    <n v="6320"/>
    <n v="4745"/>
    <n v="1575"/>
    <n v="379"/>
    <s v="Flat Per Ticket"/>
    <n v="442.4"/>
    <n v="212"/>
    <n v="230.4"/>
    <m/>
    <n v="419200500114"/>
    <n v="10210"/>
    <n v="1577"/>
    <d v="2024-08-04T00:00:00"/>
  </r>
  <r>
    <n v="943"/>
    <s v="Reimbursement Sent"/>
    <m/>
    <x v="152"/>
    <x v="42"/>
    <n v="0"/>
    <x v="0"/>
    <x v="0"/>
    <n v="0"/>
    <n v="0"/>
    <x v="943"/>
    <s v="GameCo"/>
    <x v="82"/>
    <n v="6320"/>
    <n v="1"/>
    <n v="6320"/>
    <n v="4745"/>
    <n v="1575"/>
    <n v="379"/>
    <s v="Flat Per Ticket"/>
    <n v="442.4"/>
    <n v="212"/>
    <n v="230.4"/>
    <m/>
    <n v="419200500114"/>
    <n v="10211"/>
    <n v="1577"/>
    <d v="2024-08-04T00:00:00"/>
  </r>
  <r>
    <n v="944"/>
    <s v="Reimbursement Sent"/>
    <m/>
    <x v="152"/>
    <x v="42"/>
    <n v="0"/>
    <x v="0"/>
    <x v="0"/>
    <n v="0"/>
    <n v="0"/>
    <x v="944"/>
    <s v="GameCo"/>
    <x v="81"/>
    <n v="6320"/>
    <n v="1"/>
    <n v="6320"/>
    <n v="4745"/>
    <n v="1575"/>
    <n v="379"/>
    <s v="Flat Per Ticket"/>
    <n v="442.4"/>
    <n v="212"/>
    <n v="230.4"/>
    <m/>
    <n v="419200500114"/>
    <n v="10212"/>
    <n v="1577"/>
    <d v="2024-08-04T00:00:00"/>
  </r>
  <r>
    <n v="945"/>
    <s v="Reimbursement Sent"/>
    <m/>
    <x v="152"/>
    <x v="29"/>
    <n v="0"/>
    <x v="0"/>
    <x v="0"/>
    <s v="Greg Brown"/>
    <n v="80"/>
    <x v="945"/>
    <s v="GameCo"/>
    <x v="65"/>
    <n v="4000"/>
    <n v="1"/>
    <n v="4000"/>
    <n v="3040"/>
    <n v="960"/>
    <n v="240"/>
    <s v="Flat Per Ticket"/>
    <n v="280"/>
    <n v="134"/>
    <n v="146"/>
    <m/>
    <n v="2697"/>
    <n v="10213"/>
    <n v="1578"/>
    <d v="2024-08-04T00:00:00"/>
  </r>
  <r>
    <n v="946"/>
    <s v="Reimbursement Sent"/>
    <m/>
    <x v="152"/>
    <x v="29"/>
    <n v="0"/>
    <x v="0"/>
    <x v="0"/>
    <s v="Greg Brown"/>
    <n v="80"/>
    <x v="946"/>
    <s v="GameCo"/>
    <x v="78"/>
    <n v="4000"/>
    <n v="1"/>
    <n v="4000"/>
    <n v="3040"/>
    <n v="960"/>
    <n v="240"/>
    <s v="Flat Per Ticket"/>
    <n v="280"/>
    <n v="134"/>
    <n v="146"/>
    <m/>
    <n v="2697"/>
    <n v="10214"/>
    <n v="1578"/>
    <d v="2024-08-04T00:00:00"/>
  </r>
  <r>
    <n v="947"/>
    <s v="Reimbursement Sent"/>
    <m/>
    <x v="153"/>
    <x v="36"/>
    <n v="0"/>
    <x v="5"/>
    <x v="0"/>
    <s v="M Comella Enterprises"/>
    <n v="82.8"/>
    <x v="947"/>
    <s v="GameCo"/>
    <x v="1"/>
    <n v="5520"/>
    <n v="1"/>
    <n v="5520"/>
    <n v="4560"/>
    <n v="960"/>
    <n v="331"/>
    <s v="Flat Per Ticket"/>
    <n v="386.4"/>
    <n v="186"/>
    <n v="200.4"/>
    <m/>
    <n v="7210"/>
    <n v="1202"/>
    <n v="1579"/>
    <d v="2024-08-06T00:00:00"/>
  </r>
  <r>
    <n v="948"/>
    <s v="Reimbursement Sent"/>
    <m/>
    <x v="153"/>
    <x v="36"/>
    <n v="0"/>
    <x v="5"/>
    <x v="0"/>
    <s v="M Comella Enterprises"/>
    <n v="82.8"/>
    <x v="948"/>
    <s v="GameCo"/>
    <x v="1"/>
    <n v="5520"/>
    <n v="1"/>
    <n v="5520"/>
    <n v="4560"/>
    <n v="960"/>
    <n v="331"/>
    <s v="Flat Per Ticket"/>
    <n v="386.4"/>
    <n v="186"/>
    <n v="200.4"/>
    <m/>
    <n v="7210"/>
    <n v="1203"/>
    <n v="1579"/>
    <d v="2024-08-06T00:00:00"/>
  </r>
  <r>
    <n v="949"/>
    <s v="Reimbursement Sent"/>
    <m/>
    <x v="153"/>
    <x v="16"/>
    <n v="0"/>
    <x v="5"/>
    <x v="0"/>
    <s v="M Comella Enterprises"/>
    <n v="94.8"/>
    <x v="949"/>
    <s v="GameCo"/>
    <x v="87"/>
    <n v="6320"/>
    <n v="1"/>
    <n v="6320"/>
    <n v="4745"/>
    <n v="1575"/>
    <n v="379"/>
    <s v="Flat Per Ticket"/>
    <n v="442.4"/>
    <n v="212"/>
    <n v="230.4"/>
    <m/>
    <n v="8637"/>
    <n v="1204"/>
    <n v="1580"/>
    <d v="2024-08-06T00:00:00"/>
  </r>
  <r>
    <n v="950"/>
    <s v="Reimbursement Sent"/>
    <m/>
    <x v="153"/>
    <x v="14"/>
    <n v="0"/>
    <x v="5"/>
    <x v="0"/>
    <s v="M Comella Enterprises"/>
    <n v="94.8"/>
    <x v="950"/>
    <s v="GameCo"/>
    <x v="87"/>
    <n v="6320"/>
    <n v="1"/>
    <n v="6320"/>
    <n v="4745"/>
    <n v="1575"/>
    <n v="379"/>
    <s v="Flat Per Ticket"/>
    <n v="442.4"/>
    <n v="212"/>
    <n v="230.4"/>
    <m/>
    <n v="10011"/>
    <n v="1205"/>
    <n v="1581"/>
    <d v="2024-08-06T00:00:00"/>
  </r>
  <r>
    <n v="951"/>
    <s v="Reimbursement Sent"/>
    <m/>
    <x v="153"/>
    <x v="23"/>
    <n v="0"/>
    <x v="2"/>
    <x v="0"/>
    <s v="M Comella Enterprises"/>
    <n v="82.8"/>
    <x v="951"/>
    <s v="GameCo"/>
    <x v="1"/>
    <n v="5520"/>
    <n v="1"/>
    <n v="5520"/>
    <n v="4560"/>
    <n v="960"/>
    <n v="331"/>
    <s v="Percentage"/>
    <n v="337.2"/>
    <n v="186"/>
    <n v="96"/>
    <n v="55.2"/>
    <n v="288"/>
    <n v="6956"/>
    <n v="1582"/>
    <d v="2024-08-06T00:00:00"/>
  </r>
  <r>
    <n v="952"/>
    <s v="Reimbursement Sent"/>
    <m/>
    <x v="153"/>
    <x v="23"/>
    <n v="0"/>
    <x v="2"/>
    <x v="0"/>
    <s v="M Comella Enterprises"/>
    <n v="45"/>
    <x v="952"/>
    <s v="GameCo"/>
    <x v="0"/>
    <n v="3000"/>
    <n v="1"/>
    <n v="3000"/>
    <n v="2250"/>
    <n v="750"/>
    <n v="180"/>
    <s v="Percentage"/>
    <n v="106"/>
    <n v="1"/>
    <n v="75"/>
    <n v="30"/>
    <n v="288"/>
    <n v="6957"/>
    <n v="1582"/>
    <d v="2024-08-06T00:00:00"/>
  </r>
  <r>
    <n v="953"/>
    <s v="Reimbursement Sent"/>
    <m/>
    <x v="154"/>
    <x v="76"/>
    <n v="0"/>
    <x v="0"/>
    <x v="0"/>
    <n v="0"/>
    <n v="0"/>
    <x v="953"/>
    <s v="GameCo"/>
    <x v="72"/>
    <n v="4000"/>
    <n v="1"/>
    <n v="4000"/>
    <n v="3000"/>
    <n v="1000"/>
    <n v="240"/>
    <s v="Flat Per Ticket"/>
    <n v="280"/>
    <n v="134"/>
    <n v="146"/>
    <m/>
    <n v="1222"/>
    <n v="10215"/>
    <n v="1583"/>
    <d v="2024-08-07T00:00:00"/>
  </r>
  <r>
    <n v="954"/>
    <s v="Reimbursement Sent"/>
    <m/>
    <x v="155"/>
    <x v="33"/>
    <n v="0"/>
    <x v="2"/>
    <x v="0"/>
    <n v="0"/>
    <n v="0"/>
    <x v="954"/>
    <s v="GameCo"/>
    <x v="24"/>
    <n v="6320"/>
    <n v="1"/>
    <n v="6320"/>
    <n v="4745"/>
    <n v="1575"/>
    <n v="379"/>
    <s v="Percentage"/>
    <n v="433.2"/>
    <n v="212"/>
    <n v="158"/>
    <n v="63.2"/>
    <n v="10156"/>
    <n v="6958"/>
    <n v="1584"/>
    <d v="2024-08-09T00:00:00"/>
  </r>
  <r>
    <n v="955"/>
    <s v="Reimbursement Sent"/>
    <m/>
    <x v="155"/>
    <x v="33"/>
    <n v="0"/>
    <x v="2"/>
    <x v="0"/>
    <n v="0"/>
    <n v="0"/>
    <x v="955"/>
    <s v="GameCo"/>
    <x v="82"/>
    <n v="6320"/>
    <n v="1"/>
    <n v="6320"/>
    <n v="4745"/>
    <n v="1575"/>
    <n v="379"/>
    <s v="Percentage"/>
    <n v="433.2"/>
    <n v="212"/>
    <n v="158"/>
    <n v="63.2"/>
    <n v="10156"/>
    <n v="6959"/>
    <n v="1584"/>
    <d v="2024-08-09T00:00:00"/>
  </r>
  <r>
    <n v="956"/>
    <s v="Reimbursement Sent"/>
    <m/>
    <x v="155"/>
    <x v="45"/>
    <n v="0"/>
    <x v="2"/>
    <x v="0"/>
    <n v="0"/>
    <n v="0"/>
    <x v="956"/>
    <s v="GameCo"/>
    <x v="82"/>
    <n v="6320"/>
    <n v="1"/>
    <n v="6320"/>
    <n v="4745"/>
    <n v="1575"/>
    <n v="379"/>
    <s v="Percentage"/>
    <n v="433.2"/>
    <n v="212"/>
    <n v="158"/>
    <n v="63.2"/>
    <n v="3644"/>
    <n v="6960"/>
    <n v="1585"/>
    <d v="2024-08-09T00:00:00"/>
  </r>
  <r>
    <n v="957"/>
    <s v="Reimbursement Sent"/>
    <m/>
    <x v="155"/>
    <x v="45"/>
    <n v="0"/>
    <x v="2"/>
    <x v="0"/>
    <n v="0"/>
    <n v="0"/>
    <x v="957"/>
    <s v="GameCo"/>
    <x v="21"/>
    <n v="6320"/>
    <n v="1"/>
    <n v="6320"/>
    <n v="4745"/>
    <n v="1575"/>
    <n v="379"/>
    <s v="Percentage"/>
    <n v="433.2"/>
    <n v="212"/>
    <n v="158"/>
    <n v="63.2"/>
    <n v="3644"/>
    <n v="6961"/>
    <n v="1585"/>
    <d v="2024-08-09T00:00:00"/>
  </r>
  <r>
    <n v="958"/>
    <s v="Reimbursement Sent"/>
    <m/>
    <x v="155"/>
    <x v="37"/>
    <n v="0"/>
    <x v="2"/>
    <x v="0"/>
    <s v="M Comella Enterprises"/>
    <n v="82.8"/>
    <x v="958"/>
    <s v="GameCo"/>
    <x v="1"/>
    <n v="5520"/>
    <n v="1"/>
    <n v="5520"/>
    <n v="4560"/>
    <n v="960"/>
    <n v="331"/>
    <s v="Percentage"/>
    <n v="337.2"/>
    <n v="186"/>
    <n v="96"/>
    <n v="55.2"/>
    <n v="6659"/>
    <n v="6962"/>
    <n v="1586"/>
    <d v="2024-08-09T00:00:00"/>
  </r>
  <r>
    <n v="959"/>
    <s v="Reimbursement Sent"/>
    <m/>
    <x v="155"/>
    <x v="37"/>
    <n v="0"/>
    <x v="2"/>
    <x v="0"/>
    <s v="M Comella Enterprises"/>
    <n v="45"/>
    <x v="959"/>
    <s v="GameCo"/>
    <x v="0"/>
    <n v="3000"/>
    <n v="1"/>
    <n v="3000"/>
    <n v="2250"/>
    <n v="750"/>
    <n v="180"/>
    <s v="Percentage"/>
    <n v="106"/>
    <n v="1"/>
    <n v="75"/>
    <n v="30"/>
    <n v="6659"/>
    <n v="6963"/>
    <n v="1586"/>
    <d v="2024-08-09T00:00:00"/>
  </r>
  <r>
    <n v="960"/>
    <s v="Reimbursement Sent"/>
    <m/>
    <x v="155"/>
    <x v="5"/>
    <n v="0"/>
    <x v="2"/>
    <x v="0"/>
    <s v="B and B Music"/>
    <n v="94.5"/>
    <x v="960"/>
    <s v="Bingo Boss"/>
    <x v="58"/>
    <n v="6300"/>
    <n v="1"/>
    <n v="6300"/>
    <n v="5305"/>
    <n v="995"/>
    <n v="378"/>
    <s v="Percentage"/>
    <n v="463.23"/>
    <n v="262.23"/>
    <n v="138"/>
    <n v="63"/>
    <n v="39128874"/>
    <n v="6964"/>
    <n v="1587"/>
    <d v="2024-08-09T00:00:00"/>
  </r>
  <r>
    <n v="961"/>
    <s v="Reimbursement Sent"/>
    <m/>
    <x v="155"/>
    <x v="75"/>
    <n v="0"/>
    <x v="0"/>
    <x v="0"/>
    <s v="Combros (GCFF)"/>
    <n v="126.4"/>
    <x v="961"/>
    <s v="GameCo"/>
    <x v="23"/>
    <n v="6320"/>
    <n v="1"/>
    <n v="6320"/>
    <n v="4745"/>
    <n v="1575"/>
    <n v="379"/>
    <s v="Flat Per Ticket"/>
    <n v="442.4"/>
    <n v="212"/>
    <n v="230.4"/>
    <m/>
    <n v="419700500131"/>
    <n v="10216"/>
    <n v="1588"/>
    <d v="2024-08-09T00:00:00"/>
  </r>
  <r>
    <n v="962"/>
    <s v="Reimbursement Sent"/>
    <m/>
    <x v="155"/>
    <x v="0"/>
    <s v="Melron Inc DBA Mulligans"/>
    <x v="0"/>
    <x v="0"/>
    <n v="0"/>
    <n v="0"/>
    <x v="962"/>
    <s v="GameCo"/>
    <x v="1"/>
    <n v="5520"/>
    <n v="1"/>
    <n v="5520"/>
    <n v="4560"/>
    <n v="960"/>
    <n v="331"/>
    <s v="Flat Per Ticket"/>
    <n v="386.4"/>
    <n v="186"/>
    <n v="200.4"/>
    <m/>
    <n v="3119"/>
    <n v="10217"/>
    <n v="1589"/>
    <d v="2024-08-09T00:00:00"/>
  </r>
  <r>
    <n v="963"/>
    <s v="Reimbursement Sent"/>
    <m/>
    <x v="155"/>
    <x v="0"/>
    <s v="Melron Inc DBA Mulligans"/>
    <x v="0"/>
    <x v="0"/>
    <n v="0"/>
    <n v="0"/>
    <x v="963"/>
    <s v="GameCo"/>
    <x v="27"/>
    <n v="6320"/>
    <n v="1"/>
    <n v="6320"/>
    <n v="4745"/>
    <n v="1575"/>
    <n v="379"/>
    <s v="Flat Per Ticket"/>
    <n v="442.4"/>
    <n v="212"/>
    <n v="230.4"/>
    <m/>
    <n v="3119"/>
    <n v="10218"/>
    <n v="1589"/>
    <d v="2024-08-09T00:00:00"/>
  </r>
  <r>
    <n v="964"/>
    <s v="Reimbursement Sent"/>
    <m/>
    <x v="155"/>
    <x v="0"/>
    <s v="Melron Inc DBA Mulligans"/>
    <x v="0"/>
    <x v="0"/>
    <n v="0"/>
    <n v="0"/>
    <x v="964"/>
    <s v="GameCo"/>
    <x v="13"/>
    <n v="9959"/>
    <n v="1"/>
    <n v="9959"/>
    <n v="7840"/>
    <n v="2119"/>
    <n v="597"/>
    <s v="Flat Per Ticket"/>
    <n v="697.13"/>
    <n v="360"/>
    <n v="337.13"/>
    <m/>
    <n v="3119"/>
    <n v="10219"/>
    <n v="1589"/>
    <d v="2024-08-09T00:00:00"/>
  </r>
  <r>
    <n v="965"/>
    <s v="Reimbursement Sent"/>
    <m/>
    <x v="155"/>
    <x v="38"/>
    <n v="0"/>
    <x v="0"/>
    <x v="0"/>
    <n v="0"/>
    <n v="0"/>
    <x v="965"/>
    <s v="GameCo"/>
    <x v="13"/>
    <n v="9959"/>
    <n v="1"/>
    <n v="9959"/>
    <n v="7840"/>
    <n v="2119"/>
    <n v="597"/>
    <s v="Flat Per Ticket"/>
    <n v="697.13"/>
    <n v="360"/>
    <n v="337.13"/>
    <m/>
    <n v="6844"/>
    <n v="10220"/>
    <n v="1590"/>
    <d v="2024-08-09T00:00:00"/>
  </r>
  <r>
    <n v="966"/>
    <s v="Reimbursement Sent"/>
    <m/>
    <x v="155"/>
    <x v="38"/>
    <n v="0"/>
    <x v="0"/>
    <x v="0"/>
    <n v="0"/>
    <n v="0"/>
    <x v="966"/>
    <s v="GameCo"/>
    <x v="1"/>
    <n v="5520"/>
    <n v="1"/>
    <n v="5520"/>
    <n v="4560"/>
    <n v="960"/>
    <n v="331"/>
    <s v="Flat Per Ticket"/>
    <n v="386.4"/>
    <n v="186"/>
    <n v="200.4"/>
    <m/>
    <n v="6844"/>
    <n v="10221"/>
    <n v="1590"/>
    <d v="2024-08-09T00:00:00"/>
  </r>
  <r>
    <n v="967"/>
    <s v="Reimbursement Sent"/>
    <m/>
    <x v="155"/>
    <x v="38"/>
    <n v="0"/>
    <x v="0"/>
    <x v="0"/>
    <n v="0"/>
    <n v="0"/>
    <x v="967"/>
    <s v="GameCo"/>
    <x v="21"/>
    <n v="6320"/>
    <n v="1"/>
    <n v="6320"/>
    <n v="4745"/>
    <n v="1575"/>
    <n v="379"/>
    <s v="Flat Per Ticket"/>
    <n v="442.4"/>
    <n v="212"/>
    <n v="230.4"/>
    <m/>
    <n v="6844"/>
    <n v="10222"/>
    <n v="1590"/>
    <d v="2024-08-09T00:00:00"/>
  </r>
  <r>
    <n v="968"/>
    <s v="Reimbursement Sent"/>
    <m/>
    <x v="156"/>
    <x v="14"/>
    <n v="0"/>
    <x v="5"/>
    <x v="0"/>
    <s v="M Comella Enterprises"/>
    <n v="94.8"/>
    <x v="968"/>
    <s v="GameCo"/>
    <x v="35"/>
    <n v="6320"/>
    <n v="1"/>
    <n v="6320"/>
    <n v="4745"/>
    <n v="1575"/>
    <n v="379"/>
    <s v="Flat Per Ticket"/>
    <n v="442.4"/>
    <n v="212"/>
    <n v="230.4"/>
    <m/>
    <n v="10011"/>
    <n v="1206"/>
    <n v="1591"/>
    <d v="2024-08-10T00:00:00"/>
  </r>
  <r>
    <n v="969"/>
    <s v="Reimbursement Sent"/>
    <m/>
    <x v="156"/>
    <x v="65"/>
    <n v="0"/>
    <x v="0"/>
    <x v="0"/>
    <n v="0"/>
    <n v="0"/>
    <x v="969"/>
    <s v="GameCo"/>
    <x v="1"/>
    <n v="5520"/>
    <n v="1"/>
    <n v="5520"/>
    <n v="4560"/>
    <n v="960"/>
    <n v="331"/>
    <s v="Flat Per Ticket"/>
    <n v="386.4"/>
    <n v="186"/>
    <n v="200.4"/>
    <m/>
    <n v="3995"/>
    <n v="10223"/>
    <n v="1592"/>
    <d v="2024-08-10T00:00:00"/>
  </r>
  <r>
    <n v="970"/>
    <s v="Reimbursement Sent"/>
    <m/>
    <x v="156"/>
    <x v="65"/>
    <n v="0"/>
    <x v="0"/>
    <x v="0"/>
    <n v="0"/>
    <n v="0"/>
    <x v="970"/>
    <s v="GameCo"/>
    <x v="26"/>
    <n v="5100"/>
    <n v="2"/>
    <n v="10200"/>
    <n v="8780"/>
    <n v="1420"/>
    <n v="612"/>
    <s v="Flat Per Ticket"/>
    <n v="357"/>
    <n v="255"/>
    <n v="102"/>
    <m/>
    <n v="3995"/>
    <n v="10224"/>
    <n v="1592"/>
    <d v="2024-08-10T00:00:00"/>
  </r>
  <r>
    <n v="971"/>
    <s v="Reimbursement Sent"/>
    <m/>
    <x v="156"/>
    <x v="59"/>
    <n v="0"/>
    <x v="0"/>
    <x v="0"/>
    <s v="Combros (GCFF)"/>
    <n v="110.4"/>
    <x v="971"/>
    <s v="GameCo"/>
    <x v="1"/>
    <n v="5520"/>
    <n v="1"/>
    <n v="5520"/>
    <n v="4560"/>
    <n v="960"/>
    <n v="331"/>
    <s v="Flat Per Ticket"/>
    <n v="386.4"/>
    <n v="186"/>
    <n v="200.4"/>
    <m/>
    <n v="371"/>
    <n v="10225"/>
    <n v="1593"/>
    <d v="2024-08-10T00:00:00"/>
  </r>
  <r>
    <n v="972"/>
    <s v="Reimbursement Sent"/>
    <m/>
    <x v="156"/>
    <x v="59"/>
    <n v="0"/>
    <x v="0"/>
    <x v="0"/>
    <s v="Combros (GCFF)"/>
    <n v="110.4"/>
    <x v="972"/>
    <s v="GameCo"/>
    <x v="1"/>
    <n v="5520"/>
    <n v="1"/>
    <n v="5520"/>
    <n v="4560"/>
    <n v="960"/>
    <n v="331"/>
    <s v="Flat Per Ticket"/>
    <n v="386.4"/>
    <n v="186"/>
    <n v="200.4"/>
    <m/>
    <n v="371"/>
    <n v="10226"/>
    <n v="1593"/>
    <d v="2024-08-10T00:00:00"/>
  </r>
  <r>
    <n v="973"/>
    <s v="Reimbursement Sent"/>
    <m/>
    <x v="157"/>
    <x v="25"/>
    <n v="0"/>
    <x v="2"/>
    <x v="0"/>
    <n v="0"/>
    <n v="0"/>
    <x v="973"/>
    <s v="GameCo"/>
    <x v="1"/>
    <n v="5520"/>
    <n v="1"/>
    <n v="5520"/>
    <n v="4560"/>
    <n v="960"/>
    <n v="331"/>
    <s v="Percentage"/>
    <n v="337.2"/>
    <n v="186"/>
    <n v="96"/>
    <n v="55.2"/>
    <n v="39142997"/>
    <n v="6966"/>
    <n v="1594"/>
    <d v="2024-08-11T00:00:00"/>
  </r>
  <r>
    <n v="974"/>
    <s v="Reimbursement Sent"/>
    <m/>
    <x v="157"/>
    <x v="25"/>
    <n v="0"/>
    <x v="2"/>
    <x v="0"/>
    <n v="0"/>
    <n v="0"/>
    <x v="974"/>
    <s v="GameCo"/>
    <x v="1"/>
    <n v="5520"/>
    <n v="1"/>
    <n v="5520"/>
    <n v="4560"/>
    <n v="960"/>
    <n v="331"/>
    <s v="Percentage"/>
    <n v="337.2"/>
    <n v="186"/>
    <n v="96"/>
    <n v="55.2"/>
    <n v="39142996"/>
    <n v="6965"/>
    <n v="1594"/>
    <d v="2024-08-11T00:00:00"/>
  </r>
  <r>
    <n v="975"/>
    <s v="Reimbursement Sent"/>
    <m/>
    <x v="157"/>
    <x v="15"/>
    <n v="0"/>
    <x v="5"/>
    <x v="0"/>
    <s v="Combros"/>
    <n v="82.8"/>
    <x v="975"/>
    <s v="GameCo"/>
    <x v="1"/>
    <n v="5520"/>
    <n v="1"/>
    <n v="5520"/>
    <n v="4560"/>
    <n v="960"/>
    <n v="331"/>
    <s v="Flat Per Ticket"/>
    <n v="386.4"/>
    <n v="186"/>
    <n v="200.4"/>
    <m/>
    <n v="1265"/>
    <n v="1208"/>
    <n v="1595"/>
    <d v="2024-08-11T00:00:00"/>
  </r>
  <r>
    <n v="976"/>
    <s v="Reimbursement Sent"/>
    <m/>
    <x v="157"/>
    <x v="56"/>
    <n v="0"/>
    <x v="5"/>
    <x v="0"/>
    <s v="M Comella Enterprises"/>
    <n v="82.8"/>
    <x v="976"/>
    <s v="GameCo"/>
    <x v="1"/>
    <n v="5520"/>
    <n v="1"/>
    <n v="5520"/>
    <n v="4560"/>
    <n v="960"/>
    <n v="331"/>
    <s v="Flat Per Ticket"/>
    <n v="386.4"/>
    <n v="186"/>
    <n v="200.4"/>
    <m/>
    <n v="3680"/>
    <n v="1207"/>
    <n v="1596"/>
    <d v="2024-08-11T00:00:00"/>
  </r>
  <r>
    <n v="977"/>
    <s v="Reimbursement Sent"/>
    <m/>
    <x v="158"/>
    <x v="30"/>
    <n v="0"/>
    <x v="4"/>
    <x v="0"/>
    <s v="Combros"/>
    <n v="82.8"/>
    <x v="977"/>
    <s v="GameCo"/>
    <x v="1"/>
    <n v="5520"/>
    <n v="1"/>
    <n v="5520"/>
    <n v="4560"/>
    <n v="960"/>
    <n v="331"/>
    <s v="Flat Per Ticket"/>
    <n v="386.4"/>
    <n v="186"/>
    <n v="200.4"/>
    <m/>
    <n v="2810"/>
    <n v="8489"/>
    <n v="1597"/>
    <d v="2024-08-12T00:00:00"/>
  </r>
  <r>
    <n v="978"/>
    <s v="Reimbursement Sent"/>
    <m/>
    <x v="158"/>
    <x v="26"/>
    <n v="0"/>
    <x v="4"/>
    <x v="0"/>
    <s v="M Comella Enterprises"/>
    <n v="82.8"/>
    <x v="978"/>
    <s v="GameCo"/>
    <x v="1"/>
    <n v="5520"/>
    <n v="1"/>
    <n v="5520"/>
    <n v="4560"/>
    <n v="960"/>
    <n v="331"/>
    <s v="Flat Per Ticket"/>
    <n v="386.4"/>
    <n v="186"/>
    <n v="200.4"/>
    <m/>
    <n v="39142998"/>
    <n v="8488"/>
    <n v="1598"/>
    <d v="2024-08-12T00:00:00"/>
  </r>
  <r>
    <n v="979"/>
    <s v="Reimbursement Sent"/>
    <m/>
    <x v="159"/>
    <x v="10"/>
    <n v="0"/>
    <x v="3"/>
    <x v="0"/>
    <s v="Combros"/>
    <n v="82.8"/>
    <x v="979"/>
    <s v="GameCo"/>
    <x v="1"/>
    <n v="5520"/>
    <n v="1"/>
    <n v="5520"/>
    <n v="4560"/>
    <n v="960"/>
    <n v="331"/>
    <s v="Flat Per Ticket"/>
    <n v="386.4"/>
    <n v="186"/>
    <n v="200.4"/>
    <m/>
    <n v="1259"/>
    <n v="7015"/>
    <n v="1599"/>
    <d v="2024-08-13T00:00:00"/>
  </r>
  <r>
    <n v="980"/>
    <s v="Reimbursement Sent"/>
    <m/>
    <x v="159"/>
    <x v="13"/>
    <n v="0"/>
    <x v="2"/>
    <x v="0"/>
    <n v="0"/>
    <n v="0"/>
    <x v="980"/>
    <s v="GameCo"/>
    <x v="28"/>
    <n v="4000"/>
    <n v="1"/>
    <n v="4000"/>
    <n v="3000"/>
    <n v="1000"/>
    <n v="240"/>
    <s v="Percentage"/>
    <n v="274"/>
    <n v="134"/>
    <n v="100"/>
    <n v="40"/>
    <n v="2010"/>
    <n v="6968"/>
    <n v="1600"/>
    <d v="2024-08-13T00:00:00"/>
  </r>
  <r>
    <n v="981"/>
    <s v="Reimbursement Sent"/>
    <m/>
    <x v="159"/>
    <x v="13"/>
    <n v="0"/>
    <x v="2"/>
    <x v="0"/>
    <n v="0"/>
    <n v="0"/>
    <x v="981"/>
    <s v="GameCo"/>
    <x v="6"/>
    <n v="4560"/>
    <n v="1"/>
    <n v="4560"/>
    <n v="3460"/>
    <n v="1100"/>
    <n v="273"/>
    <s v="Percentage"/>
    <n v="301.60000000000002"/>
    <n v="146"/>
    <n v="110"/>
    <n v="45.6"/>
    <n v="2010"/>
    <n v="6967"/>
    <n v="1600"/>
    <d v="2024-08-13T00:00:00"/>
  </r>
  <r>
    <n v="982"/>
    <s v="Reimbursement Sent"/>
    <m/>
    <x v="159"/>
    <x v="12"/>
    <n v="0"/>
    <x v="5"/>
    <x v="0"/>
    <s v="Combros"/>
    <n v="82.8"/>
    <x v="982"/>
    <s v="GameCo"/>
    <x v="1"/>
    <n v="5520"/>
    <n v="1"/>
    <n v="5520"/>
    <n v="4560"/>
    <n v="960"/>
    <n v="331"/>
    <s v="Flat Per Ticket"/>
    <n v="386.4"/>
    <n v="186"/>
    <n v="200.4"/>
    <m/>
    <n v="2918"/>
    <n v="1211"/>
    <n v="1601"/>
    <d v="2024-08-13T00:00:00"/>
  </r>
  <r>
    <n v="983"/>
    <s v="Reimbursement Sent"/>
    <m/>
    <x v="159"/>
    <x v="12"/>
    <n v="0"/>
    <x v="5"/>
    <x v="0"/>
    <s v="Combros"/>
    <n v="84.42"/>
    <x v="983"/>
    <s v="Bingo Boss"/>
    <x v="59"/>
    <n v="5628"/>
    <n v="1"/>
    <n v="5628"/>
    <n v="4528"/>
    <n v="1100"/>
    <n v="337"/>
    <s v="Flat Per Ticket"/>
    <n v="450.24"/>
    <n v="245.76"/>
    <n v="204.48"/>
    <m/>
    <n v="2918"/>
    <n v="1210"/>
    <n v="1601"/>
    <d v="2024-08-13T00:00:00"/>
  </r>
  <r>
    <n v="984"/>
    <s v="Reimbursement Sent"/>
    <m/>
    <x v="159"/>
    <x v="12"/>
    <n v="0"/>
    <x v="5"/>
    <x v="0"/>
    <s v="Combros"/>
    <n v="94.5"/>
    <x v="984"/>
    <s v="Bingo Boss"/>
    <x v="71"/>
    <n v="6300"/>
    <n v="1"/>
    <n v="6300"/>
    <n v="5305"/>
    <n v="995"/>
    <n v="378"/>
    <s v="Flat Per Ticket"/>
    <n v="504"/>
    <n v="262.23"/>
    <n v="241.77"/>
    <m/>
    <n v="2918"/>
    <n v="1209"/>
    <n v="1601"/>
    <d v="2024-08-13T00:00:00"/>
  </r>
  <r>
    <n v="985"/>
    <s v="Reimbursement Sent"/>
    <m/>
    <x v="159"/>
    <x v="39"/>
    <n v="0"/>
    <x v="4"/>
    <x v="0"/>
    <s v="Combros"/>
    <n v="82.8"/>
    <x v="985"/>
    <s v="GameCo"/>
    <x v="1"/>
    <n v="5520"/>
    <n v="1"/>
    <n v="5520"/>
    <n v="4560"/>
    <n v="960"/>
    <n v="331"/>
    <s v="Flat Per Ticket"/>
    <n v="386.4"/>
    <n v="186"/>
    <n v="200.4"/>
    <m/>
    <n v="3004"/>
    <n v="8490"/>
    <n v="1602"/>
    <d v="2024-08-13T00:00:00"/>
  </r>
  <r>
    <n v="986"/>
    <s v="Enveloped"/>
    <m/>
    <x v="160"/>
    <x v="19"/>
    <n v="0"/>
    <x v="5"/>
    <x v="0"/>
    <s v="M Comella Enterprises"/>
    <n v="82.8"/>
    <x v="986"/>
    <s v="GameCo"/>
    <x v="1"/>
    <n v="5520"/>
    <n v="1"/>
    <n v="5520"/>
    <n v="4560"/>
    <n v="960"/>
    <n v="331"/>
    <s v="Flat Per Ticket"/>
    <n v="386.4"/>
    <n v="186"/>
    <n v="200.4"/>
    <m/>
    <n v="3426"/>
    <n v="1212"/>
    <n v="1603"/>
    <m/>
  </r>
  <r>
    <n v="987"/>
    <s v="Enveloped"/>
    <m/>
    <x v="161"/>
    <x v="20"/>
    <n v="0"/>
    <x v="2"/>
    <x v="0"/>
    <n v="0"/>
    <n v="0"/>
    <x v="987"/>
    <s v="GameCo"/>
    <x v="6"/>
    <n v="4560"/>
    <n v="1"/>
    <n v="4560"/>
    <n v="3460"/>
    <n v="1100"/>
    <n v="273"/>
    <s v="Percentage"/>
    <n v="301.60000000000002"/>
    <n v="146"/>
    <n v="110"/>
    <n v="45.6"/>
    <n v="1104"/>
    <n v="6969"/>
    <n v="1604"/>
    <m/>
  </r>
  <r>
    <n v="988"/>
    <s v="Enveloped"/>
    <m/>
    <x v="161"/>
    <x v="52"/>
    <n v="0"/>
    <x v="0"/>
    <x v="0"/>
    <n v="0"/>
    <n v="0"/>
    <x v="988"/>
    <s v="Bingo Boss"/>
    <x v="59"/>
    <n v="5628"/>
    <n v="1"/>
    <n v="5628"/>
    <n v="4528"/>
    <n v="1100"/>
    <n v="337"/>
    <s v="Flat Per Ticket"/>
    <n v="450.24"/>
    <n v="245.76"/>
    <n v="204.48"/>
    <m/>
    <n v="7682"/>
    <n v="10233"/>
    <n v="1605"/>
    <m/>
  </r>
  <r>
    <n v="989"/>
    <s v="Enveloped"/>
    <m/>
    <x v="161"/>
    <x v="52"/>
    <n v="0"/>
    <x v="0"/>
    <x v="0"/>
    <n v="0"/>
    <n v="0"/>
    <x v="989"/>
    <s v="GameCo"/>
    <x v="0"/>
    <n v="3000"/>
    <n v="1"/>
    <n v="3000"/>
    <n v="2250"/>
    <n v="750"/>
    <n v="180"/>
    <s v="Flat Per Ticket"/>
    <n v="210"/>
    <n v="1"/>
    <n v="209"/>
    <m/>
    <n v="7682"/>
    <n v="10232"/>
    <n v="1605"/>
    <m/>
  </r>
  <r>
    <n v="990"/>
    <s v="Enveloped"/>
    <m/>
    <x v="161"/>
    <x v="0"/>
    <s v="Melron Inc DBA Mulligans"/>
    <x v="0"/>
    <x v="0"/>
    <n v="0"/>
    <n v="0"/>
    <x v="990"/>
    <s v="GameCo"/>
    <x v="13"/>
    <n v="9959"/>
    <n v="1"/>
    <n v="9959"/>
    <n v="7840"/>
    <n v="2119"/>
    <n v="597"/>
    <s v="Flat Per Ticket"/>
    <n v="697.13"/>
    <n v="360"/>
    <n v="337.13"/>
    <m/>
    <n v="3134"/>
    <n v="10231"/>
    <n v="1606"/>
    <m/>
  </r>
  <r>
    <n v="991"/>
    <s v="Enveloped"/>
    <m/>
    <x v="161"/>
    <x v="0"/>
    <s v="Melron Inc DBA Mulligans"/>
    <x v="0"/>
    <x v="0"/>
    <n v="0"/>
    <n v="0"/>
    <x v="991"/>
    <s v="GameCo"/>
    <x v="13"/>
    <n v="9959"/>
    <n v="1"/>
    <n v="9959"/>
    <n v="7840"/>
    <n v="2119"/>
    <n v="597"/>
    <s v="Flat Per Ticket"/>
    <n v="697.13"/>
    <n v="360"/>
    <n v="337.13"/>
    <m/>
    <n v="3134"/>
    <n v="10230"/>
    <n v="1606"/>
    <m/>
  </r>
  <r>
    <n v="992"/>
    <s v="Enveloped"/>
    <m/>
    <x v="161"/>
    <x v="0"/>
    <s v="Melron Inc DBA Mulligans"/>
    <x v="0"/>
    <x v="0"/>
    <n v="0"/>
    <n v="0"/>
    <x v="992"/>
    <s v="GameCo"/>
    <x v="1"/>
    <n v="5520"/>
    <n v="1"/>
    <n v="5520"/>
    <n v="4560"/>
    <n v="960"/>
    <n v="331"/>
    <s v="Flat Per Ticket"/>
    <n v="386.4"/>
    <n v="186"/>
    <n v="200.4"/>
    <m/>
    <n v="3134"/>
    <n v="10229"/>
    <n v="1606"/>
    <m/>
  </r>
  <r>
    <n v="993"/>
    <s v="Enveloped"/>
    <m/>
    <x v="161"/>
    <x v="18"/>
    <n v="0"/>
    <x v="2"/>
    <x v="0"/>
    <s v="M Comella Enterprises"/>
    <n v="82.8"/>
    <x v="993"/>
    <s v="GameCo"/>
    <x v="1"/>
    <n v="5520"/>
    <n v="1"/>
    <n v="5520"/>
    <n v="4560"/>
    <n v="960"/>
    <n v="331"/>
    <s v="Percentage"/>
    <n v="337.2"/>
    <n v="186"/>
    <n v="96"/>
    <n v="55.2"/>
    <n v="39159581"/>
    <n v="6975"/>
    <n v="1607"/>
    <m/>
  </r>
  <r>
    <n v="994"/>
    <s v="Enveloped"/>
    <m/>
    <x v="161"/>
    <x v="23"/>
    <n v="0"/>
    <x v="2"/>
    <x v="0"/>
    <s v="M Comella Enterprises"/>
    <n v="82.8"/>
    <x v="994"/>
    <s v="GameCo"/>
    <x v="1"/>
    <n v="5520"/>
    <n v="1"/>
    <n v="5520"/>
    <n v="4560"/>
    <n v="960"/>
    <n v="331"/>
    <s v="Percentage"/>
    <n v="337.2"/>
    <n v="186"/>
    <n v="96"/>
    <n v="55.2"/>
    <n v="289"/>
    <n v="6971"/>
    <n v="1608"/>
    <m/>
  </r>
  <r>
    <n v="995"/>
    <s v="Enveloped"/>
    <m/>
    <x v="161"/>
    <x v="23"/>
    <n v="0"/>
    <x v="2"/>
    <x v="0"/>
    <s v="M Comella Enterprises"/>
    <n v="45"/>
    <x v="995"/>
    <s v="GameCo"/>
    <x v="0"/>
    <n v="3000"/>
    <n v="1"/>
    <n v="3000"/>
    <n v="2250"/>
    <n v="750"/>
    <n v="180"/>
    <s v="Percentage"/>
    <n v="106"/>
    <n v="1"/>
    <n v="75"/>
    <n v="30"/>
    <n v="289"/>
    <n v="6970"/>
    <n v="1608"/>
    <m/>
  </r>
  <r>
    <n v="996"/>
    <s v="Enveloped"/>
    <m/>
    <x v="161"/>
    <x v="72"/>
    <n v="0"/>
    <x v="0"/>
    <x v="0"/>
    <n v="0"/>
    <n v="0"/>
    <x v="996"/>
    <s v="GameCo"/>
    <x v="1"/>
    <n v="5520"/>
    <n v="1"/>
    <n v="5520"/>
    <n v="4560"/>
    <n v="960"/>
    <n v="331"/>
    <s v="Flat Per Ticket"/>
    <n v="386.4"/>
    <n v="186"/>
    <n v="200.4"/>
    <m/>
    <n v="0"/>
    <n v="10234"/>
    <n v="1609"/>
    <m/>
  </r>
  <r>
    <n v="997"/>
    <s v="Enveloped"/>
    <m/>
    <x v="162"/>
    <x v="62"/>
    <n v="0"/>
    <x v="4"/>
    <x v="0"/>
    <n v="0"/>
    <n v="0"/>
    <x v="997"/>
    <s v="Bingo Boss"/>
    <x v="3"/>
    <n v="5460"/>
    <n v="1"/>
    <n v="5460"/>
    <n v="4500"/>
    <n v="960"/>
    <n v="327"/>
    <s v="Flat Per Ticket"/>
    <n v="436.8"/>
    <n v="281.19"/>
    <n v="155.61000000000001"/>
    <m/>
    <n v="4430"/>
    <n v="8491"/>
    <n v="1610"/>
    <m/>
  </r>
  <r>
    <n v="998"/>
    <s v="Enveloped"/>
    <m/>
    <x v="162"/>
    <x v="77"/>
    <n v="0"/>
    <x v="2"/>
    <x v="0"/>
    <s v="B and B Music"/>
    <n v="81.900000000000006"/>
    <x v="998"/>
    <s v="Bingo Boss"/>
    <x v="3"/>
    <n v="5460"/>
    <n v="1"/>
    <n v="5460"/>
    <n v="4500"/>
    <n v="960"/>
    <n v="327"/>
    <s v="Percentage"/>
    <n v="431.79"/>
    <n v="281.19"/>
    <n v="96"/>
    <n v="54.6"/>
    <n v="9916"/>
    <n v="6973"/>
    <n v="1611"/>
    <m/>
  </r>
  <r>
    <n v="999"/>
    <s v="Enveloped"/>
    <m/>
    <x v="162"/>
    <x v="77"/>
    <n v="0"/>
    <x v="2"/>
    <x v="0"/>
    <s v="B and B Music"/>
    <n v="45"/>
    <x v="999"/>
    <s v="GameCo"/>
    <x v="0"/>
    <n v="3000"/>
    <n v="1"/>
    <n v="3000"/>
    <n v="2250"/>
    <n v="750"/>
    <n v="180"/>
    <s v="Percentage"/>
    <n v="106"/>
    <n v="1"/>
    <n v="75"/>
    <n v="30"/>
    <n v="9916"/>
    <n v="6972"/>
    <n v="1611"/>
    <m/>
  </r>
  <r>
    <n v="1000"/>
    <s v="Enveloped"/>
    <m/>
    <x v="162"/>
    <x v="40"/>
    <n v="0"/>
    <x v="0"/>
    <x v="0"/>
    <n v="0"/>
    <n v="0"/>
    <x v="1000"/>
    <s v="GameCo"/>
    <x v="1"/>
    <n v="5520"/>
    <n v="1"/>
    <n v="5520"/>
    <n v="4560"/>
    <n v="960"/>
    <n v="331"/>
    <s v="Flat Per Ticket"/>
    <n v="386.4"/>
    <n v="186"/>
    <n v="200.4"/>
    <m/>
    <n v="14746"/>
    <n v="10235"/>
    <n v="1612"/>
    <m/>
  </r>
  <r>
    <n v="1001"/>
    <s v="Enveloped"/>
    <m/>
    <x v="163"/>
    <x v="60"/>
    <n v="0"/>
    <x v="9"/>
    <x v="0"/>
    <s v="M Comella Enterprises"/>
    <n v="82.8"/>
    <x v="1001"/>
    <s v="GameCo"/>
    <x v="1"/>
    <n v="5520"/>
    <n v="1"/>
    <n v="5520"/>
    <n v="4560"/>
    <n v="960"/>
    <n v="331"/>
    <s v="Flat Per Ticket"/>
    <n v="386.4"/>
    <n v="186"/>
    <n v="200.4"/>
    <m/>
    <n v="4900"/>
    <n v="3018"/>
    <n v="1613"/>
    <m/>
  </r>
  <r>
    <n v="1002"/>
    <s v="Enveloped"/>
    <m/>
    <x v="163"/>
    <x v="68"/>
    <n v="0"/>
    <x v="0"/>
    <x v="0"/>
    <s v="B and B Music"/>
    <n v="60"/>
    <x v="1002"/>
    <s v="GameCo"/>
    <x v="88"/>
    <n v="4000"/>
    <n v="1"/>
    <n v="4000"/>
    <n v="3102"/>
    <n v="898"/>
    <n v="240"/>
    <s v="Flat Per Ticket"/>
    <n v="280"/>
    <n v="134"/>
    <n v="146"/>
    <m/>
    <n v="1154"/>
    <n v="10239"/>
    <n v="1614"/>
    <m/>
  </r>
  <r>
    <n v="1003"/>
    <s v="Enveloped"/>
    <m/>
    <x v="163"/>
    <x v="3"/>
    <n v="0"/>
    <x v="0"/>
    <x v="0"/>
    <s v="M Comella Enterprises"/>
    <n v="82.8"/>
    <x v="1003"/>
    <s v="GameCo"/>
    <x v="1"/>
    <n v="5520"/>
    <n v="1"/>
    <n v="5520"/>
    <n v="4560"/>
    <n v="960"/>
    <n v="331"/>
    <s v="Flat Per Ticket"/>
    <n v="386.4"/>
    <n v="186"/>
    <n v="200.4"/>
    <m/>
    <n v="39159580"/>
    <n v="10236"/>
    <n v="1615"/>
    <m/>
  </r>
  <r>
    <n v="1004"/>
    <s v="Enveloped"/>
    <m/>
    <x v="164"/>
    <x v="11"/>
    <n v="0"/>
    <x v="4"/>
    <x v="0"/>
    <n v="0"/>
    <n v="0"/>
    <x v="1004"/>
    <s v="Bingo Boss"/>
    <x v="62"/>
    <n v="5760"/>
    <n v="1"/>
    <n v="5760"/>
    <n v="4390"/>
    <n v="1370"/>
    <n v="345"/>
    <s v="Flat Per Ticket"/>
    <n v="460.8"/>
    <n v="253.13"/>
    <n v="207.67"/>
    <m/>
    <n v="39162046"/>
    <n v="8493"/>
    <n v="1616"/>
    <m/>
  </r>
  <r>
    <n v="1005"/>
    <s v="Enveloped"/>
    <m/>
    <x v="164"/>
    <x v="26"/>
    <n v="0"/>
    <x v="4"/>
    <x v="0"/>
    <s v="M Comella Enterprises"/>
    <n v="82.8"/>
    <x v="1005"/>
    <s v="GameCo"/>
    <x v="1"/>
    <n v="5520"/>
    <n v="1"/>
    <n v="5520"/>
    <n v="4560"/>
    <n v="960"/>
    <n v="331"/>
    <s v="Flat Per Ticket"/>
    <n v="386.4"/>
    <n v="186"/>
    <n v="200.4"/>
    <m/>
    <n v="39162047"/>
    <n v="8492"/>
    <n v="1617"/>
    <m/>
  </r>
  <r>
    <n v="1006"/>
    <s v="Enveloped"/>
    <m/>
    <x v="164"/>
    <x v="61"/>
    <n v="0"/>
    <x v="0"/>
    <x v="0"/>
    <s v="Combros (GCFF)"/>
    <n v="110.4"/>
    <x v="1006"/>
    <s v="GameCo"/>
    <x v="1"/>
    <n v="5520"/>
    <n v="1"/>
    <n v="5520"/>
    <n v="4560"/>
    <n v="960"/>
    <n v="331"/>
    <s v="Flat Per Ticket"/>
    <n v="386.4"/>
    <n v="186"/>
    <n v="200.4"/>
    <m/>
    <n v="23342"/>
    <n v="10238"/>
    <n v="1618"/>
    <m/>
  </r>
  <r>
    <n v="1007"/>
    <s v="Enveloped"/>
    <m/>
    <x v="164"/>
    <x v="61"/>
    <n v="0"/>
    <x v="0"/>
    <x v="0"/>
    <s v="Combros (GCFF)"/>
    <n v="80"/>
    <x v="1007"/>
    <s v="GameCo"/>
    <x v="89"/>
    <n v="4000"/>
    <n v="1"/>
    <n v="4000"/>
    <n v="3000"/>
    <n v="1000"/>
    <n v="240"/>
    <s v="Flat Per Ticket"/>
    <n v="280"/>
    <n v="134"/>
    <n v="146"/>
    <m/>
    <n v="23342"/>
    <n v="10237"/>
    <n v="1618"/>
    <m/>
  </r>
  <r>
    <n v="1008"/>
    <s v="Enveloped"/>
    <m/>
    <x v="165"/>
    <x v="32"/>
    <n v="0"/>
    <x v="2"/>
    <x v="0"/>
    <s v="Combros"/>
    <n v="82.8"/>
    <x v="1008"/>
    <s v="GameCo"/>
    <x v="1"/>
    <n v="5520"/>
    <n v="1"/>
    <n v="5520"/>
    <n v="4560"/>
    <n v="960"/>
    <n v="331"/>
    <s v="Percentage"/>
    <n v="337.2"/>
    <n v="186"/>
    <n v="96"/>
    <n v="55.2"/>
    <n v="39173187"/>
    <n v="6980"/>
    <n v="1619"/>
    <m/>
  </r>
  <r>
    <n v="1009"/>
    <s v="Enveloped"/>
    <m/>
    <x v="165"/>
    <x v="32"/>
    <n v="0"/>
    <x v="2"/>
    <x v="0"/>
    <s v="Combros"/>
    <n v="94.8"/>
    <x v="1009"/>
    <s v="GameCo"/>
    <x v="73"/>
    <n v="6320"/>
    <n v="1"/>
    <n v="6320"/>
    <n v="4745"/>
    <n v="1575"/>
    <n v="379"/>
    <s v="Percentage"/>
    <n v="433.2"/>
    <n v="212"/>
    <n v="158"/>
    <n v="63.2"/>
    <n v="39173190"/>
    <n v="6979"/>
    <n v="1619"/>
    <m/>
  </r>
  <r>
    <n v="1010"/>
    <s v="Enveloped"/>
    <m/>
    <x v="165"/>
    <x v="46"/>
    <n v="0"/>
    <x v="2"/>
    <x v="0"/>
    <n v="0"/>
    <n v="0"/>
    <x v="1010"/>
    <s v="GameCo"/>
    <x v="1"/>
    <n v="5520"/>
    <n v="1"/>
    <n v="5520"/>
    <n v="4560"/>
    <n v="960"/>
    <n v="331"/>
    <s v="Percentage"/>
    <n v="337.2"/>
    <n v="186"/>
    <n v="96"/>
    <n v="55.2"/>
    <n v="39173188"/>
    <n v="6978"/>
    <n v="1620"/>
    <m/>
  </r>
  <r>
    <n v="1011"/>
    <s v="Enveloped"/>
    <m/>
    <x v="165"/>
    <x v="21"/>
    <n v="0"/>
    <x v="2"/>
    <x v="2"/>
    <n v="0"/>
    <n v="0"/>
    <x v="1011"/>
    <s v="GameCo"/>
    <x v="0"/>
    <n v="3000"/>
    <n v="1"/>
    <n v="3000"/>
    <n v="2250"/>
    <n v="750"/>
    <n v="180"/>
    <s v="Percentage"/>
    <n v="207"/>
    <n v="102"/>
    <n v="75"/>
    <n v="30"/>
    <n v="4030"/>
    <n v="6986"/>
    <n v="1621"/>
    <m/>
  </r>
  <r>
    <n v="1012"/>
    <s v="Enveloped"/>
    <m/>
    <x v="165"/>
    <x v="21"/>
    <n v="0"/>
    <x v="2"/>
    <x v="2"/>
    <n v="0"/>
    <n v="0"/>
    <x v="1012"/>
    <s v="GameCo"/>
    <x v="1"/>
    <n v="5520"/>
    <n v="1"/>
    <n v="5520"/>
    <n v="4560"/>
    <n v="960"/>
    <n v="331"/>
    <s v="Percentage"/>
    <n v="337.2"/>
    <n v="186"/>
    <n v="96"/>
    <n v="55.2"/>
    <n v="4030"/>
    <n v="6985"/>
    <n v="1621"/>
    <m/>
  </r>
  <r>
    <n v="1013"/>
    <s v="Enveloped"/>
    <m/>
    <x v="165"/>
    <x v="22"/>
    <n v="0"/>
    <x v="2"/>
    <x v="2"/>
    <n v="0"/>
    <n v="0"/>
    <x v="1013"/>
    <s v="GameCo"/>
    <x v="0"/>
    <n v="3000"/>
    <n v="1"/>
    <n v="3000"/>
    <n v="2250"/>
    <n v="750"/>
    <n v="180"/>
    <s v="Percentage"/>
    <n v="207"/>
    <n v="102"/>
    <n v="75"/>
    <n v="30"/>
    <n v="5330"/>
    <n v="6984"/>
    <n v="1622"/>
    <m/>
  </r>
  <r>
    <n v="1014"/>
    <s v="Enveloped"/>
    <m/>
    <x v="165"/>
    <x v="22"/>
    <n v="0"/>
    <x v="2"/>
    <x v="2"/>
    <n v="0"/>
    <n v="0"/>
    <x v="1014"/>
    <s v="GameCo"/>
    <x v="84"/>
    <n v="6320"/>
    <n v="1"/>
    <n v="6320"/>
    <n v="4745"/>
    <n v="1575"/>
    <n v="379"/>
    <s v="Percentage"/>
    <n v="433.2"/>
    <n v="212"/>
    <n v="158"/>
    <n v="63.2"/>
    <n v="5330"/>
    <n v="6983"/>
    <n v="1622"/>
    <m/>
  </r>
  <r>
    <n v="1015"/>
    <s v="Enveloped"/>
    <m/>
    <x v="166"/>
    <x v="5"/>
    <n v="0"/>
    <x v="2"/>
    <x v="0"/>
    <s v="B and B Music"/>
    <n v="84.42"/>
    <x v="1015"/>
    <s v="Bingo Boss"/>
    <x v="59"/>
    <n v="5628"/>
    <n v="1"/>
    <n v="5628"/>
    <n v="4528"/>
    <n v="1100"/>
    <n v="337"/>
    <s v="Percentage"/>
    <n v="412.04"/>
    <n v="245.76"/>
    <n v="110"/>
    <n v="56.28"/>
    <n v="39173189"/>
    <n v="6981"/>
    <n v="1623"/>
    <m/>
  </r>
  <r>
    <n v="1016"/>
    <s v="Enveloped"/>
    <m/>
    <x v="166"/>
    <x v="23"/>
    <n v="0"/>
    <x v="2"/>
    <x v="0"/>
    <s v="M Comella Enterprises"/>
    <n v="45"/>
    <x v="1016"/>
    <s v="GameCo"/>
    <x v="0"/>
    <n v="3000"/>
    <n v="1"/>
    <n v="3000"/>
    <n v="2250"/>
    <n v="750"/>
    <n v="180"/>
    <s v="Percentage"/>
    <n v="106"/>
    <n v="1"/>
    <n v="75"/>
    <n v="30"/>
    <n v="290"/>
    <n v="6977"/>
    <n v="1624"/>
    <m/>
  </r>
  <r>
    <n v="1017"/>
    <s v="Enveloped"/>
    <m/>
    <x v="166"/>
    <x v="23"/>
    <n v="0"/>
    <x v="2"/>
    <x v="0"/>
    <s v="M Comella Enterprises"/>
    <n v="82.8"/>
    <x v="1017"/>
    <s v="GameCo"/>
    <x v="1"/>
    <n v="5520"/>
    <n v="1"/>
    <n v="5520"/>
    <n v="4560"/>
    <n v="960"/>
    <n v="331"/>
    <s v="Percentage"/>
    <n v="337.2"/>
    <n v="186"/>
    <n v="96"/>
    <n v="55.2"/>
    <n v="290"/>
    <n v="6976"/>
    <n v="1624"/>
    <m/>
  </r>
  <r>
    <n v="1018"/>
    <s v="Enveloped"/>
    <m/>
    <x v="166"/>
    <x v="64"/>
    <n v="0"/>
    <x v="0"/>
    <x v="0"/>
    <s v="Combros (GCFF)"/>
    <n v="92.4"/>
    <x v="1018"/>
    <s v="Bingo Boss"/>
    <x v="16"/>
    <n v="4620"/>
    <n v="1"/>
    <n v="4620"/>
    <n v="3660"/>
    <n v="960"/>
    <n v="277"/>
    <s v="Flat Per Ticket"/>
    <n v="369.6"/>
    <n v="195.03"/>
    <n v="174.57"/>
    <m/>
    <n v="1285"/>
    <n v="10247"/>
    <n v="1625"/>
    <m/>
  </r>
  <r>
    <n v="1019"/>
    <s v="Enveloped"/>
    <m/>
    <x v="166"/>
    <x v="64"/>
    <n v="0"/>
    <x v="0"/>
    <x v="0"/>
    <s v="Combros (GCFF)"/>
    <n v="60"/>
    <x v="1019"/>
    <s v="GameCo"/>
    <x v="0"/>
    <n v="3000"/>
    <n v="1"/>
    <n v="3000"/>
    <n v="2250"/>
    <n v="750"/>
    <n v="180"/>
    <s v="Flat Per Ticket"/>
    <n v="210"/>
    <n v="1"/>
    <n v="209"/>
    <m/>
    <n v="1285"/>
    <n v="10246"/>
    <n v="1625"/>
    <m/>
  </r>
  <r>
    <n v="1020"/>
    <s v="Enveloped"/>
    <m/>
    <x v="166"/>
    <x v="0"/>
    <s v="Melron Inc DBA Mulligans"/>
    <x v="0"/>
    <x v="0"/>
    <n v="0"/>
    <n v="0"/>
    <x v="1020"/>
    <s v="GameCo"/>
    <x v="1"/>
    <n v="5520"/>
    <n v="1"/>
    <n v="5520"/>
    <n v="4560"/>
    <n v="960"/>
    <n v="331"/>
    <s v="Flat Per Ticket"/>
    <n v="386.4"/>
    <n v="186"/>
    <n v="200.4"/>
    <m/>
    <n v="3148"/>
    <n v="10245"/>
    <n v="1626"/>
    <m/>
  </r>
  <r>
    <n v="1021"/>
    <s v="Enveloped"/>
    <m/>
    <x v="166"/>
    <x v="0"/>
    <s v="Melron Inc DBA Mulligans"/>
    <x v="0"/>
    <x v="0"/>
    <n v="0"/>
    <n v="0"/>
    <x v="1021"/>
    <s v="GameCo"/>
    <x v="1"/>
    <n v="5520"/>
    <n v="1"/>
    <n v="5520"/>
    <n v="4560"/>
    <n v="960"/>
    <n v="331"/>
    <s v="Flat Per Ticket"/>
    <n v="386.4"/>
    <n v="186"/>
    <n v="200.4"/>
    <m/>
    <n v="3148"/>
    <n v="10244"/>
    <n v="1626"/>
    <m/>
  </r>
  <r>
    <n v="1022"/>
    <s v="Enveloped"/>
    <m/>
    <x v="166"/>
    <x v="0"/>
    <s v="Melron Inc DBA Mulligans"/>
    <x v="0"/>
    <x v="0"/>
    <n v="0"/>
    <n v="0"/>
    <x v="1022"/>
    <s v="GameCo"/>
    <x v="76"/>
    <n v="6320"/>
    <n v="1"/>
    <n v="6320"/>
    <n v="4745"/>
    <n v="1575"/>
    <n v="379"/>
    <s v="Flat Per Ticket"/>
    <n v="442.4"/>
    <n v="212"/>
    <n v="230.4"/>
    <m/>
    <n v="3148"/>
    <n v="10243"/>
    <n v="1626"/>
    <m/>
  </r>
  <r>
    <n v="1023"/>
    <s v="Enveloped"/>
    <m/>
    <x v="166"/>
    <x v="42"/>
    <n v="0"/>
    <x v="0"/>
    <x v="0"/>
    <n v="0"/>
    <n v="0"/>
    <x v="1023"/>
    <s v="GameCo"/>
    <x v="20"/>
    <n v="6320"/>
    <n v="1"/>
    <n v="6320"/>
    <n v="4745"/>
    <n v="1575"/>
    <n v="379"/>
    <s v="Flat Per Ticket"/>
    <n v="442.4"/>
    <n v="212"/>
    <n v="230.4"/>
    <m/>
    <n v="421100500193"/>
    <n v="10242"/>
    <n v="1627"/>
    <m/>
  </r>
  <r>
    <n v="1024"/>
    <s v="Enveloped"/>
    <m/>
    <x v="166"/>
    <x v="42"/>
    <n v="0"/>
    <x v="0"/>
    <x v="0"/>
    <n v="0"/>
    <n v="0"/>
    <x v="1024"/>
    <s v="GameCo"/>
    <x v="27"/>
    <n v="6320"/>
    <n v="1"/>
    <n v="6320"/>
    <n v="4745"/>
    <n v="1575"/>
    <n v="379"/>
    <s v="Flat Per Ticket"/>
    <n v="442.4"/>
    <n v="212"/>
    <n v="230.4"/>
    <m/>
    <n v="421100500193"/>
    <n v="10241"/>
    <n v="1627"/>
    <m/>
  </r>
  <r>
    <n v="1025"/>
    <s v="Enveloped"/>
    <m/>
    <x v="166"/>
    <x v="42"/>
    <n v="0"/>
    <x v="0"/>
    <x v="0"/>
    <n v="0"/>
    <n v="0"/>
    <x v="1025"/>
    <s v="GameCo"/>
    <x v="81"/>
    <n v="6320"/>
    <n v="1"/>
    <n v="6320"/>
    <n v="4745"/>
    <n v="1575"/>
    <n v="379"/>
    <s v="Flat Per Ticket"/>
    <n v="442.4"/>
    <n v="212"/>
    <n v="230.4"/>
    <m/>
    <n v="421100500193"/>
    <n v="10240"/>
    <n v="1627"/>
    <m/>
  </r>
  <r>
    <n v="1026"/>
    <s v="Enveloped"/>
    <m/>
    <x v="167"/>
    <x v="18"/>
    <n v="0"/>
    <x v="2"/>
    <x v="0"/>
    <s v="M Comella Enterprises"/>
    <n v="82.8"/>
    <x v="1026"/>
    <s v="GameCo"/>
    <x v="1"/>
    <n v="5520"/>
    <n v="1"/>
    <n v="5520"/>
    <n v="4560"/>
    <n v="960"/>
    <n v="331"/>
    <s v="Percentage"/>
    <n v="337.2"/>
    <n v="186"/>
    <n v="96"/>
    <n v="55.2"/>
    <n v="39180027"/>
    <n v="6982"/>
    <n v="1628"/>
    <m/>
  </r>
  <r>
    <n v="1027"/>
    <s v="Enveloped"/>
    <m/>
    <x v="167"/>
    <x v="24"/>
    <n v="0"/>
    <x v="8"/>
    <x v="0"/>
    <n v="0"/>
    <n v="0"/>
    <x v="1027"/>
    <s v="GameCo"/>
    <x v="81"/>
    <n v="6320"/>
    <n v="1"/>
    <n v="6320"/>
    <n v="4745"/>
    <n v="1575"/>
    <n v="379"/>
    <s v="Flat Per Ticket"/>
    <n v="442.4"/>
    <n v="212"/>
    <n v="230.4"/>
    <m/>
    <n v="39180029"/>
    <n v="9043"/>
    <n v="1629"/>
    <m/>
  </r>
  <r>
    <n v="1028"/>
    <s v="Enveloped"/>
    <m/>
    <x v="167"/>
    <x v="24"/>
    <n v="0"/>
    <x v="8"/>
    <x v="0"/>
    <n v="0"/>
    <n v="0"/>
    <x v="1028"/>
    <s v="GameCo"/>
    <x v="1"/>
    <n v="5520"/>
    <n v="1"/>
    <n v="5520"/>
    <n v="4560"/>
    <n v="960"/>
    <n v="331"/>
    <s v="Flat Per Ticket"/>
    <n v="386.4"/>
    <n v="186"/>
    <n v="200.4"/>
    <m/>
    <n v="39180026"/>
    <n v="9042"/>
    <n v="1629"/>
    <m/>
  </r>
  <r>
    <n v="1029"/>
    <s v="Enveloped"/>
    <m/>
    <x v="167"/>
    <x v="25"/>
    <n v="0"/>
    <x v="8"/>
    <x v="0"/>
    <n v="0"/>
    <n v="0"/>
    <x v="1029"/>
    <s v="GameCo"/>
    <x v="1"/>
    <n v="5520"/>
    <n v="1"/>
    <n v="5520"/>
    <n v="4560"/>
    <n v="960"/>
    <n v="331"/>
    <s v="Flat Per Ticket"/>
    <n v="386.4"/>
    <n v="186"/>
    <n v="200.4"/>
    <m/>
    <n v="39180025"/>
    <n v="9041"/>
    <n v="1630"/>
    <m/>
  </r>
  <r>
    <n v="1030"/>
    <s v="Enveloped"/>
    <m/>
    <x v="167"/>
    <x v="25"/>
    <n v="0"/>
    <x v="8"/>
    <x v="0"/>
    <n v="0"/>
    <n v="0"/>
    <x v="1030"/>
    <s v="GameCo"/>
    <x v="24"/>
    <n v="6320"/>
    <n v="1"/>
    <n v="6320"/>
    <n v="4745"/>
    <n v="1575"/>
    <n v="379"/>
    <s v="Flat Per Ticket"/>
    <n v="442.4"/>
    <n v="212"/>
    <n v="230.4"/>
    <m/>
    <n v="39180028"/>
    <n v="9040"/>
    <n v="1630"/>
    <m/>
  </r>
  <r>
    <n v="1031"/>
    <s v="Reimbursment Check Ready"/>
    <m/>
    <x v="168"/>
    <x v="23"/>
    <n v="0"/>
    <x v="2"/>
    <x v="0"/>
    <s v="M Comella Enterprises"/>
    <n v="82.8"/>
    <x v="1031"/>
    <s v="GameCo"/>
    <x v="1"/>
    <n v="5520"/>
    <n v="1"/>
    <n v="5520"/>
    <n v="4560"/>
    <n v="960"/>
    <n v="331"/>
    <s v="Percentage"/>
    <n v="337.2"/>
    <n v="186"/>
    <n v="96"/>
    <n v="55.2"/>
    <n v="291"/>
    <n v="6990"/>
    <m/>
    <m/>
  </r>
  <r>
    <n v="1032"/>
    <s v="Reimbursment Check Ready"/>
    <m/>
    <x v="168"/>
    <x v="23"/>
    <n v="0"/>
    <x v="2"/>
    <x v="0"/>
    <s v="M Comella Enterprises"/>
    <n v="45"/>
    <x v="1032"/>
    <s v="GameCo"/>
    <x v="0"/>
    <n v="3000"/>
    <n v="1"/>
    <n v="3000"/>
    <n v="2250"/>
    <n v="750"/>
    <n v="180"/>
    <s v="Percentage"/>
    <n v="106"/>
    <n v="1"/>
    <n v="75"/>
    <n v="30"/>
    <n v="291"/>
    <n v="6989"/>
    <m/>
    <m/>
  </r>
  <r>
    <n v="1033"/>
    <s v="Reimbursment Check Ready"/>
    <m/>
    <x v="168"/>
    <x v="13"/>
    <n v="0"/>
    <x v="2"/>
    <x v="0"/>
    <n v="0"/>
    <n v="0"/>
    <x v="1033"/>
    <s v="GameCo"/>
    <x v="68"/>
    <n v="4000"/>
    <n v="1"/>
    <n v="4000"/>
    <n v="3000"/>
    <n v="1000"/>
    <n v="240"/>
    <s v="Percentage"/>
    <n v="274"/>
    <n v="134"/>
    <n v="100"/>
    <n v="40"/>
    <n v="2018"/>
    <n v="6988"/>
    <m/>
    <m/>
  </r>
  <r>
    <n v="1034"/>
    <s v="Reimbursment Check Ready"/>
    <m/>
    <x v="168"/>
    <x v="13"/>
    <n v="0"/>
    <x v="2"/>
    <x v="0"/>
    <n v="0"/>
    <n v="0"/>
    <x v="1034"/>
    <s v="GameCo"/>
    <x v="6"/>
    <n v="4560"/>
    <n v="1"/>
    <n v="4560"/>
    <n v="3460"/>
    <n v="1100"/>
    <n v="273"/>
    <s v="Percentage"/>
    <n v="301.60000000000002"/>
    <n v="146"/>
    <n v="110"/>
    <n v="45.6"/>
    <n v="2018"/>
    <n v="6987"/>
    <m/>
    <m/>
  </r>
  <r>
    <n v="1035"/>
    <s v="Reimbursment Check Ready"/>
    <m/>
    <x v="169"/>
    <x v="71"/>
    <n v="0"/>
    <x v="2"/>
    <x v="0"/>
    <n v="0"/>
    <n v="0"/>
    <x v="1035"/>
    <s v="GameCo"/>
    <x v="1"/>
    <n v="5520"/>
    <n v="1"/>
    <n v="5520"/>
    <n v="4560"/>
    <n v="960"/>
    <n v="331"/>
    <s v="Percentage"/>
    <n v="337.2"/>
    <n v="186"/>
    <n v="96"/>
    <n v="55.2"/>
    <n v="1131"/>
    <n v="6991"/>
    <m/>
    <m/>
  </r>
  <r>
    <n v="1036"/>
    <s v="Reimbursment Check Ready"/>
    <m/>
    <x v="170"/>
    <x v="67"/>
    <n v="0"/>
    <x v="2"/>
    <x v="0"/>
    <n v="0"/>
    <n v="0"/>
    <x v="1036"/>
    <s v="GameCo"/>
    <x v="0"/>
    <n v="3000"/>
    <n v="1"/>
    <n v="3000"/>
    <n v="2250"/>
    <n v="750"/>
    <n v="180"/>
    <s v="Percentage"/>
    <n v="207"/>
    <n v="102"/>
    <n v="75"/>
    <n v="30"/>
    <s v="########"/>
    <n v="6999"/>
    <m/>
    <m/>
  </r>
  <r>
    <n v="1037"/>
    <s v="Reimbursment Check Ready"/>
    <m/>
    <x v="171"/>
    <x v="53"/>
    <n v="0"/>
    <x v="2"/>
    <x v="0"/>
    <n v="0"/>
    <n v="0"/>
    <x v="1037"/>
    <s v="GameCo"/>
    <x v="1"/>
    <n v="5520"/>
    <n v="1"/>
    <n v="5520"/>
    <n v="4560"/>
    <n v="960"/>
    <n v="331"/>
    <s v="Percentage"/>
    <n v="337.2"/>
    <n v="186"/>
    <n v="96"/>
    <n v="55.2"/>
    <n v="150"/>
    <n v="6998"/>
    <m/>
    <m/>
  </r>
  <r>
    <n v="1038"/>
    <s v="Reimbursment Check Ready"/>
    <m/>
    <x v="172"/>
    <x v="20"/>
    <n v="0"/>
    <x v="2"/>
    <x v="0"/>
    <n v="0"/>
    <n v="0"/>
    <x v="1038"/>
    <s v="GameCo"/>
    <x v="6"/>
    <n v="4560"/>
    <n v="1"/>
    <n v="4560"/>
    <n v="3460"/>
    <n v="1100"/>
    <n v="273"/>
    <s v="Percentage"/>
    <n v="301.60000000000002"/>
    <n v="146"/>
    <n v="110"/>
    <n v="45.6"/>
    <n v="1111"/>
    <n v="6997"/>
    <m/>
    <m/>
  </r>
  <r>
    <n v="1039"/>
    <s v="Reimbursment Check Ready"/>
    <m/>
    <x v="168"/>
    <x v="37"/>
    <n v="0"/>
    <x v="2"/>
    <x v="0"/>
    <s v="M Comella Enterprises"/>
    <n v="82.8"/>
    <x v="1039"/>
    <s v="GameCo"/>
    <x v="1"/>
    <n v="5520"/>
    <n v="1"/>
    <n v="5520"/>
    <n v="4560"/>
    <n v="960"/>
    <n v="331"/>
    <s v="Percentage"/>
    <n v="337.2"/>
    <n v="186"/>
    <n v="96"/>
    <n v="55.2"/>
    <n v="6676"/>
    <n v="6996"/>
    <m/>
    <m/>
  </r>
  <r>
    <n v="1040"/>
    <s v="Reimbursment Check Ready"/>
    <m/>
    <x v="168"/>
    <x v="37"/>
    <n v="0"/>
    <x v="2"/>
    <x v="0"/>
    <s v="M Comella Enterprises"/>
    <n v="45"/>
    <x v="1040"/>
    <s v="GameCo"/>
    <x v="0"/>
    <n v="3000"/>
    <n v="1"/>
    <n v="3000"/>
    <n v="2250"/>
    <n v="750"/>
    <n v="180"/>
    <s v="Percentage"/>
    <n v="207"/>
    <n v="102"/>
    <n v="75"/>
    <n v="30"/>
    <n v="6676"/>
    <n v="6995"/>
    <m/>
    <m/>
  </r>
  <r>
    <n v="1041"/>
    <s v="Reimbursment Check Ready"/>
    <m/>
    <x v="173"/>
    <x v="5"/>
    <n v="0"/>
    <x v="2"/>
    <x v="0"/>
    <s v="B and B Music"/>
    <n v="69.3"/>
    <x v="1041"/>
    <s v="Bingo Boss"/>
    <x v="16"/>
    <n v="4620"/>
    <n v="1"/>
    <n v="4620"/>
    <n v="3720"/>
    <n v="900"/>
    <n v="277"/>
    <s v="Percentage"/>
    <n v="331.23"/>
    <n v="195.03"/>
    <n v="90"/>
    <n v="46.2"/>
    <n v="39196996"/>
    <n v="6994"/>
    <m/>
    <m/>
  </r>
  <r>
    <n v="1042"/>
    <s v="Reimbursment Check Ready"/>
    <m/>
    <x v="173"/>
    <x v="67"/>
    <n v="0"/>
    <x v="2"/>
    <x v="0"/>
    <n v="0"/>
    <n v="0"/>
    <x v="1042"/>
    <s v="GameCo"/>
    <x v="0"/>
    <n v="3000"/>
    <n v="1"/>
    <n v="3000"/>
    <n v="2250"/>
    <n v="750"/>
    <n v="180"/>
    <s v="Percentage"/>
    <n v="207"/>
    <n v="102"/>
    <n v="75"/>
    <n v="30"/>
    <n v="39196998"/>
    <n v="6993"/>
    <m/>
    <m/>
  </r>
  <r>
    <n v="1043"/>
    <s v="Reimbursment Check Ready"/>
    <m/>
    <x v="172"/>
    <x v="56"/>
    <n v="0"/>
    <x v="5"/>
    <x v="0"/>
    <s v="M Comella Enterprises"/>
    <n v="82.8"/>
    <x v="1043"/>
    <s v="GameCo"/>
    <x v="1"/>
    <n v="5520"/>
    <n v="1"/>
    <n v="5520"/>
    <n v="4560"/>
    <n v="960"/>
    <n v="331"/>
    <s v="Flat Per Ticket"/>
    <n v="386.4"/>
    <n v="186"/>
    <n v="200.4"/>
    <m/>
    <n v="3697"/>
    <n v="1217"/>
    <m/>
    <m/>
  </r>
  <r>
    <n v="1044"/>
    <s v="Reimbursment Check Ready"/>
    <m/>
    <x v="173"/>
    <x v="12"/>
    <n v="0"/>
    <x v="5"/>
    <x v="0"/>
    <s v="Combros"/>
    <n v="94.8"/>
    <x v="1044"/>
    <s v="GameCo"/>
    <x v="80"/>
    <n v="6320"/>
    <n v="1"/>
    <n v="6320"/>
    <n v="4745"/>
    <n v="1575"/>
    <n v="379"/>
    <s v="Flat Per Ticket"/>
    <n v="442.4"/>
    <n v="212"/>
    <n v="230.4"/>
    <m/>
    <n v="2926"/>
    <n v="1215"/>
    <m/>
    <m/>
  </r>
  <r>
    <n v="1045"/>
    <s v="Reimbursment Check Ready"/>
    <m/>
    <x v="173"/>
    <x v="12"/>
    <n v="0"/>
    <x v="5"/>
    <x v="0"/>
    <s v="Combros"/>
    <n v="82.8"/>
    <x v="1045"/>
    <s v="GameCo"/>
    <x v="1"/>
    <n v="5520"/>
    <n v="1"/>
    <n v="5520"/>
    <n v="4560"/>
    <n v="960"/>
    <n v="331"/>
    <s v="Flat Per Ticket"/>
    <n v="386.4"/>
    <n v="186"/>
    <n v="200.4"/>
    <m/>
    <n v="2926"/>
    <n v="1214"/>
    <m/>
    <m/>
  </r>
  <r>
    <n v="1046"/>
    <s v="Reimbursment Check Ready"/>
    <m/>
    <x v="173"/>
    <x v="19"/>
    <n v="0"/>
    <x v="5"/>
    <x v="0"/>
    <s v="M Comella Enterprises"/>
    <n v="82.8"/>
    <x v="1046"/>
    <s v="GameCo"/>
    <x v="1"/>
    <n v="5520"/>
    <n v="1"/>
    <n v="5520"/>
    <n v="4560"/>
    <n v="960"/>
    <n v="331"/>
    <s v="Flat Per Ticket"/>
    <n v="386.4"/>
    <n v="186"/>
    <n v="200.4"/>
    <m/>
    <n v="3451"/>
    <n v="1213"/>
    <m/>
    <m/>
  </r>
  <r>
    <n v="1047"/>
    <s v="Reimbursment Check Ready"/>
    <m/>
    <x v="171"/>
    <x v="79"/>
    <n v="0"/>
    <x v="0"/>
    <x v="0"/>
    <s v="Combros (GCFF)"/>
    <n v="110.4"/>
    <x v="1047"/>
    <s v="GameCo"/>
    <x v="1"/>
    <n v="5520"/>
    <n v="1"/>
    <n v="5520"/>
    <n v="4560"/>
    <n v="960"/>
    <n v="331"/>
    <s v="Flat Per Ticket"/>
    <n v="386.4"/>
    <n v="186"/>
    <n v="200.4"/>
    <m/>
    <n v="94"/>
    <n v="10257"/>
    <m/>
    <m/>
  </r>
  <r>
    <n v="1048"/>
    <s v="Reimbursment Check Ready"/>
    <m/>
    <x v="172"/>
    <x v="0"/>
    <s v="Melron Inc DBA Mulligans"/>
    <x v="0"/>
    <x v="0"/>
    <n v="0"/>
    <n v="0"/>
    <x v="1048"/>
    <s v="GameCo"/>
    <x v="13"/>
    <n v="9959"/>
    <n v="1"/>
    <n v="9959"/>
    <n v="7840"/>
    <n v="2119"/>
    <n v="597"/>
    <s v="Flat Per Ticket"/>
    <n v="697.13"/>
    <n v="360"/>
    <n v="337.13"/>
    <m/>
    <n v="3162"/>
    <n v="10256"/>
    <m/>
    <m/>
  </r>
  <r>
    <n v="1049"/>
    <s v="Reimbursment Check Ready"/>
    <m/>
    <x v="174"/>
    <x v="0"/>
    <s v="Melron Inc DBA Mulligans"/>
    <x v="0"/>
    <x v="0"/>
    <n v="0"/>
    <n v="0"/>
    <x v="1049"/>
    <s v="GameCo"/>
    <x v="1"/>
    <n v="5520"/>
    <n v="1"/>
    <n v="5520"/>
    <n v="4560"/>
    <n v="960"/>
    <n v="331"/>
    <s v="Flat Per Ticket"/>
    <n v="386.4"/>
    <n v="186"/>
    <n v="200.4"/>
    <m/>
    <n v="3162"/>
    <n v="10255"/>
    <m/>
    <m/>
  </r>
  <r>
    <n v="1050"/>
    <s v="Reimbursment Check Ready"/>
    <m/>
    <x v="172"/>
    <x v="0"/>
    <s v="Melron Inc DBA Mulligans"/>
    <x v="0"/>
    <x v="0"/>
    <n v="0"/>
    <n v="0"/>
    <x v="1050"/>
    <s v="GameCo"/>
    <x v="1"/>
    <n v="5520"/>
    <n v="1"/>
    <n v="5520"/>
    <n v="4560"/>
    <n v="960"/>
    <n v="331"/>
    <s v="Flat Per Ticket"/>
    <n v="386.4"/>
    <n v="186"/>
    <n v="200.4"/>
    <m/>
    <n v="3162"/>
    <n v="10254"/>
    <m/>
    <m/>
  </r>
  <r>
    <n v="1051"/>
    <s v="Reimbursment Check Ready"/>
    <m/>
    <x v="172"/>
    <x v="0"/>
    <s v="Melron Inc DBA Mulligans"/>
    <x v="0"/>
    <x v="0"/>
    <n v="0"/>
    <n v="0"/>
    <x v="1051"/>
    <s v="GameCo"/>
    <x v="1"/>
    <n v="5520"/>
    <n v="1"/>
    <n v="5520"/>
    <n v="4560"/>
    <n v="960"/>
    <n v="331"/>
    <s v="Flat Per Ticket"/>
    <n v="386.4"/>
    <n v="186"/>
    <n v="200.4"/>
    <m/>
    <n v="3162"/>
    <n v="10253"/>
    <m/>
    <m/>
  </r>
  <r>
    <n v="1052"/>
    <s v="Reimbursment Check Ready"/>
    <m/>
    <x v="172"/>
    <x v="0"/>
    <s v="Melron Inc DBA Mulligans"/>
    <x v="0"/>
    <x v="0"/>
    <n v="0"/>
    <n v="0"/>
    <x v="1052"/>
    <s v="GameCo"/>
    <x v="22"/>
    <n v="6320"/>
    <n v="1"/>
    <n v="6320"/>
    <n v="4745"/>
    <n v="1575"/>
    <n v="379"/>
    <s v="Flat Per Ticket"/>
    <n v="442.4"/>
    <n v="212"/>
    <n v="230.4"/>
    <m/>
    <n v="3162"/>
    <n v="10252"/>
    <m/>
    <m/>
  </r>
  <r>
    <n v="1053"/>
    <s v="Reimbursment Check Ready"/>
    <m/>
    <x v="173"/>
    <x v="3"/>
    <n v="0"/>
    <x v="0"/>
    <x v="0"/>
    <s v="M Comella Enterprises"/>
    <n v="82.8"/>
    <x v="1053"/>
    <s v="GameCo"/>
    <x v="1"/>
    <n v="5520"/>
    <n v="1"/>
    <n v="5520"/>
    <n v="4560"/>
    <n v="960"/>
    <n v="331"/>
    <s v="Flat Per Ticket"/>
    <n v="386.4"/>
    <n v="186"/>
    <n v="200.4"/>
    <m/>
    <n v="39196997"/>
    <n v="10251"/>
    <m/>
    <m/>
  </r>
  <r>
    <n v="1054"/>
    <s v="Reimbursment Check Ready"/>
    <m/>
    <x v="173"/>
    <x v="48"/>
    <n v="0"/>
    <x v="0"/>
    <x v="0"/>
    <n v="0"/>
    <n v="0"/>
    <x v="1054"/>
    <s v="GameCo"/>
    <x v="1"/>
    <n v="5520"/>
    <n v="1"/>
    <n v="5520"/>
    <n v="4560"/>
    <n v="960"/>
    <n v="331"/>
    <s v="Flat Per Ticket"/>
    <n v="386.4"/>
    <n v="186"/>
    <n v="200.4"/>
    <m/>
    <n v="2019"/>
    <n v="10248"/>
    <m/>
    <m/>
  </r>
  <r>
    <n v="1055"/>
    <s v="Reimbursment Check Ready"/>
    <m/>
    <x v="174"/>
    <x v="26"/>
    <n v="0"/>
    <x v="4"/>
    <x v="0"/>
    <s v="M Comella Enterprises"/>
    <n v="82.8"/>
    <x v="1055"/>
    <s v="GameCo"/>
    <x v="1"/>
    <n v="5520"/>
    <n v="1"/>
    <n v="5520"/>
    <n v="4560"/>
    <n v="960"/>
    <n v="331"/>
    <s v="Flat Per Ticket"/>
    <n v="386.4"/>
    <n v="186"/>
    <n v="200.4"/>
    <m/>
    <s v="########"/>
    <n v="8498"/>
    <m/>
    <m/>
  </r>
  <r>
    <n v="1056"/>
    <s v="Reimbursment Check Ready"/>
    <m/>
    <x v="173"/>
    <x v="30"/>
    <n v="0"/>
    <x v="4"/>
    <x v="0"/>
    <s v="Combros"/>
    <n v="82.8"/>
    <x v="1056"/>
    <s v="GameCo"/>
    <x v="1"/>
    <n v="5520"/>
    <n v="1"/>
    <n v="5520"/>
    <n v="4560"/>
    <n v="960"/>
    <n v="331"/>
    <s v="Flat Per Ticket"/>
    <n v="386.4"/>
    <n v="186"/>
    <n v="200.4"/>
    <m/>
    <n v="2825"/>
    <n v="8496"/>
    <m/>
    <m/>
  </r>
  <r>
    <n v="1057"/>
    <s v="Reimbursment Check Ready"/>
    <m/>
    <x v="173"/>
    <x v="27"/>
    <n v="0"/>
    <x v="4"/>
    <x v="0"/>
    <n v="0"/>
    <n v="0"/>
    <x v="1057"/>
    <s v="GameCo"/>
    <x v="1"/>
    <n v="5520"/>
    <n v="1"/>
    <n v="5520"/>
    <n v="4560"/>
    <n v="960"/>
    <n v="331"/>
    <s v="Flat Per Ticket"/>
    <n v="386.4"/>
    <n v="186"/>
    <n v="200.4"/>
    <m/>
    <n v="4064"/>
    <n v="8495"/>
    <m/>
    <m/>
  </r>
  <r>
    <n v="1058"/>
    <s v="Reimbursment Check Ready"/>
    <m/>
    <x v="173"/>
    <x v="27"/>
    <n v="0"/>
    <x v="4"/>
    <x v="0"/>
    <n v="0"/>
    <n v="0"/>
    <x v="1058"/>
    <s v="GameCo"/>
    <x v="1"/>
    <n v="5520"/>
    <n v="1"/>
    <n v="5520"/>
    <n v="4560"/>
    <n v="960"/>
    <n v="331"/>
    <s v="Flat Per Ticket"/>
    <n v="386.4"/>
    <n v="186"/>
    <n v="200.4"/>
    <m/>
    <n v="4064"/>
    <n v="8494"/>
    <m/>
    <m/>
  </r>
  <r>
    <n v="1059"/>
    <s v="Reimbursment Check Ready"/>
    <m/>
    <x v="175"/>
    <x v="44"/>
    <n v="0"/>
    <x v="5"/>
    <x v="0"/>
    <s v="Combros"/>
    <n v="94.8"/>
    <x v="1059"/>
    <s v="GameCo"/>
    <x v="81"/>
    <n v="6320"/>
    <n v="1"/>
    <n v="6320"/>
    <n v="4745"/>
    <n v="1575"/>
    <n v="379"/>
    <s v="Flat Per Ticket"/>
    <n v="442.4"/>
    <n v="212"/>
    <n v="230.4"/>
    <m/>
    <n v="3824"/>
    <n v="1221"/>
    <m/>
    <m/>
  </r>
  <r>
    <n v="1060"/>
    <s v="Reimbursment Check Ready"/>
    <m/>
    <x v="176"/>
    <x v="36"/>
    <n v="0"/>
    <x v="5"/>
    <x v="0"/>
    <s v="M Comella Enterprises"/>
    <n v="82.8"/>
    <x v="1060"/>
    <s v="GameCo"/>
    <x v="1"/>
    <n v="5520"/>
    <n v="1"/>
    <n v="5520"/>
    <n v="4560"/>
    <n v="960"/>
    <n v="331"/>
    <s v="Flat Per Ticket"/>
    <n v="386.4"/>
    <n v="186"/>
    <n v="200.4"/>
    <m/>
    <n v="7236"/>
    <n v="1220"/>
    <m/>
    <m/>
  </r>
  <r>
    <n v="1061"/>
    <s v="Reimbursment Check Ready"/>
    <m/>
    <x v="176"/>
    <x v="36"/>
    <n v="0"/>
    <x v="5"/>
    <x v="0"/>
    <s v="M Comella Enterprises"/>
    <n v="82.8"/>
    <x v="1061"/>
    <s v="GameCo"/>
    <x v="1"/>
    <n v="5520"/>
    <n v="1"/>
    <n v="5520"/>
    <n v="4560"/>
    <n v="960"/>
    <n v="331"/>
    <s v="Flat Per Ticket"/>
    <n v="386.4"/>
    <n v="186"/>
    <n v="200.4"/>
    <m/>
    <n v="7236"/>
    <n v="1219"/>
    <m/>
    <m/>
  </r>
  <r>
    <n v="1062"/>
    <s v="Reimbursment Check Ready"/>
    <m/>
    <x v="173"/>
    <x v="15"/>
    <n v="0"/>
    <x v="5"/>
    <x v="0"/>
    <s v="Combros"/>
    <n v="82.8"/>
    <x v="1062"/>
    <s v="GameCo"/>
    <x v="1"/>
    <n v="5520"/>
    <n v="1"/>
    <n v="5520"/>
    <n v="4560"/>
    <n v="960"/>
    <n v="331"/>
    <s v="Flat Per Ticket"/>
    <n v="386.4"/>
    <n v="186"/>
    <n v="200.4"/>
    <m/>
    <n v="1276"/>
    <n v="1218"/>
    <m/>
    <m/>
  </r>
  <r>
    <n v="1063"/>
    <s v="Reimbursment Check Ready"/>
    <m/>
    <x v="175"/>
    <x v="70"/>
    <n v="0"/>
    <x v="0"/>
    <x v="0"/>
    <s v="Combros (GCFF)"/>
    <n v="60"/>
    <x v="1063"/>
    <s v="GameCo"/>
    <x v="0"/>
    <n v="3000"/>
    <n v="1"/>
    <n v="3000"/>
    <n v="2250"/>
    <n v="750"/>
    <n v="180"/>
    <s v="Flat Per Ticket"/>
    <n v="210"/>
    <n v="102"/>
    <n v="108"/>
    <m/>
    <n v="422500500199"/>
    <n v="10263"/>
    <m/>
    <m/>
  </r>
  <r>
    <n v="1064"/>
    <s v="Reimbursment Check Ready"/>
    <m/>
    <x v="175"/>
    <x v="70"/>
    <n v="0"/>
    <x v="0"/>
    <x v="0"/>
    <s v="Combros (GCFF)"/>
    <n v="112.56"/>
    <x v="1064"/>
    <s v="Bingo Boss"/>
    <x v="59"/>
    <n v="5628"/>
    <n v="1"/>
    <n v="5628"/>
    <n v="4528"/>
    <n v="1100"/>
    <n v="337"/>
    <s v="Flat Per Ticket"/>
    <n v="450.24"/>
    <n v="245.76"/>
    <n v="204.48"/>
    <m/>
    <n v="422500500199"/>
    <n v="10262"/>
    <m/>
    <m/>
  </r>
  <r>
    <n v="1065"/>
    <s v="Reimbursment Check Ready"/>
    <m/>
    <x v="175"/>
    <x v="0"/>
    <s v="Melron Inc DBA Mulligans"/>
    <x v="0"/>
    <x v="0"/>
    <n v="0"/>
    <n v="0"/>
    <x v="1065"/>
    <s v="GameCo"/>
    <x v="1"/>
    <n v="5520"/>
    <n v="1"/>
    <n v="5520"/>
    <n v="4560"/>
    <n v="960"/>
    <n v="331"/>
    <s v="Flat Per Ticket"/>
    <n v="386.4"/>
    <n v="186"/>
    <n v="200.4"/>
    <m/>
    <n v="3173"/>
    <n v="10261"/>
    <m/>
    <m/>
  </r>
  <r>
    <n v="1066"/>
    <s v="Reimbursment Check Ready"/>
    <m/>
    <x v="175"/>
    <x v="0"/>
    <s v="Melron Inc DBA Mulligans"/>
    <x v="0"/>
    <x v="0"/>
    <n v="0"/>
    <n v="0"/>
    <x v="1066"/>
    <s v="GameCo"/>
    <x v="24"/>
    <n v="6320"/>
    <n v="1"/>
    <n v="6320"/>
    <n v="4745"/>
    <n v="1575"/>
    <n v="379"/>
    <s v="Flat Per Ticket"/>
    <n v="442.4"/>
    <n v="212"/>
    <n v="230.4"/>
    <m/>
    <n v="3173"/>
    <n v="10260"/>
    <m/>
    <m/>
  </r>
  <r>
    <n v="1067"/>
    <s v="Reimbursment Check Ready"/>
    <m/>
    <x v="176"/>
    <x v="58"/>
    <n v="0"/>
    <x v="0"/>
    <x v="0"/>
    <n v="0"/>
    <n v="0"/>
    <x v="1067"/>
    <s v="GameCo"/>
    <x v="0"/>
    <n v="3000"/>
    <n v="1"/>
    <n v="3000"/>
    <n v="2250"/>
    <n v="750"/>
    <n v="180"/>
    <s v="Flat Per Ticket"/>
    <n v="210"/>
    <n v="102"/>
    <n v="108"/>
    <m/>
    <n v="2119"/>
    <n v="10259"/>
    <m/>
    <m/>
  </r>
  <r>
    <n v="1068"/>
    <s v="Reimbursment Check Ready"/>
    <m/>
    <x v="176"/>
    <x v="58"/>
    <n v="0"/>
    <x v="0"/>
    <x v="0"/>
    <n v="0"/>
    <n v="0"/>
    <x v="1068"/>
    <s v="GameCo"/>
    <x v="21"/>
    <n v="6320"/>
    <n v="1"/>
    <n v="6320"/>
    <n v="4745"/>
    <n v="1575"/>
    <n v="379"/>
    <s v="Flat Per Ticket"/>
    <n v="442.4"/>
    <n v="212"/>
    <n v="230.4"/>
    <m/>
    <n v="2119"/>
    <n v="10258"/>
    <m/>
    <m/>
  </r>
  <r>
    <n v="1069"/>
    <s v="Reimbursment Check Ready"/>
    <m/>
    <x v="175"/>
    <x v="6"/>
    <n v="0"/>
    <x v="2"/>
    <x v="0"/>
    <n v="0"/>
    <n v="0"/>
    <x v="1069"/>
    <s v="GameCo"/>
    <x v="90"/>
    <n v="4000"/>
    <n v="1"/>
    <n v="4000"/>
    <n v="3002"/>
    <n v="998"/>
    <n v="240"/>
    <s v="Percentage"/>
    <n v="274"/>
    <n v="134"/>
    <n v="100"/>
    <n v="40"/>
    <n v="3271"/>
    <n v="7016"/>
    <m/>
    <m/>
  </r>
  <r>
    <n v="1070"/>
    <s v="Reimbursment Check Ready"/>
    <m/>
    <x v="175"/>
    <x v="6"/>
    <n v="0"/>
    <x v="2"/>
    <x v="0"/>
    <n v="0"/>
    <n v="0"/>
    <x v="1070"/>
    <s v="GameCo"/>
    <x v="91"/>
    <n v="4000"/>
    <n v="1"/>
    <n v="4000"/>
    <n v="3002"/>
    <n v="998"/>
    <n v="240"/>
    <s v="Percentage"/>
    <n v="274"/>
    <n v="134"/>
    <n v="100"/>
    <n v="40"/>
    <n v="3271"/>
    <n v="7015"/>
    <m/>
    <m/>
  </r>
  <r>
    <n v="1071"/>
    <s v="Reimbursment Check Ready"/>
    <m/>
    <x v="175"/>
    <x v="6"/>
    <n v="0"/>
    <x v="2"/>
    <x v="0"/>
    <n v="0"/>
    <n v="0"/>
    <x v="1071"/>
    <s v="GameCo"/>
    <x v="1"/>
    <n v="5520"/>
    <n v="1"/>
    <n v="5520"/>
    <n v="4560"/>
    <n v="960"/>
    <n v="331"/>
    <s v="Percentage"/>
    <n v="337.2"/>
    <n v="186"/>
    <n v="96"/>
    <n v="55.2"/>
    <n v="3271"/>
    <n v="7014"/>
    <m/>
    <m/>
  </r>
  <r>
    <n v="1072"/>
    <s v="Reimbursment Check Ready"/>
    <m/>
    <x v="175"/>
    <x v="7"/>
    <n v="0"/>
    <x v="2"/>
    <x v="0"/>
    <s v="Greg Brown"/>
    <n v="80"/>
    <x v="1072"/>
    <s v="GameCo"/>
    <x v="92"/>
    <n v="4000"/>
    <n v="1"/>
    <n v="4000"/>
    <n v="3102"/>
    <n v="898"/>
    <n v="240"/>
    <s v="Percentage"/>
    <n v="264"/>
    <n v="134"/>
    <n v="90"/>
    <n v="40"/>
    <n v="5214"/>
    <n v="7013"/>
    <m/>
    <m/>
  </r>
  <r>
    <n v="1073"/>
    <s v="Reimbursment Check Ready"/>
    <m/>
    <x v="175"/>
    <x v="7"/>
    <n v="0"/>
    <x v="2"/>
    <x v="0"/>
    <s v="Greg Brown"/>
    <n v="80"/>
    <x v="1073"/>
    <s v="GameCo"/>
    <x v="93"/>
    <n v="4000"/>
    <n v="1"/>
    <n v="4000"/>
    <n v="3102"/>
    <n v="898"/>
    <n v="240"/>
    <s v="Percentage"/>
    <n v="264"/>
    <n v="134"/>
    <n v="90"/>
    <n v="40"/>
    <n v="5214"/>
    <n v="7012"/>
    <m/>
    <m/>
  </r>
  <r>
    <n v="1074"/>
    <s v="Reimbursment Check Ready"/>
    <m/>
    <x v="175"/>
    <x v="7"/>
    <n v="0"/>
    <x v="2"/>
    <x v="0"/>
    <s v="Greg Brown"/>
    <n v="80"/>
    <x v="1074"/>
    <s v="GameCo"/>
    <x v="93"/>
    <n v="4000"/>
    <n v="1"/>
    <n v="4000"/>
    <n v="3102"/>
    <n v="898"/>
    <n v="240"/>
    <s v="Percentage"/>
    <n v="264"/>
    <n v="134"/>
    <n v="90"/>
    <n v="40"/>
    <n v="5214"/>
    <n v="7011"/>
    <m/>
    <m/>
  </r>
  <r>
    <n v="1075"/>
    <s v="Reimbursment Check Ready"/>
    <m/>
    <x v="175"/>
    <x v="8"/>
    <n v="0"/>
    <x v="2"/>
    <x v="0"/>
    <s v="B and B Music"/>
    <n v="60"/>
    <x v="1075"/>
    <s v="GameCo"/>
    <x v="88"/>
    <n v="4000"/>
    <n v="1"/>
    <n v="4000"/>
    <n v="3102"/>
    <n v="898"/>
    <n v="240"/>
    <s v="Percentage"/>
    <n v="264"/>
    <n v="134"/>
    <n v="90"/>
    <n v="40"/>
    <n v="5214"/>
    <n v="7010"/>
    <m/>
    <m/>
  </r>
  <r>
    <n v="1076"/>
    <s v="Reimbursment Check Ready"/>
    <m/>
    <x v="175"/>
    <x v="9"/>
    <n v="0"/>
    <x v="2"/>
    <x v="0"/>
    <s v="B and B Music"/>
    <n v="60"/>
    <x v="1076"/>
    <s v="GameCo"/>
    <x v="92"/>
    <n v="4000"/>
    <n v="1"/>
    <n v="4000"/>
    <n v="3102"/>
    <n v="898"/>
    <n v="240"/>
    <s v="Percentage"/>
    <n v="264"/>
    <n v="134"/>
    <n v="90"/>
    <n v="40"/>
    <n v="5214"/>
    <n v="7009"/>
    <m/>
    <m/>
  </r>
  <r>
    <n v="1077"/>
    <s v="Reimbursment Check Ready"/>
    <m/>
    <x v="175"/>
    <x v="23"/>
    <n v="0"/>
    <x v="2"/>
    <x v="0"/>
    <s v="M Comella Enterprises"/>
    <n v="45"/>
    <x v="1077"/>
    <s v="GameCo"/>
    <x v="1"/>
    <n v="3000"/>
    <n v="1"/>
    <n v="3000"/>
    <n v="2250"/>
    <n v="750"/>
    <n v="331"/>
    <s v="Percentage"/>
    <n v="207"/>
    <n v="102"/>
    <n v="75"/>
    <n v="30"/>
    <n v="292"/>
    <n v="7008"/>
    <m/>
    <m/>
  </r>
  <r>
    <n v="1078"/>
    <s v="Reimbursment Check Ready"/>
    <m/>
    <x v="175"/>
    <x v="23"/>
    <n v="0"/>
    <x v="2"/>
    <x v="0"/>
    <s v="M Comella Enterprises"/>
    <n v="82.8"/>
    <x v="1078"/>
    <s v="GameCo"/>
    <x v="1"/>
    <n v="5520"/>
    <n v="1"/>
    <n v="5520"/>
    <n v="4560"/>
    <n v="960"/>
    <n v="331"/>
    <s v="Percentage"/>
    <n v="337.2"/>
    <n v="186"/>
    <n v="96"/>
    <n v="55.2"/>
    <n v="292"/>
    <n v="7007"/>
    <m/>
    <m/>
  </r>
  <r>
    <n v="1079"/>
    <s v="Reimbursment Check Ready"/>
    <m/>
    <x v="176"/>
    <x v="51"/>
    <n v="0"/>
    <x v="2"/>
    <x v="0"/>
    <n v="0"/>
    <n v="0"/>
    <x v="1079"/>
    <s v="GameCo"/>
    <x v="33"/>
    <n v="3000"/>
    <n v="1"/>
    <n v="3000"/>
    <n v="2250"/>
    <n v="750"/>
    <n v="180"/>
    <s v="Percentage"/>
    <n v="207"/>
    <n v="102"/>
    <n v="75"/>
    <n v="30"/>
    <n v="9743"/>
    <n v="7006"/>
    <m/>
    <m/>
  </r>
  <r>
    <n v="1080"/>
    <s v="Reimbursment Check Ready"/>
    <m/>
    <x v="176"/>
    <x v="41"/>
    <n v="0"/>
    <x v="2"/>
    <x v="0"/>
    <s v="Greg Brown"/>
    <n v="110.4"/>
    <x v="1080"/>
    <s v="GameCo"/>
    <x v="1"/>
    <n v="5520"/>
    <n v="1"/>
    <n v="5520"/>
    <n v="4560"/>
    <n v="960"/>
    <n v="331"/>
    <s v="Percentage"/>
    <n v="337.2"/>
    <n v="186"/>
    <n v="96"/>
    <n v="55.2"/>
    <n v="7834"/>
    <n v="7005"/>
    <m/>
    <m/>
  </r>
  <r>
    <n v="1081"/>
    <s v="Reimbursment Check Ready"/>
    <m/>
    <x v="176"/>
    <x v="41"/>
    <n v="0"/>
    <x v="2"/>
    <x v="0"/>
    <s v="Greg Brown"/>
    <n v="91.2"/>
    <x v="1081"/>
    <s v="GameCo"/>
    <x v="6"/>
    <n v="4560"/>
    <n v="1"/>
    <n v="4560"/>
    <n v="3460"/>
    <n v="1100"/>
    <n v="273"/>
    <s v="Percentage"/>
    <n v="301.60000000000002"/>
    <n v="146"/>
    <n v="110"/>
    <n v="45.6"/>
    <n v="7834"/>
    <n v="7004"/>
    <m/>
    <m/>
  </r>
  <r>
    <n v="1082"/>
    <s v="Reimbursment Check Ready"/>
    <m/>
    <x v="176"/>
    <x v="24"/>
    <n v="0"/>
    <x v="2"/>
    <x v="0"/>
    <n v="0"/>
    <n v="0"/>
    <x v="1082"/>
    <s v="GameCo"/>
    <x v="1"/>
    <n v="5520"/>
    <n v="1"/>
    <n v="5520"/>
    <n v="4560"/>
    <n v="960"/>
    <n v="331"/>
    <s v="Percentage"/>
    <n v="337.2"/>
    <n v="186"/>
    <n v="96"/>
    <n v="55.2"/>
    <s v="########"/>
    <n v="7003"/>
    <m/>
    <m/>
  </r>
  <r>
    <n v="1083"/>
    <s v="Reimbursment Check Ready"/>
    <m/>
    <x v="176"/>
    <x v="24"/>
    <n v="0"/>
    <x v="2"/>
    <x v="0"/>
    <n v="0"/>
    <n v="0"/>
    <x v="1083"/>
    <s v="GameCo"/>
    <x v="22"/>
    <n v="6320"/>
    <n v="1"/>
    <n v="6320"/>
    <n v="4745"/>
    <n v="1575"/>
    <n v="379"/>
    <s v="Percentage"/>
    <n v="433.2"/>
    <n v="212"/>
    <n v="158"/>
    <n v="63.2"/>
    <s v="########"/>
    <n v="7002"/>
    <m/>
    <m/>
  </r>
  <r>
    <n v="1084"/>
    <s v="Reimbursment Check Ready"/>
    <m/>
    <x v="176"/>
    <x v="25"/>
    <n v="0"/>
    <x v="2"/>
    <x v="0"/>
    <n v="0"/>
    <n v="0"/>
    <x v="1084"/>
    <s v="GameCo"/>
    <x v="1"/>
    <n v="5520"/>
    <n v="1"/>
    <n v="5520"/>
    <n v="4560"/>
    <n v="960"/>
    <n v="331"/>
    <s v="Percentage"/>
    <n v="337.2"/>
    <n v="186"/>
    <n v="96"/>
    <n v="55.2"/>
    <s v="########"/>
    <n v="7001"/>
    <m/>
    <m/>
  </r>
  <r>
    <n v="1085"/>
    <s v="Reimbursment Check Ready"/>
    <m/>
    <x v="176"/>
    <x v="25"/>
    <n v="0"/>
    <x v="2"/>
    <x v="0"/>
    <n v="0"/>
    <n v="0"/>
    <x v="1085"/>
    <s v="GameCo"/>
    <x v="82"/>
    <n v="6320"/>
    <n v="1"/>
    <n v="6320"/>
    <n v="4745"/>
    <n v="1575"/>
    <n v="379"/>
    <s v="Percentage"/>
    <n v="433.2"/>
    <n v="212"/>
    <n v="158"/>
    <n v="63.2"/>
    <s v="########"/>
    <n v="7000"/>
    <m/>
    <m/>
  </r>
  <r>
    <n v="1086"/>
    <s v="Reimbursment Check Ready"/>
    <m/>
    <x v="176"/>
    <x v="62"/>
    <n v="0"/>
    <x v="4"/>
    <x v="0"/>
    <n v="0"/>
    <n v="0"/>
    <x v="1086"/>
    <s v="Bingo Boss"/>
    <x v="3"/>
    <n v="5460"/>
    <n v="1"/>
    <n v="5460"/>
    <n v="4500"/>
    <n v="960"/>
    <n v="327"/>
    <s v="Flat Per Ticket"/>
    <n v="436.8"/>
    <n v="281.19"/>
    <n v="155.61000000000001"/>
    <m/>
    <s v="####"/>
    <n v="8499"/>
    <m/>
    <m/>
  </r>
  <r>
    <n v="1087"/>
    <s v="Reimbursment Check Ready"/>
    <m/>
    <x v="177"/>
    <x v="0"/>
    <s v="Melron Inc DBA Mulligans"/>
    <x v="0"/>
    <x v="0"/>
    <n v="0"/>
    <n v="0"/>
    <x v="1087"/>
    <s v="GameCo"/>
    <x v="73"/>
    <n v="6320"/>
    <n v="1"/>
    <n v="6320"/>
    <n v="4745"/>
    <n v="1575"/>
    <n v="379"/>
    <s v="Flat Per Ticket"/>
    <n v="442.4"/>
    <n v="212"/>
    <n v="230.4"/>
    <m/>
    <n v="3190"/>
    <n v="10271"/>
    <m/>
    <m/>
  </r>
  <r>
    <n v="1088"/>
    <s v="Reimbursment Check Ready"/>
    <m/>
    <x v="177"/>
    <x v="0"/>
    <s v="Melron Inc DBA Mulligans"/>
    <x v="0"/>
    <x v="0"/>
    <n v="0"/>
    <n v="0"/>
    <x v="1088"/>
    <s v="GameCo"/>
    <x v="80"/>
    <n v="6320"/>
    <n v="1"/>
    <n v="6320"/>
    <n v="4745"/>
    <n v="1575"/>
    <n v="379"/>
    <s v="Flat Per Ticket"/>
    <n v="442.4"/>
    <n v="212"/>
    <n v="230.4"/>
    <m/>
    <n v="3190"/>
    <n v="10270"/>
    <m/>
    <m/>
  </r>
  <r>
    <n v="1089"/>
    <s v="Reimbursment Check Ready"/>
    <m/>
    <x v="177"/>
    <x v="0"/>
    <s v="Melron Inc DBA Mulligans"/>
    <x v="0"/>
    <x v="0"/>
    <n v="0"/>
    <n v="0"/>
    <x v="1089"/>
    <s v="GameCo"/>
    <x v="1"/>
    <n v="5520"/>
    <n v="1"/>
    <n v="5520"/>
    <n v="4560"/>
    <n v="960"/>
    <n v="331"/>
    <s v="Flat Per Ticket"/>
    <n v="386.4"/>
    <n v="186"/>
    <n v="200.4"/>
    <m/>
    <n v="3190"/>
    <n v="10269"/>
    <m/>
    <m/>
  </r>
  <r>
    <n v="1090"/>
    <s v="Reimbursment Check Ready"/>
    <m/>
    <x v="177"/>
    <x v="0"/>
    <s v="Melron Inc DBA Mulligans"/>
    <x v="0"/>
    <x v="0"/>
    <n v="0"/>
    <n v="0"/>
    <x v="1090"/>
    <s v="GameCo"/>
    <x v="13"/>
    <n v="9959"/>
    <n v="1"/>
    <n v="9959"/>
    <n v="7840"/>
    <n v="2119"/>
    <n v="597"/>
    <s v="Flat Per Ticket"/>
    <n v="697.13"/>
    <n v="360"/>
    <n v="337.13"/>
    <m/>
    <n v="3190"/>
    <n v="10268"/>
    <m/>
    <m/>
  </r>
  <r>
    <n v="1091"/>
    <s v="Reimbursment Check Ready"/>
    <m/>
    <x v="178"/>
    <x v="59"/>
    <n v="0"/>
    <x v="0"/>
    <x v="0"/>
    <s v="Combros (GCFF)"/>
    <n v="110.4"/>
    <x v="1091"/>
    <s v="GameCo"/>
    <x v="1"/>
    <n v="5520"/>
    <n v="1"/>
    <n v="5520"/>
    <n v="4560"/>
    <n v="960"/>
    <n v="331"/>
    <s v="Flat Per Ticket"/>
    <n v="386.4"/>
    <n v="186"/>
    <n v="200.4"/>
    <m/>
    <n v="410"/>
    <n v="10267"/>
    <m/>
    <m/>
  </r>
  <r>
    <n v="1092"/>
    <s v="Reimbursment Check Ready"/>
    <m/>
    <x v="178"/>
    <x v="59"/>
    <n v="0"/>
    <x v="0"/>
    <x v="0"/>
    <s v="Combros (GCFF)"/>
    <n v="110.4"/>
    <x v="1092"/>
    <s v="GameCo"/>
    <x v="1"/>
    <n v="5520"/>
    <n v="1"/>
    <n v="5520"/>
    <n v="4560"/>
    <n v="960"/>
    <n v="331"/>
    <s v="Flat Per Ticket"/>
    <n v="386.4"/>
    <n v="186"/>
    <n v="200.4"/>
    <m/>
    <n v="410"/>
    <n v="10266"/>
    <m/>
    <m/>
  </r>
  <r>
    <n v="1093"/>
    <s v="Reimbursment Check Ready"/>
    <m/>
    <x v="175"/>
    <x v="40"/>
    <n v="0"/>
    <x v="0"/>
    <x v="0"/>
    <n v="0"/>
    <n v="0"/>
    <x v="1093"/>
    <s v="GameCo"/>
    <x v="78"/>
    <n v="4000"/>
    <n v="1"/>
    <n v="4000"/>
    <n v="3102"/>
    <n v="898"/>
    <n v="240"/>
    <s v="Flat Per Ticket"/>
    <n v="280"/>
    <n v="134"/>
    <n v="146"/>
    <m/>
    <n v="14757"/>
    <n v="10265"/>
    <m/>
    <m/>
  </r>
  <r>
    <n v="1094"/>
    <s v="Reimbursment Check Ready"/>
    <m/>
    <x v="175"/>
    <x v="40"/>
    <n v="0"/>
    <x v="0"/>
    <x v="0"/>
    <n v="0"/>
    <n v="0"/>
    <x v="1094"/>
    <s v="GameCo"/>
    <x v="0"/>
    <n v="3000"/>
    <n v="1"/>
    <n v="3000"/>
    <n v="2250"/>
    <n v="750"/>
    <n v="180"/>
    <s v="Flat Per Ticket"/>
    <n v="210"/>
    <n v="102"/>
    <n v="108"/>
    <m/>
    <n v="14757"/>
    <n v="10264"/>
    <m/>
    <m/>
  </r>
  <r>
    <n v="1095"/>
    <s v="Reimbursment Check Ready"/>
    <m/>
    <x v="179"/>
    <x v="17"/>
    <n v="0"/>
    <x v="2"/>
    <x v="0"/>
    <n v="0"/>
    <n v="0"/>
    <x v="1095"/>
    <s v="GameCo"/>
    <x v="0"/>
    <n v="3000"/>
    <n v="1"/>
    <n v="3000"/>
    <n v="2250"/>
    <n v="750"/>
    <n v="180"/>
    <s v="Percentage"/>
    <n v="207"/>
    <n v="102"/>
    <n v="75"/>
    <n v="30"/>
    <n v="2516"/>
    <n v="7035"/>
    <m/>
    <m/>
  </r>
  <r>
    <n v="1096"/>
    <s v="Reimbursment Check Ready"/>
    <m/>
    <x v="179"/>
    <x v="17"/>
    <n v="0"/>
    <x v="2"/>
    <x v="0"/>
    <n v="0"/>
    <n v="0"/>
    <x v="1096"/>
    <s v="GameCo"/>
    <x v="0"/>
    <n v="3000"/>
    <n v="1"/>
    <n v="3000"/>
    <n v="2250"/>
    <n v="750"/>
    <n v="180"/>
    <s v="Percentage"/>
    <n v="207"/>
    <n v="102"/>
    <n v="75"/>
    <n v="30"/>
    <n v="2516"/>
    <n v="7034"/>
    <m/>
    <m/>
  </r>
  <r>
    <n v="1097"/>
    <s v="Reimbursment Check Ready"/>
    <m/>
    <x v="177"/>
    <x v="23"/>
    <n v="0"/>
    <x v="2"/>
    <x v="0"/>
    <s v="M Comella Enterprises"/>
    <n v="45"/>
    <x v="1097"/>
    <s v="GameCo"/>
    <x v="0"/>
    <n v="3000"/>
    <n v="1"/>
    <n v="3000"/>
    <n v="2250"/>
    <n v="750"/>
    <n v="180"/>
    <s v="Percentage"/>
    <n v="207"/>
    <n v="102"/>
    <n v="75"/>
    <n v="30"/>
    <n v="294"/>
    <n v="7033"/>
    <m/>
    <m/>
  </r>
  <r>
    <n v="1098"/>
    <s v="Reimbursment Check Ready"/>
    <m/>
    <x v="177"/>
    <x v="23"/>
    <n v="0"/>
    <x v="2"/>
    <x v="0"/>
    <s v="M Comella Enterprises"/>
    <n v="82.8"/>
    <x v="1098"/>
    <s v="GameCo"/>
    <x v="1"/>
    <n v="5520"/>
    <n v="1"/>
    <n v="5520"/>
    <n v="4560"/>
    <n v="960"/>
    <n v="331"/>
    <s v="Percentage"/>
    <n v="337.2"/>
    <n v="186"/>
    <n v="96"/>
    <n v="55.2"/>
    <n v="294"/>
    <n v="7032"/>
    <m/>
    <m/>
  </r>
  <r>
    <n v="1099"/>
    <s v="Reimbursment Check Ready"/>
    <m/>
    <x v="180"/>
    <x v="5"/>
    <n v="0"/>
    <x v="2"/>
    <x v="0"/>
    <s v="B and B Music"/>
    <n v="94.5"/>
    <x v="1099"/>
    <s v="Bingo Boss"/>
    <x v="58"/>
    <n v="6300"/>
    <n v="1"/>
    <n v="6300"/>
    <n v="5305"/>
    <n v="995"/>
    <n v="378"/>
    <s v="Percentage"/>
    <n v="463.23"/>
    <n v="262.23"/>
    <n v="100"/>
    <n v="63"/>
    <n v="39256133"/>
    <n v="7031"/>
    <m/>
    <m/>
  </r>
  <r>
    <n v="1100"/>
    <s v="Reimbursment Check Ready"/>
    <m/>
    <x v="180"/>
    <x v="5"/>
    <n v="0"/>
    <x v="2"/>
    <x v="0"/>
    <s v="B and B Music"/>
    <n v="94.8"/>
    <x v="1100"/>
    <s v="GameCo"/>
    <x v="81"/>
    <n v="6320"/>
    <n v="1"/>
    <n v="6320"/>
    <n v="4945"/>
    <n v="1375"/>
    <n v="379"/>
    <s v="Percentage"/>
    <n v="413.2"/>
    <n v="212"/>
    <n v="138"/>
    <n v="63.2"/>
    <n v="39256134"/>
    <n v="7030"/>
    <m/>
    <m/>
  </r>
  <r>
    <n v="1101"/>
    <s v="Reimbursment Check Ready"/>
    <m/>
    <x v="180"/>
    <x v="25"/>
    <n v="0"/>
    <x v="2"/>
    <x v="0"/>
    <n v="0"/>
    <n v="0"/>
    <x v="1101"/>
    <s v="GameCo"/>
    <x v="1"/>
    <n v="5520"/>
    <n v="1"/>
    <n v="5520"/>
    <n v="4560"/>
    <n v="960"/>
    <n v="331"/>
    <s v="Percentage"/>
    <n v="337.2"/>
    <n v="186"/>
    <n v="96"/>
    <n v="55.2"/>
    <n v="39256126"/>
    <n v="7029"/>
    <m/>
    <m/>
  </r>
  <r>
    <n v="1102"/>
    <s v="Reimbursment Check Ready"/>
    <m/>
    <x v="180"/>
    <x v="32"/>
    <n v="0"/>
    <x v="2"/>
    <x v="0"/>
    <s v="Combros"/>
    <n v="94.8"/>
    <x v="1102"/>
    <s v="GameCo"/>
    <x v="82"/>
    <n v="6320"/>
    <n v="1"/>
    <n v="6320"/>
    <n v="4745"/>
    <n v="1575"/>
    <n v="379"/>
    <s v="Percentage"/>
    <n v="433.2"/>
    <n v="212"/>
    <n v="158"/>
    <n v="63.2"/>
    <n v="39256130"/>
    <n v="7028"/>
    <m/>
    <m/>
  </r>
  <r>
    <n v="1103"/>
    <s v="Reimbursment Check Ready"/>
    <m/>
    <x v="180"/>
    <x v="32"/>
    <n v="0"/>
    <x v="2"/>
    <x v="0"/>
    <s v="Combros"/>
    <n v="82.8"/>
    <x v="1103"/>
    <s v="GameCo"/>
    <x v="1"/>
    <n v="5520"/>
    <n v="1"/>
    <n v="5520"/>
    <n v="4560"/>
    <n v="960"/>
    <n v="331"/>
    <s v="Percentage"/>
    <n v="337.2"/>
    <n v="186"/>
    <n v="96"/>
    <n v="55.2"/>
    <n v="39256128"/>
    <n v="7027"/>
    <m/>
    <m/>
  </r>
  <r>
    <n v="1104"/>
    <s v="Reimbursment Check Ready"/>
    <m/>
    <x v="180"/>
    <x v="28"/>
    <n v="0"/>
    <x v="2"/>
    <x v="0"/>
    <s v="Combros"/>
    <n v="60"/>
    <x v="1104"/>
    <s v="GameCo"/>
    <x v="44"/>
    <n v="4000"/>
    <n v="1"/>
    <n v="4000"/>
    <n v="3000"/>
    <n v="1000"/>
    <n v="240"/>
    <s v="Percentage"/>
    <n v="274"/>
    <n v="134"/>
    <n v="100"/>
    <n v="40"/>
    <n v="662"/>
    <n v="7026"/>
    <m/>
    <m/>
  </r>
  <r>
    <n v="1105"/>
    <s v="Reimbursment Check Ready"/>
    <m/>
    <x v="180"/>
    <x v="28"/>
    <n v="0"/>
    <x v="2"/>
    <x v="0"/>
    <s v="Combros"/>
    <n v="60"/>
    <x v="1105"/>
    <s v="GameCo"/>
    <x v="48"/>
    <n v="4000"/>
    <n v="1"/>
    <n v="4000"/>
    <n v="3000"/>
    <n v="1000"/>
    <n v="240"/>
    <s v="Percentage"/>
    <n v="274"/>
    <n v="134"/>
    <n v="100"/>
    <n v="40"/>
    <n v="662"/>
    <n v="7025"/>
    <m/>
    <m/>
  </r>
  <r>
    <n v="1106"/>
    <s v="Reimbursment Check Ready"/>
    <m/>
    <x v="180"/>
    <x v="28"/>
    <n v="0"/>
    <x v="2"/>
    <x v="0"/>
    <s v="Combros"/>
    <n v="60"/>
    <x v="1106"/>
    <s v="GameCo"/>
    <x v="94"/>
    <n v="4000"/>
    <n v="1"/>
    <n v="4000"/>
    <n v="3000"/>
    <n v="1000"/>
    <n v="240"/>
    <s v="Percentage"/>
    <n v="274"/>
    <n v="134"/>
    <n v="100"/>
    <n v="40"/>
    <n v="662"/>
    <n v="7024"/>
    <m/>
    <m/>
  </r>
  <r>
    <n v="1107"/>
    <s v="Reimbursment Check Ready"/>
    <m/>
    <x v="180"/>
    <x v="28"/>
    <n v="0"/>
    <x v="2"/>
    <x v="0"/>
    <s v="Combros"/>
    <n v="60"/>
    <x v="1107"/>
    <s v="GameCo"/>
    <x v="78"/>
    <n v="4000"/>
    <n v="1"/>
    <n v="4000"/>
    <n v="3002"/>
    <n v="998"/>
    <n v="240"/>
    <s v="Percentage"/>
    <n v="274"/>
    <n v="134"/>
    <n v="100"/>
    <n v="40"/>
    <n v="662"/>
    <n v="7023"/>
    <m/>
    <m/>
  </r>
  <r>
    <n v="1108"/>
    <s v="Reimbursment Check Ready"/>
    <m/>
    <x v="181"/>
    <x v="20"/>
    <n v="0"/>
    <x v="2"/>
    <x v="0"/>
    <n v="0"/>
    <n v="0"/>
    <x v="1108"/>
    <s v="GameCo"/>
    <x v="6"/>
    <n v="4560"/>
    <n v="1"/>
    <n v="4560"/>
    <n v="3460"/>
    <n v="1100"/>
    <n v="273"/>
    <s v="Percentage"/>
    <n v="301.60000000000002"/>
    <n v="146"/>
    <n v="110"/>
    <n v="45.6"/>
    <n v="1114"/>
    <n v="7022"/>
    <m/>
    <m/>
  </r>
  <r>
    <n v="1109"/>
    <s v="Reimbursment Check Ready"/>
    <m/>
    <x v="181"/>
    <x v="23"/>
    <n v="0"/>
    <x v="2"/>
    <x v="0"/>
    <s v="M Comella Enterprises"/>
    <n v="45"/>
    <x v="1109"/>
    <s v="GameCo"/>
    <x v="0"/>
    <n v="3000"/>
    <n v="1"/>
    <n v="3000"/>
    <n v="2250"/>
    <n v="750"/>
    <n v="180"/>
    <s v="Percentage"/>
    <n v="207"/>
    <n v="102"/>
    <n v="75"/>
    <n v="30"/>
    <n v="292"/>
    <n v="7021"/>
    <m/>
    <m/>
  </r>
  <r>
    <n v="1110"/>
    <s v="Reimbursment Check Ready"/>
    <m/>
    <x v="175"/>
    <x v="33"/>
    <n v="0"/>
    <x v="2"/>
    <x v="0"/>
    <n v="0"/>
    <n v="0"/>
    <x v="1110"/>
    <s v="Bingo Boss"/>
    <x v="59"/>
    <n v="5628"/>
    <n v="1"/>
    <n v="5628"/>
    <n v="4528"/>
    <n v="1100"/>
    <n v="337"/>
    <s v="Percentage"/>
    <n v="412.04"/>
    <n v="245.76"/>
    <n v="110"/>
    <n v="56.28"/>
    <n v="10193"/>
    <n v="7020"/>
    <m/>
    <m/>
  </r>
  <r>
    <n v="1111"/>
    <s v="Reimbursment Check Ready"/>
    <m/>
    <x v="175"/>
    <x v="33"/>
    <n v="0"/>
    <x v="2"/>
    <x v="0"/>
    <n v="0"/>
    <n v="0"/>
    <x v="1111"/>
    <s v="GameCo"/>
    <x v="23"/>
    <n v="6320"/>
    <n v="1"/>
    <n v="6320"/>
    <n v="4745"/>
    <n v="1575"/>
    <n v="379"/>
    <s v="Percentage"/>
    <n v="433.2"/>
    <n v="212"/>
    <n v="158"/>
    <n v="63.2"/>
    <n v="10193"/>
    <n v="7019"/>
    <m/>
    <m/>
  </r>
  <r>
    <n v="1112"/>
    <s v="Reimbursment Check Ready"/>
    <m/>
    <x v="175"/>
    <x v="18"/>
    <n v="0"/>
    <x v="2"/>
    <x v="0"/>
    <s v="M Comella Enterprises"/>
    <n v="82.8"/>
    <x v="1112"/>
    <s v="GameCo"/>
    <x v="1"/>
    <n v="5520"/>
    <n v="1"/>
    <n v="5520"/>
    <n v="4560"/>
    <n v="960"/>
    <n v="331"/>
    <s v="Percentage"/>
    <n v="337.2"/>
    <n v="186"/>
    <n v="96"/>
    <n v="55.2"/>
    <n v="39250447"/>
    <n v="7018"/>
    <m/>
    <m/>
  </r>
  <r>
    <n v="1113"/>
    <s v="Reimbursment Check Ready"/>
    <m/>
    <x v="174"/>
    <x v="67"/>
    <n v="0"/>
    <x v="2"/>
    <x v="0"/>
    <n v="0"/>
    <n v="0"/>
    <x v="1113"/>
    <s v="GameCo"/>
    <x v="0"/>
    <n v="3000"/>
    <n v="1"/>
    <n v="3000"/>
    <n v="2250"/>
    <n v="750"/>
    <n v="180"/>
    <s v="Percentage"/>
    <n v="207"/>
    <n v="102"/>
    <n v="75"/>
    <n v="30"/>
    <n v="39250451"/>
    <n v="7017"/>
    <m/>
    <m/>
  </r>
  <r>
    <n v="1114"/>
    <s v="Reimbursment Check Ready"/>
    <m/>
    <x v="182"/>
    <x v="10"/>
    <n v="0"/>
    <x v="3"/>
    <x v="0"/>
    <s v="Combros"/>
    <n v="82.8"/>
    <x v="1114"/>
    <s v="GameCo"/>
    <x v="1"/>
    <n v="5520"/>
    <n v="1"/>
    <n v="5520"/>
    <n v="4560"/>
    <n v="960"/>
    <n v="331"/>
    <s v="Flat Per Ticket"/>
    <n v="386.4"/>
    <n v="186"/>
    <n v="200.4"/>
    <m/>
    <n v="1266"/>
    <n v="7017"/>
    <m/>
    <m/>
  </r>
  <r>
    <n v="1115"/>
    <s v="Reimbursment Check Ready"/>
    <m/>
    <x v="182"/>
    <x v="30"/>
    <n v="0"/>
    <x v="4"/>
    <x v="0"/>
    <s v="Combros"/>
    <n v="82.8"/>
    <x v="1115"/>
    <s v="GameCo"/>
    <x v="1"/>
    <n v="5520"/>
    <n v="1"/>
    <n v="5520"/>
    <n v="4560"/>
    <n v="960"/>
    <n v="331"/>
    <s v="Flat Per Ticket"/>
    <n v="386.4"/>
    <n v="186"/>
    <n v="200.4"/>
    <m/>
    <n v="2840"/>
    <n v="8506"/>
    <m/>
    <m/>
  </r>
  <r>
    <n v="1116"/>
    <s v="Reimbursment Check Ready"/>
    <m/>
    <x v="182"/>
    <x v="62"/>
    <n v="0"/>
    <x v="4"/>
    <x v="0"/>
    <n v="0"/>
    <n v="0"/>
    <x v="1116"/>
    <s v="Bingo Boss"/>
    <x v="3"/>
    <n v="5460"/>
    <n v="1"/>
    <n v="5460"/>
    <n v="4500"/>
    <n v="960"/>
    <n v="327"/>
    <s v="Flat Per Ticket"/>
    <n v="436.8"/>
    <n v="281.19"/>
    <n v="155.61000000000001"/>
    <m/>
    <n v="4476"/>
    <n v="8505"/>
    <m/>
    <m/>
  </r>
  <r>
    <n v="1117"/>
    <s v="Reimbursment Check Ready"/>
    <m/>
    <x v="182"/>
    <x v="26"/>
    <n v="0"/>
    <x v="4"/>
    <x v="0"/>
    <s v="M Comella Enterprises"/>
    <n v="82.8"/>
    <x v="1117"/>
    <s v="GameCo"/>
    <x v="1"/>
    <n v="5520"/>
    <n v="1"/>
    <n v="5520"/>
    <n v="4560"/>
    <n v="960"/>
    <n v="331"/>
    <s v="Flat Per Ticket"/>
    <n v="386.4"/>
    <n v="186"/>
    <n v="200.4"/>
    <m/>
    <n v="39256129"/>
    <n v="8504"/>
    <m/>
    <m/>
  </r>
  <r>
    <n v="1118"/>
    <s v="Reimbursment Check Ready"/>
    <m/>
    <x v="180"/>
    <x v="11"/>
    <n v="0"/>
    <x v="4"/>
    <x v="0"/>
    <n v="0"/>
    <n v="0"/>
    <x v="1118"/>
    <s v="Bingo Boss"/>
    <x v="62"/>
    <n v="5760"/>
    <n v="1"/>
    <n v="5760"/>
    <n v="4390"/>
    <n v="1370"/>
    <n v="345"/>
    <s v="Flat Per Ticket"/>
    <n v="460.8"/>
    <n v="253.13"/>
    <n v="207.67"/>
    <m/>
    <n v="39256132"/>
    <n v="8503"/>
    <m/>
    <m/>
  </r>
  <r>
    <n v="1119"/>
    <s v="Reimbursment Check Ready"/>
    <m/>
    <x v="180"/>
    <x v="27"/>
    <n v="0"/>
    <x v="4"/>
    <x v="0"/>
    <n v="0"/>
    <n v="0"/>
    <x v="1119"/>
    <s v="GameCo"/>
    <x v="1"/>
    <n v="5520"/>
    <n v="1"/>
    <n v="5520"/>
    <n v="4560"/>
    <n v="960"/>
    <n v="331"/>
    <s v="Flat Per Ticket"/>
    <n v="386.4"/>
    <n v="186"/>
    <n v="200.4"/>
    <m/>
    <n v="4082"/>
    <n v="8502"/>
    <m/>
    <m/>
  </r>
  <r>
    <n v="1120"/>
    <s v="Reimbursment Check Ready"/>
    <m/>
    <x v="180"/>
    <x v="27"/>
    <n v="0"/>
    <x v="4"/>
    <x v="0"/>
    <n v="0"/>
    <n v="0"/>
    <x v="1120"/>
    <s v="GameCo"/>
    <x v="1"/>
    <n v="5520"/>
    <n v="1"/>
    <n v="5520"/>
    <n v="4560"/>
    <n v="960"/>
    <n v="331"/>
    <s v="Flat Per Ticket"/>
    <n v="386.4"/>
    <n v="186"/>
    <n v="200.4"/>
    <m/>
    <n v="4082"/>
    <n v="8501"/>
    <m/>
    <m/>
  </r>
  <r>
    <n v="1121"/>
    <s v="Reimbursment Check Ready"/>
    <m/>
    <x v="180"/>
    <x v="43"/>
    <n v="0"/>
    <x v="4"/>
    <x v="0"/>
    <n v="0"/>
    <n v="0"/>
    <x v="1121"/>
    <s v="GameCo"/>
    <x v="1"/>
    <n v="5520"/>
    <n v="1"/>
    <n v="5520"/>
    <n v="4560"/>
    <n v="960"/>
    <n v="331"/>
    <s v="Flat Per Ticket"/>
    <n v="386.4"/>
    <n v="186"/>
    <n v="200.4"/>
    <m/>
    <n v="2711"/>
    <n v="8500"/>
    <m/>
    <m/>
  </r>
  <r>
    <n v="1122"/>
    <s v="Reimbursment Check Ready"/>
    <m/>
    <x v="183"/>
    <x v="65"/>
    <n v="0"/>
    <x v="0"/>
    <x v="0"/>
    <n v="0"/>
    <n v="0"/>
    <x v="969"/>
    <s v="GameCo"/>
    <x v="1"/>
    <n v="-5520"/>
    <n v="1"/>
    <n v="-5520"/>
    <n v="-4560"/>
    <n v="-960"/>
    <n v="629"/>
    <s v="Flat Per Ticket"/>
    <n v="-386.4"/>
    <n v="-186"/>
    <n v="-200.4"/>
    <m/>
    <n v="10223"/>
    <n v="10272"/>
    <m/>
    <m/>
  </r>
  <r>
    <n v="1123"/>
    <s v="Reimbursment Check Ready"/>
    <m/>
    <x v="183"/>
    <x v="65"/>
    <n v="0"/>
    <x v="0"/>
    <x v="0"/>
    <n v="0"/>
    <n v="0"/>
    <x v="970"/>
    <s v="GameCo"/>
    <x v="26"/>
    <n v="-5100"/>
    <n v="2"/>
    <n v="-10200"/>
    <n v="-8780"/>
    <n v="-1420"/>
    <n v="808"/>
    <s v="Flat Per Ticket"/>
    <n v="-357"/>
    <n v="-255"/>
    <n v="-102"/>
    <m/>
    <n v="10224"/>
    <n v="10273"/>
    <m/>
    <m/>
  </r>
  <r>
    <n v="1124"/>
    <s v="Reimbursment Check Ready"/>
    <m/>
    <x v="184"/>
    <x v="48"/>
    <n v="0"/>
    <x v="0"/>
    <x v="0"/>
    <n v="0"/>
    <n v="0"/>
    <x v="1122"/>
    <s v="GameCo"/>
    <x v="0"/>
    <n v="3000"/>
    <n v="1"/>
    <n v="3000"/>
    <n v="2250"/>
    <n v="750"/>
    <n v="180"/>
    <s v="Flat Per Ticket"/>
    <n v="210"/>
    <n v="102"/>
    <n v="108"/>
    <m/>
    <n v="2030"/>
    <n v="10284"/>
    <m/>
    <m/>
  </r>
  <r>
    <n v="1125"/>
    <s v="Reimbursment Check Ready"/>
    <m/>
    <x v="184"/>
    <x v="48"/>
    <n v="0"/>
    <x v="0"/>
    <x v="0"/>
    <n v="0"/>
    <n v="0"/>
    <x v="1123"/>
    <s v="GameCo"/>
    <x v="1"/>
    <n v="5520"/>
    <n v="1"/>
    <n v="5520"/>
    <n v="4560"/>
    <n v="960"/>
    <n v="331"/>
    <s v="Flat Per Ticket"/>
    <n v="386.4"/>
    <n v="186"/>
    <n v="200.4"/>
    <m/>
    <n v="2030"/>
    <n v="10283"/>
    <m/>
    <m/>
  </r>
  <r>
    <n v="1126"/>
    <s v="Reimbursment Check Ready"/>
    <m/>
    <x v="185"/>
    <x v="42"/>
    <n v="0"/>
    <x v="0"/>
    <x v="0"/>
    <n v="0"/>
    <n v="0"/>
    <x v="1124"/>
    <s v="GameCo"/>
    <x v="73"/>
    <n v="6320"/>
    <n v="1"/>
    <n v="6320"/>
    <n v="4745"/>
    <n v="1575"/>
    <n v="379"/>
    <s v="Flat Per Ticket"/>
    <n v="442.4"/>
    <n v="212"/>
    <n v="230.4"/>
    <m/>
    <n v="423500500216"/>
    <n v="10282"/>
    <m/>
    <m/>
  </r>
  <r>
    <n v="1127"/>
    <s v="Reimbursment Check Ready"/>
    <m/>
    <x v="185"/>
    <x v="42"/>
    <n v="0"/>
    <x v="0"/>
    <x v="0"/>
    <n v="0"/>
    <n v="0"/>
    <x v="1125"/>
    <s v="GameCo"/>
    <x v="76"/>
    <n v="6320"/>
    <n v="1"/>
    <n v="6320"/>
    <n v="4745"/>
    <n v="1575"/>
    <n v="379"/>
    <s v="Flat Per Ticket"/>
    <n v="442.4"/>
    <n v="212"/>
    <n v="230.4"/>
    <m/>
    <n v="423500500216"/>
    <n v="10281"/>
    <m/>
    <m/>
  </r>
  <r>
    <n v="1128"/>
    <s v="Reimbursment Check Ready"/>
    <m/>
    <x v="185"/>
    <x v="42"/>
    <n v="0"/>
    <x v="0"/>
    <x v="0"/>
    <n v="0"/>
    <n v="0"/>
    <x v="1126"/>
    <s v="GameCo"/>
    <x v="2"/>
    <n v="6320"/>
    <n v="1"/>
    <n v="6320"/>
    <n v="4745"/>
    <n v="1575"/>
    <n v="379"/>
    <s v="Flat Per Ticket"/>
    <n v="442.4"/>
    <n v="212"/>
    <n v="230.4"/>
    <m/>
    <n v="423500500216"/>
    <n v="10280"/>
    <m/>
    <m/>
  </r>
  <r>
    <n v="1129"/>
    <s v="Reimbursment Check Ready"/>
    <m/>
    <x v="186"/>
    <x v="58"/>
    <n v="0"/>
    <x v="0"/>
    <x v="0"/>
    <n v="0"/>
    <n v="0"/>
    <x v="1127"/>
    <s v="GameCo"/>
    <x v="95"/>
    <n v="4000"/>
    <n v="1"/>
    <n v="4000"/>
    <n v="3002"/>
    <n v="998"/>
    <n v="240"/>
    <s v="Flat Per Ticket"/>
    <n v="210"/>
    <n v="134"/>
    <n v="76"/>
    <m/>
    <n v="2129"/>
    <n v="10279"/>
    <m/>
    <m/>
  </r>
  <r>
    <n v="1130"/>
    <s v="Reimbursment Check Ready"/>
    <m/>
    <x v="186"/>
    <x v="58"/>
    <n v="0"/>
    <x v="0"/>
    <x v="0"/>
    <n v="0"/>
    <n v="0"/>
    <x v="1128"/>
    <s v="GameCo"/>
    <x v="0"/>
    <n v="3000"/>
    <n v="1"/>
    <n v="3000"/>
    <n v="2250"/>
    <n v="750"/>
    <n v="180"/>
    <s v="Flat Per Ticket"/>
    <n v="210"/>
    <n v="102"/>
    <n v="108"/>
    <m/>
    <n v="2129"/>
    <n v="10278"/>
    <m/>
    <m/>
  </r>
  <r>
    <n v="1131"/>
    <s v="Reimbursment Check Ready"/>
    <m/>
    <x v="184"/>
    <x v="0"/>
    <s v="Melron Inc DBA Mulligans"/>
    <x v="0"/>
    <x v="0"/>
    <n v="0"/>
    <n v="0"/>
    <x v="1129"/>
    <s v="GameCo"/>
    <x v="13"/>
    <n v="9959"/>
    <n v="1"/>
    <n v="9959"/>
    <n v="7840"/>
    <n v="2119"/>
    <n v="597"/>
    <s v="Flat Per Ticket"/>
    <n v="697.13"/>
    <n v="360"/>
    <n v="337.13"/>
    <m/>
    <n v="3205"/>
    <n v="10277"/>
    <m/>
    <m/>
  </r>
  <r>
    <n v="1132"/>
    <s v="Reimbursment Check Ready"/>
    <m/>
    <x v="184"/>
    <x v="0"/>
    <s v="Melron Inc DBA Mulligans"/>
    <x v="0"/>
    <x v="0"/>
    <n v="0"/>
    <n v="0"/>
    <x v="1130"/>
    <s v="GameCo"/>
    <x v="1"/>
    <n v="5520"/>
    <n v="1"/>
    <n v="5520"/>
    <n v="4560"/>
    <n v="960"/>
    <n v="331"/>
    <s v="Flat Per Ticket"/>
    <n v="386.4"/>
    <n v="186"/>
    <n v="200.4"/>
    <m/>
    <n v="3205"/>
    <n v="10276"/>
    <m/>
    <m/>
  </r>
  <r>
    <n v="1133"/>
    <s v="Reimbursment Check Ready"/>
    <m/>
    <x v="184"/>
    <x v="74"/>
    <n v="0"/>
    <x v="0"/>
    <x v="0"/>
    <s v="Combros (GCFF)"/>
    <n v="110.4"/>
    <x v="1131"/>
    <s v="GameCo"/>
    <x v="1"/>
    <n v="5520"/>
    <n v="1"/>
    <n v="5520"/>
    <n v="4560"/>
    <n v="960"/>
    <n v="331"/>
    <s v="Flat Per Ticket"/>
    <n v="386.4"/>
    <n v="186"/>
    <n v="200.4"/>
    <m/>
    <n v="4830"/>
    <n v="10275"/>
    <m/>
    <m/>
  </r>
  <r>
    <n v="1134"/>
    <s v="Reimbursment Check Ready"/>
    <m/>
    <x v="179"/>
    <x v="3"/>
    <n v="0"/>
    <x v="0"/>
    <x v="0"/>
    <s v="M Comella Enterprises"/>
    <n v="82.8"/>
    <x v="1132"/>
    <s v="GameCo"/>
    <x v="1"/>
    <n v="5520"/>
    <n v="1"/>
    <n v="5520"/>
    <n v="4560"/>
    <n v="960"/>
    <n v="331"/>
    <s v="Flat Per Ticket"/>
    <n v="386.4"/>
    <n v="186"/>
    <n v="200.4"/>
    <m/>
    <n v="39270683"/>
    <n v="10274"/>
    <m/>
    <m/>
  </r>
  <r>
    <n v="1135"/>
    <s v="Reimbursment Check Ready"/>
    <m/>
    <x v="187"/>
    <x v="13"/>
    <n v="0"/>
    <x v="2"/>
    <x v="0"/>
    <n v="0"/>
    <n v="0"/>
    <x v="1133"/>
    <s v="GameCo"/>
    <x v="6"/>
    <n v="4560"/>
    <n v="1"/>
    <n v="4560"/>
    <n v="3460"/>
    <n v="1100"/>
    <n v="273"/>
    <s v="Percentage"/>
    <n v="301.60000000000002"/>
    <n v="146"/>
    <n v="110"/>
    <n v="45.6"/>
    <n v="2028"/>
    <n v="7058"/>
    <m/>
    <m/>
  </r>
  <r>
    <n v="1136"/>
    <s v="Reimbursment Check Ready"/>
    <m/>
    <x v="187"/>
    <x v="13"/>
    <n v="0"/>
    <x v="2"/>
    <x v="0"/>
    <n v="0"/>
    <n v="0"/>
    <x v="1134"/>
    <s v="GameCo"/>
    <x v="42"/>
    <n v="4000"/>
    <n v="1"/>
    <n v="4000"/>
    <n v="3000"/>
    <n v="1000"/>
    <n v="240"/>
    <s v="Percentage"/>
    <n v="352"/>
    <n v="212"/>
    <n v="100"/>
    <n v="40"/>
    <n v="2028"/>
    <n v="7057"/>
    <m/>
    <m/>
  </r>
  <r>
    <n v="1137"/>
    <s v="Reimbursment Check Ready"/>
    <m/>
    <x v="187"/>
    <x v="41"/>
    <n v="0"/>
    <x v="2"/>
    <x v="0"/>
    <s v="Greg Brown"/>
    <n v="91.2"/>
    <x v="1135"/>
    <s v="GameCo"/>
    <x v="6"/>
    <n v="4560"/>
    <n v="1"/>
    <n v="4560"/>
    <n v="3460"/>
    <n v="1100"/>
    <n v="273"/>
    <s v="Percentage"/>
    <n v="301.60000000000002"/>
    <n v="146"/>
    <n v="110"/>
    <n v="45.6"/>
    <n v="7837"/>
    <n v="7056"/>
    <m/>
    <m/>
  </r>
  <r>
    <n v="1138"/>
    <s v="Reimbursment Check Ready"/>
    <m/>
    <x v="187"/>
    <x v="41"/>
    <n v="0"/>
    <x v="2"/>
    <x v="0"/>
    <s v="Greg Brown"/>
    <n v="110.4"/>
    <x v="1136"/>
    <s v="GameCo"/>
    <x v="1"/>
    <n v="5520"/>
    <n v="1"/>
    <n v="5520"/>
    <n v="4560"/>
    <n v="960"/>
    <n v="331"/>
    <s v="Percentage"/>
    <n v="337.2"/>
    <n v="186"/>
    <n v="96"/>
    <n v="55.2"/>
    <n v="7837"/>
    <n v="7055"/>
    <m/>
    <m/>
  </r>
  <r>
    <n v="1139"/>
    <s v="Reimbursment Check Ready"/>
    <m/>
    <x v="186"/>
    <x v="2"/>
    <n v="0"/>
    <x v="2"/>
    <x v="0"/>
    <n v="0"/>
    <n v="0"/>
    <x v="1137"/>
    <s v="GameCo"/>
    <x v="0"/>
    <n v="3000"/>
    <n v="1"/>
    <n v="3000"/>
    <n v="2250"/>
    <n v="750"/>
    <n v="180"/>
    <s v="Percentage"/>
    <n v="207"/>
    <n v="102"/>
    <n v="75"/>
    <n v="30"/>
    <n v="39289628"/>
    <n v="7054"/>
    <m/>
    <m/>
  </r>
  <r>
    <n v="1140"/>
    <s v="Reimbursment Check Ready"/>
    <m/>
    <x v="188"/>
    <x v="20"/>
    <n v="0"/>
    <x v="2"/>
    <x v="0"/>
    <n v="0"/>
    <n v="0"/>
    <x v="1138"/>
    <s v="GameCo"/>
    <x v="6"/>
    <n v="4560"/>
    <n v="1"/>
    <n v="4560"/>
    <n v="3460"/>
    <n v="1100"/>
    <n v="273"/>
    <s v="Percentage"/>
    <n v="301.60000000000002"/>
    <n v="146"/>
    <n v="110"/>
    <n v="45.6"/>
    <n v="1119"/>
    <n v="7053"/>
    <m/>
    <m/>
  </r>
  <r>
    <n v="1141"/>
    <s v="Reimbursment Check Ready"/>
    <m/>
    <x v="188"/>
    <x v="23"/>
    <n v="0"/>
    <x v="2"/>
    <x v="0"/>
    <s v="M Comella Enterprises"/>
    <n v="82.8"/>
    <x v="1139"/>
    <s v="GameCo"/>
    <x v="1"/>
    <n v="5520"/>
    <n v="1"/>
    <n v="5520"/>
    <n v="4560"/>
    <n v="960"/>
    <n v="331"/>
    <s v="Percentage"/>
    <n v="337.2"/>
    <n v="186"/>
    <n v="96"/>
    <n v="55.2"/>
    <n v="296"/>
    <n v="7052"/>
    <m/>
    <m/>
  </r>
  <r>
    <n v="1142"/>
    <s v="Reimbursment Check Ready"/>
    <m/>
    <x v="188"/>
    <x v="23"/>
    <n v="0"/>
    <x v="2"/>
    <x v="0"/>
    <s v="M Comella Enterprises"/>
    <n v="45"/>
    <x v="1140"/>
    <s v="GameCo"/>
    <x v="0"/>
    <n v="3000"/>
    <n v="1"/>
    <n v="3000"/>
    <n v="2250"/>
    <n v="750"/>
    <n v="180"/>
    <s v="Percentage"/>
    <n v="207"/>
    <n v="102"/>
    <n v="75"/>
    <n v="30"/>
    <n v="296"/>
    <n v="7051"/>
    <m/>
    <m/>
  </r>
  <r>
    <n v="1143"/>
    <s v="Reimbursment Check Ready"/>
    <m/>
    <x v="183"/>
    <x v="32"/>
    <n v="0"/>
    <x v="2"/>
    <x v="0"/>
    <s v="Combros"/>
    <n v="82.8"/>
    <x v="1141"/>
    <s v="GameCo"/>
    <x v="1"/>
    <n v="5520"/>
    <n v="1"/>
    <n v="5520"/>
    <n v="4560"/>
    <n v="960"/>
    <n v="331"/>
    <s v="Percentage"/>
    <n v="337.2"/>
    <n v="186"/>
    <n v="96"/>
    <n v="55.2"/>
    <n v="39289626"/>
    <n v="7050"/>
    <m/>
    <m/>
  </r>
  <r>
    <n v="1144"/>
    <s v="Reimbursment Check Ready"/>
    <m/>
    <x v="185"/>
    <x v="67"/>
    <n v="0"/>
    <x v="2"/>
    <x v="0"/>
    <n v="0"/>
    <n v="0"/>
    <x v="1142"/>
    <s v="GameCo"/>
    <x v="0"/>
    <n v="3600"/>
    <n v="1"/>
    <n v="3600"/>
    <n v="2895"/>
    <n v="705"/>
    <n v="180"/>
    <s v="Percentage"/>
    <n v="229"/>
    <n v="122"/>
    <n v="71"/>
    <n v="36"/>
    <n v="39289627"/>
    <n v="7049"/>
    <m/>
    <m/>
  </r>
  <r>
    <n v="1145"/>
    <s v="Reimbursment Check Ready"/>
    <m/>
    <x v="178"/>
    <x v="21"/>
    <n v="0"/>
    <x v="2"/>
    <x v="2"/>
    <n v="0"/>
    <n v="0"/>
    <x v="1143"/>
    <s v="GameCo"/>
    <x v="0"/>
    <n v="3000"/>
    <n v="1"/>
    <n v="3000"/>
    <n v="2250"/>
    <n v="750"/>
    <n v="180"/>
    <s v="Percentage"/>
    <n v="207"/>
    <n v="102"/>
    <n v="75"/>
    <n v="30"/>
    <n v="4087"/>
    <n v="7048"/>
    <m/>
    <m/>
  </r>
  <r>
    <n v="1146"/>
    <s v="Reimbursment Check Ready"/>
    <m/>
    <x v="178"/>
    <x v="21"/>
    <n v="0"/>
    <x v="2"/>
    <x v="2"/>
    <n v="0"/>
    <n v="0"/>
    <x v="1144"/>
    <s v="GameCo"/>
    <x v="73"/>
    <n v="6320"/>
    <n v="1"/>
    <n v="6320"/>
    <n v="4745"/>
    <n v="1575"/>
    <n v="379"/>
    <s v="Percentage"/>
    <n v="433.2"/>
    <n v="212"/>
    <n v="158"/>
    <n v="63.2"/>
    <n v="4087"/>
    <n v="7047"/>
    <m/>
    <m/>
  </r>
  <r>
    <n v="1147"/>
    <s v="Reimbursment Check Ready"/>
    <m/>
    <x v="178"/>
    <x v="22"/>
    <n v="0"/>
    <x v="2"/>
    <x v="2"/>
    <n v="0"/>
    <n v="0"/>
    <x v="1145"/>
    <s v="GameCo"/>
    <x v="80"/>
    <n v="6320"/>
    <n v="1"/>
    <n v="6320"/>
    <n v="4745"/>
    <n v="1575"/>
    <n v="379"/>
    <s v="Percentage"/>
    <n v="433.2"/>
    <n v="212"/>
    <n v="158"/>
    <n v="63.2"/>
    <n v="5353"/>
    <n v="7046"/>
    <m/>
    <m/>
  </r>
  <r>
    <n v="1148"/>
    <s v="Reimbursment Check Ready"/>
    <m/>
    <x v="178"/>
    <x v="22"/>
    <n v="0"/>
    <x v="2"/>
    <x v="2"/>
    <n v="0"/>
    <n v="0"/>
    <x v="1146"/>
    <s v="GameCo"/>
    <x v="0"/>
    <n v="3000"/>
    <n v="1"/>
    <n v="3000"/>
    <n v="2250"/>
    <n v="750"/>
    <n v="180"/>
    <s v="Percentage"/>
    <n v="207"/>
    <n v="102"/>
    <n v="75"/>
    <n v="30"/>
    <n v="5353"/>
    <n v="7045"/>
    <m/>
    <m/>
  </r>
  <r>
    <n v="1149"/>
    <s v="Reimbursment Check Ready"/>
    <m/>
    <x v="183"/>
    <x v="45"/>
    <n v="0"/>
    <x v="2"/>
    <x v="0"/>
    <n v="0"/>
    <n v="0"/>
    <x v="1147"/>
    <s v="Bingo Boss"/>
    <x v="59"/>
    <n v="5628"/>
    <n v="1"/>
    <n v="5628"/>
    <n v="4528"/>
    <n v="1100"/>
    <n v="337"/>
    <s v="Percentage"/>
    <n v="412.04"/>
    <n v="245.76"/>
    <n v="110"/>
    <n v="56.28"/>
    <n v="3687"/>
    <n v="7044"/>
    <m/>
    <m/>
  </r>
  <r>
    <n v="1150"/>
    <s v="Reimbursment Check Ready"/>
    <m/>
    <x v="183"/>
    <x v="45"/>
    <n v="0"/>
    <x v="2"/>
    <x v="0"/>
    <n v="0"/>
    <n v="0"/>
    <x v="1148"/>
    <s v="GameCo"/>
    <x v="76"/>
    <n v="6320"/>
    <n v="1"/>
    <n v="6320"/>
    <n v="4745"/>
    <n v="1575"/>
    <n v="379"/>
    <s v="Percentage"/>
    <n v="433.2"/>
    <n v="212"/>
    <n v="158"/>
    <n v="63.2"/>
    <n v="3687"/>
    <n v="7043"/>
    <m/>
    <m/>
  </r>
  <r>
    <n v="1151"/>
    <s v="Reimbursment Check Ready"/>
    <m/>
    <x v="183"/>
    <x v="71"/>
    <n v="0"/>
    <x v="2"/>
    <x v="0"/>
    <n v="0"/>
    <n v="0"/>
    <x v="1149"/>
    <s v="GameCo"/>
    <x v="1"/>
    <n v="5520"/>
    <n v="1"/>
    <n v="5520"/>
    <n v="4560"/>
    <n v="960"/>
    <n v="331"/>
    <s v="Percentage"/>
    <n v="337.2"/>
    <n v="186"/>
    <n v="96"/>
    <n v="55.2"/>
    <n v="1142"/>
    <n v="7042"/>
    <m/>
    <m/>
  </r>
  <r>
    <n v="1152"/>
    <s v="Reimbursment Check Ready"/>
    <m/>
    <x v="185"/>
    <x v="37"/>
    <n v="0"/>
    <x v="2"/>
    <x v="0"/>
    <s v="M Comella Enterprises"/>
    <n v="82.8"/>
    <x v="1150"/>
    <s v="GameCo"/>
    <x v="1"/>
    <n v="5520"/>
    <n v="1"/>
    <n v="5520"/>
    <n v="4560"/>
    <n v="960"/>
    <n v="331"/>
    <s v="Percentage"/>
    <n v="337.2"/>
    <n v="186"/>
    <n v="96"/>
    <n v="55.2"/>
    <n v="6689"/>
    <n v="7041"/>
    <m/>
    <m/>
  </r>
  <r>
    <n v="1153"/>
    <s v="Reimbursment Check Ready"/>
    <m/>
    <x v="185"/>
    <x v="37"/>
    <n v="0"/>
    <x v="2"/>
    <x v="0"/>
    <s v="M Comella Enterprises"/>
    <n v="45"/>
    <x v="1151"/>
    <s v="GameCo"/>
    <x v="0"/>
    <n v="3000"/>
    <n v="1"/>
    <n v="3000"/>
    <n v="2250"/>
    <n v="750"/>
    <n v="180"/>
    <s v="Percentage"/>
    <n v="207"/>
    <n v="102"/>
    <n v="75"/>
    <n v="30"/>
    <n v="6689"/>
    <n v="7040"/>
    <m/>
    <m/>
  </r>
  <r>
    <n v="1154"/>
    <s v="Reimbursment Check Ready"/>
    <m/>
    <x v="179"/>
    <x v="23"/>
    <n v="0"/>
    <x v="2"/>
    <x v="0"/>
    <s v="M Comella Enterprises"/>
    <n v="45"/>
    <x v="1152"/>
    <s v="GameCo"/>
    <x v="0"/>
    <n v="3000"/>
    <n v="1"/>
    <n v="3000"/>
    <n v="2250"/>
    <n v="750"/>
    <n v="180"/>
    <s v="Percentage"/>
    <n v="207"/>
    <n v="102"/>
    <n v="75"/>
    <n v="30"/>
    <n v="295"/>
    <n v="7039"/>
    <m/>
    <m/>
  </r>
  <r>
    <n v="1155"/>
    <s v="Reimbursment Check Ready"/>
    <m/>
    <x v="179"/>
    <x v="13"/>
    <n v="0"/>
    <x v="2"/>
    <x v="0"/>
    <n v="0"/>
    <n v="0"/>
    <x v="1153"/>
    <s v="GameCo"/>
    <x v="28"/>
    <n v="4000"/>
    <n v="1"/>
    <n v="4000"/>
    <n v="3000"/>
    <n v="1000"/>
    <n v="240"/>
    <s v="Percentage"/>
    <n v="274"/>
    <n v="134"/>
    <n v="100"/>
    <n v="40"/>
    <n v="2021"/>
    <n v="7038"/>
    <m/>
    <m/>
  </r>
  <r>
    <n v="1156"/>
    <s v="Reimbursment Check Ready"/>
    <m/>
    <x v="179"/>
    <x v="13"/>
    <n v="0"/>
    <x v="2"/>
    <x v="0"/>
    <n v="0"/>
    <n v="0"/>
    <x v="1154"/>
    <s v="GameCo"/>
    <x v="6"/>
    <n v="4560"/>
    <n v="1"/>
    <n v="4560"/>
    <n v="3460"/>
    <n v="1100"/>
    <n v="273"/>
    <s v="Percentage"/>
    <n v="301.60000000000002"/>
    <n v="146"/>
    <n v="110"/>
    <n v="45.6"/>
    <n v="2021"/>
    <n v="7037"/>
    <m/>
    <m/>
  </r>
  <r>
    <n v="1157"/>
    <s v="Reimbursment Check Ready"/>
    <m/>
    <x v="180"/>
    <x v="24"/>
    <n v="0"/>
    <x v="2"/>
    <x v="0"/>
    <n v="0"/>
    <n v="0"/>
    <x v="1155"/>
    <s v="GameCo"/>
    <x v="1"/>
    <n v="5520"/>
    <n v="1"/>
    <n v="5520"/>
    <n v="4560"/>
    <n v="960"/>
    <n v="331"/>
    <s v="Percentage"/>
    <n v="337.2"/>
    <n v="186"/>
    <n v="96"/>
    <n v="55.2"/>
    <n v="39256127"/>
    <n v="7036"/>
    <m/>
    <m/>
  </r>
  <r>
    <n v="1158"/>
    <s v="Reimbursment Check Ready"/>
    <m/>
    <x v="189"/>
    <x v="62"/>
    <n v="0"/>
    <x v="4"/>
    <x v="0"/>
    <n v="0"/>
    <n v="0"/>
    <x v="1156"/>
    <s v="Bingo Boss"/>
    <x v="3"/>
    <n v="5460"/>
    <n v="1"/>
    <n v="5460"/>
    <n v="4500"/>
    <n v="960"/>
    <n v="327"/>
    <s v="Flat Per Ticket"/>
    <n v="436.8"/>
    <n v="281.19"/>
    <n v="155.61000000000001"/>
    <m/>
    <n v="4498"/>
    <n v="8508"/>
    <m/>
    <m/>
  </r>
  <r>
    <n v="1159"/>
    <s v="Reimbursment Check Ready"/>
    <m/>
    <x v="185"/>
    <x v="30"/>
    <n v="0"/>
    <x v="4"/>
    <x v="0"/>
    <s v="Combros"/>
    <n v="82.8"/>
    <x v="1157"/>
    <s v="GameCo"/>
    <x v="1"/>
    <n v="5520"/>
    <n v="1"/>
    <n v="5520"/>
    <n v="4560"/>
    <n v="960"/>
    <n v="331"/>
    <s v="Flat Per Ticket"/>
    <n v="386.4"/>
    <n v="186"/>
    <n v="200.4"/>
    <m/>
    <n v="2844"/>
    <n v="8507"/>
    <m/>
    <m/>
  </r>
  <r>
    <n v="1160"/>
    <s v="Reimbursment Check Ready"/>
    <m/>
    <x v="190"/>
    <x v="12"/>
    <n v="0"/>
    <x v="5"/>
    <x v="0"/>
    <s v="Combros"/>
    <n v="182.7"/>
    <x v="1158"/>
    <s v="Bingo Boss"/>
    <x v="96"/>
    <n v="12180"/>
    <n v="1"/>
    <n v="12180"/>
    <n v="9800"/>
    <n v="2380"/>
    <n v="730"/>
    <s v="Flat Per Ticket"/>
    <n v="974.4"/>
    <n v="509.93"/>
    <n v="464.47"/>
    <m/>
    <n v="2954"/>
    <n v="1227"/>
    <m/>
    <m/>
  </r>
  <r>
    <n v="1161"/>
    <s v="Reimbursment Check Ready"/>
    <m/>
    <x v="184"/>
    <x v="19"/>
    <n v="0"/>
    <x v="5"/>
    <x v="0"/>
    <s v="M Comella Enterprises"/>
    <n v="82.8"/>
    <x v="1159"/>
    <s v="GameCo"/>
    <x v="1"/>
    <n v="5520"/>
    <n v="1"/>
    <n v="5520"/>
    <n v="4560"/>
    <n v="960"/>
    <n v="331"/>
    <s v="Flat Per Ticket"/>
    <n v="386.4"/>
    <n v="186"/>
    <n v="200.4"/>
    <m/>
    <n v="3476"/>
    <n v="1226"/>
    <m/>
    <m/>
  </r>
  <r>
    <n v="1162"/>
    <s v="Reimbursment Check Ready"/>
    <m/>
    <x v="185"/>
    <x v="16"/>
    <n v="0"/>
    <x v="5"/>
    <x v="0"/>
    <s v="M Comella Enterprises"/>
    <n v="94.8"/>
    <x v="1160"/>
    <s v="GameCo"/>
    <x v="31"/>
    <n v="6320"/>
    <n v="1"/>
    <n v="6320"/>
    <n v="4745"/>
    <n v="1575"/>
    <n v="379"/>
    <s v="Flat Per Ticket"/>
    <n v="442.4"/>
    <n v="212"/>
    <n v="230.4"/>
    <m/>
    <n v="8639"/>
    <n v="1225"/>
    <m/>
    <m/>
  </r>
  <r>
    <n v="1163"/>
    <s v="Reimbursment Check Ready"/>
    <m/>
    <x v="185"/>
    <x v="14"/>
    <n v="0"/>
    <x v="5"/>
    <x v="0"/>
    <s v="M Comella Enterprises"/>
    <n v="94.8"/>
    <x v="1161"/>
    <s v="GameCo"/>
    <x v="2"/>
    <n v="6320"/>
    <n v="1"/>
    <n v="6320"/>
    <n v="4745"/>
    <n v="1575"/>
    <n v="379"/>
    <s v="Flat Per Ticket"/>
    <n v="442.4"/>
    <n v="212"/>
    <n v="230.4"/>
    <m/>
    <n v="10078"/>
    <n v="1224"/>
    <m/>
    <m/>
  </r>
  <r>
    <n v="1164"/>
    <s v="Reimbursment Check Ready"/>
    <m/>
    <x v="185"/>
    <x v="14"/>
    <n v="0"/>
    <x v="5"/>
    <x v="0"/>
    <s v="M Comella Enterprises"/>
    <n v="94.8"/>
    <x v="1162"/>
    <s v="GameCo"/>
    <x v="19"/>
    <n v="6320"/>
    <n v="1"/>
    <n v="6320"/>
    <n v="4745"/>
    <n v="1575"/>
    <n v="379"/>
    <s v="Flat Per Ticket"/>
    <n v="442.4"/>
    <n v="212"/>
    <n v="230.4"/>
    <m/>
    <n v="10078"/>
    <n v="1223"/>
    <m/>
    <m/>
  </r>
  <r>
    <n v="1165"/>
    <s v="Reimbursment Check Ready"/>
    <m/>
    <x v="191"/>
    <x v="19"/>
    <n v="0"/>
    <x v="5"/>
    <x v="0"/>
    <s v="M Comella Enterprises"/>
    <n v="82.8"/>
    <x v="1163"/>
    <s v="GameCo"/>
    <x v="1"/>
    <n v="5520"/>
    <n v="1"/>
    <n v="5520"/>
    <n v="4560"/>
    <n v="960"/>
    <n v="331"/>
    <s v="Flat Per Ticket"/>
    <n v="386.4"/>
    <n v="186"/>
    <n v="200.4"/>
    <m/>
    <n v="3452"/>
    <n v="1222"/>
    <m/>
    <m/>
  </r>
  <r>
    <n v="1166"/>
    <s v="Reimbursment Check Ready"/>
    <m/>
    <x v="184"/>
    <x v="25"/>
    <n v="0"/>
    <x v="8"/>
    <x v="0"/>
    <n v="0"/>
    <n v="0"/>
    <x v="969"/>
    <s v="GameCo"/>
    <x v="1"/>
    <n v="5520"/>
    <n v="1"/>
    <n v="5520"/>
    <n v="4560"/>
    <n v="960"/>
    <n v="331"/>
    <s v="Flat Per Ticket"/>
    <n v="386.4"/>
    <n v="186"/>
    <n v="200.4"/>
    <m/>
    <n v="39289623"/>
    <n v="9047"/>
    <m/>
    <m/>
  </r>
  <r>
    <n v="1167"/>
    <s v="Reimbursment Check Ready"/>
    <m/>
    <x v="184"/>
    <x v="25"/>
    <n v="0"/>
    <x v="8"/>
    <x v="0"/>
    <n v="0"/>
    <n v="0"/>
    <x v="1164"/>
    <s v="GameCo"/>
    <x v="80"/>
    <n v="6320"/>
    <n v="1"/>
    <n v="6320"/>
    <n v="4745"/>
    <n v="1575"/>
    <n v="379"/>
    <s v="Flat Per Ticket"/>
    <n v="442.4"/>
    <n v="212"/>
    <n v="230.4"/>
    <m/>
    <n v="39289629"/>
    <n v="9046"/>
    <m/>
    <m/>
  </r>
  <r>
    <n v="1168"/>
    <s v="Reimbursment Check Ready"/>
    <m/>
    <x v="184"/>
    <x v="24"/>
    <n v="0"/>
    <x v="8"/>
    <x v="0"/>
    <n v="0"/>
    <n v="0"/>
    <x v="1165"/>
    <s v="GameCo"/>
    <x v="1"/>
    <n v="5520"/>
    <n v="1"/>
    <n v="5520"/>
    <n v="4560"/>
    <n v="960"/>
    <n v="331"/>
    <s v="Flat Per Ticket"/>
    <n v="386.4"/>
    <n v="186"/>
    <n v="200.4"/>
    <m/>
    <n v="39289624"/>
    <n v="9045"/>
    <m/>
    <m/>
  </r>
  <r>
    <n v="1169"/>
    <s v="Location Paid"/>
    <m/>
    <x v="192"/>
    <x v="20"/>
    <n v="0"/>
    <x v="2"/>
    <x v="0"/>
    <n v="0"/>
    <n v="0"/>
    <x v="1166"/>
    <s v="GameCo"/>
    <x v="6"/>
    <n v="4560"/>
    <n v="1"/>
    <n v="4560"/>
    <n v="3460"/>
    <n v="1100"/>
    <n v="273"/>
    <s v="Percentage"/>
    <n v="301.60000000000002"/>
    <n v="146"/>
    <n v="110"/>
    <n v="45.6"/>
    <n v="1126"/>
    <m/>
    <m/>
    <m/>
  </r>
  <r>
    <n v="1170"/>
    <s v="Location Paid"/>
    <m/>
    <x v="193"/>
    <x v="18"/>
    <n v="0"/>
    <x v="2"/>
    <x v="0"/>
    <s v="M Comella Enterprises"/>
    <n v="82.8"/>
    <x v="1167"/>
    <s v="GameCo"/>
    <x v="1"/>
    <n v="5520"/>
    <n v="1"/>
    <n v="5520"/>
    <n v="4560"/>
    <n v="960"/>
    <n v="331"/>
    <s v="Percentage"/>
    <n v="337.2"/>
    <n v="186"/>
    <n v="96"/>
    <n v="55.2"/>
    <n v="39337305"/>
    <m/>
    <m/>
    <m/>
  </r>
  <r>
    <n v="1171"/>
    <s v="Location Paid"/>
    <m/>
    <x v="193"/>
    <x v="32"/>
    <n v="0"/>
    <x v="2"/>
    <x v="0"/>
    <s v="Combros"/>
    <n v="82.8"/>
    <x v="1168"/>
    <s v="GameCo"/>
    <x v="1"/>
    <n v="5520"/>
    <n v="1"/>
    <n v="5520"/>
    <n v="4560"/>
    <n v="960"/>
    <n v="331"/>
    <s v="Percentage"/>
    <n v="337.2"/>
    <n v="186"/>
    <n v="96"/>
    <n v="55.2"/>
    <n v="39337306"/>
    <m/>
    <m/>
    <m/>
  </r>
  <r>
    <n v="1172"/>
    <s v="Location Paid"/>
    <m/>
    <x v="193"/>
    <x v="32"/>
    <n v="0"/>
    <x v="2"/>
    <x v="0"/>
    <s v="Combros"/>
    <n v="94.8"/>
    <x v="1169"/>
    <s v="GameCo"/>
    <x v="82"/>
    <n v="6320"/>
    <n v="1"/>
    <n v="6320"/>
    <n v="4745"/>
    <n v="1575"/>
    <n v="379"/>
    <s v="Percentage"/>
    <n v="433.2"/>
    <n v="212"/>
    <n v="158"/>
    <n v="63.2"/>
    <n v="39337307"/>
    <m/>
    <m/>
    <m/>
  </r>
  <r>
    <n v="1173"/>
    <s v="Location Paid"/>
    <m/>
    <x v="193"/>
    <x v="77"/>
    <n v="0"/>
    <x v="2"/>
    <x v="0"/>
    <s v="B and B Music"/>
    <n v="81.900000000000006"/>
    <x v="1170"/>
    <s v="Bingo Boss"/>
    <x v="3"/>
    <n v="5460"/>
    <n v="1"/>
    <n v="5460"/>
    <n v="4500"/>
    <n v="960"/>
    <n v="327"/>
    <s v="Percentage"/>
    <n v="431.79"/>
    <n v="281.19"/>
    <n v="96"/>
    <n v="54.6"/>
    <n v="634"/>
    <m/>
    <m/>
    <m/>
  </r>
  <r>
    <n v="1174"/>
    <s v="Location Paid"/>
    <m/>
    <x v="194"/>
    <x v="67"/>
    <n v="0"/>
    <x v="2"/>
    <x v="0"/>
    <n v="0"/>
    <n v="0"/>
    <x v="1171"/>
    <s v="GameCo"/>
    <x v="0"/>
    <n v="3600"/>
    <n v="1"/>
    <n v="3600"/>
    <n v="2895"/>
    <n v="705"/>
    <n v="216"/>
    <s v="Percentage"/>
    <n v="229"/>
    <n v="122"/>
    <n v="71"/>
    <n v="36"/>
    <n v="39333475"/>
    <m/>
    <m/>
    <m/>
  </r>
  <r>
    <n v="1175"/>
    <s v="Location Paid"/>
    <m/>
    <x v="194"/>
    <x v="4"/>
    <n v="0"/>
    <x v="2"/>
    <x v="0"/>
    <n v="0"/>
    <n v="0"/>
    <x v="1172"/>
    <s v="GameCo"/>
    <x v="88"/>
    <n v="4000"/>
    <n v="1"/>
    <n v="4000"/>
    <n v="3002"/>
    <n v="998"/>
    <n v="240"/>
    <s v="Percentage"/>
    <n v="274"/>
    <n v="134"/>
    <n v="100"/>
    <n v="40"/>
    <n v="2735"/>
    <m/>
    <m/>
    <m/>
  </r>
  <r>
    <n v="1176"/>
    <s v="Location Paid"/>
    <m/>
    <x v="194"/>
    <x v="4"/>
    <n v="0"/>
    <x v="2"/>
    <x v="0"/>
    <n v="0"/>
    <n v="0"/>
    <x v="1173"/>
    <s v="GameCo"/>
    <x v="90"/>
    <n v="4000"/>
    <n v="1"/>
    <n v="4000"/>
    <n v="3002"/>
    <n v="998"/>
    <n v="240"/>
    <s v="Percentage"/>
    <n v="274"/>
    <n v="134"/>
    <n v="100"/>
    <n v="40"/>
    <n v="2735"/>
    <m/>
    <m/>
    <m/>
  </r>
  <r>
    <n v="1177"/>
    <s v="Location Paid"/>
    <m/>
    <x v="187"/>
    <x v="23"/>
    <n v="0"/>
    <x v="2"/>
    <x v="0"/>
    <s v="M Comella Enterprises"/>
    <n v="45"/>
    <x v="1174"/>
    <s v="GameCo"/>
    <x v="0"/>
    <n v="3000"/>
    <n v="1"/>
    <n v="3000"/>
    <n v="2250"/>
    <n v="750"/>
    <n v="180"/>
    <s v="Percentage"/>
    <n v="207"/>
    <n v="102"/>
    <n v="75"/>
    <n v="30"/>
    <n v="297"/>
    <m/>
    <m/>
    <m/>
  </r>
  <r>
    <n v="1178"/>
    <s v="Location Paid"/>
    <m/>
    <x v="187"/>
    <x v="23"/>
    <n v="0"/>
    <x v="2"/>
    <x v="0"/>
    <s v="M Comella Enterprises"/>
    <n v="82.8"/>
    <x v="1175"/>
    <s v="GameCo"/>
    <x v="1"/>
    <n v="5520"/>
    <n v="1"/>
    <n v="5520"/>
    <n v="4560"/>
    <n v="960"/>
    <n v="331"/>
    <s v="Percentage"/>
    <n v="337.2"/>
    <n v="186"/>
    <n v="96"/>
    <n v="55.2"/>
    <n v="297"/>
    <m/>
    <m/>
    <m/>
  </r>
  <r>
    <n v="1179"/>
    <s v="Location Paid"/>
    <m/>
    <x v="187"/>
    <x v="5"/>
    <n v="0"/>
    <x v="2"/>
    <x v="0"/>
    <s v="B and B Music"/>
    <n v="94.8"/>
    <x v="1176"/>
    <s v="GameCo"/>
    <x v="22"/>
    <n v="6320"/>
    <n v="1"/>
    <n v="6320"/>
    <n v="4945"/>
    <n v="1375"/>
    <n v="379"/>
    <s v="Percentage"/>
    <n v="413.2"/>
    <n v="212"/>
    <n v="138"/>
    <n v="63.2"/>
    <n v="39323000"/>
    <m/>
    <m/>
    <m/>
  </r>
  <r>
    <n v="1180"/>
    <s v="Location Paid"/>
    <m/>
    <x v="187"/>
    <x v="5"/>
    <n v="0"/>
    <x v="2"/>
    <x v="0"/>
    <s v="B and B Music"/>
    <n v="69.3"/>
    <x v="1177"/>
    <s v="Bingo Boss"/>
    <x v="16"/>
    <n v="4620"/>
    <n v="1"/>
    <n v="4620"/>
    <n v="3720"/>
    <n v="900"/>
    <n v="277"/>
    <s v="Percentage"/>
    <n v="374.13"/>
    <n v="237.93"/>
    <n v="90"/>
    <n v="46.2"/>
    <n v="39323001"/>
    <m/>
    <m/>
    <m/>
  </r>
  <r>
    <n v="1181"/>
    <s v="Location Paid"/>
    <m/>
    <x v="187"/>
    <x v="25"/>
    <n v="0"/>
    <x v="2"/>
    <x v="0"/>
    <n v="0"/>
    <n v="0"/>
    <x v="1178"/>
    <s v="GameCo"/>
    <x v="27"/>
    <n v="6320"/>
    <n v="1"/>
    <n v="6320"/>
    <n v="4745"/>
    <n v="1575"/>
    <n v="379"/>
    <s v="Percentage"/>
    <n v="433.2"/>
    <n v="212"/>
    <n v="158"/>
    <n v="63.2"/>
    <n v="39323002"/>
    <m/>
    <m/>
    <m/>
  </r>
  <r>
    <n v="1182"/>
    <s v="Location Paid"/>
    <m/>
    <x v="187"/>
    <x v="25"/>
    <n v="0"/>
    <x v="2"/>
    <x v="0"/>
    <n v="0"/>
    <n v="0"/>
    <x v="1179"/>
    <s v="GameCo"/>
    <x v="1"/>
    <n v="5520"/>
    <n v="1"/>
    <n v="5520"/>
    <n v="4560"/>
    <n v="960"/>
    <n v="331"/>
    <s v="Percentage"/>
    <n v="337.2"/>
    <n v="186"/>
    <n v="96"/>
    <n v="55.2"/>
    <n v="39322997"/>
    <m/>
    <m/>
    <m/>
  </r>
  <r>
    <n v="1183"/>
    <s v="Location Paid"/>
    <m/>
    <x v="187"/>
    <x v="25"/>
    <n v="0"/>
    <x v="2"/>
    <x v="0"/>
    <n v="0"/>
    <n v="0"/>
    <x v="1180"/>
    <s v="GameCo"/>
    <x v="1"/>
    <n v="5520"/>
    <n v="1"/>
    <n v="5520"/>
    <n v="4560"/>
    <n v="960"/>
    <n v="331"/>
    <s v="Percentage"/>
    <n v="337.2"/>
    <n v="186"/>
    <n v="96"/>
    <n v="55.2"/>
    <n v="39322996"/>
    <m/>
    <m/>
    <m/>
  </r>
  <r>
    <n v="1184"/>
    <s v="Location Paid"/>
    <m/>
    <x v="187"/>
    <x v="24"/>
    <n v="0"/>
    <x v="2"/>
    <x v="0"/>
    <n v="0"/>
    <n v="0"/>
    <x v="1181"/>
    <s v="GameCo"/>
    <x v="22"/>
    <n v="6320"/>
    <n v="1"/>
    <n v="6320"/>
    <n v="4745"/>
    <n v="1575"/>
    <n v="379"/>
    <s v="Percentage"/>
    <n v="433.2"/>
    <n v="212"/>
    <n v="158"/>
    <n v="63.2"/>
    <n v="39333472"/>
    <m/>
    <m/>
    <m/>
  </r>
  <r>
    <n v="1185"/>
    <s v="Location Paid"/>
    <m/>
    <x v="187"/>
    <x v="24"/>
    <n v="0"/>
    <x v="2"/>
    <x v="0"/>
    <n v="0"/>
    <n v="0"/>
    <x v="1182"/>
    <s v="GameCo"/>
    <x v="1"/>
    <n v="5520"/>
    <n v="1"/>
    <n v="5520"/>
    <n v="4560"/>
    <n v="960"/>
    <n v="331"/>
    <s v="Percentage"/>
    <n v="337.2"/>
    <n v="186"/>
    <n v="96"/>
    <n v="55.2"/>
    <n v="39333470"/>
    <m/>
    <m/>
    <m/>
  </r>
  <r>
    <n v="1186"/>
    <s v="Location Paid"/>
    <m/>
    <x v="187"/>
    <x v="9"/>
    <n v="0"/>
    <x v="2"/>
    <x v="0"/>
    <s v="B and B Music"/>
    <n v="60"/>
    <x v="1183"/>
    <s v="GameCo"/>
    <x v="88"/>
    <n v="4000"/>
    <n v="1"/>
    <n v="4000"/>
    <n v="3102"/>
    <n v="898"/>
    <n v="240"/>
    <s v="Percentage"/>
    <n v="264"/>
    <n v="134"/>
    <n v="90"/>
    <n v="40"/>
    <n v="5229"/>
    <m/>
    <m/>
    <m/>
  </r>
  <r>
    <n v="1187"/>
    <s v="Location Paid"/>
    <m/>
    <x v="187"/>
    <x v="7"/>
    <n v="0"/>
    <x v="2"/>
    <x v="0"/>
    <s v="Greg Brown"/>
    <n v="80"/>
    <x v="1184"/>
    <s v="GameCo"/>
    <x v="92"/>
    <n v="4000"/>
    <n v="1"/>
    <n v="4000"/>
    <n v="3102"/>
    <n v="898"/>
    <n v="240"/>
    <s v="Percentage"/>
    <n v="264"/>
    <n v="134"/>
    <n v="90"/>
    <n v="40"/>
    <n v="5229"/>
    <m/>
    <m/>
    <m/>
  </r>
  <r>
    <n v="1188"/>
    <s v="Location Paid"/>
    <m/>
    <x v="195"/>
    <x v="67"/>
    <n v="0"/>
    <x v="2"/>
    <x v="0"/>
    <n v="0"/>
    <n v="0"/>
    <x v="1185"/>
    <s v="GameCo"/>
    <x v="0"/>
    <n v="3000"/>
    <n v="1"/>
    <n v="3000"/>
    <n v="2250"/>
    <n v="750"/>
    <n v="180"/>
    <s v="Percentage"/>
    <n v="207"/>
    <n v="102"/>
    <n v="75"/>
    <n v="30"/>
    <n v="39333474"/>
    <m/>
    <m/>
    <m/>
  </r>
  <r>
    <n v="1189"/>
    <s v="Location Paid"/>
    <m/>
    <x v="196"/>
    <x v="38"/>
    <n v="0"/>
    <x v="0"/>
    <x v="0"/>
    <n v="0"/>
    <n v="0"/>
    <x v="1186"/>
    <s v="GameCo"/>
    <x v="13"/>
    <n v="9959"/>
    <n v="1"/>
    <n v="9959"/>
    <n v="7840"/>
    <n v="2119"/>
    <n v="597"/>
    <s v="Flat Per Ticket"/>
    <n v="697.13"/>
    <n v="360"/>
    <n v="337.13"/>
    <m/>
    <n v="6947"/>
    <m/>
    <m/>
    <m/>
  </r>
  <r>
    <n v="1190"/>
    <s v="Location Paid"/>
    <m/>
    <x v="196"/>
    <x v="38"/>
    <n v="0"/>
    <x v="0"/>
    <x v="0"/>
    <n v="0"/>
    <n v="0"/>
    <x v="1187"/>
    <s v="GameCo"/>
    <x v="73"/>
    <n v="6320"/>
    <n v="1"/>
    <n v="6320"/>
    <n v="4745"/>
    <n v="1575"/>
    <n v="379"/>
    <s v="Flat Per Ticket"/>
    <n v="442.4"/>
    <n v="212"/>
    <n v="230.4"/>
    <m/>
    <n v="6947"/>
    <m/>
    <m/>
    <m/>
  </r>
  <r>
    <n v="1191"/>
    <s v="Location Paid"/>
    <m/>
    <x v="196"/>
    <x v="38"/>
    <n v="0"/>
    <x v="0"/>
    <x v="0"/>
    <n v="0"/>
    <n v="0"/>
    <x v="1188"/>
    <s v="GameCo"/>
    <x v="1"/>
    <n v="5520"/>
    <n v="1"/>
    <n v="5520"/>
    <n v="4560"/>
    <n v="960"/>
    <n v="331"/>
    <s v="Flat Per Ticket"/>
    <n v="386.4"/>
    <n v="186"/>
    <n v="200.4"/>
    <m/>
    <n v="6947"/>
    <m/>
    <m/>
    <m/>
  </r>
  <r>
    <n v="1192"/>
    <s v="Location Paid"/>
    <m/>
    <x v="192"/>
    <x v="0"/>
    <s v="Melron Inc DBA Mulligans"/>
    <x v="0"/>
    <x v="0"/>
    <n v="0"/>
    <n v="0"/>
    <x v="1189"/>
    <s v="GameCo"/>
    <x v="13"/>
    <n v="9959"/>
    <n v="1"/>
    <n v="9959"/>
    <n v="7840"/>
    <n v="2119"/>
    <n v="597"/>
    <s v="Flat Per Ticket"/>
    <n v="697.13"/>
    <n v="360"/>
    <n v="337.13"/>
    <m/>
    <n v="3233"/>
    <m/>
    <m/>
    <m/>
  </r>
  <r>
    <n v="1193"/>
    <s v="Location Paid"/>
    <m/>
    <x v="192"/>
    <x v="0"/>
    <s v="Melron Inc DBA Mulligans"/>
    <x v="0"/>
    <x v="0"/>
    <n v="0"/>
    <n v="0"/>
    <x v="1190"/>
    <s v="GameCo"/>
    <x v="1"/>
    <n v="5520"/>
    <n v="1"/>
    <n v="5520"/>
    <n v="4560"/>
    <n v="960"/>
    <n v="331"/>
    <s v="Flat Per Ticket"/>
    <n v="386.4"/>
    <n v="186"/>
    <n v="200.4"/>
    <m/>
    <n v="3233"/>
    <m/>
    <m/>
    <m/>
  </r>
  <r>
    <n v="1194"/>
    <s v="Location Paid"/>
    <m/>
    <x v="192"/>
    <x v="0"/>
    <s v="Melron Inc DBA Mulligans"/>
    <x v="0"/>
    <x v="0"/>
    <n v="0"/>
    <n v="0"/>
    <x v="1191"/>
    <s v="GameCo"/>
    <x v="73"/>
    <n v="6320"/>
    <n v="1"/>
    <n v="6320"/>
    <n v="4745"/>
    <n v="1575"/>
    <n v="379"/>
    <s v="Flat Per Ticket"/>
    <n v="442.4"/>
    <n v="212"/>
    <n v="230.4"/>
    <m/>
    <n v="3233"/>
    <m/>
    <m/>
    <m/>
  </r>
  <r>
    <n v="1195"/>
    <s v="Location Paid"/>
    <m/>
    <x v="187"/>
    <x v="68"/>
    <n v="0"/>
    <x v="0"/>
    <x v="0"/>
    <s v="B and B Music"/>
    <n v="60"/>
    <x v="1192"/>
    <s v="GameCo"/>
    <x v="93"/>
    <n v="4000"/>
    <n v="1"/>
    <n v="4000"/>
    <n v="3102"/>
    <n v="898"/>
    <n v="240"/>
    <s v="Flat Per Ticket"/>
    <n v="280"/>
    <n v="134"/>
    <n v="146"/>
    <m/>
    <n v="5230"/>
    <m/>
    <m/>
    <m/>
  </r>
  <r>
    <n v="1196"/>
    <s v="Location Paid"/>
    <m/>
    <x v="194"/>
    <x v="80"/>
    <n v="0"/>
    <x v="0"/>
    <x v="0"/>
    <n v="0"/>
    <n v="0"/>
    <x v="1193"/>
    <s v="Bingo Boss"/>
    <x v="97"/>
    <n v="4200"/>
    <n v="10"/>
    <n v="42000"/>
    <n v="35750"/>
    <n v="6250"/>
    <n v="2520"/>
    <s v="Flat Per Ticket"/>
    <n v="1050"/>
    <n v="216.3"/>
    <n v="833.7"/>
    <m/>
    <n v="424900500227"/>
    <m/>
    <m/>
    <m/>
  </r>
  <r>
    <n v="1197"/>
    <s v="Location Paid"/>
    <m/>
    <x v="194"/>
    <x v="80"/>
    <n v="0"/>
    <x v="0"/>
    <x v="0"/>
    <n v="0"/>
    <n v="0"/>
    <x v="1194"/>
    <s v="Bingo Boss"/>
    <x v="98"/>
    <n v="4200"/>
    <n v="5"/>
    <n v="21000"/>
    <n v="16600"/>
    <n v="4400"/>
    <n v="1260"/>
    <s v="Flat Per Ticket"/>
    <n v="672"/>
    <n v="216.3"/>
    <n v="455.7"/>
    <m/>
    <n v="424900500227"/>
    <m/>
    <m/>
    <m/>
  </r>
  <r>
    <n v="1198"/>
    <s v="Location Paid"/>
    <m/>
    <x v="194"/>
    <x v="80"/>
    <n v="0"/>
    <x v="0"/>
    <x v="0"/>
    <n v="0"/>
    <n v="0"/>
    <x v="1195"/>
    <s v="GameCo"/>
    <x v="26"/>
    <n v="5100"/>
    <n v="2"/>
    <n v="10200"/>
    <n v="8780"/>
    <n v="1420"/>
    <n v="612"/>
    <s v="Flat Per Ticket"/>
    <n v="357"/>
    <n v="255"/>
    <n v="102"/>
    <m/>
    <n v="424900500227"/>
    <m/>
    <m/>
    <m/>
  </r>
  <r>
    <n v="1199"/>
    <s v="Location Paid"/>
    <m/>
    <x v="194"/>
    <x v="80"/>
    <n v="0"/>
    <x v="0"/>
    <x v="0"/>
    <n v="0"/>
    <n v="0"/>
    <x v="1196"/>
    <e v="#N/A"/>
    <x v="99"/>
    <n v="2599"/>
    <n v="2"/>
    <n v="5198"/>
    <n v="4418"/>
    <n v="780"/>
    <n v="311"/>
    <s v="Flat Per Ticket"/>
    <n v="181.93"/>
    <n v="55"/>
    <n v="126.93"/>
    <m/>
    <n v="424900500227"/>
    <m/>
    <m/>
    <m/>
  </r>
  <r>
    <n v="1200"/>
    <s v="Location Paid"/>
    <m/>
    <x v="194"/>
    <x v="80"/>
    <n v="0"/>
    <x v="0"/>
    <x v="0"/>
    <n v="0"/>
    <n v="0"/>
    <x v="1197"/>
    <s v="GameCo"/>
    <x v="76"/>
    <n v="6320"/>
    <n v="1"/>
    <n v="6320"/>
    <n v="4745"/>
    <n v="1575"/>
    <n v="379"/>
    <s v="Flat Per Ticket"/>
    <n v="442.4"/>
    <n v="212"/>
    <n v="230.4"/>
    <m/>
    <n v="424900500227"/>
    <m/>
    <m/>
    <m/>
  </r>
  <r>
    <n v="1201"/>
    <s v="Location Paid"/>
    <m/>
    <x v="194"/>
    <x v="80"/>
    <n v="0"/>
    <x v="0"/>
    <x v="0"/>
    <n v="0"/>
    <n v="0"/>
    <x v="1198"/>
    <s v="GameCo"/>
    <x v="1"/>
    <n v="5520"/>
    <n v="1"/>
    <n v="5520"/>
    <n v="4560"/>
    <n v="960"/>
    <n v="331"/>
    <s v="Flat Per Ticket"/>
    <n v="386.4"/>
    <n v="186"/>
    <n v="200.4"/>
    <m/>
    <n v="424900500227"/>
    <m/>
    <m/>
    <m/>
  </r>
  <r>
    <n v="1202"/>
    <s v="Location Paid"/>
    <m/>
    <x v="196"/>
    <x v="81"/>
    <n v="0"/>
    <x v="0"/>
    <x v="0"/>
    <n v="0"/>
    <n v="0"/>
    <x v="1199"/>
    <s v="Bingo Boss"/>
    <x v="97"/>
    <n v="4200"/>
    <n v="10"/>
    <n v="42000"/>
    <n v="35750"/>
    <n v="6250"/>
    <n v="2520"/>
    <s v="Flat Per Ticket"/>
    <n v="1050"/>
    <n v="216.3"/>
    <n v="833.7"/>
    <m/>
    <n v="424800500210"/>
    <m/>
    <m/>
    <m/>
  </r>
  <r>
    <n v="1203"/>
    <s v="Location Paid"/>
    <m/>
    <x v="196"/>
    <x v="81"/>
    <n v="0"/>
    <x v="0"/>
    <x v="0"/>
    <n v="0"/>
    <n v="0"/>
    <x v="1200"/>
    <s v="Bingo Boss"/>
    <x v="98"/>
    <n v="4200"/>
    <n v="5"/>
    <n v="21000"/>
    <n v="16600"/>
    <n v="4400"/>
    <n v="1260"/>
    <s v="Flat Per Ticket"/>
    <n v="672"/>
    <n v="216.3"/>
    <n v="455.7"/>
    <m/>
    <n v="424800500210"/>
    <m/>
    <m/>
    <m/>
  </r>
  <r>
    <n v="1204"/>
    <s v="Location Paid"/>
    <m/>
    <x v="196"/>
    <x v="81"/>
    <n v="0"/>
    <x v="0"/>
    <x v="0"/>
    <n v="0"/>
    <n v="0"/>
    <x v="970"/>
    <s v="GameCo"/>
    <x v="26"/>
    <n v="5100"/>
    <n v="2"/>
    <n v="10200"/>
    <n v="8780"/>
    <n v="1420"/>
    <n v="612"/>
    <s v="Flat Per Ticket"/>
    <n v="357"/>
    <n v="255"/>
    <n v="102"/>
    <m/>
    <n v="424800500210"/>
    <m/>
    <m/>
    <m/>
  </r>
  <r>
    <n v="1205"/>
    <s v="Location Paid"/>
    <m/>
    <x v="196"/>
    <x v="81"/>
    <n v="0"/>
    <x v="0"/>
    <x v="0"/>
    <n v="0"/>
    <n v="0"/>
    <x v="1201"/>
    <e v="#N/A"/>
    <x v="99"/>
    <n v="2599"/>
    <n v="2"/>
    <n v="5198"/>
    <n v="4418"/>
    <n v="780"/>
    <n v="311"/>
    <s v="Flat Per Ticket"/>
    <n v="181.93"/>
    <n v="55"/>
    <n v="126.93"/>
    <m/>
    <n v="424800500210"/>
    <m/>
    <m/>
    <m/>
  </r>
  <r>
    <n v="1206"/>
    <s v="Location Paid"/>
    <m/>
    <x v="196"/>
    <x v="81"/>
    <n v="0"/>
    <x v="0"/>
    <x v="0"/>
    <n v="0"/>
    <n v="0"/>
    <x v="1202"/>
    <s v="GameCo"/>
    <x v="1"/>
    <n v="5520"/>
    <n v="1"/>
    <n v="5520"/>
    <n v="4560"/>
    <n v="960"/>
    <n v="331"/>
    <s v="Flat Per Ticket"/>
    <n v="386.4"/>
    <n v="186"/>
    <n v="200.4"/>
    <m/>
    <n v="424800500210"/>
    <m/>
    <m/>
    <m/>
  </r>
  <r>
    <n v="1207"/>
    <s v="Location Paid"/>
    <m/>
    <x v="196"/>
    <x v="81"/>
    <n v="0"/>
    <x v="0"/>
    <x v="0"/>
    <n v="0"/>
    <n v="0"/>
    <x v="1203"/>
    <s v="GameCo"/>
    <x v="82"/>
    <n v="6320"/>
    <n v="1"/>
    <n v="6320"/>
    <n v="4745"/>
    <n v="1575"/>
    <n v="379"/>
    <s v="Flat Per Ticket"/>
    <n v="442.4"/>
    <n v="212"/>
    <n v="230.4"/>
    <m/>
    <n v="424800500210"/>
    <m/>
    <m/>
    <m/>
  </r>
  <r>
    <n v="1208"/>
    <s v="Location Paid"/>
    <m/>
    <x v="196"/>
    <x v="40"/>
    <n v="0"/>
    <x v="0"/>
    <x v="0"/>
    <n v="0"/>
    <n v="0"/>
    <x v="1204"/>
    <s v="Bingo Boss"/>
    <x v="71"/>
    <n v="6300"/>
    <n v="1"/>
    <n v="6300"/>
    <n v="5305"/>
    <n v="995"/>
    <n v="378"/>
    <s v="Flat Per Ticket"/>
    <n v="504"/>
    <n v="262.23"/>
    <n v="241.77"/>
    <m/>
    <n v="14960"/>
    <m/>
    <m/>
    <m/>
  </r>
  <r>
    <n v="1209"/>
    <s v="Location Paid"/>
    <m/>
    <x v="187"/>
    <x v="0"/>
    <s v="Melron Inc DBA Mulligans"/>
    <x v="0"/>
    <x v="0"/>
    <n v="0"/>
    <n v="0"/>
    <x v="1205"/>
    <s v="GameCo"/>
    <x v="13"/>
    <n v="9959"/>
    <n v="1"/>
    <n v="9959"/>
    <n v="7840"/>
    <n v="2119"/>
    <n v="597"/>
    <s v="Flat Per Ticket"/>
    <n v="697.13"/>
    <n v="360"/>
    <n v="337.13"/>
    <m/>
    <n v="3219"/>
    <m/>
    <m/>
    <m/>
  </r>
  <r>
    <n v="1210"/>
    <s v="Location Paid"/>
    <m/>
    <x v="187"/>
    <x v="0"/>
    <s v="Melron Inc DBA Mulligans"/>
    <x v="0"/>
    <x v="0"/>
    <n v="0"/>
    <n v="0"/>
    <x v="1206"/>
    <s v="GameCo"/>
    <x v="82"/>
    <n v="6320"/>
    <n v="1"/>
    <n v="6320"/>
    <n v="4745"/>
    <n v="1575"/>
    <n v="379"/>
    <s v="Flat Per Ticket"/>
    <n v="442.4"/>
    <n v="212"/>
    <n v="230.4"/>
    <m/>
    <n v="3219"/>
    <m/>
    <m/>
    <m/>
  </r>
  <r>
    <n v="1211"/>
    <s v="Location Paid"/>
    <m/>
    <x v="187"/>
    <x v="0"/>
    <s v="Melron Inc DBA Mulligans"/>
    <x v="0"/>
    <x v="0"/>
    <n v="0"/>
    <n v="0"/>
    <x v="1207"/>
    <s v="GameCo"/>
    <x v="1"/>
    <n v="5520"/>
    <n v="1"/>
    <n v="5520"/>
    <n v="4560"/>
    <n v="960"/>
    <n v="331"/>
    <s v="Flat Per Ticket"/>
    <n v="386.4"/>
    <n v="186"/>
    <n v="200.4"/>
    <m/>
    <n v="3219"/>
    <m/>
    <m/>
    <m/>
  </r>
  <r>
    <n v="1212"/>
    <s v="Location Paid"/>
    <m/>
    <x v="197"/>
    <x v="3"/>
    <n v="0"/>
    <x v="0"/>
    <x v="0"/>
    <s v="M Comella Enterprises"/>
    <n v="82.8"/>
    <x v="1208"/>
    <s v="GameCo"/>
    <x v="1"/>
    <n v="5520"/>
    <n v="1"/>
    <n v="5520"/>
    <n v="4560"/>
    <n v="960"/>
    <n v="331"/>
    <s v="Flat Per Ticket"/>
    <n v="386.4"/>
    <n v="186"/>
    <n v="200.4"/>
    <m/>
    <n v="39322998"/>
    <m/>
    <m/>
    <m/>
  </r>
  <r>
    <n v="1213"/>
    <s v="Location Paid"/>
    <m/>
    <x v="198"/>
    <x v="27"/>
    <n v="0"/>
    <x v="4"/>
    <x v="0"/>
    <n v="0"/>
    <n v="0"/>
    <x v="1209"/>
    <s v="GameCo"/>
    <x v="1"/>
    <n v="5520"/>
    <n v="1"/>
    <n v="5520"/>
    <n v="4560"/>
    <n v="960"/>
    <n v="331"/>
    <s v="Flat Per Ticket"/>
    <n v="386.4"/>
    <n v="186"/>
    <n v="200.4"/>
    <m/>
    <n v="4104"/>
    <m/>
    <m/>
    <m/>
  </r>
  <r>
    <n v="1214"/>
    <s v="Location Paid"/>
    <m/>
    <x v="198"/>
    <x v="27"/>
    <n v="0"/>
    <x v="4"/>
    <x v="0"/>
    <n v="0"/>
    <n v="0"/>
    <x v="1210"/>
    <s v="GameCo"/>
    <x v="1"/>
    <n v="5520"/>
    <n v="1"/>
    <n v="5520"/>
    <n v="4560"/>
    <n v="960"/>
    <n v="331"/>
    <s v="Flat Per Ticket"/>
    <n v="386.4"/>
    <n v="186"/>
    <n v="200.4"/>
    <m/>
    <n v="4104"/>
    <m/>
    <m/>
    <m/>
  </r>
  <r>
    <n v="1215"/>
    <s v="Location Paid"/>
    <m/>
    <x v="193"/>
    <x v="26"/>
    <n v="0"/>
    <x v="4"/>
    <x v="0"/>
    <s v="M Comella Enterprises"/>
    <n v="82.8"/>
    <x v="1211"/>
    <s v="GameCo"/>
    <x v="1"/>
    <n v="5520"/>
    <n v="1"/>
    <n v="5520"/>
    <n v="4560"/>
    <n v="960"/>
    <n v="331"/>
    <s v="Flat Per Ticket"/>
    <n v="386.4"/>
    <n v="186"/>
    <n v="200.4"/>
    <m/>
    <n v="39333471"/>
    <m/>
    <m/>
    <m/>
  </r>
  <r>
    <n v="1216"/>
    <s v="Location Paid"/>
    <m/>
    <x v="194"/>
    <x v="62"/>
    <n v="0"/>
    <x v="4"/>
    <x v="0"/>
    <n v="0"/>
    <n v="0"/>
    <x v="1212"/>
    <s v="Bingo Boss"/>
    <x v="3"/>
    <n v="5460"/>
    <n v="1"/>
    <n v="5460"/>
    <n v="4500"/>
    <n v="960"/>
    <n v="327"/>
    <s v="Flat Per Ticket"/>
    <n v="436.8"/>
    <n v="281.19"/>
    <n v="155.61000000000001"/>
    <m/>
    <n v="4509"/>
    <m/>
    <m/>
    <m/>
  </r>
  <r>
    <n v="1217"/>
    <s v="Location Paid"/>
    <m/>
    <x v="196"/>
    <x v="30"/>
    <n v="0"/>
    <x v="4"/>
    <x v="0"/>
    <s v="Combros"/>
    <n v="82.8"/>
    <x v="1213"/>
    <s v="GameCo"/>
    <x v="1"/>
    <n v="5520"/>
    <n v="1"/>
    <n v="5520"/>
    <n v="4560"/>
    <n v="960"/>
    <n v="331"/>
    <s v="Flat Per Ticket"/>
    <n v="386.4"/>
    <n v="186"/>
    <n v="200.4"/>
    <m/>
    <n v="2858"/>
    <m/>
    <m/>
    <m/>
  </r>
  <r>
    <n v="1218"/>
    <s v="Location Paid"/>
    <m/>
    <x v="197"/>
    <x v="11"/>
    <n v="0"/>
    <x v="4"/>
    <x v="0"/>
    <n v="0"/>
    <n v="0"/>
    <x v="1214"/>
    <s v="Bingo Boss"/>
    <x v="62"/>
    <n v="5760"/>
    <n v="1"/>
    <n v="5760"/>
    <n v="4390"/>
    <n v="1370"/>
    <n v="345"/>
    <s v="Flat Per Ticket"/>
    <n v="460.8"/>
    <n v="253.13"/>
    <n v="207.67"/>
    <m/>
    <n v="39322999"/>
    <m/>
    <m/>
    <m/>
  </r>
  <r>
    <n v="1219"/>
    <s v="Location Paid"/>
    <m/>
    <x v="197"/>
    <x v="26"/>
    <n v="0"/>
    <x v="4"/>
    <x v="0"/>
    <s v="M Comella Enterprises"/>
    <n v="82.8"/>
    <x v="1215"/>
    <s v="GameCo"/>
    <x v="1"/>
    <n v="5520"/>
    <n v="1"/>
    <n v="5520"/>
    <n v="4560"/>
    <n v="960"/>
    <n v="331"/>
    <s v="Flat Per Ticket"/>
    <n v="386.4"/>
    <n v="186"/>
    <n v="200.4"/>
    <m/>
    <n v="39322995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1">
  <r>
    <n v="1"/>
    <x v="0"/>
    <x v="0"/>
    <s v="Irish Derby"/>
    <n v="4975"/>
    <n v="1"/>
    <n v="4975"/>
    <n v="1075"/>
    <n v="3900"/>
    <n v="300"/>
    <n v="298"/>
  </r>
  <r>
    <n v="2"/>
    <x v="1"/>
    <x v="1"/>
    <s v="Crowns and Bars 3000 LS 200"/>
    <n v="3000"/>
    <n v="1"/>
    <n v="3000"/>
    <n v="750"/>
    <n v="2250"/>
    <n v="200"/>
    <n v="180"/>
  </r>
  <r>
    <n v="3"/>
    <x v="2"/>
    <x v="1"/>
    <s v="Crowns and Bars LS 100"/>
    <n v="3199"/>
    <n v="1"/>
    <n v="3199"/>
    <n v="494"/>
    <n v="2705"/>
    <n v="100"/>
    <n v="191"/>
  </r>
  <r>
    <n v="4"/>
    <x v="3"/>
    <x v="1"/>
    <s v="Crowns and Bars 3600 LS 200"/>
    <n v="3600"/>
    <n v="1"/>
    <n v="3600"/>
    <n v="705"/>
    <n v="2895"/>
    <n v="200"/>
    <n v="216"/>
  </r>
  <r>
    <n v="5"/>
    <x v="4"/>
    <x v="2"/>
    <s v="Criss Cross LS"/>
    <n v="5520"/>
    <n v="1"/>
    <n v="5520"/>
    <n v="960"/>
    <n v="4560"/>
    <n v="200"/>
    <n v="331"/>
  </r>
  <r>
    <n v="6"/>
    <x v="5"/>
    <x v="3"/>
    <s v="Big 5"/>
    <n v="9959"/>
    <n v="1"/>
    <n v="9959"/>
    <n v="2119"/>
    <n v="7840"/>
    <n v="0"/>
    <n v="597"/>
  </r>
  <r>
    <n v="7"/>
    <x v="6"/>
    <x v="4"/>
    <s v="3x $599"/>
    <n v="4000"/>
    <n v="1"/>
    <n v="4000"/>
    <n v="998"/>
    <n v="3002"/>
    <n v="0"/>
    <n v="240"/>
  </r>
  <r>
    <n v="8"/>
    <x v="7"/>
    <x v="5"/>
    <s v="3x $599"/>
    <n v="4000"/>
    <n v="1"/>
    <n v="4000"/>
    <n v="998"/>
    <n v="3002"/>
    <n v="0"/>
    <n v="240"/>
  </r>
  <r>
    <n v="9"/>
    <x v="8"/>
    <x v="6"/>
    <s v="3x $599"/>
    <n v="4000"/>
    <n v="1"/>
    <n v="4000"/>
    <n v="998"/>
    <n v="3002"/>
    <n v="0"/>
    <n v="240"/>
  </r>
  <r>
    <n v="10"/>
    <x v="9"/>
    <x v="7"/>
    <s v="3x $599"/>
    <n v="4000"/>
    <n v="1"/>
    <n v="4000"/>
    <n v="998"/>
    <n v="3002"/>
    <n v="0"/>
    <n v="240"/>
  </r>
  <r>
    <n v="11"/>
    <x v="10"/>
    <x v="8"/>
    <s v="3x $599"/>
    <n v="4000"/>
    <n v="1"/>
    <n v="4000"/>
    <n v="998"/>
    <n v="3002"/>
    <n v="0"/>
    <n v="240"/>
  </r>
  <r>
    <n v="12"/>
    <x v="11"/>
    <x v="9"/>
    <s v="4x $500"/>
    <n v="4000"/>
    <n v="1"/>
    <n v="4000"/>
    <n v="1000"/>
    <n v="3000"/>
    <n v="0"/>
    <n v="240"/>
  </r>
  <r>
    <n v="13"/>
    <x v="12"/>
    <x v="10"/>
    <s v="4x $500"/>
    <n v="4000"/>
    <n v="1"/>
    <n v="4000"/>
    <n v="1000"/>
    <n v="3000"/>
    <n v="0"/>
    <n v="240"/>
  </r>
  <r>
    <n v="14"/>
    <x v="13"/>
    <x v="10"/>
    <s v="$599 LS ($25 Bottom)"/>
    <n v="6320"/>
    <n v="1"/>
    <n v="6320"/>
    <n v="1575"/>
    <n v="4745"/>
    <n v="599"/>
    <n v="379"/>
  </r>
  <r>
    <n v="15"/>
    <x v="14"/>
    <x v="11"/>
    <s v="$599 LS ($25 Bottom)"/>
    <n v="6320"/>
    <n v="1"/>
    <n v="6320"/>
    <n v="1575"/>
    <n v="4745"/>
    <n v="599"/>
    <n v="379"/>
  </r>
  <r>
    <n v="16"/>
    <x v="15"/>
    <x v="12"/>
    <s v="4x $500"/>
    <n v="4000"/>
    <n v="1"/>
    <n v="4000"/>
    <n v="1000"/>
    <n v="3000"/>
    <n v="0"/>
    <n v="240"/>
  </r>
  <r>
    <n v="17"/>
    <x v="16"/>
    <x v="12"/>
    <s v="$599 LS ($25 Bottom)"/>
    <n v="6320"/>
    <n v="1"/>
    <n v="6320"/>
    <n v="1575"/>
    <n v="4745"/>
    <n v="599"/>
    <n v="379"/>
  </r>
  <r>
    <n v="18"/>
    <x v="17"/>
    <x v="13"/>
    <s v="$599 LS ($25 Bottom)"/>
    <n v="6320"/>
    <n v="1"/>
    <n v="6320"/>
    <n v="1575"/>
    <n v="4745"/>
    <n v="599"/>
    <n v="379"/>
  </r>
  <r>
    <n v="19"/>
    <x v="18"/>
    <x v="14"/>
    <s v="$599 LS ($25 Bottom)"/>
    <n v="6320"/>
    <n v="1"/>
    <n v="6320"/>
    <n v="1575"/>
    <n v="4745"/>
    <n v="599"/>
    <n v="379"/>
  </r>
  <r>
    <n v="20"/>
    <x v="19"/>
    <x v="15"/>
    <s v="3x $599"/>
    <n v="4000"/>
    <n v="1"/>
    <n v="4000"/>
    <n v="998"/>
    <n v="3002"/>
    <n v="0"/>
    <n v="240"/>
  </r>
  <r>
    <n v="21"/>
    <x v="20"/>
    <x v="15"/>
    <s v="4x $500"/>
    <n v="4000"/>
    <n v="1"/>
    <n v="4000"/>
    <n v="1000"/>
    <n v="3000"/>
    <n v="0"/>
    <n v="240"/>
  </r>
  <r>
    <n v="22"/>
    <x v="21"/>
    <x v="16"/>
    <s v="3x $599"/>
    <n v="4000"/>
    <n v="1"/>
    <n v="4000"/>
    <n v="998"/>
    <n v="3002"/>
    <n v="0"/>
    <n v="240"/>
  </r>
  <r>
    <n v="23"/>
    <x v="22"/>
    <x v="16"/>
    <s v="4x $500"/>
    <n v="4000"/>
    <n v="1"/>
    <n v="4000"/>
    <n v="1000"/>
    <n v="3000"/>
    <n v="0"/>
    <n v="240"/>
  </r>
  <r>
    <n v="24"/>
    <x v="23"/>
    <x v="17"/>
    <s v="3x $599"/>
    <n v="4000"/>
    <n v="1"/>
    <n v="4000"/>
    <n v="998"/>
    <n v="3002"/>
    <n v="0"/>
    <n v="240"/>
  </r>
  <r>
    <n v="25"/>
    <x v="24"/>
    <x v="17"/>
    <s v="4x $500"/>
    <n v="4000"/>
    <n v="1"/>
    <n v="4000"/>
    <n v="1000"/>
    <n v="3000"/>
    <n v="0"/>
    <n v="240"/>
  </r>
  <r>
    <n v="26"/>
    <x v="25"/>
    <x v="18"/>
    <s v="3x $599"/>
    <n v="4000"/>
    <n v="1"/>
    <n v="4000"/>
    <n v="998"/>
    <n v="3002"/>
    <n v="0"/>
    <n v="240"/>
  </r>
  <r>
    <n v="27"/>
    <x v="26"/>
    <x v="18"/>
    <s v="4x $500"/>
    <n v="4000"/>
    <n v="1"/>
    <n v="4000"/>
    <n v="1000"/>
    <n v="3000"/>
    <n v="0"/>
    <n v="240"/>
  </r>
  <r>
    <n v="28"/>
    <x v="27"/>
    <x v="19"/>
    <s v="3x $599"/>
    <n v="4000"/>
    <n v="1"/>
    <n v="4000"/>
    <n v="998"/>
    <n v="3002"/>
    <n v="0"/>
    <n v="240"/>
  </r>
  <r>
    <n v="29"/>
    <x v="28"/>
    <x v="19"/>
    <s v="4x $500"/>
    <n v="4000"/>
    <n v="1"/>
    <n v="4000"/>
    <n v="1000"/>
    <n v="3000"/>
    <n v="0"/>
    <n v="240"/>
  </r>
  <r>
    <n v="30"/>
    <x v="29"/>
    <x v="15"/>
    <s v="$599 LS ($25 Bottom)"/>
    <n v="6320"/>
    <n v="1"/>
    <n v="6320"/>
    <n v="1575"/>
    <n v="4745"/>
    <n v="599"/>
    <n v="379"/>
  </r>
  <r>
    <n v="31"/>
    <x v="30"/>
    <x v="16"/>
    <s v="$599 LS ($25 Bottom)"/>
    <n v="6320"/>
    <n v="1"/>
    <n v="6320"/>
    <n v="1575"/>
    <n v="4745"/>
    <n v="599"/>
    <n v="379"/>
  </r>
  <r>
    <n v="32"/>
    <x v="31"/>
    <x v="17"/>
    <s v="$599 LS ($25 Bottom)"/>
    <n v="6320"/>
    <n v="1"/>
    <n v="6320"/>
    <n v="1575"/>
    <n v="4745"/>
    <n v="599"/>
    <n v="379"/>
  </r>
  <r>
    <n v="33"/>
    <x v="32"/>
    <x v="18"/>
    <s v="$599 LS ($25 Bottom)"/>
    <n v="6320"/>
    <n v="1"/>
    <n v="6320"/>
    <n v="1575"/>
    <n v="4745"/>
    <n v="599"/>
    <n v="379"/>
  </r>
  <r>
    <n v="34"/>
    <x v="33"/>
    <x v="19"/>
    <s v="$599 LS ($25 Bottom)"/>
    <n v="6320"/>
    <n v="1"/>
    <n v="6320"/>
    <n v="1575"/>
    <n v="4745"/>
    <n v="599"/>
    <n v="379"/>
  </r>
  <r>
    <n v="35"/>
    <x v="34"/>
    <x v="20"/>
    <s v="3x $599"/>
    <n v="4000"/>
    <n v="1"/>
    <n v="4000"/>
    <n v="998"/>
    <n v="3002"/>
    <n v="0"/>
    <n v="240"/>
  </r>
  <r>
    <n v="36"/>
    <x v="35"/>
    <x v="20"/>
    <s v="4x $500"/>
    <n v="4000"/>
    <n v="1"/>
    <n v="4000"/>
    <n v="1000"/>
    <n v="3000"/>
    <n v="0"/>
    <n v="240"/>
  </r>
  <r>
    <n v="37"/>
    <x v="36"/>
    <x v="21"/>
    <s v="4x $500"/>
    <n v="4000"/>
    <n v="1"/>
    <n v="4000"/>
    <n v="1000"/>
    <n v="3000"/>
    <n v="0"/>
    <n v="240"/>
  </r>
  <r>
    <n v="38"/>
    <x v="37"/>
    <x v="22"/>
    <s v="3x $599"/>
    <n v="4000"/>
    <n v="1"/>
    <n v="4000"/>
    <n v="998"/>
    <n v="3002"/>
    <n v="0"/>
    <n v="240"/>
  </r>
  <r>
    <n v="39"/>
    <x v="38"/>
    <x v="22"/>
    <s v="4x $500"/>
    <n v="4000"/>
    <n v="1"/>
    <n v="4000"/>
    <n v="1000"/>
    <n v="3000"/>
    <n v="0"/>
    <n v="240"/>
  </r>
  <r>
    <n v="40"/>
    <x v="39"/>
    <x v="23"/>
    <s v="3x $599"/>
    <n v="4000"/>
    <n v="1"/>
    <n v="4000"/>
    <n v="998"/>
    <n v="3002"/>
    <n v="0"/>
    <n v="240"/>
  </r>
  <r>
    <n v="41"/>
    <x v="40"/>
    <x v="23"/>
    <s v="4x $500"/>
    <n v="4000"/>
    <n v="1"/>
    <n v="4000"/>
    <n v="1000"/>
    <n v="3000"/>
    <n v="0"/>
    <n v="240"/>
  </r>
  <r>
    <n v="42"/>
    <x v="41"/>
    <x v="9"/>
    <s v="3x $599"/>
    <n v="4000"/>
    <n v="1"/>
    <n v="4000"/>
    <n v="998"/>
    <n v="3002"/>
    <n v="0"/>
    <n v="240"/>
  </r>
  <r>
    <n v="43"/>
    <x v="42"/>
    <x v="24"/>
    <s v="3x $599"/>
    <n v="4000"/>
    <n v="1"/>
    <n v="4000"/>
    <n v="998"/>
    <n v="3002"/>
    <n v="0"/>
    <n v="240"/>
  </r>
  <r>
    <n v="44"/>
    <x v="43"/>
    <x v="24"/>
    <s v="4x $500"/>
    <n v="4000"/>
    <n v="1"/>
    <n v="4000"/>
    <n v="1000"/>
    <n v="3000"/>
    <n v="0"/>
    <n v="240"/>
  </r>
  <r>
    <n v="45"/>
    <x v="44"/>
    <x v="25"/>
    <s v="3x $599"/>
    <n v="4000"/>
    <n v="1"/>
    <n v="4000"/>
    <n v="998"/>
    <n v="3002"/>
    <n v="0"/>
    <n v="240"/>
  </r>
  <r>
    <n v="46"/>
    <x v="45"/>
    <x v="26"/>
    <s v="4x $500"/>
    <n v="4000"/>
    <n v="1"/>
    <n v="4000"/>
    <n v="1000"/>
    <n v="3000"/>
    <n v="0"/>
    <n v="240"/>
  </r>
  <r>
    <n v="47"/>
    <x v="46"/>
    <x v="26"/>
    <s v="3x $599"/>
    <n v="4000"/>
    <n v="1"/>
    <n v="4000"/>
    <n v="998"/>
    <n v="3002"/>
    <n v="0"/>
    <n v="240"/>
  </r>
  <r>
    <n v="48"/>
    <x v="47"/>
    <x v="27"/>
    <s v="3x $599"/>
    <n v="4000"/>
    <n v="1"/>
    <n v="4000"/>
    <n v="998"/>
    <n v="3002"/>
    <n v="0"/>
    <n v="240"/>
  </r>
  <r>
    <n v="49"/>
    <x v="48"/>
    <x v="28"/>
    <s v="4x $500"/>
    <n v="4000"/>
    <n v="1"/>
    <n v="4000"/>
    <n v="1000"/>
    <n v="3000"/>
    <n v="0"/>
    <n v="240"/>
  </r>
  <r>
    <n v="50"/>
    <x v="49"/>
    <x v="28"/>
    <s v="3x $599"/>
    <n v="4000"/>
    <n v="1"/>
    <n v="4000"/>
    <n v="998"/>
    <n v="3002"/>
    <n v="0"/>
    <n v="240"/>
  </r>
  <r>
    <n v="51"/>
    <x v="50"/>
    <x v="29"/>
    <s v="3x $599"/>
    <n v="4000"/>
    <n v="1"/>
    <n v="4000"/>
    <n v="998"/>
    <n v="3002"/>
    <n v="0"/>
    <n v="240"/>
  </r>
  <r>
    <n v="52"/>
    <x v="51"/>
    <x v="29"/>
    <s v="4x $500"/>
    <n v="4000"/>
    <n v="1"/>
    <n v="4000"/>
    <n v="1000"/>
    <n v="3000"/>
    <n v="0"/>
    <n v="240"/>
  </r>
  <r>
    <n v="53"/>
    <x v="52"/>
    <x v="30"/>
    <s v="4x $500"/>
    <n v="4000"/>
    <n v="1"/>
    <n v="4000"/>
    <n v="1000"/>
    <n v="3000"/>
    <n v="0"/>
    <n v="240"/>
  </r>
  <r>
    <n v="54"/>
    <x v="53"/>
    <x v="31"/>
    <s v="4x $500"/>
    <n v="4000"/>
    <n v="1"/>
    <n v="4000"/>
    <n v="1000"/>
    <n v="3000"/>
    <n v="0"/>
    <n v="240"/>
  </r>
  <r>
    <n v="55"/>
    <x v="54"/>
    <x v="32"/>
    <s v="3x $599"/>
    <n v="4000"/>
    <n v="1"/>
    <n v="4000"/>
    <n v="998"/>
    <n v="3002"/>
    <n v="0"/>
    <n v="240"/>
  </r>
  <r>
    <n v="56"/>
    <x v="55"/>
    <x v="29"/>
    <s v="$599 LS ($25 Bottom)"/>
    <n v="6320"/>
    <n v="1"/>
    <n v="6320"/>
    <n v="1575"/>
    <n v="4745"/>
    <n v="599"/>
    <n v="379"/>
  </r>
  <r>
    <n v="57"/>
    <x v="56"/>
    <x v="30"/>
    <s v="$599 LS ($25 Bottom)"/>
    <n v="6320"/>
    <n v="1"/>
    <n v="6320"/>
    <n v="1575"/>
    <n v="4745"/>
    <n v="599"/>
    <n v="379"/>
  </r>
  <r>
    <n v="58"/>
    <x v="57"/>
    <x v="33"/>
    <s v="$599 LS ($25 Bottom)"/>
    <n v="6320"/>
    <n v="1"/>
    <n v="6320"/>
    <n v="1575"/>
    <n v="4745"/>
    <n v="599"/>
    <n v="379"/>
  </r>
  <r>
    <n v="59"/>
    <x v="58"/>
    <x v="31"/>
    <s v="$599 LS ($25 Bottom)"/>
    <n v="6320"/>
    <n v="1"/>
    <n v="6320"/>
    <n v="1575"/>
    <n v="4745"/>
    <n v="599"/>
    <n v="379"/>
  </r>
  <r>
    <n v="60"/>
    <x v="59"/>
    <x v="32"/>
    <s v="$599 LS ($25 Bottom)"/>
    <n v="6320"/>
    <n v="1"/>
    <n v="6320"/>
    <n v="1575"/>
    <n v="4745"/>
    <n v="599"/>
    <n v="379"/>
  </r>
  <r>
    <n v="61"/>
    <x v="60"/>
    <x v="34"/>
    <s v="3x $599"/>
    <n v="4000"/>
    <n v="1"/>
    <n v="4000"/>
    <n v="998"/>
    <n v="3002"/>
    <n v="0"/>
    <n v="240"/>
  </r>
  <r>
    <n v="62"/>
    <x v="61"/>
    <x v="34"/>
    <s v="4x $500"/>
    <n v="4000"/>
    <n v="1"/>
    <n v="4000"/>
    <n v="1000"/>
    <n v="3000"/>
    <n v="0"/>
    <n v="240"/>
  </r>
  <r>
    <n v="63"/>
    <x v="62"/>
    <x v="35"/>
    <s v="3x $599"/>
    <n v="4000"/>
    <n v="1"/>
    <n v="4000"/>
    <n v="998"/>
    <n v="3002"/>
    <n v="0"/>
    <n v="240"/>
  </r>
  <r>
    <n v="64"/>
    <x v="63"/>
    <x v="36"/>
    <s v="3x $599"/>
    <n v="4000"/>
    <n v="1"/>
    <n v="4000"/>
    <n v="998"/>
    <n v="3002"/>
    <n v="0"/>
    <n v="240"/>
  </r>
  <r>
    <n v="65"/>
    <x v="64"/>
    <x v="37"/>
    <s v="4x $500"/>
    <n v="4000"/>
    <n v="1"/>
    <n v="4000"/>
    <n v="1000"/>
    <n v="3000"/>
    <n v="0"/>
    <n v="240"/>
  </r>
  <r>
    <n v="66"/>
    <x v="65"/>
    <x v="37"/>
    <s v="3x $599"/>
    <n v="4000"/>
    <n v="1"/>
    <n v="4000"/>
    <n v="998"/>
    <n v="3002"/>
    <n v="0"/>
    <n v="240"/>
  </r>
  <r>
    <n v="67"/>
    <x v="66"/>
    <x v="38"/>
    <s v="3x $599"/>
    <n v="4000"/>
    <n v="1"/>
    <n v="4000"/>
    <n v="998"/>
    <n v="3002"/>
    <n v="0"/>
    <n v="240"/>
  </r>
  <r>
    <n v="68"/>
    <x v="67"/>
    <x v="38"/>
    <s v="4x $500"/>
    <n v="4000"/>
    <n v="1"/>
    <n v="4000"/>
    <n v="1000"/>
    <n v="3000"/>
    <n v="0"/>
    <n v="240"/>
  </r>
  <r>
    <n v="69"/>
    <x v="68"/>
    <x v="39"/>
    <s v="3x $599"/>
    <n v="4000"/>
    <n v="1"/>
    <n v="4000"/>
    <n v="998"/>
    <n v="3002"/>
    <n v="0"/>
    <n v="240"/>
  </r>
  <r>
    <n v="70"/>
    <x v="69"/>
    <x v="40"/>
    <s v="3x $599"/>
    <n v="4000"/>
    <n v="1"/>
    <n v="4000"/>
    <n v="998"/>
    <n v="3002"/>
    <n v="0"/>
    <n v="240"/>
  </r>
  <r>
    <n v="71"/>
    <x v="70"/>
    <x v="40"/>
    <s v="4x $500"/>
    <n v="4000"/>
    <n v="1"/>
    <n v="4000"/>
    <n v="1000"/>
    <n v="3000"/>
    <n v="0"/>
    <n v="240"/>
  </r>
  <r>
    <n v="72"/>
    <x v="71"/>
    <x v="41"/>
    <s v="3x $599"/>
    <n v="4000"/>
    <n v="1"/>
    <n v="4000"/>
    <n v="998"/>
    <n v="3002"/>
    <n v="0"/>
    <n v="240"/>
  </r>
  <r>
    <n v="73"/>
    <x v="72"/>
    <x v="41"/>
    <s v="4x $500"/>
    <n v="4000"/>
    <n v="1"/>
    <n v="4000"/>
    <n v="1000"/>
    <n v="3000"/>
    <n v="0"/>
    <n v="240"/>
  </r>
  <r>
    <n v="74"/>
    <x v="73"/>
    <x v="42"/>
    <s v="3x $599"/>
    <n v="4000"/>
    <n v="1"/>
    <n v="4000"/>
    <n v="998"/>
    <n v="3002"/>
    <n v="0"/>
    <n v="240"/>
  </r>
  <r>
    <n v="75"/>
    <x v="74"/>
    <x v="42"/>
    <s v="4x $500"/>
    <n v="4000"/>
    <n v="1"/>
    <n v="4000"/>
    <n v="1000"/>
    <n v="3000"/>
    <n v="0"/>
    <n v="240"/>
  </r>
  <r>
    <n v="76"/>
    <x v="75"/>
    <x v="43"/>
    <s v="3x $599"/>
    <n v="4000"/>
    <n v="1"/>
    <n v="4000"/>
    <n v="998"/>
    <n v="3002"/>
    <n v="0"/>
    <n v="240"/>
  </r>
  <r>
    <n v="77"/>
    <x v="76"/>
    <x v="44"/>
    <s v="4x $500"/>
    <n v="4000"/>
    <n v="1"/>
    <n v="4000"/>
    <n v="1000"/>
    <n v="3000"/>
    <n v="0"/>
    <n v="240"/>
  </r>
  <r>
    <n v="78"/>
    <x v="77"/>
    <x v="45"/>
    <s v="3x $599"/>
    <n v="4000"/>
    <n v="1"/>
    <n v="4000"/>
    <n v="998"/>
    <n v="3002"/>
    <n v="0"/>
    <n v="240"/>
  </r>
  <r>
    <n v="79"/>
    <x v="78"/>
    <x v="46"/>
    <s v="3x $599"/>
    <n v="4000"/>
    <n v="1"/>
    <n v="4000"/>
    <n v="998"/>
    <n v="3002"/>
    <n v="0"/>
    <n v="240"/>
  </r>
  <r>
    <n v="80"/>
    <x v="79"/>
    <x v="47"/>
    <s v="3x $599"/>
    <n v="4000"/>
    <n v="1"/>
    <n v="4000"/>
    <n v="998"/>
    <n v="3002"/>
    <n v="0"/>
    <n v="240"/>
  </r>
  <r>
    <n v="81"/>
    <x v="80"/>
    <x v="48"/>
    <s v="3x $599"/>
    <n v="4000"/>
    <n v="1"/>
    <n v="4000"/>
    <n v="998"/>
    <n v="3002"/>
    <n v="0"/>
    <n v="240"/>
  </r>
  <r>
    <n v="82"/>
    <x v="81"/>
    <x v="49"/>
    <s v="3x $599"/>
    <n v="4000"/>
    <n v="1"/>
    <n v="4000"/>
    <n v="998"/>
    <n v="3002"/>
    <n v="0"/>
    <n v="240"/>
  </r>
  <r>
    <n v="83"/>
    <x v="82"/>
    <x v="50"/>
    <s v="3x $599"/>
    <n v="4000"/>
    <n v="1"/>
    <n v="4000"/>
    <n v="998"/>
    <n v="3002"/>
    <n v="0"/>
    <n v="240"/>
  </r>
  <r>
    <n v="84"/>
    <x v="83"/>
    <x v="51"/>
    <s v="3x $599"/>
    <n v="4000"/>
    <n v="1"/>
    <n v="4000"/>
    <n v="998"/>
    <n v="3002"/>
    <n v="0"/>
    <n v="240"/>
  </r>
  <r>
    <n v="85"/>
    <x v="84"/>
    <x v="52"/>
    <s v="3x $599"/>
    <n v="4000"/>
    <n v="1"/>
    <n v="4000"/>
    <n v="998"/>
    <n v="3002"/>
    <n v="0"/>
    <n v="240"/>
  </r>
  <r>
    <n v="86"/>
    <x v="85"/>
    <x v="53"/>
    <s v="$599 LS ($25 Bottom)"/>
    <n v="6320"/>
    <n v="1"/>
    <n v="6320"/>
    <n v="1575"/>
    <n v="4745"/>
    <n v="599"/>
    <n v="379"/>
  </r>
  <r>
    <n v="87"/>
    <x v="86"/>
    <x v="54"/>
    <s v="$599 LS ($25 Bottom)"/>
    <n v="6320"/>
    <n v="1"/>
    <n v="6320"/>
    <n v="1575"/>
    <n v="4745"/>
    <n v="599"/>
    <n v="379"/>
  </r>
  <r>
    <n v="88"/>
    <x v="87"/>
    <x v="55"/>
    <s v="$599 LS ($25 Bottom)"/>
    <n v="6320"/>
    <n v="1"/>
    <n v="6320"/>
    <n v="1575"/>
    <n v="4745"/>
    <n v="599"/>
    <n v="379"/>
  </r>
  <r>
    <n v="89"/>
    <x v="88"/>
    <x v="56"/>
    <s v="$599 LS ($25 Bottom)"/>
    <n v="6320"/>
    <n v="1"/>
    <n v="6320"/>
    <n v="1575"/>
    <n v="4745"/>
    <n v="599"/>
    <n v="379"/>
  </r>
  <r>
    <n v="90"/>
    <x v="89"/>
    <x v="57"/>
    <s v="$599 LS ($25 Bottom)"/>
    <n v="6320"/>
    <n v="1"/>
    <n v="6320"/>
    <n v="1575"/>
    <n v="4745"/>
    <n v="599"/>
    <n v="379"/>
  </r>
  <r>
    <n v="91"/>
    <x v="90"/>
    <x v="53"/>
    <s v="3x $599"/>
    <n v="4000"/>
    <n v="1"/>
    <n v="4000"/>
    <n v="998"/>
    <n v="3002"/>
    <n v="0"/>
    <n v="240"/>
  </r>
  <r>
    <n v="92"/>
    <x v="91"/>
    <x v="54"/>
    <s v="3x $599"/>
    <n v="4000"/>
    <n v="1"/>
    <n v="4000"/>
    <n v="998"/>
    <n v="3002"/>
    <n v="0"/>
    <n v="240"/>
  </r>
  <r>
    <n v="93"/>
    <x v="92"/>
    <x v="55"/>
    <s v="3x $599"/>
    <n v="4000"/>
    <n v="1"/>
    <n v="4000"/>
    <n v="998"/>
    <n v="3002"/>
    <n v="0"/>
    <n v="240"/>
  </r>
  <r>
    <n v="94"/>
    <x v="93"/>
    <x v="56"/>
    <s v="3x $599"/>
    <n v="4000"/>
    <n v="1"/>
    <n v="4000"/>
    <n v="998"/>
    <n v="3002"/>
    <n v="0"/>
    <n v="240"/>
  </r>
  <r>
    <n v="95"/>
    <x v="94"/>
    <x v="58"/>
    <s v="4x $500"/>
    <n v="4000"/>
    <n v="1"/>
    <n v="4000"/>
    <n v="1000"/>
    <n v="3000"/>
    <n v="0"/>
    <n v="240"/>
  </r>
  <r>
    <n v="96"/>
    <x v="95"/>
    <x v="59"/>
    <s v="$599 LS ($25 Bottom)"/>
    <n v="6320"/>
    <n v="1"/>
    <n v="6320"/>
    <n v="1575"/>
    <n v="4745"/>
    <n v="599"/>
    <n v="379"/>
  </r>
  <r>
    <n v="97"/>
    <x v="96"/>
    <x v="60"/>
    <s v="8x $400 LS 100"/>
    <n v="6640"/>
    <n v="1"/>
    <n v="6640"/>
    <n v="1479"/>
    <n v="5161"/>
    <n v="100"/>
    <n v="398"/>
  </r>
  <r>
    <n v="98"/>
    <x v="97"/>
    <x v="61"/>
    <s v="$599 LS ($25 Bottom)"/>
    <n v="6320"/>
    <n v="1"/>
    <n v="6320"/>
    <n v="1575"/>
    <n v="4745"/>
    <n v="599"/>
    <n v="379"/>
  </r>
  <r>
    <n v="99"/>
    <x v="98"/>
    <x v="60"/>
    <s v="$599 LS ($25 Bottom)"/>
    <n v="6320"/>
    <n v="1"/>
    <n v="6320"/>
    <n v="1575"/>
    <n v="4745"/>
    <n v="599"/>
    <n v="379"/>
  </r>
  <r>
    <n v="100"/>
    <x v="99"/>
    <x v="62"/>
    <s v="4x $500"/>
    <n v="4000"/>
    <n v="1"/>
    <n v="4000"/>
    <n v="1000"/>
    <n v="3000"/>
    <n v="0"/>
    <n v="240"/>
  </r>
  <r>
    <n v="101"/>
    <x v="100"/>
    <x v="62"/>
    <s v="$599 LS ($25 Bottom)"/>
    <n v="6320"/>
    <n v="1"/>
    <n v="6320"/>
    <n v="1575"/>
    <n v="4745"/>
    <n v="599"/>
    <n v="379"/>
  </r>
  <r>
    <n v="102"/>
    <x v="101"/>
    <x v="63"/>
    <s v="4x $500"/>
    <n v="4000"/>
    <n v="1"/>
    <n v="4000"/>
    <n v="1000"/>
    <n v="3000"/>
    <n v="0"/>
    <n v="240"/>
  </r>
  <r>
    <n v="103"/>
    <x v="102"/>
    <x v="63"/>
    <s v="$599 LS ($25 Bottom)"/>
    <n v="6320"/>
    <n v="1"/>
    <n v="6320"/>
    <n v="1575"/>
    <n v="4745"/>
    <n v="599"/>
    <n v="379"/>
  </r>
  <r>
    <n v="104"/>
    <x v="103"/>
    <x v="64"/>
    <s v="4x $500"/>
    <n v="4000"/>
    <n v="1"/>
    <n v="4000"/>
    <n v="1000"/>
    <n v="3000"/>
    <n v="0"/>
    <n v="240"/>
  </r>
  <r>
    <n v="105"/>
    <x v="104"/>
    <x v="64"/>
    <s v="$599 LS ($25 Bottom)"/>
    <n v="6320"/>
    <n v="1"/>
    <n v="6320"/>
    <n v="1575"/>
    <n v="4745"/>
    <n v="599"/>
    <n v="379"/>
  </r>
  <r>
    <n v="106"/>
    <x v="105"/>
    <x v="65"/>
    <s v="$599 LS ($25 Bottom)"/>
    <n v="6320"/>
    <n v="1"/>
    <n v="6320"/>
    <n v="1575"/>
    <n v="4745"/>
    <n v="599"/>
    <n v="379"/>
  </r>
  <r>
    <n v="107"/>
    <x v="106"/>
    <x v="66"/>
    <s v="$599 LS ($25 Bottom)"/>
    <n v="6320"/>
    <n v="1"/>
    <n v="6320"/>
    <n v="1575"/>
    <n v="4745"/>
    <n v="599"/>
    <n v="379"/>
  </r>
  <r>
    <n v="108"/>
    <x v="107"/>
    <x v="67"/>
    <s v="$599 LS ($25 Bottom)"/>
    <n v="6320"/>
    <n v="1"/>
    <n v="6320"/>
    <n v="1575"/>
    <n v="4745"/>
    <n v="599"/>
    <n v="379"/>
  </r>
  <r>
    <n v="109"/>
    <x v="108"/>
    <x v="68"/>
    <s v="$599 LS ($25 Bottom)"/>
    <n v="6320"/>
    <n v="1"/>
    <n v="6320"/>
    <n v="1575"/>
    <n v="4745"/>
    <n v="599"/>
    <n v="379"/>
  </r>
  <r>
    <n v="110"/>
    <x v="109"/>
    <x v="69"/>
    <s v="$599 LS ($25 Bottom)"/>
    <n v="6320"/>
    <n v="1"/>
    <n v="6320"/>
    <n v="1575"/>
    <n v="4745"/>
    <n v="599"/>
    <n v="379"/>
  </r>
  <r>
    <n v="111"/>
    <x v="110"/>
    <x v="70"/>
    <s v="3x $599"/>
    <n v="4000"/>
    <n v="1"/>
    <n v="4000"/>
    <n v="998"/>
    <n v="3002"/>
    <n v="0"/>
    <n v="240"/>
  </r>
  <r>
    <n v="112"/>
    <x v="111"/>
    <x v="71"/>
    <s v="3x $599"/>
    <n v="4000"/>
    <n v="1"/>
    <n v="4000"/>
    <n v="998"/>
    <n v="3002"/>
    <n v="0"/>
    <n v="240"/>
  </r>
  <r>
    <n v="113"/>
    <x v="112"/>
    <x v="72"/>
    <s v="3x $599"/>
    <n v="4000"/>
    <n v="1"/>
    <n v="4000"/>
    <n v="998"/>
    <n v="3002"/>
    <n v="0"/>
    <n v="240"/>
  </r>
  <r>
    <n v="114"/>
    <x v="113"/>
    <x v="73"/>
    <s v="3x $599"/>
    <n v="4000"/>
    <n v="1"/>
    <n v="4000"/>
    <n v="998"/>
    <n v="3002"/>
    <n v="0"/>
    <n v="240"/>
  </r>
  <r>
    <n v="115"/>
    <x v="114"/>
    <x v="74"/>
    <s v="4x $500"/>
    <n v="4000"/>
    <n v="1"/>
    <n v="4000"/>
    <n v="1000"/>
    <n v="3000"/>
    <n v="0"/>
    <n v="240"/>
  </r>
  <r>
    <n v="116"/>
    <x v="115"/>
    <x v="74"/>
    <s v="3x $599"/>
    <n v="4000"/>
    <n v="1"/>
    <n v="4000"/>
    <n v="998"/>
    <n v="3002"/>
    <n v="0"/>
    <n v="240"/>
  </r>
  <r>
    <n v="117"/>
    <x v="116"/>
    <x v="74"/>
    <s v="$599 LS ($25 Bottom)"/>
    <n v="6320"/>
    <n v="1"/>
    <n v="6320"/>
    <n v="1575"/>
    <n v="4745"/>
    <n v="599"/>
    <n v="379"/>
  </r>
  <r>
    <n v="118"/>
    <x v="117"/>
    <x v="75"/>
    <s v="4x $500"/>
    <n v="4000"/>
    <n v="1"/>
    <n v="4000"/>
    <n v="1000"/>
    <n v="3000"/>
    <n v="0"/>
    <n v="240"/>
  </r>
  <r>
    <n v="119"/>
    <x v="118"/>
    <x v="75"/>
    <s v="3x $599"/>
    <n v="4000"/>
    <n v="1"/>
    <n v="4000"/>
    <n v="998"/>
    <n v="3002"/>
    <n v="0"/>
    <n v="240"/>
  </r>
  <r>
    <n v="120"/>
    <x v="119"/>
    <x v="76"/>
    <s v="3x $599"/>
    <n v="4000"/>
    <n v="1"/>
    <n v="4000"/>
    <n v="998"/>
    <n v="3002"/>
    <n v="0"/>
    <n v="240"/>
  </r>
  <r>
    <n v="121"/>
    <x v="120"/>
    <x v="76"/>
    <s v="$599 LS ($25 Bottom)"/>
    <n v="6320"/>
    <n v="1"/>
    <n v="6320"/>
    <n v="1575"/>
    <n v="4745"/>
    <n v="599"/>
    <n v="379"/>
  </r>
  <r>
    <n v="122"/>
    <x v="121"/>
    <x v="77"/>
    <s v="4x $500"/>
    <n v="4000"/>
    <n v="1"/>
    <n v="4000"/>
    <n v="1000"/>
    <n v="3000"/>
    <n v="0"/>
    <n v="240"/>
  </r>
  <r>
    <n v="123"/>
    <x v="122"/>
    <x v="77"/>
    <s v="3x $599"/>
    <n v="4000"/>
    <n v="1"/>
    <n v="4000"/>
    <n v="998"/>
    <n v="3002"/>
    <n v="0"/>
    <n v="240"/>
  </r>
  <r>
    <n v="124"/>
    <x v="123"/>
    <x v="78"/>
    <s v="4x $500"/>
    <n v="4000"/>
    <n v="1"/>
    <n v="4000"/>
    <n v="1000"/>
    <n v="3000"/>
    <n v="0"/>
    <n v="240"/>
  </r>
  <r>
    <n v="125"/>
    <x v="124"/>
    <x v="78"/>
    <s v="3x $599"/>
    <n v="4000"/>
    <n v="1"/>
    <n v="4000"/>
    <n v="998"/>
    <n v="3002"/>
    <n v="0"/>
    <n v="240"/>
  </r>
  <r>
    <n v="126"/>
    <x v="125"/>
    <x v="78"/>
    <s v="$599 LS ($25 Bottom)"/>
    <n v="6320"/>
    <n v="1"/>
    <n v="6320"/>
    <n v="1575"/>
    <n v="4745"/>
    <n v="599"/>
    <n v="379"/>
  </r>
  <r>
    <n v="127"/>
    <x v="126"/>
    <x v="79"/>
    <s v="Zip Zap 150 LS"/>
    <n v="3320"/>
    <n v="1"/>
    <n v="3320"/>
    <n v="515"/>
    <n v="2805"/>
    <n v="200"/>
    <n v="199"/>
  </r>
  <r>
    <n v="128"/>
    <x v="127"/>
    <x v="79"/>
    <s v="Zip Zap 400"/>
    <n v="4560"/>
    <n v="1"/>
    <n v="4560"/>
    <n v="1100"/>
    <n v="3460"/>
    <n v="0"/>
    <n v="273"/>
  </r>
  <r>
    <n v="129"/>
    <x v="128"/>
    <x v="80"/>
    <s v="Badda Bing Bank"/>
    <n v="5460"/>
    <n v="1"/>
    <n v="5460"/>
    <n v="960"/>
    <n v="4500"/>
    <n v="200"/>
    <n v="327"/>
  </r>
  <r>
    <n v="130"/>
    <x v="129"/>
    <x v="81"/>
    <s v="Big Hit Heist"/>
    <n v="4200"/>
    <n v="10"/>
    <n v="42000"/>
    <n v="6250"/>
    <n v="35750"/>
    <n v="500"/>
    <n v="2520"/>
  </r>
  <r>
    <n v="131"/>
    <x v="130"/>
    <x v="82"/>
    <s v="Bootleg Bottles"/>
    <n v="6300"/>
    <n v="1"/>
    <n v="6300"/>
    <n v="995"/>
    <n v="5305"/>
    <n v="500"/>
    <n v="378"/>
  </r>
  <r>
    <n v="132"/>
    <x v="131"/>
    <x v="83"/>
    <s v="Car Jack Cash"/>
    <n v="4200"/>
    <n v="5"/>
    <n v="21000"/>
    <n v="4404"/>
    <n v="16596"/>
    <n v="500"/>
    <n v="1260"/>
  </r>
  <r>
    <n v="133"/>
    <x v="132"/>
    <x v="84"/>
    <s v="Small Game"/>
    <n v="885"/>
    <n v="1"/>
    <n v="885"/>
    <n v="235"/>
    <n v="650"/>
    <n v="0"/>
    <n v="53"/>
  </r>
  <r>
    <n v="134"/>
    <x v="133"/>
    <x v="85"/>
    <s v="Small Game"/>
    <n v="885"/>
    <n v="1"/>
    <n v="885"/>
    <n v="235"/>
    <n v="650"/>
    <n v="0"/>
    <n v="53"/>
  </r>
  <r>
    <n v="135"/>
    <x v="134"/>
    <x v="86"/>
    <s v="North Star $12"/>
    <n v="5100"/>
    <n v="2"/>
    <n v="10200"/>
    <n v="1420"/>
    <n v="8780"/>
    <n v="500"/>
    <n v="612"/>
  </r>
  <r>
    <n v="136"/>
    <x v="135"/>
    <x v="86"/>
    <s v="North Star $12"/>
    <n v="5100"/>
    <n v="2"/>
    <n v="10200"/>
    <n v="1420"/>
    <n v="8780"/>
    <n v="500"/>
    <n v="612"/>
  </r>
  <r>
    <n v="137"/>
    <x v="136"/>
    <x v="87"/>
    <s v="Sundance"/>
    <n v="2688"/>
    <n v="1"/>
    <n v="2688"/>
    <n v="312"/>
    <n v="2376"/>
    <n v="0"/>
    <n v="161"/>
  </r>
  <r>
    <n v="138"/>
    <x v="137"/>
    <x v="88"/>
    <s v="Mob Money"/>
    <n v="4200"/>
    <n v="5"/>
    <n v="21000"/>
    <n v="4400"/>
    <n v="16600"/>
    <n v="500"/>
    <n v="1260"/>
  </r>
  <r>
    <n v="139"/>
    <x v="138"/>
    <x v="89"/>
    <s v="&quot;Joe&quot; 3990"/>
    <n v="3990"/>
    <n v="1"/>
    <n v="3990"/>
    <n v="690"/>
    <n v="3300"/>
    <n v="0"/>
    <n v="239"/>
  </r>
  <r>
    <n v="140"/>
    <x v="139"/>
    <x v="90"/>
    <s v="&quot;Joe&quot; 3990"/>
    <n v="3990"/>
    <n v="1"/>
    <n v="3990"/>
    <n v="690"/>
    <n v="3300"/>
    <n v="0"/>
    <n v="239"/>
  </r>
  <r>
    <n v="141"/>
    <x v="140"/>
    <x v="91"/>
    <s v="3x $599 LS 100"/>
    <n v="4000"/>
    <n v="1"/>
    <n v="4000"/>
    <n v="903"/>
    <n v="3097"/>
    <n v="100"/>
    <n v="240"/>
  </r>
  <r>
    <n v="142"/>
    <x v="141"/>
    <x v="92"/>
    <s v="3x $599 LS 100"/>
    <n v="4000"/>
    <n v="1"/>
    <n v="4000"/>
    <n v="903"/>
    <n v="3097"/>
    <n v="100"/>
    <n v="240"/>
  </r>
  <r>
    <n v="143"/>
    <x v="142"/>
    <x v="93"/>
    <s v="$599 LS ($5 Bottom)"/>
    <n v="6320"/>
    <n v="1"/>
    <n v="6320"/>
    <n v="1575"/>
    <n v="4745"/>
    <n v="599"/>
    <n v="379"/>
  </r>
  <r>
    <n v="144"/>
    <x v="143"/>
    <x v="94"/>
    <s v="$599 LS ($5 Bottom)"/>
    <n v="6320"/>
    <n v="1"/>
    <n v="6320"/>
    <n v="1575"/>
    <n v="4745"/>
    <n v="599"/>
    <n v="379"/>
  </r>
  <r>
    <n v="145"/>
    <x v="144"/>
    <x v="95"/>
    <s v="$599 LS ($5 Bottom)"/>
    <n v="6320"/>
    <n v="1"/>
    <n v="6320"/>
    <n v="1575"/>
    <n v="4745"/>
    <n v="599"/>
    <n v="379"/>
  </r>
  <r>
    <n v="146"/>
    <x v="145"/>
    <x v="96"/>
    <s v="$599 LS ($5 Bottom)"/>
    <n v="6320"/>
    <n v="1"/>
    <n v="6320"/>
    <n v="1575"/>
    <n v="4745"/>
    <n v="599"/>
    <n v="379"/>
  </r>
  <r>
    <n v="147"/>
    <x v="146"/>
    <x v="97"/>
    <s v="$599 LS ($5 Bottom)"/>
    <n v="6320"/>
    <n v="1"/>
    <n v="6320"/>
    <n v="1575"/>
    <n v="4745"/>
    <n v="599"/>
    <n v="379"/>
  </r>
  <r>
    <n v="148"/>
    <x v="147"/>
    <x v="98"/>
    <s v="$599 LS ($5 Bottom)"/>
    <n v="6320"/>
    <n v="1"/>
    <n v="6320"/>
    <n v="1575"/>
    <n v="4745"/>
    <n v="599"/>
    <n v="379"/>
  </r>
  <r>
    <n v="149"/>
    <x v="148"/>
    <x v="99"/>
    <s v="$599 LS ($5 Bottom)"/>
    <n v="6320"/>
    <n v="1"/>
    <n v="6320"/>
    <n v="1575"/>
    <n v="4745"/>
    <n v="599"/>
    <n v="379"/>
  </r>
  <r>
    <n v="150"/>
    <x v="149"/>
    <x v="100"/>
    <s v="$599 LS ($5 Bottom)"/>
    <n v="6320"/>
    <n v="1"/>
    <n v="6320"/>
    <n v="1575"/>
    <n v="4745"/>
    <n v="599"/>
    <n v="379"/>
  </r>
  <r>
    <n v="151"/>
    <x v="150"/>
    <x v="101"/>
    <s v="$599 LS ($5 Bottom)"/>
    <n v="6320"/>
    <n v="1"/>
    <n v="6320"/>
    <n v="1575"/>
    <n v="4745"/>
    <n v="599"/>
    <n v="379"/>
  </r>
  <r>
    <n v="152"/>
    <x v="151"/>
    <x v="102"/>
    <s v="$599 LS ($5 Bottom)"/>
    <n v="6320"/>
    <n v="1"/>
    <n v="6320"/>
    <n v="1575"/>
    <n v="4745"/>
    <n v="599"/>
    <n v="379"/>
  </r>
  <r>
    <n v="153"/>
    <x v="152"/>
    <x v="103"/>
    <s v="$599 LS ($5 Bottom)"/>
    <n v="6320"/>
    <n v="1"/>
    <n v="6320"/>
    <n v="1575"/>
    <n v="4745"/>
    <n v="599"/>
    <n v="379"/>
  </r>
  <r>
    <n v="154"/>
    <x v="153"/>
    <x v="104"/>
    <s v="4x $500"/>
    <n v="4000"/>
    <n v="1"/>
    <n v="4000"/>
    <n v="1000"/>
    <n v="3000"/>
    <n v="0"/>
    <n v="240"/>
  </r>
  <r>
    <n v="155"/>
    <x v="154"/>
    <x v="105"/>
    <s v="$599 LS ($5 Bottom)"/>
    <n v="6320"/>
    <n v="1"/>
    <n v="6320"/>
    <n v="1575"/>
    <n v="4745"/>
    <n v="599"/>
    <n v="379"/>
  </r>
  <r>
    <n v="156"/>
    <x v="155"/>
    <x v="106"/>
    <s v="Whiskey Wealth"/>
    <n v="4620"/>
    <n v="1"/>
    <n v="4620"/>
    <n v="900"/>
    <n v="3720"/>
    <n v="599"/>
    <n v="277"/>
  </r>
  <r>
    <n v="157"/>
    <x v="156"/>
    <x v="107"/>
    <s v="Wealthy Wise Guys"/>
    <n v="8064"/>
    <n v="5"/>
    <n v="40320"/>
    <n v="4840"/>
    <n v="35480"/>
    <n v="1000"/>
    <n v="2419"/>
  </r>
  <r>
    <n v="158"/>
    <x v="157"/>
    <x v="108"/>
    <s v="Bad to the Bone"/>
    <n v="5628"/>
    <n v="1"/>
    <n v="5628"/>
    <n v="4528"/>
    <n v="1100"/>
    <n v="500"/>
    <n v="337"/>
  </r>
  <r>
    <n v="159"/>
    <x v="158"/>
    <x v="109"/>
    <s v="&quot;Joe&quot;  250/225/200/150"/>
    <n v="2520"/>
    <n v="1"/>
    <n v="2520"/>
    <n v="520"/>
    <n v="2000"/>
    <n v="0"/>
    <n v="151"/>
  </r>
  <r>
    <n v="160"/>
    <x v="159"/>
    <x v="110"/>
    <s v="Filthy Stinkin' Rich"/>
    <n v="5760"/>
    <n v="1"/>
    <n v="5760"/>
    <n v="4390"/>
    <n v="1370"/>
    <n v="550"/>
    <n v="345"/>
  </r>
  <r>
    <n v="161"/>
    <x v="160"/>
    <x v="111"/>
    <s v="Whoa Doggie"/>
    <n v="12180"/>
    <n v="1"/>
    <n v="12180"/>
    <n v="9800"/>
    <n v="2380"/>
    <n v="500"/>
    <n v="73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2D535A-D8C5-447D-8847-2638BA76B470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77" firstHeaderRow="1" firstDataRow="1" firstDataCol="1"/>
  <pivotFields count="11">
    <pivotField dataField="1" showAll="0"/>
    <pivotField axis="axisRow" showAll="0">
      <items count="1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57"/>
        <item x="131"/>
        <item x="132"/>
        <item x="133"/>
        <item x="134"/>
        <item x="135"/>
        <item x="136"/>
        <item x="159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60"/>
        <item x="155"/>
        <item x="158"/>
        <item x="156"/>
        <item t="default"/>
      </items>
    </pivotField>
    <pivotField axis="axisRow" showAll="0">
      <items count="113">
        <item x="78"/>
        <item x="12"/>
        <item x="67"/>
        <item x="41"/>
        <item x="29"/>
        <item x="17"/>
        <item x="93"/>
        <item x="94"/>
        <item x="108"/>
        <item x="80"/>
        <item x="89"/>
        <item x="38"/>
        <item x="18"/>
        <item x="95"/>
        <item x="9"/>
        <item x="51"/>
        <item x="91"/>
        <item x="3"/>
        <item x="81"/>
        <item x="82"/>
        <item x="61"/>
        <item x="48"/>
        <item x="44"/>
        <item x="49"/>
        <item x="63"/>
        <item x="13"/>
        <item x="42"/>
        <item x="73"/>
        <item x="4"/>
        <item x="96"/>
        <item x="10"/>
        <item x="83"/>
        <item x="92"/>
        <item x="21"/>
        <item x="27"/>
        <item x="5"/>
        <item x="59"/>
        <item x="2"/>
        <item x="1"/>
        <item x="68"/>
        <item x="33"/>
        <item x="97"/>
        <item x="46"/>
        <item x="26"/>
        <item x="6"/>
        <item x="7"/>
        <item x="31"/>
        <item x="19"/>
        <item x="110"/>
        <item x="54"/>
        <item x="50"/>
        <item x="98"/>
        <item x="40"/>
        <item x="77"/>
        <item x="24"/>
        <item x="11"/>
        <item x="45"/>
        <item x="76"/>
        <item x="66"/>
        <item x="0"/>
        <item x="90"/>
        <item x="99"/>
        <item x="74"/>
        <item x="32"/>
        <item x="23"/>
        <item x="64"/>
        <item x="56"/>
        <item x="14"/>
        <item x="58"/>
        <item x="88"/>
        <item x="34"/>
        <item x="37"/>
        <item x="69"/>
        <item x="100"/>
        <item x="36"/>
        <item x="86"/>
        <item x="101"/>
        <item x="60"/>
        <item x="43"/>
        <item x="20"/>
        <item x="84"/>
        <item x="70"/>
        <item x="35"/>
        <item x="75"/>
        <item x="15"/>
        <item x="55"/>
        <item x="30"/>
        <item x="8"/>
        <item x="103"/>
        <item x="52"/>
        <item x="72"/>
        <item x="22"/>
        <item x="62"/>
        <item x="57"/>
        <item x="87"/>
        <item x="28"/>
        <item x="65"/>
        <item x="104"/>
        <item x="16"/>
        <item x="102"/>
        <item x="107"/>
        <item x="47"/>
        <item x="109"/>
        <item x="106"/>
        <item x="111"/>
        <item x="71"/>
        <item x="105"/>
        <item x="25"/>
        <item x="39"/>
        <item x="85"/>
        <item x="53"/>
        <item x="79"/>
        <item t="default"/>
      </items>
    </pivotField>
    <pivotField showAll="0"/>
    <pivotField numFmtId="164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</pivotFields>
  <rowFields count="2">
    <field x="2"/>
    <field x="1"/>
  </rowFields>
  <rowItems count="274">
    <i>
      <x/>
    </i>
    <i r="1">
      <x v="123"/>
    </i>
    <i r="1">
      <x v="124"/>
    </i>
    <i r="1">
      <x v="125"/>
    </i>
    <i>
      <x v="1"/>
    </i>
    <i r="1">
      <x v="15"/>
    </i>
    <i r="1">
      <x v="16"/>
    </i>
    <i>
      <x v="2"/>
    </i>
    <i r="1">
      <x v="107"/>
    </i>
    <i>
      <x v="3"/>
    </i>
    <i r="1">
      <x v="71"/>
    </i>
    <i r="1">
      <x v="72"/>
    </i>
    <i>
      <x v="4"/>
    </i>
    <i r="1">
      <x v="50"/>
    </i>
    <i r="1">
      <x v="51"/>
    </i>
    <i r="1">
      <x v="55"/>
    </i>
    <i>
      <x v="5"/>
    </i>
    <i r="1">
      <x v="23"/>
    </i>
    <i r="1">
      <x v="24"/>
    </i>
    <i r="1">
      <x v="31"/>
    </i>
    <i>
      <x v="6"/>
    </i>
    <i r="1">
      <x v="144"/>
    </i>
    <i>
      <x v="7"/>
    </i>
    <i r="1">
      <x v="145"/>
    </i>
    <i>
      <x v="8"/>
    </i>
    <i r="1">
      <x v="131"/>
    </i>
    <i>
      <x v="9"/>
    </i>
    <i r="1">
      <x v="128"/>
    </i>
    <i>
      <x v="10"/>
    </i>
    <i r="1">
      <x v="140"/>
    </i>
    <i>
      <x v="11"/>
    </i>
    <i r="1">
      <x v="66"/>
    </i>
    <i r="1">
      <x v="67"/>
    </i>
    <i>
      <x v="12"/>
    </i>
    <i r="1">
      <x v="25"/>
    </i>
    <i r="1">
      <x v="26"/>
    </i>
    <i r="1">
      <x v="32"/>
    </i>
    <i>
      <x v="13"/>
    </i>
    <i r="1">
      <x v="146"/>
    </i>
    <i>
      <x v="14"/>
    </i>
    <i r="1">
      <x v="11"/>
    </i>
    <i r="1">
      <x v="41"/>
    </i>
    <i>
      <x v="15"/>
    </i>
    <i r="1">
      <x v="83"/>
    </i>
    <i>
      <x v="16"/>
    </i>
    <i r="1">
      <x v="142"/>
    </i>
    <i>
      <x v="17"/>
    </i>
    <i r="1">
      <x v="5"/>
    </i>
    <i>
      <x v="18"/>
    </i>
    <i r="1">
      <x v="129"/>
    </i>
    <i>
      <x v="19"/>
    </i>
    <i r="1">
      <x v="130"/>
    </i>
    <i>
      <x v="20"/>
    </i>
    <i r="1">
      <x v="97"/>
    </i>
    <i>
      <x v="21"/>
    </i>
    <i r="1">
      <x v="80"/>
    </i>
    <i>
      <x v="22"/>
    </i>
    <i r="1">
      <x v="76"/>
    </i>
    <i>
      <x v="23"/>
    </i>
    <i r="1">
      <x v="81"/>
    </i>
    <i>
      <x v="24"/>
    </i>
    <i r="1">
      <x v="101"/>
    </i>
    <i r="1">
      <x v="102"/>
    </i>
    <i>
      <x v="25"/>
    </i>
    <i r="1">
      <x v="17"/>
    </i>
    <i>
      <x v="26"/>
    </i>
    <i r="1">
      <x v="73"/>
    </i>
    <i r="1">
      <x v="74"/>
    </i>
    <i>
      <x v="27"/>
    </i>
    <i r="1">
      <x v="113"/>
    </i>
    <i>
      <x v="28"/>
    </i>
    <i r="1">
      <x v="6"/>
    </i>
    <i>
      <x v="29"/>
    </i>
    <i r="1">
      <x v="147"/>
    </i>
    <i>
      <x v="30"/>
    </i>
    <i r="1">
      <x v="12"/>
    </i>
    <i r="1">
      <x v="13"/>
    </i>
    <i>
      <x v="31"/>
    </i>
    <i r="1">
      <x v="132"/>
    </i>
    <i>
      <x v="32"/>
    </i>
    <i r="1">
      <x v="143"/>
    </i>
    <i>
      <x v="33"/>
    </i>
    <i r="1">
      <x v="36"/>
    </i>
    <i>
      <x v="34"/>
    </i>
    <i r="1">
      <x v="47"/>
    </i>
    <i>
      <x v="35"/>
    </i>
    <i r="1">
      <x v="7"/>
    </i>
    <i>
      <x v="36"/>
    </i>
    <i r="1">
      <x v="95"/>
    </i>
    <i>
      <x v="37"/>
    </i>
    <i r="1">
      <x v="4"/>
    </i>
    <i>
      <x v="38"/>
    </i>
    <i r="1">
      <x v="1"/>
    </i>
    <i r="1">
      <x v="2"/>
    </i>
    <i r="1">
      <x v="3"/>
    </i>
    <i>
      <x v="39"/>
    </i>
    <i r="1">
      <x v="108"/>
    </i>
    <i>
      <x v="40"/>
    </i>
    <i r="1">
      <x v="57"/>
    </i>
    <i>
      <x v="41"/>
    </i>
    <i r="1">
      <x v="148"/>
    </i>
    <i>
      <x v="42"/>
    </i>
    <i r="1">
      <x v="78"/>
    </i>
    <i>
      <x v="43"/>
    </i>
    <i r="1">
      <x v="45"/>
    </i>
    <i r="1">
      <x v="46"/>
    </i>
    <i>
      <x v="44"/>
    </i>
    <i r="1">
      <x v="8"/>
    </i>
    <i>
      <x v="45"/>
    </i>
    <i r="1">
      <x v="9"/>
    </i>
    <i>
      <x v="46"/>
    </i>
    <i r="1">
      <x v="53"/>
    </i>
    <i r="1">
      <x v="58"/>
    </i>
    <i>
      <x v="47"/>
    </i>
    <i r="1">
      <x v="27"/>
    </i>
    <i r="1">
      <x v="28"/>
    </i>
    <i r="1">
      <x v="33"/>
    </i>
    <i>
      <x v="48"/>
    </i>
    <i r="1">
      <x v="138"/>
    </i>
    <i>
      <x v="49"/>
    </i>
    <i r="1">
      <x v="86"/>
    </i>
    <i r="1">
      <x v="91"/>
    </i>
    <i>
      <x v="50"/>
    </i>
    <i r="1">
      <x v="82"/>
    </i>
    <i>
      <x v="51"/>
    </i>
    <i r="1">
      <x v="149"/>
    </i>
    <i>
      <x v="52"/>
    </i>
    <i r="1">
      <x v="69"/>
    </i>
    <i r="1">
      <x v="70"/>
    </i>
    <i>
      <x v="53"/>
    </i>
    <i r="1">
      <x v="121"/>
    </i>
    <i r="1">
      <x v="122"/>
    </i>
    <i>
      <x v="54"/>
    </i>
    <i r="1">
      <x v="42"/>
    </i>
    <i r="1">
      <x v="43"/>
    </i>
    <i>
      <x v="55"/>
    </i>
    <i r="1">
      <x v="14"/>
    </i>
    <i>
      <x v="56"/>
    </i>
    <i r="1">
      <x v="77"/>
    </i>
    <i>
      <x v="57"/>
    </i>
    <i r="1">
      <x v="119"/>
    </i>
    <i r="1">
      <x v="120"/>
    </i>
    <i>
      <x v="58"/>
    </i>
    <i r="1">
      <x v="106"/>
    </i>
    <i>
      <x v="59"/>
    </i>
    <i r="1">
      <x/>
    </i>
    <i>
      <x v="60"/>
    </i>
    <i r="1">
      <x v="141"/>
    </i>
    <i>
      <x v="61"/>
    </i>
    <i r="1">
      <x v="150"/>
    </i>
    <i>
      <x v="62"/>
    </i>
    <i r="1">
      <x v="114"/>
    </i>
    <i r="1">
      <x v="115"/>
    </i>
    <i r="1">
      <x v="116"/>
    </i>
    <i>
      <x v="63"/>
    </i>
    <i r="1">
      <x v="54"/>
    </i>
    <i r="1">
      <x v="59"/>
    </i>
    <i>
      <x v="64"/>
    </i>
    <i r="1">
      <x v="39"/>
    </i>
    <i r="1">
      <x v="40"/>
    </i>
    <i>
      <x v="65"/>
    </i>
    <i r="1">
      <x v="103"/>
    </i>
    <i r="1">
      <x v="104"/>
    </i>
    <i>
      <x v="66"/>
    </i>
    <i r="1">
      <x v="88"/>
    </i>
    <i r="1">
      <x v="93"/>
    </i>
    <i>
      <x v="67"/>
    </i>
    <i r="1">
      <x v="18"/>
    </i>
    <i>
      <x v="68"/>
    </i>
    <i r="1">
      <x v="94"/>
    </i>
    <i>
      <x v="69"/>
    </i>
    <i r="1">
      <x v="139"/>
    </i>
    <i>
      <x v="70"/>
    </i>
    <i r="1">
      <x v="60"/>
    </i>
    <i r="1">
      <x v="61"/>
    </i>
    <i>
      <x v="71"/>
    </i>
    <i r="1">
      <x v="64"/>
    </i>
    <i r="1">
      <x v="65"/>
    </i>
    <i>
      <x v="72"/>
    </i>
    <i r="1">
      <x v="109"/>
    </i>
    <i>
      <x v="73"/>
    </i>
    <i r="1">
      <x v="151"/>
    </i>
    <i>
      <x v="74"/>
    </i>
    <i r="1">
      <x v="63"/>
    </i>
    <i>
      <x v="75"/>
    </i>
    <i r="1">
      <x v="135"/>
    </i>
    <i r="1">
      <x v="136"/>
    </i>
    <i>
      <x v="76"/>
    </i>
    <i r="1">
      <x v="152"/>
    </i>
    <i>
      <x v="77"/>
    </i>
    <i r="1">
      <x v="96"/>
    </i>
    <i r="1">
      <x v="98"/>
    </i>
    <i>
      <x v="78"/>
    </i>
    <i r="1">
      <x v="75"/>
    </i>
    <i>
      <x v="79"/>
    </i>
    <i r="1">
      <x v="34"/>
    </i>
    <i r="1">
      <x v="35"/>
    </i>
    <i>
      <x v="80"/>
    </i>
    <i r="1">
      <x v="133"/>
    </i>
    <i>
      <x v="81"/>
    </i>
    <i r="1">
      <x v="110"/>
    </i>
    <i>
      <x v="82"/>
    </i>
    <i r="1">
      <x v="62"/>
    </i>
    <i>
      <x v="83"/>
    </i>
    <i r="1">
      <x v="117"/>
    </i>
    <i r="1">
      <x v="118"/>
    </i>
    <i>
      <x v="84"/>
    </i>
    <i r="1">
      <x v="19"/>
    </i>
    <i r="1">
      <x v="20"/>
    </i>
    <i r="1">
      <x v="29"/>
    </i>
    <i>
      <x v="85"/>
    </i>
    <i r="1">
      <x v="87"/>
    </i>
    <i r="1">
      <x v="92"/>
    </i>
    <i>
      <x v="86"/>
    </i>
    <i r="1">
      <x v="52"/>
    </i>
    <i r="1">
      <x v="56"/>
    </i>
    <i>
      <x v="87"/>
    </i>
    <i r="1">
      <x v="10"/>
    </i>
    <i>
      <x v="88"/>
    </i>
    <i r="1">
      <x v="154"/>
    </i>
    <i>
      <x v="89"/>
    </i>
    <i r="1">
      <x v="84"/>
    </i>
    <i>
      <x v="90"/>
    </i>
    <i r="1">
      <x v="112"/>
    </i>
    <i>
      <x v="91"/>
    </i>
    <i r="1">
      <x v="37"/>
    </i>
    <i r="1">
      <x v="38"/>
    </i>
    <i>
      <x v="92"/>
    </i>
    <i r="1">
      <x v="99"/>
    </i>
    <i r="1">
      <x v="100"/>
    </i>
    <i>
      <x v="93"/>
    </i>
    <i r="1">
      <x v="89"/>
    </i>
    <i>
      <x v="94"/>
    </i>
    <i r="1">
      <x v="137"/>
    </i>
    <i>
      <x v="95"/>
    </i>
    <i r="1">
      <x v="48"/>
    </i>
    <i r="1">
      <x v="49"/>
    </i>
    <i>
      <x v="96"/>
    </i>
    <i r="1">
      <x v="105"/>
    </i>
    <i>
      <x v="97"/>
    </i>
    <i r="1">
      <x v="155"/>
    </i>
    <i>
      <x v="98"/>
    </i>
    <i r="1">
      <x v="21"/>
    </i>
    <i r="1">
      <x v="22"/>
    </i>
    <i r="1">
      <x v="30"/>
    </i>
    <i>
      <x v="99"/>
    </i>
    <i r="1">
      <x v="153"/>
    </i>
    <i>
      <x v="100"/>
    </i>
    <i r="1">
      <x v="160"/>
    </i>
    <i>
      <x v="101"/>
    </i>
    <i r="1">
      <x v="79"/>
    </i>
    <i>
      <x v="102"/>
    </i>
    <i r="1">
      <x v="159"/>
    </i>
    <i>
      <x v="103"/>
    </i>
    <i r="1">
      <x v="158"/>
    </i>
    <i>
      <x v="104"/>
    </i>
    <i r="1">
      <x v="157"/>
    </i>
    <i>
      <x v="105"/>
    </i>
    <i r="1">
      <x v="111"/>
    </i>
    <i>
      <x v="106"/>
    </i>
    <i r="1">
      <x v="156"/>
    </i>
    <i>
      <x v="107"/>
    </i>
    <i r="1">
      <x v="44"/>
    </i>
    <i>
      <x v="108"/>
    </i>
    <i r="1">
      <x v="68"/>
    </i>
    <i>
      <x v="109"/>
    </i>
    <i r="1">
      <x v="134"/>
    </i>
    <i>
      <x v="110"/>
    </i>
    <i r="1">
      <x v="85"/>
    </i>
    <i r="1">
      <x v="90"/>
    </i>
    <i>
      <x v="111"/>
    </i>
    <i r="1">
      <x v="126"/>
    </i>
    <i r="1">
      <x v="127"/>
    </i>
    <i t="grand">
      <x/>
    </i>
  </rowItems>
  <colItems count="1">
    <i/>
  </colItems>
  <dataFields count="1">
    <dataField name="Count of ID" fld="0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5A9E8F-557E-42EA-821C-41711CF54B35}" name="PivotTable1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IBTP Deals">
  <location ref="A14:E224" firstHeaderRow="0" firstDataRow="1" firstDataCol="1" rowPageCount="3" colPageCount="1"/>
  <pivotFields count="32">
    <pivotField showAll="0" defaultSubtotal="0"/>
    <pivotField showAll="0" defaultSubtotal="0"/>
    <pivotField showAll="0" defaultSubtotal="0"/>
    <pivotField axis="axisPage" showAll="0" defaultSubtotal="0">
      <items count="201"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73"/>
        <item x="168"/>
        <item x="169"/>
        <item x="172"/>
        <item x="171"/>
        <item x="174"/>
        <item x="170"/>
        <item x="176"/>
        <item x="191"/>
        <item x="175"/>
        <item x="181"/>
        <item x="180"/>
        <item x="182"/>
        <item x="178"/>
        <item x="177"/>
        <item x="179"/>
        <item x="185"/>
        <item x="183"/>
        <item x="184"/>
        <item x="186"/>
        <item x="188"/>
        <item x="189"/>
        <item x="190"/>
        <item x="197"/>
        <item x="195"/>
        <item x="187"/>
        <item x="196"/>
        <item x="194"/>
        <item x="193"/>
        <item x="192"/>
        <item x="198"/>
        <item m="1" x="200"/>
        <item x="1"/>
        <item m="1" x="199"/>
        <item x="0"/>
      </items>
    </pivotField>
    <pivotField axis="axisPage" showAll="0" defaultSubtotal="0">
      <items count="83">
        <item x="14"/>
        <item x="39"/>
        <item x="35"/>
        <item x="61"/>
        <item x="16"/>
        <item x="8"/>
        <item x="78"/>
        <item x="54"/>
        <item x="38"/>
        <item x="9"/>
        <item x="32"/>
        <item x="67"/>
        <item x="31"/>
        <item x="2"/>
        <item x="3"/>
        <item x="36"/>
        <item x="46"/>
        <item x="25"/>
        <item x="33"/>
        <item x="23"/>
        <item x="65"/>
        <item x="77"/>
        <item x="30"/>
        <item x="24"/>
        <item x="45"/>
        <item x="59"/>
        <item x="5"/>
        <item x="49"/>
        <item x="28"/>
        <item x="37"/>
        <item x="58"/>
        <item x="50"/>
        <item x="27"/>
        <item x="6"/>
        <item x="19"/>
        <item x="56"/>
        <item x="57"/>
        <item x="68"/>
        <item x="7"/>
        <item x="17"/>
        <item x="53"/>
        <item x="10"/>
        <item x="26"/>
        <item x="21"/>
        <item m="1" x="82"/>
        <item x="22"/>
        <item x="75"/>
        <item x="0"/>
        <item x="4"/>
        <item x="47"/>
        <item x="64"/>
        <item x="44"/>
        <item x="13"/>
        <item x="66"/>
        <item x="40"/>
        <item x="69"/>
        <item x="11"/>
        <item x="51"/>
        <item x="18"/>
        <item x="70"/>
        <item x="42"/>
        <item x="63"/>
        <item x="15"/>
        <item x="80"/>
        <item x="81"/>
        <item x="74"/>
        <item x="52"/>
        <item x="79"/>
        <item x="48"/>
        <item x="55"/>
        <item x="71"/>
        <item x="62"/>
        <item x="29"/>
        <item x="72"/>
        <item x="12"/>
        <item x="76"/>
        <item x="41"/>
        <item x="73"/>
        <item x="60"/>
        <item x="20"/>
        <item x="43"/>
        <item x="34"/>
        <item x="1"/>
      </items>
    </pivotField>
    <pivotField subtotalTop="0" showAll="0" defaultSubtotal="0"/>
    <pivotField axis="axisPage" showAll="0" defaultSubtotal="0">
      <items count="10">
        <item x="3"/>
        <item x="2"/>
        <item x="0"/>
        <item x="8"/>
        <item x="5"/>
        <item x="4"/>
        <item x="6"/>
        <item x="9"/>
        <item x="7"/>
        <item x="1"/>
      </items>
    </pivotField>
    <pivotField showAll="0" defaultSubtotal="0"/>
    <pivotField showAll="0" defaultSubtotal="0"/>
    <pivotField showAll="0" defaultSubtotal="0"/>
    <pivotField axis="axisRow" showAll="0" defaultSubtotal="0">
      <items count="1218">
        <item x="1158"/>
        <item x="743"/>
        <item x="983"/>
        <item x="1064"/>
        <item x="1015"/>
        <item x="1147"/>
        <item x="823"/>
        <item x="618"/>
        <item x="790"/>
        <item x="663"/>
        <item x="558"/>
        <item x="620"/>
        <item x="1110"/>
        <item x="742"/>
        <item x="644"/>
        <item x="847"/>
        <item x="988"/>
        <item x="723"/>
        <item x="751"/>
        <item x="593"/>
        <item x="603"/>
        <item x="838"/>
        <item x="707"/>
        <item x="631"/>
        <item x="762"/>
        <item x="1004"/>
        <item x="1214"/>
        <item x="889"/>
        <item x="911"/>
        <item x="1118"/>
        <item x="805"/>
        <item x="1195"/>
        <item x="333"/>
        <item x="388"/>
        <item x="329"/>
        <item x="244"/>
        <item x="98"/>
        <item x="476"/>
        <item x="195"/>
        <item x="79"/>
        <item x="155"/>
        <item x="275"/>
        <item x="810"/>
        <item x="970"/>
        <item x="544"/>
        <item x="1018"/>
        <item x="655"/>
        <item x="548"/>
        <item x="845"/>
        <item x="807"/>
        <item x="724"/>
        <item x="674"/>
        <item x="1041"/>
        <item x="883"/>
        <item x="556"/>
        <item x="815"/>
        <item x="811"/>
        <item x="1099"/>
        <item x="543"/>
        <item x="1204"/>
        <item x="984"/>
        <item x="960"/>
        <item x="808"/>
        <item x="706"/>
        <item x="438"/>
        <item x="437"/>
        <item x="390"/>
        <item x="505"/>
        <item x="389"/>
        <item x="132"/>
        <item x="193"/>
        <item x="21"/>
        <item x="65"/>
        <item x="52"/>
        <item x="47"/>
        <item x="49"/>
        <item x="55"/>
        <item x="54"/>
        <item x="63"/>
        <item x="48"/>
        <item x="64"/>
        <item x="50"/>
        <item x="507"/>
        <item x="578"/>
        <item x="178"/>
        <item x="177"/>
        <item x="179"/>
        <item x="836"/>
        <item x="133"/>
        <item x="103"/>
        <item x="1153"/>
        <item x="287"/>
        <item x="76"/>
        <item x="51"/>
        <item x="5"/>
        <item x="242"/>
        <item x="131"/>
        <item x="605"/>
        <item x="109"/>
        <item x="94"/>
        <item x="314"/>
        <item x="243"/>
        <item x="310"/>
        <item x="77"/>
        <item x="35"/>
        <item x="261"/>
        <item x="88"/>
        <item x="143"/>
        <item x="408"/>
        <item x="184"/>
        <item x="158"/>
        <item x="274"/>
        <item x="231"/>
        <item x="920"/>
        <item x="90"/>
        <item x="258"/>
        <item x="1011"/>
        <item x="232"/>
        <item x="42"/>
        <item x="105"/>
        <item x="36"/>
        <item x="245"/>
        <item x="914"/>
        <item x="1096"/>
        <item x="16"/>
        <item x="13"/>
        <item x="18"/>
        <item x="922"/>
        <item x="763"/>
        <item x="732"/>
        <item x="682"/>
        <item x="853"/>
        <item x="492"/>
        <item x="349"/>
        <item x="1129"/>
        <item x="422"/>
        <item x="267"/>
        <item x="596"/>
        <item x="136"/>
        <item x="525"/>
        <item x="266"/>
        <item x="281"/>
        <item x="45"/>
        <item x="101"/>
        <item x="230"/>
        <item x="196"/>
        <item x="369"/>
        <item x="636"/>
        <item x="115"/>
        <item x="484"/>
        <item x="406"/>
        <item x="26"/>
        <item x="108"/>
        <item x="125"/>
        <item x="120"/>
        <item x="33"/>
        <item x="66"/>
        <item x="56"/>
        <item x="40"/>
        <item x="168"/>
        <item x="25"/>
        <item x="173"/>
        <item x="23"/>
        <item x="170"/>
        <item x="171"/>
        <item x="156"/>
        <item x="12"/>
        <item x="24"/>
        <item x="188"/>
        <item x="157"/>
        <item x="38"/>
        <item x="166"/>
        <item x="6"/>
        <item x="37"/>
        <item x="169"/>
        <item x="43"/>
        <item x="181"/>
        <item x="73"/>
        <item x="923"/>
        <item x="432"/>
        <item x="250"/>
        <item x="69"/>
        <item x="102"/>
        <item x="1038"/>
        <item x="290"/>
        <item x="1135"/>
        <item x="508"/>
        <item x="205"/>
        <item x="744"/>
        <item x="537"/>
        <item x="301"/>
        <item x="519"/>
        <item x="124"/>
        <item x="777"/>
        <item x="39"/>
        <item x="699"/>
        <item x="730"/>
        <item x="1133"/>
        <item x="186"/>
        <item x="1138"/>
        <item x="601"/>
        <item x="145"/>
        <item x="366"/>
        <item x="570"/>
        <item x="876"/>
        <item x="846"/>
        <item x="62"/>
        <item x="891"/>
        <item x="904"/>
        <item x="987"/>
        <item x="160"/>
        <item x="336"/>
        <item x="70"/>
        <item x="277"/>
        <item x="123"/>
        <item x="835"/>
        <item x="433"/>
        <item x="561"/>
        <item x="464"/>
        <item x="806"/>
        <item x="1034"/>
        <item x="581"/>
        <item x="1081"/>
        <item x="661"/>
        <item x="912"/>
        <item x="1166"/>
        <item x="31"/>
        <item x="764"/>
        <item x="679"/>
        <item x="981"/>
        <item x="1154"/>
        <item x="1108"/>
        <item x="467"/>
        <item x="318"/>
        <item x="8"/>
        <item x="375"/>
        <item x="1030"/>
        <item x="1178"/>
        <item x="490"/>
        <item x="418"/>
        <item x="424"/>
        <item x="524"/>
        <item x="46"/>
        <item x="954"/>
        <item x="737"/>
        <item x="491"/>
        <item x="478"/>
        <item x="382"/>
        <item x="957"/>
        <item x="78"/>
        <item x="346"/>
        <item x="678"/>
        <item x="345"/>
        <item x="356"/>
        <item x="405"/>
        <item x="564"/>
        <item x="450"/>
        <item x="182"/>
        <item x="180"/>
        <item x="1024"/>
        <item x="828"/>
        <item x="298"/>
        <item x="312"/>
        <item x="92"/>
        <item x="967"/>
        <item x="1052"/>
        <item x="1068"/>
        <item x="302"/>
        <item x="114"/>
        <item x="233"/>
        <item x="53"/>
        <item x="194"/>
        <item x="229"/>
        <item x="99"/>
        <item x="381"/>
        <item x="379"/>
        <item x="527"/>
        <item x="569"/>
        <item x="67"/>
        <item x="677"/>
        <item x="624"/>
        <item x="597"/>
        <item x="497"/>
        <item x="619"/>
        <item x="963"/>
        <item x="60"/>
        <item x="172"/>
        <item x="608"/>
        <item x="580"/>
        <item x="368"/>
        <item x="321"/>
        <item x="671"/>
        <item x="22"/>
        <item x="279"/>
        <item x="416"/>
        <item x="343"/>
        <item x="443"/>
        <item x="609"/>
        <item x="500"/>
        <item x="1111"/>
        <item x="486"/>
        <item x="423"/>
        <item x="357"/>
        <item x="415"/>
        <item x="621"/>
        <item x="539"/>
        <item x="447"/>
        <item x="147"/>
        <item x="111"/>
        <item x="72"/>
        <item x="165"/>
        <item x="82"/>
        <item x="271"/>
        <item x="299"/>
        <item x="257"/>
        <item x="309"/>
        <item x="1066"/>
        <item x="704"/>
        <item x="1083"/>
        <item x="665"/>
        <item x="264"/>
        <item x="110"/>
        <item x="199"/>
        <item x="566"/>
        <item x="154"/>
        <item x="200"/>
        <item x="931"/>
        <item x="445"/>
        <item x="541"/>
        <item x="1176"/>
        <item x="494"/>
        <item x="320"/>
        <item x="1181"/>
        <item x="632"/>
        <item x="523"/>
        <item x="961"/>
        <item x="868"/>
        <item x="598"/>
        <item x="116"/>
        <item x="159"/>
        <item x="30"/>
        <item x="61"/>
        <item x="17"/>
        <item x="10"/>
        <item x="11"/>
        <item x="19"/>
        <item x="20"/>
        <item x="7"/>
        <item x="857"/>
        <item x="472"/>
        <item x="1040"/>
        <item x="1140"/>
        <item x="1013"/>
        <item x="1122"/>
        <item x="1137"/>
        <item x="640"/>
        <item x="653"/>
        <item x="643"/>
        <item x="820"/>
        <item x="1079"/>
        <item x="1032"/>
        <item x="795"/>
        <item x="574"/>
        <item x="588"/>
        <item x="785"/>
        <item x="1109"/>
        <item x="1042"/>
        <item x="825"/>
        <item x="594"/>
        <item x="747"/>
        <item x="1063"/>
        <item x="365"/>
        <item x="888"/>
        <item x="560"/>
        <item x="630"/>
        <item x="399"/>
        <item x="417"/>
        <item x="683"/>
        <item x="1174"/>
        <item x="893"/>
        <item x="1146"/>
        <item x="1152"/>
        <item x="1128"/>
        <item x="409"/>
        <item x="907"/>
        <item x="906"/>
        <item x="377"/>
        <item x="1151"/>
        <item x="475"/>
        <item x="515"/>
        <item x="849"/>
        <item x="780"/>
        <item x="553"/>
        <item x="659"/>
        <item x="591"/>
        <item x="469"/>
        <item x="627"/>
        <item x="372"/>
        <item x="460"/>
        <item x="404"/>
        <item x="367"/>
        <item x="1077"/>
        <item x="881"/>
        <item x="384"/>
        <item x="456"/>
        <item x="952"/>
        <item x="1143"/>
        <item x="789"/>
        <item x="709"/>
        <item x="1019"/>
        <item x="722"/>
        <item x="626"/>
        <item x="502"/>
        <item x="1113"/>
        <item x="1036"/>
        <item x="696"/>
        <item x="1067"/>
        <item x="989"/>
        <item x="890"/>
        <item x="697"/>
        <item x="393"/>
        <item x="999"/>
        <item x="394"/>
        <item x="995"/>
        <item x="378"/>
        <item x="419"/>
        <item x="843"/>
        <item x="716"/>
        <item x="530"/>
        <item x="531"/>
        <item x="852"/>
        <item x="1095"/>
        <item x="1016"/>
        <item x="338"/>
        <item x="959"/>
        <item x="355"/>
        <item x="1094"/>
        <item x="885"/>
        <item x="549"/>
        <item x="513"/>
        <item x="660"/>
        <item x="1097"/>
        <item x="629"/>
        <item x="850"/>
        <item x="1185"/>
        <item x="477"/>
        <item x="673"/>
        <item x="646"/>
        <item x="787"/>
        <item x="319"/>
        <item x="32"/>
        <item x="315"/>
        <item x="206"/>
        <item x="207"/>
        <item x="324"/>
        <item x="127"/>
        <item x="1126"/>
        <item x="41"/>
        <item x="146"/>
        <item x="323"/>
        <item x="1160"/>
        <item x="1162"/>
        <item x="126"/>
        <item x="176"/>
        <item x="34"/>
        <item x="373"/>
        <item x="1023"/>
        <item x="1161"/>
        <item x="218"/>
        <item x="175"/>
        <item x="949"/>
        <item x="91"/>
        <item x="950"/>
        <item x="68"/>
        <item x="129"/>
        <item x="212"/>
        <item x="140"/>
        <item x="138"/>
        <item x="236"/>
        <item x="128"/>
        <item x="141"/>
        <item x="139"/>
        <item x="213"/>
        <item x="59"/>
        <item x="137"/>
        <item x="142"/>
        <item x="899"/>
        <item x="964"/>
        <item x="738"/>
        <item x="87"/>
        <item x="122"/>
        <item x="27"/>
        <item x="265"/>
        <item x="152"/>
        <item x="174"/>
        <item x="354"/>
        <item x="220"/>
        <item x="387"/>
        <item x="779"/>
        <item x="466"/>
        <item x="420"/>
        <item x="337"/>
        <item x="638"/>
        <item x="151"/>
        <item x="473"/>
        <item x="322"/>
        <item x="150"/>
        <item x="153"/>
        <item x="634"/>
        <item x="639"/>
        <item x="602"/>
        <item x="483"/>
        <item x="448"/>
        <item x="208"/>
        <item x="583"/>
        <item x="474"/>
        <item x="604"/>
        <item x="589"/>
        <item x="1050"/>
        <item x="978"/>
        <item x="451"/>
        <item x="185"/>
        <item x="793"/>
        <item x="280"/>
        <item x="134"/>
        <item x="538"/>
        <item x="488"/>
        <item x="623"/>
        <item x="436"/>
        <item x="610"/>
        <item x="376"/>
        <item x="792"/>
        <item x="973"/>
        <item x="803"/>
        <item x="796"/>
        <item x="688"/>
        <item x="821"/>
        <item x="398"/>
        <item x="802"/>
        <item x="446"/>
        <item x="272"/>
        <item x="554"/>
        <item x="407"/>
        <item x="362"/>
        <item x="334"/>
        <item x="350"/>
        <item x="557"/>
        <item x="385"/>
        <item x="522"/>
        <item x="347"/>
        <item x="521"/>
        <item x="96"/>
        <item x="86"/>
        <item x="57"/>
        <item x="58"/>
        <item x="330"/>
        <item x="540"/>
        <item x="499"/>
        <item x="592"/>
        <item x="611"/>
        <item x="625"/>
        <item x="1047"/>
        <item x="457"/>
        <item x="342"/>
        <item x="546"/>
        <item x="487"/>
        <item x="344"/>
        <item x="392"/>
        <item x="358"/>
        <item x="794"/>
        <item x="501"/>
        <item x="534"/>
        <item x="470"/>
        <item x="1053"/>
        <item x="498"/>
        <item x="533"/>
        <item x="579"/>
        <item x="1051"/>
        <item x="532"/>
        <item x="528"/>
        <item x="573"/>
        <item x="551"/>
        <item x="149"/>
        <item x="545"/>
        <item x="1149"/>
        <item x="576"/>
        <item x="361"/>
        <item x="402"/>
        <item x="293"/>
        <item x="259"/>
        <item x="130"/>
        <item x="225"/>
        <item x="1056"/>
        <item x="316"/>
        <item x="238"/>
        <item x="396"/>
        <item x="1062"/>
        <item x="328"/>
        <item x="421"/>
        <item x="348"/>
        <item x="514"/>
        <item x="305"/>
        <item x="135"/>
        <item x="106"/>
        <item x="190"/>
        <item x="197"/>
        <item x="202"/>
        <item x="80"/>
        <item x="292"/>
        <item x="191"/>
        <item x="435"/>
        <item x="429"/>
        <item x="572"/>
        <item x="734"/>
        <item x="510"/>
        <item x="400"/>
        <item x="461"/>
        <item x="262"/>
        <item x="503"/>
        <item x="542"/>
        <item x="380"/>
        <item x="410"/>
        <item x="971"/>
        <item x="311"/>
        <item x="75"/>
        <item x="97"/>
        <item x="1049"/>
        <item x="471"/>
        <item x="462"/>
        <item x="504"/>
        <item x="628"/>
        <item x="506"/>
        <item x="547"/>
        <item x="575"/>
        <item x="584"/>
        <item x="463"/>
        <item x="189"/>
        <item x="84"/>
        <item x="283"/>
        <item x="590"/>
        <item x="526"/>
        <item x="622"/>
        <item x="595"/>
        <item x="44"/>
        <item x="273"/>
        <item x="198"/>
        <item x="246"/>
        <item x="493"/>
        <item x="1039"/>
        <item x="251"/>
        <item x="112"/>
        <item x="520"/>
        <item x="187"/>
        <item x="652"/>
        <item x="395"/>
        <item x="386"/>
        <item x="219"/>
        <item x="144"/>
        <item x="804"/>
        <item x="798"/>
        <item x="327"/>
        <item x="397"/>
        <item x="775"/>
        <item x="1065"/>
        <item x="774"/>
        <item x="1084"/>
        <item x="647"/>
        <item x="658"/>
        <item x="642"/>
        <item x="783"/>
        <item x="932"/>
        <item x="340"/>
        <item x="224"/>
        <item x="313"/>
        <item x="1080"/>
        <item x="100"/>
        <item x="148"/>
        <item x="285"/>
        <item x="291"/>
        <item x="784"/>
        <item x="799"/>
        <item x="1119"/>
        <item x="600"/>
        <item x="317"/>
        <item x="269"/>
        <item x="1055"/>
        <item x="1045"/>
        <item x="563"/>
        <item x="383"/>
        <item x="183"/>
        <item x="814"/>
        <item x="1117"/>
        <item x="93"/>
        <item x="288"/>
        <item x="651"/>
        <item x="459"/>
        <item x="85"/>
        <item x="776"/>
        <item x="1071"/>
        <item x="256"/>
        <item x="249"/>
        <item x="83"/>
        <item x="599"/>
        <item x="371"/>
        <item x="455"/>
        <item x="89"/>
        <item x="117"/>
        <item x="401"/>
        <item x="341"/>
        <item x="391"/>
        <item x="468"/>
        <item x="118"/>
        <item x="568"/>
        <item x="452"/>
        <item x="449"/>
        <item x="364"/>
        <item x="121"/>
        <item x="666"/>
        <item x="550"/>
        <item x="552"/>
        <item x="635"/>
        <item x="637"/>
        <item x="1054"/>
        <item x="113"/>
        <item x="582"/>
        <item x="71"/>
        <item x="1031"/>
        <item x="163"/>
        <item x="529"/>
        <item x="239"/>
        <item x="485"/>
        <item x="788"/>
        <item x="210"/>
        <item x="1091"/>
        <item x="306"/>
        <item x="297"/>
        <item x="834"/>
        <item x="1082"/>
        <item x="641"/>
        <item x="278"/>
        <item x="223"/>
        <item x="248"/>
        <item x="209"/>
        <item x="95"/>
        <item x="227"/>
        <item x="295"/>
        <item x="284"/>
        <item x="81"/>
        <item x="977"/>
        <item x="268"/>
        <item x="300"/>
        <item x="276"/>
        <item x="286"/>
        <item x="247"/>
        <item x="1026"/>
        <item x="228"/>
        <item x="253"/>
        <item x="226"/>
        <item x="294"/>
        <item x="1202"/>
        <item x="403"/>
        <item x="351"/>
        <item x="442"/>
        <item x="119"/>
        <item x="606"/>
        <item x="633"/>
        <item x="650"/>
        <item x="786"/>
        <item x="918"/>
        <item x="771"/>
        <item x="667"/>
        <item x="1101"/>
        <item x="664"/>
        <item x="1043"/>
        <item x="370"/>
        <item x="444"/>
        <item x="1121"/>
        <item x="270"/>
        <item x="252"/>
        <item x="260"/>
        <item x="107"/>
        <item x="645"/>
        <item x="1061"/>
        <item x="1112"/>
        <item x="698"/>
        <item x="819"/>
        <item x="458"/>
        <item x="441"/>
        <item x="769"/>
        <item x="657"/>
        <item x="649"/>
        <item x="216"/>
        <item x="201"/>
        <item x="1092"/>
        <item x="668"/>
        <item x="648"/>
        <item x="862"/>
        <item x="860"/>
        <item x="440"/>
        <item x="352"/>
        <item x="241"/>
        <item x="353"/>
        <item x="214"/>
        <item x="235"/>
        <item x="255"/>
        <item x="359"/>
        <item x="307"/>
        <item x="577"/>
        <item x="617"/>
        <item x="587"/>
        <item x="711"/>
        <item x="953"/>
        <item x="745"/>
        <item x="913"/>
        <item x="965"/>
        <item x="990"/>
        <item x="1189"/>
        <item x="1090"/>
        <item x="1205"/>
        <item x="1186"/>
        <item x="801"/>
        <item x="735"/>
        <item x="872"/>
        <item x="1048"/>
        <item x="705"/>
        <item x="826"/>
        <item x="991"/>
        <item x="1106"/>
        <item x="215"/>
        <item x="308"/>
        <item x="240"/>
        <item x="518"/>
        <item x="481"/>
        <item x="303"/>
        <item x="263"/>
        <item x="778"/>
        <item x="980"/>
        <item x="662"/>
        <item x="304"/>
        <item x="374"/>
        <item x="434"/>
        <item x="1134"/>
        <item x="759"/>
        <item x="489"/>
        <item x="870"/>
        <item x="766"/>
        <item x="758"/>
        <item x="559"/>
        <item x="851"/>
        <item x="827"/>
        <item x="877"/>
        <item x="958"/>
        <item x="938"/>
        <item x="941"/>
        <item x="962"/>
        <item x="1012"/>
        <item x="672"/>
        <item x="727"/>
        <item x="892"/>
        <item x="812"/>
        <item x="875"/>
        <item x="905"/>
        <item x="1010"/>
        <item x="948"/>
        <item x="813"/>
        <item x="858"/>
        <item x="1000"/>
        <item x="951"/>
        <item x="996"/>
        <item x="1120"/>
        <item x="1103"/>
        <item x="1001"/>
        <item x="746"/>
        <item x="848"/>
        <item x="753"/>
        <item x="700"/>
        <item x="718"/>
        <item x="884"/>
        <item x="947"/>
        <item x="1089"/>
        <item x="1058"/>
        <item x="927"/>
        <item x="1028"/>
        <item x="901"/>
        <item x="992"/>
        <item x="712"/>
        <item x="736"/>
        <item x="781"/>
        <item x="702"/>
        <item x="844"/>
        <item x="1163"/>
        <item x="864"/>
        <item x="897"/>
        <item x="1006"/>
        <item x="926"/>
        <item x="1005"/>
        <item x="894"/>
        <item x="670"/>
        <item x="669"/>
        <item x="690"/>
        <item x="701"/>
        <item x="782"/>
        <item x="921"/>
        <item x="854"/>
        <item x="695"/>
        <item x="940"/>
        <item x="896"/>
        <item x="974"/>
        <item x="915"/>
        <item x="866"/>
        <item x="840"/>
        <item x="680"/>
        <item x="685"/>
        <item x="715"/>
        <item x="740"/>
        <item x="721"/>
        <item x="684"/>
        <item x="761"/>
        <item x="728"/>
        <item x="972"/>
        <item x="1008"/>
        <item x="895"/>
        <item x="1078"/>
        <item x="985"/>
        <item x="842"/>
        <item x="871"/>
        <item x="689"/>
        <item x="765"/>
        <item x="739"/>
        <item x="1114"/>
        <item x="837"/>
        <item x="729"/>
        <item x="725"/>
        <item x="719"/>
        <item x="994"/>
        <item x="1021"/>
        <item x="898"/>
        <item x="966"/>
        <item x="839"/>
        <item x="863"/>
        <item x="976"/>
        <item x="928"/>
        <item x="969"/>
        <item x="1037"/>
        <item x="1115"/>
        <item x="1057"/>
        <item x="937"/>
        <item x="1035"/>
        <item x="708"/>
        <item x="757"/>
        <item x="691"/>
        <item x="1029"/>
        <item x="1020"/>
        <item x="1017"/>
        <item x="986"/>
        <item x="830"/>
        <item x="831"/>
        <item x="933"/>
        <item x="754"/>
        <item x="1155"/>
        <item x="1046"/>
        <item x="975"/>
        <item x="916"/>
        <item x="900"/>
        <item x="874"/>
        <item x="929"/>
        <item x="993"/>
        <item x="703"/>
        <item x="1060"/>
        <item x="770"/>
        <item x="720"/>
        <item x="979"/>
        <item x="887"/>
        <item x="1003"/>
        <item x="982"/>
        <item x="1033"/>
        <item x="1007"/>
        <item x="692"/>
        <item x="818"/>
        <item x="676"/>
        <item x="968"/>
        <item x="1196"/>
        <item x="1201"/>
        <item x="654"/>
        <item x="296"/>
        <item x="731"/>
        <item x="325"/>
        <item x="363"/>
        <item x="496"/>
        <item x="332"/>
        <item x="234"/>
        <item x="203"/>
        <item x="326"/>
        <item x="221"/>
        <item x="222"/>
        <item x="164"/>
        <item x="211"/>
        <item x="331"/>
        <item x="217"/>
        <item x="495"/>
        <item x="167"/>
        <item x="162"/>
        <item x="339"/>
        <item x="571"/>
        <item x="289"/>
        <item x="74"/>
        <item x="282"/>
        <item x="237"/>
        <item x="465"/>
        <item x="204"/>
        <item x="335"/>
        <item x="161"/>
        <item x="15"/>
        <item x="29"/>
        <item x="14"/>
        <item x="942"/>
        <item x="428"/>
        <item x="426"/>
        <item x="567"/>
        <item x="693"/>
        <item x="694"/>
        <item x="565"/>
        <item x="425"/>
        <item x="760"/>
        <item x="1104"/>
        <item x="859"/>
        <item x="861"/>
        <item x="1105"/>
        <item x="516"/>
        <item x="536"/>
        <item x="615"/>
        <item x="360"/>
        <item x="585"/>
        <item x="612"/>
        <item x="431"/>
        <item x="586"/>
        <item x="511"/>
        <item x="535"/>
        <item x="517"/>
        <item x="439"/>
        <item x="479"/>
        <item x="480"/>
        <item x="616"/>
        <item x="482"/>
        <item x="430"/>
        <item x="607"/>
        <item x="817"/>
        <item x="427"/>
        <item x="902"/>
        <item x="1206"/>
        <item x="750"/>
        <item x="930"/>
        <item x="741"/>
        <item x="1009"/>
        <item x="829"/>
        <item x="1025"/>
        <item x="1059"/>
        <item x="869"/>
        <item x="1087"/>
        <item x="956"/>
        <item x="791"/>
        <item x="768"/>
        <item x="1148"/>
        <item x="1102"/>
        <item x="944"/>
        <item x="717"/>
        <item x="1169"/>
        <item x="733"/>
        <item x="1125"/>
        <item x="767"/>
        <item x="1191"/>
        <item x="1022"/>
        <item x="1145"/>
        <item x="903"/>
        <item x="800"/>
        <item x="1100"/>
        <item x="865"/>
        <item x="1124"/>
        <item x="955"/>
        <item x="809"/>
        <item x="873"/>
        <item x="1044"/>
        <item x="1085"/>
        <item x="878"/>
        <item x="1088"/>
        <item x="879"/>
        <item x="1027"/>
        <item x="1014"/>
        <item x="1164"/>
        <item x="726"/>
        <item x="1203"/>
        <item x="1197"/>
        <item x="936"/>
        <item x="824"/>
        <item x="1187"/>
        <item x="867"/>
        <item x="939"/>
        <item x="752"/>
        <item x="943"/>
        <item x="880"/>
        <item x="1144"/>
        <item x="822"/>
        <item x="687"/>
        <item x="909"/>
        <item x="924"/>
        <item x="946"/>
        <item x="772"/>
        <item x="714"/>
        <item x="919"/>
        <item x="686"/>
        <item x="773"/>
        <item x="855"/>
        <item x="748"/>
        <item x="755"/>
        <item x="833"/>
        <item x="908"/>
        <item x="856"/>
        <item x="749"/>
        <item x="934"/>
        <item x="925"/>
        <item x="713"/>
        <item x="945"/>
        <item x="656"/>
        <item x="614"/>
        <item x="832"/>
        <item x="1107"/>
        <item x="710"/>
        <item x="756"/>
        <item x="613"/>
        <item x="935"/>
        <item x="1093"/>
        <item x="910"/>
        <item x="9"/>
        <item x="412"/>
        <item x="453"/>
        <item x="797"/>
        <item x="675"/>
        <item x="1156"/>
        <item x="882"/>
        <item x="555"/>
        <item x="917"/>
        <item x="562"/>
        <item x="509"/>
        <item x="413"/>
        <item x="997"/>
        <item x="1170"/>
        <item x="1116"/>
        <item x="1212"/>
        <item x="841"/>
        <item x="998"/>
        <item x="1086"/>
        <item x="816"/>
        <item x="681"/>
        <item x="1193"/>
        <item x="1199"/>
        <item x="1184"/>
        <item x="1072"/>
        <item x="1183"/>
        <item x="1076"/>
        <item x="1173"/>
        <item x="1075"/>
        <item x="1127"/>
        <item x="1069"/>
        <item x="1172"/>
        <item x="1070"/>
        <item x="1192"/>
        <item x="1074"/>
        <item x="1073"/>
        <item x="1002"/>
        <item x="1213"/>
        <item x="1157"/>
        <item x="1123"/>
        <item x="1188"/>
        <item x="1198"/>
        <item x="1211"/>
        <item x="1175"/>
        <item x="1159"/>
        <item x="1136"/>
        <item x="1141"/>
        <item x="1150"/>
        <item x="1167"/>
        <item x="1180"/>
        <item x="1207"/>
        <item x="1132"/>
        <item x="1098"/>
        <item x="1179"/>
        <item x="1208"/>
        <item x="1165"/>
        <item x="1182"/>
        <item x="1131"/>
        <item x="1215"/>
        <item x="1130"/>
        <item x="1139"/>
        <item x="1190"/>
        <item x="1209"/>
        <item x="1210"/>
        <item x="1168"/>
        <item x="1142"/>
        <item x="1171"/>
        <item x="1194"/>
        <item x="1200"/>
        <item x="411"/>
        <item x="28"/>
        <item x="414"/>
        <item x="254"/>
        <item x="1177"/>
        <item x="454"/>
        <item x="512"/>
        <item x="104"/>
        <item x="192"/>
        <item x="886"/>
        <item x="4"/>
        <item m="1" x="1217"/>
        <item m="1" x="1216"/>
        <item x="0"/>
        <item x="1"/>
        <item x="2"/>
        <item x="3"/>
      </items>
    </pivotField>
    <pivotField showAll="0" defaultSubtotal="0"/>
    <pivotField axis="axisRow" showAll="0" defaultSubtotal="0">
      <items count="102">
        <item x="48"/>
        <item x="89"/>
        <item x="17"/>
        <item x="47"/>
        <item x="10"/>
        <item x="81"/>
        <item x="75"/>
        <item x="27"/>
        <item x="14"/>
        <item x="59"/>
        <item x="3"/>
        <item x="15"/>
        <item x="24"/>
        <item x="45"/>
        <item x="13"/>
        <item x="97"/>
        <item x="58"/>
        <item x="71"/>
        <item x="85"/>
        <item x="7"/>
        <item x="18"/>
        <item x="5"/>
        <item x="79"/>
        <item x="9"/>
        <item x="8"/>
        <item x="65"/>
        <item x="93"/>
        <item x="21"/>
        <item x="63"/>
        <item x="68"/>
        <item x="46"/>
        <item x="43"/>
        <item x="90"/>
        <item x="1"/>
        <item x="33"/>
        <item x="0"/>
        <item x="49"/>
        <item x="56"/>
        <item x="22"/>
        <item x="37"/>
        <item x="91"/>
        <item x="95"/>
        <item x="92"/>
        <item x="77"/>
        <item x="62"/>
        <item x="2"/>
        <item x="30"/>
        <item x="12"/>
        <item x="76"/>
        <item x="84"/>
        <item x="51"/>
        <item x="72"/>
        <item x="35"/>
        <item x="53"/>
        <item x="50"/>
        <item x="70"/>
        <item x="34"/>
        <item x="80"/>
        <item x="44"/>
        <item x="42"/>
        <item x="20"/>
        <item x="25"/>
        <item x="98"/>
        <item x="28"/>
        <item x="94"/>
        <item x="60"/>
        <item x="73"/>
        <item x="40"/>
        <item x="26"/>
        <item x="82"/>
        <item x="55"/>
        <item x="78"/>
        <item x="38"/>
        <item x="54"/>
        <item x="31"/>
        <item x="86"/>
        <item x="88"/>
        <item x="23"/>
        <item x="11"/>
        <item x="64"/>
        <item x="57"/>
        <item x="52"/>
        <item x="87"/>
        <item x="74"/>
        <item x="41"/>
        <item x="32"/>
        <item x="99"/>
        <item x="61"/>
        <item x="69"/>
        <item x="83"/>
        <item x="29"/>
        <item m="1" x="101"/>
        <item x="66"/>
        <item x="16"/>
        <item x="96"/>
        <item x="67"/>
        <item x="39"/>
        <item x="36"/>
        <item x="19"/>
        <item x="6"/>
        <item x="4"/>
        <item m="1" x="100"/>
      </items>
    </pivotField>
    <pivotField dataField="1" showAll="0" defaultSubtotal="0"/>
    <pivotField dataField="1" showAll="0" defaultSubtotal="0"/>
    <pivotField dataField="1" showAll="0" defaultSubtotal="0"/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ubtotalTop="0" showAll="0" defaultSubtotal="0">
      <items count="6">
        <item x="0"/>
        <item x="1"/>
        <item x="2"/>
        <item x="3"/>
        <item x="4"/>
        <item x="5"/>
      </items>
    </pivotField>
    <pivotField subtotalTop="0" showAll="0" defaultSubtotal="0">
      <items count="3">
        <item x="0"/>
        <item x="1"/>
        <item x="2"/>
      </items>
    </pivotField>
  </pivotFields>
  <rowFields count="2">
    <field x="10"/>
    <field x="12"/>
  </rowFields>
  <rowItems count="210">
    <i>
      <x v="133"/>
    </i>
    <i r="1">
      <x v="14"/>
    </i>
    <i>
      <x v="134"/>
    </i>
    <i r="1">
      <x v="14"/>
    </i>
    <i>
      <x v="135"/>
    </i>
    <i r="1">
      <x v="14"/>
    </i>
    <i>
      <x v="136"/>
    </i>
    <i r="1">
      <x v="14"/>
    </i>
    <i>
      <x v="137"/>
    </i>
    <i r="1">
      <x v="14"/>
    </i>
    <i>
      <x v="139"/>
    </i>
    <i r="1">
      <x v="14"/>
    </i>
    <i>
      <x v="140"/>
    </i>
    <i r="1">
      <x v="14"/>
    </i>
    <i>
      <x v="144"/>
    </i>
    <i r="1">
      <x v="14"/>
    </i>
    <i>
      <x v="146"/>
    </i>
    <i r="1">
      <x v="14"/>
    </i>
    <i>
      <x v="147"/>
    </i>
    <i r="1">
      <x v="14"/>
    </i>
    <i>
      <x v="149"/>
    </i>
    <i r="1">
      <x v="14"/>
    </i>
    <i>
      <x v="241"/>
    </i>
    <i r="1">
      <x v="38"/>
    </i>
    <i>
      <x v="244"/>
    </i>
    <i r="1">
      <x v="7"/>
    </i>
    <i>
      <x v="247"/>
    </i>
    <i r="1">
      <x v="7"/>
    </i>
    <i>
      <x v="250"/>
    </i>
    <i r="1">
      <x v="27"/>
    </i>
    <i>
      <x v="255"/>
    </i>
    <i r="1">
      <x v="38"/>
    </i>
    <i>
      <x v="260"/>
    </i>
    <i r="1">
      <x v="38"/>
    </i>
    <i>
      <x v="265"/>
    </i>
    <i r="1">
      <x v="38"/>
    </i>
    <i>
      <x v="272"/>
    </i>
    <i r="1">
      <x v="38"/>
    </i>
    <i>
      <x v="274"/>
    </i>
    <i r="1">
      <x v="77"/>
    </i>
    <i>
      <x v="277"/>
    </i>
    <i r="1">
      <x v="38"/>
    </i>
    <i>
      <x v="281"/>
    </i>
    <i r="1">
      <x v="7"/>
    </i>
    <i>
      <x v="284"/>
    </i>
    <i r="1">
      <x v="7"/>
    </i>
    <i>
      <x v="289"/>
    </i>
    <i r="1">
      <x v="7"/>
    </i>
    <i>
      <x v="312"/>
    </i>
    <i r="1">
      <x v="77"/>
    </i>
    <i>
      <x v="316"/>
    </i>
    <i r="1">
      <x v="12"/>
    </i>
    <i>
      <x v="317"/>
    </i>
    <i r="1">
      <x v="7"/>
    </i>
    <i>
      <x v="326"/>
    </i>
    <i r="1">
      <x v="27"/>
    </i>
    <i>
      <x v="333"/>
    </i>
    <i r="1">
      <x v="77"/>
    </i>
    <i>
      <x v="334"/>
    </i>
    <i r="1">
      <x v="27"/>
    </i>
    <i>
      <x v="337"/>
    </i>
    <i r="1">
      <x v="28"/>
    </i>
    <i>
      <x v="486"/>
    </i>
    <i r="1">
      <x v="14"/>
    </i>
    <i>
      <x v="487"/>
    </i>
    <i r="1">
      <x v="14"/>
    </i>
    <i>
      <x v="488"/>
    </i>
    <i r="1">
      <x v="14"/>
    </i>
    <i>
      <x v="500"/>
    </i>
    <i r="1">
      <x v="33"/>
    </i>
    <i>
      <x v="508"/>
    </i>
    <i r="1">
      <x v="33"/>
    </i>
    <i>
      <x v="511"/>
    </i>
    <i r="1">
      <x v="33"/>
    </i>
    <i>
      <x v="518"/>
    </i>
    <i r="1">
      <x v="33"/>
    </i>
    <i>
      <x v="545"/>
    </i>
    <i r="1">
      <x v="33"/>
    </i>
    <i>
      <x v="548"/>
    </i>
    <i r="1">
      <x v="33"/>
    </i>
    <i>
      <x v="549"/>
    </i>
    <i r="1">
      <x v="33"/>
    </i>
    <i>
      <x v="550"/>
    </i>
    <i r="1">
      <x v="33"/>
    </i>
    <i>
      <x v="577"/>
    </i>
    <i r="1">
      <x v="33"/>
    </i>
    <i>
      <x v="593"/>
    </i>
    <i r="1">
      <x v="33"/>
    </i>
    <i>
      <x v="598"/>
    </i>
    <i r="1">
      <x v="33"/>
    </i>
    <i>
      <x v="599"/>
    </i>
    <i r="1">
      <x v="33"/>
    </i>
    <i>
      <x v="620"/>
    </i>
    <i r="1">
      <x v="33"/>
    </i>
    <i>
      <x v="626"/>
    </i>
    <i r="1">
      <x v="33"/>
    </i>
    <i>
      <x v="651"/>
    </i>
    <i r="1">
      <x v="33"/>
    </i>
    <i>
      <x v="659"/>
    </i>
    <i r="1">
      <x v="33"/>
    </i>
    <i>
      <x v="663"/>
    </i>
    <i r="1">
      <x v="33"/>
    </i>
    <i>
      <x v="670"/>
    </i>
    <i r="1">
      <x v="33"/>
    </i>
    <i>
      <x v="680"/>
    </i>
    <i r="1">
      <x v="33"/>
    </i>
    <i>
      <x v="682"/>
    </i>
    <i r="1">
      <x v="33"/>
    </i>
    <i>
      <x v="684"/>
    </i>
    <i r="1">
      <x v="33"/>
    </i>
    <i>
      <x v="687"/>
    </i>
    <i r="1">
      <x v="33"/>
    </i>
    <i>
      <x v="702"/>
    </i>
    <i r="1">
      <x v="33"/>
    </i>
    <i>
      <x v="720"/>
    </i>
    <i r="1">
      <x v="33"/>
    </i>
    <i>
      <x v="744"/>
    </i>
    <i r="1">
      <x v="33"/>
    </i>
    <i>
      <x v="749"/>
    </i>
    <i r="1">
      <x v="33"/>
    </i>
    <i>
      <x v="755"/>
    </i>
    <i r="1">
      <x v="33"/>
    </i>
    <i>
      <x v="757"/>
    </i>
    <i r="1">
      <x v="33"/>
    </i>
    <i>
      <x v="765"/>
    </i>
    <i r="1">
      <x v="33"/>
    </i>
    <i>
      <x v="777"/>
    </i>
    <i r="1">
      <x v="33"/>
    </i>
    <i>
      <x v="815"/>
    </i>
    <i r="1">
      <x v="14"/>
    </i>
    <i>
      <x v="816"/>
    </i>
    <i r="1">
      <x v="14"/>
    </i>
    <i>
      <x v="817"/>
    </i>
    <i r="1">
      <x v="14"/>
    </i>
    <i>
      <x v="818"/>
    </i>
    <i r="1">
      <x v="14"/>
    </i>
    <i>
      <x v="820"/>
    </i>
    <i r="1">
      <x v="14"/>
    </i>
    <i>
      <x v="822"/>
    </i>
    <i r="1">
      <x v="14"/>
    </i>
    <i>
      <x v="823"/>
    </i>
    <i r="1">
      <x v="14"/>
    </i>
    <i>
      <x v="824"/>
    </i>
    <i r="1">
      <x v="14"/>
    </i>
    <i>
      <x v="825"/>
    </i>
    <i r="1">
      <x v="14"/>
    </i>
    <i>
      <x v="826"/>
    </i>
    <i r="1">
      <x v="14"/>
    </i>
    <i>
      <x v="849"/>
    </i>
    <i r="1">
      <x v="33"/>
    </i>
    <i>
      <x v="854"/>
    </i>
    <i r="1">
      <x v="33"/>
    </i>
    <i>
      <x v="875"/>
    </i>
    <i r="1">
      <x v="33"/>
    </i>
    <i>
      <x v="879"/>
    </i>
    <i r="1">
      <x v="33"/>
    </i>
    <i>
      <x v="883"/>
    </i>
    <i r="1">
      <x v="33"/>
    </i>
    <i>
      <x v="884"/>
    </i>
    <i r="1">
      <x v="33"/>
    </i>
    <i>
      <x v="886"/>
    </i>
    <i r="1">
      <x v="33"/>
    </i>
    <i>
      <x v="888"/>
    </i>
    <i r="1">
      <x v="33"/>
    </i>
    <i>
      <x v="900"/>
    </i>
    <i r="1">
      <x v="33"/>
    </i>
    <i>
      <x v="925"/>
    </i>
    <i r="1">
      <x v="33"/>
    </i>
    <i>
      <x v="935"/>
    </i>
    <i r="1">
      <x v="33"/>
    </i>
    <i>
      <x v="952"/>
    </i>
    <i r="1">
      <x v="33"/>
    </i>
    <i>
      <x v="963"/>
    </i>
    <i r="1">
      <x v="33"/>
    </i>
    <i>
      <x v="967"/>
    </i>
    <i r="1">
      <x v="33"/>
    </i>
    <i>
      <x v="1048"/>
    </i>
    <i r="1">
      <x v="69"/>
    </i>
    <i>
      <x v="1049"/>
    </i>
    <i r="1">
      <x v="69"/>
    </i>
    <i>
      <x v="1051"/>
    </i>
    <i r="1">
      <x v="5"/>
    </i>
    <i>
      <x v="1054"/>
    </i>
    <i r="1">
      <x v="69"/>
    </i>
    <i>
      <x v="1058"/>
    </i>
    <i r="1">
      <x v="66"/>
    </i>
    <i>
      <x v="1070"/>
    </i>
    <i r="1">
      <x v="66"/>
    </i>
    <i>
      <x v="1071"/>
    </i>
    <i r="1">
      <x v="48"/>
    </i>
    <i>
      <x v="1074"/>
    </i>
    <i r="1">
      <x v="57"/>
    </i>
    <i>
      <x v="1080"/>
    </i>
    <i r="1">
      <x v="49"/>
    </i>
    <i>
      <x v="1084"/>
    </i>
    <i r="1">
      <x v="57"/>
    </i>
    <i>
      <x v="1182"/>
    </i>
    <i r="1">
      <x v="33"/>
    </i>
    <i>
      <x v="1191"/>
    </i>
    <i r="1">
      <x v="33"/>
    </i>
    <i>
      <x v="1193"/>
    </i>
    <i r="1">
      <x v="33"/>
    </i>
    <i>
      <x v="1214"/>
    </i>
    <i r="1">
      <x v="35"/>
    </i>
    <i>
      <x v="1215"/>
    </i>
    <i r="1">
      <x v="33"/>
    </i>
    <i>
      <x v="1216"/>
    </i>
    <i r="1">
      <x v="45"/>
    </i>
    <i>
      <x v="1217"/>
    </i>
    <i r="1">
      <x v="1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4" item="47" hier="-1"/>
    <pageField fld="6" item="2" hier="-1"/>
    <pageField fld="3" hier="-1"/>
  </pageFields>
  <dataFields count="4">
    <dataField name="Tickets Per Deal" fld="13" baseField="9" baseItem="587"/>
    <dataField name="$/Ticket" fld="14" baseField="9" baseItem="587"/>
    <dataField name="Total Deal Revenue" fld="15" baseField="9" baseItem="587"/>
    <dataField name="6% Reimbursement" fld="18" baseField="9" baseItem="587"/>
  </dataFields>
  <formats count="10">
    <format dxfId="439">
      <pivotArea type="all" dataOnly="0" outline="0" fieldPosition="0"/>
    </format>
    <format dxfId="438">
      <pivotArea type="all" dataOnly="0" outline="0" fieldPosition="0"/>
    </format>
    <format dxfId="437">
      <pivotArea outline="0" collapsedLevelsAreSubtotals="1" fieldPosition="0"/>
    </format>
    <format dxfId="436">
      <pivotArea field="10" type="button" dataOnly="0" labelOnly="1" outline="0" axis="axisRow" fieldPosition="0"/>
    </format>
    <format dxfId="435">
      <pivotArea dataOnly="0" labelOnly="1" fieldPosition="0">
        <references count="1">
          <reference field="10" count="2">
            <x v="587"/>
            <x v="1212"/>
          </reference>
        </references>
      </pivotArea>
    </format>
    <format dxfId="434">
      <pivotArea dataOnly="0" labelOnly="1" fieldPosition="0">
        <references count="2">
          <reference field="10" count="1" selected="0">
            <x v="587"/>
          </reference>
          <reference field="12" count="1">
            <x v="33"/>
          </reference>
        </references>
      </pivotArea>
    </format>
    <format dxfId="433">
      <pivotArea dataOnly="0" labelOnly="1" fieldPosition="0">
        <references count="2">
          <reference field="10" count="1" selected="0">
            <x v="1212"/>
          </reference>
          <reference field="12" count="1">
            <x v="68"/>
          </reference>
        </references>
      </pivotArea>
    </format>
    <format dxfId="432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431">
      <pivotArea field="10" type="button" dataOnly="0" labelOnly="1" outline="0" axis="axisRow" fieldPosition="0"/>
    </format>
    <format dxfId="43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2BDFBD-EFAC-46DD-8825-2CE0E93BA127}" name="PivotTable2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8:E22" firstHeaderRow="0" firstDataRow="1" firstDataCol="1" rowPageCount="4" colPageCount="1"/>
  <pivotFields count="11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8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axis="axisRow" allDrilled="1" subtotalTop="0" showAll="0" dataSourceSort="1" defaultSubtotal="0" defaultAttributeDrillState="1">
      <items count="28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</pivotFields>
  <rowFields count="3">
    <field x="4"/>
    <field x="1"/>
    <field x="5"/>
  </rowFields>
  <rowItems count="14">
    <i>
      <x/>
    </i>
    <i r="1">
      <x/>
    </i>
    <i r="2">
      <x/>
    </i>
    <i r="2">
      <x v="1"/>
    </i>
    <i>
      <x v="1"/>
    </i>
    <i r="1">
      <x v="1"/>
    </i>
    <i r="2">
      <x v="2"/>
    </i>
    <i r="2">
      <x v="3"/>
    </i>
    <i>
      <x v="2"/>
    </i>
    <i r="1">
      <x v="2"/>
    </i>
    <i r="2">
      <x v="4"/>
    </i>
    <i>
      <x v="3"/>
    </i>
    <i r="1">
      <x v="3"/>
    </i>
    <i r="2">
      <x v="5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9" hier="7" name="[Table10].[Marketing Rep].&amp;[Combros (GCFF)]" cap="Combros (GCFF)"/>
    <pageField fld="0" hier="5" name="[Table10].[Charity Association].[All]" cap="All"/>
    <pageField fld="2" hier="27" name="[Table10].[Date (Month)].&amp;[Aug]" cap="Aug"/>
    <pageField fld="3" hier="28" name="[Table10].[Date (Year)].&amp;[2024]" cap="2024"/>
  </pageFields>
  <dataFields count="4">
    <dataField fld="6" subtotal="count" baseField="0" baseItem="0"/>
    <dataField fld="7" subtotal="count" baseField="0" baseItem="0"/>
    <dataField name="Tickets Sold" fld="8" baseField="4" baseItem="0"/>
    <dataField fld="10" subtotal="count" baseField="0" baseItem="0"/>
  </dataFields>
  <formats count="175">
    <format dxfId="422">
      <pivotArea type="all" dataOnly="0" outline="0" fieldPosition="0"/>
    </format>
    <format dxfId="421">
      <pivotArea outline="0" collapsedLevelsAreSubtotals="1" fieldPosition="0"/>
    </format>
    <format dxfId="420">
      <pivotArea field="4" type="button" dataOnly="0" labelOnly="1" outline="0" axis="axisRow" fieldPosition="0"/>
    </format>
    <format dxfId="419">
      <pivotArea dataOnly="0" labelOnly="1" fieldPosition="0">
        <references count="1">
          <reference field="4" count="0"/>
        </references>
      </pivotArea>
    </format>
    <format dxfId="418">
      <pivotArea dataOnly="0" labelOnly="1" fieldPosition="0">
        <references count="2">
          <reference field="1" count="3">
            <x v="12"/>
            <x v="13"/>
            <x v="14"/>
          </reference>
          <reference field="4" count="1" selected="0">
            <x v="5"/>
          </reference>
        </references>
      </pivotArea>
    </format>
    <format dxfId="417">
      <pivotArea dataOnly="0" labelOnly="1" fieldPosition="0">
        <references count="2">
          <reference field="1" count="1">
            <x v="41"/>
          </reference>
          <reference field="4" count="1" selected="0">
            <x v="8"/>
          </reference>
        </references>
      </pivotArea>
    </format>
    <format dxfId="416">
      <pivotArea dataOnly="0" labelOnly="1" fieldPosition="0">
        <references count="2">
          <reference field="1" count="5">
            <x v="21"/>
            <x v="42"/>
            <x v="44"/>
            <x v="45"/>
            <x v="46"/>
          </reference>
          <reference field="4" count="1" selected="0">
            <x v="9"/>
          </reference>
        </references>
      </pivotArea>
    </format>
    <format dxfId="415">
      <pivotArea dataOnly="0" labelOnly="1" fieldPosition="0">
        <references count="2">
          <reference field="1" count="11">
            <x v="5"/>
            <x v="6"/>
            <x v="12"/>
            <x v="29"/>
            <x v="32"/>
            <x v="41"/>
            <x v="53"/>
            <x v="58"/>
            <x v="59"/>
            <x v="60"/>
            <x v="61"/>
          </reference>
          <reference field="4" count="1" selected="0">
            <x v="4"/>
          </reference>
        </references>
      </pivotArea>
    </format>
    <format dxfId="414">
      <pivotArea dataOnly="0" labelOnly="1" fieldPosition="0">
        <references count="2">
          <reference field="1" count="3">
            <x v="11"/>
            <x v="19"/>
            <x v="68"/>
          </reference>
          <reference field="4" count="1" selected="0">
            <x v="10"/>
          </reference>
        </references>
      </pivotArea>
    </format>
    <format dxfId="413">
      <pivotArea dataOnly="0" labelOnly="1" fieldPosition="0">
        <references count="2">
          <reference field="1" count="6">
            <x v="0"/>
            <x v="15"/>
            <x v="16"/>
            <x v="17"/>
            <x v="18"/>
            <x v="19"/>
          </reference>
          <reference field="4" count="1" selected="0">
            <x v="0"/>
          </reference>
        </references>
      </pivotArea>
    </format>
    <format dxfId="412">
      <pivotArea dataOnly="0" labelOnly="1" fieldPosition="0">
        <references count="2">
          <reference field="1" count="3">
            <x v="41"/>
            <x v="47"/>
            <x v="79"/>
          </reference>
          <reference field="4" count="1" selected="0">
            <x v="11"/>
          </reference>
        </references>
      </pivotArea>
    </format>
    <format dxfId="411">
      <pivotArea dataOnly="0" labelOnly="1" fieldPosition="0">
        <references count="2">
          <reference field="1" count="5">
            <x v="7"/>
            <x v="37"/>
            <x v="57"/>
            <x v="74"/>
            <x v="78"/>
          </reference>
          <reference field="4" count="1" selected="0">
            <x v="12"/>
          </reference>
        </references>
      </pivotArea>
    </format>
    <format dxfId="410">
      <pivotArea dataOnly="0" labelOnly="1" fieldPosition="0">
        <references count="2">
          <reference field="1" count="1">
            <x v="66"/>
          </reference>
          <reference field="4" count="1" selected="0">
            <x v="13"/>
          </reference>
        </references>
      </pivotArea>
    </format>
    <format dxfId="409">
      <pivotArea dataOnly="0" labelOnly="1" fieldPosition="0">
        <references count="2">
          <reference field="1" count="4">
            <x v="40"/>
            <x v="48"/>
            <x v="50"/>
            <x v="60"/>
          </reference>
          <reference field="4" count="1" selected="0">
            <x v="14"/>
          </reference>
        </references>
      </pivotArea>
    </format>
    <format dxfId="408">
      <pivotArea dataOnly="0" labelOnly="1" fieldPosition="0">
        <references count="2">
          <reference field="1" count="3">
            <x v="20"/>
            <x v="21"/>
            <x v="22"/>
          </reference>
          <reference field="4" count="1" selected="0">
            <x v="6"/>
          </reference>
        </references>
      </pivotArea>
    </format>
    <format dxfId="407">
      <pivotArea dataOnly="0" labelOnly="1" fieldPosition="0">
        <references count="2">
          <reference field="1" count="30">
            <x v="1"/>
            <x v="2"/>
            <x v="8"/>
            <x v="9"/>
            <x v="10"/>
            <x v="15"/>
            <x v="18"/>
            <x v="21"/>
            <x v="27"/>
            <x v="33"/>
            <x v="36"/>
            <x v="38"/>
            <x v="39"/>
            <x v="45"/>
            <x v="48"/>
            <x v="51"/>
            <x v="53"/>
            <x v="55"/>
            <x v="56"/>
            <x v="63"/>
            <x v="65"/>
            <x v="67"/>
            <x v="71"/>
            <x v="76"/>
            <x v="77"/>
            <x v="80"/>
            <x v="81"/>
            <x v="82"/>
            <x v="83"/>
            <x v="84"/>
          </reference>
          <reference field="4" count="1" selected="0">
            <x v="15"/>
          </reference>
        </references>
      </pivotArea>
    </format>
    <format dxfId="406">
      <pivotArea dataOnly="0" labelOnly="1" fieldPosition="0">
        <references count="2">
          <reference field="1" count="5">
            <x v="23"/>
            <x v="24"/>
            <x v="25"/>
            <x v="26"/>
            <x v="27"/>
          </reference>
          <reference field="4" count="1" selected="0">
            <x v="7"/>
          </reference>
        </references>
      </pivotArea>
    </format>
    <format dxfId="405">
      <pivotArea dataOnly="0" labelOnly="1" fieldPosition="0">
        <references count="2">
          <reference field="1" count="1">
            <x v="69"/>
          </reference>
          <reference field="4" count="1" selected="0">
            <x v="16"/>
          </reference>
        </references>
      </pivotArea>
    </format>
    <format dxfId="404">
      <pivotArea dataOnly="0" labelOnly="1" fieldPosition="0">
        <references count="2">
          <reference field="1" count="9">
            <x v="1"/>
            <x v="25"/>
            <x v="31"/>
            <x v="34"/>
            <x v="35"/>
            <x v="45"/>
            <x v="46"/>
            <x v="72"/>
            <x v="73"/>
          </reference>
          <reference field="4" count="1" selected="0">
            <x v="17"/>
          </reference>
        </references>
      </pivotArea>
    </format>
    <format dxfId="403">
      <pivotArea dataOnly="0" labelOnly="1" fieldPosition="0">
        <references count="2">
          <reference field="1" count="4">
            <x v="1"/>
            <x v="28"/>
            <x v="29"/>
            <x v="30"/>
          </reference>
          <reference field="4" count="1" selected="0">
            <x v="1"/>
          </reference>
        </references>
      </pivotArea>
    </format>
    <format dxfId="402">
      <pivotArea dataOnly="0" labelOnly="1" fieldPosition="0">
        <references count="2">
          <reference field="1" count="12">
            <x v="4"/>
            <x v="25"/>
            <x v="27"/>
            <x v="44"/>
            <x v="51"/>
            <x v="52"/>
            <x v="56"/>
            <x v="59"/>
            <x v="66"/>
            <x v="75"/>
            <x v="79"/>
            <x v="86"/>
          </reference>
          <reference field="4" count="1" selected="0">
            <x v="18"/>
          </reference>
        </references>
      </pivotArea>
    </format>
    <format dxfId="401">
      <pivotArea dataOnly="0" labelOnly="1" fieldPosition="0">
        <references count="2">
          <reference field="1" count="1">
            <x v="54"/>
          </reference>
          <reference field="4" count="1" selected="0">
            <x v="19"/>
          </reference>
        </references>
      </pivotArea>
    </format>
    <format dxfId="400">
      <pivotArea dataOnly="0" labelOnly="1" fieldPosition="0">
        <references count="2">
          <reference field="1" count="1">
            <x v="46"/>
          </reference>
          <reference field="4" count="1" selected="0">
            <x v="20"/>
          </reference>
        </references>
      </pivotArea>
    </format>
    <format dxfId="399">
      <pivotArea dataOnly="0" labelOnly="1" fieldPosition="0">
        <references count="2">
          <reference field="1" count="2">
            <x v="2"/>
            <x v="20"/>
          </reference>
          <reference field="4" count="1" selected="0">
            <x v="2"/>
          </reference>
        </references>
      </pivotArea>
    </format>
    <format dxfId="398">
      <pivotArea dataOnly="0" labelOnly="1" fieldPosition="0">
        <references count="2">
          <reference field="1" count="6">
            <x v="13"/>
            <x v="43"/>
            <x v="49"/>
            <x v="50"/>
            <x v="71"/>
            <x v="87"/>
          </reference>
          <reference field="4" count="1" selected="0">
            <x v="21"/>
          </reference>
        </references>
      </pivotArea>
    </format>
    <format dxfId="397">
      <pivotArea dataOnly="0" labelOnly="1" fieldPosition="0">
        <references count="2">
          <reference field="1" count="1">
            <x v="3"/>
          </reference>
          <reference field="4" count="1" selected="0">
            <x v="3"/>
          </reference>
        </references>
      </pivotArea>
    </format>
    <format dxfId="396">
      <pivotArea dataOnly="0" labelOnly="1" fieldPosition="0">
        <references count="2">
          <reference field="1" count="3">
            <x v="2"/>
            <x v="5"/>
            <x v="43"/>
          </reference>
          <reference field="4" count="1" selected="0">
            <x v="22"/>
          </reference>
        </references>
      </pivotArea>
    </format>
    <format dxfId="395">
      <pivotArea dataOnly="0" labelOnly="1" fieldPosition="0">
        <references count="2">
          <reference field="1" count="2">
            <x v="42"/>
            <x v="78"/>
          </reference>
          <reference field="4" count="1" selected="0">
            <x v="23"/>
          </reference>
        </references>
      </pivotArea>
    </format>
    <format dxfId="394">
      <pivotArea dataOnly="0" labelOnly="1" fieldPosition="0">
        <references count="2">
          <reference field="1" count="7">
            <x v="16"/>
            <x v="49"/>
            <x v="52"/>
            <x v="62"/>
            <x v="64"/>
            <x v="69"/>
            <x v="78"/>
          </reference>
          <reference field="4" count="1" selected="0">
            <x v="24"/>
          </reference>
        </references>
      </pivotArea>
    </format>
    <format dxfId="393">
      <pivotArea dataOnly="0" labelOnly="1" fieldPosition="0">
        <references count="2">
          <reference field="1" count="3">
            <x v="70"/>
            <x v="71"/>
            <x v="85"/>
          </reference>
          <reference field="4" count="1" selected="0">
            <x v="25"/>
          </reference>
        </references>
      </pivotArea>
    </format>
    <format dxfId="392">
      <pivotArea dataOnly="0" labelOnly="1" fieldPosition="0">
        <references count="2">
          <reference field="1" count="2">
            <x v="20"/>
            <x v="88"/>
          </reference>
          <reference field="4" count="1" selected="0">
            <x v="26"/>
          </reference>
        </references>
      </pivotArea>
    </format>
    <format dxfId="391">
      <pivotArea dataOnly="0" labelOnly="1" fieldPosition="0">
        <references count="3">
          <reference field="1" count="1" selected="0">
            <x v="12"/>
          </reference>
          <reference field="4" count="1" selected="0">
            <x v="5"/>
          </reference>
          <reference field="5" count="2">
            <x v="8"/>
            <x v="9"/>
          </reference>
        </references>
      </pivotArea>
    </format>
    <format dxfId="390">
      <pivotArea dataOnly="0" labelOnly="1" fieldPosition="0">
        <references count="3">
          <reference field="1" count="1" selected="0">
            <x v="13"/>
          </reference>
          <reference field="4" count="1" selected="0">
            <x v="5"/>
          </reference>
          <reference field="5" count="1">
            <x v="10"/>
          </reference>
        </references>
      </pivotArea>
    </format>
    <format dxfId="389">
      <pivotArea dataOnly="0" labelOnly="1" fieldPosition="0">
        <references count="3">
          <reference field="1" count="1" selected="0">
            <x v="14"/>
          </reference>
          <reference field="4" count="1" selected="0">
            <x v="5"/>
          </reference>
          <reference field="5" count="2">
            <x v="11"/>
            <x v="12"/>
          </reference>
        </references>
      </pivotArea>
    </format>
    <format dxfId="388">
      <pivotArea dataOnly="0" labelOnly="1" fieldPosition="0">
        <references count="3">
          <reference field="1" count="1" selected="0">
            <x v="41"/>
          </reference>
          <reference field="4" count="1" selected="0">
            <x v="8"/>
          </reference>
          <reference field="5" count="1">
            <x v="44"/>
          </reference>
        </references>
      </pivotArea>
    </format>
    <format dxfId="387">
      <pivotArea dataOnly="0" labelOnly="1" fieldPosition="0">
        <references count="3">
          <reference field="1" count="1" selected="0">
            <x v="42"/>
          </reference>
          <reference field="4" count="1" selected="0">
            <x v="9"/>
          </reference>
          <reference field="5" count="3">
            <x v="46"/>
            <x v="47"/>
            <x v="48"/>
          </reference>
        </references>
      </pivotArea>
    </format>
    <format dxfId="386">
      <pivotArea dataOnly="0" labelOnly="1" fieldPosition="0">
        <references count="3">
          <reference field="1" count="1" selected="0">
            <x v="44"/>
          </reference>
          <reference field="4" count="1" selected="0">
            <x v="9"/>
          </reference>
          <reference field="5" count="3">
            <x v="49"/>
            <x v="50"/>
            <x v="51"/>
          </reference>
        </references>
      </pivotArea>
    </format>
    <format dxfId="385">
      <pivotArea dataOnly="0" labelOnly="1" fieldPosition="0">
        <references count="3">
          <reference field="1" count="1" selected="0">
            <x v="45"/>
          </reference>
          <reference field="4" count="1" selected="0">
            <x v="9"/>
          </reference>
          <reference field="5" count="3">
            <x v="52"/>
            <x v="53"/>
            <x v="54"/>
          </reference>
        </references>
      </pivotArea>
    </format>
    <format dxfId="384">
      <pivotArea dataOnly="0" labelOnly="1" fieldPosition="0">
        <references count="3">
          <reference field="1" count="1" selected="0">
            <x v="21"/>
          </reference>
          <reference field="4" count="1" selected="0">
            <x v="9"/>
          </reference>
          <reference field="5" count="3">
            <x v="55"/>
            <x v="56"/>
            <x v="57"/>
          </reference>
        </references>
      </pivotArea>
    </format>
    <format dxfId="383">
      <pivotArea dataOnly="0" labelOnly="1" fieldPosition="0">
        <references count="3">
          <reference field="1" count="1" selected="0">
            <x v="46"/>
          </reference>
          <reference field="4" count="1" selected="0">
            <x v="9"/>
          </reference>
          <reference field="5" count="3">
            <x v="58"/>
            <x v="59"/>
            <x v="60"/>
          </reference>
        </references>
      </pivotArea>
    </format>
    <format dxfId="382">
      <pivotArea dataOnly="0" labelOnly="1" fieldPosition="0">
        <references count="3">
          <reference field="1" count="1" selected="0">
            <x v="32"/>
          </reference>
          <reference field="4" count="1" selected="0">
            <x v="4"/>
          </reference>
          <reference field="5" count="1">
            <x v="61"/>
          </reference>
        </references>
      </pivotArea>
    </format>
    <format dxfId="381">
      <pivotArea dataOnly="0" labelOnly="1" fieldPosition="0">
        <references count="3">
          <reference field="1" count="1" selected="0">
            <x v="12"/>
          </reference>
          <reference field="4" count="1" selected="0">
            <x v="4"/>
          </reference>
          <reference field="5" count="1">
            <x v="62"/>
          </reference>
        </references>
      </pivotArea>
    </format>
    <format dxfId="380">
      <pivotArea dataOnly="0" labelOnly="1" fieldPosition="0">
        <references count="3">
          <reference field="1" count="1" selected="0">
            <x v="58"/>
          </reference>
          <reference field="4" count="1" selected="0">
            <x v="4"/>
          </reference>
          <reference field="5" count="1">
            <x v="63"/>
          </reference>
        </references>
      </pivotArea>
    </format>
    <format dxfId="379">
      <pivotArea dataOnly="0" labelOnly="1" fieldPosition="0">
        <references count="3">
          <reference field="1" count="1" selected="0">
            <x v="29"/>
          </reference>
          <reference field="4" count="1" selected="0">
            <x v="4"/>
          </reference>
          <reference field="5" count="1">
            <x v="64"/>
          </reference>
        </references>
      </pivotArea>
    </format>
    <format dxfId="378">
      <pivotArea dataOnly="0" labelOnly="1" fieldPosition="0">
        <references count="3">
          <reference field="1" count="1" selected="0">
            <x v="59"/>
          </reference>
          <reference field="4" count="1" selected="0">
            <x v="4"/>
          </reference>
          <reference field="5" count="1">
            <x v="65"/>
          </reference>
        </references>
      </pivotArea>
    </format>
    <format dxfId="377">
      <pivotArea dataOnly="0" labelOnly="1" fieldPosition="0">
        <references count="3">
          <reference field="1" count="1" selected="0">
            <x v="53"/>
          </reference>
          <reference field="4" count="1" selected="0">
            <x v="4"/>
          </reference>
          <reference field="5" count="1">
            <x v="66"/>
          </reference>
        </references>
      </pivotArea>
    </format>
    <format dxfId="376">
      <pivotArea dataOnly="0" labelOnly="1" fieldPosition="0">
        <references count="3">
          <reference field="1" count="1" selected="0">
            <x v="41"/>
          </reference>
          <reference field="4" count="1" selected="0">
            <x v="4"/>
          </reference>
          <reference field="5" count="1">
            <x v="67"/>
          </reference>
        </references>
      </pivotArea>
    </format>
    <format dxfId="375">
      <pivotArea dataOnly="0" labelOnly="1" fieldPosition="0">
        <references count="3">
          <reference field="1" count="1" selected="0">
            <x v="60"/>
          </reference>
          <reference field="4" count="1" selected="0">
            <x v="4"/>
          </reference>
          <reference field="5" count="1">
            <x v="68"/>
          </reference>
        </references>
      </pivotArea>
    </format>
    <format dxfId="374">
      <pivotArea dataOnly="0" labelOnly="1" fieldPosition="0">
        <references count="3">
          <reference field="1" count="1" selected="0">
            <x v="5"/>
          </reference>
          <reference field="4" count="1" selected="0">
            <x v="4"/>
          </reference>
          <reference field="5" count="1">
            <x v="6"/>
          </reference>
        </references>
      </pivotArea>
    </format>
    <format dxfId="373">
      <pivotArea dataOnly="0" labelOnly="1" fieldPosition="0">
        <references count="3">
          <reference field="1" count="1" selected="0">
            <x v="6"/>
          </reference>
          <reference field="4" count="1" selected="0">
            <x v="4"/>
          </reference>
          <reference field="5" count="1">
            <x v="7"/>
          </reference>
        </references>
      </pivotArea>
    </format>
    <format dxfId="372">
      <pivotArea dataOnly="0" labelOnly="1" fieldPosition="0">
        <references count="3">
          <reference field="1" count="1" selected="0">
            <x v="61"/>
          </reference>
          <reference field="4" count="1" selected="0">
            <x v="4"/>
          </reference>
          <reference field="5" count="1">
            <x v="69"/>
          </reference>
        </references>
      </pivotArea>
    </format>
    <format dxfId="371">
      <pivotArea dataOnly="0" labelOnly="1" fieldPosition="0">
        <references count="3">
          <reference field="1" count="1" selected="0">
            <x v="68"/>
          </reference>
          <reference field="4" count="1" selected="0">
            <x v="10"/>
          </reference>
          <reference field="5" count="2">
            <x v="71"/>
            <x v="72"/>
          </reference>
        </references>
      </pivotArea>
    </format>
    <format dxfId="370">
      <pivotArea dataOnly="0" labelOnly="1" fieldPosition="0">
        <references count="3">
          <reference field="1" count="1" selected="0">
            <x v="19"/>
          </reference>
          <reference field="4" count="1" selected="0">
            <x v="10"/>
          </reference>
          <reference field="5" count="2">
            <x v="70"/>
            <x v="73"/>
          </reference>
        </references>
      </pivotArea>
    </format>
    <format dxfId="369">
      <pivotArea dataOnly="0" labelOnly="1" fieldPosition="0">
        <references count="3">
          <reference field="1" count="1" selected="0">
            <x v="11"/>
          </reference>
          <reference field="4" count="1" selected="0">
            <x v="10"/>
          </reference>
          <reference field="5" count="2">
            <x v="70"/>
            <x v="73"/>
          </reference>
        </references>
      </pivotArea>
    </format>
    <format dxfId="368">
      <pivotArea dataOnly="0" labelOnly="1" fieldPosition="0">
        <references count="3">
          <reference field="1" count="1" selected="0">
            <x v="15"/>
          </reference>
          <reference field="4" count="1" selected="0">
            <x v="0"/>
          </reference>
          <reference field="5" count="2">
            <x v="13"/>
            <x v="14"/>
          </reference>
        </references>
      </pivotArea>
    </format>
    <format dxfId="367">
      <pivotArea dataOnly="0" labelOnly="1" fieldPosition="0">
        <references count="3">
          <reference field="1" count="1" selected="0">
            <x v="16"/>
          </reference>
          <reference field="4" count="1" selected="0">
            <x v="0"/>
          </reference>
          <reference field="5" count="2">
            <x v="15"/>
            <x v="16"/>
          </reference>
        </references>
      </pivotArea>
    </format>
    <format dxfId="366">
      <pivotArea dataOnly="0" labelOnly="1" fieldPosition="0">
        <references count="3">
          <reference field="1" count="1" selected="0">
            <x v="17"/>
          </reference>
          <reference field="4" count="1" selected="0">
            <x v="0"/>
          </reference>
          <reference field="5" count="2">
            <x v="17"/>
            <x v="18"/>
          </reference>
        </references>
      </pivotArea>
    </format>
    <format dxfId="365">
      <pivotArea dataOnly="0" labelOnly="1" fieldPosition="0">
        <references count="3">
          <reference field="1" count="1" selected="0">
            <x v="18"/>
          </reference>
          <reference field="4" count="1" selected="0">
            <x v="0"/>
          </reference>
          <reference field="5" count="2">
            <x v="19"/>
            <x v="20"/>
          </reference>
        </references>
      </pivotArea>
    </format>
    <format dxfId="364">
      <pivotArea dataOnly="0" labelOnly="1" fieldPosition="0">
        <references count="3">
          <reference field="1" count="1" selected="0">
            <x v="19"/>
          </reference>
          <reference field="4" count="1" selected="0">
            <x v="0"/>
          </reference>
          <reference field="5" count="2">
            <x v="21"/>
            <x v="22"/>
          </reference>
        </references>
      </pivotArea>
    </format>
    <format dxfId="363">
      <pivotArea dataOnly="0" labelOnly="1" fieldPosition="0">
        <references count="3">
          <reference field="1" count="1" selected="0">
            <x v="0"/>
          </reference>
          <reference field="4" count="1" selected="0">
            <x v="0"/>
          </reference>
          <reference field="5" count="2">
            <x v="0"/>
            <x v="1"/>
          </reference>
        </references>
      </pivotArea>
    </format>
    <format dxfId="362">
      <pivotArea dataOnly="0" labelOnly="1" fieldPosition="0">
        <references count="3">
          <reference field="1" count="1" selected="0">
            <x v="47"/>
          </reference>
          <reference field="4" count="1" selected="0">
            <x v="11"/>
          </reference>
          <reference field="5" count="1">
            <x v="74"/>
          </reference>
        </references>
      </pivotArea>
    </format>
    <format dxfId="361">
      <pivotArea dataOnly="0" labelOnly="1" fieldPosition="0">
        <references count="3">
          <reference field="1" count="1" selected="0">
            <x v="79"/>
          </reference>
          <reference field="4" count="1" selected="0">
            <x v="11"/>
          </reference>
          <reference field="5" count="1">
            <x v="75"/>
          </reference>
        </references>
      </pivotArea>
    </format>
    <format dxfId="360">
      <pivotArea dataOnly="0" labelOnly="1" fieldPosition="0">
        <references count="3">
          <reference field="1" count="1" selected="0">
            <x v="41"/>
          </reference>
          <reference field="4" count="1" selected="0">
            <x v="11"/>
          </reference>
          <reference field="5" count="1">
            <x v="76"/>
          </reference>
        </references>
      </pivotArea>
    </format>
    <format dxfId="359">
      <pivotArea dataOnly="0" labelOnly="1" fieldPosition="0">
        <references count="3">
          <reference field="1" count="1" selected="0">
            <x v="37"/>
          </reference>
          <reference field="4" count="1" selected="0">
            <x v="12"/>
          </reference>
          <reference field="5" count="2">
            <x v="77"/>
            <x v="78"/>
          </reference>
        </references>
      </pivotArea>
    </format>
    <format dxfId="358">
      <pivotArea dataOnly="0" labelOnly="1" fieldPosition="0">
        <references count="3">
          <reference field="1" count="1" selected="0">
            <x v="74"/>
          </reference>
          <reference field="4" count="1" selected="0">
            <x v="12"/>
          </reference>
          <reference field="5" count="1">
            <x v="79"/>
          </reference>
        </references>
      </pivotArea>
    </format>
    <format dxfId="357">
      <pivotArea dataOnly="0" labelOnly="1" fieldPosition="0">
        <references count="3">
          <reference field="1" count="1" selected="0">
            <x v="78"/>
          </reference>
          <reference field="4" count="1" selected="0">
            <x v="12"/>
          </reference>
          <reference field="5" count="1">
            <x v="80"/>
          </reference>
        </references>
      </pivotArea>
    </format>
    <format dxfId="356">
      <pivotArea dataOnly="0" labelOnly="1" fieldPosition="0">
        <references count="3">
          <reference field="1" count="1" selected="0">
            <x v="7"/>
          </reference>
          <reference field="4" count="1" selected="0">
            <x v="12"/>
          </reference>
          <reference field="5" count="2">
            <x v="81"/>
            <x v="82"/>
          </reference>
        </references>
      </pivotArea>
    </format>
    <format dxfId="355">
      <pivotArea dataOnly="0" labelOnly="1" fieldPosition="0">
        <references count="3">
          <reference field="1" count="1" selected="0">
            <x v="57"/>
          </reference>
          <reference field="4" count="1" selected="0">
            <x v="12"/>
          </reference>
          <reference field="5" count="2">
            <x v="83"/>
            <x v="84"/>
          </reference>
        </references>
      </pivotArea>
    </format>
    <format dxfId="354">
      <pivotArea dataOnly="0" labelOnly="1" fieldPosition="0">
        <references count="3">
          <reference field="1" count="1" selected="0">
            <x v="66"/>
          </reference>
          <reference field="4" count="1" selected="0">
            <x v="13"/>
          </reference>
          <reference field="5" count="1">
            <x v="85"/>
          </reference>
        </references>
      </pivotArea>
    </format>
    <format dxfId="353">
      <pivotArea dataOnly="0" labelOnly="1" fieldPosition="0">
        <references count="3">
          <reference field="1" count="1" selected="0">
            <x v="50"/>
          </reference>
          <reference field="4" count="1" selected="0">
            <x v="14"/>
          </reference>
          <reference field="5" count="3">
            <x v="86"/>
            <x v="87"/>
            <x v="88"/>
          </reference>
        </references>
      </pivotArea>
    </format>
    <format dxfId="352">
      <pivotArea dataOnly="0" labelOnly="1" fieldPosition="0">
        <references count="3">
          <reference field="1" count="1" selected="0">
            <x v="40"/>
          </reference>
          <reference field="4" count="1" selected="0">
            <x v="14"/>
          </reference>
          <reference field="5" count="1">
            <x v="89"/>
          </reference>
        </references>
      </pivotArea>
    </format>
    <format dxfId="351">
      <pivotArea dataOnly="0" labelOnly="1" fieldPosition="0">
        <references count="3">
          <reference field="1" count="1" selected="0">
            <x v="60"/>
          </reference>
          <reference field="4" count="1" selected="0">
            <x v="14"/>
          </reference>
          <reference field="5" count="1">
            <x v="90"/>
          </reference>
        </references>
      </pivotArea>
    </format>
    <format dxfId="350">
      <pivotArea dataOnly="0" labelOnly="1" fieldPosition="0">
        <references count="3">
          <reference field="1" count="1" selected="0">
            <x v="48"/>
          </reference>
          <reference field="4" count="1" selected="0">
            <x v="14"/>
          </reference>
          <reference field="5" count="1">
            <x v="91"/>
          </reference>
        </references>
      </pivotArea>
    </format>
    <format dxfId="349">
      <pivotArea dataOnly="0" labelOnly="1" fieldPosition="0">
        <references count="3">
          <reference field="1" count="1" selected="0">
            <x v="20"/>
          </reference>
          <reference field="4" count="1" selected="0">
            <x v="6"/>
          </reference>
          <reference field="5" count="1">
            <x v="23"/>
          </reference>
        </references>
      </pivotArea>
    </format>
    <format dxfId="348">
      <pivotArea dataOnly="0" labelOnly="1" fieldPosition="0">
        <references count="3">
          <reference field="1" count="1" selected="0">
            <x v="21"/>
          </reference>
          <reference field="4" count="1" selected="0">
            <x v="6"/>
          </reference>
          <reference field="5" count="1">
            <x v="24"/>
          </reference>
        </references>
      </pivotArea>
    </format>
    <format dxfId="347">
      <pivotArea dataOnly="0" labelOnly="1" fieldPosition="0">
        <references count="3">
          <reference field="1" count="1" selected="0">
            <x v="22"/>
          </reference>
          <reference field="4" count="1" selected="0">
            <x v="6"/>
          </reference>
          <reference field="5" count="3">
            <x v="25"/>
            <x v="26"/>
            <x v="27"/>
          </reference>
        </references>
      </pivotArea>
    </format>
    <format dxfId="346">
      <pivotArea dataOnly="0" labelOnly="1" fieldPosition="0">
        <references count="3">
          <reference field="1" count="1" selected="0">
            <x v="77"/>
          </reference>
          <reference field="4" count="1" selected="0">
            <x v="15"/>
          </reference>
          <reference field="5" count="5">
            <x v="92"/>
            <x v="93"/>
            <x v="94"/>
            <x v="95"/>
            <x v="96"/>
          </reference>
        </references>
      </pivotArea>
    </format>
    <format dxfId="345">
      <pivotArea dataOnly="0" labelOnly="1" fieldPosition="0">
        <references count="3">
          <reference field="1" count="1" selected="0">
            <x v="67"/>
          </reference>
          <reference field="4" count="1" selected="0">
            <x v="15"/>
          </reference>
          <reference field="5" count="6">
            <x v="97"/>
            <x v="98"/>
            <x v="99"/>
            <x v="100"/>
            <x v="101"/>
            <x v="102"/>
          </reference>
        </references>
      </pivotArea>
    </format>
    <format dxfId="344">
      <pivotArea dataOnly="0" labelOnly="1" fieldPosition="0">
        <references count="3">
          <reference field="1" count="1" selected="0">
            <x v="36"/>
          </reference>
          <reference field="4" count="1" selected="0">
            <x v="15"/>
          </reference>
          <reference field="5" count="1">
            <x v="103"/>
          </reference>
        </references>
      </pivotArea>
    </format>
    <format dxfId="343">
      <pivotArea dataOnly="0" labelOnly="1" fieldPosition="0">
        <references count="3">
          <reference field="1" count="1" selected="0">
            <x v="63"/>
          </reference>
          <reference field="4" count="1" selected="0">
            <x v="15"/>
          </reference>
          <reference field="5" count="5">
            <x v="104"/>
            <x v="105"/>
            <x v="106"/>
            <x v="107"/>
            <x v="108"/>
          </reference>
        </references>
      </pivotArea>
    </format>
    <format dxfId="342">
      <pivotArea dataOnly="0" labelOnly="1" fieldPosition="0">
        <references count="3">
          <reference field="1" count="1" selected="0">
            <x v="55"/>
          </reference>
          <reference field="4" count="1" selected="0">
            <x v="15"/>
          </reference>
          <reference field="5" count="2">
            <x v="109"/>
            <x v="110"/>
          </reference>
        </references>
      </pivotArea>
    </format>
    <format dxfId="341">
      <pivotArea dataOnly="0" labelOnly="1" fieldPosition="0">
        <references count="3">
          <reference field="1" count="1" selected="0">
            <x v="15"/>
          </reference>
          <reference field="4" count="1" selected="0">
            <x v="15"/>
          </reference>
          <reference field="5" count="3">
            <x v="111"/>
            <x v="112"/>
            <x v="113"/>
          </reference>
        </references>
      </pivotArea>
    </format>
    <format dxfId="340">
      <pivotArea dataOnly="0" labelOnly="1" fieldPosition="0">
        <references count="3">
          <reference field="1" count="1" selected="0">
            <x v="56"/>
          </reference>
          <reference field="4" count="1" selected="0">
            <x v="15"/>
          </reference>
          <reference field="5" count="3">
            <x v="114"/>
            <x v="115"/>
            <x v="116"/>
          </reference>
        </references>
      </pivotArea>
    </format>
    <format dxfId="339">
      <pivotArea dataOnly="0" labelOnly="1" fieldPosition="0">
        <references count="3">
          <reference field="1" count="1" selected="0">
            <x v="38"/>
          </reference>
          <reference field="4" count="1" selected="0">
            <x v="15"/>
          </reference>
          <reference field="5" count="2">
            <x v="117"/>
            <x v="118"/>
          </reference>
        </references>
      </pivotArea>
    </format>
    <format dxfId="338">
      <pivotArea dataOnly="0" labelOnly="1" fieldPosition="0">
        <references count="3">
          <reference field="1" count="1" selected="0">
            <x v="39"/>
          </reference>
          <reference field="4" count="1" selected="0">
            <x v="15"/>
          </reference>
          <reference field="5" count="6">
            <x v="119"/>
            <x v="120"/>
            <x v="121"/>
            <x v="122"/>
            <x v="123"/>
            <x v="124"/>
          </reference>
        </references>
      </pivotArea>
    </format>
    <format dxfId="337">
      <pivotArea dataOnly="0" labelOnly="1" fieldPosition="0">
        <references count="3">
          <reference field="1" count="1" selected="0">
            <x v="81"/>
          </reference>
          <reference field="4" count="1" selected="0">
            <x v="15"/>
          </reference>
          <reference field="5" count="2">
            <x v="125"/>
            <x v="126"/>
          </reference>
        </references>
      </pivotArea>
    </format>
    <format dxfId="336">
      <pivotArea dataOnly="0" labelOnly="1" fieldPosition="0">
        <references count="3">
          <reference field="1" count="1" selected="0">
            <x v="80"/>
          </reference>
          <reference field="4" count="1" selected="0">
            <x v="15"/>
          </reference>
          <reference field="5" count="5">
            <x v="127"/>
            <x v="128"/>
            <x v="129"/>
            <x v="130"/>
            <x v="131"/>
          </reference>
        </references>
      </pivotArea>
    </format>
    <format dxfId="335">
      <pivotArea dataOnly="0" labelOnly="1" fieldPosition="0">
        <references count="3">
          <reference field="1" count="1" selected="0">
            <x v="82"/>
          </reference>
          <reference field="4" count="1" selected="0">
            <x v="15"/>
          </reference>
          <reference field="5" count="5">
            <x v="132"/>
            <x v="133"/>
            <x v="134"/>
            <x v="135"/>
            <x v="136"/>
          </reference>
        </references>
      </pivotArea>
    </format>
    <format dxfId="334">
      <pivotArea dataOnly="0" labelOnly="1" fieldPosition="0">
        <references count="3">
          <reference field="1" count="1" selected="0">
            <x v="83"/>
          </reference>
          <reference field="4" count="1" selected="0">
            <x v="15"/>
          </reference>
          <reference field="5" count="1">
            <x v="45"/>
          </reference>
        </references>
      </pivotArea>
    </format>
    <format dxfId="333">
      <pivotArea dataOnly="0" labelOnly="1" fieldPosition="0">
        <references count="3">
          <reference field="1" count="1" selected="0">
            <x v="33"/>
          </reference>
          <reference field="4" count="1" selected="0">
            <x v="15"/>
          </reference>
          <reference field="5" count="6">
            <x v="137"/>
            <x v="138"/>
            <x v="139"/>
            <x v="140"/>
            <x v="141"/>
            <x v="142"/>
          </reference>
        </references>
      </pivotArea>
    </format>
    <format dxfId="332">
      <pivotArea dataOnly="0" labelOnly="1" fieldPosition="0">
        <references count="3">
          <reference field="1" count="1" selected="0">
            <x v="45"/>
          </reference>
          <reference field="4" count="1" selected="0">
            <x v="15"/>
          </reference>
          <reference field="5" count="3">
            <x v="143"/>
            <x v="144"/>
            <x v="145"/>
          </reference>
        </references>
      </pivotArea>
    </format>
    <format dxfId="331">
      <pivotArea dataOnly="0" labelOnly="1" fieldPosition="0">
        <references count="3">
          <reference field="1" count="1" selected="0">
            <x v="18"/>
          </reference>
          <reference field="4" count="1" selected="0">
            <x v="15"/>
          </reference>
          <reference field="5" count="4">
            <x v="146"/>
            <x v="147"/>
            <x v="148"/>
            <x v="149"/>
          </reference>
        </references>
      </pivotArea>
    </format>
    <format dxfId="330">
      <pivotArea dataOnly="0" labelOnly="1" fieldPosition="0">
        <references count="3">
          <reference field="1" count="1" selected="0">
            <x v="53"/>
          </reference>
          <reference field="4" count="1" selected="0">
            <x v="15"/>
          </reference>
          <reference field="5" count="4">
            <x v="150"/>
            <x v="151"/>
            <x v="152"/>
            <x v="153"/>
          </reference>
        </references>
      </pivotArea>
    </format>
    <format dxfId="329">
      <pivotArea dataOnly="0" labelOnly="1" fieldPosition="0">
        <references count="3">
          <reference field="1" count="1" selected="0">
            <x v="51"/>
          </reference>
          <reference field="4" count="1" selected="0">
            <x v="15"/>
          </reference>
          <reference field="5" count="3">
            <x v="154"/>
            <x v="155"/>
            <x v="156"/>
          </reference>
        </references>
      </pivotArea>
    </format>
    <format dxfId="328">
      <pivotArea dataOnly="0" labelOnly="1" fieldPosition="0">
        <references count="3">
          <reference field="1" count="1" selected="0">
            <x v="65"/>
          </reference>
          <reference field="4" count="1" selected="0">
            <x v="15"/>
          </reference>
          <reference field="5" count="4">
            <x v="157"/>
            <x v="158"/>
            <x v="159"/>
            <x v="160"/>
          </reference>
        </references>
      </pivotArea>
    </format>
    <format dxfId="327">
      <pivotArea dataOnly="0" labelOnly="1" fieldPosition="0">
        <references count="3">
          <reference field="1" count="1" selected="0">
            <x v="76"/>
          </reference>
          <reference field="4" count="1" selected="0">
            <x v="15"/>
          </reference>
          <reference field="5" count="3">
            <x v="161"/>
            <x v="162"/>
            <x v="163"/>
          </reference>
        </references>
      </pivotArea>
    </format>
    <format dxfId="326">
      <pivotArea dataOnly="0" labelOnly="1" fieldPosition="0">
        <references count="3">
          <reference field="1" count="1" selected="0">
            <x v="21"/>
          </reference>
          <reference field="4" count="1" selected="0">
            <x v="15"/>
          </reference>
          <reference field="5" count="3">
            <x v="164"/>
            <x v="165"/>
            <x v="166"/>
          </reference>
        </references>
      </pivotArea>
    </format>
    <format dxfId="325">
      <pivotArea dataOnly="0" labelOnly="1" fieldPosition="0">
        <references count="3">
          <reference field="1" count="1" selected="0">
            <x v="71"/>
          </reference>
          <reference field="4" count="1" selected="0">
            <x v="15"/>
          </reference>
          <reference field="5" count="3">
            <x v="167"/>
            <x v="168"/>
            <x v="169"/>
          </reference>
        </references>
      </pivotArea>
    </format>
    <format dxfId="324">
      <pivotArea dataOnly="0" labelOnly="1" fieldPosition="0">
        <references count="3">
          <reference field="1" count="1" selected="0">
            <x v="27"/>
          </reference>
          <reference field="4" count="1" selected="0">
            <x v="15"/>
          </reference>
          <reference field="5" count="3">
            <x v="170"/>
            <x v="171"/>
            <x v="172"/>
          </reference>
        </references>
      </pivotArea>
    </format>
    <format dxfId="323">
      <pivotArea dataOnly="0" labelOnly="1" fieldPosition="0">
        <references count="3">
          <reference field="1" count="1" selected="0">
            <x v="9"/>
          </reference>
          <reference field="4" count="1" selected="0">
            <x v="15"/>
          </reference>
          <reference field="5" count="4">
            <x v="173"/>
            <x v="174"/>
            <x v="175"/>
            <x v="176"/>
          </reference>
        </references>
      </pivotArea>
    </format>
    <format dxfId="322">
      <pivotArea dataOnly="0" labelOnly="1" fieldPosition="0">
        <references count="3">
          <reference field="1" count="1" selected="0">
            <x v="10"/>
          </reference>
          <reference field="4" count="1" selected="0">
            <x v="15"/>
          </reference>
          <reference field="5" count="1">
            <x v="177"/>
          </reference>
        </references>
      </pivotArea>
    </format>
    <format dxfId="321">
      <pivotArea dataOnly="0" labelOnly="1" fieldPosition="0">
        <references count="3">
          <reference field="1" count="1" selected="0">
            <x v="1"/>
          </reference>
          <reference field="4" count="1" selected="0">
            <x v="15"/>
          </reference>
          <reference field="5" count="2">
            <x v="178"/>
            <x v="179"/>
          </reference>
        </references>
      </pivotArea>
    </format>
    <format dxfId="320">
      <pivotArea dataOnly="0" labelOnly="1" fieldPosition="0">
        <references count="3">
          <reference field="1" count="1" selected="0">
            <x v="8"/>
          </reference>
          <reference field="4" count="1" selected="0">
            <x v="15"/>
          </reference>
          <reference field="5" count="4">
            <x v="180"/>
            <x v="181"/>
            <x v="182"/>
            <x v="183"/>
          </reference>
        </references>
      </pivotArea>
    </format>
    <format dxfId="319">
      <pivotArea dataOnly="0" labelOnly="1" fieldPosition="0">
        <references count="3">
          <reference field="1" count="1" selected="0">
            <x v="2"/>
          </reference>
          <reference field="4" count="1" selected="0">
            <x v="15"/>
          </reference>
          <reference field="5" count="2">
            <x v="184"/>
            <x v="185"/>
          </reference>
        </references>
      </pivotArea>
    </format>
    <format dxfId="318">
      <pivotArea dataOnly="0" labelOnly="1" fieldPosition="0">
        <references count="3">
          <reference field="1" count="1" selected="0">
            <x v="48"/>
          </reference>
          <reference field="4" count="1" selected="0">
            <x v="15"/>
          </reference>
          <reference field="5" count="3">
            <x v="186"/>
            <x v="187"/>
            <x v="188"/>
          </reference>
        </references>
      </pivotArea>
    </format>
    <format dxfId="317">
      <pivotArea dataOnly="0" labelOnly="1" fieldPosition="0">
        <references count="3">
          <reference field="1" count="1" selected="0">
            <x v="84"/>
          </reference>
          <reference field="4" count="1" selected="0">
            <x v="15"/>
          </reference>
          <reference field="5" count="3">
            <x v="189"/>
            <x v="190"/>
            <x v="191"/>
          </reference>
        </references>
      </pivotArea>
    </format>
    <format dxfId="316">
      <pivotArea dataOnly="0" labelOnly="1" fieldPosition="0">
        <references count="3">
          <reference field="1" count="1" selected="0">
            <x v="23"/>
          </reference>
          <reference field="4" count="1" selected="0">
            <x v="7"/>
          </reference>
          <reference field="5" count="2">
            <x v="28"/>
            <x v="29"/>
          </reference>
        </references>
      </pivotArea>
    </format>
    <format dxfId="315">
      <pivotArea dataOnly="0" labelOnly="1" fieldPosition="0">
        <references count="3">
          <reference field="1" count="1" selected="0">
            <x v="24"/>
          </reference>
          <reference field="4" count="1" selected="0">
            <x v="7"/>
          </reference>
          <reference field="5" count="2">
            <x v="30"/>
            <x v="31"/>
          </reference>
        </references>
      </pivotArea>
    </format>
    <format dxfId="314">
      <pivotArea dataOnly="0" labelOnly="1" fieldPosition="0">
        <references count="3">
          <reference field="1" count="1" selected="0">
            <x v="25"/>
          </reference>
          <reference field="4" count="1" selected="0">
            <x v="7"/>
          </reference>
          <reference field="5" count="2">
            <x v="32"/>
            <x v="33"/>
          </reference>
        </references>
      </pivotArea>
    </format>
    <format dxfId="313">
      <pivotArea dataOnly="0" labelOnly="1" fieldPosition="0">
        <references count="3">
          <reference field="1" count="1" selected="0">
            <x v="26"/>
          </reference>
          <reference field="4" count="1" selected="0">
            <x v="7"/>
          </reference>
          <reference field="5" count="2">
            <x v="34"/>
            <x v="35"/>
          </reference>
        </references>
      </pivotArea>
    </format>
    <format dxfId="312">
      <pivotArea dataOnly="0" labelOnly="1" fieldPosition="0">
        <references count="3">
          <reference field="1" count="1" selected="0">
            <x v="27"/>
          </reference>
          <reference field="4" count="1" selected="0">
            <x v="7"/>
          </reference>
          <reference field="5" count="2">
            <x v="36"/>
            <x v="37"/>
          </reference>
        </references>
      </pivotArea>
    </format>
    <format dxfId="311">
      <pivotArea dataOnly="0" labelOnly="1" fieldPosition="0">
        <references count="3">
          <reference field="1" count="1" selected="0">
            <x v="69"/>
          </reference>
          <reference field="4" count="1" selected="0">
            <x v="16"/>
          </reference>
          <reference field="5" count="2">
            <x v="192"/>
            <x v="193"/>
          </reference>
        </references>
      </pivotArea>
    </format>
    <format dxfId="310">
      <pivotArea dataOnly="0" labelOnly="1" fieldPosition="0">
        <references count="3">
          <reference field="1" count="1" selected="0">
            <x v="31"/>
          </reference>
          <reference field="4" count="1" selected="0">
            <x v="17"/>
          </reference>
          <reference field="5" count="2">
            <x v="194"/>
            <x v="195"/>
          </reference>
        </references>
      </pivotArea>
    </format>
    <format dxfId="309">
      <pivotArea dataOnly="0" labelOnly="1" fieldPosition="0">
        <references count="3">
          <reference field="1" count="1" selected="0">
            <x v="34"/>
          </reference>
          <reference field="4" count="1" selected="0">
            <x v="17"/>
          </reference>
          <reference field="5" count="1">
            <x v="196"/>
          </reference>
        </references>
      </pivotArea>
    </format>
    <format dxfId="308">
      <pivotArea dataOnly="0" labelOnly="1" fieldPosition="0">
        <references count="3">
          <reference field="1" count="1" selected="0">
            <x v="73"/>
          </reference>
          <reference field="4" count="1" selected="0">
            <x v="17"/>
          </reference>
          <reference field="5" count="1">
            <x v="197"/>
          </reference>
        </references>
      </pivotArea>
    </format>
    <format dxfId="307">
      <pivotArea dataOnly="0" labelOnly="1" fieldPosition="0">
        <references count="3">
          <reference field="1" count="1" selected="0">
            <x v="35"/>
          </reference>
          <reference field="4" count="1" selected="0">
            <x v="17"/>
          </reference>
          <reference field="5" count="2">
            <x v="198"/>
            <x v="199"/>
          </reference>
        </references>
      </pivotArea>
    </format>
    <format dxfId="306">
      <pivotArea dataOnly="0" labelOnly="1" fieldPosition="0">
        <references count="3">
          <reference field="1" count="1" selected="0">
            <x v="25"/>
          </reference>
          <reference field="4" count="1" selected="0">
            <x v="17"/>
          </reference>
          <reference field="5" count="1">
            <x v="200"/>
          </reference>
        </references>
      </pivotArea>
    </format>
    <format dxfId="305">
      <pivotArea dataOnly="0" labelOnly="1" fieldPosition="0">
        <references count="3">
          <reference field="1" count="1" selected="0">
            <x v="45"/>
          </reference>
          <reference field="4" count="1" selected="0">
            <x v="17"/>
          </reference>
          <reference field="5" count="2">
            <x v="201"/>
            <x v="202"/>
          </reference>
        </references>
      </pivotArea>
    </format>
    <format dxfId="304">
      <pivotArea dataOnly="0" labelOnly="1" fieldPosition="0">
        <references count="3">
          <reference field="1" count="1" selected="0">
            <x v="72"/>
          </reference>
          <reference field="4" count="1" selected="0">
            <x v="17"/>
          </reference>
          <reference field="5" count="1">
            <x v="203"/>
          </reference>
        </references>
      </pivotArea>
    </format>
    <format dxfId="303">
      <pivotArea dataOnly="0" labelOnly="1" fieldPosition="0">
        <references count="3">
          <reference field="1" count="1" selected="0">
            <x v="1"/>
          </reference>
          <reference field="4" count="1" selected="0">
            <x v="17"/>
          </reference>
          <reference field="5" count="2">
            <x v="204"/>
            <x v="205"/>
          </reference>
        </references>
      </pivotArea>
    </format>
    <format dxfId="302">
      <pivotArea dataOnly="0" labelOnly="1" fieldPosition="0">
        <references count="3">
          <reference field="1" count="1" selected="0">
            <x v="46"/>
          </reference>
          <reference field="4" count="1" selected="0">
            <x v="17"/>
          </reference>
          <reference field="5" count="1">
            <x v="206"/>
          </reference>
        </references>
      </pivotArea>
    </format>
    <format dxfId="301">
      <pivotArea dataOnly="0" labelOnly="1" fieldPosition="0">
        <references count="3">
          <reference field="1" count="1" selected="0">
            <x v="28"/>
          </reference>
          <reference field="4" count="1" selected="0">
            <x v="1"/>
          </reference>
          <reference field="5" count="1">
            <x v="38"/>
          </reference>
        </references>
      </pivotArea>
    </format>
    <format dxfId="300">
      <pivotArea dataOnly="0" labelOnly="1" fieldPosition="0">
        <references count="3">
          <reference field="1" count="1" selected="0">
            <x v="29"/>
          </reference>
          <reference field="4" count="1" selected="0">
            <x v="1"/>
          </reference>
          <reference field="5" count="2">
            <x v="39"/>
            <x v="40"/>
          </reference>
        </references>
      </pivotArea>
    </format>
    <format dxfId="299">
      <pivotArea dataOnly="0" labelOnly="1" fieldPosition="0">
        <references count="3">
          <reference field="1" count="1" selected="0">
            <x v="30"/>
          </reference>
          <reference field="4" count="1" selected="0">
            <x v="1"/>
          </reference>
          <reference field="5" count="2">
            <x v="41"/>
            <x v="42"/>
          </reference>
        </references>
      </pivotArea>
    </format>
    <format dxfId="298">
      <pivotArea dataOnly="0" labelOnly="1" fieldPosition="0">
        <references count="3">
          <reference field="1" count="1" selected="0">
            <x v="1"/>
          </reference>
          <reference field="4" count="1" selected="0">
            <x v="1"/>
          </reference>
          <reference field="5" count="2">
            <x v="2"/>
            <x v="3"/>
          </reference>
        </references>
      </pivotArea>
    </format>
    <format dxfId="297">
      <pivotArea dataOnly="0" labelOnly="1" fieldPosition="0">
        <references count="3">
          <reference field="1" count="1" selected="0">
            <x v="86"/>
          </reference>
          <reference field="4" count="1" selected="0">
            <x v="18"/>
          </reference>
          <reference field="5" count="3">
            <x v="207"/>
            <x v="208"/>
            <x v="209"/>
          </reference>
        </references>
      </pivotArea>
    </format>
    <format dxfId="296">
      <pivotArea dataOnly="0" labelOnly="1" fieldPosition="0">
        <references count="3">
          <reference field="1" count="1" selected="0">
            <x v="66"/>
          </reference>
          <reference field="4" count="1" selected="0">
            <x v="18"/>
          </reference>
          <reference field="5" count="3">
            <x v="210"/>
            <x v="211"/>
            <x v="212"/>
          </reference>
        </references>
      </pivotArea>
    </format>
    <format dxfId="295">
      <pivotArea dataOnly="0" labelOnly="1" fieldPosition="0">
        <references count="3">
          <reference field="1" count="1" selected="0">
            <x v="79"/>
          </reference>
          <reference field="4" count="1" selected="0">
            <x v="18"/>
          </reference>
          <reference field="5" count="3">
            <x v="213"/>
            <x v="214"/>
            <x v="215"/>
          </reference>
        </references>
      </pivotArea>
    </format>
    <format dxfId="294">
      <pivotArea dataOnly="0" labelOnly="1" fieldPosition="0">
        <references count="3">
          <reference field="1" count="1" selected="0">
            <x v="56"/>
          </reference>
          <reference field="4" count="1" selected="0">
            <x v="18"/>
          </reference>
          <reference field="5" count="3">
            <x v="216"/>
            <x v="217"/>
            <x v="218"/>
          </reference>
        </references>
      </pivotArea>
    </format>
    <format dxfId="293">
      <pivotArea dataOnly="0" labelOnly="1" fieldPosition="0">
        <references count="3">
          <reference field="1" count="1" selected="0">
            <x v="44"/>
          </reference>
          <reference field="4" count="1" selected="0">
            <x v="18"/>
          </reference>
          <reference field="5" count="3">
            <x v="219"/>
            <x v="220"/>
            <x v="221"/>
          </reference>
        </references>
      </pivotArea>
    </format>
    <format dxfId="292">
      <pivotArea dataOnly="0" labelOnly="1" fieldPosition="0">
        <references count="3">
          <reference field="1" count="1" selected="0">
            <x v="75"/>
          </reference>
          <reference field="4" count="1" selected="0">
            <x v="18"/>
          </reference>
          <reference field="5" count="3">
            <x v="222"/>
            <x v="223"/>
            <x v="224"/>
          </reference>
        </references>
      </pivotArea>
    </format>
    <format dxfId="291">
      <pivotArea dataOnly="0" labelOnly="1" fieldPosition="0">
        <references count="3">
          <reference field="1" count="1" selected="0">
            <x v="25"/>
          </reference>
          <reference field="4" count="1" selected="0">
            <x v="18"/>
          </reference>
          <reference field="5" count="3">
            <x v="225"/>
            <x v="226"/>
            <x v="227"/>
          </reference>
        </references>
      </pivotArea>
    </format>
    <format dxfId="290">
      <pivotArea dataOnly="0" labelOnly="1" fieldPosition="0">
        <references count="3">
          <reference field="1" count="1" selected="0">
            <x v="59"/>
          </reference>
          <reference field="4" count="1" selected="0">
            <x v="18"/>
          </reference>
          <reference field="5" count="3">
            <x v="228"/>
            <x v="229"/>
            <x v="230"/>
          </reference>
        </references>
      </pivotArea>
    </format>
    <format dxfId="289">
      <pivotArea dataOnly="0" labelOnly="1" fieldPosition="0">
        <references count="3">
          <reference field="1" count="1" selected="0">
            <x v="51"/>
          </reference>
          <reference field="4" count="1" selected="0">
            <x v="18"/>
          </reference>
          <reference field="5" count="3">
            <x v="231"/>
            <x v="232"/>
            <x v="233"/>
          </reference>
        </references>
      </pivotArea>
    </format>
    <format dxfId="288">
      <pivotArea dataOnly="0" labelOnly="1" fieldPosition="0">
        <references count="3">
          <reference field="1" count="1" selected="0">
            <x v="52"/>
          </reference>
          <reference field="4" count="1" selected="0">
            <x v="18"/>
          </reference>
          <reference field="5" count="3">
            <x v="234"/>
            <x v="235"/>
            <x v="236"/>
          </reference>
        </references>
      </pivotArea>
    </format>
    <format dxfId="287">
      <pivotArea dataOnly="0" labelOnly="1" fieldPosition="0">
        <references count="3">
          <reference field="1" count="1" selected="0">
            <x v="27"/>
          </reference>
          <reference field="4" count="1" selected="0">
            <x v="18"/>
          </reference>
          <reference field="5" count="3">
            <x v="237"/>
            <x v="238"/>
            <x v="239"/>
          </reference>
        </references>
      </pivotArea>
    </format>
    <format dxfId="286">
      <pivotArea dataOnly="0" labelOnly="1" fieldPosition="0">
        <references count="3">
          <reference field="1" count="1" selected="0">
            <x v="4"/>
          </reference>
          <reference field="4" count="1" selected="0">
            <x v="18"/>
          </reference>
          <reference field="5" count="3">
            <x v="240"/>
            <x v="241"/>
            <x v="242"/>
          </reference>
        </references>
      </pivotArea>
    </format>
    <format dxfId="285">
      <pivotArea dataOnly="0" labelOnly="1" fieldPosition="0">
        <references count="3">
          <reference field="1" count="1" selected="0">
            <x v="54"/>
          </reference>
          <reference field="4" count="1" selected="0">
            <x v="19"/>
          </reference>
          <reference field="5" count="6">
            <x v="243"/>
            <x v="244"/>
            <x v="245"/>
            <x v="246"/>
            <x v="247"/>
            <x v="248"/>
          </reference>
        </references>
      </pivotArea>
    </format>
    <format dxfId="284">
      <pivotArea dataOnly="0" labelOnly="1" fieldPosition="0">
        <references count="3">
          <reference field="1" count="1" selected="0">
            <x v="46"/>
          </reference>
          <reference field="4" count="1" selected="0">
            <x v="20"/>
          </reference>
          <reference field="5" count="6">
            <x v="73"/>
            <x v="249"/>
            <x v="250"/>
            <x v="251"/>
            <x v="252"/>
            <x v="253"/>
          </reference>
        </references>
      </pivotArea>
    </format>
    <format dxfId="283">
      <pivotArea dataOnly="0" labelOnly="1" fieldPosition="0">
        <references count="3">
          <reference field="1" count="1" selected="0">
            <x v="20"/>
          </reference>
          <reference field="4" count="1" selected="0">
            <x v="2"/>
          </reference>
          <reference field="5" count="1">
            <x v="43"/>
          </reference>
        </references>
      </pivotArea>
    </format>
    <format dxfId="282">
      <pivotArea dataOnly="0" labelOnly="1" fieldPosition="0">
        <references count="3">
          <reference field="1" count="1" selected="0">
            <x v="2"/>
          </reference>
          <reference field="4" count="1" selected="0">
            <x v="2"/>
          </reference>
          <reference field="5" count="1">
            <x v="4"/>
          </reference>
        </references>
      </pivotArea>
    </format>
    <format dxfId="281">
      <pivotArea dataOnly="0" labelOnly="1" fieldPosition="0">
        <references count="3">
          <reference field="1" count="1" selected="0">
            <x v="49"/>
          </reference>
          <reference field="4" count="1" selected="0">
            <x v="21"/>
          </reference>
          <reference field="5" count="1">
            <x v="254"/>
          </reference>
        </references>
      </pivotArea>
    </format>
    <format dxfId="280">
      <pivotArea dataOnly="0" labelOnly="1" fieldPosition="0">
        <references count="3">
          <reference field="1" count="1" selected="0">
            <x v="87"/>
          </reference>
          <reference field="4" count="1" selected="0">
            <x v="21"/>
          </reference>
          <reference field="5" count="1">
            <x v="255"/>
          </reference>
        </references>
      </pivotArea>
    </format>
    <format dxfId="279">
      <pivotArea dataOnly="0" labelOnly="1" fieldPosition="0">
        <references count="3">
          <reference field="1" count="1" selected="0">
            <x v="50"/>
          </reference>
          <reference field="4" count="1" selected="0">
            <x v="21"/>
          </reference>
          <reference field="5" count="1">
            <x v="256"/>
          </reference>
        </references>
      </pivotArea>
    </format>
    <format dxfId="278">
      <pivotArea dataOnly="0" labelOnly="1" fieldPosition="0">
        <references count="3">
          <reference field="1" count="1" selected="0">
            <x v="43"/>
          </reference>
          <reference field="4" count="1" selected="0">
            <x v="21"/>
          </reference>
          <reference field="5" count="2">
            <x v="257"/>
            <x v="258"/>
          </reference>
        </references>
      </pivotArea>
    </format>
    <format dxfId="277">
      <pivotArea dataOnly="0" labelOnly="1" fieldPosition="0">
        <references count="3">
          <reference field="1" count="1" selected="0">
            <x v="13"/>
          </reference>
          <reference field="4" count="1" selected="0">
            <x v="21"/>
          </reference>
          <reference field="5" count="2">
            <x v="259"/>
            <x v="260"/>
          </reference>
        </references>
      </pivotArea>
    </format>
    <format dxfId="276">
      <pivotArea dataOnly="0" labelOnly="1" fieldPosition="0">
        <references count="3">
          <reference field="1" count="1" selected="0">
            <x v="71"/>
          </reference>
          <reference field="4" count="1" selected="0">
            <x v="21"/>
          </reference>
          <reference field="5" count="2">
            <x v="261"/>
            <x v="262"/>
          </reference>
        </references>
      </pivotArea>
    </format>
    <format dxfId="275">
      <pivotArea dataOnly="0" labelOnly="1" fieldPosition="0">
        <references count="3">
          <reference field="1" count="1" selected="0">
            <x v="3"/>
          </reference>
          <reference field="4" count="1" selected="0">
            <x v="3"/>
          </reference>
          <reference field="5" count="1">
            <x v="5"/>
          </reference>
        </references>
      </pivotArea>
    </format>
    <format dxfId="274">
      <pivotArea dataOnly="0" labelOnly="1" fieldPosition="0">
        <references count="3">
          <reference field="1" count="1" selected="0">
            <x v="43"/>
          </reference>
          <reference field="4" count="1" selected="0">
            <x v="22"/>
          </reference>
          <reference field="5" count="1">
            <x v="263"/>
          </reference>
        </references>
      </pivotArea>
    </format>
    <format dxfId="273">
      <pivotArea dataOnly="0" labelOnly="1" fieldPosition="0">
        <references count="3">
          <reference field="1" count="1" selected="0">
            <x v="5"/>
          </reference>
          <reference field="4" count="1" selected="0">
            <x v="22"/>
          </reference>
          <reference field="5" count="1">
            <x v="264"/>
          </reference>
        </references>
      </pivotArea>
    </format>
    <format dxfId="272">
      <pivotArea dataOnly="0" labelOnly="1" fieldPosition="0">
        <references count="3">
          <reference field="1" count="1" selected="0">
            <x v="2"/>
          </reference>
          <reference field="4" count="1" selected="0">
            <x v="22"/>
          </reference>
          <reference field="5" count="2">
            <x v="265"/>
            <x v="266"/>
          </reference>
        </references>
      </pivotArea>
    </format>
    <format dxfId="271">
      <pivotArea dataOnly="0" labelOnly="1" fieldPosition="0">
        <references count="3">
          <reference field="1" count="1" selected="0">
            <x v="42"/>
          </reference>
          <reference field="4" count="1" selected="0">
            <x v="23"/>
          </reference>
          <reference field="5" count="2">
            <x v="267"/>
            <x v="268"/>
          </reference>
        </references>
      </pivotArea>
    </format>
    <format dxfId="270">
      <pivotArea dataOnly="0" labelOnly="1" fieldPosition="0">
        <references count="3">
          <reference field="1" count="1" selected="0">
            <x v="78"/>
          </reference>
          <reference field="4" count="1" selected="0">
            <x v="23"/>
          </reference>
          <reference field="5" count="1">
            <x v="269"/>
          </reference>
        </references>
      </pivotArea>
    </format>
    <format dxfId="269">
      <pivotArea dataOnly="0" labelOnly="1" fieldPosition="0">
        <references count="3">
          <reference field="1" count="1" selected="0">
            <x v="49"/>
          </reference>
          <reference field="4" count="1" selected="0">
            <x v="24"/>
          </reference>
          <reference field="5" count="2">
            <x v="270"/>
            <x v="271"/>
          </reference>
        </references>
      </pivotArea>
    </format>
    <format dxfId="268">
      <pivotArea dataOnly="0" labelOnly="1" fieldPosition="0">
        <references count="3">
          <reference field="1" count="1" selected="0">
            <x v="64"/>
          </reference>
          <reference field="4" count="1" selected="0">
            <x v="24"/>
          </reference>
          <reference field="5" count="2">
            <x v="272"/>
            <x v="273"/>
          </reference>
        </references>
      </pivotArea>
    </format>
    <format dxfId="267">
      <pivotArea dataOnly="0" labelOnly="1" fieldPosition="0">
        <references count="3">
          <reference field="1" count="1" selected="0">
            <x v="69"/>
          </reference>
          <reference field="4" count="1" selected="0">
            <x v="24"/>
          </reference>
          <reference field="5" count="2">
            <x v="274"/>
            <x v="275"/>
          </reference>
        </references>
      </pivotArea>
    </format>
    <format dxfId="266">
      <pivotArea dataOnly="0" labelOnly="1" fieldPosition="0">
        <references count="3">
          <reference field="1" count="1" selected="0">
            <x v="16"/>
          </reference>
          <reference field="4" count="1" selected="0">
            <x v="24"/>
          </reference>
          <reference field="5" count="2">
            <x v="276"/>
            <x v="277"/>
          </reference>
        </references>
      </pivotArea>
    </format>
    <format dxfId="265">
      <pivotArea dataOnly="0" labelOnly="1" fieldPosition="0">
        <references count="3">
          <reference field="1" count="1" selected="0">
            <x v="62"/>
          </reference>
          <reference field="4" count="1" selected="0">
            <x v="24"/>
          </reference>
          <reference field="5" count="2">
            <x v="278"/>
            <x v="279"/>
          </reference>
        </references>
      </pivotArea>
    </format>
    <format dxfId="264">
      <pivotArea dataOnly="0" labelOnly="1" fieldPosition="0">
        <references count="3">
          <reference field="1" count="1" selected="0">
            <x v="78"/>
          </reference>
          <reference field="4" count="1" selected="0">
            <x v="24"/>
          </reference>
          <reference field="5" count="2">
            <x v="280"/>
            <x v="281"/>
          </reference>
        </references>
      </pivotArea>
    </format>
    <format dxfId="263">
      <pivotArea dataOnly="0" labelOnly="1" fieldPosition="0">
        <references count="3">
          <reference field="1" count="1" selected="0">
            <x v="52"/>
          </reference>
          <reference field="4" count="1" selected="0">
            <x v="24"/>
          </reference>
          <reference field="5" count="2">
            <x v="282"/>
            <x v="283"/>
          </reference>
        </references>
      </pivotArea>
    </format>
    <format dxfId="262">
      <pivotArea dataOnly="0" labelOnly="1" fieldPosition="0">
        <references count="3">
          <reference field="1" count="1" selected="0">
            <x v="85"/>
          </reference>
          <reference field="4" count="1" selected="0">
            <x v="25"/>
          </reference>
          <reference field="5" count="1">
            <x v="284"/>
          </reference>
        </references>
      </pivotArea>
    </format>
    <format dxfId="261">
      <pivotArea dataOnly="0" labelOnly="1" fieldPosition="0">
        <references count="3">
          <reference field="1" count="1" selected="0">
            <x v="70"/>
          </reference>
          <reference field="4" count="1" selected="0">
            <x v="25"/>
          </reference>
          <reference field="5" count="1">
            <x v="285"/>
          </reference>
        </references>
      </pivotArea>
    </format>
    <format dxfId="260">
      <pivotArea dataOnly="0" labelOnly="1" fieldPosition="0">
        <references count="3">
          <reference field="1" count="1" selected="0">
            <x v="71"/>
          </reference>
          <reference field="4" count="1" selected="0">
            <x v="25"/>
          </reference>
          <reference field="5" count="1">
            <x v="286"/>
          </reference>
        </references>
      </pivotArea>
    </format>
    <format dxfId="259">
      <pivotArea dataOnly="0" labelOnly="1" fieldPosition="0">
        <references count="3">
          <reference field="1" count="1" selected="0">
            <x v="20"/>
          </reference>
          <reference field="4" count="1" selected="0">
            <x v="26"/>
          </reference>
          <reference field="5" count="1">
            <x v="287"/>
          </reference>
        </references>
      </pivotArea>
    </format>
    <format dxfId="258">
      <pivotArea dataOnly="0" labelOnly="1" fieldPosition="0">
        <references count="3">
          <reference field="1" count="1" selected="0">
            <x v="88"/>
          </reference>
          <reference field="4" count="1" selected="0">
            <x v="26"/>
          </reference>
          <reference field="5" count="1">
            <x v="288"/>
          </reference>
        </references>
      </pivotArea>
    </format>
    <format dxfId="25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56">
      <pivotArea dataOnly="0" outline="0" fieldPosition="0">
        <references count="1">
          <reference field="4294967294" count="1">
            <x v="2"/>
          </reference>
        </references>
      </pivotArea>
    </format>
    <format dxfId="255">
      <pivotArea field="4" type="button" dataOnly="0" labelOnly="1" outline="0" axis="axisRow" fieldPosition="0"/>
    </format>
    <format dxfId="25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5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52">
      <pivotArea field="4" type="button" dataOnly="0" labelOnly="1" outline="0" axis="axisRow" fieldPosition="0"/>
    </format>
    <format dxfId="25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50">
      <pivotArea dataOnly="0" outline="0" fieldPosition="0">
        <references count="1">
          <reference field="4294967294" count="1">
            <x v="1"/>
          </reference>
        </references>
      </pivotArea>
    </format>
    <format dxfId="24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48">
      <pivotArea dataOnly="0" outline="0" fieldPosition="0">
        <references count="1">
          <reference field="4294967294" count="1">
            <x v="3"/>
          </reference>
        </references>
      </pivotArea>
    </format>
  </formats>
  <pivotHierarchies count="4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Tickets Sold"/>
    <pivotHierarchy dragToData="1" caption="Ideal Profit"/>
    <pivotHierarchy dragToData="1" caption="Game Supply Costs"/>
    <pivotHierarchy dragToData="1" caption="SMAC Admin and Delivery"/>
    <pivotHierarchy dragToData="1" caption="Total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4"/>
    <rowHierarchyUsage hierarchyUsage="3"/>
    <rowHierarchyUsage hierarchyUsage="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uiz Prototype.xlsx!Table10">
        <x15:activeTabTopLevelEntity name="[Table10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D8530A-0A45-4A5D-BBB3-5BF66AA23D04}" name="PivotTable1" cacheId="1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5:H100" firstHeaderRow="0" firstDataRow="1" firstDataCol="1" rowPageCount="3" colPageCount="1"/>
  <pivotFields count="32">
    <pivotField showAll="0"/>
    <pivotField showAll="0"/>
    <pivotField showAll="0"/>
    <pivotField showAll="0">
      <items count="202"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73"/>
        <item x="168"/>
        <item x="169"/>
        <item x="172"/>
        <item x="171"/>
        <item x="174"/>
        <item x="170"/>
        <item x="176"/>
        <item x="191"/>
        <item x="175"/>
        <item x="181"/>
        <item x="180"/>
        <item x="182"/>
        <item x="178"/>
        <item x="177"/>
        <item x="179"/>
        <item x="185"/>
        <item x="183"/>
        <item x="184"/>
        <item x="186"/>
        <item x="188"/>
        <item x="189"/>
        <item x="190"/>
        <item x="197"/>
        <item x="195"/>
        <item x="187"/>
        <item x="196"/>
        <item x="194"/>
        <item x="193"/>
        <item x="192"/>
        <item x="198"/>
        <item m="1" x="200"/>
        <item x="1"/>
        <item m="1" x="199"/>
        <item x="0"/>
        <item t="default"/>
      </items>
    </pivotField>
    <pivotField axis="axisRow" showAll="0">
      <items count="84">
        <item x="14"/>
        <item x="39"/>
        <item x="35"/>
        <item x="61"/>
        <item x="16"/>
        <item x="8"/>
        <item x="78"/>
        <item x="54"/>
        <item x="38"/>
        <item x="9"/>
        <item x="32"/>
        <item x="67"/>
        <item x="31"/>
        <item x="2"/>
        <item x="3"/>
        <item x="36"/>
        <item x="46"/>
        <item x="25"/>
        <item x="33"/>
        <item x="23"/>
        <item x="65"/>
        <item x="77"/>
        <item x="30"/>
        <item x="24"/>
        <item x="45"/>
        <item x="59"/>
        <item x="5"/>
        <item x="49"/>
        <item x="28"/>
        <item x="37"/>
        <item x="58"/>
        <item x="50"/>
        <item x="27"/>
        <item x="6"/>
        <item x="19"/>
        <item x="56"/>
        <item x="57"/>
        <item x="68"/>
        <item x="7"/>
        <item x="17"/>
        <item x="53"/>
        <item x="10"/>
        <item x="26"/>
        <item x="21"/>
        <item m="1" x="82"/>
        <item x="22"/>
        <item x="75"/>
        <item x="0"/>
        <item x="4"/>
        <item x="47"/>
        <item x="64"/>
        <item x="44"/>
        <item x="13"/>
        <item x="66"/>
        <item x="40"/>
        <item x="69"/>
        <item x="11"/>
        <item x="51"/>
        <item x="18"/>
        <item x="70"/>
        <item x="42"/>
        <item x="63"/>
        <item x="15"/>
        <item x="80"/>
        <item x="81"/>
        <item x="74"/>
        <item x="52"/>
        <item x="79"/>
        <item x="48"/>
        <item x="55"/>
        <item x="71"/>
        <item x="62"/>
        <item x="29"/>
        <item x="72"/>
        <item x="12"/>
        <item x="76"/>
        <item x="41"/>
        <item x="73"/>
        <item x="60"/>
        <item x="20"/>
        <item x="43"/>
        <item x="34"/>
        <item x="1"/>
        <item t="default"/>
      </items>
    </pivotField>
    <pivotField showAll="0"/>
    <pivotField axis="axisPage" showAll="0">
      <items count="11">
        <item x="3"/>
        <item x="2"/>
        <item x="0"/>
        <item x="8"/>
        <item x="5"/>
        <item x="4"/>
        <item x="6"/>
        <item x="9"/>
        <item x="7"/>
        <item x="1"/>
        <item t="default"/>
      </items>
    </pivotField>
    <pivotField axis="axisRow" showAll="0">
      <items count="4">
        <item x="2"/>
        <item x="0"/>
        <item x="1"/>
        <item t="default"/>
      </items>
    </pivotField>
    <pivotField showAll="0"/>
    <pivotField showAll="0"/>
    <pivotField axis="axisRow" showAll="0">
      <items count="1219">
        <item x="1158"/>
        <item x="743"/>
        <item x="983"/>
        <item x="1064"/>
        <item x="1015"/>
        <item x="1147"/>
        <item x="823"/>
        <item x="618"/>
        <item x="790"/>
        <item x="663"/>
        <item x="558"/>
        <item x="620"/>
        <item x="1110"/>
        <item x="742"/>
        <item x="644"/>
        <item x="847"/>
        <item x="988"/>
        <item x="723"/>
        <item x="751"/>
        <item x="593"/>
        <item x="603"/>
        <item x="838"/>
        <item x="707"/>
        <item x="631"/>
        <item x="762"/>
        <item x="1004"/>
        <item x="1214"/>
        <item x="889"/>
        <item x="911"/>
        <item x="1118"/>
        <item x="805"/>
        <item x="1195"/>
        <item x="333"/>
        <item x="388"/>
        <item x="329"/>
        <item x="244"/>
        <item x="98"/>
        <item x="476"/>
        <item x="195"/>
        <item x="79"/>
        <item x="155"/>
        <item x="275"/>
        <item x="810"/>
        <item x="970"/>
        <item x="544"/>
        <item x="1018"/>
        <item x="655"/>
        <item x="548"/>
        <item x="845"/>
        <item x="807"/>
        <item x="724"/>
        <item x="674"/>
        <item sd="0" x="1041"/>
        <item x="883"/>
        <item x="556"/>
        <item x="815"/>
        <item x="811"/>
        <item x="1099"/>
        <item x="543"/>
        <item x="1204"/>
        <item x="984"/>
        <item x="960"/>
        <item x="808"/>
        <item x="706"/>
        <item x="438"/>
        <item x="437"/>
        <item x="390"/>
        <item x="505"/>
        <item x="389"/>
        <item x="132"/>
        <item x="193"/>
        <item x="21"/>
        <item x="65"/>
        <item x="52"/>
        <item x="47"/>
        <item x="49"/>
        <item x="55"/>
        <item x="54"/>
        <item x="63"/>
        <item x="48"/>
        <item x="64"/>
        <item x="50"/>
        <item x="507"/>
        <item x="578"/>
        <item x="178"/>
        <item x="177"/>
        <item x="179"/>
        <item x="836"/>
        <item x="133"/>
        <item x="103"/>
        <item x="1153"/>
        <item x="287"/>
        <item x="76"/>
        <item x="51"/>
        <item x="5"/>
        <item x="242"/>
        <item x="131"/>
        <item x="605"/>
        <item x="109"/>
        <item x="94"/>
        <item x="314"/>
        <item x="243"/>
        <item x="310"/>
        <item x="77"/>
        <item x="35"/>
        <item x="261"/>
        <item x="88"/>
        <item x="143"/>
        <item x="408"/>
        <item x="184"/>
        <item x="158"/>
        <item x="274"/>
        <item x="231"/>
        <item x="920"/>
        <item x="90"/>
        <item x="258"/>
        <item x="1011"/>
        <item x="232"/>
        <item x="42"/>
        <item x="105"/>
        <item x="36"/>
        <item x="245"/>
        <item x="914"/>
        <item x="1096"/>
        <item x="16"/>
        <item x="13"/>
        <item x="18"/>
        <item x="922"/>
        <item x="763"/>
        <item x="732"/>
        <item x="682"/>
        <item x="853"/>
        <item x="492"/>
        <item x="349"/>
        <item x="1129"/>
        <item x="422"/>
        <item x="267"/>
        <item x="596"/>
        <item x="136"/>
        <item x="525"/>
        <item x="266"/>
        <item x="281"/>
        <item x="45"/>
        <item x="101"/>
        <item x="230"/>
        <item x="196"/>
        <item x="369"/>
        <item x="636"/>
        <item x="115"/>
        <item x="484"/>
        <item x="406"/>
        <item x="26"/>
        <item x="108"/>
        <item x="125"/>
        <item x="120"/>
        <item x="33"/>
        <item x="66"/>
        <item x="56"/>
        <item x="40"/>
        <item x="168"/>
        <item x="25"/>
        <item x="173"/>
        <item x="23"/>
        <item x="170"/>
        <item x="171"/>
        <item x="156"/>
        <item x="12"/>
        <item x="24"/>
        <item x="188"/>
        <item x="157"/>
        <item x="38"/>
        <item x="166"/>
        <item x="6"/>
        <item x="37"/>
        <item x="169"/>
        <item x="43"/>
        <item x="181"/>
        <item x="73"/>
        <item x="923"/>
        <item x="432"/>
        <item x="250"/>
        <item x="69"/>
        <item x="102"/>
        <item x="1038"/>
        <item x="290"/>
        <item x="1135"/>
        <item x="508"/>
        <item x="205"/>
        <item x="744"/>
        <item x="537"/>
        <item x="301"/>
        <item x="519"/>
        <item x="124"/>
        <item x="777"/>
        <item x="39"/>
        <item x="699"/>
        <item x="730"/>
        <item x="1133"/>
        <item x="186"/>
        <item x="1138"/>
        <item x="601"/>
        <item x="145"/>
        <item x="366"/>
        <item x="570"/>
        <item x="876"/>
        <item x="846"/>
        <item x="62"/>
        <item x="891"/>
        <item x="904"/>
        <item x="987"/>
        <item x="160"/>
        <item x="336"/>
        <item x="70"/>
        <item x="277"/>
        <item x="123"/>
        <item x="835"/>
        <item x="433"/>
        <item x="561"/>
        <item x="464"/>
        <item x="806"/>
        <item x="1034"/>
        <item x="581"/>
        <item x="1081"/>
        <item x="661"/>
        <item x="912"/>
        <item x="1166"/>
        <item x="31"/>
        <item x="764"/>
        <item x="679"/>
        <item x="981"/>
        <item x="1154"/>
        <item x="1108"/>
        <item x="467"/>
        <item x="318"/>
        <item x="8"/>
        <item x="375"/>
        <item x="1030"/>
        <item x="1178"/>
        <item x="490"/>
        <item x="418"/>
        <item x="424"/>
        <item x="524"/>
        <item x="46"/>
        <item x="954"/>
        <item x="737"/>
        <item x="491"/>
        <item x="478"/>
        <item x="382"/>
        <item x="957"/>
        <item x="78"/>
        <item x="346"/>
        <item x="678"/>
        <item x="345"/>
        <item x="356"/>
        <item x="405"/>
        <item x="564"/>
        <item x="450"/>
        <item x="182"/>
        <item x="180"/>
        <item x="1024"/>
        <item x="828"/>
        <item x="298"/>
        <item x="312"/>
        <item x="92"/>
        <item x="967"/>
        <item x="1052"/>
        <item x="1068"/>
        <item x="302"/>
        <item x="114"/>
        <item x="233"/>
        <item x="53"/>
        <item x="194"/>
        <item x="229"/>
        <item x="99"/>
        <item x="381"/>
        <item x="379"/>
        <item x="527"/>
        <item x="569"/>
        <item x="67"/>
        <item x="677"/>
        <item x="624"/>
        <item x="597"/>
        <item x="497"/>
        <item x="619"/>
        <item x="963"/>
        <item x="60"/>
        <item x="172"/>
        <item x="608"/>
        <item x="580"/>
        <item x="368"/>
        <item x="321"/>
        <item x="671"/>
        <item x="22"/>
        <item x="279"/>
        <item x="416"/>
        <item x="343"/>
        <item x="443"/>
        <item x="609"/>
        <item x="500"/>
        <item x="1111"/>
        <item x="486"/>
        <item x="423"/>
        <item x="357"/>
        <item x="415"/>
        <item x="621"/>
        <item x="539"/>
        <item x="447"/>
        <item x="147"/>
        <item x="111"/>
        <item x="72"/>
        <item x="165"/>
        <item x="82"/>
        <item x="271"/>
        <item x="299"/>
        <item x="257"/>
        <item x="309"/>
        <item x="1066"/>
        <item x="704"/>
        <item x="1083"/>
        <item x="665"/>
        <item x="264"/>
        <item x="110"/>
        <item x="199"/>
        <item x="566"/>
        <item x="154"/>
        <item x="200"/>
        <item x="931"/>
        <item x="445"/>
        <item x="541"/>
        <item x="1176"/>
        <item x="494"/>
        <item x="320"/>
        <item x="1181"/>
        <item x="632"/>
        <item x="523"/>
        <item x="961"/>
        <item x="868"/>
        <item x="598"/>
        <item x="116"/>
        <item x="159"/>
        <item x="30"/>
        <item x="61"/>
        <item x="17"/>
        <item x="10"/>
        <item x="11"/>
        <item x="19"/>
        <item x="20"/>
        <item x="7"/>
        <item x="857"/>
        <item x="472"/>
        <item x="1040"/>
        <item x="1140"/>
        <item x="1013"/>
        <item x="1122"/>
        <item x="1137"/>
        <item x="640"/>
        <item x="653"/>
        <item x="643"/>
        <item x="820"/>
        <item x="1079"/>
        <item x="1032"/>
        <item x="795"/>
        <item x="574"/>
        <item x="588"/>
        <item x="785"/>
        <item x="1109"/>
        <item sd="0" x="1042"/>
        <item x="825"/>
        <item x="594"/>
        <item x="747"/>
        <item x="1063"/>
        <item x="365"/>
        <item x="888"/>
        <item x="560"/>
        <item x="630"/>
        <item x="399"/>
        <item x="417"/>
        <item x="683"/>
        <item x="1174"/>
        <item x="893"/>
        <item x="1146"/>
        <item x="1152"/>
        <item x="1128"/>
        <item x="409"/>
        <item x="907"/>
        <item x="906"/>
        <item x="377"/>
        <item x="1151"/>
        <item x="475"/>
        <item x="515"/>
        <item x="849"/>
        <item x="780"/>
        <item x="553"/>
        <item x="659"/>
        <item x="591"/>
        <item x="469"/>
        <item x="627"/>
        <item x="372"/>
        <item x="460"/>
        <item x="404"/>
        <item x="367"/>
        <item x="1077"/>
        <item x="881"/>
        <item x="384"/>
        <item x="456"/>
        <item x="952"/>
        <item x="1143"/>
        <item x="789"/>
        <item x="709"/>
        <item x="1019"/>
        <item x="722"/>
        <item x="626"/>
        <item x="502"/>
        <item x="1113"/>
        <item x="1036"/>
        <item x="696"/>
        <item x="1067"/>
        <item x="989"/>
        <item x="890"/>
        <item x="697"/>
        <item x="393"/>
        <item x="999"/>
        <item x="394"/>
        <item x="995"/>
        <item x="378"/>
        <item x="419"/>
        <item x="843"/>
        <item x="716"/>
        <item x="530"/>
        <item x="531"/>
        <item x="852"/>
        <item x="1095"/>
        <item x="1016"/>
        <item x="338"/>
        <item x="959"/>
        <item x="355"/>
        <item x="1094"/>
        <item x="885"/>
        <item x="549"/>
        <item x="513"/>
        <item x="660"/>
        <item x="1097"/>
        <item x="629"/>
        <item x="850"/>
        <item x="1185"/>
        <item x="477"/>
        <item x="673"/>
        <item x="646"/>
        <item x="787"/>
        <item x="319"/>
        <item x="32"/>
        <item x="315"/>
        <item x="206"/>
        <item x="207"/>
        <item x="324"/>
        <item x="127"/>
        <item x="1126"/>
        <item x="41"/>
        <item x="146"/>
        <item x="323"/>
        <item x="1160"/>
        <item x="1162"/>
        <item x="126"/>
        <item x="176"/>
        <item x="34"/>
        <item x="373"/>
        <item x="1023"/>
        <item x="1161"/>
        <item x="218"/>
        <item x="175"/>
        <item x="949"/>
        <item x="91"/>
        <item x="950"/>
        <item x="68"/>
        <item x="129"/>
        <item x="212"/>
        <item x="140"/>
        <item x="138"/>
        <item x="236"/>
        <item x="128"/>
        <item x="141"/>
        <item x="139"/>
        <item x="213"/>
        <item x="59"/>
        <item x="137"/>
        <item x="142"/>
        <item x="899"/>
        <item x="964"/>
        <item x="738"/>
        <item x="87"/>
        <item x="122"/>
        <item x="27"/>
        <item x="265"/>
        <item x="152"/>
        <item x="174"/>
        <item x="354"/>
        <item x="220"/>
        <item x="387"/>
        <item x="779"/>
        <item x="466"/>
        <item x="420"/>
        <item x="337"/>
        <item x="638"/>
        <item x="151"/>
        <item x="473"/>
        <item x="322"/>
        <item x="150"/>
        <item x="153"/>
        <item x="634"/>
        <item x="639"/>
        <item x="602"/>
        <item x="483"/>
        <item x="448"/>
        <item x="208"/>
        <item x="583"/>
        <item x="474"/>
        <item x="604"/>
        <item x="589"/>
        <item x="1050"/>
        <item x="978"/>
        <item x="451"/>
        <item x="185"/>
        <item x="793"/>
        <item x="280"/>
        <item x="134"/>
        <item x="538"/>
        <item x="488"/>
        <item x="623"/>
        <item x="436"/>
        <item x="610"/>
        <item x="376"/>
        <item x="792"/>
        <item x="973"/>
        <item x="803"/>
        <item x="796"/>
        <item x="688"/>
        <item x="821"/>
        <item x="398"/>
        <item x="802"/>
        <item x="446"/>
        <item x="272"/>
        <item x="554"/>
        <item x="407"/>
        <item x="362"/>
        <item x="334"/>
        <item x="350"/>
        <item x="557"/>
        <item x="385"/>
        <item x="522"/>
        <item x="347"/>
        <item x="521"/>
        <item x="96"/>
        <item x="86"/>
        <item x="57"/>
        <item x="58"/>
        <item x="330"/>
        <item x="540"/>
        <item x="499"/>
        <item x="592"/>
        <item x="611"/>
        <item x="625"/>
        <item x="1047"/>
        <item x="457"/>
        <item x="342"/>
        <item x="546"/>
        <item x="487"/>
        <item x="344"/>
        <item x="392"/>
        <item x="358"/>
        <item x="794"/>
        <item x="501"/>
        <item x="534"/>
        <item x="470"/>
        <item x="1053"/>
        <item x="498"/>
        <item x="533"/>
        <item x="579"/>
        <item x="1051"/>
        <item x="532"/>
        <item x="528"/>
        <item x="573"/>
        <item x="551"/>
        <item x="149"/>
        <item x="545"/>
        <item x="1149"/>
        <item x="576"/>
        <item x="361"/>
        <item x="402"/>
        <item x="293"/>
        <item x="259"/>
        <item x="130"/>
        <item x="225"/>
        <item x="1056"/>
        <item x="316"/>
        <item x="238"/>
        <item x="396"/>
        <item x="1062"/>
        <item x="328"/>
        <item x="421"/>
        <item x="348"/>
        <item x="514"/>
        <item x="305"/>
        <item x="135"/>
        <item x="106"/>
        <item x="190"/>
        <item x="197"/>
        <item x="202"/>
        <item x="80"/>
        <item x="292"/>
        <item x="191"/>
        <item x="435"/>
        <item x="429"/>
        <item x="572"/>
        <item x="734"/>
        <item x="510"/>
        <item x="400"/>
        <item x="461"/>
        <item x="262"/>
        <item x="503"/>
        <item x="542"/>
        <item x="380"/>
        <item x="410"/>
        <item x="971"/>
        <item x="311"/>
        <item x="75"/>
        <item x="97"/>
        <item x="1049"/>
        <item x="471"/>
        <item x="462"/>
        <item x="504"/>
        <item x="628"/>
        <item x="506"/>
        <item x="547"/>
        <item x="575"/>
        <item x="584"/>
        <item x="463"/>
        <item x="189"/>
        <item x="84"/>
        <item x="283"/>
        <item x="590"/>
        <item x="526"/>
        <item x="622"/>
        <item x="595"/>
        <item x="44"/>
        <item x="273"/>
        <item x="198"/>
        <item x="246"/>
        <item x="493"/>
        <item x="1039"/>
        <item x="251"/>
        <item x="112"/>
        <item x="520"/>
        <item x="187"/>
        <item x="652"/>
        <item x="395"/>
        <item x="386"/>
        <item x="219"/>
        <item x="144"/>
        <item x="804"/>
        <item x="798"/>
        <item x="327"/>
        <item x="397"/>
        <item x="775"/>
        <item x="1065"/>
        <item x="774"/>
        <item x="1084"/>
        <item x="647"/>
        <item x="658"/>
        <item x="642"/>
        <item x="783"/>
        <item x="932"/>
        <item x="340"/>
        <item x="224"/>
        <item x="313"/>
        <item x="1080"/>
        <item x="100"/>
        <item x="148"/>
        <item x="285"/>
        <item x="291"/>
        <item x="784"/>
        <item x="799"/>
        <item x="1119"/>
        <item x="600"/>
        <item x="317"/>
        <item x="269"/>
        <item x="1055"/>
        <item x="1045"/>
        <item x="563"/>
        <item x="383"/>
        <item x="183"/>
        <item x="814"/>
        <item x="1117"/>
        <item x="93"/>
        <item x="288"/>
        <item x="651"/>
        <item x="459"/>
        <item x="85"/>
        <item x="776"/>
        <item x="1071"/>
        <item x="256"/>
        <item x="249"/>
        <item x="83"/>
        <item x="599"/>
        <item x="371"/>
        <item x="455"/>
        <item x="89"/>
        <item x="117"/>
        <item x="401"/>
        <item x="341"/>
        <item x="391"/>
        <item x="468"/>
        <item x="118"/>
        <item x="568"/>
        <item x="452"/>
        <item x="449"/>
        <item x="364"/>
        <item x="121"/>
        <item x="666"/>
        <item x="550"/>
        <item x="552"/>
        <item x="635"/>
        <item x="637"/>
        <item x="1054"/>
        <item x="113"/>
        <item x="582"/>
        <item x="71"/>
        <item x="1031"/>
        <item x="163"/>
        <item x="529"/>
        <item x="239"/>
        <item x="485"/>
        <item x="788"/>
        <item x="210"/>
        <item x="1091"/>
        <item x="306"/>
        <item x="297"/>
        <item x="834"/>
        <item x="1082"/>
        <item x="641"/>
        <item x="278"/>
        <item x="223"/>
        <item x="248"/>
        <item x="209"/>
        <item x="95"/>
        <item x="227"/>
        <item x="295"/>
        <item x="284"/>
        <item x="81"/>
        <item x="977"/>
        <item x="268"/>
        <item x="300"/>
        <item x="276"/>
        <item x="286"/>
        <item x="247"/>
        <item x="1026"/>
        <item x="228"/>
        <item x="253"/>
        <item x="226"/>
        <item x="294"/>
        <item x="1202"/>
        <item x="403"/>
        <item x="351"/>
        <item x="442"/>
        <item x="119"/>
        <item x="606"/>
        <item x="633"/>
        <item x="650"/>
        <item x="786"/>
        <item x="918"/>
        <item x="771"/>
        <item x="667"/>
        <item x="1101"/>
        <item x="664"/>
        <item x="1043"/>
        <item x="370"/>
        <item x="444"/>
        <item x="1121"/>
        <item x="270"/>
        <item x="252"/>
        <item x="260"/>
        <item x="107"/>
        <item x="645"/>
        <item x="1061"/>
        <item x="1112"/>
        <item x="698"/>
        <item x="819"/>
        <item x="458"/>
        <item x="441"/>
        <item x="769"/>
        <item x="657"/>
        <item x="649"/>
        <item x="216"/>
        <item x="201"/>
        <item x="1092"/>
        <item x="668"/>
        <item x="648"/>
        <item x="862"/>
        <item x="860"/>
        <item x="440"/>
        <item x="352"/>
        <item x="241"/>
        <item x="353"/>
        <item x="214"/>
        <item x="235"/>
        <item x="255"/>
        <item x="359"/>
        <item x="307"/>
        <item x="577"/>
        <item x="617"/>
        <item x="587"/>
        <item x="711"/>
        <item x="953"/>
        <item x="745"/>
        <item x="913"/>
        <item x="965"/>
        <item x="990"/>
        <item x="1189"/>
        <item x="1090"/>
        <item x="1205"/>
        <item x="1186"/>
        <item x="801"/>
        <item x="735"/>
        <item x="872"/>
        <item x="1048"/>
        <item x="705"/>
        <item x="826"/>
        <item x="991"/>
        <item x="1106"/>
        <item x="215"/>
        <item x="308"/>
        <item x="240"/>
        <item x="518"/>
        <item x="481"/>
        <item x="303"/>
        <item x="263"/>
        <item x="778"/>
        <item x="980"/>
        <item x="662"/>
        <item x="304"/>
        <item x="374"/>
        <item x="434"/>
        <item x="1134"/>
        <item x="759"/>
        <item x="489"/>
        <item x="870"/>
        <item x="766"/>
        <item x="758"/>
        <item x="559"/>
        <item x="851"/>
        <item x="827"/>
        <item x="877"/>
        <item x="958"/>
        <item x="938"/>
        <item x="941"/>
        <item x="962"/>
        <item x="1012"/>
        <item x="672"/>
        <item x="727"/>
        <item x="892"/>
        <item x="812"/>
        <item x="875"/>
        <item x="905"/>
        <item x="1010"/>
        <item x="948"/>
        <item x="813"/>
        <item x="858"/>
        <item x="1000"/>
        <item x="951"/>
        <item x="996"/>
        <item x="1120"/>
        <item x="1103"/>
        <item x="1001"/>
        <item x="746"/>
        <item x="848"/>
        <item x="753"/>
        <item x="700"/>
        <item x="718"/>
        <item x="884"/>
        <item x="947"/>
        <item x="1089"/>
        <item x="1058"/>
        <item x="927"/>
        <item x="1028"/>
        <item x="901"/>
        <item x="992"/>
        <item x="712"/>
        <item x="736"/>
        <item x="781"/>
        <item x="702"/>
        <item x="844"/>
        <item x="1163"/>
        <item x="864"/>
        <item x="897"/>
        <item x="1006"/>
        <item x="926"/>
        <item x="1005"/>
        <item x="894"/>
        <item x="670"/>
        <item x="669"/>
        <item x="690"/>
        <item x="701"/>
        <item x="782"/>
        <item x="921"/>
        <item x="854"/>
        <item x="695"/>
        <item x="940"/>
        <item x="896"/>
        <item x="974"/>
        <item x="915"/>
        <item x="866"/>
        <item x="840"/>
        <item x="680"/>
        <item x="685"/>
        <item x="715"/>
        <item x="740"/>
        <item x="721"/>
        <item x="684"/>
        <item x="761"/>
        <item x="728"/>
        <item x="972"/>
        <item x="1008"/>
        <item x="895"/>
        <item x="1078"/>
        <item x="985"/>
        <item x="842"/>
        <item x="871"/>
        <item x="689"/>
        <item x="765"/>
        <item x="739"/>
        <item x="1114"/>
        <item x="837"/>
        <item x="729"/>
        <item x="725"/>
        <item x="719"/>
        <item x="994"/>
        <item x="1021"/>
        <item x="898"/>
        <item x="966"/>
        <item x="839"/>
        <item x="863"/>
        <item x="976"/>
        <item x="928"/>
        <item x="969"/>
        <item x="1037"/>
        <item x="1115"/>
        <item x="1057"/>
        <item x="937"/>
        <item x="1035"/>
        <item x="708"/>
        <item x="757"/>
        <item x="691"/>
        <item x="1029"/>
        <item x="1020"/>
        <item x="1017"/>
        <item x="986"/>
        <item x="830"/>
        <item x="831"/>
        <item x="933"/>
        <item x="754"/>
        <item x="1155"/>
        <item x="1046"/>
        <item x="975"/>
        <item x="916"/>
        <item x="900"/>
        <item x="874"/>
        <item x="929"/>
        <item x="993"/>
        <item x="703"/>
        <item x="1060"/>
        <item x="770"/>
        <item x="720"/>
        <item x="979"/>
        <item x="887"/>
        <item x="1003"/>
        <item x="982"/>
        <item x="1033"/>
        <item x="1007"/>
        <item x="692"/>
        <item x="818"/>
        <item x="676"/>
        <item x="968"/>
        <item x="1196"/>
        <item x="1201"/>
        <item x="654"/>
        <item x="296"/>
        <item x="731"/>
        <item x="325"/>
        <item x="363"/>
        <item x="496"/>
        <item x="332"/>
        <item x="234"/>
        <item x="203"/>
        <item x="326"/>
        <item x="221"/>
        <item x="222"/>
        <item x="164"/>
        <item x="211"/>
        <item x="331"/>
        <item x="217"/>
        <item x="495"/>
        <item x="167"/>
        <item x="162"/>
        <item x="339"/>
        <item x="571"/>
        <item x="289"/>
        <item x="74"/>
        <item x="282"/>
        <item x="237"/>
        <item x="465"/>
        <item x="204"/>
        <item x="335"/>
        <item x="161"/>
        <item x="15"/>
        <item x="29"/>
        <item x="14"/>
        <item x="942"/>
        <item x="428"/>
        <item x="426"/>
        <item x="567"/>
        <item x="693"/>
        <item x="694"/>
        <item x="565"/>
        <item x="425"/>
        <item x="760"/>
        <item x="1104"/>
        <item x="859"/>
        <item x="861"/>
        <item x="1105"/>
        <item x="516"/>
        <item x="536"/>
        <item x="615"/>
        <item x="360"/>
        <item x="585"/>
        <item x="612"/>
        <item x="431"/>
        <item x="586"/>
        <item x="511"/>
        <item x="535"/>
        <item x="517"/>
        <item x="439"/>
        <item x="479"/>
        <item x="480"/>
        <item x="616"/>
        <item x="482"/>
        <item x="430"/>
        <item x="607"/>
        <item x="817"/>
        <item x="427"/>
        <item x="902"/>
        <item x="1206"/>
        <item x="750"/>
        <item x="930"/>
        <item x="741"/>
        <item x="1009"/>
        <item x="829"/>
        <item x="1025"/>
        <item x="1059"/>
        <item x="869"/>
        <item x="1087"/>
        <item x="956"/>
        <item x="791"/>
        <item x="768"/>
        <item x="1148"/>
        <item x="1102"/>
        <item x="944"/>
        <item x="717"/>
        <item x="1169"/>
        <item x="733"/>
        <item x="1125"/>
        <item x="767"/>
        <item x="1191"/>
        <item x="1022"/>
        <item x="1145"/>
        <item x="903"/>
        <item x="800"/>
        <item x="1100"/>
        <item x="865"/>
        <item x="1124"/>
        <item x="955"/>
        <item x="809"/>
        <item x="873"/>
        <item x="1044"/>
        <item x="1085"/>
        <item x="878"/>
        <item x="1088"/>
        <item x="879"/>
        <item x="1027"/>
        <item x="1014"/>
        <item x="1164"/>
        <item x="726"/>
        <item x="1203"/>
        <item x="1197"/>
        <item x="936"/>
        <item x="824"/>
        <item x="1187"/>
        <item x="867"/>
        <item x="939"/>
        <item x="752"/>
        <item x="943"/>
        <item x="880"/>
        <item x="1144"/>
        <item x="822"/>
        <item x="687"/>
        <item x="909"/>
        <item x="924"/>
        <item x="946"/>
        <item x="772"/>
        <item x="714"/>
        <item x="919"/>
        <item x="686"/>
        <item x="773"/>
        <item x="855"/>
        <item x="748"/>
        <item x="755"/>
        <item x="833"/>
        <item x="908"/>
        <item x="856"/>
        <item x="749"/>
        <item x="934"/>
        <item x="925"/>
        <item x="713"/>
        <item x="945"/>
        <item x="656"/>
        <item x="614"/>
        <item x="832"/>
        <item x="1107"/>
        <item x="710"/>
        <item x="756"/>
        <item x="613"/>
        <item x="935"/>
        <item x="1093"/>
        <item x="910"/>
        <item x="9"/>
        <item x="412"/>
        <item x="453"/>
        <item x="797"/>
        <item x="675"/>
        <item x="1156"/>
        <item x="882"/>
        <item x="555"/>
        <item x="917"/>
        <item x="562"/>
        <item x="509"/>
        <item x="413"/>
        <item x="997"/>
        <item x="1170"/>
        <item x="1116"/>
        <item x="1212"/>
        <item x="841"/>
        <item x="998"/>
        <item x="1086"/>
        <item x="816"/>
        <item x="681"/>
        <item x="1193"/>
        <item x="1199"/>
        <item x="1184"/>
        <item x="1072"/>
        <item x="1183"/>
        <item x="1076"/>
        <item x="1173"/>
        <item x="1075"/>
        <item x="1127"/>
        <item x="1069"/>
        <item x="1172"/>
        <item x="1070"/>
        <item x="1192"/>
        <item x="1074"/>
        <item x="1073"/>
        <item x="1002"/>
        <item x="1213"/>
        <item x="1157"/>
        <item x="1123"/>
        <item x="1188"/>
        <item x="1198"/>
        <item x="1211"/>
        <item x="1175"/>
        <item x="1159"/>
        <item x="1136"/>
        <item x="1141"/>
        <item x="1150"/>
        <item x="1167"/>
        <item x="1180"/>
        <item x="1207"/>
        <item x="1132"/>
        <item x="1098"/>
        <item x="1179"/>
        <item x="1208"/>
        <item x="1165"/>
        <item x="1182"/>
        <item x="1131"/>
        <item x="1215"/>
        <item x="1130"/>
        <item x="1139"/>
        <item x="1190"/>
        <item x="1209"/>
        <item x="1210"/>
        <item x="1168"/>
        <item x="1142"/>
        <item x="1171"/>
        <item x="1194"/>
        <item x="1200"/>
        <item x="411"/>
        <item x="28"/>
        <item x="414"/>
        <item x="254"/>
        <item x="1177"/>
        <item x="454"/>
        <item x="512"/>
        <item x="104"/>
        <item x="192"/>
        <item x="886"/>
        <item x="4"/>
        <item m="1" x="1217"/>
        <item m="1" x="1216"/>
        <item x="0"/>
        <item x="1"/>
        <item x="2"/>
        <item x="3"/>
        <item t="default"/>
      </items>
    </pivotField>
    <pivotField showAll="0"/>
    <pivotField showAll="0"/>
    <pivotField dataField="1"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4">
        <item x="0"/>
        <item x="1"/>
        <item x="2"/>
        <item t="default"/>
      </items>
    </pivotField>
  </pivotFields>
  <rowFields count="3">
    <field x="7"/>
    <field x="4"/>
    <field x="10"/>
  </rowFields>
  <rowItems count="95">
    <i>
      <x/>
    </i>
    <i r="1">
      <x v="43"/>
    </i>
    <i r="2">
      <x v="406"/>
    </i>
    <i r="2">
      <x v="1100"/>
    </i>
    <i r="1">
      <x v="45"/>
    </i>
    <i r="2">
      <x v="380"/>
    </i>
    <i r="2">
      <x v="1072"/>
    </i>
    <i>
      <x v="1"/>
    </i>
    <i r="1">
      <x v="5"/>
    </i>
    <i r="2">
      <x v="1160"/>
    </i>
    <i r="1">
      <x v="9"/>
    </i>
    <i r="2">
      <x v="1158"/>
    </i>
    <i r="1">
      <x v="10"/>
    </i>
    <i r="2">
      <x v="870"/>
    </i>
    <i r="2">
      <x v="1063"/>
    </i>
    <i r="2">
      <x v="1178"/>
    </i>
    <i r="1">
      <x v="11"/>
    </i>
    <i r="2">
      <x v="366"/>
    </i>
    <i r="2">
      <x v="413"/>
    </i>
    <i r="2">
      <x v="414"/>
    </i>
    <i r="2">
      <x v="1197"/>
    </i>
    <i r="1">
      <x v="13"/>
    </i>
    <i r="2">
      <x v="354"/>
    </i>
    <i r="1">
      <x v="17"/>
    </i>
    <i r="2">
      <x v="665"/>
    </i>
    <i r="2">
      <x v="771"/>
    </i>
    <i r="2">
      <x v="1082"/>
    </i>
    <i r="1">
      <x v="18"/>
    </i>
    <i r="2">
      <x v="12"/>
    </i>
    <i r="2">
      <x v="299"/>
    </i>
    <i r="1">
      <x v="19"/>
    </i>
    <i r="2">
      <x v="351"/>
    </i>
    <i r="2">
      <x v="360"/>
    </i>
    <i r="2">
      <x v="365"/>
    </i>
    <i r="2">
      <x v="381"/>
    </i>
    <i r="2">
      <x v="401"/>
    </i>
    <i r="2">
      <x v="441"/>
    </i>
    <i r="2">
      <x v="726"/>
    </i>
    <i r="2">
      <x v="922"/>
    </i>
    <i r="2">
      <x v="1184"/>
    </i>
    <i r="2">
      <x v="1192"/>
    </i>
    <i r="1">
      <x v="23"/>
    </i>
    <i r="2">
      <x v="318"/>
    </i>
    <i r="2">
      <x v="737"/>
    </i>
    <i r="2">
      <x v="959"/>
    </i>
    <i r="1">
      <x v="24"/>
    </i>
    <i r="2">
      <x v="5"/>
    </i>
    <i r="2">
      <x v="1062"/>
    </i>
    <i r="1">
      <x v="26"/>
    </i>
    <i r="2">
      <x v="52"/>
    </i>
    <i r="2">
      <x v="57"/>
    </i>
    <i r="2">
      <x v="1075"/>
    </i>
    <i r="1">
      <x v="28"/>
    </i>
    <i r="2">
      <x v="827"/>
    </i>
    <i r="2">
      <x v="1024"/>
    </i>
    <i r="2">
      <x v="1027"/>
    </i>
    <i r="2">
      <x v="1125"/>
    </i>
    <i r="1">
      <x v="29"/>
    </i>
    <i r="2">
      <x v="350"/>
    </i>
    <i r="2">
      <x v="387"/>
    </i>
    <i r="2">
      <x v="648"/>
    </i>
    <i r="2">
      <x v="1179"/>
    </i>
    <i r="1">
      <x v="33"/>
    </i>
    <i r="2">
      <x v="698"/>
    </i>
    <i r="2">
      <x v="1162"/>
    </i>
    <i r="2">
      <x v="1164"/>
    </i>
    <i r="1">
      <x v="38"/>
    </i>
    <i r="2">
      <x v="1156"/>
    </i>
    <i r="2">
      <x v="1166"/>
    </i>
    <i r="2">
      <x v="1167"/>
    </i>
    <i r="1">
      <x v="39"/>
    </i>
    <i r="2">
      <x v="123"/>
    </i>
    <i r="2">
      <x v="431"/>
    </i>
    <i r="1">
      <x v="40"/>
    </i>
    <i r="2">
      <x v="943"/>
    </i>
    <i r="1">
      <x v="52"/>
    </i>
    <i r="2">
      <x v="90"/>
    </i>
    <i r="2">
      <x v="220"/>
    </i>
    <i r="2">
      <x v="230"/>
    </i>
    <i r="2">
      <x v="975"/>
    </i>
    <i r="1">
      <x v="57"/>
    </i>
    <i r="2">
      <x v="359"/>
    </i>
    <i r="1">
      <x v="58"/>
    </i>
    <i r="2">
      <x v="783"/>
    </i>
    <i r="1">
      <x v="70"/>
    </i>
    <i r="2">
      <x v="584"/>
    </i>
    <i r="2">
      <x v="947"/>
    </i>
    <i r="1">
      <x v="76"/>
    </i>
    <i r="2">
      <x v="222"/>
    </i>
    <i r="2">
      <x v="674"/>
    </i>
    <i r="1">
      <x v="79"/>
    </i>
    <i r="2">
      <x v="183"/>
    </i>
    <i r="2">
      <x v="199"/>
    </i>
    <i r="2">
      <x v="231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3">
    <pageField fld="6" item="1" hier="-1"/>
    <pageField fld="29" item="8" hier="-1"/>
    <pageField fld="31" item="1" hier="-1"/>
  </pageFields>
  <dataFields count="7">
    <dataField name="Tickets Per Box" fld="13" baseField="0" baseItem="0"/>
    <dataField name="Game Revenue" fld="15" baseField="0" baseItem="0"/>
    <dataField name="Prizes" fld="16" baseField="0" baseItem="0"/>
    <dataField name="Ideal Profit" fld="17" baseField="0" baseItem="0"/>
    <dataField name=" Supply Cost" fld="21" baseField="6" baseItem="0"/>
    <dataField name="Service Fee" fld="22" baseField="6" baseItem="0"/>
    <dataField name="Admin Fee" fld="23" baseField="6" baseItem="0"/>
  </dataFields>
  <formats count="12">
    <format dxfId="232">
      <pivotArea type="all" dataOnly="0" outline="0" fieldPosition="0"/>
    </format>
    <format dxfId="231">
      <pivotArea outline="0" collapsedLevelsAreSubtotals="1" fieldPosition="0"/>
    </format>
    <format dxfId="230">
      <pivotArea dataOnly="0" labelOnly="1" grandRow="1" outline="0" fieldPosition="0"/>
    </format>
    <format dxfId="229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228">
      <pivotArea dataOnly="0" outline="0" fieldPosition="0">
        <references count="1">
          <reference field="4294967294" count="1">
            <x v="0"/>
          </reference>
        </references>
      </pivotArea>
    </format>
    <format dxfId="227">
      <pivotArea dataOnly="0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226">
      <pivotArea type="all" dataOnly="0" outline="0" fieldPosition="0"/>
    </format>
    <format dxfId="225">
      <pivotArea outline="0" collapsedLevelsAreSubtotals="1" fieldPosition="0"/>
    </format>
    <format dxfId="224">
      <pivotArea field="7" type="button" dataOnly="0" labelOnly="1" outline="0" axis="axisRow" fieldPosition="0"/>
    </format>
    <format dxfId="223">
      <pivotArea dataOnly="0" labelOnly="1" fieldPosition="0">
        <references count="1">
          <reference field="7" count="0"/>
        </references>
      </pivotArea>
    </format>
    <format dxfId="222">
      <pivotArea dataOnly="0" labelOnly="1" grandRow="1" outline="0" fieldPosition="0"/>
    </format>
    <format dxfId="221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01081C-CDF2-45BE-8976-A83D5E7175AE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11:H75" firstHeaderRow="0" firstDataRow="1" firstDataCol="1" rowPageCount="3" colPageCount="1"/>
  <pivotFields count="13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8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axis="axisRow" allDrilled="1" subtotalTop="0" showAll="0" dataSourceSort="1" defaultSubtotal="0" defaultAttributeDrillState="1">
      <items count="28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3">
    <field x="4"/>
    <field x="1"/>
    <field x="5"/>
  </rowFields>
  <rowItems count="64">
    <i>
      <x/>
    </i>
    <i r="1">
      <x/>
    </i>
    <i r="2">
      <x/>
    </i>
    <i r="1">
      <x v="1"/>
    </i>
    <i r="2">
      <x v="1"/>
    </i>
    <i>
      <x v="1"/>
    </i>
    <i r="1">
      <x v="2"/>
    </i>
    <i r="2">
      <x v="2"/>
    </i>
    <i r="2">
      <x v="3"/>
    </i>
    <i>
      <x v="2"/>
    </i>
    <i r="1">
      <x v="3"/>
    </i>
    <i r="2">
      <x v="4"/>
    </i>
    <i r="2">
      <x v="5"/>
    </i>
    <i>
      <x v="3"/>
    </i>
    <i r="1">
      <x v="4"/>
    </i>
    <i r="2">
      <x v="6"/>
    </i>
    <i r="2">
      <x v="7"/>
    </i>
    <i r="1">
      <x v="5"/>
    </i>
    <i r="2">
      <x v="8"/>
    </i>
    <i r="2">
      <x v="9"/>
    </i>
    <i>
      <x v="4"/>
    </i>
    <i r="1">
      <x v="6"/>
    </i>
    <i r="2">
      <x v="10"/>
    </i>
    <i r="2">
      <x v="11"/>
    </i>
    <i r="2">
      <x v="12"/>
    </i>
    <i r="2">
      <x v="13"/>
    </i>
    <i r="1">
      <x v="7"/>
    </i>
    <i r="2">
      <x v="14"/>
    </i>
    <i r="1">
      <x v="8"/>
    </i>
    <i r="2">
      <x v="15"/>
    </i>
    <i r="2">
      <x v="16"/>
    </i>
    <i r="1">
      <x v="9"/>
    </i>
    <i r="2">
      <x v="17"/>
    </i>
    <i r="2">
      <x v="18"/>
    </i>
    <i r="2">
      <x v="19"/>
    </i>
    <i r="2">
      <x v="20"/>
    </i>
    <i r="1">
      <x v="10"/>
    </i>
    <i r="2">
      <x v="21"/>
    </i>
    <i r="2">
      <x v="22"/>
    </i>
    <i>
      <x v="5"/>
    </i>
    <i r="1">
      <x v="8"/>
    </i>
    <i r="2">
      <x v="23"/>
    </i>
    <i r="2">
      <x v="24"/>
    </i>
    <i>
      <x v="6"/>
    </i>
    <i r="1">
      <x v="8"/>
    </i>
    <i r="2">
      <x v="25"/>
    </i>
    <i r="2">
      <x v="26"/>
    </i>
    <i>
      <x v="7"/>
    </i>
    <i r="1">
      <x v="11"/>
    </i>
    <i r="2">
      <x v="27"/>
    </i>
    <i r="2">
      <x v="28"/>
    </i>
    <i r="2">
      <x v="29"/>
    </i>
    <i>
      <x v="8"/>
    </i>
    <i r="1">
      <x v="10"/>
    </i>
    <i r="2">
      <x v="30"/>
    </i>
    <i>
      <x v="9"/>
    </i>
    <i r="1">
      <x v="12"/>
    </i>
    <i r="2">
      <x v="31"/>
    </i>
    <i>
      <x v="10"/>
    </i>
    <i r="1">
      <x/>
    </i>
    <i r="2">
      <x v="32"/>
    </i>
    <i r="1">
      <x v="10"/>
    </i>
    <i r="2">
      <x v="33"/>
    </i>
    <i r="2">
      <x v="34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3">
    <pageField fld="0" hier="5" name="[Table10].[Charity Association].&amp;[Greater Cleveland Football Foundation]" cap="Greater Cleveland Football Foundation"/>
    <pageField fld="2" hier="27" name="[Table10].[Date (Month)].&amp;[Aug]" cap="Aug"/>
    <pageField fld="3" hier="28" name="[Table10].[Date (Year)].&amp;[2024]" cap="2024"/>
  </pageFields>
  <dataFields count="7">
    <dataField fld="6" subtotal="count" baseField="0" baseItem="0"/>
    <dataField fld="7" subtotal="count" baseField="0" baseItem="0"/>
    <dataField name="Tickets Sold" fld="8" baseField="4" baseItem="0"/>
    <dataField name="Ideal Profit" fld="9" baseField="4" baseItem="0"/>
    <dataField name="Game Supply Costs" fld="10" baseField="4" baseItem="0"/>
    <dataField name="SMAC Admin and Delivery" fld="11" baseField="4" baseItem="0"/>
    <dataField name="Total" fld="12" baseField="0" baseItem="0"/>
  </dataFields>
  <formats count="176">
    <format dxfId="218">
      <pivotArea type="all" dataOnly="0" outline="0" fieldPosition="0"/>
    </format>
    <format dxfId="217">
      <pivotArea outline="0" collapsedLevelsAreSubtotals="1" fieldPosition="0"/>
    </format>
    <format dxfId="216">
      <pivotArea field="4" type="button" dataOnly="0" labelOnly="1" outline="0" axis="axisRow" fieldPosition="0"/>
    </format>
    <format dxfId="215">
      <pivotArea dataOnly="0" labelOnly="1" fieldPosition="0">
        <references count="1">
          <reference field="4" count="0"/>
        </references>
      </pivotArea>
    </format>
    <format dxfId="214">
      <pivotArea dataOnly="0" labelOnly="1" fieldPosition="0">
        <references count="2">
          <reference field="1" count="3">
            <x v="22"/>
            <x v="32"/>
            <x v="33"/>
          </reference>
          <reference field="4" count="1" selected="0">
            <x v="11"/>
          </reference>
        </references>
      </pivotArea>
    </format>
    <format dxfId="213">
      <pivotArea dataOnly="0" labelOnly="1" fieldPosition="0">
        <references count="2">
          <reference field="1" count="1">
            <x v="23"/>
          </reference>
          <reference field="4" count="1" selected="0">
            <x v="12"/>
          </reference>
        </references>
      </pivotArea>
    </format>
    <format dxfId="212">
      <pivotArea dataOnly="0" labelOnly="1" fieldPosition="0">
        <references count="2">
          <reference field="1" count="5">
            <x v="37"/>
            <x v="38"/>
            <x v="39"/>
            <x v="40"/>
            <x v="41"/>
          </reference>
          <reference field="4" count="1" selected="0">
            <x v="13"/>
          </reference>
        </references>
      </pivotArea>
    </format>
    <format dxfId="211">
      <pivotArea dataOnly="0" labelOnly="1" fieldPosition="0">
        <references count="2">
          <reference field="1" count="11">
            <x v="0"/>
            <x v="1"/>
            <x v="14"/>
            <x v="23"/>
            <x v="32"/>
            <x v="48"/>
            <x v="51"/>
            <x v="52"/>
            <x v="53"/>
            <x v="54"/>
            <x v="55"/>
          </reference>
          <reference field="4" count="1" selected="0">
            <x v="0"/>
          </reference>
        </references>
      </pivotArea>
    </format>
    <format dxfId="210">
      <pivotArea dataOnly="0" labelOnly="1" fieldPosition="0">
        <references count="2">
          <reference field="1" count="3">
            <x v="2"/>
            <x v="16"/>
            <x v="63"/>
          </reference>
          <reference field="4" count="1" selected="0">
            <x v="1"/>
          </reference>
        </references>
      </pivotArea>
    </format>
    <format dxfId="209">
      <pivotArea dataOnly="0" labelOnly="1" fieldPosition="0">
        <references count="2">
          <reference field="1" count="6">
            <x v="3"/>
            <x v="16"/>
            <x v="26"/>
            <x v="31"/>
            <x v="45"/>
            <x v="61"/>
          </reference>
          <reference field="4" count="1" selected="0">
            <x v="2"/>
          </reference>
        </references>
      </pivotArea>
    </format>
    <format dxfId="208">
      <pivotArea dataOnly="0" labelOnly="1" fieldPosition="0">
        <references count="2">
          <reference field="1" count="3">
            <x v="23"/>
            <x v="42"/>
            <x v="76"/>
          </reference>
          <reference field="4" count="1" selected="0">
            <x v="14"/>
          </reference>
        </references>
      </pivotArea>
    </format>
    <format dxfId="207">
      <pivotArea dataOnly="0" labelOnly="1" fieldPosition="0">
        <references count="2">
          <reference field="1" count="5">
            <x v="4"/>
            <x v="5"/>
            <x v="30"/>
            <x v="69"/>
            <x v="75"/>
          </reference>
          <reference field="4" count="1" selected="0">
            <x v="3"/>
          </reference>
        </references>
      </pivotArea>
    </format>
    <format dxfId="206">
      <pivotArea dataOnly="0" labelOnly="1" fieldPosition="0">
        <references count="2">
          <reference field="1" count="1">
            <x v="60"/>
          </reference>
          <reference field="4" count="1" selected="0">
            <x v="15"/>
          </reference>
        </references>
      </pivotArea>
    </format>
    <format dxfId="205">
      <pivotArea dataOnly="0" labelOnly="1" fieldPosition="0">
        <references count="2">
          <reference field="1" count="4">
            <x v="36"/>
            <x v="43"/>
            <x v="44"/>
            <x v="54"/>
          </reference>
          <reference field="4" count="1" selected="0">
            <x v="16"/>
          </reference>
        </references>
      </pivotArea>
    </format>
    <format dxfId="204">
      <pivotArea dataOnly="0" labelOnly="1" fieldPosition="0">
        <references count="2">
          <reference field="1" count="3">
            <x v="27"/>
            <x v="40"/>
            <x v="79"/>
          </reference>
          <reference field="4" count="1" selected="0">
            <x v="17"/>
          </reference>
        </references>
      </pivotArea>
    </format>
    <format dxfId="203">
      <pivotArea dataOnly="0" labelOnly="1" fieldPosition="0">
        <references count="2">
          <reference field="1" count="30">
            <x v="6"/>
            <x v="7"/>
            <x v="8"/>
            <x v="9"/>
            <x v="10"/>
            <x v="15"/>
            <x v="18"/>
            <x v="29"/>
            <x v="34"/>
            <x v="35"/>
            <x v="39"/>
            <x v="40"/>
            <x v="43"/>
            <x v="45"/>
            <x v="46"/>
            <x v="48"/>
            <x v="50"/>
            <x v="56"/>
            <x v="59"/>
            <x v="61"/>
            <x v="62"/>
            <x v="65"/>
            <x v="66"/>
            <x v="73"/>
            <x v="74"/>
            <x v="77"/>
            <x v="80"/>
            <x v="81"/>
            <x v="82"/>
            <x v="83"/>
          </reference>
          <reference field="4" count="1" selected="0">
            <x v="4"/>
          </reference>
        </references>
      </pivotArea>
    </format>
    <format dxfId="202">
      <pivotArea dataOnly="0" labelOnly="1" fieldPosition="0">
        <references count="2">
          <reference field="1" count="5">
            <x v="58"/>
            <x v="66"/>
            <x v="71"/>
            <x v="84"/>
            <x v="85"/>
          </reference>
          <reference field="4" count="1" selected="0">
            <x v="18"/>
          </reference>
        </references>
      </pivotArea>
    </format>
    <format dxfId="201">
      <pivotArea dataOnly="0" labelOnly="1" fieldPosition="0">
        <references count="2">
          <reference field="1" count="1">
            <x v="64"/>
          </reference>
          <reference field="4" count="1" selected="0">
            <x v="19"/>
          </reference>
        </references>
      </pivotArea>
    </format>
    <format dxfId="200">
      <pivotArea dataOnly="0" labelOnly="1" fieldPosition="0">
        <references count="2">
          <reference field="1" count="9">
            <x v="8"/>
            <x v="13"/>
            <x v="17"/>
            <x v="28"/>
            <x v="39"/>
            <x v="41"/>
            <x v="58"/>
            <x v="67"/>
            <x v="68"/>
          </reference>
          <reference field="4" count="1" selected="0">
            <x v="5"/>
          </reference>
        </references>
      </pivotArea>
    </format>
    <format dxfId="199">
      <pivotArea dataOnly="0" labelOnly="1" fieldPosition="0">
        <references count="2">
          <reference field="1" count="4">
            <x v="8"/>
            <x v="52"/>
            <x v="72"/>
            <x v="78"/>
          </reference>
          <reference field="4" count="1" selected="0">
            <x v="6"/>
          </reference>
        </references>
      </pivotArea>
    </format>
    <format dxfId="198">
      <pivotArea dataOnly="0" labelOnly="1" fieldPosition="0">
        <references count="2">
          <reference field="1" count="12">
            <x v="11"/>
            <x v="38"/>
            <x v="46"/>
            <x v="47"/>
            <x v="50"/>
            <x v="53"/>
            <x v="58"/>
            <x v="60"/>
            <x v="66"/>
            <x v="70"/>
            <x v="76"/>
            <x v="86"/>
          </reference>
          <reference field="4" count="1" selected="0">
            <x v="7"/>
          </reference>
        </references>
      </pivotArea>
    </format>
    <format dxfId="197">
      <pivotArea dataOnly="0" labelOnly="1" fieldPosition="0">
        <references count="2">
          <reference field="1" count="1">
            <x v="49"/>
          </reference>
          <reference field="4" count="1" selected="0">
            <x v="20"/>
          </reference>
        </references>
      </pivotArea>
    </format>
    <format dxfId="196">
      <pivotArea dataOnly="0" labelOnly="1" fieldPosition="0">
        <references count="2">
          <reference field="1" count="1">
            <x v="41"/>
          </reference>
          <reference field="4" count="1" selected="0">
            <x v="21"/>
          </reference>
        </references>
      </pivotArea>
    </format>
    <format dxfId="195">
      <pivotArea dataOnly="0" labelOnly="1" fieldPosition="0">
        <references count="2">
          <reference field="1" count="2">
            <x v="10"/>
            <x v="27"/>
          </reference>
          <reference field="4" count="1" selected="0">
            <x v="8"/>
          </reference>
        </references>
      </pivotArea>
    </format>
    <format dxfId="194">
      <pivotArea dataOnly="0" labelOnly="1" fieldPosition="0">
        <references count="2">
          <reference field="1" count="6">
            <x v="21"/>
            <x v="22"/>
            <x v="25"/>
            <x v="44"/>
            <x v="65"/>
            <x v="87"/>
          </reference>
          <reference field="4" count="1" selected="0">
            <x v="22"/>
          </reference>
        </references>
      </pivotArea>
    </format>
    <format dxfId="193">
      <pivotArea dataOnly="0" labelOnly="1" fieldPosition="0">
        <references count="2">
          <reference field="1" count="1">
            <x v="12"/>
          </reference>
          <reference field="4" count="1" selected="0">
            <x v="9"/>
          </reference>
        </references>
      </pivotArea>
    </format>
    <format dxfId="192">
      <pivotArea dataOnly="0" labelOnly="1" fieldPosition="0">
        <references count="2">
          <reference field="1" count="3">
            <x v="0"/>
            <x v="10"/>
            <x v="21"/>
          </reference>
          <reference field="4" count="1" selected="0">
            <x v="10"/>
          </reference>
        </references>
      </pivotArea>
    </format>
    <format dxfId="191">
      <pivotArea dataOnly="0" labelOnly="1" fieldPosition="0">
        <references count="2">
          <reference field="1" count="2">
            <x v="37"/>
            <x v="75"/>
          </reference>
          <reference field="4" count="1" selected="0">
            <x v="23"/>
          </reference>
        </references>
      </pivotArea>
    </format>
    <format dxfId="190">
      <pivotArea dataOnly="0" labelOnly="1" fieldPosition="0">
        <references count="2">
          <reference field="1" count="7">
            <x v="19"/>
            <x v="25"/>
            <x v="31"/>
            <x v="47"/>
            <x v="57"/>
            <x v="64"/>
            <x v="75"/>
          </reference>
          <reference field="4" count="1" selected="0">
            <x v="24"/>
          </reference>
        </references>
      </pivotArea>
    </format>
    <format dxfId="189">
      <pivotArea dataOnly="0" labelOnly="1" fieldPosition="0">
        <references count="2">
          <reference field="1" count="3">
            <x v="20"/>
            <x v="24"/>
            <x v="65"/>
          </reference>
          <reference field="4" count="1" selected="0">
            <x v="25"/>
          </reference>
        </references>
      </pivotArea>
    </format>
    <format dxfId="188">
      <pivotArea dataOnly="0" labelOnly="1" fieldPosition="0">
        <references count="2">
          <reference field="1" count="2">
            <x v="27"/>
            <x v="88"/>
          </reference>
          <reference field="4" count="1" selected="0">
            <x v="26"/>
          </reference>
        </references>
      </pivotArea>
    </format>
    <format dxfId="187">
      <pivotArea dataOnly="0" labelOnly="1" fieldPosition="0">
        <references count="3">
          <reference field="1" count="1" selected="0">
            <x v="32"/>
          </reference>
          <reference field="4" count="1" selected="0">
            <x v="11"/>
          </reference>
          <reference field="5" count="2">
            <x v="35"/>
            <x v="36"/>
          </reference>
        </references>
      </pivotArea>
    </format>
    <format dxfId="186">
      <pivotArea dataOnly="0" labelOnly="1" fieldPosition="0">
        <references count="3">
          <reference field="1" count="1" selected="0">
            <x v="22"/>
          </reference>
          <reference field="4" count="1" selected="0">
            <x v="11"/>
          </reference>
          <reference field="5" count="1">
            <x v="37"/>
          </reference>
        </references>
      </pivotArea>
    </format>
    <format dxfId="185">
      <pivotArea dataOnly="0" labelOnly="1" fieldPosition="0">
        <references count="3">
          <reference field="1" count="1" selected="0">
            <x v="33"/>
          </reference>
          <reference field="4" count="1" selected="0">
            <x v="11"/>
          </reference>
          <reference field="5" count="2">
            <x v="38"/>
            <x v="39"/>
          </reference>
        </references>
      </pivotArea>
    </format>
    <format dxfId="184">
      <pivotArea dataOnly="0" labelOnly="1" fieldPosition="0">
        <references count="3">
          <reference field="1" count="1" selected="0">
            <x v="23"/>
          </reference>
          <reference field="4" count="1" selected="0">
            <x v="12"/>
          </reference>
          <reference field="5" count="1">
            <x v="40"/>
          </reference>
        </references>
      </pivotArea>
    </format>
    <format dxfId="183">
      <pivotArea dataOnly="0" labelOnly="1" fieldPosition="0">
        <references count="3">
          <reference field="1" count="1" selected="0">
            <x v="37"/>
          </reference>
          <reference field="4" count="1" selected="0">
            <x v="13"/>
          </reference>
          <reference field="5" count="3">
            <x v="42"/>
            <x v="43"/>
            <x v="44"/>
          </reference>
        </references>
      </pivotArea>
    </format>
    <format dxfId="182">
      <pivotArea dataOnly="0" labelOnly="1" fieldPosition="0">
        <references count="3">
          <reference field="1" count="1" selected="0">
            <x v="38"/>
          </reference>
          <reference field="4" count="1" selected="0">
            <x v="13"/>
          </reference>
          <reference field="5" count="3">
            <x v="45"/>
            <x v="46"/>
            <x v="47"/>
          </reference>
        </references>
      </pivotArea>
    </format>
    <format dxfId="181">
      <pivotArea dataOnly="0" labelOnly="1" fieldPosition="0">
        <references count="3">
          <reference field="1" count="1" selected="0">
            <x v="39"/>
          </reference>
          <reference field="4" count="1" selected="0">
            <x v="13"/>
          </reference>
          <reference field="5" count="3">
            <x v="48"/>
            <x v="49"/>
            <x v="50"/>
          </reference>
        </references>
      </pivotArea>
    </format>
    <format dxfId="180">
      <pivotArea dataOnly="0" labelOnly="1" fieldPosition="0">
        <references count="3">
          <reference field="1" count="1" selected="0">
            <x v="40"/>
          </reference>
          <reference field="4" count="1" selected="0">
            <x v="13"/>
          </reference>
          <reference field="5" count="3">
            <x v="51"/>
            <x v="52"/>
            <x v="53"/>
          </reference>
        </references>
      </pivotArea>
    </format>
    <format dxfId="179">
      <pivotArea dataOnly="0" labelOnly="1" fieldPosition="0">
        <references count="3">
          <reference field="1" count="1" selected="0">
            <x v="41"/>
          </reference>
          <reference field="4" count="1" selected="0">
            <x v="13"/>
          </reference>
          <reference field="5" count="3">
            <x v="54"/>
            <x v="55"/>
            <x v="56"/>
          </reference>
        </references>
      </pivotArea>
    </format>
    <format dxfId="178">
      <pivotArea dataOnly="0" labelOnly="1" fieldPosition="0">
        <references count="3">
          <reference field="1" count="1" selected="0">
            <x v="14"/>
          </reference>
          <reference field="4" count="1" selected="0">
            <x v="0"/>
          </reference>
          <reference field="5" count="1">
            <x v="57"/>
          </reference>
        </references>
      </pivotArea>
    </format>
    <format dxfId="177">
      <pivotArea dataOnly="0" labelOnly="1" fieldPosition="0">
        <references count="3">
          <reference field="1" count="1" selected="0">
            <x v="32"/>
          </reference>
          <reference field="4" count="1" selected="0">
            <x v="0"/>
          </reference>
          <reference field="5" count="1">
            <x v="58"/>
          </reference>
        </references>
      </pivotArea>
    </format>
    <format dxfId="176">
      <pivotArea dataOnly="0" labelOnly="1" fieldPosition="0">
        <references count="3">
          <reference field="1" count="1" selected="0">
            <x v="51"/>
          </reference>
          <reference field="4" count="1" selected="0">
            <x v="0"/>
          </reference>
          <reference field="5" count="1">
            <x v="59"/>
          </reference>
        </references>
      </pivotArea>
    </format>
    <format dxfId="175">
      <pivotArea dataOnly="0" labelOnly="1" fieldPosition="0">
        <references count="3">
          <reference field="1" count="1" selected="0">
            <x v="52"/>
          </reference>
          <reference field="4" count="1" selected="0">
            <x v="0"/>
          </reference>
          <reference field="5" count="1">
            <x v="60"/>
          </reference>
        </references>
      </pivotArea>
    </format>
    <format dxfId="174">
      <pivotArea dataOnly="0" labelOnly="1" fieldPosition="0">
        <references count="3">
          <reference field="1" count="1" selected="0">
            <x v="53"/>
          </reference>
          <reference field="4" count="1" selected="0">
            <x v="0"/>
          </reference>
          <reference field="5" count="1">
            <x v="61"/>
          </reference>
        </references>
      </pivotArea>
    </format>
    <format dxfId="173">
      <pivotArea dataOnly="0" labelOnly="1" fieldPosition="0">
        <references count="3">
          <reference field="1" count="1" selected="0">
            <x v="48"/>
          </reference>
          <reference field="4" count="1" selected="0">
            <x v="0"/>
          </reference>
          <reference field="5" count="1">
            <x v="62"/>
          </reference>
        </references>
      </pivotArea>
    </format>
    <format dxfId="172">
      <pivotArea dataOnly="0" labelOnly="1" fieldPosition="0">
        <references count="3">
          <reference field="1" count="1" selected="0">
            <x v="23"/>
          </reference>
          <reference field="4" count="1" selected="0">
            <x v="0"/>
          </reference>
          <reference field="5" count="1">
            <x v="63"/>
          </reference>
        </references>
      </pivotArea>
    </format>
    <format dxfId="171">
      <pivotArea dataOnly="0" labelOnly="1" fieldPosition="0">
        <references count="3">
          <reference field="1" count="1" selected="0">
            <x v="54"/>
          </reference>
          <reference field="4" count="1" selected="0">
            <x v="0"/>
          </reference>
          <reference field="5" count="1">
            <x v="64"/>
          </reference>
        </references>
      </pivotArea>
    </format>
    <format dxfId="170">
      <pivotArea dataOnly="0" labelOnly="1" fieldPosition="0">
        <references count="3">
          <reference field="1" count="1" selected="0">
            <x v="0"/>
          </reference>
          <reference field="4" count="1" selected="0">
            <x v="0"/>
          </reference>
          <reference field="5" count="1">
            <x v="0"/>
          </reference>
        </references>
      </pivotArea>
    </format>
    <format dxfId="169">
      <pivotArea dataOnly="0" labelOnly="1" fieldPosition="0">
        <references count="3">
          <reference field="1" count="1" selected="0">
            <x v="1"/>
          </reference>
          <reference field="4" count="1" selected="0">
            <x v="0"/>
          </reference>
          <reference field="5" count="1">
            <x v="1"/>
          </reference>
        </references>
      </pivotArea>
    </format>
    <format dxfId="168">
      <pivotArea dataOnly="0" labelOnly="1" fieldPosition="0">
        <references count="3">
          <reference field="1" count="1" selected="0">
            <x v="55"/>
          </reference>
          <reference field="4" count="1" selected="0">
            <x v="0"/>
          </reference>
          <reference field="5" count="1">
            <x v="65"/>
          </reference>
        </references>
      </pivotArea>
    </format>
    <format dxfId="167">
      <pivotArea dataOnly="0" labelOnly="1" fieldPosition="0">
        <references count="3">
          <reference field="1" count="1" selected="0">
            <x v="63"/>
          </reference>
          <reference field="4" count="1" selected="0">
            <x v="1"/>
          </reference>
          <reference field="5" count="2">
            <x v="66"/>
            <x v="67"/>
          </reference>
        </references>
      </pivotArea>
    </format>
    <format dxfId="166">
      <pivotArea dataOnly="0" labelOnly="1" fieldPosition="0">
        <references count="3">
          <reference field="1" count="1" selected="0">
            <x v="16"/>
          </reference>
          <reference field="4" count="1" selected="0">
            <x v="1"/>
          </reference>
          <reference field="5" count="2">
            <x v="2"/>
            <x v="3"/>
          </reference>
        </references>
      </pivotArea>
    </format>
    <format dxfId="165">
      <pivotArea dataOnly="0" labelOnly="1" fieldPosition="0">
        <references count="3">
          <reference field="1" count="1" selected="0">
            <x v="2"/>
          </reference>
          <reference field="4" count="1" selected="0">
            <x v="1"/>
          </reference>
          <reference field="5" count="2">
            <x v="2"/>
            <x v="3"/>
          </reference>
        </references>
      </pivotArea>
    </format>
    <format dxfId="164">
      <pivotArea dataOnly="0" labelOnly="1" fieldPosition="0">
        <references count="3">
          <reference field="1" count="1" selected="0">
            <x v="61"/>
          </reference>
          <reference field="4" count="1" selected="0">
            <x v="2"/>
          </reference>
          <reference field="5" count="2">
            <x v="68"/>
            <x v="69"/>
          </reference>
        </references>
      </pivotArea>
    </format>
    <format dxfId="163">
      <pivotArea dataOnly="0" labelOnly="1" fieldPosition="0">
        <references count="3">
          <reference field="1" count="1" selected="0">
            <x v="31"/>
          </reference>
          <reference field="4" count="1" selected="0">
            <x v="2"/>
          </reference>
          <reference field="5" count="2">
            <x v="70"/>
            <x v="71"/>
          </reference>
        </references>
      </pivotArea>
    </format>
    <format dxfId="162">
      <pivotArea dataOnly="0" labelOnly="1" fieldPosition="0">
        <references count="3">
          <reference field="1" count="1" selected="0">
            <x v="26"/>
          </reference>
          <reference field="4" count="1" selected="0">
            <x v="2"/>
          </reference>
          <reference field="5" count="2">
            <x v="72"/>
            <x v="73"/>
          </reference>
        </references>
      </pivotArea>
    </format>
    <format dxfId="161">
      <pivotArea dataOnly="0" labelOnly="1" fieldPosition="0">
        <references count="3">
          <reference field="1" count="1" selected="0">
            <x v="45"/>
          </reference>
          <reference field="4" count="1" selected="0">
            <x v="2"/>
          </reference>
          <reference field="5" count="2">
            <x v="74"/>
            <x v="75"/>
          </reference>
        </references>
      </pivotArea>
    </format>
    <format dxfId="160">
      <pivotArea dataOnly="0" labelOnly="1" fieldPosition="0">
        <references count="3">
          <reference field="1" count="1" selected="0">
            <x v="16"/>
          </reference>
          <reference field="4" count="1" selected="0">
            <x v="2"/>
          </reference>
          <reference field="5" count="2">
            <x v="76"/>
            <x v="77"/>
          </reference>
        </references>
      </pivotArea>
    </format>
    <format dxfId="159">
      <pivotArea dataOnly="0" labelOnly="1" fieldPosition="0">
        <references count="3">
          <reference field="1" count="1" selected="0">
            <x v="3"/>
          </reference>
          <reference field="4" count="1" selected="0">
            <x v="2"/>
          </reference>
          <reference field="5" count="2">
            <x v="4"/>
            <x v="5"/>
          </reference>
        </references>
      </pivotArea>
    </format>
    <format dxfId="158">
      <pivotArea dataOnly="0" labelOnly="1" fieldPosition="0">
        <references count="3">
          <reference field="1" count="1" selected="0">
            <x v="42"/>
          </reference>
          <reference field="4" count="1" selected="0">
            <x v="14"/>
          </reference>
          <reference field="5" count="1">
            <x v="78"/>
          </reference>
        </references>
      </pivotArea>
    </format>
    <format dxfId="157">
      <pivotArea dataOnly="0" labelOnly="1" fieldPosition="0">
        <references count="3">
          <reference field="1" count="1" selected="0">
            <x v="76"/>
          </reference>
          <reference field="4" count="1" selected="0">
            <x v="14"/>
          </reference>
          <reference field="5" count="1">
            <x v="79"/>
          </reference>
        </references>
      </pivotArea>
    </format>
    <format dxfId="156">
      <pivotArea dataOnly="0" labelOnly="1" fieldPosition="0">
        <references count="3">
          <reference field="1" count="1" selected="0">
            <x v="23"/>
          </reference>
          <reference field="4" count="1" selected="0">
            <x v="14"/>
          </reference>
          <reference field="5" count="1">
            <x v="80"/>
          </reference>
        </references>
      </pivotArea>
    </format>
    <format dxfId="155">
      <pivotArea dataOnly="0" labelOnly="1" fieldPosition="0">
        <references count="3">
          <reference field="1" count="1" selected="0">
            <x v="30"/>
          </reference>
          <reference field="4" count="1" selected="0">
            <x v="3"/>
          </reference>
          <reference field="5" count="2">
            <x v="81"/>
            <x v="82"/>
          </reference>
        </references>
      </pivotArea>
    </format>
    <format dxfId="154">
      <pivotArea dataOnly="0" labelOnly="1" fieldPosition="0">
        <references count="3">
          <reference field="1" count="1" selected="0">
            <x v="69"/>
          </reference>
          <reference field="4" count="1" selected="0">
            <x v="3"/>
          </reference>
          <reference field="5" count="1">
            <x v="83"/>
          </reference>
        </references>
      </pivotArea>
    </format>
    <format dxfId="153">
      <pivotArea dataOnly="0" labelOnly="1" fieldPosition="0">
        <references count="3">
          <reference field="1" count="1" selected="0">
            <x v="75"/>
          </reference>
          <reference field="4" count="1" selected="0">
            <x v="3"/>
          </reference>
          <reference field="5" count="1">
            <x v="84"/>
          </reference>
        </references>
      </pivotArea>
    </format>
    <format dxfId="152">
      <pivotArea dataOnly="0" labelOnly="1" fieldPosition="0">
        <references count="3">
          <reference field="1" count="1" selected="0">
            <x v="4"/>
          </reference>
          <reference field="4" count="1" selected="0">
            <x v="3"/>
          </reference>
          <reference field="5" count="2">
            <x v="6"/>
            <x v="7"/>
          </reference>
        </references>
      </pivotArea>
    </format>
    <format dxfId="151">
      <pivotArea dataOnly="0" labelOnly="1" fieldPosition="0">
        <references count="3">
          <reference field="1" count="1" selected="0">
            <x v="5"/>
          </reference>
          <reference field="4" count="1" selected="0">
            <x v="3"/>
          </reference>
          <reference field="5" count="2">
            <x v="8"/>
            <x v="9"/>
          </reference>
        </references>
      </pivotArea>
    </format>
    <format dxfId="150">
      <pivotArea dataOnly="0" labelOnly="1" fieldPosition="0">
        <references count="3">
          <reference field="1" count="1" selected="0">
            <x v="60"/>
          </reference>
          <reference field="4" count="1" selected="0">
            <x v="15"/>
          </reference>
          <reference field="5" count="1">
            <x v="85"/>
          </reference>
        </references>
      </pivotArea>
    </format>
    <format dxfId="149">
      <pivotArea dataOnly="0" labelOnly="1" fieldPosition="0">
        <references count="3">
          <reference field="1" count="1" selected="0">
            <x v="44"/>
          </reference>
          <reference field="4" count="1" selected="0">
            <x v="16"/>
          </reference>
          <reference field="5" count="3">
            <x v="86"/>
            <x v="87"/>
            <x v="88"/>
          </reference>
        </references>
      </pivotArea>
    </format>
    <format dxfId="148">
      <pivotArea dataOnly="0" labelOnly="1" fieldPosition="0">
        <references count="3">
          <reference field="1" count="1" selected="0">
            <x v="36"/>
          </reference>
          <reference field="4" count="1" selected="0">
            <x v="16"/>
          </reference>
          <reference field="5" count="1">
            <x v="89"/>
          </reference>
        </references>
      </pivotArea>
    </format>
    <format dxfId="147">
      <pivotArea dataOnly="0" labelOnly="1" fieldPosition="0">
        <references count="3">
          <reference field="1" count="1" selected="0">
            <x v="54"/>
          </reference>
          <reference field="4" count="1" selected="0">
            <x v="16"/>
          </reference>
          <reference field="5" count="1">
            <x v="90"/>
          </reference>
        </references>
      </pivotArea>
    </format>
    <format dxfId="146">
      <pivotArea dataOnly="0" labelOnly="1" fieldPosition="0">
        <references count="3">
          <reference field="1" count="1" selected="0">
            <x v="43"/>
          </reference>
          <reference field="4" count="1" selected="0">
            <x v="16"/>
          </reference>
          <reference field="5" count="1">
            <x v="91"/>
          </reference>
        </references>
      </pivotArea>
    </format>
    <format dxfId="145">
      <pivotArea dataOnly="0" labelOnly="1" fieldPosition="0">
        <references count="3">
          <reference field="1" count="1" selected="0">
            <x v="27"/>
          </reference>
          <reference field="4" count="1" selected="0">
            <x v="17"/>
          </reference>
          <reference field="5" count="1">
            <x v="92"/>
          </reference>
        </references>
      </pivotArea>
    </format>
    <format dxfId="144">
      <pivotArea dataOnly="0" labelOnly="1" fieldPosition="0">
        <references count="3">
          <reference field="1" count="1" selected="0">
            <x v="40"/>
          </reference>
          <reference field="4" count="1" selected="0">
            <x v="17"/>
          </reference>
          <reference field="5" count="1">
            <x v="93"/>
          </reference>
        </references>
      </pivotArea>
    </format>
    <format dxfId="143">
      <pivotArea dataOnly="0" labelOnly="1" fieldPosition="0">
        <references count="3">
          <reference field="1" count="1" selected="0">
            <x v="79"/>
          </reference>
          <reference field="4" count="1" selected="0">
            <x v="17"/>
          </reference>
          <reference field="5" count="3">
            <x v="94"/>
            <x v="95"/>
            <x v="96"/>
          </reference>
        </references>
      </pivotArea>
    </format>
    <format dxfId="142">
      <pivotArea dataOnly="0" labelOnly="1" fieldPosition="0">
        <references count="3">
          <reference field="1" count="1" selected="0">
            <x v="74"/>
          </reference>
          <reference field="4" count="1" selected="0">
            <x v="4"/>
          </reference>
          <reference field="5" count="5">
            <x v="97"/>
            <x v="98"/>
            <x v="99"/>
            <x v="100"/>
            <x v="101"/>
          </reference>
        </references>
      </pivotArea>
    </format>
    <format dxfId="141">
      <pivotArea dataOnly="0" labelOnly="1" fieldPosition="0">
        <references count="3">
          <reference field="1" count="1" selected="0">
            <x v="62"/>
          </reference>
          <reference field="4" count="1" selected="0">
            <x v="4"/>
          </reference>
          <reference field="5" count="6">
            <x v="102"/>
            <x v="103"/>
            <x v="104"/>
            <x v="105"/>
            <x v="106"/>
            <x v="107"/>
          </reference>
        </references>
      </pivotArea>
    </format>
    <format dxfId="140">
      <pivotArea dataOnly="0" labelOnly="1" fieldPosition="0">
        <references count="3">
          <reference field="1" count="1" selected="0">
            <x v="29"/>
          </reference>
          <reference field="4" count="1" selected="0">
            <x v="4"/>
          </reference>
          <reference field="5" count="1">
            <x v="108"/>
          </reference>
        </references>
      </pivotArea>
    </format>
    <format dxfId="139">
      <pivotArea dataOnly="0" labelOnly="1" fieldPosition="0">
        <references count="3">
          <reference field="1" count="1" selected="0">
            <x v="56"/>
          </reference>
          <reference field="4" count="1" selected="0">
            <x v="4"/>
          </reference>
          <reference field="5" count="5">
            <x v="109"/>
            <x v="110"/>
            <x v="111"/>
            <x v="112"/>
            <x v="113"/>
          </reference>
        </references>
      </pivotArea>
    </format>
    <format dxfId="138">
      <pivotArea dataOnly="0" labelOnly="1" fieldPosition="0">
        <references count="3">
          <reference field="1" count="1" selected="0">
            <x v="18"/>
          </reference>
          <reference field="4" count="1" selected="0">
            <x v="4"/>
          </reference>
          <reference field="5" count="2">
            <x v="114"/>
            <x v="115"/>
          </reference>
        </references>
      </pivotArea>
    </format>
    <format dxfId="137">
      <pivotArea dataOnly="0" labelOnly="1" fieldPosition="0">
        <references count="3">
          <reference field="1" count="1" selected="0">
            <x v="61"/>
          </reference>
          <reference field="4" count="1" selected="0">
            <x v="4"/>
          </reference>
          <reference field="5" count="3">
            <x v="116"/>
            <x v="117"/>
            <x v="118"/>
          </reference>
        </references>
      </pivotArea>
    </format>
    <format dxfId="136">
      <pivotArea dataOnly="0" labelOnly="1" fieldPosition="0">
        <references count="3">
          <reference field="1" count="1" selected="0">
            <x v="50"/>
          </reference>
          <reference field="4" count="1" selected="0">
            <x v="4"/>
          </reference>
          <reference field="5" count="3">
            <x v="119"/>
            <x v="120"/>
            <x v="121"/>
          </reference>
        </references>
      </pivotArea>
    </format>
    <format dxfId="135">
      <pivotArea dataOnly="0" labelOnly="1" fieldPosition="0">
        <references count="3">
          <reference field="1" count="1" selected="0">
            <x v="34"/>
          </reference>
          <reference field="4" count="1" selected="0">
            <x v="4"/>
          </reference>
          <reference field="5" count="2">
            <x v="122"/>
            <x v="123"/>
          </reference>
        </references>
      </pivotArea>
    </format>
    <format dxfId="134">
      <pivotArea dataOnly="0" labelOnly="1" fieldPosition="0">
        <references count="3">
          <reference field="1" count="1" selected="0">
            <x v="35"/>
          </reference>
          <reference field="4" count="1" selected="0">
            <x v="4"/>
          </reference>
          <reference field="5" count="6">
            <x v="124"/>
            <x v="125"/>
            <x v="126"/>
            <x v="127"/>
            <x v="128"/>
            <x v="129"/>
          </reference>
        </references>
      </pivotArea>
    </format>
    <format dxfId="133">
      <pivotArea dataOnly="0" labelOnly="1" fieldPosition="0">
        <references count="3">
          <reference field="1" count="1" selected="0">
            <x v="80"/>
          </reference>
          <reference field="4" count="1" selected="0">
            <x v="4"/>
          </reference>
          <reference field="5" count="2">
            <x v="130"/>
            <x v="131"/>
          </reference>
        </references>
      </pivotArea>
    </format>
    <format dxfId="132">
      <pivotArea dataOnly="0" labelOnly="1" fieldPosition="0">
        <references count="3">
          <reference field="1" count="1" selected="0">
            <x v="77"/>
          </reference>
          <reference field="4" count="1" selected="0">
            <x v="4"/>
          </reference>
          <reference field="5" count="5">
            <x v="132"/>
            <x v="133"/>
            <x v="134"/>
            <x v="135"/>
            <x v="136"/>
          </reference>
        </references>
      </pivotArea>
    </format>
    <format dxfId="131">
      <pivotArea dataOnly="0" labelOnly="1" fieldPosition="0">
        <references count="3">
          <reference field="1" count="1" selected="0">
            <x v="81"/>
          </reference>
          <reference field="4" count="1" selected="0">
            <x v="4"/>
          </reference>
          <reference field="5" count="5">
            <x v="137"/>
            <x v="138"/>
            <x v="139"/>
            <x v="140"/>
            <x v="141"/>
          </reference>
        </references>
      </pivotArea>
    </format>
    <format dxfId="130">
      <pivotArea dataOnly="0" labelOnly="1" fieldPosition="0">
        <references count="3">
          <reference field="1" count="1" selected="0">
            <x v="82"/>
          </reference>
          <reference field="4" count="1" selected="0">
            <x v="4"/>
          </reference>
          <reference field="5" count="1">
            <x v="41"/>
          </reference>
        </references>
      </pivotArea>
    </format>
    <format dxfId="129">
      <pivotArea dataOnly="0" labelOnly="1" fieldPosition="0">
        <references count="3">
          <reference field="1" count="1" selected="0">
            <x v="15"/>
          </reference>
          <reference field="4" count="1" selected="0">
            <x v="4"/>
          </reference>
          <reference field="5" count="6">
            <x v="142"/>
            <x v="143"/>
            <x v="144"/>
            <x v="145"/>
            <x v="146"/>
            <x v="147"/>
          </reference>
        </references>
      </pivotArea>
    </format>
    <format dxfId="128">
      <pivotArea dataOnly="0" labelOnly="1" fieldPosition="0">
        <references count="3">
          <reference field="1" count="1" selected="0">
            <x v="39"/>
          </reference>
          <reference field="4" count="1" selected="0">
            <x v="4"/>
          </reference>
          <reference field="5" count="3">
            <x v="148"/>
            <x v="149"/>
            <x v="150"/>
          </reference>
        </references>
      </pivotArea>
    </format>
    <format dxfId="127">
      <pivotArea dataOnly="0" labelOnly="1" fieldPosition="0">
        <references count="3">
          <reference field="1" count="1" selected="0">
            <x v="45"/>
          </reference>
          <reference field="4" count="1" selected="0">
            <x v="4"/>
          </reference>
          <reference field="5" count="4">
            <x v="151"/>
            <x v="152"/>
            <x v="153"/>
            <x v="154"/>
          </reference>
        </references>
      </pivotArea>
    </format>
    <format dxfId="126">
      <pivotArea dataOnly="0" labelOnly="1" fieldPosition="0">
        <references count="3">
          <reference field="1" count="1" selected="0">
            <x v="48"/>
          </reference>
          <reference field="4" count="1" selected="0">
            <x v="4"/>
          </reference>
          <reference field="5" count="4">
            <x v="155"/>
            <x v="156"/>
            <x v="157"/>
            <x v="158"/>
          </reference>
        </references>
      </pivotArea>
    </format>
    <format dxfId="125">
      <pivotArea dataOnly="0" labelOnly="1" fieldPosition="0">
        <references count="3">
          <reference field="1" count="1" selected="0">
            <x v="46"/>
          </reference>
          <reference field="4" count="1" selected="0">
            <x v="4"/>
          </reference>
          <reference field="5" count="3">
            <x v="159"/>
            <x v="160"/>
            <x v="161"/>
          </reference>
        </references>
      </pivotArea>
    </format>
    <format dxfId="124">
      <pivotArea dataOnly="0" labelOnly="1" fieldPosition="0">
        <references count="3">
          <reference field="1" count="1" selected="0">
            <x v="59"/>
          </reference>
          <reference field="4" count="1" selected="0">
            <x v="4"/>
          </reference>
          <reference field="5" count="4">
            <x v="162"/>
            <x v="163"/>
            <x v="164"/>
            <x v="165"/>
          </reference>
        </references>
      </pivotArea>
    </format>
    <format dxfId="123">
      <pivotArea dataOnly="0" labelOnly="1" fieldPosition="0">
        <references count="3">
          <reference field="1" count="1" selected="0">
            <x v="73"/>
          </reference>
          <reference field="4" count="1" selected="0">
            <x v="4"/>
          </reference>
          <reference field="5" count="3">
            <x v="166"/>
            <x v="167"/>
            <x v="168"/>
          </reference>
        </references>
      </pivotArea>
    </format>
    <format dxfId="122">
      <pivotArea dataOnly="0" labelOnly="1" fieldPosition="0">
        <references count="3">
          <reference field="1" count="1" selected="0">
            <x v="40"/>
          </reference>
          <reference field="4" count="1" selected="0">
            <x v="4"/>
          </reference>
          <reference field="5" count="3">
            <x v="169"/>
            <x v="170"/>
            <x v="171"/>
          </reference>
        </references>
      </pivotArea>
    </format>
    <format dxfId="121">
      <pivotArea dataOnly="0" labelOnly="1" fieldPosition="0">
        <references count="3">
          <reference field="1" count="1" selected="0">
            <x v="65"/>
          </reference>
          <reference field="4" count="1" selected="0">
            <x v="4"/>
          </reference>
          <reference field="5" count="3">
            <x v="172"/>
            <x v="173"/>
            <x v="174"/>
          </reference>
        </references>
      </pivotArea>
    </format>
    <format dxfId="120">
      <pivotArea dataOnly="0" labelOnly="1" fieldPosition="0">
        <references count="3">
          <reference field="1" count="1" selected="0">
            <x v="66"/>
          </reference>
          <reference field="4" count="1" selected="0">
            <x v="4"/>
          </reference>
          <reference field="5" count="3">
            <x v="175"/>
            <x v="176"/>
            <x v="177"/>
          </reference>
        </references>
      </pivotArea>
    </format>
    <format dxfId="119">
      <pivotArea dataOnly="0" labelOnly="1" fieldPosition="0">
        <references count="3">
          <reference field="1" count="1" selected="0">
            <x v="6"/>
          </reference>
          <reference field="4" count="1" selected="0">
            <x v="4"/>
          </reference>
          <reference field="5" count="4">
            <x v="10"/>
            <x v="11"/>
            <x v="12"/>
            <x v="13"/>
          </reference>
        </references>
      </pivotArea>
    </format>
    <format dxfId="118">
      <pivotArea dataOnly="0" labelOnly="1" fieldPosition="0">
        <references count="3">
          <reference field="1" count="1" selected="0">
            <x v="7"/>
          </reference>
          <reference field="4" count="1" selected="0">
            <x v="4"/>
          </reference>
          <reference field="5" count="1">
            <x v="14"/>
          </reference>
        </references>
      </pivotArea>
    </format>
    <format dxfId="117">
      <pivotArea dataOnly="0" labelOnly="1" fieldPosition="0">
        <references count="3">
          <reference field="1" count="1" selected="0">
            <x v="8"/>
          </reference>
          <reference field="4" count="1" selected="0">
            <x v="4"/>
          </reference>
          <reference field="5" count="2">
            <x v="15"/>
            <x v="16"/>
          </reference>
        </references>
      </pivotArea>
    </format>
    <format dxfId="116">
      <pivotArea dataOnly="0" labelOnly="1" fieldPosition="0">
        <references count="3">
          <reference field="1" count="1" selected="0">
            <x v="9"/>
          </reference>
          <reference field="4" count="1" selected="0">
            <x v="4"/>
          </reference>
          <reference field="5" count="4">
            <x v="17"/>
            <x v="18"/>
            <x v="19"/>
            <x v="20"/>
          </reference>
        </references>
      </pivotArea>
    </format>
    <format dxfId="115">
      <pivotArea dataOnly="0" labelOnly="1" fieldPosition="0">
        <references count="3">
          <reference field="1" count="1" selected="0">
            <x v="10"/>
          </reference>
          <reference field="4" count="1" selected="0">
            <x v="4"/>
          </reference>
          <reference field="5" count="2">
            <x v="21"/>
            <x v="22"/>
          </reference>
        </references>
      </pivotArea>
    </format>
    <format dxfId="114">
      <pivotArea dataOnly="0" labelOnly="1" fieldPosition="0">
        <references count="3">
          <reference field="1" count="1" selected="0">
            <x v="43"/>
          </reference>
          <reference field="4" count="1" selected="0">
            <x v="4"/>
          </reference>
          <reference field="5" count="3">
            <x v="178"/>
            <x v="179"/>
            <x v="180"/>
          </reference>
        </references>
      </pivotArea>
    </format>
    <format dxfId="113">
      <pivotArea dataOnly="0" labelOnly="1" fieldPosition="0">
        <references count="3">
          <reference field="1" count="1" selected="0">
            <x v="83"/>
          </reference>
          <reference field="4" count="1" selected="0">
            <x v="4"/>
          </reference>
          <reference field="5" count="3">
            <x v="181"/>
            <x v="182"/>
            <x v="183"/>
          </reference>
        </references>
      </pivotArea>
    </format>
    <format dxfId="112">
      <pivotArea dataOnly="0" labelOnly="1" fieldPosition="0">
        <references count="3">
          <reference field="1" count="1" selected="0">
            <x v="84"/>
          </reference>
          <reference field="4" count="1" selected="0">
            <x v="18"/>
          </reference>
          <reference field="5" count="2">
            <x v="184"/>
            <x v="185"/>
          </reference>
        </references>
      </pivotArea>
    </format>
    <format dxfId="111">
      <pivotArea dataOnly="0" labelOnly="1" fieldPosition="0">
        <references count="3">
          <reference field="1" count="1" selected="0">
            <x v="85"/>
          </reference>
          <reference field="4" count="1" selected="0">
            <x v="18"/>
          </reference>
          <reference field="5" count="2">
            <x v="186"/>
            <x v="187"/>
          </reference>
        </references>
      </pivotArea>
    </format>
    <format dxfId="110">
      <pivotArea dataOnly="0" labelOnly="1" fieldPosition="0">
        <references count="3">
          <reference field="1" count="1" selected="0">
            <x v="58"/>
          </reference>
          <reference field="4" count="1" selected="0">
            <x v="18"/>
          </reference>
          <reference field="5" count="2">
            <x v="188"/>
            <x v="189"/>
          </reference>
        </references>
      </pivotArea>
    </format>
    <format dxfId="109">
      <pivotArea dataOnly="0" labelOnly="1" fieldPosition="0">
        <references count="3">
          <reference field="1" count="1" selected="0">
            <x v="71"/>
          </reference>
          <reference field="4" count="1" selected="0">
            <x v="18"/>
          </reference>
          <reference field="5" count="2">
            <x v="190"/>
            <x v="191"/>
          </reference>
        </references>
      </pivotArea>
    </format>
    <format dxfId="108">
      <pivotArea dataOnly="0" labelOnly="1" fieldPosition="0">
        <references count="3">
          <reference field="1" count="1" selected="0">
            <x v="66"/>
          </reference>
          <reference field="4" count="1" selected="0">
            <x v="18"/>
          </reference>
          <reference field="5" count="2">
            <x v="192"/>
            <x v="193"/>
          </reference>
        </references>
      </pivotArea>
    </format>
    <format dxfId="107">
      <pivotArea dataOnly="0" labelOnly="1" fieldPosition="0">
        <references count="3">
          <reference field="1" count="1" selected="0">
            <x v="64"/>
          </reference>
          <reference field="4" count="1" selected="0">
            <x v="19"/>
          </reference>
          <reference field="5" count="2">
            <x v="194"/>
            <x v="195"/>
          </reference>
        </references>
      </pivotArea>
    </format>
    <format dxfId="106">
      <pivotArea dataOnly="0" labelOnly="1" fieldPosition="0">
        <references count="3">
          <reference field="1" count="1" selected="0">
            <x v="13"/>
          </reference>
          <reference field="4" count="1" selected="0">
            <x v="5"/>
          </reference>
          <reference field="5" count="2">
            <x v="196"/>
            <x v="197"/>
          </reference>
        </references>
      </pivotArea>
    </format>
    <format dxfId="105">
      <pivotArea dataOnly="0" labelOnly="1" fieldPosition="0">
        <references count="3">
          <reference field="1" count="1" selected="0">
            <x v="17"/>
          </reference>
          <reference field="4" count="1" selected="0">
            <x v="5"/>
          </reference>
          <reference field="5" count="1">
            <x v="198"/>
          </reference>
        </references>
      </pivotArea>
    </format>
    <format dxfId="104">
      <pivotArea dataOnly="0" labelOnly="1" fieldPosition="0">
        <references count="3">
          <reference field="1" count="1" selected="0">
            <x v="68"/>
          </reference>
          <reference field="4" count="1" selected="0">
            <x v="5"/>
          </reference>
          <reference field="5" count="1">
            <x v="199"/>
          </reference>
        </references>
      </pivotArea>
    </format>
    <format dxfId="103">
      <pivotArea dataOnly="0" labelOnly="1" fieldPosition="0">
        <references count="3">
          <reference field="1" count="1" selected="0">
            <x v="28"/>
          </reference>
          <reference field="4" count="1" selected="0">
            <x v="5"/>
          </reference>
          <reference field="5" count="2">
            <x v="200"/>
            <x v="201"/>
          </reference>
        </references>
      </pivotArea>
    </format>
    <format dxfId="102">
      <pivotArea dataOnly="0" labelOnly="1" fieldPosition="0">
        <references count="3">
          <reference field="1" count="1" selected="0">
            <x v="58"/>
          </reference>
          <reference field="4" count="1" selected="0">
            <x v="5"/>
          </reference>
          <reference field="5" count="1">
            <x v="202"/>
          </reference>
        </references>
      </pivotArea>
    </format>
    <format dxfId="101">
      <pivotArea dataOnly="0" labelOnly="1" fieldPosition="0">
        <references count="3">
          <reference field="1" count="1" selected="0">
            <x v="39"/>
          </reference>
          <reference field="4" count="1" selected="0">
            <x v="5"/>
          </reference>
          <reference field="5" count="2">
            <x v="203"/>
            <x v="204"/>
          </reference>
        </references>
      </pivotArea>
    </format>
    <format dxfId="100">
      <pivotArea dataOnly="0" labelOnly="1" fieldPosition="0">
        <references count="3">
          <reference field="1" count="1" selected="0">
            <x v="67"/>
          </reference>
          <reference field="4" count="1" selected="0">
            <x v="5"/>
          </reference>
          <reference field="5" count="1">
            <x v="205"/>
          </reference>
        </references>
      </pivotArea>
    </format>
    <format dxfId="99">
      <pivotArea dataOnly="0" labelOnly="1" fieldPosition="0">
        <references count="3">
          <reference field="1" count="1" selected="0">
            <x v="8"/>
          </reference>
          <reference field="4" count="1" selected="0">
            <x v="5"/>
          </reference>
          <reference field="5" count="2">
            <x v="23"/>
            <x v="24"/>
          </reference>
        </references>
      </pivotArea>
    </format>
    <format dxfId="98">
      <pivotArea dataOnly="0" labelOnly="1" fieldPosition="0">
        <references count="3">
          <reference field="1" count="1" selected="0">
            <x v="41"/>
          </reference>
          <reference field="4" count="1" selected="0">
            <x v="5"/>
          </reference>
          <reference field="5" count="1">
            <x v="206"/>
          </reference>
        </references>
      </pivotArea>
    </format>
    <format dxfId="97">
      <pivotArea dataOnly="0" labelOnly="1" fieldPosition="0">
        <references count="3">
          <reference field="1" count="1" selected="0">
            <x v="78"/>
          </reference>
          <reference field="4" count="1" selected="0">
            <x v="6"/>
          </reference>
          <reference field="5" count="1">
            <x v="207"/>
          </reference>
        </references>
      </pivotArea>
    </format>
    <format dxfId="96">
      <pivotArea dataOnly="0" labelOnly="1" fieldPosition="0">
        <references count="3">
          <reference field="1" count="1" selected="0">
            <x v="52"/>
          </reference>
          <reference field="4" count="1" selected="0">
            <x v="6"/>
          </reference>
          <reference field="5" count="2">
            <x v="208"/>
            <x v="209"/>
          </reference>
        </references>
      </pivotArea>
    </format>
    <format dxfId="95">
      <pivotArea dataOnly="0" labelOnly="1" fieldPosition="0">
        <references count="3">
          <reference field="1" count="1" selected="0">
            <x v="72"/>
          </reference>
          <reference field="4" count="1" selected="0">
            <x v="6"/>
          </reference>
          <reference field="5" count="2">
            <x v="210"/>
            <x v="211"/>
          </reference>
        </references>
      </pivotArea>
    </format>
    <format dxfId="94">
      <pivotArea dataOnly="0" labelOnly="1" fieldPosition="0">
        <references count="3">
          <reference field="1" count="1" selected="0">
            <x v="8"/>
          </reference>
          <reference field="4" count="1" selected="0">
            <x v="6"/>
          </reference>
          <reference field="5" count="2">
            <x v="25"/>
            <x v="26"/>
          </reference>
        </references>
      </pivotArea>
    </format>
    <format dxfId="93">
      <pivotArea dataOnly="0" labelOnly="1" fieldPosition="0">
        <references count="3">
          <reference field="1" count="1" selected="0">
            <x v="86"/>
          </reference>
          <reference field="4" count="1" selected="0">
            <x v="7"/>
          </reference>
          <reference field="5" count="3">
            <x v="212"/>
            <x v="213"/>
            <x v="214"/>
          </reference>
        </references>
      </pivotArea>
    </format>
    <format dxfId="92">
      <pivotArea dataOnly="0" labelOnly="1" fieldPosition="0">
        <references count="3">
          <reference field="1" count="1" selected="0">
            <x v="60"/>
          </reference>
          <reference field="4" count="1" selected="0">
            <x v="7"/>
          </reference>
          <reference field="5" count="3">
            <x v="215"/>
            <x v="216"/>
            <x v="217"/>
          </reference>
        </references>
      </pivotArea>
    </format>
    <format dxfId="91">
      <pivotArea dataOnly="0" labelOnly="1" fieldPosition="0">
        <references count="3">
          <reference field="1" count="1" selected="0">
            <x v="76"/>
          </reference>
          <reference field="4" count="1" selected="0">
            <x v="7"/>
          </reference>
          <reference field="5" count="3">
            <x v="218"/>
            <x v="219"/>
            <x v="220"/>
          </reference>
        </references>
      </pivotArea>
    </format>
    <format dxfId="90">
      <pivotArea dataOnly="0" labelOnly="1" fieldPosition="0">
        <references count="3">
          <reference field="1" count="1" selected="0">
            <x v="50"/>
          </reference>
          <reference field="4" count="1" selected="0">
            <x v="7"/>
          </reference>
          <reference field="5" count="3">
            <x v="221"/>
            <x v="222"/>
            <x v="223"/>
          </reference>
        </references>
      </pivotArea>
    </format>
    <format dxfId="89">
      <pivotArea dataOnly="0" labelOnly="1" fieldPosition="0">
        <references count="3">
          <reference field="1" count="1" selected="0">
            <x v="38"/>
          </reference>
          <reference field="4" count="1" selected="0">
            <x v="7"/>
          </reference>
          <reference field="5" count="3">
            <x v="224"/>
            <x v="225"/>
            <x v="226"/>
          </reference>
        </references>
      </pivotArea>
    </format>
    <format dxfId="88">
      <pivotArea dataOnly="0" labelOnly="1" fieldPosition="0">
        <references count="3">
          <reference field="1" count="1" selected="0">
            <x v="70"/>
          </reference>
          <reference field="4" count="1" selected="0">
            <x v="7"/>
          </reference>
          <reference field="5" count="3">
            <x v="227"/>
            <x v="228"/>
            <x v="229"/>
          </reference>
        </references>
      </pivotArea>
    </format>
    <format dxfId="87">
      <pivotArea dataOnly="0" labelOnly="1" fieldPosition="0">
        <references count="3">
          <reference field="1" count="1" selected="0">
            <x v="58"/>
          </reference>
          <reference field="4" count="1" selected="0">
            <x v="7"/>
          </reference>
          <reference field="5" count="3">
            <x v="230"/>
            <x v="231"/>
            <x v="232"/>
          </reference>
        </references>
      </pivotArea>
    </format>
    <format dxfId="86">
      <pivotArea dataOnly="0" labelOnly="1" fieldPosition="0">
        <references count="3">
          <reference field="1" count="1" selected="0">
            <x v="53"/>
          </reference>
          <reference field="4" count="1" selected="0">
            <x v="7"/>
          </reference>
          <reference field="5" count="3">
            <x v="233"/>
            <x v="234"/>
            <x v="235"/>
          </reference>
        </references>
      </pivotArea>
    </format>
    <format dxfId="85">
      <pivotArea dataOnly="0" labelOnly="1" fieldPosition="0">
        <references count="3">
          <reference field="1" count="1" selected="0">
            <x v="46"/>
          </reference>
          <reference field="4" count="1" selected="0">
            <x v="7"/>
          </reference>
          <reference field="5" count="3">
            <x v="236"/>
            <x v="237"/>
            <x v="238"/>
          </reference>
        </references>
      </pivotArea>
    </format>
    <format dxfId="84">
      <pivotArea dataOnly="0" labelOnly="1" fieldPosition="0">
        <references count="3">
          <reference field="1" count="1" selected="0">
            <x v="47"/>
          </reference>
          <reference field="4" count="1" selected="0">
            <x v="7"/>
          </reference>
          <reference field="5" count="3">
            <x v="239"/>
            <x v="240"/>
            <x v="241"/>
          </reference>
        </references>
      </pivotArea>
    </format>
    <format dxfId="83">
      <pivotArea dataOnly="0" labelOnly="1" fieldPosition="0">
        <references count="3">
          <reference field="1" count="1" selected="0">
            <x v="66"/>
          </reference>
          <reference field="4" count="1" selected="0">
            <x v="7"/>
          </reference>
          <reference field="5" count="3">
            <x v="242"/>
            <x v="243"/>
            <x v="244"/>
          </reference>
        </references>
      </pivotArea>
    </format>
    <format dxfId="82">
      <pivotArea dataOnly="0" labelOnly="1" fieldPosition="0">
        <references count="3">
          <reference field="1" count="1" selected="0">
            <x v="11"/>
          </reference>
          <reference field="4" count="1" selected="0">
            <x v="7"/>
          </reference>
          <reference field="5" count="3">
            <x v="27"/>
            <x v="28"/>
            <x v="29"/>
          </reference>
        </references>
      </pivotArea>
    </format>
    <format dxfId="81">
      <pivotArea dataOnly="0" labelOnly="1" fieldPosition="0">
        <references count="3">
          <reference field="1" count="1" selected="0">
            <x v="49"/>
          </reference>
          <reference field="4" count="1" selected="0">
            <x v="20"/>
          </reference>
          <reference field="5" count="6">
            <x v="245"/>
            <x v="246"/>
            <x v="247"/>
            <x v="248"/>
            <x v="249"/>
            <x v="250"/>
          </reference>
        </references>
      </pivotArea>
    </format>
    <format dxfId="80">
      <pivotArea dataOnly="0" labelOnly="1" fieldPosition="0">
        <references count="3">
          <reference field="1" count="1" selected="0">
            <x v="41"/>
          </reference>
          <reference field="4" count="1" selected="0">
            <x v="21"/>
          </reference>
          <reference field="5" count="6">
            <x v="2"/>
            <x v="251"/>
            <x v="252"/>
            <x v="253"/>
            <x v="254"/>
            <x v="255"/>
          </reference>
        </references>
      </pivotArea>
    </format>
    <format dxfId="79">
      <pivotArea dataOnly="0" labelOnly="1" fieldPosition="0">
        <references count="3">
          <reference field="1" count="1" selected="0">
            <x v="27"/>
          </reference>
          <reference field="4" count="1" selected="0">
            <x v="8"/>
          </reference>
          <reference field="5" count="1">
            <x v="256"/>
          </reference>
        </references>
      </pivotArea>
    </format>
    <format dxfId="78">
      <pivotArea dataOnly="0" labelOnly="1" fieldPosition="0">
        <references count="3">
          <reference field="1" count="1" selected="0">
            <x v="10"/>
          </reference>
          <reference field="4" count="1" selected="0">
            <x v="8"/>
          </reference>
          <reference field="5" count="1">
            <x v="30"/>
          </reference>
        </references>
      </pivotArea>
    </format>
    <format dxfId="77">
      <pivotArea dataOnly="0" labelOnly="1" fieldPosition="0">
        <references count="3">
          <reference field="1" count="1" selected="0">
            <x v="25"/>
          </reference>
          <reference field="4" count="1" selected="0">
            <x v="22"/>
          </reference>
          <reference field="5" count="1">
            <x v="257"/>
          </reference>
        </references>
      </pivotArea>
    </format>
    <format dxfId="76">
      <pivotArea dataOnly="0" labelOnly="1" fieldPosition="0">
        <references count="3">
          <reference field="1" count="1" selected="0">
            <x v="87"/>
          </reference>
          <reference field="4" count="1" selected="0">
            <x v="22"/>
          </reference>
          <reference field="5" count="1">
            <x v="258"/>
          </reference>
        </references>
      </pivotArea>
    </format>
    <format dxfId="75">
      <pivotArea dataOnly="0" labelOnly="1" fieldPosition="0">
        <references count="3">
          <reference field="1" count="1" selected="0">
            <x v="44"/>
          </reference>
          <reference field="4" count="1" selected="0">
            <x v="22"/>
          </reference>
          <reference field="5" count="1">
            <x v="259"/>
          </reference>
        </references>
      </pivotArea>
    </format>
    <format dxfId="74">
      <pivotArea dataOnly="0" labelOnly="1" fieldPosition="0">
        <references count="3">
          <reference field="1" count="1" selected="0">
            <x v="21"/>
          </reference>
          <reference field="4" count="1" selected="0">
            <x v="22"/>
          </reference>
          <reference field="5" count="2">
            <x v="260"/>
            <x v="261"/>
          </reference>
        </references>
      </pivotArea>
    </format>
    <format dxfId="73">
      <pivotArea dataOnly="0" labelOnly="1" fieldPosition="0">
        <references count="3">
          <reference field="1" count="1" selected="0">
            <x v="22"/>
          </reference>
          <reference field="4" count="1" selected="0">
            <x v="22"/>
          </reference>
          <reference field="5" count="2">
            <x v="262"/>
            <x v="263"/>
          </reference>
        </references>
      </pivotArea>
    </format>
    <format dxfId="72">
      <pivotArea dataOnly="0" labelOnly="1" fieldPosition="0">
        <references count="3">
          <reference field="1" count="1" selected="0">
            <x v="65"/>
          </reference>
          <reference field="4" count="1" selected="0">
            <x v="22"/>
          </reference>
          <reference field="5" count="2">
            <x v="264"/>
            <x v="265"/>
          </reference>
        </references>
      </pivotArea>
    </format>
    <format dxfId="71">
      <pivotArea dataOnly="0" labelOnly="1" fieldPosition="0">
        <references count="3">
          <reference field="1" count="1" selected="0">
            <x v="12"/>
          </reference>
          <reference field="4" count="1" selected="0">
            <x v="9"/>
          </reference>
          <reference field="5" count="1">
            <x v="31"/>
          </reference>
        </references>
      </pivotArea>
    </format>
    <format dxfId="70">
      <pivotArea dataOnly="0" labelOnly="1" fieldPosition="0">
        <references count="3">
          <reference field="1" count="1" selected="0">
            <x v="21"/>
          </reference>
          <reference field="4" count="1" selected="0">
            <x v="10"/>
          </reference>
          <reference field="5" count="1">
            <x v="266"/>
          </reference>
        </references>
      </pivotArea>
    </format>
    <format dxfId="69">
      <pivotArea dataOnly="0" labelOnly="1" fieldPosition="0">
        <references count="3">
          <reference field="1" count="1" selected="0">
            <x v="0"/>
          </reference>
          <reference field="4" count="1" selected="0">
            <x v="10"/>
          </reference>
          <reference field="5" count="1">
            <x v="32"/>
          </reference>
        </references>
      </pivotArea>
    </format>
    <format dxfId="68">
      <pivotArea dataOnly="0" labelOnly="1" fieldPosition="0">
        <references count="3">
          <reference field="1" count="1" selected="0">
            <x v="10"/>
          </reference>
          <reference field="4" count="1" selected="0">
            <x v="10"/>
          </reference>
          <reference field="5" count="2">
            <x v="33"/>
            <x v="34"/>
          </reference>
        </references>
      </pivotArea>
    </format>
    <format dxfId="67">
      <pivotArea dataOnly="0" labelOnly="1" fieldPosition="0">
        <references count="3">
          <reference field="1" count="1" selected="0">
            <x v="37"/>
          </reference>
          <reference field="4" count="1" selected="0">
            <x v="23"/>
          </reference>
          <reference field="5" count="2">
            <x v="267"/>
            <x v="268"/>
          </reference>
        </references>
      </pivotArea>
    </format>
    <format dxfId="66">
      <pivotArea dataOnly="0" labelOnly="1" fieldPosition="0">
        <references count="3">
          <reference field="1" count="1" selected="0">
            <x v="75"/>
          </reference>
          <reference field="4" count="1" selected="0">
            <x v="23"/>
          </reference>
          <reference field="5" count="1">
            <x v="269"/>
          </reference>
        </references>
      </pivotArea>
    </format>
    <format dxfId="65">
      <pivotArea dataOnly="0" labelOnly="1" fieldPosition="0">
        <references count="3">
          <reference field="1" count="1" selected="0">
            <x v="25"/>
          </reference>
          <reference field="4" count="1" selected="0">
            <x v="24"/>
          </reference>
          <reference field="5" count="2">
            <x v="270"/>
            <x v="271"/>
          </reference>
        </references>
      </pivotArea>
    </format>
    <format dxfId="64">
      <pivotArea dataOnly="0" labelOnly="1" fieldPosition="0">
        <references count="3">
          <reference field="1" count="1" selected="0">
            <x v="57"/>
          </reference>
          <reference field="4" count="1" selected="0">
            <x v="24"/>
          </reference>
          <reference field="5" count="2">
            <x v="272"/>
            <x v="273"/>
          </reference>
        </references>
      </pivotArea>
    </format>
    <format dxfId="63">
      <pivotArea dataOnly="0" labelOnly="1" fieldPosition="0">
        <references count="3">
          <reference field="1" count="1" selected="0">
            <x v="64"/>
          </reference>
          <reference field="4" count="1" selected="0">
            <x v="24"/>
          </reference>
          <reference field="5" count="2">
            <x v="274"/>
            <x v="275"/>
          </reference>
        </references>
      </pivotArea>
    </format>
    <format dxfId="62">
      <pivotArea dataOnly="0" labelOnly="1" fieldPosition="0">
        <references count="3">
          <reference field="1" count="1" selected="0">
            <x v="31"/>
          </reference>
          <reference field="4" count="1" selected="0">
            <x v="24"/>
          </reference>
          <reference field="5" count="2">
            <x v="276"/>
            <x v="277"/>
          </reference>
        </references>
      </pivotArea>
    </format>
    <format dxfId="61">
      <pivotArea dataOnly="0" labelOnly="1" fieldPosition="0">
        <references count="3">
          <reference field="1" count="1" selected="0">
            <x v="19"/>
          </reference>
          <reference field="4" count="1" selected="0">
            <x v="24"/>
          </reference>
          <reference field="5" count="2">
            <x v="278"/>
            <x v="279"/>
          </reference>
        </references>
      </pivotArea>
    </format>
    <format dxfId="60">
      <pivotArea dataOnly="0" labelOnly="1" fieldPosition="0">
        <references count="3">
          <reference field="1" count="1" selected="0">
            <x v="75"/>
          </reference>
          <reference field="4" count="1" selected="0">
            <x v="24"/>
          </reference>
          <reference field="5" count="2">
            <x v="280"/>
            <x v="281"/>
          </reference>
        </references>
      </pivotArea>
    </format>
    <format dxfId="59">
      <pivotArea dataOnly="0" labelOnly="1" fieldPosition="0">
        <references count="3">
          <reference field="1" count="1" selected="0">
            <x v="47"/>
          </reference>
          <reference field="4" count="1" selected="0">
            <x v="24"/>
          </reference>
          <reference field="5" count="2">
            <x v="282"/>
            <x v="283"/>
          </reference>
        </references>
      </pivotArea>
    </format>
    <format dxfId="58">
      <pivotArea dataOnly="0" labelOnly="1" fieldPosition="0">
        <references count="3">
          <reference field="1" count="1" selected="0">
            <x v="24"/>
          </reference>
          <reference field="4" count="1" selected="0">
            <x v="25"/>
          </reference>
          <reference field="5" count="1">
            <x v="284"/>
          </reference>
        </references>
      </pivotArea>
    </format>
    <format dxfId="57">
      <pivotArea dataOnly="0" labelOnly="1" fieldPosition="0">
        <references count="3">
          <reference field="1" count="1" selected="0">
            <x v="20"/>
          </reference>
          <reference field="4" count="1" selected="0">
            <x v="25"/>
          </reference>
          <reference field="5" count="1">
            <x v="285"/>
          </reference>
        </references>
      </pivotArea>
    </format>
    <format dxfId="56">
      <pivotArea dataOnly="0" labelOnly="1" fieldPosition="0">
        <references count="3">
          <reference field="1" count="1" selected="0">
            <x v="65"/>
          </reference>
          <reference field="4" count="1" selected="0">
            <x v="25"/>
          </reference>
          <reference field="5" count="1">
            <x v="286"/>
          </reference>
        </references>
      </pivotArea>
    </format>
    <format dxfId="55">
      <pivotArea dataOnly="0" labelOnly="1" fieldPosition="0">
        <references count="3">
          <reference field="1" count="1" selected="0">
            <x v="27"/>
          </reference>
          <reference field="4" count="1" selected="0">
            <x v="26"/>
          </reference>
          <reference field="5" count="1">
            <x v="287"/>
          </reference>
        </references>
      </pivotArea>
    </format>
    <format dxfId="54">
      <pivotArea dataOnly="0" labelOnly="1" fieldPosition="0">
        <references count="3">
          <reference field="1" count="1" selected="0">
            <x v="88"/>
          </reference>
          <reference field="4" count="1" selected="0">
            <x v="26"/>
          </reference>
          <reference field="5" count="1">
            <x v="288"/>
          </reference>
        </references>
      </pivotArea>
    </format>
    <format dxfId="53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52">
      <pivotArea dataOnly="0" outline="0" fieldPosition="0">
        <references count="1">
          <reference field="4294967294" count="1">
            <x v="2"/>
          </reference>
        </references>
      </pivotArea>
    </format>
    <format dxfId="51">
      <pivotArea dataOnly="0" outline="0" fieldPosition="0">
        <references count="1">
          <reference field="4294967294" count="1">
            <x v="3"/>
          </reference>
        </references>
      </pivotArea>
    </format>
    <format dxfId="50">
      <pivotArea dataOnly="0" outline="0" fieldPosition="0">
        <references count="1">
          <reference field="4294967294" count="3">
            <x v="4"/>
            <x v="5"/>
            <x v="6"/>
          </reference>
        </references>
      </pivotArea>
    </format>
    <format dxfId="49">
      <pivotArea field="4" type="button" dataOnly="0" labelOnly="1" outline="0" axis="axisRow" fieldPosition="0"/>
    </format>
    <format dxfId="48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47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46">
      <pivotArea field="4" type="button" dataOnly="0" labelOnly="1" outline="0" axis="axisRow" fieldPosition="0"/>
    </format>
    <format dxfId="45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44">
      <pivotArea dataOnly="0" outline="0" fieldPosition="0">
        <references count="1">
          <reference field="4294967294" count="1">
            <x v="1"/>
          </reference>
        </references>
      </pivotArea>
    </format>
    <format dxfId="43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Hierarchies count="4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Tickets Sold"/>
    <pivotHierarchy dragToData="1" caption="Ideal Profit"/>
    <pivotHierarchy dragToData="1" caption="Game Supply Costs"/>
    <pivotHierarchy dragToData="1" caption="SMAC Admin and Delivery"/>
    <pivotHierarchy dragToData="1" caption="Total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4"/>
    <rowHierarchyUsage hierarchyUsage="3"/>
    <rowHierarchyUsage hierarchyUsage="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uiz Prototype.xlsx!Table10">
        <x15:activeTabTopLevelEntity name="[Table10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E781479-9970-423B-9EF8-190A66F84269}" name="Charities" displayName="Charities" ref="A2:I12" totalsRowShown="0" headerRowDxfId="555" dataDxfId="554">
  <autoFilter ref="A2:I12" xr:uid="{6E781479-9970-423B-9EF8-190A66F84269}"/>
  <sortState xmlns:xlrd2="http://schemas.microsoft.com/office/spreadsheetml/2017/richdata2" ref="A3:I12">
    <sortCondition ref="C2:C12"/>
  </sortState>
  <tableColumns count="9">
    <tableColumn id="1" xr3:uid="{DF967FEE-1BAD-4F18-A13B-B996E605295E}" name="ID" dataDxfId="553"/>
    <tableColumn id="2" xr3:uid="{19A29F64-AC8A-4ECC-97B9-5BCCDC8598A7}" name="Code" dataDxfId="552"/>
    <tableColumn id="3" xr3:uid="{94A40B39-EA2B-4CAB-AE66-F3C7587A2C89}" name="Charity Name" dataDxfId="551"/>
    <tableColumn id="4" xr3:uid="{2D5B1E1F-2937-4086-B838-37CFB6C3F453}" name="County" dataDxfId="550"/>
    <tableColumn id="5" xr3:uid="{37C76B3C-E8F6-4568-B115-A2D3E9DFA988}" name="Address" dataDxfId="549"/>
    <tableColumn id="6" xr3:uid="{E0EDBF77-A73E-4240-806D-DE67245AFE43}" name="City" dataDxfId="548"/>
    <tableColumn id="7" xr3:uid="{324344F5-A5D6-4003-8B45-97CD5D15988B}" name="State" dataDxfId="547"/>
    <tableColumn id="8" xr3:uid="{B0488A7E-F547-429E-B204-E0CFC758C93F}" name="Zip Code" dataDxfId="546"/>
    <tableColumn id="9" xr3:uid="{DF26FB3D-B51E-4EAC-A1A8-A90647016134}" name="Current Status" dataDxfId="54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F61A7DB-E161-4F0A-B2ED-0840B2172225}" name="IBTP_Locations" displayName="IBTP_Locations" ref="A2:K122" totalsRowShown="0" headerRowDxfId="544" dataDxfId="543">
  <autoFilter ref="A2:K122" xr:uid="{AF61A7DB-E161-4F0A-B2ED-0840B2172225}"/>
  <sortState xmlns:xlrd2="http://schemas.microsoft.com/office/spreadsheetml/2017/richdata2" ref="A3:I122">
    <sortCondition ref="A2:A122"/>
  </sortState>
  <tableColumns count="11">
    <tableColumn id="1" xr3:uid="{5E9BA004-42FA-4AB2-AAFB-076AC544B758}" name="ID" dataDxfId="542"/>
    <tableColumn id="2" xr3:uid="{62EB403C-CE31-474D-B78E-CD3859F67EB8}" name="Location Name" dataDxfId="541"/>
    <tableColumn id="11" xr3:uid="{DD29BABC-B4A9-4BDD-9DF1-26423EDB3C3C}" name="Payee Name" dataDxfId="540"/>
    <tableColumn id="3" xr3:uid="{E970CD8C-71F2-4E25-808E-03A2C78AB2A5}" name="Charity Association" dataDxfId="539"/>
    <tableColumn id="4" xr3:uid="{062963A5-9658-47A4-9E9F-8EA493320C75}" name="Address" dataDxfId="538"/>
    <tableColumn id="5" xr3:uid="{94CACBD6-DD60-4C50-9436-36FC03DBFB93}" name="City" dataDxfId="537"/>
    <tableColumn id="7" xr3:uid="{33CC0A64-5EE5-4CA4-9145-7734A9FF3858}" name="State" dataDxfId="536"/>
    <tableColumn id="8" xr3:uid="{FC2BB64E-E84E-4159-88A7-78D997435A57}" name="Zip Code" dataDxfId="535"/>
    <tableColumn id="6" xr3:uid="{11F93BA1-5B55-491B-B5B4-79325C1A01A6}" name="Status" dataDxfId="534"/>
    <tableColumn id="9" xr3:uid="{A87903EA-C8E4-42FA-9234-AAB5FC160B91}" name="Sales Rep" dataDxfId="533"/>
    <tableColumn id="10" xr3:uid="{586A8C5B-1CA3-493B-BBFB-ABEF10004C20}" name="Marketing Rep" dataDxfId="53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EC49341-1A81-46B4-AFD4-9556B9664A76}" name="Ticket_Manufacturers" displayName="Ticket_Manufacturers" ref="A2:G7" totalsRowShown="0" headerRowDxfId="531" dataDxfId="530">
  <autoFilter ref="A2:G7" xr:uid="{FEC49341-1A81-46B4-AFD4-9556B9664A76}"/>
  <sortState xmlns:xlrd2="http://schemas.microsoft.com/office/spreadsheetml/2017/richdata2" ref="A3:F7">
    <sortCondition ref="B2:B7"/>
  </sortState>
  <tableColumns count="7">
    <tableColumn id="1" xr3:uid="{4C22E61B-657F-4673-BDC1-7B1567671AB9}" name="ID" dataDxfId="529"/>
    <tableColumn id="3" xr3:uid="{4F294907-AD8E-4EA8-A198-B3283913B0FD}" name="Manufacturer Name" dataDxfId="528"/>
    <tableColumn id="5" xr3:uid="{31049D95-5631-42EB-B38F-A5E6053460C4}" name="Address" dataDxfId="527"/>
    <tableColumn id="6" xr3:uid="{3B9C1B51-420B-426B-8F31-AB572489F2AC}" name="City" dataDxfId="526"/>
    <tableColumn id="7" xr3:uid="{665B8710-4D37-48A6-B76A-89A4C8E4045C}" name="State" dataDxfId="525"/>
    <tableColumn id="8" xr3:uid="{AD25B181-F225-42BD-BF37-4C3BE84A156E}" name="Zip Code" dataDxfId="524"/>
    <tableColumn id="2" xr3:uid="{61CA66C6-F692-4045-8D2E-1C63720D3679}" name="Phene Number" dataDxfId="52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7171613-9455-4628-9407-533C76AA93B5}" name="Game_Structure" displayName="Game_Structure" ref="A2:J36" totalsRowShown="0" headerRowDxfId="522" dataDxfId="521">
  <autoFilter ref="A2:J36" xr:uid="{B7171613-9455-4628-9407-533C76AA93B5}"/>
  <sortState xmlns:xlrd2="http://schemas.microsoft.com/office/spreadsheetml/2017/richdata2" ref="A3:J36">
    <sortCondition ref="B3:B36"/>
  </sortState>
  <tableColumns count="10">
    <tableColumn id="1" xr3:uid="{71159E15-41BC-42FE-BCE5-9446B8A73767}" name="ID" dataDxfId="520"/>
    <tableColumn id="2" xr3:uid="{31885DA8-EDF1-4E8F-BF2E-479E736FA1F7}" name="Manufacturer" dataDxfId="519"/>
    <tableColumn id="3" xr3:uid="{26942E50-8ECF-4414-A5BF-0BC72E83A1AA}" name="Style Name" dataDxfId="518"/>
    <tableColumn id="4" xr3:uid="{21B31B14-EBA9-41D3-A9B3-89A8DDD22833}" name="Ticket Count" dataDxfId="517" dataCellStyle="Comma"/>
    <tableColumn id="5" xr3:uid="{8ADE3FE3-8FD0-4AD8-B053-B4A41E82E5C1}" name="Ticket Value" dataDxfId="516"/>
    <tableColumn id="6" xr3:uid="{F8CB1B1C-FCAE-412B-84BA-F8985B7A0DF1}" name="Revenue" dataDxfId="515">
      <calculatedColumnFormula>D3*E3</calculatedColumnFormula>
    </tableColumn>
    <tableColumn id="7" xr3:uid="{590AD033-BA77-4DD7-9A88-306CCB9FE75E}" name="Profit" dataDxfId="514"/>
    <tableColumn id="8" xr3:uid="{6A62ADD4-8BC0-4086-9B04-495BD2DE688B}" name="Prizes" dataDxfId="513">
      <calculatedColumnFormula>F3-G3</calculatedColumnFormula>
    </tableColumn>
    <tableColumn id="9" xr3:uid="{E49F65A4-C6B3-4E50-8FE1-E232DA282B6C}" name="Last Sale" dataDxfId="512"/>
    <tableColumn id="10" xr3:uid="{DB95FD89-0A25-4450-88D8-37BBC86E2886}" name="Location Rent" dataDxfId="511">
      <calculatedColumnFormula>ROUNDDOWN((F3*0.06),0)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2672B32-D206-403F-ACA9-8E0B4119F53E}" name="Ticket_Forms" displayName="Ticket_Forms" ref="A2:K163" totalsRowShown="0" headerRowDxfId="510" dataDxfId="509">
  <autoFilter ref="A2:K163" xr:uid="{62672B32-D206-403F-ACA9-8E0B4119F53E}">
    <filterColumn colId="3">
      <filters>
        <filter val="3x $599"/>
      </filters>
    </filterColumn>
  </autoFilter>
  <sortState xmlns:xlrd2="http://schemas.microsoft.com/office/spreadsheetml/2017/richdata2" ref="A3:K159">
    <sortCondition ref="C37:C159"/>
  </sortState>
  <tableColumns count="11">
    <tableColumn id="1" xr3:uid="{98C03D8A-E908-4ADB-A3B2-605245090CBC}" name="ID" dataDxfId="508"/>
    <tableColumn id="2" xr3:uid="{B198AA5D-D1FE-48B6-B1E5-0D794385BC44}" name="Form Number" dataDxfId="507"/>
    <tableColumn id="3" xr3:uid="{7D58636A-F5C0-4BD2-9CB6-7C00F42D1F84}" name="Game Name" dataDxfId="506"/>
    <tableColumn id="4" xr3:uid="{3BE6880D-6228-4CAA-B0E2-D2F474BF4F0F}" name="Game Style" dataDxfId="505"/>
    <tableColumn id="5" xr3:uid="{B537E400-788E-45F9-A74D-BA275535E672}" name="Ticket Count" dataDxfId="504" dataCellStyle="Comma">
      <calculatedColumnFormula>_xlfn.XLOOKUP(Ticket_Forms[[#This Row],[Game Style]],Game_Structure[Style Name],Game_Structure[Ticket Count],,,)</calculatedColumnFormula>
    </tableColumn>
    <tableColumn id="6" xr3:uid="{CC482AA6-2C02-42DC-8E76-80B849F4B9A8}" name="Ticket Value" dataDxfId="503">
      <calculatedColumnFormula>_xlfn.XLOOKUP(Ticket_Forms[[#This Row],[Game Style]],Game_Structure[Style Name],Game_Structure[Ticket Value],,,)</calculatedColumnFormula>
    </tableColumn>
    <tableColumn id="7" xr3:uid="{747E3317-BDB8-4799-85C6-7B9E2133EECC}" name="Revenue" dataDxfId="502">
      <calculatedColumnFormula>_xlfn.XLOOKUP(Ticket_Forms[[#This Row],[Game Style]],Game_Structure[Style Name],Game_Structure[Revenue],,,)</calculatedColumnFormula>
    </tableColumn>
    <tableColumn id="8" xr3:uid="{B09E4DC4-59A1-4D01-B127-57B5F1A46A67}" name="Ideal Profit" dataDxfId="501">
      <calculatedColumnFormula>_xlfn.XLOOKUP(Ticket_Forms[[#This Row],[Game Style]],Game_Structure[Style Name],Game_Structure[Profit],,,)</calculatedColumnFormula>
    </tableColumn>
    <tableColumn id="9" xr3:uid="{522101A2-E726-4857-BA51-4EB2A4AEE283}" name="Prizes" dataDxfId="500">
      <calculatedColumnFormula>_xlfn.XLOOKUP(Ticket_Forms[[#This Row],[Game Style]],Game_Structure[Style Name],Game_Structure[Prizes],,,)</calculatedColumnFormula>
    </tableColumn>
    <tableColumn id="10" xr3:uid="{D9FA70AF-92B2-4C64-B172-CE1D1371F980}" name="Last Sale" dataDxfId="499">
      <calculatedColumnFormula>_xlfn.XLOOKUP(Ticket_Forms[[#This Row],[Game Style]],Game_Structure[Style Name],Game_Structure[Last Sale],,,)</calculatedColumnFormula>
    </tableColumn>
    <tableColumn id="11" xr3:uid="{EB6FEC22-910C-4398-AEF9-7A80B2118540}" name="Location Rent" dataDxfId="498">
      <calculatedColumnFormula>_xlfn.XLOOKUP(Ticket_Forms[[#This Row],[Game Style]],Game_Structure[Style Name],Game_Structure[Location Rent],,,)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D28F188-4382-4441-B944-5A1C2DA7936D}" name="Table5" displayName="Table5" ref="A2:Z3049" totalsRowShown="0" headerRowDxfId="497" dataDxfId="496">
  <autoFilter ref="A2:Z3049" xr:uid="{DD28F188-4382-4441-B944-5A1C2DA7936D}">
    <filterColumn colId="9">
      <filters>
        <filter val="F186374"/>
      </filters>
    </filterColumn>
  </autoFilter>
  <tableColumns count="26">
    <tableColumn id="1" xr3:uid="{2E5ECDAC-D973-408C-B8AA-142826AE3CD8}" name="ID" dataDxfId="495"/>
    <tableColumn id="2" xr3:uid="{1FBF552B-507F-44CF-AF87-C35C2364E1A3}" name="Date Acquired" dataDxfId="494"/>
    <tableColumn id="3" xr3:uid="{254E2600-7052-4D0B-99DD-8423DD238DBC}" name="Date Distributed" dataDxfId="493" dataCellStyle="Currency">
      <calculatedColumnFormula>_xlfn.XLOOKUP(Table5[[#This Row],[Serial '#]],Table10[Serial '#],Table10[Date],"",,)</calculatedColumnFormula>
    </tableColumn>
    <tableColumn id="26" xr3:uid="{BCA8501B-E7FF-4465-B0A5-2E2AB357CC3A}" name="Sold Same Month" dataDxfId="492" dataCellStyle="Currency">
      <calculatedColumnFormula>IF(Table5[[#This Row],[Date Distributed]]="","",IF(MONTH(Table5[[#This Row],[Date Distributed]])&amp;YEAR(Table5[[#This Row],[Date Distributed]])=MONTH(Table5[[#This Row],[Date Acquired]])&amp;YEAR(Table5[[#This Row],[Date Acquired]]),"Yes","No"))</calculatedColumnFormula>
    </tableColumn>
    <tableColumn id="20" xr3:uid="{BC627337-276E-4074-853C-27FBCBD363AA}" name="Status" dataDxfId="491" dataCellStyle="Currency">
      <calculatedColumnFormula>IF(Table5[[#This Row],[Date Distributed]]="","In Stock","Distributed")</calculatedColumnFormula>
    </tableColumn>
    <tableColumn id="4" xr3:uid="{899DBE29-6F81-41C0-AE3A-7AC87F2FCD7D}" name="Purchaser" dataDxfId="490"/>
    <tableColumn id="25" xr3:uid="{BE937B7C-8C7B-46FE-BCF5-75D4848552C9}" name="Supplier" dataDxfId="489"/>
    <tableColumn id="5" xr3:uid="{8296EB3B-CE60-4769-B47B-579B35F7048B}" name="Invoice #" dataDxfId="488"/>
    <tableColumn id="6" xr3:uid="{5502B428-5943-452A-A950-8F4F52F83DA4}" name="Sales Order #" dataDxfId="487"/>
    <tableColumn id="7" xr3:uid="{87469BB6-090D-4A1D-9C7E-95490089FEEA}" name="Serial #" dataDxfId="486"/>
    <tableColumn id="8" xr3:uid="{542ED9E6-57BE-4DA7-A682-F7CF3F0709FA}" name="Item #" dataDxfId="485"/>
    <tableColumn id="9" xr3:uid="{7CA57070-D88C-433F-8285-AE0E06604A93}" name="Game Name" dataDxfId="484">
      <calculatedColumnFormula>_xlfn.XLOOKUP(Table5[[#This Row],[Item '#]],Ticket_Forms[Form Number],Ticket_Forms[Game Name],"",,)</calculatedColumnFormula>
    </tableColumn>
    <tableColumn id="10" xr3:uid="{5EBA2980-B4AC-40D9-8D5C-B2209CCDB439}" name="Game Price" dataDxfId="483"/>
    <tableColumn id="11" xr3:uid="{F41B0FA6-805E-4AC7-B946-F91AF8F93DC7}" name="Ticket Count" dataDxfId="482">
      <calculatedColumnFormula>LOOKUP(Table5[[#This Row],[Item '#]],Ticket_Forms[Form Number],Ticket_Forms[Ticket Count])</calculatedColumnFormula>
    </tableColumn>
    <tableColumn id="12" xr3:uid="{8535199A-52F2-4CED-99CB-E749A95E4F1E}" name="Ticket Value" dataDxfId="481" dataCellStyle="Currency">
      <calculatedColumnFormula>LOOKUP(Table5[[#This Row],[Item '#]],Ticket_Forms[Form Number],Ticket_Forms[Ticket Value])</calculatedColumnFormula>
    </tableColumn>
    <tableColumn id="13" xr3:uid="{198CDFFF-AF60-464A-BE81-7646947CCAE5}" name="Revenue" dataDxfId="480" dataCellStyle="Currency">
      <calculatedColumnFormula>LOOKUP(Table5[[#This Row],[Item '#]],Ticket_Forms[Form Number],Ticket_Forms[Revenue])</calculatedColumnFormula>
    </tableColumn>
    <tableColumn id="14" xr3:uid="{5FBFB54E-5834-4555-8718-F8A9704E4A07}" name="Ideal Profit" dataDxfId="479" dataCellStyle="Currency">
      <calculatedColumnFormula>LOOKUP(Table5[[#This Row],[Item '#]],Ticket_Forms[Form Number],Ticket_Forms[Ideal Profit])</calculatedColumnFormula>
    </tableColumn>
    <tableColumn id="18" xr3:uid="{FAE6CB18-A5A8-4DFB-AF7D-58D54F25F406}" name="Prizes Paid" dataDxfId="478" dataCellStyle="Currency">
      <calculatedColumnFormula>LOOKUP(Table5[[#This Row],[Item '#]],Ticket_Forms[Form Number],Ticket_Forms[Prizes])</calculatedColumnFormula>
    </tableColumn>
    <tableColumn id="15" xr3:uid="{BBB5FC2E-2A29-49C6-B50E-2094D32292F2}" name="Location Rent" dataDxfId="477" dataCellStyle="Currency">
      <calculatedColumnFormula>LOOKUP(Table5[[#This Row],[Item '#]],Ticket_Forms[Form Number],Ticket_Forms[Location Rent])</calculatedColumnFormula>
    </tableColumn>
    <tableColumn id="17" xr3:uid="{2FAC6F50-36CA-4D91-B7F3-C580A8F46340}" name="Last Sale" dataDxfId="476" dataCellStyle="Currency">
      <calculatedColumnFormula>LOOKUP(Table5[[#This Row],[Item '#]],Ticket_Forms[Form Number],Ticket_Forms[Last Sale])</calculatedColumnFormula>
    </tableColumn>
    <tableColumn id="16" xr3:uid="{661FB002-8E64-4DA0-A8B6-5388C13E4A38}" name="Initial Supply Stock Owner" dataDxfId="475" dataCellStyle="Currency"/>
    <tableColumn id="19" xr3:uid="{0ADB4100-F271-494F-8418-3697FC0DBC0E}" name="Transfer Date" dataDxfId="474" dataCellStyle="Currency">
      <calculatedColumnFormula>Table5[[#This Row],[Date Distributed]]</calculatedColumnFormula>
    </tableColumn>
    <tableColumn id="23" xr3:uid="{C09764E9-77DF-4D34-BC36-28BDA99ECD67}" name="Charity Distributed For" dataDxfId="473">
      <calculatedColumnFormula>_xlfn.XLOOKUP(Table5[[#This Row],[Serial '#]],Table10[Serial '#],Table10[Charity Association],"",,)</calculatedColumnFormula>
    </tableColumn>
    <tableColumn id="24" xr3:uid="{603BE4F9-10C9-4250-BC8B-A8C89708AE46}" name="SMAC-D Sale Invoice #" dataDxfId="472"/>
    <tableColumn id="22" xr3:uid="{8DAD52CF-DBB1-4AF3-8D1F-27CD92F5AAE7}" name="Sale Date" dataDxfId="471"/>
    <tableColumn id="21" xr3:uid="{701D868B-766D-497D-9C2F-0C2D73653746}" name="New Supply Stock Owner" dataDxfId="470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205EAAA-EE6E-4D20-880D-97C679D63F29}" name="Table10" displayName="Table10" ref="A2:AB1227" totalsRowShown="0" headerRowDxfId="469" dataDxfId="468">
  <autoFilter ref="A2:AB1227" xr:uid="{6205EAAA-EE6E-4D20-880D-97C679D63F29}"/>
  <tableColumns count="28">
    <tableColumn id="1" xr3:uid="{C6C3F0DD-3D07-4E28-B1B6-586F884D1F75}" name="ID" dataDxfId="467"/>
    <tableColumn id="2" xr3:uid="{4196A40A-5DC2-4A40-B888-6FFBD2BA17AE}" name="Status" dataDxfId="466">
      <calculatedColumnFormula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calculatedColumnFormula>
    </tableColumn>
    <tableColumn id="3" xr3:uid="{720DBF5B-86E9-4629-A5E5-6BCEA1466B49}" name="Delivery #" dataDxfId="465"/>
    <tableColumn id="4" xr3:uid="{DCDFBD3F-E2D2-414C-93D7-489D2355DD82}" name="Date" dataDxfId="464"/>
    <tableColumn id="5" xr3:uid="{017F71C7-EB49-40D1-869A-7E0FE56D0BB1}" name="Location Name" dataDxfId="463"/>
    <tableColumn id="28" xr3:uid="{51F27469-B9DE-4301-A416-02143E236811}" name="Legal Name" dataDxfId="462">
      <calculatedColumnFormula>_xlfn.XLOOKUP(Table10[[#This Row],[Location Name]],IBTP_Locations[Location Name],IBTP_Locations[Payee Name],"",,)</calculatedColumnFormula>
    </tableColumn>
    <tableColumn id="6" xr3:uid="{EAD5A3B3-9F85-48B5-8455-25FBC67D4935}" name="Charity Association" dataDxfId="461"/>
    <tableColumn id="7" xr3:uid="{2248B961-0018-497B-8EFC-D8534A3110A1}" name="Sales Rep" dataDxfId="460">
      <calculatedColumnFormula>_xlfn.XLOOKUP(Table10[[#This Row],[Location Name]],IBTP_Locations[Location Name],IBTP_Locations[Sales Rep],,,)</calculatedColumnFormula>
    </tableColumn>
    <tableColumn id="8" xr3:uid="{99F3FEA3-3780-47ED-A50B-41765538BC41}" name="Marketing Rep" dataDxfId="459">
      <calculatedColumnFormula>_xlfn.XLOOKUP(Table10[[#This Row],[Location Name]],IBTP_Locations[Location Name],IBTP_Locations[Marketing Rep],,,)</calculatedColumnFormula>
    </tableColumn>
    <tableColumn id="20" xr3:uid="{A7BA26EE-D2AC-41D1-B2EA-071F87ABC395}" name="Rep Commission" dataDxfId="458">
      <calculatedColumnFormula>ROUNDDOWN(IF(Table10[[#This Row],[Marketing Rep]]=0,0,_xlfn.XLOOKUP(Table10[[#This Row],[Marketing Rep]],Table12[Name],Table12[Commission %]))*Table10[[#This Row],[Ticket Count]],2)</calculatedColumnFormula>
    </tableColumn>
    <tableColumn id="9" xr3:uid="{B282C15B-AFC2-44F3-83F8-E6F8E0CD04A5}" name="Serial #" dataDxfId="457"/>
    <tableColumn id="23" xr3:uid="{89E8FC7C-4444-4802-8513-0A71A6A8909E}" name="Supplier" dataDxfId="456">
      <calculatedColumnFormula>_xlfn.XLOOKUP(Table10[[#This Row],[Serial '#]],Table5[Serial '#],Table5[Supplier],,,)</calculatedColumnFormula>
    </tableColumn>
    <tableColumn id="10" xr3:uid="{1CA1A830-D3B1-41B6-B285-7FC3F22363C4}" name="Game Name" dataDxfId="455"/>
    <tableColumn id="11" xr3:uid="{3F31C0B3-AEA2-4EBE-8A01-1299D3ABF338}" name="Ticket Count" dataDxfId="454" dataCellStyle="Comma"/>
    <tableColumn id="24" xr3:uid="{D36D4C53-5345-4E5A-A041-A993BF0EA6B3}" name="Ticket Value" dataDxfId="453" dataCellStyle="Comma"/>
    <tableColumn id="12" xr3:uid="{3E720287-A596-49AF-B24A-72E5A095C7B2}" name="Total Revenue" dataDxfId="452"/>
    <tableColumn id="13" xr3:uid="{0CD6A762-7745-4926-A928-D4324DBD2272}" name="Prizes Paid" dataDxfId="451"/>
    <tableColumn id="14" xr3:uid="{C5E0DB38-49C1-482C-A514-2979A15B7260}" name="Profit" dataDxfId="450"/>
    <tableColumn id="15" xr3:uid="{B9C1AF05-C3EC-4D6D-92BB-8A007F3EC7D0}" name="Rent" dataDxfId="449"/>
    <tableColumn id="25" xr3:uid="{6723E407-B731-43E0-9044-2DA6114831C7}" name="Billing Style" dataDxfId="448">
      <calculatedColumnFormula>_xlfn.XLOOKUP(Table10[[#This Row],[Charity Association]],Table14[Charity Name],Table14[Billing Style],,,)</calculatedColumnFormula>
    </tableColumn>
    <tableColumn id="27" xr3:uid="{2A1A36E7-25AA-4551-A2A6-9022B40BD423}" name="Total Billable" dataDxfId="447"/>
    <tableColumn id="26" xr3:uid="{779B505D-C8F2-4F41-BB38-C617FA391ED2}" name="Ticket Supply Cost" dataDxfId="446"/>
    <tableColumn id="21" xr3:uid="{713CB6F6-B3C4-4012-A3A4-D48135394504}" name="SMAC Service Fee" dataDxfId="445"/>
    <tableColumn id="22" xr3:uid="{A102EEDF-25F3-4783-86F9-4A0411401979}" name="SMAC Admin Fee" dataDxfId="444"/>
    <tableColumn id="16" xr3:uid="{3E6E2381-9D7D-4068-A863-3C78A2DCADFC}" name="Location Check #" dataDxfId="443"/>
    <tableColumn id="17" xr3:uid="{3811DAC8-5A74-4053-BC77-C618D3B30F1E}" name="Reimbursement Check #" dataDxfId="442"/>
    <tableColumn id="18" xr3:uid="{C63D6F13-3B0B-4C63-A852-CBC2151DF9C4}" name="Envelope #" dataDxfId="441"/>
    <tableColumn id="19" xr3:uid="{DBFAD829-9A97-4A2A-ACE6-F3B96D0E3372}" name="Reimbursement Sent" dataDxfId="440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F4C9DA55-8C33-4947-A01D-BC143989CB4B}" name="Table12" displayName="Table12" ref="A2:E7" totalsRowShown="0" headerRowDxfId="429" dataDxfId="428">
  <autoFilter ref="A2:E7" xr:uid="{F4C9DA55-8C33-4947-A01D-BC143989CB4B}"/>
  <tableColumns count="5">
    <tableColumn id="1" xr3:uid="{9301A77E-DE97-4AEB-91B5-76577A1FC629}" name="ID" dataDxfId="427"/>
    <tableColumn id="2" xr3:uid="{891683EA-09F6-4720-9851-8AA04E1FC6A8}" name="Name" dataDxfId="426"/>
    <tableColumn id="3" xr3:uid="{EC7EE27E-7902-4DF1-B6AA-A5DB97C9F0EC}" name="Commission %" dataDxfId="425" dataCellStyle="Percent"/>
    <tableColumn id="4" xr3:uid="{9BBACE6D-9630-44DF-84A6-CE339DF065AE}" name="Charity Added %" dataDxfId="424" dataCellStyle="Percent"/>
    <tableColumn id="5" xr3:uid="{BFB41AA8-A2D8-4F09-ACFC-751901A5C21A}" name="Charity Paying" dataDxfId="423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19803A2F-638F-4FE0-8B4A-505EE3641B46}" name="Table1417" displayName="Table1417" ref="A2:G12" totalsRowShown="0" headerRowDxfId="247" dataDxfId="246">
  <autoFilter ref="A2:G12" xr:uid="{19803A2F-638F-4FE0-8B4A-505EE3641B46}"/>
  <tableColumns count="7">
    <tableColumn id="1" xr3:uid="{3005AC32-5B8B-4B31-9A45-5DDF1411F9A0}" name="ID" dataDxfId="245"/>
    <tableColumn id="11" xr3:uid="{6F7605CE-0017-495B-A9EF-2E4B1CA46107}" name="Vendor" dataDxfId="244"/>
    <tableColumn id="3" xr3:uid="{B98232B2-43AD-4CD9-8E79-33EAB8412E93}" name="Billing Style" dataDxfId="243"/>
    <tableColumn id="12" xr3:uid="{65AE3557-7496-43CD-877E-8F01D9C3375E}" name="Ticket Value" dataDxfId="242"/>
    <tableColumn id="6" xr3:uid="{97ABFD14-163C-410F-A30B-3FA25F064371}" name="Flat Rates" dataDxfId="241"/>
    <tableColumn id="4" xr3:uid="{28D96DA4-4E8C-4492-955E-A7115E6A3A89}" name="% - Ideal Profit" dataDxfId="240"/>
    <tableColumn id="5" xr3:uid="{B2FFE80A-D0ED-4689-A38B-7F4A5352F47A}" name="% - Admin 1% Revenue" dataDxfId="239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3F498697-56B9-4CD0-8D2F-C8051E30FE37}" name="Table19" displayName="Table19" ref="A2:B13" totalsRowShown="0">
  <autoFilter ref="A2:B13" xr:uid="{3F498697-56B9-4CD0-8D2F-C8051E30FE37}"/>
  <tableColumns count="2">
    <tableColumn id="1" xr3:uid="{D0BBF7FF-EB22-4A31-83DC-DEEA81EA2C85}" name="ID"/>
    <tableColumn id="2" xr3:uid="{B6E64F19-EF5D-442C-B7F0-46CCC84FF8CF}" name="Name" dataDxfId="238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E238536B-E64D-4529-A8EF-885A96481252}" name="Table14" displayName="Table14" ref="A2:C12" totalsRowShown="0" headerRowDxfId="237" dataDxfId="236">
  <autoFilter ref="A2:C12" xr:uid="{E238536B-E64D-4529-A8EF-885A96481252}"/>
  <tableColumns count="3">
    <tableColumn id="1" xr3:uid="{57A1BF24-4F11-4832-B59D-D3DD8F3EEA79}" name="ID" dataDxfId="235"/>
    <tableColumn id="2" xr3:uid="{D10C9893-354A-4D4D-AD64-7E1D1EE644A3}" name="Charity Name" dataDxfId="234"/>
    <tableColumn id="3" xr3:uid="{D3A244B2-E3C1-4ECC-93F7-D8322B04D458}" name="Billing Style" dataDxfId="233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B79E016-4F0F-4E39-BC03-B3DFD41D58B7}" name="InvoiceDetails" displayName="InvoiceDetails" ref="B11:C23" headerRowCellStyle="Heading 4">
  <autoFilter ref="B11:C23" xr:uid="{CB79E016-4F0F-4E39-BC03-B3DFD41D58B7}"/>
  <tableColumns count="2">
    <tableColumn id="1" xr3:uid="{8F49F64E-8214-4363-8DB4-E38E6227E53E}" name="Details" totalsRowLabel="Total" dataDxfId="220" dataCellStyle="Normal"/>
    <tableColumn id="2" xr3:uid="{09AEAF75-391F-4E1D-83BC-BAF3B7ACBE78}" name="AMOUNT" totalsRowFunction="sum" dataDxfId="219" dataCellStyle="Currency"/>
  </tableColumns>
  <tableStyleInfo name="Invoice" showFirstColumn="0" showLastColumn="1" showRowStripes="1" showColumnStripes="0"/>
  <extLst>
    <ext xmlns:x14="http://schemas.microsoft.com/office/spreadsheetml/2009/9/main" uri="{504A1905-F514-4f6f-8877-14C23A59335A}">
      <x14:table altTextSummary="Invoice Detail table for information about invoice items including a description of each invoice item and its amount"/>
    </ext>
  </extLst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13B507E0-8C79-4D72-8D07-D116E6B2193C}" name="Table20" displayName="Table20" ref="A2:I9" totalsRowShown="0">
  <autoFilter ref="A2:I9" xr:uid="{13B507E0-8C79-4D72-8D07-D116E6B2193C}"/>
  <tableColumns count="9">
    <tableColumn id="1" xr3:uid="{09FD7C5D-A7A3-4339-9F6F-A3B6DEEAE2CF}" name="Serial Number"/>
    <tableColumn id="2" xr3:uid="{D2355976-F75D-4D58-ACE4-863F7BEF5402}" name="Owner"/>
    <tableColumn id="3" xr3:uid="{F740BACE-5B57-432F-B08C-78D1FD955149}" name="Prepaid Stock" dataDxfId="42">
      <calculatedColumnFormula>_xlfn.XLOOKUP(Table20[[#This Row],[Serial Number]],Table5[Serial '#],Table5[Game Price])</calculatedColumnFormula>
    </tableColumn>
    <tableColumn id="6" xr3:uid="{05A1F18B-6948-42E1-B713-7AD748CDAFAE}" name="Supplier" dataDxfId="41">
      <calculatedColumnFormula>_xlfn.XLOOKUP(Table20[[#This Row],[Serial Number]],Table5[Serial '#],Table5[Supplier],,,)</calculatedColumnFormula>
    </tableColumn>
    <tableColumn id="7" xr3:uid="{617ED697-2144-4191-A0B8-67C1F770D660}" name="Ticket Count" dataDxfId="40">
      <calculatedColumnFormula>_xlfn.XLOOKUP(Table20[[#This Row],[Serial Number]],Table5[Serial '#],Table5[Ticket Count],,,)</calculatedColumnFormula>
    </tableColumn>
    <tableColumn id="8" xr3:uid="{C3F4AF25-DF42-4519-AB48-74E5F8693921}" name="Ticket Value" dataDxfId="39">
      <calculatedColumnFormula>_xlfn.XLOOKUP(Table20[[#This Row],[Serial Number]],Table5[Serial '#],Table5[Ticket Value],,,)</calculatedColumnFormula>
    </tableColumn>
    <tableColumn id="9" xr3:uid="{AF0FA708-A527-4557-B875-21FA6B9503FA}" name="Flat Rate/Ticket" dataDxfId="38">
      <calculatedColumnFormula array="1">_xlfn.XLOOKUP(Table20[[#This Row],[Supplier]]&amp;Table20[[#This Row],[Ticket Value]],Table1417[Vendor]&amp;Table1417[Ticket Value],Table1417[Flat Rates])</calculatedColumnFormula>
    </tableColumn>
    <tableColumn id="4" xr3:uid="{4F3AECA9-0888-4352-B247-5E7FCC4696F4}" name="Delivered Flat Rate" dataDxfId="37">
      <calculatedColumnFormula array="1">_xlfn.XLOOKUP(Table20[[#This Row],[Serial Number]],Table5[Serial '#],(Table5[Ticket Count]*0.07),"",,)</calculatedColumnFormula>
    </tableColumn>
    <tableColumn id="5" xr3:uid="{0DA586A0-9A3F-4D0A-B096-65A2D403E155}" name="Service Fee Owed" dataDxfId="36">
      <calculatedColumnFormula>Table20[[#This Row],[Delivered Flat Rate]]-Table20[[#This Row],[Prepaid Stock]]</calculatedColumnFormula>
    </tableColumn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D7549B2-01B3-4C0B-AD6A-CF95BB004BC7}" name="Table17" displayName="Table17" ref="A2:B4" totalsRowShown="0">
  <autoFilter ref="A2:B4" xr:uid="{1D7549B2-01B3-4C0B-AD6A-CF95BB004BC7}"/>
  <tableColumns count="2">
    <tableColumn id="1" xr3:uid="{DBE3472B-42A5-45AB-ADA6-3FF4F5E0A392}" name="ID"/>
    <tableColumn id="2" xr3:uid="{293498A6-02DA-458A-9139-E608EC8BAA7B}" name="Manufacturer Name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2316DC53-D9AA-4614-AC6B-84209A746596}" name="Table18" displayName="Table18" ref="A2:L97" totalsRowShown="0" headerRowDxfId="35" dataDxfId="34">
  <autoFilter ref="A2:L97" xr:uid="{2316DC53-D9AA-4614-AC6B-84209A746596}"/>
  <tableColumns count="12">
    <tableColumn id="1" xr3:uid="{E1AEA6B3-FA86-48CA-B45D-3BF644721FA1}" name="ID" dataDxfId="33"/>
    <tableColumn id="12" xr3:uid="{704C429A-F3C5-4C0A-9A27-8B3098AA0FBA}" name="Serial No.2" dataDxfId="32"/>
    <tableColumn id="2" xr3:uid="{381C6306-FA17-40A8-9CEF-38D803AABCC2}" name="Purchase Date" dataDxfId="31"/>
    <tableColumn id="3" xr3:uid="{CF766076-347B-4B02-AC3E-BFBC5904ECF8}" name="Vendor Name" dataDxfId="30"/>
    <tableColumn id="4" xr3:uid="{FCE79F48-7ADC-4FF6-BA92-F4215D81D6E3}" name="Invoice Number" dataDxfId="29"/>
    <tableColumn id="5" xr3:uid="{6937CF91-937A-4240-A67D-E615C0959BE3}" name="Machine Price" dataDxfId="28"/>
    <tableColumn id="6" xr3:uid="{6C04D920-1604-4998-9171-F293BB28B8BF}" name="Base Price" dataDxfId="27"/>
    <tableColumn id="7" xr3:uid="{5F06EADA-23B8-4AA5-89B5-D8E205A59697}" name="Manufacturer" dataDxfId="26"/>
    <tableColumn id="8" xr3:uid="{12A50661-4F75-494A-A9EC-474BB204B4E5}" name="Model" dataDxfId="25"/>
    <tableColumn id="9" xr3:uid="{0F1123C3-8B5D-452B-8323-B44CE3930CE0}" name="Owner" dataDxfId="24"/>
    <tableColumn id="10" xr3:uid="{9AD525C6-6D16-498F-AF4A-F8E3CCB9463B}" name="Location Charity Association" dataDxfId="23">
      <calculatedColumnFormula>_xlfn.XLOOKUP(Table18[[#This Row],[Current Location]],IBTP_Locations[Location Name],IBTP_Locations[Charity Association],"Warehouse",,)</calculatedColumnFormula>
    </tableColumn>
    <tableColumn id="11" xr3:uid="{6C051E26-D5F2-43DC-B305-6391EB7E6C76}" name="Current Location" dataDxfId="22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0C123F4-65C1-451B-9A0C-873E3CB7488F}" name="Table8" displayName="Table8" ref="A2:B4" totalsRowShown="0" headerRowDxfId="21" dataDxfId="20">
  <autoFilter ref="A2:B4" xr:uid="{F0C123F4-65C1-451B-9A0C-873E3CB7488F}"/>
  <tableColumns count="2">
    <tableColumn id="1" xr3:uid="{813A800C-C2E6-4675-9A1E-A0B92EBF8DCC}" name="ID" dataDxfId="19"/>
    <tableColumn id="2" xr3:uid="{5857EC72-67C4-4BA9-B356-9369118CC982}" name="Employee Name" dataDxfId="18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9E26C01-853F-4551-8812-A2A45C816749}" name="Table2" displayName="Table2" ref="A1:B5" totalsRowShown="0" headerRowDxfId="17" dataDxfId="16">
  <autoFilter ref="A1:B5" xr:uid="{49E26C01-853F-4551-8812-A2A45C816749}"/>
  <tableColumns count="2">
    <tableColumn id="1" xr3:uid="{966ED66A-4834-4E3C-BA88-DC93BBABED35}" name="ID" dataDxfId="15"/>
    <tableColumn id="2" xr3:uid="{DB617064-F6E2-4A38-830F-B9A90162CC08}" name="Name" dataDxfId="14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DB9C759-F864-4F19-B460-FCE70AE276A7}" name="Table212" displayName="Table212" ref="A1:B6" totalsRowShown="0" headerRowDxfId="13" dataDxfId="12">
  <autoFilter ref="A1:B6" xr:uid="{CDB9C759-F864-4F19-B460-FCE70AE276A7}"/>
  <tableColumns count="2">
    <tableColumn id="1" xr3:uid="{21F9857D-832C-45EE-AAFA-EFF2D4F81F61}" name="ID" dataDxfId="11"/>
    <tableColumn id="2" xr3:uid="{625AC7D0-7A81-40B1-A47F-4ED8EFEF8D3E}" name="Name" dataDxfId="10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A4A7C938-3F6C-4F5B-B3A1-CA99E1BFCEDC}" name="Table1316" displayName="Table1316" ref="A2:B4" totalsRowShown="0" headerRowDxfId="9" dataDxfId="8">
  <autoFilter ref="A2:B4" xr:uid="{A4A7C938-3F6C-4F5B-B3A1-CA99E1BFCEDC}"/>
  <tableColumns count="2">
    <tableColumn id="1" xr3:uid="{ED65B21A-7E4F-492B-A19E-0B2F30873A8E}" name="ID" dataDxfId="7"/>
    <tableColumn id="2" xr3:uid="{2223C09B-9732-4A6E-A0D5-F79C4E337393}" name="Style Name " dataDxfId="6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77D625BA-A00E-4910-B3F1-88132412C4DF}" name="Table13" displayName="Table13" ref="A2:B4" totalsRowShown="0" headerRowDxfId="5" dataDxfId="4">
  <autoFilter ref="A2:B4" xr:uid="{77D625BA-A00E-4910-B3F1-88132412C4DF}"/>
  <tableColumns count="2">
    <tableColumn id="1" xr3:uid="{4E7A3CFE-F204-4689-80B7-A147766E78BE}" name="ID" dataDxfId="3"/>
    <tableColumn id="2" xr3:uid="{140899EB-6B24-4A41-8A47-1396108D542D}" name="Style Name 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I12"/>
  <sheetViews>
    <sheetView workbookViewId="0">
      <selection activeCell="C26" sqref="C26"/>
    </sheetView>
  </sheetViews>
  <sheetFormatPr defaultColWidth="9.1328125" defaultRowHeight="13.5" x14ac:dyDescent="0.35"/>
  <cols>
    <col min="1" max="2" width="9.1328125" style="3"/>
    <col min="3" max="3" width="38.59765625" style="3" bestFit="1" customWidth="1"/>
    <col min="4" max="4" width="17.86328125" style="3" bestFit="1" customWidth="1"/>
    <col min="5" max="5" width="29.3984375" style="3" bestFit="1" customWidth="1"/>
    <col min="6" max="6" width="15" style="3" bestFit="1" customWidth="1"/>
    <col min="7" max="7" width="9.1328125" style="3"/>
    <col min="8" max="8" width="12.265625" style="3" bestFit="1" customWidth="1"/>
    <col min="9" max="9" width="16.59765625" style="3" bestFit="1" customWidth="1"/>
    <col min="10" max="16384" width="9.1328125" style="3"/>
  </cols>
  <sheetData>
    <row r="1" spans="1:9" ht="20.65" x14ac:dyDescent="0.6">
      <c r="A1" s="4" t="s">
        <v>0</v>
      </c>
    </row>
    <row r="2" spans="1:9" x14ac:dyDescent="0.35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58</v>
      </c>
    </row>
    <row r="3" spans="1:9" x14ac:dyDescent="0.35">
      <c r="A3" s="3">
        <v>1</v>
      </c>
      <c r="B3" s="3" t="s">
        <v>9</v>
      </c>
      <c r="C3" s="3" t="s">
        <v>19</v>
      </c>
      <c r="D3" s="3" t="s">
        <v>30</v>
      </c>
      <c r="E3" s="3" t="s">
        <v>35</v>
      </c>
      <c r="F3" s="3" t="s">
        <v>44</v>
      </c>
      <c r="G3" s="3" t="s">
        <v>53</v>
      </c>
      <c r="H3" s="3">
        <v>44011</v>
      </c>
      <c r="I3" s="3" t="s">
        <v>302</v>
      </c>
    </row>
    <row r="4" spans="1:9" x14ac:dyDescent="0.35">
      <c r="A4" s="3">
        <v>2</v>
      </c>
      <c r="B4" s="3" t="s">
        <v>16</v>
      </c>
      <c r="C4" s="3" t="s">
        <v>26</v>
      </c>
      <c r="D4" s="3" t="s">
        <v>34</v>
      </c>
      <c r="E4" s="3" t="s">
        <v>41</v>
      </c>
      <c r="F4" s="3" t="s">
        <v>50</v>
      </c>
      <c r="G4" s="3" t="s">
        <v>53</v>
      </c>
      <c r="H4" s="3">
        <v>44023</v>
      </c>
      <c r="I4" s="3" t="s">
        <v>56</v>
      </c>
    </row>
    <row r="5" spans="1:9" x14ac:dyDescent="0.35">
      <c r="A5" s="3">
        <v>3</v>
      </c>
      <c r="B5" s="3" t="s">
        <v>13</v>
      </c>
      <c r="C5" s="3" t="s">
        <v>23</v>
      </c>
      <c r="D5" s="3" t="s">
        <v>33</v>
      </c>
      <c r="E5" s="3" t="s">
        <v>39</v>
      </c>
      <c r="F5" s="3" t="s">
        <v>48</v>
      </c>
      <c r="G5" s="3" t="s">
        <v>53</v>
      </c>
      <c r="H5" s="3">
        <v>44113</v>
      </c>
      <c r="I5" s="3" t="s">
        <v>56</v>
      </c>
    </row>
    <row r="6" spans="1:9" x14ac:dyDescent="0.35">
      <c r="A6" s="3">
        <v>4</v>
      </c>
      <c r="B6" s="3" t="s">
        <v>17</v>
      </c>
      <c r="C6" s="3" t="s">
        <v>27</v>
      </c>
      <c r="D6" s="3" t="s">
        <v>33</v>
      </c>
      <c r="E6" s="3" t="s">
        <v>42</v>
      </c>
      <c r="F6" s="3" t="s">
        <v>51</v>
      </c>
      <c r="G6" s="3" t="s">
        <v>53</v>
      </c>
      <c r="H6" s="3">
        <v>44136</v>
      </c>
      <c r="I6" s="3" t="s">
        <v>56</v>
      </c>
    </row>
    <row r="7" spans="1:9" x14ac:dyDescent="0.35">
      <c r="A7" s="3">
        <v>5</v>
      </c>
      <c r="B7" s="3" t="s">
        <v>14</v>
      </c>
      <c r="C7" s="3" t="s">
        <v>24</v>
      </c>
      <c r="D7" s="3" t="s">
        <v>33</v>
      </c>
      <c r="E7" s="3" t="s">
        <v>40</v>
      </c>
      <c r="F7" s="3" t="s">
        <v>49</v>
      </c>
      <c r="G7" s="3" t="s">
        <v>53</v>
      </c>
      <c r="H7" s="3">
        <v>44134</v>
      </c>
      <c r="I7" s="3" t="s">
        <v>56</v>
      </c>
    </row>
    <row r="8" spans="1:9" x14ac:dyDescent="0.35">
      <c r="A8" s="3">
        <v>6</v>
      </c>
      <c r="B8" s="3" t="s">
        <v>10</v>
      </c>
      <c r="C8" s="3" t="s">
        <v>20</v>
      </c>
      <c r="D8" s="3" t="s">
        <v>31</v>
      </c>
      <c r="E8" s="3" t="s">
        <v>36</v>
      </c>
      <c r="F8" s="3" t="s">
        <v>46</v>
      </c>
      <c r="G8" s="3" t="s">
        <v>53</v>
      </c>
      <c r="H8" s="3">
        <v>44094</v>
      </c>
      <c r="I8" s="3" t="s">
        <v>56</v>
      </c>
    </row>
    <row r="9" spans="1:9" x14ac:dyDescent="0.35">
      <c r="A9" s="3">
        <v>7</v>
      </c>
      <c r="B9" s="3" t="s">
        <v>11</v>
      </c>
      <c r="C9" s="3" t="s">
        <v>21</v>
      </c>
      <c r="D9" s="3" t="s">
        <v>32</v>
      </c>
      <c r="E9" s="3" t="s">
        <v>37</v>
      </c>
      <c r="F9" s="3" t="s">
        <v>47</v>
      </c>
      <c r="G9" s="3" t="s">
        <v>53</v>
      </c>
      <c r="H9" s="3">
        <v>44256</v>
      </c>
      <c r="I9" s="3" t="s">
        <v>56</v>
      </c>
    </row>
    <row r="10" spans="1:9" x14ac:dyDescent="0.35">
      <c r="A10" s="3">
        <v>8</v>
      </c>
      <c r="B10" s="3" t="s">
        <v>12</v>
      </c>
      <c r="C10" s="3" t="s">
        <v>22</v>
      </c>
      <c r="D10" s="3" t="s">
        <v>30</v>
      </c>
      <c r="E10" s="3" t="s">
        <v>38</v>
      </c>
      <c r="F10" s="3" t="s">
        <v>45</v>
      </c>
      <c r="G10" s="3" t="s">
        <v>53</v>
      </c>
      <c r="H10" s="3">
        <v>44039</v>
      </c>
      <c r="I10" s="3" t="s">
        <v>57</v>
      </c>
    </row>
    <row r="11" spans="1:9" x14ac:dyDescent="0.35">
      <c r="A11" s="3">
        <v>9</v>
      </c>
      <c r="B11" s="3" t="s">
        <v>15</v>
      </c>
      <c r="C11" s="3" t="s">
        <v>25</v>
      </c>
      <c r="D11" s="3" t="s">
        <v>33</v>
      </c>
      <c r="G11" s="3" t="s">
        <v>53</v>
      </c>
      <c r="I11" s="3" t="s">
        <v>57</v>
      </c>
    </row>
    <row r="12" spans="1:9" x14ac:dyDescent="0.35">
      <c r="A12" s="3">
        <v>10</v>
      </c>
      <c r="B12" s="3" t="s">
        <v>18</v>
      </c>
      <c r="C12" s="3" t="s">
        <v>28</v>
      </c>
      <c r="D12" s="3" t="s">
        <v>31</v>
      </c>
      <c r="E12" s="3" t="s">
        <v>43</v>
      </c>
      <c r="F12" s="3" t="s">
        <v>52</v>
      </c>
      <c r="G12" s="3" t="s">
        <v>53</v>
      </c>
      <c r="H12" s="3">
        <v>44060</v>
      </c>
      <c r="I12" s="3" t="s">
        <v>56</v>
      </c>
    </row>
  </sheetData>
  <hyperlinks>
    <hyperlink ref="A1" location="'Start Page'!A1" display="Back" xr:uid="{00000000-0004-0000-0200-000000000000}"/>
  </hyperlinks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errorStyle="warning" allowBlank="1" showInputMessage="1" xr:uid="{36F9E21B-351C-45B2-AF6E-632A35DE96CD}">
          <x14:formula1>
            <xm:f>'Status Table'!$B$2:$B$5</xm:f>
          </x14:formula1>
          <xm:sqref>I3:I12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000"/>
  </sheetPr>
  <dimension ref="A1:K122"/>
  <sheetViews>
    <sheetView workbookViewId="0">
      <selection activeCell="A27" sqref="A27:XFD27"/>
    </sheetView>
  </sheetViews>
  <sheetFormatPr defaultColWidth="9.1328125" defaultRowHeight="13.5" x14ac:dyDescent="0.35"/>
  <cols>
    <col min="1" max="1" width="8.59765625" style="3" bestFit="1" customWidth="1"/>
    <col min="2" max="2" width="30.59765625" style="3" bestFit="1" customWidth="1"/>
    <col min="3" max="3" width="30.59765625" style="3" customWidth="1"/>
    <col min="4" max="4" width="41.1328125" style="3" bestFit="1" customWidth="1"/>
    <col min="5" max="5" width="25" style="3" bestFit="1" customWidth="1"/>
    <col min="6" max="6" width="20.1328125" style="3" bestFit="1" customWidth="1"/>
    <col min="7" max="7" width="11.3984375" style="3" bestFit="1" customWidth="1"/>
    <col min="8" max="8" width="11.265625" style="3" bestFit="1" customWidth="1"/>
    <col min="9" max="9" width="17.265625" style="3" bestFit="1" customWidth="1"/>
    <col min="10" max="10" width="13.73046875" style="3" bestFit="1" customWidth="1"/>
    <col min="11" max="11" width="20.86328125" style="3" bestFit="1" customWidth="1"/>
    <col min="12" max="16384" width="9.1328125" style="3"/>
  </cols>
  <sheetData>
    <row r="1" spans="1:11" ht="20.65" x14ac:dyDescent="0.6">
      <c r="A1" s="4" t="s">
        <v>0</v>
      </c>
    </row>
    <row r="2" spans="1:11" ht="14.25" x14ac:dyDescent="0.45">
      <c r="A2" s="3" t="s">
        <v>1</v>
      </c>
      <c r="B2" s="1" t="s">
        <v>303</v>
      </c>
      <c r="C2" s="2" t="s">
        <v>3695</v>
      </c>
      <c r="D2" s="2" t="s">
        <v>304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29</v>
      </c>
      <c r="J2" s="30" t="s">
        <v>3654</v>
      </c>
      <c r="K2" s="30" t="s">
        <v>3658</v>
      </c>
    </row>
    <row r="3" spans="1:11" ht="14.25" x14ac:dyDescent="0.45">
      <c r="A3" s="23">
        <v>1</v>
      </c>
      <c r="B3" s="24" t="s">
        <v>70</v>
      </c>
      <c r="C3" s="25"/>
      <c r="D3" s="25" t="s">
        <v>20</v>
      </c>
      <c r="E3" s="25" t="s">
        <v>71</v>
      </c>
      <c r="F3" s="25" t="s">
        <v>52</v>
      </c>
      <c r="G3" s="25" t="s">
        <v>337</v>
      </c>
      <c r="H3" s="25">
        <v>44060</v>
      </c>
      <c r="I3" s="25" t="s">
        <v>56</v>
      </c>
      <c r="J3" s="28" t="s">
        <v>3657</v>
      </c>
      <c r="K3" s="28" t="s">
        <v>3677</v>
      </c>
    </row>
    <row r="4" spans="1:11" ht="14.25" x14ac:dyDescent="0.45">
      <c r="A4" s="23">
        <v>2</v>
      </c>
      <c r="B4" s="24" t="s">
        <v>72</v>
      </c>
      <c r="C4" s="25"/>
      <c r="D4" s="25" t="s">
        <v>73</v>
      </c>
      <c r="E4" s="25" t="s">
        <v>74</v>
      </c>
      <c r="F4" s="25" t="s">
        <v>305</v>
      </c>
      <c r="G4" s="25" t="s">
        <v>337</v>
      </c>
      <c r="H4" s="25">
        <v>44212</v>
      </c>
      <c r="I4" s="25" t="s">
        <v>56</v>
      </c>
      <c r="J4" s="28" t="s">
        <v>3657</v>
      </c>
      <c r="K4" s="25" t="s">
        <v>3676</v>
      </c>
    </row>
    <row r="5" spans="1:11" ht="14.25" x14ac:dyDescent="0.45">
      <c r="A5" s="23">
        <v>3</v>
      </c>
      <c r="B5" s="24" t="s">
        <v>75</v>
      </c>
      <c r="C5" s="25"/>
      <c r="D5" s="25" t="s">
        <v>23</v>
      </c>
      <c r="E5" s="25" t="s">
        <v>76</v>
      </c>
      <c r="F5" s="25" t="s">
        <v>306</v>
      </c>
      <c r="G5" s="25" t="s">
        <v>337</v>
      </c>
      <c r="H5" s="25">
        <v>44105</v>
      </c>
      <c r="I5" s="25" t="s">
        <v>56</v>
      </c>
      <c r="J5" s="28" t="s">
        <v>3657</v>
      </c>
      <c r="K5" s="25" t="s">
        <v>3676</v>
      </c>
    </row>
    <row r="6" spans="1:11" ht="14.25" x14ac:dyDescent="0.45">
      <c r="A6" s="23">
        <v>4</v>
      </c>
      <c r="B6" s="24" t="s">
        <v>77</v>
      </c>
      <c r="C6" s="25"/>
      <c r="D6" s="25" t="s">
        <v>27</v>
      </c>
      <c r="E6" s="25" t="s">
        <v>78</v>
      </c>
      <c r="F6" s="25" t="s">
        <v>307</v>
      </c>
      <c r="G6" s="25" t="s">
        <v>337</v>
      </c>
      <c r="H6" s="25">
        <v>44107</v>
      </c>
      <c r="I6" s="25" t="s">
        <v>56</v>
      </c>
      <c r="J6" s="28" t="s">
        <v>3657</v>
      </c>
      <c r="K6" s="25" t="s">
        <v>3680</v>
      </c>
    </row>
    <row r="7" spans="1:11" ht="14.25" x14ac:dyDescent="0.45">
      <c r="A7" s="23">
        <v>5</v>
      </c>
      <c r="B7" s="24" t="s">
        <v>79</v>
      </c>
      <c r="C7" s="25"/>
      <c r="D7" s="25" t="s">
        <v>20</v>
      </c>
      <c r="E7" s="25" t="s">
        <v>80</v>
      </c>
      <c r="F7" s="25" t="s">
        <v>46</v>
      </c>
      <c r="G7" s="25" t="s">
        <v>337</v>
      </c>
      <c r="H7" s="25">
        <v>44094</v>
      </c>
      <c r="I7" s="25" t="s">
        <v>56</v>
      </c>
      <c r="J7" s="28" t="s">
        <v>3657</v>
      </c>
      <c r="K7" s="25" t="s">
        <v>3677</v>
      </c>
    </row>
    <row r="8" spans="1:11" ht="14.25" x14ac:dyDescent="0.45">
      <c r="A8" s="23">
        <v>6</v>
      </c>
      <c r="B8" s="24" t="s">
        <v>81</v>
      </c>
      <c r="C8" s="25"/>
      <c r="D8" s="25" t="s">
        <v>23</v>
      </c>
      <c r="E8" s="25" t="s">
        <v>82</v>
      </c>
      <c r="F8" s="25" t="s">
        <v>308</v>
      </c>
      <c r="G8" s="25" t="s">
        <v>337</v>
      </c>
      <c r="H8" s="25">
        <v>44070</v>
      </c>
      <c r="I8" s="25" t="s">
        <v>56</v>
      </c>
      <c r="J8" s="28" t="s">
        <v>3657</v>
      </c>
      <c r="K8" s="25" t="s">
        <v>3672</v>
      </c>
    </row>
    <row r="9" spans="1:11" ht="14.25" x14ac:dyDescent="0.45">
      <c r="A9" s="23">
        <v>7</v>
      </c>
      <c r="B9" s="24" t="s">
        <v>83</v>
      </c>
      <c r="C9" s="25"/>
      <c r="D9" s="25" t="s">
        <v>27</v>
      </c>
      <c r="E9" s="25" t="s">
        <v>84</v>
      </c>
      <c r="F9" s="25" t="s">
        <v>309</v>
      </c>
      <c r="G9" s="25" t="s">
        <v>337</v>
      </c>
      <c r="H9" s="25">
        <v>44130</v>
      </c>
      <c r="I9" s="25" t="s">
        <v>56</v>
      </c>
      <c r="J9" s="28" t="s">
        <v>3657</v>
      </c>
      <c r="K9" s="25"/>
    </row>
    <row r="10" spans="1:11" ht="14.25" x14ac:dyDescent="0.45">
      <c r="A10" s="23">
        <v>8</v>
      </c>
      <c r="B10" s="24" t="s">
        <v>85</v>
      </c>
      <c r="C10" s="25"/>
      <c r="D10" s="25" t="s">
        <v>27</v>
      </c>
      <c r="E10" s="25" t="s">
        <v>86</v>
      </c>
      <c r="F10" s="25" t="s">
        <v>51</v>
      </c>
      <c r="G10" s="25" t="s">
        <v>337</v>
      </c>
      <c r="H10" s="25">
        <v>44136</v>
      </c>
      <c r="I10" s="25" t="s">
        <v>56</v>
      </c>
      <c r="J10" s="28" t="s">
        <v>3657</v>
      </c>
      <c r="K10" s="25"/>
    </row>
    <row r="11" spans="1:11" ht="14.25" x14ac:dyDescent="0.45">
      <c r="A11" s="23">
        <v>9</v>
      </c>
      <c r="B11" s="24" t="s">
        <v>87</v>
      </c>
      <c r="C11" s="25"/>
      <c r="D11" s="25" t="s">
        <v>23</v>
      </c>
      <c r="E11" s="25" t="s">
        <v>88</v>
      </c>
      <c r="F11" s="25" t="s">
        <v>48</v>
      </c>
      <c r="G11" s="25" t="s">
        <v>337</v>
      </c>
      <c r="H11" s="25">
        <v>44125</v>
      </c>
      <c r="I11" s="25" t="s">
        <v>56</v>
      </c>
      <c r="J11" s="28" t="s">
        <v>3657</v>
      </c>
      <c r="K11" s="25" t="s">
        <v>3672</v>
      </c>
    </row>
    <row r="12" spans="1:11" ht="14.25" x14ac:dyDescent="0.45">
      <c r="A12" s="23">
        <v>10</v>
      </c>
      <c r="B12" s="24" t="s">
        <v>89</v>
      </c>
      <c r="C12" s="25"/>
      <c r="D12" s="25" t="s">
        <v>23</v>
      </c>
      <c r="E12" s="25" t="s">
        <v>90</v>
      </c>
      <c r="F12" s="25" t="s">
        <v>48</v>
      </c>
      <c r="G12" s="25" t="s">
        <v>337</v>
      </c>
      <c r="H12" s="25">
        <v>44106</v>
      </c>
      <c r="I12" s="25" t="s">
        <v>56</v>
      </c>
      <c r="J12" s="28" t="s">
        <v>3657</v>
      </c>
      <c r="K12" s="25" t="s">
        <v>3676</v>
      </c>
    </row>
    <row r="13" spans="1:11" ht="14.25" x14ac:dyDescent="0.45">
      <c r="A13" s="23">
        <v>11</v>
      </c>
      <c r="B13" s="24" t="s">
        <v>91</v>
      </c>
      <c r="C13" s="25"/>
      <c r="D13" s="25" t="s">
        <v>23</v>
      </c>
      <c r="E13" s="25" t="s">
        <v>92</v>
      </c>
      <c r="F13" s="25" t="s">
        <v>310</v>
      </c>
      <c r="G13" s="25" t="s">
        <v>337</v>
      </c>
      <c r="H13" s="25">
        <v>44105</v>
      </c>
      <c r="I13" s="25" t="s">
        <v>56</v>
      </c>
      <c r="J13" s="28" t="s">
        <v>3657</v>
      </c>
      <c r="K13" s="25"/>
    </row>
    <row r="14" spans="1:11" ht="14.25" x14ac:dyDescent="0.45">
      <c r="A14" s="23">
        <v>12</v>
      </c>
      <c r="B14" s="24" t="s">
        <v>93</v>
      </c>
      <c r="C14" s="25"/>
      <c r="D14" s="25" t="s">
        <v>23</v>
      </c>
      <c r="E14" s="25" t="s">
        <v>94</v>
      </c>
      <c r="F14" s="25" t="s">
        <v>48</v>
      </c>
      <c r="G14" s="25" t="s">
        <v>337</v>
      </c>
      <c r="H14" s="25">
        <v>44102</v>
      </c>
      <c r="I14" s="25" t="s">
        <v>56</v>
      </c>
      <c r="J14" s="28" t="s">
        <v>3657</v>
      </c>
      <c r="K14" s="25"/>
    </row>
    <row r="15" spans="1:11" ht="14.25" x14ac:dyDescent="0.45">
      <c r="A15" s="23">
        <v>13</v>
      </c>
      <c r="B15" s="24" t="s">
        <v>95</v>
      </c>
      <c r="C15" s="25"/>
      <c r="D15" s="25" t="s">
        <v>27</v>
      </c>
      <c r="E15" s="25" t="s">
        <v>96</v>
      </c>
      <c r="F15" s="25" t="s">
        <v>311</v>
      </c>
      <c r="G15" s="25" t="s">
        <v>337</v>
      </c>
      <c r="H15" s="25">
        <v>44119</v>
      </c>
      <c r="I15" s="25" t="s">
        <v>56</v>
      </c>
      <c r="J15" s="28" t="s">
        <v>3657</v>
      </c>
      <c r="K15" s="25" t="s">
        <v>3677</v>
      </c>
    </row>
    <row r="16" spans="1:11" ht="14.25" x14ac:dyDescent="0.45">
      <c r="A16" s="23">
        <v>14</v>
      </c>
      <c r="B16" s="24" t="s">
        <v>97</v>
      </c>
      <c r="C16" s="25"/>
      <c r="D16" s="25" t="s">
        <v>20</v>
      </c>
      <c r="E16" s="25" t="s">
        <v>98</v>
      </c>
      <c r="F16" s="25" t="s">
        <v>312</v>
      </c>
      <c r="G16" s="25" t="s">
        <v>337</v>
      </c>
      <c r="H16" s="25">
        <v>44057</v>
      </c>
      <c r="I16" s="25" t="s">
        <v>56</v>
      </c>
      <c r="J16" s="28" t="s">
        <v>3657</v>
      </c>
      <c r="K16" s="25" t="s">
        <v>3677</v>
      </c>
    </row>
    <row r="17" spans="1:11" ht="14.25" x14ac:dyDescent="0.45">
      <c r="A17" s="23">
        <v>15</v>
      </c>
      <c r="B17" s="24" t="s">
        <v>99</v>
      </c>
      <c r="C17" s="25"/>
      <c r="D17" s="25" t="s">
        <v>23</v>
      </c>
      <c r="E17" s="25" t="s">
        <v>100</v>
      </c>
      <c r="F17" s="25" t="s">
        <v>48</v>
      </c>
      <c r="G17" s="25" t="s">
        <v>337</v>
      </c>
      <c r="H17" s="25">
        <v>44144</v>
      </c>
      <c r="I17" s="25" t="s">
        <v>56</v>
      </c>
      <c r="J17" s="28" t="s">
        <v>3657</v>
      </c>
      <c r="K17" s="25"/>
    </row>
    <row r="18" spans="1:11" ht="14.25" x14ac:dyDescent="0.45">
      <c r="A18" s="23">
        <v>16</v>
      </c>
      <c r="B18" s="24" t="s">
        <v>101</v>
      </c>
      <c r="C18" s="25"/>
      <c r="D18" s="25" t="s">
        <v>23</v>
      </c>
      <c r="E18" s="25" t="s">
        <v>102</v>
      </c>
      <c r="F18" s="25" t="s">
        <v>313</v>
      </c>
      <c r="G18" s="25" t="s">
        <v>337</v>
      </c>
      <c r="H18" s="25">
        <v>44126</v>
      </c>
      <c r="I18" s="25" t="s">
        <v>56</v>
      </c>
      <c r="J18" s="28" t="s">
        <v>3657</v>
      </c>
      <c r="K18" s="25"/>
    </row>
    <row r="19" spans="1:11" ht="14.25" x14ac:dyDescent="0.45">
      <c r="A19" s="23">
        <v>17</v>
      </c>
      <c r="B19" s="24" t="s">
        <v>103</v>
      </c>
      <c r="C19" s="25"/>
      <c r="D19" s="25" t="s">
        <v>23</v>
      </c>
      <c r="E19" s="25" t="s">
        <v>104</v>
      </c>
      <c r="F19" s="25" t="s">
        <v>314</v>
      </c>
      <c r="G19" s="25" t="s">
        <v>337</v>
      </c>
      <c r="H19" s="25">
        <v>44133</v>
      </c>
      <c r="I19" s="25" t="s">
        <v>56</v>
      </c>
      <c r="J19" s="28" t="s">
        <v>3657</v>
      </c>
      <c r="K19" s="25"/>
    </row>
    <row r="20" spans="1:11" ht="14.25" x14ac:dyDescent="0.45">
      <c r="A20" s="23">
        <v>18</v>
      </c>
      <c r="B20" s="24" t="s">
        <v>105</v>
      </c>
      <c r="C20" s="25"/>
      <c r="D20" s="25" t="s">
        <v>23</v>
      </c>
      <c r="E20" s="25" t="s">
        <v>106</v>
      </c>
      <c r="F20" s="25" t="s">
        <v>48</v>
      </c>
      <c r="G20" s="25" t="s">
        <v>337</v>
      </c>
      <c r="H20" s="25">
        <v>44109</v>
      </c>
      <c r="I20" s="25" t="s">
        <v>56</v>
      </c>
      <c r="J20" s="28" t="s">
        <v>3657</v>
      </c>
      <c r="K20" s="25" t="s">
        <v>3677</v>
      </c>
    </row>
    <row r="21" spans="1:11" ht="14.25" x14ac:dyDescent="0.45">
      <c r="A21" s="23">
        <v>19</v>
      </c>
      <c r="B21" s="24" t="s">
        <v>107</v>
      </c>
      <c r="C21" s="25"/>
      <c r="D21" s="25" t="s">
        <v>27</v>
      </c>
      <c r="E21" s="25" t="s">
        <v>108</v>
      </c>
      <c r="F21" s="25" t="s">
        <v>315</v>
      </c>
      <c r="G21" s="25" t="s">
        <v>337</v>
      </c>
      <c r="H21" s="25">
        <v>44141</v>
      </c>
      <c r="I21" s="25" t="s">
        <v>56</v>
      </c>
      <c r="J21" s="28" t="s">
        <v>3657</v>
      </c>
      <c r="K21" s="25"/>
    </row>
    <row r="22" spans="1:11" ht="14.25" x14ac:dyDescent="0.45">
      <c r="A22" s="23">
        <v>20</v>
      </c>
      <c r="B22" s="24" t="s">
        <v>109</v>
      </c>
      <c r="C22" s="25"/>
      <c r="D22" s="25" t="s">
        <v>23</v>
      </c>
      <c r="E22" s="25" t="s">
        <v>110</v>
      </c>
      <c r="F22" s="25" t="s">
        <v>307</v>
      </c>
      <c r="G22" s="25" t="s">
        <v>337</v>
      </c>
      <c r="H22" s="25">
        <v>44107</v>
      </c>
      <c r="I22" s="25" t="s">
        <v>56</v>
      </c>
      <c r="J22" s="28" t="s">
        <v>3657</v>
      </c>
      <c r="K22" s="25" t="s">
        <v>3672</v>
      </c>
    </row>
    <row r="23" spans="1:11" ht="14.25" x14ac:dyDescent="0.45">
      <c r="A23" s="23">
        <v>21</v>
      </c>
      <c r="B23" s="24" t="s">
        <v>111</v>
      </c>
      <c r="C23" s="25"/>
      <c r="D23" s="25" t="s">
        <v>73</v>
      </c>
      <c r="E23" s="25" t="s">
        <v>112</v>
      </c>
      <c r="F23" s="25" t="s">
        <v>305</v>
      </c>
      <c r="G23" s="25" t="s">
        <v>337</v>
      </c>
      <c r="H23" s="25">
        <v>44212</v>
      </c>
      <c r="I23" s="25" t="s">
        <v>56</v>
      </c>
      <c r="J23" s="28" t="s">
        <v>3657</v>
      </c>
      <c r="K23" s="25" t="s">
        <v>3676</v>
      </c>
    </row>
    <row r="24" spans="1:11" ht="14.25" x14ac:dyDescent="0.45">
      <c r="A24" s="23">
        <v>22</v>
      </c>
      <c r="B24" s="24" t="s">
        <v>113</v>
      </c>
      <c r="C24" s="25"/>
      <c r="D24" s="25" t="s">
        <v>23</v>
      </c>
      <c r="E24" s="25" t="s">
        <v>114</v>
      </c>
      <c r="F24" s="25" t="s">
        <v>313</v>
      </c>
      <c r="G24" s="25" t="s">
        <v>337</v>
      </c>
      <c r="H24" s="25">
        <v>44126</v>
      </c>
      <c r="I24" s="25" t="s">
        <v>56</v>
      </c>
      <c r="J24" s="28" t="s">
        <v>3657</v>
      </c>
      <c r="K24" s="25"/>
    </row>
    <row r="25" spans="1:11" ht="14.25" x14ac:dyDescent="0.45">
      <c r="A25" s="23">
        <v>23</v>
      </c>
      <c r="B25" s="24" t="s">
        <v>115</v>
      </c>
      <c r="C25" s="25"/>
      <c r="D25" s="25" t="s">
        <v>23</v>
      </c>
      <c r="E25" s="25" t="s">
        <v>116</v>
      </c>
      <c r="F25" s="25" t="s">
        <v>316</v>
      </c>
      <c r="G25" s="25" t="s">
        <v>337</v>
      </c>
      <c r="H25" s="25">
        <v>44130</v>
      </c>
      <c r="I25" s="25" t="s">
        <v>56</v>
      </c>
      <c r="J25" s="28" t="s">
        <v>3657</v>
      </c>
      <c r="K25" s="25"/>
    </row>
    <row r="26" spans="1:11" ht="14.25" x14ac:dyDescent="0.45">
      <c r="A26" s="23">
        <v>24</v>
      </c>
      <c r="B26" s="24" t="s">
        <v>117</v>
      </c>
      <c r="C26" s="25"/>
      <c r="D26" s="25" t="s">
        <v>27</v>
      </c>
      <c r="E26" s="25" t="s">
        <v>118</v>
      </c>
      <c r="F26" s="25" t="s">
        <v>317</v>
      </c>
      <c r="G26" s="25" t="s">
        <v>337</v>
      </c>
      <c r="H26" s="25">
        <v>44124</v>
      </c>
      <c r="I26" s="25" t="s">
        <v>56</v>
      </c>
      <c r="J26" s="28" t="s">
        <v>3657</v>
      </c>
      <c r="K26" s="25" t="s">
        <v>3680</v>
      </c>
    </row>
    <row r="27" spans="1:11" ht="14.25" x14ac:dyDescent="0.45">
      <c r="A27" s="23">
        <v>25</v>
      </c>
      <c r="B27" s="24" t="s">
        <v>119</v>
      </c>
      <c r="C27" s="25"/>
      <c r="D27" s="25" t="s">
        <v>23</v>
      </c>
      <c r="E27" s="25" t="s">
        <v>120</v>
      </c>
      <c r="F27" s="25" t="s">
        <v>308</v>
      </c>
      <c r="G27" s="25" t="s">
        <v>337</v>
      </c>
      <c r="H27" s="25">
        <v>44070</v>
      </c>
      <c r="I27" s="25" t="s">
        <v>56</v>
      </c>
      <c r="J27" s="28" t="s">
        <v>3657</v>
      </c>
      <c r="K27" s="25" t="s">
        <v>3672</v>
      </c>
    </row>
    <row r="28" spans="1:11" ht="14.25" x14ac:dyDescent="0.45">
      <c r="A28" s="23">
        <v>26</v>
      </c>
      <c r="B28" s="24" t="s">
        <v>121</v>
      </c>
      <c r="C28" s="25"/>
      <c r="D28" s="25" t="s">
        <v>27</v>
      </c>
      <c r="E28" s="25" t="s">
        <v>122</v>
      </c>
      <c r="F28" s="25" t="s">
        <v>318</v>
      </c>
      <c r="G28" s="25" t="s">
        <v>337</v>
      </c>
      <c r="H28" s="25">
        <v>44017</v>
      </c>
      <c r="I28" s="25" t="s">
        <v>56</v>
      </c>
      <c r="J28" s="28" t="s">
        <v>3657</v>
      </c>
      <c r="K28" s="25"/>
    </row>
    <row r="29" spans="1:11" ht="14.25" x14ac:dyDescent="0.45">
      <c r="A29" s="23">
        <v>27</v>
      </c>
      <c r="B29" s="24" t="s">
        <v>123</v>
      </c>
      <c r="C29" s="25"/>
      <c r="D29" s="25" t="s">
        <v>23</v>
      </c>
      <c r="E29" s="25" t="s">
        <v>124</v>
      </c>
      <c r="F29" s="25" t="s">
        <v>316</v>
      </c>
      <c r="G29" s="25" t="s">
        <v>337</v>
      </c>
      <c r="H29" s="25">
        <v>44130</v>
      </c>
      <c r="I29" s="25" t="s">
        <v>56</v>
      </c>
      <c r="J29" s="28" t="s">
        <v>3657</v>
      </c>
      <c r="K29" s="25" t="s">
        <v>3676</v>
      </c>
    </row>
    <row r="30" spans="1:11" ht="14.25" x14ac:dyDescent="0.45">
      <c r="A30" s="23">
        <v>28</v>
      </c>
      <c r="B30" s="24" t="s">
        <v>125</v>
      </c>
      <c r="C30" s="25"/>
      <c r="D30" s="25" t="s">
        <v>23</v>
      </c>
      <c r="E30" s="25" t="s">
        <v>126</v>
      </c>
      <c r="F30" s="25" t="s">
        <v>48</v>
      </c>
      <c r="G30" s="25" t="s">
        <v>337</v>
      </c>
      <c r="H30" s="25">
        <v>44109</v>
      </c>
      <c r="I30" s="25" t="s">
        <v>56</v>
      </c>
      <c r="J30" s="28" t="s">
        <v>3657</v>
      </c>
      <c r="K30" s="25" t="s">
        <v>3677</v>
      </c>
    </row>
    <row r="31" spans="1:11" ht="14.25" x14ac:dyDescent="0.45">
      <c r="A31" s="23">
        <v>29</v>
      </c>
      <c r="B31" s="24" t="s">
        <v>127</v>
      </c>
      <c r="C31" s="25"/>
      <c r="D31" s="25" t="s">
        <v>27</v>
      </c>
      <c r="E31" s="25" t="s">
        <v>128</v>
      </c>
      <c r="F31" s="25" t="s">
        <v>51</v>
      </c>
      <c r="G31" s="25" t="s">
        <v>337</v>
      </c>
      <c r="H31" s="25">
        <v>44136</v>
      </c>
      <c r="I31" s="25" t="s">
        <v>56</v>
      </c>
      <c r="J31" s="28" t="s">
        <v>3657</v>
      </c>
      <c r="K31" s="25"/>
    </row>
    <row r="32" spans="1:11" ht="14.25" x14ac:dyDescent="0.45">
      <c r="A32" s="23">
        <v>30</v>
      </c>
      <c r="B32" s="24" t="s">
        <v>129</v>
      </c>
      <c r="C32" s="25"/>
      <c r="D32" s="25" t="s">
        <v>73</v>
      </c>
      <c r="E32" s="25" t="s">
        <v>130</v>
      </c>
      <c r="F32" s="25" t="s">
        <v>305</v>
      </c>
      <c r="G32" s="25" t="s">
        <v>337</v>
      </c>
      <c r="H32" s="25">
        <v>44212</v>
      </c>
      <c r="I32" s="25" t="s">
        <v>56</v>
      </c>
      <c r="J32" s="28" t="s">
        <v>3657</v>
      </c>
      <c r="K32" s="25"/>
    </row>
    <row r="33" spans="1:11" ht="14.25" x14ac:dyDescent="0.45">
      <c r="A33" s="23">
        <v>31</v>
      </c>
      <c r="B33" s="24" t="s">
        <v>131</v>
      </c>
      <c r="C33" s="25"/>
      <c r="D33" s="25" t="s">
        <v>23</v>
      </c>
      <c r="E33" s="25" t="s">
        <v>132</v>
      </c>
      <c r="F33" s="25" t="s">
        <v>319</v>
      </c>
      <c r="G33" s="25" t="s">
        <v>337</v>
      </c>
      <c r="H33" s="25">
        <v>44143</v>
      </c>
      <c r="I33" s="25" t="s">
        <v>56</v>
      </c>
      <c r="J33" s="28" t="s">
        <v>3657</v>
      </c>
      <c r="K33" s="25"/>
    </row>
    <row r="34" spans="1:11" ht="14.25" x14ac:dyDescent="0.45">
      <c r="A34" s="23">
        <v>32</v>
      </c>
      <c r="B34" s="24" t="s">
        <v>133</v>
      </c>
      <c r="C34" s="25"/>
      <c r="D34" s="25" t="s">
        <v>20</v>
      </c>
      <c r="E34" s="25" t="s">
        <v>134</v>
      </c>
      <c r="F34" s="25" t="s">
        <v>320</v>
      </c>
      <c r="G34" s="25" t="s">
        <v>337</v>
      </c>
      <c r="H34" s="25">
        <v>44077</v>
      </c>
      <c r="I34" s="25" t="s">
        <v>56</v>
      </c>
      <c r="J34" s="28" t="s">
        <v>3657</v>
      </c>
      <c r="K34" s="25" t="s">
        <v>3677</v>
      </c>
    </row>
    <row r="35" spans="1:11" ht="14.25" x14ac:dyDescent="0.45">
      <c r="A35" s="23">
        <v>33</v>
      </c>
      <c r="B35" s="24" t="s">
        <v>135</v>
      </c>
      <c r="C35" s="25"/>
      <c r="D35" s="25" t="s">
        <v>20</v>
      </c>
      <c r="E35" s="25" t="s">
        <v>136</v>
      </c>
      <c r="F35" s="25" t="s">
        <v>321</v>
      </c>
      <c r="G35" s="25" t="s">
        <v>337</v>
      </c>
      <c r="H35" s="25">
        <v>44092</v>
      </c>
      <c r="I35" s="25" t="s">
        <v>56</v>
      </c>
      <c r="J35" s="28" t="s">
        <v>3657</v>
      </c>
      <c r="K35" s="25" t="s">
        <v>3677</v>
      </c>
    </row>
    <row r="36" spans="1:11" ht="14.25" x14ac:dyDescent="0.45">
      <c r="A36" s="23">
        <v>34</v>
      </c>
      <c r="B36" s="24" t="s">
        <v>137</v>
      </c>
      <c r="C36" s="25"/>
      <c r="D36" s="25" t="s">
        <v>27</v>
      </c>
      <c r="E36" s="25" t="s">
        <v>138</v>
      </c>
      <c r="F36" s="25" t="s">
        <v>308</v>
      </c>
      <c r="G36" s="25" t="s">
        <v>337</v>
      </c>
      <c r="H36" s="25">
        <v>44070</v>
      </c>
      <c r="I36" s="25" t="s">
        <v>56</v>
      </c>
      <c r="J36" s="28" t="s">
        <v>3657</v>
      </c>
      <c r="K36" s="25" t="s">
        <v>3672</v>
      </c>
    </row>
    <row r="37" spans="1:11" ht="14.25" x14ac:dyDescent="0.45">
      <c r="A37" s="23">
        <v>35</v>
      </c>
      <c r="B37" s="24" t="s">
        <v>139</v>
      </c>
      <c r="C37" s="25"/>
      <c r="D37" s="25" t="s">
        <v>23</v>
      </c>
      <c r="E37" s="25" t="s">
        <v>140</v>
      </c>
      <c r="F37" s="25" t="s">
        <v>322</v>
      </c>
      <c r="G37" s="25" t="s">
        <v>337</v>
      </c>
      <c r="H37" s="25">
        <v>44147</v>
      </c>
      <c r="I37" s="25" t="s">
        <v>56</v>
      </c>
      <c r="J37" s="28" t="s">
        <v>3657</v>
      </c>
      <c r="K37" s="25" t="s">
        <v>3678</v>
      </c>
    </row>
    <row r="38" spans="1:11" ht="14.25" x14ac:dyDescent="0.45">
      <c r="A38" s="23">
        <v>36</v>
      </c>
      <c r="B38" s="24" t="s">
        <v>141</v>
      </c>
      <c r="C38" s="25"/>
      <c r="D38" s="25" t="s">
        <v>23</v>
      </c>
      <c r="E38" s="25" t="s">
        <v>142</v>
      </c>
      <c r="F38" s="25" t="s">
        <v>323</v>
      </c>
      <c r="G38" s="25" t="s">
        <v>337</v>
      </c>
      <c r="H38" s="25">
        <v>44130</v>
      </c>
      <c r="I38" s="25" t="s">
        <v>56</v>
      </c>
      <c r="J38" s="28" t="s">
        <v>3657</v>
      </c>
      <c r="K38" s="25"/>
    </row>
    <row r="39" spans="1:11" ht="14.25" x14ac:dyDescent="0.45">
      <c r="A39" s="23">
        <v>37</v>
      </c>
      <c r="B39" s="24" t="s">
        <v>143</v>
      </c>
      <c r="C39" s="25"/>
      <c r="D39" s="25" t="s">
        <v>23</v>
      </c>
      <c r="E39" s="25" t="s">
        <v>144</v>
      </c>
      <c r="F39" s="25" t="s">
        <v>48</v>
      </c>
      <c r="G39" s="25" t="s">
        <v>337</v>
      </c>
      <c r="H39" s="25">
        <v>44144</v>
      </c>
      <c r="I39" s="25" t="s">
        <v>56</v>
      </c>
      <c r="J39" s="28" t="s">
        <v>3657</v>
      </c>
      <c r="K39" s="25"/>
    </row>
    <row r="40" spans="1:11" ht="14.25" x14ac:dyDescent="0.45">
      <c r="A40" s="23">
        <v>38</v>
      </c>
      <c r="B40" s="24" t="s">
        <v>145</v>
      </c>
      <c r="C40" s="25"/>
      <c r="D40" s="25" t="s">
        <v>26</v>
      </c>
      <c r="E40" s="25" t="s">
        <v>146</v>
      </c>
      <c r="F40" s="25" t="s">
        <v>324</v>
      </c>
      <c r="G40" s="25" t="s">
        <v>337</v>
      </c>
      <c r="H40" s="25">
        <v>44062</v>
      </c>
      <c r="I40" s="25" t="s">
        <v>56</v>
      </c>
      <c r="J40" s="28" t="s">
        <v>3657</v>
      </c>
      <c r="K40" s="25" t="s">
        <v>3676</v>
      </c>
    </row>
    <row r="41" spans="1:11" ht="14.25" x14ac:dyDescent="0.45">
      <c r="A41" s="23">
        <v>39</v>
      </c>
      <c r="B41" s="24" t="s">
        <v>147</v>
      </c>
      <c r="C41" s="25"/>
      <c r="D41" s="25" t="s">
        <v>73</v>
      </c>
      <c r="E41" s="25" t="s">
        <v>148</v>
      </c>
      <c r="F41" s="25" t="s">
        <v>305</v>
      </c>
      <c r="G41" s="25" t="s">
        <v>337</v>
      </c>
      <c r="H41" s="25">
        <v>44212</v>
      </c>
      <c r="I41" s="25" t="s">
        <v>56</v>
      </c>
      <c r="J41" s="28" t="s">
        <v>3657</v>
      </c>
      <c r="K41" s="25" t="s">
        <v>3677</v>
      </c>
    </row>
    <row r="42" spans="1:11" ht="14.25" x14ac:dyDescent="0.45">
      <c r="A42" s="23">
        <v>40</v>
      </c>
      <c r="B42" s="24" t="s">
        <v>149</v>
      </c>
      <c r="C42" s="25"/>
      <c r="D42" s="25" t="s">
        <v>23</v>
      </c>
      <c r="E42" s="25" t="s">
        <v>150</v>
      </c>
      <c r="F42" s="25" t="s">
        <v>48</v>
      </c>
      <c r="G42" s="25" t="s">
        <v>337</v>
      </c>
      <c r="H42" s="25">
        <v>44113</v>
      </c>
      <c r="I42" s="25" t="s">
        <v>56</v>
      </c>
      <c r="J42" s="25" t="s">
        <v>3656</v>
      </c>
      <c r="K42" s="25"/>
    </row>
    <row r="43" spans="1:11" ht="14.25" x14ac:dyDescent="0.45">
      <c r="A43" s="23">
        <v>41</v>
      </c>
      <c r="B43" s="24" t="s">
        <v>151</v>
      </c>
      <c r="C43" s="25"/>
      <c r="D43" s="25" t="s">
        <v>23</v>
      </c>
      <c r="E43" s="25" t="s">
        <v>152</v>
      </c>
      <c r="F43" s="25" t="s">
        <v>325</v>
      </c>
      <c r="G43" s="25" t="s">
        <v>337</v>
      </c>
      <c r="H43" s="25">
        <v>44144</v>
      </c>
      <c r="I43" s="25" t="s">
        <v>56</v>
      </c>
      <c r="J43" s="25" t="s">
        <v>3656</v>
      </c>
      <c r="K43" s="25"/>
    </row>
    <row r="44" spans="1:11" ht="14.25" x14ac:dyDescent="0.45">
      <c r="A44" s="23">
        <v>42</v>
      </c>
      <c r="B44" s="24" t="s">
        <v>153</v>
      </c>
      <c r="C44" s="25"/>
      <c r="D44" s="25" t="s">
        <v>27</v>
      </c>
      <c r="E44" s="25" t="s">
        <v>154</v>
      </c>
      <c r="F44" s="25" t="s">
        <v>48</v>
      </c>
      <c r="G44" s="25" t="s">
        <v>337</v>
      </c>
      <c r="H44" s="25">
        <v>44102</v>
      </c>
      <c r="I44" s="25" t="s">
        <v>56</v>
      </c>
      <c r="J44" s="25" t="s">
        <v>3657</v>
      </c>
      <c r="K44" s="25" t="s">
        <v>3680</v>
      </c>
    </row>
    <row r="45" spans="1:11" ht="14.25" x14ac:dyDescent="0.45">
      <c r="A45" s="23">
        <v>43</v>
      </c>
      <c r="B45" s="24" t="s">
        <v>155</v>
      </c>
      <c r="C45" s="25" t="s">
        <v>4115</v>
      </c>
      <c r="D45" s="25" t="s">
        <v>27</v>
      </c>
      <c r="E45" s="25" t="s">
        <v>156</v>
      </c>
      <c r="F45" s="25" t="s">
        <v>51</v>
      </c>
      <c r="G45" s="25" t="s">
        <v>337</v>
      </c>
      <c r="H45" s="25">
        <v>44149</v>
      </c>
      <c r="I45" s="25" t="s">
        <v>56</v>
      </c>
      <c r="J45" s="25" t="s">
        <v>3657</v>
      </c>
      <c r="K45" s="25"/>
    </row>
    <row r="46" spans="1:11" ht="14.25" x14ac:dyDescent="0.45">
      <c r="A46" s="23">
        <v>44</v>
      </c>
      <c r="B46" s="24" t="s">
        <v>157</v>
      </c>
      <c r="C46" s="25"/>
      <c r="D46" s="25" t="s">
        <v>23</v>
      </c>
      <c r="E46" s="25" t="s">
        <v>158</v>
      </c>
      <c r="F46" s="25" t="s">
        <v>48</v>
      </c>
      <c r="G46" s="25" t="s">
        <v>337</v>
      </c>
      <c r="H46" s="25">
        <v>44111</v>
      </c>
      <c r="I46" s="25" t="s">
        <v>56</v>
      </c>
      <c r="J46" s="25" t="s">
        <v>3657</v>
      </c>
      <c r="K46" s="25"/>
    </row>
    <row r="47" spans="1:11" ht="14.25" x14ac:dyDescent="0.45">
      <c r="A47" s="23">
        <v>45</v>
      </c>
      <c r="B47" s="24" t="s">
        <v>159</v>
      </c>
      <c r="C47" s="25"/>
      <c r="D47" s="25" t="s">
        <v>27</v>
      </c>
      <c r="E47" s="25" t="s">
        <v>160</v>
      </c>
      <c r="F47" s="25" t="s">
        <v>49</v>
      </c>
      <c r="G47" s="25" t="s">
        <v>337</v>
      </c>
      <c r="H47" s="25">
        <v>44129</v>
      </c>
      <c r="I47" s="25" t="s">
        <v>56</v>
      </c>
      <c r="J47" s="25" t="s">
        <v>3657</v>
      </c>
      <c r="K47" s="25" t="s">
        <v>3680</v>
      </c>
    </row>
    <row r="48" spans="1:11" ht="14.25" x14ac:dyDescent="0.45">
      <c r="A48" s="23">
        <v>46</v>
      </c>
      <c r="B48" s="24" t="s">
        <v>161</v>
      </c>
      <c r="C48" s="25"/>
      <c r="D48" s="25" t="s">
        <v>20</v>
      </c>
      <c r="E48" s="25" t="s">
        <v>162</v>
      </c>
      <c r="F48" s="25" t="s">
        <v>46</v>
      </c>
      <c r="G48" s="25" t="s">
        <v>337</v>
      </c>
      <c r="H48" s="25">
        <v>44094</v>
      </c>
      <c r="I48" s="25" t="s">
        <v>56</v>
      </c>
      <c r="J48" s="25" t="s">
        <v>3657</v>
      </c>
      <c r="K48" s="25" t="s">
        <v>3676</v>
      </c>
    </row>
    <row r="49" spans="1:11" ht="14.25" x14ac:dyDescent="0.45">
      <c r="A49" s="23">
        <v>47</v>
      </c>
      <c r="B49" s="24" t="s">
        <v>163</v>
      </c>
      <c r="C49" s="25"/>
      <c r="D49" s="25" t="s">
        <v>23</v>
      </c>
      <c r="E49" s="25" t="s">
        <v>164</v>
      </c>
      <c r="F49" s="25" t="s">
        <v>316</v>
      </c>
      <c r="G49" s="25" t="s">
        <v>337</v>
      </c>
      <c r="H49" s="25">
        <v>44130</v>
      </c>
      <c r="I49" s="25" t="s">
        <v>56</v>
      </c>
      <c r="J49" s="25" t="s">
        <v>3657</v>
      </c>
      <c r="K49" s="25"/>
    </row>
    <row r="50" spans="1:11" ht="14.25" x14ac:dyDescent="0.45">
      <c r="A50" s="23">
        <v>48</v>
      </c>
      <c r="B50" s="24" t="s">
        <v>165</v>
      </c>
      <c r="C50" s="25"/>
      <c r="D50" s="25" t="s">
        <v>27</v>
      </c>
      <c r="E50" s="25" t="s">
        <v>166</v>
      </c>
      <c r="F50" s="25" t="s">
        <v>51</v>
      </c>
      <c r="G50" s="25" t="s">
        <v>337</v>
      </c>
      <c r="H50" s="25">
        <v>44149</v>
      </c>
      <c r="I50" s="25" t="s">
        <v>56</v>
      </c>
      <c r="J50" s="25" t="s">
        <v>3657</v>
      </c>
      <c r="K50" s="25"/>
    </row>
    <row r="51" spans="1:11" ht="14.25" x14ac:dyDescent="0.45">
      <c r="A51" s="23">
        <v>49</v>
      </c>
      <c r="B51" s="24" t="s">
        <v>167</v>
      </c>
      <c r="C51" s="25"/>
      <c r="D51" s="25" t="s">
        <v>27</v>
      </c>
      <c r="E51" s="25" t="s">
        <v>168</v>
      </c>
      <c r="F51" s="25" t="s">
        <v>326</v>
      </c>
      <c r="G51" s="25" t="s">
        <v>337</v>
      </c>
      <c r="H51" s="25">
        <v>44142</v>
      </c>
      <c r="I51" s="25" t="s">
        <v>56</v>
      </c>
      <c r="J51" s="25" t="s">
        <v>3657</v>
      </c>
      <c r="K51" s="25"/>
    </row>
    <row r="52" spans="1:11" ht="14.25" x14ac:dyDescent="0.45">
      <c r="A52" s="23">
        <v>50</v>
      </c>
      <c r="B52" s="24" t="s">
        <v>169</v>
      </c>
      <c r="C52" s="25"/>
      <c r="D52" s="25" t="s">
        <v>23</v>
      </c>
      <c r="E52" s="25" t="s">
        <v>170</v>
      </c>
      <c r="F52" s="25" t="s">
        <v>313</v>
      </c>
      <c r="G52" s="25" t="s">
        <v>337</v>
      </c>
      <c r="H52" s="25">
        <v>44126</v>
      </c>
      <c r="I52" s="25" t="s">
        <v>56</v>
      </c>
      <c r="J52" s="25" t="s">
        <v>3657</v>
      </c>
      <c r="K52" s="25"/>
    </row>
    <row r="53" spans="1:11" ht="14.25" x14ac:dyDescent="0.45">
      <c r="A53" s="23">
        <v>51</v>
      </c>
      <c r="B53" s="24" t="s">
        <v>171</v>
      </c>
      <c r="C53" s="25"/>
      <c r="D53" s="25" t="s">
        <v>73</v>
      </c>
      <c r="E53" s="25" t="s">
        <v>172</v>
      </c>
      <c r="F53" s="25" t="s">
        <v>47</v>
      </c>
      <c r="G53" s="25" t="s">
        <v>337</v>
      </c>
      <c r="H53" s="25">
        <v>44256</v>
      </c>
      <c r="I53" s="25" t="s">
        <v>56</v>
      </c>
      <c r="J53" s="25" t="s">
        <v>3657</v>
      </c>
      <c r="K53" s="25"/>
    </row>
    <row r="54" spans="1:11" ht="14.25" x14ac:dyDescent="0.45">
      <c r="A54" s="23">
        <v>52</v>
      </c>
      <c r="B54" s="24" t="s">
        <v>173</v>
      </c>
      <c r="C54" s="25"/>
      <c r="D54" s="25" t="s">
        <v>23</v>
      </c>
      <c r="E54" s="25" t="s">
        <v>174</v>
      </c>
      <c r="F54" s="25" t="s">
        <v>309</v>
      </c>
      <c r="G54" s="25" t="s">
        <v>337</v>
      </c>
      <c r="H54" s="25">
        <v>44130</v>
      </c>
      <c r="I54" s="25" t="s">
        <v>56</v>
      </c>
      <c r="J54" s="25" t="s">
        <v>3657</v>
      </c>
      <c r="K54" s="25"/>
    </row>
    <row r="55" spans="1:11" ht="14.25" x14ac:dyDescent="0.45">
      <c r="A55" s="23">
        <v>53</v>
      </c>
      <c r="B55" s="24" t="s">
        <v>175</v>
      </c>
      <c r="C55" s="25"/>
      <c r="D55" s="25" t="s">
        <v>23</v>
      </c>
      <c r="E55" s="25" t="s">
        <v>176</v>
      </c>
      <c r="F55" s="25" t="s">
        <v>49</v>
      </c>
      <c r="G55" s="25" t="s">
        <v>337</v>
      </c>
      <c r="H55" s="25">
        <v>44129</v>
      </c>
      <c r="I55" s="25" t="s">
        <v>56</v>
      </c>
      <c r="J55" s="25" t="s">
        <v>3657</v>
      </c>
      <c r="K55" s="25" t="s">
        <v>3677</v>
      </c>
    </row>
    <row r="56" spans="1:11" ht="14.25" x14ac:dyDescent="0.45">
      <c r="A56" s="23">
        <v>54</v>
      </c>
      <c r="B56" s="24" t="s">
        <v>177</v>
      </c>
      <c r="C56" s="25"/>
      <c r="D56" s="25" t="s">
        <v>27</v>
      </c>
      <c r="E56" s="25" t="s">
        <v>178</v>
      </c>
      <c r="F56" s="25" t="s">
        <v>317</v>
      </c>
      <c r="G56" s="25" t="s">
        <v>337</v>
      </c>
      <c r="H56" s="25">
        <v>44124</v>
      </c>
      <c r="I56" s="25" t="s">
        <v>56</v>
      </c>
      <c r="J56" s="25" t="s">
        <v>3657</v>
      </c>
      <c r="K56" s="25" t="s">
        <v>3680</v>
      </c>
    </row>
    <row r="57" spans="1:11" ht="14.25" x14ac:dyDescent="0.45">
      <c r="A57" s="23">
        <v>55</v>
      </c>
      <c r="B57" s="24" t="s">
        <v>179</v>
      </c>
      <c r="C57" s="25"/>
      <c r="D57" s="25" t="s">
        <v>27</v>
      </c>
      <c r="E57" s="25" t="s">
        <v>180</v>
      </c>
      <c r="F57" s="25" t="s">
        <v>51</v>
      </c>
      <c r="G57" s="25" t="s">
        <v>337</v>
      </c>
      <c r="H57" s="25">
        <v>44149</v>
      </c>
      <c r="I57" s="25" t="s">
        <v>56</v>
      </c>
      <c r="J57" s="25" t="s">
        <v>3657</v>
      </c>
      <c r="K57" s="25"/>
    </row>
    <row r="58" spans="1:11" ht="14.25" x14ac:dyDescent="0.45">
      <c r="A58" s="23">
        <v>56</v>
      </c>
      <c r="B58" s="24" t="s">
        <v>181</v>
      </c>
      <c r="C58" s="25"/>
      <c r="D58" s="25" t="s">
        <v>20</v>
      </c>
      <c r="E58" s="25" t="s">
        <v>182</v>
      </c>
      <c r="F58" s="25" t="s">
        <v>321</v>
      </c>
      <c r="G58" s="25" t="s">
        <v>337</v>
      </c>
      <c r="H58" s="25">
        <v>44092</v>
      </c>
      <c r="I58" s="25" t="s">
        <v>56</v>
      </c>
      <c r="J58" s="25" t="s">
        <v>3657</v>
      </c>
      <c r="K58" s="25" t="s">
        <v>3676</v>
      </c>
    </row>
    <row r="59" spans="1:11" ht="14.25" x14ac:dyDescent="0.45">
      <c r="A59" s="23">
        <v>57</v>
      </c>
      <c r="B59" s="24" t="s">
        <v>183</v>
      </c>
      <c r="C59" s="25"/>
      <c r="D59" s="25" t="s">
        <v>27</v>
      </c>
      <c r="E59" s="25" t="s">
        <v>184</v>
      </c>
      <c r="F59" s="25" t="s">
        <v>48</v>
      </c>
      <c r="G59" s="25" t="s">
        <v>337</v>
      </c>
      <c r="H59" s="25">
        <v>44111</v>
      </c>
      <c r="I59" s="25" t="s">
        <v>56</v>
      </c>
      <c r="J59" s="25" t="s">
        <v>3657</v>
      </c>
      <c r="K59" s="25"/>
    </row>
    <row r="60" spans="1:11" ht="14.25" x14ac:dyDescent="0.45">
      <c r="A60" s="23">
        <v>58</v>
      </c>
      <c r="B60" s="24" t="s">
        <v>185</v>
      </c>
      <c r="C60" s="25"/>
      <c r="D60" s="25" t="s">
        <v>27</v>
      </c>
      <c r="E60" s="25" t="s">
        <v>186</v>
      </c>
      <c r="F60" s="25" t="s">
        <v>49</v>
      </c>
      <c r="G60" s="25" t="s">
        <v>337</v>
      </c>
      <c r="H60" s="25">
        <v>44130</v>
      </c>
      <c r="I60" s="25" t="s">
        <v>56</v>
      </c>
      <c r="J60" s="25" t="s">
        <v>3657</v>
      </c>
      <c r="K60" s="25"/>
    </row>
    <row r="61" spans="1:11" ht="14.25" x14ac:dyDescent="0.45">
      <c r="A61" s="23">
        <v>59</v>
      </c>
      <c r="B61" s="24" t="s">
        <v>187</v>
      </c>
      <c r="C61" s="25"/>
      <c r="D61" s="25" t="s">
        <v>27</v>
      </c>
      <c r="E61" s="25" t="s">
        <v>188</v>
      </c>
      <c r="F61" s="25" t="s">
        <v>327</v>
      </c>
      <c r="G61" s="25" t="s">
        <v>337</v>
      </c>
      <c r="H61" s="25">
        <v>44121</v>
      </c>
      <c r="I61" s="25" t="s">
        <v>56</v>
      </c>
      <c r="J61" s="25" t="s">
        <v>3657</v>
      </c>
      <c r="K61" s="25" t="s">
        <v>3680</v>
      </c>
    </row>
    <row r="62" spans="1:11" ht="14.25" x14ac:dyDescent="0.45">
      <c r="A62" s="23">
        <v>60</v>
      </c>
      <c r="B62" s="24" t="s">
        <v>189</v>
      </c>
      <c r="C62" s="25"/>
      <c r="D62" s="25" t="s">
        <v>23</v>
      </c>
      <c r="E62" s="25" t="s">
        <v>190</v>
      </c>
      <c r="F62" s="25" t="s">
        <v>328</v>
      </c>
      <c r="G62" s="25" t="s">
        <v>337</v>
      </c>
      <c r="H62" s="25">
        <v>44128</v>
      </c>
      <c r="I62" s="25" t="s">
        <v>56</v>
      </c>
      <c r="J62" s="25" t="s">
        <v>3657</v>
      </c>
      <c r="K62" s="25" t="s">
        <v>3676</v>
      </c>
    </row>
    <row r="63" spans="1:11" ht="14.25" x14ac:dyDescent="0.45">
      <c r="A63" s="23">
        <v>61</v>
      </c>
      <c r="B63" s="24" t="s">
        <v>191</v>
      </c>
      <c r="C63" s="25"/>
      <c r="D63" s="25" t="s">
        <v>27</v>
      </c>
      <c r="E63" s="25" t="s">
        <v>192</v>
      </c>
      <c r="F63" s="25" t="s">
        <v>48</v>
      </c>
      <c r="G63" s="25" t="s">
        <v>337</v>
      </c>
      <c r="H63" s="25">
        <v>44109</v>
      </c>
      <c r="I63" s="25" t="s">
        <v>56</v>
      </c>
      <c r="J63" s="25" t="s">
        <v>3657</v>
      </c>
      <c r="K63" s="25"/>
    </row>
    <row r="64" spans="1:11" ht="14.25" x14ac:dyDescent="0.45">
      <c r="A64" s="23">
        <v>62</v>
      </c>
      <c r="B64" s="24" t="s">
        <v>193</v>
      </c>
      <c r="C64" s="25"/>
      <c r="D64" s="25" t="s">
        <v>27</v>
      </c>
      <c r="E64" s="25" t="s">
        <v>194</v>
      </c>
      <c r="F64" s="25" t="s">
        <v>311</v>
      </c>
      <c r="G64" s="25" t="s">
        <v>337</v>
      </c>
      <c r="H64" s="25">
        <v>44119</v>
      </c>
      <c r="I64" s="25" t="s">
        <v>56</v>
      </c>
      <c r="J64" s="25" t="s">
        <v>3657</v>
      </c>
      <c r="K64" s="25" t="s">
        <v>3680</v>
      </c>
    </row>
    <row r="65" spans="1:11" ht="14.25" x14ac:dyDescent="0.45">
      <c r="A65" s="23">
        <v>63</v>
      </c>
      <c r="B65" s="24" t="s">
        <v>195</v>
      </c>
      <c r="C65" s="25"/>
      <c r="D65" s="25" t="s">
        <v>27</v>
      </c>
      <c r="E65" s="25" t="s">
        <v>196</v>
      </c>
      <c r="F65" s="25" t="s">
        <v>51</v>
      </c>
      <c r="G65" s="25" t="s">
        <v>337</v>
      </c>
      <c r="H65" s="25">
        <v>44136</v>
      </c>
      <c r="I65" s="25" t="s">
        <v>56</v>
      </c>
      <c r="J65" s="25" t="s">
        <v>3657</v>
      </c>
      <c r="K65" s="25"/>
    </row>
    <row r="66" spans="1:11" ht="14.25" x14ac:dyDescent="0.45">
      <c r="A66" s="23">
        <v>64</v>
      </c>
      <c r="B66" s="24" t="s">
        <v>197</v>
      </c>
      <c r="C66" s="25"/>
      <c r="D66" s="25" t="s">
        <v>27</v>
      </c>
      <c r="E66" s="25" t="s">
        <v>198</v>
      </c>
      <c r="F66" s="25" t="s">
        <v>51</v>
      </c>
      <c r="G66" s="25" t="s">
        <v>337</v>
      </c>
      <c r="H66" s="25">
        <v>44136</v>
      </c>
      <c r="I66" s="25" t="s">
        <v>56</v>
      </c>
      <c r="J66" s="25" t="s">
        <v>3657</v>
      </c>
      <c r="K66" s="25"/>
    </row>
    <row r="67" spans="1:11" ht="14.25" x14ac:dyDescent="0.45">
      <c r="A67" s="23">
        <v>65</v>
      </c>
      <c r="B67" s="24" t="s">
        <v>199</v>
      </c>
      <c r="C67" s="25"/>
      <c r="D67" s="25" t="s">
        <v>23</v>
      </c>
      <c r="E67" s="25" t="s">
        <v>200</v>
      </c>
      <c r="F67" s="25" t="s">
        <v>329</v>
      </c>
      <c r="G67" s="25" t="s">
        <v>337</v>
      </c>
      <c r="H67" s="25">
        <v>44131</v>
      </c>
      <c r="I67" s="25" t="s">
        <v>56</v>
      </c>
      <c r="J67" s="25" t="s">
        <v>3657</v>
      </c>
      <c r="K67" s="25"/>
    </row>
    <row r="68" spans="1:11" ht="14.25" x14ac:dyDescent="0.45">
      <c r="A68" s="23">
        <v>66</v>
      </c>
      <c r="B68" s="24" t="s">
        <v>201</v>
      </c>
      <c r="C68" s="25"/>
      <c r="D68" s="25" t="s">
        <v>73</v>
      </c>
      <c r="E68" s="25" t="s">
        <v>202</v>
      </c>
      <c r="F68" s="25" t="s">
        <v>305</v>
      </c>
      <c r="G68" s="25" t="s">
        <v>337</v>
      </c>
      <c r="H68" s="25">
        <v>44212</v>
      </c>
      <c r="I68" s="25" t="s">
        <v>56</v>
      </c>
      <c r="J68" s="25" t="s">
        <v>3657</v>
      </c>
      <c r="K68" s="25"/>
    </row>
    <row r="69" spans="1:11" ht="14.25" x14ac:dyDescent="0.45">
      <c r="A69" s="23">
        <v>67</v>
      </c>
      <c r="B69" s="24" t="s">
        <v>203</v>
      </c>
      <c r="C69" s="25"/>
      <c r="D69" s="25" t="s">
        <v>27</v>
      </c>
      <c r="E69" s="25" t="s">
        <v>204</v>
      </c>
      <c r="F69" s="25" t="s">
        <v>51</v>
      </c>
      <c r="G69" s="25" t="s">
        <v>337</v>
      </c>
      <c r="H69" s="25">
        <v>44136</v>
      </c>
      <c r="I69" s="25" t="s">
        <v>56</v>
      </c>
      <c r="J69" s="25" t="s">
        <v>3657</v>
      </c>
      <c r="K69" s="25" t="s">
        <v>3678</v>
      </c>
    </row>
    <row r="70" spans="1:11" ht="14.25" x14ac:dyDescent="0.45">
      <c r="A70" s="23">
        <v>68</v>
      </c>
      <c r="B70" s="24" t="s">
        <v>205</v>
      </c>
      <c r="C70" s="25"/>
      <c r="D70" s="25" t="s">
        <v>27</v>
      </c>
      <c r="E70" s="25" t="s">
        <v>206</v>
      </c>
      <c r="F70" s="25" t="s">
        <v>49</v>
      </c>
      <c r="G70" s="25" t="s">
        <v>337</v>
      </c>
      <c r="H70" s="25">
        <v>44130</v>
      </c>
      <c r="I70" s="25" t="s">
        <v>56</v>
      </c>
      <c r="J70" s="25" t="s">
        <v>3657</v>
      </c>
      <c r="K70" s="25"/>
    </row>
    <row r="71" spans="1:11" ht="14.25" x14ac:dyDescent="0.45">
      <c r="A71" s="23">
        <v>69</v>
      </c>
      <c r="B71" s="24" t="s">
        <v>207</v>
      </c>
      <c r="C71" s="25"/>
      <c r="D71" s="25" t="s">
        <v>20</v>
      </c>
      <c r="E71" s="25" t="s">
        <v>208</v>
      </c>
      <c r="F71" s="25" t="s">
        <v>330</v>
      </c>
      <c r="G71" s="25" t="s">
        <v>337</v>
      </c>
      <c r="H71" s="25">
        <v>44094</v>
      </c>
      <c r="I71" s="25" t="s">
        <v>56</v>
      </c>
      <c r="J71" s="25" t="s">
        <v>3657</v>
      </c>
      <c r="K71" s="25" t="s">
        <v>3676</v>
      </c>
    </row>
    <row r="72" spans="1:11" ht="14.25" x14ac:dyDescent="0.45">
      <c r="A72" s="23">
        <v>70</v>
      </c>
      <c r="B72" s="24" t="s">
        <v>209</v>
      </c>
      <c r="C72" s="25"/>
      <c r="D72" s="25" t="s">
        <v>27</v>
      </c>
      <c r="E72" s="25" t="s">
        <v>210</v>
      </c>
      <c r="F72" s="25" t="s">
        <v>327</v>
      </c>
      <c r="G72" s="25" t="s">
        <v>337</v>
      </c>
      <c r="H72" s="25">
        <v>44121</v>
      </c>
      <c r="I72" s="25" t="s">
        <v>56</v>
      </c>
      <c r="J72" s="25" t="s">
        <v>3657</v>
      </c>
      <c r="K72" s="25"/>
    </row>
    <row r="73" spans="1:11" ht="14.25" x14ac:dyDescent="0.45">
      <c r="A73" s="23">
        <v>71</v>
      </c>
      <c r="B73" s="24" t="s">
        <v>211</v>
      </c>
      <c r="C73" s="25"/>
      <c r="D73" s="25" t="s">
        <v>23</v>
      </c>
      <c r="E73" s="25" t="s">
        <v>212</v>
      </c>
      <c r="F73" s="25" t="s">
        <v>3690</v>
      </c>
      <c r="G73" s="25" t="s">
        <v>337</v>
      </c>
      <c r="H73" s="25">
        <v>44116</v>
      </c>
      <c r="I73" s="25" t="s">
        <v>56</v>
      </c>
      <c r="J73" s="25" t="s">
        <v>3657</v>
      </c>
      <c r="K73" s="25" t="s">
        <v>3678</v>
      </c>
    </row>
    <row r="74" spans="1:11" ht="14.25" x14ac:dyDescent="0.45">
      <c r="A74" s="23">
        <v>72</v>
      </c>
      <c r="B74" s="24" t="s">
        <v>213</v>
      </c>
      <c r="C74" s="25"/>
      <c r="D74" s="25" t="s">
        <v>28</v>
      </c>
      <c r="E74" s="25" t="s">
        <v>214</v>
      </c>
      <c r="F74" s="25" t="s">
        <v>52</v>
      </c>
      <c r="G74" s="25" t="s">
        <v>337</v>
      </c>
      <c r="H74" s="25">
        <v>44060</v>
      </c>
      <c r="I74" s="25" t="s">
        <v>56</v>
      </c>
      <c r="J74" s="25" t="s">
        <v>3657</v>
      </c>
      <c r="K74" s="25" t="s">
        <v>3677</v>
      </c>
    </row>
    <row r="75" spans="1:11" ht="14.25" x14ac:dyDescent="0.45">
      <c r="A75" s="23">
        <v>73</v>
      </c>
      <c r="B75" s="24" t="s">
        <v>215</v>
      </c>
      <c r="C75" s="25"/>
      <c r="D75" s="25" t="s">
        <v>28</v>
      </c>
      <c r="E75" s="25" t="s">
        <v>216</v>
      </c>
      <c r="F75" s="25" t="s">
        <v>52</v>
      </c>
      <c r="G75" s="25" t="s">
        <v>337</v>
      </c>
      <c r="H75" s="25">
        <v>44060</v>
      </c>
      <c r="I75" s="25" t="s">
        <v>56</v>
      </c>
      <c r="J75" s="25" t="s">
        <v>3657</v>
      </c>
      <c r="K75" s="25" t="s">
        <v>3677</v>
      </c>
    </row>
    <row r="76" spans="1:11" ht="14.25" x14ac:dyDescent="0.45">
      <c r="A76" s="23">
        <v>74</v>
      </c>
      <c r="B76" s="24" t="s">
        <v>217</v>
      </c>
      <c r="C76" s="25"/>
      <c r="D76" s="25" t="s">
        <v>23</v>
      </c>
      <c r="E76" s="25" t="s">
        <v>218</v>
      </c>
      <c r="F76" s="25" t="s">
        <v>49</v>
      </c>
      <c r="G76" s="25" t="s">
        <v>337</v>
      </c>
      <c r="H76" s="25">
        <v>44130</v>
      </c>
      <c r="I76" s="25" t="s">
        <v>56</v>
      </c>
      <c r="J76" s="25" t="s">
        <v>3657</v>
      </c>
      <c r="K76" s="25"/>
    </row>
    <row r="77" spans="1:11" ht="14.25" x14ac:dyDescent="0.45">
      <c r="A77" s="23">
        <v>75</v>
      </c>
      <c r="B77" s="24" t="s">
        <v>219</v>
      </c>
      <c r="C77" s="25"/>
      <c r="D77" s="25" t="s">
        <v>73</v>
      </c>
      <c r="E77" s="25" t="s">
        <v>220</v>
      </c>
      <c r="F77" s="25" t="s">
        <v>331</v>
      </c>
      <c r="G77" s="25" t="s">
        <v>337</v>
      </c>
      <c r="H77" s="25">
        <v>44280</v>
      </c>
      <c r="I77" s="25" t="s">
        <v>56</v>
      </c>
      <c r="J77" s="25" t="s">
        <v>3657</v>
      </c>
      <c r="K77" s="25"/>
    </row>
    <row r="78" spans="1:11" ht="14.25" x14ac:dyDescent="0.45">
      <c r="A78" s="23">
        <v>76</v>
      </c>
      <c r="B78" s="24" t="s">
        <v>3932</v>
      </c>
      <c r="C78" s="25"/>
      <c r="D78" s="25"/>
      <c r="E78" s="25"/>
      <c r="F78" s="25"/>
      <c r="G78" s="25"/>
      <c r="H78" s="25"/>
      <c r="I78" s="25"/>
      <c r="J78" s="25"/>
      <c r="K78" s="25"/>
    </row>
    <row r="79" spans="1:11" ht="14.25" x14ac:dyDescent="0.45">
      <c r="A79" s="23">
        <v>77</v>
      </c>
      <c r="B79" s="24" t="s">
        <v>3691</v>
      </c>
      <c r="C79" s="25"/>
      <c r="D79" s="25" t="s">
        <v>27</v>
      </c>
      <c r="E79" s="25" t="s">
        <v>3692</v>
      </c>
      <c r="F79" s="25" t="s">
        <v>48</v>
      </c>
      <c r="G79" s="25" t="s">
        <v>337</v>
      </c>
      <c r="H79" s="25">
        <v>44134</v>
      </c>
      <c r="I79" s="25" t="s">
        <v>55</v>
      </c>
      <c r="J79" s="25" t="s">
        <v>3657</v>
      </c>
      <c r="K79" s="25" t="s">
        <v>3680</v>
      </c>
    </row>
    <row r="80" spans="1:11" ht="14.25" x14ac:dyDescent="0.45">
      <c r="A80" s="23">
        <v>78</v>
      </c>
      <c r="B80" s="24" t="s">
        <v>3693</v>
      </c>
      <c r="C80" s="25"/>
      <c r="D80" s="25" t="s">
        <v>27</v>
      </c>
      <c r="E80" s="25" t="s">
        <v>3694</v>
      </c>
      <c r="F80" s="25" t="s">
        <v>308</v>
      </c>
      <c r="G80" s="25" t="s">
        <v>337</v>
      </c>
      <c r="H80" s="25">
        <v>44070</v>
      </c>
      <c r="I80" s="25" t="s">
        <v>55</v>
      </c>
      <c r="J80" s="25" t="s">
        <v>3657</v>
      </c>
      <c r="K80" s="25" t="s">
        <v>3680</v>
      </c>
    </row>
    <row r="81" spans="1:11" ht="14.25" x14ac:dyDescent="0.45">
      <c r="A81" s="23">
        <v>79</v>
      </c>
      <c r="B81" s="24" t="s">
        <v>221</v>
      </c>
      <c r="C81" s="25"/>
      <c r="D81" s="25" t="s">
        <v>23</v>
      </c>
      <c r="E81" s="25" t="s">
        <v>222</v>
      </c>
      <c r="F81" s="25" t="s">
        <v>48</v>
      </c>
      <c r="G81" s="25" t="s">
        <v>337</v>
      </c>
      <c r="H81" s="25">
        <v>44109</v>
      </c>
      <c r="I81" s="25" t="s">
        <v>55</v>
      </c>
      <c r="J81" s="25" t="s">
        <v>3657</v>
      </c>
      <c r="K81" s="25"/>
    </row>
    <row r="82" spans="1:11" ht="14.25" x14ac:dyDescent="0.45">
      <c r="A82" s="23">
        <v>80</v>
      </c>
      <c r="B82" s="24" t="s">
        <v>223</v>
      </c>
      <c r="C82" s="25"/>
      <c r="D82" s="25" t="s">
        <v>27</v>
      </c>
      <c r="E82" s="25" t="s">
        <v>224</v>
      </c>
      <c r="F82" s="25" t="s">
        <v>307</v>
      </c>
      <c r="G82" s="25" t="s">
        <v>337</v>
      </c>
      <c r="H82" s="25">
        <v>44107</v>
      </c>
      <c r="I82" s="25" t="s">
        <v>55</v>
      </c>
      <c r="J82" s="25" t="s">
        <v>3657</v>
      </c>
      <c r="K82" s="25"/>
    </row>
    <row r="83" spans="1:11" ht="14.25" x14ac:dyDescent="0.45">
      <c r="A83" s="23">
        <v>81</v>
      </c>
      <c r="B83" s="24" t="s">
        <v>225</v>
      </c>
      <c r="C83" s="25"/>
      <c r="D83" s="25" t="s">
        <v>28</v>
      </c>
      <c r="E83" s="25" t="s">
        <v>226</v>
      </c>
      <c r="F83" s="25" t="s">
        <v>320</v>
      </c>
      <c r="G83" s="25" t="s">
        <v>337</v>
      </c>
      <c r="H83" s="25">
        <v>44077</v>
      </c>
      <c r="I83" s="25" t="s">
        <v>55</v>
      </c>
      <c r="J83" s="25" t="s">
        <v>3657</v>
      </c>
      <c r="K83" s="25"/>
    </row>
    <row r="84" spans="1:11" ht="14.25" x14ac:dyDescent="0.45">
      <c r="A84" s="23">
        <v>82</v>
      </c>
      <c r="B84" s="24" t="s">
        <v>227</v>
      </c>
      <c r="C84" s="25"/>
      <c r="D84" s="25" t="s">
        <v>27</v>
      </c>
      <c r="E84" s="25" t="s">
        <v>228</v>
      </c>
      <c r="F84" s="25" t="s">
        <v>49</v>
      </c>
      <c r="G84" s="25" t="s">
        <v>337</v>
      </c>
      <c r="H84" s="25">
        <v>44130</v>
      </c>
      <c r="I84" s="25" t="s">
        <v>55</v>
      </c>
      <c r="J84" s="25" t="s">
        <v>3657</v>
      </c>
      <c r="K84" s="25"/>
    </row>
    <row r="85" spans="1:11" ht="14.25" x14ac:dyDescent="0.45">
      <c r="A85" s="23">
        <v>83</v>
      </c>
      <c r="B85" s="24" t="s">
        <v>229</v>
      </c>
      <c r="C85" s="25"/>
      <c r="D85" s="25" t="s">
        <v>27</v>
      </c>
      <c r="E85" s="25" t="s">
        <v>230</v>
      </c>
      <c r="F85" s="25" t="s">
        <v>48</v>
      </c>
      <c r="G85" s="25" t="s">
        <v>337</v>
      </c>
      <c r="H85" s="25">
        <v>44135</v>
      </c>
      <c r="I85" s="25" t="s">
        <v>55</v>
      </c>
      <c r="J85" s="25" t="s">
        <v>3657</v>
      </c>
      <c r="K85" s="25"/>
    </row>
    <row r="86" spans="1:11" ht="14.25" x14ac:dyDescent="0.45">
      <c r="A86" s="23">
        <v>84</v>
      </c>
      <c r="B86" s="24" t="s">
        <v>231</v>
      </c>
      <c r="C86" s="25"/>
      <c r="D86" s="25" t="s">
        <v>27</v>
      </c>
      <c r="E86" s="25" t="s">
        <v>232</v>
      </c>
      <c r="F86" s="25" t="s">
        <v>332</v>
      </c>
      <c r="G86" s="25" t="s">
        <v>337</v>
      </c>
      <c r="H86" s="25">
        <v>44146</v>
      </c>
      <c r="I86" s="25" t="s">
        <v>55</v>
      </c>
      <c r="J86" s="25" t="s">
        <v>3657</v>
      </c>
      <c r="K86" s="25"/>
    </row>
    <row r="87" spans="1:11" ht="14.25" x14ac:dyDescent="0.45">
      <c r="A87" s="23">
        <v>85</v>
      </c>
      <c r="B87" s="24" t="s">
        <v>233</v>
      </c>
      <c r="C87" s="25"/>
      <c r="D87" s="25" t="s">
        <v>27</v>
      </c>
      <c r="E87" s="25" t="s">
        <v>234</v>
      </c>
      <c r="F87" s="25" t="s">
        <v>49</v>
      </c>
      <c r="G87" s="25" t="s">
        <v>337</v>
      </c>
      <c r="H87" s="25">
        <v>44130</v>
      </c>
      <c r="I87" s="25" t="s">
        <v>55</v>
      </c>
      <c r="J87" s="25" t="s">
        <v>3657</v>
      </c>
      <c r="K87" s="25"/>
    </row>
    <row r="88" spans="1:11" ht="14.25" x14ac:dyDescent="0.45">
      <c r="A88" s="23">
        <v>86</v>
      </c>
      <c r="B88" s="24" t="s">
        <v>235</v>
      </c>
      <c r="C88" s="25"/>
      <c r="D88" s="25" t="s">
        <v>20</v>
      </c>
      <c r="E88" s="25" t="s">
        <v>236</v>
      </c>
      <c r="F88" s="25" t="s">
        <v>52</v>
      </c>
      <c r="G88" s="25" t="s">
        <v>337</v>
      </c>
      <c r="H88" s="25">
        <v>44060</v>
      </c>
      <c r="I88" s="25" t="s">
        <v>57</v>
      </c>
      <c r="J88" s="25" t="s">
        <v>3657</v>
      </c>
      <c r="K88" s="25"/>
    </row>
    <row r="89" spans="1:11" ht="14.25" x14ac:dyDescent="0.45">
      <c r="A89" s="23">
        <v>87</v>
      </c>
      <c r="B89" s="24" t="s">
        <v>237</v>
      </c>
      <c r="C89" s="25"/>
      <c r="D89" s="25" t="s">
        <v>23</v>
      </c>
      <c r="E89" s="25" t="s">
        <v>238</v>
      </c>
      <c r="F89" s="25" t="s">
        <v>307</v>
      </c>
      <c r="G89" s="25" t="s">
        <v>337</v>
      </c>
      <c r="H89" s="25">
        <v>44107</v>
      </c>
      <c r="I89" s="25" t="s">
        <v>57</v>
      </c>
      <c r="J89" s="25" t="s">
        <v>3657</v>
      </c>
      <c r="K89" s="25"/>
    </row>
    <row r="90" spans="1:11" ht="14.25" x14ac:dyDescent="0.45">
      <c r="A90" s="23">
        <v>88</v>
      </c>
      <c r="B90" s="26" t="s">
        <v>239</v>
      </c>
      <c r="C90" s="27"/>
      <c r="D90" s="27" t="s">
        <v>23</v>
      </c>
      <c r="E90" s="27" t="s">
        <v>240</v>
      </c>
      <c r="F90" s="27" t="s">
        <v>314</v>
      </c>
      <c r="G90" s="25" t="s">
        <v>337</v>
      </c>
      <c r="H90" s="27">
        <v>44133</v>
      </c>
      <c r="I90" s="25" t="s">
        <v>57</v>
      </c>
      <c r="J90" s="25" t="s">
        <v>3657</v>
      </c>
      <c r="K90" s="25"/>
    </row>
    <row r="91" spans="1:11" ht="14.25" x14ac:dyDescent="0.45">
      <c r="A91" s="23">
        <v>89</v>
      </c>
      <c r="B91" s="26" t="s">
        <v>241</v>
      </c>
      <c r="C91" s="27"/>
      <c r="D91" s="27" t="s">
        <v>23</v>
      </c>
      <c r="E91" s="27" t="s">
        <v>242</v>
      </c>
      <c r="F91" s="27" t="s">
        <v>48</v>
      </c>
      <c r="G91" s="25" t="s">
        <v>337</v>
      </c>
      <c r="H91" s="27">
        <v>44102</v>
      </c>
      <c r="I91" s="25" t="s">
        <v>57</v>
      </c>
      <c r="J91" s="25" t="s">
        <v>3657</v>
      </c>
      <c r="K91" s="25"/>
    </row>
    <row r="92" spans="1:11" ht="14.25" x14ac:dyDescent="0.45">
      <c r="A92" s="23">
        <v>90</v>
      </c>
      <c r="B92" s="24" t="s">
        <v>243</v>
      </c>
      <c r="C92" s="25"/>
      <c r="D92" s="25" t="s">
        <v>28</v>
      </c>
      <c r="E92" s="25" t="s">
        <v>244</v>
      </c>
      <c r="F92" s="25" t="s">
        <v>321</v>
      </c>
      <c r="G92" s="25" t="s">
        <v>337</v>
      </c>
      <c r="H92" s="25">
        <v>44095</v>
      </c>
      <c r="I92" s="25" t="s">
        <v>57</v>
      </c>
      <c r="J92" s="25" t="s">
        <v>3657</v>
      </c>
      <c r="K92" s="25"/>
    </row>
    <row r="93" spans="1:11" ht="14.25" x14ac:dyDescent="0.45">
      <c r="A93" s="23">
        <v>91</v>
      </c>
      <c r="B93" s="26" t="s">
        <v>245</v>
      </c>
      <c r="C93" s="27"/>
      <c r="D93" s="27" t="s">
        <v>19</v>
      </c>
      <c r="E93" s="27" t="s">
        <v>246</v>
      </c>
      <c r="F93" s="27" t="s">
        <v>333</v>
      </c>
      <c r="G93" s="25" t="s">
        <v>337</v>
      </c>
      <c r="H93" s="27">
        <v>44035</v>
      </c>
      <c r="I93" s="25" t="s">
        <v>57</v>
      </c>
      <c r="J93" s="25" t="s">
        <v>3657</v>
      </c>
      <c r="K93" s="25"/>
    </row>
    <row r="94" spans="1:11" ht="14.25" x14ac:dyDescent="0.45">
      <c r="A94" s="23">
        <v>92</v>
      </c>
      <c r="B94" s="24" t="s">
        <v>247</v>
      </c>
      <c r="C94" s="25"/>
      <c r="D94" s="25" t="s">
        <v>19</v>
      </c>
      <c r="E94" s="25" t="s">
        <v>248</v>
      </c>
      <c r="F94" s="25" t="s">
        <v>45</v>
      </c>
      <c r="G94" s="25" t="s">
        <v>337</v>
      </c>
      <c r="H94" s="25">
        <v>44039</v>
      </c>
      <c r="I94" s="25" t="s">
        <v>57</v>
      </c>
      <c r="J94" s="25" t="s">
        <v>3657</v>
      </c>
      <c r="K94" s="25"/>
    </row>
    <row r="95" spans="1:11" ht="14.25" x14ac:dyDescent="0.45">
      <c r="A95" s="23">
        <v>93</v>
      </c>
      <c r="B95" s="24" t="s">
        <v>249</v>
      </c>
      <c r="C95" s="25"/>
      <c r="D95" s="25" t="s">
        <v>27</v>
      </c>
      <c r="E95" s="25"/>
      <c r="F95" s="25"/>
      <c r="G95" s="25" t="s">
        <v>337</v>
      </c>
      <c r="H95" s="25"/>
      <c r="I95" s="25" t="s">
        <v>57</v>
      </c>
      <c r="J95" s="25" t="s">
        <v>3657</v>
      </c>
      <c r="K95" s="25"/>
    </row>
    <row r="96" spans="1:11" ht="14.25" x14ac:dyDescent="0.45">
      <c r="A96" s="23">
        <v>94</v>
      </c>
      <c r="B96" s="26" t="s">
        <v>250</v>
      </c>
      <c r="C96" s="27"/>
      <c r="D96" s="27" t="s">
        <v>23</v>
      </c>
      <c r="E96" s="27" t="s">
        <v>251</v>
      </c>
      <c r="F96" s="27" t="s">
        <v>48</v>
      </c>
      <c r="G96" s="25" t="s">
        <v>337</v>
      </c>
      <c r="H96" s="27">
        <v>44135</v>
      </c>
      <c r="I96" s="25" t="s">
        <v>57</v>
      </c>
      <c r="J96" s="25" t="s">
        <v>3657</v>
      </c>
      <c r="K96" s="25"/>
    </row>
    <row r="97" spans="1:11" ht="14.25" x14ac:dyDescent="0.45">
      <c r="A97" s="23">
        <v>95</v>
      </c>
      <c r="B97" s="26" t="s">
        <v>252</v>
      </c>
      <c r="C97" s="27"/>
      <c r="D97" s="27" t="s">
        <v>23</v>
      </c>
      <c r="E97" s="27" t="s">
        <v>253</v>
      </c>
      <c r="F97" s="27" t="s">
        <v>48</v>
      </c>
      <c r="G97" s="25" t="s">
        <v>337</v>
      </c>
      <c r="H97" s="27">
        <v>44114</v>
      </c>
      <c r="I97" s="25" t="s">
        <v>57</v>
      </c>
      <c r="J97" s="25" t="s">
        <v>3657</v>
      </c>
      <c r="K97" s="25"/>
    </row>
    <row r="98" spans="1:11" ht="14.25" x14ac:dyDescent="0.45">
      <c r="A98" s="23">
        <v>96</v>
      </c>
      <c r="B98" s="26" t="s">
        <v>254</v>
      </c>
      <c r="C98" s="27"/>
      <c r="D98" s="27" t="s">
        <v>23</v>
      </c>
      <c r="E98" s="27" t="s">
        <v>255</v>
      </c>
      <c r="F98" s="27" t="s">
        <v>48</v>
      </c>
      <c r="G98" s="25" t="s">
        <v>337</v>
      </c>
      <c r="H98" s="27">
        <v>44102</v>
      </c>
      <c r="I98" s="25" t="s">
        <v>57</v>
      </c>
      <c r="J98" s="25" t="s">
        <v>3657</v>
      </c>
      <c r="K98" s="25"/>
    </row>
    <row r="99" spans="1:11" ht="14.25" x14ac:dyDescent="0.45">
      <c r="A99" s="23">
        <v>97</v>
      </c>
      <c r="B99" s="24" t="s">
        <v>256</v>
      </c>
      <c r="C99" s="25"/>
      <c r="D99" s="25" t="s">
        <v>23</v>
      </c>
      <c r="E99" s="25" t="s">
        <v>257</v>
      </c>
      <c r="F99" s="25" t="s">
        <v>334</v>
      </c>
      <c r="G99" s="25" t="s">
        <v>337</v>
      </c>
      <c r="H99" s="25">
        <v>44109</v>
      </c>
      <c r="I99" s="25" t="s">
        <v>57</v>
      </c>
      <c r="J99" s="25" t="s">
        <v>3657</v>
      </c>
      <c r="K99" s="25"/>
    </row>
    <row r="100" spans="1:11" ht="14.25" x14ac:dyDescent="0.45">
      <c r="A100" s="23">
        <v>98</v>
      </c>
      <c r="B100" s="24" t="s">
        <v>258</v>
      </c>
      <c r="C100" s="25"/>
      <c r="D100" s="25" t="s">
        <v>23</v>
      </c>
      <c r="E100" s="25" t="s">
        <v>259</v>
      </c>
      <c r="F100" s="25" t="s">
        <v>48</v>
      </c>
      <c r="G100" s="25" t="s">
        <v>337</v>
      </c>
      <c r="H100" s="25">
        <v>44105</v>
      </c>
      <c r="I100" s="25" t="s">
        <v>57</v>
      </c>
      <c r="J100" s="25" t="s">
        <v>3657</v>
      </c>
      <c r="K100" s="25"/>
    </row>
    <row r="101" spans="1:11" ht="14.25" x14ac:dyDescent="0.45">
      <c r="A101" s="23">
        <v>99</v>
      </c>
      <c r="B101" s="24" t="s">
        <v>260</v>
      </c>
      <c r="C101" s="25"/>
      <c r="D101" s="25" t="s">
        <v>23</v>
      </c>
      <c r="E101" s="25" t="s">
        <v>261</v>
      </c>
      <c r="F101" s="25" t="s">
        <v>311</v>
      </c>
      <c r="G101" s="25" t="s">
        <v>337</v>
      </c>
      <c r="H101" s="25">
        <v>44123</v>
      </c>
      <c r="I101" s="25" t="s">
        <v>57</v>
      </c>
      <c r="J101" s="25" t="s">
        <v>3657</v>
      </c>
      <c r="K101" s="25"/>
    </row>
    <row r="102" spans="1:11" ht="14.25" x14ac:dyDescent="0.45">
      <c r="A102" s="23">
        <v>100</v>
      </c>
      <c r="B102" s="26" t="s">
        <v>262</v>
      </c>
      <c r="C102" s="27"/>
      <c r="D102" s="27" t="s">
        <v>23</v>
      </c>
      <c r="E102" s="27" t="s">
        <v>263</v>
      </c>
      <c r="F102" s="27" t="s">
        <v>328</v>
      </c>
      <c r="G102" s="25" t="s">
        <v>337</v>
      </c>
      <c r="H102" s="27">
        <v>44128</v>
      </c>
      <c r="I102" s="25" t="s">
        <v>57</v>
      </c>
      <c r="J102" s="25" t="s">
        <v>3657</v>
      </c>
      <c r="K102" s="25" t="s">
        <v>3676</v>
      </c>
    </row>
    <row r="103" spans="1:11" ht="14.25" x14ac:dyDescent="0.45">
      <c r="A103" s="23">
        <v>101</v>
      </c>
      <c r="B103" s="26" t="s">
        <v>264</v>
      </c>
      <c r="C103" s="27"/>
      <c r="D103" s="27" t="s">
        <v>23</v>
      </c>
      <c r="E103" s="27" t="s">
        <v>265</v>
      </c>
      <c r="F103" s="27" t="s">
        <v>48</v>
      </c>
      <c r="G103" s="25" t="s">
        <v>337</v>
      </c>
      <c r="H103" s="27">
        <v>44127</v>
      </c>
      <c r="I103" s="25" t="s">
        <v>57</v>
      </c>
      <c r="J103" s="25" t="s">
        <v>3657</v>
      </c>
      <c r="K103" s="25"/>
    </row>
    <row r="104" spans="1:11" ht="14.25" x14ac:dyDescent="0.45">
      <c r="A104" s="23">
        <v>102</v>
      </c>
      <c r="B104" s="24" t="s">
        <v>266</v>
      </c>
      <c r="C104" s="25"/>
      <c r="D104" s="25" t="s">
        <v>23</v>
      </c>
      <c r="E104" s="25" t="s">
        <v>267</v>
      </c>
      <c r="F104" s="25" t="s">
        <v>314</v>
      </c>
      <c r="G104" s="25" t="s">
        <v>337</v>
      </c>
      <c r="H104" s="25">
        <v>44133</v>
      </c>
      <c r="I104" s="25" t="s">
        <v>57</v>
      </c>
      <c r="J104" s="25" t="s">
        <v>3657</v>
      </c>
      <c r="K104" s="25"/>
    </row>
    <row r="105" spans="1:11" ht="14.25" x14ac:dyDescent="0.45">
      <c r="A105" s="23">
        <v>103</v>
      </c>
      <c r="B105" s="24" t="s">
        <v>268</v>
      </c>
      <c r="C105" s="25"/>
      <c r="D105" s="25" t="s">
        <v>23</v>
      </c>
      <c r="E105" s="25" t="s">
        <v>124</v>
      </c>
      <c r="F105" s="25" t="s">
        <v>316</v>
      </c>
      <c r="G105" s="25" t="s">
        <v>337</v>
      </c>
      <c r="H105" s="25">
        <v>44130</v>
      </c>
      <c r="I105" s="25" t="s">
        <v>57</v>
      </c>
      <c r="J105" s="25" t="s">
        <v>3657</v>
      </c>
      <c r="K105" s="25"/>
    </row>
    <row r="106" spans="1:11" ht="14.25" x14ac:dyDescent="0.45">
      <c r="A106" s="23">
        <v>104</v>
      </c>
      <c r="B106" s="24" t="s">
        <v>269</v>
      </c>
      <c r="C106" s="25"/>
      <c r="D106" s="25" t="s">
        <v>27</v>
      </c>
      <c r="E106" s="25" t="s">
        <v>270</v>
      </c>
      <c r="F106" s="25" t="s">
        <v>325</v>
      </c>
      <c r="G106" s="25" t="s">
        <v>337</v>
      </c>
      <c r="H106" s="25">
        <v>44144</v>
      </c>
      <c r="I106" s="25" t="s">
        <v>57</v>
      </c>
      <c r="J106" s="25" t="s">
        <v>3657</v>
      </c>
      <c r="K106" s="25"/>
    </row>
    <row r="107" spans="1:11" ht="14.25" x14ac:dyDescent="0.45">
      <c r="A107" s="23">
        <v>105</v>
      </c>
      <c r="B107" s="24" t="s">
        <v>271</v>
      </c>
      <c r="C107" s="25"/>
      <c r="D107" s="25" t="s">
        <v>23</v>
      </c>
      <c r="E107" s="25" t="s">
        <v>272</v>
      </c>
      <c r="F107" s="25" t="s">
        <v>48</v>
      </c>
      <c r="G107" s="25" t="s">
        <v>337</v>
      </c>
      <c r="H107" s="25">
        <v>44111</v>
      </c>
      <c r="I107" s="25" t="s">
        <v>57</v>
      </c>
      <c r="J107" s="25" t="s">
        <v>3657</v>
      </c>
      <c r="K107" s="25" t="s">
        <v>3676</v>
      </c>
    </row>
    <row r="108" spans="1:11" ht="14.25" x14ac:dyDescent="0.45">
      <c r="A108" s="23">
        <v>106</v>
      </c>
      <c r="B108" s="24" t="s">
        <v>273</v>
      </c>
      <c r="C108" s="25"/>
      <c r="D108" s="25" t="s">
        <v>28</v>
      </c>
      <c r="E108" s="25" t="s">
        <v>274</v>
      </c>
      <c r="F108" s="25" t="s">
        <v>335</v>
      </c>
      <c r="G108" s="25" t="s">
        <v>337</v>
      </c>
      <c r="H108" s="25">
        <v>44092</v>
      </c>
      <c r="I108" s="25" t="s">
        <v>57</v>
      </c>
      <c r="J108" s="25" t="s">
        <v>3657</v>
      </c>
      <c r="K108" s="25"/>
    </row>
    <row r="109" spans="1:11" ht="14.25" x14ac:dyDescent="0.45">
      <c r="A109" s="23">
        <v>107</v>
      </c>
      <c r="B109" s="26" t="s">
        <v>275</v>
      </c>
      <c r="C109" s="27"/>
      <c r="D109" s="27" t="s">
        <v>23</v>
      </c>
      <c r="E109" s="27" t="s">
        <v>276</v>
      </c>
      <c r="F109" s="27" t="s">
        <v>48</v>
      </c>
      <c r="G109" s="25" t="s">
        <v>337</v>
      </c>
      <c r="H109" s="27">
        <v>44134</v>
      </c>
      <c r="I109" s="25" t="s">
        <v>57</v>
      </c>
      <c r="J109" s="25" t="s">
        <v>3657</v>
      </c>
      <c r="K109" s="25"/>
    </row>
    <row r="110" spans="1:11" ht="14.25" x14ac:dyDescent="0.45">
      <c r="A110" s="23">
        <v>108</v>
      </c>
      <c r="B110" s="24" t="s">
        <v>277</v>
      </c>
      <c r="C110" s="25"/>
      <c r="D110" s="25" t="s">
        <v>23</v>
      </c>
      <c r="E110" s="25" t="s">
        <v>278</v>
      </c>
      <c r="F110" s="25" t="s">
        <v>48</v>
      </c>
      <c r="G110" s="25" t="s">
        <v>337</v>
      </c>
      <c r="H110" s="25">
        <v>44119</v>
      </c>
      <c r="I110" s="25" t="s">
        <v>57</v>
      </c>
      <c r="J110" s="25" t="s">
        <v>3657</v>
      </c>
      <c r="K110" s="25"/>
    </row>
    <row r="111" spans="1:11" ht="14.25" x14ac:dyDescent="0.45">
      <c r="A111" s="23">
        <v>109</v>
      </c>
      <c r="B111" s="24" t="s">
        <v>279</v>
      </c>
      <c r="C111" s="25"/>
      <c r="D111" s="25" t="s">
        <v>23</v>
      </c>
      <c r="E111" s="25" t="s">
        <v>280</v>
      </c>
      <c r="F111" s="25" t="s">
        <v>48</v>
      </c>
      <c r="G111" s="25" t="s">
        <v>337</v>
      </c>
      <c r="H111" s="25">
        <v>44119</v>
      </c>
      <c r="I111" s="25" t="s">
        <v>57</v>
      </c>
      <c r="J111" s="25" t="s">
        <v>3657</v>
      </c>
      <c r="K111" s="25" t="s">
        <v>3677</v>
      </c>
    </row>
    <row r="112" spans="1:11" ht="14.25" x14ac:dyDescent="0.45">
      <c r="A112" s="23">
        <v>110</v>
      </c>
      <c r="B112" s="24" t="s">
        <v>281</v>
      </c>
      <c r="C112" s="25"/>
      <c r="D112" s="25" t="s">
        <v>23</v>
      </c>
      <c r="E112" s="25" t="s">
        <v>282</v>
      </c>
      <c r="F112" s="25" t="s">
        <v>311</v>
      </c>
      <c r="G112" s="25" t="s">
        <v>337</v>
      </c>
      <c r="H112" s="25">
        <v>44123</v>
      </c>
      <c r="I112" s="25" t="s">
        <v>57</v>
      </c>
      <c r="J112" s="25" t="s">
        <v>3656</v>
      </c>
      <c r="K112" s="25"/>
    </row>
    <row r="113" spans="1:11" ht="14.25" x14ac:dyDescent="0.45">
      <c r="A113" s="23">
        <v>111</v>
      </c>
      <c r="B113" s="24" t="s">
        <v>283</v>
      </c>
      <c r="C113" s="25"/>
      <c r="D113" s="25" t="s">
        <v>23</v>
      </c>
      <c r="E113" s="25" t="s">
        <v>259</v>
      </c>
      <c r="F113" s="25" t="s">
        <v>48</v>
      </c>
      <c r="G113" s="25" t="s">
        <v>337</v>
      </c>
      <c r="H113" s="25">
        <v>44105</v>
      </c>
      <c r="I113" s="25" t="s">
        <v>57</v>
      </c>
      <c r="J113" s="25" t="s">
        <v>3657</v>
      </c>
      <c r="K113" s="25"/>
    </row>
    <row r="114" spans="1:11" ht="14.25" x14ac:dyDescent="0.45">
      <c r="A114" s="23">
        <v>112</v>
      </c>
      <c r="B114" s="26" t="s">
        <v>284</v>
      </c>
      <c r="C114" s="27"/>
      <c r="D114" s="27" t="s">
        <v>23</v>
      </c>
      <c r="E114" s="27" t="s">
        <v>285</v>
      </c>
      <c r="F114" s="27" t="s">
        <v>48</v>
      </c>
      <c r="G114" s="25" t="s">
        <v>337</v>
      </c>
      <c r="H114" s="27">
        <v>44109</v>
      </c>
      <c r="I114" s="25" t="s">
        <v>57</v>
      </c>
      <c r="J114" s="25" t="s">
        <v>3657</v>
      </c>
      <c r="K114" s="25"/>
    </row>
    <row r="115" spans="1:11" ht="14.25" x14ac:dyDescent="0.45">
      <c r="A115" s="23">
        <v>113</v>
      </c>
      <c r="B115" s="26" t="s">
        <v>286</v>
      </c>
      <c r="C115" s="27"/>
      <c r="D115" s="27" t="s">
        <v>23</v>
      </c>
      <c r="E115" s="27" t="s">
        <v>287</v>
      </c>
      <c r="F115" s="27" t="s">
        <v>48</v>
      </c>
      <c r="G115" s="25" t="s">
        <v>337</v>
      </c>
      <c r="H115" s="27">
        <v>44109</v>
      </c>
      <c r="I115" s="25" t="s">
        <v>57</v>
      </c>
      <c r="J115" s="25" t="s">
        <v>3657</v>
      </c>
      <c r="K115" s="25"/>
    </row>
    <row r="116" spans="1:11" ht="14.25" x14ac:dyDescent="0.45">
      <c r="A116" s="23">
        <v>114</v>
      </c>
      <c r="B116" s="26" t="s">
        <v>288</v>
      </c>
      <c r="C116" s="27"/>
      <c r="D116" s="27" t="s">
        <v>23</v>
      </c>
      <c r="E116" s="27" t="s">
        <v>289</v>
      </c>
      <c r="F116" s="27" t="s">
        <v>48</v>
      </c>
      <c r="G116" s="25" t="s">
        <v>337</v>
      </c>
      <c r="H116" s="27">
        <v>44102</v>
      </c>
      <c r="I116" s="25" t="s">
        <v>57</v>
      </c>
      <c r="J116" s="25" t="s">
        <v>3657</v>
      </c>
      <c r="K116" s="25"/>
    </row>
    <row r="117" spans="1:11" ht="14.25" x14ac:dyDescent="0.45">
      <c r="A117" s="23">
        <v>115</v>
      </c>
      <c r="B117" s="24" t="s">
        <v>290</v>
      </c>
      <c r="C117" s="25"/>
      <c r="D117" s="25" t="s">
        <v>23</v>
      </c>
      <c r="E117" s="25" t="s">
        <v>291</v>
      </c>
      <c r="F117" s="25" t="s">
        <v>48</v>
      </c>
      <c r="G117" s="25" t="s">
        <v>337</v>
      </c>
      <c r="H117" s="25">
        <v>44113</v>
      </c>
      <c r="I117" s="25" t="s">
        <v>57</v>
      </c>
      <c r="J117" s="25" t="s">
        <v>3657</v>
      </c>
      <c r="K117" s="25"/>
    </row>
    <row r="118" spans="1:11" ht="14.25" x14ac:dyDescent="0.45">
      <c r="A118" s="23">
        <v>116</v>
      </c>
      <c r="B118" s="24" t="s">
        <v>292</v>
      </c>
      <c r="C118" s="25"/>
      <c r="D118" s="25" t="s">
        <v>23</v>
      </c>
      <c r="E118" s="25" t="s">
        <v>293</v>
      </c>
      <c r="F118" s="25" t="s">
        <v>48</v>
      </c>
      <c r="G118" s="25" t="s">
        <v>337</v>
      </c>
      <c r="H118" s="25">
        <v>44111</v>
      </c>
      <c r="I118" s="25" t="s">
        <v>57</v>
      </c>
      <c r="J118" s="25" t="s">
        <v>3657</v>
      </c>
      <c r="K118" s="25"/>
    </row>
    <row r="119" spans="1:11" ht="14.25" x14ac:dyDescent="0.45">
      <c r="A119" s="23">
        <v>117</v>
      </c>
      <c r="B119" s="26" t="s">
        <v>294</v>
      </c>
      <c r="C119" s="27"/>
      <c r="D119" s="27" t="s">
        <v>23</v>
      </c>
      <c r="E119" s="27" t="s">
        <v>295</v>
      </c>
      <c r="F119" s="27" t="s">
        <v>48</v>
      </c>
      <c r="G119" s="25" t="s">
        <v>337</v>
      </c>
      <c r="H119" s="27">
        <v>44111</v>
      </c>
      <c r="I119" s="25" t="s">
        <v>57</v>
      </c>
      <c r="J119" s="25" t="s">
        <v>3657</v>
      </c>
      <c r="K119" s="25"/>
    </row>
    <row r="120" spans="1:11" ht="14.25" x14ac:dyDescent="0.45">
      <c r="A120" s="23">
        <v>118</v>
      </c>
      <c r="B120" s="24" t="s">
        <v>296</v>
      </c>
      <c r="C120" s="25"/>
      <c r="D120" s="25" t="s">
        <v>73</v>
      </c>
      <c r="E120" s="25" t="s">
        <v>297</v>
      </c>
      <c r="F120" s="25" t="s">
        <v>305</v>
      </c>
      <c r="G120" s="25" t="s">
        <v>337</v>
      </c>
      <c r="H120" s="25">
        <v>44212</v>
      </c>
      <c r="I120" s="25" t="s">
        <v>57</v>
      </c>
      <c r="J120" s="25" t="s">
        <v>3657</v>
      </c>
      <c r="K120" s="25"/>
    </row>
    <row r="121" spans="1:11" ht="14.25" x14ac:dyDescent="0.45">
      <c r="A121" s="23">
        <v>119</v>
      </c>
      <c r="B121" s="26" t="s">
        <v>298</v>
      </c>
      <c r="C121" s="27"/>
      <c r="D121" s="27" t="s">
        <v>23</v>
      </c>
      <c r="E121" s="27" t="s">
        <v>299</v>
      </c>
      <c r="F121" s="27" t="s">
        <v>336</v>
      </c>
      <c r="G121" s="25" t="s">
        <v>337</v>
      </c>
      <c r="H121" s="27">
        <v>44137</v>
      </c>
      <c r="I121" s="25" t="s">
        <v>57</v>
      </c>
      <c r="J121" s="25" t="s">
        <v>3657</v>
      </c>
      <c r="K121" s="25"/>
    </row>
    <row r="122" spans="1:11" ht="14.25" x14ac:dyDescent="0.45">
      <c r="A122" s="23">
        <v>120</v>
      </c>
      <c r="B122" s="24" t="s">
        <v>300</v>
      </c>
      <c r="C122" s="25"/>
      <c r="D122" s="25" t="s">
        <v>23</v>
      </c>
      <c r="E122" s="25" t="s">
        <v>301</v>
      </c>
      <c r="F122" s="25" t="s">
        <v>48</v>
      </c>
      <c r="G122" s="25" t="s">
        <v>337</v>
      </c>
      <c r="H122" s="25">
        <v>44111</v>
      </c>
      <c r="I122" s="25" t="s">
        <v>57</v>
      </c>
      <c r="J122" s="25" t="s">
        <v>3657</v>
      </c>
      <c r="K122" s="29" t="s">
        <v>3677</v>
      </c>
    </row>
  </sheetData>
  <phoneticPr fontId="12" type="noConversion"/>
  <hyperlinks>
    <hyperlink ref="A1" location="'Start Page'!A1" display="Back" xr:uid="{00000000-0004-0000-0300-000000000000}"/>
  </hyperlinks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95829940-3A41-4BA5-9680-204DCBD3A2D8}">
          <x14:formula1>
            <xm:f>'Status Table'!$B$2:$B$5</xm:f>
          </x14:formula1>
          <xm:sqref>I3:I122</xm:sqref>
        </x14:dataValidation>
        <x14:dataValidation type="list" allowBlank="1" showInputMessage="1" showErrorMessage="1" xr:uid="{8C8A701A-58AD-4FB7-83AE-147D360A8253}">
          <x14:formula1>
            <xm:f>'BE Setup-Charity Table'!$C$3:$C$12</xm:f>
          </x14:formula1>
          <xm:sqref>D3:D122</xm:sqref>
        </x14:dataValidation>
        <x14:dataValidation type="list" allowBlank="1" showInputMessage="1" showErrorMessage="1" xr:uid="{C8234B1D-BE09-4EEB-AFAE-481B386917A3}">
          <x14:formula1>
            <xm:f>'Sales Rep Table'!$B$3:$B$4</xm:f>
          </x14:formula1>
          <xm:sqref>J3:J122</xm:sqref>
        </x14:dataValidation>
        <x14:dataValidation type="list" allowBlank="1" showInputMessage="1" showErrorMessage="1" xr:uid="{0EFD265F-3334-47F3-8096-93B67C4934B7}">
          <x14:formula1>
            <xm:f>'BE Setup-Marketing Reps Pay Tab'!$B$3:$B$7</xm:f>
          </x14:formula1>
          <xm:sqref>K3:K122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A3D93-C3E2-4406-9C81-7A5779B4062E}">
  <sheetPr>
    <tabColor rgb="FFFFC000"/>
  </sheetPr>
  <dimension ref="A1:G7"/>
  <sheetViews>
    <sheetView workbookViewId="0">
      <selection activeCell="B3" sqref="B3:B7"/>
    </sheetView>
  </sheetViews>
  <sheetFormatPr defaultRowHeight="14.25" x14ac:dyDescent="0.45"/>
  <cols>
    <col min="1" max="1" width="8.59765625" bestFit="1" customWidth="1"/>
    <col min="2" max="2" width="41.265625" bestFit="1" customWidth="1"/>
    <col min="3" max="3" width="29.3984375" bestFit="1" customWidth="1"/>
    <col min="4" max="4" width="15.59765625" bestFit="1" customWidth="1"/>
    <col min="5" max="5" width="8.59765625" bestFit="1" customWidth="1"/>
    <col min="6" max="6" width="12.265625" bestFit="1" customWidth="1"/>
    <col min="7" max="7" width="18.59765625" bestFit="1" customWidth="1"/>
  </cols>
  <sheetData>
    <row r="1" spans="1:7" s="3" customFormat="1" ht="20.65" x14ac:dyDescent="0.6">
      <c r="A1" s="4" t="s">
        <v>0</v>
      </c>
    </row>
    <row r="2" spans="1:7" x14ac:dyDescent="0.45">
      <c r="A2" s="3" t="s">
        <v>1</v>
      </c>
      <c r="B2" s="3" t="s">
        <v>359</v>
      </c>
      <c r="C2" s="3" t="s">
        <v>5</v>
      </c>
      <c r="D2" s="3" t="s">
        <v>6</v>
      </c>
      <c r="E2" s="3" t="s">
        <v>7</v>
      </c>
      <c r="F2" s="3" t="s">
        <v>8</v>
      </c>
      <c r="G2" s="3" t="s">
        <v>4092</v>
      </c>
    </row>
    <row r="3" spans="1:7" x14ac:dyDescent="0.45">
      <c r="A3" s="3">
        <v>1</v>
      </c>
      <c r="B3" s="3" t="s">
        <v>358</v>
      </c>
      <c r="C3" s="3"/>
      <c r="D3" s="3"/>
      <c r="E3" s="3"/>
      <c r="F3" s="3"/>
      <c r="G3" s="3"/>
    </row>
    <row r="4" spans="1:7" x14ac:dyDescent="0.45">
      <c r="A4" s="3">
        <v>2</v>
      </c>
      <c r="B4" s="3" t="s">
        <v>360</v>
      </c>
      <c r="C4" s="3"/>
      <c r="D4" s="3"/>
      <c r="E4" s="3"/>
      <c r="F4" s="3"/>
      <c r="G4" s="3"/>
    </row>
    <row r="5" spans="1:7" x14ac:dyDescent="0.45">
      <c r="A5" s="3">
        <v>3</v>
      </c>
      <c r="B5" s="3" t="s">
        <v>361</v>
      </c>
      <c r="C5" s="3"/>
      <c r="D5" s="3"/>
      <c r="E5" s="3"/>
      <c r="F5" s="3"/>
      <c r="G5" s="3"/>
    </row>
    <row r="6" spans="1:7" x14ac:dyDescent="0.45">
      <c r="A6" s="3">
        <v>5</v>
      </c>
      <c r="B6" s="3" t="s">
        <v>638</v>
      </c>
      <c r="C6" s="3"/>
      <c r="D6" s="3"/>
      <c r="E6" s="3"/>
      <c r="F6" s="3"/>
      <c r="G6" s="3"/>
    </row>
    <row r="7" spans="1:7" x14ac:dyDescent="0.45">
      <c r="A7" s="3">
        <v>4</v>
      </c>
      <c r="B7" s="3" t="s">
        <v>362</v>
      </c>
      <c r="C7" s="3"/>
      <c r="D7" s="3"/>
      <c r="E7" s="3"/>
      <c r="F7" s="3"/>
      <c r="G7" s="3"/>
    </row>
  </sheetData>
  <hyperlinks>
    <hyperlink ref="A1" location="'Start Page'!A1" display="Back" xr:uid="{B3DAED1B-9671-450C-95BF-6E4B6FD4241C}"/>
  </hyperlink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J36"/>
  <sheetViews>
    <sheetView workbookViewId="0">
      <selection activeCell="C5" sqref="C5:E5"/>
    </sheetView>
  </sheetViews>
  <sheetFormatPr defaultColWidth="9.1328125" defaultRowHeight="13.5" x14ac:dyDescent="0.35"/>
  <cols>
    <col min="1" max="1" width="8.59765625" style="3" bestFit="1" customWidth="1"/>
    <col min="2" max="2" width="18.3984375" style="3" bestFit="1" customWidth="1"/>
    <col min="3" max="3" width="29.73046875" style="3" bestFit="1" customWidth="1"/>
    <col min="4" max="5" width="9.59765625" style="3" bestFit="1" customWidth="1"/>
    <col min="6" max="6" width="12.3984375" style="3" customWidth="1"/>
    <col min="7" max="7" width="10.1328125" style="3" bestFit="1" customWidth="1"/>
    <col min="8" max="8" width="11.265625" style="3" bestFit="1" customWidth="1"/>
    <col min="9" max="9" width="10.1328125" style="3" bestFit="1" customWidth="1"/>
    <col min="10" max="10" width="12" style="3" bestFit="1" customWidth="1"/>
    <col min="11" max="16384" width="9.1328125" style="3"/>
  </cols>
  <sheetData>
    <row r="1" spans="1:10" ht="20.65" x14ac:dyDescent="0.6">
      <c r="A1" s="4" t="s">
        <v>0</v>
      </c>
    </row>
    <row r="2" spans="1:10" ht="30.75" customHeight="1" x14ac:dyDescent="0.35">
      <c r="A2" s="3" t="s">
        <v>1</v>
      </c>
      <c r="B2" s="3" t="s">
        <v>357</v>
      </c>
      <c r="C2" s="10" t="s">
        <v>341</v>
      </c>
      <c r="D2" s="10" t="s">
        <v>60</v>
      </c>
      <c r="E2" s="10" t="s">
        <v>342</v>
      </c>
      <c r="F2" s="10" t="s">
        <v>343</v>
      </c>
      <c r="G2" s="10" t="s">
        <v>345</v>
      </c>
      <c r="H2" s="10" t="s">
        <v>344</v>
      </c>
      <c r="I2" s="10" t="s">
        <v>346</v>
      </c>
      <c r="J2" s="10" t="s">
        <v>356</v>
      </c>
    </row>
    <row r="3" spans="1:10" x14ac:dyDescent="0.35">
      <c r="A3" s="3">
        <v>1</v>
      </c>
      <c r="B3" s="3" t="s">
        <v>358</v>
      </c>
      <c r="C3" s="3" t="s">
        <v>365</v>
      </c>
      <c r="D3" s="9">
        <v>6320</v>
      </c>
      <c r="E3" s="11">
        <v>1</v>
      </c>
      <c r="F3" s="11">
        <f t="shared" ref="F3:F36" si="0">D3*E3</f>
        <v>6320</v>
      </c>
      <c r="G3" s="11">
        <v>1575</v>
      </c>
      <c r="H3" s="11">
        <f t="shared" ref="H3:H36" si="1">F3-G3</f>
        <v>4745</v>
      </c>
      <c r="I3" s="11">
        <v>599</v>
      </c>
      <c r="J3" s="11">
        <f t="shared" ref="J3:J36" si="2">ROUNDDOWN((F3*0.06),0)</f>
        <v>379</v>
      </c>
    </row>
    <row r="4" spans="1:10" x14ac:dyDescent="0.35">
      <c r="A4" s="3">
        <v>2</v>
      </c>
      <c r="B4" s="3" t="s">
        <v>358</v>
      </c>
      <c r="C4" s="3" t="s">
        <v>367</v>
      </c>
      <c r="D4" s="9">
        <v>2599</v>
      </c>
      <c r="E4" s="11">
        <v>2</v>
      </c>
      <c r="F4" s="11">
        <f t="shared" si="0"/>
        <v>5198</v>
      </c>
      <c r="G4" s="11">
        <v>780</v>
      </c>
      <c r="H4" s="11">
        <f t="shared" si="1"/>
        <v>4418</v>
      </c>
      <c r="I4" s="11"/>
      <c r="J4" s="11">
        <f t="shared" si="2"/>
        <v>311</v>
      </c>
    </row>
    <row r="5" spans="1:10" x14ac:dyDescent="0.35">
      <c r="A5" s="3">
        <v>3</v>
      </c>
      <c r="B5" s="3" t="s">
        <v>358</v>
      </c>
      <c r="C5" s="3" t="s">
        <v>363</v>
      </c>
      <c r="D5" s="9">
        <v>4000</v>
      </c>
      <c r="E5" s="11">
        <v>1</v>
      </c>
      <c r="F5" s="11">
        <f t="shared" si="0"/>
        <v>4000</v>
      </c>
      <c r="G5" s="11">
        <v>998</v>
      </c>
      <c r="H5" s="11">
        <f t="shared" si="1"/>
        <v>3002</v>
      </c>
      <c r="I5" s="11">
        <v>0</v>
      </c>
      <c r="J5" s="11">
        <f t="shared" si="2"/>
        <v>240</v>
      </c>
    </row>
    <row r="6" spans="1:10" x14ac:dyDescent="0.35">
      <c r="A6" s="3">
        <v>4</v>
      </c>
      <c r="B6" s="3" t="s">
        <v>358</v>
      </c>
      <c r="C6" s="3" t="s">
        <v>364</v>
      </c>
      <c r="D6" s="9">
        <v>4000</v>
      </c>
      <c r="E6" s="11">
        <v>1</v>
      </c>
      <c r="F6" s="11">
        <f t="shared" si="0"/>
        <v>4000</v>
      </c>
      <c r="G6" s="11">
        <v>1000</v>
      </c>
      <c r="H6" s="11">
        <f t="shared" si="1"/>
        <v>3000</v>
      </c>
      <c r="I6" s="11">
        <v>0</v>
      </c>
      <c r="J6" s="11">
        <f t="shared" si="2"/>
        <v>240</v>
      </c>
    </row>
    <row r="7" spans="1:10" x14ac:dyDescent="0.35">
      <c r="A7" s="3">
        <v>5</v>
      </c>
      <c r="B7" s="3" t="s">
        <v>358</v>
      </c>
      <c r="C7" s="3" t="s">
        <v>368</v>
      </c>
      <c r="D7" s="9">
        <v>4000</v>
      </c>
      <c r="E7" s="11">
        <v>1</v>
      </c>
      <c r="F7" s="11">
        <f t="shared" si="0"/>
        <v>4000</v>
      </c>
      <c r="G7" s="11">
        <v>1000</v>
      </c>
      <c r="H7" s="11">
        <f t="shared" si="1"/>
        <v>3000</v>
      </c>
      <c r="I7" s="11">
        <v>0</v>
      </c>
      <c r="J7" s="11">
        <f t="shared" si="2"/>
        <v>240</v>
      </c>
    </row>
    <row r="8" spans="1:10" x14ac:dyDescent="0.35">
      <c r="A8" s="3">
        <v>29</v>
      </c>
      <c r="B8" s="3" t="s">
        <v>358</v>
      </c>
      <c r="C8" s="3" t="s">
        <v>614</v>
      </c>
      <c r="D8" s="9">
        <v>6640</v>
      </c>
      <c r="E8" s="11">
        <v>1</v>
      </c>
      <c r="F8" s="11">
        <f t="shared" si="0"/>
        <v>6640</v>
      </c>
      <c r="G8" s="11">
        <v>1479</v>
      </c>
      <c r="H8" s="11">
        <f t="shared" si="1"/>
        <v>5161</v>
      </c>
      <c r="I8" s="11">
        <v>100</v>
      </c>
      <c r="J8" s="11">
        <f t="shared" si="2"/>
        <v>398</v>
      </c>
    </row>
    <row r="9" spans="1:10" x14ac:dyDescent="0.35">
      <c r="A9" s="3">
        <v>6</v>
      </c>
      <c r="B9" s="3" t="s">
        <v>358</v>
      </c>
      <c r="C9" s="3" t="s">
        <v>347</v>
      </c>
      <c r="D9" s="9">
        <v>9959</v>
      </c>
      <c r="E9" s="12">
        <v>1</v>
      </c>
      <c r="F9" s="12">
        <f t="shared" si="0"/>
        <v>9959</v>
      </c>
      <c r="G9" s="12">
        <v>2119</v>
      </c>
      <c r="H9" s="12">
        <f t="shared" si="1"/>
        <v>7840</v>
      </c>
      <c r="I9" s="12">
        <v>0</v>
      </c>
      <c r="J9" s="11">
        <f t="shared" si="2"/>
        <v>597</v>
      </c>
    </row>
    <row r="10" spans="1:10" x14ac:dyDescent="0.35">
      <c r="A10" s="3">
        <v>7</v>
      </c>
      <c r="B10" s="3" t="s">
        <v>358</v>
      </c>
      <c r="C10" s="3" t="s">
        <v>349</v>
      </c>
      <c r="D10" s="9">
        <v>5320</v>
      </c>
      <c r="E10" s="12">
        <v>1</v>
      </c>
      <c r="F10" s="12">
        <f t="shared" si="0"/>
        <v>5320</v>
      </c>
      <c r="G10" s="11">
        <v>960</v>
      </c>
      <c r="H10" s="12">
        <f t="shared" si="1"/>
        <v>4360</v>
      </c>
      <c r="I10" s="12">
        <v>0</v>
      </c>
      <c r="J10" s="11">
        <f t="shared" si="2"/>
        <v>319</v>
      </c>
    </row>
    <row r="11" spans="1:10" x14ac:dyDescent="0.35">
      <c r="A11" s="3">
        <v>8</v>
      </c>
      <c r="B11" s="3" t="s">
        <v>358</v>
      </c>
      <c r="C11" s="3" t="s">
        <v>348</v>
      </c>
      <c r="D11" s="9">
        <v>5520</v>
      </c>
      <c r="E11" s="12">
        <v>1</v>
      </c>
      <c r="F11" s="12">
        <f t="shared" si="0"/>
        <v>5520</v>
      </c>
      <c r="G11" s="11">
        <v>960</v>
      </c>
      <c r="H11" s="12">
        <f t="shared" si="1"/>
        <v>4560</v>
      </c>
      <c r="I11" s="12">
        <v>200</v>
      </c>
      <c r="J11" s="11">
        <f t="shared" si="2"/>
        <v>331</v>
      </c>
    </row>
    <row r="12" spans="1:10" x14ac:dyDescent="0.35">
      <c r="A12" s="3">
        <v>9</v>
      </c>
      <c r="B12" s="3" t="s">
        <v>358</v>
      </c>
      <c r="C12" s="3" t="s">
        <v>352</v>
      </c>
      <c r="D12" s="9">
        <v>2719</v>
      </c>
      <c r="E12" s="11">
        <v>1</v>
      </c>
      <c r="F12" s="11">
        <f t="shared" si="0"/>
        <v>2719</v>
      </c>
      <c r="G12" s="11">
        <v>669</v>
      </c>
      <c r="H12" s="11">
        <f t="shared" si="1"/>
        <v>2050</v>
      </c>
      <c r="I12" s="11">
        <v>0</v>
      </c>
      <c r="J12" s="11">
        <f t="shared" si="2"/>
        <v>163</v>
      </c>
    </row>
    <row r="13" spans="1:10" x14ac:dyDescent="0.35">
      <c r="A13" s="3">
        <v>11</v>
      </c>
      <c r="B13" s="3" t="s">
        <v>358</v>
      </c>
      <c r="C13" s="3" t="s">
        <v>540</v>
      </c>
      <c r="D13" s="9">
        <v>3000</v>
      </c>
      <c r="E13" s="11">
        <v>1</v>
      </c>
      <c r="F13" s="11">
        <f t="shared" si="0"/>
        <v>3000</v>
      </c>
      <c r="G13" s="11">
        <v>750</v>
      </c>
      <c r="H13" s="11">
        <f t="shared" si="1"/>
        <v>2250</v>
      </c>
      <c r="I13" s="11">
        <v>200</v>
      </c>
      <c r="J13" s="11">
        <f t="shared" si="2"/>
        <v>180</v>
      </c>
    </row>
    <row r="14" spans="1:10" x14ac:dyDescent="0.35">
      <c r="A14" s="3">
        <v>10</v>
      </c>
      <c r="B14" s="3" t="s">
        <v>358</v>
      </c>
      <c r="C14" s="3" t="s">
        <v>541</v>
      </c>
      <c r="D14" s="9">
        <v>3600</v>
      </c>
      <c r="E14" s="11">
        <v>1</v>
      </c>
      <c r="F14" s="11">
        <f t="shared" si="0"/>
        <v>3600</v>
      </c>
      <c r="G14" s="11">
        <v>705</v>
      </c>
      <c r="H14" s="11">
        <f t="shared" si="1"/>
        <v>2895</v>
      </c>
      <c r="I14" s="11">
        <v>200</v>
      </c>
      <c r="J14" s="11">
        <f t="shared" si="2"/>
        <v>216</v>
      </c>
    </row>
    <row r="15" spans="1:10" x14ac:dyDescent="0.35">
      <c r="A15" s="3">
        <v>28</v>
      </c>
      <c r="B15" s="3" t="s">
        <v>358</v>
      </c>
      <c r="C15" s="3" t="s">
        <v>542</v>
      </c>
      <c r="D15" s="9">
        <v>3199</v>
      </c>
      <c r="E15" s="11">
        <v>1</v>
      </c>
      <c r="F15" s="11">
        <f t="shared" si="0"/>
        <v>3199</v>
      </c>
      <c r="G15" s="11">
        <v>494</v>
      </c>
      <c r="H15" s="11">
        <f t="shared" si="1"/>
        <v>2705</v>
      </c>
      <c r="I15" s="11">
        <v>100</v>
      </c>
      <c r="J15" s="11">
        <f t="shared" si="2"/>
        <v>191</v>
      </c>
    </row>
    <row r="16" spans="1:10" x14ac:dyDescent="0.35">
      <c r="A16" s="3">
        <v>12</v>
      </c>
      <c r="B16" s="3" t="s">
        <v>358</v>
      </c>
      <c r="C16" s="3" t="s">
        <v>354</v>
      </c>
      <c r="D16" s="9">
        <v>4975</v>
      </c>
      <c r="E16" s="11">
        <v>1</v>
      </c>
      <c r="F16" s="11">
        <f t="shared" si="0"/>
        <v>4975</v>
      </c>
      <c r="G16" s="11">
        <v>1075</v>
      </c>
      <c r="H16" s="11">
        <f t="shared" si="1"/>
        <v>3900</v>
      </c>
      <c r="I16" s="11">
        <v>300</v>
      </c>
      <c r="J16" s="11">
        <f t="shared" si="2"/>
        <v>298</v>
      </c>
    </row>
    <row r="17" spans="1:10" x14ac:dyDescent="0.35">
      <c r="A17" s="3">
        <v>13</v>
      </c>
      <c r="B17" s="3" t="s">
        <v>358</v>
      </c>
      <c r="C17" s="3" t="s">
        <v>351</v>
      </c>
      <c r="D17" s="9">
        <v>3320</v>
      </c>
      <c r="E17" s="11">
        <v>1</v>
      </c>
      <c r="F17" s="11">
        <f t="shared" si="0"/>
        <v>3320</v>
      </c>
      <c r="G17" s="11">
        <v>515</v>
      </c>
      <c r="H17" s="11">
        <f t="shared" si="1"/>
        <v>2805</v>
      </c>
      <c r="I17" s="11">
        <v>200</v>
      </c>
      <c r="J17" s="11">
        <f t="shared" si="2"/>
        <v>199</v>
      </c>
    </row>
    <row r="18" spans="1:10" x14ac:dyDescent="0.35">
      <c r="A18" s="3">
        <v>14</v>
      </c>
      <c r="B18" s="3" t="s">
        <v>358</v>
      </c>
      <c r="C18" s="3" t="s">
        <v>350</v>
      </c>
      <c r="D18" s="9">
        <v>4560</v>
      </c>
      <c r="E18" s="12">
        <v>1</v>
      </c>
      <c r="F18" s="12">
        <f t="shared" si="0"/>
        <v>4560</v>
      </c>
      <c r="G18" s="11">
        <v>1100</v>
      </c>
      <c r="H18" s="12">
        <f t="shared" si="1"/>
        <v>3460</v>
      </c>
      <c r="I18" s="12">
        <v>0</v>
      </c>
      <c r="J18" s="11">
        <f t="shared" si="2"/>
        <v>273</v>
      </c>
    </row>
    <row r="19" spans="1:10" x14ac:dyDescent="0.35">
      <c r="A19" s="3">
        <v>15</v>
      </c>
      <c r="B19" s="3" t="s">
        <v>360</v>
      </c>
      <c r="C19" s="3" t="s">
        <v>377</v>
      </c>
      <c r="D19" s="9">
        <v>5628</v>
      </c>
      <c r="E19" s="11">
        <v>1</v>
      </c>
      <c r="F19" s="11">
        <f t="shared" si="0"/>
        <v>5628</v>
      </c>
      <c r="G19" s="11">
        <v>4528</v>
      </c>
      <c r="H19" s="11">
        <f t="shared" si="1"/>
        <v>1100</v>
      </c>
      <c r="I19" s="11">
        <v>500</v>
      </c>
      <c r="J19" s="11">
        <f t="shared" si="2"/>
        <v>337</v>
      </c>
    </row>
    <row r="20" spans="1:10" x14ac:dyDescent="0.35">
      <c r="A20" s="3">
        <v>16</v>
      </c>
      <c r="B20" s="3" t="s">
        <v>360</v>
      </c>
      <c r="C20" s="3" t="s">
        <v>371</v>
      </c>
      <c r="D20" s="9">
        <v>5460</v>
      </c>
      <c r="E20" s="11">
        <v>1</v>
      </c>
      <c r="F20" s="11">
        <f t="shared" si="0"/>
        <v>5460</v>
      </c>
      <c r="G20" s="11">
        <v>960</v>
      </c>
      <c r="H20" s="11">
        <f t="shared" si="1"/>
        <v>4500</v>
      </c>
      <c r="I20" s="11">
        <v>200</v>
      </c>
      <c r="J20" s="11">
        <f t="shared" si="2"/>
        <v>327</v>
      </c>
    </row>
    <row r="21" spans="1:10" x14ac:dyDescent="0.35">
      <c r="A21" s="3">
        <v>17</v>
      </c>
      <c r="B21" s="3" t="s">
        <v>360</v>
      </c>
      <c r="C21" s="3" t="s">
        <v>375</v>
      </c>
      <c r="D21" s="9">
        <v>4200</v>
      </c>
      <c r="E21" s="11">
        <v>10</v>
      </c>
      <c r="F21" s="11">
        <f t="shared" si="0"/>
        <v>42000</v>
      </c>
      <c r="G21" s="11">
        <v>6250</v>
      </c>
      <c r="H21" s="11">
        <f t="shared" si="1"/>
        <v>35750</v>
      </c>
      <c r="I21" s="11">
        <v>500</v>
      </c>
      <c r="J21" s="11">
        <f t="shared" si="2"/>
        <v>2520</v>
      </c>
    </row>
    <row r="22" spans="1:10" x14ac:dyDescent="0.35">
      <c r="A22" s="3">
        <v>18</v>
      </c>
      <c r="B22" s="3" t="s">
        <v>360</v>
      </c>
      <c r="C22" s="3" t="s">
        <v>355</v>
      </c>
      <c r="D22" s="9">
        <v>6300</v>
      </c>
      <c r="E22" s="11">
        <v>1</v>
      </c>
      <c r="F22" s="11">
        <f t="shared" si="0"/>
        <v>6300</v>
      </c>
      <c r="G22" s="11">
        <v>995</v>
      </c>
      <c r="H22" s="11">
        <f t="shared" si="1"/>
        <v>5305</v>
      </c>
      <c r="I22" s="11">
        <v>500</v>
      </c>
      <c r="J22" s="11">
        <f t="shared" si="2"/>
        <v>378</v>
      </c>
    </row>
    <row r="23" spans="1:10" x14ac:dyDescent="0.35">
      <c r="A23" s="3">
        <v>19</v>
      </c>
      <c r="B23" s="3" t="s">
        <v>360</v>
      </c>
      <c r="C23" s="3" t="s">
        <v>373</v>
      </c>
      <c r="D23" s="9">
        <v>4200</v>
      </c>
      <c r="E23" s="11">
        <v>5</v>
      </c>
      <c r="F23" s="11">
        <f t="shared" si="0"/>
        <v>21000</v>
      </c>
      <c r="G23" s="11">
        <v>4404</v>
      </c>
      <c r="H23" s="11">
        <f t="shared" si="1"/>
        <v>16596</v>
      </c>
      <c r="I23" s="11">
        <v>500</v>
      </c>
      <c r="J23" s="11">
        <f t="shared" si="2"/>
        <v>1260</v>
      </c>
    </row>
    <row r="24" spans="1:10" x14ac:dyDescent="0.35">
      <c r="A24" s="3">
        <v>20</v>
      </c>
      <c r="B24" s="3" t="s">
        <v>360</v>
      </c>
      <c r="C24" s="3" t="s">
        <v>378</v>
      </c>
      <c r="D24" s="9">
        <v>5760</v>
      </c>
      <c r="E24" s="11">
        <v>1</v>
      </c>
      <c r="F24" s="11">
        <f t="shared" si="0"/>
        <v>5760</v>
      </c>
      <c r="G24" s="11">
        <v>4390</v>
      </c>
      <c r="H24" s="11">
        <f t="shared" si="1"/>
        <v>1370</v>
      </c>
      <c r="I24" s="11">
        <v>550</v>
      </c>
      <c r="J24" s="11">
        <f t="shared" si="2"/>
        <v>345</v>
      </c>
    </row>
    <row r="25" spans="1:10" x14ac:dyDescent="0.35">
      <c r="A25" s="3">
        <v>21</v>
      </c>
      <c r="B25" s="3" t="s">
        <v>360</v>
      </c>
      <c r="C25" s="3" t="s">
        <v>372</v>
      </c>
      <c r="D25" s="9">
        <v>4200</v>
      </c>
      <c r="E25" s="11">
        <v>5</v>
      </c>
      <c r="F25" s="11">
        <f t="shared" si="0"/>
        <v>21000</v>
      </c>
      <c r="G25" s="11">
        <v>4400</v>
      </c>
      <c r="H25" s="11">
        <f t="shared" si="1"/>
        <v>16600</v>
      </c>
      <c r="I25" s="11">
        <v>500</v>
      </c>
      <c r="J25" s="11">
        <f t="shared" si="2"/>
        <v>1260</v>
      </c>
    </row>
    <row r="26" spans="1:10" x14ac:dyDescent="0.35">
      <c r="A26" s="3">
        <v>22</v>
      </c>
      <c r="B26" s="3" t="s">
        <v>360</v>
      </c>
      <c r="C26" s="3" t="s">
        <v>374</v>
      </c>
      <c r="D26" s="9">
        <v>8064</v>
      </c>
      <c r="E26" s="11">
        <v>5</v>
      </c>
      <c r="F26" s="11">
        <f t="shared" si="0"/>
        <v>40320</v>
      </c>
      <c r="G26" s="11">
        <v>4840</v>
      </c>
      <c r="H26" s="11">
        <f t="shared" si="1"/>
        <v>35480</v>
      </c>
      <c r="I26" s="11">
        <v>1000</v>
      </c>
      <c r="J26" s="11">
        <f t="shared" si="2"/>
        <v>2419</v>
      </c>
    </row>
    <row r="27" spans="1:10" x14ac:dyDescent="0.35">
      <c r="A27" s="3">
        <v>23</v>
      </c>
      <c r="B27" s="3" t="s">
        <v>360</v>
      </c>
      <c r="C27" s="3" t="s">
        <v>370</v>
      </c>
      <c r="D27" s="9">
        <v>4620</v>
      </c>
      <c r="E27" s="11">
        <v>1</v>
      </c>
      <c r="F27" s="11">
        <f t="shared" si="0"/>
        <v>4620</v>
      </c>
      <c r="G27" s="11">
        <v>900</v>
      </c>
      <c r="H27" s="11">
        <f t="shared" si="1"/>
        <v>3720</v>
      </c>
      <c r="I27" s="11">
        <v>599</v>
      </c>
      <c r="J27" s="11">
        <f t="shared" si="2"/>
        <v>277</v>
      </c>
    </row>
    <row r="28" spans="1:10" x14ac:dyDescent="0.35">
      <c r="A28" s="3">
        <v>24</v>
      </c>
      <c r="B28" s="3" t="s">
        <v>360</v>
      </c>
      <c r="C28" s="3" t="s">
        <v>376</v>
      </c>
      <c r="D28" s="9">
        <v>12180</v>
      </c>
      <c r="E28" s="11">
        <v>1</v>
      </c>
      <c r="F28" s="11">
        <f t="shared" si="0"/>
        <v>12180</v>
      </c>
      <c r="G28" s="11">
        <v>9800</v>
      </c>
      <c r="H28" s="11">
        <f t="shared" si="1"/>
        <v>2380</v>
      </c>
      <c r="I28" s="11">
        <v>500</v>
      </c>
      <c r="J28" s="11">
        <f t="shared" si="2"/>
        <v>730</v>
      </c>
    </row>
    <row r="29" spans="1:10" x14ac:dyDescent="0.35">
      <c r="A29" s="3">
        <v>25</v>
      </c>
      <c r="B29" s="3" t="s">
        <v>361</v>
      </c>
      <c r="C29" s="3" t="s">
        <v>353</v>
      </c>
      <c r="D29" s="9">
        <v>4900</v>
      </c>
      <c r="E29" s="11">
        <v>1</v>
      </c>
      <c r="F29" s="11">
        <f t="shared" si="0"/>
        <v>4900</v>
      </c>
      <c r="G29" s="11">
        <v>960</v>
      </c>
      <c r="H29" s="11">
        <f t="shared" si="1"/>
        <v>3940</v>
      </c>
      <c r="I29" s="11">
        <v>0</v>
      </c>
      <c r="J29" s="11">
        <f t="shared" si="2"/>
        <v>294</v>
      </c>
    </row>
    <row r="30" spans="1:10" x14ac:dyDescent="0.35">
      <c r="A30" s="3">
        <v>26</v>
      </c>
      <c r="B30" s="3" t="s">
        <v>361</v>
      </c>
      <c r="C30" s="3" t="s">
        <v>369</v>
      </c>
      <c r="D30" s="9">
        <v>5100</v>
      </c>
      <c r="E30" s="11">
        <v>2</v>
      </c>
      <c r="F30" s="11">
        <f t="shared" si="0"/>
        <v>10200</v>
      </c>
      <c r="G30" s="11">
        <v>1420</v>
      </c>
      <c r="H30" s="11">
        <f t="shared" si="1"/>
        <v>8780</v>
      </c>
      <c r="I30" s="11">
        <v>500</v>
      </c>
      <c r="J30" s="11">
        <f t="shared" si="2"/>
        <v>612</v>
      </c>
    </row>
    <row r="31" spans="1:10" x14ac:dyDescent="0.35">
      <c r="A31" s="3">
        <v>34</v>
      </c>
      <c r="B31" s="3" t="s">
        <v>361</v>
      </c>
      <c r="C31" s="3" t="s">
        <v>647</v>
      </c>
      <c r="D31" s="9">
        <v>885</v>
      </c>
      <c r="E31" s="11">
        <v>1</v>
      </c>
      <c r="F31" s="11">
        <f t="shared" si="0"/>
        <v>885</v>
      </c>
      <c r="G31" s="11">
        <v>235</v>
      </c>
      <c r="H31" s="11">
        <f t="shared" si="1"/>
        <v>650</v>
      </c>
      <c r="I31" s="11">
        <v>0</v>
      </c>
      <c r="J31" s="11">
        <f t="shared" si="2"/>
        <v>53</v>
      </c>
    </row>
    <row r="32" spans="1:10" x14ac:dyDescent="0.35">
      <c r="A32" s="3">
        <v>30</v>
      </c>
      <c r="B32" s="3" t="s">
        <v>638</v>
      </c>
      <c r="C32" s="3" t="s">
        <v>639</v>
      </c>
      <c r="D32" s="9">
        <v>4000</v>
      </c>
      <c r="E32" s="11">
        <v>1</v>
      </c>
      <c r="F32" s="11">
        <f t="shared" si="0"/>
        <v>4000</v>
      </c>
      <c r="G32" s="11">
        <v>903</v>
      </c>
      <c r="H32" s="11">
        <f t="shared" si="1"/>
        <v>3097</v>
      </c>
      <c r="I32" s="11">
        <v>100</v>
      </c>
      <c r="J32" s="11">
        <f t="shared" si="2"/>
        <v>240</v>
      </c>
    </row>
    <row r="33" spans="1:10" x14ac:dyDescent="0.35">
      <c r="A33" s="3">
        <v>31</v>
      </c>
      <c r="B33" s="3" t="s">
        <v>362</v>
      </c>
      <c r="C33" s="3" t="s">
        <v>642</v>
      </c>
      <c r="D33" s="9">
        <v>2520</v>
      </c>
      <c r="E33" s="11">
        <v>1</v>
      </c>
      <c r="F33" s="11">
        <f t="shared" si="0"/>
        <v>2520</v>
      </c>
      <c r="G33" s="11">
        <v>520</v>
      </c>
      <c r="H33" s="11">
        <f t="shared" si="1"/>
        <v>2000</v>
      </c>
      <c r="I33" s="11"/>
      <c r="J33" s="11">
        <f t="shared" si="2"/>
        <v>151</v>
      </c>
    </row>
    <row r="34" spans="1:10" x14ac:dyDescent="0.35">
      <c r="A34" s="3">
        <v>32</v>
      </c>
      <c r="B34" s="3" t="s">
        <v>362</v>
      </c>
      <c r="C34" s="3" t="s">
        <v>643</v>
      </c>
      <c r="D34" s="9">
        <v>3990</v>
      </c>
      <c r="E34" s="11">
        <v>1</v>
      </c>
      <c r="F34" s="11">
        <f t="shared" si="0"/>
        <v>3990</v>
      </c>
      <c r="G34" s="11">
        <v>690</v>
      </c>
      <c r="H34" s="11">
        <f t="shared" si="1"/>
        <v>3300</v>
      </c>
      <c r="I34" s="11"/>
      <c r="J34" s="11">
        <f t="shared" si="2"/>
        <v>239</v>
      </c>
    </row>
    <row r="35" spans="1:10" x14ac:dyDescent="0.35">
      <c r="A35" s="3">
        <v>27</v>
      </c>
      <c r="B35" s="3" t="s">
        <v>362</v>
      </c>
      <c r="C35" s="3" t="s">
        <v>366</v>
      </c>
      <c r="D35" s="9">
        <v>6320</v>
      </c>
      <c r="E35" s="11">
        <v>1</v>
      </c>
      <c r="F35" s="11">
        <f t="shared" si="0"/>
        <v>6320</v>
      </c>
      <c r="G35" s="11">
        <v>1575</v>
      </c>
      <c r="H35" s="11">
        <f t="shared" si="1"/>
        <v>4745</v>
      </c>
      <c r="I35" s="11">
        <v>599</v>
      </c>
      <c r="J35" s="11">
        <f t="shared" si="2"/>
        <v>379</v>
      </c>
    </row>
    <row r="36" spans="1:10" x14ac:dyDescent="0.35">
      <c r="A36" s="3">
        <v>33</v>
      </c>
      <c r="B36" s="3" t="s">
        <v>362</v>
      </c>
      <c r="C36" s="3" t="s">
        <v>646</v>
      </c>
      <c r="D36" s="9">
        <v>2688</v>
      </c>
      <c r="E36" s="11">
        <v>1</v>
      </c>
      <c r="F36" s="11">
        <f t="shared" si="0"/>
        <v>2688</v>
      </c>
      <c r="G36" s="11">
        <v>312</v>
      </c>
      <c r="H36" s="11">
        <f t="shared" si="1"/>
        <v>2376</v>
      </c>
      <c r="I36" s="11">
        <v>0</v>
      </c>
      <c r="J36" s="11">
        <f t="shared" si="2"/>
        <v>161</v>
      </c>
    </row>
  </sheetData>
  <sortState xmlns:xlrd2="http://schemas.microsoft.com/office/spreadsheetml/2017/richdata2" ref="B3:J30">
    <sortCondition ref="B3:B30"/>
    <sortCondition ref="C3:C30"/>
  </sortState>
  <hyperlinks>
    <hyperlink ref="A1" location="'Start Page'!A1" display="Back" xr:uid="{00000000-0004-0000-0500-000000000000}"/>
  </hyperlinks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8FCB60A-5A01-4E94-9566-81A85D1BE9F6}">
          <x14:formula1>
            <xm:f>'BE Setup-Tkt Manufacturer Table'!$B$3:$B$7</xm:f>
          </x14:formula1>
          <xm:sqref>B3:B36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27305-9427-45B2-867C-B691578644BC}">
  <sheetPr>
    <tabColor rgb="FFFFC000"/>
  </sheetPr>
  <dimension ref="A3:B277"/>
  <sheetViews>
    <sheetView topLeftCell="A4" workbookViewId="0">
      <selection activeCell="A21" sqref="A21:A23"/>
    </sheetView>
  </sheetViews>
  <sheetFormatPr defaultRowHeight="14.25" x14ac:dyDescent="0.45"/>
  <cols>
    <col min="1" max="1" width="26.3984375" bestFit="1" customWidth="1"/>
    <col min="2" max="2" width="9.53125" bestFit="1" customWidth="1"/>
  </cols>
  <sheetData>
    <row r="3" spans="1:2" x14ac:dyDescent="0.45">
      <c r="A3" s="130" t="s">
        <v>3774</v>
      </c>
      <c r="B3" t="s">
        <v>4151</v>
      </c>
    </row>
    <row r="4" spans="1:2" x14ac:dyDescent="0.45">
      <c r="A4" s="131" t="s">
        <v>630</v>
      </c>
      <c r="B4">
        <v>3</v>
      </c>
    </row>
    <row r="5" spans="1:2" x14ac:dyDescent="0.45">
      <c r="A5" s="132" t="s">
        <v>530</v>
      </c>
      <c r="B5">
        <v>1</v>
      </c>
    </row>
    <row r="6" spans="1:2" x14ac:dyDescent="0.45">
      <c r="A6" s="132" t="s">
        <v>493</v>
      </c>
      <c r="B6">
        <v>1</v>
      </c>
    </row>
    <row r="7" spans="1:2" x14ac:dyDescent="0.45">
      <c r="A7" s="132" t="s">
        <v>490</v>
      </c>
      <c r="B7">
        <v>1</v>
      </c>
    </row>
    <row r="8" spans="1:2" x14ac:dyDescent="0.45">
      <c r="A8" s="131" t="s">
        <v>539</v>
      </c>
      <c r="B8">
        <v>2</v>
      </c>
    </row>
    <row r="9" spans="1:2" x14ac:dyDescent="0.45">
      <c r="A9" s="132" t="s">
        <v>524</v>
      </c>
      <c r="B9">
        <v>1</v>
      </c>
    </row>
    <row r="10" spans="1:2" x14ac:dyDescent="0.45">
      <c r="A10" s="132" t="s">
        <v>381</v>
      </c>
      <c r="B10">
        <v>1</v>
      </c>
    </row>
    <row r="11" spans="1:2" x14ac:dyDescent="0.45">
      <c r="A11" s="131" t="s">
        <v>619</v>
      </c>
      <c r="B11">
        <v>1</v>
      </c>
    </row>
    <row r="12" spans="1:2" x14ac:dyDescent="0.45">
      <c r="A12" s="132" t="s">
        <v>485</v>
      </c>
      <c r="B12">
        <v>1</v>
      </c>
    </row>
    <row r="13" spans="1:2" x14ac:dyDescent="0.45">
      <c r="A13" s="131" t="s">
        <v>592</v>
      </c>
      <c r="B13">
        <v>2</v>
      </c>
    </row>
    <row r="14" spans="1:2" x14ac:dyDescent="0.45">
      <c r="A14" s="132" t="s">
        <v>452</v>
      </c>
      <c r="B14">
        <v>1</v>
      </c>
    </row>
    <row r="15" spans="1:2" x14ac:dyDescent="0.45">
      <c r="A15" s="132" t="s">
        <v>450</v>
      </c>
      <c r="B15">
        <v>1</v>
      </c>
    </row>
    <row r="16" spans="1:2" x14ac:dyDescent="0.45">
      <c r="A16" s="131" t="s">
        <v>567</v>
      </c>
      <c r="B16">
        <v>3</v>
      </c>
    </row>
    <row r="17" spans="1:2" x14ac:dyDescent="0.45">
      <c r="A17" s="132" t="s">
        <v>411</v>
      </c>
      <c r="B17">
        <v>1</v>
      </c>
    </row>
    <row r="18" spans="1:2" x14ac:dyDescent="0.45">
      <c r="A18" s="132" t="s">
        <v>418</v>
      </c>
      <c r="B18">
        <v>1</v>
      </c>
    </row>
    <row r="19" spans="1:2" x14ac:dyDescent="0.45">
      <c r="A19" s="132" t="s">
        <v>413</v>
      </c>
      <c r="B19">
        <v>1</v>
      </c>
    </row>
    <row r="20" spans="1:2" x14ac:dyDescent="0.45">
      <c r="A20" s="131" t="s">
        <v>555</v>
      </c>
      <c r="B20">
        <v>3</v>
      </c>
    </row>
    <row r="21" spans="1:2" x14ac:dyDescent="0.45">
      <c r="A21" s="132" t="s">
        <v>393</v>
      </c>
      <c r="B21">
        <v>1</v>
      </c>
    </row>
    <row r="22" spans="1:2" x14ac:dyDescent="0.45">
      <c r="A22" s="132" t="s">
        <v>402</v>
      </c>
      <c r="B22">
        <v>1</v>
      </c>
    </row>
    <row r="23" spans="1:2" x14ac:dyDescent="0.45">
      <c r="A23" s="132" t="s">
        <v>383</v>
      </c>
      <c r="B23">
        <v>1</v>
      </c>
    </row>
    <row r="24" spans="1:2" x14ac:dyDescent="0.45">
      <c r="A24" s="131" t="s">
        <v>579</v>
      </c>
      <c r="B24">
        <v>1</v>
      </c>
    </row>
    <row r="25" spans="1:2" x14ac:dyDescent="0.45">
      <c r="A25" s="132" t="s">
        <v>507</v>
      </c>
      <c r="B25">
        <v>1</v>
      </c>
    </row>
    <row r="26" spans="1:2" x14ac:dyDescent="0.45">
      <c r="A26" s="131" t="s">
        <v>580</v>
      </c>
      <c r="B26">
        <v>1</v>
      </c>
    </row>
    <row r="27" spans="1:2" x14ac:dyDescent="0.45">
      <c r="A27" s="132" t="s">
        <v>434</v>
      </c>
      <c r="B27">
        <v>1</v>
      </c>
    </row>
    <row r="28" spans="1:2" x14ac:dyDescent="0.45">
      <c r="A28" s="131" t="s">
        <v>641</v>
      </c>
      <c r="B28">
        <v>1</v>
      </c>
    </row>
    <row r="29" spans="1:2" x14ac:dyDescent="0.45">
      <c r="A29" s="132" t="s">
        <v>640</v>
      </c>
      <c r="B29">
        <v>1</v>
      </c>
    </row>
    <row r="30" spans="1:2" x14ac:dyDescent="0.45">
      <c r="A30" s="131" t="s">
        <v>371</v>
      </c>
      <c r="B30">
        <v>1</v>
      </c>
    </row>
    <row r="31" spans="1:2" x14ac:dyDescent="0.45">
      <c r="A31" s="132" t="s">
        <v>438</v>
      </c>
      <c r="B31">
        <v>1</v>
      </c>
    </row>
    <row r="32" spans="1:2" x14ac:dyDescent="0.45">
      <c r="A32" s="131" t="s">
        <v>634</v>
      </c>
      <c r="B32">
        <v>1</v>
      </c>
    </row>
    <row r="33" spans="1:2" x14ac:dyDescent="0.45">
      <c r="A33" s="132" t="s">
        <v>469</v>
      </c>
      <c r="B33">
        <v>1</v>
      </c>
    </row>
    <row r="34" spans="1:2" x14ac:dyDescent="0.45">
      <c r="A34" s="131" t="s">
        <v>576</v>
      </c>
      <c r="B34">
        <v>2</v>
      </c>
    </row>
    <row r="35" spans="1:2" x14ac:dyDescent="0.45">
      <c r="A35" s="132" t="s">
        <v>444</v>
      </c>
      <c r="B35">
        <v>1</v>
      </c>
    </row>
    <row r="36" spans="1:2" x14ac:dyDescent="0.45">
      <c r="A36" s="132" t="s">
        <v>457</v>
      </c>
      <c r="B36">
        <v>1</v>
      </c>
    </row>
    <row r="37" spans="1:2" x14ac:dyDescent="0.45">
      <c r="A37" s="131" t="s">
        <v>556</v>
      </c>
      <c r="B37">
        <v>3</v>
      </c>
    </row>
    <row r="38" spans="1:2" x14ac:dyDescent="0.45">
      <c r="A38" s="132" t="s">
        <v>390</v>
      </c>
      <c r="B38">
        <v>1</v>
      </c>
    </row>
    <row r="39" spans="1:2" x14ac:dyDescent="0.45">
      <c r="A39" s="132" t="s">
        <v>399</v>
      </c>
      <c r="B39">
        <v>1</v>
      </c>
    </row>
    <row r="40" spans="1:2" x14ac:dyDescent="0.45">
      <c r="A40" s="132" t="s">
        <v>382</v>
      </c>
      <c r="B40">
        <v>1</v>
      </c>
    </row>
    <row r="41" spans="1:2" x14ac:dyDescent="0.45">
      <c r="A41" s="131" t="s">
        <v>581</v>
      </c>
      <c r="B41">
        <v>1</v>
      </c>
    </row>
    <row r="42" spans="1:2" x14ac:dyDescent="0.45">
      <c r="A42" s="132" t="s">
        <v>447</v>
      </c>
      <c r="B42">
        <v>1</v>
      </c>
    </row>
    <row r="43" spans="1:2" x14ac:dyDescent="0.45">
      <c r="A43" s="131" t="s">
        <v>548</v>
      </c>
      <c r="B43">
        <v>2</v>
      </c>
    </row>
    <row r="44" spans="1:2" x14ac:dyDescent="0.45">
      <c r="A44" s="132" t="s">
        <v>405</v>
      </c>
      <c r="B44">
        <v>1</v>
      </c>
    </row>
    <row r="45" spans="1:2" x14ac:dyDescent="0.45">
      <c r="A45" s="132" t="s">
        <v>400</v>
      </c>
      <c r="B45">
        <v>1</v>
      </c>
    </row>
    <row r="46" spans="1:2" x14ac:dyDescent="0.45">
      <c r="A46" s="131" t="s">
        <v>602</v>
      </c>
      <c r="B46">
        <v>1</v>
      </c>
    </row>
    <row r="47" spans="1:2" x14ac:dyDescent="0.45">
      <c r="A47" s="132" t="s">
        <v>462</v>
      </c>
      <c r="B47">
        <v>1</v>
      </c>
    </row>
    <row r="48" spans="1:2" x14ac:dyDescent="0.45">
      <c r="A48" s="131" t="s">
        <v>636</v>
      </c>
      <c r="B48">
        <v>1</v>
      </c>
    </row>
    <row r="49" spans="1:2" x14ac:dyDescent="0.45">
      <c r="A49" s="132" t="s">
        <v>484</v>
      </c>
      <c r="B49">
        <v>1</v>
      </c>
    </row>
    <row r="50" spans="1:2" x14ac:dyDescent="0.45">
      <c r="A50" s="131" t="s">
        <v>347</v>
      </c>
      <c r="B50">
        <v>1</v>
      </c>
    </row>
    <row r="51" spans="1:2" x14ac:dyDescent="0.45">
      <c r="A51" s="132" t="s">
        <v>387</v>
      </c>
      <c r="B51">
        <v>1</v>
      </c>
    </row>
    <row r="52" spans="1:2" x14ac:dyDescent="0.45">
      <c r="A52" s="131" t="s">
        <v>375</v>
      </c>
      <c r="B52">
        <v>1</v>
      </c>
    </row>
    <row r="53" spans="1:2" x14ac:dyDescent="0.45">
      <c r="A53" s="132" t="s">
        <v>533</v>
      </c>
      <c r="B53">
        <v>1</v>
      </c>
    </row>
    <row r="54" spans="1:2" x14ac:dyDescent="0.45">
      <c r="A54" s="131" t="s">
        <v>355</v>
      </c>
      <c r="B54">
        <v>1</v>
      </c>
    </row>
    <row r="55" spans="1:2" x14ac:dyDescent="0.45">
      <c r="A55" s="132" t="s">
        <v>435</v>
      </c>
      <c r="B55">
        <v>1</v>
      </c>
    </row>
    <row r="56" spans="1:2" x14ac:dyDescent="0.45">
      <c r="A56" s="131" t="s">
        <v>611</v>
      </c>
      <c r="B56">
        <v>1</v>
      </c>
    </row>
    <row r="57" spans="1:2" x14ac:dyDescent="0.45">
      <c r="A57" s="132" t="s">
        <v>517</v>
      </c>
      <c r="B57">
        <v>1</v>
      </c>
    </row>
    <row r="58" spans="1:2" x14ac:dyDescent="0.45">
      <c r="A58" s="131" t="s">
        <v>599</v>
      </c>
      <c r="B58">
        <v>1</v>
      </c>
    </row>
    <row r="59" spans="1:2" x14ac:dyDescent="0.45">
      <c r="A59" s="132" t="s">
        <v>460</v>
      </c>
      <c r="B59">
        <v>1</v>
      </c>
    </row>
    <row r="60" spans="1:2" x14ac:dyDescent="0.45">
      <c r="A60" s="131" t="s">
        <v>595</v>
      </c>
      <c r="B60">
        <v>1</v>
      </c>
    </row>
    <row r="61" spans="1:2" x14ac:dyDescent="0.45">
      <c r="A61" s="132" t="s">
        <v>471</v>
      </c>
      <c r="B61">
        <v>1</v>
      </c>
    </row>
    <row r="62" spans="1:2" x14ac:dyDescent="0.45">
      <c r="A62" s="131" t="s">
        <v>600</v>
      </c>
      <c r="B62">
        <v>1</v>
      </c>
    </row>
    <row r="63" spans="1:2" x14ac:dyDescent="0.45">
      <c r="A63" s="132" t="s">
        <v>459</v>
      </c>
      <c r="B63">
        <v>1</v>
      </c>
    </row>
    <row r="64" spans="1:2" x14ac:dyDescent="0.45">
      <c r="A64" s="131" t="s">
        <v>615</v>
      </c>
      <c r="B64">
        <v>2</v>
      </c>
    </row>
    <row r="65" spans="1:2" x14ac:dyDescent="0.45">
      <c r="A65" s="132" t="s">
        <v>534</v>
      </c>
      <c r="B65">
        <v>1</v>
      </c>
    </row>
    <row r="66" spans="1:2" x14ac:dyDescent="0.45">
      <c r="A66" s="132" t="s">
        <v>512</v>
      </c>
      <c r="B66">
        <v>1</v>
      </c>
    </row>
    <row r="67" spans="1:2" x14ac:dyDescent="0.45">
      <c r="A67" s="131" t="s">
        <v>551</v>
      </c>
      <c r="B67">
        <v>1</v>
      </c>
    </row>
    <row r="68" spans="1:2" x14ac:dyDescent="0.45">
      <c r="A68" s="132" t="s">
        <v>504</v>
      </c>
      <c r="B68">
        <v>1</v>
      </c>
    </row>
    <row r="69" spans="1:2" x14ac:dyDescent="0.45">
      <c r="A69" s="131" t="s">
        <v>593</v>
      </c>
      <c r="B69">
        <v>2</v>
      </c>
    </row>
    <row r="70" spans="1:2" x14ac:dyDescent="0.45">
      <c r="A70" s="132" t="s">
        <v>446</v>
      </c>
      <c r="B70">
        <v>1</v>
      </c>
    </row>
    <row r="71" spans="1:2" x14ac:dyDescent="0.45">
      <c r="A71" s="132" t="s">
        <v>453</v>
      </c>
      <c r="B71">
        <v>1</v>
      </c>
    </row>
    <row r="72" spans="1:2" x14ac:dyDescent="0.45">
      <c r="A72" s="131" t="s">
        <v>625</v>
      </c>
      <c r="B72">
        <v>1</v>
      </c>
    </row>
    <row r="73" spans="1:2" x14ac:dyDescent="0.45">
      <c r="A73" s="132" t="s">
        <v>499</v>
      </c>
      <c r="B73">
        <v>1</v>
      </c>
    </row>
    <row r="74" spans="1:2" x14ac:dyDescent="0.45">
      <c r="A74" s="131" t="s">
        <v>543</v>
      </c>
      <c r="B74">
        <v>1</v>
      </c>
    </row>
    <row r="75" spans="1:2" x14ac:dyDescent="0.45">
      <c r="A75" s="132" t="s">
        <v>529</v>
      </c>
      <c r="B75">
        <v>1</v>
      </c>
    </row>
    <row r="76" spans="1:2" x14ac:dyDescent="0.45">
      <c r="A76" s="131" t="s">
        <v>582</v>
      </c>
      <c r="B76">
        <v>1</v>
      </c>
    </row>
    <row r="77" spans="1:2" x14ac:dyDescent="0.45">
      <c r="A77" s="132" t="s">
        <v>440</v>
      </c>
      <c r="B77">
        <v>1</v>
      </c>
    </row>
    <row r="78" spans="1:2" x14ac:dyDescent="0.45">
      <c r="A78" s="131" t="s">
        <v>549</v>
      </c>
      <c r="B78">
        <v>2</v>
      </c>
    </row>
    <row r="79" spans="1:2" x14ac:dyDescent="0.45">
      <c r="A79" s="132" t="s">
        <v>525</v>
      </c>
      <c r="B79">
        <v>1</v>
      </c>
    </row>
    <row r="80" spans="1:2" x14ac:dyDescent="0.45">
      <c r="A80" s="132" t="s">
        <v>501</v>
      </c>
      <c r="B80">
        <v>1</v>
      </c>
    </row>
    <row r="81" spans="1:2" x14ac:dyDescent="0.45">
      <c r="A81" s="131" t="s">
        <v>373</v>
      </c>
      <c r="B81">
        <v>1</v>
      </c>
    </row>
    <row r="82" spans="1:2" x14ac:dyDescent="0.45">
      <c r="A82" s="132" t="s">
        <v>536</v>
      </c>
      <c r="B82">
        <v>1</v>
      </c>
    </row>
    <row r="83" spans="1:2" x14ac:dyDescent="0.45">
      <c r="A83" s="131" t="s">
        <v>637</v>
      </c>
      <c r="B83">
        <v>1</v>
      </c>
    </row>
    <row r="84" spans="1:2" x14ac:dyDescent="0.45">
      <c r="A84" s="132" t="s">
        <v>483</v>
      </c>
      <c r="B84">
        <v>1</v>
      </c>
    </row>
    <row r="85" spans="1:2" x14ac:dyDescent="0.45">
      <c r="A85" s="131" t="s">
        <v>559</v>
      </c>
      <c r="B85">
        <v>1</v>
      </c>
    </row>
    <row r="86" spans="1:2" x14ac:dyDescent="0.45">
      <c r="A86" s="132" t="s">
        <v>414</v>
      </c>
      <c r="B86">
        <v>1</v>
      </c>
    </row>
    <row r="87" spans="1:2" x14ac:dyDescent="0.45">
      <c r="A87" s="131" t="s">
        <v>565</v>
      </c>
      <c r="B87">
        <v>1</v>
      </c>
    </row>
    <row r="88" spans="1:2" x14ac:dyDescent="0.45">
      <c r="A88" s="132" t="s">
        <v>431</v>
      </c>
      <c r="B88">
        <v>1</v>
      </c>
    </row>
    <row r="89" spans="1:2" x14ac:dyDescent="0.45">
      <c r="A89" s="131" t="s">
        <v>544</v>
      </c>
      <c r="B89">
        <v>1</v>
      </c>
    </row>
    <row r="90" spans="1:2" x14ac:dyDescent="0.45">
      <c r="A90" s="132" t="s">
        <v>527</v>
      </c>
      <c r="B90">
        <v>1</v>
      </c>
    </row>
    <row r="91" spans="1:2" x14ac:dyDescent="0.45">
      <c r="A91" s="131" t="s">
        <v>649</v>
      </c>
      <c r="B91">
        <v>1</v>
      </c>
    </row>
    <row r="92" spans="1:2" x14ac:dyDescent="0.45">
      <c r="A92" s="132" t="s">
        <v>537</v>
      </c>
      <c r="B92">
        <v>1</v>
      </c>
    </row>
    <row r="93" spans="1:2" x14ac:dyDescent="0.45">
      <c r="A93" s="131" t="s">
        <v>349</v>
      </c>
      <c r="B93">
        <v>1</v>
      </c>
    </row>
    <row r="94" spans="1:2" x14ac:dyDescent="0.45">
      <c r="A94" s="132" t="s">
        <v>385</v>
      </c>
      <c r="B94">
        <v>1</v>
      </c>
    </row>
    <row r="95" spans="1:2" x14ac:dyDescent="0.45">
      <c r="A95" s="131" t="s">
        <v>352</v>
      </c>
      <c r="B95">
        <v>3</v>
      </c>
    </row>
    <row r="96" spans="1:2" x14ac:dyDescent="0.45">
      <c r="A96" s="132" t="s">
        <v>421</v>
      </c>
      <c r="B96">
        <v>1</v>
      </c>
    </row>
    <row r="97" spans="1:2" x14ac:dyDescent="0.45">
      <c r="A97" s="132" t="s">
        <v>476</v>
      </c>
      <c r="B97">
        <v>1</v>
      </c>
    </row>
    <row r="98" spans="1:2" x14ac:dyDescent="0.45">
      <c r="A98" s="132" t="s">
        <v>397</v>
      </c>
      <c r="B98">
        <v>1</v>
      </c>
    </row>
    <row r="99" spans="1:2" x14ac:dyDescent="0.45">
      <c r="A99" s="131" t="s">
        <v>620</v>
      </c>
      <c r="B99">
        <v>1</v>
      </c>
    </row>
    <row r="100" spans="1:2" x14ac:dyDescent="0.45">
      <c r="A100" s="132" t="s">
        <v>489</v>
      </c>
      <c r="B100">
        <v>1</v>
      </c>
    </row>
    <row r="101" spans="1:2" x14ac:dyDescent="0.45">
      <c r="A101" s="131" t="s">
        <v>570</v>
      </c>
      <c r="B101">
        <v>1</v>
      </c>
    </row>
    <row r="102" spans="1:2" x14ac:dyDescent="0.45">
      <c r="A102" s="132" t="s">
        <v>409</v>
      </c>
      <c r="B102">
        <v>1</v>
      </c>
    </row>
    <row r="103" spans="1:2" x14ac:dyDescent="0.45">
      <c r="A103" s="131" t="s">
        <v>583</v>
      </c>
      <c r="B103">
        <v>1</v>
      </c>
    </row>
    <row r="104" spans="1:2" x14ac:dyDescent="0.45">
      <c r="A104" s="132" t="s">
        <v>437</v>
      </c>
      <c r="B104">
        <v>1</v>
      </c>
    </row>
    <row r="105" spans="1:2" x14ac:dyDescent="0.45">
      <c r="A105" s="131" t="s">
        <v>597</v>
      </c>
      <c r="B105">
        <v>1</v>
      </c>
    </row>
    <row r="106" spans="1:2" x14ac:dyDescent="0.45">
      <c r="A106" s="132" t="s">
        <v>455</v>
      </c>
      <c r="B106">
        <v>1</v>
      </c>
    </row>
    <row r="107" spans="1:2" x14ac:dyDescent="0.45">
      <c r="A107" s="131" t="s">
        <v>564</v>
      </c>
      <c r="B107">
        <v>2</v>
      </c>
    </row>
    <row r="108" spans="1:2" x14ac:dyDescent="0.45">
      <c r="A108" s="132" t="s">
        <v>520</v>
      </c>
      <c r="B108">
        <v>1</v>
      </c>
    </row>
    <row r="109" spans="1:2" x14ac:dyDescent="0.45">
      <c r="A109" s="132" t="s">
        <v>410</v>
      </c>
      <c r="B109">
        <v>1</v>
      </c>
    </row>
    <row r="110" spans="1:2" x14ac:dyDescent="0.45">
      <c r="A110" s="131" t="s">
        <v>545</v>
      </c>
      <c r="B110">
        <v>1</v>
      </c>
    </row>
    <row r="111" spans="1:2" x14ac:dyDescent="0.45">
      <c r="A111" s="132" t="s">
        <v>528</v>
      </c>
      <c r="B111">
        <v>1</v>
      </c>
    </row>
    <row r="112" spans="1:2" x14ac:dyDescent="0.45">
      <c r="A112" s="131" t="s">
        <v>546</v>
      </c>
      <c r="B112">
        <v>1</v>
      </c>
    </row>
    <row r="113" spans="1:2" x14ac:dyDescent="0.45">
      <c r="A113" s="132" t="s">
        <v>526</v>
      </c>
      <c r="B113">
        <v>1</v>
      </c>
    </row>
    <row r="114" spans="1:2" x14ac:dyDescent="0.45">
      <c r="A114" s="131" t="s">
        <v>569</v>
      </c>
      <c r="B114">
        <v>2</v>
      </c>
    </row>
    <row r="115" spans="1:2" x14ac:dyDescent="0.45">
      <c r="A115" s="132" t="s">
        <v>427</v>
      </c>
      <c r="B115">
        <v>1</v>
      </c>
    </row>
    <row r="116" spans="1:2" x14ac:dyDescent="0.45">
      <c r="A116" s="132" t="s">
        <v>420</v>
      </c>
      <c r="B116">
        <v>1</v>
      </c>
    </row>
    <row r="117" spans="1:2" x14ac:dyDescent="0.45">
      <c r="A117" s="131" t="s">
        <v>557</v>
      </c>
      <c r="B117">
        <v>3</v>
      </c>
    </row>
    <row r="118" spans="1:2" x14ac:dyDescent="0.45">
      <c r="A118" s="132" t="s">
        <v>392</v>
      </c>
      <c r="B118">
        <v>1</v>
      </c>
    </row>
    <row r="119" spans="1:2" x14ac:dyDescent="0.45">
      <c r="A119" s="132" t="s">
        <v>395</v>
      </c>
      <c r="B119">
        <v>1</v>
      </c>
    </row>
    <row r="120" spans="1:2" x14ac:dyDescent="0.45">
      <c r="A120" s="132" t="s">
        <v>384</v>
      </c>
      <c r="B120">
        <v>1</v>
      </c>
    </row>
    <row r="121" spans="1:2" x14ac:dyDescent="0.45">
      <c r="A121" s="131" t="s">
        <v>378</v>
      </c>
      <c r="B121">
        <v>1</v>
      </c>
    </row>
    <row r="122" spans="1:2" x14ac:dyDescent="0.45">
      <c r="A122" s="132" t="s">
        <v>3643</v>
      </c>
      <c r="B122">
        <v>1</v>
      </c>
    </row>
    <row r="123" spans="1:2" x14ac:dyDescent="0.45">
      <c r="A123" s="131" t="s">
        <v>605</v>
      </c>
      <c r="B123">
        <v>2</v>
      </c>
    </row>
    <row r="124" spans="1:2" x14ac:dyDescent="0.45">
      <c r="A124" s="132" t="s">
        <v>470</v>
      </c>
      <c r="B124">
        <v>1</v>
      </c>
    </row>
    <row r="125" spans="1:2" x14ac:dyDescent="0.45">
      <c r="A125" s="132" t="s">
        <v>475</v>
      </c>
      <c r="B125">
        <v>1</v>
      </c>
    </row>
    <row r="126" spans="1:2" x14ac:dyDescent="0.45">
      <c r="A126" s="131" t="s">
        <v>601</v>
      </c>
      <c r="B126">
        <v>1</v>
      </c>
    </row>
    <row r="127" spans="1:2" x14ac:dyDescent="0.45">
      <c r="A127" s="132" t="s">
        <v>461</v>
      </c>
      <c r="B127">
        <v>1</v>
      </c>
    </row>
    <row r="128" spans="1:2" x14ac:dyDescent="0.45">
      <c r="A128" s="131" t="s">
        <v>584</v>
      </c>
      <c r="B128">
        <v>1</v>
      </c>
    </row>
    <row r="129" spans="1:2" x14ac:dyDescent="0.45">
      <c r="A129" s="132" t="s">
        <v>508</v>
      </c>
      <c r="B129">
        <v>1</v>
      </c>
    </row>
    <row r="130" spans="1:2" x14ac:dyDescent="0.45">
      <c r="A130" s="131" t="s">
        <v>578</v>
      </c>
      <c r="B130">
        <v>2</v>
      </c>
    </row>
    <row r="131" spans="1:2" x14ac:dyDescent="0.45">
      <c r="A131" s="132" t="s">
        <v>448</v>
      </c>
      <c r="B131">
        <v>1</v>
      </c>
    </row>
    <row r="132" spans="1:2" x14ac:dyDescent="0.45">
      <c r="A132" s="132" t="s">
        <v>458</v>
      </c>
      <c r="B132">
        <v>1</v>
      </c>
    </row>
    <row r="133" spans="1:2" x14ac:dyDescent="0.45">
      <c r="A133" s="131" t="s">
        <v>629</v>
      </c>
      <c r="B133">
        <v>2</v>
      </c>
    </row>
    <row r="134" spans="1:2" x14ac:dyDescent="0.45">
      <c r="A134" s="132" t="s">
        <v>519</v>
      </c>
      <c r="B134">
        <v>1</v>
      </c>
    </row>
    <row r="135" spans="1:2" x14ac:dyDescent="0.45">
      <c r="A135" s="132" t="s">
        <v>488</v>
      </c>
      <c r="B135">
        <v>1</v>
      </c>
    </row>
    <row r="136" spans="1:2" x14ac:dyDescent="0.45">
      <c r="A136" s="131" t="s">
        <v>562</v>
      </c>
      <c r="B136">
        <v>2</v>
      </c>
    </row>
    <row r="137" spans="1:2" x14ac:dyDescent="0.45">
      <c r="A137" s="132" t="s">
        <v>416</v>
      </c>
      <c r="B137">
        <v>1</v>
      </c>
    </row>
    <row r="138" spans="1:2" x14ac:dyDescent="0.45">
      <c r="A138" s="132" t="s">
        <v>505</v>
      </c>
      <c r="B138">
        <v>1</v>
      </c>
    </row>
    <row r="139" spans="1:2" x14ac:dyDescent="0.45">
      <c r="A139" s="131" t="s">
        <v>550</v>
      </c>
      <c r="B139">
        <v>1</v>
      </c>
    </row>
    <row r="140" spans="1:2" x14ac:dyDescent="0.45">
      <c r="A140" s="132" t="s">
        <v>522</v>
      </c>
      <c r="B140">
        <v>1</v>
      </c>
    </row>
    <row r="141" spans="1:2" x14ac:dyDescent="0.45">
      <c r="A141" s="131" t="s">
        <v>596</v>
      </c>
      <c r="B141">
        <v>1</v>
      </c>
    </row>
    <row r="142" spans="1:2" x14ac:dyDescent="0.45">
      <c r="A142" s="132" t="s">
        <v>451</v>
      </c>
      <c r="B142">
        <v>1</v>
      </c>
    </row>
    <row r="143" spans="1:2" x14ac:dyDescent="0.45">
      <c r="A143" s="131" t="s">
        <v>628</v>
      </c>
      <c r="B143">
        <v>2</v>
      </c>
    </row>
    <row r="144" spans="1:2" x14ac:dyDescent="0.45">
      <c r="A144" s="132" t="s">
        <v>487</v>
      </c>
      <c r="B144">
        <v>1</v>
      </c>
    </row>
    <row r="145" spans="1:2" x14ac:dyDescent="0.45">
      <c r="A145" s="132" t="s">
        <v>515</v>
      </c>
      <c r="B145">
        <v>1</v>
      </c>
    </row>
    <row r="146" spans="1:2" x14ac:dyDescent="0.45">
      <c r="A146" s="131" t="s">
        <v>618</v>
      </c>
      <c r="B146">
        <v>1</v>
      </c>
    </row>
    <row r="147" spans="1:2" x14ac:dyDescent="0.45">
      <c r="A147" s="132" t="s">
        <v>503</v>
      </c>
      <c r="B147">
        <v>1</v>
      </c>
    </row>
    <row r="148" spans="1:2" x14ac:dyDescent="0.45">
      <c r="A148" s="131" t="s">
        <v>354</v>
      </c>
      <c r="B148">
        <v>1</v>
      </c>
    </row>
    <row r="149" spans="1:2" x14ac:dyDescent="0.45">
      <c r="A149" s="132" t="s">
        <v>391</v>
      </c>
      <c r="B149">
        <v>1</v>
      </c>
    </row>
    <row r="150" spans="1:2" x14ac:dyDescent="0.45">
      <c r="A150" s="131" t="s">
        <v>635</v>
      </c>
      <c r="B150">
        <v>1</v>
      </c>
    </row>
    <row r="151" spans="1:2" x14ac:dyDescent="0.45">
      <c r="A151" s="132" t="s">
        <v>479</v>
      </c>
      <c r="B151">
        <v>1</v>
      </c>
    </row>
    <row r="152" spans="1:2" x14ac:dyDescent="0.45">
      <c r="A152" s="131" t="s">
        <v>585</v>
      </c>
      <c r="B152">
        <v>1</v>
      </c>
    </row>
    <row r="153" spans="1:2" x14ac:dyDescent="0.45">
      <c r="A153" s="132" t="s">
        <v>513</v>
      </c>
      <c r="B153">
        <v>1</v>
      </c>
    </row>
    <row r="154" spans="1:2" x14ac:dyDescent="0.45">
      <c r="A154" s="131" t="s">
        <v>626</v>
      </c>
      <c r="B154">
        <v>3</v>
      </c>
    </row>
    <row r="155" spans="1:2" x14ac:dyDescent="0.45">
      <c r="A155" s="132" t="s">
        <v>532</v>
      </c>
      <c r="B155">
        <v>1</v>
      </c>
    </row>
    <row r="156" spans="1:2" x14ac:dyDescent="0.45">
      <c r="A156" s="132" t="s">
        <v>482</v>
      </c>
      <c r="B156">
        <v>1</v>
      </c>
    </row>
    <row r="157" spans="1:2" x14ac:dyDescent="0.45">
      <c r="A157" s="132" t="s">
        <v>497</v>
      </c>
      <c r="B157">
        <v>1</v>
      </c>
    </row>
    <row r="158" spans="1:2" x14ac:dyDescent="0.45">
      <c r="A158" s="131" t="s">
        <v>571</v>
      </c>
      <c r="B158">
        <v>2</v>
      </c>
    </row>
    <row r="159" spans="1:2" x14ac:dyDescent="0.45">
      <c r="A159" s="132" t="s">
        <v>415</v>
      </c>
      <c r="B159">
        <v>1</v>
      </c>
    </row>
    <row r="160" spans="1:2" x14ac:dyDescent="0.45">
      <c r="A160" s="132" t="s">
        <v>419</v>
      </c>
      <c r="B160">
        <v>1</v>
      </c>
    </row>
    <row r="161" spans="1:2" x14ac:dyDescent="0.45">
      <c r="A161" s="131" t="s">
        <v>561</v>
      </c>
      <c r="B161">
        <v>2</v>
      </c>
    </row>
    <row r="162" spans="1:2" x14ac:dyDescent="0.45">
      <c r="A162" s="132" t="s">
        <v>406</v>
      </c>
      <c r="B162">
        <v>1</v>
      </c>
    </row>
    <row r="163" spans="1:2" x14ac:dyDescent="0.45">
      <c r="A163" s="132" t="s">
        <v>407</v>
      </c>
      <c r="B163">
        <v>1</v>
      </c>
    </row>
    <row r="164" spans="1:2" x14ac:dyDescent="0.45">
      <c r="A164" s="131" t="s">
        <v>616</v>
      </c>
      <c r="B164">
        <v>2</v>
      </c>
    </row>
    <row r="165" spans="1:2" x14ac:dyDescent="0.45">
      <c r="A165" s="132" t="s">
        <v>481</v>
      </c>
      <c r="B165">
        <v>1</v>
      </c>
    </row>
    <row r="166" spans="1:2" x14ac:dyDescent="0.45">
      <c r="A166" s="132" t="s">
        <v>510</v>
      </c>
      <c r="B166">
        <v>1</v>
      </c>
    </row>
    <row r="167" spans="1:2" x14ac:dyDescent="0.45">
      <c r="A167" s="131" t="s">
        <v>607</v>
      </c>
      <c r="B167">
        <v>2</v>
      </c>
    </row>
    <row r="168" spans="1:2" x14ac:dyDescent="0.45">
      <c r="A168" s="132" t="s">
        <v>472</v>
      </c>
      <c r="B168">
        <v>1</v>
      </c>
    </row>
    <row r="169" spans="1:2" x14ac:dyDescent="0.45">
      <c r="A169" s="132" t="s">
        <v>478</v>
      </c>
      <c r="B169">
        <v>1</v>
      </c>
    </row>
    <row r="170" spans="1:2" x14ac:dyDescent="0.45">
      <c r="A170" s="131" t="s">
        <v>552</v>
      </c>
      <c r="B170">
        <v>1</v>
      </c>
    </row>
    <row r="171" spans="1:2" x14ac:dyDescent="0.45">
      <c r="A171" s="132" t="s">
        <v>514</v>
      </c>
      <c r="B171">
        <v>1</v>
      </c>
    </row>
    <row r="172" spans="1:2" x14ac:dyDescent="0.45">
      <c r="A172" s="131" t="s">
        <v>609</v>
      </c>
      <c r="B172">
        <v>1</v>
      </c>
    </row>
    <row r="173" spans="1:2" x14ac:dyDescent="0.45">
      <c r="A173" s="132" t="s">
        <v>468</v>
      </c>
      <c r="B173">
        <v>1</v>
      </c>
    </row>
    <row r="174" spans="1:2" x14ac:dyDescent="0.45">
      <c r="A174" s="131" t="s">
        <v>372</v>
      </c>
      <c r="B174">
        <v>1</v>
      </c>
    </row>
    <row r="175" spans="1:2" x14ac:dyDescent="0.45">
      <c r="A175" s="132" t="s">
        <v>442</v>
      </c>
      <c r="B175">
        <v>1</v>
      </c>
    </row>
    <row r="176" spans="1:2" x14ac:dyDescent="0.45">
      <c r="A176" s="131" t="s">
        <v>572</v>
      </c>
      <c r="B176">
        <v>2</v>
      </c>
    </row>
    <row r="177" spans="1:2" x14ac:dyDescent="0.45">
      <c r="A177" s="132" t="s">
        <v>423</v>
      </c>
      <c r="B177">
        <v>1</v>
      </c>
    </row>
    <row r="178" spans="1:2" x14ac:dyDescent="0.45">
      <c r="A178" s="132" t="s">
        <v>443</v>
      </c>
      <c r="B178">
        <v>1</v>
      </c>
    </row>
    <row r="179" spans="1:2" x14ac:dyDescent="0.45">
      <c r="A179" s="131" t="s">
        <v>575</v>
      </c>
      <c r="B179">
        <v>2</v>
      </c>
    </row>
    <row r="180" spans="1:2" x14ac:dyDescent="0.45">
      <c r="A180" s="132" t="s">
        <v>531</v>
      </c>
      <c r="B180">
        <v>1</v>
      </c>
    </row>
    <row r="181" spans="1:2" x14ac:dyDescent="0.45">
      <c r="A181" s="132" t="s">
        <v>422</v>
      </c>
      <c r="B181">
        <v>1</v>
      </c>
    </row>
    <row r="182" spans="1:2" x14ac:dyDescent="0.45">
      <c r="A182" s="131" t="s">
        <v>621</v>
      </c>
      <c r="B182">
        <v>1</v>
      </c>
    </row>
    <row r="183" spans="1:2" x14ac:dyDescent="0.45">
      <c r="A183" s="132" t="s">
        <v>496</v>
      </c>
      <c r="B183">
        <v>1</v>
      </c>
    </row>
    <row r="184" spans="1:2" x14ac:dyDescent="0.45">
      <c r="A184" s="131" t="s">
        <v>586</v>
      </c>
      <c r="B184">
        <v>1</v>
      </c>
    </row>
    <row r="185" spans="1:2" x14ac:dyDescent="0.45">
      <c r="A185" s="132" t="s">
        <v>506</v>
      </c>
      <c r="B185">
        <v>1</v>
      </c>
    </row>
    <row r="186" spans="1:2" x14ac:dyDescent="0.45">
      <c r="A186" s="131" t="s">
        <v>574</v>
      </c>
      <c r="B186">
        <v>1</v>
      </c>
    </row>
    <row r="187" spans="1:2" x14ac:dyDescent="0.45">
      <c r="A187" s="132" t="s">
        <v>430</v>
      </c>
      <c r="B187">
        <v>1</v>
      </c>
    </row>
    <row r="188" spans="1:2" x14ac:dyDescent="0.45">
      <c r="A188" s="131" t="s">
        <v>632</v>
      </c>
      <c r="B188">
        <v>2</v>
      </c>
    </row>
    <row r="189" spans="1:2" x14ac:dyDescent="0.45">
      <c r="A189" s="132" t="s">
        <v>494</v>
      </c>
      <c r="B189">
        <v>1</v>
      </c>
    </row>
    <row r="190" spans="1:2" x14ac:dyDescent="0.45">
      <c r="A190" s="132" t="s">
        <v>425</v>
      </c>
      <c r="B190">
        <v>1</v>
      </c>
    </row>
    <row r="191" spans="1:2" x14ac:dyDescent="0.45">
      <c r="A191" s="131" t="s">
        <v>587</v>
      </c>
      <c r="B191">
        <v>1</v>
      </c>
    </row>
    <row r="192" spans="1:2" x14ac:dyDescent="0.45">
      <c r="A192" s="132" t="s">
        <v>516</v>
      </c>
      <c r="B192">
        <v>1</v>
      </c>
    </row>
    <row r="193" spans="1:2" x14ac:dyDescent="0.45">
      <c r="A193" s="131" t="s">
        <v>610</v>
      </c>
      <c r="B193">
        <v>2</v>
      </c>
    </row>
    <row r="194" spans="1:2" x14ac:dyDescent="0.45">
      <c r="A194" s="132" t="s">
        <v>495</v>
      </c>
      <c r="B194">
        <v>1</v>
      </c>
    </row>
    <row r="195" spans="1:2" x14ac:dyDescent="0.45">
      <c r="A195" s="132" t="s">
        <v>492</v>
      </c>
      <c r="B195">
        <v>1</v>
      </c>
    </row>
    <row r="196" spans="1:2" x14ac:dyDescent="0.45">
      <c r="A196" s="131" t="s">
        <v>594</v>
      </c>
      <c r="B196">
        <v>1</v>
      </c>
    </row>
    <row r="197" spans="1:2" x14ac:dyDescent="0.45">
      <c r="A197" s="132" t="s">
        <v>449</v>
      </c>
      <c r="B197">
        <v>1</v>
      </c>
    </row>
    <row r="198" spans="1:2" x14ac:dyDescent="0.45">
      <c r="A198" s="131" t="s">
        <v>558</v>
      </c>
      <c r="B198">
        <v>2</v>
      </c>
    </row>
    <row r="199" spans="1:2" x14ac:dyDescent="0.45">
      <c r="A199" s="132" t="s">
        <v>404</v>
      </c>
      <c r="B199">
        <v>1</v>
      </c>
    </row>
    <row r="200" spans="1:2" x14ac:dyDescent="0.45">
      <c r="A200" s="132" t="s">
        <v>408</v>
      </c>
      <c r="B200">
        <v>1</v>
      </c>
    </row>
    <row r="201" spans="1:2" x14ac:dyDescent="0.45">
      <c r="A201" s="131" t="s">
        <v>648</v>
      </c>
      <c r="B201">
        <v>1</v>
      </c>
    </row>
    <row r="202" spans="1:2" x14ac:dyDescent="0.45">
      <c r="A202" s="132" t="s">
        <v>535</v>
      </c>
      <c r="B202">
        <v>1</v>
      </c>
    </row>
    <row r="203" spans="1:2" x14ac:dyDescent="0.45">
      <c r="A203" s="131" t="s">
        <v>622</v>
      </c>
      <c r="B203">
        <v>1</v>
      </c>
    </row>
    <row r="204" spans="1:2" x14ac:dyDescent="0.45">
      <c r="A204" s="132" t="s">
        <v>509</v>
      </c>
      <c r="B204">
        <v>1</v>
      </c>
    </row>
    <row r="205" spans="1:2" x14ac:dyDescent="0.45">
      <c r="A205" s="131" t="s">
        <v>573</v>
      </c>
      <c r="B205">
        <v>1</v>
      </c>
    </row>
    <row r="206" spans="1:2" x14ac:dyDescent="0.45">
      <c r="A206" s="132" t="s">
        <v>428</v>
      </c>
      <c r="B206">
        <v>1</v>
      </c>
    </row>
    <row r="207" spans="1:2" x14ac:dyDescent="0.45">
      <c r="A207" s="131" t="s">
        <v>627</v>
      </c>
      <c r="B207">
        <v>2</v>
      </c>
    </row>
    <row r="208" spans="1:2" x14ac:dyDescent="0.45">
      <c r="A208" s="132" t="s">
        <v>518</v>
      </c>
      <c r="B208">
        <v>1</v>
      </c>
    </row>
    <row r="209" spans="1:2" x14ac:dyDescent="0.45">
      <c r="A209" s="132" t="s">
        <v>491</v>
      </c>
      <c r="B209">
        <v>1</v>
      </c>
    </row>
    <row r="210" spans="1:2" x14ac:dyDescent="0.45">
      <c r="A210" s="131" t="s">
        <v>553</v>
      </c>
      <c r="B210">
        <v>3</v>
      </c>
    </row>
    <row r="211" spans="1:2" x14ac:dyDescent="0.45">
      <c r="A211" s="132" t="s">
        <v>394</v>
      </c>
      <c r="B211">
        <v>1</v>
      </c>
    </row>
    <row r="212" spans="1:2" x14ac:dyDescent="0.45">
      <c r="A212" s="132" t="s">
        <v>401</v>
      </c>
      <c r="B212">
        <v>1</v>
      </c>
    </row>
    <row r="213" spans="1:2" x14ac:dyDescent="0.45">
      <c r="A213" s="132" t="s">
        <v>388</v>
      </c>
      <c r="B213">
        <v>1</v>
      </c>
    </row>
    <row r="214" spans="1:2" x14ac:dyDescent="0.45">
      <c r="A214" s="131" t="s">
        <v>606</v>
      </c>
      <c r="B214">
        <v>2</v>
      </c>
    </row>
    <row r="215" spans="1:2" x14ac:dyDescent="0.45">
      <c r="A215" s="132" t="s">
        <v>480</v>
      </c>
      <c r="B215">
        <v>1</v>
      </c>
    </row>
    <row r="216" spans="1:2" x14ac:dyDescent="0.45">
      <c r="A216" s="132" t="s">
        <v>474</v>
      </c>
      <c r="B216">
        <v>1</v>
      </c>
    </row>
    <row r="217" spans="1:2" x14ac:dyDescent="0.45">
      <c r="A217" s="131" t="s">
        <v>568</v>
      </c>
      <c r="B217">
        <v>2</v>
      </c>
    </row>
    <row r="218" spans="1:2" x14ac:dyDescent="0.45">
      <c r="A218" s="132" t="s">
        <v>417</v>
      </c>
      <c r="B218">
        <v>1</v>
      </c>
    </row>
    <row r="219" spans="1:2" x14ac:dyDescent="0.45">
      <c r="A219" s="132" t="s">
        <v>426</v>
      </c>
      <c r="B219">
        <v>1</v>
      </c>
    </row>
    <row r="220" spans="1:2" x14ac:dyDescent="0.45">
      <c r="A220" s="131" t="s">
        <v>547</v>
      </c>
      <c r="B220">
        <v>1</v>
      </c>
    </row>
    <row r="221" spans="1:2" x14ac:dyDescent="0.45">
      <c r="A221" s="132" t="s">
        <v>523</v>
      </c>
      <c r="B221">
        <v>1</v>
      </c>
    </row>
    <row r="222" spans="1:2" x14ac:dyDescent="0.45">
      <c r="A222" s="131" t="s">
        <v>589</v>
      </c>
      <c r="B222">
        <v>1</v>
      </c>
    </row>
    <row r="223" spans="1:2" x14ac:dyDescent="0.45">
      <c r="A223" s="132" t="s">
        <v>441</v>
      </c>
      <c r="B223">
        <v>1</v>
      </c>
    </row>
    <row r="224" spans="1:2" x14ac:dyDescent="0.45">
      <c r="A224" s="131" t="s">
        <v>603</v>
      </c>
      <c r="B224">
        <v>1</v>
      </c>
    </row>
    <row r="225" spans="1:2" x14ac:dyDescent="0.45">
      <c r="A225" s="132" t="s">
        <v>463</v>
      </c>
      <c r="B225">
        <v>1</v>
      </c>
    </row>
    <row r="226" spans="1:2" x14ac:dyDescent="0.45">
      <c r="A226" s="131" t="s">
        <v>624</v>
      </c>
      <c r="B226">
        <v>1</v>
      </c>
    </row>
    <row r="227" spans="1:2" x14ac:dyDescent="0.45">
      <c r="A227" s="132" t="s">
        <v>498</v>
      </c>
      <c r="B227">
        <v>1</v>
      </c>
    </row>
    <row r="228" spans="1:2" x14ac:dyDescent="0.45">
      <c r="A228" s="131" t="s">
        <v>560</v>
      </c>
      <c r="B228">
        <v>2</v>
      </c>
    </row>
    <row r="229" spans="1:2" x14ac:dyDescent="0.45">
      <c r="A229" s="132" t="s">
        <v>403</v>
      </c>
      <c r="B229">
        <v>1</v>
      </c>
    </row>
    <row r="230" spans="1:2" x14ac:dyDescent="0.45">
      <c r="A230" s="132" t="s">
        <v>466</v>
      </c>
      <c r="B230">
        <v>1</v>
      </c>
    </row>
    <row r="231" spans="1:2" x14ac:dyDescent="0.45">
      <c r="A231" s="131" t="s">
        <v>612</v>
      </c>
      <c r="B231">
        <v>2</v>
      </c>
    </row>
    <row r="232" spans="1:2" x14ac:dyDescent="0.45">
      <c r="A232" s="132" t="s">
        <v>486</v>
      </c>
      <c r="B232">
        <v>1</v>
      </c>
    </row>
    <row r="233" spans="1:2" x14ac:dyDescent="0.45">
      <c r="A233" s="132" t="s">
        <v>511</v>
      </c>
      <c r="B233">
        <v>1</v>
      </c>
    </row>
    <row r="234" spans="1:2" x14ac:dyDescent="0.45">
      <c r="A234" s="131" t="s">
        <v>608</v>
      </c>
      <c r="B234">
        <v>1</v>
      </c>
    </row>
    <row r="235" spans="1:2" x14ac:dyDescent="0.45">
      <c r="A235" s="132" t="s">
        <v>465</v>
      </c>
      <c r="B235">
        <v>1</v>
      </c>
    </row>
    <row r="236" spans="1:2" x14ac:dyDescent="0.45">
      <c r="A236" s="131" t="s">
        <v>633</v>
      </c>
      <c r="B236">
        <v>1</v>
      </c>
    </row>
    <row r="237" spans="1:2" x14ac:dyDescent="0.45">
      <c r="A237" s="132" t="s">
        <v>477</v>
      </c>
      <c r="B237">
        <v>1</v>
      </c>
    </row>
    <row r="238" spans="1:2" x14ac:dyDescent="0.45">
      <c r="A238" s="131" t="s">
        <v>566</v>
      </c>
      <c r="B238">
        <v>2</v>
      </c>
    </row>
    <row r="239" spans="1:2" x14ac:dyDescent="0.45">
      <c r="A239" s="132" t="s">
        <v>521</v>
      </c>
      <c r="B239">
        <v>1</v>
      </c>
    </row>
    <row r="240" spans="1:2" x14ac:dyDescent="0.45">
      <c r="A240" s="132" t="s">
        <v>424</v>
      </c>
      <c r="B240">
        <v>1</v>
      </c>
    </row>
    <row r="241" spans="1:2" x14ac:dyDescent="0.45">
      <c r="A241" s="131" t="s">
        <v>617</v>
      </c>
      <c r="B241">
        <v>1</v>
      </c>
    </row>
    <row r="242" spans="1:2" x14ac:dyDescent="0.45">
      <c r="A242" s="132" t="s">
        <v>502</v>
      </c>
      <c r="B242">
        <v>1</v>
      </c>
    </row>
    <row r="243" spans="1:2" x14ac:dyDescent="0.45">
      <c r="A243" s="131" t="s">
        <v>590</v>
      </c>
      <c r="B243">
        <v>1</v>
      </c>
    </row>
    <row r="244" spans="1:2" x14ac:dyDescent="0.45">
      <c r="A244" s="132" t="s">
        <v>432</v>
      </c>
      <c r="B244">
        <v>1</v>
      </c>
    </row>
    <row r="245" spans="1:2" x14ac:dyDescent="0.45">
      <c r="A245" s="131" t="s">
        <v>554</v>
      </c>
      <c r="B245">
        <v>3</v>
      </c>
    </row>
    <row r="246" spans="1:2" x14ac:dyDescent="0.45">
      <c r="A246" s="132" t="s">
        <v>389</v>
      </c>
      <c r="B246">
        <v>1</v>
      </c>
    </row>
    <row r="247" spans="1:2" x14ac:dyDescent="0.45">
      <c r="A247" s="132" t="s">
        <v>398</v>
      </c>
      <c r="B247">
        <v>1</v>
      </c>
    </row>
    <row r="248" spans="1:2" x14ac:dyDescent="0.45">
      <c r="A248" s="132" t="s">
        <v>386</v>
      </c>
      <c r="B248">
        <v>1</v>
      </c>
    </row>
    <row r="249" spans="1:2" x14ac:dyDescent="0.45">
      <c r="A249" s="131" t="s">
        <v>588</v>
      </c>
      <c r="B249">
        <v>1</v>
      </c>
    </row>
    <row r="250" spans="1:2" x14ac:dyDescent="0.45">
      <c r="A250" s="132" t="s">
        <v>456</v>
      </c>
      <c r="B250">
        <v>1</v>
      </c>
    </row>
    <row r="251" spans="1:2" x14ac:dyDescent="0.45">
      <c r="A251" s="131" t="s">
        <v>374</v>
      </c>
      <c r="B251">
        <v>1</v>
      </c>
    </row>
    <row r="252" spans="1:2" x14ac:dyDescent="0.45">
      <c r="A252" s="132" t="s">
        <v>439</v>
      </c>
      <c r="B252">
        <v>1</v>
      </c>
    </row>
    <row r="253" spans="1:2" x14ac:dyDescent="0.45">
      <c r="A253" s="131" t="s">
        <v>598</v>
      </c>
      <c r="B253">
        <v>1</v>
      </c>
    </row>
    <row r="254" spans="1:2" x14ac:dyDescent="0.45">
      <c r="A254" s="132" t="s">
        <v>454</v>
      </c>
      <c r="B254">
        <v>1</v>
      </c>
    </row>
    <row r="255" spans="1:2" x14ac:dyDescent="0.45">
      <c r="A255" s="131" t="s">
        <v>645</v>
      </c>
      <c r="B255">
        <v>1</v>
      </c>
    </row>
    <row r="256" spans="1:2" x14ac:dyDescent="0.45">
      <c r="A256" s="132" t="s">
        <v>644</v>
      </c>
      <c r="B256">
        <v>1</v>
      </c>
    </row>
    <row r="257" spans="1:2" x14ac:dyDescent="0.45">
      <c r="A257" s="131" t="s">
        <v>370</v>
      </c>
      <c r="B257">
        <v>1</v>
      </c>
    </row>
    <row r="258" spans="1:2" x14ac:dyDescent="0.45">
      <c r="A258" s="132" t="s">
        <v>436</v>
      </c>
      <c r="B258">
        <v>1</v>
      </c>
    </row>
    <row r="259" spans="1:2" x14ac:dyDescent="0.45">
      <c r="A259" s="131" t="s">
        <v>376</v>
      </c>
      <c r="B259">
        <v>1</v>
      </c>
    </row>
    <row r="260" spans="1:2" x14ac:dyDescent="0.45">
      <c r="A260" s="132" t="s">
        <v>3644</v>
      </c>
      <c r="B260">
        <v>1</v>
      </c>
    </row>
    <row r="261" spans="1:2" x14ac:dyDescent="0.45">
      <c r="A261" s="131" t="s">
        <v>623</v>
      </c>
      <c r="B261">
        <v>1</v>
      </c>
    </row>
    <row r="262" spans="1:2" x14ac:dyDescent="0.45">
      <c r="A262" s="132" t="s">
        <v>500</v>
      </c>
      <c r="B262">
        <v>1</v>
      </c>
    </row>
    <row r="263" spans="1:2" x14ac:dyDescent="0.45">
      <c r="A263" s="131" t="s">
        <v>591</v>
      </c>
      <c r="B263">
        <v>1</v>
      </c>
    </row>
    <row r="264" spans="1:2" x14ac:dyDescent="0.45">
      <c r="A264" s="132" t="s">
        <v>429</v>
      </c>
      <c r="B264">
        <v>1</v>
      </c>
    </row>
    <row r="265" spans="1:2" x14ac:dyDescent="0.45">
      <c r="A265" s="131" t="s">
        <v>563</v>
      </c>
      <c r="B265">
        <v>1</v>
      </c>
    </row>
    <row r="266" spans="1:2" x14ac:dyDescent="0.45">
      <c r="A266" s="132" t="s">
        <v>412</v>
      </c>
      <c r="B266">
        <v>1</v>
      </c>
    </row>
    <row r="267" spans="1:2" x14ac:dyDescent="0.45">
      <c r="A267" s="131" t="s">
        <v>577</v>
      </c>
      <c r="B267">
        <v>1</v>
      </c>
    </row>
    <row r="268" spans="1:2" x14ac:dyDescent="0.45">
      <c r="A268" s="132" t="s">
        <v>445</v>
      </c>
      <c r="B268">
        <v>1</v>
      </c>
    </row>
    <row r="269" spans="1:2" x14ac:dyDescent="0.45">
      <c r="A269" s="131" t="s">
        <v>631</v>
      </c>
      <c r="B269">
        <v>1</v>
      </c>
    </row>
    <row r="270" spans="1:2" x14ac:dyDescent="0.45">
      <c r="A270" s="132" t="s">
        <v>467</v>
      </c>
      <c r="B270">
        <v>1</v>
      </c>
    </row>
    <row r="271" spans="1:2" x14ac:dyDescent="0.45">
      <c r="A271" s="131" t="s">
        <v>604</v>
      </c>
      <c r="B271">
        <v>2</v>
      </c>
    </row>
    <row r="272" spans="1:2" x14ac:dyDescent="0.45">
      <c r="A272" s="132" t="s">
        <v>464</v>
      </c>
      <c r="B272">
        <v>1</v>
      </c>
    </row>
    <row r="273" spans="1:2" x14ac:dyDescent="0.45">
      <c r="A273" s="132" t="s">
        <v>473</v>
      </c>
      <c r="B273">
        <v>1</v>
      </c>
    </row>
    <row r="274" spans="1:2" x14ac:dyDescent="0.45">
      <c r="A274" s="131" t="s">
        <v>613</v>
      </c>
      <c r="B274">
        <v>2</v>
      </c>
    </row>
    <row r="275" spans="1:2" x14ac:dyDescent="0.45">
      <c r="A275" s="132" t="s">
        <v>396</v>
      </c>
      <c r="B275">
        <v>1</v>
      </c>
    </row>
    <row r="276" spans="1:2" x14ac:dyDescent="0.45">
      <c r="A276" s="132" t="s">
        <v>433</v>
      </c>
      <c r="B276">
        <v>1</v>
      </c>
    </row>
    <row r="277" spans="1:2" x14ac:dyDescent="0.45">
      <c r="A277" s="131" t="s">
        <v>3775</v>
      </c>
      <c r="B277">
        <v>161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83AC9-9EAA-4AA3-8E8D-67B4C669ED35}">
  <sheetPr>
    <tabColor rgb="FFFFC000"/>
  </sheetPr>
  <dimension ref="A1:K163"/>
  <sheetViews>
    <sheetView workbookViewId="0">
      <selection activeCell="C1" sqref="C1:C1048576"/>
    </sheetView>
  </sheetViews>
  <sheetFormatPr defaultColWidth="9.1328125" defaultRowHeight="13.5" x14ac:dyDescent="0.35"/>
  <cols>
    <col min="1" max="1" width="9.1328125" style="3"/>
    <col min="2" max="2" width="14.1328125" style="3" customWidth="1"/>
    <col min="3" max="3" width="30.73046875" style="3" bestFit="1" customWidth="1"/>
    <col min="4" max="4" width="29.73046875" style="3" bestFit="1" customWidth="1"/>
    <col min="5" max="5" width="16.1328125" style="3" customWidth="1"/>
    <col min="6" max="6" width="15.59765625" style="3" customWidth="1"/>
    <col min="7" max="7" width="12.3984375" style="3" customWidth="1"/>
    <col min="8" max="8" width="14.265625" style="3" bestFit="1" customWidth="1"/>
    <col min="9" max="9" width="11.265625" style="3" bestFit="1" customWidth="1"/>
    <col min="10" max="10" width="12.3984375" style="3" customWidth="1"/>
    <col min="11" max="11" width="17.265625" style="3" customWidth="1"/>
    <col min="12" max="16384" width="9.1328125" style="3"/>
  </cols>
  <sheetData>
    <row r="1" spans="1:11" ht="20.65" x14ac:dyDescent="0.6">
      <c r="A1" s="4" t="s">
        <v>0</v>
      </c>
    </row>
    <row r="2" spans="1:11" ht="13.9" x14ac:dyDescent="0.4">
      <c r="A2" s="3" t="s">
        <v>1</v>
      </c>
      <c r="B2" s="3" t="s">
        <v>379</v>
      </c>
      <c r="C2" s="3" t="s">
        <v>538</v>
      </c>
      <c r="D2" s="3" t="s">
        <v>380</v>
      </c>
      <c r="E2" s="13" t="s">
        <v>60</v>
      </c>
      <c r="F2" s="13" t="s">
        <v>342</v>
      </c>
      <c r="G2" s="13" t="s">
        <v>343</v>
      </c>
      <c r="H2" s="13" t="s">
        <v>658</v>
      </c>
      <c r="I2" s="13" t="s">
        <v>344</v>
      </c>
      <c r="J2" s="13" t="s">
        <v>346</v>
      </c>
      <c r="K2" s="14" t="s">
        <v>356</v>
      </c>
    </row>
    <row r="3" spans="1:11" hidden="1" x14ac:dyDescent="0.35">
      <c r="A3" s="3">
        <v>1</v>
      </c>
      <c r="B3" s="3" t="s">
        <v>391</v>
      </c>
      <c r="C3" s="3" t="s">
        <v>354</v>
      </c>
      <c r="D3" s="3" t="s">
        <v>354</v>
      </c>
      <c r="E3" s="9">
        <f>_xlfn.XLOOKUP(Ticket_Forms[[#This Row],[Game Style]],Game_Structure[Style Name],Game_Structure[Ticket Count],,,)</f>
        <v>4975</v>
      </c>
      <c r="F3" s="11">
        <f>_xlfn.XLOOKUP(Ticket_Forms[[#This Row],[Game Style]],Game_Structure[Style Name],Game_Structure[Ticket Value],,,)</f>
        <v>1</v>
      </c>
      <c r="G3" s="11">
        <f>_xlfn.XLOOKUP(Ticket_Forms[[#This Row],[Game Style]],Game_Structure[Style Name],Game_Structure[Revenue],,,)</f>
        <v>4975</v>
      </c>
      <c r="H3" s="11">
        <f>_xlfn.XLOOKUP(Ticket_Forms[[#This Row],[Game Style]],Game_Structure[Style Name],Game_Structure[Profit],,,)</f>
        <v>1075</v>
      </c>
      <c r="I3" s="11">
        <f>_xlfn.XLOOKUP(Ticket_Forms[[#This Row],[Game Style]],Game_Structure[Style Name],Game_Structure[Prizes],,,)</f>
        <v>3900</v>
      </c>
      <c r="J3" s="11">
        <f>_xlfn.XLOOKUP(Ticket_Forms[[#This Row],[Game Style]],Game_Structure[Style Name],Game_Structure[Last Sale],,,)</f>
        <v>300</v>
      </c>
      <c r="K3" s="11">
        <f>_xlfn.XLOOKUP(Ticket_Forms[[#This Row],[Game Style]],Game_Structure[Style Name],Game_Structure[Location Rent],,,)</f>
        <v>298</v>
      </c>
    </row>
    <row r="4" spans="1:11" hidden="1" x14ac:dyDescent="0.35">
      <c r="A4" s="3">
        <v>2</v>
      </c>
      <c r="B4" s="3" t="s">
        <v>421</v>
      </c>
      <c r="C4" s="3" t="s">
        <v>352</v>
      </c>
      <c r="D4" s="3" t="s">
        <v>540</v>
      </c>
      <c r="E4" s="9">
        <f>_xlfn.XLOOKUP(Ticket_Forms[[#This Row],[Game Style]],Game_Structure[Style Name],Game_Structure[Ticket Count],,,)</f>
        <v>3000</v>
      </c>
      <c r="F4" s="11">
        <f>_xlfn.XLOOKUP(Ticket_Forms[[#This Row],[Game Style]],Game_Structure[Style Name],Game_Structure[Ticket Value],,,)</f>
        <v>1</v>
      </c>
      <c r="G4" s="11">
        <f>_xlfn.XLOOKUP(Ticket_Forms[[#This Row],[Game Style]],Game_Structure[Style Name],Game_Structure[Revenue],,,)</f>
        <v>3000</v>
      </c>
      <c r="H4" s="11">
        <f>_xlfn.XLOOKUP(Ticket_Forms[[#This Row],[Game Style]],Game_Structure[Style Name],Game_Structure[Profit],,,)</f>
        <v>750</v>
      </c>
      <c r="I4" s="11">
        <f>_xlfn.XLOOKUP(Ticket_Forms[[#This Row],[Game Style]],Game_Structure[Style Name],Game_Structure[Prizes],,,)</f>
        <v>2250</v>
      </c>
      <c r="J4" s="11">
        <f>_xlfn.XLOOKUP(Ticket_Forms[[#This Row],[Game Style]],Game_Structure[Style Name],Game_Structure[Last Sale],,,)</f>
        <v>200</v>
      </c>
      <c r="K4" s="11">
        <f>_xlfn.XLOOKUP(Ticket_Forms[[#This Row],[Game Style]],Game_Structure[Style Name],Game_Structure[Location Rent],,,)</f>
        <v>180</v>
      </c>
    </row>
    <row r="5" spans="1:11" hidden="1" x14ac:dyDescent="0.35">
      <c r="A5" s="3">
        <v>3</v>
      </c>
      <c r="B5" s="3" t="s">
        <v>476</v>
      </c>
      <c r="C5" s="3" t="s">
        <v>352</v>
      </c>
      <c r="D5" s="3" t="s">
        <v>542</v>
      </c>
      <c r="E5" s="9">
        <f>_xlfn.XLOOKUP(Ticket_Forms[[#This Row],[Game Style]],Game_Structure[Style Name],Game_Structure[Ticket Count],,,)</f>
        <v>3199</v>
      </c>
      <c r="F5" s="11">
        <f>_xlfn.XLOOKUP(Ticket_Forms[[#This Row],[Game Style]],Game_Structure[Style Name],Game_Structure[Ticket Value],,,)</f>
        <v>1</v>
      </c>
      <c r="G5" s="11">
        <f>_xlfn.XLOOKUP(Ticket_Forms[[#This Row],[Game Style]],Game_Structure[Style Name],Game_Structure[Revenue],,,)</f>
        <v>3199</v>
      </c>
      <c r="H5" s="11">
        <f>_xlfn.XLOOKUP(Ticket_Forms[[#This Row],[Game Style]],Game_Structure[Style Name],Game_Structure[Profit],,,)</f>
        <v>494</v>
      </c>
      <c r="I5" s="11">
        <f>_xlfn.XLOOKUP(Ticket_Forms[[#This Row],[Game Style]],Game_Structure[Style Name],Game_Structure[Prizes],,,)</f>
        <v>2705</v>
      </c>
      <c r="J5" s="11">
        <f>_xlfn.XLOOKUP(Ticket_Forms[[#This Row],[Game Style]],Game_Structure[Style Name],Game_Structure[Last Sale],,,)</f>
        <v>100</v>
      </c>
      <c r="K5" s="11">
        <f>_xlfn.XLOOKUP(Ticket_Forms[[#This Row],[Game Style]],Game_Structure[Style Name],Game_Structure[Location Rent],,,)</f>
        <v>191</v>
      </c>
    </row>
    <row r="6" spans="1:11" hidden="1" x14ac:dyDescent="0.35">
      <c r="A6" s="3">
        <v>4</v>
      </c>
      <c r="B6" s="3" t="s">
        <v>397</v>
      </c>
      <c r="C6" s="3" t="s">
        <v>352</v>
      </c>
      <c r="D6" s="3" t="s">
        <v>541</v>
      </c>
      <c r="E6" s="9">
        <f>_xlfn.XLOOKUP(Ticket_Forms[[#This Row],[Game Style]],Game_Structure[Style Name],Game_Structure[Ticket Count],,,)</f>
        <v>3600</v>
      </c>
      <c r="F6" s="11">
        <f>_xlfn.XLOOKUP(Ticket_Forms[[#This Row],[Game Style]],Game_Structure[Style Name],Game_Structure[Ticket Value],,,)</f>
        <v>1</v>
      </c>
      <c r="G6" s="11">
        <f>_xlfn.XLOOKUP(Ticket_Forms[[#This Row],[Game Style]],Game_Structure[Style Name],Game_Structure[Revenue],,,)</f>
        <v>3600</v>
      </c>
      <c r="H6" s="11">
        <f>_xlfn.XLOOKUP(Ticket_Forms[[#This Row],[Game Style]],Game_Structure[Style Name],Game_Structure[Profit],,,)</f>
        <v>705</v>
      </c>
      <c r="I6" s="11">
        <f>_xlfn.XLOOKUP(Ticket_Forms[[#This Row],[Game Style]],Game_Structure[Style Name],Game_Structure[Prizes],,,)</f>
        <v>2895</v>
      </c>
      <c r="J6" s="11">
        <f>_xlfn.XLOOKUP(Ticket_Forms[[#This Row],[Game Style]],Game_Structure[Style Name],Game_Structure[Last Sale],,,)</f>
        <v>200</v>
      </c>
      <c r="K6" s="11">
        <f>_xlfn.XLOOKUP(Ticket_Forms[[#This Row],[Game Style]],Game_Structure[Style Name],Game_Structure[Location Rent],,,)</f>
        <v>216</v>
      </c>
    </row>
    <row r="7" spans="1:11" hidden="1" x14ac:dyDescent="0.35">
      <c r="A7" s="3">
        <v>5</v>
      </c>
      <c r="B7" s="3" t="s">
        <v>385</v>
      </c>
      <c r="C7" s="3" t="s">
        <v>349</v>
      </c>
      <c r="D7" s="3" t="s">
        <v>348</v>
      </c>
      <c r="E7" s="9">
        <f>_xlfn.XLOOKUP(Ticket_Forms[[#This Row],[Game Style]],Game_Structure[Style Name],Game_Structure[Ticket Count],,,)</f>
        <v>5520</v>
      </c>
      <c r="F7" s="11">
        <f>_xlfn.XLOOKUP(Ticket_Forms[[#This Row],[Game Style]],Game_Structure[Style Name],Game_Structure[Ticket Value],,,)</f>
        <v>1</v>
      </c>
      <c r="G7" s="11">
        <f>_xlfn.XLOOKUP(Ticket_Forms[[#This Row],[Game Style]],Game_Structure[Style Name],Game_Structure[Revenue],,,)</f>
        <v>5520</v>
      </c>
      <c r="H7" s="11">
        <f>_xlfn.XLOOKUP(Ticket_Forms[[#This Row],[Game Style]],Game_Structure[Style Name],Game_Structure[Profit],,,)</f>
        <v>960</v>
      </c>
      <c r="I7" s="11">
        <f>_xlfn.XLOOKUP(Ticket_Forms[[#This Row],[Game Style]],Game_Structure[Style Name],Game_Structure[Prizes],,,)</f>
        <v>4560</v>
      </c>
      <c r="J7" s="11">
        <f>_xlfn.XLOOKUP(Ticket_Forms[[#This Row],[Game Style]],Game_Structure[Style Name],Game_Structure[Last Sale],,,)</f>
        <v>200</v>
      </c>
      <c r="K7" s="11">
        <f>_xlfn.XLOOKUP(Ticket_Forms[[#This Row],[Game Style]],Game_Structure[Style Name],Game_Structure[Location Rent],,,)</f>
        <v>331</v>
      </c>
    </row>
    <row r="8" spans="1:11" hidden="1" x14ac:dyDescent="0.35">
      <c r="A8" s="3">
        <v>6</v>
      </c>
      <c r="B8" s="3" t="s">
        <v>387</v>
      </c>
      <c r="C8" s="3" t="s">
        <v>347</v>
      </c>
      <c r="D8" s="3" t="s">
        <v>347</v>
      </c>
      <c r="E8" s="9">
        <f>_xlfn.XLOOKUP(Ticket_Forms[[#This Row],[Game Style]],Game_Structure[Style Name],Game_Structure[Ticket Count],,,)</f>
        <v>9959</v>
      </c>
      <c r="F8" s="11">
        <f>_xlfn.XLOOKUP(Ticket_Forms[[#This Row],[Game Style]],Game_Structure[Style Name],Game_Structure[Ticket Value],,,)</f>
        <v>1</v>
      </c>
      <c r="G8" s="11">
        <f>_xlfn.XLOOKUP(Ticket_Forms[[#This Row],[Game Style]],Game_Structure[Style Name],Game_Structure[Revenue],,,)</f>
        <v>9959</v>
      </c>
      <c r="H8" s="11">
        <f>_xlfn.XLOOKUP(Ticket_Forms[[#This Row],[Game Style]],Game_Structure[Style Name],Game_Structure[Profit],,,)</f>
        <v>2119</v>
      </c>
      <c r="I8" s="11">
        <f>_xlfn.XLOOKUP(Ticket_Forms[[#This Row],[Game Style]],Game_Structure[Style Name],Game_Structure[Prizes],,,)</f>
        <v>7840</v>
      </c>
      <c r="J8" s="11">
        <f>_xlfn.XLOOKUP(Ticket_Forms[[#This Row],[Game Style]],Game_Structure[Style Name],Game_Structure[Last Sale],,,)</f>
        <v>0</v>
      </c>
      <c r="K8" s="11">
        <f>_xlfn.XLOOKUP(Ticket_Forms[[#This Row],[Game Style]],Game_Structure[Style Name],Game_Structure[Location Rent],,,)</f>
        <v>597</v>
      </c>
    </row>
    <row r="9" spans="1:11" x14ac:dyDescent="0.35">
      <c r="A9" s="3">
        <v>7</v>
      </c>
      <c r="B9" s="3" t="s">
        <v>529</v>
      </c>
      <c r="C9" s="3" t="s">
        <v>543</v>
      </c>
      <c r="D9" s="3" t="s">
        <v>363</v>
      </c>
      <c r="E9" s="9">
        <f>_xlfn.XLOOKUP(Ticket_Forms[[#This Row],[Game Style]],Game_Structure[Style Name],Game_Structure[Ticket Count],,,)</f>
        <v>4000</v>
      </c>
      <c r="F9" s="11">
        <f>_xlfn.XLOOKUP(Ticket_Forms[[#This Row],[Game Style]],Game_Structure[Style Name],Game_Structure[Ticket Value],,,)</f>
        <v>1</v>
      </c>
      <c r="G9" s="11">
        <f>_xlfn.XLOOKUP(Ticket_Forms[[#This Row],[Game Style]],Game_Structure[Style Name],Game_Structure[Revenue],,,)</f>
        <v>4000</v>
      </c>
      <c r="H9" s="11">
        <f>_xlfn.XLOOKUP(Ticket_Forms[[#This Row],[Game Style]],Game_Structure[Style Name],Game_Structure[Profit],,,)</f>
        <v>998</v>
      </c>
      <c r="I9" s="11">
        <f>_xlfn.XLOOKUP(Ticket_Forms[[#This Row],[Game Style]],Game_Structure[Style Name],Game_Structure[Prizes],,,)</f>
        <v>3002</v>
      </c>
      <c r="J9" s="11">
        <f>_xlfn.XLOOKUP(Ticket_Forms[[#This Row],[Game Style]],Game_Structure[Style Name],Game_Structure[Last Sale],,,)</f>
        <v>0</v>
      </c>
      <c r="K9" s="11">
        <f>_xlfn.XLOOKUP(Ticket_Forms[[#This Row],[Game Style]],Game_Structure[Style Name],Game_Structure[Location Rent],,,)</f>
        <v>240</v>
      </c>
    </row>
    <row r="10" spans="1:11" x14ac:dyDescent="0.35">
      <c r="A10" s="3">
        <v>8</v>
      </c>
      <c r="B10" s="3" t="s">
        <v>527</v>
      </c>
      <c r="C10" s="3" t="s">
        <v>544</v>
      </c>
      <c r="D10" s="3" t="s">
        <v>363</v>
      </c>
      <c r="E10" s="9">
        <f>_xlfn.XLOOKUP(Ticket_Forms[[#This Row],[Game Style]],Game_Structure[Style Name],Game_Structure[Ticket Count],,,)</f>
        <v>4000</v>
      </c>
      <c r="F10" s="11">
        <f>_xlfn.XLOOKUP(Ticket_Forms[[#This Row],[Game Style]],Game_Structure[Style Name],Game_Structure[Ticket Value],,,)</f>
        <v>1</v>
      </c>
      <c r="G10" s="11">
        <f>_xlfn.XLOOKUP(Ticket_Forms[[#This Row],[Game Style]],Game_Structure[Style Name],Game_Structure[Revenue],,,)</f>
        <v>4000</v>
      </c>
      <c r="H10" s="11">
        <f>_xlfn.XLOOKUP(Ticket_Forms[[#This Row],[Game Style]],Game_Structure[Style Name],Game_Structure[Profit],,,)</f>
        <v>998</v>
      </c>
      <c r="I10" s="11">
        <f>_xlfn.XLOOKUP(Ticket_Forms[[#This Row],[Game Style]],Game_Structure[Style Name],Game_Structure[Prizes],,,)</f>
        <v>3002</v>
      </c>
      <c r="J10" s="11">
        <f>_xlfn.XLOOKUP(Ticket_Forms[[#This Row],[Game Style]],Game_Structure[Style Name],Game_Structure[Last Sale],,,)</f>
        <v>0</v>
      </c>
      <c r="K10" s="11">
        <f>_xlfn.XLOOKUP(Ticket_Forms[[#This Row],[Game Style]],Game_Structure[Style Name],Game_Structure[Location Rent],,,)</f>
        <v>240</v>
      </c>
    </row>
    <row r="11" spans="1:11" x14ac:dyDescent="0.35">
      <c r="A11" s="3">
        <v>9</v>
      </c>
      <c r="B11" s="3" t="s">
        <v>528</v>
      </c>
      <c r="C11" s="3" t="s">
        <v>545</v>
      </c>
      <c r="D11" s="3" t="s">
        <v>363</v>
      </c>
      <c r="E11" s="9">
        <f>_xlfn.XLOOKUP(Ticket_Forms[[#This Row],[Game Style]],Game_Structure[Style Name],Game_Structure[Ticket Count],,,)</f>
        <v>4000</v>
      </c>
      <c r="F11" s="11">
        <f>_xlfn.XLOOKUP(Ticket_Forms[[#This Row],[Game Style]],Game_Structure[Style Name],Game_Structure[Ticket Value],,,)</f>
        <v>1</v>
      </c>
      <c r="G11" s="11">
        <f>_xlfn.XLOOKUP(Ticket_Forms[[#This Row],[Game Style]],Game_Structure[Style Name],Game_Structure[Revenue],,,)</f>
        <v>4000</v>
      </c>
      <c r="H11" s="11">
        <f>_xlfn.XLOOKUP(Ticket_Forms[[#This Row],[Game Style]],Game_Structure[Style Name],Game_Structure[Profit],,,)</f>
        <v>998</v>
      </c>
      <c r="I11" s="11">
        <f>_xlfn.XLOOKUP(Ticket_Forms[[#This Row],[Game Style]],Game_Structure[Style Name],Game_Structure[Prizes],,,)</f>
        <v>3002</v>
      </c>
      <c r="J11" s="11">
        <f>_xlfn.XLOOKUP(Ticket_Forms[[#This Row],[Game Style]],Game_Structure[Style Name],Game_Structure[Last Sale],,,)</f>
        <v>0</v>
      </c>
      <c r="K11" s="11">
        <f>_xlfn.XLOOKUP(Ticket_Forms[[#This Row],[Game Style]],Game_Structure[Style Name],Game_Structure[Location Rent],,,)</f>
        <v>240</v>
      </c>
    </row>
    <row r="12" spans="1:11" x14ac:dyDescent="0.35">
      <c r="A12" s="3">
        <v>10</v>
      </c>
      <c r="B12" s="3" t="s">
        <v>526</v>
      </c>
      <c r="C12" s="3" t="s">
        <v>546</v>
      </c>
      <c r="D12" s="3" t="s">
        <v>363</v>
      </c>
      <c r="E12" s="9">
        <f>_xlfn.XLOOKUP(Ticket_Forms[[#This Row],[Game Style]],Game_Structure[Style Name],Game_Structure[Ticket Count],,,)</f>
        <v>4000</v>
      </c>
      <c r="F12" s="11">
        <f>_xlfn.XLOOKUP(Ticket_Forms[[#This Row],[Game Style]],Game_Structure[Style Name],Game_Structure[Ticket Value],,,)</f>
        <v>1</v>
      </c>
      <c r="G12" s="11">
        <f>_xlfn.XLOOKUP(Ticket_Forms[[#This Row],[Game Style]],Game_Structure[Style Name],Game_Structure[Revenue],,,)</f>
        <v>4000</v>
      </c>
      <c r="H12" s="11">
        <f>_xlfn.XLOOKUP(Ticket_Forms[[#This Row],[Game Style]],Game_Structure[Style Name],Game_Structure[Profit],,,)</f>
        <v>998</v>
      </c>
      <c r="I12" s="11">
        <f>_xlfn.XLOOKUP(Ticket_Forms[[#This Row],[Game Style]],Game_Structure[Style Name],Game_Structure[Prizes],,,)</f>
        <v>3002</v>
      </c>
      <c r="J12" s="11">
        <f>_xlfn.XLOOKUP(Ticket_Forms[[#This Row],[Game Style]],Game_Structure[Style Name],Game_Structure[Last Sale],,,)</f>
        <v>0</v>
      </c>
      <c r="K12" s="11">
        <f>_xlfn.XLOOKUP(Ticket_Forms[[#This Row],[Game Style]],Game_Structure[Style Name],Game_Structure[Location Rent],,,)</f>
        <v>240</v>
      </c>
    </row>
    <row r="13" spans="1:11" x14ac:dyDescent="0.35">
      <c r="A13" s="3">
        <v>11</v>
      </c>
      <c r="B13" s="3" t="s">
        <v>523</v>
      </c>
      <c r="C13" s="3" t="s">
        <v>547</v>
      </c>
      <c r="D13" s="3" t="s">
        <v>363</v>
      </c>
      <c r="E13" s="9">
        <f>_xlfn.XLOOKUP(Ticket_Forms[[#This Row],[Game Style]],Game_Structure[Style Name],Game_Structure[Ticket Count],,,)</f>
        <v>4000</v>
      </c>
      <c r="F13" s="11">
        <f>_xlfn.XLOOKUP(Ticket_Forms[[#This Row],[Game Style]],Game_Structure[Style Name],Game_Structure[Ticket Value],,,)</f>
        <v>1</v>
      </c>
      <c r="G13" s="11">
        <f>_xlfn.XLOOKUP(Ticket_Forms[[#This Row],[Game Style]],Game_Structure[Style Name],Game_Structure[Revenue],,,)</f>
        <v>4000</v>
      </c>
      <c r="H13" s="11">
        <f>_xlfn.XLOOKUP(Ticket_Forms[[#This Row],[Game Style]],Game_Structure[Style Name],Game_Structure[Profit],,,)</f>
        <v>998</v>
      </c>
      <c r="I13" s="11">
        <f>_xlfn.XLOOKUP(Ticket_Forms[[#This Row],[Game Style]],Game_Structure[Style Name],Game_Structure[Prizes],,,)</f>
        <v>3002</v>
      </c>
      <c r="J13" s="11">
        <f>_xlfn.XLOOKUP(Ticket_Forms[[#This Row],[Game Style]],Game_Structure[Style Name],Game_Structure[Last Sale],,,)</f>
        <v>0</v>
      </c>
      <c r="K13" s="11">
        <f>_xlfn.XLOOKUP(Ticket_Forms[[#This Row],[Game Style]],Game_Structure[Style Name],Game_Structure[Location Rent],,,)</f>
        <v>240</v>
      </c>
    </row>
    <row r="14" spans="1:11" hidden="1" x14ac:dyDescent="0.35">
      <c r="A14" s="3">
        <v>12</v>
      </c>
      <c r="B14" s="3" t="s">
        <v>405</v>
      </c>
      <c r="C14" s="3" t="s">
        <v>548</v>
      </c>
      <c r="D14" s="3" t="s">
        <v>364</v>
      </c>
      <c r="E14" s="9">
        <f>_xlfn.XLOOKUP(Ticket_Forms[[#This Row],[Game Style]],Game_Structure[Style Name],Game_Structure[Ticket Count],,,)</f>
        <v>4000</v>
      </c>
      <c r="F14" s="11">
        <f>_xlfn.XLOOKUP(Ticket_Forms[[#This Row],[Game Style]],Game_Structure[Style Name],Game_Structure[Ticket Value],,,)</f>
        <v>1</v>
      </c>
      <c r="G14" s="11">
        <f>_xlfn.XLOOKUP(Ticket_Forms[[#This Row],[Game Style]],Game_Structure[Style Name],Game_Structure[Revenue],,,)</f>
        <v>4000</v>
      </c>
      <c r="H14" s="11">
        <f>_xlfn.XLOOKUP(Ticket_Forms[[#This Row],[Game Style]],Game_Structure[Style Name],Game_Structure[Profit],,,)</f>
        <v>1000</v>
      </c>
      <c r="I14" s="11">
        <f>_xlfn.XLOOKUP(Ticket_Forms[[#This Row],[Game Style]],Game_Structure[Style Name],Game_Structure[Prizes],,,)</f>
        <v>3000</v>
      </c>
      <c r="J14" s="11">
        <f>_xlfn.XLOOKUP(Ticket_Forms[[#This Row],[Game Style]],Game_Structure[Style Name],Game_Structure[Last Sale],,,)</f>
        <v>0</v>
      </c>
      <c r="K14" s="11">
        <f>_xlfn.XLOOKUP(Ticket_Forms[[#This Row],[Game Style]],Game_Structure[Style Name],Game_Structure[Location Rent],,,)</f>
        <v>240</v>
      </c>
    </row>
    <row r="15" spans="1:11" hidden="1" x14ac:dyDescent="0.35">
      <c r="A15" s="3">
        <v>13</v>
      </c>
      <c r="B15" s="3" t="s">
        <v>525</v>
      </c>
      <c r="C15" s="3" t="s">
        <v>549</v>
      </c>
      <c r="D15" s="3" t="s">
        <v>364</v>
      </c>
      <c r="E15" s="9">
        <f>_xlfn.XLOOKUP(Ticket_Forms[[#This Row],[Game Style]],Game_Structure[Style Name],Game_Structure[Ticket Count],,,)</f>
        <v>4000</v>
      </c>
      <c r="F15" s="11">
        <f>_xlfn.XLOOKUP(Ticket_Forms[[#This Row],[Game Style]],Game_Structure[Style Name],Game_Structure[Ticket Value],,,)</f>
        <v>1</v>
      </c>
      <c r="G15" s="11">
        <f>_xlfn.XLOOKUP(Ticket_Forms[[#This Row],[Game Style]],Game_Structure[Style Name],Game_Structure[Revenue],,,)</f>
        <v>4000</v>
      </c>
      <c r="H15" s="11">
        <f>_xlfn.XLOOKUP(Ticket_Forms[[#This Row],[Game Style]],Game_Structure[Style Name],Game_Structure[Profit],,,)</f>
        <v>1000</v>
      </c>
      <c r="I15" s="11">
        <f>_xlfn.XLOOKUP(Ticket_Forms[[#This Row],[Game Style]],Game_Structure[Style Name],Game_Structure[Prizes],,,)</f>
        <v>3000</v>
      </c>
      <c r="J15" s="11">
        <f>_xlfn.XLOOKUP(Ticket_Forms[[#This Row],[Game Style]],Game_Structure[Style Name],Game_Structure[Last Sale],,,)</f>
        <v>0</v>
      </c>
      <c r="K15" s="11">
        <f>_xlfn.XLOOKUP(Ticket_Forms[[#This Row],[Game Style]],Game_Structure[Style Name],Game_Structure[Location Rent],,,)</f>
        <v>240</v>
      </c>
    </row>
    <row r="16" spans="1:11" hidden="1" x14ac:dyDescent="0.35">
      <c r="A16" s="3">
        <v>14</v>
      </c>
      <c r="B16" s="3" t="s">
        <v>501</v>
      </c>
      <c r="C16" s="3" t="s">
        <v>549</v>
      </c>
      <c r="D16" s="3" t="s">
        <v>365</v>
      </c>
      <c r="E16" s="9">
        <f>_xlfn.XLOOKUP(Ticket_Forms[[#This Row],[Game Style]],Game_Structure[Style Name],Game_Structure[Ticket Count],,,)</f>
        <v>6320</v>
      </c>
      <c r="F16" s="11">
        <f>_xlfn.XLOOKUP(Ticket_Forms[[#This Row],[Game Style]],Game_Structure[Style Name],Game_Structure[Ticket Value],,,)</f>
        <v>1</v>
      </c>
      <c r="G16" s="11">
        <f>_xlfn.XLOOKUP(Ticket_Forms[[#This Row],[Game Style]],Game_Structure[Style Name],Game_Structure[Revenue],,,)</f>
        <v>6320</v>
      </c>
      <c r="H16" s="11">
        <f>_xlfn.XLOOKUP(Ticket_Forms[[#This Row],[Game Style]],Game_Structure[Style Name],Game_Structure[Profit],,,)</f>
        <v>1575</v>
      </c>
      <c r="I16" s="11">
        <f>_xlfn.XLOOKUP(Ticket_Forms[[#This Row],[Game Style]],Game_Structure[Style Name],Game_Structure[Prizes],,,)</f>
        <v>4745</v>
      </c>
      <c r="J16" s="11">
        <f>_xlfn.XLOOKUP(Ticket_Forms[[#This Row],[Game Style]],Game_Structure[Style Name],Game_Structure[Last Sale],,,)</f>
        <v>599</v>
      </c>
      <c r="K16" s="11">
        <f>_xlfn.XLOOKUP(Ticket_Forms[[#This Row],[Game Style]],Game_Structure[Style Name],Game_Structure[Location Rent],,,)</f>
        <v>379</v>
      </c>
    </row>
    <row r="17" spans="1:11" hidden="1" x14ac:dyDescent="0.35">
      <c r="A17" s="3">
        <v>15</v>
      </c>
      <c r="B17" s="3" t="s">
        <v>522</v>
      </c>
      <c r="C17" s="3" t="s">
        <v>550</v>
      </c>
      <c r="D17" s="3" t="s">
        <v>365</v>
      </c>
      <c r="E17" s="9">
        <f>_xlfn.XLOOKUP(Ticket_Forms[[#This Row],[Game Style]],Game_Structure[Style Name],Game_Structure[Ticket Count],,,)</f>
        <v>6320</v>
      </c>
      <c r="F17" s="11">
        <f>_xlfn.XLOOKUP(Ticket_Forms[[#This Row],[Game Style]],Game_Structure[Style Name],Game_Structure[Ticket Value],,,)</f>
        <v>1</v>
      </c>
      <c r="G17" s="11">
        <f>_xlfn.XLOOKUP(Ticket_Forms[[#This Row],[Game Style]],Game_Structure[Style Name],Game_Structure[Revenue],,,)</f>
        <v>6320</v>
      </c>
      <c r="H17" s="11">
        <f>_xlfn.XLOOKUP(Ticket_Forms[[#This Row],[Game Style]],Game_Structure[Style Name],Game_Structure[Profit],,,)</f>
        <v>1575</v>
      </c>
      <c r="I17" s="11">
        <f>_xlfn.XLOOKUP(Ticket_Forms[[#This Row],[Game Style]],Game_Structure[Style Name],Game_Structure[Prizes],,,)</f>
        <v>4745</v>
      </c>
      <c r="J17" s="11">
        <f>_xlfn.XLOOKUP(Ticket_Forms[[#This Row],[Game Style]],Game_Structure[Style Name],Game_Structure[Last Sale],,,)</f>
        <v>599</v>
      </c>
      <c r="K17" s="11">
        <f>_xlfn.XLOOKUP(Ticket_Forms[[#This Row],[Game Style]],Game_Structure[Style Name],Game_Structure[Location Rent],,,)</f>
        <v>379</v>
      </c>
    </row>
    <row r="18" spans="1:11" hidden="1" x14ac:dyDescent="0.35">
      <c r="A18" s="3">
        <v>16</v>
      </c>
      <c r="B18" s="3" t="s">
        <v>524</v>
      </c>
      <c r="C18" s="3" t="s">
        <v>539</v>
      </c>
      <c r="D18" s="3" t="s">
        <v>364</v>
      </c>
      <c r="E18" s="9">
        <f>_xlfn.XLOOKUP(Ticket_Forms[[#This Row],[Game Style]],Game_Structure[Style Name],Game_Structure[Ticket Count],,,)</f>
        <v>4000</v>
      </c>
      <c r="F18" s="11">
        <f>_xlfn.XLOOKUP(Ticket_Forms[[#This Row],[Game Style]],Game_Structure[Style Name],Game_Structure[Ticket Value],,,)</f>
        <v>1</v>
      </c>
      <c r="G18" s="11">
        <f>_xlfn.XLOOKUP(Ticket_Forms[[#This Row],[Game Style]],Game_Structure[Style Name],Game_Structure[Revenue],,,)</f>
        <v>4000</v>
      </c>
      <c r="H18" s="11">
        <f>_xlfn.XLOOKUP(Ticket_Forms[[#This Row],[Game Style]],Game_Structure[Style Name],Game_Structure[Profit],,,)</f>
        <v>1000</v>
      </c>
      <c r="I18" s="11">
        <f>_xlfn.XLOOKUP(Ticket_Forms[[#This Row],[Game Style]],Game_Structure[Style Name],Game_Structure[Prizes],,,)</f>
        <v>3000</v>
      </c>
      <c r="J18" s="11">
        <f>_xlfn.XLOOKUP(Ticket_Forms[[#This Row],[Game Style]],Game_Structure[Style Name],Game_Structure[Last Sale],,,)</f>
        <v>0</v>
      </c>
      <c r="K18" s="11">
        <f>_xlfn.XLOOKUP(Ticket_Forms[[#This Row],[Game Style]],Game_Structure[Style Name],Game_Structure[Location Rent],,,)</f>
        <v>240</v>
      </c>
    </row>
    <row r="19" spans="1:11" hidden="1" x14ac:dyDescent="0.35">
      <c r="A19" s="3">
        <v>17</v>
      </c>
      <c r="B19" s="3" t="s">
        <v>381</v>
      </c>
      <c r="C19" s="3" t="s">
        <v>539</v>
      </c>
      <c r="D19" s="3" t="s">
        <v>365</v>
      </c>
      <c r="E19" s="9">
        <f>_xlfn.XLOOKUP(Ticket_Forms[[#This Row],[Game Style]],Game_Structure[Style Name],Game_Structure[Ticket Count],,,)</f>
        <v>6320</v>
      </c>
      <c r="F19" s="11">
        <f>_xlfn.XLOOKUP(Ticket_Forms[[#This Row],[Game Style]],Game_Structure[Style Name],Game_Structure[Ticket Value],,,)</f>
        <v>1</v>
      </c>
      <c r="G19" s="11">
        <f>_xlfn.XLOOKUP(Ticket_Forms[[#This Row],[Game Style]],Game_Structure[Style Name],Game_Structure[Revenue],,,)</f>
        <v>6320</v>
      </c>
      <c r="H19" s="11">
        <f>_xlfn.XLOOKUP(Ticket_Forms[[#This Row],[Game Style]],Game_Structure[Style Name],Game_Structure[Profit],,,)</f>
        <v>1575</v>
      </c>
      <c r="I19" s="11">
        <f>_xlfn.XLOOKUP(Ticket_Forms[[#This Row],[Game Style]],Game_Structure[Style Name],Game_Structure[Prizes],,,)</f>
        <v>4745</v>
      </c>
      <c r="J19" s="11">
        <f>_xlfn.XLOOKUP(Ticket_Forms[[#This Row],[Game Style]],Game_Structure[Style Name],Game_Structure[Last Sale],,,)</f>
        <v>599</v>
      </c>
      <c r="K19" s="11">
        <f>_xlfn.XLOOKUP(Ticket_Forms[[#This Row],[Game Style]],Game_Structure[Style Name],Game_Structure[Location Rent],,,)</f>
        <v>379</v>
      </c>
    </row>
    <row r="20" spans="1:11" hidden="1" x14ac:dyDescent="0.35">
      <c r="A20" s="3">
        <v>18</v>
      </c>
      <c r="B20" s="3" t="s">
        <v>504</v>
      </c>
      <c r="C20" s="3" t="s">
        <v>551</v>
      </c>
      <c r="D20" s="3" t="s">
        <v>365</v>
      </c>
      <c r="E20" s="9">
        <f>_xlfn.XLOOKUP(Ticket_Forms[[#This Row],[Game Style]],Game_Structure[Style Name],Game_Structure[Ticket Count],,,)</f>
        <v>6320</v>
      </c>
      <c r="F20" s="11">
        <f>_xlfn.XLOOKUP(Ticket_Forms[[#This Row],[Game Style]],Game_Structure[Style Name],Game_Structure[Ticket Value],,,)</f>
        <v>1</v>
      </c>
      <c r="G20" s="11">
        <f>_xlfn.XLOOKUP(Ticket_Forms[[#This Row],[Game Style]],Game_Structure[Style Name],Game_Structure[Revenue],,,)</f>
        <v>6320</v>
      </c>
      <c r="H20" s="11">
        <f>_xlfn.XLOOKUP(Ticket_Forms[[#This Row],[Game Style]],Game_Structure[Style Name],Game_Structure[Profit],,,)</f>
        <v>1575</v>
      </c>
      <c r="I20" s="11">
        <f>_xlfn.XLOOKUP(Ticket_Forms[[#This Row],[Game Style]],Game_Structure[Style Name],Game_Structure[Prizes],,,)</f>
        <v>4745</v>
      </c>
      <c r="J20" s="11">
        <f>_xlfn.XLOOKUP(Ticket_Forms[[#This Row],[Game Style]],Game_Structure[Style Name],Game_Structure[Last Sale],,,)</f>
        <v>599</v>
      </c>
      <c r="K20" s="11">
        <f>_xlfn.XLOOKUP(Ticket_Forms[[#This Row],[Game Style]],Game_Structure[Style Name],Game_Structure[Location Rent],,,)</f>
        <v>379</v>
      </c>
    </row>
    <row r="21" spans="1:11" hidden="1" x14ac:dyDescent="0.35">
      <c r="A21" s="3">
        <v>19</v>
      </c>
      <c r="B21" s="3" t="s">
        <v>514</v>
      </c>
      <c r="C21" s="3" t="s">
        <v>552</v>
      </c>
      <c r="D21" s="3" t="s">
        <v>365</v>
      </c>
      <c r="E21" s="9">
        <f>_xlfn.XLOOKUP(Ticket_Forms[[#This Row],[Game Style]],Game_Structure[Style Name],Game_Structure[Ticket Count],,,)</f>
        <v>6320</v>
      </c>
      <c r="F21" s="11">
        <f>_xlfn.XLOOKUP(Ticket_Forms[[#This Row],[Game Style]],Game_Structure[Style Name],Game_Structure[Ticket Value],,,)</f>
        <v>1</v>
      </c>
      <c r="G21" s="11">
        <f>_xlfn.XLOOKUP(Ticket_Forms[[#This Row],[Game Style]],Game_Structure[Style Name],Game_Structure[Revenue],,,)</f>
        <v>6320</v>
      </c>
      <c r="H21" s="11">
        <f>_xlfn.XLOOKUP(Ticket_Forms[[#This Row],[Game Style]],Game_Structure[Style Name],Game_Structure[Profit],,,)</f>
        <v>1575</v>
      </c>
      <c r="I21" s="11">
        <f>_xlfn.XLOOKUP(Ticket_Forms[[#This Row],[Game Style]],Game_Structure[Style Name],Game_Structure[Prizes],,,)</f>
        <v>4745</v>
      </c>
      <c r="J21" s="11">
        <f>_xlfn.XLOOKUP(Ticket_Forms[[#This Row],[Game Style]],Game_Structure[Style Name],Game_Structure[Last Sale],,,)</f>
        <v>599</v>
      </c>
      <c r="K21" s="11">
        <f>_xlfn.XLOOKUP(Ticket_Forms[[#This Row],[Game Style]],Game_Structure[Style Name],Game_Structure[Location Rent],,,)</f>
        <v>379</v>
      </c>
    </row>
    <row r="22" spans="1:11" x14ac:dyDescent="0.35">
      <c r="A22" s="3">
        <v>20</v>
      </c>
      <c r="B22" s="3" t="s">
        <v>394</v>
      </c>
      <c r="C22" s="3" t="s">
        <v>553</v>
      </c>
      <c r="D22" s="3" t="s">
        <v>363</v>
      </c>
      <c r="E22" s="9">
        <f>_xlfn.XLOOKUP(Ticket_Forms[[#This Row],[Game Style]],Game_Structure[Style Name],Game_Structure[Ticket Count],,,)</f>
        <v>4000</v>
      </c>
      <c r="F22" s="11">
        <f>_xlfn.XLOOKUP(Ticket_Forms[[#This Row],[Game Style]],Game_Structure[Style Name],Game_Structure[Ticket Value],,,)</f>
        <v>1</v>
      </c>
      <c r="G22" s="11">
        <f>_xlfn.XLOOKUP(Ticket_Forms[[#This Row],[Game Style]],Game_Structure[Style Name],Game_Structure[Revenue],,,)</f>
        <v>4000</v>
      </c>
      <c r="H22" s="11">
        <f>_xlfn.XLOOKUP(Ticket_Forms[[#This Row],[Game Style]],Game_Structure[Style Name],Game_Structure[Profit],,,)</f>
        <v>998</v>
      </c>
      <c r="I22" s="11">
        <f>_xlfn.XLOOKUP(Ticket_Forms[[#This Row],[Game Style]],Game_Structure[Style Name],Game_Structure[Prizes],,,)</f>
        <v>3002</v>
      </c>
      <c r="J22" s="11">
        <f>_xlfn.XLOOKUP(Ticket_Forms[[#This Row],[Game Style]],Game_Structure[Style Name],Game_Structure[Last Sale],,,)</f>
        <v>0</v>
      </c>
      <c r="K22" s="11">
        <f>_xlfn.XLOOKUP(Ticket_Forms[[#This Row],[Game Style]],Game_Structure[Style Name],Game_Structure[Location Rent],,,)</f>
        <v>240</v>
      </c>
    </row>
    <row r="23" spans="1:11" hidden="1" x14ac:dyDescent="0.35">
      <c r="A23" s="3">
        <v>21</v>
      </c>
      <c r="B23" s="3" t="s">
        <v>401</v>
      </c>
      <c r="C23" s="3" t="s">
        <v>553</v>
      </c>
      <c r="D23" s="3" t="s">
        <v>364</v>
      </c>
      <c r="E23" s="9">
        <f>_xlfn.XLOOKUP(Ticket_Forms[[#This Row],[Game Style]],Game_Structure[Style Name],Game_Structure[Ticket Count],,,)</f>
        <v>4000</v>
      </c>
      <c r="F23" s="11">
        <f>_xlfn.XLOOKUP(Ticket_Forms[[#This Row],[Game Style]],Game_Structure[Style Name],Game_Structure[Ticket Value],,,)</f>
        <v>1</v>
      </c>
      <c r="G23" s="11">
        <f>_xlfn.XLOOKUP(Ticket_Forms[[#This Row],[Game Style]],Game_Structure[Style Name],Game_Structure[Revenue],,,)</f>
        <v>4000</v>
      </c>
      <c r="H23" s="11">
        <f>_xlfn.XLOOKUP(Ticket_Forms[[#This Row],[Game Style]],Game_Structure[Style Name],Game_Structure[Profit],,,)</f>
        <v>1000</v>
      </c>
      <c r="I23" s="11">
        <f>_xlfn.XLOOKUP(Ticket_Forms[[#This Row],[Game Style]],Game_Structure[Style Name],Game_Structure[Prizes],,,)</f>
        <v>3000</v>
      </c>
      <c r="J23" s="11">
        <f>_xlfn.XLOOKUP(Ticket_Forms[[#This Row],[Game Style]],Game_Structure[Style Name],Game_Structure[Last Sale],,,)</f>
        <v>0</v>
      </c>
      <c r="K23" s="11">
        <f>_xlfn.XLOOKUP(Ticket_Forms[[#This Row],[Game Style]],Game_Structure[Style Name],Game_Structure[Location Rent],,,)</f>
        <v>240</v>
      </c>
    </row>
    <row r="24" spans="1:11" x14ac:dyDescent="0.35">
      <c r="A24" s="3">
        <v>22</v>
      </c>
      <c r="B24" s="3" t="s">
        <v>389</v>
      </c>
      <c r="C24" s="3" t="s">
        <v>554</v>
      </c>
      <c r="D24" s="3" t="s">
        <v>363</v>
      </c>
      <c r="E24" s="9">
        <f>_xlfn.XLOOKUP(Ticket_Forms[[#This Row],[Game Style]],Game_Structure[Style Name],Game_Structure[Ticket Count],,,)</f>
        <v>4000</v>
      </c>
      <c r="F24" s="11">
        <f>_xlfn.XLOOKUP(Ticket_Forms[[#This Row],[Game Style]],Game_Structure[Style Name],Game_Structure[Ticket Value],,,)</f>
        <v>1</v>
      </c>
      <c r="G24" s="11">
        <f>_xlfn.XLOOKUP(Ticket_Forms[[#This Row],[Game Style]],Game_Structure[Style Name],Game_Structure[Revenue],,,)</f>
        <v>4000</v>
      </c>
      <c r="H24" s="11">
        <f>_xlfn.XLOOKUP(Ticket_Forms[[#This Row],[Game Style]],Game_Structure[Style Name],Game_Structure[Profit],,,)</f>
        <v>998</v>
      </c>
      <c r="I24" s="11">
        <f>_xlfn.XLOOKUP(Ticket_Forms[[#This Row],[Game Style]],Game_Structure[Style Name],Game_Structure[Prizes],,,)</f>
        <v>3002</v>
      </c>
      <c r="J24" s="11">
        <f>_xlfn.XLOOKUP(Ticket_Forms[[#This Row],[Game Style]],Game_Structure[Style Name],Game_Structure[Last Sale],,,)</f>
        <v>0</v>
      </c>
      <c r="K24" s="11">
        <f>_xlfn.XLOOKUP(Ticket_Forms[[#This Row],[Game Style]],Game_Structure[Style Name],Game_Structure[Location Rent],,,)</f>
        <v>240</v>
      </c>
    </row>
    <row r="25" spans="1:11" hidden="1" x14ac:dyDescent="0.35">
      <c r="A25" s="3">
        <v>23</v>
      </c>
      <c r="B25" s="3" t="s">
        <v>398</v>
      </c>
      <c r="C25" s="3" t="s">
        <v>554</v>
      </c>
      <c r="D25" s="3" t="s">
        <v>364</v>
      </c>
      <c r="E25" s="9">
        <f>_xlfn.XLOOKUP(Ticket_Forms[[#This Row],[Game Style]],Game_Structure[Style Name],Game_Structure[Ticket Count],,,)</f>
        <v>4000</v>
      </c>
      <c r="F25" s="11">
        <f>_xlfn.XLOOKUP(Ticket_Forms[[#This Row],[Game Style]],Game_Structure[Style Name],Game_Structure[Ticket Value],,,)</f>
        <v>1</v>
      </c>
      <c r="G25" s="11">
        <f>_xlfn.XLOOKUP(Ticket_Forms[[#This Row],[Game Style]],Game_Structure[Style Name],Game_Structure[Revenue],,,)</f>
        <v>4000</v>
      </c>
      <c r="H25" s="11">
        <f>_xlfn.XLOOKUP(Ticket_Forms[[#This Row],[Game Style]],Game_Structure[Style Name],Game_Structure[Profit],,,)</f>
        <v>1000</v>
      </c>
      <c r="I25" s="11">
        <f>_xlfn.XLOOKUP(Ticket_Forms[[#This Row],[Game Style]],Game_Structure[Style Name],Game_Structure[Prizes],,,)</f>
        <v>3000</v>
      </c>
      <c r="J25" s="11">
        <f>_xlfn.XLOOKUP(Ticket_Forms[[#This Row],[Game Style]],Game_Structure[Style Name],Game_Structure[Last Sale],,,)</f>
        <v>0</v>
      </c>
      <c r="K25" s="11">
        <f>_xlfn.XLOOKUP(Ticket_Forms[[#This Row],[Game Style]],Game_Structure[Style Name],Game_Structure[Location Rent],,,)</f>
        <v>240</v>
      </c>
    </row>
    <row r="26" spans="1:11" x14ac:dyDescent="0.35">
      <c r="A26" s="3">
        <v>24</v>
      </c>
      <c r="B26" s="3" t="s">
        <v>393</v>
      </c>
      <c r="C26" s="3" t="s">
        <v>555</v>
      </c>
      <c r="D26" s="3" t="s">
        <v>363</v>
      </c>
      <c r="E26" s="9">
        <f>_xlfn.XLOOKUP(Ticket_Forms[[#This Row],[Game Style]],Game_Structure[Style Name],Game_Structure[Ticket Count],,,)</f>
        <v>4000</v>
      </c>
      <c r="F26" s="11">
        <f>_xlfn.XLOOKUP(Ticket_Forms[[#This Row],[Game Style]],Game_Structure[Style Name],Game_Structure[Ticket Value],,,)</f>
        <v>1</v>
      </c>
      <c r="G26" s="11">
        <f>_xlfn.XLOOKUP(Ticket_Forms[[#This Row],[Game Style]],Game_Structure[Style Name],Game_Structure[Revenue],,,)</f>
        <v>4000</v>
      </c>
      <c r="H26" s="11">
        <f>_xlfn.XLOOKUP(Ticket_Forms[[#This Row],[Game Style]],Game_Structure[Style Name],Game_Structure[Profit],,,)</f>
        <v>998</v>
      </c>
      <c r="I26" s="11">
        <f>_xlfn.XLOOKUP(Ticket_Forms[[#This Row],[Game Style]],Game_Structure[Style Name],Game_Structure[Prizes],,,)</f>
        <v>3002</v>
      </c>
      <c r="J26" s="11">
        <f>_xlfn.XLOOKUP(Ticket_Forms[[#This Row],[Game Style]],Game_Structure[Style Name],Game_Structure[Last Sale],,,)</f>
        <v>0</v>
      </c>
      <c r="K26" s="11">
        <f>_xlfn.XLOOKUP(Ticket_Forms[[#This Row],[Game Style]],Game_Structure[Style Name],Game_Structure[Location Rent],,,)</f>
        <v>240</v>
      </c>
    </row>
    <row r="27" spans="1:11" hidden="1" x14ac:dyDescent="0.35">
      <c r="A27" s="3">
        <v>25</v>
      </c>
      <c r="B27" s="3" t="s">
        <v>402</v>
      </c>
      <c r="C27" s="3" t="s">
        <v>555</v>
      </c>
      <c r="D27" s="3" t="s">
        <v>364</v>
      </c>
      <c r="E27" s="9">
        <f>_xlfn.XLOOKUP(Ticket_Forms[[#This Row],[Game Style]],Game_Structure[Style Name],Game_Structure[Ticket Count],,,)</f>
        <v>4000</v>
      </c>
      <c r="F27" s="11">
        <f>_xlfn.XLOOKUP(Ticket_Forms[[#This Row],[Game Style]],Game_Structure[Style Name],Game_Structure[Ticket Value],,,)</f>
        <v>1</v>
      </c>
      <c r="G27" s="11">
        <f>_xlfn.XLOOKUP(Ticket_Forms[[#This Row],[Game Style]],Game_Structure[Style Name],Game_Structure[Revenue],,,)</f>
        <v>4000</v>
      </c>
      <c r="H27" s="11">
        <f>_xlfn.XLOOKUP(Ticket_Forms[[#This Row],[Game Style]],Game_Structure[Style Name],Game_Structure[Profit],,,)</f>
        <v>1000</v>
      </c>
      <c r="I27" s="11">
        <f>_xlfn.XLOOKUP(Ticket_Forms[[#This Row],[Game Style]],Game_Structure[Style Name],Game_Structure[Prizes],,,)</f>
        <v>3000</v>
      </c>
      <c r="J27" s="11">
        <f>_xlfn.XLOOKUP(Ticket_Forms[[#This Row],[Game Style]],Game_Structure[Style Name],Game_Structure[Last Sale],,,)</f>
        <v>0</v>
      </c>
      <c r="K27" s="11">
        <f>_xlfn.XLOOKUP(Ticket_Forms[[#This Row],[Game Style]],Game_Structure[Style Name],Game_Structure[Location Rent],,,)</f>
        <v>240</v>
      </c>
    </row>
    <row r="28" spans="1:11" x14ac:dyDescent="0.35">
      <c r="A28" s="3">
        <v>26</v>
      </c>
      <c r="B28" s="3" t="s">
        <v>390</v>
      </c>
      <c r="C28" s="3" t="s">
        <v>556</v>
      </c>
      <c r="D28" s="3" t="s">
        <v>363</v>
      </c>
      <c r="E28" s="9">
        <f>_xlfn.XLOOKUP(Ticket_Forms[[#This Row],[Game Style]],Game_Structure[Style Name],Game_Structure[Ticket Count],,,)</f>
        <v>4000</v>
      </c>
      <c r="F28" s="11">
        <f>_xlfn.XLOOKUP(Ticket_Forms[[#This Row],[Game Style]],Game_Structure[Style Name],Game_Structure[Ticket Value],,,)</f>
        <v>1</v>
      </c>
      <c r="G28" s="11">
        <f>_xlfn.XLOOKUP(Ticket_Forms[[#This Row],[Game Style]],Game_Structure[Style Name],Game_Structure[Revenue],,,)</f>
        <v>4000</v>
      </c>
      <c r="H28" s="11">
        <f>_xlfn.XLOOKUP(Ticket_Forms[[#This Row],[Game Style]],Game_Structure[Style Name],Game_Structure[Profit],,,)</f>
        <v>998</v>
      </c>
      <c r="I28" s="11">
        <f>_xlfn.XLOOKUP(Ticket_Forms[[#This Row],[Game Style]],Game_Structure[Style Name],Game_Structure[Prizes],,,)</f>
        <v>3002</v>
      </c>
      <c r="J28" s="11">
        <f>_xlfn.XLOOKUP(Ticket_Forms[[#This Row],[Game Style]],Game_Structure[Style Name],Game_Structure[Last Sale],,,)</f>
        <v>0</v>
      </c>
      <c r="K28" s="11">
        <f>_xlfn.XLOOKUP(Ticket_Forms[[#This Row],[Game Style]],Game_Structure[Style Name],Game_Structure[Location Rent],,,)</f>
        <v>240</v>
      </c>
    </row>
    <row r="29" spans="1:11" hidden="1" x14ac:dyDescent="0.35">
      <c r="A29" s="3">
        <v>27</v>
      </c>
      <c r="B29" s="3" t="s">
        <v>399</v>
      </c>
      <c r="C29" s="3" t="s">
        <v>556</v>
      </c>
      <c r="D29" s="3" t="s">
        <v>364</v>
      </c>
      <c r="E29" s="9">
        <f>_xlfn.XLOOKUP(Ticket_Forms[[#This Row],[Game Style]],Game_Structure[Style Name],Game_Structure[Ticket Count],,,)</f>
        <v>4000</v>
      </c>
      <c r="F29" s="11">
        <f>_xlfn.XLOOKUP(Ticket_Forms[[#This Row],[Game Style]],Game_Structure[Style Name],Game_Structure[Ticket Value],,,)</f>
        <v>1</v>
      </c>
      <c r="G29" s="11">
        <f>_xlfn.XLOOKUP(Ticket_Forms[[#This Row],[Game Style]],Game_Structure[Style Name],Game_Structure[Revenue],,,)</f>
        <v>4000</v>
      </c>
      <c r="H29" s="11">
        <f>_xlfn.XLOOKUP(Ticket_Forms[[#This Row],[Game Style]],Game_Structure[Style Name],Game_Structure[Profit],,,)</f>
        <v>1000</v>
      </c>
      <c r="I29" s="11">
        <f>_xlfn.XLOOKUP(Ticket_Forms[[#This Row],[Game Style]],Game_Structure[Style Name],Game_Structure[Prizes],,,)</f>
        <v>3000</v>
      </c>
      <c r="J29" s="11">
        <f>_xlfn.XLOOKUP(Ticket_Forms[[#This Row],[Game Style]],Game_Structure[Style Name],Game_Structure[Last Sale],,,)</f>
        <v>0</v>
      </c>
      <c r="K29" s="11">
        <f>_xlfn.XLOOKUP(Ticket_Forms[[#This Row],[Game Style]],Game_Structure[Style Name],Game_Structure[Location Rent],,,)</f>
        <v>240</v>
      </c>
    </row>
    <row r="30" spans="1:11" x14ac:dyDescent="0.35">
      <c r="A30" s="3">
        <v>28</v>
      </c>
      <c r="B30" s="3" t="s">
        <v>392</v>
      </c>
      <c r="C30" s="3" t="s">
        <v>557</v>
      </c>
      <c r="D30" s="3" t="s">
        <v>363</v>
      </c>
      <c r="E30" s="9">
        <f>_xlfn.XLOOKUP(Ticket_Forms[[#This Row],[Game Style]],Game_Structure[Style Name],Game_Structure[Ticket Count],,,)</f>
        <v>4000</v>
      </c>
      <c r="F30" s="11">
        <f>_xlfn.XLOOKUP(Ticket_Forms[[#This Row],[Game Style]],Game_Structure[Style Name],Game_Structure[Ticket Value],,,)</f>
        <v>1</v>
      </c>
      <c r="G30" s="11">
        <f>_xlfn.XLOOKUP(Ticket_Forms[[#This Row],[Game Style]],Game_Structure[Style Name],Game_Structure[Revenue],,,)</f>
        <v>4000</v>
      </c>
      <c r="H30" s="11">
        <f>_xlfn.XLOOKUP(Ticket_Forms[[#This Row],[Game Style]],Game_Structure[Style Name],Game_Structure[Profit],,,)</f>
        <v>998</v>
      </c>
      <c r="I30" s="11">
        <f>_xlfn.XLOOKUP(Ticket_Forms[[#This Row],[Game Style]],Game_Structure[Style Name],Game_Structure[Prizes],,,)</f>
        <v>3002</v>
      </c>
      <c r="J30" s="11">
        <f>_xlfn.XLOOKUP(Ticket_Forms[[#This Row],[Game Style]],Game_Structure[Style Name],Game_Structure[Last Sale],,,)</f>
        <v>0</v>
      </c>
      <c r="K30" s="11">
        <f>_xlfn.XLOOKUP(Ticket_Forms[[#This Row],[Game Style]],Game_Structure[Style Name],Game_Structure[Location Rent],,,)</f>
        <v>240</v>
      </c>
    </row>
    <row r="31" spans="1:11" hidden="1" x14ac:dyDescent="0.35">
      <c r="A31" s="3">
        <v>29</v>
      </c>
      <c r="B31" s="3" t="s">
        <v>395</v>
      </c>
      <c r="C31" s="3" t="s">
        <v>557</v>
      </c>
      <c r="D31" s="3" t="s">
        <v>364</v>
      </c>
      <c r="E31" s="9">
        <f>_xlfn.XLOOKUP(Ticket_Forms[[#This Row],[Game Style]],Game_Structure[Style Name],Game_Structure[Ticket Count],,,)</f>
        <v>4000</v>
      </c>
      <c r="F31" s="11">
        <f>_xlfn.XLOOKUP(Ticket_Forms[[#This Row],[Game Style]],Game_Structure[Style Name],Game_Structure[Ticket Value],,,)</f>
        <v>1</v>
      </c>
      <c r="G31" s="11">
        <f>_xlfn.XLOOKUP(Ticket_Forms[[#This Row],[Game Style]],Game_Structure[Style Name],Game_Structure[Revenue],,,)</f>
        <v>4000</v>
      </c>
      <c r="H31" s="11">
        <f>_xlfn.XLOOKUP(Ticket_Forms[[#This Row],[Game Style]],Game_Structure[Style Name],Game_Structure[Profit],,,)</f>
        <v>1000</v>
      </c>
      <c r="I31" s="11">
        <f>_xlfn.XLOOKUP(Ticket_Forms[[#This Row],[Game Style]],Game_Structure[Style Name],Game_Structure[Prizes],,,)</f>
        <v>3000</v>
      </c>
      <c r="J31" s="11">
        <f>_xlfn.XLOOKUP(Ticket_Forms[[#This Row],[Game Style]],Game_Structure[Style Name],Game_Structure[Last Sale],,,)</f>
        <v>0</v>
      </c>
      <c r="K31" s="11">
        <f>_xlfn.XLOOKUP(Ticket_Forms[[#This Row],[Game Style]],Game_Structure[Style Name],Game_Structure[Location Rent],,,)</f>
        <v>240</v>
      </c>
    </row>
    <row r="32" spans="1:11" hidden="1" x14ac:dyDescent="0.35">
      <c r="A32" s="3">
        <v>30</v>
      </c>
      <c r="B32" s="3" t="s">
        <v>388</v>
      </c>
      <c r="C32" s="3" t="s">
        <v>553</v>
      </c>
      <c r="D32" s="3" t="s">
        <v>365</v>
      </c>
      <c r="E32" s="9">
        <f>_xlfn.XLOOKUP(Ticket_Forms[[#This Row],[Game Style]],Game_Structure[Style Name],Game_Structure[Ticket Count],,,)</f>
        <v>6320</v>
      </c>
      <c r="F32" s="11">
        <f>_xlfn.XLOOKUP(Ticket_Forms[[#This Row],[Game Style]],Game_Structure[Style Name],Game_Structure[Ticket Value],,,)</f>
        <v>1</v>
      </c>
      <c r="G32" s="11">
        <f>_xlfn.XLOOKUP(Ticket_Forms[[#This Row],[Game Style]],Game_Structure[Style Name],Game_Structure[Revenue],,,)</f>
        <v>6320</v>
      </c>
      <c r="H32" s="11">
        <f>_xlfn.XLOOKUP(Ticket_Forms[[#This Row],[Game Style]],Game_Structure[Style Name],Game_Structure[Profit],,,)</f>
        <v>1575</v>
      </c>
      <c r="I32" s="11">
        <f>_xlfn.XLOOKUP(Ticket_Forms[[#This Row],[Game Style]],Game_Structure[Style Name],Game_Structure[Prizes],,,)</f>
        <v>4745</v>
      </c>
      <c r="J32" s="11">
        <f>_xlfn.XLOOKUP(Ticket_Forms[[#This Row],[Game Style]],Game_Structure[Style Name],Game_Structure[Last Sale],,,)</f>
        <v>599</v>
      </c>
      <c r="K32" s="11">
        <f>_xlfn.XLOOKUP(Ticket_Forms[[#This Row],[Game Style]],Game_Structure[Style Name],Game_Structure[Location Rent],,,)</f>
        <v>379</v>
      </c>
    </row>
    <row r="33" spans="1:11" hidden="1" x14ac:dyDescent="0.35">
      <c r="A33" s="3">
        <v>31</v>
      </c>
      <c r="B33" s="3" t="s">
        <v>386</v>
      </c>
      <c r="C33" s="3" t="s">
        <v>554</v>
      </c>
      <c r="D33" s="3" t="s">
        <v>365</v>
      </c>
      <c r="E33" s="9">
        <f>_xlfn.XLOOKUP(Ticket_Forms[[#This Row],[Game Style]],Game_Structure[Style Name],Game_Structure[Ticket Count],,,)</f>
        <v>6320</v>
      </c>
      <c r="F33" s="11">
        <f>_xlfn.XLOOKUP(Ticket_Forms[[#This Row],[Game Style]],Game_Structure[Style Name],Game_Structure[Ticket Value],,,)</f>
        <v>1</v>
      </c>
      <c r="G33" s="11">
        <f>_xlfn.XLOOKUP(Ticket_Forms[[#This Row],[Game Style]],Game_Structure[Style Name],Game_Structure[Revenue],,,)</f>
        <v>6320</v>
      </c>
      <c r="H33" s="11">
        <f>_xlfn.XLOOKUP(Ticket_Forms[[#This Row],[Game Style]],Game_Structure[Style Name],Game_Structure[Profit],,,)</f>
        <v>1575</v>
      </c>
      <c r="I33" s="11">
        <f>_xlfn.XLOOKUP(Ticket_Forms[[#This Row],[Game Style]],Game_Structure[Style Name],Game_Structure[Prizes],,,)</f>
        <v>4745</v>
      </c>
      <c r="J33" s="11">
        <f>_xlfn.XLOOKUP(Ticket_Forms[[#This Row],[Game Style]],Game_Structure[Style Name],Game_Structure[Last Sale],,,)</f>
        <v>599</v>
      </c>
      <c r="K33" s="11">
        <f>_xlfn.XLOOKUP(Ticket_Forms[[#This Row],[Game Style]],Game_Structure[Style Name],Game_Structure[Location Rent],,,)</f>
        <v>379</v>
      </c>
    </row>
    <row r="34" spans="1:11" hidden="1" x14ac:dyDescent="0.35">
      <c r="A34" s="3">
        <v>32</v>
      </c>
      <c r="B34" s="3" t="s">
        <v>383</v>
      </c>
      <c r="C34" s="3" t="s">
        <v>555</v>
      </c>
      <c r="D34" s="3" t="s">
        <v>365</v>
      </c>
      <c r="E34" s="9">
        <f>_xlfn.XLOOKUP(Ticket_Forms[[#This Row],[Game Style]],Game_Structure[Style Name],Game_Structure[Ticket Count],,,)</f>
        <v>6320</v>
      </c>
      <c r="F34" s="11">
        <f>_xlfn.XLOOKUP(Ticket_Forms[[#This Row],[Game Style]],Game_Structure[Style Name],Game_Structure[Ticket Value],,,)</f>
        <v>1</v>
      </c>
      <c r="G34" s="11">
        <f>_xlfn.XLOOKUP(Ticket_Forms[[#This Row],[Game Style]],Game_Structure[Style Name],Game_Structure[Revenue],,,)</f>
        <v>6320</v>
      </c>
      <c r="H34" s="11">
        <f>_xlfn.XLOOKUP(Ticket_Forms[[#This Row],[Game Style]],Game_Structure[Style Name],Game_Structure[Profit],,,)</f>
        <v>1575</v>
      </c>
      <c r="I34" s="11">
        <f>_xlfn.XLOOKUP(Ticket_Forms[[#This Row],[Game Style]],Game_Structure[Style Name],Game_Structure[Prizes],,,)</f>
        <v>4745</v>
      </c>
      <c r="J34" s="11">
        <f>_xlfn.XLOOKUP(Ticket_Forms[[#This Row],[Game Style]],Game_Structure[Style Name],Game_Structure[Last Sale],,,)</f>
        <v>599</v>
      </c>
      <c r="K34" s="11">
        <f>_xlfn.XLOOKUP(Ticket_Forms[[#This Row],[Game Style]],Game_Structure[Style Name],Game_Structure[Location Rent],,,)</f>
        <v>379</v>
      </c>
    </row>
    <row r="35" spans="1:11" hidden="1" x14ac:dyDescent="0.35">
      <c r="A35" s="3">
        <v>33</v>
      </c>
      <c r="B35" s="3" t="s">
        <v>382</v>
      </c>
      <c r="C35" s="3" t="s">
        <v>556</v>
      </c>
      <c r="D35" s="3" t="s">
        <v>365</v>
      </c>
      <c r="E35" s="9">
        <f>_xlfn.XLOOKUP(Ticket_Forms[[#This Row],[Game Style]],Game_Structure[Style Name],Game_Structure[Ticket Count],,,)</f>
        <v>6320</v>
      </c>
      <c r="F35" s="11">
        <f>_xlfn.XLOOKUP(Ticket_Forms[[#This Row],[Game Style]],Game_Structure[Style Name],Game_Structure[Ticket Value],,,)</f>
        <v>1</v>
      </c>
      <c r="G35" s="11">
        <f>_xlfn.XLOOKUP(Ticket_Forms[[#This Row],[Game Style]],Game_Structure[Style Name],Game_Structure[Revenue],,,)</f>
        <v>6320</v>
      </c>
      <c r="H35" s="11">
        <f>_xlfn.XLOOKUP(Ticket_Forms[[#This Row],[Game Style]],Game_Structure[Style Name],Game_Structure[Profit],,,)</f>
        <v>1575</v>
      </c>
      <c r="I35" s="11">
        <f>_xlfn.XLOOKUP(Ticket_Forms[[#This Row],[Game Style]],Game_Structure[Style Name],Game_Structure[Prizes],,,)</f>
        <v>4745</v>
      </c>
      <c r="J35" s="11">
        <f>_xlfn.XLOOKUP(Ticket_Forms[[#This Row],[Game Style]],Game_Structure[Style Name],Game_Structure[Last Sale],,,)</f>
        <v>599</v>
      </c>
      <c r="K35" s="11">
        <f>_xlfn.XLOOKUP(Ticket_Forms[[#This Row],[Game Style]],Game_Structure[Style Name],Game_Structure[Location Rent],,,)</f>
        <v>379</v>
      </c>
    </row>
    <row r="36" spans="1:11" hidden="1" x14ac:dyDescent="0.35">
      <c r="A36" s="3">
        <v>34</v>
      </c>
      <c r="B36" s="3" t="s">
        <v>384</v>
      </c>
      <c r="C36" s="3" t="s">
        <v>557</v>
      </c>
      <c r="D36" s="3" t="s">
        <v>365</v>
      </c>
      <c r="E36" s="9">
        <f>_xlfn.XLOOKUP(Ticket_Forms[[#This Row],[Game Style]],Game_Structure[Style Name],Game_Structure[Ticket Count],,,)</f>
        <v>6320</v>
      </c>
      <c r="F36" s="11">
        <f>_xlfn.XLOOKUP(Ticket_Forms[[#This Row],[Game Style]],Game_Structure[Style Name],Game_Structure[Ticket Value],,,)</f>
        <v>1</v>
      </c>
      <c r="G36" s="11">
        <f>_xlfn.XLOOKUP(Ticket_Forms[[#This Row],[Game Style]],Game_Structure[Style Name],Game_Structure[Revenue],,,)</f>
        <v>6320</v>
      </c>
      <c r="H36" s="11">
        <f>_xlfn.XLOOKUP(Ticket_Forms[[#This Row],[Game Style]],Game_Structure[Style Name],Game_Structure[Profit],,,)</f>
        <v>1575</v>
      </c>
      <c r="I36" s="11">
        <f>_xlfn.XLOOKUP(Ticket_Forms[[#This Row],[Game Style]],Game_Structure[Style Name],Game_Structure[Prizes],,,)</f>
        <v>4745</v>
      </c>
      <c r="J36" s="11">
        <f>_xlfn.XLOOKUP(Ticket_Forms[[#This Row],[Game Style]],Game_Structure[Style Name],Game_Structure[Last Sale],,,)</f>
        <v>599</v>
      </c>
      <c r="K36" s="11">
        <f>_xlfn.XLOOKUP(Ticket_Forms[[#This Row],[Game Style]],Game_Structure[Style Name],Game_Structure[Location Rent],,,)</f>
        <v>379</v>
      </c>
    </row>
    <row r="37" spans="1:11" x14ac:dyDescent="0.35">
      <c r="A37" s="3">
        <v>35</v>
      </c>
      <c r="B37" s="3" t="s">
        <v>404</v>
      </c>
      <c r="C37" s="3" t="s">
        <v>558</v>
      </c>
      <c r="D37" s="3" t="s">
        <v>363</v>
      </c>
      <c r="E37" s="9">
        <f>_xlfn.XLOOKUP(Ticket_Forms[[#This Row],[Game Style]],Game_Structure[Style Name],Game_Structure[Ticket Count],,,)</f>
        <v>4000</v>
      </c>
      <c r="F37" s="11">
        <f>_xlfn.XLOOKUP(Ticket_Forms[[#This Row],[Game Style]],Game_Structure[Style Name],Game_Structure[Ticket Value],,,)</f>
        <v>1</v>
      </c>
      <c r="G37" s="11">
        <f>_xlfn.XLOOKUP(Ticket_Forms[[#This Row],[Game Style]],Game_Structure[Style Name],Game_Structure[Revenue],,,)</f>
        <v>4000</v>
      </c>
      <c r="H37" s="11">
        <f>_xlfn.XLOOKUP(Ticket_Forms[[#This Row],[Game Style]],Game_Structure[Style Name],Game_Structure[Profit],,,)</f>
        <v>998</v>
      </c>
      <c r="I37" s="11">
        <f>_xlfn.XLOOKUP(Ticket_Forms[[#This Row],[Game Style]],Game_Structure[Style Name],Game_Structure[Prizes],,,)</f>
        <v>3002</v>
      </c>
      <c r="J37" s="11">
        <f>_xlfn.XLOOKUP(Ticket_Forms[[#This Row],[Game Style]],Game_Structure[Style Name],Game_Structure[Last Sale],,,)</f>
        <v>0</v>
      </c>
      <c r="K37" s="11">
        <f>_xlfn.XLOOKUP(Ticket_Forms[[#This Row],[Game Style]],Game_Structure[Style Name],Game_Structure[Location Rent],,,)</f>
        <v>240</v>
      </c>
    </row>
    <row r="38" spans="1:11" hidden="1" x14ac:dyDescent="0.35">
      <c r="A38" s="3">
        <v>36</v>
      </c>
      <c r="B38" s="3" t="s">
        <v>408</v>
      </c>
      <c r="C38" s="3" t="s">
        <v>558</v>
      </c>
      <c r="D38" s="3" t="s">
        <v>364</v>
      </c>
      <c r="E38" s="9">
        <f>_xlfn.XLOOKUP(Ticket_Forms[[#This Row],[Game Style]],Game_Structure[Style Name],Game_Structure[Ticket Count],,,)</f>
        <v>4000</v>
      </c>
      <c r="F38" s="11">
        <f>_xlfn.XLOOKUP(Ticket_Forms[[#This Row],[Game Style]],Game_Structure[Style Name],Game_Structure[Ticket Value],,,)</f>
        <v>1</v>
      </c>
      <c r="G38" s="11">
        <f>_xlfn.XLOOKUP(Ticket_Forms[[#This Row],[Game Style]],Game_Structure[Style Name],Game_Structure[Revenue],,,)</f>
        <v>4000</v>
      </c>
      <c r="H38" s="11">
        <f>_xlfn.XLOOKUP(Ticket_Forms[[#This Row],[Game Style]],Game_Structure[Style Name],Game_Structure[Profit],,,)</f>
        <v>1000</v>
      </c>
      <c r="I38" s="11">
        <f>_xlfn.XLOOKUP(Ticket_Forms[[#This Row],[Game Style]],Game_Structure[Style Name],Game_Structure[Prizes],,,)</f>
        <v>3000</v>
      </c>
      <c r="J38" s="11">
        <f>_xlfn.XLOOKUP(Ticket_Forms[[#This Row],[Game Style]],Game_Structure[Style Name],Game_Structure[Last Sale],,,)</f>
        <v>0</v>
      </c>
      <c r="K38" s="11">
        <f>_xlfn.XLOOKUP(Ticket_Forms[[#This Row],[Game Style]],Game_Structure[Style Name],Game_Structure[Location Rent],,,)</f>
        <v>240</v>
      </c>
    </row>
    <row r="39" spans="1:11" hidden="1" x14ac:dyDescent="0.35">
      <c r="A39" s="3">
        <v>37</v>
      </c>
      <c r="B39" s="3" t="s">
        <v>414</v>
      </c>
      <c r="C39" s="3" t="s">
        <v>559</v>
      </c>
      <c r="D39" s="3" t="s">
        <v>364</v>
      </c>
      <c r="E39" s="9">
        <f>_xlfn.XLOOKUP(Ticket_Forms[[#This Row],[Game Style]],Game_Structure[Style Name],Game_Structure[Ticket Count],,,)</f>
        <v>4000</v>
      </c>
      <c r="F39" s="11">
        <f>_xlfn.XLOOKUP(Ticket_Forms[[#This Row],[Game Style]],Game_Structure[Style Name],Game_Structure[Ticket Value],,,)</f>
        <v>1</v>
      </c>
      <c r="G39" s="11">
        <f>_xlfn.XLOOKUP(Ticket_Forms[[#This Row],[Game Style]],Game_Structure[Style Name],Game_Structure[Revenue],,,)</f>
        <v>4000</v>
      </c>
      <c r="H39" s="11">
        <f>_xlfn.XLOOKUP(Ticket_Forms[[#This Row],[Game Style]],Game_Structure[Style Name],Game_Structure[Profit],,,)</f>
        <v>1000</v>
      </c>
      <c r="I39" s="11">
        <f>_xlfn.XLOOKUP(Ticket_Forms[[#This Row],[Game Style]],Game_Structure[Style Name],Game_Structure[Prizes],,,)</f>
        <v>3000</v>
      </c>
      <c r="J39" s="11">
        <f>_xlfn.XLOOKUP(Ticket_Forms[[#This Row],[Game Style]],Game_Structure[Style Name],Game_Structure[Last Sale],,,)</f>
        <v>0</v>
      </c>
      <c r="K39" s="11">
        <f>_xlfn.XLOOKUP(Ticket_Forms[[#This Row],[Game Style]],Game_Structure[Style Name],Game_Structure[Location Rent],,,)</f>
        <v>240</v>
      </c>
    </row>
    <row r="40" spans="1:11" x14ac:dyDescent="0.35">
      <c r="A40" s="3">
        <v>38</v>
      </c>
      <c r="B40" s="3" t="s">
        <v>403</v>
      </c>
      <c r="C40" s="3" t="s">
        <v>560</v>
      </c>
      <c r="D40" s="3" t="s">
        <v>363</v>
      </c>
      <c r="E40" s="9">
        <f>_xlfn.XLOOKUP(Ticket_Forms[[#This Row],[Game Style]],Game_Structure[Style Name],Game_Structure[Ticket Count],,,)</f>
        <v>4000</v>
      </c>
      <c r="F40" s="11">
        <f>_xlfn.XLOOKUP(Ticket_Forms[[#This Row],[Game Style]],Game_Structure[Style Name],Game_Structure[Ticket Value],,,)</f>
        <v>1</v>
      </c>
      <c r="G40" s="11">
        <f>_xlfn.XLOOKUP(Ticket_Forms[[#This Row],[Game Style]],Game_Structure[Style Name],Game_Structure[Revenue],,,)</f>
        <v>4000</v>
      </c>
      <c r="H40" s="11">
        <f>_xlfn.XLOOKUP(Ticket_Forms[[#This Row],[Game Style]],Game_Structure[Style Name],Game_Structure[Profit],,,)</f>
        <v>998</v>
      </c>
      <c r="I40" s="11">
        <f>_xlfn.XLOOKUP(Ticket_Forms[[#This Row],[Game Style]],Game_Structure[Style Name],Game_Structure[Prizes],,,)</f>
        <v>3002</v>
      </c>
      <c r="J40" s="11">
        <f>_xlfn.XLOOKUP(Ticket_Forms[[#This Row],[Game Style]],Game_Structure[Style Name],Game_Structure[Last Sale],,,)</f>
        <v>0</v>
      </c>
      <c r="K40" s="11">
        <f>_xlfn.XLOOKUP(Ticket_Forms[[#This Row],[Game Style]],Game_Structure[Style Name],Game_Structure[Location Rent],,,)</f>
        <v>240</v>
      </c>
    </row>
    <row r="41" spans="1:11" hidden="1" x14ac:dyDescent="0.35">
      <c r="A41" s="3">
        <v>39</v>
      </c>
      <c r="B41" s="3" t="s">
        <v>466</v>
      </c>
      <c r="C41" s="3" t="s">
        <v>560</v>
      </c>
      <c r="D41" s="3" t="s">
        <v>364</v>
      </c>
      <c r="E41" s="9">
        <f>_xlfn.XLOOKUP(Ticket_Forms[[#This Row],[Game Style]],Game_Structure[Style Name],Game_Structure[Ticket Count],,,)</f>
        <v>4000</v>
      </c>
      <c r="F41" s="11">
        <f>_xlfn.XLOOKUP(Ticket_Forms[[#This Row],[Game Style]],Game_Structure[Style Name],Game_Structure[Ticket Value],,,)</f>
        <v>1</v>
      </c>
      <c r="G41" s="11">
        <f>_xlfn.XLOOKUP(Ticket_Forms[[#This Row],[Game Style]],Game_Structure[Style Name],Game_Structure[Revenue],,,)</f>
        <v>4000</v>
      </c>
      <c r="H41" s="11">
        <f>_xlfn.XLOOKUP(Ticket_Forms[[#This Row],[Game Style]],Game_Structure[Style Name],Game_Structure[Profit],,,)</f>
        <v>1000</v>
      </c>
      <c r="I41" s="11">
        <f>_xlfn.XLOOKUP(Ticket_Forms[[#This Row],[Game Style]],Game_Structure[Style Name],Game_Structure[Prizes],,,)</f>
        <v>3000</v>
      </c>
      <c r="J41" s="11">
        <f>_xlfn.XLOOKUP(Ticket_Forms[[#This Row],[Game Style]],Game_Structure[Style Name],Game_Structure[Last Sale],,,)</f>
        <v>0</v>
      </c>
      <c r="K41" s="11">
        <f>_xlfn.XLOOKUP(Ticket_Forms[[#This Row],[Game Style]],Game_Structure[Style Name],Game_Structure[Location Rent],,,)</f>
        <v>240</v>
      </c>
    </row>
    <row r="42" spans="1:11" x14ac:dyDescent="0.35">
      <c r="A42" s="3">
        <v>40</v>
      </c>
      <c r="B42" s="3" t="s">
        <v>406</v>
      </c>
      <c r="C42" s="3" t="s">
        <v>561</v>
      </c>
      <c r="D42" s="3" t="s">
        <v>363</v>
      </c>
      <c r="E42" s="9">
        <f>_xlfn.XLOOKUP(Ticket_Forms[[#This Row],[Game Style]],Game_Structure[Style Name],Game_Structure[Ticket Count],,,)</f>
        <v>4000</v>
      </c>
      <c r="F42" s="11">
        <f>_xlfn.XLOOKUP(Ticket_Forms[[#This Row],[Game Style]],Game_Structure[Style Name],Game_Structure[Ticket Value],,,)</f>
        <v>1</v>
      </c>
      <c r="G42" s="11">
        <f>_xlfn.XLOOKUP(Ticket_Forms[[#This Row],[Game Style]],Game_Structure[Style Name],Game_Structure[Revenue],,,)</f>
        <v>4000</v>
      </c>
      <c r="H42" s="11">
        <f>_xlfn.XLOOKUP(Ticket_Forms[[#This Row],[Game Style]],Game_Structure[Style Name],Game_Structure[Profit],,,)</f>
        <v>998</v>
      </c>
      <c r="I42" s="11">
        <f>_xlfn.XLOOKUP(Ticket_Forms[[#This Row],[Game Style]],Game_Structure[Style Name],Game_Structure[Prizes],,,)</f>
        <v>3002</v>
      </c>
      <c r="J42" s="11">
        <f>_xlfn.XLOOKUP(Ticket_Forms[[#This Row],[Game Style]],Game_Structure[Style Name],Game_Structure[Last Sale],,,)</f>
        <v>0</v>
      </c>
      <c r="K42" s="11">
        <f>_xlfn.XLOOKUP(Ticket_Forms[[#This Row],[Game Style]],Game_Structure[Style Name],Game_Structure[Location Rent],,,)</f>
        <v>240</v>
      </c>
    </row>
    <row r="43" spans="1:11" hidden="1" x14ac:dyDescent="0.35">
      <c r="A43" s="3">
        <v>41</v>
      </c>
      <c r="B43" s="3" t="s">
        <v>407</v>
      </c>
      <c r="C43" s="3" t="s">
        <v>561</v>
      </c>
      <c r="D43" s="3" t="s">
        <v>364</v>
      </c>
      <c r="E43" s="9">
        <f>_xlfn.XLOOKUP(Ticket_Forms[[#This Row],[Game Style]],Game_Structure[Style Name],Game_Structure[Ticket Count],,,)</f>
        <v>4000</v>
      </c>
      <c r="F43" s="11">
        <f>_xlfn.XLOOKUP(Ticket_Forms[[#This Row],[Game Style]],Game_Structure[Style Name],Game_Structure[Ticket Value],,,)</f>
        <v>1</v>
      </c>
      <c r="G43" s="11">
        <f>_xlfn.XLOOKUP(Ticket_Forms[[#This Row],[Game Style]],Game_Structure[Style Name],Game_Structure[Revenue],,,)</f>
        <v>4000</v>
      </c>
      <c r="H43" s="11">
        <f>_xlfn.XLOOKUP(Ticket_Forms[[#This Row],[Game Style]],Game_Structure[Style Name],Game_Structure[Profit],,,)</f>
        <v>1000</v>
      </c>
      <c r="I43" s="11">
        <f>_xlfn.XLOOKUP(Ticket_Forms[[#This Row],[Game Style]],Game_Structure[Style Name],Game_Structure[Prizes],,,)</f>
        <v>3000</v>
      </c>
      <c r="J43" s="11">
        <f>_xlfn.XLOOKUP(Ticket_Forms[[#This Row],[Game Style]],Game_Structure[Style Name],Game_Structure[Last Sale],,,)</f>
        <v>0</v>
      </c>
      <c r="K43" s="11">
        <f>_xlfn.XLOOKUP(Ticket_Forms[[#This Row],[Game Style]],Game_Structure[Style Name],Game_Structure[Location Rent],,,)</f>
        <v>240</v>
      </c>
    </row>
    <row r="44" spans="1:11" x14ac:dyDescent="0.35">
      <c r="A44" s="3">
        <v>42</v>
      </c>
      <c r="B44" s="3" t="s">
        <v>400</v>
      </c>
      <c r="C44" s="3" t="s">
        <v>548</v>
      </c>
      <c r="D44" s="3" t="s">
        <v>363</v>
      </c>
      <c r="E44" s="9">
        <f>_xlfn.XLOOKUP(Ticket_Forms[[#This Row],[Game Style]],Game_Structure[Style Name],Game_Structure[Ticket Count],,,)</f>
        <v>4000</v>
      </c>
      <c r="F44" s="11">
        <f>_xlfn.XLOOKUP(Ticket_Forms[[#This Row],[Game Style]],Game_Structure[Style Name],Game_Structure[Ticket Value],,,)</f>
        <v>1</v>
      </c>
      <c r="G44" s="11">
        <f>_xlfn.XLOOKUP(Ticket_Forms[[#This Row],[Game Style]],Game_Structure[Style Name],Game_Structure[Revenue],,,)</f>
        <v>4000</v>
      </c>
      <c r="H44" s="11">
        <f>_xlfn.XLOOKUP(Ticket_Forms[[#This Row],[Game Style]],Game_Structure[Style Name],Game_Structure[Profit],,,)</f>
        <v>998</v>
      </c>
      <c r="I44" s="11">
        <f>_xlfn.XLOOKUP(Ticket_Forms[[#This Row],[Game Style]],Game_Structure[Style Name],Game_Structure[Prizes],,,)</f>
        <v>3002</v>
      </c>
      <c r="J44" s="11">
        <f>_xlfn.XLOOKUP(Ticket_Forms[[#This Row],[Game Style]],Game_Structure[Style Name],Game_Structure[Last Sale],,,)</f>
        <v>0</v>
      </c>
      <c r="K44" s="11">
        <f>_xlfn.XLOOKUP(Ticket_Forms[[#This Row],[Game Style]],Game_Structure[Style Name],Game_Structure[Location Rent],,,)</f>
        <v>240</v>
      </c>
    </row>
    <row r="45" spans="1:11" x14ac:dyDescent="0.35">
      <c r="A45" s="3">
        <v>43</v>
      </c>
      <c r="B45" s="3" t="s">
        <v>416</v>
      </c>
      <c r="C45" s="3" t="s">
        <v>562</v>
      </c>
      <c r="D45" s="3" t="s">
        <v>363</v>
      </c>
      <c r="E45" s="9">
        <f>_xlfn.XLOOKUP(Ticket_Forms[[#This Row],[Game Style]],Game_Structure[Style Name],Game_Structure[Ticket Count],,,)</f>
        <v>4000</v>
      </c>
      <c r="F45" s="11">
        <f>_xlfn.XLOOKUP(Ticket_Forms[[#This Row],[Game Style]],Game_Structure[Style Name],Game_Structure[Ticket Value],,,)</f>
        <v>1</v>
      </c>
      <c r="G45" s="11">
        <f>_xlfn.XLOOKUP(Ticket_Forms[[#This Row],[Game Style]],Game_Structure[Style Name],Game_Structure[Revenue],,,)</f>
        <v>4000</v>
      </c>
      <c r="H45" s="11">
        <f>_xlfn.XLOOKUP(Ticket_Forms[[#This Row],[Game Style]],Game_Structure[Style Name],Game_Structure[Profit],,,)</f>
        <v>998</v>
      </c>
      <c r="I45" s="11">
        <f>_xlfn.XLOOKUP(Ticket_Forms[[#This Row],[Game Style]],Game_Structure[Style Name],Game_Structure[Prizes],,,)</f>
        <v>3002</v>
      </c>
      <c r="J45" s="11">
        <f>_xlfn.XLOOKUP(Ticket_Forms[[#This Row],[Game Style]],Game_Structure[Style Name],Game_Structure[Last Sale],,,)</f>
        <v>0</v>
      </c>
      <c r="K45" s="11">
        <f>_xlfn.XLOOKUP(Ticket_Forms[[#This Row],[Game Style]],Game_Structure[Style Name],Game_Structure[Location Rent],,,)</f>
        <v>240</v>
      </c>
    </row>
    <row r="46" spans="1:11" hidden="1" x14ac:dyDescent="0.35">
      <c r="A46" s="3">
        <v>44</v>
      </c>
      <c r="B46" s="3" t="s">
        <v>505</v>
      </c>
      <c r="C46" s="3" t="s">
        <v>562</v>
      </c>
      <c r="D46" s="3" t="s">
        <v>364</v>
      </c>
      <c r="E46" s="9">
        <f>_xlfn.XLOOKUP(Ticket_Forms[[#This Row],[Game Style]],Game_Structure[Style Name],Game_Structure[Ticket Count],,,)</f>
        <v>4000</v>
      </c>
      <c r="F46" s="11">
        <f>_xlfn.XLOOKUP(Ticket_Forms[[#This Row],[Game Style]],Game_Structure[Style Name],Game_Structure[Ticket Value],,,)</f>
        <v>1</v>
      </c>
      <c r="G46" s="11">
        <f>_xlfn.XLOOKUP(Ticket_Forms[[#This Row],[Game Style]],Game_Structure[Style Name],Game_Structure[Revenue],,,)</f>
        <v>4000</v>
      </c>
      <c r="H46" s="11">
        <f>_xlfn.XLOOKUP(Ticket_Forms[[#This Row],[Game Style]],Game_Structure[Style Name],Game_Structure[Profit],,,)</f>
        <v>1000</v>
      </c>
      <c r="I46" s="11">
        <f>_xlfn.XLOOKUP(Ticket_Forms[[#This Row],[Game Style]],Game_Structure[Style Name],Game_Structure[Prizes],,,)</f>
        <v>3000</v>
      </c>
      <c r="J46" s="11">
        <f>_xlfn.XLOOKUP(Ticket_Forms[[#This Row],[Game Style]],Game_Structure[Style Name],Game_Structure[Last Sale],,,)</f>
        <v>0</v>
      </c>
      <c r="K46" s="11">
        <f>_xlfn.XLOOKUP(Ticket_Forms[[#This Row],[Game Style]],Game_Structure[Style Name],Game_Structure[Location Rent],,,)</f>
        <v>240</v>
      </c>
    </row>
    <row r="47" spans="1:11" x14ac:dyDescent="0.35">
      <c r="A47" s="3">
        <v>45</v>
      </c>
      <c r="B47" s="3" t="s">
        <v>412</v>
      </c>
      <c r="C47" s="3" t="s">
        <v>563</v>
      </c>
      <c r="D47" s="3" t="s">
        <v>363</v>
      </c>
      <c r="E47" s="9">
        <f>_xlfn.XLOOKUP(Ticket_Forms[[#This Row],[Game Style]],Game_Structure[Style Name],Game_Structure[Ticket Count],,,)</f>
        <v>4000</v>
      </c>
      <c r="F47" s="11">
        <f>_xlfn.XLOOKUP(Ticket_Forms[[#This Row],[Game Style]],Game_Structure[Style Name],Game_Structure[Ticket Value],,,)</f>
        <v>1</v>
      </c>
      <c r="G47" s="11">
        <f>_xlfn.XLOOKUP(Ticket_Forms[[#This Row],[Game Style]],Game_Structure[Style Name],Game_Structure[Revenue],,,)</f>
        <v>4000</v>
      </c>
      <c r="H47" s="11">
        <f>_xlfn.XLOOKUP(Ticket_Forms[[#This Row],[Game Style]],Game_Structure[Style Name],Game_Structure[Profit],,,)</f>
        <v>998</v>
      </c>
      <c r="I47" s="11">
        <f>_xlfn.XLOOKUP(Ticket_Forms[[#This Row],[Game Style]],Game_Structure[Style Name],Game_Structure[Prizes],,,)</f>
        <v>3002</v>
      </c>
      <c r="J47" s="11">
        <f>_xlfn.XLOOKUP(Ticket_Forms[[#This Row],[Game Style]],Game_Structure[Style Name],Game_Structure[Last Sale],,,)</f>
        <v>0</v>
      </c>
      <c r="K47" s="11">
        <f>_xlfn.XLOOKUP(Ticket_Forms[[#This Row],[Game Style]],Game_Structure[Style Name],Game_Structure[Location Rent],,,)</f>
        <v>240</v>
      </c>
    </row>
    <row r="48" spans="1:11" hidden="1" x14ac:dyDescent="0.35">
      <c r="A48" s="3">
        <v>46</v>
      </c>
      <c r="B48" s="3" t="s">
        <v>520</v>
      </c>
      <c r="C48" s="3" t="s">
        <v>564</v>
      </c>
      <c r="D48" s="3" t="s">
        <v>364</v>
      </c>
      <c r="E48" s="9">
        <f>_xlfn.XLOOKUP(Ticket_Forms[[#This Row],[Game Style]],Game_Structure[Style Name],Game_Structure[Ticket Count],,,)</f>
        <v>4000</v>
      </c>
      <c r="F48" s="11">
        <f>_xlfn.XLOOKUP(Ticket_Forms[[#This Row],[Game Style]],Game_Structure[Style Name],Game_Structure[Ticket Value],,,)</f>
        <v>1</v>
      </c>
      <c r="G48" s="11">
        <f>_xlfn.XLOOKUP(Ticket_Forms[[#This Row],[Game Style]],Game_Structure[Style Name],Game_Structure[Revenue],,,)</f>
        <v>4000</v>
      </c>
      <c r="H48" s="11">
        <f>_xlfn.XLOOKUP(Ticket_Forms[[#This Row],[Game Style]],Game_Structure[Style Name],Game_Structure[Profit],,,)</f>
        <v>1000</v>
      </c>
      <c r="I48" s="11">
        <f>_xlfn.XLOOKUP(Ticket_Forms[[#This Row],[Game Style]],Game_Structure[Style Name],Game_Structure[Prizes],,,)</f>
        <v>3000</v>
      </c>
      <c r="J48" s="11">
        <f>_xlfn.XLOOKUP(Ticket_Forms[[#This Row],[Game Style]],Game_Structure[Style Name],Game_Structure[Last Sale],,,)</f>
        <v>0</v>
      </c>
      <c r="K48" s="11">
        <f>_xlfn.XLOOKUP(Ticket_Forms[[#This Row],[Game Style]],Game_Structure[Style Name],Game_Structure[Location Rent],,,)</f>
        <v>240</v>
      </c>
    </row>
    <row r="49" spans="1:11" x14ac:dyDescent="0.35">
      <c r="A49" s="3">
        <v>47</v>
      </c>
      <c r="B49" s="3" t="s">
        <v>410</v>
      </c>
      <c r="C49" s="3" t="s">
        <v>564</v>
      </c>
      <c r="D49" s="3" t="s">
        <v>363</v>
      </c>
      <c r="E49" s="9">
        <f>_xlfn.XLOOKUP(Ticket_Forms[[#This Row],[Game Style]],Game_Structure[Style Name],Game_Structure[Ticket Count],,,)</f>
        <v>4000</v>
      </c>
      <c r="F49" s="11">
        <f>_xlfn.XLOOKUP(Ticket_Forms[[#This Row],[Game Style]],Game_Structure[Style Name],Game_Structure[Ticket Value],,,)</f>
        <v>1</v>
      </c>
      <c r="G49" s="11">
        <f>_xlfn.XLOOKUP(Ticket_Forms[[#This Row],[Game Style]],Game_Structure[Style Name],Game_Structure[Revenue],,,)</f>
        <v>4000</v>
      </c>
      <c r="H49" s="11">
        <f>_xlfn.XLOOKUP(Ticket_Forms[[#This Row],[Game Style]],Game_Structure[Style Name],Game_Structure[Profit],,,)</f>
        <v>998</v>
      </c>
      <c r="I49" s="11">
        <f>_xlfn.XLOOKUP(Ticket_Forms[[#This Row],[Game Style]],Game_Structure[Style Name],Game_Structure[Prizes],,,)</f>
        <v>3002</v>
      </c>
      <c r="J49" s="11">
        <f>_xlfn.XLOOKUP(Ticket_Forms[[#This Row],[Game Style]],Game_Structure[Style Name],Game_Structure[Last Sale],,,)</f>
        <v>0</v>
      </c>
      <c r="K49" s="11">
        <f>_xlfn.XLOOKUP(Ticket_Forms[[#This Row],[Game Style]],Game_Structure[Style Name],Game_Structure[Location Rent],,,)</f>
        <v>240</v>
      </c>
    </row>
    <row r="50" spans="1:11" x14ac:dyDescent="0.35">
      <c r="A50" s="3">
        <v>48</v>
      </c>
      <c r="B50" s="3" t="s">
        <v>431</v>
      </c>
      <c r="C50" s="3" t="s">
        <v>565</v>
      </c>
      <c r="D50" s="3" t="s">
        <v>363</v>
      </c>
      <c r="E50" s="9">
        <f>_xlfn.XLOOKUP(Ticket_Forms[[#This Row],[Game Style]],Game_Structure[Style Name],Game_Structure[Ticket Count],,,)</f>
        <v>4000</v>
      </c>
      <c r="F50" s="11">
        <f>_xlfn.XLOOKUP(Ticket_Forms[[#This Row],[Game Style]],Game_Structure[Style Name],Game_Structure[Ticket Value],,,)</f>
        <v>1</v>
      </c>
      <c r="G50" s="11">
        <f>_xlfn.XLOOKUP(Ticket_Forms[[#This Row],[Game Style]],Game_Structure[Style Name],Game_Structure[Revenue],,,)</f>
        <v>4000</v>
      </c>
      <c r="H50" s="11">
        <f>_xlfn.XLOOKUP(Ticket_Forms[[#This Row],[Game Style]],Game_Structure[Style Name],Game_Structure[Profit],,,)</f>
        <v>998</v>
      </c>
      <c r="I50" s="11">
        <f>_xlfn.XLOOKUP(Ticket_Forms[[#This Row],[Game Style]],Game_Structure[Style Name],Game_Structure[Prizes],,,)</f>
        <v>3002</v>
      </c>
      <c r="J50" s="11">
        <f>_xlfn.XLOOKUP(Ticket_Forms[[#This Row],[Game Style]],Game_Structure[Style Name],Game_Structure[Last Sale],,,)</f>
        <v>0</v>
      </c>
      <c r="K50" s="11">
        <f>_xlfn.XLOOKUP(Ticket_Forms[[#This Row],[Game Style]],Game_Structure[Style Name],Game_Structure[Location Rent],,,)</f>
        <v>240</v>
      </c>
    </row>
    <row r="51" spans="1:11" hidden="1" x14ac:dyDescent="0.35">
      <c r="A51" s="3">
        <v>49</v>
      </c>
      <c r="B51" s="3" t="s">
        <v>521</v>
      </c>
      <c r="C51" s="3" t="s">
        <v>566</v>
      </c>
      <c r="D51" s="3" t="s">
        <v>364</v>
      </c>
      <c r="E51" s="9">
        <f>_xlfn.XLOOKUP(Ticket_Forms[[#This Row],[Game Style]],Game_Structure[Style Name],Game_Structure[Ticket Count],,,)</f>
        <v>4000</v>
      </c>
      <c r="F51" s="11">
        <f>_xlfn.XLOOKUP(Ticket_Forms[[#This Row],[Game Style]],Game_Structure[Style Name],Game_Structure[Ticket Value],,,)</f>
        <v>1</v>
      </c>
      <c r="G51" s="11">
        <f>_xlfn.XLOOKUP(Ticket_Forms[[#This Row],[Game Style]],Game_Structure[Style Name],Game_Structure[Revenue],,,)</f>
        <v>4000</v>
      </c>
      <c r="H51" s="11">
        <f>_xlfn.XLOOKUP(Ticket_Forms[[#This Row],[Game Style]],Game_Structure[Style Name],Game_Structure[Profit],,,)</f>
        <v>1000</v>
      </c>
      <c r="I51" s="11">
        <f>_xlfn.XLOOKUP(Ticket_Forms[[#This Row],[Game Style]],Game_Structure[Style Name],Game_Structure[Prizes],,,)</f>
        <v>3000</v>
      </c>
      <c r="J51" s="11">
        <f>_xlfn.XLOOKUP(Ticket_Forms[[#This Row],[Game Style]],Game_Structure[Style Name],Game_Structure[Last Sale],,,)</f>
        <v>0</v>
      </c>
      <c r="K51" s="11">
        <f>_xlfn.XLOOKUP(Ticket_Forms[[#This Row],[Game Style]],Game_Structure[Style Name],Game_Structure[Location Rent],,,)</f>
        <v>240</v>
      </c>
    </row>
    <row r="52" spans="1:11" x14ac:dyDescent="0.35">
      <c r="A52" s="3">
        <v>50</v>
      </c>
      <c r="B52" s="3" t="s">
        <v>424</v>
      </c>
      <c r="C52" s="3" t="s">
        <v>566</v>
      </c>
      <c r="D52" s="3" t="s">
        <v>363</v>
      </c>
      <c r="E52" s="9">
        <f>_xlfn.XLOOKUP(Ticket_Forms[[#This Row],[Game Style]],Game_Structure[Style Name],Game_Structure[Ticket Count],,,)</f>
        <v>4000</v>
      </c>
      <c r="F52" s="11">
        <f>_xlfn.XLOOKUP(Ticket_Forms[[#This Row],[Game Style]],Game_Structure[Style Name],Game_Structure[Ticket Value],,,)</f>
        <v>1</v>
      </c>
      <c r="G52" s="11">
        <f>_xlfn.XLOOKUP(Ticket_Forms[[#This Row],[Game Style]],Game_Structure[Style Name],Game_Structure[Revenue],,,)</f>
        <v>4000</v>
      </c>
      <c r="H52" s="11">
        <f>_xlfn.XLOOKUP(Ticket_Forms[[#This Row],[Game Style]],Game_Structure[Style Name],Game_Structure[Profit],,,)</f>
        <v>998</v>
      </c>
      <c r="I52" s="11">
        <f>_xlfn.XLOOKUP(Ticket_Forms[[#This Row],[Game Style]],Game_Structure[Style Name],Game_Structure[Prizes],,,)</f>
        <v>3002</v>
      </c>
      <c r="J52" s="11">
        <f>_xlfn.XLOOKUP(Ticket_Forms[[#This Row],[Game Style]],Game_Structure[Style Name],Game_Structure[Last Sale],,,)</f>
        <v>0</v>
      </c>
      <c r="K52" s="11">
        <f>_xlfn.XLOOKUP(Ticket_Forms[[#This Row],[Game Style]],Game_Structure[Style Name],Game_Structure[Location Rent],,,)</f>
        <v>240</v>
      </c>
    </row>
    <row r="53" spans="1:11" x14ac:dyDescent="0.35">
      <c r="A53" s="3">
        <v>51</v>
      </c>
      <c r="B53" s="3" t="s">
        <v>411</v>
      </c>
      <c r="C53" s="3" t="s">
        <v>567</v>
      </c>
      <c r="D53" s="3" t="s">
        <v>363</v>
      </c>
      <c r="E53" s="9">
        <f>_xlfn.XLOOKUP(Ticket_Forms[[#This Row],[Game Style]],Game_Structure[Style Name],Game_Structure[Ticket Count],,,)</f>
        <v>4000</v>
      </c>
      <c r="F53" s="11">
        <f>_xlfn.XLOOKUP(Ticket_Forms[[#This Row],[Game Style]],Game_Structure[Style Name],Game_Structure[Ticket Value],,,)</f>
        <v>1</v>
      </c>
      <c r="G53" s="11">
        <f>_xlfn.XLOOKUP(Ticket_Forms[[#This Row],[Game Style]],Game_Structure[Style Name],Game_Structure[Revenue],,,)</f>
        <v>4000</v>
      </c>
      <c r="H53" s="11">
        <f>_xlfn.XLOOKUP(Ticket_Forms[[#This Row],[Game Style]],Game_Structure[Style Name],Game_Structure[Profit],,,)</f>
        <v>998</v>
      </c>
      <c r="I53" s="11">
        <f>_xlfn.XLOOKUP(Ticket_Forms[[#This Row],[Game Style]],Game_Structure[Style Name],Game_Structure[Prizes],,,)</f>
        <v>3002</v>
      </c>
      <c r="J53" s="11">
        <f>_xlfn.XLOOKUP(Ticket_Forms[[#This Row],[Game Style]],Game_Structure[Style Name],Game_Structure[Last Sale],,,)</f>
        <v>0</v>
      </c>
      <c r="K53" s="11">
        <f>_xlfn.XLOOKUP(Ticket_Forms[[#This Row],[Game Style]],Game_Structure[Style Name],Game_Structure[Location Rent],,,)</f>
        <v>240</v>
      </c>
    </row>
    <row r="54" spans="1:11" hidden="1" x14ac:dyDescent="0.35">
      <c r="A54" s="3">
        <v>52</v>
      </c>
      <c r="B54" s="3" t="s">
        <v>418</v>
      </c>
      <c r="C54" s="3" t="s">
        <v>567</v>
      </c>
      <c r="D54" s="3" t="s">
        <v>364</v>
      </c>
      <c r="E54" s="9">
        <f>_xlfn.XLOOKUP(Ticket_Forms[[#This Row],[Game Style]],Game_Structure[Style Name],Game_Structure[Ticket Count],,,)</f>
        <v>4000</v>
      </c>
      <c r="F54" s="11">
        <f>_xlfn.XLOOKUP(Ticket_Forms[[#This Row],[Game Style]],Game_Structure[Style Name],Game_Structure[Ticket Value],,,)</f>
        <v>1</v>
      </c>
      <c r="G54" s="11">
        <f>_xlfn.XLOOKUP(Ticket_Forms[[#This Row],[Game Style]],Game_Structure[Style Name],Game_Structure[Revenue],,,)</f>
        <v>4000</v>
      </c>
      <c r="H54" s="11">
        <f>_xlfn.XLOOKUP(Ticket_Forms[[#This Row],[Game Style]],Game_Structure[Style Name],Game_Structure[Profit],,,)</f>
        <v>1000</v>
      </c>
      <c r="I54" s="11">
        <f>_xlfn.XLOOKUP(Ticket_Forms[[#This Row],[Game Style]],Game_Structure[Style Name],Game_Structure[Prizes],,,)</f>
        <v>3000</v>
      </c>
      <c r="J54" s="11">
        <f>_xlfn.XLOOKUP(Ticket_Forms[[#This Row],[Game Style]],Game_Structure[Style Name],Game_Structure[Last Sale],,,)</f>
        <v>0</v>
      </c>
      <c r="K54" s="11">
        <f>_xlfn.XLOOKUP(Ticket_Forms[[#This Row],[Game Style]],Game_Structure[Style Name],Game_Structure[Location Rent],,,)</f>
        <v>240</v>
      </c>
    </row>
    <row r="55" spans="1:11" hidden="1" x14ac:dyDescent="0.35">
      <c r="A55" s="3">
        <v>53</v>
      </c>
      <c r="B55" s="3" t="s">
        <v>417</v>
      </c>
      <c r="C55" s="3" t="s">
        <v>568</v>
      </c>
      <c r="D55" s="3" t="s">
        <v>364</v>
      </c>
      <c r="E55" s="9">
        <f>_xlfn.XLOOKUP(Ticket_Forms[[#This Row],[Game Style]],Game_Structure[Style Name],Game_Structure[Ticket Count],,,)</f>
        <v>4000</v>
      </c>
      <c r="F55" s="11">
        <f>_xlfn.XLOOKUP(Ticket_Forms[[#This Row],[Game Style]],Game_Structure[Style Name],Game_Structure[Ticket Value],,,)</f>
        <v>1</v>
      </c>
      <c r="G55" s="11">
        <f>_xlfn.XLOOKUP(Ticket_Forms[[#This Row],[Game Style]],Game_Structure[Style Name],Game_Structure[Revenue],,,)</f>
        <v>4000</v>
      </c>
      <c r="H55" s="11">
        <f>_xlfn.XLOOKUP(Ticket_Forms[[#This Row],[Game Style]],Game_Structure[Style Name],Game_Structure[Profit],,,)</f>
        <v>1000</v>
      </c>
      <c r="I55" s="11">
        <f>_xlfn.XLOOKUP(Ticket_Forms[[#This Row],[Game Style]],Game_Structure[Style Name],Game_Structure[Prizes],,,)</f>
        <v>3000</v>
      </c>
      <c r="J55" s="11">
        <f>_xlfn.XLOOKUP(Ticket_Forms[[#This Row],[Game Style]],Game_Structure[Style Name],Game_Structure[Last Sale],,,)</f>
        <v>0</v>
      </c>
      <c r="K55" s="11">
        <f>_xlfn.XLOOKUP(Ticket_Forms[[#This Row],[Game Style]],Game_Structure[Style Name],Game_Structure[Location Rent],,,)</f>
        <v>240</v>
      </c>
    </row>
    <row r="56" spans="1:11" hidden="1" x14ac:dyDescent="0.35">
      <c r="A56" s="3">
        <v>54</v>
      </c>
      <c r="B56" s="3" t="s">
        <v>427</v>
      </c>
      <c r="C56" s="3" t="s">
        <v>569</v>
      </c>
      <c r="D56" s="3" t="s">
        <v>364</v>
      </c>
      <c r="E56" s="9">
        <f>_xlfn.XLOOKUP(Ticket_Forms[[#This Row],[Game Style]],Game_Structure[Style Name],Game_Structure[Ticket Count],,,)</f>
        <v>4000</v>
      </c>
      <c r="F56" s="11">
        <f>_xlfn.XLOOKUP(Ticket_Forms[[#This Row],[Game Style]],Game_Structure[Style Name],Game_Structure[Ticket Value],,,)</f>
        <v>1</v>
      </c>
      <c r="G56" s="11">
        <f>_xlfn.XLOOKUP(Ticket_Forms[[#This Row],[Game Style]],Game_Structure[Style Name],Game_Structure[Revenue],,,)</f>
        <v>4000</v>
      </c>
      <c r="H56" s="11">
        <f>_xlfn.XLOOKUP(Ticket_Forms[[#This Row],[Game Style]],Game_Structure[Style Name],Game_Structure[Profit],,,)</f>
        <v>1000</v>
      </c>
      <c r="I56" s="11">
        <f>_xlfn.XLOOKUP(Ticket_Forms[[#This Row],[Game Style]],Game_Structure[Style Name],Game_Structure[Prizes],,,)</f>
        <v>3000</v>
      </c>
      <c r="J56" s="11">
        <f>_xlfn.XLOOKUP(Ticket_Forms[[#This Row],[Game Style]],Game_Structure[Style Name],Game_Structure[Last Sale],,,)</f>
        <v>0</v>
      </c>
      <c r="K56" s="11">
        <f>_xlfn.XLOOKUP(Ticket_Forms[[#This Row],[Game Style]],Game_Structure[Style Name],Game_Structure[Location Rent],,,)</f>
        <v>240</v>
      </c>
    </row>
    <row r="57" spans="1:11" x14ac:dyDescent="0.35">
      <c r="A57" s="3">
        <v>55</v>
      </c>
      <c r="B57" s="3" t="s">
        <v>415</v>
      </c>
      <c r="C57" s="3" t="s">
        <v>571</v>
      </c>
      <c r="D57" s="3" t="s">
        <v>363</v>
      </c>
      <c r="E57" s="9">
        <f>_xlfn.XLOOKUP(Ticket_Forms[[#This Row],[Game Style]],Game_Structure[Style Name],Game_Structure[Ticket Count],,,)</f>
        <v>4000</v>
      </c>
      <c r="F57" s="11">
        <f>_xlfn.XLOOKUP(Ticket_Forms[[#This Row],[Game Style]],Game_Structure[Style Name],Game_Structure[Ticket Value],,,)</f>
        <v>1</v>
      </c>
      <c r="G57" s="11">
        <f>_xlfn.XLOOKUP(Ticket_Forms[[#This Row],[Game Style]],Game_Structure[Style Name],Game_Structure[Revenue],,,)</f>
        <v>4000</v>
      </c>
      <c r="H57" s="11">
        <f>_xlfn.XLOOKUP(Ticket_Forms[[#This Row],[Game Style]],Game_Structure[Style Name],Game_Structure[Profit],,,)</f>
        <v>998</v>
      </c>
      <c r="I57" s="11">
        <f>_xlfn.XLOOKUP(Ticket_Forms[[#This Row],[Game Style]],Game_Structure[Style Name],Game_Structure[Prizes],,,)</f>
        <v>3002</v>
      </c>
      <c r="J57" s="11">
        <f>_xlfn.XLOOKUP(Ticket_Forms[[#This Row],[Game Style]],Game_Structure[Style Name],Game_Structure[Last Sale],,,)</f>
        <v>0</v>
      </c>
      <c r="K57" s="11">
        <f>_xlfn.XLOOKUP(Ticket_Forms[[#This Row],[Game Style]],Game_Structure[Style Name],Game_Structure[Location Rent],,,)</f>
        <v>240</v>
      </c>
    </row>
    <row r="58" spans="1:11" hidden="1" x14ac:dyDescent="0.35">
      <c r="A58" s="3">
        <v>56</v>
      </c>
      <c r="B58" s="3" t="s">
        <v>413</v>
      </c>
      <c r="C58" s="3" t="s">
        <v>567</v>
      </c>
      <c r="D58" s="3" t="s">
        <v>365</v>
      </c>
      <c r="E58" s="9">
        <f>_xlfn.XLOOKUP(Ticket_Forms[[#This Row],[Game Style]],Game_Structure[Style Name],Game_Structure[Ticket Count],,,)</f>
        <v>6320</v>
      </c>
      <c r="F58" s="11">
        <f>_xlfn.XLOOKUP(Ticket_Forms[[#This Row],[Game Style]],Game_Structure[Style Name],Game_Structure[Ticket Value],,,)</f>
        <v>1</v>
      </c>
      <c r="G58" s="11">
        <f>_xlfn.XLOOKUP(Ticket_Forms[[#This Row],[Game Style]],Game_Structure[Style Name],Game_Structure[Revenue],,,)</f>
        <v>6320</v>
      </c>
      <c r="H58" s="11">
        <f>_xlfn.XLOOKUP(Ticket_Forms[[#This Row],[Game Style]],Game_Structure[Style Name],Game_Structure[Profit],,,)</f>
        <v>1575</v>
      </c>
      <c r="I58" s="11">
        <f>_xlfn.XLOOKUP(Ticket_Forms[[#This Row],[Game Style]],Game_Structure[Style Name],Game_Structure[Prizes],,,)</f>
        <v>4745</v>
      </c>
      <c r="J58" s="11">
        <f>_xlfn.XLOOKUP(Ticket_Forms[[#This Row],[Game Style]],Game_Structure[Style Name],Game_Structure[Last Sale],,,)</f>
        <v>599</v>
      </c>
      <c r="K58" s="11">
        <f>_xlfn.XLOOKUP(Ticket_Forms[[#This Row],[Game Style]],Game_Structure[Style Name],Game_Structure[Location Rent],,,)</f>
        <v>379</v>
      </c>
    </row>
    <row r="59" spans="1:11" hidden="1" x14ac:dyDescent="0.35">
      <c r="A59" s="3">
        <v>57</v>
      </c>
      <c r="B59" s="3" t="s">
        <v>426</v>
      </c>
      <c r="C59" s="3" t="s">
        <v>568</v>
      </c>
      <c r="D59" s="3" t="s">
        <v>365</v>
      </c>
      <c r="E59" s="9">
        <f>_xlfn.XLOOKUP(Ticket_Forms[[#This Row],[Game Style]],Game_Structure[Style Name],Game_Structure[Ticket Count],,,)</f>
        <v>6320</v>
      </c>
      <c r="F59" s="11">
        <f>_xlfn.XLOOKUP(Ticket_Forms[[#This Row],[Game Style]],Game_Structure[Style Name],Game_Structure[Ticket Value],,,)</f>
        <v>1</v>
      </c>
      <c r="G59" s="11">
        <f>_xlfn.XLOOKUP(Ticket_Forms[[#This Row],[Game Style]],Game_Structure[Style Name],Game_Structure[Revenue],,,)</f>
        <v>6320</v>
      </c>
      <c r="H59" s="11">
        <f>_xlfn.XLOOKUP(Ticket_Forms[[#This Row],[Game Style]],Game_Structure[Style Name],Game_Structure[Profit],,,)</f>
        <v>1575</v>
      </c>
      <c r="I59" s="11">
        <f>_xlfn.XLOOKUP(Ticket_Forms[[#This Row],[Game Style]],Game_Structure[Style Name],Game_Structure[Prizes],,,)</f>
        <v>4745</v>
      </c>
      <c r="J59" s="11">
        <f>_xlfn.XLOOKUP(Ticket_Forms[[#This Row],[Game Style]],Game_Structure[Style Name],Game_Structure[Last Sale],,,)</f>
        <v>599</v>
      </c>
      <c r="K59" s="11">
        <f>_xlfn.XLOOKUP(Ticket_Forms[[#This Row],[Game Style]],Game_Structure[Style Name],Game_Structure[Location Rent],,,)</f>
        <v>379</v>
      </c>
    </row>
    <row r="60" spans="1:11" hidden="1" x14ac:dyDescent="0.35">
      <c r="A60" s="3">
        <v>58</v>
      </c>
      <c r="B60" s="3" t="s">
        <v>409</v>
      </c>
      <c r="C60" s="3" t="s">
        <v>570</v>
      </c>
      <c r="D60" s="3" t="s">
        <v>365</v>
      </c>
      <c r="E60" s="9">
        <f>_xlfn.XLOOKUP(Ticket_Forms[[#This Row],[Game Style]],Game_Structure[Style Name],Game_Structure[Ticket Count],,,)</f>
        <v>6320</v>
      </c>
      <c r="F60" s="11">
        <f>_xlfn.XLOOKUP(Ticket_Forms[[#This Row],[Game Style]],Game_Structure[Style Name],Game_Structure[Ticket Value],,,)</f>
        <v>1</v>
      </c>
      <c r="G60" s="11">
        <f>_xlfn.XLOOKUP(Ticket_Forms[[#This Row],[Game Style]],Game_Structure[Style Name],Game_Structure[Revenue],,,)</f>
        <v>6320</v>
      </c>
      <c r="H60" s="11">
        <f>_xlfn.XLOOKUP(Ticket_Forms[[#This Row],[Game Style]],Game_Structure[Style Name],Game_Structure[Profit],,,)</f>
        <v>1575</v>
      </c>
      <c r="I60" s="11">
        <f>_xlfn.XLOOKUP(Ticket_Forms[[#This Row],[Game Style]],Game_Structure[Style Name],Game_Structure[Prizes],,,)</f>
        <v>4745</v>
      </c>
      <c r="J60" s="11">
        <f>_xlfn.XLOOKUP(Ticket_Forms[[#This Row],[Game Style]],Game_Structure[Style Name],Game_Structure[Last Sale],,,)</f>
        <v>599</v>
      </c>
      <c r="K60" s="11">
        <f>_xlfn.XLOOKUP(Ticket_Forms[[#This Row],[Game Style]],Game_Structure[Style Name],Game_Structure[Location Rent],,,)</f>
        <v>379</v>
      </c>
    </row>
    <row r="61" spans="1:11" hidden="1" x14ac:dyDescent="0.35">
      <c r="A61" s="3">
        <v>59</v>
      </c>
      <c r="B61" s="3" t="s">
        <v>420</v>
      </c>
      <c r="C61" s="3" t="s">
        <v>569</v>
      </c>
      <c r="D61" s="3" t="s">
        <v>365</v>
      </c>
      <c r="E61" s="9">
        <f>_xlfn.XLOOKUP(Ticket_Forms[[#This Row],[Game Style]],Game_Structure[Style Name],Game_Structure[Ticket Count],,,)</f>
        <v>6320</v>
      </c>
      <c r="F61" s="11">
        <f>_xlfn.XLOOKUP(Ticket_Forms[[#This Row],[Game Style]],Game_Structure[Style Name],Game_Structure[Ticket Value],,,)</f>
        <v>1</v>
      </c>
      <c r="G61" s="11">
        <f>_xlfn.XLOOKUP(Ticket_Forms[[#This Row],[Game Style]],Game_Structure[Style Name],Game_Structure[Revenue],,,)</f>
        <v>6320</v>
      </c>
      <c r="H61" s="11">
        <f>_xlfn.XLOOKUP(Ticket_Forms[[#This Row],[Game Style]],Game_Structure[Style Name],Game_Structure[Profit],,,)</f>
        <v>1575</v>
      </c>
      <c r="I61" s="11">
        <f>_xlfn.XLOOKUP(Ticket_Forms[[#This Row],[Game Style]],Game_Structure[Style Name],Game_Structure[Prizes],,,)</f>
        <v>4745</v>
      </c>
      <c r="J61" s="11">
        <f>_xlfn.XLOOKUP(Ticket_Forms[[#This Row],[Game Style]],Game_Structure[Style Name],Game_Structure[Last Sale],,,)</f>
        <v>599</v>
      </c>
      <c r="K61" s="11">
        <f>_xlfn.XLOOKUP(Ticket_Forms[[#This Row],[Game Style]],Game_Structure[Style Name],Game_Structure[Location Rent],,,)</f>
        <v>379</v>
      </c>
    </row>
    <row r="62" spans="1:11" hidden="1" x14ac:dyDescent="0.35">
      <c r="A62" s="3">
        <v>60</v>
      </c>
      <c r="B62" s="3" t="s">
        <v>419</v>
      </c>
      <c r="C62" s="3" t="s">
        <v>571</v>
      </c>
      <c r="D62" s="3" t="s">
        <v>365</v>
      </c>
      <c r="E62" s="9">
        <f>_xlfn.XLOOKUP(Ticket_Forms[[#This Row],[Game Style]],Game_Structure[Style Name],Game_Structure[Ticket Count],,,)</f>
        <v>6320</v>
      </c>
      <c r="F62" s="11">
        <f>_xlfn.XLOOKUP(Ticket_Forms[[#This Row],[Game Style]],Game_Structure[Style Name],Game_Structure[Ticket Value],,,)</f>
        <v>1</v>
      </c>
      <c r="G62" s="11">
        <f>_xlfn.XLOOKUP(Ticket_Forms[[#This Row],[Game Style]],Game_Structure[Style Name],Game_Structure[Revenue],,,)</f>
        <v>6320</v>
      </c>
      <c r="H62" s="11">
        <f>_xlfn.XLOOKUP(Ticket_Forms[[#This Row],[Game Style]],Game_Structure[Style Name],Game_Structure[Profit],,,)</f>
        <v>1575</v>
      </c>
      <c r="I62" s="11">
        <f>_xlfn.XLOOKUP(Ticket_Forms[[#This Row],[Game Style]],Game_Structure[Style Name],Game_Structure[Prizes],,,)</f>
        <v>4745</v>
      </c>
      <c r="J62" s="11">
        <f>_xlfn.XLOOKUP(Ticket_Forms[[#This Row],[Game Style]],Game_Structure[Style Name],Game_Structure[Last Sale],,,)</f>
        <v>599</v>
      </c>
      <c r="K62" s="11">
        <f>_xlfn.XLOOKUP(Ticket_Forms[[#This Row],[Game Style]],Game_Structure[Style Name],Game_Structure[Location Rent],,,)</f>
        <v>379</v>
      </c>
    </row>
    <row r="63" spans="1:11" x14ac:dyDescent="0.35">
      <c r="A63" s="3">
        <v>61</v>
      </c>
      <c r="B63" s="3" t="s">
        <v>423</v>
      </c>
      <c r="C63" s="3" t="s">
        <v>572</v>
      </c>
      <c r="D63" s="3" t="s">
        <v>363</v>
      </c>
      <c r="E63" s="9">
        <f>_xlfn.XLOOKUP(Ticket_Forms[[#This Row],[Game Style]],Game_Structure[Style Name],Game_Structure[Ticket Count],,,)</f>
        <v>4000</v>
      </c>
      <c r="F63" s="11">
        <f>_xlfn.XLOOKUP(Ticket_Forms[[#This Row],[Game Style]],Game_Structure[Style Name],Game_Structure[Ticket Value],,,)</f>
        <v>1</v>
      </c>
      <c r="G63" s="11">
        <f>_xlfn.XLOOKUP(Ticket_Forms[[#This Row],[Game Style]],Game_Structure[Style Name],Game_Structure[Revenue],,,)</f>
        <v>4000</v>
      </c>
      <c r="H63" s="11">
        <f>_xlfn.XLOOKUP(Ticket_Forms[[#This Row],[Game Style]],Game_Structure[Style Name],Game_Structure[Profit],,,)</f>
        <v>998</v>
      </c>
      <c r="I63" s="11">
        <f>_xlfn.XLOOKUP(Ticket_Forms[[#This Row],[Game Style]],Game_Structure[Style Name],Game_Structure[Prizes],,,)</f>
        <v>3002</v>
      </c>
      <c r="J63" s="11">
        <f>_xlfn.XLOOKUP(Ticket_Forms[[#This Row],[Game Style]],Game_Structure[Style Name],Game_Structure[Last Sale],,,)</f>
        <v>0</v>
      </c>
      <c r="K63" s="11">
        <f>_xlfn.XLOOKUP(Ticket_Forms[[#This Row],[Game Style]],Game_Structure[Style Name],Game_Structure[Location Rent],,,)</f>
        <v>240</v>
      </c>
    </row>
    <row r="64" spans="1:11" hidden="1" x14ac:dyDescent="0.35">
      <c r="A64" s="3">
        <v>62</v>
      </c>
      <c r="B64" s="3" t="s">
        <v>443</v>
      </c>
      <c r="C64" s="3" t="s">
        <v>572</v>
      </c>
      <c r="D64" s="3" t="s">
        <v>364</v>
      </c>
      <c r="E64" s="9">
        <f>_xlfn.XLOOKUP(Ticket_Forms[[#This Row],[Game Style]],Game_Structure[Style Name],Game_Structure[Ticket Count],,,)</f>
        <v>4000</v>
      </c>
      <c r="F64" s="11">
        <f>_xlfn.XLOOKUP(Ticket_Forms[[#This Row],[Game Style]],Game_Structure[Style Name],Game_Structure[Ticket Value],,,)</f>
        <v>1</v>
      </c>
      <c r="G64" s="11">
        <f>_xlfn.XLOOKUP(Ticket_Forms[[#This Row],[Game Style]],Game_Structure[Style Name],Game_Structure[Revenue],,,)</f>
        <v>4000</v>
      </c>
      <c r="H64" s="11">
        <f>_xlfn.XLOOKUP(Ticket_Forms[[#This Row],[Game Style]],Game_Structure[Style Name],Game_Structure[Profit],,,)</f>
        <v>1000</v>
      </c>
      <c r="I64" s="11">
        <f>_xlfn.XLOOKUP(Ticket_Forms[[#This Row],[Game Style]],Game_Structure[Style Name],Game_Structure[Prizes],,,)</f>
        <v>3000</v>
      </c>
      <c r="J64" s="11">
        <f>_xlfn.XLOOKUP(Ticket_Forms[[#This Row],[Game Style]],Game_Structure[Style Name],Game_Structure[Last Sale],,,)</f>
        <v>0</v>
      </c>
      <c r="K64" s="11">
        <f>_xlfn.XLOOKUP(Ticket_Forms[[#This Row],[Game Style]],Game_Structure[Style Name],Game_Structure[Location Rent],,,)</f>
        <v>240</v>
      </c>
    </row>
    <row r="65" spans="1:11" x14ac:dyDescent="0.35">
      <c r="A65" s="3">
        <v>63</v>
      </c>
      <c r="B65" s="3" t="s">
        <v>428</v>
      </c>
      <c r="C65" s="3" t="s">
        <v>573</v>
      </c>
      <c r="D65" s="3" t="s">
        <v>363</v>
      </c>
      <c r="E65" s="9">
        <f>_xlfn.XLOOKUP(Ticket_Forms[[#This Row],[Game Style]],Game_Structure[Style Name],Game_Structure[Ticket Count],,,)</f>
        <v>4000</v>
      </c>
      <c r="F65" s="11">
        <f>_xlfn.XLOOKUP(Ticket_Forms[[#This Row],[Game Style]],Game_Structure[Style Name],Game_Structure[Ticket Value],,,)</f>
        <v>1</v>
      </c>
      <c r="G65" s="11">
        <f>_xlfn.XLOOKUP(Ticket_Forms[[#This Row],[Game Style]],Game_Structure[Style Name],Game_Structure[Revenue],,,)</f>
        <v>4000</v>
      </c>
      <c r="H65" s="11">
        <f>_xlfn.XLOOKUP(Ticket_Forms[[#This Row],[Game Style]],Game_Structure[Style Name],Game_Structure[Profit],,,)</f>
        <v>998</v>
      </c>
      <c r="I65" s="11">
        <f>_xlfn.XLOOKUP(Ticket_Forms[[#This Row],[Game Style]],Game_Structure[Style Name],Game_Structure[Prizes],,,)</f>
        <v>3002</v>
      </c>
      <c r="J65" s="11">
        <f>_xlfn.XLOOKUP(Ticket_Forms[[#This Row],[Game Style]],Game_Structure[Style Name],Game_Structure[Last Sale],,,)</f>
        <v>0</v>
      </c>
      <c r="K65" s="11">
        <f>_xlfn.XLOOKUP(Ticket_Forms[[#This Row],[Game Style]],Game_Structure[Style Name],Game_Structure[Location Rent],,,)</f>
        <v>240</v>
      </c>
    </row>
    <row r="66" spans="1:11" x14ac:dyDescent="0.35">
      <c r="A66" s="3">
        <v>64</v>
      </c>
      <c r="B66" s="3" t="s">
        <v>430</v>
      </c>
      <c r="C66" s="3" t="s">
        <v>574</v>
      </c>
      <c r="D66" s="3" t="s">
        <v>363</v>
      </c>
      <c r="E66" s="9">
        <f>_xlfn.XLOOKUP(Ticket_Forms[[#This Row],[Game Style]],Game_Structure[Style Name],Game_Structure[Ticket Count],,,)</f>
        <v>4000</v>
      </c>
      <c r="F66" s="11">
        <f>_xlfn.XLOOKUP(Ticket_Forms[[#This Row],[Game Style]],Game_Structure[Style Name],Game_Structure[Ticket Value],,,)</f>
        <v>1</v>
      </c>
      <c r="G66" s="11">
        <f>_xlfn.XLOOKUP(Ticket_Forms[[#This Row],[Game Style]],Game_Structure[Style Name],Game_Structure[Revenue],,,)</f>
        <v>4000</v>
      </c>
      <c r="H66" s="11">
        <f>_xlfn.XLOOKUP(Ticket_Forms[[#This Row],[Game Style]],Game_Structure[Style Name],Game_Structure[Profit],,,)</f>
        <v>998</v>
      </c>
      <c r="I66" s="11">
        <f>_xlfn.XLOOKUP(Ticket_Forms[[#This Row],[Game Style]],Game_Structure[Style Name],Game_Structure[Prizes],,,)</f>
        <v>3002</v>
      </c>
      <c r="J66" s="11">
        <f>_xlfn.XLOOKUP(Ticket_Forms[[#This Row],[Game Style]],Game_Structure[Style Name],Game_Structure[Last Sale],,,)</f>
        <v>0</v>
      </c>
      <c r="K66" s="11">
        <f>_xlfn.XLOOKUP(Ticket_Forms[[#This Row],[Game Style]],Game_Structure[Style Name],Game_Structure[Location Rent],,,)</f>
        <v>240</v>
      </c>
    </row>
    <row r="67" spans="1:11" hidden="1" x14ac:dyDescent="0.35">
      <c r="A67" s="3">
        <v>65</v>
      </c>
      <c r="B67" s="3" t="s">
        <v>531</v>
      </c>
      <c r="C67" s="3" t="s">
        <v>575</v>
      </c>
      <c r="D67" s="3" t="s">
        <v>364</v>
      </c>
      <c r="E67" s="9">
        <f>_xlfn.XLOOKUP(Ticket_Forms[[#This Row],[Game Style]],Game_Structure[Style Name],Game_Structure[Ticket Count],,,)</f>
        <v>4000</v>
      </c>
      <c r="F67" s="11">
        <f>_xlfn.XLOOKUP(Ticket_Forms[[#This Row],[Game Style]],Game_Structure[Style Name],Game_Structure[Ticket Value],,,)</f>
        <v>1</v>
      </c>
      <c r="G67" s="11">
        <f>_xlfn.XLOOKUP(Ticket_Forms[[#This Row],[Game Style]],Game_Structure[Style Name],Game_Structure[Revenue],,,)</f>
        <v>4000</v>
      </c>
      <c r="H67" s="11">
        <f>_xlfn.XLOOKUP(Ticket_Forms[[#This Row],[Game Style]],Game_Structure[Style Name],Game_Structure[Profit],,,)</f>
        <v>1000</v>
      </c>
      <c r="I67" s="11">
        <f>_xlfn.XLOOKUP(Ticket_Forms[[#This Row],[Game Style]],Game_Structure[Style Name],Game_Structure[Prizes],,,)</f>
        <v>3000</v>
      </c>
      <c r="J67" s="11">
        <f>_xlfn.XLOOKUP(Ticket_Forms[[#This Row],[Game Style]],Game_Structure[Style Name],Game_Structure[Last Sale],,,)</f>
        <v>0</v>
      </c>
      <c r="K67" s="11">
        <f>_xlfn.XLOOKUP(Ticket_Forms[[#This Row],[Game Style]],Game_Structure[Style Name],Game_Structure[Location Rent],,,)</f>
        <v>240</v>
      </c>
    </row>
    <row r="68" spans="1:11" x14ac:dyDescent="0.35">
      <c r="A68" s="3">
        <v>66</v>
      </c>
      <c r="B68" s="3" t="s">
        <v>422</v>
      </c>
      <c r="C68" s="3" t="s">
        <v>575</v>
      </c>
      <c r="D68" s="3" t="s">
        <v>363</v>
      </c>
      <c r="E68" s="9">
        <f>_xlfn.XLOOKUP(Ticket_Forms[[#This Row],[Game Style]],Game_Structure[Style Name],Game_Structure[Ticket Count],,,)</f>
        <v>4000</v>
      </c>
      <c r="F68" s="11">
        <f>_xlfn.XLOOKUP(Ticket_Forms[[#This Row],[Game Style]],Game_Structure[Style Name],Game_Structure[Ticket Value],,,)</f>
        <v>1</v>
      </c>
      <c r="G68" s="11">
        <f>_xlfn.XLOOKUP(Ticket_Forms[[#This Row],[Game Style]],Game_Structure[Style Name],Game_Structure[Revenue],,,)</f>
        <v>4000</v>
      </c>
      <c r="H68" s="11">
        <f>_xlfn.XLOOKUP(Ticket_Forms[[#This Row],[Game Style]],Game_Structure[Style Name],Game_Structure[Profit],,,)</f>
        <v>998</v>
      </c>
      <c r="I68" s="11">
        <f>_xlfn.XLOOKUP(Ticket_Forms[[#This Row],[Game Style]],Game_Structure[Style Name],Game_Structure[Prizes],,,)</f>
        <v>3002</v>
      </c>
      <c r="J68" s="11">
        <f>_xlfn.XLOOKUP(Ticket_Forms[[#This Row],[Game Style]],Game_Structure[Style Name],Game_Structure[Last Sale],,,)</f>
        <v>0</v>
      </c>
      <c r="K68" s="11">
        <f>_xlfn.XLOOKUP(Ticket_Forms[[#This Row],[Game Style]],Game_Structure[Style Name],Game_Structure[Location Rent],,,)</f>
        <v>240</v>
      </c>
    </row>
    <row r="69" spans="1:11" x14ac:dyDescent="0.35">
      <c r="A69" s="3">
        <v>67</v>
      </c>
      <c r="B69" s="3" t="s">
        <v>444</v>
      </c>
      <c r="C69" s="3" t="s">
        <v>576</v>
      </c>
      <c r="D69" s="3" t="s">
        <v>363</v>
      </c>
      <c r="E69" s="9">
        <f>_xlfn.XLOOKUP(Ticket_Forms[[#This Row],[Game Style]],Game_Structure[Style Name],Game_Structure[Ticket Count],,,)</f>
        <v>4000</v>
      </c>
      <c r="F69" s="11">
        <f>_xlfn.XLOOKUP(Ticket_Forms[[#This Row],[Game Style]],Game_Structure[Style Name],Game_Structure[Ticket Value],,,)</f>
        <v>1</v>
      </c>
      <c r="G69" s="11">
        <f>_xlfn.XLOOKUP(Ticket_Forms[[#This Row],[Game Style]],Game_Structure[Style Name],Game_Structure[Revenue],,,)</f>
        <v>4000</v>
      </c>
      <c r="H69" s="11">
        <f>_xlfn.XLOOKUP(Ticket_Forms[[#This Row],[Game Style]],Game_Structure[Style Name],Game_Structure[Profit],,,)</f>
        <v>998</v>
      </c>
      <c r="I69" s="11">
        <f>_xlfn.XLOOKUP(Ticket_Forms[[#This Row],[Game Style]],Game_Structure[Style Name],Game_Structure[Prizes],,,)</f>
        <v>3002</v>
      </c>
      <c r="J69" s="11">
        <f>_xlfn.XLOOKUP(Ticket_Forms[[#This Row],[Game Style]],Game_Structure[Style Name],Game_Structure[Last Sale],,,)</f>
        <v>0</v>
      </c>
      <c r="K69" s="11">
        <f>_xlfn.XLOOKUP(Ticket_Forms[[#This Row],[Game Style]],Game_Structure[Style Name],Game_Structure[Location Rent],,,)</f>
        <v>240</v>
      </c>
    </row>
    <row r="70" spans="1:11" hidden="1" x14ac:dyDescent="0.35">
      <c r="A70" s="3">
        <v>68</v>
      </c>
      <c r="B70" s="3" t="s">
        <v>457</v>
      </c>
      <c r="C70" s="3" t="s">
        <v>576</v>
      </c>
      <c r="D70" s="3" t="s">
        <v>364</v>
      </c>
      <c r="E70" s="9">
        <f>_xlfn.XLOOKUP(Ticket_Forms[[#This Row],[Game Style]],Game_Structure[Style Name],Game_Structure[Ticket Count],,,)</f>
        <v>4000</v>
      </c>
      <c r="F70" s="11">
        <f>_xlfn.XLOOKUP(Ticket_Forms[[#This Row],[Game Style]],Game_Structure[Style Name],Game_Structure[Ticket Value],,,)</f>
        <v>1</v>
      </c>
      <c r="G70" s="11">
        <f>_xlfn.XLOOKUP(Ticket_Forms[[#This Row],[Game Style]],Game_Structure[Style Name],Game_Structure[Revenue],,,)</f>
        <v>4000</v>
      </c>
      <c r="H70" s="11">
        <f>_xlfn.XLOOKUP(Ticket_Forms[[#This Row],[Game Style]],Game_Structure[Style Name],Game_Structure[Profit],,,)</f>
        <v>1000</v>
      </c>
      <c r="I70" s="11">
        <f>_xlfn.XLOOKUP(Ticket_Forms[[#This Row],[Game Style]],Game_Structure[Style Name],Game_Structure[Prizes],,,)</f>
        <v>3000</v>
      </c>
      <c r="J70" s="11">
        <f>_xlfn.XLOOKUP(Ticket_Forms[[#This Row],[Game Style]],Game_Structure[Style Name],Game_Structure[Last Sale],,,)</f>
        <v>0</v>
      </c>
      <c r="K70" s="11">
        <f>_xlfn.XLOOKUP(Ticket_Forms[[#This Row],[Game Style]],Game_Structure[Style Name],Game_Structure[Location Rent],,,)</f>
        <v>240</v>
      </c>
    </row>
    <row r="71" spans="1:11" x14ac:dyDescent="0.35">
      <c r="A71" s="3">
        <v>69</v>
      </c>
      <c r="B71" s="3" t="s">
        <v>445</v>
      </c>
      <c r="C71" s="3" t="s">
        <v>577</v>
      </c>
      <c r="D71" s="3" t="s">
        <v>363</v>
      </c>
      <c r="E71" s="9">
        <f>_xlfn.XLOOKUP(Ticket_Forms[[#This Row],[Game Style]],Game_Structure[Style Name],Game_Structure[Ticket Count],,,)</f>
        <v>4000</v>
      </c>
      <c r="F71" s="11">
        <f>_xlfn.XLOOKUP(Ticket_Forms[[#This Row],[Game Style]],Game_Structure[Style Name],Game_Structure[Ticket Value],,,)</f>
        <v>1</v>
      </c>
      <c r="G71" s="11">
        <f>_xlfn.XLOOKUP(Ticket_Forms[[#This Row],[Game Style]],Game_Structure[Style Name],Game_Structure[Revenue],,,)</f>
        <v>4000</v>
      </c>
      <c r="H71" s="11">
        <f>_xlfn.XLOOKUP(Ticket_Forms[[#This Row],[Game Style]],Game_Structure[Style Name],Game_Structure[Profit],,,)</f>
        <v>998</v>
      </c>
      <c r="I71" s="11">
        <f>_xlfn.XLOOKUP(Ticket_Forms[[#This Row],[Game Style]],Game_Structure[Style Name],Game_Structure[Prizes],,,)</f>
        <v>3002</v>
      </c>
      <c r="J71" s="11">
        <f>_xlfn.XLOOKUP(Ticket_Forms[[#This Row],[Game Style]],Game_Structure[Style Name],Game_Structure[Last Sale],,,)</f>
        <v>0</v>
      </c>
      <c r="K71" s="11">
        <f>_xlfn.XLOOKUP(Ticket_Forms[[#This Row],[Game Style]],Game_Structure[Style Name],Game_Structure[Location Rent],,,)</f>
        <v>240</v>
      </c>
    </row>
    <row r="72" spans="1:11" x14ac:dyDescent="0.35">
      <c r="A72" s="3">
        <v>70</v>
      </c>
      <c r="B72" s="3" t="s">
        <v>448</v>
      </c>
      <c r="C72" s="3" t="s">
        <v>578</v>
      </c>
      <c r="D72" s="3" t="s">
        <v>363</v>
      </c>
      <c r="E72" s="9">
        <f>_xlfn.XLOOKUP(Ticket_Forms[[#This Row],[Game Style]],Game_Structure[Style Name],Game_Structure[Ticket Count],,,)</f>
        <v>4000</v>
      </c>
      <c r="F72" s="11">
        <f>_xlfn.XLOOKUP(Ticket_Forms[[#This Row],[Game Style]],Game_Structure[Style Name],Game_Structure[Ticket Value],,,)</f>
        <v>1</v>
      </c>
      <c r="G72" s="11">
        <f>_xlfn.XLOOKUP(Ticket_Forms[[#This Row],[Game Style]],Game_Structure[Style Name],Game_Structure[Revenue],,,)</f>
        <v>4000</v>
      </c>
      <c r="H72" s="11">
        <f>_xlfn.XLOOKUP(Ticket_Forms[[#This Row],[Game Style]],Game_Structure[Style Name],Game_Structure[Profit],,,)</f>
        <v>998</v>
      </c>
      <c r="I72" s="11">
        <f>_xlfn.XLOOKUP(Ticket_Forms[[#This Row],[Game Style]],Game_Structure[Style Name],Game_Structure[Prizes],,,)</f>
        <v>3002</v>
      </c>
      <c r="J72" s="11">
        <f>_xlfn.XLOOKUP(Ticket_Forms[[#This Row],[Game Style]],Game_Structure[Style Name],Game_Structure[Last Sale],,,)</f>
        <v>0</v>
      </c>
      <c r="K72" s="11">
        <f>_xlfn.XLOOKUP(Ticket_Forms[[#This Row],[Game Style]],Game_Structure[Style Name],Game_Structure[Location Rent],,,)</f>
        <v>240</v>
      </c>
    </row>
    <row r="73" spans="1:11" hidden="1" x14ac:dyDescent="0.35">
      <c r="A73" s="3">
        <v>71</v>
      </c>
      <c r="B73" s="3" t="s">
        <v>458</v>
      </c>
      <c r="C73" s="3" t="s">
        <v>578</v>
      </c>
      <c r="D73" s="3" t="s">
        <v>364</v>
      </c>
      <c r="E73" s="9">
        <f>_xlfn.XLOOKUP(Ticket_Forms[[#This Row],[Game Style]],Game_Structure[Style Name],Game_Structure[Ticket Count],,,)</f>
        <v>4000</v>
      </c>
      <c r="F73" s="11">
        <f>_xlfn.XLOOKUP(Ticket_Forms[[#This Row],[Game Style]],Game_Structure[Style Name],Game_Structure[Ticket Value],,,)</f>
        <v>1</v>
      </c>
      <c r="G73" s="11">
        <f>_xlfn.XLOOKUP(Ticket_Forms[[#This Row],[Game Style]],Game_Structure[Style Name],Game_Structure[Revenue],,,)</f>
        <v>4000</v>
      </c>
      <c r="H73" s="11">
        <f>_xlfn.XLOOKUP(Ticket_Forms[[#This Row],[Game Style]],Game_Structure[Style Name],Game_Structure[Profit],,,)</f>
        <v>1000</v>
      </c>
      <c r="I73" s="11">
        <f>_xlfn.XLOOKUP(Ticket_Forms[[#This Row],[Game Style]],Game_Structure[Style Name],Game_Structure[Prizes],,,)</f>
        <v>3000</v>
      </c>
      <c r="J73" s="11">
        <f>_xlfn.XLOOKUP(Ticket_Forms[[#This Row],[Game Style]],Game_Structure[Style Name],Game_Structure[Last Sale],,,)</f>
        <v>0</v>
      </c>
      <c r="K73" s="11">
        <f>_xlfn.XLOOKUP(Ticket_Forms[[#This Row],[Game Style]],Game_Structure[Style Name],Game_Structure[Location Rent],,,)</f>
        <v>240</v>
      </c>
    </row>
    <row r="74" spans="1:11" x14ac:dyDescent="0.35">
      <c r="A74" s="3">
        <v>72</v>
      </c>
      <c r="B74" s="3" t="s">
        <v>452</v>
      </c>
      <c r="C74" s="3" t="s">
        <v>592</v>
      </c>
      <c r="D74" s="3" t="s">
        <v>363</v>
      </c>
      <c r="E74" s="9">
        <f>_xlfn.XLOOKUP(Ticket_Forms[[#This Row],[Game Style]],Game_Structure[Style Name],Game_Structure[Ticket Count],,,)</f>
        <v>4000</v>
      </c>
      <c r="F74" s="11">
        <f>_xlfn.XLOOKUP(Ticket_Forms[[#This Row],[Game Style]],Game_Structure[Style Name],Game_Structure[Ticket Value],,,)</f>
        <v>1</v>
      </c>
      <c r="G74" s="11">
        <f>_xlfn.XLOOKUP(Ticket_Forms[[#This Row],[Game Style]],Game_Structure[Style Name],Game_Structure[Revenue],,,)</f>
        <v>4000</v>
      </c>
      <c r="H74" s="11">
        <f>_xlfn.XLOOKUP(Ticket_Forms[[#This Row],[Game Style]],Game_Structure[Style Name],Game_Structure[Profit],,,)</f>
        <v>998</v>
      </c>
      <c r="I74" s="11">
        <f>_xlfn.XLOOKUP(Ticket_Forms[[#This Row],[Game Style]],Game_Structure[Style Name],Game_Structure[Prizes],,,)</f>
        <v>3002</v>
      </c>
      <c r="J74" s="11">
        <f>_xlfn.XLOOKUP(Ticket_Forms[[#This Row],[Game Style]],Game_Structure[Style Name],Game_Structure[Last Sale],,,)</f>
        <v>0</v>
      </c>
      <c r="K74" s="11">
        <f>_xlfn.XLOOKUP(Ticket_Forms[[#This Row],[Game Style]],Game_Structure[Style Name],Game_Structure[Location Rent],,,)</f>
        <v>240</v>
      </c>
    </row>
    <row r="75" spans="1:11" hidden="1" x14ac:dyDescent="0.35">
      <c r="A75" s="3">
        <v>73</v>
      </c>
      <c r="B75" s="3" t="s">
        <v>450</v>
      </c>
      <c r="C75" s="3" t="s">
        <v>592</v>
      </c>
      <c r="D75" s="3" t="s">
        <v>364</v>
      </c>
      <c r="E75" s="9">
        <f>_xlfn.XLOOKUP(Ticket_Forms[[#This Row],[Game Style]],Game_Structure[Style Name],Game_Structure[Ticket Count],,,)</f>
        <v>4000</v>
      </c>
      <c r="F75" s="11">
        <f>_xlfn.XLOOKUP(Ticket_Forms[[#This Row],[Game Style]],Game_Structure[Style Name],Game_Structure[Ticket Value],,,)</f>
        <v>1</v>
      </c>
      <c r="G75" s="11">
        <f>_xlfn.XLOOKUP(Ticket_Forms[[#This Row],[Game Style]],Game_Structure[Style Name],Game_Structure[Revenue],,,)</f>
        <v>4000</v>
      </c>
      <c r="H75" s="11">
        <f>_xlfn.XLOOKUP(Ticket_Forms[[#This Row],[Game Style]],Game_Structure[Style Name],Game_Structure[Profit],,,)</f>
        <v>1000</v>
      </c>
      <c r="I75" s="11">
        <f>_xlfn.XLOOKUP(Ticket_Forms[[#This Row],[Game Style]],Game_Structure[Style Name],Game_Structure[Prizes],,,)</f>
        <v>3000</v>
      </c>
      <c r="J75" s="11">
        <f>_xlfn.XLOOKUP(Ticket_Forms[[#This Row],[Game Style]],Game_Structure[Style Name],Game_Structure[Last Sale],,,)</f>
        <v>0</v>
      </c>
      <c r="K75" s="11">
        <f>_xlfn.XLOOKUP(Ticket_Forms[[#This Row],[Game Style]],Game_Structure[Style Name],Game_Structure[Location Rent],,,)</f>
        <v>240</v>
      </c>
    </row>
    <row r="76" spans="1:11" x14ac:dyDescent="0.35">
      <c r="A76" s="3">
        <v>74</v>
      </c>
      <c r="B76" s="3" t="s">
        <v>446</v>
      </c>
      <c r="C76" s="3" t="s">
        <v>593</v>
      </c>
      <c r="D76" s="3" t="s">
        <v>363</v>
      </c>
      <c r="E76" s="9">
        <f>_xlfn.XLOOKUP(Ticket_Forms[[#This Row],[Game Style]],Game_Structure[Style Name],Game_Structure[Ticket Count],,,)</f>
        <v>4000</v>
      </c>
      <c r="F76" s="11">
        <f>_xlfn.XLOOKUP(Ticket_Forms[[#This Row],[Game Style]],Game_Structure[Style Name],Game_Structure[Ticket Value],,,)</f>
        <v>1</v>
      </c>
      <c r="G76" s="11">
        <f>_xlfn.XLOOKUP(Ticket_Forms[[#This Row],[Game Style]],Game_Structure[Style Name],Game_Structure[Revenue],,,)</f>
        <v>4000</v>
      </c>
      <c r="H76" s="11">
        <f>_xlfn.XLOOKUP(Ticket_Forms[[#This Row],[Game Style]],Game_Structure[Style Name],Game_Structure[Profit],,,)</f>
        <v>998</v>
      </c>
      <c r="I76" s="11">
        <f>_xlfn.XLOOKUP(Ticket_Forms[[#This Row],[Game Style]],Game_Structure[Style Name],Game_Structure[Prizes],,,)</f>
        <v>3002</v>
      </c>
      <c r="J76" s="11">
        <f>_xlfn.XLOOKUP(Ticket_Forms[[#This Row],[Game Style]],Game_Structure[Style Name],Game_Structure[Last Sale],,,)</f>
        <v>0</v>
      </c>
      <c r="K76" s="11">
        <f>_xlfn.XLOOKUP(Ticket_Forms[[#This Row],[Game Style]],Game_Structure[Style Name],Game_Structure[Location Rent],,,)</f>
        <v>240</v>
      </c>
    </row>
    <row r="77" spans="1:11" hidden="1" x14ac:dyDescent="0.35">
      <c r="A77" s="3">
        <v>75</v>
      </c>
      <c r="B77" s="3" t="s">
        <v>453</v>
      </c>
      <c r="C77" s="3" t="s">
        <v>593</v>
      </c>
      <c r="D77" s="3" t="s">
        <v>364</v>
      </c>
      <c r="E77" s="9">
        <f>_xlfn.XLOOKUP(Ticket_Forms[[#This Row],[Game Style]],Game_Structure[Style Name],Game_Structure[Ticket Count],,,)</f>
        <v>4000</v>
      </c>
      <c r="F77" s="11">
        <f>_xlfn.XLOOKUP(Ticket_Forms[[#This Row],[Game Style]],Game_Structure[Style Name],Game_Structure[Ticket Value],,,)</f>
        <v>1</v>
      </c>
      <c r="G77" s="11">
        <f>_xlfn.XLOOKUP(Ticket_Forms[[#This Row],[Game Style]],Game_Structure[Style Name],Game_Structure[Revenue],,,)</f>
        <v>4000</v>
      </c>
      <c r="H77" s="11">
        <f>_xlfn.XLOOKUP(Ticket_Forms[[#This Row],[Game Style]],Game_Structure[Style Name],Game_Structure[Profit],,,)</f>
        <v>1000</v>
      </c>
      <c r="I77" s="11">
        <f>_xlfn.XLOOKUP(Ticket_Forms[[#This Row],[Game Style]],Game_Structure[Style Name],Game_Structure[Prizes],,,)</f>
        <v>3000</v>
      </c>
      <c r="J77" s="11">
        <f>_xlfn.XLOOKUP(Ticket_Forms[[#This Row],[Game Style]],Game_Structure[Style Name],Game_Structure[Last Sale],,,)</f>
        <v>0</v>
      </c>
      <c r="K77" s="11">
        <f>_xlfn.XLOOKUP(Ticket_Forms[[#This Row],[Game Style]],Game_Structure[Style Name],Game_Structure[Location Rent],,,)</f>
        <v>240</v>
      </c>
    </row>
    <row r="78" spans="1:11" x14ac:dyDescent="0.35">
      <c r="A78" s="3">
        <v>76</v>
      </c>
      <c r="B78" s="3" t="s">
        <v>449</v>
      </c>
      <c r="C78" s="3" t="s">
        <v>594</v>
      </c>
      <c r="D78" s="3" t="s">
        <v>363</v>
      </c>
      <c r="E78" s="9">
        <f>_xlfn.XLOOKUP(Ticket_Forms[[#This Row],[Game Style]],Game_Structure[Style Name],Game_Structure[Ticket Count],,,)</f>
        <v>4000</v>
      </c>
      <c r="F78" s="11">
        <f>_xlfn.XLOOKUP(Ticket_Forms[[#This Row],[Game Style]],Game_Structure[Style Name],Game_Structure[Ticket Value],,,)</f>
        <v>1</v>
      </c>
      <c r="G78" s="11">
        <f>_xlfn.XLOOKUP(Ticket_Forms[[#This Row],[Game Style]],Game_Structure[Style Name],Game_Structure[Revenue],,,)</f>
        <v>4000</v>
      </c>
      <c r="H78" s="11">
        <f>_xlfn.XLOOKUP(Ticket_Forms[[#This Row],[Game Style]],Game_Structure[Style Name],Game_Structure[Profit],,,)</f>
        <v>998</v>
      </c>
      <c r="I78" s="11">
        <f>_xlfn.XLOOKUP(Ticket_Forms[[#This Row],[Game Style]],Game_Structure[Style Name],Game_Structure[Prizes],,,)</f>
        <v>3002</v>
      </c>
      <c r="J78" s="11">
        <f>_xlfn.XLOOKUP(Ticket_Forms[[#This Row],[Game Style]],Game_Structure[Style Name],Game_Structure[Last Sale],,,)</f>
        <v>0</v>
      </c>
      <c r="K78" s="11">
        <f>_xlfn.XLOOKUP(Ticket_Forms[[#This Row],[Game Style]],Game_Structure[Style Name],Game_Structure[Location Rent],,,)</f>
        <v>240</v>
      </c>
    </row>
    <row r="79" spans="1:11" hidden="1" x14ac:dyDescent="0.35">
      <c r="A79" s="3">
        <v>77</v>
      </c>
      <c r="B79" s="3" t="s">
        <v>471</v>
      </c>
      <c r="C79" s="3" t="s">
        <v>595</v>
      </c>
      <c r="D79" s="3" t="s">
        <v>364</v>
      </c>
      <c r="E79" s="9">
        <f>_xlfn.XLOOKUP(Ticket_Forms[[#This Row],[Game Style]],Game_Structure[Style Name],Game_Structure[Ticket Count],,,)</f>
        <v>4000</v>
      </c>
      <c r="F79" s="11">
        <f>_xlfn.XLOOKUP(Ticket_Forms[[#This Row],[Game Style]],Game_Structure[Style Name],Game_Structure[Ticket Value],,,)</f>
        <v>1</v>
      </c>
      <c r="G79" s="11">
        <f>_xlfn.XLOOKUP(Ticket_Forms[[#This Row],[Game Style]],Game_Structure[Style Name],Game_Structure[Revenue],,,)</f>
        <v>4000</v>
      </c>
      <c r="H79" s="11">
        <f>_xlfn.XLOOKUP(Ticket_Forms[[#This Row],[Game Style]],Game_Structure[Style Name],Game_Structure[Profit],,,)</f>
        <v>1000</v>
      </c>
      <c r="I79" s="11">
        <f>_xlfn.XLOOKUP(Ticket_Forms[[#This Row],[Game Style]],Game_Structure[Style Name],Game_Structure[Prizes],,,)</f>
        <v>3000</v>
      </c>
      <c r="J79" s="11">
        <f>_xlfn.XLOOKUP(Ticket_Forms[[#This Row],[Game Style]],Game_Structure[Style Name],Game_Structure[Last Sale],,,)</f>
        <v>0</v>
      </c>
      <c r="K79" s="11">
        <f>_xlfn.XLOOKUP(Ticket_Forms[[#This Row],[Game Style]],Game_Structure[Style Name],Game_Structure[Location Rent],,,)</f>
        <v>240</v>
      </c>
    </row>
    <row r="80" spans="1:11" x14ac:dyDescent="0.35">
      <c r="A80" s="3">
        <v>78</v>
      </c>
      <c r="B80" s="3" t="s">
        <v>451</v>
      </c>
      <c r="C80" s="3" t="s">
        <v>596</v>
      </c>
      <c r="D80" s="3" t="s">
        <v>363</v>
      </c>
      <c r="E80" s="9">
        <f>_xlfn.XLOOKUP(Ticket_Forms[[#This Row],[Game Style]],Game_Structure[Style Name],Game_Structure[Ticket Count],,,)</f>
        <v>4000</v>
      </c>
      <c r="F80" s="11">
        <f>_xlfn.XLOOKUP(Ticket_Forms[[#This Row],[Game Style]],Game_Structure[Style Name],Game_Structure[Ticket Value],,,)</f>
        <v>1</v>
      </c>
      <c r="G80" s="11">
        <f>_xlfn.XLOOKUP(Ticket_Forms[[#This Row],[Game Style]],Game_Structure[Style Name],Game_Structure[Revenue],,,)</f>
        <v>4000</v>
      </c>
      <c r="H80" s="11">
        <f>_xlfn.XLOOKUP(Ticket_Forms[[#This Row],[Game Style]],Game_Structure[Style Name],Game_Structure[Profit],,,)</f>
        <v>998</v>
      </c>
      <c r="I80" s="11">
        <f>_xlfn.XLOOKUP(Ticket_Forms[[#This Row],[Game Style]],Game_Structure[Style Name],Game_Structure[Prizes],,,)</f>
        <v>3002</v>
      </c>
      <c r="J80" s="11">
        <f>_xlfn.XLOOKUP(Ticket_Forms[[#This Row],[Game Style]],Game_Structure[Style Name],Game_Structure[Last Sale],,,)</f>
        <v>0</v>
      </c>
      <c r="K80" s="11">
        <f>_xlfn.XLOOKUP(Ticket_Forms[[#This Row],[Game Style]],Game_Structure[Style Name],Game_Structure[Location Rent],,,)</f>
        <v>240</v>
      </c>
    </row>
    <row r="81" spans="1:11" x14ac:dyDescent="0.35">
      <c r="A81" s="3">
        <v>79</v>
      </c>
      <c r="B81" s="3" t="s">
        <v>455</v>
      </c>
      <c r="C81" s="3" t="s">
        <v>597</v>
      </c>
      <c r="D81" s="3" t="s">
        <v>363</v>
      </c>
      <c r="E81" s="9">
        <f>_xlfn.XLOOKUP(Ticket_Forms[[#This Row],[Game Style]],Game_Structure[Style Name],Game_Structure[Ticket Count],,,)</f>
        <v>4000</v>
      </c>
      <c r="F81" s="11">
        <f>_xlfn.XLOOKUP(Ticket_Forms[[#This Row],[Game Style]],Game_Structure[Style Name],Game_Structure[Ticket Value],,,)</f>
        <v>1</v>
      </c>
      <c r="G81" s="11">
        <f>_xlfn.XLOOKUP(Ticket_Forms[[#This Row],[Game Style]],Game_Structure[Style Name],Game_Structure[Revenue],,,)</f>
        <v>4000</v>
      </c>
      <c r="H81" s="11">
        <f>_xlfn.XLOOKUP(Ticket_Forms[[#This Row],[Game Style]],Game_Structure[Style Name],Game_Structure[Profit],,,)</f>
        <v>998</v>
      </c>
      <c r="I81" s="11">
        <f>_xlfn.XLOOKUP(Ticket_Forms[[#This Row],[Game Style]],Game_Structure[Style Name],Game_Structure[Prizes],,,)</f>
        <v>3002</v>
      </c>
      <c r="J81" s="11">
        <f>_xlfn.XLOOKUP(Ticket_Forms[[#This Row],[Game Style]],Game_Structure[Style Name],Game_Structure[Last Sale],,,)</f>
        <v>0</v>
      </c>
      <c r="K81" s="11">
        <f>_xlfn.XLOOKUP(Ticket_Forms[[#This Row],[Game Style]],Game_Structure[Style Name],Game_Structure[Location Rent],,,)</f>
        <v>240</v>
      </c>
    </row>
    <row r="82" spans="1:11" x14ac:dyDescent="0.35">
      <c r="A82" s="3">
        <v>80</v>
      </c>
      <c r="B82" s="3" t="s">
        <v>454</v>
      </c>
      <c r="C82" s="3" t="s">
        <v>598</v>
      </c>
      <c r="D82" s="3" t="s">
        <v>363</v>
      </c>
      <c r="E82" s="9">
        <f>_xlfn.XLOOKUP(Ticket_Forms[[#This Row],[Game Style]],Game_Structure[Style Name],Game_Structure[Ticket Count],,,)</f>
        <v>4000</v>
      </c>
      <c r="F82" s="11">
        <f>_xlfn.XLOOKUP(Ticket_Forms[[#This Row],[Game Style]],Game_Structure[Style Name],Game_Structure[Ticket Value],,,)</f>
        <v>1</v>
      </c>
      <c r="G82" s="11">
        <f>_xlfn.XLOOKUP(Ticket_Forms[[#This Row],[Game Style]],Game_Structure[Style Name],Game_Structure[Revenue],,,)</f>
        <v>4000</v>
      </c>
      <c r="H82" s="11">
        <f>_xlfn.XLOOKUP(Ticket_Forms[[#This Row],[Game Style]],Game_Structure[Style Name],Game_Structure[Profit],,,)</f>
        <v>998</v>
      </c>
      <c r="I82" s="11">
        <f>_xlfn.XLOOKUP(Ticket_Forms[[#This Row],[Game Style]],Game_Structure[Style Name],Game_Structure[Prizes],,,)</f>
        <v>3002</v>
      </c>
      <c r="J82" s="11">
        <f>_xlfn.XLOOKUP(Ticket_Forms[[#This Row],[Game Style]],Game_Structure[Style Name],Game_Structure[Last Sale],,,)</f>
        <v>0</v>
      </c>
      <c r="K82" s="11">
        <f>_xlfn.XLOOKUP(Ticket_Forms[[#This Row],[Game Style]],Game_Structure[Style Name],Game_Structure[Location Rent],,,)</f>
        <v>240</v>
      </c>
    </row>
    <row r="83" spans="1:11" x14ac:dyDescent="0.35">
      <c r="A83" s="3">
        <v>81</v>
      </c>
      <c r="B83" s="3" t="s">
        <v>460</v>
      </c>
      <c r="C83" s="3" t="s">
        <v>599</v>
      </c>
      <c r="D83" s="3" t="s">
        <v>363</v>
      </c>
      <c r="E83" s="9">
        <f>_xlfn.XLOOKUP(Ticket_Forms[[#This Row],[Game Style]],Game_Structure[Style Name],Game_Structure[Ticket Count],,,)</f>
        <v>4000</v>
      </c>
      <c r="F83" s="11">
        <f>_xlfn.XLOOKUP(Ticket_Forms[[#This Row],[Game Style]],Game_Structure[Style Name],Game_Structure[Ticket Value],,,)</f>
        <v>1</v>
      </c>
      <c r="G83" s="11">
        <f>_xlfn.XLOOKUP(Ticket_Forms[[#This Row],[Game Style]],Game_Structure[Style Name],Game_Structure[Revenue],,,)</f>
        <v>4000</v>
      </c>
      <c r="H83" s="11">
        <f>_xlfn.XLOOKUP(Ticket_Forms[[#This Row],[Game Style]],Game_Structure[Style Name],Game_Structure[Profit],,,)</f>
        <v>998</v>
      </c>
      <c r="I83" s="11">
        <f>_xlfn.XLOOKUP(Ticket_Forms[[#This Row],[Game Style]],Game_Structure[Style Name],Game_Structure[Prizes],,,)</f>
        <v>3002</v>
      </c>
      <c r="J83" s="11">
        <f>_xlfn.XLOOKUP(Ticket_Forms[[#This Row],[Game Style]],Game_Structure[Style Name],Game_Structure[Last Sale],,,)</f>
        <v>0</v>
      </c>
      <c r="K83" s="11">
        <f>_xlfn.XLOOKUP(Ticket_Forms[[#This Row],[Game Style]],Game_Structure[Style Name],Game_Structure[Location Rent],,,)</f>
        <v>240</v>
      </c>
    </row>
    <row r="84" spans="1:11" x14ac:dyDescent="0.35">
      <c r="A84" s="3">
        <v>82</v>
      </c>
      <c r="B84" s="3" t="s">
        <v>459</v>
      </c>
      <c r="C84" s="3" t="s">
        <v>600</v>
      </c>
      <c r="D84" s="3" t="s">
        <v>363</v>
      </c>
      <c r="E84" s="9">
        <f>_xlfn.XLOOKUP(Ticket_Forms[[#This Row],[Game Style]],Game_Structure[Style Name],Game_Structure[Ticket Count],,,)</f>
        <v>4000</v>
      </c>
      <c r="F84" s="11">
        <f>_xlfn.XLOOKUP(Ticket_Forms[[#This Row],[Game Style]],Game_Structure[Style Name],Game_Structure[Ticket Value],,,)</f>
        <v>1</v>
      </c>
      <c r="G84" s="11">
        <f>_xlfn.XLOOKUP(Ticket_Forms[[#This Row],[Game Style]],Game_Structure[Style Name],Game_Structure[Revenue],,,)</f>
        <v>4000</v>
      </c>
      <c r="H84" s="11">
        <f>_xlfn.XLOOKUP(Ticket_Forms[[#This Row],[Game Style]],Game_Structure[Style Name],Game_Structure[Profit],,,)</f>
        <v>998</v>
      </c>
      <c r="I84" s="11">
        <f>_xlfn.XLOOKUP(Ticket_Forms[[#This Row],[Game Style]],Game_Structure[Style Name],Game_Structure[Prizes],,,)</f>
        <v>3002</v>
      </c>
      <c r="J84" s="11">
        <f>_xlfn.XLOOKUP(Ticket_Forms[[#This Row],[Game Style]],Game_Structure[Style Name],Game_Structure[Last Sale],,,)</f>
        <v>0</v>
      </c>
      <c r="K84" s="11">
        <f>_xlfn.XLOOKUP(Ticket_Forms[[#This Row],[Game Style]],Game_Structure[Style Name],Game_Structure[Location Rent],,,)</f>
        <v>240</v>
      </c>
    </row>
    <row r="85" spans="1:11" x14ac:dyDescent="0.35">
      <c r="A85" s="3">
        <v>83</v>
      </c>
      <c r="B85" s="3" t="s">
        <v>461</v>
      </c>
      <c r="C85" s="3" t="s">
        <v>601</v>
      </c>
      <c r="D85" s="3" t="s">
        <v>363</v>
      </c>
      <c r="E85" s="9">
        <f>_xlfn.XLOOKUP(Ticket_Forms[[#This Row],[Game Style]],Game_Structure[Style Name],Game_Structure[Ticket Count],,,)</f>
        <v>4000</v>
      </c>
      <c r="F85" s="11">
        <f>_xlfn.XLOOKUP(Ticket_Forms[[#This Row],[Game Style]],Game_Structure[Style Name],Game_Structure[Ticket Value],,,)</f>
        <v>1</v>
      </c>
      <c r="G85" s="11">
        <f>_xlfn.XLOOKUP(Ticket_Forms[[#This Row],[Game Style]],Game_Structure[Style Name],Game_Structure[Revenue],,,)</f>
        <v>4000</v>
      </c>
      <c r="H85" s="11">
        <f>_xlfn.XLOOKUP(Ticket_Forms[[#This Row],[Game Style]],Game_Structure[Style Name],Game_Structure[Profit],,,)</f>
        <v>998</v>
      </c>
      <c r="I85" s="11">
        <f>_xlfn.XLOOKUP(Ticket_Forms[[#This Row],[Game Style]],Game_Structure[Style Name],Game_Structure[Prizes],,,)</f>
        <v>3002</v>
      </c>
      <c r="J85" s="11">
        <f>_xlfn.XLOOKUP(Ticket_Forms[[#This Row],[Game Style]],Game_Structure[Style Name],Game_Structure[Last Sale],,,)</f>
        <v>0</v>
      </c>
      <c r="K85" s="11">
        <f>_xlfn.XLOOKUP(Ticket_Forms[[#This Row],[Game Style]],Game_Structure[Style Name],Game_Structure[Location Rent],,,)</f>
        <v>240</v>
      </c>
    </row>
    <row r="86" spans="1:11" x14ac:dyDescent="0.35">
      <c r="A86" s="3">
        <v>84</v>
      </c>
      <c r="B86" s="3" t="s">
        <v>462</v>
      </c>
      <c r="C86" s="3" t="s">
        <v>602</v>
      </c>
      <c r="D86" s="3" t="s">
        <v>363</v>
      </c>
      <c r="E86" s="9">
        <f>_xlfn.XLOOKUP(Ticket_Forms[[#This Row],[Game Style]],Game_Structure[Style Name],Game_Structure[Ticket Count],,,)</f>
        <v>4000</v>
      </c>
      <c r="F86" s="11">
        <f>_xlfn.XLOOKUP(Ticket_Forms[[#This Row],[Game Style]],Game_Structure[Style Name],Game_Structure[Ticket Value],,,)</f>
        <v>1</v>
      </c>
      <c r="G86" s="11">
        <f>_xlfn.XLOOKUP(Ticket_Forms[[#This Row],[Game Style]],Game_Structure[Style Name],Game_Structure[Revenue],,,)</f>
        <v>4000</v>
      </c>
      <c r="H86" s="11">
        <f>_xlfn.XLOOKUP(Ticket_Forms[[#This Row],[Game Style]],Game_Structure[Style Name],Game_Structure[Profit],,,)</f>
        <v>998</v>
      </c>
      <c r="I86" s="11">
        <f>_xlfn.XLOOKUP(Ticket_Forms[[#This Row],[Game Style]],Game_Structure[Style Name],Game_Structure[Prizes],,,)</f>
        <v>3002</v>
      </c>
      <c r="J86" s="11">
        <f>_xlfn.XLOOKUP(Ticket_Forms[[#This Row],[Game Style]],Game_Structure[Style Name],Game_Structure[Last Sale],,,)</f>
        <v>0</v>
      </c>
      <c r="K86" s="11">
        <f>_xlfn.XLOOKUP(Ticket_Forms[[#This Row],[Game Style]],Game_Structure[Style Name],Game_Structure[Location Rent],,,)</f>
        <v>240</v>
      </c>
    </row>
    <row r="87" spans="1:11" x14ac:dyDescent="0.35">
      <c r="A87" s="3">
        <v>85</v>
      </c>
      <c r="B87" s="3" t="s">
        <v>463</v>
      </c>
      <c r="C87" s="3" t="s">
        <v>603</v>
      </c>
      <c r="D87" s="3" t="s">
        <v>363</v>
      </c>
      <c r="E87" s="9">
        <f>_xlfn.XLOOKUP(Ticket_Forms[[#This Row],[Game Style]],Game_Structure[Style Name],Game_Structure[Ticket Count],,,)</f>
        <v>4000</v>
      </c>
      <c r="F87" s="11">
        <f>_xlfn.XLOOKUP(Ticket_Forms[[#This Row],[Game Style]],Game_Structure[Style Name],Game_Structure[Ticket Value],,,)</f>
        <v>1</v>
      </c>
      <c r="G87" s="11">
        <f>_xlfn.XLOOKUP(Ticket_Forms[[#This Row],[Game Style]],Game_Structure[Style Name],Game_Structure[Revenue],,,)</f>
        <v>4000</v>
      </c>
      <c r="H87" s="11">
        <f>_xlfn.XLOOKUP(Ticket_Forms[[#This Row],[Game Style]],Game_Structure[Style Name],Game_Structure[Profit],,,)</f>
        <v>998</v>
      </c>
      <c r="I87" s="11">
        <f>_xlfn.XLOOKUP(Ticket_Forms[[#This Row],[Game Style]],Game_Structure[Style Name],Game_Structure[Prizes],,,)</f>
        <v>3002</v>
      </c>
      <c r="J87" s="11">
        <f>_xlfn.XLOOKUP(Ticket_Forms[[#This Row],[Game Style]],Game_Structure[Style Name],Game_Structure[Last Sale],,,)</f>
        <v>0</v>
      </c>
      <c r="K87" s="11">
        <f>_xlfn.XLOOKUP(Ticket_Forms[[#This Row],[Game Style]],Game_Structure[Style Name],Game_Structure[Location Rent],,,)</f>
        <v>240</v>
      </c>
    </row>
    <row r="88" spans="1:11" hidden="1" x14ac:dyDescent="0.35">
      <c r="A88" s="3">
        <v>86</v>
      </c>
      <c r="B88" s="3" t="s">
        <v>464</v>
      </c>
      <c r="C88" s="3" t="s">
        <v>604</v>
      </c>
      <c r="D88" s="3" t="s">
        <v>365</v>
      </c>
      <c r="E88" s="9">
        <f>_xlfn.XLOOKUP(Ticket_Forms[[#This Row],[Game Style]],Game_Structure[Style Name],Game_Structure[Ticket Count],,,)</f>
        <v>6320</v>
      </c>
      <c r="F88" s="11">
        <f>_xlfn.XLOOKUP(Ticket_Forms[[#This Row],[Game Style]],Game_Structure[Style Name],Game_Structure[Ticket Value],,,)</f>
        <v>1</v>
      </c>
      <c r="G88" s="11">
        <f>_xlfn.XLOOKUP(Ticket_Forms[[#This Row],[Game Style]],Game_Structure[Style Name],Game_Structure[Revenue],,,)</f>
        <v>6320</v>
      </c>
      <c r="H88" s="11">
        <f>_xlfn.XLOOKUP(Ticket_Forms[[#This Row],[Game Style]],Game_Structure[Style Name],Game_Structure[Profit],,,)</f>
        <v>1575</v>
      </c>
      <c r="I88" s="11">
        <f>_xlfn.XLOOKUP(Ticket_Forms[[#This Row],[Game Style]],Game_Structure[Style Name],Game_Structure[Prizes],,,)</f>
        <v>4745</v>
      </c>
      <c r="J88" s="11">
        <f>_xlfn.XLOOKUP(Ticket_Forms[[#This Row],[Game Style]],Game_Structure[Style Name],Game_Structure[Last Sale],,,)</f>
        <v>599</v>
      </c>
      <c r="K88" s="11">
        <f>_xlfn.XLOOKUP(Ticket_Forms[[#This Row],[Game Style]],Game_Structure[Style Name],Game_Structure[Location Rent],,,)</f>
        <v>379</v>
      </c>
    </row>
    <row r="89" spans="1:11" hidden="1" x14ac:dyDescent="0.35">
      <c r="A89" s="3">
        <v>87</v>
      </c>
      <c r="B89" s="3" t="s">
        <v>470</v>
      </c>
      <c r="C89" s="3" t="s">
        <v>605</v>
      </c>
      <c r="D89" s="3" t="s">
        <v>365</v>
      </c>
      <c r="E89" s="9">
        <f>_xlfn.XLOOKUP(Ticket_Forms[[#This Row],[Game Style]],Game_Structure[Style Name],Game_Structure[Ticket Count],,,)</f>
        <v>6320</v>
      </c>
      <c r="F89" s="11">
        <f>_xlfn.XLOOKUP(Ticket_Forms[[#This Row],[Game Style]],Game_Structure[Style Name],Game_Structure[Ticket Value],,,)</f>
        <v>1</v>
      </c>
      <c r="G89" s="11">
        <f>_xlfn.XLOOKUP(Ticket_Forms[[#This Row],[Game Style]],Game_Structure[Style Name],Game_Structure[Revenue],,,)</f>
        <v>6320</v>
      </c>
      <c r="H89" s="11">
        <f>_xlfn.XLOOKUP(Ticket_Forms[[#This Row],[Game Style]],Game_Structure[Style Name],Game_Structure[Profit],,,)</f>
        <v>1575</v>
      </c>
      <c r="I89" s="11">
        <f>_xlfn.XLOOKUP(Ticket_Forms[[#This Row],[Game Style]],Game_Structure[Style Name],Game_Structure[Prizes],,,)</f>
        <v>4745</v>
      </c>
      <c r="J89" s="11">
        <f>_xlfn.XLOOKUP(Ticket_Forms[[#This Row],[Game Style]],Game_Structure[Style Name],Game_Structure[Last Sale],,,)</f>
        <v>599</v>
      </c>
      <c r="K89" s="11">
        <f>_xlfn.XLOOKUP(Ticket_Forms[[#This Row],[Game Style]],Game_Structure[Style Name],Game_Structure[Location Rent],,,)</f>
        <v>379</v>
      </c>
    </row>
    <row r="90" spans="1:11" hidden="1" x14ac:dyDescent="0.35">
      <c r="A90" s="3">
        <v>88</v>
      </c>
      <c r="B90" s="3" t="s">
        <v>480</v>
      </c>
      <c r="C90" s="3" t="s">
        <v>606</v>
      </c>
      <c r="D90" s="3" t="s">
        <v>365</v>
      </c>
      <c r="E90" s="9">
        <f>_xlfn.XLOOKUP(Ticket_Forms[[#This Row],[Game Style]],Game_Structure[Style Name],Game_Structure[Ticket Count],,,)</f>
        <v>6320</v>
      </c>
      <c r="F90" s="11">
        <f>_xlfn.XLOOKUP(Ticket_Forms[[#This Row],[Game Style]],Game_Structure[Style Name],Game_Structure[Ticket Value],,,)</f>
        <v>1</v>
      </c>
      <c r="G90" s="11">
        <f>_xlfn.XLOOKUP(Ticket_Forms[[#This Row],[Game Style]],Game_Structure[Style Name],Game_Structure[Revenue],,,)</f>
        <v>6320</v>
      </c>
      <c r="H90" s="11">
        <f>_xlfn.XLOOKUP(Ticket_Forms[[#This Row],[Game Style]],Game_Structure[Style Name],Game_Structure[Profit],,,)</f>
        <v>1575</v>
      </c>
      <c r="I90" s="11">
        <f>_xlfn.XLOOKUP(Ticket_Forms[[#This Row],[Game Style]],Game_Structure[Style Name],Game_Structure[Prizes],,,)</f>
        <v>4745</v>
      </c>
      <c r="J90" s="11">
        <f>_xlfn.XLOOKUP(Ticket_Forms[[#This Row],[Game Style]],Game_Structure[Style Name],Game_Structure[Last Sale],,,)</f>
        <v>599</v>
      </c>
      <c r="K90" s="11">
        <f>_xlfn.XLOOKUP(Ticket_Forms[[#This Row],[Game Style]],Game_Structure[Style Name],Game_Structure[Location Rent],,,)</f>
        <v>379</v>
      </c>
    </row>
    <row r="91" spans="1:11" hidden="1" x14ac:dyDescent="0.35">
      <c r="A91" s="3">
        <v>89</v>
      </c>
      <c r="B91" s="3" t="s">
        <v>472</v>
      </c>
      <c r="C91" s="3" t="s">
        <v>607</v>
      </c>
      <c r="D91" s="3" t="s">
        <v>365</v>
      </c>
      <c r="E91" s="9">
        <f>_xlfn.XLOOKUP(Ticket_Forms[[#This Row],[Game Style]],Game_Structure[Style Name],Game_Structure[Ticket Count],,,)</f>
        <v>6320</v>
      </c>
      <c r="F91" s="11">
        <f>_xlfn.XLOOKUP(Ticket_Forms[[#This Row],[Game Style]],Game_Structure[Style Name],Game_Structure[Ticket Value],,,)</f>
        <v>1</v>
      </c>
      <c r="G91" s="11">
        <f>_xlfn.XLOOKUP(Ticket_Forms[[#This Row],[Game Style]],Game_Structure[Style Name],Game_Structure[Revenue],,,)</f>
        <v>6320</v>
      </c>
      <c r="H91" s="11">
        <f>_xlfn.XLOOKUP(Ticket_Forms[[#This Row],[Game Style]],Game_Structure[Style Name],Game_Structure[Profit],,,)</f>
        <v>1575</v>
      </c>
      <c r="I91" s="11">
        <f>_xlfn.XLOOKUP(Ticket_Forms[[#This Row],[Game Style]],Game_Structure[Style Name],Game_Structure[Prizes],,,)</f>
        <v>4745</v>
      </c>
      <c r="J91" s="11">
        <f>_xlfn.XLOOKUP(Ticket_Forms[[#This Row],[Game Style]],Game_Structure[Style Name],Game_Structure[Last Sale],,,)</f>
        <v>599</v>
      </c>
      <c r="K91" s="11">
        <f>_xlfn.XLOOKUP(Ticket_Forms[[#This Row],[Game Style]],Game_Structure[Style Name],Game_Structure[Location Rent],,,)</f>
        <v>379</v>
      </c>
    </row>
    <row r="92" spans="1:11" hidden="1" x14ac:dyDescent="0.35">
      <c r="A92" s="3">
        <v>90</v>
      </c>
      <c r="B92" s="3" t="s">
        <v>465</v>
      </c>
      <c r="C92" s="3" t="s">
        <v>608</v>
      </c>
      <c r="D92" s="3" t="s">
        <v>365</v>
      </c>
      <c r="E92" s="9">
        <f>_xlfn.XLOOKUP(Ticket_Forms[[#This Row],[Game Style]],Game_Structure[Style Name],Game_Structure[Ticket Count],,,)</f>
        <v>6320</v>
      </c>
      <c r="F92" s="11">
        <f>_xlfn.XLOOKUP(Ticket_Forms[[#This Row],[Game Style]],Game_Structure[Style Name],Game_Structure[Ticket Value],,,)</f>
        <v>1</v>
      </c>
      <c r="G92" s="11">
        <f>_xlfn.XLOOKUP(Ticket_Forms[[#This Row],[Game Style]],Game_Structure[Style Name],Game_Structure[Revenue],,,)</f>
        <v>6320</v>
      </c>
      <c r="H92" s="11">
        <f>_xlfn.XLOOKUP(Ticket_Forms[[#This Row],[Game Style]],Game_Structure[Style Name],Game_Structure[Profit],,,)</f>
        <v>1575</v>
      </c>
      <c r="I92" s="11">
        <f>_xlfn.XLOOKUP(Ticket_Forms[[#This Row],[Game Style]],Game_Structure[Style Name],Game_Structure[Prizes],,,)</f>
        <v>4745</v>
      </c>
      <c r="J92" s="11">
        <f>_xlfn.XLOOKUP(Ticket_Forms[[#This Row],[Game Style]],Game_Structure[Style Name],Game_Structure[Last Sale],,,)</f>
        <v>599</v>
      </c>
      <c r="K92" s="11">
        <f>_xlfn.XLOOKUP(Ticket_Forms[[#This Row],[Game Style]],Game_Structure[Style Name],Game_Structure[Location Rent],,,)</f>
        <v>379</v>
      </c>
    </row>
    <row r="93" spans="1:11" x14ac:dyDescent="0.35">
      <c r="A93" s="3">
        <v>91</v>
      </c>
      <c r="B93" s="3" t="s">
        <v>473</v>
      </c>
      <c r="C93" s="3" t="s">
        <v>604</v>
      </c>
      <c r="D93" s="3" t="s">
        <v>363</v>
      </c>
      <c r="E93" s="9">
        <f>_xlfn.XLOOKUP(Ticket_Forms[[#This Row],[Game Style]],Game_Structure[Style Name],Game_Structure[Ticket Count],,,)</f>
        <v>4000</v>
      </c>
      <c r="F93" s="11">
        <f>_xlfn.XLOOKUP(Ticket_Forms[[#This Row],[Game Style]],Game_Structure[Style Name],Game_Structure[Ticket Value],,,)</f>
        <v>1</v>
      </c>
      <c r="G93" s="11">
        <f>_xlfn.XLOOKUP(Ticket_Forms[[#This Row],[Game Style]],Game_Structure[Style Name],Game_Structure[Revenue],,,)</f>
        <v>4000</v>
      </c>
      <c r="H93" s="11">
        <f>_xlfn.XLOOKUP(Ticket_Forms[[#This Row],[Game Style]],Game_Structure[Style Name],Game_Structure[Profit],,,)</f>
        <v>998</v>
      </c>
      <c r="I93" s="11">
        <f>_xlfn.XLOOKUP(Ticket_Forms[[#This Row],[Game Style]],Game_Structure[Style Name],Game_Structure[Prizes],,,)</f>
        <v>3002</v>
      </c>
      <c r="J93" s="11">
        <f>_xlfn.XLOOKUP(Ticket_Forms[[#This Row],[Game Style]],Game_Structure[Style Name],Game_Structure[Last Sale],,,)</f>
        <v>0</v>
      </c>
      <c r="K93" s="11">
        <f>_xlfn.XLOOKUP(Ticket_Forms[[#This Row],[Game Style]],Game_Structure[Style Name],Game_Structure[Location Rent],,,)</f>
        <v>240</v>
      </c>
    </row>
    <row r="94" spans="1:11" x14ac:dyDescent="0.35">
      <c r="A94" s="3">
        <v>92</v>
      </c>
      <c r="B94" s="3" t="s">
        <v>475</v>
      </c>
      <c r="C94" s="3" t="s">
        <v>605</v>
      </c>
      <c r="D94" s="3" t="s">
        <v>363</v>
      </c>
      <c r="E94" s="9">
        <f>_xlfn.XLOOKUP(Ticket_Forms[[#This Row],[Game Style]],Game_Structure[Style Name],Game_Structure[Ticket Count],,,)</f>
        <v>4000</v>
      </c>
      <c r="F94" s="11">
        <f>_xlfn.XLOOKUP(Ticket_Forms[[#This Row],[Game Style]],Game_Structure[Style Name],Game_Structure[Ticket Value],,,)</f>
        <v>1</v>
      </c>
      <c r="G94" s="11">
        <f>_xlfn.XLOOKUP(Ticket_Forms[[#This Row],[Game Style]],Game_Structure[Style Name],Game_Structure[Revenue],,,)</f>
        <v>4000</v>
      </c>
      <c r="H94" s="11">
        <f>_xlfn.XLOOKUP(Ticket_Forms[[#This Row],[Game Style]],Game_Structure[Style Name],Game_Structure[Profit],,,)</f>
        <v>998</v>
      </c>
      <c r="I94" s="11">
        <f>_xlfn.XLOOKUP(Ticket_Forms[[#This Row],[Game Style]],Game_Structure[Style Name],Game_Structure[Prizes],,,)</f>
        <v>3002</v>
      </c>
      <c r="J94" s="11">
        <f>_xlfn.XLOOKUP(Ticket_Forms[[#This Row],[Game Style]],Game_Structure[Style Name],Game_Structure[Last Sale],,,)</f>
        <v>0</v>
      </c>
      <c r="K94" s="11">
        <f>_xlfn.XLOOKUP(Ticket_Forms[[#This Row],[Game Style]],Game_Structure[Style Name],Game_Structure[Location Rent],,,)</f>
        <v>240</v>
      </c>
    </row>
    <row r="95" spans="1:11" x14ac:dyDescent="0.35">
      <c r="A95" s="3">
        <v>93</v>
      </c>
      <c r="B95" s="3" t="s">
        <v>474</v>
      </c>
      <c r="C95" s="3" t="s">
        <v>606</v>
      </c>
      <c r="D95" s="3" t="s">
        <v>363</v>
      </c>
      <c r="E95" s="9">
        <f>_xlfn.XLOOKUP(Ticket_Forms[[#This Row],[Game Style]],Game_Structure[Style Name],Game_Structure[Ticket Count],,,)</f>
        <v>4000</v>
      </c>
      <c r="F95" s="11">
        <f>_xlfn.XLOOKUP(Ticket_Forms[[#This Row],[Game Style]],Game_Structure[Style Name],Game_Structure[Ticket Value],,,)</f>
        <v>1</v>
      </c>
      <c r="G95" s="11">
        <f>_xlfn.XLOOKUP(Ticket_Forms[[#This Row],[Game Style]],Game_Structure[Style Name],Game_Structure[Revenue],,,)</f>
        <v>4000</v>
      </c>
      <c r="H95" s="11">
        <f>_xlfn.XLOOKUP(Ticket_Forms[[#This Row],[Game Style]],Game_Structure[Style Name],Game_Structure[Profit],,,)</f>
        <v>998</v>
      </c>
      <c r="I95" s="11">
        <f>_xlfn.XLOOKUP(Ticket_Forms[[#This Row],[Game Style]],Game_Structure[Style Name],Game_Structure[Prizes],,,)</f>
        <v>3002</v>
      </c>
      <c r="J95" s="11">
        <f>_xlfn.XLOOKUP(Ticket_Forms[[#This Row],[Game Style]],Game_Structure[Style Name],Game_Structure[Last Sale],,,)</f>
        <v>0</v>
      </c>
      <c r="K95" s="11">
        <f>_xlfn.XLOOKUP(Ticket_Forms[[#This Row],[Game Style]],Game_Structure[Style Name],Game_Structure[Location Rent],,,)</f>
        <v>240</v>
      </c>
    </row>
    <row r="96" spans="1:11" x14ac:dyDescent="0.35">
      <c r="A96" s="3">
        <v>94</v>
      </c>
      <c r="B96" s="3" t="s">
        <v>478</v>
      </c>
      <c r="C96" s="3" t="s">
        <v>607</v>
      </c>
      <c r="D96" s="3" t="s">
        <v>363</v>
      </c>
      <c r="E96" s="9">
        <f>_xlfn.XLOOKUP(Ticket_Forms[[#This Row],[Game Style]],Game_Structure[Style Name],Game_Structure[Ticket Count],,,)</f>
        <v>4000</v>
      </c>
      <c r="F96" s="11">
        <f>_xlfn.XLOOKUP(Ticket_Forms[[#This Row],[Game Style]],Game_Structure[Style Name],Game_Structure[Ticket Value],,,)</f>
        <v>1</v>
      </c>
      <c r="G96" s="11">
        <f>_xlfn.XLOOKUP(Ticket_Forms[[#This Row],[Game Style]],Game_Structure[Style Name],Game_Structure[Revenue],,,)</f>
        <v>4000</v>
      </c>
      <c r="H96" s="11">
        <f>_xlfn.XLOOKUP(Ticket_Forms[[#This Row],[Game Style]],Game_Structure[Style Name],Game_Structure[Profit],,,)</f>
        <v>998</v>
      </c>
      <c r="I96" s="11">
        <f>_xlfn.XLOOKUP(Ticket_Forms[[#This Row],[Game Style]],Game_Structure[Style Name],Game_Structure[Prizes],,,)</f>
        <v>3002</v>
      </c>
      <c r="J96" s="11">
        <f>_xlfn.XLOOKUP(Ticket_Forms[[#This Row],[Game Style]],Game_Structure[Style Name],Game_Structure[Last Sale],,,)</f>
        <v>0</v>
      </c>
      <c r="K96" s="11">
        <f>_xlfn.XLOOKUP(Ticket_Forms[[#This Row],[Game Style]],Game_Structure[Style Name],Game_Structure[Location Rent],,,)</f>
        <v>240</v>
      </c>
    </row>
    <row r="97" spans="1:11" hidden="1" x14ac:dyDescent="0.35">
      <c r="A97" s="3">
        <v>95</v>
      </c>
      <c r="B97" s="3" t="s">
        <v>468</v>
      </c>
      <c r="C97" s="3" t="s">
        <v>609</v>
      </c>
      <c r="D97" s="3" t="s">
        <v>364</v>
      </c>
      <c r="E97" s="9">
        <f>_xlfn.XLOOKUP(Ticket_Forms[[#This Row],[Game Style]],Game_Structure[Style Name],Game_Structure[Ticket Count],,,)</f>
        <v>4000</v>
      </c>
      <c r="F97" s="11">
        <f>_xlfn.XLOOKUP(Ticket_Forms[[#This Row],[Game Style]],Game_Structure[Style Name],Game_Structure[Ticket Value],,,)</f>
        <v>1</v>
      </c>
      <c r="G97" s="11">
        <f>_xlfn.XLOOKUP(Ticket_Forms[[#This Row],[Game Style]],Game_Structure[Style Name],Game_Structure[Revenue],,,)</f>
        <v>4000</v>
      </c>
      <c r="H97" s="11">
        <f>_xlfn.XLOOKUP(Ticket_Forms[[#This Row],[Game Style]],Game_Structure[Style Name],Game_Structure[Profit],,,)</f>
        <v>1000</v>
      </c>
      <c r="I97" s="11">
        <f>_xlfn.XLOOKUP(Ticket_Forms[[#This Row],[Game Style]],Game_Structure[Style Name],Game_Structure[Prizes],,,)</f>
        <v>3000</v>
      </c>
      <c r="J97" s="11">
        <f>_xlfn.XLOOKUP(Ticket_Forms[[#This Row],[Game Style]],Game_Structure[Style Name],Game_Structure[Last Sale],,,)</f>
        <v>0</v>
      </c>
      <c r="K97" s="11">
        <f>_xlfn.XLOOKUP(Ticket_Forms[[#This Row],[Game Style]],Game_Structure[Style Name],Game_Structure[Location Rent],,,)</f>
        <v>240</v>
      </c>
    </row>
    <row r="98" spans="1:11" hidden="1" x14ac:dyDescent="0.35">
      <c r="A98" s="3">
        <v>96</v>
      </c>
      <c r="B98" s="3" t="s">
        <v>537</v>
      </c>
      <c r="C98" s="3" t="s">
        <v>649</v>
      </c>
      <c r="D98" s="3" t="s">
        <v>365</v>
      </c>
      <c r="E98" s="9">
        <f>_xlfn.XLOOKUP(Ticket_Forms[[#This Row],[Game Style]],Game_Structure[Style Name],Game_Structure[Ticket Count],,,)</f>
        <v>6320</v>
      </c>
      <c r="F98" s="11">
        <f>_xlfn.XLOOKUP(Ticket_Forms[[#This Row],[Game Style]],Game_Structure[Style Name],Game_Structure[Ticket Value],,,)</f>
        <v>1</v>
      </c>
      <c r="G98" s="11">
        <f>_xlfn.XLOOKUP(Ticket_Forms[[#This Row],[Game Style]],Game_Structure[Style Name],Game_Structure[Revenue],,,)</f>
        <v>6320</v>
      </c>
      <c r="H98" s="11">
        <f>_xlfn.XLOOKUP(Ticket_Forms[[#This Row],[Game Style]],Game_Structure[Style Name],Game_Structure[Profit],,,)</f>
        <v>1575</v>
      </c>
      <c r="I98" s="11">
        <f>_xlfn.XLOOKUP(Ticket_Forms[[#This Row],[Game Style]],Game_Structure[Style Name],Game_Structure[Prizes],,,)</f>
        <v>4745</v>
      </c>
      <c r="J98" s="11">
        <f>_xlfn.XLOOKUP(Ticket_Forms[[#This Row],[Game Style]],Game_Structure[Style Name],Game_Structure[Last Sale],,,)</f>
        <v>599</v>
      </c>
      <c r="K98" s="11">
        <f>_xlfn.XLOOKUP(Ticket_Forms[[#This Row],[Game Style]],Game_Structure[Style Name],Game_Structure[Location Rent],,,)</f>
        <v>379</v>
      </c>
    </row>
    <row r="99" spans="1:11" hidden="1" x14ac:dyDescent="0.35">
      <c r="A99" s="3">
        <v>97</v>
      </c>
      <c r="B99" s="3" t="s">
        <v>495</v>
      </c>
      <c r="C99" s="3" t="s">
        <v>610</v>
      </c>
      <c r="D99" s="3" t="s">
        <v>614</v>
      </c>
      <c r="E99" s="9">
        <f>_xlfn.XLOOKUP(Ticket_Forms[[#This Row],[Game Style]],Game_Structure[Style Name],Game_Structure[Ticket Count],,,)</f>
        <v>6640</v>
      </c>
      <c r="F99" s="11">
        <f>_xlfn.XLOOKUP(Ticket_Forms[[#This Row],[Game Style]],Game_Structure[Style Name],Game_Structure[Ticket Value],,,)</f>
        <v>1</v>
      </c>
      <c r="G99" s="11">
        <f>_xlfn.XLOOKUP(Ticket_Forms[[#This Row],[Game Style]],Game_Structure[Style Name],Game_Structure[Revenue],,,)</f>
        <v>6640</v>
      </c>
      <c r="H99" s="11">
        <f>_xlfn.XLOOKUP(Ticket_Forms[[#This Row],[Game Style]],Game_Structure[Style Name],Game_Structure[Profit],,,)</f>
        <v>1479</v>
      </c>
      <c r="I99" s="11">
        <f>_xlfn.XLOOKUP(Ticket_Forms[[#This Row],[Game Style]],Game_Structure[Style Name],Game_Structure[Prizes],,,)</f>
        <v>5161</v>
      </c>
      <c r="J99" s="11">
        <f>_xlfn.XLOOKUP(Ticket_Forms[[#This Row],[Game Style]],Game_Structure[Style Name],Game_Structure[Last Sale],,,)</f>
        <v>100</v>
      </c>
      <c r="K99" s="11">
        <f>_xlfn.XLOOKUP(Ticket_Forms[[#This Row],[Game Style]],Game_Structure[Style Name],Game_Structure[Location Rent],,,)</f>
        <v>398</v>
      </c>
    </row>
    <row r="100" spans="1:11" hidden="1" x14ac:dyDescent="0.35">
      <c r="A100" s="3">
        <v>98</v>
      </c>
      <c r="B100" s="3" t="s">
        <v>517</v>
      </c>
      <c r="C100" s="3" t="s">
        <v>611</v>
      </c>
      <c r="D100" s="3" t="s">
        <v>365</v>
      </c>
      <c r="E100" s="9">
        <f>_xlfn.XLOOKUP(Ticket_Forms[[#This Row],[Game Style]],Game_Structure[Style Name],Game_Structure[Ticket Count],,,)</f>
        <v>6320</v>
      </c>
      <c r="F100" s="11">
        <f>_xlfn.XLOOKUP(Ticket_Forms[[#This Row],[Game Style]],Game_Structure[Style Name],Game_Structure[Ticket Value],,,)</f>
        <v>1</v>
      </c>
      <c r="G100" s="11">
        <f>_xlfn.XLOOKUP(Ticket_Forms[[#This Row],[Game Style]],Game_Structure[Style Name],Game_Structure[Revenue],,,)</f>
        <v>6320</v>
      </c>
      <c r="H100" s="11">
        <f>_xlfn.XLOOKUP(Ticket_Forms[[#This Row],[Game Style]],Game_Structure[Style Name],Game_Structure[Profit],,,)</f>
        <v>1575</v>
      </c>
      <c r="I100" s="11">
        <f>_xlfn.XLOOKUP(Ticket_Forms[[#This Row],[Game Style]],Game_Structure[Style Name],Game_Structure[Prizes],,,)</f>
        <v>4745</v>
      </c>
      <c r="J100" s="11">
        <f>_xlfn.XLOOKUP(Ticket_Forms[[#This Row],[Game Style]],Game_Structure[Style Name],Game_Structure[Last Sale],,,)</f>
        <v>599</v>
      </c>
      <c r="K100" s="11">
        <f>_xlfn.XLOOKUP(Ticket_Forms[[#This Row],[Game Style]],Game_Structure[Style Name],Game_Structure[Location Rent],,,)</f>
        <v>379</v>
      </c>
    </row>
    <row r="101" spans="1:11" hidden="1" x14ac:dyDescent="0.35">
      <c r="A101" s="3">
        <v>99</v>
      </c>
      <c r="B101" s="3" t="s">
        <v>492</v>
      </c>
      <c r="C101" s="3" t="s">
        <v>610</v>
      </c>
      <c r="D101" s="3" t="s">
        <v>365</v>
      </c>
      <c r="E101" s="9">
        <f>_xlfn.XLOOKUP(Ticket_Forms[[#This Row],[Game Style]],Game_Structure[Style Name],Game_Structure[Ticket Count],,,)</f>
        <v>6320</v>
      </c>
      <c r="F101" s="11">
        <f>_xlfn.XLOOKUP(Ticket_Forms[[#This Row],[Game Style]],Game_Structure[Style Name],Game_Structure[Ticket Value],,,)</f>
        <v>1</v>
      </c>
      <c r="G101" s="11">
        <f>_xlfn.XLOOKUP(Ticket_Forms[[#This Row],[Game Style]],Game_Structure[Style Name],Game_Structure[Revenue],,,)</f>
        <v>6320</v>
      </c>
      <c r="H101" s="11">
        <f>_xlfn.XLOOKUP(Ticket_Forms[[#This Row],[Game Style]],Game_Structure[Style Name],Game_Structure[Profit],,,)</f>
        <v>1575</v>
      </c>
      <c r="I101" s="11">
        <f>_xlfn.XLOOKUP(Ticket_Forms[[#This Row],[Game Style]],Game_Structure[Style Name],Game_Structure[Prizes],,,)</f>
        <v>4745</v>
      </c>
      <c r="J101" s="11">
        <f>_xlfn.XLOOKUP(Ticket_Forms[[#This Row],[Game Style]],Game_Structure[Style Name],Game_Structure[Last Sale],,,)</f>
        <v>599</v>
      </c>
      <c r="K101" s="11">
        <f>_xlfn.XLOOKUP(Ticket_Forms[[#This Row],[Game Style]],Game_Structure[Style Name],Game_Structure[Location Rent],,,)</f>
        <v>379</v>
      </c>
    </row>
    <row r="102" spans="1:11" hidden="1" x14ac:dyDescent="0.35">
      <c r="A102" s="3">
        <v>100</v>
      </c>
      <c r="B102" s="3" t="s">
        <v>486</v>
      </c>
      <c r="C102" s="3" t="s">
        <v>612</v>
      </c>
      <c r="D102" s="3" t="s">
        <v>364</v>
      </c>
      <c r="E102" s="9">
        <f>_xlfn.XLOOKUP(Ticket_Forms[[#This Row],[Game Style]],Game_Structure[Style Name],Game_Structure[Ticket Count],,,)</f>
        <v>4000</v>
      </c>
      <c r="F102" s="11">
        <f>_xlfn.XLOOKUP(Ticket_Forms[[#This Row],[Game Style]],Game_Structure[Style Name],Game_Structure[Ticket Value],,,)</f>
        <v>1</v>
      </c>
      <c r="G102" s="11">
        <f>_xlfn.XLOOKUP(Ticket_Forms[[#This Row],[Game Style]],Game_Structure[Style Name],Game_Structure[Revenue],,,)</f>
        <v>4000</v>
      </c>
      <c r="H102" s="11">
        <f>_xlfn.XLOOKUP(Ticket_Forms[[#This Row],[Game Style]],Game_Structure[Style Name],Game_Structure[Profit],,,)</f>
        <v>1000</v>
      </c>
      <c r="I102" s="11">
        <f>_xlfn.XLOOKUP(Ticket_Forms[[#This Row],[Game Style]],Game_Structure[Style Name],Game_Structure[Prizes],,,)</f>
        <v>3000</v>
      </c>
      <c r="J102" s="11">
        <f>_xlfn.XLOOKUP(Ticket_Forms[[#This Row],[Game Style]],Game_Structure[Style Name],Game_Structure[Last Sale],,,)</f>
        <v>0</v>
      </c>
      <c r="K102" s="11">
        <f>_xlfn.XLOOKUP(Ticket_Forms[[#This Row],[Game Style]],Game_Structure[Style Name],Game_Structure[Location Rent],,,)</f>
        <v>240</v>
      </c>
    </row>
    <row r="103" spans="1:11" hidden="1" x14ac:dyDescent="0.35">
      <c r="A103" s="3">
        <v>101</v>
      </c>
      <c r="B103" s="3" t="s">
        <v>511</v>
      </c>
      <c r="C103" s="3" t="s">
        <v>612</v>
      </c>
      <c r="D103" s="3" t="s">
        <v>365</v>
      </c>
      <c r="E103" s="9">
        <f>_xlfn.XLOOKUP(Ticket_Forms[[#This Row],[Game Style]],Game_Structure[Style Name],Game_Structure[Ticket Count],,,)</f>
        <v>6320</v>
      </c>
      <c r="F103" s="11">
        <f>_xlfn.XLOOKUP(Ticket_Forms[[#This Row],[Game Style]],Game_Structure[Style Name],Game_Structure[Ticket Value],,,)</f>
        <v>1</v>
      </c>
      <c r="G103" s="11">
        <f>_xlfn.XLOOKUP(Ticket_Forms[[#This Row],[Game Style]],Game_Structure[Style Name],Game_Structure[Revenue],,,)</f>
        <v>6320</v>
      </c>
      <c r="H103" s="11">
        <f>_xlfn.XLOOKUP(Ticket_Forms[[#This Row],[Game Style]],Game_Structure[Style Name],Game_Structure[Profit],,,)</f>
        <v>1575</v>
      </c>
      <c r="I103" s="11">
        <f>_xlfn.XLOOKUP(Ticket_Forms[[#This Row],[Game Style]],Game_Structure[Style Name],Game_Structure[Prizes],,,)</f>
        <v>4745</v>
      </c>
      <c r="J103" s="11">
        <f>_xlfn.XLOOKUP(Ticket_Forms[[#This Row],[Game Style]],Game_Structure[Style Name],Game_Structure[Last Sale],,,)</f>
        <v>599</v>
      </c>
      <c r="K103" s="11">
        <f>_xlfn.XLOOKUP(Ticket_Forms[[#This Row],[Game Style]],Game_Structure[Style Name],Game_Structure[Location Rent],,,)</f>
        <v>379</v>
      </c>
    </row>
    <row r="104" spans="1:11" hidden="1" x14ac:dyDescent="0.35">
      <c r="A104" s="3">
        <v>102</v>
      </c>
      <c r="B104" s="3" t="s">
        <v>534</v>
      </c>
      <c r="C104" s="3" t="s">
        <v>615</v>
      </c>
      <c r="D104" s="3" t="s">
        <v>364</v>
      </c>
      <c r="E104" s="9">
        <f>_xlfn.XLOOKUP(Ticket_Forms[[#This Row],[Game Style]],Game_Structure[Style Name],Game_Structure[Ticket Count],,,)</f>
        <v>4000</v>
      </c>
      <c r="F104" s="11">
        <f>_xlfn.XLOOKUP(Ticket_Forms[[#This Row],[Game Style]],Game_Structure[Style Name],Game_Structure[Ticket Value],,,)</f>
        <v>1</v>
      </c>
      <c r="G104" s="11">
        <f>_xlfn.XLOOKUP(Ticket_Forms[[#This Row],[Game Style]],Game_Structure[Style Name],Game_Structure[Revenue],,,)</f>
        <v>4000</v>
      </c>
      <c r="H104" s="11">
        <f>_xlfn.XLOOKUP(Ticket_Forms[[#This Row],[Game Style]],Game_Structure[Style Name],Game_Structure[Profit],,,)</f>
        <v>1000</v>
      </c>
      <c r="I104" s="11">
        <f>_xlfn.XLOOKUP(Ticket_Forms[[#This Row],[Game Style]],Game_Structure[Style Name],Game_Structure[Prizes],,,)</f>
        <v>3000</v>
      </c>
      <c r="J104" s="11">
        <f>_xlfn.XLOOKUP(Ticket_Forms[[#This Row],[Game Style]],Game_Structure[Style Name],Game_Structure[Last Sale],,,)</f>
        <v>0</v>
      </c>
      <c r="K104" s="11">
        <f>_xlfn.XLOOKUP(Ticket_Forms[[#This Row],[Game Style]],Game_Structure[Style Name],Game_Structure[Location Rent],,,)</f>
        <v>240</v>
      </c>
    </row>
    <row r="105" spans="1:11" hidden="1" x14ac:dyDescent="0.35">
      <c r="A105" s="3">
        <v>103</v>
      </c>
      <c r="B105" s="3" t="s">
        <v>512</v>
      </c>
      <c r="C105" s="3" t="s">
        <v>615</v>
      </c>
      <c r="D105" s="3" t="s">
        <v>365</v>
      </c>
      <c r="E105" s="9">
        <f>_xlfn.XLOOKUP(Ticket_Forms[[#This Row],[Game Style]],Game_Structure[Style Name],Game_Structure[Ticket Count],,,)</f>
        <v>6320</v>
      </c>
      <c r="F105" s="11">
        <f>_xlfn.XLOOKUP(Ticket_Forms[[#This Row],[Game Style]],Game_Structure[Style Name],Game_Structure[Ticket Value],,,)</f>
        <v>1</v>
      </c>
      <c r="G105" s="11">
        <f>_xlfn.XLOOKUP(Ticket_Forms[[#This Row],[Game Style]],Game_Structure[Style Name],Game_Structure[Revenue],,,)</f>
        <v>6320</v>
      </c>
      <c r="H105" s="11">
        <f>_xlfn.XLOOKUP(Ticket_Forms[[#This Row],[Game Style]],Game_Structure[Style Name],Game_Structure[Profit],,,)</f>
        <v>1575</v>
      </c>
      <c r="I105" s="11">
        <f>_xlfn.XLOOKUP(Ticket_Forms[[#This Row],[Game Style]],Game_Structure[Style Name],Game_Structure[Prizes],,,)</f>
        <v>4745</v>
      </c>
      <c r="J105" s="11">
        <f>_xlfn.XLOOKUP(Ticket_Forms[[#This Row],[Game Style]],Game_Structure[Style Name],Game_Structure[Last Sale],,,)</f>
        <v>599</v>
      </c>
      <c r="K105" s="11">
        <f>_xlfn.XLOOKUP(Ticket_Forms[[#This Row],[Game Style]],Game_Structure[Style Name],Game_Structure[Location Rent],,,)</f>
        <v>379</v>
      </c>
    </row>
    <row r="106" spans="1:11" hidden="1" x14ac:dyDescent="0.35">
      <c r="A106" s="3">
        <v>104</v>
      </c>
      <c r="B106" s="3" t="s">
        <v>481</v>
      </c>
      <c r="C106" s="3" t="s">
        <v>616</v>
      </c>
      <c r="D106" s="3" t="s">
        <v>364</v>
      </c>
      <c r="E106" s="9">
        <f>_xlfn.XLOOKUP(Ticket_Forms[[#This Row],[Game Style]],Game_Structure[Style Name],Game_Structure[Ticket Count],,,)</f>
        <v>4000</v>
      </c>
      <c r="F106" s="11">
        <f>_xlfn.XLOOKUP(Ticket_Forms[[#This Row],[Game Style]],Game_Structure[Style Name],Game_Structure[Ticket Value],,,)</f>
        <v>1</v>
      </c>
      <c r="G106" s="11">
        <f>_xlfn.XLOOKUP(Ticket_Forms[[#This Row],[Game Style]],Game_Structure[Style Name],Game_Structure[Revenue],,,)</f>
        <v>4000</v>
      </c>
      <c r="H106" s="11">
        <f>_xlfn.XLOOKUP(Ticket_Forms[[#This Row],[Game Style]],Game_Structure[Style Name],Game_Structure[Profit],,,)</f>
        <v>1000</v>
      </c>
      <c r="I106" s="11">
        <f>_xlfn.XLOOKUP(Ticket_Forms[[#This Row],[Game Style]],Game_Structure[Style Name],Game_Structure[Prizes],,,)</f>
        <v>3000</v>
      </c>
      <c r="J106" s="11">
        <f>_xlfn.XLOOKUP(Ticket_Forms[[#This Row],[Game Style]],Game_Structure[Style Name],Game_Structure[Last Sale],,,)</f>
        <v>0</v>
      </c>
      <c r="K106" s="11">
        <f>_xlfn.XLOOKUP(Ticket_Forms[[#This Row],[Game Style]],Game_Structure[Style Name],Game_Structure[Location Rent],,,)</f>
        <v>240</v>
      </c>
    </row>
    <row r="107" spans="1:11" hidden="1" x14ac:dyDescent="0.35">
      <c r="A107" s="3">
        <v>105</v>
      </c>
      <c r="B107" s="3" t="s">
        <v>510</v>
      </c>
      <c r="C107" s="3" t="s">
        <v>616</v>
      </c>
      <c r="D107" s="3" t="s">
        <v>365</v>
      </c>
      <c r="E107" s="9">
        <f>_xlfn.XLOOKUP(Ticket_Forms[[#This Row],[Game Style]],Game_Structure[Style Name],Game_Structure[Ticket Count],,,)</f>
        <v>6320</v>
      </c>
      <c r="F107" s="11">
        <f>_xlfn.XLOOKUP(Ticket_Forms[[#This Row],[Game Style]],Game_Structure[Style Name],Game_Structure[Ticket Value],,,)</f>
        <v>1</v>
      </c>
      <c r="G107" s="11">
        <f>_xlfn.XLOOKUP(Ticket_Forms[[#This Row],[Game Style]],Game_Structure[Style Name],Game_Structure[Revenue],,,)</f>
        <v>6320</v>
      </c>
      <c r="H107" s="11">
        <f>_xlfn.XLOOKUP(Ticket_Forms[[#This Row],[Game Style]],Game_Structure[Style Name],Game_Structure[Profit],,,)</f>
        <v>1575</v>
      </c>
      <c r="I107" s="11">
        <f>_xlfn.XLOOKUP(Ticket_Forms[[#This Row],[Game Style]],Game_Structure[Style Name],Game_Structure[Prizes],,,)</f>
        <v>4745</v>
      </c>
      <c r="J107" s="11">
        <f>_xlfn.XLOOKUP(Ticket_Forms[[#This Row],[Game Style]],Game_Structure[Style Name],Game_Structure[Last Sale],,,)</f>
        <v>599</v>
      </c>
      <c r="K107" s="11">
        <f>_xlfn.XLOOKUP(Ticket_Forms[[#This Row],[Game Style]],Game_Structure[Style Name],Game_Structure[Location Rent],,,)</f>
        <v>379</v>
      </c>
    </row>
    <row r="108" spans="1:11" hidden="1" x14ac:dyDescent="0.35">
      <c r="A108" s="3">
        <v>106</v>
      </c>
      <c r="B108" s="3" t="s">
        <v>502</v>
      </c>
      <c r="C108" s="3" t="s">
        <v>617</v>
      </c>
      <c r="D108" s="3" t="s">
        <v>365</v>
      </c>
      <c r="E108" s="9">
        <f>_xlfn.XLOOKUP(Ticket_Forms[[#This Row],[Game Style]],Game_Structure[Style Name],Game_Structure[Ticket Count],,,)</f>
        <v>6320</v>
      </c>
      <c r="F108" s="11">
        <f>_xlfn.XLOOKUP(Ticket_Forms[[#This Row],[Game Style]],Game_Structure[Style Name],Game_Structure[Ticket Value],,,)</f>
        <v>1</v>
      </c>
      <c r="G108" s="11">
        <f>_xlfn.XLOOKUP(Ticket_Forms[[#This Row],[Game Style]],Game_Structure[Style Name],Game_Structure[Revenue],,,)</f>
        <v>6320</v>
      </c>
      <c r="H108" s="11">
        <f>_xlfn.XLOOKUP(Ticket_Forms[[#This Row],[Game Style]],Game_Structure[Style Name],Game_Structure[Profit],,,)</f>
        <v>1575</v>
      </c>
      <c r="I108" s="11">
        <f>_xlfn.XLOOKUP(Ticket_Forms[[#This Row],[Game Style]],Game_Structure[Style Name],Game_Structure[Prizes],,,)</f>
        <v>4745</v>
      </c>
      <c r="J108" s="11">
        <f>_xlfn.XLOOKUP(Ticket_Forms[[#This Row],[Game Style]],Game_Structure[Style Name],Game_Structure[Last Sale],,,)</f>
        <v>599</v>
      </c>
      <c r="K108" s="11">
        <f>_xlfn.XLOOKUP(Ticket_Forms[[#This Row],[Game Style]],Game_Structure[Style Name],Game_Structure[Location Rent],,,)</f>
        <v>379</v>
      </c>
    </row>
    <row r="109" spans="1:11" hidden="1" x14ac:dyDescent="0.35">
      <c r="A109" s="3">
        <v>107</v>
      </c>
      <c r="B109" s="3" t="s">
        <v>503</v>
      </c>
      <c r="C109" s="3" t="s">
        <v>618</v>
      </c>
      <c r="D109" s="3" t="s">
        <v>365</v>
      </c>
      <c r="E109" s="9">
        <f>_xlfn.XLOOKUP(Ticket_Forms[[#This Row],[Game Style]],Game_Structure[Style Name],Game_Structure[Ticket Count],,,)</f>
        <v>6320</v>
      </c>
      <c r="F109" s="11">
        <f>_xlfn.XLOOKUP(Ticket_Forms[[#This Row],[Game Style]],Game_Structure[Style Name],Game_Structure[Ticket Value],,,)</f>
        <v>1</v>
      </c>
      <c r="G109" s="11">
        <f>_xlfn.XLOOKUP(Ticket_Forms[[#This Row],[Game Style]],Game_Structure[Style Name],Game_Structure[Revenue],,,)</f>
        <v>6320</v>
      </c>
      <c r="H109" s="11">
        <f>_xlfn.XLOOKUP(Ticket_Forms[[#This Row],[Game Style]],Game_Structure[Style Name],Game_Structure[Profit],,,)</f>
        <v>1575</v>
      </c>
      <c r="I109" s="11">
        <f>_xlfn.XLOOKUP(Ticket_Forms[[#This Row],[Game Style]],Game_Structure[Style Name],Game_Structure[Prizes],,,)</f>
        <v>4745</v>
      </c>
      <c r="J109" s="11">
        <f>_xlfn.XLOOKUP(Ticket_Forms[[#This Row],[Game Style]],Game_Structure[Style Name],Game_Structure[Last Sale],,,)</f>
        <v>599</v>
      </c>
      <c r="K109" s="11">
        <f>_xlfn.XLOOKUP(Ticket_Forms[[#This Row],[Game Style]],Game_Structure[Style Name],Game_Structure[Location Rent],,,)</f>
        <v>379</v>
      </c>
    </row>
    <row r="110" spans="1:11" hidden="1" x14ac:dyDescent="0.35">
      <c r="A110" s="3">
        <v>108</v>
      </c>
      <c r="B110" s="3" t="s">
        <v>485</v>
      </c>
      <c r="C110" s="3" t="s">
        <v>619</v>
      </c>
      <c r="D110" s="3" t="s">
        <v>365</v>
      </c>
      <c r="E110" s="9">
        <f>_xlfn.XLOOKUP(Ticket_Forms[[#This Row],[Game Style]],Game_Structure[Style Name],Game_Structure[Ticket Count],,,)</f>
        <v>6320</v>
      </c>
      <c r="F110" s="11">
        <f>_xlfn.XLOOKUP(Ticket_Forms[[#This Row],[Game Style]],Game_Structure[Style Name],Game_Structure[Ticket Value],,,)</f>
        <v>1</v>
      </c>
      <c r="G110" s="11">
        <f>_xlfn.XLOOKUP(Ticket_Forms[[#This Row],[Game Style]],Game_Structure[Style Name],Game_Structure[Revenue],,,)</f>
        <v>6320</v>
      </c>
      <c r="H110" s="11">
        <f>_xlfn.XLOOKUP(Ticket_Forms[[#This Row],[Game Style]],Game_Structure[Style Name],Game_Structure[Profit],,,)</f>
        <v>1575</v>
      </c>
      <c r="I110" s="11">
        <f>_xlfn.XLOOKUP(Ticket_Forms[[#This Row],[Game Style]],Game_Structure[Style Name],Game_Structure[Prizes],,,)</f>
        <v>4745</v>
      </c>
      <c r="J110" s="11">
        <f>_xlfn.XLOOKUP(Ticket_Forms[[#This Row],[Game Style]],Game_Structure[Style Name],Game_Structure[Last Sale],,,)</f>
        <v>599</v>
      </c>
      <c r="K110" s="11">
        <f>_xlfn.XLOOKUP(Ticket_Forms[[#This Row],[Game Style]],Game_Structure[Style Name],Game_Structure[Location Rent],,,)</f>
        <v>379</v>
      </c>
    </row>
    <row r="111" spans="1:11" hidden="1" x14ac:dyDescent="0.35">
      <c r="A111" s="3">
        <v>109</v>
      </c>
      <c r="B111" s="3" t="s">
        <v>489</v>
      </c>
      <c r="C111" s="3" t="s">
        <v>620</v>
      </c>
      <c r="D111" s="3" t="s">
        <v>365</v>
      </c>
      <c r="E111" s="9">
        <f>_xlfn.XLOOKUP(Ticket_Forms[[#This Row],[Game Style]],Game_Structure[Style Name],Game_Structure[Ticket Count],,,)</f>
        <v>6320</v>
      </c>
      <c r="F111" s="11">
        <f>_xlfn.XLOOKUP(Ticket_Forms[[#This Row],[Game Style]],Game_Structure[Style Name],Game_Structure[Ticket Value],,,)</f>
        <v>1</v>
      </c>
      <c r="G111" s="11">
        <f>_xlfn.XLOOKUP(Ticket_Forms[[#This Row],[Game Style]],Game_Structure[Style Name],Game_Structure[Revenue],,,)</f>
        <v>6320</v>
      </c>
      <c r="H111" s="11">
        <f>_xlfn.XLOOKUP(Ticket_Forms[[#This Row],[Game Style]],Game_Structure[Style Name],Game_Structure[Profit],,,)</f>
        <v>1575</v>
      </c>
      <c r="I111" s="11">
        <f>_xlfn.XLOOKUP(Ticket_Forms[[#This Row],[Game Style]],Game_Structure[Style Name],Game_Structure[Prizes],,,)</f>
        <v>4745</v>
      </c>
      <c r="J111" s="11">
        <f>_xlfn.XLOOKUP(Ticket_Forms[[#This Row],[Game Style]],Game_Structure[Style Name],Game_Structure[Last Sale],,,)</f>
        <v>599</v>
      </c>
      <c r="K111" s="11">
        <f>_xlfn.XLOOKUP(Ticket_Forms[[#This Row],[Game Style]],Game_Structure[Style Name],Game_Structure[Location Rent],,,)</f>
        <v>379</v>
      </c>
    </row>
    <row r="112" spans="1:11" hidden="1" x14ac:dyDescent="0.35">
      <c r="A112" s="3">
        <v>110</v>
      </c>
      <c r="B112" s="3" t="s">
        <v>496</v>
      </c>
      <c r="C112" s="3" t="s">
        <v>621</v>
      </c>
      <c r="D112" s="3" t="s">
        <v>365</v>
      </c>
      <c r="E112" s="9">
        <f>_xlfn.XLOOKUP(Ticket_Forms[[#This Row],[Game Style]],Game_Structure[Style Name],Game_Structure[Ticket Count],,,)</f>
        <v>6320</v>
      </c>
      <c r="F112" s="11">
        <f>_xlfn.XLOOKUP(Ticket_Forms[[#This Row],[Game Style]],Game_Structure[Style Name],Game_Structure[Ticket Value],,,)</f>
        <v>1</v>
      </c>
      <c r="G112" s="11">
        <f>_xlfn.XLOOKUP(Ticket_Forms[[#This Row],[Game Style]],Game_Structure[Style Name],Game_Structure[Revenue],,,)</f>
        <v>6320</v>
      </c>
      <c r="H112" s="11">
        <f>_xlfn.XLOOKUP(Ticket_Forms[[#This Row],[Game Style]],Game_Structure[Style Name],Game_Structure[Profit],,,)</f>
        <v>1575</v>
      </c>
      <c r="I112" s="11">
        <f>_xlfn.XLOOKUP(Ticket_Forms[[#This Row],[Game Style]],Game_Structure[Style Name],Game_Structure[Prizes],,,)</f>
        <v>4745</v>
      </c>
      <c r="J112" s="11">
        <f>_xlfn.XLOOKUP(Ticket_Forms[[#This Row],[Game Style]],Game_Structure[Style Name],Game_Structure[Last Sale],,,)</f>
        <v>599</v>
      </c>
      <c r="K112" s="11">
        <f>_xlfn.XLOOKUP(Ticket_Forms[[#This Row],[Game Style]],Game_Structure[Style Name],Game_Structure[Location Rent],,,)</f>
        <v>379</v>
      </c>
    </row>
    <row r="113" spans="1:11" x14ac:dyDescent="0.35">
      <c r="A113" s="3">
        <v>111</v>
      </c>
      <c r="B113" s="3" t="s">
        <v>509</v>
      </c>
      <c r="C113" s="3" t="s">
        <v>622</v>
      </c>
      <c r="D113" s="3" t="s">
        <v>363</v>
      </c>
      <c r="E113" s="9">
        <f>_xlfn.XLOOKUP(Ticket_Forms[[#This Row],[Game Style]],Game_Structure[Style Name],Game_Structure[Ticket Count],,,)</f>
        <v>4000</v>
      </c>
      <c r="F113" s="11">
        <f>_xlfn.XLOOKUP(Ticket_Forms[[#This Row],[Game Style]],Game_Structure[Style Name],Game_Structure[Ticket Value],,,)</f>
        <v>1</v>
      </c>
      <c r="G113" s="11">
        <f>_xlfn.XLOOKUP(Ticket_Forms[[#This Row],[Game Style]],Game_Structure[Style Name],Game_Structure[Revenue],,,)</f>
        <v>4000</v>
      </c>
      <c r="H113" s="11">
        <f>_xlfn.XLOOKUP(Ticket_Forms[[#This Row],[Game Style]],Game_Structure[Style Name],Game_Structure[Profit],,,)</f>
        <v>998</v>
      </c>
      <c r="I113" s="11">
        <f>_xlfn.XLOOKUP(Ticket_Forms[[#This Row],[Game Style]],Game_Structure[Style Name],Game_Structure[Prizes],,,)</f>
        <v>3002</v>
      </c>
      <c r="J113" s="11">
        <f>_xlfn.XLOOKUP(Ticket_Forms[[#This Row],[Game Style]],Game_Structure[Style Name],Game_Structure[Last Sale],,,)</f>
        <v>0</v>
      </c>
      <c r="K113" s="11">
        <f>_xlfn.XLOOKUP(Ticket_Forms[[#This Row],[Game Style]],Game_Structure[Style Name],Game_Structure[Location Rent],,,)</f>
        <v>240</v>
      </c>
    </row>
    <row r="114" spans="1:11" x14ac:dyDescent="0.35">
      <c r="A114" s="3">
        <v>112</v>
      </c>
      <c r="B114" s="3" t="s">
        <v>500</v>
      </c>
      <c r="C114" s="3" t="s">
        <v>623</v>
      </c>
      <c r="D114" s="3" t="s">
        <v>363</v>
      </c>
      <c r="E114" s="9">
        <f>_xlfn.XLOOKUP(Ticket_Forms[[#This Row],[Game Style]],Game_Structure[Style Name],Game_Structure[Ticket Count],,,)</f>
        <v>4000</v>
      </c>
      <c r="F114" s="11">
        <f>_xlfn.XLOOKUP(Ticket_Forms[[#This Row],[Game Style]],Game_Structure[Style Name],Game_Structure[Ticket Value],,,)</f>
        <v>1</v>
      </c>
      <c r="G114" s="11">
        <f>_xlfn.XLOOKUP(Ticket_Forms[[#This Row],[Game Style]],Game_Structure[Style Name],Game_Structure[Revenue],,,)</f>
        <v>4000</v>
      </c>
      <c r="H114" s="11">
        <f>_xlfn.XLOOKUP(Ticket_Forms[[#This Row],[Game Style]],Game_Structure[Style Name],Game_Structure[Profit],,,)</f>
        <v>998</v>
      </c>
      <c r="I114" s="11">
        <f>_xlfn.XLOOKUP(Ticket_Forms[[#This Row],[Game Style]],Game_Structure[Style Name],Game_Structure[Prizes],,,)</f>
        <v>3002</v>
      </c>
      <c r="J114" s="11">
        <f>_xlfn.XLOOKUP(Ticket_Forms[[#This Row],[Game Style]],Game_Structure[Style Name],Game_Structure[Last Sale],,,)</f>
        <v>0</v>
      </c>
      <c r="K114" s="11">
        <f>_xlfn.XLOOKUP(Ticket_Forms[[#This Row],[Game Style]],Game_Structure[Style Name],Game_Structure[Location Rent],,,)</f>
        <v>240</v>
      </c>
    </row>
    <row r="115" spans="1:11" x14ac:dyDescent="0.35">
      <c r="A115" s="3">
        <v>113</v>
      </c>
      <c r="B115" s="3" t="s">
        <v>498</v>
      </c>
      <c r="C115" s="3" t="s">
        <v>624</v>
      </c>
      <c r="D115" s="3" t="s">
        <v>363</v>
      </c>
      <c r="E115" s="9">
        <f>_xlfn.XLOOKUP(Ticket_Forms[[#This Row],[Game Style]],Game_Structure[Style Name],Game_Structure[Ticket Count],,,)</f>
        <v>4000</v>
      </c>
      <c r="F115" s="11">
        <f>_xlfn.XLOOKUP(Ticket_Forms[[#This Row],[Game Style]],Game_Structure[Style Name],Game_Structure[Ticket Value],,,)</f>
        <v>1</v>
      </c>
      <c r="G115" s="11">
        <f>_xlfn.XLOOKUP(Ticket_Forms[[#This Row],[Game Style]],Game_Structure[Style Name],Game_Structure[Revenue],,,)</f>
        <v>4000</v>
      </c>
      <c r="H115" s="11">
        <f>_xlfn.XLOOKUP(Ticket_Forms[[#This Row],[Game Style]],Game_Structure[Style Name],Game_Structure[Profit],,,)</f>
        <v>998</v>
      </c>
      <c r="I115" s="11">
        <f>_xlfn.XLOOKUP(Ticket_Forms[[#This Row],[Game Style]],Game_Structure[Style Name],Game_Structure[Prizes],,,)</f>
        <v>3002</v>
      </c>
      <c r="J115" s="11">
        <f>_xlfn.XLOOKUP(Ticket_Forms[[#This Row],[Game Style]],Game_Structure[Style Name],Game_Structure[Last Sale],,,)</f>
        <v>0</v>
      </c>
      <c r="K115" s="11">
        <f>_xlfn.XLOOKUP(Ticket_Forms[[#This Row],[Game Style]],Game_Structure[Style Name],Game_Structure[Location Rent],,,)</f>
        <v>240</v>
      </c>
    </row>
    <row r="116" spans="1:11" x14ac:dyDescent="0.35">
      <c r="A116" s="3">
        <v>114</v>
      </c>
      <c r="B116" s="3" t="s">
        <v>499</v>
      </c>
      <c r="C116" s="3" t="s">
        <v>625</v>
      </c>
      <c r="D116" s="3" t="s">
        <v>363</v>
      </c>
      <c r="E116" s="9">
        <f>_xlfn.XLOOKUP(Ticket_Forms[[#This Row],[Game Style]],Game_Structure[Style Name],Game_Structure[Ticket Count],,,)</f>
        <v>4000</v>
      </c>
      <c r="F116" s="11">
        <f>_xlfn.XLOOKUP(Ticket_Forms[[#This Row],[Game Style]],Game_Structure[Style Name],Game_Structure[Ticket Value],,,)</f>
        <v>1</v>
      </c>
      <c r="G116" s="11">
        <f>_xlfn.XLOOKUP(Ticket_Forms[[#This Row],[Game Style]],Game_Structure[Style Name],Game_Structure[Revenue],,,)</f>
        <v>4000</v>
      </c>
      <c r="H116" s="11">
        <f>_xlfn.XLOOKUP(Ticket_Forms[[#This Row],[Game Style]],Game_Structure[Style Name],Game_Structure[Profit],,,)</f>
        <v>998</v>
      </c>
      <c r="I116" s="11">
        <f>_xlfn.XLOOKUP(Ticket_Forms[[#This Row],[Game Style]],Game_Structure[Style Name],Game_Structure[Prizes],,,)</f>
        <v>3002</v>
      </c>
      <c r="J116" s="11">
        <f>_xlfn.XLOOKUP(Ticket_Forms[[#This Row],[Game Style]],Game_Structure[Style Name],Game_Structure[Last Sale],,,)</f>
        <v>0</v>
      </c>
      <c r="K116" s="11">
        <f>_xlfn.XLOOKUP(Ticket_Forms[[#This Row],[Game Style]],Game_Structure[Style Name],Game_Structure[Location Rent],,,)</f>
        <v>240</v>
      </c>
    </row>
    <row r="117" spans="1:11" hidden="1" x14ac:dyDescent="0.35">
      <c r="A117" s="3">
        <v>115</v>
      </c>
      <c r="B117" s="3" t="s">
        <v>532</v>
      </c>
      <c r="C117" s="3" t="s">
        <v>626</v>
      </c>
      <c r="D117" s="3" t="s">
        <v>364</v>
      </c>
      <c r="E117" s="9">
        <f>_xlfn.XLOOKUP(Ticket_Forms[[#This Row],[Game Style]],Game_Structure[Style Name],Game_Structure[Ticket Count],,,)</f>
        <v>4000</v>
      </c>
      <c r="F117" s="11">
        <f>_xlfn.XLOOKUP(Ticket_Forms[[#This Row],[Game Style]],Game_Structure[Style Name],Game_Structure[Ticket Value],,,)</f>
        <v>1</v>
      </c>
      <c r="G117" s="11">
        <f>_xlfn.XLOOKUP(Ticket_Forms[[#This Row],[Game Style]],Game_Structure[Style Name],Game_Structure[Revenue],,,)</f>
        <v>4000</v>
      </c>
      <c r="H117" s="11">
        <f>_xlfn.XLOOKUP(Ticket_Forms[[#This Row],[Game Style]],Game_Structure[Style Name],Game_Structure[Profit],,,)</f>
        <v>1000</v>
      </c>
      <c r="I117" s="11">
        <f>_xlfn.XLOOKUP(Ticket_Forms[[#This Row],[Game Style]],Game_Structure[Style Name],Game_Structure[Prizes],,,)</f>
        <v>3000</v>
      </c>
      <c r="J117" s="11">
        <f>_xlfn.XLOOKUP(Ticket_Forms[[#This Row],[Game Style]],Game_Structure[Style Name],Game_Structure[Last Sale],,,)</f>
        <v>0</v>
      </c>
      <c r="K117" s="11">
        <f>_xlfn.XLOOKUP(Ticket_Forms[[#This Row],[Game Style]],Game_Structure[Style Name],Game_Structure[Location Rent],,,)</f>
        <v>240</v>
      </c>
    </row>
    <row r="118" spans="1:11" x14ac:dyDescent="0.35">
      <c r="A118" s="3">
        <v>116</v>
      </c>
      <c r="B118" s="3" t="s">
        <v>482</v>
      </c>
      <c r="C118" s="3" t="s">
        <v>626</v>
      </c>
      <c r="D118" s="3" t="s">
        <v>363</v>
      </c>
      <c r="E118" s="9">
        <f>_xlfn.XLOOKUP(Ticket_Forms[[#This Row],[Game Style]],Game_Structure[Style Name],Game_Structure[Ticket Count],,,)</f>
        <v>4000</v>
      </c>
      <c r="F118" s="11">
        <f>_xlfn.XLOOKUP(Ticket_Forms[[#This Row],[Game Style]],Game_Structure[Style Name],Game_Structure[Ticket Value],,,)</f>
        <v>1</v>
      </c>
      <c r="G118" s="11">
        <f>_xlfn.XLOOKUP(Ticket_Forms[[#This Row],[Game Style]],Game_Structure[Style Name],Game_Structure[Revenue],,,)</f>
        <v>4000</v>
      </c>
      <c r="H118" s="11">
        <f>_xlfn.XLOOKUP(Ticket_Forms[[#This Row],[Game Style]],Game_Structure[Style Name],Game_Structure[Profit],,,)</f>
        <v>998</v>
      </c>
      <c r="I118" s="11">
        <f>_xlfn.XLOOKUP(Ticket_Forms[[#This Row],[Game Style]],Game_Structure[Style Name],Game_Structure[Prizes],,,)</f>
        <v>3002</v>
      </c>
      <c r="J118" s="11">
        <f>_xlfn.XLOOKUP(Ticket_Forms[[#This Row],[Game Style]],Game_Structure[Style Name],Game_Structure[Last Sale],,,)</f>
        <v>0</v>
      </c>
      <c r="K118" s="11">
        <f>_xlfn.XLOOKUP(Ticket_Forms[[#This Row],[Game Style]],Game_Structure[Style Name],Game_Structure[Location Rent],,,)</f>
        <v>240</v>
      </c>
    </row>
    <row r="119" spans="1:11" hidden="1" x14ac:dyDescent="0.35">
      <c r="A119" s="3">
        <v>117</v>
      </c>
      <c r="B119" s="3" t="s">
        <v>497</v>
      </c>
      <c r="C119" s="3" t="s">
        <v>626</v>
      </c>
      <c r="D119" s="3" t="s">
        <v>365</v>
      </c>
      <c r="E119" s="9">
        <f>_xlfn.XLOOKUP(Ticket_Forms[[#This Row],[Game Style]],Game_Structure[Style Name],Game_Structure[Ticket Count],,,)</f>
        <v>6320</v>
      </c>
      <c r="F119" s="11">
        <f>_xlfn.XLOOKUP(Ticket_Forms[[#This Row],[Game Style]],Game_Structure[Style Name],Game_Structure[Ticket Value],,,)</f>
        <v>1</v>
      </c>
      <c r="G119" s="11">
        <f>_xlfn.XLOOKUP(Ticket_Forms[[#This Row],[Game Style]],Game_Structure[Style Name],Game_Structure[Revenue],,,)</f>
        <v>6320</v>
      </c>
      <c r="H119" s="11">
        <f>_xlfn.XLOOKUP(Ticket_Forms[[#This Row],[Game Style]],Game_Structure[Style Name],Game_Structure[Profit],,,)</f>
        <v>1575</v>
      </c>
      <c r="I119" s="11">
        <f>_xlfn.XLOOKUP(Ticket_Forms[[#This Row],[Game Style]],Game_Structure[Style Name],Game_Structure[Prizes],,,)</f>
        <v>4745</v>
      </c>
      <c r="J119" s="11">
        <f>_xlfn.XLOOKUP(Ticket_Forms[[#This Row],[Game Style]],Game_Structure[Style Name],Game_Structure[Last Sale],,,)</f>
        <v>599</v>
      </c>
      <c r="K119" s="11">
        <f>_xlfn.XLOOKUP(Ticket_Forms[[#This Row],[Game Style]],Game_Structure[Style Name],Game_Structure[Location Rent],,,)</f>
        <v>379</v>
      </c>
    </row>
    <row r="120" spans="1:11" hidden="1" x14ac:dyDescent="0.35">
      <c r="A120" s="3">
        <v>118</v>
      </c>
      <c r="B120" s="3" t="s">
        <v>518</v>
      </c>
      <c r="C120" s="3" t="s">
        <v>627</v>
      </c>
      <c r="D120" s="3" t="s">
        <v>364</v>
      </c>
      <c r="E120" s="9">
        <f>_xlfn.XLOOKUP(Ticket_Forms[[#This Row],[Game Style]],Game_Structure[Style Name],Game_Structure[Ticket Count],,,)</f>
        <v>4000</v>
      </c>
      <c r="F120" s="11">
        <f>_xlfn.XLOOKUP(Ticket_Forms[[#This Row],[Game Style]],Game_Structure[Style Name],Game_Structure[Ticket Value],,,)</f>
        <v>1</v>
      </c>
      <c r="G120" s="11">
        <f>_xlfn.XLOOKUP(Ticket_Forms[[#This Row],[Game Style]],Game_Structure[Style Name],Game_Structure[Revenue],,,)</f>
        <v>4000</v>
      </c>
      <c r="H120" s="11">
        <f>_xlfn.XLOOKUP(Ticket_Forms[[#This Row],[Game Style]],Game_Structure[Style Name],Game_Structure[Profit],,,)</f>
        <v>1000</v>
      </c>
      <c r="I120" s="11">
        <f>_xlfn.XLOOKUP(Ticket_Forms[[#This Row],[Game Style]],Game_Structure[Style Name],Game_Structure[Prizes],,,)</f>
        <v>3000</v>
      </c>
      <c r="J120" s="11">
        <f>_xlfn.XLOOKUP(Ticket_Forms[[#This Row],[Game Style]],Game_Structure[Style Name],Game_Structure[Last Sale],,,)</f>
        <v>0</v>
      </c>
      <c r="K120" s="11">
        <f>_xlfn.XLOOKUP(Ticket_Forms[[#This Row],[Game Style]],Game_Structure[Style Name],Game_Structure[Location Rent],,,)</f>
        <v>240</v>
      </c>
    </row>
    <row r="121" spans="1:11" x14ac:dyDescent="0.35">
      <c r="A121" s="3">
        <v>119</v>
      </c>
      <c r="B121" s="3" t="s">
        <v>491</v>
      </c>
      <c r="C121" s="3" t="s">
        <v>627</v>
      </c>
      <c r="D121" s="3" t="s">
        <v>363</v>
      </c>
      <c r="E121" s="9">
        <f>_xlfn.XLOOKUP(Ticket_Forms[[#This Row],[Game Style]],Game_Structure[Style Name],Game_Structure[Ticket Count],,,)</f>
        <v>4000</v>
      </c>
      <c r="F121" s="11">
        <f>_xlfn.XLOOKUP(Ticket_Forms[[#This Row],[Game Style]],Game_Structure[Style Name],Game_Structure[Ticket Value],,,)</f>
        <v>1</v>
      </c>
      <c r="G121" s="11">
        <f>_xlfn.XLOOKUP(Ticket_Forms[[#This Row],[Game Style]],Game_Structure[Style Name],Game_Structure[Revenue],,,)</f>
        <v>4000</v>
      </c>
      <c r="H121" s="11">
        <f>_xlfn.XLOOKUP(Ticket_Forms[[#This Row],[Game Style]],Game_Structure[Style Name],Game_Structure[Profit],,,)</f>
        <v>998</v>
      </c>
      <c r="I121" s="11">
        <f>_xlfn.XLOOKUP(Ticket_Forms[[#This Row],[Game Style]],Game_Structure[Style Name],Game_Structure[Prizes],,,)</f>
        <v>3002</v>
      </c>
      <c r="J121" s="11">
        <f>_xlfn.XLOOKUP(Ticket_Forms[[#This Row],[Game Style]],Game_Structure[Style Name],Game_Structure[Last Sale],,,)</f>
        <v>0</v>
      </c>
      <c r="K121" s="11">
        <f>_xlfn.XLOOKUP(Ticket_Forms[[#This Row],[Game Style]],Game_Structure[Style Name],Game_Structure[Location Rent],,,)</f>
        <v>240</v>
      </c>
    </row>
    <row r="122" spans="1:11" x14ac:dyDescent="0.35">
      <c r="A122" s="3">
        <v>120</v>
      </c>
      <c r="B122" s="3" t="s">
        <v>487</v>
      </c>
      <c r="C122" s="3" t="s">
        <v>628</v>
      </c>
      <c r="D122" s="3" t="s">
        <v>363</v>
      </c>
      <c r="E122" s="9">
        <f>_xlfn.XLOOKUP(Ticket_Forms[[#This Row],[Game Style]],Game_Structure[Style Name],Game_Structure[Ticket Count],,,)</f>
        <v>4000</v>
      </c>
      <c r="F122" s="11">
        <f>_xlfn.XLOOKUP(Ticket_Forms[[#This Row],[Game Style]],Game_Structure[Style Name],Game_Structure[Ticket Value],,,)</f>
        <v>1</v>
      </c>
      <c r="G122" s="11">
        <f>_xlfn.XLOOKUP(Ticket_Forms[[#This Row],[Game Style]],Game_Structure[Style Name],Game_Structure[Revenue],,,)</f>
        <v>4000</v>
      </c>
      <c r="H122" s="11">
        <f>_xlfn.XLOOKUP(Ticket_Forms[[#This Row],[Game Style]],Game_Structure[Style Name],Game_Structure[Profit],,,)</f>
        <v>998</v>
      </c>
      <c r="I122" s="11">
        <f>_xlfn.XLOOKUP(Ticket_Forms[[#This Row],[Game Style]],Game_Structure[Style Name],Game_Structure[Prizes],,,)</f>
        <v>3002</v>
      </c>
      <c r="J122" s="11">
        <f>_xlfn.XLOOKUP(Ticket_Forms[[#This Row],[Game Style]],Game_Structure[Style Name],Game_Structure[Last Sale],,,)</f>
        <v>0</v>
      </c>
      <c r="K122" s="11">
        <f>_xlfn.XLOOKUP(Ticket_Forms[[#This Row],[Game Style]],Game_Structure[Style Name],Game_Structure[Location Rent],,,)</f>
        <v>240</v>
      </c>
    </row>
    <row r="123" spans="1:11" hidden="1" x14ac:dyDescent="0.35">
      <c r="A123" s="3">
        <v>121</v>
      </c>
      <c r="B123" s="3" t="s">
        <v>515</v>
      </c>
      <c r="C123" s="3" t="s">
        <v>628</v>
      </c>
      <c r="D123" s="3" t="s">
        <v>365</v>
      </c>
      <c r="E123" s="9">
        <f>_xlfn.XLOOKUP(Ticket_Forms[[#This Row],[Game Style]],Game_Structure[Style Name],Game_Structure[Ticket Count],,,)</f>
        <v>6320</v>
      </c>
      <c r="F123" s="11">
        <f>_xlfn.XLOOKUP(Ticket_Forms[[#This Row],[Game Style]],Game_Structure[Style Name],Game_Structure[Ticket Value],,,)</f>
        <v>1</v>
      </c>
      <c r="G123" s="11">
        <f>_xlfn.XLOOKUP(Ticket_Forms[[#This Row],[Game Style]],Game_Structure[Style Name],Game_Structure[Revenue],,,)</f>
        <v>6320</v>
      </c>
      <c r="H123" s="11">
        <f>_xlfn.XLOOKUP(Ticket_Forms[[#This Row],[Game Style]],Game_Structure[Style Name],Game_Structure[Profit],,,)</f>
        <v>1575</v>
      </c>
      <c r="I123" s="11">
        <f>_xlfn.XLOOKUP(Ticket_Forms[[#This Row],[Game Style]],Game_Structure[Style Name],Game_Structure[Prizes],,,)</f>
        <v>4745</v>
      </c>
      <c r="J123" s="11">
        <f>_xlfn.XLOOKUP(Ticket_Forms[[#This Row],[Game Style]],Game_Structure[Style Name],Game_Structure[Last Sale],,,)</f>
        <v>599</v>
      </c>
      <c r="K123" s="11">
        <f>_xlfn.XLOOKUP(Ticket_Forms[[#This Row],[Game Style]],Game_Structure[Style Name],Game_Structure[Location Rent],,,)</f>
        <v>379</v>
      </c>
    </row>
    <row r="124" spans="1:11" hidden="1" x14ac:dyDescent="0.35">
      <c r="A124" s="3">
        <v>122</v>
      </c>
      <c r="B124" s="3" t="s">
        <v>519</v>
      </c>
      <c r="C124" s="3" t="s">
        <v>629</v>
      </c>
      <c r="D124" s="3" t="s">
        <v>364</v>
      </c>
      <c r="E124" s="9">
        <f>_xlfn.XLOOKUP(Ticket_Forms[[#This Row],[Game Style]],Game_Structure[Style Name],Game_Structure[Ticket Count],,,)</f>
        <v>4000</v>
      </c>
      <c r="F124" s="11">
        <f>_xlfn.XLOOKUP(Ticket_Forms[[#This Row],[Game Style]],Game_Structure[Style Name],Game_Structure[Ticket Value],,,)</f>
        <v>1</v>
      </c>
      <c r="G124" s="11">
        <f>_xlfn.XLOOKUP(Ticket_Forms[[#This Row],[Game Style]],Game_Structure[Style Name],Game_Structure[Revenue],,,)</f>
        <v>4000</v>
      </c>
      <c r="H124" s="11">
        <f>_xlfn.XLOOKUP(Ticket_Forms[[#This Row],[Game Style]],Game_Structure[Style Name],Game_Structure[Profit],,,)</f>
        <v>1000</v>
      </c>
      <c r="I124" s="11">
        <f>_xlfn.XLOOKUP(Ticket_Forms[[#This Row],[Game Style]],Game_Structure[Style Name],Game_Structure[Prizes],,,)</f>
        <v>3000</v>
      </c>
      <c r="J124" s="11">
        <f>_xlfn.XLOOKUP(Ticket_Forms[[#This Row],[Game Style]],Game_Structure[Style Name],Game_Structure[Last Sale],,,)</f>
        <v>0</v>
      </c>
      <c r="K124" s="11">
        <f>_xlfn.XLOOKUP(Ticket_Forms[[#This Row],[Game Style]],Game_Structure[Style Name],Game_Structure[Location Rent],,,)</f>
        <v>240</v>
      </c>
    </row>
    <row r="125" spans="1:11" x14ac:dyDescent="0.35">
      <c r="A125" s="3">
        <v>123</v>
      </c>
      <c r="B125" s="3" t="s">
        <v>488</v>
      </c>
      <c r="C125" s="3" t="s">
        <v>629</v>
      </c>
      <c r="D125" s="3" t="s">
        <v>363</v>
      </c>
      <c r="E125" s="9">
        <f>_xlfn.XLOOKUP(Ticket_Forms[[#This Row],[Game Style]],Game_Structure[Style Name],Game_Structure[Ticket Count],,,)</f>
        <v>4000</v>
      </c>
      <c r="F125" s="11">
        <f>_xlfn.XLOOKUP(Ticket_Forms[[#This Row],[Game Style]],Game_Structure[Style Name],Game_Structure[Ticket Value],,,)</f>
        <v>1</v>
      </c>
      <c r="G125" s="11">
        <f>_xlfn.XLOOKUP(Ticket_Forms[[#This Row],[Game Style]],Game_Structure[Style Name],Game_Structure[Revenue],,,)</f>
        <v>4000</v>
      </c>
      <c r="H125" s="11">
        <f>_xlfn.XLOOKUP(Ticket_Forms[[#This Row],[Game Style]],Game_Structure[Style Name],Game_Structure[Profit],,,)</f>
        <v>998</v>
      </c>
      <c r="I125" s="11">
        <f>_xlfn.XLOOKUP(Ticket_Forms[[#This Row],[Game Style]],Game_Structure[Style Name],Game_Structure[Prizes],,,)</f>
        <v>3002</v>
      </c>
      <c r="J125" s="11">
        <f>_xlfn.XLOOKUP(Ticket_Forms[[#This Row],[Game Style]],Game_Structure[Style Name],Game_Structure[Last Sale],,,)</f>
        <v>0</v>
      </c>
      <c r="K125" s="11">
        <f>_xlfn.XLOOKUP(Ticket_Forms[[#This Row],[Game Style]],Game_Structure[Style Name],Game_Structure[Location Rent],,,)</f>
        <v>240</v>
      </c>
    </row>
    <row r="126" spans="1:11" hidden="1" x14ac:dyDescent="0.35">
      <c r="A126" s="3">
        <v>124</v>
      </c>
      <c r="B126" s="3" t="s">
        <v>530</v>
      </c>
      <c r="C126" s="3" t="s">
        <v>630</v>
      </c>
      <c r="D126" s="3" t="s">
        <v>364</v>
      </c>
      <c r="E126" s="9">
        <f>_xlfn.XLOOKUP(Ticket_Forms[[#This Row],[Game Style]],Game_Structure[Style Name],Game_Structure[Ticket Count],,,)</f>
        <v>4000</v>
      </c>
      <c r="F126" s="11">
        <f>_xlfn.XLOOKUP(Ticket_Forms[[#This Row],[Game Style]],Game_Structure[Style Name],Game_Structure[Ticket Value],,,)</f>
        <v>1</v>
      </c>
      <c r="G126" s="11">
        <f>_xlfn.XLOOKUP(Ticket_Forms[[#This Row],[Game Style]],Game_Structure[Style Name],Game_Structure[Revenue],,,)</f>
        <v>4000</v>
      </c>
      <c r="H126" s="11">
        <f>_xlfn.XLOOKUP(Ticket_Forms[[#This Row],[Game Style]],Game_Structure[Style Name],Game_Structure[Profit],,,)</f>
        <v>1000</v>
      </c>
      <c r="I126" s="11">
        <f>_xlfn.XLOOKUP(Ticket_Forms[[#This Row],[Game Style]],Game_Structure[Style Name],Game_Structure[Prizes],,,)</f>
        <v>3000</v>
      </c>
      <c r="J126" s="11">
        <f>_xlfn.XLOOKUP(Ticket_Forms[[#This Row],[Game Style]],Game_Structure[Style Name],Game_Structure[Last Sale],,,)</f>
        <v>0</v>
      </c>
      <c r="K126" s="11">
        <f>_xlfn.XLOOKUP(Ticket_Forms[[#This Row],[Game Style]],Game_Structure[Style Name],Game_Structure[Location Rent],,,)</f>
        <v>240</v>
      </c>
    </row>
    <row r="127" spans="1:11" x14ac:dyDescent="0.35">
      <c r="A127" s="3">
        <v>125</v>
      </c>
      <c r="B127" s="3" t="s">
        <v>493</v>
      </c>
      <c r="C127" s="3" t="s">
        <v>630</v>
      </c>
      <c r="D127" s="3" t="s">
        <v>363</v>
      </c>
      <c r="E127" s="9">
        <f>_xlfn.XLOOKUP(Ticket_Forms[[#This Row],[Game Style]],Game_Structure[Style Name],Game_Structure[Ticket Count],,,)</f>
        <v>4000</v>
      </c>
      <c r="F127" s="11">
        <f>_xlfn.XLOOKUP(Ticket_Forms[[#This Row],[Game Style]],Game_Structure[Style Name],Game_Structure[Ticket Value],,,)</f>
        <v>1</v>
      </c>
      <c r="G127" s="11">
        <f>_xlfn.XLOOKUP(Ticket_Forms[[#This Row],[Game Style]],Game_Structure[Style Name],Game_Structure[Revenue],,,)</f>
        <v>4000</v>
      </c>
      <c r="H127" s="11">
        <f>_xlfn.XLOOKUP(Ticket_Forms[[#This Row],[Game Style]],Game_Structure[Style Name],Game_Structure[Profit],,,)</f>
        <v>998</v>
      </c>
      <c r="I127" s="11">
        <f>_xlfn.XLOOKUP(Ticket_Forms[[#This Row],[Game Style]],Game_Structure[Style Name],Game_Structure[Prizes],,,)</f>
        <v>3002</v>
      </c>
      <c r="J127" s="11">
        <f>_xlfn.XLOOKUP(Ticket_Forms[[#This Row],[Game Style]],Game_Structure[Style Name],Game_Structure[Last Sale],,,)</f>
        <v>0</v>
      </c>
      <c r="K127" s="11">
        <f>_xlfn.XLOOKUP(Ticket_Forms[[#This Row],[Game Style]],Game_Structure[Style Name],Game_Structure[Location Rent],,,)</f>
        <v>240</v>
      </c>
    </row>
    <row r="128" spans="1:11" hidden="1" x14ac:dyDescent="0.35">
      <c r="A128" s="3">
        <v>126</v>
      </c>
      <c r="B128" s="3" t="s">
        <v>490</v>
      </c>
      <c r="C128" s="3" t="s">
        <v>630</v>
      </c>
      <c r="D128" s="3" t="s">
        <v>365</v>
      </c>
      <c r="E128" s="9">
        <f>_xlfn.XLOOKUP(Ticket_Forms[[#This Row],[Game Style]],Game_Structure[Style Name],Game_Structure[Ticket Count],,,)</f>
        <v>6320</v>
      </c>
      <c r="F128" s="11">
        <f>_xlfn.XLOOKUP(Ticket_Forms[[#This Row],[Game Style]],Game_Structure[Style Name],Game_Structure[Ticket Value],,,)</f>
        <v>1</v>
      </c>
      <c r="G128" s="11">
        <f>_xlfn.XLOOKUP(Ticket_Forms[[#This Row],[Game Style]],Game_Structure[Style Name],Game_Structure[Revenue],,,)</f>
        <v>6320</v>
      </c>
      <c r="H128" s="11">
        <f>_xlfn.XLOOKUP(Ticket_Forms[[#This Row],[Game Style]],Game_Structure[Style Name],Game_Structure[Profit],,,)</f>
        <v>1575</v>
      </c>
      <c r="I128" s="11">
        <f>_xlfn.XLOOKUP(Ticket_Forms[[#This Row],[Game Style]],Game_Structure[Style Name],Game_Structure[Prizes],,,)</f>
        <v>4745</v>
      </c>
      <c r="J128" s="11">
        <f>_xlfn.XLOOKUP(Ticket_Forms[[#This Row],[Game Style]],Game_Structure[Style Name],Game_Structure[Last Sale],,,)</f>
        <v>599</v>
      </c>
      <c r="K128" s="11">
        <f>_xlfn.XLOOKUP(Ticket_Forms[[#This Row],[Game Style]],Game_Structure[Style Name],Game_Structure[Location Rent],,,)</f>
        <v>379</v>
      </c>
    </row>
    <row r="129" spans="1:11" hidden="1" x14ac:dyDescent="0.35">
      <c r="A129" s="3">
        <v>127</v>
      </c>
      <c r="B129" s="3" t="s">
        <v>396</v>
      </c>
      <c r="C129" s="3" t="s">
        <v>613</v>
      </c>
      <c r="D129" s="3" t="s">
        <v>351</v>
      </c>
      <c r="E129" s="9">
        <f>_xlfn.XLOOKUP(Ticket_Forms[[#This Row],[Game Style]],Game_Structure[Style Name],Game_Structure[Ticket Count],,,)</f>
        <v>3320</v>
      </c>
      <c r="F129" s="11">
        <f>_xlfn.XLOOKUP(Ticket_Forms[[#This Row],[Game Style]],Game_Structure[Style Name],Game_Structure[Ticket Value],,,)</f>
        <v>1</v>
      </c>
      <c r="G129" s="11">
        <f>_xlfn.XLOOKUP(Ticket_Forms[[#This Row],[Game Style]],Game_Structure[Style Name],Game_Structure[Revenue],,,)</f>
        <v>3320</v>
      </c>
      <c r="H129" s="11">
        <f>_xlfn.XLOOKUP(Ticket_Forms[[#This Row],[Game Style]],Game_Structure[Style Name],Game_Structure[Profit],,,)</f>
        <v>515</v>
      </c>
      <c r="I129" s="11">
        <f>_xlfn.XLOOKUP(Ticket_Forms[[#This Row],[Game Style]],Game_Structure[Style Name],Game_Structure[Prizes],,,)</f>
        <v>2805</v>
      </c>
      <c r="J129" s="11">
        <f>_xlfn.XLOOKUP(Ticket_Forms[[#This Row],[Game Style]],Game_Structure[Style Name],Game_Structure[Last Sale],,,)</f>
        <v>200</v>
      </c>
      <c r="K129" s="11">
        <f>_xlfn.XLOOKUP(Ticket_Forms[[#This Row],[Game Style]],Game_Structure[Style Name],Game_Structure[Location Rent],,,)</f>
        <v>199</v>
      </c>
    </row>
    <row r="130" spans="1:11" hidden="1" x14ac:dyDescent="0.35">
      <c r="A130" s="3">
        <v>128</v>
      </c>
      <c r="B130" s="3" t="s">
        <v>433</v>
      </c>
      <c r="C130" s="3" t="s">
        <v>613</v>
      </c>
      <c r="D130" s="3" t="s">
        <v>350</v>
      </c>
      <c r="E130" s="9">
        <f>_xlfn.XLOOKUP(Ticket_Forms[[#This Row],[Game Style]],Game_Structure[Style Name],Game_Structure[Ticket Count],,,)</f>
        <v>4560</v>
      </c>
      <c r="F130" s="11">
        <f>_xlfn.XLOOKUP(Ticket_Forms[[#This Row],[Game Style]],Game_Structure[Style Name],Game_Structure[Ticket Value],,,)</f>
        <v>1</v>
      </c>
      <c r="G130" s="11">
        <f>_xlfn.XLOOKUP(Ticket_Forms[[#This Row],[Game Style]],Game_Structure[Style Name],Game_Structure[Revenue],,,)</f>
        <v>4560</v>
      </c>
      <c r="H130" s="11">
        <f>_xlfn.XLOOKUP(Ticket_Forms[[#This Row],[Game Style]],Game_Structure[Style Name],Game_Structure[Profit],,,)</f>
        <v>1100</v>
      </c>
      <c r="I130" s="11">
        <f>_xlfn.XLOOKUP(Ticket_Forms[[#This Row],[Game Style]],Game_Structure[Style Name],Game_Structure[Prizes],,,)</f>
        <v>3460</v>
      </c>
      <c r="J130" s="11">
        <f>_xlfn.XLOOKUP(Ticket_Forms[[#This Row],[Game Style]],Game_Structure[Style Name],Game_Structure[Last Sale],,,)</f>
        <v>0</v>
      </c>
      <c r="K130" s="11">
        <f>_xlfn.XLOOKUP(Ticket_Forms[[#This Row],[Game Style]],Game_Structure[Style Name],Game_Structure[Location Rent],,,)</f>
        <v>273</v>
      </c>
    </row>
    <row r="131" spans="1:11" hidden="1" x14ac:dyDescent="0.35">
      <c r="A131" s="3">
        <v>129</v>
      </c>
      <c r="B131" s="3" t="s">
        <v>438</v>
      </c>
      <c r="C131" s="3" t="s">
        <v>371</v>
      </c>
      <c r="D131" s="3" t="s">
        <v>371</v>
      </c>
      <c r="E131" s="9">
        <f>_xlfn.XLOOKUP(Ticket_Forms[[#This Row],[Game Style]],Game_Structure[Style Name],Game_Structure[Ticket Count],,,)</f>
        <v>5460</v>
      </c>
      <c r="F131" s="11">
        <f>_xlfn.XLOOKUP(Ticket_Forms[[#This Row],[Game Style]],Game_Structure[Style Name],Game_Structure[Ticket Value],,,)</f>
        <v>1</v>
      </c>
      <c r="G131" s="11">
        <f>_xlfn.XLOOKUP(Ticket_Forms[[#This Row],[Game Style]],Game_Structure[Style Name],Game_Structure[Revenue],,,)</f>
        <v>5460</v>
      </c>
      <c r="H131" s="11">
        <f>_xlfn.XLOOKUP(Ticket_Forms[[#This Row],[Game Style]],Game_Structure[Style Name],Game_Structure[Profit],,,)</f>
        <v>960</v>
      </c>
      <c r="I131" s="11">
        <f>_xlfn.XLOOKUP(Ticket_Forms[[#This Row],[Game Style]],Game_Structure[Style Name],Game_Structure[Prizes],,,)</f>
        <v>4500</v>
      </c>
      <c r="J131" s="11">
        <f>_xlfn.XLOOKUP(Ticket_Forms[[#This Row],[Game Style]],Game_Structure[Style Name],Game_Structure[Last Sale],,,)</f>
        <v>200</v>
      </c>
      <c r="K131" s="11">
        <f>_xlfn.XLOOKUP(Ticket_Forms[[#This Row],[Game Style]],Game_Structure[Style Name],Game_Structure[Location Rent],,,)</f>
        <v>327</v>
      </c>
    </row>
    <row r="132" spans="1:11" hidden="1" x14ac:dyDescent="0.35">
      <c r="A132" s="3">
        <v>130</v>
      </c>
      <c r="B132" s="3" t="s">
        <v>533</v>
      </c>
      <c r="C132" s="3" t="s">
        <v>375</v>
      </c>
      <c r="D132" s="3" t="s">
        <v>375</v>
      </c>
      <c r="E132" s="9">
        <f>_xlfn.XLOOKUP(Ticket_Forms[[#This Row],[Game Style]],Game_Structure[Style Name],Game_Structure[Ticket Count],,,)</f>
        <v>4200</v>
      </c>
      <c r="F132" s="11">
        <f>_xlfn.XLOOKUP(Ticket_Forms[[#This Row],[Game Style]],Game_Structure[Style Name],Game_Structure[Ticket Value],,,)</f>
        <v>10</v>
      </c>
      <c r="G132" s="11">
        <f>_xlfn.XLOOKUP(Ticket_Forms[[#This Row],[Game Style]],Game_Structure[Style Name],Game_Structure[Revenue],,,)</f>
        <v>42000</v>
      </c>
      <c r="H132" s="11">
        <f>_xlfn.XLOOKUP(Ticket_Forms[[#This Row],[Game Style]],Game_Structure[Style Name],Game_Structure[Profit],,,)</f>
        <v>6250</v>
      </c>
      <c r="I132" s="11">
        <f>_xlfn.XLOOKUP(Ticket_Forms[[#This Row],[Game Style]],Game_Structure[Style Name],Game_Structure[Prizes],,,)</f>
        <v>35750</v>
      </c>
      <c r="J132" s="11">
        <f>_xlfn.XLOOKUP(Ticket_Forms[[#This Row],[Game Style]],Game_Structure[Style Name],Game_Structure[Last Sale],,,)</f>
        <v>500</v>
      </c>
      <c r="K132" s="11">
        <f>_xlfn.XLOOKUP(Ticket_Forms[[#This Row],[Game Style]],Game_Structure[Style Name],Game_Structure[Location Rent],,,)</f>
        <v>2520</v>
      </c>
    </row>
    <row r="133" spans="1:11" hidden="1" x14ac:dyDescent="0.35">
      <c r="A133" s="3">
        <v>131</v>
      </c>
      <c r="B133" s="3" t="s">
        <v>435</v>
      </c>
      <c r="C133" s="3" t="s">
        <v>355</v>
      </c>
      <c r="D133" s="3" t="s">
        <v>355</v>
      </c>
      <c r="E133" s="9">
        <f>_xlfn.XLOOKUP(Ticket_Forms[[#This Row],[Game Style]],Game_Structure[Style Name],Game_Structure[Ticket Count],,,)</f>
        <v>6300</v>
      </c>
      <c r="F133" s="11">
        <f>_xlfn.XLOOKUP(Ticket_Forms[[#This Row],[Game Style]],Game_Structure[Style Name],Game_Structure[Ticket Value],,,)</f>
        <v>1</v>
      </c>
      <c r="G133" s="11">
        <f>_xlfn.XLOOKUP(Ticket_Forms[[#This Row],[Game Style]],Game_Structure[Style Name],Game_Structure[Revenue],,,)</f>
        <v>6300</v>
      </c>
      <c r="H133" s="11">
        <f>_xlfn.XLOOKUP(Ticket_Forms[[#This Row],[Game Style]],Game_Structure[Style Name],Game_Structure[Profit],,,)</f>
        <v>995</v>
      </c>
      <c r="I133" s="11">
        <f>_xlfn.XLOOKUP(Ticket_Forms[[#This Row],[Game Style]],Game_Structure[Style Name],Game_Structure[Prizes],,,)</f>
        <v>5305</v>
      </c>
      <c r="J133" s="11">
        <f>_xlfn.XLOOKUP(Ticket_Forms[[#This Row],[Game Style]],Game_Structure[Style Name],Game_Structure[Last Sale],,,)</f>
        <v>500</v>
      </c>
      <c r="K133" s="11">
        <f>_xlfn.XLOOKUP(Ticket_Forms[[#This Row],[Game Style]],Game_Structure[Style Name],Game_Structure[Location Rent],,,)</f>
        <v>378</v>
      </c>
    </row>
    <row r="134" spans="1:11" hidden="1" x14ac:dyDescent="0.35">
      <c r="A134" s="3">
        <v>132</v>
      </c>
      <c r="B134" s="3" t="s">
        <v>536</v>
      </c>
      <c r="C134" s="3" t="s">
        <v>373</v>
      </c>
      <c r="D134" s="3" t="s">
        <v>373</v>
      </c>
      <c r="E134" s="9">
        <f>_xlfn.XLOOKUP(Ticket_Forms[[#This Row],[Game Style]],Game_Structure[Style Name],Game_Structure[Ticket Count],,,)</f>
        <v>4200</v>
      </c>
      <c r="F134" s="11">
        <f>_xlfn.XLOOKUP(Ticket_Forms[[#This Row],[Game Style]],Game_Structure[Style Name],Game_Structure[Ticket Value],,,)</f>
        <v>5</v>
      </c>
      <c r="G134" s="11">
        <f>_xlfn.XLOOKUP(Ticket_Forms[[#This Row],[Game Style]],Game_Structure[Style Name],Game_Structure[Revenue],,,)</f>
        <v>21000</v>
      </c>
      <c r="H134" s="11">
        <f>_xlfn.XLOOKUP(Ticket_Forms[[#This Row],[Game Style]],Game_Structure[Style Name],Game_Structure[Profit],,,)</f>
        <v>4404</v>
      </c>
      <c r="I134" s="11">
        <f>_xlfn.XLOOKUP(Ticket_Forms[[#This Row],[Game Style]],Game_Structure[Style Name],Game_Structure[Prizes],,,)</f>
        <v>16596</v>
      </c>
      <c r="J134" s="11">
        <f>_xlfn.XLOOKUP(Ticket_Forms[[#This Row],[Game Style]],Game_Structure[Style Name],Game_Structure[Last Sale],,,)</f>
        <v>500</v>
      </c>
      <c r="K134" s="11">
        <f>_xlfn.XLOOKUP(Ticket_Forms[[#This Row],[Game Style]],Game_Structure[Style Name],Game_Structure[Location Rent],,,)</f>
        <v>1260</v>
      </c>
    </row>
    <row r="135" spans="1:11" hidden="1" x14ac:dyDescent="0.35">
      <c r="A135" s="3">
        <v>133</v>
      </c>
      <c r="B135" s="3" t="s">
        <v>535</v>
      </c>
      <c r="C135" s="3" t="s">
        <v>648</v>
      </c>
      <c r="D135" s="3" t="s">
        <v>647</v>
      </c>
      <c r="E135" s="9">
        <f>_xlfn.XLOOKUP(Ticket_Forms[[#This Row],[Game Style]],Game_Structure[Style Name],Game_Structure[Ticket Count],,,)</f>
        <v>885</v>
      </c>
      <c r="F135" s="11">
        <f>_xlfn.XLOOKUP(Ticket_Forms[[#This Row],[Game Style]],Game_Structure[Style Name],Game_Structure[Ticket Value],,,)</f>
        <v>1</v>
      </c>
      <c r="G135" s="11">
        <f>_xlfn.XLOOKUP(Ticket_Forms[[#This Row],[Game Style]],Game_Structure[Style Name],Game_Structure[Revenue],,,)</f>
        <v>885</v>
      </c>
      <c r="H135" s="11">
        <f>_xlfn.XLOOKUP(Ticket_Forms[[#This Row],[Game Style]],Game_Structure[Style Name],Game_Structure[Profit],,,)</f>
        <v>235</v>
      </c>
      <c r="I135" s="11">
        <f>_xlfn.XLOOKUP(Ticket_Forms[[#This Row],[Game Style]],Game_Structure[Style Name],Game_Structure[Prizes],,,)</f>
        <v>650</v>
      </c>
      <c r="J135" s="11">
        <f>_xlfn.XLOOKUP(Ticket_Forms[[#This Row],[Game Style]],Game_Structure[Style Name],Game_Structure[Last Sale],,,)</f>
        <v>0</v>
      </c>
      <c r="K135" s="11">
        <f>_xlfn.XLOOKUP(Ticket_Forms[[#This Row],[Game Style]],Game_Structure[Style Name],Game_Structure[Location Rent],,,)</f>
        <v>53</v>
      </c>
    </row>
    <row r="136" spans="1:11" hidden="1" x14ac:dyDescent="0.35">
      <c r="A136" s="3">
        <v>134</v>
      </c>
      <c r="B136" s="3" t="s">
        <v>467</v>
      </c>
      <c r="C136" s="3" t="s">
        <v>631</v>
      </c>
      <c r="D136" s="3" t="s">
        <v>647</v>
      </c>
      <c r="E136" s="9">
        <f>_xlfn.XLOOKUP(Ticket_Forms[[#This Row],[Game Style]],Game_Structure[Style Name],Game_Structure[Ticket Count],,,)</f>
        <v>885</v>
      </c>
      <c r="F136" s="11">
        <f>_xlfn.XLOOKUP(Ticket_Forms[[#This Row],[Game Style]],Game_Structure[Style Name],Game_Structure[Ticket Value],,,)</f>
        <v>1</v>
      </c>
      <c r="G136" s="11">
        <f>_xlfn.XLOOKUP(Ticket_Forms[[#This Row],[Game Style]],Game_Structure[Style Name],Game_Structure[Revenue],,,)</f>
        <v>885</v>
      </c>
      <c r="H136" s="11">
        <f>_xlfn.XLOOKUP(Ticket_Forms[[#This Row],[Game Style]],Game_Structure[Style Name],Game_Structure[Profit],,,)</f>
        <v>235</v>
      </c>
      <c r="I136" s="11">
        <f>_xlfn.XLOOKUP(Ticket_Forms[[#This Row],[Game Style]],Game_Structure[Style Name],Game_Structure[Prizes],,,)</f>
        <v>650</v>
      </c>
      <c r="J136" s="11">
        <f>_xlfn.XLOOKUP(Ticket_Forms[[#This Row],[Game Style]],Game_Structure[Style Name],Game_Structure[Last Sale],,,)</f>
        <v>0</v>
      </c>
      <c r="K136" s="11">
        <f>_xlfn.XLOOKUP(Ticket_Forms[[#This Row],[Game Style]],Game_Structure[Style Name],Game_Structure[Location Rent],,,)</f>
        <v>53</v>
      </c>
    </row>
    <row r="137" spans="1:11" hidden="1" x14ac:dyDescent="0.35">
      <c r="A137" s="3">
        <v>135</v>
      </c>
      <c r="B137" s="3" t="s">
        <v>494</v>
      </c>
      <c r="C137" s="3" t="s">
        <v>632</v>
      </c>
      <c r="D137" s="3" t="s">
        <v>369</v>
      </c>
      <c r="E137" s="9">
        <f>_xlfn.XLOOKUP(Ticket_Forms[[#This Row],[Game Style]],Game_Structure[Style Name],Game_Structure[Ticket Count],,,)</f>
        <v>5100</v>
      </c>
      <c r="F137" s="11">
        <f>_xlfn.XLOOKUP(Ticket_Forms[[#This Row],[Game Style]],Game_Structure[Style Name],Game_Structure[Ticket Value],,,)</f>
        <v>2</v>
      </c>
      <c r="G137" s="11">
        <f>_xlfn.XLOOKUP(Ticket_Forms[[#This Row],[Game Style]],Game_Structure[Style Name],Game_Structure[Revenue],,,)</f>
        <v>10200</v>
      </c>
      <c r="H137" s="11">
        <f>_xlfn.XLOOKUP(Ticket_Forms[[#This Row],[Game Style]],Game_Structure[Style Name],Game_Structure[Profit],,,)</f>
        <v>1420</v>
      </c>
      <c r="I137" s="11">
        <f>_xlfn.XLOOKUP(Ticket_Forms[[#This Row],[Game Style]],Game_Structure[Style Name],Game_Structure[Prizes],,,)</f>
        <v>8780</v>
      </c>
      <c r="J137" s="11">
        <f>_xlfn.XLOOKUP(Ticket_Forms[[#This Row],[Game Style]],Game_Structure[Style Name],Game_Structure[Last Sale],,,)</f>
        <v>500</v>
      </c>
      <c r="K137" s="11">
        <f>_xlfn.XLOOKUP(Ticket_Forms[[#This Row],[Game Style]],Game_Structure[Style Name],Game_Structure[Location Rent],,,)</f>
        <v>612</v>
      </c>
    </row>
    <row r="138" spans="1:11" hidden="1" x14ac:dyDescent="0.35">
      <c r="A138" s="3">
        <v>136</v>
      </c>
      <c r="B138" s="3" t="s">
        <v>425</v>
      </c>
      <c r="C138" s="3" t="s">
        <v>632</v>
      </c>
      <c r="D138" s="3" t="s">
        <v>369</v>
      </c>
      <c r="E138" s="9">
        <f>_xlfn.XLOOKUP(Ticket_Forms[[#This Row],[Game Style]],Game_Structure[Style Name],Game_Structure[Ticket Count],,,)</f>
        <v>5100</v>
      </c>
      <c r="F138" s="11">
        <f>_xlfn.XLOOKUP(Ticket_Forms[[#This Row],[Game Style]],Game_Structure[Style Name],Game_Structure[Ticket Value],,,)</f>
        <v>2</v>
      </c>
      <c r="G138" s="11">
        <f>_xlfn.XLOOKUP(Ticket_Forms[[#This Row],[Game Style]],Game_Structure[Style Name],Game_Structure[Revenue],,,)</f>
        <v>10200</v>
      </c>
      <c r="H138" s="11">
        <f>_xlfn.XLOOKUP(Ticket_Forms[[#This Row],[Game Style]],Game_Structure[Style Name],Game_Structure[Profit],,,)</f>
        <v>1420</v>
      </c>
      <c r="I138" s="11">
        <f>_xlfn.XLOOKUP(Ticket_Forms[[#This Row],[Game Style]],Game_Structure[Style Name],Game_Structure[Prizes],,,)</f>
        <v>8780</v>
      </c>
      <c r="J138" s="11">
        <f>_xlfn.XLOOKUP(Ticket_Forms[[#This Row],[Game Style]],Game_Structure[Style Name],Game_Structure[Last Sale],,,)</f>
        <v>500</v>
      </c>
      <c r="K138" s="11">
        <f>_xlfn.XLOOKUP(Ticket_Forms[[#This Row],[Game Style]],Game_Structure[Style Name],Game_Structure[Location Rent],,,)</f>
        <v>612</v>
      </c>
    </row>
    <row r="139" spans="1:11" hidden="1" x14ac:dyDescent="0.35">
      <c r="A139" s="3">
        <v>137</v>
      </c>
      <c r="B139" s="3" t="s">
        <v>477</v>
      </c>
      <c r="C139" s="3" t="s">
        <v>633</v>
      </c>
      <c r="D139" s="3" t="s">
        <v>646</v>
      </c>
      <c r="E139" s="9">
        <f>_xlfn.XLOOKUP(Ticket_Forms[[#This Row],[Game Style]],Game_Structure[Style Name],Game_Structure[Ticket Count],,,)</f>
        <v>2688</v>
      </c>
      <c r="F139" s="11">
        <f>_xlfn.XLOOKUP(Ticket_Forms[[#This Row],[Game Style]],Game_Structure[Style Name],Game_Structure[Ticket Value],,,)</f>
        <v>1</v>
      </c>
      <c r="G139" s="11">
        <f>_xlfn.XLOOKUP(Ticket_Forms[[#This Row],[Game Style]],Game_Structure[Style Name],Game_Structure[Revenue],,,)</f>
        <v>2688</v>
      </c>
      <c r="H139" s="11">
        <f>_xlfn.XLOOKUP(Ticket_Forms[[#This Row],[Game Style]],Game_Structure[Style Name],Game_Structure[Profit],,,)</f>
        <v>312</v>
      </c>
      <c r="I139" s="11">
        <f>_xlfn.XLOOKUP(Ticket_Forms[[#This Row],[Game Style]],Game_Structure[Style Name],Game_Structure[Prizes],,,)</f>
        <v>2376</v>
      </c>
      <c r="J139" s="11">
        <f>_xlfn.XLOOKUP(Ticket_Forms[[#This Row],[Game Style]],Game_Structure[Style Name],Game_Structure[Last Sale],,,)</f>
        <v>0</v>
      </c>
      <c r="K139" s="11">
        <f>_xlfn.XLOOKUP(Ticket_Forms[[#This Row],[Game Style]],Game_Structure[Style Name],Game_Structure[Location Rent],,,)</f>
        <v>161</v>
      </c>
    </row>
    <row r="140" spans="1:11" hidden="1" x14ac:dyDescent="0.35">
      <c r="A140" s="3">
        <v>138</v>
      </c>
      <c r="B140" s="3" t="s">
        <v>442</v>
      </c>
      <c r="C140" s="3" t="s">
        <v>372</v>
      </c>
      <c r="D140" s="3" t="s">
        <v>372</v>
      </c>
      <c r="E140" s="9">
        <f>_xlfn.XLOOKUP(Ticket_Forms[[#This Row],[Game Style]],Game_Structure[Style Name],Game_Structure[Ticket Count],,,)</f>
        <v>4200</v>
      </c>
      <c r="F140" s="11">
        <f>_xlfn.XLOOKUP(Ticket_Forms[[#This Row],[Game Style]],Game_Structure[Style Name],Game_Structure[Ticket Value],,,)</f>
        <v>5</v>
      </c>
      <c r="G140" s="11">
        <f>_xlfn.XLOOKUP(Ticket_Forms[[#This Row],[Game Style]],Game_Structure[Style Name],Game_Structure[Revenue],,,)</f>
        <v>21000</v>
      </c>
      <c r="H140" s="11">
        <f>_xlfn.XLOOKUP(Ticket_Forms[[#This Row],[Game Style]],Game_Structure[Style Name],Game_Structure[Profit],,,)</f>
        <v>4400</v>
      </c>
      <c r="I140" s="11">
        <f>_xlfn.XLOOKUP(Ticket_Forms[[#This Row],[Game Style]],Game_Structure[Style Name],Game_Structure[Prizes],,,)</f>
        <v>16600</v>
      </c>
      <c r="J140" s="11">
        <f>_xlfn.XLOOKUP(Ticket_Forms[[#This Row],[Game Style]],Game_Structure[Style Name],Game_Structure[Last Sale],,,)</f>
        <v>500</v>
      </c>
      <c r="K140" s="11">
        <f>_xlfn.XLOOKUP(Ticket_Forms[[#This Row],[Game Style]],Game_Structure[Style Name],Game_Structure[Location Rent],,,)</f>
        <v>1260</v>
      </c>
    </row>
    <row r="141" spans="1:11" hidden="1" x14ac:dyDescent="0.35">
      <c r="A141" s="3">
        <v>139</v>
      </c>
      <c r="B141" s="3" t="s">
        <v>469</v>
      </c>
      <c r="C141" s="3" t="s">
        <v>634</v>
      </c>
      <c r="D141" s="3" t="s">
        <v>643</v>
      </c>
      <c r="E141" s="9">
        <f>_xlfn.XLOOKUP(Ticket_Forms[[#This Row],[Game Style]],Game_Structure[Style Name],Game_Structure[Ticket Count],,,)</f>
        <v>3990</v>
      </c>
      <c r="F141" s="11">
        <f>_xlfn.XLOOKUP(Ticket_Forms[[#This Row],[Game Style]],Game_Structure[Style Name],Game_Structure[Ticket Value],,,)</f>
        <v>1</v>
      </c>
      <c r="G141" s="11">
        <f>_xlfn.XLOOKUP(Ticket_Forms[[#This Row],[Game Style]],Game_Structure[Style Name],Game_Structure[Revenue],,,)</f>
        <v>3990</v>
      </c>
      <c r="H141" s="11">
        <f>_xlfn.XLOOKUP(Ticket_Forms[[#This Row],[Game Style]],Game_Structure[Style Name],Game_Structure[Profit],,,)</f>
        <v>690</v>
      </c>
      <c r="I141" s="11">
        <f>_xlfn.XLOOKUP(Ticket_Forms[[#This Row],[Game Style]],Game_Structure[Style Name],Game_Structure[Prizes],,,)</f>
        <v>3300</v>
      </c>
      <c r="J141" s="11">
        <f>_xlfn.XLOOKUP(Ticket_Forms[[#This Row],[Game Style]],Game_Structure[Style Name],Game_Structure[Last Sale],,,)</f>
        <v>0</v>
      </c>
      <c r="K141" s="11">
        <f>_xlfn.XLOOKUP(Ticket_Forms[[#This Row],[Game Style]],Game_Structure[Style Name],Game_Structure[Location Rent],,,)</f>
        <v>239</v>
      </c>
    </row>
    <row r="142" spans="1:11" hidden="1" x14ac:dyDescent="0.35">
      <c r="A142" s="3">
        <v>140</v>
      </c>
      <c r="B142" s="3" t="s">
        <v>479</v>
      </c>
      <c r="C142" s="3" t="s">
        <v>635</v>
      </c>
      <c r="D142" s="3" t="s">
        <v>643</v>
      </c>
      <c r="E142" s="9">
        <f>_xlfn.XLOOKUP(Ticket_Forms[[#This Row],[Game Style]],Game_Structure[Style Name],Game_Structure[Ticket Count],,,)</f>
        <v>3990</v>
      </c>
      <c r="F142" s="11">
        <f>_xlfn.XLOOKUP(Ticket_Forms[[#This Row],[Game Style]],Game_Structure[Style Name],Game_Structure[Ticket Value],,,)</f>
        <v>1</v>
      </c>
      <c r="G142" s="11">
        <f>_xlfn.XLOOKUP(Ticket_Forms[[#This Row],[Game Style]],Game_Structure[Style Name],Game_Structure[Revenue],,,)</f>
        <v>3990</v>
      </c>
      <c r="H142" s="11">
        <f>_xlfn.XLOOKUP(Ticket_Forms[[#This Row],[Game Style]],Game_Structure[Style Name],Game_Structure[Profit],,,)</f>
        <v>690</v>
      </c>
      <c r="I142" s="11">
        <f>_xlfn.XLOOKUP(Ticket_Forms[[#This Row],[Game Style]],Game_Structure[Style Name],Game_Structure[Prizes],,,)</f>
        <v>3300</v>
      </c>
      <c r="J142" s="11">
        <f>_xlfn.XLOOKUP(Ticket_Forms[[#This Row],[Game Style]],Game_Structure[Style Name],Game_Structure[Last Sale],,,)</f>
        <v>0</v>
      </c>
      <c r="K142" s="11">
        <f>_xlfn.XLOOKUP(Ticket_Forms[[#This Row],[Game Style]],Game_Structure[Style Name],Game_Structure[Location Rent],,,)</f>
        <v>239</v>
      </c>
    </row>
    <row r="143" spans="1:11" hidden="1" x14ac:dyDescent="0.35">
      <c r="A143" s="3">
        <v>141</v>
      </c>
      <c r="B143" s="3" t="s">
        <v>484</v>
      </c>
      <c r="C143" s="3" t="s">
        <v>636</v>
      </c>
      <c r="D143" s="3" t="s">
        <v>639</v>
      </c>
      <c r="E143" s="9">
        <f>_xlfn.XLOOKUP(Ticket_Forms[[#This Row],[Game Style]],Game_Structure[Style Name],Game_Structure[Ticket Count],,,)</f>
        <v>4000</v>
      </c>
      <c r="F143" s="11">
        <f>_xlfn.XLOOKUP(Ticket_Forms[[#This Row],[Game Style]],Game_Structure[Style Name],Game_Structure[Ticket Value],,,)</f>
        <v>1</v>
      </c>
      <c r="G143" s="11">
        <f>_xlfn.XLOOKUP(Ticket_Forms[[#This Row],[Game Style]],Game_Structure[Style Name],Game_Structure[Revenue],,,)</f>
        <v>4000</v>
      </c>
      <c r="H143" s="11">
        <f>_xlfn.XLOOKUP(Ticket_Forms[[#This Row],[Game Style]],Game_Structure[Style Name],Game_Structure[Profit],,,)</f>
        <v>903</v>
      </c>
      <c r="I143" s="11">
        <f>_xlfn.XLOOKUP(Ticket_Forms[[#This Row],[Game Style]],Game_Structure[Style Name],Game_Structure[Prizes],,,)</f>
        <v>3097</v>
      </c>
      <c r="J143" s="11">
        <f>_xlfn.XLOOKUP(Ticket_Forms[[#This Row],[Game Style]],Game_Structure[Style Name],Game_Structure[Last Sale],,,)</f>
        <v>100</v>
      </c>
      <c r="K143" s="11">
        <f>_xlfn.XLOOKUP(Ticket_Forms[[#This Row],[Game Style]],Game_Structure[Style Name],Game_Structure[Location Rent],,,)</f>
        <v>240</v>
      </c>
    </row>
    <row r="144" spans="1:11" hidden="1" x14ac:dyDescent="0.35">
      <c r="A144" s="3">
        <v>142</v>
      </c>
      <c r="B144" s="3" t="s">
        <v>483</v>
      </c>
      <c r="C144" s="3" t="s">
        <v>637</v>
      </c>
      <c r="D144" s="3" t="s">
        <v>639</v>
      </c>
      <c r="E144" s="9">
        <f>_xlfn.XLOOKUP(Ticket_Forms[[#This Row],[Game Style]],Game_Structure[Style Name],Game_Structure[Ticket Count],,,)</f>
        <v>4000</v>
      </c>
      <c r="F144" s="11">
        <f>_xlfn.XLOOKUP(Ticket_Forms[[#This Row],[Game Style]],Game_Structure[Style Name],Game_Structure[Ticket Value],,,)</f>
        <v>1</v>
      </c>
      <c r="G144" s="11">
        <f>_xlfn.XLOOKUP(Ticket_Forms[[#This Row],[Game Style]],Game_Structure[Style Name],Game_Structure[Revenue],,,)</f>
        <v>4000</v>
      </c>
      <c r="H144" s="11">
        <f>_xlfn.XLOOKUP(Ticket_Forms[[#This Row],[Game Style]],Game_Structure[Style Name],Game_Structure[Profit],,,)</f>
        <v>903</v>
      </c>
      <c r="I144" s="11">
        <f>_xlfn.XLOOKUP(Ticket_Forms[[#This Row],[Game Style]],Game_Structure[Style Name],Game_Structure[Prizes],,,)</f>
        <v>3097</v>
      </c>
      <c r="J144" s="11">
        <f>_xlfn.XLOOKUP(Ticket_Forms[[#This Row],[Game Style]],Game_Structure[Style Name],Game_Structure[Last Sale],,,)</f>
        <v>100</v>
      </c>
      <c r="K144" s="11">
        <f>_xlfn.XLOOKUP(Ticket_Forms[[#This Row],[Game Style]],Game_Structure[Style Name],Game_Structure[Location Rent],,,)</f>
        <v>240</v>
      </c>
    </row>
    <row r="145" spans="1:11" hidden="1" x14ac:dyDescent="0.35">
      <c r="A145" s="3">
        <v>143</v>
      </c>
      <c r="B145" s="3" t="s">
        <v>507</v>
      </c>
      <c r="C145" s="3" t="s">
        <v>579</v>
      </c>
      <c r="D145" s="3" t="s">
        <v>366</v>
      </c>
      <c r="E145" s="9">
        <f>_xlfn.XLOOKUP(Ticket_Forms[[#This Row],[Game Style]],Game_Structure[Style Name],Game_Structure[Ticket Count],,,)</f>
        <v>6320</v>
      </c>
      <c r="F145" s="11">
        <f>_xlfn.XLOOKUP(Ticket_Forms[[#This Row],[Game Style]],Game_Structure[Style Name],Game_Structure[Ticket Value],,,)</f>
        <v>1</v>
      </c>
      <c r="G145" s="11">
        <f>_xlfn.XLOOKUP(Ticket_Forms[[#This Row],[Game Style]],Game_Structure[Style Name],Game_Structure[Revenue],,,)</f>
        <v>6320</v>
      </c>
      <c r="H145" s="11">
        <f>_xlfn.XLOOKUP(Ticket_Forms[[#This Row],[Game Style]],Game_Structure[Style Name],Game_Structure[Profit],,,)</f>
        <v>1575</v>
      </c>
      <c r="I145" s="11">
        <f>_xlfn.XLOOKUP(Ticket_Forms[[#This Row],[Game Style]],Game_Structure[Style Name],Game_Structure[Prizes],,,)</f>
        <v>4745</v>
      </c>
      <c r="J145" s="11">
        <f>_xlfn.XLOOKUP(Ticket_Forms[[#This Row],[Game Style]],Game_Structure[Style Name],Game_Structure[Last Sale],,,)</f>
        <v>599</v>
      </c>
      <c r="K145" s="11">
        <f>_xlfn.XLOOKUP(Ticket_Forms[[#This Row],[Game Style]],Game_Structure[Style Name],Game_Structure[Location Rent],,,)</f>
        <v>379</v>
      </c>
    </row>
    <row r="146" spans="1:11" hidden="1" x14ac:dyDescent="0.35">
      <c r="A146" s="3">
        <v>144</v>
      </c>
      <c r="B146" s="3" t="s">
        <v>434</v>
      </c>
      <c r="C146" s="3" t="s">
        <v>580</v>
      </c>
      <c r="D146" s="3" t="s">
        <v>366</v>
      </c>
      <c r="E146" s="9">
        <f>_xlfn.XLOOKUP(Ticket_Forms[[#This Row],[Game Style]],Game_Structure[Style Name],Game_Structure[Ticket Count],,,)</f>
        <v>6320</v>
      </c>
      <c r="F146" s="11">
        <f>_xlfn.XLOOKUP(Ticket_Forms[[#This Row],[Game Style]],Game_Structure[Style Name],Game_Structure[Ticket Value],,,)</f>
        <v>1</v>
      </c>
      <c r="G146" s="11">
        <f>_xlfn.XLOOKUP(Ticket_Forms[[#This Row],[Game Style]],Game_Structure[Style Name],Game_Structure[Revenue],,,)</f>
        <v>6320</v>
      </c>
      <c r="H146" s="11">
        <f>_xlfn.XLOOKUP(Ticket_Forms[[#This Row],[Game Style]],Game_Structure[Style Name],Game_Structure[Profit],,,)</f>
        <v>1575</v>
      </c>
      <c r="I146" s="11">
        <f>_xlfn.XLOOKUP(Ticket_Forms[[#This Row],[Game Style]],Game_Structure[Style Name],Game_Structure[Prizes],,,)</f>
        <v>4745</v>
      </c>
      <c r="J146" s="11">
        <f>_xlfn.XLOOKUP(Ticket_Forms[[#This Row],[Game Style]],Game_Structure[Style Name],Game_Structure[Last Sale],,,)</f>
        <v>599</v>
      </c>
      <c r="K146" s="11">
        <f>_xlfn.XLOOKUP(Ticket_Forms[[#This Row],[Game Style]],Game_Structure[Style Name],Game_Structure[Location Rent],,,)</f>
        <v>379</v>
      </c>
    </row>
    <row r="147" spans="1:11" hidden="1" x14ac:dyDescent="0.35">
      <c r="A147" s="3">
        <v>145</v>
      </c>
      <c r="B147" s="3" t="s">
        <v>447</v>
      </c>
      <c r="C147" s="3" t="s">
        <v>581</v>
      </c>
      <c r="D147" s="3" t="s">
        <v>366</v>
      </c>
      <c r="E147" s="9">
        <f>_xlfn.XLOOKUP(Ticket_Forms[[#This Row],[Game Style]],Game_Structure[Style Name],Game_Structure[Ticket Count],,,)</f>
        <v>6320</v>
      </c>
      <c r="F147" s="11">
        <f>_xlfn.XLOOKUP(Ticket_Forms[[#This Row],[Game Style]],Game_Structure[Style Name],Game_Structure[Ticket Value],,,)</f>
        <v>1</v>
      </c>
      <c r="G147" s="11">
        <f>_xlfn.XLOOKUP(Ticket_Forms[[#This Row],[Game Style]],Game_Structure[Style Name],Game_Structure[Revenue],,,)</f>
        <v>6320</v>
      </c>
      <c r="H147" s="11">
        <f>_xlfn.XLOOKUP(Ticket_Forms[[#This Row],[Game Style]],Game_Structure[Style Name],Game_Structure[Profit],,,)</f>
        <v>1575</v>
      </c>
      <c r="I147" s="11">
        <f>_xlfn.XLOOKUP(Ticket_Forms[[#This Row],[Game Style]],Game_Structure[Style Name],Game_Structure[Prizes],,,)</f>
        <v>4745</v>
      </c>
      <c r="J147" s="11">
        <f>_xlfn.XLOOKUP(Ticket_Forms[[#This Row],[Game Style]],Game_Structure[Style Name],Game_Structure[Last Sale],,,)</f>
        <v>599</v>
      </c>
      <c r="K147" s="11">
        <f>_xlfn.XLOOKUP(Ticket_Forms[[#This Row],[Game Style]],Game_Structure[Style Name],Game_Structure[Location Rent],,,)</f>
        <v>379</v>
      </c>
    </row>
    <row r="148" spans="1:11" hidden="1" x14ac:dyDescent="0.35">
      <c r="A148" s="3">
        <v>146</v>
      </c>
      <c r="B148" s="3" t="s">
        <v>440</v>
      </c>
      <c r="C148" s="3" t="s">
        <v>582</v>
      </c>
      <c r="D148" s="3" t="s">
        <v>366</v>
      </c>
      <c r="E148" s="9">
        <f>_xlfn.XLOOKUP(Ticket_Forms[[#This Row],[Game Style]],Game_Structure[Style Name],Game_Structure[Ticket Count],,,)</f>
        <v>6320</v>
      </c>
      <c r="F148" s="11">
        <f>_xlfn.XLOOKUP(Ticket_Forms[[#This Row],[Game Style]],Game_Structure[Style Name],Game_Structure[Ticket Value],,,)</f>
        <v>1</v>
      </c>
      <c r="G148" s="11">
        <f>_xlfn.XLOOKUP(Ticket_Forms[[#This Row],[Game Style]],Game_Structure[Style Name],Game_Structure[Revenue],,,)</f>
        <v>6320</v>
      </c>
      <c r="H148" s="11">
        <f>_xlfn.XLOOKUP(Ticket_Forms[[#This Row],[Game Style]],Game_Structure[Style Name],Game_Structure[Profit],,,)</f>
        <v>1575</v>
      </c>
      <c r="I148" s="11">
        <f>_xlfn.XLOOKUP(Ticket_Forms[[#This Row],[Game Style]],Game_Structure[Style Name],Game_Structure[Prizes],,,)</f>
        <v>4745</v>
      </c>
      <c r="J148" s="11">
        <f>_xlfn.XLOOKUP(Ticket_Forms[[#This Row],[Game Style]],Game_Structure[Style Name],Game_Structure[Last Sale],,,)</f>
        <v>599</v>
      </c>
      <c r="K148" s="11">
        <f>_xlfn.XLOOKUP(Ticket_Forms[[#This Row],[Game Style]],Game_Structure[Style Name],Game_Structure[Location Rent],,,)</f>
        <v>379</v>
      </c>
    </row>
    <row r="149" spans="1:11" hidden="1" x14ac:dyDescent="0.35">
      <c r="A149" s="3">
        <v>147</v>
      </c>
      <c r="B149" s="3" t="s">
        <v>437</v>
      </c>
      <c r="C149" s="3" t="s">
        <v>583</v>
      </c>
      <c r="D149" s="3" t="s">
        <v>366</v>
      </c>
      <c r="E149" s="9">
        <f>_xlfn.XLOOKUP(Ticket_Forms[[#This Row],[Game Style]],Game_Structure[Style Name],Game_Structure[Ticket Count],,,)</f>
        <v>6320</v>
      </c>
      <c r="F149" s="11">
        <f>_xlfn.XLOOKUP(Ticket_Forms[[#This Row],[Game Style]],Game_Structure[Style Name],Game_Structure[Ticket Value],,,)</f>
        <v>1</v>
      </c>
      <c r="G149" s="11">
        <f>_xlfn.XLOOKUP(Ticket_Forms[[#This Row],[Game Style]],Game_Structure[Style Name],Game_Structure[Revenue],,,)</f>
        <v>6320</v>
      </c>
      <c r="H149" s="11">
        <f>_xlfn.XLOOKUP(Ticket_Forms[[#This Row],[Game Style]],Game_Structure[Style Name],Game_Structure[Profit],,,)</f>
        <v>1575</v>
      </c>
      <c r="I149" s="11">
        <f>_xlfn.XLOOKUP(Ticket_Forms[[#This Row],[Game Style]],Game_Structure[Style Name],Game_Structure[Prizes],,,)</f>
        <v>4745</v>
      </c>
      <c r="J149" s="11">
        <f>_xlfn.XLOOKUP(Ticket_Forms[[#This Row],[Game Style]],Game_Structure[Style Name],Game_Structure[Last Sale],,,)</f>
        <v>599</v>
      </c>
      <c r="K149" s="11">
        <f>_xlfn.XLOOKUP(Ticket_Forms[[#This Row],[Game Style]],Game_Structure[Style Name],Game_Structure[Location Rent],,,)</f>
        <v>379</v>
      </c>
    </row>
    <row r="150" spans="1:11" hidden="1" x14ac:dyDescent="0.35">
      <c r="A150" s="3">
        <v>148</v>
      </c>
      <c r="B150" s="3" t="s">
        <v>508</v>
      </c>
      <c r="C150" s="3" t="s">
        <v>584</v>
      </c>
      <c r="D150" s="3" t="s">
        <v>366</v>
      </c>
      <c r="E150" s="9">
        <f>_xlfn.XLOOKUP(Ticket_Forms[[#This Row],[Game Style]],Game_Structure[Style Name],Game_Structure[Ticket Count],,,)</f>
        <v>6320</v>
      </c>
      <c r="F150" s="11">
        <f>_xlfn.XLOOKUP(Ticket_Forms[[#This Row],[Game Style]],Game_Structure[Style Name],Game_Structure[Ticket Value],,,)</f>
        <v>1</v>
      </c>
      <c r="G150" s="11">
        <f>_xlfn.XLOOKUP(Ticket_Forms[[#This Row],[Game Style]],Game_Structure[Style Name],Game_Structure[Revenue],,,)</f>
        <v>6320</v>
      </c>
      <c r="H150" s="11">
        <f>_xlfn.XLOOKUP(Ticket_Forms[[#This Row],[Game Style]],Game_Structure[Style Name],Game_Structure[Profit],,,)</f>
        <v>1575</v>
      </c>
      <c r="I150" s="11">
        <f>_xlfn.XLOOKUP(Ticket_Forms[[#This Row],[Game Style]],Game_Structure[Style Name],Game_Structure[Prizes],,,)</f>
        <v>4745</v>
      </c>
      <c r="J150" s="11">
        <f>_xlfn.XLOOKUP(Ticket_Forms[[#This Row],[Game Style]],Game_Structure[Style Name],Game_Structure[Last Sale],,,)</f>
        <v>599</v>
      </c>
      <c r="K150" s="11">
        <f>_xlfn.XLOOKUP(Ticket_Forms[[#This Row],[Game Style]],Game_Structure[Style Name],Game_Structure[Location Rent],,,)</f>
        <v>379</v>
      </c>
    </row>
    <row r="151" spans="1:11" hidden="1" x14ac:dyDescent="0.35">
      <c r="A151" s="3">
        <v>149</v>
      </c>
      <c r="B151" s="3" t="s">
        <v>513</v>
      </c>
      <c r="C151" s="3" t="s">
        <v>585</v>
      </c>
      <c r="D151" s="3" t="s">
        <v>366</v>
      </c>
      <c r="E151" s="9">
        <f>_xlfn.XLOOKUP(Ticket_Forms[[#This Row],[Game Style]],Game_Structure[Style Name],Game_Structure[Ticket Count],,,)</f>
        <v>6320</v>
      </c>
      <c r="F151" s="11">
        <f>_xlfn.XLOOKUP(Ticket_Forms[[#This Row],[Game Style]],Game_Structure[Style Name],Game_Structure[Ticket Value],,,)</f>
        <v>1</v>
      </c>
      <c r="G151" s="11">
        <f>_xlfn.XLOOKUP(Ticket_Forms[[#This Row],[Game Style]],Game_Structure[Style Name],Game_Structure[Revenue],,,)</f>
        <v>6320</v>
      </c>
      <c r="H151" s="11">
        <f>_xlfn.XLOOKUP(Ticket_Forms[[#This Row],[Game Style]],Game_Structure[Style Name],Game_Structure[Profit],,,)</f>
        <v>1575</v>
      </c>
      <c r="I151" s="11">
        <f>_xlfn.XLOOKUP(Ticket_Forms[[#This Row],[Game Style]],Game_Structure[Style Name],Game_Structure[Prizes],,,)</f>
        <v>4745</v>
      </c>
      <c r="J151" s="11">
        <f>_xlfn.XLOOKUP(Ticket_Forms[[#This Row],[Game Style]],Game_Structure[Style Name],Game_Structure[Last Sale],,,)</f>
        <v>599</v>
      </c>
      <c r="K151" s="11">
        <f>_xlfn.XLOOKUP(Ticket_Forms[[#This Row],[Game Style]],Game_Structure[Style Name],Game_Structure[Location Rent],,,)</f>
        <v>379</v>
      </c>
    </row>
    <row r="152" spans="1:11" hidden="1" x14ac:dyDescent="0.35">
      <c r="A152" s="3">
        <v>150</v>
      </c>
      <c r="B152" s="3" t="s">
        <v>506</v>
      </c>
      <c r="C152" s="3" t="s">
        <v>586</v>
      </c>
      <c r="D152" s="3" t="s">
        <v>366</v>
      </c>
      <c r="E152" s="9">
        <f>_xlfn.XLOOKUP(Ticket_Forms[[#This Row],[Game Style]],Game_Structure[Style Name],Game_Structure[Ticket Count],,,)</f>
        <v>6320</v>
      </c>
      <c r="F152" s="11">
        <f>_xlfn.XLOOKUP(Ticket_Forms[[#This Row],[Game Style]],Game_Structure[Style Name],Game_Structure[Ticket Value],,,)</f>
        <v>1</v>
      </c>
      <c r="G152" s="11">
        <f>_xlfn.XLOOKUP(Ticket_Forms[[#This Row],[Game Style]],Game_Structure[Style Name],Game_Structure[Revenue],,,)</f>
        <v>6320</v>
      </c>
      <c r="H152" s="11">
        <f>_xlfn.XLOOKUP(Ticket_Forms[[#This Row],[Game Style]],Game_Structure[Style Name],Game_Structure[Profit],,,)</f>
        <v>1575</v>
      </c>
      <c r="I152" s="11">
        <f>_xlfn.XLOOKUP(Ticket_Forms[[#This Row],[Game Style]],Game_Structure[Style Name],Game_Structure[Prizes],,,)</f>
        <v>4745</v>
      </c>
      <c r="J152" s="11">
        <f>_xlfn.XLOOKUP(Ticket_Forms[[#This Row],[Game Style]],Game_Structure[Style Name],Game_Structure[Last Sale],,,)</f>
        <v>599</v>
      </c>
      <c r="K152" s="11">
        <f>_xlfn.XLOOKUP(Ticket_Forms[[#This Row],[Game Style]],Game_Structure[Style Name],Game_Structure[Location Rent],,,)</f>
        <v>379</v>
      </c>
    </row>
    <row r="153" spans="1:11" hidden="1" x14ac:dyDescent="0.35">
      <c r="A153" s="3">
        <v>151</v>
      </c>
      <c r="B153" s="3" t="s">
        <v>516</v>
      </c>
      <c r="C153" s="3" t="s">
        <v>587</v>
      </c>
      <c r="D153" s="3" t="s">
        <v>366</v>
      </c>
      <c r="E153" s="9">
        <f>_xlfn.XLOOKUP(Ticket_Forms[[#This Row],[Game Style]],Game_Structure[Style Name],Game_Structure[Ticket Count],,,)</f>
        <v>6320</v>
      </c>
      <c r="F153" s="11">
        <f>_xlfn.XLOOKUP(Ticket_Forms[[#This Row],[Game Style]],Game_Structure[Style Name],Game_Structure[Ticket Value],,,)</f>
        <v>1</v>
      </c>
      <c r="G153" s="11">
        <f>_xlfn.XLOOKUP(Ticket_Forms[[#This Row],[Game Style]],Game_Structure[Style Name],Game_Structure[Revenue],,,)</f>
        <v>6320</v>
      </c>
      <c r="H153" s="11">
        <f>_xlfn.XLOOKUP(Ticket_Forms[[#This Row],[Game Style]],Game_Structure[Style Name],Game_Structure[Profit],,,)</f>
        <v>1575</v>
      </c>
      <c r="I153" s="11">
        <f>_xlfn.XLOOKUP(Ticket_Forms[[#This Row],[Game Style]],Game_Structure[Style Name],Game_Structure[Prizes],,,)</f>
        <v>4745</v>
      </c>
      <c r="J153" s="11">
        <f>_xlfn.XLOOKUP(Ticket_Forms[[#This Row],[Game Style]],Game_Structure[Style Name],Game_Structure[Last Sale],,,)</f>
        <v>599</v>
      </c>
      <c r="K153" s="11">
        <f>_xlfn.XLOOKUP(Ticket_Forms[[#This Row],[Game Style]],Game_Structure[Style Name],Game_Structure[Location Rent],,,)</f>
        <v>379</v>
      </c>
    </row>
    <row r="154" spans="1:11" hidden="1" x14ac:dyDescent="0.35">
      <c r="A154" s="3">
        <v>152</v>
      </c>
      <c r="B154" s="3" t="s">
        <v>456</v>
      </c>
      <c r="C154" s="3" t="s">
        <v>588</v>
      </c>
      <c r="D154" s="3" t="s">
        <v>366</v>
      </c>
      <c r="E154" s="9">
        <f>_xlfn.XLOOKUP(Ticket_Forms[[#This Row],[Game Style]],Game_Structure[Style Name],Game_Structure[Ticket Count],,,)</f>
        <v>6320</v>
      </c>
      <c r="F154" s="11">
        <f>_xlfn.XLOOKUP(Ticket_Forms[[#This Row],[Game Style]],Game_Structure[Style Name],Game_Structure[Ticket Value],,,)</f>
        <v>1</v>
      </c>
      <c r="G154" s="11">
        <f>_xlfn.XLOOKUP(Ticket_Forms[[#This Row],[Game Style]],Game_Structure[Style Name],Game_Structure[Revenue],,,)</f>
        <v>6320</v>
      </c>
      <c r="H154" s="11">
        <f>_xlfn.XLOOKUP(Ticket_Forms[[#This Row],[Game Style]],Game_Structure[Style Name],Game_Structure[Profit],,,)</f>
        <v>1575</v>
      </c>
      <c r="I154" s="11">
        <f>_xlfn.XLOOKUP(Ticket_Forms[[#This Row],[Game Style]],Game_Structure[Style Name],Game_Structure[Prizes],,,)</f>
        <v>4745</v>
      </c>
      <c r="J154" s="11">
        <f>_xlfn.XLOOKUP(Ticket_Forms[[#This Row],[Game Style]],Game_Structure[Style Name],Game_Structure[Last Sale],,,)</f>
        <v>599</v>
      </c>
      <c r="K154" s="11">
        <f>_xlfn.XLOOKUP(Ticket_Forms[[#This Row],[Game Style]],Game_Structure[Style Name],Game_Structure[Location Rent],,,)</f>
        <v>379</v>
      </c>
    </row>
    <row r="155" spans="1:11" hidden="1" x14ac:dyDescent="0.35">
      <c r="A155" s="3">
        <v>153</v>
      </c>
      <c r="B155" s="3" t="s">
        <v>441</v>
      </c>
      <c r="C155" s="3" t="s">
        <v>589</v>
      </c>
      <c r="D155" s="3" t="s">
        <v>366</v>
      </c>
      <c r="E155" s="9">
        <f>_xlfn.XLOOKUP(Ticket_Forms[[#This Row],[Game Style]],Game_Structure[Style Name],Game_Structure[Ticket Count],,,)</f>
        <v>6320</v>
      </c>
      <c r="F155" s="11">
        <f>_xlfn.XLOOKUP(Ticket_Forms[[#This Row],[Game Style]],Game_Structure[Style Name],Game_Structure[Ticket Value],,,)</f>
        <v>1</v>
      </c>
      <c r="G155" s="11">
        <f>_xlfn.XLOOKUP(Ticket_Forms[[#This Row],[Game Style]],Game_Structure[Style Name],Game_Structure[Revenue],,,)</f>
        <v>6320</v>
      </c>
      <c r="H155" s="11">
        <f>_xlfn.XLOOKUP(Ticket_Forms[[#This Row],[Game Style]],Game_Structure[Style Name],Game_Structure[Profit],,,)</f>
        <v>1575</v>
      </c>
      <c r="I155" s="11">
        <f>_xlfn.XLOOKUP(Ticket_Forms[[#This Row],[Game Style]],Game_Structure[Style Name],Game_Structure[Prizes],,,)</f>
        <v>4745</v>
      </c>
      <c r="J155" s="11">
        <f>_xlfn.XLOOKUP(Ticket_Forms[[#This Row],[Game Style]],Game_Structure[Style Name],Game_Structure[Last Sale],,,)</f>
        <v>599</v>
      </c>
      <c r="K155" s="11">
        <f>_xlfn.XLOOKUP(Ticket_Forms[[#This Row],[Game Style]],Game_Structure[Style Name],Game_Structure[Location Rent],,,)</f>
        <v>379</v>
      </c>
    </row>
    <row r="156" spans="1:11" hidden="1" x14ac:dyDescent="0.35">
      <c r="A156" s="3">
        <v>154</v>
      </c>
      <c r="B156" s="3" t="s">
        <v>432</v>
      </c>
      <c r="C156" s="3" t="s">
        <v>590</v>
      </c>
      <c r="D156" s="3" t="s">
        <v>364</v>
      </c>
      <c r="E156" s="9">
        <f>_xlfn.XLOOKUP(Ticket_Forms[[#This Row],[Game Style]],Game_Structure[Style Name],Game_Structure[Ticket Count],,,)</f>
        <v>4000</v>
      </c>
      <c r="F156" s="11">
        <f>_xlfn.XLOOKUP(Ticket_Forms[[#This Row],[Game Style]],Game_Structure[Style Name],Game_Structure[Ticket Value],,,)</f>
        <v>1</v>
      </c>
      <c r="G156" s="11">
        <f>_xlfn.XLOOKUP(Ticket_Forms[[#This Row],[Game Style]],Game_Structure[Style Name],Game_Structure[Revenue],,,)</f>
        <v>4000</v>
      </c>
      <c r="H156" s="11">
        <f>_xlfn.XLOOKUP(Ticket_Forms[[#This Row],[Game Style]],Game_Structure[Style Name],Game_Structure[Profit],,,)</f>
        <v>1000</v>
      </c>
      <c r="I156" s="11">
        <f>_xlfn.XLOOKUP(Ticket_Forms[[#This Row],[Game Style]],Game_Structure[Style Name],Game_Structure[Prizes],,,)</f>
        <v>3000</v>
      </c>
      <c r="J156" s="11">
        <f>_xlfn.XLOOKUP(Ticket_Forms[[#This Row],[Game Style]],Game_Structure[Style Name],Game_Structure[Last Sale],,,)</f>
        <v>0</v>
      </c>
      <c r="K156" s="11">
        <f>_xlfn.XLOOKUP(Ticket_Forms[[#This Row],[Game Style]],Game_Structure[Style Name],Game_Structure[Location Rent],,,)</f>
        <v>240</v>
      </c>
    </row>
    <row r="157" spans="1:11" hidden="1" x14ac:dyDescent="0.35">
      <c r="A157" s="3">
        <v>155</v>
      </c>
      <c r="B157" s="3" t="s">
        <v>429</v>
      </c>
      <c r="C157" s="3" t="s">
        <v>591</v>
      </c>
      <c r="D157" s="3" t="s">
        <v>366</v>
      </c>
      <c r="E157" s="9">
        <f>_xlfn.XLOOKUP(Ticket_Forms[[#This Row],[Game Style]],Game_Structure[Style Name],Game_Structure[Ticket Count],,,)</f>
        <v>6320</v>
      </c>
      <c r="F157" s="11">
        <f>_xlfn.XLOOKUP(Ticket_Forms[[#This Row],[Game Style]],Game_Structure[Style Name],Game_Structure[Ticket Value],,,)</f>
        <v>1</v>
      </c>
      <c r="G157" s="11">
        <f>_xlfn.XLOOKUP(Ticket_Forms[[#This Row],[Game Style]],Game_Structure[Style Name],Game_Structure[Revenue],,,)</f>
        <v>6320</v>
      </c>
      <c r="H157" s="11">
        <f>_xlfn.XLOOKUP(Ticket_Forms[[#This Row],[Game Style]],Game_Structure[Style Name],Game_Structure[Profit],,,)</f>
        <v>1575</v>
      </c>
      <c r="I157" s="11">
        <f>_xlfn.XLOOKUP(Ticket_Forms[[#This Row],[Game Style]],Game_Structure[Style Name],Game_Structure[Prizes],,,)</f>
        <v>4745</v>
      </c>
      <c r="J157" s="11">
        <f>_xlfn.XLOOKUP(Ticket_Forms[[#This Row],[Game Style]],Game_Structure[Style Name],Game_Structure[Last Sale],,,)</f>
        <v>599</v>
      </c>
      <c r="K157" s="11">
        <f>_xlfn.XLOOKUP(Ticket_Forms[[#This Row],[Game Style]],Game_Structure[Style Name],Game_Structure[Location Rent],,,)</f>
        <v>379</v>
      </c>
    </row>
    <row r="158" spans="1:11" hidden="1" x14ac:dyDescent="0.35">
      <c r="A158" s="3">
        <v>156</v>
      </c>
      <c r="B158" s="3" t="s">
        <v>436</v>
      </c>
      <c r="C158" s="3" t="s">
        <v>370</v>
      </c>
      <c r="D158" s="3" t="s">
        <v>370</v>
      </c>
      <c r="E158" s="9">
        <f>_xlfn.XLOOKUP(Ticket_Forms[[#This Row],[Game Style]],Game_Structure[Style Name],Game_Structure[Ticket Count],,,)</f>
        <v>4620</v>
      </c>
      <c r="F158" s="11">
        <f>_xlfn.XLOOKUP(Ticket_Forms[[#This Row],[Game Style]],Game_Structure[Style Name],Game_Structure[Ticket Value],,,)</f>
        <v>1</v>
      </c>
      <c r="G158" s="11">
        <f>_xlfn.XLOOKUP(Ticket_Forms[[#This Row],[Game Style]],Game_Structure[Style Name],Game_Structure[Revenue],,,)</f>
        <v>4620</v>
      </c>
      <c r="H158" s="11">
        <f>_xlfn.XLOOKUP(Ticket_Forms[[#This Row],[Game Style]],Game_Structure[Style Name],Game_Structure[Profit],,,)</f>
        <v>900</v>
      </c>
      <c r="I158" s="11">
        <f>_xlfn.XLOOKUP(Ticket_Forms[[#This Row],[Game Style]],Game_Structure[Style Name],Game_Structure[Prizes],,,)</f>
        <v>3720</v>
      </c>
      <c r="J158" s="11">
        <f>_xlfn.XLOOKUP(Ticket_Forms[[#This Row],[Game Style]],Game_Structure[Style Name],Game_Structure[Last Sale],,,)</f>
        <v>599</v>
      </c>
      <c r="K158" s="11">
        <f>_xlfn.XLOOKUP(Ticket_Forms[[#This Row],[Game Style]],Game_Structure[Style Name],Game_Structure[Location Rent],,,)</f>
        <v>277</v>
      </c>
    </row>
    <row r="159" spans="1:11" hidden="1" x14ac:dyDescent="0.35">
      <c r="A159" s="3">
        <v>157</v>
      </c>
      <c r="B159" s="3" t="s">
        <v>439</v>
      </c>
      <c r="C159" s="3" t="s">
        <v>374</v>
      </c>
      <c r="D159" s="3" t="s">
        <v>374</v>
      </c>
      <c r="E159" s="9">
        <f>_xlfn.XLOOKUP(Ticket_Forms[[#This Row],[Game Style]],Game_Structure[Style Name],Game_Structure[Ticket Count],,,)</f>
        <v>8064</v>
      </c>
      <c r="F159" s="11">
        <f>_xlfn.XLOOKUP(Ticket_Forms[[#This Row],[Game Style]],Game_Structure[Style Name],Game_Structure[Ticket Value],,,)</f>
        <v>5</v>
      </c>
      <c r="G159" s="11">
        <f>_xlfn.XLOOKUP(Ticket_Forms[[#This Row],[Game Style]],Game_Structure[Style Name],Game_Structure[Revenue],,,)</f>
        <v>40320</v>
      </c>
      <c r="H159" s="11">
        <f>_xlfn.XLOOKUP(Ticket_Forms[[#This Row],[Game Style]],Game_Structure[Style Name],Game_Structure[Profit],,,)</f>
        <v>4840</v>
      </c>
      <c r="I159" s="11">
        <f>_xlfn.XLOOKUP(Ticket_Forms[[#This Row],[Game Style]],Game_Structure[Style Name],Game_Structure[Prizes],,,)</f>
        <v>35480</v>
      </c>
      <c r="J159" s="11">
        <f>_xlfn.XLOOKUP(Ticket_Forms[[#This Row],[Game Style]],Game_Structure[Style Name],Game_Structure[Last Sale],,,)</f>
        <v>1000</v>
      </c>
      <c r="K159" s="11">
        <f>_xlfn.XLOOKUP(Ticket_Forms[[#This Row],[Game Style]],Game_Structure[Style Name],Game_Structure[Location Rent],,,)</f>
        <v>2419</v>
      </c>
    </row>
    <row r="160" spans="1:11" hidden="1" x14ac:dyDescent="0.35">
      <c r="A160" s="3">
        <v>158</v>
      </c>
      <c r="B160" s="3" t="s">
        <v>640</v>
      </c>
      <c r="C160" s="3" t="s">
        <v>641</v>
      </c>
      <c r="D160" s="3" t="s">
        <v>377</v>
      </c>
      <c r="E160" s="9">
        <f>_xlfn.XLOOKUP(Ticket_Forms[[#This Row],[Game Style]],Game_Structure[Style Name],Game_Structure[Ticket Count],,,)</f>
        <v>5628</v>
      </c>
      <c r="F160" s="11">
        <f>_xlfn.XLOOKUP(Ticket_Forms[[#This Row],[Game Style]],Game_Structure[Style Name],Game_Structure[Ticket Value],,,)</f>
        <v>1</v>
      </c>
      <c r="G160" s="11">
        <f>_xlfn.XLOOKUP(Ticket_Forms[[#This Row],[Game Style]],Game_Structure[Style Name],Game_Structure[Revenue],,,)</f>
        <v>5628</v>
      </c>
      <c r="H160" s="11">
        <f>_xlfn.XLOOKUP(Ticket_Forms[[#This Row],[Game Style]],Game_Structure[Style Name],Game_Structure[Profit],,,)</f>
        <v>4528</v>
      </c>
      <c r="I160" s="11">
        <f>_xlfn.XLOOKUP(Ticket_Forms[[#This Row],[Game Style]],Game_Structure[Style Name],Game_Structure[Prizes],,,)</f>
        <v>1100</v>
      </c>
      <c r="J160" s="11">
        <f>_xlfn.XLOOKUP(Ticket_Forms[[#This Row],[Game Style]],Game_Structure[Style Name],Game_Structure[Last Sale],,,)</f>
        <v>500</v>
      </c>
      <c r="K160" s="11">
        <f>_xlfn.XLOOKUP(Ticket_Forms[[#This Row],[Game Style]],Game_Structure[Style Name],Game_Structure[Location Rent],,,)</f>
        <v>337</v>
      </c>
    </row>
    <row r="161" spans="1:11" hidden="1" x14ac:dyDescent="0.35">
      <c r="A161" s="3">
        <v>159</v>
      </c>
      <c r="B161" s="3" t="s">
        <v>644</v>
      </c>
      <c r="C161" s="3" t="s">
        <v>645</v>
      </c>
      <c r="D161" s="3" t="s">
        <v>642</v>
      </c>
      <c r="E161" s="9">
        <f>_xlfn.XLOOKUP(Ticket_Forms[[#This Row],[Game Style]],Game_Structure[Style Name],Game_Structure[Ticket Count],,,)</f>
        <v>2520</v>
      </c>
      <c r="F161" s="11">
        <f>_xlfn.XLOOKUP(Ticket_Forms[[#This Row],[Game Style]],Game_Structure[Style Name],Game_Structure[Ticket Value],,,)</f>
        <v>1</v>
      </c>
      <c r="G161" s="11">
        <f>_xlfn.XLOOKUP(Ticket_Forms[[#This Row],[Game Style]],Game_Structure[Style Name],Game_Structure[Revenue],,,)</f>
        <v>2520</v>
      </c>
      <c r="H161" s="11">
        <f>_xlfn.XLOOKUP(Ticket_Forms[[#This Row],[Game Style]],Game_Structure[Style Name],Game_Structure[Profit],,,)</f>
        <v>520</v>
      </c>
      <c r="I161" s="11">
        <f>_xlfn.XLOOKUP(Ticket_Forms[[#This Row],[Game Style]],Game_Structure[Style Name],Game_Structure[Prizes],,,)</f>
        <v>2000</v>
      </c>
      <c r="J161" s="11">
        <f>_xlfn.XLOOKUP(Ticket_Forms[[#This Row],[Game Style]],Game_Structure[Style Name],Game_Structure[Last Sale],,,)</f>
        <v>0</v>
      </c>
      <c r="K161" s="11">
        <f>_xlfn.XLOOKUP(Ticket_Forms[[#This Row],[Game Style]],Game_Structure[Style Name],Game_Structure[Location Rent],,,)</f>
        <v>151</v>
      </c>
    </row>
    <row r="162" spans="1:11" hidden="1" x14ac:dyDescent="0.35">
      <c r="A162" s="3">
        <v>160</v>
      </c>
      <c r="B162" s="3" t="s">
        <v>3643</v>
      </c>
      <c r="C162" s="3" t="s">
        <v>378</v>
      </c>
      <c r="D162" s="3" t="s">
        <v>378</v>
      </c>
      <c r="E162" s="9">
        <f>_xlfn.XLOOKUP(Ticket_Forms[[#This Row],[Game Style]],Game_Structure[Style Name],Game_Structure[Ticket Count],,,)</f>
        <v>5760</v>
      </c>
      <c r="F162" s="11">
        <f>_xlfn.XLOOKUP(Ticket_Forms[[#This Row],[Game Style]],Game_Structure[Style Name],Game_Structure[Ticket Value],,,)</f>
        <v>1</v>
      </c>
      <c r="G162" s="11">
        <f>_xlfn.XLOOKUP(Ticket_Forms[[#This Row],[Game Style]],Game_Structure[Style Name],Game_Structure[Revenue],,,)</f>
        <v>5760</v>
      </c>
      <c r="H162" s="11">
        <f>_xlfn.XLOOKUP(Ticket_Forms[[#This Row],[Game Style]],Game_Structure[Style Name],Game_Structure[Profit],,,)</f>
        <v>4390</v>
      </c>
      <c r="I162" s="11">
        <f>_xlfn.XLOOKUP(Ticket_Forms[[#This Row],[Game Style]],Game_Structure[Style Name],Game_Structure[Prizes],,,)</f>
        <v>1370</v>
      </c>
      <c r="J162" s="11">
        <f>_xlfn.XLOOKUP(Ticket_Forms[[#This Row],[Game Style]],Game_Structure[Style Name],Game_Structure[Last Sale],,,)</f>
        <v>550</v>
      </c>
      <c r="K162" s="11">
        <f>_xlfn.XLOOKUP(Ticket_Forms[[#This Row],[Game Style]],Game_Structure[Style Name],Game_Structure[Location Rent],,,)</f>
        <v>345</v>
      </c>
    </row>
    <row r="163" spans="1:11" hidden="1" x14ac:dyDescent="0.35">
      <c r="A163" s="3">
        <v>161</v>
      </c>
      <c r="B163" s="3" t="s">
        <v>3644</v>
      </c>
      <c r="C163" s="3" t="s">
        <v>376</v>
      </c>
      <c r="D163" s="3" t="s">
        <v>376</v>
      </c>
      <c r="E163" s="9">
        <f>_xlfn.XLOOKUP(Ticket_Forms[[#This Row],[Game Style]],Game_Structure[Style Name],Game_Structure[Ticket Count],,,)</f>
        <v>12180</v>
      </c>
      <c r="F163" s="11">
        <f>_xlfn.XLOOKUP(Ticket_Forms[[#This Row],[Game Style]],Game_Structure[Style Name],Game_Structure[Ticket Value],,,)</f>
        <v>1</v>
      </c>
      <c r="G163" s="11">
        <f>_xlfn.XLOOKUP(Ticket_Forms[[#This Row],[Game Style]],Game_Structure[Style Name],Game_Structure[Revenue],,,)</f>
        <v>12180</v>
      </c>
      <c r="H163" s="11">
        <f>_xlfn.XLOOKUP(Ticket_Forms[[#This Row],[Game Style]],Game_Structure[Style Name],Game_Structure[Profit],,,)</f>
        <v>9800</v>
      </c>
      <c r="I163" s="11">
        <f>_xlfn.XLOOKUP(Ticket_Forms[[#This Row],[Game Style]],Game_Structure[Style Name],Game_Structure[Prizes],,,)</f>
        <v>2380</v>
      </c>
      <c r="J163" s="11">
        <f>_xlfn.XLOOKUP(Ticket_Forms[[#This Row],[Game Style]],Game_Structure[Style Name],Game_Structure[Last Sale],,,)</f>
        <v>500</v>
      </c>
      <c r="K163" s="11">
        <f>_xlfn.XLOOKUP(Ticket_Forms[[#This Row],[Game Style]],Game_Structure[Style Name],Game_Structure[Location Rent],,,)</f>
        <v>730</v>
      </c>
    </row>
  </sheetData>
  <sortState xmlns:xlrd2="http://schemas.microsoft.com/office/spreadsheetml/2017/richdata2" ref="B3:K159">
    <sortCondition ref="B3:B159"/>
  </sortState>
  <hyperlinks>
    <hyperlink ref="A1" location="'Start Page'!A1" display="Back" xr:uid="{7E81D04A-B603-452F-A8FC-69694446FF42}"/>
  </hyperlinks>
  <pageMargins left="0.7" right="0.7" top="0.75" bottom="0.75" header="0.3" footer="0.3"/>
  <pageSetup orientation="portrait" horizontalDpi="0" verticalDpi="0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EC81B8E-B5F3-4175-BCA5-56C934753A5F}">
          <x14:formula1>
            <xm:f>'BE Setup-Game Style Table'!$C$3:$C$36</xm:f>
          </x14:formula1>
          <xm:sqref>D3:D163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N19"/>
  <sheetViews>
    <sheetView workbookViewId="0">
      <selection activeCell="I7" sqref="I7"/>
    </sheetView>
  </sheetViews>
  <sheetFormatPr defaultColWidth="9.1328125" defaultRowHeight="13.5" x14ac:dyDescent="0.35"/>
  <cols>
    <col min="1" max="1" width="3.59765625" style="3" customWidth="1"/>
    <col min="2" max="2" width="4" style="3" customWidth="1"/>
    <col min="3" max="3" width="10.73046875" style="3" customWidth="1"/>
    <col min="4" max="4" width="10" style="3" bestFit="1" customWidth="1"/>
    <col min="5" max="5" width="11.86328125" style="3" bestFit="1" customWidth="1"/>
    <col min="6" max="6" width="2.265625" style="3" customWidth="1"/>
    <col min="7" max="7" width="13.265625" style="3" customWidth="1"/>
    <col min="8" max="8" width="9.73046875" style="3" bestFit="1" customWidth="1"/>
    <col min="9" max="9" width="16.86328125" style="3" bestFit="1" customWidth="1"/>
    <col min="10" max="10" width="10.1328125" style="3" bestFit="1" customWidth="1"/>
    <col min="11" max="11" width="13.86328125" style="3" bestFit="1" customWidth="1"/>
    <col min="12" max="12" width="9.1328125" style="3"/>
    <col min="13" max="13" width="19.3984375" style="3" bestFit="1" customWidth="1"/>
    <col min="14" max="16384" width="9.1328125" style="3"/>
  </cols>
  <sheetData>
    <row r="1" spans="1:14" ht="20.65" x14ac:dyDescent="0.6">
      <c r="A1" s="133" t="s">
        <v>0</v>
      </c>
      <c r="B1" s="133"/>
    </row>
    <row r="2" spans="1:14" ht="25.15" x14ac:dyDescent="0.7">
      <c r="A2" s="137" t="s">
        <v>27</v>
      </c>
      <c r="B2" s="137"/>
      <c r="C2" s="137"/>
      <c r="D2" s="137"/>
      <c r="E2" s="137"/>
      <c r="F2" s="137"/>
      <c r="G2" s="137"/>
      <c r="H2" s="137"/>
      <c r="I2" s="137"/>
      <c r="J2" s="137"/>
      <c r="K2" s="137"/>
    </row>
    <row r="3" spans="1:14" ht="24.75" x14ac:dyDescent="0.65">
      <c r="A3" s="138" t="s">
        <v>59</v>
      </c>
      <c r="B3" s="138"/>
      <c r="C3" s="138"/>
      <c r="D3" s="138"/>
      <c r="E3" s="138"/>
      <c r="F3" s="138"/>
      <c r="G3" s="138"/>
      <c r="H3" s="138"/>
      <c r="I3" s="138"/>
      <c r="J3" s="138"/>
      <c r="K3" s="138"/>
    </row>
    <row r="4" spans="1:14" ht="4.5" customHeight="1" x14ac:dyDescent="0.35"/>
    <row r="5" spans="1:14" ht="17.649999999999999" x14ac:dyDescent="0.5">
      <c r="A5" s="143" t="s">
        <v>69</v>
      </c>
      <c r="B5" s="143"/>
      <c r="C5" s="141">
        <f ca="1">TODAY()</f>
        <v>45627</v>
      </c>
      <c r="D5" s="141"/>
      <c r="E5" s="141" t="s">
        <v>339</v>
      </c>
      <c r="F5" s="141"/>
      <c r="G5" s="135" t="s">
        <v>155</v>
      </c>
      <c r="H5" s="135"/>
      <c r="I5" s="135"/>
      <c r="J5" s="32" t="s">
        <v>3662</v>
      </c>
      <c r="K5" s="22">
        <v>100001</v>
      </c>
    </row>
    <row r="6" spans="1:14" ht="4.5" customHeight="1" x14ac:dyDescent="0.35"/>
    <row r="7" spans="1:14" ht="18" thickBot="1" x14ac:dyDescent="0.55000000000000004">
      <c r="A7" s="5" t="s">
        <v>61</v>
      </c>
      <c r="B7" s="144" t="s">
        <v>62</v>
      </c>
      <c r="C7" s="144"/>
      <c r="D7" s="139" t="str">
        <f>_xlfn.XLOOKUP(I7,Table5[Serial '#],Table5[Game Name],"",,)</f>
        <v>Crowns and Bars</v>
      </c>
      <c r="E7" s="139"/>
      <c r="F7" s="139"/>
      <c r="G7" s="139"/>
      <c r="H7" s="6" t="s">
        <v>64</v>
      </c>
      <c r="I7" s="18" t="s">
        <v>3637</v>
      </c>
      <c r="J7" s="8" t="s">
        <v>66</v>
      </c>
      <c r="K7" s="19">
        <f>_xlfn.XLOOKUP(I7,Table5[Serial '#],Table5[Ideal Profit],0,,)-N7</f>
        <v>750</v>
      </c>
      <c r="M7" s="3" t="s">
        <v>3649</v>
      </c>
      <c r="N7" s="3">
        <v>0</v>
      </c>
    </row>
    <row r="8" spans="1:14" ht="18" thickBot="1" x14ac:dyDescent="0.55000000000000004">
      <c r="B8" s="140" t="s">
        <v>338</v>
      </c>
      <c r="C8" s="140"/>
      <c r="D8" s="17">
        <f>_xlfn.XLOOKUP(I7,Table5[Serial '#],Table5[Ticket Count],"",,)</f>
        <v>3000</v>
      </c>
      <c r="E8" s="6" t="s">
        <v>63</v>
      </c>
      <c r="F8" s="142">
        <f>_xlfn.XLOOKUP(I7,Table5[Serial '#],Table5[Prizes Paid],0,,)+N7</f>
        <v>2250</v>
      </c>
      <c r="G8" s="142"/>
      <c r="H8" s="6" t="s">
        <v>65</v>
      </c>
      <c r="I8" s="7"/>
      <c r="J8" s="8" t="s">
        <v>67</v>
      </c>
      <c r="K8" s="20">
        <f>_xlfn.XLOOKUP(I7,Table5[Serial '#],Table5[Location Rent],"",,)</f>
        <v>180</v>
      </c>
    </row>
    <row r="9" spans="1:14" ht="18" thickBot="1" x14ac:dyDescent="0.55000000000000004">
      <c r="A9" s="5" t="s">
        <v>68</v>
      </c>
      <c r="B9" s="144" t="s">
        <v>62</v>
      </c>
      <c r="C9" s="144"/>
      <c r="D9" s="139" t="str">
        <f>_xlfn.XLOOKUP(I9,Table5[Serial '#],Table5[Game Name],"",,)</f>
        <v>Criss Cross</v>
      </c>
      <c r="E9" s="139"/>
      <c r="F9" s="139"/>
      <c r="G9" s="139"/>
      <c r="H9" s="6" t="s">
        <v>64</v>
      </c>
      <c r="I9" s="18" t="s">
        <v>3417</v>
      </c>
      <c r="J9" s="8" t="s">
        <v>66</v>
      </c>
      <c r="K9" s="19">
        <f>_xlfn.XLOOKUP(I9,Table5[Serial '#],Table5[Ideal Profit],0,,)-N9</f>
        <v>960</v>
      </c>
      <c r="M9" s="3" t="s">
        <v>3649</v>
      </c>
      <c r="N9" s="3">
        <v>0</v>
      </c>
    </row>
    <row r="10" spans="1:14" ht="18" thickBot="1" x14ac:dyDescent="0.55000000000000004">
      <c r="A10" s="6"/>
      <c r="B10" s="140" t="s">
        <v>338</v>
      </c>
      <c r="C10" s="140"/>
      <c r="D10" s="17">
        <f>_xlfn.XLOOKUP(I9,Table5[Serial '#],Table5[Ticket Count],"",,)</f>
        <v>5520</v>
      </c>
      <c r="E10" s="6" t="s">
        <v>63</v>
      </c>
      <c r="F10" s="142">
        <f>_xlfn.XLOOKUP(I9,Table5[Serial '#],Table5[Prizes Paid],0,,)+N9</f>
        <v>4560</v>
      </c>
      <c r="G10" s="142"/>
      <c r="H10" s="6" t="s">
        <v>65</v>
      </c>
      <c r="I10" s="7"/>
      <c r="J10" s="8" t="s">
        <v>67</v>
      </c>
      <c r="K10" s="20">
        <f>_xlfn.XLOOKUP(I9,Table5[Serial '#],Table5[Location Rent],"",,)</f>
        <v>331</v>
      </c>
    </row>
    <row r="11" spans="1:14" ht="18" thickBot="1" x14ac:dyDescent="0.55000000000000004">
      <c r="A11" s="5" t="s">
        <v>3648</v>
      </c>
      <c r="B11" s="144" t="s">
        <v>62</v>
      </c>
      <c r="C11" s="144"/>
      <c r="D11" s="139" t="str">
        <f>_xlfn.XLOOKUP(I11,Table5[Serial '#],Table5[Game Name],"",,)</f>
        <v>Fish and Chips</v>
      </c>
      <c r="E11" s="139"/>
      <c r="F11" s="139"/>
      <c r="G11" s="139"/>
      <c r="H11" s="6" t="s">
        <v>64</v>
      </c>
      <c r="I11" s="18" t="s">
        <v>2171</v>
      </c>
      <c r="J11" s="8" t="s">
        <v>66</v>
      </c>
      <c r="K11" s="19">
        <f>_xlfn.XLOOKUP(I11,Table5[Serial '#],Table5[Ideal Profit],0,,)-N11</f>
        <v>1575</v>
      </c>
      <c r="M11" s="3" t="s">
        <v>3649</v>
      </c>
      <c r="N11" s="3">
        <v>0</v>
      </c>
    </row>
    <row r="12" spans="1:14" ht="18" thickBot="1" x14ac:dyDescent="0.55000000000000004">
      <c r="A12" s="6"/>
      <c r="B12" s="140" t="s">
        <v>338</v>
      </c>
      <c r="C12" s="140"/>
      <c r="D12" s="17">
        <f>_xlfn.XLOOKUP(I11,Table5[Serial '#],Table5[Ticket Count],"",,)</f>
        <v>6320</v>
      </c>
      <c r="E12" s="6" t="s">
        <v>63</v>
      </c>
      <c r="F12" s="142">
        <f>_xlfn.XLOOKUP(I11,Table5[Serial '#],Table5[Prizes Paid],0,,)+N11</f>
        <v>4745</v>
      </c>
      <c r="G12" s="142"/>
      <c r="H12" s="6" t="s">
        <v>65</v>
      </c>
      <c r="I12" s="7"/>
      <c r="J12" s="8" t="s">
        <v>67</v>
      </c>
      <c r="K12" s="20">
        <f>_xlfn.XLOOKUP(I11,Table5[Serial '#],Table5[Location Rent],"",,)</f>
        <v>379</v>
      </c>
    </row>
    <row r="13" spans="1:14" ht="18" thickBot="1" x14ac:dyDescent="0.55000000000000004">
      <c r="A13" s="5" t="s">
        <v>3652</v>
      </c>
      <c r="B13" s="144" t="s">
        <v>62</v>
      </c>
      <c r="C13" s="144"/>
      <c r="D13" s="139" t="str">
        <f>_xlfn.XLOOKUP(I13,Table5[Serial '#],Table5[Game Name],"",,)</f>
        <v>Badda Bing Bank</v>
      </c>
      <c r="E13" s="139"/>
      <c r="F13" s="139"/>
      <c r="G13" s="139"/>
      <c r="H13" s="6" t="s">
        <v>64</v>
      </c>
      <c r="I13" s="18" t="s">
        <v>1775</v>
      </c>
      <c r="J13" s="8" t="s">
        <v>66</v>
      </c>
      <c r="K13" s="19">
        <f>_xlfn.XLOOKUP(I13,Table5[Serial '#],Table5[Ideal Profit],0,,)-N13</f>
        <v>960</v>
      </c>
      <c r="M13" s="3" t="s">
        <v>3649</v>
      </c>
      <c r="N13" s="3">
        <v>0</v>
      </c>
    </row>
    <row r="14" spans="1:14" ht="18" thickBot="1" x14ac:dyDescent="0.55000000000000004">
      <c r="A14" s="6"/>
      <c r="B14" s="140" t="s">
        <v>338</v>
      </c>
      <c r="C14" s="140"/>
      <c r="D14" s="17">
        <f>_xlfn.XLOOKUP(I13,Table5[Serial '#],Table5[Ticket Count],"",,)</f>
        <v>5460</v>
      </c>
      <c r="E14" s="6" t="s">
        <v>63</v>
      </c>
      <c r="F14" s="142">
        <f>_xlfn.XLOOKUP(I13,Table5[Serial '#],Table5[Prizes Paid],0,,)+N13</f>
        <v>4500</v>
      </c>
      <c r="G14" s="142"/>
      <c r="H14" s="6" t="s">
        <v>65</v>
      </c>
      <c r="I14" s="7"/>
      <c r="J14" s="8" t="s">
        <v>67</v>
      </c>
      <c r="K14" s="20">
        <f>_xlfn.XLOOKUP(I13,Table5[Serial '#],Table5[Location Rent],"",,)</f>
        <v>327</v>
      </c>
    </row>
    <row r="15" spans="1:14" ht="13.9" x14ac:dyDescent="0.4">
      <c r="A15" s="140" t="s">
        <v>340</v>
      </c>
      <c r="B15" s="140"/>
      <c r="C15" s="140"/>
    </row>
    <row r="16" spans="1:14" ht="17.649999999999999" x14ac:dyDescent="0.5">
      <c r="I16" s="136" t="s">
        <v>3651</v>
      </c>
      <c r="J16" s="136"/>
      <c r="K16" s="21">
        <f>K7+K9+K11+K13</f>
        <v>4245</v>
      </c>
    </row>
    <row r="17" spans="1:11" ht="13.9" thickBot="1" x14ac:dyDescent="0.4"/>
    <row r="18" spans="1:11" ht="18.399999999999999" thickBot="1" x14ac:dyDescent="0.6">
      <c r="A18" s="134" t="s">
        <v>3660</v>
      </c>
      <c r="B18" s="134"/>
      <c r="C18" s="134"/>
      <c r="D18" s="134"/>
      <c r="E18" s="134"/>
      <c r="F18" s="134"/>
      <c r="G18" s="134"/>
      <c r="H18" s="134"/>
      <c r="I18" s="134"/>
      <c r="J18" s="134"/>
      <c r="K18" s="31" t="s">
        <v>3659</v>
      </c>
    </row>
    <row r="19" spans="1:11" x14ac:dyDescent="0.35">
      <c r="A19" s="134"/>
      <c r="B19" s="134"/>
      <c r="C19" s="134"/>
      <c r="D19" s="134"/>
      <c r="E19" s="134"/>
      <c r="F19" s="134"/>
      <c r="G19" s="134"/>
      <c r="H19" s="134"/>
      <c r="I19" s="134"/>
      <c r="J19" s="134"/>
    </row>
  </sheetData>
  <mergeCells count="26">
    <mergeCell ref="B9:C9"/>
    <mergeCell ref="B8:C8"/>
    <mergeCell ref="B14:C14"/>
    <mergeCell ref="F14:G14"/>
    <mergeCell ref="B11:C11"/>
    <mergeCell ref="D11:G11"/>
    <mergeCell ref="B12:C12"/>
    <mergeCell ref="F12:G12"/>
    <mergeCell ref="B13:C13"/>
    <mergeCell ref="D13:G13"/>
    <mergeCell ref="A1:B1"/>
    <mergeCell ref="A18:J19"/>
    <mergeCell ref="G5:I5"/>
    <mergeCell ref="I16:J16"/>
    <mergeCell ref="A2:K2"/>
    <mergeCell ref="A3:K3"/>
    <mergeCell ref="D7:G7"/>
    <mergeCell ref="B10:C10"/>
    <mergeCell ref="C5:D5"/>
    <mergeCell ref="E5:F5"/>
    <mergeCell ref="F8:G8"/>
    <mergeCell ref="F10:G10"/>
    <mergeCell ref="A15:C15"/>
    <mergeCell ref="D9:G9"/>
    <mergeCell ref="A5:B5"/>
    <mergeCell ref="B7:C7"/>
  </mergeCells>
  <hyperlinks>
    <hyperlink ref="A1" location="'Start Page'!A1" display="Back" xr:uid="{00000000-0004-0000-0100-000000000000}"/>
    <hyperlink ref="K18" location="'Ticket Distribution Table'!A1" display="SUBMIT" xr:uid="{90C88754-3C7C-4396-8672-1566CD17521C}"/>
  </hyperlinks>
  <pageMargins left="0.2" right="0.2" top="0.25" bottom="0.25" header="0.3" footer="0.2"/>
  <pageSetup scale="71" fitToHeight="0" orientation="portrait" horizontalDpi="1200" verticalDpi="1200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A8A97402-BBFD-49CE-96F5-507DAD51F404}">
          <x14:formula1>
            <xm:f>'BE Setup-Charity Table'!$C$3:$C$12</xm:f>
          </x14:formula1>
          <xm:sqref>A2:B2</xm:sqref>
        </x14:dataValidation>
        <x14:dataValidation type="list" allowBlank="1" showInputMessage="1" showErrorMessage="1" xr:uid="{40D8D8DF-F75F-499D-90E8-0C66FA9136FC}">
          <x14:formula1>
            <xm:f>'BE Setup-Location Table'!$B$3:$B$77</xm:f>
          </x14:formula1>
          <xm:sqref>G5</xm:sqref>
        </x14:dataValidation>
        <x14:dataValidation type="list" errorStyle="warning" allowBlank="1" showInputMessage="1" showErrorMessage="1" errorTitle="Invalid Serial #" error="You have entered in an invalid Serial Number. Please correct and try again." xr:uid="{7C65AB05-30B9-4715-9C6C-900541854C41}">
          <x14:formula1>
            <xm:f>'Ticket Inventory Table'!$J$3:$J$3048</xm:f>
          </x14:formula1>
          <xm:sqref>I7 I13 I11 I9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3049"/>
  <sheetViews>
    <sheetView topLeftCell="E1" workbookViewId="0">
      <selection activeCell="G1011" sqref="G1011"/>
    </sheetView>
  </sheetViews>
  <sheetFormatPr defaultColWidth="9.1328125" defaultRowHeight="13.5" x14ac:dyDescent="0.35"/>
  <cols>
    <col min="1" max="1" width="8.59765625" style="3" bestFit="1" customWidth="1"/>
    <col min="2" max="2" width="17.73046875" style="3" bestFit="1" customWidth="1"/>
    <col min="3" max="3" width="20.1328125" style="3" bestFit="1" customWidth="1"/>
    <col min="4" max="4" width="21.265625" style="3" bestFit="1" customWidth="1"/>
    <col min="5" max="5" width="20.1328125" style="3" customWidth="1"/>
    <col min="6" max="6" width="13.73046875" style="3" bestFit="1" customWidth="1"/>
    <col min="7" max="7" width="13.73046875" style="3" customWidth="1"/>
    <col min="8" max="8" width="12.3984375" style="3" bestFit="1" customWidth="1"/>
    <col min="9" max="9" width="17.265625" style="3" bestFit="1" customWidth="1"/>
    <col min="10" max="10" width="11.73046875" style="3" bestFit="1" customWidth="1"/>
    <col min="11" max="11" width="18" style="3" bestFit="1" customWidth="1"/>
    <col min="12" max="12" width="30.73046875" style="3" bestFit="1" customWidth="1"/>
    <col min="13" max="13" width="15" style="3" bestFit="1" customWidth="1"/>
    <col min="14" max="14" width="16.3984375" style="3" bestFit="1" customWidth="1"/>
    <col min="15" max="15" width="15.86328125" style="3" bestFit="1" customWidth="1"/>
    <col min="16" max="16" width="12.59765625" style="3" bestFit="1" customWidth="1"/>
    <col min="17" max="17" width="14.265625" style="3" bestFit="1" customWidth="1"/>
    <col min="18" max="18" width="14.73046875" style="3" bestFit="1" customWidth="1"/>
    <col min="19" max="19" width="17.59765625" style="3" bestFit="1" customWidth="1"/>
    <col min="20" max="20" width="17.59765625" style="3" customWidth="1"/>
    <col min="21" max="21" width="42.86328125" style="3" bestFit="1" customWidth="1"/>
    <col min="22" max="22" width="17.3984375" style="3" bestFit="1" customWidth="1"/>
    <col min="23" max="23" width="41.265625" style="3" bestFit="1" customWidth="1"/>
    <col min="24" max="24" width="26.86328125" style="3" bestFit="1" customWidth="1"/>
    <col min="25" max="25" width="17.3984375" style="3" customWidth="1"/>
    <col min="26" max="26" width="41.265625" style="3" bestFit="1" customWidth="1"/>
    <col min="27" max="16384" width="9.1328125" style="3"/>
  </cols>
  <sheetData>
    <row r="1" spans="1:26" ht="20.65" x14ac:dyDescent="0.6">
      <c r="A1" s="4" t="s">
        <v>0</v>
      </c>
    </row>
    <row r="2" spans="1:26" x14ac:dyDescent="0.35">
      <c r="A2" s="3" t="s">
        <v>1</v>
      </c>
      <c r="B2" s="3" t="s">
        <v>4057</v>
      </c>
      <c r="C2" s="58" t="s">
        <v>4056</v>
      </c>
      <c r="D2" s="58" t="s">
        <v>4068</v>
      </c>
      <c r="E2" s="58" t="s">
        <v>29</v>
      </c>
      <c r="F2" s="3" t="s">
        <v>652</v>
      </c>
      <c r="G2" s="3" t="s">
        <v>3689</v>
      </c>
      <c r="H2" s="3" t="s">
        <v>653</v>
      </c>
      <c r="I2" s="3" t="s">
        <v>656</v>
      </c>
      <c r="J2" s="3" t="s">
        <v>655</v>
      </c>
      <c r="K2" s="3" t="s">
        <v>654</v>
      </c>
      <c r="L2" s="3" t="s">
        <v>538</v>
      </c>
      <c r="M2" s="3" t="s">
        <v>657</v>
      </c>
      <c r="N2" s="3" t="s">
        <v>60</v>
      </c>
      <c r="O2" s="3" t="s">
        <v>342</v>
      </c>
      <c r="P2" s="3" t="s">
        <v>343</v>
      </c>
      <c r="Q2" s="3" t="s">
        <v>658</v>
      </c>
      <c r="R2" s="3" t="s">
        <v>3650</v>
      </c>
      <c r="S2" s="3" t="s">
        <v>356</v>
      </c>
      <c r="T2" s="3" t="s">
        <v>346</v>
      </c>
      <c r="U2" s="3" t="s">
        <v>4063</v>
      </c>
      <c r="V2" s="3" t="s">
        <v>4058</v>
      </c>
      <c r="W2" s="3" t="s">
        <v>4060</v>
      </c>
      <c r="X2" s="3" t="s">
        <v>4061</v>
      </c>
      <c r="Y2" s="3" t="s">
        <v>4059</v>
      </c>
      <c r="Z2" s="3" t="s">
        <v>4066</v>
      </c>
    </row>
    <row r="3" spans="1:26" hidden="1" x14ac:dyDescent="0.35">
      <c r="A3" s="3">
        <v>1</v>
      </c>
      <c r="B3" s="74">
        <v>44929</v>
      </c>
      <c r="C3" s="73" t="str">
        <f>_xlfn.XLOOKUP(Table5[[#This Row],[Serial '#]],Table10[Serial '#],Table10[Date],"",,)</f>
        <v/>
      </c>
      <c r="D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" s="73" t="str">
        <f>IF(Table5[[#This Row],[Date Distributed]]="","In Stock","Distributed")</f>
        <v>In Stock</v>
      </c>
      <c r="F3" s="75" t="s">
        <v>660</v>
      </c>
      <c r="G3" s="75" t="s">
        <v>761</v>
      </c>
      <c r="H3" s="76" t="s">
        <v>661</v>
      </c>
      <c r="I3" s="76" t="s">
        <v>662</v>
      </c>
      <c r="J3" s="77" t="s">
        <v>788</v>
      </c>
      <c r="K3" s="76" t="s">
        <v>382</v>
      </c>
      <c r="L3" s="3" t="str">
        <f>_xlfn.XLOOKUP(Table5[[#This Row],[Item '#]],Ticket_Forms[Form Number],Ticket_Forms[Game Name],"",,)</f>
        <v>Bar Hopping</v>
      </c>
      <c r="M3" s="15">
        <v>198</v>
      </c>
      <c r="N3" s="3">
        <f>LOOKUP(Table5[[#This Row],[Item '#]],Ticket_Forms[Form Number],Ticket_Forms[Ticket Count])</f>
        <v>6320</v>
      </c>
      <c r="O3" s="16">
        <f>LOOKUP(Table5[[#This Row],[Item '#]],Ticket_Forms[Form Number],Ticket_Forms[Ticket Value])</f>
        <v>1</v>
      </c>
      <c r="P3" s="16">
        <f>LOOKUP(Table5[[#This Row],[Item '#]],Ticket_Forms[Form Number],Ticket_Forms[Revenue])</f>
        <v>6320</v>
      </c>
      <c r="Q3" s="16">
        <f>LOOKUP(Table5[[#This Row],[Item '#]],Ticket_Forms[Form Number],Ticket_Forms[Ideal Profit])</f>
        <v>1575</v>
      </c>
      <c r="R3" s="16">
        <f>LOOKUP(Table5[[#This Row],[Item '#]],Ticket_Forms[Form Number],Ticket_Forms[Prizes])</f>
        <v>4745</v>
      </c>
      <c r="S3" s="16">
        <f>LOOKUP(Table5[[#This Row],[Item '#]],Ticket_Forms[Form Number],Ticket_Forms[Location Rent])</f>
        <v>379</v>
      </c>
      <c r="T3" s="16">
        <f>LOOKUP(Table5[[#This Row],[Item '#]],Ticket_Forms[Form Number],Ticket_Forms[Last Sale])</f>
        <v>599</v>
      </c>
      <c r="U3" s="16" t="s">
        <v>3909</v>
      </c>
      <c r="V3" s="58" t="str">
        <f>Table5[[#This Row],[Date Distributed]]</f>
        <v/>
      </c>
      <c r="W3" s="3" t="str">
        <f>_xlfn.XLOOKUP(Table5[[#This Row],[Serial '#]],Table10[Serial '#],Table10[Charity Association],"",,)</f>
        <v/>
      </c>
      <c r="Z3" s="3" t="s">
        <v>23</v>
      </c>
    </row>
    <row r="4" spans="1:26" hidden="1" x14ac:dyDescent="0.35">
      <c r="A4" s="3">
        <v>2</v>
      </c>
      <c r="B4" s="78">
        <v>44929</v>
      </c>
      <c r="C4" s="73" t="str">
        <f>_xlfn.XLOOKUP(Table5[[#This Row],[Serial '#]],Table10[Serial '#],Table10[Date],"",,)</f>
        <v/>
      </c>
      <c r="D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" s="73" t="str">
        <f>IF(Table5[[#This Row],[Date Distributed]]="","In Stock","Distributed")</f>
        <v>In Stock</v>
      </c>
      <c r="F4" s="79" t="s">
        <v>660</v>
      </c>
      <c r="G4" s="75" t="s">
        <v>761</v>
      </c>
      <c r="H4" s="80" t="s">
        <v>661</v>
      </c>
      <c r="I4" s="80" t="s">
        <v>662</v>
      </c>
      <c r="J4" s="81" t="s">
        <v>789</v>
      </c>
      <c r="K4" s="76" t="s">
        <v>383</v>
      </c>
      <c r="L4" s="3" t="str">
        <f>_xlfn.XLOOKUP(Table5[[#This Row],[Item '#]],Ticket_Forms[Form Number],Ticket_Forms[Game Name],"",,)</f>
        <v>All Too Reel</v>
      </c>
      <c r="M4" s="15">
        <v>198</v>
      </c>
      <c r="N4" s="3">
        <f>LOOKUP(Table5[[#This Row],[Item '#]],Ticket_Forms[Form Number],Ticket_Forms[Ticket Count])</f>
        <v>6320</v>
      </c>
      <c r="O4" s="16">
        <f>LOOKUP(Table5[[#This Row],[Item '#]],Ticket_Forms[Form Number],Ticket_Forms[Ticket Value])</f>
        <v>1</v>
      </c>
      <c r="P4" s="16">
        <f>LOOKUP(Table5[[#This Row],[Item '#]],Ticket_Forms[Form Number],Ticket_Forms[Revenue])</f>
        <v>6320</v>
      </c>
      <c r="Q4" s="16">
        <f>LOOKUP(Table5[[#This Row],[Item '#]],Ticket_Forms[Form Number],Ticket_Forms[Ideal Profit])</f>
        <v>1575</v>
      </c>
      <c r="R4" s="16">
        <f>LOOKUP(Table5[[#This Row],[Item '#]],Ticket_Forms[Form Number],Ticket_Forms[Prizes])</f>
        <v>4745</v>
      </c>
      <c r="S4" s="16">
        <f>LOOKUP(Table5[[#This Row],[Item '#]],Ticket_Forms[Form Number],Ticket_Forms[Location Rent])</f>
        <v>379</v>
      </c>
      <c r="T4" s="16">
        <f>LOOKUP(Table5[[#This Row],[Item '#]],Ticket_Forms[Form Number],Ticket_Forms[Last Sale])</f>
        <v>599</v>
      </c>
      <c r="U4" s="16" t="s">
        <v>3909</v>
      </c>
      <c r="V4" s="58" t="str">
        <f>Table5[[#This Row],[Date Distributed]]</f>
        <v/>
      </c>
      <c r="W4" s="3" t="str">
        <f>_xlfn.XLOOKUP(Table5[[#This Row],[Serial '#]],Table10[Serial '#],Table10[Charity Association],"",,)</f>
        <v/>
      </c>
      <c r="Z4" s="3" t="s">
        <v>23</v>
      </c>
    </row>
    <row r="5" spans="1:26" hidden="1" x14ac:dyDescent="0.35">
      <c r="A5" s="3">
        <v>3</v>
      </c>
      <c r="B5" s="78">
        <v>44929</v>
      </c>
      <c r="C5" s="73" t="str">
        <f>_xlfn.XLOOKUP(Table5[[#This Row],[Serial '#]],Table10[Serial '#],Table10[Date],"",,)</f>
        <v/>
      </c>
      <c r="D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" s="73" t="str">
        <f>IF(Table5[[#This Row],[Date Distributed]]="","In Stock","Distributed")</f>
        <v>In Stock</v>
      </c>
      <c r="F5" s="79" t="s">
        <v>660</v>
      </c>
      <c r="G5" s="75" t="s">
        <v>761</v>
      </c>
      <c r="H5" s="80" t="s">
        <v>661</v>
      </c>
      <c r="I5" s="80" t="s">
        <v>662</v>
      </c>
      <c r="J5" s="81" t="s">
        <v>790</v>
      </c>
      <c r="K5" s="76" t="s">
        <v>384</v>
      </c>
      <c r="L5" s="3" t="str">
        <f>_xlfn.XLOOKUP(Table5[[#This Row],[Item '#]],Ticket_Forms[Form Number],Ticket_Forms[Game Name],"",,)</f>
        <v>Fast Lane</v>
      </c>
      <c r="M5" s="15">
        <v>198</v>
      </c>
      <c r="N5" s="3">
        <f>LOOKUP(Table5[[#This Row],[Item '#]],Ticket_Forms[Form Number],Ticket_Forms[Ticket Count])</f>
        <v>6320</v>
      </c>
      <c r="O5" s="16">
        <f>LOOKUP(Table5[[#This Row],[Item '#]],Ticket_Forms[Form Number],Ticket_Forms[Ticket Value])</f>
        <v>1</v>
      </c>
      <c r="P5" s="16">
        <f>LOOKUP(Table5[[#This Row],[Item '#]],Ticket_Forms[Form Number],Ticket_Forms[Revenue])</f>
        <v>6320</v>
      </c>
      <c r="Q5" s="16">
        <f>LOOKUP(Table5[[#This Row],[Item '#]],Ticket_Forms[Form Number],Ticket_Forms[Ideal Profit])</f>
        <v>1575</v>
      </c>
      <c r="R5" s="16">
        <f>LOOKUP(Table5[[#This Row],[Item '#]],Ticket_Forms[Form Number],Ticket_Forms[Prizes])</f>
        <v>4745</v>
      </c>
      <c r="S5" s="16">
        <f>LOOKUP(Table5[[#This Row],[Item '#]],Ticket_Forms[Form Number],Ticket_Forms[Location Rent])</f>
        <v>379</v>
      </c>
      <c r="T5" s="16">
        <f>LOOKUP(Table5[[#This Row],[Item '#]],Ticket_Forms[Form Number],Ticket_Forms[Last Sale])</f>
        <v>599</v>
      </c>
      <c r="U5" s="16" t="s">
        <v>3909</v>
      </c>
      <c r="V5" s="58" t="str">
        <f>Table5[[#This Row],[Date Distributed]]</f>
        <v/>
      </c>
      <c r="W5" s="3" t="str">
        <f>_xlfn.XLOOKUP(Table5[[#This Row],[Serial '#]],Table10[Serial '#],Table10[Charity Association],"",,)</f>
        <v/>
      </c>
      <c r="Z5" s="3" t="s">
        <v>23</v>
      </c>
    </row>
    <row r="6" spans="1:26" hidden="1" x14ac:dyDescent="0.35">
      <c r="A6" s="3">
        <v>4</v>
      </c>
      <c r="B6" s="78">
        <v>44929</v>
      </c>
      <c r="C6" s="73" t="str">
        <f>_xlfn.XLOOKUP(Table5[[#This Row],[Serial '#]],Table10[Serial '#],Table10[Date],"",,)</f>
        <v/>
      </c>
      <c r="D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" s="73" t="str">
        <f>IF(Table5[[#This Row],[Date Distributed]]="","In Stock","Distributed")</f>
        <v>In Stock</v>
      </c>
      <c r="F6" s="79" t="s">
        <v>660</v>
      </c>
      <c r="G6" s="75" t="s">
        <v>761</v>
      </c>
      <c r="H6" s="80" t="s">
        <v>661</v>
      </c>
      <c r="I6" s="80" t="s">
        <v>662</v>
      </c>
      <c r="J6" s="81" t="s">
        <v>791</v>
      </c>
      <c r="K6" s="76" t="s">
        <v>383</v>
      </c>
      <c r="L6" s="3" t="str">
        <f>_xlfn.XLOOKUP(Table5[[#This Row],[Item '#]],Ticket_Forms[Form Number],Ticket_Forms[Game Name],"",,)</f>
        <v>All Too Reel</v>
      </c>
      <c r="M6" s="15">
        <v>198</v>
      </c>
      <c r="N6" s="3">
        <f>LOOKUP(Table5[[#This Row],[Item '#]],Ticket_Forms[Form Number],Ticket_Forms[Ticket Count])</f>
        <v>6320</v>
      </c>
      <c r="O6" s="16">
        <f>LOOKUP(Table5[[#This Row],[Item '#]],Ticket_Forms[Form Number],Ticket_Forms[Ticket Value])</f>
        <v>1</v>
      </c>
      <c r="P6" s="16">
        <f>LOOKUP(Table5[[#This Row],[Item '#]],Ticket_Forms[Form Number],Ticket_Forms[Revenue])</f>
        <v>6320</v>
      </c>
      <c r="Q6" s="16">
        <f>LOOKUP(Table5[[#This Row],[Item '#]],Ticket_Forms[Form Number],Ticket_Forms[Ideal Profit])</f>
        <v>1575</v>
      </c>
      <c r="R6" s="16">
        <f>LOOKUP(Table5[[#This Row],[Item '#]],Ticket_Forms[Form Number],Ticket_Forms[Prizes])</f>
        <v>4745</v>
      </c>
      <c r="S6" s="16">
        <f>LOOKUP(Table5[[#This Row],[Item '#]],Ticket_Forms[Form Number],Ticket_Forms[Location Rent])</f>
        <v>379</v>
      </c>
      <c r="T6" s="16">
        <f>LOOKUP(Table5[[#This Row],[Item '#]],Ticket_Forms[Form Number],Ticket_Forms[Last Sale])</f>
        <v>599</v>
      </c>
      <c r="U6" s="16" t="s">
        <v>3909</v>
      </c>
      <c r="V6" s="58" t="str">
        <f>Table5[[#This Row],[Date Distributed]]</f>
        <v/>
      </c>
      <c r="W6" s="3" t="str">
        <f>_xlfn.XLOOKUP(Table5[[#This Row],[Serial '#]],Table10[Serial '#],Table10[Charity Association],"",,)</f>
        <v/>
      </c>
      <c r="Z6" s="3" t="s">
        <v>23</v>
      </c>
    </row>
    <row r="7" spans="1:26" hidden="1" x14ac:dyDescent="0.35">
      <c r="A7" s="3">
        <v>5</v>
      </c>
      <c r="B7" s="78">
        <v>44929</v>
      </c>
      <c r="C7" s="73" t="str">
        <f>_xlfn.XLOOKUP(Table5[[#This Row],[Serial '#]],Table10[Serial '#],Table10[Date],"",,)</f>
        <v/>
      </c>
      <c r="D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" s="73" t="str">
        <f>IF(Table5[[#This Row],[Date Distributed]]="","In Stock","Distributed")</f>
        <v>In Stock</v>
      </c>
      <c r="F7" s="79" t="s">
        <v>660</v>
      </c>
      <c r="G7" s="75" t="s">
        <v>761</v>
      </c>
      <c r="H7" s="80" t="s">
        <v>661</v>
      </c>
      <c r="I7" s="80" t="s">
        <v>662</v>
      </c>
      <c r="J7" s="81" t="s">
        <v>792</v>
      </c>
      <c r="K7" s="80" t="s">
        <v>384</v>
      </c>
      <c r="L7" s="3" t="str">
        <f>_xlfn.XLOOKUP(Table5[[#This Row],[Item '#]],Ticket_Forms[Form Number],Ticket_Forms[Game Name],"",,)</f>
        <v>Fast Lane</v>
      </c>
      <c r="M7" s="15">
        <v>198</v>
      </c>
      <c r="N7" s="3">
        <f>LOOKUP(Table5[[#This Row],[Item '#]],Ticket_Forms[Form Number],Ticket_Forms[Ticket Count])</f>
        <v>6320</v>
      </c>
      <c r="O7" s="16">
        <f>LOOKUP(Table5[[#This Row],[Item '#]],Ticket_Forms[Form Number],Ticket_Forms[Ticket Value])</f>
        <v>1</v>
      </c>
      <c r="P7" s="16">
        <f>LOOKUP(Table5[[#This Row],[Item '#]],Ticket_Forms[Form Number],Ticket_Forms[Revenue])</f>
        <v>6320</v>
      </c>
      <c r="Q7" s="16">
        <f>LOOKUP(Table5[[#This Row],[Item '#]],Ticket_Forms[Form Number],Ticket_Forms[Ideal Profit])</f>
        <v>1575</v>
      </c>
      <c r="R7" s="16">
        <f>LOOKUP(Table5[[#This Row],[Item '#]],Ticket_Forms[Form Number],Ticket_Forms[Prizes])</f>
        <v>4745</v>
      </c>
      <c r="S7" s="16">
        <f>LOOKUP(Table5[[#This Row],[Item '#]],Ticket_Forms[Form Number],Ticket_Forms[Location Rent])</f>
        <v>379</v>
      </c>
      <c r="T7" s="16">
        <f>LOOKUP(Table5[[#This Row],[Item '#]],Ticket_Forms[Form Number],Ticket_Forms[Last Sale])</f>
        <v>599</v>
      </c>
      <c r="U7" s="16" t="s">
        <v>3909</v>
      </c>
      <c r="V7" s="58" t="str">
        <f>Table5[[#This Row],[Date Distributed]]</f>
        <v/>
      </c>
      <c r="W7" s="3" t="str">
        <f>_xlfn.XLOOKUP(Table5[[#This Row],[Serial '#]],Table10[Serial '#],Table10[Charity Association],"",,)</f>
        <v/>
      </c>
      <c r="Z7" s="3" t="s">
        <v>23</v>
      </c>
    </row>
    <row r="8" spans="1:26" hidden="1" x14ac:dyDescent="0.35">
      <c r="A8" s="3">
        <v>6</v>
      </c>
      <c r="B8" s="78">
        <v>44929</v>
      </c>
      <c r="C8" s="73" t="str">
        <f>_xlfn.XLOOKUP(Table5[[#This Row],[Serial '#]],Table10[Serial '#],Table10[Date],"",,)</f>
        <v/>
      </c>
      <c r="D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" s="73" t="str">
        <f>IF(Table5[[#This Row],[Date Distributed]]="","In Stock","Distributed")</f>
        <v>In Stock</v>
      </c>
      <c r="F8" s="79" t="s">
        <v>660</v>
      </c>
      <c r="G8" s="75" t="s">
        <v>761</v>
      </c>
      <c r="H8" s="80" t="s">
        <v>661</v>
      </c>
      <c r="I8" s="80" t="s">
        <v>662</v>
      </c>
      <c r="J8" s="81" t="s">
        <v>793</v>
      </c>
      <c r="K8" s="80" t="s">
        <v>384</v>
      </c>
      <c r="L8" s="3" t="str">
        <f>_xlfn.XLOOKUP(Table5[[#This Row],[Item '#]],Ticket_Forms[Form Number],Ticket_Forms[Game Name],"",,)</f>
        <v>Fast Lane</v>
      </c>
      <c r="M8" s="15">
        <v>198</v>
      </c>
      <c r="N8" s="3">
        <f>LOOKUP(Table5[[#This Row],[Item '#]],Ticket_Forms[Form Number],Ticket_Forms[Ticket Count])</f>
        <v>6320</v>
      </c>
      <c r="O8" s="16">
        <f>LOOKUP(Table5[[#This Row],[Item '#]],Ticket_Forms[Form Number],Ticket_Forms[Ticket Value])</f>
        <v>1</v>
      </c>
      <c r="P8" s="16">
        <f>LOOKUP(Table5[[#This Row],[Item '#]],Ticket_Forms[Form Number],Ticket_Forms[Revenue])</f>
        <v>6320</v>
      </c>
      <c r="Q8" s="16">
        <f>LOOKUP(Table5[[#This Row],[Item '#]],Ticket_Forms[Form Number],Ticket_Forms[Ideal Profit])</f>
        <v>1575</v>
      </c>
      <c r="R8" s="16">
        <f>LOOKUP(Table5[[#This Row],[Item '#]],Ticket_Forms[Form Number],Ticket_Forms[Prizes])</f>
        <v>4745</v>
      </c>
      <c r="S8" s="16">
        <f>LOOKUP(Table5[[#This Row],[Item '#]],Ticket_Forms[Form Number],Ticket_Forms[Location Rent])</f>
        <v>379</v>
      </c>
      <c r="T8" s="16">
        <f>LOOKUP(Table5[[#This Row],[Item '#]],Ticket_Forms[Form Number],Ticket_Forms[Last Sale])</f>
        <v>599</v>
      </c>
      <c r="U8" s="16" t="s">
        <v>3909</v>
      </c>
      <c r="V8" s="58" t="str">
        <f>Table5[[#This Row],[Date Distributed]]</f>
        <v/>
      </c>
      <c r="W8" s="3" t="str">
        <f>_xlfn.XLOOKUP(Table5[[#This Row],[Serial '#]],Table10[Serial '#],Table10[Charity Association],"",,)</f>
        <v/>
      </c>
      <c r="Z8" s="3" t="s">
        <v>23</v>
      </c>
    </row>
    <row r="9" spans="1:26" hidden="1" x14ac:dyDescent="0.35">
      <c r="A9" s="3">
        <v>7</v>
      </c>
      <c r="B9" s="78">
        <v>44929</v>
      </c>
      <c r="C9" s="73" t="str">
        <f>_xlfn.XLOOKUP(Table5[[#This Row],[Serial '#]],Table10[Serial '#],Table10[Date],"",,)</f>
        <v/>
      </c>
      <c r="D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" s="73" t="str">
        <f>IF(Table5[[#This Row],[Date Distributed]]="","In Stock","Distributed")</f>
        <v>In Stock</v>
      </c>
      <c r="F9" s="79" t="s">
        <v>660</v>
      </c>
      <c r="G9" s="75" t="s">
        <v>761</v>
      </c>
      <c r="H9" s="80" t="s">
        <v>661</v>
      </c>
      <c r="I9" s="80" t="s">
        <v>662</v>
      </c>
      <c r="J9" s="81" t="s">
        <v>794</v>
      </c>
      <c r="K9" s="80" t="s">
        <v>382</v>
      </c>
      <c r="L9" s="3" t="str">
        <f>_xlfn.XLOOKUP(Table5[[#This Row],[Item '#]],Ticket_Forms[Form Number],Ticket_Forms[Game Name],"",,)</f>
        <v>Bar Hopping</v>
      </c>
      <c r="M9" s="15">
        <v>198</v>
      </c>
      <c r="N9" s="3">
        <f>LOOKUP(Table5[[#This Row],[Item '#]],Ticket_Forms[Form Number],Ticket_Forms[Ticket Count])</f>
        <v>6320</v>
      </c>
      <c r="O9" s="16">
        <f>LOOKUP(Table5[[#This Row],[Item '#]],Ticket_Forms[Form Number],Ticket_Forms[Ticket Value])</f>
        <v>1</v>
      </c>
      <c r="P9" s="16">
        <f>LOOKUP(Table5[[#This Row],[Item '#]],Ticket_Forms[Form Number],Ticket_Forms[Revenue])</f>
        <v>6320</v>
      </c>
      <c r="Q9" s="16">
        <f>LOOKUP(Table5[[#This Row],[Item '#]],Ticket_Forms[Form Number],Ticket_Forms[Ideal Profit])</f>
        <v>1575</v>
      </c>
      <c r="R9" s="16">
        <f>LOOKUP(Table5[[#This Row],[Item '#]],Ticket_Forms[Form Number],Ticket_Forms[Prizes])</f>
        <v>4745</v>
      </c>
      <c r="S9" s="16">
        <f>LOOKUP(Table5[[#This Row],[Item '#]],Ticket_Forms[Form Number],Ticket_Forms[Location Rent])</f>
        <v>379</v>
      </c>
      <c r="T9" s="16">
        <f>LOOKUP(Table5[[#This Row],[Item '#]],Ticket_Forms[Form Number],Ticket_Forms[Last Sale])</f>
        <v>599</v>
      </c>
      <c r="U9" s="16" t="s">
        <v>3909</v>
      </c>
      <c r="V9" s="58" t="str">
        <f>Table5[[#This Row],[Date Distributed]]</f>
        <v/>
      </c>
      <c r="W9" s="3" t="str">
        <f>_xlfn.XLOOKUP(Table5[[#This Row],[Serial '#]],Table10[Serial '#],Table10[Charity Association],"",,)</f>
        <v/>
      </c>
      <c r="Z9" s="3" t="s">
        <v>23</v>
      </c>
    </row>
    <row r="10" spans="1:26" hidden="1" x14ac:dyDescent="0.35">
      <c r="A10" s="3">
        <v>8</v>
      </c>
      <c r="B10" s="78">
        <v>44929</v>
      </c>
      <c r="C10" s="73" t="str">
        <f>_xlfn.XLOOKUP(Table5[[#This Row],[Serial '#]],Table10[Serial '#],Table10[Date],"",,)</f>
        <v/>
      </c>
      <c r="D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" s="73" t="str">
        <f>IF(Table5[[#This Row],[Date Distributed]]="","In Stock","Distributed")</f>
        <v>In Stock</v>
      </c>
      <c r="F10" s="79" t="s">
        <v>660</v>
      </c>
      <c r="G10" s="75" t="s">
        <v>761</v>
      </c>
      <c r="H10" s="80" t="s">
        <v>661</v>
      </c>
      <c r="I10" s="80" t="s">
        <v>662</v>
      </c>
      <c r="J10" s="81" t="s">
        <v>795</v>
      </c>
      <c r="K10" s="80" t="s">
        <v>388</v>
      </c>
      <c r="L10" s="3" t="str">
        <f>_xlfn.XLOOKUP(Table5[[#This Row],[Item '#]],Ticket_Forms[Form Number],Ticket_Forms[Game Name],"",,)</f>
        <v>Rotten to the Core</v>
      </c>
      <c r="M10" s="15">
        <v>198</v>
      </c>
      <c r="N10" s="3">
        <f>LOOKUP(Table5[[#This Row],[Item '#]],Ticket_Forms[Form Number],Ticket_Forms[Ticket Count])</f>
        <v>6320</v>
      </c>
      <c r="O10" s="16">
        <f>LOOKUP(Table5[[#This Row],[Item '#]],Ticket_Forms[Form Number],Ticket_Forms[Ticket Value])</f>
        <v>1</v>
      </c>
      <c r="P10" s="16">
        <f>LOOKUP(Table5[[#This Row],[Item '#]],Ticket_Forms[Form Number],Ticket_Forms[Revenue])</f>
        <v>6320</v>
      </c>
      <c r="Q10" s="16">
        <f>LOOKUP(Table5[[#This Row],[Item '#]],Ticket_Forms[Form Number],Ticket_Forms[Ideal Profit])</f>
        <v>1575</v>
      </c>
      <c r="R10" s="16">
        <f>LOOKUP(Table5[[#This Row],[Item '#]],Ticket_Forms[Form Number],Ticket_Forms[Prizes])</f>
        <v>4745</v>
      </c>
      <c r="S10" s="16">
        <f>LOOKUP(Table5[[#This Row],[Item '#]],Ticket_Forms[Form Number],Ticket_Forms[Location Rent])</f>
        <v>379</v>
      </c>
      <c r="T10" s="16">
        <f>LOOKUP(Table5[[#This Row],[Item '#]],Ticket_Forms[Form Number],Ticket_Forms[Last Sale])</f>
        <v>599</v>
      </c>
      <c r="U10" s="16" t="s">
        <v>3909</v>
      </c>
      <c r="V10" s="58" t="str">
        <f>Table5[[#This Row],[Date Distributed]]</f>
        <v/>
      </c>
      <c r="W10" s="3" t="str">
        <f>_xlfn.XLOOKUP(Table5[[#This Row],[Serial '#]],Table10[Serial '#],Table10[Charity Association],"",,)</f>
        <v/>
      </c>
      <c r="Z10" s="3" t="s">
        <v>23</v>
      </c>
    </row>
    <row r="11" spans="1:26" hidden="1" x14ac:dyDescent="0.35">
      <c r="A11" s="3">
        <v>9</v>
      </c>
      <c r="B11" s="78">
        <v>44929</v>
      </c>
      <c r="C11" s="73" t="str">
        <f>_xlfn.XLOOKUP(Table5[[#This Row],[Serial '#]],Table10[Serial '#],Table10[Date],"",,)</f>
        <v/>
      </c>
      <c r="D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" s="73" t="str">
        <f>IF(Table5[[#This Row],[Date Distributed]]="","In Stock","Distributed")</f>
        <v>In Stock</v>
      </c>
      <c r="F11" s="79" t="s">
        <v>660</v>
      </c>
      <c r="G11" s="75" t="s">
        <v>761</v>
      </c>
      <c r="H11" s="80" t="s">
        <v>661</v>
      </c>
      <c r="I11" s="80" t="s">
        <v>662</v>
      </c>
      <c r="J11" s="81" t="s">
        <v>796</v>
      </c>
      <c r="K11" s="80" t="s">
        <v>386</v>
      </c>
      <c r="L11" s="3" t="str">
        <f>_xlfn.XLOOKUP(Table5[[#This Row],[Item '#]],Ticket_Forms[Form Number],Ticket_Forms[Game Name],"",,)</f>
        <v>Twist Of Lemon</v>
      </c>
      <c r="M11" s="15">
        <v>198</v>
      </c>
      <c r="N11" s="3">
        <f>LOOKUP(Table5[[#This Row],[Item '#]],Ticket_Forms[Form Number],Ticket_Forms[Ticket Count])</f>
        <v>6320</v>
      </c>
      <c r="O11" s="16">
        <f>LOOKUP(Table5[[#This Row],[Item '#]],Ticket_Forms[Form Number],Ticket_Forms[Ticket Value])</f>
        <v>1</v>
      </c>
      <c r="P11" s="16">
        <f>LOOKUP(Table5[[#This Row],[Item '#]],Ticket_Forms[Form Number],Ticket_Forms[Revenue])</f>
        <v>6320</v>
      </c>
      <c r="Q11" s="16">
        <f>LOOKUP(Table5[[#This Row],[Item '#]],Ticket_Forms[Form Number],Ticket_Forms[Ideal Profit])</f>
        <v>1575</v>
      </c>
      <c r="R11" s="16">
        <f>LOOKUP(Table5[[#This Row],[Item '#]],Ticket_Forms[Form Number],Ticket_Forms[Prizes])</f>
        <v>4745</v>
      </c>
      <c r="S11" s="16">
        <f>LOOKUP(Table5[[#This Row],[Item '#]],Ticket_Forms[Form Number],Ticket_Forms[Location Rent])</f>
        <v>379</v>
      </c>
      <c r="T11" s="16">
        <f>LOOKUP(Table5[[#This Row],[Item '#]],Ticket_Forms[Form Number],Ticket_Forms[Last Sale])</f>
        <v>599</v>
      </c>
      <c r="U11" s="16" t="s">
        <v>3909</v>
      </c>
      <c r="V11" s="58" t="str">
        <f>Table5[[#This Row],[Date Distributed]]</f>
        <v/>
      </c>
      <c r="W11" s="3" t="str">
        <f>_xlfn.XLOOKUP(Table5[[#This Row],[Serial '#]],Table10[Serial '#],Table10[Charity Association],"",,)</f>
        <v/>
      </c>
      <c r="Z11" s="3" t="s">
        <v>23</v>
      </c>
    </row>
    <row r="12" spans="1:26" hidden="1" x14ac:dyDescent="0.35">
      <c r="A12" s="3">
        <v>10</v>
      </c>
      <c r="B12" s="78">
        <v>44929</v>
      </c>
      <c r="C12" s="73" t="str">
        <f>_xlfn.XLOOKUP(Table5[[#This Row],[Serial '#]],Table10[Serial '#],Table10[Date],"",,)</f>
        <v/>
      </c>
      <c r="D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" s="73" t="str">
        <f>IF(Table5[[#This Row],[Date Distributed]]="","In Stock","Distributed")</f>
        <v>In Stock</v>
      </c>
      <c r="F12" s="79" t="s">
        <v>660</v>
      </c>
      <c r="G12" s="75" t="s">
        <v>761</v>
      </c>
      <c r="H12" s="80" t="s">
        <v>661</v>
      </c>
      <c r="I12" s="80" t="s">
        <v>662</v>
      </c>
      <c r="J12" s="81" t="s">
        <v>797</v>
      </c>
      <c r="K12" s="80" t="s">
        <v>388</v>
      </c>
      <c r="L12" s="3" t="str">
        <f>_xlfn.XLOOKUP(Table5[[#This Row],[Item '#]],Ticket_Forms[Form Number],Ticket_Forms[Game Name],"",,)</f>
        <v>Rotten to the Core</v>
      </c>
      <c r="M12" s="15">
        <v>198</v>
      </c>
      <c r="N12" s="3">
        <f>LOOKUP(Table5[[#This Row],[Item '#]],Ticket_Forms[Form Number],Ticket_Forms[Ticket Count])</f>
        <v>6320</v>
      </c>
      <c r="O12" s="16">
        <f>LOOKUP(Table5[[#This Row],[Item '#]],Ticket_Forms[Form Number],Ticket_Forms[Ticket Value])</f>
        <v>1</v>
      </c>
      <c r="P12" s="16">
        <f>LOOKUP(Table5[[#This Row],[Item '#]],Ticket_Forms[Form Number],Ticket_Forms[Revenue])</f>
        <v>6320</v>
      </c>
      <c r="Q12" s="16">
        <f>LOOKUP(Table5[[#This Row],[Item '#]],Ticket_Forms[Form Number],Ticket_Forms[Ideal Profit])</f>
        <v>1575</v>
      </c>
      <c r="R12" s="16">
        <f>LOOKUP(Table5[[#This Row],[Item '#]],Ticket_Forms[Form Number],Ticket_Forms[Prizes])</f>
        <v>4745</v>
      </c>
      <c r="S12" s="16">
        <f>LOOKUP(Table5[[#This Row],[Item '#]],Ticket_Forms[Form Number],Ticket_Forms[Location Rent])</f>
        <v>379</v>
      </c>
      <c r="T12" s="16">
        <f>LOOKUP(Table5[[#This Row],[Item '#]],Ticket_Forms[Form Number],Ticket_Forms[Last Sale])</f>
        <v>599</v>
      </c>
      <c r="U12" s="16" t="s">
        <v>3909</v>
      </c>
      <c r="V12" s="58" t="str">
        <f>Table5[[#This Row],[Date Distributed]]</f>
        <v/>
      </c>
      <c r="W12" s="3" t="str">
        <f>_xlfn.XLOOKUP(Table5[[#This Row],[Serial '#]],Table10[Serial '#],Table10[Charity Association],"",,)</f>
        <v/>
      </c>
      <c r="Z12" s="3" t="s">
        <v>23</v>
      </c>
    </row>
    <row r="13" spans="1:26" hidden="1" x14ac:dyDescent="0.35">
      <c r="A13" s="3">
        <v>11</v>
      </c>
      <c r="B13" s="78">
        <v>44929</v>
      </c>
      <c r="C13" s="73" t="str">
        <f>_xlfn.XLOOKUP(Table5[[#This Row],[Serial '#]],Table10[Serial '#],Table10[Date],"",,)</f>
        <v/>
      </c>
      <c r="D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" s="73" t="str">
        <f>IF(Table5[[#This Row],[Date Distributed]]="","In Stock","Distributed")</f>
        <v>In Stock</v>
      </c>
      <c r="F13" s="79" t="s">
        <v>660</v>
      </c>
      <c r="G13" s="75" t="s">
        <v>761</v>
      </c>
      <c r="H13" s="80" t="s">
        <v>661</v>
      </c>
      <c r="I13" s="80" t="s">
        <v>662</v>
      </c>
      <c r="J13" s="81" t="s">
        <v>798</v>
      </c>
      <c r="K13" s="80" t="s">
        <v>383</v>
      </c>
      <c r="L13" s="3" t="str">
        <f>_xlfn.XLOOKUP(Table5[[#This Row],[Item '#]],Ticket_Forms[Form Number],Ticket_Forms[Game Name],"",,)</f>
        <v>All Too Reel</v>
      </c>
      <c r="M13" s="15">
        <v>198</v>
      </c>
      <c r="N13" s="3">
        <f>LOOKUP(Table5[[#This Row],[Item '#]],Ticket_Forms[Form Number],Ticket_Forms[Ticket Count])</f>
        <v>6320</v>
      </c>
      <c r="O13" s="16">
        <f>LOOKUP(Table5[[#This Row],[Item '#]],Ticket_Forms[Form Number],Ticket_Forms[Ticket Value])</f>
        <v>1</v>
      </c>
      <c r="P13" s="16">
        <f>LOOKUP(Table5[[#This Row],[Item '#]],Ticket_Forms[Form Number],Ticket_Forms[Revenue])</f>
        <v>6320</v>
      </c>
      <c r="Q13" s="16">
        <f>LOOKUP(Table5[[#This Row],[Item '#]],Ticket_Forms[Form Number],Ticket_Forms[Ideal Profit])</f>
        <v>1575</v>
      </c>
      <c r="R13" s="16">
        <f>LOOKUP(Table5[[#This Row],[Item '#]],Ticket_Forms[Form Number],Ticket_Forms[Prizes])</f>
        <v>4745</v>
      </c>
      <c r="S13" s="16">
        <f>LOOKUP(Table5[[#This Row],[Item '#]],Ticket_Forms[Form Number],Ticket_Forms[Location Rent])</f>
        <v>379</v>
      </c>
      <c r="T13" s="16">
        <f>LOOKUP(Table5[[#This Row],[Item '#]],Ticket_Forms[Form Number],Ticket_Forms[Last Sale])</f>
        <v>599</v>
      </c>
      <c r="U13" s="16" t="s">
        <v>3909</v>
      </c>
      <c r="V13" s="58" t="str">
        <f>Table5[[#This Row],[Date Distributed]]</f>
        <v/>
      </c>
      <c r="W13" s="3" t="str">
        <f>_xlfn.XLOOKUP(Table5[[#This Row],[Serial '#]],Table10[Serial '#],Table10[Charity Association],"",,)</f>
        <v/>
      </c>
      <c r="Z13" s="3" t="s">
        <v>23</v>
      </c>
    </row>
    <row r="14" spans="1:26" hidden="1" x14ac:dyDescent="0.35">
      <c r="A14" s="3">
        <v>12</v>
      </c>
      <c r="B14" s="78">
        <v>44929</v>
      </c>
      <c r="C14" s="73" t="str">
        <f>_xlfn.XLOOKUP(Table5[[#This Row],[Serial '#]],Table10[Serial '#],Table10[Date],"",,)</f>
        <v/>
      </c>
      <c r="D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" s="73" t="str">
        <f>IF(Table5[[#This Row],[Date Distributed]]="","In Stock","Distributed")</f>
        <v>In Stock</v>
      </c>
      <c r="F14" s="79" t="s">
        <v>660</v>
      </c>
      <c r="G14" s="75" t="s">
        <v>761</v>
      </c>
      <c r="H14" s="80" t="s">
        <v>661</v>
      </c>
      <c r="I14" s="80" t="s">
        <v>662</v>
      </c>
      <c r="J14" s="81" t="s">
        <v>799</v>
      </c>
      <c r="K14" s="80" t="s">
        <v>388</v>
      </c>
      <c r="L14" s="3" t="str">
        <f>_xlfn.XLOOKUP(Table5[[#This Row],[Item '#]],Ticket_Forms[Form Number],Ticket_Forms[Game Name],"",,)</f>
        <v>Rotten to the Core</v>
      </c>
      <c r="M14" s="15">
        <v>198</v>
      </c>
      <c r="N14" s="3">
        <f>LOOKUP(Table5[[#This Row],[Item '#]],Ticket_Forms[Form Number],Ticket_Forms[Ticket Count])</f>
        <v>6320</v>
      </c>
      <c r="O14" s="16">
        <f>LOOKUP(Table5[[#This Row],[Item '#]],Ticket_Forms[Form Number],Ticket_Forms[Ticket Value])</f>
        <v>1</v>
      </c>
      <c r="P14" s="16">
        <f>LOOKUP(Table5[[#This Row],[Item '#]],Ticket_Forms[Form Number],Ticket_Forms[Revenue])</f>
        <v>6320</v>
      </c>
      <c r="Q14" s="16">
        <f>LOOKUP(Table5[[#This Row],[Item '#]],Ticket_Forms[Form Number],Ticket_Forms[Ideal Profit])</f>
        <v>1575</v>
      </c>
      <c r="R14" s="16">
        <f>LOOKUP(Table5[[#This Row],[Item '#]],Ticket_Forms[Form Number],Ticket_Forms[Prizes])</f>
        <v>4745</v>
      </c>
      <c r="S14" s="16">
        <f>LOOKUP(Table5[[#This Row],[Item '#]],Ticket_Forms[Form Number],Ticket_Forms[Location Rent])</f>
        <v>379</v>
      </c>
      <c r="T14" s="16">
        <f>LOOKUP(Table5[[#This Row],[Item '#]],Ticket_Forms[Form Number],Ticket_Forms[Last Sale])</f>
        <v>599</v>
      </c>
      <c r="U14" s="16" t="s">
        <v>3909</v>
      </c>
      <c r="V14" s="58" t="str">
        <f>Table5[[#This Row],[Date Distributed]]</f>
        <v/>
      </c>
      <c r="W14" s="3" t="str">
        <f>_xlfn.XLOOKUP(Table5[[#This Row],[Serial '#]],Table10[Serial '#],Table10[Charity Association],"",,)</f>
        <v/>
      </c>
      <c r="Z14" s="3" t="s">
        <v>23</v>
      </c>
    </row>
    <row r="15" spans="1:26" hidden="1" x14ac:dyDescent="0.35">
      <c r="A15" s="3">
        <v>13</v>
      </c>
      <c r="B15" s="78">
        <v>44929</v>
      </c>
      <c r="C15" s="73" t="str">
        <f>_xlfn.XLOOKUP(Table5[[#This Row],[Serial '#]],Table10[Serial '#],Table10[Date],"",,)</f>
        <v/>
      </c>
      <c r="D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5" s="73" t="str">
        <f>IF(Table5[[#This Row],[Date Distributed]]="","In Stock","Distributed")</f>
        <v>In Stock</v>
      </c>
      <c r="F15" s="79" t="s">
        <v>660</v>
      </c>
      <c r="G15" s="75" t="s">
        <v>761</v>
      </c>
      <c r="H15" s="80" t="s">
        <v>661</v>
      </c>
      <c r="I15" s="80" t="s">
        <v>662</v>
      </c>
      <c r="J15" s="81" t="s">
        <v>800</v>
      </c>
      <c r="K15" s="80" t="s">
        <v>386</v>
      </c>
      <c r="L15" s="3" t="str">
        <f>_xlfn.XLOOKUP(Table5[[#This Row],[Item '#]],Ticket_Forms[Form Number],Ticket_Forms[Game Name],"",,)</f>
        <v>Twist Of Lemon</v>
      </c>
      <c r="M15" s="15">
        <v>198</v>
      </c>
      <c r="N15" s="3">
        <f>LOOKUP(Table5[[#This Row],[Item '#]],Ticket_Forms[Form Number],Ticket_Forms[Ticket Count])</f>
        <v>6320</v>
      </c>
      <c r="O15" s="16">
        <f>LOOKUP(Table5[[#This Row],[Item '#]],Ticket_Forms[Form Number],Ticket_Forms[Ticket Value])</f>
        <v>1</v>
      </c>
      <c r="P15" s="16">
        <f>LOOKUP(Table5[[#This Row],[Item '#]],Ticket_Forms[Form Number],Ticket_Forms[Revenue])</f>
        <v>6320</v>
      </c>
      <c r="Q15" s="16">
        <f>LOOKUP(Table5[[#This Row],[Item '#]],Ticket_Forms[Form Number],Ticket_Forms[Ideal Profit])</f>
        <v>1575</v>
      </c>
      <c r="R15" s="16">
        <f>LOOKUP(Table5[[#This Row],[Item '#]],Ticket_Forms[Form Number],Ticket_Forms[Prizes])</f>
        <v>4745</v>
      </c>
      <c r="S15" s="16">
        <f>LOOKUP(Table5[[#This Row],[Item '#]],Ticket_Forms[Form Number],Ticket_Forms[Location Rent])</f>
        <v>379</v>
      </c>
      <c r="T15" s="16">
        <f>LOOKUP(Table5[[#This Row],[Item '#]],Ticket_Forms[Form Number],Ticket_Forms[Last Sale])</f>
        <v>599</v>
      </c>
      <c r="U15" s="16" t="s">
        <v>3909</v>
      </c>
      <c r="V15" s="58" t="str">
        <f>Table5[[#This Row],[Date Distributed]]</f>
        <v/>
      </c>
      <c r="W15" s="3" t="str">
        <f>_xlfn.XLOOKUP(Table5[[#This Row],[Serial '#]],Table10[Serial '#],Table10[Charity Association],"",,)</f>
        <v/>
      </c>
      <c r="Z15" s="3" t="s">
        <v>23</v>
      </c>
    </row>
    <row r="16" spans="1:26" hidden="1" x14ac:dyDescent="0.35">
      <c r="A16" s="3">
        <v>14</v>
      </c>
      <c r="B16" s="78">
        <v>44929</v>
      </c>
      <c r="C16" s="73" t="str">
        <f>_xlfn.XLOOKUP(Table5[[#This Row],[Serial '#]],Table10[Serial '#],Table10[Date],"",,)</f>
        <v/>
      </c>
      <c r="D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6" s="73" t="str">
        <f>IF(Table5[[#This Row],[Date Distributed]]="","In Stock","Distributed")</f>
        <v>In Stock</v>
      </c>
      <c r="F16" s="79" t="s">
        <v>660</v>
      </c>
      <c r="G16" s="75" t="s">
        <v>761</v>
      </c>
      <c r="H16" s="80" t="s">
        <v>661</v>
      </c>
      <c r="I16" s="80" t="s">
        <v>662</v>
      </c>
      <c r="J16" s="81" t="s">
        <v>801</v>
      </c>
      <c r="K16" s="80" t="s">
        <v>383</v>
      </c>
      <c r="L16" s="3" t="str">
        <f>_xlfn.XLOOKUP(Table5[[#This Row],[Item '#]],Ticket_Forms[Form Number],Ticket_Forms[Game Name],"",,)</f>
        <v>All Too Reel</v>
      </c>
      <c r="M16" s="15">
        <v>198</v>
      </c>
      <c r="N16" s="3">
        <f>LOOKUP(Table5[[#This Row],[Item '#]],Ticket_Forms[Form Number],Ticket_Forms[Ticket Count])</f>
        <v>6320</v>
      </c>
      <c r="O16" s="16">
        <f>LOOKUP(Table5[[#This Row],[Item '#]],Ticket_Forms[Form Number],Ticket_Forms[Ticket Value])</f>
        <v>1</v>
      </c>
      <c r="P16" s="16">
        <f>LOOKUP(Table5[[#This Row],[Item '#]],Ticket_Forms[Form Number],Ticket_Forms[Revenue])</f>
        <v>6320</v>
      </c>
      <c r="Q16" s="16">
        <f>LOOKUP(Table5[[#This Row],[Item '#]],Ticket_Forms[Form Number],Ticket_Forms[Ideal Profit])</f>
        <v>1575</v>
      </c>
      <c r="R16" s="16">
        <f>LOOKUP(Table5[[#This Row],[Item '#]],Ticket_Forms[Form Number],Ticket_Forms[Prizes])</f>
        <v>4745</v>
      </c>
      <c r="S16" s="16">
        <f>LOOKUP(Table5[[#This Row],[Item '#]],Ticket_Forms[Form Number],Ticket_Forms[Location Rent])</f>
        <v>379</v>
      </c>
      <c r="T16" s="16">
        <f>LOOKUP(Table5[[#This Row],[Item '#]],Ticket_Forms[Form Number],Ticket_Forms[Last Sale])</f>
        <v>599</v>
      </c>
      <c r="U16" s="16" t="s">
        <v>3909</v>
      </c>
      <c r="V16" s="58" t="str">
        <f>Table5[[#This Row],[Date Distributed]]</f>
        <v/>
      </c>
      <c r="W16" s="3" t="str">
        <f>_xlfn.XLOOKUP(Table5[[#This Row],[Serial '#]],Table10[Serial '#],Table10[Charity Association],"",,)</f>
        <v/>
      </c>
      <c r="Z16" s="3" t="s">
        <v>23</v>
      </c>
    </row>
    <row r="17" spans="1:26" hidden="1" x14ac:dyDescent="0.35">
      <c r="A17" s="3">
        <v>15</v>
      </c>
      <c r="B17" s="78">
        <v>44929</v>
      </c>
      <c r="C17" s="73" t="str">
        <f>_xlfn.XLOOKUP(Table5[[#This Row],[Serial '#]],Table10[Serial '#],Table10[Date],"",,)</f>
        <v/>
      </c>
      <c r="D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" s="73" t="str">
        <f>IF(Table5[[#This Row],[Date Distributed]]="","In Stock","Distributed")</f>
        <v>In Stock</v>
      </c>
      <c r="F17" s="79" t="s">
        <v>660</v>
      </c>
      <c r="G17" s="75" t="s">
        <v>761</v>
      </c>
      <c r="H17" s="80" t="s">
        <v>661</v>
      </c>
      <c r="I17" s="80" t="s">
        <v>662</v>
      </c>
      <c r="J17" s="81" t="s">
        <v>802</v>
      </c>
      <c r="K17" s="80" t="s">
        <v>386</v>
      </c>
      <c r="L17" s="3" t="str">
        <f>_xlfn.XLOOKUP(Table5[[#This Row],[Item '#]],Ticket_Forms[Form Number],Ticket_Forms[Game Name],"",,)</f>
        <v>Twist Of Lemon</v>
      </c>
      <c r="M17" s="15">
        <v>198</v>
      </c>
      <c r="N17" s="3">
        <f>LOOKUP(Table5[[#This Row],[Item '#]],Ticket_Forms[Form Number],Ticket_Forms[Ticket Count])</f>
        <v>6320</v>
      </c>
      <c r="O17" s="16">
        <f>LOOKUP(Table5[[#This Row],[Item '#]],Ticket_Forms[Form Number],Ticket_Forms[Ticket Value])</f>
        <v>1</v>
      </c>
      <c r="P17" s="16">
        <f>LOOKUP(Table5[[#This Row],[Item '#]],Ticket_Forms[Form Number],Ticket_Forms[Revenue])</f>
        <v>6320</v>
      </c>
      <c r="Q17" s="16">
        <f>LOOKUP(Table5[[#This Row],[Item '#]],Ticket_Forms[Form Number],Ticket_Forms[Ideal Profit])</f>
        <v>1575</v>
      </c>
      <c r="R17" s="16">
        <f>LOOKUP(Table5[[#This Row],[Item '#]],Ticket_Forms[Form Number],Ticket_Forms[Prizes])</f>
        <v>4745</v>
      </c>
      <c r="S17" s="16">
        <f>LOOKUP(Table5[[#This Row],[Item '#]],Ticket_Forms[Form Number],Ticket_Forms[Location Rent])</f>
        <v>379</v>
      </c>
      <c r="T17" s="16">
        <f>LOOKUP(Table5[[#This Row],[Item '#]],Ticket_Forms[Form Number],Ticket_Forms[Last Sale])</f>
        <v>599</v>
      </c>
      <c r="U17" s="16" t="s">
        <v>3909</v>
      </c>
      <c r="V17" s="58" t="str">
        <f>Table5[[#This Row],[Date Distributed]]</f>
        <v/>
      </c>
      <c r="W17" s="3" t="str">
        <f>_xlfn.XLOOKUP(Table5[[#This Row],[Serial '#]],Table10[Serial '#],Table10[Charity Association],"",,)</f>
        <v/>
      </c>
      <c r="Z17" s="3" t="s">
        <v>23</v>
      </c>
    </row>
    <row r="18" spans="1:26" hidden="1" x14ac:dyDescent="0.35">
      <c r="A18" s="3">
        <v>16</v>
      </c>
      <c r="B18" s="78">
        <v>44929</v>
      </c>
      <c r="C18" s="73" t="str">
        <f>_xlfn.XLOOKUP(Table5[[#This Row],[Serial '#]],Table10[Serial '#],Table10[Date],"",,)</f>
        <v/>
      </c>
      <c r="D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8" s="73" t="str">
        <f>IF(Table5[[#This Row],[Date Distributed]]="","In Stock","Distributed")</f>
        <v>In Stock</v>
      </c>
      <c r="F18" s="79" t="s">
        <v>660</v>
      </c>
      <c r="G18" s="75" t="s">
        <v>761</v>
      </c>
      <c r="H18" s="80" t="s">
        <v>661</v>
      </c>
      <c r="I18" s="80" t="s">
        <v>662</v>
      </c>
      <c r="J18" s="81" t="s">
        <v>803</v>
      </c>
      <c r="K18" s="80" t="s">
        <v>382</v>
      </c>
      <c r="L18" s="3" t="str">
        <f>_xlfn.XLOOKUP(Table5[[#This Row],[Item '#]],Ticket_Forms[Form Number],Ticket_Forms[Game Name],"",,)</f>
        <v>Bar Hopping</v>
      </c>
      <c r="M18" s="15">
        <v>198</v>
      </c>
      <c r="N18" s="3">
        <f>LOOKUP(Table5[[#This Row],[Item '#]],Ticket_Forms[Form Number],Ticket_Forms[Ticket Count])</f>
        <v>6320</v>
      </c>
      <c r="O18" s="16">
        <f>LOOKUP(Table5[[#This Row],[Item '#]],Ticket_Forms[Form Number],Ticket_Forms[Ticket Value])</f>
        <v>1</v>
      </c>
      <c r="P18" s="16">
        <f>LOOKUP(Table5[[#This Row],[Item '#]],Ticket_Forms[Form Number],Ticket_Forms[Revenue])</f>
        <v>6320</v>
      </c>
      <c r="Q18" s="16">
        <f>LOOKUP(Table5[[#This Row],[Item '#]],Ticket_Forms[Form Number],Ticket_Forms[Ideal Profit])</f>
        <v>1575</v>
      </c>
      <c r="R18" s="16">
        <f>LOOKUP(Table5[[#This Row],[Item '#]],Ticket_Forms[Form Number],Ticket_Forms[Prizes])</f>
        <v>4745</v>
      </c>
      <c r="S18" s="16">
        <f>LOOKUP(Table5[[#This Row],[Item '#]],Ticket_Forms[Form Number],Ticket_Forms[Location Rent])</f>
        <v>379</v>
      </c>
      <c r="T18" s="16">
        <f>LOOKUP(Table5[[#This Row],[Item '#]],Ticket_Forms[Form Number],Ticket_Forms[Last Sale])</f>
        <v>599</v>
      </c>
      <c r="U18" s="16" t="s">
        <v>3909</v>
      </c>
      <c r="V18" s="58" t="str">
        <f>Table5[[#This Row],[Date Distributed]]</f>
        <v/>
      </c>
      <c r="W18" s="3" t="str">
        <f>_xlfn.XLOOKUP(Table5[[#This Row],[Serial '#]],Table10[Serial '#],Table10[Charity Association],"",,)</f>
        <v/>
      </c>
      <c r="Z18" s="3" t="s">
        <v>23</v>
      </c>
    </row>
    <row r="19" spans="1:26" hidden="1" x14ac:dyDescent="0.35">
      <c r="A19" s="3">
        <v>17</v>
      </c>
      <c r="B19" s="78">
        <v>44929</v>
      </c>
      <c r="C19" s="73" t="str">
        <f>_xlfn.XLOOKUP(Table5[[#This Row],[Serial '#]],Table10[Serial '#],Table10[Date],"",,)</f>
        <v/>
      </c>
      <c r="D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" s="73" t="str">
        <f>IF(Table5[[#This Row],[Date Distributed]]="","In Stock","Distributed")</f>
        <v>In Stock</v>
      </c>
      <c r="F19" s="79" t="s">
        <v>660</v>
      </c>
      <c r="G19" s="75" t="s">
        <v>761</v>
      </c>
      <c r="H19" s="80" t="s">
        <v>661</v>
      </c>
      <c r="I19" s="80" t="s">
        <v>662</v>
      </c>
      <c r="J19" s="81" t="s">
        <v>804</v>
      </c>
      <c r="K19" s="80" t="s">
        <v>382</v>
      </c>
      <c r="L19" s="3" t="str">
        <f>_xlfn.XLOOKUP(Table5[[#This Row],[Item '#]],Ticket_Forms[Form Number],Ticket_Forms[Game Name],"",,)</f>
        <v>Bar Hopping</v>
      </c>
      <c r="M19" s="15">
        <v>198</v>
      </c>
      <c r="N19" s="3">
        <f>LOOKUP(Table5[[#This Row],[Item '#]],Ticket_Forms[Form Number],Ticket_Forms[Ticket Count])</f>
        <v>6320</v>
      </c>
      <c r="O19" s="16">
        <f>LOOKUP(Table5[[#This Row],[Item '#]],Ticket_Forms[Form Number],Ticket_Forms[Ticket Value])</f>
        <v>1</v>
      </c>
      <c r="P19" s="16">
        <f>LOOKUP(Table5[[#This Row],[Item '#]],Ticket_Forms[Form Number],Ticket_Forms[Revenue])</f>
        <v>6320</v>
      </c>
      <c r="Q19" s="16">
        <f>LOOKUP(Table5[[#This Row],[Item '#]],Ticket_Forms[Form Number],Ticket_Forms[Ideal Profit])</f>
        <v>1575</v>
      </c>
      <c r="R19" s="16">
        <f>LOOKUP(Table5[[#This Row],[Item '#]],Ticket_Forms[Form Number],Ticket_Forms[Prizes])</f>
        <v>4745</v>
      </c>
      <c r="S19" s="16">
        <f>LOOKUP(Table5[[#This Row],[Item '#]],Ticket_Forms[Form Number],Ticket_Forms[Location Rent])</f>
        <v>379</v>
      </c>
      <c r="T19" s="16">
        <f>LOOKUP(Table5[[#This Row],[Item '#]],Ticket_Forms[Form Number],Ticket_Forms[Last Sale])</f>
        <v>599</v>
      </c>
      <c r="U19" s="16" t="s">
        <v>3909</v>
      </c>
      <c r="V19" s="58" t="str">
        <f>Table5[[#This Row],[Date Distributed]]</f>
        <v/>
      </c>
      <c r="W19" s="3" t="str">
        <f>_xlfn.XLOOKUP(Table5[[#This Row],[Serial '#]],Table10[Serial '#],Table10[Charity Association],"",,)</f>
        <v/>
      </c>
      <c r="Z19" s="3" t="s">
        <v>23</v>
      </c>
    </row>
    <row r="20" spans="1:26" hidden="1" x14ac:dyDescent="0.35">
      <c r="A20" s="3">
        <v>18</v>
      </c>
      <c r="B20" s="78">
        <v>44929</v>
      </c>
      <c r="C20" s="73" t="str">
        <f>_xlfn.XLOOKUP(Table5[[#This Row],[Serial '#]],Table10[Serial '#],Table10[Date],"",,)</f>
        <v/>
      </c>
      <c r="D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" s="73" t="str">
        <f>IF(Table5[[#This Row],[Date Distributed]]="","In Stock","Distributed")</f>
        <v>In Stock</v>
      </c>
      <c r="F20" s="79" t="s">
        <v>660</v>
      </c>
      <c r="G20" s="75" t="s">
        <v>761</v>
      </c>
      <c r="H20" s="80" t="s">
        <v>661</v>
      </c>
      <c r="I20" s="80" t="s">
        <v>662</v>
      </c>
      <c r="J20" s="81" t="s">
        <v>805</v>
      </c>
      <c r="K20" s="80" t="s">
        <v>384</v>
      </c>
      <c r="L20" s="3" t="str">
        <f>_xlfn.XLOOKUP(Table5[[#This Row],[Item '#]],Ticket_Forms[Form Number],Ticket_Forms[Game Name],"",,)</f>
        <v>Fast Lane</v>
      </c>
      <c r="M20" s="15">
        <v>198</v>
      </c>
      <c r="N20" s="3">
        <f>LOOKUP(Table5[[#This Row],[Item '#]],Ticket_Forms[Form Number],Ticket_Forms[Ticket Count])</f>
        <v>6320</v>
      </c>
      <c r="O20" s="16">
        <f>LOOKUP(Table5[[#This Row],[Item '#]],Ticket_Forms[Form Number],Ticket_Forms[Ticket Value])</f>
        <v>1</v>
      </c>
      <c r="P20" s="16">
        <f>LOOKUP(Table5[[#This Row],[Item '#]],Ticket_Forms[Form Number],Ticket_Forms[Revenue])</f>
        <v>6320</v>
      </c>
      <c r="Q20" s="16">
        <f>LOOKUP(Table5[[#This Row],[Item '#]],Ticket_Forms[Form Number],Ticket_Forms[Ideal Profit])</f>
        <v>1575</v>
      </c>
      <c r="R20" s="16">
        <f>LOOKUP(Table5[[#This Row],[Item '#]],Ticket_Forms[Form Number],Ticket_Forms[Prizes])</f>
        <v>4745</v>
      </c>
      <c r="S20" s="16">
        <f>LOOKUP(Table5[[#This Row],[Item '#]],Ticket_Forms[Form Number],Ticket_Forms[Location Rent])</f>
        <v>379</v>
      </c>
      <c r="T20" s="16">
        <f>LOOKUP(Table5[[#This Row],[Item '#]],Ticket_Forms[Form Number],Ticket_Forms[Last Sale])</f>
        <v>599</v>
      </c>
      <c r="U20" s="16" t="s">
        <v>3909</v>
      </c>
      <c r="V20" s="58" t="str">
        <f>Table5[[#This Row],[Date Distributed]]</f>
        <v/>
      </c>
      <c r="W20" s="3" t="str">
        <f>_xlfn.XLOOKUP(Table5[[#This Row],[Serial '#]],Table10[Serial '#],Table10[Charity Association],"",,)</f>
        <v/>
      </c>
      <c r="Z20" s="3" t="s">
        <v>23</v>
      </c>
    </row>
    <row r="21" spans="1:26" hidden="1" x14ac:dyDescent="0.35">
      <c r="A21" s="3">
        <v>19</v>
      </c>
      <c r="B21" s="78">
        <v>44929</v>
      </c>
      <c r="C21" s="73" t="str">
        <f>_xlfn.XLOOKUP(Table5[[#This Row],[Serial '#]],Table10[Serial '#],Table10[Date],"",,)</f>
        <v/>
      </c>
      <c r="D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" s="73" t="str">
        <f>IF(Table5[[#This Row],[Date Distributed]]="","In Stock","Distributed")</f>
        <v>In Stock</v>
      </c>
      <c r="F21" s="79" t="s">
        <v>660</v>
      </c>
      <c r="G21" s="75" t="s">
        <v>761</v>
      </c>
      <c r="H21" s="80" t="s">
        <v>661</v>
      </c>
      <c r="I21" s="80" t="s">
        <v>662</v>
      </c>
      <c r="J21" s="81" t="s">
        <v>806</v>
      </c>
      <c r="K21" s="80" t="s">
        <v>388</v>
      </c>
      <c r="L21" s="3" t="str">
        <f>_xlfn.XLOOKUP(Table5[[#This Row],[Item '#]],Ticket_Forms[Form Number],Ticket_Forms[Game Name],"",,)</f>
        <v>Rotten to the Core</v>
      </c>
      <c r="M21" s="15">
        <v>198</v>
      </c>
      <c r="N21" s="3">
        <f>LOOKUP(Table5[[#This Row],[Item '#]],Ticket_Forms[Form Number],Ticket_Forms[Ticket Count])</f>
        <v>6320</v>
      </c>
      <c r="O21" s="16">
        <f>LOOKUP(Table5[[#This Row],[Item '#]],Ticket_Forms[Form Number],Ticket_Forms[Ticket Value])</f>
        <v>1</v>
      </c>
      <c r="P21" s="16">
        <f>LOOKUP(Table5[[#This Row],[Item '#]],Ticket_Forms[Form Number],Ticket_Forms[Revenue])</f>
        <v>6320</v>
      </c>
      <c r="Q21" s="16">
        <f>LOOKUP(Table5[[#This Row],[Item '#]],Ticket_Forms[Form Number],Ticket_Forms[Ideal Profit])</f>
        <v>1575</v>
      </c>
      <c r="R21" s="16">
        <f>LOOKUP(Table5[[#This Row],[Item '#]],Ticket_Forms[Form Number],Ticket_Forms[Prizes])</f>
        <v>4745</v>
      </c>
      <c r="S21" s="16">
        <f>LOOKUP(Table5[[#This Row],[Item '#]],Ticket_Forms[Form Number],Ticket_Forms[Location Rent])</f>
        <v>379</v>
      </c>
      <c r="T21" s="16">
        <f>LOOKUP(Table5[[#This Row],[Item '#]],Ticket_Forms[Form Number],Ticket_Forms[Last Sale])</f>
        <v>599</v>
      </c>
      <c r="U21" s="16" t="s">
        <v>3909</v>
      </c>
      <c r="V21" s="58" t="str">
        <f>Table5[[#This Row],[Date Distributed]]</f>
        <v/>
      </c>
      <c r="W21" s="3" t="str">
        <f>_xlfn.XLOOKUP(Table5[[#This Row],[Serial '#]],Table10[Serial '#],Table10[Charity Association],"",,)</f>
        <v/>
      </c>
      <c r="Z21" s="3" t="s">
        <v>23</v>
      </c>
    </row>
    <row r="22" spans="1:26" hidden="1" x14ac:dyDescent="0.35">
      <c r="A22" s="3">
        <v>20</v>
      </c>
      <c r="B22" s="78">
        <v>44929</v>
      </c>
      <c r="C22" s="73" t="str">
        <f>_xlfn.XLOOKUP(Table5[[#This Row],[Serial '#]],Table10[Serial '#],Table10[Date],"",,)</f>
        <v/>
      </c>
      <c r="D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" s="73" t="str">
        <f>IF(Table5[[#This Row],[Date Distributed]]="","In Stock","Distributed")</f>
        <v>In Stock</v>
      </c>
      <c r="F22" s="79" t="s">
        <v>660</v>
      </c>
      <c r="G22" s="75" t="s">
        <v>761</v>
      </c>
      <c r="H22" s="80" t="s">
        <v>661</v>
      </c>
      <c r="I22" s="80" t="s">
        <v>662</v>
      </c>
      <c r="J22" s="81" t="s">
        <v>807</v>
      </c>
      <c r="K22" s="80" t="s">
        <v>386</v>
      </c>
      <c r="L22" s="3" t="str">
        <f>_xlfn.XLOOKUP(Table5[[#This Row],[Item '#]],Ticket_Forms[Form Number],Ticket_Forms[Game Name],"",,)</f>
        <v>Twist Of Lemon</v>
      </c>
      <c r="M22" s="15">
        <v>198</v>
      </c>
      <c r="N22" s="3">
        <f>LOOKUP(Table5[[#This Row],[Item '#]],Ticket_Forms[Form Number],Ticket_Forms[Ticket Count])</f>
        <v>6320</v>
      </c>
      <c r="O22" s="16">
        <f>LOOKUP(Table5[[#This Row],[Item '#]],Ticket_Forms[Form Number],Ticket_Forms[Ticket Value])</f>
        <v>1</v>
      </c>
      <c r="P22" s="16">
        <f>LOOKUP(Table5[[#This Row],[Item '#]],Ticket_Forms[Form Number],Ticket_Forms[Revenue])</f>
        <v>6320</v>
      </c>
      <c r="Q22" s="16">
        <f>LOOKUP(Table5[[#This Row],[Item '#]],Ticket_Forms[Form Number],Ticket_Forms[Ideal Profit])</f>
        <v>1575</v>
      </c>
      <c r="R22" s="16">
        <f>LOOKUP(Table5[[#This Row],[Item '#]],Ticket_Forms[Form Number],Ticket_Forms[Prizes])</f>
        <v>4745</v>
      </c>
      <c r="S22" s="16">
        <f>LOOKUP(Table5[[#This Row],[Item '#]],Ticket_Forms[Form Number],Ticket_Forms[Location Rent])</f>
        <v>379</v>
      </c>
      <c r="T22" s="16">
        <f>LOOKUP(Table5[[#This Row],[Item '#]],Ticket_Forms[Form Number],Ticket_Forms[Last Sale])</f>
        <v>599</v>
      </c>
      <c r="U22" s="16" t="s">
        <v>3909</v>
      </c>
      <c r="V22" s="58" t="str">
        <f>Table5[[#This Row],[Date Distributed]]</f>
        <v/>
      </c>
      <c r="W22" s="3" t="str">
        <f>_xlfn.XLOOKUP(Table5[[#This Row],[Serial '#]],Table10[Serial '#],Table10[Charity Association],"",,)</f>
        <v/>
      </c>
      <c r="Z22" s="3" t="s">
        <v>23</v>
      </c>
    </row>
    <row r="23" spans="1:26" hidden="1" x14ac:dyDescent="0.35">
      <c r="A23" s="3">
        <v>21</v>
      </c>
      <c r="B23" s="74">
        <v>44937</v>
      </c>
      <c r="C23" s="73" t="str">
        <f>_xlfn.XLOOKUP(Table5[[#This Row],[Serial '#]],Table10[Serial '#],Table10[Date],"",,)</f>
        <v/>
      </c>
      <c r="D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3" s="73" t="str">
        <f>IF(Table5[[#This Row],[Date Distributed]]="","In Stock","Distributed")</f>
        <v>In Stock</v>
      </c>
      <c r="F23" s="75" t="s">
        <v>660</v>
      </c>
      <c r="G23" s="75" t="s">
        <v>761</v>
      </c>
      <c r="H23" s="76" t="s">
        <v>663</v>
      </c>
      <c r="I23" s="76" t="s">
        <v>664</v>
      </c>
      <c r="J23" s="77" t="s">
        <v>808</v>
      </c>
      <c r="K23" s="76" t="s">
        <v>385</v>
      </c>
      <c r="L23" s="3" t="str">
        <f>_xlfn.XLOOKUP(Table5[[#This Row],[Item '#]],Ticket_Forms[Form Number],Ticket_Forms[Game Name],"",,)</f>
        <v>Criss Cross</v>
      </c>
      <c r="M23" s="15">
        <v>186</v>
      </c>
      <c r="N23" s="3">
        <f>LOOKUP(Table5[[#This Row],[Item '#]],Ticket_Forms[Form Number],Ticket_Forms[Ticket Count])</f>
        <v>5520</v>
      </c>
      <c r="O23" s="16">
        <f>LOOKUP(Table5[[#This Row],[Item '#]],Ticket_Forms[Form Number],Ticket_Forms[Ticket Value])</f>
        <v>1</v>
      </c>
      <c r="P23" s="16">
        <f>LOOKUP(Table5[[#This Row],[Item '#]],Ticket_Forms[Form Number],Ticket_Forms[Revenue])</f>
        <v>5520</v>
      </c>
      <c r="Q23" s="16">
        <f>LOOKUP(Table5[[#This Row],[Item '#]],Ticket_Forms[Form Number],Ticket_Forms[Ideal Profit])</f>
        <v>960</v>
      </c>
      <c r="R23" s="16">
        <f>LOOKUP(Table5[[#This Row],[Item '#]],Ticket_Forms[Form Number],Ticket_Forms[Prizes])</f>
        <v>4560</v>
      </c>
      <c r="S23" s="16">
        <f>LOOKUP(Table5[[#This Row],[Item '#]],Ticket_Forms[Form Number],Ticket_Forms[Location Rent])</f>
        <v>331</v>
      </c>
      <c r="T23" s="16">
        <f>LOOKUP(Table5[[#This Row],[Item '#]],Ticket_Forms[Form Number],Ticket_Forms[Last Sale])</f>
        <v>200</v>
      </c>
      <c r="U23" s="16" t="s">
        <v>3909</v>
      </c>
      <c r="V23" s="58" t="str">
        <f>Table5[[#This Row],[Date Distributed]]</f>
        <v/>
      </c>
      <c r="W23" s="3" t="str">
        <f>_xlfn.XLOOKUP(Table5[[#This Row],[Serial '#]],Table10[Serial '#],Table10[Charity Association],"",,)</f>
        <v/>
      </c>
      <c r="Z23" s="3" t="s">
        <v>23</v>
      </c>
    </row>
    <row r="24" spans="1:26" hidden="1" x14ac:dyDescent="0.35">
      <c r="A24" s="3">
        <v>22</v>
      </c>
      <c r="B24" s="78">
        <v>44937</v>
      </c>
      <c r="C24" s="73" t="str">
        <f>_xlfn.XLOOKUP(Table5[[#This Row],[Serial '#]],Table10[Serial '#],Table10[Date],"",,)</f>
        <v/>
      </c>
      <c r="D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" s="73" t="str">
        <f>IF(Table5[[#This Row],[Date Distributed]]="","In Stock","Distributed")</f>
        <v>In Stock</v>
      </c>
      <c r="F24" s="79" t="s">
        <v>660</v>
      </c>
      <c r="G24" s="75" t="s">
        <v>761</v>
      </c>
      <c r="H24" s="80" t="s">
        <v>663</v>
      </c>
      <c r="I24" s="80" t="s">
        <v>664</v>
      </c>
      <c r="J24" s="81" t="s">
        <v>809</v>
      </c>
      <c r="K24" s="80" t="s">
        <v>385</v>
      </c>
      <c r="L24" s="3" t="str">
        <f>_xlfn.XLOOKUP(Table5[[#This Row],[Item '#]],Ticket_Forms[Form Number],Ticket_Forms[Game Name],"",,)</f>
        <v>Criss Cross</v>
      </c>
      <c r="M24" s="15">
        <v>186</v>
      </c>
      <c r="N24" s="3">
        <f>LOOKUP(Table5[[#This Row],[Item '#]],Ticket_Forms[Form Number],Ticket_Forms[Ticket Count])</f>
        <v>5520</v>
      </c>
      <c r="O24" s="16">
        <f>LOOKUP(Table5[[#This Row],[Item '#]],Ticket_Forms[Form Number],Ticket_Forms[Ticket Value])</f>
        <v>1</v>
      </c>
      <c r="P24" s="16">
        <f>LOOKUP(Table5[[#This Row],[Item '#]],Ticket_Forms[Form Number],Ticket_Forms[Revenue])</f>
        <v>5520</v>
      </c>
      <c r="Q24" s="16">
        <f>LOOKUP(Table5[[#This Row],[Item '#]],Ticket_Forms[Form Number],Ticket_Forms[Ideal Profit])</f>
        <v>960</v>
      </c>
      <c r="R24" s="16">
        <f>LOOKUP(Table5[[#This Row],[Item '#]],Ticket_Forms[Form Number],Ticket_Forms[Prizes])</f>
        <v>4560</v>
      </c>
      <c r="S24" s="16">
        <f>LOOKUP(Table5[[#This Row],[Item '#]],Ticket_Forms[Form Number],Ticket_Forms[Location Rent])</f>
        <v>331</v>
      </c>
      <c r="T24" s="16">
        <f>LOOKUP(Table5[[#This Row],[Item '#]],Ticket_Forms[Form Number],Ticket_Forms[Last Sale])</f>
        <v>200</v>
      </c>
      <c r="U24" s="16" t="s">
        <v>3909</v>
      </c>
      <c r="V24" s="58" t="str">
        <f>Table5[[#This Row],[Date Distributed]]</f>
        <v/>
      </c>
      <c r="W24" s="3" t="str">
        <f>_xlfn.XLOOKUP(Table5[[#This Row],[Serial '#]],Table10[Serial '#],Table10[Charity Association],"",,)</f>
        <v/>
      </c>
      <c r="Z24" s="3" t="s">
        <v>23</v>
      </c>
    </row>
    <row r="25" spans="1:26" hidden="1" x14ac:dyDescent="0.35">
      <c r="A25" s="3">
        <v>23</v>
      </c>
      <c r="B25" s="78">
        <v>44937</v>
      </c>
      <c r="C25" s="73" t="str">
        <f>_xlfn.XLOOKUP(Table5[[#This Row],[Serial '#]],Table10[Serial '#],Table10[Date],"",,)</f>
        <v/>
      </c>
      <c r="D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5" s="73" t="str">
        <f>IF(Table5[[#This Row],[Date Distributed]]="","In Stock","Distributed")</f>
        <v>In Stock</v>
      </c>
      <c r="F25" s="79" t="s">
        <v>660</v>
      </c>
      <c r="G25" s="75" t="s">
        <v>761</v>
      </c>
      <c r="H25" s="80" t="s">
        <v>663</v>
      </c>
      <c r="I25" s="80" t="s">
        <v>664</v>
      </c>
      <c r="J25" s="81" t="s">
        <v>810</v>
      </c>
      <c r="K25" s="80" t="s">
        <v>385</v>
      </c>
      <c r="L25" s="3" t="str">
        <f>_xlfn.XLOOKUP(Table5[[#This Row],[Item '#]],Ticket_Forms[Form Number],Ticket_Forms[Game Name],"",,)</f>
        <v>Criss Cross</v>
      </c>
      <c r="M25" s="15">
        <v>186</v>
      </c>
      <c r="N25" s="3">
        <f>LOOKUP(Table5[[#This Row],[Item '#]],Ticket_Forms[Form Number],Ticket_Forms[Ticket Count])</f>
        <v>5520</v>
      </c>
      <c r="O25" s="16">
        <f>LOOKUP(Table5[[#This Row],[Item '#]],Ticket_Forms[Form Number],Ticket_Forms[Ticket Value])</f>
        <v>1</v>
      </c>
      <c r="P25" s="16">
        <f>LOOKUP(Table5[[#This Row],[Item '#]],Ticket_Forms[Form Number],Ticket_Forms[Revenue])</f>
        <v>5520</v>
      </c>
      <c r="Q25" s="16">
        <f>LOOKUP(Table5[[#This Row],[Item '#]],Ticket_Forms[Form Number],Ticket_Forms[Ideal Profit])</f>
        <v>960</v>
      </c>
      <c r="R25" s="16">
        <f>LOOKUP(Table5[[#This Row],[Item '#]],Ticket_Forms[Form Number],Ticket_Forms[Prizes])</f>
        <v>4560</v>
      </c>
      <c r="S25" s="16">
        <f>LOOKUP(Table5[[#This Row],[Item '#]],Ticket_Forms[Form Number],Ticket_Forms[Location Rent])</f>
        <v>331</v>
      </c>
      <c r="T25" s="16">
        <f>LOOKUP(Table5[[#This Row],[Item '#]],Ticket_Forms[Form Number],Ticket_Forms[Last Sale])</f>
        <v>200</v>
      </c>
      <c r="U25" s="16" t="s">
        <v>3909</v>
      </c>
      <c r="V25" s="58" t="str">
        <f>Table5[[#This Row],[Date Distributed]]</f>
        <v/>
      </c>
      <c r="W25" s="3" t="str">
        <f>_xlfn.XLOOKUP(Table5[[#This Row],[Serial '#]],Table10[Serial '#],Table10[Charity Association],"",,)</f>
        <v/>
      </c>
      <c r="Z25" s="3" t="s">
        <v>23</v>
      </c>
    </row>
    <row r="26" spans="1:26" hidden="1" x14ac:dyDescent="0.35">
      <c r="A26" s="3">
        <v>24</v>
      </c>
      <c r="B26" s="78">
        <v>44937</v>
      </c>
      <c r="C26" s="73" t="str">
        <f>_xlfn.XLOOKUP(Table5[[#This Row],[Serial '#]],Table10[Serial '#],Table10[Date],"",,)</f>
        <v/>
      </c>
      <c r="D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" s="73" t="str">
        <f>IF(Table5[[#This Row],[Date Distributed]]="","In Stock","Distributed")</f>
        <v>In Stock</v>
      </c>
      <c r="F26" s="79" t="s">
        <v>660</v>
      </c>
      <c r="G26" s="75" t="s">
        <v>761</v>
      </c>
      <c r="H26" s="80" t="s">
        <v>663</v>
      </c>
      <c r="I26" s="80" t="s">
        <v>664</v>
      </c>
      <c r="J26" s="81" t="s">
        <v>811</v>
      </c>
      <c r="K26" s="80" t="s">
        <v>385</v>
      </c>
      <c r="L26" s="3" t="str">
        <f>_xlfn.XLOOKUP(Table5[[#This Row],[Item '#]],Ticket_Forms[Form Number],Ticket_Forms[Game Name],"",,)</f>
        <v>Criss Cross</v>
      </c>
      <c r="M26" s="15">
        <v>186</v>
      </c>
      <c r="N26" s="3">
        <f>LOOKUP(Table5[[#This Row],[Item '#]],Ticket_Forms[Form Number],Ticket_Forms[Ticket Count])</f>
        <v>5520</v>
      </c>
      <c r="O26" s="16">
        <f>LOOKUP(Table5[[#This Row],[Item '#]],Ticket_Forms[Form Number],Ticket_Forms[Ticket Value])</f>
        <v>1</v>
      </c>
      <c r="P26" s="16">
        <f>LOOKUP(Table5[[#This Row],[Item '#]],Ticket_Forms[Form Number],Ticket_Forms[Revenue])</f>
        <v>5520</v>
      </c>
      <c r="Q26" s="16">
        <f>LOOKUP(Table5[[#This Row],[Item '#]],Ticket_Forms[Form Number],Ticket_Forms[Ideal Profit])</f>
        <v>960</v>
      </c>
      <c r="R26" s="16">
        <f>LOOKUP(Table5[[#This Row],[Item '#]],Ticket_Forms[Form Number],Ticket_Forms[Prizes])</f>
        <v>4560</v>
      </c>
      <c r="S26" s="16">
        <f>LOOKUP(Table5[[#This Row],[Item '#]],Ticket_Forms[Form Number],Ticket_Forms[Location Rent])</f>
        <v>331</v>
      </c>
      <c r="T26" s="16">
        <f>LOOKUP(Table5[[#This Row],[Item '#]],Ticket_Forms[Form Number],Ticket_Forms[Last Sale])</f>
        <v>200</v>
      </c>
      <c r="U26" s="16" t="s">
        <v>3909</v>
      </c>
      <c r="V26" s="58" t="str">
        <f>Table5[[#This Row],[Date Distributed]]</f>
        <v/>
      </c>
      <c r="W26" s="3" t="str">
        <f>_xlfn.XLOOKUP(Table5[[#This Row],[Serial '#]],Table10[Serial '#],Table10[Charity Association],"",,)</f>
        <v/>
      </c>
      <c r="Z26" s="3" t="s">
        <v>23</v>
      </c>
    </row>
    <row r="27" spans="1:26" hidden="1" x14ac:dyDescent="0.35">
      <c r="A27" s="3">
        <v>25</v>
      </c>
      <c r="B27" s="78">
        <v>44937</v>
      </c>
      <c r="C27" s="73" t="str">
        <f>_xlfn.XLOOKUP(Table5[[#This Row],[Serial '#]],Table10[Serial '#],Table10[Date],"",,)</f>
        <v/>
      </c>
      <c r="D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" s="73" t="str">
        <f>IF(Table5[[#This Row],[Date Distributed]]="","In Stock","Distributed")</f>
        <v>In Stock</v>
      </c>
      <c r="F27" s="79" t="s">
        <v>660</v>
      </c>
      <c r="G27" s="75" t="s">
        <v>761</v>
      </c>
      <c r="H27" s="80" t="s">
        <v>663</v>
      </c>
      <c r="I27" s="80" t="s">
        <v>664</v>
      </c>
      <c r="J27" s="81" t="s">
        <v>812</v>
      </c>
      <c r="K27" s="80" t="s">
        <v>385</v>
      </c>
      <c r="L27" s="3" t="str">
        <f>_xlfn.XLOOKUP(Table5[[#This Row],[Item '#]],Ticket_Forms[Form Number],Ticket_Forms[Game Name],"",,)</f>
        <v>Criss Cross</v>
      </c>
      <c r="M27" s="15">
        <v>186</v>
      </c>
      <c r="N27" s="3">
        <f>LOOKUP(Table5[[#This Row],[Item '#]],Ticket_Forms[Form Number],Ticket_Forms[Ticket Count])</f>
        <v>5520</v>
      </c>
      <c r="O27" s="16">
        <f>LOOKUP(Table5[[#This Row],[Item '#]],Ticket_Forms[Form Number],Ticket_Forms[Ticket Value])</f>
        <v>1</v>
      </c>
      <c r="P27" s="16">
        <f>LOOKUP(Table5[[#This Row],[Item '#]],Ticket_Forms[Form Number],Ticket_Forms[Revenue])</f>
        <v>5520</v>
      </c>
      <c r="Q27" s="16">
        <f>LOOKUP(Table5[[#This Row],[Item '#]],Ticket_Forms[Form Number],Ticket_Forms[Ideal Profit])</f>
        <v>960</v>
      </c>
      <c r="R27" s="16">
        <f>LOOKUP(Table5[[#This Row],[Item '#]],Ticket_Forms[Form Number],Ticket_Forms[Prizes])</f>
        <v>4560</v>
      </c>
      <c r="S27" s="16">
        <f>LOOKUP(Table5[[#This Row],[Item '#]],Ticket_Forms[Form Number],Ticket_Forms[Location Rent])</f>
        <v>331</v>
      </c>
      <c r="T27" s="16">
        <f>LOOKUP(Table5[[#This Row],[Item '#]],Ticket_Forms[Form Number],Ticket_Forms[Last Sale])</f>
        <v>200</v>
      </c>
      <c r="U27" s="16" t="s">
        <v>3909</v>
      </c>
      <c r="V27" s="58" t="str">
        <f>Table5[[#This Row],[Date Distributed]]</f>
        <v/>
      </c>
      <c r="W27" s="3" t="str">
        <f>_xlfn.XLOOKUP(Table5[[#This Row],[Serial '#]],Table10[Serial '#],Table10[Charity Association],"",,)</f>
        <v/>
      </c>
      <c r="Z27" s="3" t="s">
        <v>23</v>
      </c>
    </row>
    <row r="28" spans="1:26" hidden="1" x14ac:dyDescent="0.35">
      <c r="A28" s="3">
        <v>26</v>
      </c>
      <c r="B28" s="78">
        <v>44937</v>
      </c>
      <c r="C28" s="73" t="str">
        <f>_xlfn.XLOOKUP(Table5[[#This Row],[Serial '#]],Table10[Serial '#],Table10[Date],"",,)</f>
        <v/>
      </c>
      <c r="D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" s="73" t="str">
        <f>IF(Table5[[#This Row],[Date Distributed]]="","In Stock","Distributed")</f>
        <v>In Stock</v>
      </c>
      <c r="F28" s="79" t="s">
        <v>660</v>
      </c>
      <c r="G28" s="75" t="s">
        <v>761</v>
      </c>
      <c r="H28" s="80" t="s">
        <v>663</v>
      </c>
      <c r="I28" s="80" t="s">
        <v>664</v>
      </c>
      <c r="J28" s="81" t="s">
        <v>813</v>
      </c>
      <c r="K28" s="80" t="s">
        <v>385</v>
      </c>
      <c r="L28" s="3" t="str">
        <f>_xlfn.XLOOKUP(Table5[[#This Row],[Item '#]],Ticket_Forms[Form Number],Ticket_Forms[Game Name],"",,)</f>
        <v>Criss Cross</v>
      </c>
      <c r="M28" s="15">
        <v>186</v>
      </c>
      <c r="N28" s="3">
        <f>LOOKUP(Table5[[#This Row],[Item '#]],Ticket_Forms[Form Number],Ticket_Forms[Ticket Count])</f>
        <v>5520</v>
      </c>
      <c r="O28" s="16">
        <f>LOOKUP(Table5[[#This Row],[Item '#]],Ticket_Forms[Form Number],Ticket_Forms[Ticket Value])</f>
        <v>1</v>
      </c>
      <c r="P28" s="16">
        <f>LOOKUP(Table5[[#This Row],[Item '#]],Ticket_Forms[Form Number],Ticket_Forms[Revenue])</f>
        <v>5520</v>
      </c>
      <c r="Q28" s="16">
        <f>LOOKUP(Table5[[#This Row],[Item '#]],Ticket_Forms[Form Number],Ticket_Forms[Ideal Profit])</f>
        <v>960</v>
      </c>
      <c r="R28" s="16">
        <f>LOOKUP(Table5[[#This Row],[Item '#]],Ticket_Forms[Form Number],Ticket_Forms[Prizes])</f>
        <v>4560</v>
      </c>
      <c r="S28" s="16">
        <f>LOOKUP(Table5[[#This Row],[Item '#]],Ticket_Forms[Form Number],Ticket_Forms[Location Rent])</f>
        <v>331</v>
      </c>
      <c r="T28" s="16">
        <f>LOOKUP(Table5[[#This Row],[Item '#]],Ticket_Forms[Form Number],Ticket_Forms[Last Sale])</f>
        <v>200</v>
      </c>
      <c r="U28" s="16" t="s">
        <v>3909</v>
      </c>
      <c r="V28" s="58" t="str">
        <f>Table5[[#This Row],[Date Distributed]]</f>
        <v/>
      </c>
      <c r="W28" s="3" t="str">
        <f>_xlfn.XLOOKUP(Table5[[#This Row],[Serial '#]],Table10[Serial '#],Table10[Charity Association],"",,)</f>
        <v/>
      </c>
      <c r="Z28" s="3" t="s">
        <v>23</v>
      </c>
    </row>
    <row r="29" spans="1:26" hidden="1" x14ac:dyDescent="0.35">
      <c r="A29" s="3">
        <v>27</v>
      </c>
      <c r="B29" s="78">
        <v>44937</v>
      </c>
      <c r="C29" s="73" t="str">
        <f>_xlfn.XLOOKUP(Table5[[#This Row],[Serial '#]],Table10[Serial '#],Table10[Date],"",,)</f>
        <v/>
      </c>
      <c r="D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" s="73" t="str">
        <f>IF(Table5[[#This Row],[Date Distributed]]="","In Stock","Distributed")</f>
        <v>In Stock</v>
      </c>
      <c r="F29" s="79" t="s">
        <v>660</v>
      </c>
      <c r="G29" s="75" t="s">
        <v>761</v>
      </c>
      <c r="H29" s="80" t="s">
        <v>663</v>
      </c>
      <c r="I29" s="80" t="s">
        <v>664</v>
      </c>
      <c r="J29" s="81" t="s">
        <v>814</v>
      </c>
      <c r="K29" s="80" t="s">
        <v>385</v>
      </c>
      <c r="L29" s="3" t="str">
        <f>_xlfn.XLOOKUP(Table5[[#This Row],[Item '#]],Ticket_Forms[Form Number],Ticket_Forms[Game Name],"",,)</f>
        <v>Criss Cross</v>
      </c>
      <c r="M29" s="15">
        <v>186</v>
      </c>
      <c r="N29" s="3">
        <f>LOOKUP(Table5[[#This Row],[Item '#]],Ticket_Forms[Form Number],Ticket_Forms[Ticket Count])</f>
        <v>5520</v>
      </c>
      <c r="O29" s="16">
        <f>LOOKUP(Table5[[#This Row],[Item '#]],Ticket_Forms[Form Number],Ticket_Forms[Ticket Value])</f>
        <v>1</v>
      </c>
      <c r="P29" s="16">
        <f>LOOKUP(Table5[[#This Row],[Item '#]],Ticket_Forms[Form Number],Ticket_Forms[Revenue])</f>
        <v>5520</v>
      </c>
      <c r="Q29" s="16">
        <f>LOOKUP(Table5[[#This Row],[Item '#]],Ticket_Forms[Form Number],Ticket_Forms[Ideal Profit])</f>
        <v>960</v>
      </c>
      <c r="R29" s="16">
        <f>LOOKUP(Table5[[#This Row],[Item '#]],Ticket_Forms[Form Number],Ticket_Forms[Prizes])</f>
        <v>4560</v>
      </c>
      <c r="S29" s="16">
        <f>LOOKUP(Table5[[#This Row],[Item '#]],Ticket_Forms[Form Number],Ticket_Forms[Location Rent])</f>
        <v>331</v>
      </c>
      <c r="T29" s="16">
        <f>LOOKUP(Table5[[#This Row],[Item '#]],Ticket_Forms[Form Number],Ticket_Forms[Last Sale])</f>
        <v>200</v>
      </c>
      <c r="U29" s="16" t="s">
        <v>3909</v>
      </c>
      <c r="V29" s="58" t="str">
        <f>Table5[[#This Row],[Date Distributed]]</f>
        <v/>
      </c>
      <c r="W29" s="3" t="str">
        <f>_xlfn.XLOOKUP(Table5[[#This Row],[Serial '#]],Table10[Serial '#],Table10[Charity Association],"",,)</f>
        <v/>
      </c>
      <c r="Z29" s="3" t="s">
        <v>23</v>
      </c>
    </row>
    <row r="30" spans="1:26" hidden="1" x14ac:dyDescent="0.35">
      <c r="A30" s="3">
        <v>28</v>
      </c>
      <c r="B30" s="78">
        <v>44937</v>
      </c>
      <c r="C30" s="73" t="str">
        <f>_xlfn.XLOOKUP(Table5[[#This Row],[Serial '#]],Table10[Serial '#],Table10[Date],"",,)</f>
        <v/>
      </c>
      <c r="D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" s="73" t="str">
        <f>IF(Table5[[#This Row],[Date Distributed]]="","In Stock","Distributed")</f>
        <v>In Stock</v>
      </c>
      <c r="F30" s="79" t="s">
        <v>660</v>
      </c>
      <c r="G30" s="75" t="s">
        <v>761</v>
      </c>
      <c r="H30" s="80" t="s">
        <v>663</v>
      </c>
      <c r="I30" s="80" t="s">
        <v>664</v>
      </c>
      <c r="J30" s="81" t="s">
        <v>815</v>
      </c>
      <c r="K30" s="80" t="s">
        <v>385</v>
      </c>
      <c r="L30" s="3" t="str">
        <f>_xlfn.XLOOKUP(Table5[[#This Row],[Item '#]],Ticket_Forms[Form Number],Ticket_Forms[Game Name],"",,)</f>
        <v>Criss Cross</v>
      </c>
      <c r="M30" s="15">
        <v>186</v>
      </c>
      <c r="N30" s="3">
        <f>LOOKUP(Table5[[#This Row],[Item '#]],Ticket_Forms[Form Number],Ticket_Forms[Ticket Count])</f>
        <v>5520</v>
      </c>
      <c r="O30" s="16">
        <f>LOOKUP(Table5[[#This Row],[Item '#]],Ticket_Forms[Form Number],Ticket_Forms[Ticket Value])</f>
        <v>1</v>
      </c>
      <c r="P30" s="16">
        <f>LOOKUP(Table5[[#This Row],[Item '#]],Ticket_Forms[Form Number],Ticket_Forms[Revenue])</f>
        <v>5520</v>
      </c>
      <c r="Q30" s="16">
        <f>LOOKUP(Table5[[#This Row],[Item '#]],Ticket_Forms[Form Number],Ticket_Forms[Ideal Profit])</f>
        <v>960</v>
      </c>
      <c r="R30" s="16">
        <f>LOOKUP(Table5[[#This Row],[Item '#]],Ticket_Forms[Form Number],Ticket_Forms[Prizes])</f>
        <v>4560</v>
      </c>
      <c r="S30" s="16">
        <f>LOOKUP(Table5[[#This Row],[Item '#]],Ticket_Forms[Form Number],Ticket_Forms[Location Rent])</f>
        <v>331</v>
      </c>
      <c r="T30" s="16">
        <f>LOOKUP(Table5[[#This Row],[Item '#]],Ticket_Forms[Form Number],Ticket_Forms[Last Sale])</f>
        <v>200</v>
      </c>
      <c r="U30" s="16" t="s">
        <v>3909</v>
      </c>
      <c r="V30" s="58" t="str">
        <f>Table5[[#This Row],[Date Distributed]]</f>
        <v/>
      </c>
      <c r="W30" s="3" t="str">
        <f>_xlfn.XLOOKUP(Table5[[#This Row],[Serial '#]],Table10[Serial '#],Table10[Charity Association],"",,)</f>
        <v/>
      </c>
      <c r="Z30" s="3" t="s">
        <v>23</v>
      </c>
    </row>
    <row r="31" spans="1:26" hidden="1" x14ac:dyDescent="0.35">
      <c r="A31" s="3">
        <v>29</v>
      </c>
      <c r="B31" s="78">
        <v>44937</v>
      </c>
      <c r="C31" s="73" t="str">
        <f>_xlfn.XLOOKUP(Table5[[#This Row],[Serial '#]],Table10[Serial '#],Table10[Date],"",,)</f>
        <v/>
      </c>
      <c r="D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1" s="73" t="str">
        <f>IF(Table5[[#This Row],[Date Distributed]]="","In Stock","Distributed")</f>
        <v>In Stock</v>
      </c>
      <c r="F31" s="79" t="s">
        <v>660</v>
      </c>
      <c r="G31" s="75" t="s">
        <v>761</v>
      </c>
      <c r="H31" s="80" t="s">
        <v>663</v>
      </c>
      <c r="I31" s="80" t="s">
        <v>664</v>
      </c>
      <c r="J31" s="81" t="s">
        <v>816</v>
      </c>
      <c r="K31" s="80" t="s">
        <v>385</v>
      </c>
      <c r="L31" s="3" t="str">
        <f>_xlfn.XLOOKUP(Table5[[#This Row],[Item '#]],Ticket_Forms[Form Number],Ticket_Forms[Game Name],"",,)</f>
        <v>Criss Cross</v>
      </c>
      <c r="M31" s="15">
        <v>186</v>
      </c>
      <c r="N31" s="3">
        <f>LOOKUP(Table5[[#This Row],[Item '#]],Ticket_Forms[Form Number],Ticket_Forms[Ticket Count])</f>
        <v>5520</v>
      </c>
      <c r="O31" s="16">
        <f>LOOKUP(Table5[[#This Row],[Item '#]],Ticket_Forms[Form Number],Ticket_Forms[Ticket Value])</f>
        <v>1</v>
      </c>
      <c r="P31" s="16">
        <f>LOOKUP(Table5[[#This Row],[Item '#]],Ticket_Forms[Form Number],Ticket_Forms[Revenue])</f>
        <v>5520</v>
      </c>
      <c r="Q31" s="16">
        <f>LOOKUP(Table5[[#This Row],[Item '#]],Ticket_Forms[Form Number],Ticket_Forms[Ideal Profit])</f>
        <v>960</v>
      </c>
      <c r="R31" s="16">
        <f>LOOKUP(Table5[[#This Row],[Item '#]],Ticket_Forms[Form Number],Ticket_Forms[Prizes])</f>
        <v>4560</v>
      </c>
      <c r="S31" s="16">
        <f>LOOKUP(Table5[[#This Row],[Item '#]],Ticket_Forms[Form Number],Ticket_Forms[Location Rent])</f>
        <v>331</v>
      </c>
      <c r="T31" s="16">
        <f>LOOKUP(Table5[[#This Row],[Item '#]],Ticket_Forms[Form Number],Ticket_Forms[Last Sale])</f>
        <v>200</v>
      </c>
      <c r="U31" s="16" t="s">
        <v>3909</v>
      </c>
      <c r="V31" s="58" t="str">
        <f>Table5[[#This Row],[Date Distributed]]</f>
        <v/>
      </c>
      <c r="W31" s="3" t="str">
        <f>_xlfn.XLOOKUP(Table5[[#This Row],[Serial '#]],Table10[Serial '#],Table10[Charity Association],"",,)</f>
        <v/>
      </c>
      <c r="Z31" s="3" t="s">
        <v>23</v>
      </c>
    </row>
    <row r="32" spans="1:26" hidden="1" x14ac:dyDescent="0.35">
      <c r="A32" s="3">
        <v>30</v>
      </c>
      <c r="B32" s="78">
        <v>44937</v>
      </c>
      <c r="C32" s="73" t="str">
        <f>_xlfn.XLOOKUP(Table5[[#This Row],[Serial '#]],Table10[Serial '#],Table10[Date],"",,)</f>
        <v/>
      </c>
      <c r="D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2" s="73" t="str">
        <f>IF(Table5[[#This Row],[Date Distributed]]="","In Stock","Distributed")</f>
        <v>In Stock</v>
      </c>
      <c r="F32" s="79" t="s">
        <v>660</v>
      </c>
      <c r="G32" s="75" t="s">
        <v>761</v>
      </c>
      <c r="H32" s="80" t="s">
        <v>663</v>
      </c>
      <c r="I32" s="80" t="s">
        <v>664</v>
      </c>
      <c r="J32" s="81" t="s">
        <v>817</v>
      </c>
      <c r="K32" s="80" t="s">
        <v>385</v>
      </c>
      <c r="L32" s="3" t="str">
        <f>_xlfn.XLOOKUP(Table5[[#This Row],[Item '#]],Ticket_Forms[Form Number],Ticket_Forms[Game Name],"",,)</f>
        <v>Criss Cross</v>
      </c>
      <c r="M32" s="15">
        <v>186</v>
      </c>
      <c r="N32" s="3">
        <f>LOOKUP(Table5[[#This Row],[Item '#]],Ticket_Forms[Form Number],Ticket_Forms[Ticket Count])</f>
        <v>5520</v>
      </c>
      <c r="O32" s="16">
        <f>LOOKUP(Table5[[#This Row],[Item '#]],Ticket_Forms[Form Number],Ticket_Forms[Ticket Value])</f>
        <v>1</v>
      </c>
      <c r="P32" s="16">
        <f>LOOKUP(Table5[[#This Row],[Item '#]],Ticket_Forms[Form Number],Ticket_Forms[Revenue])</f>
        <v>5520</v>
      </c>
      <c r="Q32" s="16">
        <f>LOOKUP(Table5[[#This Row],[Item '#]],Ticket_Forms[Form Number],Ticket_Forms[Ideal Profit])</f>
        <v>960</v>
      </c>
      <c r="R32" s="16">
        <f>LOOKUP(Table5[[#This Row],[Item '#]],Ticket_Forms[Form Number],Ticket_Forms[Prizes])</f>
        <v>4560</v>
      </c>
      <c r="S32" s="16">
        <f>LOOKUP(Table5[[#This Row],[Item '#]],Ticket_Forms[Form Number],Ticket_Forms[Location Rent])</f>
        <v>331</v>
      </c>
      <c r="T32" s="16">
        <f>LOOKUP(Table5[[#This Row],[Item '#]],Ticket_Forms[Form Number],Ticket_Forms[Last Sale])</f>
        <v>200</v>
      </c>
      <c r="U32" s="16" t="s">
        <v>3909</v>
      </c>
      <c r="V32" s="58" t="str">
        <f>Table5[[#This Row],[Date Distributed]]</f>
        <v/>
      </c>
      <c r="W32" s="3" t="str">
        <f>_xlfn.XLOOKUP(Table5[[#This Row],[Serial '#]],Table10[Serial '#],Table10[Charity Association],"",,)</f>
        <v/>
      </c>
      <c r="Z32" s="3" t="s">
        <v>23</v>
      </c>
    </row>
    <row r="33" spans="1:26" hidden="1" x14ac:dyDescent="0.35">
      <c r="A33" s="3">
        <v>31</v>
      </c>
      <c r="B33" s="74">
        <v>44938</v>
      </c>
      <c r="C33" s="73" t="str">
        <f>_xlfn.XLOOKUP(Table5[[#This Row],[Serial '#]],Table10[Serial '#],Table10[Date],"",,)</f>
        <v/>
      </c>
      <c r="D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3" s="73" t="str">
        <f>IF(Table5[[#This Row],[Date Distributed]]="","In Stock","Distributed")</f>
        <v>In Stock</v>
      </c>
      <c r="F33" s="75" t="s">
        <v>660</v>
      </c>
      <c r="G33" s="75" t="s">
        <v>761</v>
      </c>
      <c r="H33" s="76" t="s">
        <v>665</v>
      </c>
      <c r="I33" s="76" t="s">
        <v>666</v>
      </c>
      <c r="J33" s="77" t="s">
        <v>818</v>
      </c>
      <c r="K33" s="76" t="s">
        <v>385</v>
      </c>
      <c r="L33" s="3" t="str">
        <f>_xlfn.XLOOKUP(Table5[[#This Row],[Item '#]],Ticket_Forms[Form Number],Ticket_Forms[Game Name],"",,)</f>
        <v>Criss Cross</v>
      </c>
      <c r="M33" s="15">
        <v>173</v>
      </c>
      <c r="N33" s="3">
        <f>LOOKUP(Table5[[#This Row],[Item '#]],Ticket_Forms[Form Number],Ticket_Forms[Ticket Count])</f>
        <v>5520</v>
      </c>
      <c r="O33" s="16">
        <f>LOOKUP(Table5[[#This Row],[Item '#]],Ticket_Forms[Form Number],Ticket_Forms[Ticket Value])</f>
        <v>1</v>
      </c>
      <c r="P33" s="16">
        <f>LOOKUP(Table5[[#This Row],[Item '#]],Ticket_Forms[Form Number],Ticket_Forms[Revenue])</f>
        <v>5520</v>
      </c>
      <c r="Q33" s="16">
        <f>LOOKUP(Table5[[#This Row],[Item '#]],Ticket_Forms[Form Number],Ticket_Forms[Ideal Profit])</f>
        <v>960</v>
      </c>
      <c r="R33" s="16">
        <f>LOOKUP(Table5[[#This Row],[Item '#]],Ticket_Forms[Form Number],Ticket_Forms[Prizes])</f>
        <v>4560</v>
      </c>
      <c r="S33" s="16">
        <f>LOOKUP(Table5[[#This Row],[Item '#]],Ticket_Forms[Form Number],Ticket_Forms[Location Rent])</f>
        <v>331</v>
      </c>
      <c r="T33" s="16">
        <f>LOOKUP(Table5[[#This Row],[Item '#]],Ticket_Forms[Form Number],Ticket_Forms[Last Sale])</f>
        <v>200</v>
      </c>
      <c r="U33" s="16" t="s">
        <v>3909</v>
      </c>
      <c r="V33" s="58" t="str">
        <f>Table5[[#This Row],[Date Distributed]]</f>
        <v/>
      </c>
      <c r="W33" s="3" t="str">
        <f>_xlfn.XLOOKUP(Table5[[#This Row],[Serial '#]],Table10[Serial '#],Table10[Charity Association],"",,)</f>
        <v/>
      </c>
      <c r="Z33" s="3" t="s">
        <v>23</v>
      </c>
    </row>
    <row r="34" spans="1:26" hidden="1" x14ac:dyDescent="0.35">
      <c r="A34" s="3">
        <v>32</v>
      </c>
      <c r="B34" s="78">
        <v>44938</v>
      </c>
      <c r="C34" s="73" t="str">
        <f>_xlfn.XLOOKUP(Table5[[#This Row],[Serial '#]],Table10[Serial '#],Table10[Date],"",,)</f>
        <v/>
      </c>
      <c r="D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4" s="73" t="str">
        <f>IF(Table5[[#This Row],[Date Distributed]]="","In Stock","Distributed")</f>
        <v>In Stock</v>
      </c>
      <c r="F34" s="79" t="s">
        <v>660</v>
      </c>
      <c r="G34" s="75" t="s">
        <v>761</v>
      </c>
      <c r="H34" s="80" t="s">
        <v>665</v>
      </c>
      <c r="I34" s="80" t="s">
        <v>666</v>
      </c>
      <c r="J34" s="81" t="s">
        <v>819</v>
      </c>
      <c r="K34" s="80" t="s">
        <v>385</v>
      </c>
      <c r="L34" s="3" t="str">
        <f>_xlfn.XLOOKUP(Table5[[#This Row],[Item '#]],Ticket_Forms[Form Number],Ticket_Forms[Game Name],"",,)</f>
        <v>Criss Cross</v>
      </c>
      <c r="M34" s="15">
        <v>173</v>
      </c>
      <c r="N34" s="3">
        <f>LOOKUP(Table5[[#This Row],[Item '#]],Ticket_Forms[Form Number],Ticket_Forms[Ticket Count])</f>
        <v>5520</v>
      </c>
      <c r="O34" s="16">
        <f>LOOKUP(Table5[[#This Row],[Item '#]],Ticket_Forms[Form Number],Ticket_Forms[Ticket Value])</f>
        <v>1</v>
      </c>
      <c r="P34" s="16">
        <f>LOOKUP(Table5[[#This Row],[Item '#]],Ticket_Forms[Form Number],Ticket_Forms[Revenue])</f>
        <v>5520</v>
      </c>
      <c r="Q34" s="16">
        <f>LOOKUP(Table5[[#This Row],[Item '#]],Ticket_Forms[Form Number],Ticket_Forms[Ideal Profit])</f>
        <v>960</v>
      </c>
      <c r="R34" s="16">
        <f>LOOKUP(Table5[[#This Row],[Item '#]],Ticket_Forms[Form Number],Ticket_Forms[Prizes])</f>
        <v>4560</v>
      </c>
      <c r="S34" s="16">
        <f>LOOKUP(Table5[[#This Row],[Item '#]],Ticket_Forms[Form Number],Ticket_Forms[Location Rent])</f>
        <v>331</v>
      </c>
      <c r="T34" s="16">
        <f>LOOKUP(Table5[[#This Row],[Item '#]],Ticket_Forms[Form Number],Ticket_Forms[Last Sale])</f>
        <v>200</v>
      </c>
      <c r="U34" s="16" t="s">
        <v>3909</v>
      </c>
      <c r="V34" s="58" t="str">
        <f>Table5[[#This Row],[Date Distributed]]</f>
        <v/>
      </c>
      <c r="W34" s="3" t="str">
        <f>_xlfn.XLOOKUP(Table5[[#This Row],[Serial '#]],Table10[Serial '#],Table10[Charity Association],"",,)</f>
        <v/>
      </c>
      <c r="Z34" s="3" t="s">
        <v>23</v>
      </c>
    </row>
    <row r="35" spans="1:26" hidden="1" x14ac:dyDescent="0.35">
      <c r="A35" s="3">
        <v>33</v>
      </c>
      <c r="B35" s="78">
        <v>44938</v>
      </c>
      <c r="C35" s="73" t="str">
        <f>_xlfn.XLOOKUP(Table5[[#This Row],[Serial '#]],Table10[Serial '#],Table10[Date],"",,)</f>
        <v/>
      </c>
      <c r="D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5" s="73" t="str">
        <f>IF(Table5[[#This Row],[Date Distributed]]="","In Stock","Distributed")</f>
        <v>In Stock</v>
      </c>
      <c r="F35" s="79" t="s">
        <v>660</v>
      </c>
      <c r="G35" s="75" t="s">
        <v>761</v>
      </c>
      <c r="H35" s="80" t="s">
        <v>665</v>
      </c>
      <c r="I35" s="80" t="s">
        <v>666</v>
      </c>
      <c r="J35" s="81" t="s">
        <v>820</v>
      </c>
      <c r="K35" s="80" t="s">
        <v>385</v>
      </c>
      <c r="L35" s="3" t="str">
        <f>_xlfn.XLOOKUP(Table5[[#This Row],[Item '#]],Ticket_Forms[Form Number],Ticket_Forms[Game Name],"",,)</f>
        <v>Criss Cross</v>
      </c>
      <c r="M35" s="15">
        <v>173</v>
      </c>
      <c r="N35" s="3">
        <f>LOOKUP(Table5[[#This Row],[Item '#]],Ticket_Forms[Form Number],Ticket_Forms[Ticket Count])</f>
        <v>5520</v>
      </c>
      <c r="O35" s="16">
        <f>LOOKUP(Table5[[#This Row],[Item '#]],Ticket_Forms[Form Number],Ticket_Forms[Ticket Value])</f>
        <v>1</v>
      </c>
      <c r="P35" s="16">
        <f>LOOKUP(Table5[[#This Row],[Item '#]],Ticket_Forms[Form Number],Ticket_Forms[Revenue])</f>
        <v>5520</v>
      </c>
      <c r="Q35" s="16">
        <f>LOOKUP(Table5[[#This Row],[Item '#]],Ticket_Forms[Form Number],Ticket_Forms[Ideal Profit])</f>
        <v>960</v>
      </c>
      <c r="R35" s="16">
        <f>LOOKUP(Table5[[#This Row],[Item '#]],Ticket_Forms[Form Number],Ticket_Forms[Prizes])</f>
        <v>4560</v>
      </c>
      <c r="S35" s="16">
        <f>LOOKUP(Table5[[#This Row],[Item '#]],Ticket_Forms[Form Number],Ticket_Forms[Location Rent])</f>
        <v>331</v>
      </c>
      <c r="T35" s="16">
        <f>LOOKUP(Table5[[#This Row],[Item '#]],Ticket_Forms[Form Number],Ticket_Forms[Last Sale])</f>
        <v>200</v>
      </c>
      <c r="U35" s="16" t="s">
        <v>3909</v>
      </c>
      <c r="V35" s="58" t="str">
        <f>Table5[[#This Row],[Date Distributed]]</f>
        <v/>
      </c>
      <c r="W35" s="3" t="str">
        <f>_xlfn.XLOOKUP(Table5[[#This Row],[Serial '#]],Table10[Serial '#],Table10[Charity Association],"",,)</f>
        <v/>
      </c>
      <c r="Z35" s="3" t="s">
        <v>23</v>
      </c>
    </row>
    <row r="36" spans="1:26" hidden="1" x14ac:dyDescent="0.35">
      <c r="A36" s="3">
        <v>34</v>
      </c>
      <c r="B36" s="78">
        <v>44938</v>
      </c>
      <c r="C36" s="73" t="str">
        <f>_xlfn.XLOOKUP(Table5[[#This Row],[Serial '#]],Table10[Serial '#],Table10[Date],"",,)</f>
        <v/>
      </c>
      <c r="D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6" s="73" t="str">
        <f>IF(Table5[[#This Row],[Date Distributed]]="","In Stock","Distributed")</f>
        <v>In Stock</v>
      </c>
      <c r="F36" s="79" t="s">
        <v>660</v>
      </c>
      <c r="G36" s="75" t="s">
        <v>761</v>
      </c>
      <c r="H36" s="80" t="s">
        <v>665</v>
      </c>
      <c r="I36" s="80" t="s">
        <v>666</v>
      </c>
      <c r="J36" s="81" t="s">
        <v>821</v>
      </c>
      <c r="K36" s="80" t="s">
        <v>385</v>
      </c>
      <c r="L36" s="3" t="str">
        <f>_xlfn.XLOOKUP(Table5[[#This Row],[Item '#]],Ticket_Forms[Form Number],Ticket_Forms[Game Name],"",,)</f>
        <v>Criss Cross</v>
      </c>
      <c r="M36" s="15">
        <v>173</v>
      </c>
      <c r="N36" s="3">
        <f>LOOKUP(Table5[[#This Row],[Item '#]],Ticket_Forms[Form Number],Ticket_Forms[Ticket Count])</f>
        <v>5520</v>
      </c>
      <c r="O36" s="16">
        <f>LOOKUP(Table5[[#This Row],[Item '#]],Ticket_Forms[Form Number],Ticket_Forms[Ticket Value])</f>
        <v>1</v>
      </c>
      <c r="P36" s="16">
        <f>LOOKUP(Table5[[#This Row],[Item '#]],Ticket_Forms[Form Number],Ticket_Forms[Revenue])</f>
        <v>5520</v>
      </c>
      <c r="Q36" s="16">
        <f>LOOKUP(Table5[[#This Row],[Item '#]],Ticket_Forms[Form Number],Ticket_Forms[Ideal Profit])</f>
        <v>960</v>
      </c>
      <c r="R36" s="16">
        <f>LOOKUP(Table5[[#This Row],[Item '#]],Ticket_Forms[Form Number],Ticket_Forms[Prizes])</f>
        <v>4560</v>
      </c>
      <c r="S36" s="16">
        <f>LOOKUP(Table5[[#This Row],[Item '#]],Ticket_Forms[Form Number],Ticket_Forms[Location Rent])</f>
        <v>331</v>
      </c>
      <c r="T36" s="16">
        <f>LOOKUP(Table5[[#This Row],[Item '#]],Ticket_Forms[Form Number],Ticket_Forms[Last Sale])</f>
        <v>200</v>
      </c>
      <c r="U36" s="16" t="s">
        <v>3909</v>
      </c>
      <c r="V36" s="58" t="str">
        <f>Table5[[#This Row],[Date Distributed]]</f>
        <v/>
      </c>
      <c r="W36" s="3" t="str">
        <f>_xlfn.XLOOKUP(Table5[[#This Row],[Serial '#]],Table10[Serial '#],Table10[Charity Association],"",,)</f>
        <v/>
      </c>
      <c r="Z36" s="3" t="s">
        <v>23</v>
      </c>
    </row>
    <row r="37" spans="1:26" hidden="1" x14ac:dyDescent="0.35">
      <c r="A37" s="3">
        <v>35</v>
      </c>
      <c r="B37" s="78">
        <v>44938</v>
      </c>
      <c r="C37" s="73" t="str">
        <f>_xlfn.XLOOKUP(Table5[[#This Row],[Serial '#]],Table10[Serial '#],Table10[Date],"",,)</f>
        <v/>
      </c>
      <c r="D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7" s="73" t="str">
        <f>IF(Table5[[#This Row],[Date Distributed]]="","In Stock","Distributed")</f>
        <v>In Stock</v>
      </c>
      <c r="F37" s="79" t="s">
        <v>660</v>
      </c>
      <c r="G37" s="75" t="s">
        <v>761</v>
      </c>
      <c r="H37" s="80" t="s">
        <v>665</v>
      </c>
      <c r="I37" s="80" t="s">
        <v>666</v>
      </c>
      <c r="J37" s="81" t="s">
        <v>822</v>
      </c>
      <c r="K37" s="80" t="s">
        <v>385</v>
      </c>
      <c r="L37" s="3" t="str">
        <f>_xlfn.XLOOKUP(Table5[[#This Row],[Item '#]],Ticket_Forms[Form Number],Ticket_Forms[Game Name],"",,)</f>
        <v>Criss Cross</v>
      </c>
      <c r="M37" s="15">
        <v>173</v>
      </c>
      <c r="N37" s="3">
        <f>LOOKUP(Table5[[#This Row],[Item '#]],Ticket_Forms[Form Number],Ticket_Forms[Ticket Count])</f>
        <v>5520</v>
      </c>
      <c r="O37" s="16">
        <f>LOOKUP(Table5[[#This Row],[Item '#]],Ticket_Forms[Form Number],Ticket_Forms[Ticket Value])</f>
        <v>1</v>
      </c>
      <c r="P37" s="16">
        <f>LOOKUP(Table5[[#This Row],[Item '#]],Ticket_Forms[Form Number],Ticket_Forms[Revenue])</f>
        <v>5520</v>
      </c>
      <c r="Q37" s="16">
        <f>LOOKUP(Table5[[#This Row],[Item '#]],Ticket_Forms[Form Number],Ticket_Forms[Ideal Profit])</f>
        <v>960</v>
      </c>
      <c r="R37" s="16">
        <f>LOOKUP(Table5[[#This Row],[Item '#]],Ticket_Forms[Form Number],Ticket_Forms[Prizes])</f>
        <v>4560</v>
      </c>
      <c r="S37" s="16">
        <f>LOOKUP(Table5[[#This Row],[Item '#]],Ticket_Forms[Form Number],Ticket_Forms[Location Rent])</f>
        <v>331</v>
      </c>
      <c r="T37" s="16">
        <f>LOOKUP(Table5[[#This Row],[Item '#]],Ticket_Forms[Form Number],Ticket_Forms[Last Sale])</f>
        <v>200</v>
      </c>
      <c r="U37" s="16" t="s">
        <v>3909</v>
      </c>
      <c r="V37" s="58" t="str">
        <f>Table5[[#This Row],[Date Distributed]]</f>
        <v/>
      </c>
      <c r="W37" s="3" t="str">
        <f>_xlfn.XLOOKUP(Table5[[#This Row],[Serial '#]],Table10[Serial '#],Table10[Charity Association],"",,)</f>
        <v/>
      </c>
      <c r="Z37" s="3" t="s">
        <v>23</v>
      </c>
    </row>
    <row r="38" spans="1:26" hidden="1" x14ac:dyDescent="0.35">
      <c r="A38" s="3">
        <v>36</v>
      </c>
      <c r="B38" s="78">
        <v>44938</v>
      </c>
      <c r="C38" s="73" t="str">
        <f>_xlfn.XLOOKUP(Table5[[#This Row],[Serial '#]],Table10[Serial '#],Table10[Date],"",,)</f>
        <v/>
      </c>
      <c r="D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8" s="73" t="str">
        <f>IF(Table5[[#This Row],[Date Distributed]]="","In Stock","Distributed")</f>
        <v>In Stock</v>
      </c>
      <c r="F38" s="79" t="s">
        <v>660</v>
      </c>
      <c r="G38" s="75" t="s">
        <v>761</v>
      </c>
      <c r="H38" s="80" t="s">
        <v>665</v>
      </c>
      <c r="I38" s="80" t="s">
        <v>666</v>
      </c>
      <c r="J38" s="81" t="s">
        <v>823</v>
      </c>
      <c r="K38" s="80" t="s">
        <v>385</v>
      </c>
      <c r="L38" s="3" t="str">
        <f>_xlfn.XLOOKUP(Table5[[#This Row],[Item '#]],Ticket_Forms[Form Number],Ticket_Forms[Game Name],"",,)</f>
        <v>Criss Cross</v>
      </c>
      <c r="M38" s="15">
        <v>173</v>
      </c>
      <c r="N38" s="3">
        <f>LOOKUP(Table5[[#This Row],[Item '#]],Ticket_Forms[Form Number],Ticket_Forms[Ticket Count])</f>
        <v>5520</v>
      </c>
      <c r="O38" s="16">
        <f>LOOKUP(Table5[[#This Row],[Item '#]],Ticket_Forms[Form Number],Ticket_Forms[Ticket Value])</f>
        <v>1</v>
      </c>
      <c r="P38" s="16">
        <f>LOOKUP(Table5[[#This Row],[Item '#]],Ticket_Forms[Form Number],Ticket_Forms[Revenue])</f>
        <v>5520</v>
      </c>
      <c r="Q38" s="16">
        <f>LOOKUP(Table5[[#This Row],[Item '#]],Ticket_Forms[Form Number],Ticket_Forms[Ideal Profit])</f>
        <v>960</v>
      </c>
      <c r="R38" s="16">
        <f>LOOKUP(Table5[[#This Row],[Item '#]],Ticket_Forms[Form Number],Ticket_Forms[Prizes])</f>
        <v>4560</v>
      </c>
      <c r="S38" s="16">
        <f>LOOKUP(Table5[[#This Row],[Item '#]],Ticket_Forms[Form Number],Ticket_Forms[Location Rent])</f>
        <v>331</v>
      </c>
      <c r="T38" s="16">
        <f>LOOKUP(Table5[[#This Row],[Item '#]],Ticket_Forms[Form Number],Ticket_Forms[Last Sale])</f>
        <v>200</v>
      </c>
      <c r="U38" s="16" t="s">
        <v>3909</v>
      </c>
      <c r="V38" s="58" t="str">
        <f>Table5[[#This Row],[Date Distributed]]</f>
        <v/>
      </c>
      <c r="W38" s="3" t="str">
        <f>_xlfn.XLOOKUP(Table5[[#This Row],[Serial '#]],Table10[Serial '#],Table10[Charity Association],"",,)</f>
        <v/>
      </c>
      <c r="Z38" s="3" t="s">
        <v>23</v>
      </c>
    </row>
    <row r="39" spans="1:26" hidden="1" x14ac:dyDescent="0.35">
      <c r="A39" s="3">
        <v>37</v>
      </c>
      <c r="B39" s="78">
        <v>44938</v>
      </c>
      <c r="C39" s="73" t="str">
        <f>_xlfn.XLOOKUP(Table5[[#This Row],[Serial '#]],Table10[Serial '#],Table10[Date],"",,)</f>
        <v/>
      </c>
      <c r="D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9" s="73" t="str">
        <f>IF(Table5[[#This Row],[Date Distributed]]="","In Stock","Distributed")</f>
        <v>In Stock</v>
      </c>
      <c r="F39" s="79" t="s">
        <v>660</v>
      </c>
      <c r="G39" s="75" t="s">
        <v>761</v>
      </c>
      <c r="H39" s="80" t="s">
        <v>665</v>
      </c>
      <c r="I39" s="80" t="s">
        <v>666</v>
      </c>
      <c r="J39" s="81" t="s">
        <v>824</v>
      </c>
      <c r="K39" s="80" t="s">
        <v>386</v>
      </c>
      <c r="L39" s="3" t="str">
        <f>_xlfn.XLOOKUP(Table5[[#This Row],[Item '#]],Ticket_Forms[Form Number],Ticket_Forms[Game Name],"",,)</f>
        <v>Twist Of Lemon</v>
      </c>
      <c r="M39" s="15">
        <v>212</v>
      </c>
      <c r="N39" s="3">
        <f>LOOKUP(Table5[[#This Row],[Item '#]],Ticket_Forms[Form Number],Ticket_Forms[Ticket Count])</f>
        <v>6320</v>
      </c>
      <c r="O39" s="16">
        <f>LOOKUP(Table5[[#This Row],[Item '#]],Ticket_Forms[Form Number],Ticket_Forms[Ticket Value])</f>
        <v>1</v>
      </c>
      <c r="P39" s="16">
        <f>LOOKUP(Table5[[#This Row],[Item '#]],Ticket_Forms[Form Number],Ticket_Forms[Revenue])</f>
        <v>6320</v>
      </c>
      <c r="Q39" s="16">
        <f>LOOKUP(Table5[[#This Row],[Item '#]],Ticket_Forms[Form Number],Ticket_Forms[Ideal Profit])</f>
        <v>1575</v>
      </c>
      <c r="R39" s="16">
        <f>LOOKUP(Table5[[#This Row],[Item '#]],Ticket_Forms[Form Number],Ticket_Forms[Prizes])</f>
        <v>4745</v>
      </c>
      <c r="S39" s="16">
        <f>LOOKUP(Table5[[#This Row],[Item '#]],Ticket_Forms[Form Number],Ticket_Forms[Location Rent])</f>
        <v>379</v>
      </c>
      <c r="T39" s="16">
        <f>LOOKUP(Table5[[#This Row],[Item '#]],Ticket_Forms[Form Number],Ticket_Forms[Last Sale])</f>
        <v>599</v>
      </c>
      <c r="U39" s="16" t="s">
        <v>3909</v>
      </c>
      <c r="V39" s="58" t="str">
        <f>Table5[[#This Row],[Date Distributed]]</f>
        <v/>
      </c>
      <c r="W39" s="3" t="str">
        <f>_xlfn.XLOOKUP(Table5[[#This Row],[Serial '#]],Table10[Serial '#],Table10[Charity Association],"",,)</f>
        <v/>
      </c>
      <c r="Z39" s="3" t="s">
        <v>23</v>
      </c>
    </row>
    <row r="40" spans="1:26" hidden="1" x14ac:dyDescent="0.35">
      <c r="A40" s="3">
        <v>38</v>
      </c>
      <c r="B40" s="78">
        <v>44938</v>
      </c>
      <c r="C40" s="73" t="str">
        <f>_xlfn.XLOOKUP(Table5[[#This Row],[Serial '#]],Table10[Serial '#],Table10[Date],"",,)</f>
        <v/>
      </c>
      <c r="D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0" s="73" t="str">
        <f>IF(Table5[[#This Row],[Date Distributed]]="","In Stock","Distributed")</f>
        <v>In Stock</v>
      </c>
      <c r="F40" s="79" t="s">
        <v>660</v>
      </c>
      <c r="G40" s="75" t="s">
        <v>761</v>
      </c>
      <c r="H40" s="80" t="s">
        <v>665</v>
      </c>
      <c r="I40" s="80" t="s">
        <v>666</v>
      </c>
      <c r="J40" s="81" t="s">
        <v>825</v>
      </c>
      <c r="K40" s="80" t="s">
        <v>385</v>
      </c>
      <c r="L40" s="3" t="str">
        <f>_xlfn.XLOOKUP(Table5[[#This Row],[Item '#]],Ticket_Forms[Form Number],Ticket_Forms[Game Name],"",,)</f>
        <v>Criss Cross</v>
      </c>
      <c r="M40" s="15">
        <v>173</v>
      </c>
      <c r="N40" s="3">
        <f>LOOKUP(Table5[[#This Row],[Item '#]],Ticket_Forms[Form Number],Ticket_Forms[Ticket Count])</f>
        <v>5520</v>
      </c>
      <c r="O40" s="16">
        <f>LOOKUP(Table5[[#This Row],[Item '#]],Ticket_Forms[Form Number],Ticket_Forms[Ticket Value])</f>
        <v>1</v>
      </c>
      <c r="P40" s="16">
        <f>LOOKUP(Table5[[#This Row],[Item '#]],Ticket_Forms[Form Number],Ticket_Forms[Revenue])</f>
        <v>5520</v>
      </c>
      <c r="Q40" s="16">
        <f>LOOKUP(Table5[[#This Row],[Item '#]],Ticket_Forms[Form Number],Ticket_Forms[Ideal Profit])</f>
        <v>960</v>
      </c>
      <c r="R40" s="16">
        <f>LOOKUP(Table5[[#This Row],[Item '#]],Ticket_Forms[Form Number],Ticket_Forms[Prizes])</f>
        <v>4560</v>
      </c>
      <c r="S40" s="16">
        <f>LOOKUP(Table5[[#This Row],[Item '#]],Ticket_Forms[Form Number],Ticket_Forms[Location Rent])</f>
        <v>331</v>
      </c>
      <c r="T40" s="16">
        <f>LOOKUP(Table5[[#This Row],[Item '#]],Ticket_Forms[Form Number],Ticket_Forms[Last Sale])</f>
        <v>200</v>
      </c>
      <c r="U40" s="16" t="s">
        <v>3909</v>
      </c>
      <c r="V40" s="58" t="str">
        <f>Table5[[#This Row],[Date Distributed]]</f>
        <v/>
      </c>
      <c r="W40" s="3" t="str">
        <f>_xlfn.XLOOKUP(Table5[[#This Row],[Serial '#]],Table10[Serial '#],Table10[Charity Association],"",,)</f>
        <v/>
      </c>
      <c r="Z40" s="3" t="s">
        <v>23</v>
      </c>
    </row>
    <row r="41" spans="1:26" hidden="1" x14ac:dyDescent="0.35">
      <c r="A41" s="3">
        <v>39</v>
      </c>
      <c r="B41" s="78">
        <v>44938</v>
      </c>
      <c r="C41" s="73" t="str">
        <f>_xlfn.XLOOKUP(Table5[[#This Row],[Serial '#]],Table10[Serial '#],Table10[Date],"",,)</f>
        <v/>
      </c>
      <c r="D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1" s="73" t="str">
        <f>IF(Table5[[#This Row],[Date Distributed]]="","In Stock","Distributed")</f>
        <v>In Stock</v>
      </c>
      <c r="F41" s="79" t="s">
        <v>660</v>
      </c>
      <c r="G41" s="75" t="s">
        <v>761</v>
      </c>
      <c r="H41" s="80" t="s">
        <v>665</v>
      </c>
      <c r="I41" s="80" t="s">
        <v>666</v>
      </c>
      <c r="J41" s="81" t="s">
        <v>826</v>
      </c>
      <c r="K41" s="80" t="s">
        <v>385</v>
      </c>
      <c r="L41" s="3" t="str">
        <f>_xlfn.XLOOKUP(Table5[[#This Row],[Item '#]],Ticket_Forms[Form Number],Ticket_Forms[Game Name],"",,)</f>
        <v>Criss Cross</v>
      </c>
      <c r="M41" s="15">
        <v>173</v>
      </c>
      <c r="N41" s="3">
        <f>LOOKUP(Table5[[#This Row],[Item '#]],Ticket_Forms[Form Number],Ticket_Forms[Ticket Count])</f>
        <v>5520</v>
      </c>
      <c r="O41" s="16">
        <f>LOOKUP(Table5[[#This Row],[Item '#]],Ticket_Forms[Form Number],Ticket_Forms[Ticket Value])</f>
        <v>1</v>
      </c>
      <c r="P41" s="16">
        <f>LOOKUP(Table5[[#This Row],[Item '#]],Ticket_Forms[Form Number],Ticket_Forms[Revenue])</f>
        <v>5520</v>
      </c>
      <c r="Q41" s="16">
        <f>LOOKUP(Table5[[#This Row],[Item '#]],Ticket_Forms[Form Number],Ticket_Forms[Ideal Profit])</f>
        <v>960</v>
      </c>
      <c r="R41" s="16">
        <f>LOOKUP(Table5[[#This Row],[Item '#]],Ticket_Forms[Form Number],Ticket_Forms[Prizes])</f>
        <v>4560</v>
      </c>
      <c r="S41" s="16">
        <f>LOOKUP(Table5[[#This Row],[Item '#]],Ticket_Forms[Form Number],Ticket_Forms[Location Rent])</f>
        <v>331</v>
      </c>
      <c r="T41" s="16">
        <f>LOOKUP(Table5[[#This Row],[Item '#]],Ticket_Forms[Form Number],Ticket_Forms[Last Sale])</f>
        <v>200</v>
      </c>
      <c r="U41" s="16" t="s">
        <v>3909</v>
      </c>
      <c r="V41" s="58" t="str">
        <f>Table5[[#This Row],[Date Distributed]]</f>
        <v/>
      </c>
      <c r="W41" s="3" t="str">
        <f>_xlfn.XLOOKUP(Table5[[#This Row],[Serial '#]],Table10[Serial '#],Table10[Charity Association],"",,)</f>
        <v/>
      </c>
      <c r="Z41" s="3" t="s">
        <v>23</v>
      </c>
    </row>
    <row r="42" spans="1:26" hidden="1" x14ac:dyDescent="0.35">
      <c r="A42" s="3">
        <v>40</v>
      </c>
      <c r="B42" s="78">
        <v>44938</v>
      </c>
      <c r="C42" s="73" t="str">
        <f>_xlfn.XLOOKUP(Table5[[#This Row],[Serial '#]],Table10[Serial '#],Table10[Date],"",,)</f>
        <v/>
      </c>
      <c r="D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2" s="73" t="str">
        <f>IF(Table5[[#This Row],[Date Distributed]]="","In Stock","Distributed")</f>
        <v>In Stock</v>
      </c>
      <c r="F42" s="79" t="s">
        <v>660</v>
      </c>
      <c r="G42" s="75" t="s">
        <v>761</v>
      </c>
      <c r="H42" s="80" t="s">
        <v>665</v>
      </c>
      <c r="I42" s="80" t="s">
        <v>666</v>
      </c>
      <c r="J42" s="81" t="s">
        <v>827</v>
      </c>
      <c r="K42" s="80" t="s">
        <v>387</v>
      </c>
      <c r="L42" s="3" t="str">
        <f>_xlfn.XLOOKUP(Table5[[#This Row],[Item '#]],Ticket_Forms[Form Number],Ticket_Forms[Game Name],"",,)</f>
        <v>Big 5</v>
      </c>
      <c r="M42" s="15">
        <v>329</v>
      </c>
      <c r="N42" s="3">
        <f>LOOKUP(Table5[[#This Row],[Item '#]],Ticket_Forms[Form Number],Ticket_Forms[Ticket Count])</f>
        <v>9959</v>
      </c>
      <c r="O42" s="16">
        <f>LOOKUP(Table5[[#This Row],[Item '#]],Ticket_Forms[Form Number],Ticket_Forms[Ticket Value])</f>
        <v>1</v>
      </c>
      <c r="P42" s="16">
        <f>LOOKUP(Table5[[#This Row],[Item '#]],Ticket_Forms[Form Number],Ticket_Forms[Revenue])</f>
        <v>9959</v>
      </c>
      <c r="Q42" s="16">
        <f>LOOKUP(Table5[[#This Row],[Item '#]],Ticket_Forms[Form Number],Ticket_Forms[Ideal Profit])</f>
        <v>2119</v>
      </c>
      <c r="R42" s="16">
        <f>LOOKUP(Table5[[#This Row],[Item '#]],Ticket_Forms[Form Number],Ticket_Forms[Prizes])</f>
        <v>7840</v>
      </c>
      <c r="S42" s="16">
        <f>LOOKUP(Table5[[#This Row],[Item '#]],Ticket_Forms[Form Number],Ticket_Forms[Location Rent])</f>
        <v>597</v>
      </c>
      <c r="T42" s="16">
        <f>LOOKUP(Table5[[#This Row],[Item '#]],Ticket_Forms[Form Number],Ticket_Forms[Last Sale])</f>
        <v>0</v>
      </c>
      <c r="U42" s="16" t="s">
        <v>3909</v>
      </c>
      <c r="V42" s="58" t="str">
        <f>Table5[[#This Row],[Date Distributed]]</f>
        <v/>
      </c>
      <c r="W42" s="3" t="str">
        <f>_xlfn.XLOOKUP(Table5[[#This Row],[Serial '#]],Table10[Serial '#],Table10[Charity Association],"",,)</f>
        <v/>
      </c>
      <c r="Z42" s="3" t="s">
        <v>23</v>
      </c>
    </row>
    <row r="43" spans="1:26" hidden="1" x14ac:dyDescent="0.35">
      <c r="A43" s="3">
        <v>41</v>
      </c>
      <c r="B43" s="78">
        <v>44938</v>
      </c>
      <c r="C43" s="73" t="str">
        <f>_xlfn.XLOOKUP(Table5[[#This Row],[Serial '#]],Table10[Serial '#],Table10[Date],"",,)</f>
        <v/>
      </c>
      <c r="D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3" s="73" t="str">
        <f>IF(Table5[[#This Row],[Date Distributed]]="","In Stock","Distributed")</f>
        <v>In Stock</v>
      </c>
      <c r="F43" s="79" t="s">
        <v>660</v>
      </c>
      <c r="G43" s="75" t="s">
        <v>761</v>
      </c>
      <c r="H43" s="80" t="s">
        <v>665</v>
      </c>
      <c r="I43" s="80" t="s">
        <v>666</v>
      </c>
      <c r="J43" s="81" t="s">
        <v>828</v>
      </c>
      <c r="K43" s="80" t="s">
        <v>387</v>
      </c>
      <c r="L43" s="3" t="str">
        <f>_xlfn.XLOOKUP(Table5[[#This Row],[Item '#]],Ticket_Forms[Form Number],Ticket_Forms[Game Name],"",,)</f>
        <v>Big 5</v>
      </c>
      <c r="M43" s="15">
        <v>329</v>
      </c>
      <c r="N43" s="3">
        <f>LOOKUP(Table5[[#This Row],[Item '#]],Ticket_Forms[Form Number],Ticket_Forms[Ticket Count])</f>
        <v>9959</v>
      </c>
      <c r="O43" s="16">
        <f>LOOKUP(Table5[[#This Row],[Item '#]],Ticket_Forms[Form Number],Ticket_Forms[Ticket Value])</f>
        <v>1</v>
      </c>
      <c r="P43" s="16">
        <f>LOOKUP(Table5[[#This Row],[Item '#]],Ticket_Forms[Form Number],Ticket_Forms[Revenue])</f>
        <v>9959</v>
      </c>
      <c r="Q43" s="16">
        <f>LOOKUP(Table5[[#This Row],[Item '#]],Ticket_Forms[Form Number],Ticket_Forms[Ideal Profit])</f>
        <v>2119</v>
      </c>
      <c r="R43" s="16">
        <f>LOOKUP(Table5[[#This Row],[Item '#]],Ticket_Forms[Form Number],Ticket_Forms[Prizes])</f>
        <v>7840</v>
      </c>
      <c r="S43" s="16">
        <f>LOOKUP(Table5[[#This Row],[Item '#]],Ticket_Forms[Form Number],Ticket_Forms[Location Rent])</f>
        <v>597</v>
      </c>
      <c r="T43" s="16">
        <f>LOOKUP(Table5[[#This Row],[Item '#]],Ticket_Forms[Form Number],Ticket_Forms[Last Sale])</f>
        <v>0</v>
      </c>
      <c r="U43" s="16" t="s">
        <v>3909</v>
      </c>
      <c r="V43" s="58" t="str">
        <f>Table5[[#This Row],[Date Distributed]]</f>
        <v/>
      </c>
      <c r="W43" s="3" t="str">
        <f>_xlfn.XLOOKUP(Table5[[#This Row],[Serial '#]],Table10[Serial '#],Table10[Charity Association],"",,)</f>
        <v/>
      </c>
      <c r="Z43" s="3" t="s">
        <v>23</v>
      </c>
    </row>
    <row r="44" spans="1:26" hidden="1" x14ac:dyDescent="0.35">
      <c r="A44" s="3">
        <v>42</v>
      </c>
      <c r="B44" s="78">
        <v>44938</v>
      </c>
      <c r="C44" s="73" t="str">
        <f>_xlfn.XLOOKUP(Table5[[#This Row],[Serial '#]],Table10[Serial '#],Table10[Date],"",,)</f>
        <v/>
      </c>
      <c r="D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4" s="73" t="str">
        <f>IF(Table5[[#This Row],[Date Distributed]]="","In Stock","Distributed")</f>
        <v>In Stock</v>
      </c>
      <c r="F44" s="79" t="s">
        <v>660</v>
      </c>
      <c r="G44" s="75" t="s">
        <v>761</v>
      </c>
      <c r="H44" s="80" t="s">
        <v>665</v>
      </c>
      <c r="I44" s="80" t="s">
        <v>666</v>
      </c>
      <c r="J44" s="81" t="s">
        <v>829</v>
      </c>
      <c r="K44" s="80" t="s">
        <v>386</v>
      </c>
      <c r="L44" s="3" t="str">
        <f>_xlfn.XLOOKUP(Table5[[#This Row],[Item '#]],Ticket_Forms[Form Number],Ticket_Forms[Game Name],"",,)</f>
        <v>Twist Of Lemon</v>
      </c>
      <c r="M44" s="15">
        <v>212</v>
      </c>
      <c r="N44" s="3">
        <f>LOOKUP(Table5[[#This Row],[Item '#]],Ticket_Forms[Form Number],Ticket_Forms[Ticket Count])</f>
        <v>6320</v>
      </c>
      <c r="O44" s="16">
        <f>LOOKUP(Table5[[#This Row],[Item '#]],Ticket_Forms[Form Number],Ticket_Forms[Ticket Value])</f>
        <v>1</v>
      </c>
      <c r="P44" s="16">
        <f>LOOKUP(Table5[[#This Row],[Item '#]],Ticket_Forms[Form Number],Ticket_Forms[Revenue])</f>
        <v>6320</v>
      </c>
      <c r="Q44" s="16">
        <f>LOOKUP(Table5[[#This Row],[Item '#]],Ticket_Forms[Form Number],Ticket_Forms[Ideal Profit])</f>
        <v>1575</v>
      </c>
      <c r="R44" s="16">
        <f>LOOKUP(Table5[[#This Row],[Item '#]],Ticket_Forms[Form Number],Ticket_Forms[Prizes])</f>
        <v>4745</v>
      </c>
      <c r="S44" s="16">
        <f>LOOKUP(Table5[[#This Row],[Item '#]],Ticket_Forms[Form Number],Ticket_Forms[Location Rent])</f>
        <v>379</v>
      </c>
      <c r="T44" s="16">
        <f>LOOKUP(Table5[[#This Row],[Item '#]],Ticket_Forms[Form Number],Ticket_Forms[Last Sale])</f>
        <v>599</v>
      </c>
      <c r="U44" s="16" t="s">
        <v>3909</v>
      </c>
      <c r="V44" s="58" t="str">
        <f>Table5[[#This Row],[Date Distributed]]</f>
        <v/>
      </c>
      <c r="W44" s="3" t="str">
        <f>_xlfn.XLOOKUP(Table5[[#This Row],[Serial '#]],Table10[Serial '#],Table10[Charity Association],"",,)</f>
        <v/>
      </c>
      <c r="Z44" s="3" t="s">
        <v>23</v>
      </c>
    </row>
    <row r="45" spans="1:26" hidden="1" x14ac:dyDescent="0.35">
      <c r="A45" s="3">
        <v>43</v>
      </c>
      <c r="B45" s="78">
        <v>44938</v>
      </c>
      <c r="C45" s="73" t="str">
        <f>_xlfn.XLOOKUP(Table5[[#This Row],[Serial '#]],Table10[Serial '#],Table10[Date],"",,)</f>
        <v/>
      </c>
      <c r="D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5" s="73" t="str">
        <f>IF(Table5[[#This Row],[Date Distributed]]="","In Stock","Distributed")</f>
        <v>In Stock</v>
      </c>
      <c r="F45" s="79" t="s">
        <v>660</v>
      </c>
      <c r="G45" s="75" t="s">
        <v>761</v>
      </c>
      <c r="H45" s="80" t="s">
        <v>665</v>
      </c>
      <c r="I45" s="80" t="s">
        <v>666</v>
      </c>
      <c r="J45" s="81" t="s">
        <v>830</v>
      </c>
      <c r="K45" s="80" t="s">
        <v>386</v>
      </c>
      <c r="L45" s="3" t="str">
        <f>_xlfn.XLOOKUP(Table5[[#This Row],[Item '#]],Ticket_Forms[Form Number],Ticket_Forms[Game Name],"",,)</f>
        <v>Twist Of Lemon</v>
      </c>
      <c r="M45" s="15">
        <v>212</v>
      </c>
      <c r="N45" s="3">
        <f>LOOKUP(Table5[[#This Row],[Item '#]],Ticket_Forms[Form Number],Ticket_Forms[Ticket Count])</f>
        <v>6320</v>
      </c>
      <c r="O45" s="16">
        <f>LOOKUP(Table5[[#This Row],[Item '#]],Ticket_Forms[Form Number],Ticket_Forms[Ticket Value])</f>
        <v>1</v>
      </c>
      <c r="P45" s="16">
        <f>LOOKUP(Table5[[#This Row],[Item '#]],Ticket_Forms[Form Number],Ticket_Forms[Revenue])</f>
        <v>6320</v>
      </c>
      <c r="Q45" s="16">
        <f>LOOKUP(Table5[[#This Row],[Item '#]],Ticket_Forms[Form Number],Ticket_Forms[Ideal Profit])</f>
        <v>1575</v>
      </c>
      <c r="R45" s="16">
        <f>LOOKUP(Table5[[#This Row],[Item '#]],Ticket_Forms[Form Number],Ticket_Forms[Prizes])</f>
        <v>4745</v>
      </c>
      <c r="S45" s="16">
        <f>LOOKUP(Table5[[#This Row],[Item '#]],Ticket_Forms[Form Number],Ticket_Forms[Location Rent])</f>
        <v>379</v>
      </c>
      <c r="T45" s="16">
        <f>LOOKUP(Table5[[#This Row],[Item '#]],Ticket_Forms[Form Number],Ticket_Forms[Last Sale])</f>
        <v>599</v>
      </c>
      <c r="U45" s="16" t="s">
        <v>3909</v>
      </c>
      <c r="V45" s="58" t="str">
        <f>Table5[[#This Row],[Date Distributed]]</f>
        <v/>
      </c>
      <c r="W45" s="3" t="str">
        <f>_xlfn.XLOOKUP(Table5[[#This Row],[Serial '#]],Table10[Serial '#],Table10[Charity Association],"",,)</f>
        <v/>
      </c>
      <c r="Z45" s="3" t="s">
        <v>23</v>
      </c>
    </row>
    <row r="46" spans="1:26" hidden="1" x14ac:dyDescent="0.35">
      <c r="A46" s="3">
        <v>44</v>
      </c>
      <c r="B46" s="78">
        <v>44938</v>
      </c>
      <c r="C46" s="73" t="str">
        <f>_xlfn.XLOOKUP(Table5[[#This Row],[Serial '#]],Table10[Serial '#],Table10[Date],"",,)</f>
        <v/>
      </c>
      <c r="D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6" s="73" t="str">
        <f>IF(Table5[[#This Row],[Date Distributed]]="","In Stock","Distributed")</f>
        <v>In Stock</v>
      </c>
      <c r="F46" s="79" t="s">
        <v>660</v>
      </c>
      <c r="G46" s="75" t="s">
        <v>761</v>
      </c>
      <c r="H46" s="80" t="s">
        <v>665</v>
      </c>
      <c r="I46" s="80" t="s">
        <v>666</v>
      </c>
      <c r="J46" s="81" t="s">
        <v>831</v>
      </c>
      <c r="K46" s="80" t="s">
        <v>385</v>
      </c>
      <c r="L46" s="3" t="str">
        <f>_xlfn.XLOOKUP(Table5[[#This Row],[Item '#]],Ticket_Forms[Form Number],Ticket_Forms[Game Name],"",,)</f>
        <v>Criss Cross</v>
      </c>
      <c r="M46" s="15">
        <v>173</v>
      </c>
      <c r="N46" s="3">
        <f>LOOKUP(Table5[[#This Row],[Item '#]],Ticket_Forms[Form Number],Ticket_Forms[Ticket Count])</f>
        <v>5520</v>
      </c>
      <c r="O46" s="16">
        <f>LOOKUP(Table5[[#This Row],[Item '#]],Ticket_Forms[Form Number],Ticket_Forms[Ticket Value])</f>
        <v>1</v>
      </c>
      <c r="P46" s="16">
        <f>LOOKUP(Table5[[#This Row],[Item '#]],Ticket_Forms[Form Number],Ticket_Forms[Revenue])</f>
        <v>5520</v>
      </c>
      <c r="Q46" s="16">
        <f>LOOKUP(Table5[[#This Row],[Item '#]],Ticket_Forms[Form Number],Ticket_Forms[Ideal Profit])</f>
        <v>960</v>
      </c>
      <c r="R46" s="16">
        <f>LOOKUP(Table5[[#This Row],[Item '#]],Ticket_Forms[Form Number],Ticket_Forms[Prizes])</f>
        <v>4560</v>
      </c>
      <c r="S46" s="16">
        <f>LOOKUP(Table5[[#This Row],[Item '#]],Ticket_Forms[Form Number],Ticket_Forms[Location Rent])</f>
        <v>331</v>
      </c>
      <c r="T46" s="16">
        <f>LOOKUP(Table5[[#This Row],[Item '#]],Ticket_Forms[Form Number],Ticket_Forms[Last Sale])</f>
        <v>200</v>
      </c>
      <c r="U46" s="16" t="s">
        <v>3909</v>
      </c>
      <c r="V46" s="58" t="str">
        <f>Table5[[#This Row],[Date Distributed]]</f>
        <v/>
      </c>
      <c r="W46" s="3" t="str">
        <f>_xlfn.XLOOKUP(Table5[[#This Row],[Serial '#]],Table10[Serial '#],Table10[Charity Association],"",,)</f>
        <v/>
      </c>
      <c r="Z46" s="3" t="s">
        <v>23</v>
      </c>
    </row>
    <row r="47" spans="1:26" hidden="1" x14ac:dyDescent="0.35">
      <c r="A47" s="3">
        <v>45</v>
      </c>
      <c r="B47" s="78">
        <v>44938</v>
      </c>
      <c r="C47" s="73" t="str">
        <f>_xlfn.XLOOKUP(Table5[[#This Row],[Serial '#]],Table10[Serial '#],Table10[Date],"",,)</f>
        <v/>
      </c>
      <c r="D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7" s="73" t="str">
        <f>IF(Table5[[#This Row],[Date Distributed]]="","In Stock","Distributed")</f>
        <v>In Stock</v>
      </c>
      <c r="F47" s="79" t="s">
        <v>660</v>
      </c>
      <c r="G47" s="75" t="s">
        <v>761</v>
      </c>
      <c r="H47" s="80" t="s">
        <v>665</v>
      </c>
      <c r="I47" s="80" t="s">
        <v>666</v>
      </c>
      <c r="J47" s="81" t="s">
        <v>832</v>
      </c>
      <c r="K47" s="80" t="s">
        <v>385</v>
      </c>
      <c r="L47" s="3" t="str">
        <f>_xlfn.XLOOKUP(Table5[[#This Row],[Item '#]],Ticket_Forms[Form Number],Ticket_Forms[Game Name],"",,)</f>
        <v>Criss Cross</v>
      </c>
      <c r="M47" s="15">
        <v>173</v>
      </c>
      <c r="N47" s="3">
        <f>LOOKUP(Table5[[#This Row],[Item '#]],Ticket_Forms[Form Number],Ticket_Forms[Ticket Count])</f>
        <v>5520</v>
      </c>
      <c r="O47" s="16">
        <f>LOOKUP(Table5[[#This Row],[Item '#]],Ticket_Forms[Form Number],Ticket_Forms[Ticket Value])</f>
        <v>1</v>
      </c>
      <c r="P47" s="16">
        <f>LOOKUP(Table5[[#This Row],[Item '#]],Ticket_Forms[Form Number],Ticket_Forms[Revenue])</f>
        <v>5520</v>
      </c>
      <c r="Q47" s="16">
        <f>LOOKUP(Table5[[#This Row],[Item '#]],Ticket_Forms[Form Number],Ticket_Forms[Ideal Profit])</f>
        <v>960</v>
      </c>
      <c r="R47" s="16">
        <f>LOOKUP(Table5[[#This Row],[Item '#]],Ticket_Forms[Form Number],Ticket_Forms[Prizes])</f>
        <v>4560</v>
      </c>
      <c r="S47" s="16">
        <f>LOOKUP(Table5[[#This Row],[Item '#]],Ticket_Forms[Form Number],Ticket_Forms[Location Rent])</f>
        <v>331</v>
      </c>
      <c r="T47" s="16">
        <f>LOOKUP(Table5[[#This Row],[Item '#]],Ticket_Forms[Form Number],Ticket_Forms[Last Sale])</f>
        <v>200</v>
      </c>
      <c r="U47" s="16" t="s">
        <v>3909</v>
      </c>
      <c r="V47" s="58" t="str">
        <f>Table5[[#This Row],[Date Distributed]]</f>
        <v/>
      </c>
      <c r="W47" s="3" t="str">
        <f>_xlfn.XLOOKUP(Table5[[#This Row],[Serial '#]],Table10[Serial '#],Table10[Charity Association],"",,)</f>
        <v/>
      </c>
      <c r="Z47" s="3" t="s">
        <v>23</v>
      </c>
    </row>
    <row r="48" spans="1:26" hidden="1" x14ac:dyDescent="0.35">
      <c r="A48" s="3">
        <v>46</v>
      </c>
      <c r="B48" s="78">
        <v>44938</v>
      </c>
      <c r="C48" s="73" t="str">
        <f>_xlfn.XLOOKUP(Table5[[#This Row],[Serial '#]],Table10[Serial '#],Table10[Date],"",,)</f>
        <v/>
      </c>
      <c r="D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8" s="73" t="str">
        <f>IF(Table5[[#This Row],[Date Distributed]]="","In Stock","Distributed")</f>
        <v>In Stock</v>
      </c>
      <c r="F48" s="79" t="s">
        <v>660</v>
      </c>
      <c r="G48" s="75" t="s">
        <v>761</v>
      </c>
      <c r="H48" s="80" t="s">
        <v>665</v>
      </c>
      <c r="I48" s="80" t="s">
        <v>666</v>
      </c>
      <c r="J48" s="81" t="s">
        <v>833</v>
      </c>
      <c r="K48" s="80" t="s">
        <v>385</v>
      </c>
      <c r="L48" s="3" t="str">
        <f>_xlfn.XLOOKUP(Table5[[#This Row],[Item '#]],Ticket_Forms[Form Number],Ticket_Forms[Game Name],"",,)</f>
        <v>Criss Cross</v>
      </c>
      <c r="M48" s="15">
        <v>173</v>
      </c>
      <c r="N48" s="3">
        <f>LOOKUP(Table5[[#This Row],[Item '#]],Ticket_Forms[Form Number],Ticket_Forms[Ticket Count])</f>
        <v>5520</v>
      </c>
      <c r="O48" s="16">
        <f>LOOKUP(Table5[[#This Row],[Item '#]],Ticket_Forms[Form Number],Ticket_Forms[Ticket Value])</f>
        <v>1</v>
      </c>
      <c r="P48" s="16">
        <f>LOOKUP(Table5[[#This Row],[Item '#]],Ticket_Forms[Form Number],Ticket_Forms[Revenue])</f>
        <v>5520</v>
      </c>
      <c r="Q48" s="16">
        <f>LOOKUP(Table5[[#This Row],[Item '#]],Ticket_Forms[Form Number],Ticket_Forms[Ideal Profit])</f>
        <v>960</v>
      </c>
      <c r="R48" s="16">
        <f>LOOKUP(Table5[[#This Row],[Item '#]],Ticket_Forms[Form Number],Ticket_Forms[Prizes])</f>
        <v>4560</v>
      </c>
      <c r="S48" s="16">
        <f>LOOKUP(Table5[[#This Row],[Item '#]],Ticket_Forms[Form Number],Ticket_Forms[Location Rent])</f>
        <v>331</v>
      </c>
      <c r="T48" s="16">
        <f>LOOKUP(Table5[[#This Row],[Item '#]],Ticket_Forms[Form Number],Ticket_Forms[Last Sale])</f>
        <v>200</v>
      </c>
      <c r="U48" s="16" t="s">
        <v>3909</v>
      </c>
      <c r="V48" s="58" t="str">
        <f>Table5[[#This Row],[Date Distributed]]</f>
        <v/>
      </c>
      <c r="W48" s="3" t="str">
        <f>_xlfn.XLOOKUP(Table5[[#This Row],[Serial '#]],Table10[Serial '#],Table10[Charity Association],"",,)</f>
        <v/>
      </c>
      <c r="Z48" s="3" t="s">
        <v>23</v>
      </c>
    </row>
    <row r="49" spans="1:26" hidden="1" x14ac:dyDescent="0.35">
      <c r="A49" s="3">
        <v>47</v>
      </c>
      <c r="B49" s="78">
        <v>44938</v>
      </c>
      <c r="C49" s="73" t="str">
        <f>_xlfn.XLOOKUP(Table5[[#This Row],[Serial '#]],Table10[Serial '#],Table10[Date],"",,)</f>
        <v/>
      </c>
      <c r="D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9" s="73" t="str">
        <f>IF(Table5[[#This Row],[Date Distributed]]="","In Stock","Distributed")</f>
        <v>In Stock</v>
      </c>
      <c r="F49" s="79" t="s">
        <v>660</v>
      </c>
      <c r="G49" s="75" t="s">
        <v>761</v>
      </c>
      <c r="H49" s="80" t="s">
        <v>665</v>
      </c>
      <c r="I49" s="80" t="s">
        <v>666</v>
      </c>
      <c r="J49" s="81" t="s">
        <v>834</v>
      </c>
      <c r="K49" s="80" t="s">
        <v>385</v>
      </c>
      <c r="L49" s="3" t="str">
        <f>_xlfn.XLOOKUP(Table5[[#This Row],[Item '#]],Ticket_Forms[Form Number],Ticket_Forms[Game Name],"",,)</f>
        <v>Criss Cross</v>
      </c>
      <c r="M49" s="15">
        <v>173</v>
      </c>
      <c r="N49" s="3">
        <f>LOOKUP(Table5[[#This Row],[Item '#]],Ticket_Forms[Form Number],Ticket_Forms[Ticket Count])</f>
        <v>5520</v>
      </c>
      <c r="O49" s="16">
        <f>LOOKUP(Table5[[#This Row],[Item '#]],Ticket_Forms[Form Number],Ticket_Forms[Ticket Value])</f>
        <v>1</v>
      </c>
      <c r="P49" s="16">
        <f>LOOKUP(Table5[[#This Row],[Item '#]],Ticket_Forms[Form Number],Ticket_Forms[Revenue])</f>
        <v>5520</v>
      </c>
      <c r="Q49" s="16">
        <f>LOOKUP(Table5[[#This Row],[Item '#]],Ticket_Forms[Form Number],Ticket_Forms[Ideal Profit])</f>
        <v>960</v>
      </c>
      <c r="R49" s="16">
        <f>LOOKUP(Table5[[#This Row],[Item '#]],Ticket_Forms[Form Number],Ticket_Forms[Prizes])</f>
        <v>4560</v>
      </c>
      <c r="S49" s="16">
        <f>LOOKUP(Table5[[#This Row],[Item '#]],Ticket_Forms[Form Number],Ticket_Forms[Location Rent])</f>
        <v>331</v>
      </c>
      <c r="T49" s="16">
        <f>LOOKUP(Table5[[#This Row],[Item '#]],Ticket_Forms[Form Number],Ticket_Forms[Last Sale])</f>
        <v>200</v>
      </c>
      <c r="U49" s="16" t="s">
        <v>3909</v>
      </c>
      <c r="V49" s="58" t="str">
        <f>Table5[[#This Row],[Date Distributed]]</f>
        <v/>
      </c>
      <c r="W49" s="3" t="str">
        <f>_xlfn.XLOOKUP(Table5[[#This Row],[Serial '#]],Table10[Serial '#],Table10[Charity Association],"",,)</f>
        <v/>
      </c>
      <c r="Z49" s="3" t="s">
        <v>23</v>
      </c>
    </row>
    <row r="50" spans="1:26" hidden="1" x14ac:dyDescent="0.35">
      <c r="A50" s="3">
        <v>48</v>
      </c>
      <c r="B50" s="78">
        <v>44938</v>
      </c>
      <c r="C50" s="73" t="str">
        <f>_xlfn.XLOOKUP(Table5[[#This Row],[Serial '#]],Table10[Serial '#],Table10[Date],"",,)</f>
        <v/>
      </c>
      <c r="D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0" s="73" t="str">
        <f>IF(Table5[[#This Row],[Date Distributed]]="","In Stock","Distributed")</f>
        <v>In Stock</v>
      </c>
      <c r="F50" s="79" t="s">
        <v>660</v>
      </c>
      <c r="G50" s="75" t="s">
        <v>761</v>
      </c>
      <c r="H50" s="80" t="s">
        <v>665</v>
      </c>
      <c r="I50" s="80" t="s">
        <v>666</v>
      </c>
      <c r="J50" s="81" t="s">
        <v>835</v>
      </c>
      <c r="K50" s="80" t="s">
        <v>382</v>
      </c>
      <c r="L50" s="3" t="str">
        <f>_xlfn.XLOOKUP(Table5[[#This Row],[Item '#]],Ticket_Forms[Form Number],Ticket_Forms[Game Name],"",,)</f>
        <v>Bar Hopping</v>
      </c>
      <c r="M50" s="15">
        <v>212</v>
      </c>
      <c r="N50" s="3">
        <f>LOOKUP(Table5[[#This Row],[Item '#]],Ticket_Forms[Form Number],Ticket_Forms[Ticket Count])</f>
        <v>6320</v>
      </c>
      <c r="O50" s="16">
        <f>LOOKUP(Table5[[#This Row],[Item '#]],Ticket_Forms[Form Number],Ticket_Forms[Ticket Value])</f>
        <v>1</v>
      </c>
      <c r="P50" s="16">
        <f>LOOKUP(Table5[[#This Row],[Item '#]],Ticket_Forms[Form Number],Ticket_Forms[Revenue])</f>
        <v>6320</v>
      </c>
      <c r="Q50" s="16">
        <f>LOOKUP(Table5[[#This Row],[Item '#]],Ticket_Forms[Form Number],Ticket_Forms[Ideal Profit])</f>
        <v>1575</v>
      </c>
      <c r="R50" s="16">
        <f>LOOKUP(Table5[[#This Row],[Item '#]],Ticket_Forms[Form Number],Ticket_Forms[Prizes])</f>
        <v>4745</v>
      </c>
      <c r="S50" s="16">
        <f>LOOKUP(Table5[[#This Row],[Item '#]],Ticket_Forms[Form Number],Ticket_Forms[Location Rent])</f>
        <v>379</v>
      </c>
      <c r="T50" s="16">
        <f>LOOKUP(Table5[[#This Row],[Item '#]],Ticket_Forms[Form Number],Ticket_Forms[Last Sale])</f>
        <v>599</v>
      </c>
      <c r="U50" s="16" t="s">
        <v>3909</v>
      </c>
      <c r="V50" s="58" t="str">
        <f>Table5[[#This Row],[Date Distributed]]</f>
        <v/>
      </c>
      <c r="W50" s="3" t="str">
        <f>_xlfn.XLOOKUP(Table5[[#This Row],[Serial '#]],Table10[Serial '#],Table10[Charity Association],"",,)</f>
        <v/>
      </c>
      <c r="Z50" s="3" t="s">
        <v>23</v>
      </c>
    </row>
    <row r="51" spans="1:26" hidden="1" x14ac:dyDescent="0.35">
      <c r="A51" s="3">
        <v>49</v>
      </c>
      <c r="B51" s="78">
        <v>44938</v>
      </c>
      <c r="C51" s="73" t="str">
        <f>_xlfn.XLOOKUP(Table5[[#This Row],[Serial '#]],Table10[Serial '#],Table10[Date],"",,)</f>
        <v/>
      </c>
      <c r="D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1" s="73" t="str">
        <f>IF(Table5[[#This Row],[Date Distributed]]="","In Stock","Distributed")</f>
        <v>In Stock</v>
      </c>
      <c r="F51" s="79" t="s">
        <v>660</v>
      </c>
      <c r="G51" s="75" t="s">
        <v>761</v>
      </c>
      <c r="H51" s="80" t="s">
        <v>665</v>
      </c>
      <c r="I51" s="80" t="s">
        <v>666</v>
      </c>
      <c r="J51" s="81" t="s">
        <v>836</v>
      </c>
      <c r="K51" s="80" t="s">
        <v>385</v>
      </c>
      <c r="L51" s="3" t="str">
        <f>_xlfn.XLOOKUP(Table5[[#This Row],[Item '#]],Ticket_Forms[Form Number],Ticket_Forms[Game Name],"",,)</f>
        <v>Criss Cross</v>
      </c>
      <c r="M51" s="15">
        <v>173</v>
      </c>
      <c r="N51" s="3">
        <f>LOOKUP(Table5[[#This Row],[Item '#]],Ticket_Forms[Form Number],Ticket_Forms[Ticket Count])</f>
        <v>5520</v>
      </c>
      <c r="O51" s="16">
        <f>LOOKUP(Table5[[#This Row],[Item '#]],Ticket_Forms[Form Number],Ticket_Forms[Ticket Value])</f>
        <v>1</v>
      </c>
      <c r="P51" s="16">
        <f>LOOKUP(Table5[[#This Row],[Item '#]],Ticket_Forms[Form Number],Ticket_Forms[Revenue])</f>
        <v>5520</v>
      </c>
      <c r="Q51" s="16">
        <f>LOOKUP(Table5[[#This Row],[Item '#]],Ticket_Forms[Form Number],Ticket_Forms[Ideal Profit])</f>
        <v>960</v>
      </c>
      <c r="R51" s="16">
        <f>LOOKUP(Table5[[#This Row],[Item '#]],Ticket_Forms[Form Number],Ticket_Forms[Prizes])</f>
        <v>4560</v>
      </c>
      <c r="S51" s="16">
        <f>LOOKUP(Table5[[#This Row],[Item '#]],Ticket_Forms[Form Number],Ticket_Forms[Location Rent])</f>
        <v>331</v>
      </c>
      <c r="T51" s="16">
        <f>LOOKUP(Table5[[#This Row],[Item '#]],Ticket_Forms[Form Number],Ticket_Forms[Last Sale])</f>
        <v>200</v>
      </c>
      <c r="U51" s="16" t="s">
        <v>3909</v>
      </c>
      <c r="V51" s="58" t="str">
        <f>Table5[[#This Row],[Date Distributed]]</f>
        <v/>
      </c>
      <c r="W51" s="3" t="str">
        <f>_xlfn.XLOOKUP(Table5[[#This Row],[Serial '#]],Table10[Serial '#],Table10[Charity Association],"",,)</f>
        <v/>
      </c>
      <c r="Z51" s="3" t="s">
        <v>23</v>
      </c>
    </row>
    <row r="52" spans="1:26" hidden="1" x14ac:dyDescent="0.35">
      <c r="A52" s="3">
        <v>50</v>
      </c>
      <c r="B52" s="78">
        <v>44938</v>
      </c>
      <c r="C52" s="73" t="str">
        <f>_xlfn.XLOOKUP(Table5[[#This Row],[Serial '#]],Table10[Serial '#],Table10[Date],"",,)</f>
        <v/>
      </c>
      <c r="D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2" s="73" t="str">
        <f>IF(Table5[[#This Row],[Date Distributed]]="","In Stock","Distributed")</f>
        <v>In Stock</v>
      </c>
      <c r="F52" s="79" t="s">
        <v>660</v>
      </c>
      <c r="G52" s="75" t="s">
        <v>761</v>
      </c>
      <c r="H52" s="80" t="s">
        <v>665</v>
      </c>
      <c r="I52" s="80" t="s">
        <v>666</v>
      </c>
      <c r="J52" s="81" t="s">
        <v>837</v>
      </c>
      <c r="K52" s="80" t="s">
        <v>385</v>
      </c>
      <c r="L52" s="3" t="str">
        <f>_xlfn.XLOOKUP(Table5[[#This Row],[Item '#]],Ticket_Forms[Form Number],Ticket_Forms[Game Name],"",,)</f>
        <v>Criss Cross</v>
      </c>
      <c r="M52" s="15">
        <v>173</v>
      </c>
      <c r="N52" s="3">
        <f>LOOKUP(Table5[[#This Row],[Item '#]],Ticket_Forms[Form Number],Ticket_Forms[Ticket Count])</f>
        <v>5520</v>
      </c>
      <c r="O52" s="16">
        <f>LOOKUP(Table5[[#This Row],[Item '#]],Ticket_Forms[Form Number],Ticket_Forms[Ticket Value])</f>
        <v>1</v>
      </c>
      <c r="P52" s="16">
        <f>LOOKUP(Table5[[#This Row],[Item '#]],Ticket_Forms[Form Number],Ticket_Forms[Revenue])</f>
        <v>5520</v>
      </c>
      <c r="Q52" s="16">
        <f>LOOKUP(Table5[[#This Row],[Item '#]],Ticket_Forms[Form Number],Ticket_Forms[Ideal Profit])</f>
        <v>960</v>
      </c>
      <c r="R52" s="16">
        <f>LOOKUP(Table5[[#This Row],[Item '#]],Ticket_Forms[Form Number],Ticket_Forms[Prizes])</f>
        <v>4560</v>
      </c>
      <c r="S52" s="16">
        <f>LOOKUP(Table5[[#This Row],[Item '#]],Ticket_Forms[Form Number],Ticket_Forms[Location Rent])</f>
        <v>331</v>
      </c>
      <c r="T52" s="16">
        <f>LOOKUP(Table5[[#This Row],[Item '#]],Ticket_Forms[Form Number],Ticket_Forms[Last Sale])</f>
        <v>200</v>
      </c>
      <c r="U52" s="16" t="s">
        <v>3909</v>
      </c>
      <c r="V52" s="58" t="str">
        <f>Table5[[#This Row],[Date Distributed]]</f>
        <v/>
      </c>
      <c r="W52" s="3" t="str">
        <f>_xlfn.XLOOKUP(Table5[[#This Row],[Serial '#]],Table10[Serial '#],Table10[Charity Association],"",,)</f>
        <v/>
      </c>
      <c r="Z52" s="3" t="s">
        <v>23</v>
      </c>
    </row>
    <row r="53" spans="1:26" hidden="1" x14ac:dyDescent="0.35">
      <c r="A53" s="3">
        <v>51</v>
      </c>
      <c r="B53" s="78">
        <v>44938</v>
      </c>
      <c r="C53" s="73" t="str">
        <f>_xlfn.XLOOKUP(Table5[[#This Row],[Serial '#]],Table10[Serial '#],Table10[Date],"",,)</f>
        <v/>
      </c>
      <c r="D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3" s="73" t="str">
        <f>IF(Table5[[#This Row],[Date Distributed]]="","In Stock","Distributed")</f>
        <v>In Stock</v>
      </c>
      <c r="F53" s="79" t="s">
        <v>660</v>
      </c>
      <c r="G53" s="75" t="s">
        <v>761</v>
      </c>
      <c r="H53" s="80" t="s">
        <v>665</v>
      </c>
      <c r="I53" s="80" t="s">
        <v>666</v>
      </c>
      <c r="J53" s="81" t="s">
        <v>838</v>
      </c>
      <c r="K53" s="80" t="s">
        <v>385</v>
      </c>
      <c r="L53" s="3" t="str">
        <f>_xlfn.XLOOKUP(Table5[[#This Row],[Item '#]],Ticket_Forms[Form Number],Ticket_Forms[Game Name],"",,)</f>
        <v>Criss Cross</v>
      </c>
      <c r="M53" s="15">
        <v>173</v>
      </c>
      <c r="N53" s="3">
        <f>LOOKUP(Table5[[#This Row],[Item '#]],Ticket_Forms[Form Number],Ticket_Forms[Ticket Count])</f>
        <v>5520</v>
      </c>
      <c r="O53" s="16">
        <f>LOOKUP(Table5[[#This Row],[Item '#]],Ticket_Forms[Form Number],Ticket_Forms[Ticket Value])</f>
        <v>1</v>
      </c>
      <c r="P53" s="16">
        <f>LOOKUP(Table5[[#This Row],[Item '#]],Ticket_Forms[Form Number],Ticket_Forms[Revenue])</f>
        <v>5520</v>
      </c>
      <c r="Q53" s="16">
        <f>LOOKUP(Table5[[#This Row],[Item '#]],Ticket_Forms[Form Number],Ticket_Forms[Ideal Profit])</f>
        <v>960</v>
      </c>
      <c r="R53" s="16">
        <f>LOOKUP(Table5[[#This Row],[Item '#]],Ticket_Forms[Form Number],Ticket_Forms[Prizes])</f>
        <v>4560</v>
      </c>
      <c r="S53" s="16">
        <f>LOOKUP(Table5[[#This Row],[Item '#]],Ticket_Forms[Form Number],Ticket_Forms[Location Rent])</f>
        <v>331</v>
      </c>
      <c r="T53" s="16">
        <f>LOOKUP(Table5[[#This Row],[Item '#]],Ticket_Forms[Form Number],Ticket_Forms[Last Sale])</f>
        <v>200</v>
      </c>
      <c r="U53" s="16" t="s">
        <v>3909</v>
      </c>
      <c r="V53" s="58" t="str">
        <f>Table5[[#This Row],[Date Distributed]]</f>
        <v/>
      </c>
      <c r="W53" s="3" t="str">
        <f>_xlfn.XLOOKUP(Table5[[#This Row],[Serial '#]],Table10[Serial '#],Table10[Charity Association],"",,)</f>
        <v/>
      </c>
      <c r="Z53" s="3" t="s">
        <v>23</v>
      </c>
    </row>
    <row r="54" spans="1:26" hidden="1" x14ac:dyDescent="0.35">
      <c r="A54" s="3">
        <v>52</v>
      </c>
      <c r="B54" s="78">
        <v>44938</v>
      </c>
      <c r="C54" s="73" t="str">
        <f>_xlfn.XLOOKUP(Table5[[#This Row],[Serial '#]],Table10[Serial '#],Table10[Date],"",,)</f>
        <v/>
      </c>
      <c r="D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4" s="73" t="str">
        <f>IF(Table5[[#This Row],[Date Distributed]]="","In Stock","Distributed")</f>
        <v>In Stock</v>
      </c>
      <c r="F54" s="79" t="s">
        <v>660</v>
      </c>
      <c r="G54" s="75" t="s">
        <v>761</v>
      </c>
      <c r="H54" s="80" t="s">
        <v>665</v>
      </c>
      <c r="I54" s="80" t="s">
        <v>666</v>
      </c>
      <c r="J54" s="81" t="s">
        <v>839</v>
      </c>
      <c r="K54" s="80" t="s">
        <v>385</v>
      </c>
      <c r="L54" s="3" t="str">
        <f>_xlfn.XLOOKUP(Table5[[#This Row],[Item '#]],Ticket_Forms[Form Number],Ticket_Forms[Game Name],"",,)</f>
        <v>Criss Cross</v>
      </c>
      <c r="M54" s="15">
        <v>173</v>
      </c>
      <c r="N54" s="3">
        <f>LOOKUP(Table5[[#This Row],[Item '#]],Ticket_Forms[Form Number],Ticket_Forms[Ticket Count])</f>
        <v>5520</v>
      </c>
      <c r="O54" s="16">
        <f>LOOKUP(Table5[[#This Row],[Item '#]],Ticket_Forms[Form Number],Ticket_Forms[Ticket Value])</f>
        <v>1</v>
      </c>
      <c r="P54" s="16">
        <f>LOOKUP(Table5[[#This Row],[Item '#]],Ticket_Forms[Form Number],Ticket_Forms[Revenue])</f>
        <v>5520</v>
      </c>
      <c r="Q54" s="16">
        <f>LOOKUP(Table5[[#This Row],[Item '#]],Ticket_Forms[Form Number],Ticket_Forms[Ideal Profit])</f>
        <v>960</v>
      </c>
      <c r="R54" s="16">
        <f>LOOKUP(Table5[[#This Row],[Item '#]],Ticket_Forms[Form Number],Ticket_Forms[Prizes])</f>
        <v>4560</v>
      </c>
      <c r="S54" s="16">
        <f>LOOKUP(Table5[[#This Row],[Item '#]],Ticket_Forms[Form Number],Ticket_Forms[Location Rent])</f>
        <v>331</v>
      </c>
      <c r="T54" s="16">
        <f>LOOKUP(Table5[[#This Row],[Item '#]],Ticket_Forms[Form Number],Ticket_Forms[Last Sale])</f>
        <v>200</v>
      </c>
      <c r="U54" s="16" t="s">
        <v>3909</v>
      </c>
      <c r="V54" s="58" t="str">
        <f>Table5[[#This Row],[Date Distributed]]</f>
        <v/>
      </c>
      <c r="W54" s="3" t="str">
        <f>_xlfn.XLOOKUP(Table5[[#This Row],[Serial '#]],Table10[Serial '#],Table10[Charity Association],"",,)</f>
        <v/>
      </c>
      <c r="Z54" s="3" t="s">
        <v>23</v>
      </c>
    </row>
    <row r="55" spans="1:26" hidden="1" x14ac:dyDescent="0.35">
      <c r="A55" s="3">
        <v>53</v>
      </c>
      <c r="B55" s="78">
        <v>44938</v>
      </c>
      <c r="C55" s="73" t="str">
        <f>_xlfn.XLOOKUP(Table5[[#This Row],[Serial '#]],Table10[Serial '#],Table10[Date],"",,)</f>
        <v/>
      </c>
      <c r="D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5" s="73" t="str">
        <f>IF(Table5[[#This Row],[Date Distributed]]="","In Stock","Distributed")</f>
        <v>In Stock</v>
      </c>
      <c r="F55" s="79" t="s">
        <v>660</v>
      </c>
      <c r="G55" s="75" t="s">
        <v>761</v>
      </c>
      <c r="H55" s="80" t="s">
        <v>665</v>
      </c>
      <c r="I55" s="80" t="s">
        <v>666</v>
      </c>
      <c r="J55" s="81" t="s">
        <v>840</v>
      </c>
      <c r="K55" s="80" t="s">
        <v>386</v>
      </c>
      <c r="L55" s="3" t="str">
        <f>_xlfn.XLOOKUP(Table5[[#This Row],[Item '#]],Ticket_Forms[Form Number],Ticket_Forms[Game Name],"",,)</f>
        <v>Twist Of Lemon</v>
      </c>
      <c r="M55" s="15">
        <v>212</v>
      </c>
      <c r="N55" s="3">
        <f>LOOKUP(Table5[[#This Row],[Item '#]],Ticket_Forms[Form Number],Ticket_Forms[Ticket Count])</f>
        <v>6320</v>
      </c>
      <c r="O55" s="16">
        <f>LOOKUP(Table5[[#This Row],[Item '#]],Ticket_Forms[Form Number],Ticket_Forms[Ticket Value])</f>
        <v>1</v>
      </c>
      <c r="P55" s="16">
        <f>LOOKUP(Table5[[#This Row],[Item '#]],Ticket_Forms[Form Number],Ticket_Forms[Revenue])</f>
        <v>6320</v>
      </c>
      <c r="Q55" s="16">
        <f>LOOKUP(Table5[[#This Row],[Item '#]],Ticket_Forms[Form Number],Ticket_Forms[Ideal Profit])</f>
        <v>1575</v>
      </c>
      <c r="R55" s="16">
        <f>LOOKUP(Table5[[#This Row],[Item '#]],Ticket_Forms[Form Number],Ticket_Forms[Prizes])</f>
        <v>4745</v>
      </c>
      <c r="S55" s="16">
        <f>LOOKUP(Table5[[#This Row],[Item '#]],Ticket_Forms[Form Number],Ticket_Forms[Location Rent])</f>
        <v>379</v>
      </c>
      <c r="T55" s="16">
        <f>LOOKUP(Table5[[#This Row],[Item '#]],Ticket_Forms[Form Number],Ticket_Forms[Last Sale])</f>
        <v>599</v>
      </c>
      <c r="U55" s="16" t="s">
        <v>3909</v>
      </c>
      <c r="V55" s="58" t="str">
        <f>Table5[[#This Row],[Date Distributed]]</f>
        <v/>
      </c>
      <c r="W55" s="3" t="str">
        <f>_xlfn.XLOOKUP(Table5[[#This Row],[Serial '#]],Table10[Serial '#],Table10[Charity Association],"",,)</f>
        <v/>
      </c>
      <c r="Z55" s="3" t="s">
        <v>23</v>
      </c>
    </row>
    <row r="56" spans="1:26" hidden="1" x14ac:dyDescent="0.35">
      <c r="A56" s="3">
        <v>54</v>
      </c>
      <c r="B56" s="78">
        <v>44938</v>
      </c>
      <c r="C56" s="73" t="str">
        <f>_xlfn.XLOOKUP(Table5[[#This Row],[Serial '#]],Table10[Serial '#],Table10[Date],"",,)</f>
        <v/>
      </c>
      <c r="D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6" s="73" t="str">
        <f>IF(Table5[[#This Row],[Date Distributed]]="","In Stock","Distributed")</f>
        <v>In Stock</v>
      </c>
      <c r="F56" s="79" t="s">
        <v>660</v>
      </c>
      <c r="G56" s="75" t="s">
        <v>761</v>
      </c>
      <c r="H56" s="80" t="s">
        <v>665</v>
      </c>
      <c r="I56" s="80" t="s">
        <v>666</v>
      </c>
      <c r="J56" s="81" t="s">
        <v>841</v>
      </c>
      <c r="K56" s="80" t="s">
        <v>387</v>
      </c>
      <c r="L56" s="3" t="str">
        <f>_xlfn.XLOOKUP(Table5[[#This Row],[Item '#]],Ticket_Forms[Form Number],Ticket_Forms[Game Name],"",,)</f>
        <v>Big 5</v>
      </c>
      <c r="M56" s="15">
        <v>329</v>
      </c>
      <c r="N56" s="3">
        <f>LOOKUP(Table5[[#This Row],[Item '#]],Ticket_Forms[Form Number],Ticket_Forms[Ticket Count])</f>
        <v>9959</v>
      </c>
      <c r="O56" s="16">
        <f>LOOKUP(Table5[[#This Row],[Item '#]],Ticket_Forms[Form Number],Ticket_Forms[Ticket Value])</f>
        <v>1</v>
      </c>
      <c r="P56" s="16">
        <f>LOOKUP(Table5[[#This Row],[Item '#]],Ticket_Forms[Form Number],Ticket_Forms[Revenue])</f>
        <v>9959</v>
      </c>
      <c r="Q56" s="16">
        <f>LOOKUP(Table5[[#This Row],[Item '#]],Ticket_Forms[Form Number],Ticket_Forms[Ideal Profit])</f>
        <v>2119</v>
      </c>
      <c r="R56" s="16">
        <f>LOOKUP(Table5[[#This Row],[Item '#]],Ticket_Forms[Form Number],Ticket_Forms[Prizes])</f>
        <v>7840</v>
      </c>
      <c r="S56" s="16">
        <f>LOOKUP(Table5[[#This Row],[Item '#]],Ticket_Forms[Form Number],Ticket_Forms[Location Rent])</f>
        <v>597</v>
      </c>
      <c r="T56" s="16">
        <f>LOOKUP(Table5[[#This Row],[Item '#]],Ticket_Forms[Form Number],Ticket_Forms[Last Sale])</f>
        <v>0</v>
      </c>
      <c r="U56" s="16" t="s">
        <v>3909</v>
      </c>
      <c r="V56" s="58" t="str">
        <f>Table5[[#This Row],[Date Distributed]]</f>
        <v/>
      </c>
      <c r="W56" s="3" t="str">
        <f>_xlfn.XLOOKUP(Table5[[#This Row],[Serial '#]],Table10[Serial '#],Table10[Charity Association],"",,)</f>
        <v/>
      </c>
      <c r="Z56" s="3" t="s">
        <v>23</v>
      </c>
    </row>
    <row r="57" spans="1:26" hidden="1" x14ac:dyDescent="0.35">
      <c r="A57" s="3">
        <v>55</v>
      </c>
      <c r="B57" s="78">
        <v>44938</v>
      </c>
      <c r="C57" s="73" t="str">
        <f>_xlfn.XLOOKUP(Table5[[#This Row],[Serial '#]],Table10[Serial '#],Table10[Date],"",,)</f>
        <v/>
      </c>
      <c r="D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7" s="73" t="str">
        <f>IF(Table5[[#This Row],[Date Distributed]]="","In Stock","Distributed")</f>
        <v>In Stock</v>
      </c>
      <c r="F57" s="79" t="s">
        <v>660</v>
      </c>
      <c r="G57" s="75" t="s">
        <v>761</v>
      </c>
      <c r="H57" s="80" t="s">
        <v>665</v>
      </c>
      <c r="I57" s="80" t="s">
        <v>666</v>
      </c>
      <c r="J57" s="81" t="s">
        <v>842</v>
      </c>
      <c r="K57" s="80" t="s">
        <v>385</v>
      </c>
      <c r="L57" s="3" t="str">
        <f>_xlfn.XLOOKUP(Table5[[#This Row],[Item '#]],Ticket_Forms[Form Number],Ticket_Forms[Game Name],"",,)</f>
        <v>Criss Cross</v>
      </c>
      <c r="M57" s="15">
        <v>173</v>
      </c>
      <c r="N57" s="3">
        <f>LOOKUP(Table5[[#This Row],[Item '#]],Ticket_Forms[Form Number],Ticket_Forms[Ticket Count])</f>
        <v>5520</v>
      </c>
      <c r="O57" s="16">
        <f>LOOKUP(Table5[[#This Row],[Item '#]],Ticket_Forms[Form Number],Ticket_Forms[Ticket Value])</f>
        <v>1</v>
      </c>
      <c r="P57" s="16">
        <f>LOOKUP(Table5[[#This Row],[Item '#]],Ticket_Forms[Form Number],Ticket_Forms[Revenue])</f>
        <v>5520</v>
      </c>
      <c r="Q57" s="16">
        <f>LOOKUP(Table5[[#This Row],[Item '#]],Ticket_Forms[Form Number],Ticket_Forms[Ideal Profit])</f>
        <v>960</v>
      </c>
      <c r="R57" s="16">
        <f>LOOKUP(Table5[[#This Row],[Item '#]],Ticket_Forms[Form Number],Ticket_Forms[Prizes])</f>
        <v>4560</v>
      </c>
      <c r="S57" s="16">
        <f>LOOKUP(Table5[[#This Row],[Item '#]],Ticket_Forms[Form Number],Ticket_Forms[Location Rent])</f>
        <v>331</v>
      </c>
      <c r="T57" s="16">
        <f>LOOKUP(Table5[[#This Row],[Item '#]],Ticket_Forms[Form Number],Ticket_Forms[Last Sale])</f>
        <v>200</v>
      </c>
      <c r="U57" s="16" t="s">
        <v>3909</v>
      </c>
      <c r="V57" s="58" t="str">
        <f>Table5[[#This Row],[Date Distributed]]</f>
        <v/>
      </c>
      <c r="W57" s="3" t="str">
        <f>_xlfn.XLOOKUP(Table5[[#This Row],[Serial '#]],Table10[Serial '#],Table10[Charity Association],"",,)</f>
        <v/>
      </c>
      <c r="Z57" s="3" t="s">
        <v>23</v>
      </c>
    </row>
    <row r="58" spans="1:26" hidden="1" x14ac:dyDescent="0.35">
      <c r="A58" s="3">
        <v>56</v>
      </c>
      <c r="B58" s="78">
        <v>44938</v>
      </c>
      <c r="C58" s="73" t="str">
        <f>_xlfn.XLOOKUP(Table5[[#This Row],[Serial '#]],Table10[Serial '#],Table10[Date],"",,)</f>
        <v/>
      </c>
      <c r="D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8" s="73" t="str">
        <f>IF(Table5[[#This Row],[Date Distributed]]="","In Stock","Distributed")</f>
        <v>In Stock</v>
      </c>
      <c r="F58" s="79" t="s">
        <v>660</v>
      </c>
      <c r="G58" s="75" t="s">
        <v>761</v>
      </c>
      <c r="H58" s="80" t="s">
        <v>665</v>
      </c>
      <c r="I58" s="80" t="s">
        <v>666</v>
      </c>
      <c r="J58" s="81" t="s">
        <v>843</v>
      </c>
      <c r="K58" s="80" t="s">
        <v>385</v>
      </c>
      <c r="L58" s="3" t="str">
        <f>_xlfn.XLOOKUP(Table5[[#This Row],[Item '#]],Ticket_Forms[Form Number],Ticket_Forms[Game Name],"",,)</f>
        <v>Criss Cross</v>
      </c>
      <c r="M58" s="15">
        <v>173</v>
      </c>
      <c r="N58" s="3">
        <f>LOOKUP(Table5[[#This Row],[Item '#]],Ticket_Forms[Form Number],Ticket_Forms[Ticket Count])</f>
        <v>5520</v>
      </c>
      <c r="O58" s="16">
        <f>LOOKUP(Table5[[#This Row],[Item '#]],Ticket_Forms[Form Number],Ticket_Forms[Ticket Value])</f>
        <v>1</v>
      </c>
      <c r="P58" s="16">
        <f>LOOKUP(Table5[[#This Row],[Item '#]],Ticket_Forms[Form Number],Ticket_Forms[Revenue])</f>
        <v>5520</v>
      </c>
      <c r="Q58" s="16">
        <f>LOOKUP(Table5[[#This Row],[Item '#]],Ticket_Forms[Form Number],Ticket_Forms[Ideal Profit])</f>
        <v>960</v>
      </c>
      <c r="R58" s="16">
        <f>LOOKUP(Table5[[#This Row],[Item '#]],Ticket_Forms[Form Number],Ticket_Forms[Prizes])</f>
        <v>4560</v>
      </c>
      <c r="S58" s="16">
        <f>LOOKUP(Table5[[#This Row],[Item '#]],Ticket_Forms[Form Number],Ticket_Forms[Location Rent])</f>
        <v>331</v>
      </c>
      <c r="T58" s="16">
        <f>LOOKUP(Table5[[#This Row],[Item '#]],Ticket_Forms[Form Number],Ticket_Forms[Last Sale])</f>
        <v>200</v>
      </c>
      <c r="U58" s="16" t="s">
        <v>3909</v>
      </c>
      <c r="V58" s="58" t="str">
        <f>Table5[[#This Row],[Date Distributed]]</f>
        <v/>
      </c>
      <c r="W58" s="3" t="str">
        <f>_xlfn.XLOOKUP(Table5[[#This Row],[Serial '#]],Table10[Serial '#],Table10[Charity Association],"",,)</f>
        <v/>
      </c>
      <c r="Z58" s="3" t="s">
        <v>23</v>
      </c>
    </row>
    <row r="59" spans="1:26" hidden="1" x14ac:dyDescent="0.35">
      <c r="A59" s="3">
        <v>57</v>
      </c>
      <c r="B59" s="78">
        <v>44938</v>
      </c>
      <c r="C59" s="73" t="str">
        <f>_xlfn.XLOOKUP(Table5[[#This Row],[Serial '#]],Table10[Serial '#],Table10[Date],"",,)</f>
        <v/>
      </c>
      <c r="D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9" s="73" t="str">
        <f>IF(Table5[[#This Row],[Date Distributed]]="","In Stock","Distributed")</f>
        <v>In Stock</v>
      </c>
      <c r="F59" s="79" t="s">
        <v>660</v>
      </c>
      <c r="G59" s="75" t="s">
        <v>761</v>
      </c>
      <c r="H59" s="80" t="s">
        <v>665</v>
      </c>
      <c r="I59" s="80" t="s">
        <v>666</v>
      </c>
      <c r="J59" s="81" t="s">
        <v>844</v>
      </c>
      <c r="K59" s="80" t="s">
        <v>385</v>
      </c>
      <c r="L59" s="3" t="str">
        <f>_xlfn.XLOOKUP(Table5[[#This Row],[Item '#]],Ticket_Forms[Form Number],Ticket_Forms[Game Name],"",,)</f>
        <v>Criss Cross</v>
      </c>
      <c r="M59" s="15">
        <v>173</v>
      </c>
      <c r="N59" s="3">
        <f>LOOKUP(Table5[[#This Row],[Item '#]],Ticket_Forms[Form Number],Ticket_Forms[Ticket Count])</f>
        <v>5520</v>
      </c>
      <c r="O59" s="16">
        <f>LOOKUP(Table5[[#This Row],[Item '#]],Ticket_Forms[Form Number],Ticket_Forms[Ticket Value])</f>
        <v>1</v>
      </c>
      <c r="P59" s="16">
        <f>LOOKUP(Table5[[#This Row],[Item '#]],Ticket_Forms[Form Number],Ticket_Forms[Revenue])</f>
        <v>5520</v>
      </c>
      <c r="Q59" s="16">
        <f>LOOKUP(Table5[[#This Row],[Item '#]],Ticket_Forms[Form Number],Ticket_Forms[Ideal Profit])</f>
        <v>960</v>
      </c>
      <c r="R59" s="16">
        <f>LOOKUP(Table5[[#This Row],[Item '#]],Ticket_Forms[Form Number],Ticket_Forms[Prizes])</f>
        <v>4560</v>
      </c>
      <c r="S59" s="16">
        <f>LOOKUP(Table5[[#This Row],[Item '#]],Ticket_Forms[Form Number],Ticket_Forms[Location Rent])</f>
        <v>331</v>
      </c>
      <c r="T59" s="16">
        <f>LOOKUP(Table5[[#This Row],[Item '#]],Ticket_Forms[Form Number],Ticket_Forms[Last Sale])</f>
        <v>200</v>
      </c>
      <c r="U59" s="16" t="s">
        <v>3909</v>
      </c>
      <c r="V59" s="58" t="str">
        <f>Table5[[#This Row],[Date Distributed]]</f>
        <v/>
      </c>
      <c r="W59" s="3" t="str">
        <f>_xlfn.XLOOKUP(Table5[[#This Row],[Serial '#]],Table10[Serial '#],Table10[Charity Association],"",,)</f>
        <v/>
      </c>
      <c r="Z59" s="3" t="s">
        <v>23</v>
      </c>
    </row>
    <row r="60" spans="1:26" hidden="1" x14ac:dyDescent="0.35">
      <c r="A60" s="3">
        <v>58</v>
      </c>
      <c r="B60" s="78">
        <v>44938</v>
      </c>
      <c r="C60" s="73" t="str">
        <f>_xlfn.XLOOKUP(Table5[[#This Row],[Serial '#]],Table10[Serial '#],Table10[Date],"",,)</f>
        <v/>
      </c>
      <c r="D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0" s="73" t="str">
        <f>IF(Table5[[#This Row],[Date Distributed]]="","In Stock","Distributed")</f>
        <v>In Stock</v>
      </c>
      <c r="F60" s="79" t="s">
        <v>660</v>
      </c>
      <c r="G60" s="75" t="s">
        <v>761</v>
      </c>
      <c r="H60" s="80" t="s">
        <v>665</v>
      </c>
      <c r="I60" s="80" t="s">
        <v>666</v>
      </c>
      <c r="J60" s="81" t="s">
        <v>845</v>
      </c>
      <c r="K60" s="80" t="s">
        <v>385</v>
      </c>
      <c r="L60" s="3" t="str">
        <f>_xlfn.XLOOKUP(Table5[[#This Row],[Item '#]],Ticket_Forms[Form Number],Ticket_Forms[Game Name],"",,)</f>
        <v>Criss Cross</v>
      </c>
      <c r="M60" s="15">
        <v>173</v>
      </c>
      <c r="N60" s="3">
        <f>LOOKUP(Table5[[#This Row],[Item '#]],Ticket_Forms[Form Number],Ticket_Forms[Ticket Count])</f>
        <v>5520</v>
      </c>
      <c r="O60" s="16">
        <f>LOOKUP(Table5[[#This Row],[Item '#]],Ticket_Forms[Form Number],Ticket_Forms[Ticket Value])</f>
        <v>1</v>
      </c>
      <c r="P60" s="16">
        <f>LOOKUP(Table5[[#This Row],[Item '#]],Ticket_Forms[Form Number],Ticket_Forms[Revenue])</f>
        <v>5520</v>
      </c>
      <c r="Q60" s="16">
        <f>LOOKUP(Table5[[#This Row],[Item '#]],Ticket_Forms[Form Number],Ticket_Forms[Ideal Profit])</f>
        <v>960</v>
      </c>
      <c r="R60" s="16">
        <f>LOOKUP(Table5[[#This Row],[Item '#]],Ticket_Forms[Form Number],Ticket_Forms[Prizes])</f>
        <v>4560</v>
      </c>
      <c r="S60" s="16">
        <f>LOOKUP(Table5[[#This Row],[Item '#]],Ticket_Forms[Form Number],Ticket_Forms[Location Rent])</f>
        <v>331</v>
      </c>
      <c r="T60" s="16">
        <f>LOOKUP(Table5[[#This Row],[Item '#]],Ticket_Forms[Form Number],Ticket_Forms[Last Sale])</f>
        <v>200</v>
      </c>
      <c r="U60" s="16" t="s">
        <v>3909</v>
      </c>
      <c r="V60" s="58" t="str">
        <f>Table5[[#This Row],[Date Distributed]]</f>
        <v/>
      </c>
      <c r="W60" s="3" t="str">
        <f>_xlfn.XLOOKUP(Table5[[#This Row],[Serial '#]],Table10[Serial '#],Table10[Charity Association],"",,)</f>
        <v/>
      </c>
      <c r="Z60" s="3" t="s">
        <v>23</v>
      </c>
    </row>
    <row r="61" spans="1:26" hidden="1" x14ac:dyDescent="0.35">
      <c r="A61" s="3">
        <v>59</v>
      </c>
      <c r="B61" s="78">
        <v>44938</v>
      </c>
      <c r="C61" s="73" t="str">
        <f>_xlfn.XLOOKUP(Table5[[#This Row],[Serial '#]],Table10[Serial '#],Table10[Date],"",,)</f>
        <v/>
      </c>
      <c r="D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1" s="73" t="str">
        <f>IF(Table5[[#This Row],[Date Distributed]]="","In Stock","Distributed")</f>
        <v>In Stock</v>
      </c>
      <c r="F61" s="79" t="s">
        <v>660</v>
      </c>
      <c r="G61" s="75" t="s">
        <v>761</v>
      </c>
      <c r="H61" s="80" t="s">
        <v>665</v>
      </c>
      <c r="I61" s="80" t="s">
        <v>666</v>
      </c>
      <c r="J61" s="81" t="s">
        <v>846</v>
      </c>
      <c r="K61" s="80" t="s">
        <v>385</v>
      </c>
      <c r="L61" s="3" t="str">
        <f>_xlfn.XLOOKUP(Table5[[#This Row],[Item '#]],Ticket_Forms[Form Number],Ticket_Forms[Game Name],"",,)</f>
        <v>Criss Cross</v>
      </c>
      <c r="M61" s="15">
        <v>173</v>
      </c>
      <c r="N61" s="3">
        <f>LOOKUP(Table5[[#This Row],[Item '#]],Ticket_Forms[Form Number],Ticket_Forms[Ticket Count])</f>
        <v>5520</v>
      </c>
      <c r="O61" s="16">
        <f>LOOKUP(Table5[[#This Row],[Item '#]],Ticket_Forms[Form Number],Ticket_Forms[Ticket Value])</f>
        <v>1</v>
      </c>
      <c r="P61" s="16">
        <f>LOOKUP(Table5[[#This Row],[Item '#]],Ticket_Forms[Form Number],Ticket_Forms[Revenue])</f>
        <v>5520</v>
      </c>
      <c r="Q61" s="16">
        <f>LOOKUP(Table5[[#This Row],[Item '#]],Ticket_Forms[Form Number],Ticket_Forms[Ideal Profit])</f>
        <v>960</v>
      </c>
      <c r="R61" s="16">
        <f>LOOKUP(Table5[[#This Row],[Item '#]],Ticket_Forms[Form Number],Ticket_Forms[Prizes])</f>
        <v>4560</v>
      </c>
      <c r="S61" s="16">
        <f>LOOKUP(Table5[[#This Row],[Item '#]],Ticket_Forms[Form Number],Ticket_Forms[Location Rent])</f>
        <v>331</v>
      </c>
      <c r="T61" s="16">
        <f>LOOKUP(Table5[[#This Row],[Item '#]],Ticket_Forms[Form Number],Ticket_Forms[Last Sale])</f>
        <v>200</v>
      </c>
      <c r="U61" s="16" t="s">
        <v>3909</v>
      </c>
      <c r="V61" s="58" t="str">
        <f>Table5[[#This Row],[Date Distributed]]</f>
        <v/>
      </c>
      <c r="W61" s="3" t="str">
        <f>_xlfn.XLOOKUP(Table5[[#This Row],[Serial '#]],Table10[Serial '#],Table10[Charity Association],"",,)</f>
        <v/>
      </c>
      <c r="Z61" s="3" t="s">
        <v>23</v>
      </c>
    </row>
    <row r="62" spans="1:26" hidden="1" x14ac:dyDescent="0.35">
      <c r="A62" s="3">
        <v>60</v>
      </c>
      <c r="B62" s="78">
        <v>44938</v>
      </c>
      <c r="C62" s="73" t="str">
        <f>_xlfn.XLOOKUP(Table5[[#This Row],[Serial '#]],Table10[Serial '#],Table10[Date],"",,)</f>
        <v/>
      </c>
      <c r="D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2" s="73" t="str">
        <f>IF(Table5[[#This Row],[Date Distributed]]="","In Stock","Distributed")</f>
        <v>In Stock</v>
      </c>
      <c r="F62" s="79" t="s">
        <v>660</v>
      </c>
      <c r="G62" s="75" t="s">
        <v>761</v>
      </c>
      <c r="H62" s="80" t="s">
        <v>665</v>
      </c>
      <c r="I62" s="80" t="s">
        <v>666</v>
      </c>
      <c r="J62" s="81" t="s">
        <v>847</v>
      </c>
      <c r="K62" s="80" t="s">
        <v>385</v>
      </c>
      <c r="L62" s="3" t="str">
        <f>_xlfn.XLOOKUP(Table5[[#This Row],[Item '#]],Ticket_Forms[Form Number],Ticket_Forms[Game Name],"",,)</f>
        <v>Criss Cross</v>
      </c>
      <c r="M62" s="15">
        <v>173</v>
      </c>
      <c r="N62" s="3">
        <f>LOOKUP(Table5[[#This Row],[Item '#]],Ticket_Forms[Form Number],Ticket_Forms[Ticket Count])</f>
        <v>5520</v>
      </c>
      <c r="O62" s="16">
        <f>LOOKUP(Table5[[#This Row],[Item '#]],Ticket_Forms[Form Number],Ticket_Forms[Ticket Value])</f>
        <v>1</v>
      </c>
      <c r="P62" s="16">
        <f>LOOKUP(Table5[[#This Row],[Item '#]],Ticket_Forms[Form Number],Ticket_Forms[Revenue])</f>
        <v>5520</v>
      </c>
      <c r="Q62" s="16">
        <f>LOOKUP(Table5[[#This Row],[Item '#]],Ticket_Forms[Form Number],Ticket_Forms[Ideal Profit])</f>
        <v>960</v>
      </c>
      <c r="R62" s="16">
        <f>LOOKUP(Table5[[#This Row],[Item '#]],Ticket_Forms[Form Number],Ticket_Forms[Prizes])</f>
        <v>4560</v>
      </c>
      <c r="S62" s="16">
        <f>LOOKUP(Table5[[#This Row],[Item '#]],Ticket_Forms[Form Number],Ticket_Forms[Location Rent])</f>
        <v>331</v>
      </c>
      <c r="T62" s="16">
        <f>LOOKUP(Table5[[#This Row],[Item '#]],Ticket_Forms[Form Number],Ticket_Forms[Last Sale])</f>
        <v>200</v>
      </c>
      <c r="U62" s="16" t="s">
        <v>3909</v>
      </c>
      <c r="V62" s="58" t="str">
        <f>Table5[[#This Row],[Date Distributed]]</f>
        <v/>
      </c>
      <c r="W62" s="3" t="str">
        <f>_xlfn.XLOOKUP(Table5[[#This Row],[Serial '#]],Table10[Serial '#],Table10[Charity Association],"",,)</f>
        <v/>
      </c>
      <c r="Z62" s="3" t="s">
        <v>23</v>
      </c>
    </row>
    <row r="63" spans="1:26" hidden="1" x14ac:dyDescent="0.35">
      <c r="A63" s="3">
        <v>61</v>
      </c>
      <c r="B63" s="78">
        <v>44938</v>
      </c>
      <c r="C63" s="73" t="str">
        <f>_xlfn.XLOOKUP(Table5[[#This Row],[Serial '#]],Table10[Serial '#],Table10[Date],"",,)</f>
        <v/>
      </c>
      <c r="D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3" s="73" t="str">
        <f>IF(Table5[[#This Row],[Date Distributed]]="","In Stock","Distributed")</f>
        <v>In Stock</v>
      </c>
      <c r="F63" s="79" t="s">
        <v>660</v>
      </c>
      <c r="G63" s="75" t="s">
        <v>761</v>
      </c>
      <c r="H63" s="80" t="s">
        <v>665</v>
      </c>
      <c r="I63" s="80" t="s">
        <v>666</v>
      </c>
      <c r="J63" s="81" t="s">
        <v>848</v>
      </c>
      <c r="K63" s="80" t="s">
        <v>388</v>
      </c>
      <c r="L63" s="3" t="str">
        <f>_xlfn.XLOOKUP(Table5[[#This Row],[Item '#]],Ticket_Forms[Form Number],Ticket_Forms[Game Name],"",,)</f>
        <v>Rotten to the Core</v>
      </c>
      <c r="M63" s="15">
        <v>212</v>
      </c>
      <c r="N63" s="3">
        <f>LOOKUP(Table5[[#This Row],[Item '#]],Ticket_Forms[Form Number],Ticket_Forms[Ticket Count])</f>
        <v>6320</v>
      </c>
      <c r="O63" s="16">
        <f>LOOKUP(Table5[[#This Row],[Item '#]],Ticket_Forms[Form Number],Ticket_Forms[Ticket Value])</f>
        <v>1</v>
      </c>
      <c r="P63" s="16">
        <f>LOOKUP(Table5[[#This Row],[Item '#]],Ticket_Forms[Form Number],Ticket_Forms[Revenue])</f>
        <v>6320</v>
      </c>
      <c r="Q63" s="16">
        <f>LOOKUP(Table5[[#This Row],[Item '#]],Ticket_Forms[Form Number],Ticket_Forms[Ideal Profit])</f>
        <v>1575</v>
      </c>
      <c r="R63" s="16">
        <f>LOOKUP(Table5[[#This Row],[Item '#]],Ticket_Forms[Form Number],Ticket_Forms[Prizes])</f>
        <v>4745</v>
      </c>
      <c r="S63" s="16">
        <f>LOOKUP(Table5[[#This Row],[Item '#]],Ticket_Forms[Form Number],Ticket_Forms[Location Rent])</f>
        <v>379</v>
      </c>
      <c r="T63" s="16">
        <f>LOOKUP(Table5[[#This Row],[Item '#]],Ticket_Forms[Form Number],Ticket_Forms[Last Sale])</f>
        <v>599</v>
      </c>
      <c r="U63" s="16" t="s">
        <v>3909</v>
      </c>
      <c r="V63" s="58" t="str">
        <f>Table5[[#This Row],[Date Distributed]]</f>
        <v/>
      </c>
      <c r="W63" s="3" t="str">
        <f>_xlfn.XLOOKUP(Table5[[#This Row],[Serial '#]],Table10[Serial '#],Table10[Charity Association],"",,)</f>
        <v/>
      </c>
      <c r="Z63" s="3" t="s">
        <v>23</v>
      </c>
    </row>
    <row r="64" spans="1:26" hidden="1" x14ac:dyDescent="0.35">
      <c r="A64" s="3">
        <v>62</v>
      </c>
      <c r="B64" s="78">
        <v>44938</v>
      </c>
      <c r="C64" s="73" t="str">
        <f>_xlfn.XLOOKUP(Table5[[#This Row],[Serial '#]],Table10[Serial '#],Table10[Date],"",,)</f>
        <v/>
      </c>
      <c r="D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4" s="73" t="str">
        <f>IF(Table5[[#This Row],[Date Distributed]]="","In Stock","Distributed")</f>
        <v>In Stock</v>
      </c>
      <c r="F64" s="79" t="s">
        <v>660</v>
      </c>
      <c r="G64" s="75" t="s">
        <v>761</v>
      </c>
      <c r="H64" s="80" t="s">
        <v>665</v>
      </c>
      <c r="I64" s="80" t="s">
        <v>666</v>
      </c>
      <c r="J64" s="81" t="s">
        <v>849</v>
      </c>
      <c r="K64" s="80" t="s">
        <v>382</v>
      </c>
      <c r="L64" s="3" t="str">
        <f>_xlfn.XLOOKUP(Table5[[#This Row],[Item '#]],Ticket_Forms[Form Number],Ticket_Forms[Game Name],"",,)</f>
        <v>Bar Hopping</v>
      </c>
      <c r="M64" s="15">
        <v>212</v>
      </c>
      <c r="N64" s="3">
        <f>LOOKUP(Table5[[#This Row],[Item '#]],Ticket_Forms[Form Number],Ticket_Forms[Ticket Count])</f>
        <v>6320</v>
      </c>
      <c r="O64" s="16">
        <f>LOOKUP(Table5[[#This Row],[Item '#]],Ticket_Forms[Form Number],Ticket_Forms[Ticket Value])</f>
        <v>1</v>
      </c>
      <c r="P64" s="16">
        <f>LOOKUP(Table5[[#This Row],[Item '#]],Ticket_Forms[Form Number],Ticket_Forms[Revenue])</f>
        <v>6320</v>
      </c>
      <c r="Q64" s="16">
        <f>LOOKUP(Table5[[#This Row],[Item '#]],Ticket_Forms[Form Number],Ticket_Forms[Ideal Profit])</f>
        <v>1575</v>
      </c>
      <c r="R64" s="16">
        <f>LOOKUP(Table5[[#This Row],[Item '#]],Ticket_Forms[Form Number],Ticket_Forms[Prizes])</f>
        <v>4745</v>
      </c>
      <c r="S64" s="16">
        <f>LOOKUP(Table5[[#This Row],[Item '#]],Ticket_Forms[Form Number],Ticket_Forms[Location Rent])</f>
        <v>379</v>
      </c>
      <c r="T64" s="16">
        <f>LOOKUP(Table5[[#This Row],[Item '#]],Ticket_Forms[Form Number],Ticket_Forms[Last Sale])</f>
        <v>599</v>
      </c>
      <c r="U64" s="16" t="s">
        <v>3909</v>
      </c>
      <c r="V64" s="58" t="str">
        <f>Table5[[#This Row],[Date Distributed]]</f>
        <v/>
      </c>
      <c r="W64" s="3" t="str">
        <f>_xlfn.XLOOKUP(Table5[[#This Row],[Serial '#]],Table10[Serial '#],Table10[Charity Association],"",,)</f>
        <v/>
      </c>
      <c r="Z64" s="3" t="s">
        <v>23</v>
      </c>
    </row>
    <row r="65" spans="1:26" hidden="1" x14ac:dyDescent="0.35">
      <c r="A65" s="3">
        <v>63</v>
      </c>
      <c r="B65" s="78">
        <v>44938</v>
      </c>
      <c r="C65" s="73" t="str">
        <f>_xlfn.XLOOKUP(Table5[[#This Row],[Serial '#]],Table10[Serial '#],Table10[Date],"",,)</f>
        <v/>
      </c>
      <c r="D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5" s="73" t="str">
        <f>IF(Table5[[#This Row],[Date Distributed]]="","In Stock","Distributed")</f>
        <v>In Stock</v>
      </c>
      <c r="F65" s="79" t="s">
        <v>660</v>
      </c>
      <c r="G65" s="75" t="s">
        <v>761</v>
      </c>
      <c r="H65" s="80" t="s">
        <v>665</v>
      </c>
      <c r="I65" s="80" t="s">
        <v>666</v>
      </c>
      <c r="J65" s="81" t="s">
        <v>850</v>
      </c>
      <c r="K65" s="80" t="s">
        <v>387</v>
      </c>
      <c r="L65" s="3" t="str">
        <f>_xlfn.XLOOKUP(Table5[[#This Row],[Item '#]],Ticket_Forms[Form Number],Ticket_Forms[Game Name],"",,)</f>
        <v>Big 5</v>
      </c>
      <c r="M65" s="15">
        <v>329</v>
      </c>
      <c r="N65" s="3">
        <f>LOOKUP(Table5[[#This Row],[Item '#]],Ticket_Forms[Form Number],Ticket_Forms[Ticket Count])</f>
        <v>9959</v>
      </c>
      <c r="O65" s="16">
        <f>LOOKUP(Table5[[#This Row],[Item '#]],Ticket_Forms[Form Number],Ticket_Forms[Ticket Value])</f>
        <v>1</v>
      </c>
      <c r="P65" s="16">
        <f>LOOKUP(Table5[[#This Row],[Item '#]],Ticket_Forms[Form Number],Ticket_Forms[Revenue])</f>
        <v>9959</v>
      </c>
      <c r="Q65" s="16">
        <f>LOOKUP(Table5[[#This Row],[Item '#]],Ticket_Forms[Form Number],Ticket_Forms[Ideal Profit])</f>
        <v>2119</v>
      </c>
      <c r="R65" s="16">
        <f>LOOKUP(Table5[[#This Row],[Item '#]],Ticket_Forms[Form Number],Ticket_Forms[Prizes])</f>
        <v>7840</v>
      </c>
      <c r="S65" s="16">
        <f>LOOKUP(Table5[[#This Row],[Item '#]],Ticket_Forms[Form Number],Ticket_Forms[Location Rent])</f>
        <v>597</v>
      </c>
      <c r="T65" s="16">
        <f>LOOKUP(Table5[[#This Row],[Item '#]],Ticket_Forms[Form Number],Ticket_Forms[Last Sale])</f>
        <v>0</v>
      </c>
      <c r="U65" s="16" t="s">
        <v>3909</v>
      </c>
      <c r="V65" s="58" t="str">
        <f>Table5[[#This Row],[Date Distributed]]</f>
        <v/>
      </c>
      <c r="W65" s="3" t="str">
        <f>_xlfn.XLOOKUP(Table5[[#This Row],[Serial '#]],Table10[Serial '#],Table10[Charity Association],"",,)</f>
        <v/>
      </c>
      <c r="Z65" s="3" t="s">
        <v>23</v>
      </c>
    </row>
    <row r="66" spans="1:26" hidden="1" x14ac:dyDescent="0.35">
      <c r="A66" s="3">
        <v>64</v>
      </c>
      <c r="B66" s="78">
        <v>44938</v>
      </c>
      <c r="C66" s="73" t="str">
        <f>_xlfn.XLOOKUP(Table5[[#This Row],[Serial '#]],Table10[Serial '#],Table10[Date],"",,)</f>
        <v/>
      </c>
      <c r="D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6" s="73" t="str">
        <f>IF(Table5[[#This Row],[Date Distributed]]="","In Stock","Distributed")</f>
        <v>In Stock</v>
      </c>
      <c r="F66" s="79" t="s">
        <v>660</v>
      </c>
      <c r="G66" s="75" t="s">
        <v>761</v>
      </c>
      <c r="H66" s="80" t="s">
        <v>665</v>
      </c>
      <c r="I66" s="80" t="s">
        <v>666</v>
      </c>
      <c r="J66" s="81" t="s">
        <v>851</v>
      </c>
      <c r="K66" s="80" t="s">
        <v>385</v>
      </c>
      <c r="L66" s="3" t="str">
        <f>_xlfn.XLOOKUP(Table5[[#This Row],[Item '#]],Ticket_Forms[Form Number],Ticket_Forms[Game Name],"",,)</f>
        <v>Criss Cross</v>
      </c>
      <c r="M66" s="15">
        <v>173</v>
      </c>
      <c r="N66" s="3">
        <f>LOOKUP(Table5[[#This Row],[Item '#]],Ticket_Forms[Form Number],Ticket_Forms[Ticket Count])</f>
        <v>5520</v>
      </c>
      <c r="O66" s="16">
        <f>LOOKUP(Table5[[#This Row],[Item '#]],Ticket_Forms[Form Number],Ticket_Forms[Ticket Value])</f>
        <v>1</v>
      </c>
      <c r="P66" s="16">
        <f>LOOKUP(Table5[[#This Row],[Item '#]],Ticket_Forms[Form Number],Ticket_Forms[Revenue])</f>
        <v>5520</v>
      </c>
      <c r="Q66" s="16">
        <f>LOOKUP(Table5[[#This Row],[Item '#]],Ticket_Forms[Form Number],Ticket_Forms[Ideal Profit])</f>
        <v>960</v>
      </c>
      <c r="R66" s="16">
        <f>LOOKUP(Table5[[#This Row],[Item '#]],Ticket_Forms[Form Number],Ticket_Forms[Prizes])</f>
        <v>4560</v>
      </c>
      <c r="S66" s="16">
        <f>LOOKUP(Table5[[#This Row],[Item '#]],Ticket_Forms[Form Number],Ticket_Forms[Location Rent])</f>
        <v>331</v>
      </c>
      <c r="T66" s="16">
        <f>LOOKUP(Table5[[#This Row],[Item '#]],Ticket_Forms[Form Number],Ticket_Forms[Last Sale])</f>
        <v>200</v>
      </c>
      <c r="U66" s="16" t="s">
        <v>3909</v>
      </c>
      <c r="V66" s="58" t="str">
        <f>Table5[[#This Row],[Date Distributed]]</f>
        <v/>
      </c>
      <c r="W66" s="3" t="str">
        <f>_xlfn.XLOOKUP(Table5[[#This Row],[Serial '#]],Table10[Serial '#],Table10[Charity Association],"",,)</f>
        <v/>
      </c>
      <c r="Z66" s="3" t="s">
        <v>23</v>
      </c>
    </row>
    <row r="67" spans="1:26" hidden="1" x14ac:dyDescent="0.35">
      <c r="A67" s="3">
        <v>65</v>
      </c>
      <c r="B67" s="78">
        <v>44938</v>
      </c>
      <c r="C67" s="73" t="str">
        <f>_xlfn.XLOOKUP(Table5[[#This Row],[Serial '#]],Table10[Serial '#],Table10[Date],"",,)</f>
        <v/>
      </c>
      <c r="D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7" s="73" t="str">
        <f>IF(Table5[[#This Row],[Date Distributed]]="","In Stock","Distributed")</f>
        <v>In Stock</v>
      </c>
      <c r="F67" s="79" t="s">
        <v>660</v>
      </c>
      <c r="G67" s="75" t="s">
        <v>761</v>
      </c>
      <c r="H67" s="80" t="s">
        <v>665</v>
      </c>
      <c r="I67" s="80" t="s">
        <v>666</v>
      </c>
      <c r="J67" s="81" t="s">
        <v>852</v>
      </c>
      <c r="K67" s="80" t="s">
        <v>385</v>
      </c>
      <c r="L67" s="3" t="str">
        <f>_xlfn.XLOOKUP(Table5[[#This Row],[Item '#]],Ticket_Forms[Form Number],Ticket_Forms[Game Name],"",,)</f>
        <v>Criss Cross</v>
      </c>
      <c r="M67" s="15">
        <v>173</v>
      </c>
      <c r="N67" s="3">
        <f>LOOKUP(Table5[[#This Row],[Item '#]],Ticket_Forms[Form Number],Ticket_Forms[Ticket Count])</f>
        <v>5520</v>
      </c>
      <c r="O67" s="16">
        <f>LOOKUP(Table5[[#This Row],[Item '#]],Ticket_Forms[Form Number],Ticket_Forms[Ticket Value])</f>
        <v>1</v>
      </c>
      <c r="P67" s="16">
        <f>LOOKUP(Table5[[#This Row],[Item '#]],Ticket_Forms[Form Number],Ticket_Forms[Revenue])</f>
        <v>5520</v>
      </c>
      <c r="Q67" s="16">
        <f>LOOKUP(Table5[[#This Row],[Item '#]],Ticket_Forms[Form Number],Ticket_Forms[Ideal Profit])</f>
        <v>960</v>
      </c>
      <c r="R67" s="16">
        <f>LOOKUP(Table5[[#This Row],[Item '#]],Ticket_Forms[Form Number],Ticket_Forms[Prizes])</f>
        <v>4560</v>
      </c>
      <c r="S67" s="16">
        <f>LOOKUP(Table5[[#This Row],[Item '#]],Ticket_Forms[Form Number],Ticket_Forms[Location Rent])</f>
        <v>331</v>
      </c>
      <c r="T67" s="16">
        <f>LOOKUP(Table5[[#This Row],[Item '#]],Ticket_Forms[Form Number],Ticket_Forms[Last Sale])</f>
        <v>200</v>
      </c>
      <c r="U67" s="16" t="s">
        <v>3909</v>
      </c>
      <c r="V67" s="58" t="str">
        <f>Table5[[#This Row],[Date Distributed]]</f>
        <v/>
      </c>
      <c r="W67" s="3" t="str">
        <f>_xlfn.XLOOKUP(Table5[[#This Row],[Serial '#]],Table10[Serial '#],Table10[Charity Association],"",,)</f>
        <v/>
      </c>
      <c r="Z67" s="3" t="s">
        <v>23</v>
      </c>
    </row>
    <row r="68" spans="1:26" hidden="1" x14ac:dyDescent="0.35">
      <c r="A68" s="3">
        <v>66</v>
      </c>
      <c r="B68" s="78">
        <v>44938</v>
      </c>
      <c r="C68" s="73" t="str">
        <f>_xlfn.XLOOKUP(Table5[[#This Row],[Serial '#]],Table10[Serial '#],Table10[Date],"",,)</f>
        <v/>
      </c>
      <c r="D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8" s="73" t="str">
        <f>IF(Table5[[#This Row],[Date Distributed]]="","In Stock","Distributed")</f>
        <v>In Stock</v>
      </c>
      <c r="F68" s="79" t="s">
        <v>660</v>
      </c>
      <c r="G68" s="75" t="s">
        <v>761</v>
      </c>
      <c r="H68" s="80" t="s">
        <v>665</v>
      </c>
      <c r="I68" s="80" t="s">
        <v>666</v>
      </c>
      <c r="J68" s="81" t="s">
        <v>853</v>
      </c>
      <c r="K68" s="80" t="s">
        <v>385</v>
      </c>
      <c r="L68" s="3" t="str">
        <f>_xlfn.XLOOKUP(Table5[[#This Row],[Item '#]],Ticket_Forms[Form Number],Ticket_Forms[Game Name],"",,)</f>
        <v>Criss Cross</v>
      </c>
      <c r="M68" s="15">
        <v>173</v>
      </c>
      <c r="N68" s="3">
        <f>LOOKUP(Table5[[#This Row],[Item '#]],Ticket_Forms[Form Number],Ticket_Forms[Ticket Count])</f>
        <v>5520</v>
      </c>
      <c r="O68" s="16">
        <f>LOOKUP(Table5[[#This Row],[Item '#]],Ticket_Forms[Form Number],Ticket_Forms[Ticket Value])</f>
        <v>1</v>
      </c>
      <c r="P68" s="16">
        <f>LOOKUP(Table5[[#This Row],[Item '#]],Ticket_Forms[Form Number],Ticket_Forms[Revenue])</f>
        <v>5520</v>
      </c>
      <c r="Q68" s="16">
        <f>LOOKUP(Table5[[#This Row],[Item '#]],Ticket_Forms[Form Number],Ticket_Forms[Ideal Profit])</f>
        <v>960</v>
      </c>
      <c r="R68" s="16">
        <f>LOOKUP(Table5[[#This Row],[Item '#]],Ticket_Forms[Form Number],Ticket_Forms[Prizes])</f>
        <v>4560</v>
      </c>
      <c r="S68" s="16">
        <f>LOOKUP(Table5[[#This Row],[Item '#]],Ticket_Forms[Form Number],Ticket_Forms[Location Rent])</f>
        <v>331</v>
      </c>
      <c r="T68" s="16">
        <f>LOOKUP(Table5[[#This Row],[Item '#]],Ticket_Forms[Form Number],Ticket_Forms[Last Sale])</f>
        <v>200</v>
      </c>
      <c r="U68" s="16" t="s">
        <v>3909</v>
      </c>
      <c r="V68" s="58" t="str">
        <f>Table5[[#This Row],[Date Distributed]]</f>
        <v/>
      </c>
      <c r="W68" s="3" t="str">
        <f>_xlfn.XLOOKUP(Table5[[#This Row],[Serial '#]],Table10[Serial '#],Table10[Charity Association],"",,)</f>
        <v/>
      </c>
      <c r="Z68" s="3" t="s">
        <v>23</v>
      </c>
    </row>
    <row r="69" spans="1:26" hidden="1" x14ac:dyDescent="0.35">
      <c r="A69" s="3">
        <v>67</v>
      </c>
      <c r="B69" s="78">
        <v>44938</v>
      </c>
      <c r="C69" s="73" t="str">
        <f>_xlfn.XLOOKUP(Table5[[#This Row],[Serial '#]],Table10[Serial '#],Table10[Date],"",,)</f>
        <v/>
      </c>
      <c r="D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9" s="73" t="str">
        <f>IF(Table5[[#This Row],[Date Distributed]]="","In Stock","Distributed")</f>
        <v>In Stock</v>
      </c>
      <c r="F69" s="79" t="s">
        <v>660</v>
      </c>
      <c r="G69" s="75" t="s">
        <v>761</v>
      </c>
      <c r="H69" s="80" t="s">
        <v>665</v>
      </c>
      <c r="I69" s="80" t="s">
        <v>666</v>
      </c>
      <c r="J69" s="81" t="s">
        <v>854</v>
      </c>
      <c r="K69" s="80" t="s">
        <v>388</v>
      </c>
      <c r="L69" s="3" t="str">
        <f>_xlfn.XLOOKUP(Table5[[#This Row],[Item '#]],Ticket_Forms[Form Number],Ticket_Forms[Game Name],"",,)</f>
        <v>Rotten to the Core</v>
      </c>
      <c r="M69" s="15">
        <v>212</v>
      </c>
      <c r="N69" s="3">
        <f>LOOKUP(Table5[[#This Row],[Item '#]],Ticket_Forms[Form Number],Ticket_Forms[Ticket Count])</f>
        <v>6320</v>
      </c>
      <c r="O69" s="16">
        <f>LOOKUP(Table5[[#This Row],[Item '#]],Ticket_Forms[Form Number],Ticket_Forms[Ticket Value])</f>
        <v>1</v>
      </c>
      <c r="P69" s="16">
        <f>LOOKUP(Table5[[#This Row],[Item '#]],Ticket_Forms[Form Number],Ticket_Forms[Revenue])</f>
        <v>6320</v>
      </c>
      <c r="Q69" s="16">
        <f>LOOKUP(Table5[[#This Row],[Item '#]],Ticket_Forms[Form Number],Ticket_Forms[Ideal Profit])</f>
        <v>1575</v>
      </c>
      <c r="R69" s="16">
        <f>LOOKUP(Table5[[#This Row],[Item '#]],Ticket_Forms[Form Number],Ticket_Forms[Prizes])</f>
        <v>4745</v>
      </c>
      <c r="S69" s="16">
        <f>LOOKUP(Table5[[#This Row],[Item '#]],Ticket_Forms[Form Number],Ticket_Forms[Location Rent])</f>
        <v>379</v>
      </c>
      <c r="T69" s="16">
        <f>LOOKUP(Table5[[#This Row],[Item '#]],Ticket_Forms[Form Number],Ticket_Forms[Last Sale])</f>
        <v>599</v>
      </c>
      <c r="U69" s="16" t="s">
        <v>3909</v>
      </c>
      <c r="V69" s="58" t="str">
        <f>Table5[[#This Row],[Date Distributed]]</f>
        <v/>
      </c>
      <c r="W69" s="3" t="str">
        <f>_xlfn.XLOOKUP(Table5[[#This Row],[Serial '#]],Table10[Serial '#],Table10[Charity Association],"",,)</f>
        <v/>
      </c>
      <c r="Z69" s="3" t="s">
        <v>23</v>
      </c>
    </row>
    <row r="70" spans="1:26" hidden="1" x14ac:dyDescent="0.35">
      <c r="A70" s="3">
        <v>68</v>
      </c>
      <c r="B70" s="78">
        <v>44938</v>
      </c>
      <c r="C70" s="73" t="str">
        <f>_xlfn.XLOOKUP(Table5[[#This Row],[Serial '#]],Table10[Serial '#],Table10[Date],"",,)</f>
        <v/>
      </c>
      <c r="D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0" s="73" t="str">
        <f>IF(Table5[[#This Row],[Date Distributed]]="","In Stock","Distributed")</f>
        <v>In Stock</v>
      </c>
      <c r="F70" s="79" t="s">
        <v>660</v>
      </c>
      <c r="G70" s="75" t="s">
        <v>761</v>
      </c>
      <c r="H70" s="80" t="s">
        <v>665</v>
      </c>
      <c r="I70" s="80" t="s">
        <v>666</v>
      </c>
      <c r="J70" s="81" t="s">
        <v>855</v>
      </c>
      <c r="K70" s="80" t="s">
        <v>385</v>
      </c>
      <c r="L70" s="3" t="str">
        <f>_xlfn.XLOOKUP(Table5[[#This Row],[Item '#]],Ticket_Forms[Form Number],Ticket_Forms[Game Name],"",,)</f>
        <v>Criss Cross</v>
      </c>
      <c r="M70" s="15">
        <v>173</v>
      </c>
      <c r="N70" s="3">
        <f>LOOKUP(Table5[[#This Row],[Item '#]],Ticket_Forms[Form Number],Ticket_Forms[Ticket Count])</f>
        <v>5520</v>
      </c>
      <c r="O70" s="16">
        <f>LOOKUP(Table5[[#This Row],[Item '#]],Ticket_Forms[Form Number],Ticket_Forms[Ticket Value])</f>
        <v>1</v>
      </c>
      <c r="P70" s="16">
        <f>LOOKUP(Table5[[#This Row],[Item '#]],Ticket_Forms[Form Number],Ticket_Forms[Revenue])</f>
        <v>5520</v>
      </c>
      <c r="Q70" s="16">
        <f>LOOKUP(Table5[[#This Row],[Item '#]],Ticket_Forms[Form Number],Ticket_Forms[Ideal Profit])</f>
        <v>960</v>
      </c>
      <c r="R70" s="16">
        <f>LOOKUP(Table5[[#This Row],[Item '#]],Ticket_Forms[Form Number],Ticket_Forms[Prizes])</f>
        <v>4560</v>
      </c>
      <c r="S70" s="16">
        <f>LOOKUP(Table5[[#This Row],[Item '#]],Ticket_Forms[Form Number],Ticket_Forms[Location Rent])</f>
        <v>331</v>
      </c>
      <c r="T70" s="16">
        <f>LOOKUP(Table5[[#This Row],[Item '#]],Ticket_Forms[Form Number],Ticket_Forms[Last Sale])</f>
        <v>200</v>
      </c>
      <c r="U70" s="16" t="s">
        <v>3909</v>
      </c>
      <c r="V70" s="58" t="str">
        <f>Table5[[#This Row],[Date Distributed]]</f>
        <v/>
      </c>
      <c r="W70" s="3" t="str">
        <f>_xlfn.XLOOKUP(Table5[[#This Row],[Serial '#]],Table10[Serial '#],Table10[Charity Association],"",,)</f>
        <v/>
      </c>
      <c r="Z70" s="3" t="s">
        <v>23</v>
      </c>
    </row>
    <row r="71" spans="1:26" hidden="1" x14ac:dyDescent="0.35">
      <c r="A71" s="3">
        <v>69</v>
      </c>
      <c r="B71" s="78">
        <v>44938</v>
      </c>
      <c r="C71" s="73" t="str">
        <f>_xlfn.XLOOKUP(Table5[[#This Row],[Serial '#]],Table10[Serial '#],Table10[Date],"",,)</f>
        <v/>
      </c>
      <c r="D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1" s="73" t="str">
        <f>IF(Table5[[#This Row],[Date Distributed]]="","In Stock","Distributed")</f>
        <v>In Stock</v>
      </c>
      <c r="F71" s="79" t="s">
        <v>660</v>
      </c>
      <c r="G71" s="75" t="s">
        <v>761</v>
      </c>
      <c r="H71" s="80" t="s">
        <v>665</v>
      </c>
      <c r="I71" s="80" t="s">
        <v>666</v>
      </c>
      <c r="J71" s="81" t="s">
        <v>856</v>
      </c>
      <c r="K71" s="80" t="s">
        <v>385</v>
      </c>
      <c r="L71" s="3" t="str">
        <f>_xlfn.XLOOKUP(Table5[[#This Row],[Item '#]],Ticket_Forms[Form Number],Ticket_Forms[Game Name],"",,)</f>
        <v>Criss Cross</v>
      </c>
      <c r="M71" s="15">
        <v>173</v>
      </c>
      <c r="N71" s="3">
        <f>LOOKUP(Table5[[#This Row],[Item '#]],Ticket_Forms[Form Number],Ticket_Forms[Ticket Count])</f>
        <v>5520</v>
      </c>
      <c r="O71" s="16">
        <f>LOOKUP(Table5[[#This Row],[Item '#]],Ticket_Forms[Form Number],Ticket_Forms[Ticket Value])</f>
        <v>1</v>
      </c>
      <c r="P71" s="16">
        <f>LOOKUP(Table5[[#This Row],[Item '#]],Ticket_Forms[Form Number],Ticket_Forms[Revenue])</f>
        <v>5520</v>
      </c>
      <c r="Q71" s="16">
        <f>LOOKUP(Table5[[#This Row],[Item '#]],Ticket_Forms[Form Number],Ticket_Forms[Ideal Profit])</f>
        <v>960</v>
      </c>
      <c r="R71" s="16">
        <f>LOOKUP(Table5[[#This Row],[Item '#]],Ticket_Forms[Form Number],Ticket_Forms[Prizes])</f>
        <v>4560</v>
      </c>
      <c r="S71" s="16">
        <f>LOOKUP(Table5[[#This Row],[Item '#]],Ticket_Forms[Form Number],Ticket_Forms[Location Rent])</f>
        <v>331</v>
      </c>
      <c r="T71" s="16">
        <f>LOOKUP(Table5[[#This Row],[Item '#]],Ticket_Forms[Form Number],Ticket_Forms[Last Sale])</f>
        <v>200</v>
      </c>
      <c r="U71" s="16" t="s">
        <v>3909</v>
      </c>
      <c r="V71" s="58" t="str">
        <f>Table5[[#This Row],[Date Distributed]]</f>
        <v/>
      </c>
      <c r="W71" s="3" t="str">
        <f>_xlfn.XLOOKUP(Table5[[#This Row],[Serial '#]],Table10[Serial '#],Table10[Charity Association],"",,)</f>
        <v/>
      </c>
      <c r="Z71" s="3" t="s">
        <v>23</v>
      </c>
    </row>
    <row r="72" spans="1:26" hidden="1" x14ac:dyDescent="0.35">
      <c r="A72" s="3">
        <v>70</v>
      </c>
      <c r="B72" s="78">
        <v>44938</v>
      </c>
      <c r="C72" s="73" t="str">
        <f>_xlfn.XLOOKUP(Table5[[#This Row],[Serial '#]],Table10[Serial '#],Table10[Date],"",,)</f>
        <v/>
      </c>
      <c r="D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2" s="73" t="str">
        <f>IF(Table5[[#This Row],[Date Distributed]]="","In Stock","Distributed")</f>
        <v>In Stock</v>
      </c>
      <c r="F72" s="79" t="s">
        <v>660</v>
      </c>
      <c r="G72" s="75" t="s">
        <v>761</v>
      </c>
      <c r="H72" s="80" t="s">
        <v>665</v>
      </c>
      <c r="I72" s="80" t="s">
        <v>666</v>
      </c>
      <c r="J72" s="81" t="s">
        <v>857</v>
      </c>
      <c r="K72" s="80" t="s">
        <v>383</v>
      </c>
      <c r="L72" s="3" t="str">
        <f>_xlfn.XLOOKUP(Table5[[#This Row],[Item '#]],Ticket_Forms[Form Number],Ticket_Forms[Game Name],"",,)</f>
        <v>All Too Reel</v>
      </c>
      <c r="M72" s="15">
        <v>212</v>
      </c>
      <c r="N72" s="3">
        <f>LOOKUP(Table5[[#This Row],[Item '#]],Ticket_Forms[Form Number],Ticket_Forms[Ticket Count])</f>
        <v>6320</v>
      </c>
      <c r="O72" s="16">
        <f>LOOKUP(Table5[[#This Row],[Item '#]],Ticket_Forms[Form Number],Ticket_Forms[Ticket Value])</f>
        <v>1</v>
      </c>
      <c r="P72" s="16">
        <f>LOOKUP(Table5[[#This Row],[Item '#]],Ticket_Forms[Form Number],Ticket_Forms[Revenue])</f>
        <v>6320</v>
      </c>
      <c r="Q72" s="16">
        <f>LOOKUP(Table5[[#This Row],[Item '#]],Ticket_Forms[Form Number],Ticket_Forms[Ideal Profit])</f>
        <v>1575</v>
      </c>
      <c r="R72" s="16">
        <f>LOOKUP(Table5[[#This Row],[Item '#]],Ticket_Forms[Form Number],Ticket_Forms[Prizes])</f>
        <v>4745</v>
      </c>
      <c r="S72" s="16">
        <f>LOOKUP(Table5[[#This Row],[Item '#]],Ticket_Forms[Form Number],Ticket_Forms[Location Rent])</f>
        <v>379</v>
      </c>
      <c r="T72" s="16">
        <f>LOOKUP(Table5[[#This Row],[Item '#]],Ticket_Forms[Form Number],Ticket_Forms[Last Sale])</f>
        <v>599</v>
      </c>
      <c r="U72" s="16" t="s">
        <v>3909</v>
      </c>
      <c r="V72" s="58" t="str">
        <f>Table5[[#This Row],[Date Distributed]]</f>
        <v/>
      </c>
      <c r="W72" s="3" t="str">
        <f>_xlfn.XLOOKUP(Table5[[#This Row],[Serial '#]],Table10[Serial '#],Table10[Charity Association],"",,)</f>
        <v/>
      </c>
      <c r="Z72" s="3" t="s">
        <v>23</v>
      </c>
    </row>
    <row r="73" spans="1:26" hidden="1" x14ac:dyDescent="0.35">
      <c r="A73" s="3">
        <v>71</v>
      </c>
      <c r="B73" s="78">
        <v>44938</v>
      </c>
      <c r="C73" s="73" t="str">
        <f>_xlfn.XLOOKUP(Table5[[#This Row],[Serial '#]],Table10[Serial '#],Table10[Date],"",,)</f>
        <v/>
      </c>
      <c r="D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3" s="73" t="str">
        <f>IF(Table5[[#This Row],[Date Distributed]]="","In Stock","Distributed")</f>
        <v>In Stock</v>
      </c>
      <c r="F73" s="79" t="s">
        <v>660</v>
      </c>
      <c r="G73" s="75" t="s">
        <v>761</v>
      </c>
      <c r="H73" s="80" t="s">
        <v>665</v>
      </c>
      <c r="I73" s="80" t="s">
        <v>666</v>
      </c>
      <c r="J73" s="81" t="s">
        <v>858</v>
      </c>
      <c r="K73" s="80" t="s">
        <v>382</v>
      </c>
      <c r="L73" s="3" t="str">
        <f>_xlfn.XLOOKUP(Table5[[#This Row],[Item '#]],Ticket_Forms[Form Number],Ticket_Forms[Game Name],"",,)</f>
        <v>Bar Hopping</v>
      </c>
      <c r="M73" s="15">
        <v>212</v>
      </c>
      <c r="N73" s="3">
        <f>LOOKUP(Table5[[#This Row],[Item '#]],Ticket_Forms[Form Number],Ticket_Forms[Ticket Count])</f>
        <v>6320</v>
      </c>
      <c r="O73" s="16">
        <f>LOOKUP(Table5[[#This Row],[Item '#]],Ticket_Forms[Form Number],Ticket_Forms[Ticket Value])</f>
        <v>1</v>
      </c>
      <c r="P73" s="16">
        <f>LOOKUP(Table5[[#This Row],[Item '#]],Ticket_Forms[Form Number],Ticket_Forms[Revenue])</f>
        <v>6320</v>
      </c>
      <c r="Q73" s="16">
        <f>LOOKUP(Table5[[#This Row],[Item '#]],Ticket_Forms[Form Number],Ticket_Forms[Ideal Profit])</f>
        <v>1575</v>
      </c>
      <c r="R73" s="16">
        <f>LOOKUP(Table5[[#This Row],[Item '#]],Ticket_Forms[Form Number],Ticket_Forms[Prizes])</f>
        <v>4745</v>
      </c>
      <c r="S73" s="16">
        <f>LOOKUP(Table5[[#This Row],[Item '#]],Ticket_Forms[Form Number],Ticket_Forms[Location Rent])</f>
        <v>379</v>
      </c>
      <c r="T73" s="16">
        <f>LOOKUP(Table5[[#This Row],[Item '#]],Ticket_Forms[Form Number],Ticket_Forms[Last Sale])</f>
        <v>599</v>
      </c>
      <c r="U73" s="16" t="s">
        <v>3909</v>
      </c>
      <c r="V73" s="58" t="str">
        <f>Table5[[#This Row],[Date Distributed]]</f>
        <v/>
      </c>
      <c r="W73" s="3" t="str">
        <f>_xlfn.XLOOKUP(Table5[[#This Row],[Serial '#]],Table10[Serial '#],Table10[Charity Association],"",,)</f>
        <v/>
      </c>
      <c r="Z73" s="3" t="s">
        <v>23</v>
      </c>
    </row>
    <row r="74" spans="1:26" hidden="1" x14ac:dyDescent="0.35">
      <c r="A74" s="3">
        <v>72</v>
      </c>
      <c r="B74" s="78">
        <v>44938</v>
      </c>
      <c r="C74" s="73" t="str">
        <f>_xlfn.XLOOKUP(Table5[[#This Row],[Serial '#]],Table10[Serial '#],Table10[Date],"",,)</f>
        <v/>
      </c>
      <c r="D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4" s="73" t="str">
        <f>IF(Table5[[#This Row],[Date Distributed]]="","In Stock","Distributed")</f>
        <v>In Stock</v>
      </c>
      <c r="F74" s="79" t="s">
        <v>660</v>
      </c>
      <c r="G74" s="75" t="s">
        <v>761</v>
      </c>
      <c r="H74" s="80" t="s">
        <v>665</v>
      </c>
      <c r="I74" s="80" t="s">
        <v>666</v>
      </c>
      <c r="J74" s="81" t="s">
        <v>859</v>
      </c>
      <c r="K74" s="80" t="s">
        <v>382</v>
      </c>
      <c r="L74" s="3" t="str">
        <f>_xlfn.XLOOKUP(Table5[[#This Row],[Item '#]],Ticket_Forms[Form Number],Ticket_Forms[Game Name],"",,)</f>
        <v>Bar Hopping</v>
      </c>
      <c r="M74" s="15">
        <v>212</v>
      </c>
      <c r="N74" s="3">
        <f>LOOKUP(Table5[[#This Row],[Item '#]],Ticket_Forms[Form Number],Ticket_Forms[Ticket Count])</f>
        <v>6320</v>
      </c>
      <c r="O74" s="16">
        <f>LOOKUP(Table5[[#This Row],[Item '#]],Ticket_Forms[Form Number],Ticket_Forms[Ticket Value])</f>
        <v>1</v>
      </c>
      <c r="P74" s="16">
        <f>LOOKUP(Table5[[#This Row],[Item '#]],Ticket_Forms[Form Number],Ticket_Forms[Revenue])</f>
        <v>6320</v>
      </c>
      <c r="Q74" s="16">
        <f>LOOKUP(Table5[[#This Row],[Item '#]],Ticket_Forms[Form Number],Ticket_Forms[Ideal Profit])</f>
        <v>1575</v>
      </c>
      <c r="R74" s="16">
        <f>LOOKUP(Table5[[#This Row],[Item '#]],Ticket_Forms[Form Number],Ticket_Forms[Prizes])</f>
        <v>4745</v>
      </c>
      <c r="S74" s="16">
        <f>LOOKUP(Table5[[#This Row],[Item '#]],Ticket_Forms[Form Number],Ticket_Forms[Location Rent])</f>
        <v>379</v>
      </c>
      <c r="T74" s="16">
        <f>LOOKUP(Table5[[#This Row],[Item '#]],Ticket_Forms[Form Number],Ticket_Forms[Last Sale])</f>
        <v>599</v>
      </c>
      <c r="U74" s="16" t="s">
        <v>3909</v>
      </c>
      <c r="V74" s="58" t="str">
        <f>Table5[[#This Row],[Date Distributed]]</f>
        <v/>
      </c>
      <c r="W74" s="3" t="str">
        <f>_xlfn.XLOOKUP(Table5[[#This Row],[Serial '#]],Table10[Serial '#],Table10[Charity Association],"",,)</f>
        <v/>
      </c>
      <c r="Z74" s="3" t="s">
        <v>23</v>
      </c>
    </row>
    <row r="75" spans="1:26" hidden="1" x14ac:dyDescent="0.35">
      <c r="A75" s="3">
        <v>73</v>
      </c>
      <c r="B75" s="78">
        <v>44938</v>
      </c>
      <c r="C75" s="73" t="str">
        <f>_xlfn.XLOOKUP(Table5[[#This Row],[Serial '#]],Table10[Serial '#],Table10[Date],"",,)</f>
        <v/>
      </c>
      <c r="D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5" s="73" t="str">
        <f>IF(Table5[[#This Row],[Date Distributed]]="","In Stock","Distributed")</f>
        <v>In Stock</v>
      </c>
      <c r="F75" s="79" t="s">
        <v>660</v>
      </c>
      <c r="G75" s="75" t="s">
        <v>761</v>
      </c>
      <c r="H75" s="80" t="s">
        <v>665</v>
      </c>
      <c r="I75" s="80" t="s">
        <v>666</v>
      </c>
      <c r="J75" s="81" t="s">
        <v>860</v>
      </c>
      <c r="K75" s="80" t="s">
        <v>387</v>
      </c>
      <c r="L75" s="3" t="str">
        <f>_xlfn.XLOOKUP(Table5[[#This Row],[Item '#]],Ticket_Forms[Form Number],Ticket_Forms[Game Name],"",,)</f>
        <v>Big 5</v>
      </c>
      <c r="M75" s="15">
        <v>329</v>
      </c>
      <c r="N75" s="3">
        <f>LOOKUP(Table5[[#This Row],[Item '#]],Ticket_Forms[Form Number],Ticket_Forms[Ticket Count])</f>
        <v>9959</v>
      </c>
      <c r="O75" s="16">
        <f>LOOKUP(Table5[[#This Row],[Item '#]],Ticket_Forms[Form Number],Ticket_Forms[Ticket Value])</f>
        <v>1</v>
      </c>
      <c r="P75" s="16">
        <f>LOOKUP(Table5[[#This Row],[Item '#]],Ticket_Forms[Form Number],Ticket_Forms[Revenue])</f>
        <v>9959</v>
      </c>
      <c r="Q75" s="16">
        <f>LOOKUP(Table5[[#This Row],[Item '#]],Ticket_Forms[Form Number],Ticket_Forms[Ideal Profit])</f>
        <v>2119</v>
      </c>
      <c r="R75" s="16">
        <f>LOOKUP(Table5[[#This Row],[Item '#]],Ticket_Forms[Form Number],Ticket_Forms[Prizes])</f>
        <v>7840</v>
      </c>
      <c r="S75" s="16">
        <f>LOOKUP(Table5[[#This Row],[Item '#]],Ticket_Forms[Form Number],Ticket_Forms[Location Rent])</f>
        <v>597</v>
      </c>
      <c r="T75" s="16">
        <f>LOOKUP(Table5[[#This Row],[Item '#]],Ticket_Forms[Form Number],Ticket_Forms[Last Sale])</f>
        <v>0</v>
      </c>
      <c r="U75" s="16" t="s">
        <v>3909</v>
      </c>
      <c r="V75" s="58" t="str">
        <f>Table5[[#This Row],[Date Distributed]]</f>
        <v/>
      </c>
      <c r="W75" s="3" t="str">
        <f>_xlfn.XLOOKUP(Table5[[#This Row],[Serial '#]],Table10[Serial '#],Table10[Charity Association],"",,)</f>
        <v/>
      </c>
      <c r="Z75" s="3" t="s">
        <v>23</v>
      </c>
    </row>
    <row r="76" spans="1:26" hidden="1" x14ac:dyDescent="0.35">
      <c r="A76" s="3">
        <v>74</v>
      </c>
      <c r="B76" s="78">
        <v>44938</v>
      </c>
      <c r="C76" s="73" t="str">
        <f>_xlfn.XLOOKUP(Table5[[#This Row],[Serial '#]],Table10[Serial '#],Table10[Date],"",,)</f>
        <v/>
      </c>
      <c r="D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6" s="73" t="str">
        <f>IF(Table5[[#This Row],[Date Distributed]]="","In Stock","Distributed")</f>
        <v>In Stock</v>
      </c>
      <c r="F76" s="79" t="s">
        <v>660</v>
      </c>
      <c r="G76" s="75" t="s">
        <v>761</v>
      </c>
      <c r="H76" s="80" t="s">
        <v>665</v>
      </c>
      <c r="I76" s="80" t="s">
        <v>666</v>
      </c>
      <c r="J76" s="81" t="s">
        <v>861</v>
      </c>
      <c r="K76" s="80" t="s">
        <v>385</v>
      </c>
      <c r="L76" s="3" t="str">
        <f>_xlfn.XLOOKUP(Table5[[#This Row],[Item '#]],Ticket_Forms[Form Number],Ticket_Forms[Game Name],"",,)</f>
        <v>Criss Cross</v>
      </c>
      <c r="M76" s="15">
        <v>173</v>
      </c>
      <c r="N76" s="3">
        <f>LOOKUP(Table5[[#This Row],[Item '#]],Ticket_Forms[Form Number],Ticket_Forms[Ticket Count])</f>
        <v>5520</v>
      </c>
      <c r="O76" s="16">
        <f>LOOKUP(Table5[[#This Row],[Item '#]],Ticket_Forms[Form Number],Ticket_Forms[Ticket Value])</f>
        <v>1</v>
      </c>
      <c r="P76" s="16">
        <f>LOOKUP(Table5[[#This Row],[Item '#]],Ticket_Forms[Form Number],Ticket_Forms[Revenue])</f>
        <v>5520</v>
      </c>
      <c r="Q76" s="16">
        <f>LOOKUP(Table5[[#This Row],[Item '#]],Ticket_Forms[Form Number],Ticket_Forms[Ideal Profit])</f>
        <v>960</v>
      </c>
      <c r="R76" s="16">
        <f>LOOKUP(Table5[[#This Row],[Item '#]],Ticket_Forms[Form Number],Ticket_Forms[Prizes])</f>
        <v>4560</v>
      </c>
      <c r="S76" s="16">
        <f>LOOKUP(Table5[[#This Row],[Item '#]],Ticket_Forms[Form Number],Ticket_Forms[Location Rent])</f>
        <v>331</v>
      </c>
      <c r="T76" s="16">
        <f>LOOKUP(Table5[[#This Row],[Item '#]],Ticket_Forms[Form Number],Ticket_Forms[Last Sale])</f>
        <v>200</v>
      </c>
      <c r="U76" s="16" t="s">
        <v>3909</v>
      </c>
      <c r="V76" s="58" t="str">
        <f>Table5[[#This Row],[Date Distributed]]</f>
        <v/>
      </c>
      <c r="W76" s="3" t="str">
        <f>_xlfn.XLOOKUP(Table5[[#This Row],[Serial '#]],Table10[Serial '#],Table10[Charity Association],"",,)</f>
        <v/>
      </c>
      <c r="Z76" s="3" t="s">
        <v>23</v>
      </c>
    </row>
    <row r="77" spans="1:26" hidden="1" x14ac:dyDescent="0.35">
      <c r="A77" s="3">
        <v>75</v>
      </c>
      <c r="B77" s="78">
        <v>44938</v>
      </c>
      <c r="C77" s="73" t="str">
        <f>_xlfn.XLOOKUP(Table5[[#This Row],[Serial '#]],Table10[Serial '#],Table10[Date],"",,)</f>
        <v/>
      </c>
      <c r="D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7" s="73" t="str">
        <f>IF(Table5[[#This Row],[Date Distributed]]="","In Stock","Distributed")</f>
        <v>In Stock</v>
      </c>
      <c r="F77" s="79" t="s">
        <v>660</v>
      </c>
      <c r="G77" s="75" t="s">
        <v>761</v>
      </c>
      <c r="H77" s="80" t="s">
        <v>665</v>
      </c>
      <c r="I77" s="80" t="s">
        <v>666</v>
      </c>
      <c r="J77" s="81" t="s">
        <v>862</v>
      </c>
      <c r="K77" s="80" t="s">
        <v>385</v>
      </c>
      <c r="L77" s="3" t="str">
        <f>_xlfn.XLOOKUP(Table5[[#This Row],[Item '#]],Ticket_Forms[Form Number],Ticket_Forms[Game Name],"",,)</f>
        <v>Criss Cross</v>
      </c>
      <c r="M77" s="15">
        <v>173</v>
      </c>
      <c r="N77" s="3">
        <f>LOOKUP(Table5[[#This Row],[Item '#]],Ticket_Forms[Form Number],Ticket_Forms[Ticket Count])</f>
        <v>5520</v>
      </c>
      <c r="O77" s="16">
        <f>LOOKUP(Table5[[#This Row],[Item '#]],Ticket_Forms[Form Number],Ticket_Forms[Ticket Value])</f>
        <v>1</v>
      </c>
      <c r="P77" s="16">
        <f>LOOKUP(Table5[[#This Row],[Item '#]],Ticket_Forms[Form Number],Ticket_Forms[Revenue])</f>
        <v>5520</v>
      </c>
      <c r="Q77" s="16">
        <f>LOOKUP(Table5[[#This Row],[Item '#]],Ticket_Forms[Form Number],Ticket_Forms[Ideal Profit])</f>
        <v>960</v>
      </c>
      <c r="R77" s="16">
        <f>LOOKUP(Table5[[#This Row],[Item '#]],Ticket_Forms[Form Number],Ticket_Forms[Prizes])</f>
        <v>4560</v>
      </c>
      <c r="S77" s="16">
        <f>LOOKUP(Table5[[#This Row],[Item '#]],Ticket_Forms[Form Number],Ticket_Forms[Location Rent])</f>
        <v>331</v>
      </c>
      <c r="T77" s="16">
        <f>LOOKUP(Table5[[#This Row],[Item '#]],Ticket_Forms[Form Number],Ticket_Forms[Last Sale])</f>
        <v>200</v>
      </c>
      <c r="U77" s="16" t="s">
        <v>3909</v>
      </c>
      <c r="V77" s="58" t="str">
        <f>Table5[[#This Row],[Date Distributed]]</f>
        <v/>
      </c>
      <c r="W77" s="3" t="str">
        <f>_xlfn.XLOOKUP(Table5[[#This Row],[Serial '#]],Table10[Serial '#],Table10[Charity Association],"",,)</f>
        <v/>
      </c>
      <c r="Z77" s="3" t="s">
        <v>23</v>
      </c>
    </row>
    <row r="78" spans="1:26" hidden="1" x14ac:dyDescent="0.35">
      <c r="A78" s="3">
        <v>76</v>
      </c>
      <c r="B78" s="78">
        <v>44938</v>
      </c>
      <c r="C78" s="73" t="str">
        <f>_xlfn.XLOOKUP(Table5[[#This Row],[Serial '#]],Table10[Serial '#],Table10[Date],"",,)</f>
        <v/>
      </c>
      <c r="D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8" s="73" t="str">
        <f>IF(Table5[[#This Row],[Date Distributed]]="","In Stock","Distributed")</f>
        <v>In Stock</v>
      </c>
      <c r="F78" s="79" t="s">
        <v>660</v>
      </c>
      <c r="G78" s="75" t="s">
        <v>761</v>
      </c>
      <c r="H78" s="80" t="s">
        <v>665</v>
      </c>
      <c r="I78" s="80" t="s">
        <v>666</v>
      </c>
      <c r="J78" s="81" t="s">
        <v>863</v>
      </c>
      <c r="K78" s="80" t="s">
        <v>385</v>
      </c>
      <c r="L78" s="3" t="str">
        <f>_xlfn.XLOOKUP(Table5[[#This Row],[Item '#]],Ticket_Forms[Form Number],Ticket_Forms[Game Name],"",,)</f>
        <v>Criss Cross</v>
      </c>
      <c r="M78" s="15">
        <v>173</v>
      </c>
      <c r="N78" s="3">
        <f>LOOKUP(Table5[[#This Row],[Item '#]],Ticket_Forms[Form Number],Ticket_Forms[Ticket Count])</f>
        <v>5520</v>
      </c>
      <c r="O78" s="16">
        <f>LOOKUP(Table5[[#This Row],[Item '#]],Ticket_Forms[Form Number],Ticket_Forms[Ticket Value])</f>
        <v>1</v>
      </c>
      <c r="P78" s="16">
        <f>LOOKUP(Table5[[#This Row],[Item '#]],Ticket_Forms[Form Number],Ticket_Forms[Revenue])</f>
        <v>5520</v>
      </c>
      <c r="Q78" s="16">
        <f>LOOKUP(Table5[[#This Row],[Item '#]],Ticket_Forms[Form Number],Ticket_Forms[Ideal Profit])</f>
        <v>960</v>
      </c>
      <c r="R78" s="16">
        <f>LOOKUP(Table5[[#This Row],[Item '#]],Ticket_Forms[Form Number],Ticket_Forms[Prizes])</f>
        <v>4560</v>
      </c>
      <c r="S78" s="16">
        <f>LOOKUP(Table5[[#This Row],[Item '#]],Ticket_Forms[Form Number],Ticket_Forms[Location Rent])</f>
        <v>331</v>
      </c>
      <c r="T78" s="16">
        <f>LOOKUP(Table5[[#This Row],[Item '#]],Ticket_Forms[Form Number],Ticket_Forms[Last Sale])</f>
        <v>200</v>
      </c>
      <c r="U78" s="16" t="s">
        <v>3909</v>
      </c>
      <c r="V78" s="58" t="str">
        <f>Table5[[#This Row],[Date Distributed]]</f>
        <v/>
      </c>
      <c r="W78" s="3" t="str">
        <f>_xlfn.XLOOKUP(Table5[[#This Row],[Serial '#]],Table10[Serial '#],Table10[Charity Association],"",,)</f>
        <v/>
      </c>
      <c r="Z78" s="3" t="s">
        <v>23</v>
      </c>
    </row>
    <row r="79" spans="1:26" hidden="1" x14ac:dyDescent="0.35">
      <c r="A79" s="3">
        <v>77</v>
      </c>
      <c r="B79" s="78">
        <v>44938</v>
      </c>
      <c r="C79" s="73" t="str">
        <f>_xlfn.XLOOKUP(Table5[[#This Row],[Serial '#]],Table10[Serial '#],Table10[Date],"",,)</f>
        <v/>
      </c>
      <c r="D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9" s="73" t="str">
        <f>IF(Table5[[#This Row],[Date Distributed]]="","In Stock","Distributed")</f>
        <v>In Stock</v>
      </c>
      <c r="F79" s="79" t="s">
        <v>660</v>
      </c>
      <c r="G79" s="75" t="s">
        <v>761</v>
      </c>
      <c r="H79" s="80" t="s">
        <v>665</v>
      </c>
      <c r="I79" s="80" t="s">
        <v>666</v>
      </c>
      <c r="J79" s="81" t="s">
        <v>864</v>
      </c>
      <c r="K79" s="80" t="s">
        <v>385</v>
      </c>
      <c r="L79" s="3" t="str">
        <f>_xlfn.XLOOKUP(Table5[[#This Row],[Item '#]],Ticket_Forms[Form Number],Ticket_Forms[Game Name],"",,)</f>
        <v>Criss Cross</v>
      </c>
      <c r="M79" s="15">
        <v>173</v>
      </c>
      <c r="N79" s="3">
        <f>LOOKUP(Table5[[#This Row],[Item '#]],Ticket_Forms[Form Number],Ticket_Forms[Ticket Count])</f>
        <v>5520</v>
      </c>
      <c r="O79" s="16">
        <f>LOOKUP(Table5[[#This Row],[Item '#]],Ticket_Forms[Form Number],Ticket_Forms[Ticket Value])</f>
        <v>1</v>
      </c>
      <c r="P79" s="16">
        <f>LOOKUP(Table5[[#This Row],[Item '#]],Ticket_Forms[Form Number],Ticket_Forms[Revenue])</f>
        <v>5520</v>
      </c>
      <c r="Q79" s="16">
        <f>LOOKUP(Table5[[#This Row],[Item '#]],Ticket_Forms[Form Number],Ticket_Forms[Ideal Profit])</f>
        <v>960</v>
      </c>
      <c r="R79" s="16">
        <f>LOOKUP(Table5[[#This Row],[Item '#]],Ticket_Forms[Form Number],Ticket_Forms[Prizes])</f>
        <v>4560</v>
      </c>
      <c r="S79" s="16">
        <f>LOOKUP(Table5[[#This Row],[Item '#]],Ticket_Forms[Form Number],Ticket_Forms[Location Rent])</f>
        <v>331</v>
      </c>
      <c r="T79" s="16">
        <f>LOOKUP(Table5[[#This Row],[Item '#]],Ticket_Forms[Form Number],Ticket_Forms[Last Sale])</f>
        <v>200</v>
      </c>
      <c r="U79" s="16" t="s">
        <v>3909</v>
      </c>
      <c r="V79" s="58" t="str">
        <f>Table5[[#This Row],[Date Distributed]]</f>
        <v/>
      </c>
      <c r="W79" s="3" t="str">
        <f>_xlfn.XLOOKUP(Table5[[#This Row],[Serial '#]],Table10[Serial '#],Table10[Charity Association],"",,)</f>
        <v/>
      </c>
      <c r="Z79" s="3" t="s">
        <v>23</v>
      </c>
    </row>
    <row r="80" spans="1:26" hidden="1" x14ac:dyDescent="0.35">
      <c r="A80" s="3">
        <v>78</v>
      </c>
      <c r="B80" s="78">
        <v>44938</v>
      </c>
      <c r="C80" s="73" t="str">
        <f>_xlfn.XLOOKUP(Table5[[#This Row],[Serial '#]],Table10[Serial '#],Table10[Date],"",,)</f>
        <v/>
      </c>
      <c r="D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0" s="73" t="str">
        <f>IF(Table5[[#This Row],[Date Distributed]]="","In Stock","Distributed")</f>
        <v>In Stock</v>
      </c>
      <c r="F80" s="79" t="s">
        <v>660</v>
      </c>
      <c r="G80" s="75" t="s">
        <v>761</v>
      </c>
      <c r="H80" s="80" t="s">
        <v>665</v>
      </c>
      <c r="I80" s="80" t="s">
        <v>666</v>
      </c>
      <c r="J80" s="81" t="s">
        <v>865</v>
      </c>
      <c r="K80" s="80" t="s">
        <v>387</v>
      </c>
      <c r="L80" s="3" t="str">
        <f>_xlfn.XLOOKUP(Table5[[#This Row],[Item '#]],Ticket_Forms[Form Number],Ticket_Forms[Game Name],"",,)</f>
        <v>Big 5</v>
      </c>
      <c r="M80" s="15">
        <v>329</v>
      </c>
      <c r="N80" s="3">
        <f>LOOKUP(Table5[[#This Row],[Item '#]],Ticket_Forms[Form Number],Ticket_Forms[Ticket Count])</f>
        <v>9959</v>
      </c>
      <c r="O80" s="16">
        <f>LOOKUP(Table5[[#This Row],[Item '#]],Ticket_Forms[Form Number],Ticket_Forms[Ticket Value])</f>
        <v>1</v>
      </c>
      <c r="P80" s="16">
        <f>LOOKUP(Table5[[#This Row],[Item '#]],Ticket_Forms[Form Number],Ticket_Forms[Revenue])</f>
        <v>9959</v>
      </c>
      <c r="Q80" s="16">
        <f>LOOKUP(Table5[[#This Row],[Item '#]],Ticket_Forms[Form Number],Ticket_Forms[Ideal Profit])</f>
        <v>2119</v>
      </c>
      <c r="R80" s="16">
        <f>LOOKUP(Table5[[#This Row],[Item '#]],Ticket_Forms[Form Number],Ticket_Forms[Prizes])</f>
        <v>7840</v>
      </c>
      <c r="S80" s="16">
        <f>LOOKUP(Table5[[#This Row],[Item '#]],Ticket_Forms[Form Number],Ticket_Forms[Location Rent])</f>
        <v>597</v>
      </c>
      <c r="T80" s="16">
        <f>LOOKUP(Table5[[#This Row],[Item '#]],Ticket_Forms[Form Number],Ticket_Forms[Last Sale])</f>
        <v>0</v>
      </c>
      <c r="U80" s="16" t="s">
        <v>3909</v>
      </c>
      <c r="V80" s="58" t="str">
        <f>Table5[[#This Row],[Date Distributed]]</f>
        <v/>
      </c>
      <c r="W80" s="3" t="str">
        <f>_xlfn.XLOOKUP(Table5[[#This Row],[Serial '#]],Table10[Serial '#],Table10[Charity Association],"",,)</f>
        <v/>
      </c>
      <c r="Z80" s="3" t="s">
        <v>23</v>
      </c>
    </row>
    <row r="81" spans="1:26" hidden="1" x14ac:dyDescent="0.35">
      <c r="A81" s="3">
        <v>79</v>
      </c>
      <c r="B81" s="78">
        <v>44938</v>
      </c>
      <c r="C81" s="73" t="str">
        <f>_xlfn.XLOOKUP(Table5[[#This Row],[Serial '#]],Table10[Serial '#],Table10[Date],"",,)</f>
        <v/>
      </c>
      <c r="D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1" s="73" t="str">
        <f>IF(Table5[[#This Row],[Date Distributed]]="","In Stock","Distributed")</f>
        <v>In Stock</v>
      </c>
      <c r="F81" s="79" t="s">
        <v>660</v>
      </c>
      <c r="G81" s="75" t="s">
        <v>761</v>
      </c>
      <c r="H81" s="80" t="s">
        <v>665</v>
      </c>
      <c r="I81" s="80" t="s">
        <v>666</v>
      </c>
      <c r="J81" s="81" t="s">
        <v>866</v>
      </c>
      <c r="K81" s="80" t="s">
        <v>385</v>
      </c>
      <c r="L81" s="3" t="str">
        <f>_xlfn.XLOOKUP(Table5[[#This Row],[Item '#]],Ticket_Forms[Form Number],Ticket_Forms[Game Name],"",,)</f>
        <v>Criss Cross</v>
      </c>
      <c r="M81" s="15">
        <v>173</v>
      </c>
      <c r="N81" s="3">
        <f>LOOKUP(Table5[[#This Row],[Item '#]],Ticket_Forms[Form Number],Ticket_Forms[Ticket Count])</f>
        <v>5520</v>
      </c>
      <c r="O81" s="16">
        <f>LOOKUP(Table5[[#This Row],[Item '#]],Ticket_Forms[Form Number],Ticket_Forms[Ticket Value])</f>
        <v>1</v>
      </c>
      <c r="P81" s="16">
        <f>LOOKUP(Table5[[#This Row],[Item '#]],Ticket_Forms[Form Number],Ticket_Forms[Revenue])</f>
        <v>5520</v>
      </c>
      <c r="Q81" s="16">
        <f>LOOKUP(Table5[[#This Row],[Item '#]],Ticket_Forms[Form Number],Ticket_Forms[Ideal Profit])</f>
        <v>960</v>
      </c>
      <c r="R81" s="16">
        <f>LOOKUP(Table5[[#This Row],[Item '#]],Ticket_Forms[Form Number],Ticket_Forms[Prizes])</f>
        <v>4560</v>
      </c>
      <c r="S81" s="16">
        <f>LOOKUP(Table5[[#This Row],[Item '#]],Ticket_Forms[Form Number],Ticket_Forms[Location Rent])</f>
        <v>331</v>
      </c>
      <c r="T81" s="16">
        <f>LOOKUP(Table5[[#This Row],[Item '#]],Ticket_Forms[Form Number],Ticket_Forms[Last Sale])</f>
        <v>200</v>
      </c>
      <c r="U81" s="16" t="s">
        <v>3909</v>
      </c>
      <c r="V81" s="58" t="str">
        <f>Table5[[#This Row],[Date Distributed]]</f>
        <v/>
      </c>
      <c r="W81" s="3" t="str">
        <f>_xlfn.XLOOKUP(Table5[[#This Row],[Serial '#]],Table10[Serial '#],Table10[Charity Association],"",,)</f>
        <v/>
      </c>
      <c r="Z81" s="3" t="s">
        <v>23</v>
      </c>
    </row>
    <row r="82" spans="1:26" hidden="1" x14ac:dyDescent="0.35">
      <c r="A82" s="3">
        <v>80</v>
      </c>
      <c r="B82" s="78">
        <v>44938</v>
      </c>
      <c r="C82" s="73" t="str">
        <f>_xlfn.XLOOKUP(Table5[[#This Row],[Serial '#]],Table10[Serial '#],Table10[Date],"",,)</f>
        <v/>
      </c>
      <c r="D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2" s="73" t="str">
        <f>IF(Table5[[#This Row],[Date Distributed]]="","In Stock","Distributed")</f>
        <v>In Stock</v>
      </c>
      <c r="F82" s="79" t="s">
        <v>660</v>
      </c>
      <c r="G82" s="75" t="s">
        <v>761</v>
      </c>
      <c r="H82" s="80" t="s">
        <v>665</v>
      </c>
      <c r="I82" s="80" t="s">
        <v>666</v>
      </c>
      <c r="J82" s="81" t="s">
        <v>867</v>
      </c>
      <c r="K82" s="80" t="s">
        <v>388</v>
      </c>
      <c r="L82" s="3" t="str">
        <f>_xlfn.XLOOKUP(Table5[[#This Row],[Item '#]],Ticket_Forms[Form Number],Ticket_Forms[Game Name],"",,)</f>
        <v>Rotten to the Core</v>
      </c>
      <c r="M82" s="15">
        <v>212</v>
      </c>
      <c r="N82" s="3">
        <f>LOOKUP(Table5[[#This Row],[Item '#]],Ticket_Forms[Form Number],Ticket_Forms[Ticket Count])</f>
        <v>6320</v>
      </c>
      <c r="O82" s="16">
        <f>LOOKUP(Table5[[#This Row],[Item '#]],Ticket_Forms[Form Number],Ticket_Forms[Ticket Value])</f>
        <v>1</v>
      </c>
      <c r="P82" s="16">
        <f>LOOKUP(Table5[[#This Row],[Item '#]],Ticket_Forms[Form Number],Ticket_Forms[Revenue])</f>
        <v>6320</v>
      </c>
      <c r="Q82" s="16">
        <f>LOOKUP(Table5[[#This Row],[Item '#]],Ticket_Forms[Form Number],Ticket_Forms[Ideal Profit])</f>
        <v>1575</v>
      </c>
      <c r="R82" s="16">
        <f>LOOKUP(Table5[[#This Row],[Item '#]],Ticket_Forms[Form Number],Ticket_Forms[Prizes])</f>
        <v>4745</v>
      </c>
      <c r="S82" s="16">
        <f>LOOKUP(Table5[[#This Row],[Item '#]],Ticket_Forms[Form Number],Ticket_Forms[Location Rent])</f>
        <v>379</v>
      </c>
      <c r="T82" s="16">
        <f>LOOKUP(Table5[[#This Row],[Item '#]],Ticket_Forms[Form Number],Ticket_Forms[Last Sale])</f>
        <v>599</v>
      </c>
      <c r="U82" s="16" t="s">
        <v>3909</v>
      </c>
      <c r="V82" s="58" t="str">
        <f>Table5[[#This Row],[Date Distributed]]</f>
        <v/>
      </c>
      <c r="W82" s="3" t="str">
        <f>_xlfn.XLOOKUP(Table5[[#This Row],[Serial '#]],Table10[Serial '#],Table10[Charity Association],"",,)</f>
        <v/>
      </c>
      <c r="Z82" s="3" t="s">
        <v>23</v>
      </c>
    </row>
    <row r="83" spans="1:26" hidden="1" x14ac:dyDescent="0.35">
      <c r="A83" s="3">
        <v>81</v>
      </c>
      <c r="B83" s="78">
        <v>44938</v>
      </c>
      <c r="C83" s="73" t="str">
        <f>_xlfn.XLOOKUP(Table5[[#This Row],[Serial '#]],Table10[Serial '#],Table10[Date],"",,)</f>
        <v/>
      </c>
      <c r="D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3" s="73" t="str">
        <f>IF(Table5[[#This Row],[Date Distributed]]="","In Stock","Distributed")</f>
        <v>In Stock</v>
      </c>
      <c r="F83" s="79" t="s">
        <v>660</v>
      </c>
      <c r="G83" s="75" t="s">
        <v>761</v>
      </c>
      <c r="H83" s="80" t="s">
        <v>665</v>
      </c>
      <c r="I83" s="80" t="s">
        <v>666</v>
      </c>
      <c r="J83" s="81" t="s">
        <v>868</v>
      </c>
      <c r="K83" s="80" t="s">
        <v>384</v>
      </c>
      <c r="L83" s="3" t="str">
        <f>_xlfn.XLOOKUP(Table5[[#This Row],[Item '#]],Ticket_Forms[Form Number],Ticket_Forms[Game Name],"",,)</f>
        <v>Fast Lane</v>
      </c>
      <c r="M83" s="15">
        <v>212</v>
      </c>
      <c r="N83" s="3">
        <f>LOOKUP(Table5[[#This Row],[Item '#]],Ticket_Forms[Form Number],Ticket_Forms[Ticket Count])</f>
        <v>6320</v>
      </c>
      <c r="O83" s="16">
        <f>LOOKUP(Table5[[#This Row],[Item '#]],Ticket_Forms[Form Number],Ticket_Forms[Ticket Value])</f>
        <v>1</v>
      </c>
      <c r="P83" s="16">
        <f>LOOKUP(Table5[[#This Row],[Item '#]],Ticket_Forms[Form Number],Ticket_Forms[Revenue])</f>
        <v>6320</v>
      </c>
      <c r="Q83" s="16">
        <f>LOOKUP(Table5[[#This Row],[Item '#]],Ticket_Forms[Form Number],Ticket_Forms[Ideal Profit])</f>
        <v>1575</v>
      </c>
      <c r="R83" s="16">
        <f>LOOKUP(Table5[[#This Row],[Item '#]],Ticket_Forms[Form Number],Ticket_Forms[Prizes])</f>
        <v>4745</v>
      </c>
      <c r="S83" s="16">
        <f>LOOKUP(Table5[[#This Row],[Item '#]],Ticket_Forms[Form Number],Ticket_Forms[Location Rent])</f>
        <v>379</v>
      </c>
      <c r="T83" s="16">
        <f>LOOKUP(Table5[[#This Row],[Item '#]],Ticket_Forms[Form Number],Ticket_Forms[Last Sale])</f>
        <v>599</v>
      </c>
      <c r="U83" s="16" t="s">
        <v>3909</v>
      </c>
      <c r="V83" s="58" t="str">
        <f>Table5[[#This Row],[Date Distributed]]</f>
        <v/>
      </c>
      <c r="W83" s="3" t="str">
        <f>_xlfn.XLOOKUP(Table5[[#This Row],[Serial '#]],Table10[Serial '#],Table10[Charity Association],"",,)</f>
        <v/>
      </c>
      <c r="Z83" s="3" t="s">
        <v>23</v>
      </c>
    </row>
    <row r="84" spans="1:26" hidden="1" x14ac:dyDescent="0.35">
      <c r="A84" s="3">
        <v>82</v>
      </c>
      <c r="B84" s="78">
        <v>44938</v>
      </c>
      <c r="C84" s="73" t="str">
        <f>_xlfn.XLOOKUP(Table5[[#This Row],[Serial '#]],Table10[Serial '#],Table10[Date],"",,)</f>
        <v/>
      </c>
      <c r="D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4" s="73" t="str">
        <f>IF(Table5[[#This Row],[Date Distributed]]="","In Stock","Distributed")</f>
        <v>In Stock</v>
      </c>
      <c r="F84" s="79" t="s">
        <v>660</v>
      </c>
      <c r="G84" s="75" t="s">
        <v>761</v>
      </c>
      <c r="H84" s="80" t="s">
        <v>665</v>
      </c>
      <c r="I84" s="80" t="s">
        <v>666</v>
      </c>
      <c r="J84" s="81" t="s">
        <v>869</v>
      </c>
      <c r="K84" s="80" t="s">
        <v>387</v>
      </c>
      <c r="L84" s="3" t="str">
        <f>_xlfn.XLOOKUP(Table5[[#This Row],[Item '#]],Ticket_Forms[Form Number],Ticket_Forms[Game Name],"",,)</f>
        <v>Big 5</v>
      </c>
      <c r="M84" s="15">
        <v>329</v>
      </c>
      <c r="N84" s="3">
        <f>LOOKUP(Table5[[#This Row],[Item '#]],Ticket_Forms[Form Number],Ticket_Forms[Ticket Count])</f>
        <v>9959</v>
      </c>
      <c r="O84" s="16">
        <f>LOOKUP(Table5[[#This Row],[Item '#]],Ticket_Forms[Form Number],Ticket_Forms[Ticket Value])</f>
        <v>1</v>
      </c>
      <c r="P84" s="16">
        <f>LOOKUP(Table5[[#This Row],[Item '#]],Ticket_Forms[Form Number],Ticket_Forms[Revenue])</f>
        <v>9959</v>
      </c>
      <c r="Q84" s="16">
        <f>LOOKUP(Table5[[#This Row],[Item '#]],Ticket_Forms[Form Number],Ticket_Forms[Ideal Profit])</f>
        <v>2119</v>
      </c>
      <c r="R84" s="16">
        <f>LOOKUP(Table5[[#This Row],[Item '#]],Ticket_Forms[Form Number],Ticket_Forms[Prizes])</f>
        <v>7840</v>
      </c>
      <c r="S84" s="16">
        <f>LOOKUP(Table5[[#This Row],[Item '#]],Ticket_Forms[Form Number],Ticket_Forms[Location Rent])</f>
        <v>597</v>
      </c>
      <c r="T84" s="16">
        <f>LOOKUP(Table5[[#This Row],[Item '#]],Ticket_Forms[Form Number],Ticket_Forms[Last Sale])</f>
        <v>0</v>
      </c>
      <c r="U84" s="16" t="s">
        <v>3909</v>
      </c>
      <c r="V84" s="58" t="str">
        <f>Table5[[#This Row],[Date Distributed]]</f>
        <v/>
      </c>
      <c r="W84" s="3" t="str">
        <f>_xlfn.XLOOKUP(Table5[[#This Row],[Serial '#]],Table10[Serial '#],Table10[Charity Association],"",,)</f>
        <v/>
      </c>
      <c r="Z84" s="3" t="s">
        <v>23</v>
      </c>
    </row>
    <row r="85" spans="1:26" hidden="1" x14ac:dyDescent="0.35">
      <c r="A85" s="3">
        <v>83</v>
      </c>
      <c r="B85" s="78">
        <v>44938</v>
      </c>
      <c r="C85" s="73" t="str">
        <f>_xlfn.XLOOKUP(Table5[[#This Row],[Serial '#]],Table10[Serial '#],Table10[Date],"",,)</f>
        <v/>
      </c>
      <c r="D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5" s="73" t="str">
        <f>IF(Table5[[#This Row],[Date Distributed]]="","In Stock","Distributed")</f>
        <v>In Stock</v>
      </c>
      <c r="F85" s="79" t="s">
        <v>660</v>
      </c>
      <c r="G85" s="75" t="s">
        <v>761</v>
      </c>
      <c r="H85" s="80" t="s">
        <v>665</v>
      </c>
      <c r="I85" s="80" t="s">
        <v>666</v>
      </c>
      <c r="J85" s="81" t="s">
        <v>870</v>
      </c>
      <c r="K85" s="80" t="s">
        <v>384</v>
      </c>
      <c r="L85" s="3" t="str">
        <f>_xlfn.XLOOKUP(Table5[[#This Row],[Item '#]],Ticket_Forms[Form Number],Ticket_Forms[Game Name],"",,)</f>
        <v>Fast Lane</v>
      </c>
      <c r="M85" s="15">
        <v>212</v>
      </c>
      <c r="N85" s="3">
        <f>LOOKUP(Table5[[#This Row],[Item '#]],Ticket_Forms[Form Number],Ticket_Forms[Ticket Count])</f>
        <v>6320</v>
      </c>
      <c r="O85" s="16">
        <f>LOOKUP(Table5[[#This Row],[Item '#]],Ticket_Forms[Form Number],Ticket_Forms[Ticket Value])</f>
        <v>1</v>
      </c>
      <c r="P85" s="16">
        <f>LOOKUP(Table5[[#This Row],[Item '#]],Ticket_Forms[Form Number],Ticket_Forms[Revenue])</f>
        <v>6320</v>
      </c>
      <c r="Q85" s="16">
        <f>LOOKUP(Table5[[#This Row],[Item '#]],Ticket_Forms[Form Number],Ticket_Forms[Ideal Profit])</f>
        <v>1575</v>
      </c>
      <c r="R85" s="16">
        <f>LOOKUP(Table5[[#This Row],[Item '#]],Ticket_Forms[Form Number],Ticket_Forms[Prizes])</f>
        <v>4745</v>
      </c>
      <c r="S85" s="16">
        <f>LOOKUP(Table5[[#This Row],[Item '#]],Ticket_Forms[Form Number],Ticket_Forms[Location Rent])</f>
        <v>379</v>
      </c>
      <c r="T85" s="16">
        <f>LOOKUP(Table5[[#This Row],[Item '#]],Ticket_Forms[Form Number],Ticket_Forms[Last Sale])</f>
        <v>599</v>
      </c>
      <c r="U85" s="16" t="s">
        <v>3909</v>
      </c>
      <c r="V85" s="58" t="str">
        <f>Table5[[#This Row],[Date Distributed]]</f>
        <v/>
      </c>
      <c r="W85" s="3" t="str">
        <f>_xlfn.XLOOKUP(Table5[[#This Row],[Serial '#]],Table10[Serial '#],Table10[Charity Association],"",,)</f>
        <v/>
      </c>
      <c r="Z85" s="3" t="s">
        <v>23</v>
      </c>
    </row>
    <row r="86" spans="1:26" hidden="1" x14ac:dyDescent="0.35">
      <c r="A86" s="3">
        <v>84</v>
      </c>
      <c r="B86" s="78">
        <v>44938</v>
      </c>
      <c r="C86" s="73" t="str">
        <f>_xlfn.XLOOKUP(Table5[[#This Row],[Serial '#]],Table10[Serial '#],Table10[Date],"",,)</f>
        <v/>
      </c>
      <c r="D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6" s="73" t="str">
        <f>IF(Table5[[#This Row],[Date Distributed]]="","In Stock","Distributed")</f>
        <v>In Stock</v>
      </c>
      <c r="F86" s="79" t="s">
        <v>660</v>
      </c>
      <c r="G86" s="75" t="s">
        <v>761</v>
      </c>
      <c r="H86" s="80" t="s">
        <v>665</v>
      </c>
      <c r="I86" s="80" t="s">
        <v>666</v>
      </c>
      <c r="J86" s="81" t="s">
        <v>871</v>
      </c>
      <c r="K86" s="80" t="s">
        <v>385</v>
      </c>
      <c r="L86" s="3" t="str">
        <f>_xlfn.XLOOKUP(Table5[[#This Row],[Item '#]],Ticket_Forms[Form Number],Ticket_Forms[Game Name],"",,)</f>
        <v>Criss Cross</v>
      </c>
      <c r="M86" s="15">
        <v>173</v>
      </c>
      <c r="N86" s="3">
        <f>LOOKUP(Table5[[#This Row],[Item '#]],Ticket_Forms[Form Number],Ticket_Forms[Ticket Count])</f>
        <v>5520</v>
      </c>
      <c r="O86" s="16">
        <f>LOOKUP(Table5[[#This Row],[Item '#]],Ticket_Forms[Form Number],Ticket_Forms[Ticket Value])</f>
        <v>1</v>
      </c>
      <c r="P86" s="16">
        <f>LOOKUP(Table5[[#This Row],[Item '#]],Ticket_Forms[Form Number],Ticket_Forms[Revenue])</f>
        <v>5520</v>
      </c>
      <c r="Q86" s="16">
        <f>LOOKUP(Table5[[#This Row],[Item '#]],Ticket_Forms[Form Number],Ticket_Forms[Ideal Profit])</f>
        <v>960</v>
      </c>
      <c r="R86" s="16">
        <f>LOOKUP(Table5[[#This Row],[Item '#]],Ticket_Forms[Form Number],Ticket_Forms[Prizes])</f>
        <v>4560</v>
      </c>
      <c r="S86" s="16">
        <f>LOOKUP(Table5[[#This Row],[Item '#]],Ticket_Forms[Form Number],Ticket_Forms[Location Rent])</f>
        <v>331</v>
      </c>
      <c r="T86" s="16">
        <f>LOOKUP(Table5[[#This Row],[Item '#]],Ticket_Forms[Form Number],Ticket_Forms[Last Sale])</f>
        <v>200</v>
      </c>
      <c r="U86" s="16" t="s">
        <v>3909</v>
      </c>
      <c r="V86" s="58" t="str">
        <f>Table5[[#This Row],[Date Distributed]]</f>
        <v/>
      </c>
      <c r="W86" s="3" t="str">
        <f>_xlfn.XLOOKUP(Table5[[#This Row],[Serial '#]],Table10[Serial '#],Table10[Charity Association],"",,)</f>
        <v/>
      </c>
      <c r="Z86" s="3" t="s">
        <v>23</v>
      </c>
    </row>
    <row r="87" spans="1:26" hidden="1" x14ac:dyDescent="0.35">
      <c r="A87" s="3">
        <v>85</v>
      </c>
      <c r="B87" s="78">
        <v>44938</v>
      </c>
      <c r="C87" s="73" t="str">
        <f>_xlfn.XLOOKUP(Table5[[#This Row],[Serial '#]],Table10[Serial '#],Table10[Date],"",,)</f>
        <v/>
      </c>
      <c r="D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7" s="73" t="str">
        <f>IF(Table5[[#This Row],[Date Distributed]]="","In Stock","Distributed")</f>
        <v>In Stock</v>
      </c>
      <c r="F87" s="79" t="s">
        <v>660</v>
      </c>
      <c r="G87" s="75" t="s">
        <v>761</v>
      </c>
      <c r="H87" s="80" t="s">
        <v>665</v>
      </c>
      <c r="I87" s="80" t="s">
        <v>666</v>
      </c>
      <c r="J87" s="81" t="s">
        <v>872</v>
      </c>
      <c r="K87" s="80" t="s">
        <v>385</v>
      </c>
      <c r="L87" s="3" t="str">
        <f>_xlfn.XLOOKUP(Table5[[#This Row],[Item '#]],Ticket_Forms[Form Number],Ticket_Forms[Game Name],"",,)</f>
        <v>Criss Cross</v>
      </c>
      <c r="M87" s="15">
        <v>173</v>
      </c>
      <c r="N87" s="3">
        <f>LOOKUP(Table5[[#This Row],[Item '#]],Ticket_Forms[Form Number],Ticket_Forms[Ticket Count])</f>
        <v>5520</v>
      </c>
      <c r="O87" s="16">
        <f>LOOKUP(Table5[[#This Row],[Item '#]],Ticket_Forms[Form Number],Ticket_Forms[Ticket Value])</f>
        <v>1</v>
      </c>
      <c r="P87" s="16">
        <f>LOOKUP(Table5[[#This Row],[Item '#]],Ticket_Forms[Form Number],Ticket_Forms[Revenue])</f>
        <v>5520</v>
      </c>
      <c r="Q87" s="16">
        <f>LOOKUP(Table5[[#This Row],[Item '#]],Ticket_Forms[Form Number],Ticket_Forms[Ideal Profit])</f>
        <v>960</v>
      </c>
      <c r="R87" s="16">
        <f>LOOKUP(Table5[[#This Row],[Item '#]],Ticket_Forms[Form Number],Ticket_Forms[Prizes])</f>
        <v>4560</v>
      </c>
      <c r="S87" s="16">
        <f>LOOKUP(Table5[[#This Row],[Item '#]],Ticket_Forms[Form Number],Ticket_Forms[Location Rent])</f>
        <v>331</v>
      </c>
      <c r="T87" s="16">
        <f>LOOKUP(Table5[[#This Row],[Item '#]],Ticket_Forms[Form Number],Ticket_Forms[Last Sale])</f>
        <v>200</v>
      </c>
      <c r="U87" s="16" t="s">
        <v>3909</v>
      </c>
      <c r="V87" s="58" t="str">
        <f>Table5[[#This Row],[Date Distributed]]</f>
        <v/>
      </c>
      <c r="W87" s="3" t="str">
        <f>_xlfn.XLOOKUP(Table5[[#This Row],[Serial '#]],Table10[Serial '#],Table10[Charity Association],"",,)</f>
        <v/>
      </c>
      <c r="Z87" s="3" t="s">
        <v>23</v>
      </c>
    </row>
    <row r="88" spans="1:26" hidden="1" x14ac:dyDescent="0.35">
      <c r="A88" s="3">
        <v>86</v>
      </c>
      <c r="B88" s="78">
        <v>44938</v>
      </c>
      <c r="C88" s="73" t="str">
        <f>_xlfn.XLOOKUP(Table5[[#This Row],[Serial '#]],Table10[Serial '#],Table10[Date],"",,)</f>
        <v/>
      </c>
      <c r="D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8" s="73" t="str">
        <f>IF(Table5[[#This Row],[Date Distributed]]="","In Stock","Distributed")</f>
        <v>In Stock</v>
      </c>
      <c r="F88" s="79" t="s">
        <v>660</v>
      </c>
      <c r="G88" s="75" t="s">
        <v>761</v>
      </c>
      <c r="H88" s="80" t="s">
        <v>665</v>
      </c>
      <c r="I88" s="80" t="s">
        <v>666</v>
      </c>
      <c r="J88" s="81" t="s">
        <v>873</v>
      </c>
      <c r="K88" s="80" t="s">
        <v>385</v>
      </c>
      <c r="L88" s="3" t="str">
        <f>_xlfn.XLOOKUP(Table5[[#This Row],[Item '#]],Ticket_Forms[Form Number],Ticket_Forms[Game Name],"",,)</f>
        <v>Criss Cross</v>
      </c>
      <c r="M88" s="15">
        <v>173</v>
      </c>
      <c r="N88" s="3">
        <f>LOOKUP(Table5[[#This Row],[Item '#]],Ticket_Forms[Form Number],Ticket_Forms[Ticket Count])</f>
        <v>5520</v>
      </c>
      <c r="O88" s="16">
        <f>LOOKUP(Table5[[#This Row],[Item '#]],Ticket_Forms[Form Number],Ticket_Forms[Ticket Value])</f>
        <v>1</v>
      </c>
      <c r="P88" s="16">
        <f>LOOKUP(Table5[[#This Row],[Item '#]],Ticket_Forms[Form Number],Ticket_Forms[Revenue])</f>
        <v>5520</v>
      </c>
      <c r="Q88" s="16">
        <f>LOOKUP(Table5[[#This Row],[Item '#]],Ticket_Forms[Form Number],Ticket_Forms[Ideal Profit])</f>
        <v>960</v>
      </c>
      <c r="R88" s="16">
        <f>LOOKUP(Table5[[#This Row],[Item '#]],Ticket_Forms[Form Number],Ticket_Forms[Prizes])</f>
        <v>4560</v>
      </c>
      <c r="S88" s="16">
        <f>LOOKUP(Table5[[#This Row],[Item '#]],Ticket_Forms[Form Number],Ticket_Forms[Location Rent])</f>
        <v>331</v>
      </c>
      <c r="T88" s="16">
        <f>LOOKUP(Table5[[#This Row],[Item '#]],Ticket_Forms[Form Number],Ticket_Forms[Last Sale])</f>
        <v>200</v>
      </c>
      <c r="U88" s="16" t="s">
        <v>3909</v>
      </c>
      <c r="V88" s="58" t="str">
        <f>Table5[[#This Row],[Date Distributed]]</f>
        <v/>
      </c>
      <c r="W88" s="3" t="str">
        <f>_xlfn.XLOOKUP(Table5[[#This Row],[Serial '#]],Table10[Serial '#],Table10[Charity Association],"",,)</f>
        <v/>
      </c>
      <c r="Z88" s="3" t="s">
        <v>23</v>
      </c>
    </row>
    <row r="89" spans="1:26" hidden="1" x14ac:dyDescent="0.35">
      <c r="A89" s="3">
        <v>87</v>
      </c>
      <c r="B89" s="78">
        <v>44938</v>
      </c>
      <c r="C89" s="73" t="str">
        <f>_xlfn.XLOOKUP(Table5[[#This Row],[Serial '#]],Table10[Serial '#],Table10[Date],"",,)</f>
        <v/>
      </c>
      <c r="D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9" s="73" t="str">
        <f>IF(Table5[[#This Row],[Date Distributed]]="","In Stock","Distributed")</f>
        <v>In Stock</v>
      </c>
      <c r="F89" s="79" t="s">
        <v>660</v>
      </c>
      <c r="G89" s="75" t="s">
        <v>761</v>
      </c>
      <c r="H89" s="80" t="s">
        <v>665</v>
      </c>
      <c r="I89" s="80" t="s">
        <v>666</v>
      </c>
      <c r="J89" s="81" t="s">
        <v>874</v>
      </c>
      <c r="K89" s="80" t="s">
        <v>386</v>
      </c>
      <c r="L89" s="3" t="str">
        <f>_xlfn.XLOOKUP(Table5[[#This Row],[Item '#]],Ticket_Forms[Form Number],Ticket_Forms[Game Name],"",,)</f>
        <v>Twist Of Lemon</v>
      </c>
      <c r="M89" s="15">
        <v>212</v>
      </c>
      <c r="N89" s="3">
        <f>LOOKUP(Table5[[#This Row],[Item '#]],Ticket_Forms[Form Number],Ticket_Forms[Ticket Count])</f>
        <v>6320</v>
      </c>
      <c r="O89" s="16">
        <f>LOOKUP(Table5[[#This Row],[Item '#]],Ticket_Forms[Form Number],Ticket_Forms[Ticket Value])</f>
        <v>1</v>
      </c>
      <c r="P89" s="16">
        <f>LOOKUP(Table5[[#This Row],[Item '#]],Ticket_Forms[Form Number],Ticket_Forms[Revenue])</f>
        <v>6320</v>
      </c>
      <c r="Q89" s="16">
        <f>LOOKUP(Table5[[#This Row],[Item '#]],Ticket_Forms[Form Number],Ticket_Forms[Ideal Profit])</f>
        <v>1575</v>
      </c>
      <c r="R89" s="16">
        <f>LOOKUP(Table5[[#This Row],[Item '#]],Ticket_Forms[Form Number],Ticket_Forms[Prizes])</f>
        <v>4745</v>
      </c>
      <c r="S89" s="16">
        <f>LOOKUP(Table5[[#This Row],[Item '#]],Ticket_Forms[Form Number],Ticket_Forms[Location Rent])</f>
        <v>379</v>
      </c>
      <c r="T89" s="16">
        <f>LOOKUP(Table5[[#This Row],[Item '#]],Ticket_Forms[Form Number],Ticket_Forms[Last Sale])</f>
        <v>599</v>
      </c>
      <c r="U89" s="16" t="s">
        <v>3909</v>
      </c>
      <c r="V89" s="58" t="str">
        <f>Table5[[#This Row],[Date Distributed]]</f>
        <v/>
      </c>
      <c r="W89" s="3" t="str">
        <f>_xlfn.XLOOKUP(Table5[[#This Row],[Serial '#]],Table10[Serial '#],Table10[Charity Association],"",,)</f>
        <v/>
      </c>
      <c r="Z89" s="3" t="s">
        <v>23</v>
      </c>
    </row>
    <row r="90" spans="1:26" hidden="1" x14ac:dyDescent="0.35">
      <c r="A90" s="3">
        <v>88</v>
      </c>
      <c r="B90" s="78">
        <v>44938</v>
      </c>
      <c r="C90" s="73" t="str">
        <f>_xlfn.XLOOKUP(Table5[[#This Row],[Serial '#]],Table10[Serial '#],Table10[Date],"",,)</f>
        <v/>
      </c>
      <c r="D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0" s="73" t="str">
        <f>IF(Table5[[#This Row],[Date Distributed]]="","In Stock","Distributed")</f>
        <v>In Stock</v>
      </c>
      <c r="F90" s="79" t="s">
        <v>660</v>
      </c>
      <c r="G90" s="75" t="s">
        <v>761</v>
      </c>
      <c r="H90" s="80" t="s">
        <v>665</v>
      </c>
      <c r="I90" s="80" t="s">
        <v>666</v>
      </c>
      <c r="J90" s="81" t="s">
        <v>875</v>
      </c>
      <c r="K90" s="80" t="s">
        <v>383</v>
      </c>
      <c r="L90" s="3" t="str">
        <f>_xlfn.XLOOKUP(Table5[[#This Row],[Item '#]],Ticket_Forms[Form Number],Ticket_Forms[Game Name],"",,)</f>
        <v>All Too Reel</v>
      </c>
      <c r="M90" s="15">
        <v>212</v>
      </c>
      <c r="N90" s="3">
        <f>LOOKUP(Table5[[#This Row],[Item '#]],Ticket_Forms[Form Number],Ticket_Forms[Ticket Count])</f>
        <v>6320</v>
      </c>
      <c r="O90" s="16">
        <f>LOOKUP(Table5[[#This Row],[Item '#]],Ticket_Forms[Form Number],Ticket_Forms[Ticket Value])</f>
        <v>1</v>
      </c>
      <c r="P90" s="16">
        <f>LOOKUP(Table5[[#This Row],[Item '#]],Ticket_Forms[Form Number],Ticket_Forms[Revenue])</f>
        <v>6320</v>
      </c>
      <c r="Q90" s="16">
        <f>LOOKUP(Table5[[#This Row],[Item '#]],Ticket_Forms[Form Number],Ticket_Forms[Ideal Profit])</f>
        <v>1575</v>
      </c>
      <c r="R90" s="16">
        <f>LOOKUP(Table5[[#This Row],[Item '#]],Ticket_Forms[Form Number],Ticket_Forms[Prizes])</f>
        <v>4745</v>
      </c>
      <c r="S90" s="16">
        <f>LOOKUP(Table5[[#This Row],[Item '#]],Ticket_Forms[Form Number],Ticket_Forms[Location Rent])</f>
        <v>379</v>
      </c>
      <c r="T90" s="16">
        <f>LOOKUP(Table5[[#This Row],[Item '#]],Ticket_Forms[Form Number],Ticket_Forms[Last Sale])</f>
        <v>599</v>
      </c>
      <c r="U90" s="16" t="s">
        <v>3909</v>
      </c>
      <c r="V90" s="58" t="str">
        <f>Table5[[#This Row],[Date Distributed]]</f>
        <v/>
      </c>
      <c r="W90" s="3" t="str">
        <f>_xlfn.XLOOKUP(Table5[[#This Row],[Serial '#]],Table10[Serial '#],Table10[Charity Association],"",,)</f>
        <v/>
      </c>
      <c r="Z90" s="3" t="s">
        <v>23</v>
      </c>
    </row>
    <row r="91" spans="1:26" hidden="1" x14ac:dyDescent="0.35">
      <c r="A91" s="3">
        <v>89</v>
      </c>
      <c r="B91" s="78">
        <v>44938</v>
      </c>
      <c r="C91" s="73" t="str">
        <f>_xlfn.XLOOKUP(Table5[[#This Row],[Serial '#]],Table10[Serial '#],Table10[Date],"",,)</f>
        <v/>
      </c>
      <c r="D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1" s="73" t="str">
        <f>IF(Table5[[#This Row],[Date Distributed]]="","In Stock","Distributed")</f>
        <v>In Stock</v>
      </c>
      <c r="F91" s="79" t="s">
        <v>660</v>
      </c>
      <c r="G91" s="75" t="s">
        <v>761</v>
      </c>
      <c r="H91" s="80" t="s">
        <v>665</v>
      </c>
      <c r="I91" s="80" t="s">
        <v>666</v>
      </c>
      <c r="J91" s="81" t="s">
        <v>876</v>
      </c>
      <c r="K91" s="80" t="s">
        <v>387</v>
      </c>
      <c r="L91" s="3" t="str">
        <f>_xlfn.XLOOKUP(Table5[[#This Row],[Item '#]],Ticket_Forms[Form Number],Ticket_Forms[Game Name],"",,)</f>
        <v>Big 5</v>
      </c>
      <c r="M91" s="15">
        <v>329</v>
      </c>
      <c r="N91" s="3">
        <f>LOOKUP(Table5[[#This Row],[Item '#]],Ticket_Forms[Form Number],Ticket_Forms[Ticket Count])</f>
        <v>9959</v>
      </c>
      <c r="O91" s="16">
        <f>LOOKUP(Table5[[#This Row],[Item '#]],Ticket_Forms[Form Number],Ticket_Forms[Ticket Value])</f>
        <v>1</v>
      </c>
      <c r="P91" s="16">
        <f>LOOKUP(Table5[[#This Row],[Item '#]],Ticket_Forms[Form Number],Ticket_Forms[Revenue])</f>
        <v>9959</v>
      </c>
      <c r="Q91" s="16">
        <f>LOOKUP(Table5[[#This Row],[Item '#]],Ticket_Forms[Form Number],Ticket_Forms[Ideal Profit])</f>
        <v>2119</v>
      </c>
      <c r="R91" s="16">
        <f>LOOKUP(Table5[[#This Row],[Item '#]],Ticket_Forms[Form Number],Ticket_Forms[Prizes])</f>
        <v>7840</v>
      </c>
      <c r="S91" s="16">
        <f>LOOKUP(Table5[[#This Row],[Item '#]],Ticket_Forms[Form Number],Ticket_Forms[Location Rent])</f>
        <v>597</v>
      </c>
      <c r="T91" s="16">
        <f>LOOKUP(Table5[[#This Row],[Item '#]],Ticket_Forms[Form Number],Ticket_Forms[Last Sale])</f>
        <v>0</v>
      </c>
      <c r="U91" s="16" t="s">
        <v>3909</v>
      </c>
      <c r="V91" s="58" t="str">
        <f>Table5[[#This Row],[Date Distributed]]</f>
        <v/>
      </c>
      <c r="W91" s="3" t="str">
        <f>_xlfn.XLOOKUP(Table5[[#This Row],[Serial '#]],Table10[Serial '#],Table10[Charity Association],"",,)</f>
        <v/>
      </c>
      <c r="Z91" s="3" t="s">
        <v>23</v>
      </c>
    </row>
    <row r="92" spans="1:26" hidden="1" x14ac:dyDescent="0.35">
      <c r="A92" s="3">
        <v>90</v>
      </c>
      <c r="B92" s="78">
        <v>44938</v>
      </c>
      <c r="C92" s="73" t="str">
        <f>_xlfn.XLOOKUP(Table5[[#This Row],[Serial '#]],Table10[Serial '#],Table10[Date],"",,)</f>
        <v/>
      </c>
      <c r="D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2" s="73" t="str">
        <f>IF(Table5[[#This Row],[Date Distributed]]="","In Stock","Distributed")</f>
        <v>In Stock</v>
      </c>
      <c r="F92" s="79" t="s">
        <v>660</v>
      </c>
      <c r="G92" s="75" t="s">
        <v>761</v>
      </c>
      <c r="H92" s="80" t="s">
        <v>665</v>
      </c>
      <c r="I92" s="80" t="s">
        <v>666</v>
      </c>
      <c r="J92" s="81" t="s">
        <v>877</v>
      </c>
      <c r="K92" s="80" t="s">
        <v>385</v>
      </c>
      <c r="L92" s="3" t="str">
        <f>_xlfn.XLOOKUP(Table5[[#This Row],[Item '#]],Ticket_Forms[Form Number],Ticket_Forms[Game Name],"",,)</f>
        <v>Criss Cross</v>
      </c>
      <c r="M92" s="15">
        <v>173</v>
      </c>
      <c r="N92" s="3">
        <f>LOOKUP(Table5[[#This Row],[Item '#]],Ticket_Forms[Form Number],Ticket_Forms[Ticket Count])</f>
        <v>5520</v>
      </c>
      <c r="O92" s="16">
        <f>LOOKUP(Table5[[#This Row],[Item '#]],Ticket_Forms[Form Number],Ticket_Forms[Ticket Value])</f>
        <v>1</v>
      </c>
      <c r="P92" s="16">
        <f>LOOKUP(Table5[[#This Row],[Item '#]],Ticket_Forms[Form Number],Ticket_Forms[Revenue])</f>
        <v>5520</v>
      </c>
      <c r="Q92" s="16">
        <f>LOOKUP(Table5[[#This Row],[Item '#]],Ticket_Forms[Form Number],Ticket_Forms[Ideal Profit])</f>
        <v>960</v>
      </c>
      <c r="R92" s="16">
        <f>LOOKUP(Table5[[#This Row],[Item '#]],Ticket_Forms[Form Number],Ticket_Forms[Prizes])</f>
        <v>4560</v>
      </c>
      <c r="S92" s="16">
        <f>LOOKUP(Table5[[#This Row],[Item '#]],Ticket_Forms[Form Number],Ticket_Forms[Location Rent])</f>
        <v>331</v>
      </c>
      <c r="T92" s="16">
        <f>LOOKUP(Table5[[#This Row],[Item '#]],Ticket_Forms[Form Number],Ticket_Forms[Last Sale])</f>
        <v>200</v>
      </c>
      <c r="U92" s="16" t="s">
        <v>3909</v>
      </c>
      <c r="V92" s="58" t="str">
        <f>Table5[[#This Row],[Date Distributed]]</f>
        <v/>
      </c>
      <c r="W92" s="3" t="str">
        <f>_xlfn.XLOOKUP(Table5[[#This Row],[Serial '#]],Table10[Serial '#],Table10[Charity Association],"",,)</f>
        <v/>
      </c>
      <c r="Z92" s="3" t="s">
        <v>23</v>
      </c>
    </row>
    <row r="93" spans="1:26" hidden="1" x14ac:dyDescent="0.35">
      <c r="A93" s="3">
        <v>91</v>
      </c>
      <c r="B93" s="78">
        <v>44938</v>
      </c>
      <c r="C93" s="73" t="str">
        <f>_xlfn.XLOOKUP(Table5[[#This Row],[Serial '#]],Table10[Serial '#],Table10[Date],"",,)</f>
        <v/>
      </c>
      <c r="D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3" s="73" t="str">
        <f>IF(Table5[[#This Row],[Date Distributed]]="","In Stock","Distributed")</f>
        <v>In Stock</v>
      </c>
      <c r="F93" s="79" t="s">
        <v>660</v>
      </c>
      <c r="G93" s="75" t="s">
        <v>761</v>
      </c>
      <c r="H93" s="80" t="s">
        <v>665</v>
      </c>
      <c r="I93" s="80" t="s">
        <v>666</v>
      </c>
      <c r="J93" s="81" t="s">
        <v>878</v>
      </c>
      <c r="K93" s="80" t="s">
        <v>385</v>
      </c>
      <c r="L93" s="3" t="str">
        <f>_xlfn.XLOOKUP(Table5[[#This Row],[Item '#]],Ticket_Forms[Form Number],Ticket_Forms[Game Name],"",,)</f>
        <v>Criss Cross</v>
      </c>
      <c r="M93" s="15">
        <v>173</v>
      </c>
      <c r="N93" s="3">
        <f>LOOKUP(Table5[[#This Row],[Item '#]],Ticket_Forms[Form Number],Ticket_Forms[Ticket Count])</f>
        <v>5520</v>
      </c>
      <c r="O93" s="16">
        <f>LOOKUP(Table5[[#This Row],[Item '#]],Ticket_Forms[Form Number],Ticket_Forms[Ticket Value])</f>
        <v>1</v>
      </c>
      <c r="P93" s="16">
        <f>LOOKUP(Table5[[#This Row],[Item '#]],Ticket_Forms[Form Number],Ticket_Forms[Revenue])</f>
        <v>5520</v>
      </c>
      <c r="Q93" s="16">
        <f>LOOKUP(Table5[[#This Row],[Item '#]],Ticket_Forms[Form Number],Ticket_Forms[Ideal Profit])</f>
        <v>960</v>
      </c>
      <c r="R93" s="16">
        <f>LOOKUP(Table5[[#This Row],[Item '#]],Ticket_Forms[Form Number],Ticket_Forms[Prizes])</f>
        <v>4560</v>
      </c>
      <c r="S93" s="16">
        <f>LOOKUP(Table5[[#This Row],[Item '#]],Ticket_Forms[Form Number],Ticket_Forms[Location Rent])</f>
        <v>331</v>
      </c>
      <c r="T93" s="16">
        <f>LOOKUP(Table5[[#This Row],[Item '#]],Ticket_Forms[Form Number],Ticket_Forms[Last Sale])</f>
        <v>200</v>
      </c>
      <c r="U93" s="16" t="s">
        <v>3909</v>
      </c>
      <c r="V93" s="58" t="str">
        <f>Table5[[#This Row],[Date Distributed]]</f>
        <v/>
      </c>
      <c r="W93" s="3" t="str">
        <f>_xlfn.XLOOKUP(Table5[[#This Row],[Serial '#]],Table10[Serial '#],Table10[Charity Association],"",,)</f>
        <v/>
      </c>
      <c r="Z93" s="3" t="s">
        <v>23</v>
      </c>
    </row>
    <row r="94" spans="1:26" hidden="1" x14ac:dyDescent="0.35">
      <c r="A94" s="3">
        <v>92</v>
      </c>
      <c r="B94" s="78">
        <v>44938</v>
      </c>
      <c r="C94" s="73" t="str">
        <f>_xlfn.XLOOKUP(Table5[[#This Row],[Serial '#]],Table10[Serial '#],Table10[Date],"",,)</f>
        <v/>
      </c>
      <c r="D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4" s="73" t="str">
        <f>IF(Table5[[#This Row],[Date Distributed]]="","In Stock","Distributed")</f>
        <v>In Stock</v>
      </c>
      <c r="F94" s="79" t="s">
        <v>660</v>
      </c>
      <c r="G94" s="75" t="s">
        <v>761</v>
      </c>
      <c r="H94" s="80" t="s">
        <v>665</v>
      </c>
      <c r="I94" s="80" t="s">
        <v>666</v>
      </c>
      <c r="J94" s="81" t="s">
        <v>879</v>
      </c>
      <c r="K94" s="80" t="s">
        <v>385</v>
      </c>
      <c r="L94" s="3" t="str">
        <f>_xlfn.XLOOKUP(Table5[[#This Row],[Item '#]],Ticket_Forms[Form Number],Ticket_Forms[Game Name],"",,)</f>
        <v>Criss Cross</v>
      </c>
      <c r="M94" s="15">
        <v>173</v>
      </c>
      <c r="N94" s="3">
        <f>LOOKUP(Table5[[#This Row],[Item '#]],Ticket_Forms[Form Number],Ticket_Forms[Ticket Count])</f>
        <v>5520</v>
      </c>
      <c r="O94" s="16">
        <f>LOOKUP(Table5[[#This Row],[Item '#]],Ticket_Forms[Form Number],Ticket_Forms[Ticket Value])</f>
        <v>1</v>
      </c>
      <c r="P94" s="16">
        <f>LOOKUP(Table5[[#This Row],[Item '#]],Ticket_Forms[Form Number],Ticket_Forms[Revenue])</f>
        <v>5520</v>
      </c>
      <c r="Q94" s="16">
        <f>LOOKUP(Table5[[#This Row],[Item '#]],Ticket_Forms[Form Number],Ticket_Forms[Ideal Profit])</f>
        <v>960</v>
      </c>
      <c r="R94" s="16">
        <f>LOOKUP(Table5[[#This Row],[Item '#]],Ticket_Forms[Form Number],Ticket_Forms[Prizes])</f>
        <v>4560</v>
      </c>
      <c r="S94" s="16">
        <f>LOOKUP(Table5[[#This Row],[Item '#]],Ticket_Forms[Form Number],Ticket_Forms[Location Rent])</f>
        <v>331</v>
      </c>
      <c r="T94" s="16">
        <f>LOOKUP(Table5[[#This Row],[Item '#]],Ticket_Forms[Form Number],Ticket_Forms[Last Sale])</f>
        <v>200</v>
      </c>
      <c r="U94" s="16" t="s">
        <v>3909</v>
      </c>
      <c r="V94" s="58" t="str">
        <f>Table5[[#This Row],[Date Distributed]]</f>
        <v/>
      </c>
      <c r="W94" s="3" t="str">
        <f>_xlfn.XLOOKUP(Table5[[#This Row],[Serial '#]],Table10[Serial '#],Table10[Charity Association],"",,)</f>
        <v/>
      </c>
      <c r="Z94" s="3" t="s">
        <v>23</v>
      </c>
    </row>
    <row r="95" spans="1:26" hidden="1" x14ac:dyDescent="0.35">
      <c r="A95" s="3">
        <v>93</v>
      </c>
      <c r="B95" s="78">
        <v>44938</v>
      </c>
      <c r="C95" s="73" t="str">
        <f>_xlfn.XLOOKUP(Table5[[#This Row],[Serial '#]],Table10[Serial '#],Table10[Date],"",,)</f>
        <v/>
      </c>
      <c r="D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5" s="73" t="str">
        <f>IF(Table5[[#This Row],[Date Distributed]]="","In Stock","Distributed")</f>
        <v>In Stock</v>
      </c>
      <c r="F95" s="79" t="s">
        <v>660</v>
      </c>
      <c r="G95" s="75" t="s">
        <v>761</v>
      </c>
      <c r="H95" s="80" t="s">
        <v>665</v>
      </c>
      <c r="I95" s="80" t="s">
        <v>666</v>
      </c>
      <c r="J95" s="81" t="s">
        <v>880</v>
      </c>
      <c r="K95" s="80" t="s">
        <v>385</v>
      </c>
      <c r="L95" s="3" t="str">
        <f>_xlfn.XLOOKUP(Table5[[#This Row],[Item '#]],Ticket_Forms[Form Number],Ticket_Forms[Game Name],"",,)</f>
        <v>Criss Cross</v>
      </c>
      <c r="M95" s="15">
        <v>173</v>
      </c>
      <c r="N95" s="3">
        <f>LOOKUP(Table5[[#This Row],[Item '#]],Ticket_Forms[Form Number],Ticket_Forms[Ticket Count])</f>
        <v>5520</v>
      </c>
      <c r="O95" s="16">
        <f>LOOKUP(Table5[[#This Row],[Item '#]],Ticket_Forms[Form Number],Ticket_Forms[Ticket Value])</f>
        <v>1</v>
      </c>
      <c r="P95" s="16">
        <f>LOOKUP(Table5[[#This Row],[Item '#]],Ticket_Forms[Form Number],Ticket_Forms[Revenue])</f>
        <v>5520</v>
      </c>
      <c r="Q95" s="16">
        <f>LOOKUP(Table5[[#This Row],[Item '#]],Ticket_Forms[Form Number],Ticket_Forms[Ideal Profit])</f>
        <v>960</v>
      </c>
      <c r="R95" s="16">
        <f>LOOKUP(Table5[[#This Row],[Item '#]],Ticket_Forms[Form Number],Ticket_Forms[Prizes])</f>
        <v>4560</v>
      </c>
      <c r="S95" s="16">
        <f>LOOKUP(Table5[[#This Row],[Item '#]],Ticket_Forms[Form Number],Ticket_Forms[Location Rent])</f>
        <v>331</v>
      </c>
      <c r="T95" s="16">
        <f>LOOKUP(Table5[[#This Row],[Item '#]],Ticket_Forms[Form Number],Ticket_Forms[Last Sale])</f>
        <v>200</v>
      </c>
      <c r="U95" s="16" t="s">
        <v>3909</v>
      </c>
      <c r="V95" s="58" t="str">
        <f>Table5[[#This Row],[Date Distributed]]</f>
        <v/>
      </c>
      <c r="W95" s="3" t="str">
        <f>_xlfn.XLOOKUP(Table5[[#This Row],[Serial '#]],Table10[Serial '#],Table10[Charity Association],"",,)</f>
        <v/>
      </c>
      <c r="Z95" s="3" t="s">
        <v>23</v>
      </c>
    </row>
    <row r="96" spans="1:26" hidden="1" x14ac:dyDescent="0.35">
      <c r="A96" s="3">
        <v>94</v>
      </c>
      <c r="B96" s="78">
        <v>44938</v>
      </c>
      <c r="C96" s="73" t="str">
        <f>_xlfn.XLOOKUP(Table5[[#This Row],[Serial '#]],Table10[Serial '#],Table10[Date],"",,)</f>
        <v/>
      </c>
      <c r="D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6" s="73" t="str">
        <f>IF(Table5[[#This Row],[Date Distributed]]="","In Stock","Distributed")</f>
        <v>In Stock</v>
      </c>
      <c r="F96" s="79" t="s">
        <v>660</v>
      </c>
      <c r="G96" s="75" t="s">
        <v>761</v>
      </c>
      <c r="H96" s="80" t="s">
        <v>665</v>
      </c>
      <c r="I96" s="80" t="s">
        <v>666</v>
      </c>
      <c r="J96" s="81" t="s">
        <v>881</v>
      </c>
      <c r="K96" s="80" t="s">
        <v>385</v>
      </c>
      <c r="L96" s="3" t="str">
        <f>_xlfn.XLOOKUP(Table5[[#This Row],[Item '#]],Ticket_Forms[Form Number],Ticket_Forms[Game Name],"",,)</f>
        <v>Criss Cross</v>
      </c>
      <c r="M96" s="15">
        <v>173</v>
      </c>
      <c r="N96" s="3">
        <f>LOOKUP(Table5[[#This Row],[Item '#]],Ticket_Forms[Form Number],Ticket_Forms[Ticket Count])</f>
        <v>5520</v>
      </c>
      <c r="O96" s="16">
        <f>LOOKUP(Table5[[#This Row],[Item '#]],Ticket_Forms[Form Number],Ticket_Forms[Ticket Value])</f>
        <v>1</v>
      </c>
      <c r="P96" s="16">
        <f>LOOKUP(Table5[[#This Row],[Item '#]],Ticket_Forms[Form Number],Ticket_Forms[Revenue])</f>
        <v>5520</v>
      </c>
      <c r="Q96" s="16">
        <f>LOOKUP(Table5[[#This Row],[Item '#]],Ticket_Forms[Form Number],Ticket_Forms[Ideal Profit])</f>
        <v>960</v>
      </c>
      <c r="R96" s="16">
        <f>LOOKUP(Table5[[#This Row],[Item '#]],Ticket_Forms[Form Number],Ticket_Forms[Prizes])</f>
        <v>4560</v>
      </c>
      <c r="S96" s="16">
        <f>LOOKUP(Table5[[#This Row],[Item '#]],Ticket_Forms[Form Number],Ticket_Forms[Location Rent])</f>
        <v>331</v>
      </c>
      <c r="T96" s="16">
        <f>LOOKUP(Table5[[#This Row],[Item '#]],Ticket_Forms[Form Number],Ticket_Forms[Last Sale])</f>
        <v>200</v>
      </c>
      <c r="U96" s="16" t="s">
        <v>3909</v>
      </c>
      <c r="V96" s="58" t="str">
        <f>Table5[[#This Row],[Date Distributed]]</f>
        <v/>
      </c>
      <c r="W96" s="3" t="str">
        <f>_xlfn.XLOOKUP(Table5[[#This Row],[Serial '#]],Table10[Serial '#],Table10[Charity Association],"",,)</f>
        <v/>
      </c>
      <c r="Z96" s="3" t="s">
        <v>23</v>
      </c>
    </row>
    <row r="97" spans="1:26" hidden="1" x14ac:dyDescent="0.35">
      <c r="A97" s="3">
        <v>95</v>
      </c>
      <c r="B97" s="78">
        <v>44938</v>
      </c>
      <c r="C97" s="73" t="str">
        <f>_xlfn.XLOOKUP(Table5[[#This Row],[Serial '#]],Table10[Serial '#],Table10[Date],"",,)</f>
        <v/>
      </c>
      <c r="D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7" s="73" t="str">
        <f>IF(Table5[[#This Row],[Date Distributed]]="","In Stock","Distributed")</f>
        <v>In Stock</v>
      </c>
      <c r="F97" s="79" t="s">
        <v>660</v>
      </c>
      <c r="G97" s="75" t="s">
        <v>761</v>
      </c>
      <c r="H97" s="80" t="s">
        <v>665</v>
      </c>
      <c r="I97" s="80" t="s">
        <v>666</v>
      </c>
      <c r="J97" s="81" t="s">
        <v>882</v>
      </c>
      <c r="K97" s="80" t="s">
        <v>382</v>
      </c>
      <c r="L97" s="3" t="str">
        <f>_xlfn.XLOOKUP(Table5[[#This Row],[Item '#]],Ticket_Forms[Form Number],Ticket_Forms[Game Name],"",,)</f>
        <v>Bar Hopping</v>
      </c>
      <c r="M97" s="15">
        <v>212</v>
      </c>
      <c r="N97" s="3">
        <f>LOOKUP(Table5[[#This Row],[Item '#]],Ticket_Forms[Form Number],Ticket_Forms[Ticket Count])</f>
        <v>6320</v>
      </c>
      <c r="O97" s="16">
        <f>LOOKUP(Table5[[#This Row],[Item '#]],Ticket_Forms[Form Number],Ticket_Forms[Ticket Value])</f>
        <v>1</v>
      </c>
      <c r="P97" s="16">
        <f>LOOKUP(Table5[[#This Row],[Item '#]],Ticket_Forms[Form Number],Ticket_Forms[Revenue])</f>
        <v>6320</v>
      </c>
      <c r="Q97" s="16">
        <f>LOOKUP(Table5[[#This Row],[Item '#]],Ticket_Forms[Form Number],Ticket_Forms[Ideal Profit])</f>
        <v>1575</v>
      </c>
      <c r="R97" s="16">
        <f>LOOKUP(Table5[[#This Row],[Item '#]],Ticket_Forms[Form Number],Ticket_Forms[Prizes])</f>
        <v>4745</v>
      </c>
      <c r="S97" s="16">
        <f>LOOKUP(Table5[[#This Row],[Item '#]],Ticket_Forms[Form Number],Ticket_Forms[Location Rent])</f>
        <v>379</v>
      </c>
      <c r="T97" s="16">
        <f>LOOKUP(Table5[[#This Row],[Item '#]],Ticket_Forms[Form Number],Ticket_Forms[Last Sale])</f>
        <v>599</v>
      </c>
      <c r="U97" s="16" t="s">
        <v>3909</v>
      </c>
      <c r="V97" s="58" t="str">
        <f>Table5[[#This Row],[Date Distributed]]</f>
        <v/>
      </c>
      <c r="W97" s="3" t="str">
        <f>_xlfn.XLOOKUP(Table5[[#This Row],[Serial '#]],Table10[Serial '#],Table10[Charity Association],"",,)</f>
        <v/>
      </c>
      <c r="Z97" s="3" t="s">
        <v>23</v>
      </c>
    </row>
    <row r="98" spans="1:26" hidden="1" x14ac:dyDescent="0.35">
      <c r="A98" s="3">
        <v>96</v>
      </c>
      <c r="B98" s="78">
        <v>44938</v>
      </c>
      <c r="C98" s="73" t="str">
        <f>_xlfn.XLOOKUP(Table5[[#This Row],[Serial '#]],Table10[Serial '#],Table10[Date],"",,)</f>
        <v/>
      </c>
      <c r="D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8" s="73" t="str">
        <f>IF(Table5[[#This Row],[Date Distributed]]="","In Stock","Distributed")</f>
        <v>In Stock</v>
      </c>
      <c r="F98" s="79" t="s">
        <v>660</v>
      </c>
      <c r="G98" s="75" t="s">
        <v>761</v>
      </c>
      <c r="H98" s="80" t="s">
        <v>665</v>
      </c>
      <c r="I98" s="80" t="s">
        <v>666</v>
      </c>
      <c r="J98" s="81" t="s">
        <v>883</v>
      </c>
      <c r="K98" s="80" t="s">
        <v>382</v>
      </c>
      <c r="L98" s="3" t="str">
        <f>_xlfn.XLOOKUP(Table5[[#This Row],[Item '#]],Ticket_Forms[Form Number],Ticket_Forms[Game Name],"",,)</f>
        <v>Bar Hopping</v>
      </c>
      <c r="M98" s="15">
        <v>212</v>
      </c>
      <c r="N98" s="3">
        <f>LOOKUP(Table5[[#This Row],[Item '#]],Ticket_Forms[Form Number],Ticket_Forms[Ticket Count])</f>
        <v>6320</v>
      </c>
      <c r="O98" s="16">
        <f>LOOKUP(Table5[[#This Row],[Item '#]],Ticket_Forms[Form Number],Ticket_Forms[Ticket Value])</f>
        <v>1</v>
      </c>
      <c r="P98" s="16">
        <f>LOOKUP(Table5[[#This Row],[Item '#]],Ticket_Forms[Form Number],Ticket_Forms[Revenue])</f>
        <v>6320</v>
      </c>
      <c r="Q98" s="16">
        <f>LOOKUP(Table5[[#This Row],[Item '#]],Ticket_Forms[Form Number],Ticket_Forms[Ideal Profit])</f>
        <v>1575</v>
      </c>
      <c r="R98" s="16">
        <f>LOOKUP(Table5[[#This Row],[Item '#]],Ticket_Forms[Form Number],Ticket_Forms[Prizes])</f>
        <v>4745</v>
      </c>
      <c r="S98" s="16">
        <f>LOOKUP(Table5[[#This Row],[Item '#]],Ticket_Forms[Form Number],Ticket_Forms[Location Rent])</f>
        <v>379</v>
      </c>
      <c r="T98" s="16">
        <f>LOOKUP(Table5[[#This Row],[Item '#]],Ticket_Forms[Form Number],Ticket_Forms[Last Sale])</f>
        <v>599</v>
      </c>
      <c r="U98" s="16" t="s">
        <v>3909</v>
      </c>
      <c r="V98" s="58" t="str">
        <f>Table5[[#This Row],[Date Distributed]]</f>
        <v/>
      </c>
      <c r="W98" s="3" t="str">
        <f>_xlfn.XLOOKUP(Table5[[#This Row],[Serial '#]],Table10[Serial '#],Table10[Charity Association],"",,)</f>
        <v/>
      </c>
      <c r="Z98" s="3" t="s">
        <v>23</v>
      </c>
    </row>
    <row r="99" spans="1:26" hidden="1" x14ac:dyDescent="0.35">
      <c r="A99" s="3">
        <v>97</v>
      </c>
      <c r="B99" s="78">
        <v>44938</v>
      </c>
      <c r="C99" s="73" t="str">
        <f>_xlfn.XLOOKUP(Table5[[#This Row],[Serial '#]],Table10[Serial '#],Table10[Date],"",,)</f>
        <v/>
      </c>
      <c r="D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9" s="73" t="str">
        <f>IF(Table5[[#This Row],[Date Distributed]]="","In Stock","Distributed")</f>
        <v>In Stock</v>
      </c>
      <c r="F99" s="79" t="s">
        <v>660</v>
      </c>
      <c r="G99" s="75" t="s">
        <v>761</v>
      </c>
      <c r="H99" s="80" t="s">
        <v>665</v>
      </c>
      <c r="I99" s="80" t="s">
        <v>666</v>
      </c>
      <c r="J99" s="81" t="s">
        <v>884</v>
      </c>
      <c r="K99" s="80" t="s">
        <v>385</v>
      </c>
      <c r="L99" s="3" t="str">
        <f>_xlfn.XLOOKUP(Table5[[#This Row],[Item '#]],Ticket_Forms[Form Number],Ticket_Forms[Game Name],"",,)</f>
        <v>Criss Cross</v>
      </c>
      <c r="M99" s="15">
        <v>173</v>
      </c>
      <c r="N99" s="3">
        <f>LOOKUP(Table5[[#This Row],[Item '#]],Ticket_Forms[Form Number],Ticket_Forms[Ticket Count])</f>
        <v>5520</v>
      </c>
      <c r="O99" s="16">
        <f>LOOKUP(Table5[[#This Row],[Item '#]],Ticket_Forms[Form Number],Ticket_Forms[Ticket Value])</f>
        <v>1</v>
      </c>
      <c r="P99" s="16">
        <f>LOOKUP(Table5[[#This Row],[Item '#]],Ticket_Forms[Form Number],Ticket_Forms[Revenue])</f>
        <v>5520</v>
      </c>
      <c r="Q99" s="16">
        <f>LOOKUP(Table5[[#This Row],[Item '#]],Ticket_Forms[Form Number],Ticket_Forms[Ideal Profit])</f>
        <v>960</v>
      </c>
      <c r="R99" s="16">
        <f>LOOKUP(Table5[[#This Row],[Item '#]],Ticket_Forms[Form Number],Ticket_Forms[Prizes])</f>
        <v>4560</v>
      </c>
      <c r="S99" s="16">
        <f>LOOKUP(Table5[[#This Row],[Item '#]],Ticket_Forms[Form Number],Ticket_Forms[Location Rent])</f>
        <v>331</v>
      </c>
      <c r="T99" s="16">
        <f>LOOKUP(Table5[[#This Row],[Item '#]],Ticket_Forms[Form Number],Ticket_Forms[Last Sale])</f>
        <v>200</v>
      </c>
      <c r="U99" s="16" t="s">
        <v>3909</v>
      </c>
      <c r="V99" s="58" t="str">
        <f>Table5[[#This Row],[Date Distributed]]</f>
        <v/>
      </c>
      <c r="W99" s="3" t="str">
        <f>_xlfn.XLOOKUP(Table5[[#This Row],[Serial '#]],Table10[Serial '#],Table10[Charity Association],"",,)</f>
        <v/>
      </c>
      <c r="Z99" s="3" t="s">
        <v>23</v>
      </c>
    </row>
    <row r="100" spans="1:26" hidden="1" x14ac:dyDescent="0.35">
      <c r="A100" s="3">
        <v>98</v>
      </c>
      <c r="B100" s="78">
        <v>44938</v>
      </c>
      <c r="C100" s="73" t="str">
        <f>_xlfn.XLOOKUP(Table5[[#This Row],[Serial '#]],Table10[Serial '#],Table10[Date],"",,)</f>
        <v/>
      </c>
      <c r="D1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0" s="73" t="str">
        <f>IF(Table5[[#This Row],[Date Distributed]]="","In Stock","Distributed")</f>
        <v>In Stock</v>
      </c>
      <c r="F100" s="79" t="s">
        <v>660</v>
      </c>
      <c r="G100" s="75" t="s">
        <v>761</v>
      </c>
      <c r="H100" s="80" t="s">
        <v>665</v>
      </c>
      <c r="I100" s="80" t="s">
        <v>666</v>
      </c>
      <c r="J100" s="81" t="s">
        <v>885</v>
      </c>
      <c r="K100" s="80" t="s">
        <v>385</v>
      </c>
      <c r="L100" s="3" t="str">
        <f>_xlfn.XLOOKUP(Table5[[#This Row],[Item '#]],Ticket_Forms[Form Number],Ticket_Forms[Game Name],"",,)</f>
        <v>Criss Cross</v>
      </c>
      <c r="M100" s="15">
        <v>173</v>
      </c>
      <c r="N100" s="3">
        <f>LOOKUP(Table5[[#This Row],[Item '#]],Ticket_Forms[Form Number],Ticket_Forms[Ticket Count])</f>
        <v>5520</v>
      </c>
      <c r="O100" s="16">
        <f>LOOKUP(Table5[[#This Row],[Item '#]],Ticket_Forms[Form Number],Ticket_Forms[Ticket Value])</f>
        <v>1</v>
      </c>
      <c r="P100" s="16">
        <f>LOOKUP(Table5[[#This Row],[Item '#]],Ticket_Forms[Form Number],Ticket_Forms[Revenue])</f>
        <v>5520</v>
      </c>
      <c r="Q100" s="16">
        <f>LOOKUP(Table5[[#This Row],[Item '#]],Ticket_Forms[Form Number],Ticket_Forms[Ideal Profit])</f>
        <v>960</v>
      </c>
      <c r="R100" s="16">
        <f>LOOKUP(Table5[[#This Row],[Item '#]],Ticket_Forms[Form Number],Ticket_Forms[Prizes])</f>
        <v>4560</v>
      </c>
      <c r="S100" s="16">
        <f>LOOKUP(Table5[[#This Row],[Item '#]],Ticket_Forms[Form Number],Ticket_Forms[Location Rent])</f>
        <v>331</v>
      </c>
      <c r="T100" s="16">
        <f>LOOKUP(Table5[[#This Row],[Item '#]],Ticket_Forms[Form Number],Ticket_Forms[Last Sale])</f>
        <v>200</v>
      </c>
      <c r="U100" s="16" t="s">
        <v>3909</v>
      </c>
      <c r="V100" s="58" t="str">
        <f>Table5[[#This Row],[Date Distributed]]</f>
        <v/>
      </c>
      <c r="W100" s="3" t="str">
        <f>_xlfn.XLOOKUP(Table5[[#This Row],[Serial '#]],Table10[Serial '#],Table10[Charity Association],"",,)</f>
        <v/>
      </c>
      <c r="Z100" s="3" t="s">
        <v>23</v>
      </c>
    </row>
    <row r="101" spans="1:26" hidden="1" x14ac:dyDescent="0.35">
      <c r="A101" s="3">
        <v>99</v>
      </c>
      <c r="B101" s="78">
        <v>44938</v>
      </c>
      <c r="C101" s="73" t="str">
        <f>_xlfn.XLOOKUP(Table5[[#This Row],[Serial '#]],Table10[Serial '#],Table10[Date],"",,)</f>
        <v/>
      </c>
      <c r="D1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1" s="73" t="str">
        <f>IF(Table5[[#This Row],[Date Distributed]]="","In Stock","Distributed")</f>
        <v>In Stock</v>
      </c>
      <c r="F101" s="79" t="s">
        <v>660</v>
      </c>
      <c r="G101" s="75" t="s">
        <v>761</v>
      </c>
      <c r="H101" s="80" t="s">
        <v>665</v>
      </c>
      <c r="I101" s="80" t="s">
        <v>666</v>
      </c>
      <c r="J101" s="81" t="s">
        <v>886</v>
      </c>
      <c r="K101" s="80" t="s">
        <v>385</v>
      </c>
      <c r="L101" s="3" t="str">
        <f>_xlfn.XLOOKUP(Table5[[#This Row],[Item '#]],Ticket_Forms[Form Number],Ticket_Forms[Game Name],"",,)</f>
        <v>Criss Cross</v>
      </c>
      <c r="M101" s="15">
        <v>173</v>
      </c>
      <c r="N101" s="3">
        <f>LOOKUP(Table5[[#This Row],[Item '#]],Ticket_Forms[Form Number],Ticket_Forms[Ticket Count])</f>
        <v>5520</v>
      </c>
      <c r="O101" s="16">
        <f>LOOKUP(Table5[[#This Row],[Item '#]],Ticket_Forms[Form Number],Ticket_Forms[Ticket Value])</f>
        <v>1</v>
      </c>
      <c r="P101" s="16">
        <f>LOOKUP(Table5[[#This Row],[Item '#]],Ticket_Forms[Form Number],Ticket_Forms[Revenue])</f>
        <v>5520</v>
      </c>
      <c r="Q101" s="16">
        <f>LOOKUP(Table5[[#This Row],[Item '#]],Ticket_Forms[Form Number],Ticket_Forms[Ideal Profit])</f>
        <v>960</v>
      </c>
      <c r="R101" s="16">
        <f>LOOKUP(Table5[[#This Row],[Item '#]],Ticket_Forms[Form Number],Ticket_Forms[Prizes])</f>
        <v>4560</v>
      </c>
      <c r="S101" s="16">
        <f>LOOKUP(Table5[[#This Row],[Item '#]],Ticket_Forms[Form Number],Ticket_Forms[Location Rent])</f>
        <v>331</v>
      </c>
      <c r="T101" s="16">
        <f>LOOKUP(Table5[[#This Row],[Item '#]],Ticket_Forms[Form Number],Ticket_Forms[Last Sale])</f>
        <v>200</v>
      </c>
      <c r="U101" s="16" t="s">
        <v>3909</v>
      </c>
      <c r="V101" s="58" t="str">
        <f>Table5[[#This Row],[Date Distributed]]</f>
        <v/>
      </c>
      <c r="W101" s="3" t="str">
        <f>_xlfn.XLOOKUP(Table5[[#This Row],[Serial '#]],Table10[Serial '#],Table10[Charity Association],"",,)</f>
        <v/>
      </c>
      <c r="Z101" s="3" t="s">
        <v>23</v>
      </c>
    </row>
    <row r="102" spans="1:26" hidden="1" x14ac:dyDescent="0.35">
      <c r="A102" s="3">
        <v>100</v>
      </c>
      <c r="B102" s="78">
        <v>44938</v>
      </c>
      <c r="C102" s="73" t="str">
        <f>_xlfn.XLOOKUP(Table5[[#This Row],[Serial '#]],Table10[Serial '#],Table10[Date],"",,)</f>
        <v/>
      </c>
      <c r="D1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2" s="73" t="str">
        <f>IF(Table5[[#This Row],[Date Distributed]]="","In Stock","Distributed")</f>
        <v>In Stock</v>
      </c>
      <c r="F102" s="79" t="s">
        <v>660</v>
      </c>
      <c r="G102" s="75" t="s">
        <v>761</v>
      </c>
      <c r="H102" s="80" t="s">
        <v>665</v>
      </c>
      <c r="I102" s="80" t="s">
        <v>666</v>
      </c>
      <c r="J102" s="81" t="s">
        <v>887</v>
      </c>
      <c r="K102" s="80" t="s">
        <v>385</v>
      </c>
      <c r="L102" s="3" t="str">
        <f>_xlfn.XLOOKUP(Table5[[#This Row],[Item '#]],Ticket_Forms[Form Number],Ticket_Forms[Game Name],"",,)</f>
        <v>Criss Cross</v>
      </c>
      <c r="M102" s="15">
        <v>173</v>
      </c>
      <c r="N102" s="3">
        <f>LOOKUP(Table5[[#This Row],[Item '#]],Ticket_Forms[Form Number],Ticket_Forms[Ticket Count])</f>
        <v>5520</v>
      </c>
      <c r="O102" s="16">
        <f>LOOKUP(Table5[[#This Row],[Item '#]],Ticket_Forms[Form Number],Ticket_Forms[Ticket Value])</f>
        <v>1</v>
      </c>
      <c r="P102" s="16">
        <f>LOOKUP(Table5[[#This Row],[Item '#]],Ticket_Forms[Form Number],Ticket_Forms[Revenue])</f>
        <v>5520</v>
      </c>
      <c r="Q102" s="16">
        <f>LOOKUP(Table5[[#This Row],[Item '#]],Ticket_Forms[Form Number],Ticket_Forms[Ideal Profit])</f>
        <v>960</v>
      </c>
      <c r="R102" s="16">
        <f>LOOKUP(Table5[[#This Row],[Item '#]],Ticket_Forms[Form Number],Ticket_Forms[Prizes])</f>
        <v>4560</v>
      </c>
      <c r="S102" s="16">
        <f>LOOKUP(Table5[[#This Row],[Item '#]],Ticket_Forms[Form Number],Ticket_Forms[Location Rent])</f>
        <v>331</v>
      </c>
      <c r="T102" s="16">
        <f>LOOKUP(Table5[[#This Row],[Item '#]],Ticket_Forms[Form Number],Ticket_Forms[Last Sale])</f>
        <v>200</v>
      </c>
      <c r="U102" s="16" t="s">
        <v>3909</v>
      </c>
      <c r="V102" s="58" t="str">
        <f>Table5[[#This Row],[Date Distributed]]</f>
        <v/>
      </c>
      <c r="W102" s="3" t="str">
        <f>_xlfn.XLOOKUP(Table5[[#This Row],[Serial '#]],Table10[Serial '#],Table10[Charity Association],"",,)</f>
        <v/>
      </c>
      <c r="Z102" s="3" t="s">
        <v>23</v>
      </c>
    </row>
    <row r="103" spans="1:26" hidden="1" x14ac:dyDescent="0.35">
      <c r="A103" s="3">
        <v>101</v>
      </c>
      <c r="B103" s="78">
        <v>44938</v>
      </c>
      <c r="C103" s="73" t="str">
        <f>_xlfn.XLOOKUP(Table5[[#This Row],[Serial '#]],Table10[Serial '#],Table10[Date],"",,)</f>
        <v/>
      </c>
      <c r="D1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3" s="73" t="str">
        <f>IF(Table5[[#This Row],[Date Distributed]]="","In Stock","Distributed")</f>
        <v>In Stock</v>
      </c>
      <c r="F103" s="79" t="s">
        <v>660</v>
      </c>
      <c r="G103" s="75" t="s">
        <v>761</v>
      </c>
      <c r="H103" s="80" t="s">
        <v>665</v>
      </c>
      <c r="I103" s="80" t="s">
        <v>666</v>
      </c>
      <c r="J103" s="81" t="s">
        <v>888</v>
      </c>
      <c r="K103" s="80" t="s">
        <v>385</v>
      </c>
      <c r="L103" s="3" t="str">
        <f>_xlfn.XLOOKUP(Table5[[#This Row],[Item '#]],Ticket_Forms[Form Number],Ticket_Forms[Game Name],"",,)</f>
        <v>Criss Cross</v>
      </c>
      <c r="M103" s="15">
        <v>173</v>
      </c>
      <c r="N103" s="3">
        <f>LOOKUP(Table5[[#This Row],[Item '#]],Ticket_Forms[Form Number],Ticket_Forms[Ticket Count])</f>
        <v>5520</v>
      </c>
      <c r="O103" s="16">
        <f>LOOKUP(Table5[[#This Row],[Item '#]],Ticket_Forms[Form Number],Ticket_Forms[Ticket Value])</f>
        <v>1</v>
      </c>
      <c r="P103" s="16">
        <f>LOOKUP(Table5[[#This Row],[Item '#]],Ticket_Forms[Form Number],Ticket_Forms[Revenue])</f>
        <v>5520</v>
      </c>
      <c r="Q103" s="16">
        <f>LOOKUP(Table5[[#This Row],[Item '#]],Ticket_Forms[Form Number],Ticket_Forms[Ideal Profit])</f>
        <v>960</v>
      </c>
      <c r="R103" s="16">
        <f>LOOKUP(Table5[[#This Row],[Item '#]],Ticket_Forms[Form Number],Ticket_Forms[Prizes])</f>
        <v>4560</v>
      </c>
      <c r="S103" s="16">
        <f>LOOKUP(Table5[[#This Row],[Item '#]],Ticket_Forms[Form Number],Ticket_Forms[Location Rent])</f>
        <v>331</v>
      </c>
      <c r="T103" s="16">
        <f>LOOKUP(Table5[[#This Row],[Item '#]],Ticket_Forms[Form Number],Ticket_Forms[Last Sale])</f>
        <v>200</v>
      </c>
      <c r="U103" s="16" t="s">
        <v>3909</v>
      </c>
      <c r="V103" s="58" t="str">
        <f>Table5[[#This Row],[Date Distributed]]</f>
        <v/>
      </c>
      <c r="W103" s="3" t="str">
        <f>_xlfn.XLOOKUP(Table5[[#This Row],[Serial '#]],Table10[Serial '#],Table10[Charity Association],"",,)</f>
        <v/>
      </c>
      <c r="Z103" s="3" t="s">
        <v>23</v>
      </c>
    </row>
    <row r="104" spans="1:26" hidden="1" x14ac:dyDescent="0.35">
      <c r="A104" s="3">
        <v>102</v>
      </c>
      <c r="B104" s="78">
        <v>44938</v>
      </c>
      <c r="C104" s="73" t="str">
        <f>_xlfn.XLOOKUP(Table5[[#This Row],[Serial '#]],Table10[Serial '#],Table10[Date],"",,)</f>
        <v/>
      </c>
      <c r="D1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4" s="73" t="str">
        <f>IF(Table5[[#This Row],[Date Distributed]]="","In Stock","Distributed")</f>
        <v>In Stock</v>
      </c>
      <c r="F104" s="79" t="s">
        <v>660</v>
      </c>
      <c r="G104" s="75" t="s">
        <v>761</v>
      </c>
      <c r="H104" s="80" t="s">
        <v>665</v>
      </c>
      <c r="I104" s="80" t="s">
        <v>666</v>
      </c>
      <c r="J104" s="81" t="s">
        <v>889</v>
      </c>
      <c r="K104" s="80" t="s">
        <v>385</v>
      </c>
      <c r="L104" s="3" t="str">
        <f>_xlfn.XLOOKUP(Table5[[#This Row],[Item '#]],Ticket_Forms[Form Number],Ticket_Forms[Game Name],"",,)</f>
        <v>Criss Cross</v>
      </c>
      <c r="M104" s="15">
        <v>173</v>
      </c>
      <c r="N104" s="3">
        <f>LOOKUP(Table5[[#This Row],[Item '#]],Ticket_Forms[Form Number],Ticket_Forms[Ticket Count])</f>
        <v>5520</v>
      </c>
      <c r="O104" s="16">
        <f>LOOKUP(Table5[[#This Row],[Item '#]],Ticket_Forms[Form Number],Ticket_Forms[Ticket Value])</f>
        <v>1</v>
      </c>
      <c r="P104" s="16">
        <f>LOOKUP(Table5[[#This Row],[Item '#]],Ticket_Forms[Form Number],Ticket_Forms[Revenue])</f>
        <v>5520</v>
      </c>
      <c r="Q104" s="16">
        <f>LOOKUP(Table5[[#This Row],[Item '#]],Ticket_Forms[Form Number],Ticket_Forms[Ideal Profit])</f>
        <v>960</v>
      </c>
      <c r="R104" s="16">
        <f>LOOKUP(Table5[[#This Row],[Item '#]],Ticket_Forms[Form Number],Ticket_Forms[Prizes])</f>
        <v>4560</v>
      </c>
      <c r="S104" s="16">
        <f>LOOKUP(Table5[[#This Row],[Item '#]],Ticket_Forms[Form Number],Ticket_Forms[Location Rent])</f>
        <v>331</v>
      </c>
      <c r="T104" s="16">
        <f>LOOKUP(Table5[[#This Row],[Item '#]],Ticket_Forms[Form Number],Ticket_Forms[Last Sale])</f>
        <v>200</v>
      </c>
      <c r="U104" s="16" t="s">
        <v>3909</v>
      </c>
      <c r="V104" s="58" t="str">
        <f>Table5[[#This Row],[Date Distributed]]</f>
        <v/>
      </c>
      <c r="W104" s="3" t="str">
        <f>_xlfn.XLOOKUP(Table5[[#This Row],[Serial '#]],Table10[Serial '#],Table10[Charity Association],"",,)</f>
        <v/>
      </c>
      <c r="Z104" s="3" t="s">
        <v>23</v>
      </c>
    </row>
    <row r="105" spans="1:26" hidden="1" x14ac:dyDescent="0.35">
      <c r="A105" s="3">
        <v>103</v>
      </c>
      <c r="B105" s="78">
        <v>44938</v>
      </c>
      <c r="C105" s="73" t="str">
        <f>_xlfn.XLOOKUP(Table5[[#This Row],[Serial '#]],Table10[Serial '#],Table10[Date],"",,)</f>
        <v/>
      </c>
      <c r="D1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5" s="73" t="str">
        <f>IF(Table5[[#This Row],[Date Distributed]]="","In Stock","Distributed")</f>
        <v>In Stock</v>
      </c>
      <c r="F105" s="79" t="s">
        <v>660</v>
      </c>
      <c r="G105" s="75" t="s">
        <v>761</v>
      </c>
      <c r="H105" s="80" t="s">
        <v>665</v>
      </c>
      <c r="I105" s="80" t="s">
        <v>666</v>
      </c>
      <c r="J105" s="81" t="s">
        <v>890</v>
      </c>
      <c r="K105" s="80" t="s">
        <v>385</v>
      </c>
      <c r="L105" s="3" t="str">
        <f>_xlfn.XLOOKUP(Table5[[#This Row],[Item '#]],Ticket_Forms[Form Number],Ticket_Forms[Game Name],"",,)</f>
        <v>Criss Cross</v>
      </c>
      <c r="M105" s="15">
        <v>173</v>
      </c>
      <c r="N105" s="3">
        <f>LOOKUP(Table5[[#This Row],[Item '#]],Ticket_Forms[Form Number],Ticket_Forms[Ticket Count])</f>
        <v>5520</v>
      </c>
      <c r="O105" s="16">
        <f>LOOKUP(Table5[[#This Row],[Item '#]],Ticket_Forms[Form Number],Ticket_Forms[Ticket Value])</f>
        <v>1</v>
      </c>
      <c r="P105" s="16">
        <f>LOOKUP(Table5[[#This Row],[Item '#]],Ticket_Forms[Form Number],Ticket_Forms[Revenue])</f>
        <v>5520</v>
      </c>
      <c r="Q105" s="16">
        <f>LOOKUP(Table5[[#This Row],[Item '#]],Ticket_Forms[Form Number],Ticket_Forms[Ideal Profit])</f>
        <v>960</v>
      </c>
      <c r="R105" s="16">
        <f>LOOKUP(Table5[[#This Row],[Item '#]],Ticket_Forms[Form Number],Ticket_Forms[Prizes])</f>
        <v>4560</v>
      </c>
      <c r="S105" s="16">
        <f>LOOKUP(Table5[[#This Row],[Item '#]],Ticket_Forms[Form Number],Ticket_Forms[Location Rent])</f>
        <v>331</v>
      </c>
      <c r="T105" s="16">
        <f>LOOKUP(Table5[[#This Row],[Item '#]],Ticket_Forms[Form Number],Ticket_Forms[Last Sale])</f>
        <v>200</v>
      </c>
      <c r="U105" s="16" t="s">
        <v>3909</v>
      </c>
      <c r="V105" s="58" t="str">
        <f>Table5[[#This Row],[Date Distributed]]</f>
        <v/>
      </c>
      <c r="W105" s="3" t="str">
        <f>_xlfn.XLOOKUP(Table5[[#This Row],[Serial '#]],Table10[Serial '#],Table10[Charity Association],"",,)</f>
        <v/>
      </c>
      <c r="Z105" s="3" t="s">
        <v>23</v>
      </c>
    </row>
    <row r="106" spans="1:26" hidden="1" x14ac:dyDescent="0.35">
      <c r="A106" s="3">
        <v>104</v>
      </c>
      <c r="B106" s="78">
        <v>44938</v>
      </c>
      <c r="C106" s="73" t="str">
        <f>_xlfn.XLOOKUP(Table5[[#This Row],[Serial '#]],Table10[Serial '#],Table10[Date],"",,)</f>
        <v/>
      </c>
      <c r="D1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6" s="73" t="str">
        <f>IF(Table5[[#This Row],[Date Distributed]]="","In Stock","Distributed")</f>
        <v>In Stock</v>
      </c>
      <c r="F106" s="79" t="s">
        <v>660</v>
      </c>
      <c r="G106" s="75" t="s">
        <v>761</v>
      </c>
      <c r="H106" s="80" t="s">
        <v>665</v>
      </c>
      <c r="I106" s="80" t="s">
        <v>666</v>
      </c>
      <c r="J106" s="81" t="s">
        <v>891</v>
      </c>
      <c r="K106" s="80" t="s">
        <v>385</v>
      </c>
      <c r="L106" s="3" t="str">
        <f>_xlfn.XLOOKUP(Table5[[#This Row],[Item '#]],Ticket_Forms[Form Number],Ticket_Forms[Game Name],"",,)</f>
        <v>Criss Cross</v>
      </c>
      <c r="M106" s="15">
        <v>173</v>
      </c>
      <c r="N106" s="3">
        <f>LOOKUP(Table5[[#This Row],[Item '#]],Ticket_Forms[Form Number],Ticket_Forms[Ticket Count])</f>
        <v>5520</v>
      </c>
      <c r="O106" s="16">
        <f>LOOKUP(Table5[[#This Row],[Item '#]],Ticket_Forms[Form Number],Ticket_Forms[Ticket Value])</f>
        <v>1</v>
      </c>
      <c r="P106" s="16">
        <f>LOOKUP(Table5[[#This Row],[Item '#]],Ticket_Forms[Form Number],Ticket_Forms[Revenue])</f>
        <v>5520</v>
      </c>
      <c r="Q106" s="16">
        <f>LOOKUP(Table5[[#This Row],[Item '#]],Ticket_Forms[Form Number],Ticket_Forms[Ideal Profit])</f>
        <v>960</v>
      </c>
      <c r="R106" s="16">
        <f>LOOKUP(Table5[[#This Row],[Item '#]],Ticket_Forms[Form Number],Ticket_Forms[Prizes])</f>
        <v>4560</v>
      </c>
      <c r="S106" s="16">
        <f>LOOKUP(Table5[[#This Row],[Item '#]],Ticket_Forms[Form Number],Ticket_Forms[Location Rent])</f>
        <v>331</v>
      </c>
      <c r="T106" s="16">
        <f>LOOKUP(Table5[[#This Row],[Item '#]],Ticket_Forms[Form Number],Ticket_Forms[Last Sale])</f>
        <v>200</v>
      </c>
      <c r="U106" s="16" t="s">
        <v>3909</v>
      </c>
      <c r="V106" s="58" t="str">
        <f>Table5[[#This Row],[Date Distributed]]</f>
        <v/>
      </c>
      <c r="W106" s="3" t="str">
        <f>_xlfn.XLOOKUP(Table5[[#This Row],[Serial '#]],Table10[Serial '#],Table10[Charity Association],"",,)</f>
        <v/>
      </c>
      <c r="Z106" s="3" t="s">
        <v>23</v>
      </c>
    </row>
    <row r="107" spans="1:26" hidden="1" x14ac:dyDescent="0.35">
      <c r="A107" s="3">
        <v>105</v>
      </c>
      <c r="B107" s="78">
        <v>44938</v>
      </c>
      <c r="C107" s="73" t="str">
        <f>_xlfn.XLOOKUP(Table5[[#This Row],[Serial '#]],Table10[Serial '#],Table10[Date],"",,)</f>
        <v/>
      </c>
      <c r="D1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7" s="73" t="str">
        <f>IF(Table5[[#This Row],[Date Distributed]]="","In Stock","Distributed")</f>
        <v>In Stock</v>
      </c>
      <c r="F107" s="79" t="s">
        <v>660</v>
      </c>
      <c r="G107" s="75" t="s">
        <v>761</v>
      </c>
      <c r="H107" s="80" t="s">
        <v>665</v>
      </c>
      <c r="I107" s="80" t="s">
        <v>666</v>
      </c>
      <c r="J107" s="81" t="s">
        <v>892</v>
      </c>
      <c r="K107" s="80" t="s">
        <v>385</v>
      </c>
      <c r="L107" s="3" t="str">
        <f>_xlfn.XLOOKUP(Table5[[#This Row],[Item '#]],Ticket_Forms[Form Number],Ticket_Forms[Game Name],"",,)</f>
        <v>Criss Cross</v>
      </c>
      <c r="M107" s="15">
        <v>173</v>
      </c>
      <c r="N107" s="3">
        <f>LOOKUP(Table5[[#This Row],[Item '#]],Ticket_Forms[Form Number],Ticket_Forms[Ticket Count])</f>
        <v>5520</v>
      </c>
      <c r="O107" s="16">
        <f>LOOKUP(Table5[[#This Row],[Item '#]],Ticket_Forms[Form Number],Ticket_Forms[Ticket Value])</f>
        <v>1</v>
      </c>
      <c r="P107" s="16">
        <f>LOOKUP(Table5[[#This Row],[Item '#]],Ticket_Forms[Form Number],Ticket_Forms[Revenue])</f>
        <v>5520</v>
      </c>
      <c r="Q107" s="16">
        <f>LOOKUP(Table5[[#This Row],[Item '#]],Ticket_Forms[Form Number],Ticket_Forms[Ideal Profit])</f>
        <v>960</v>
      </c>
      <c r="R107" s="16">
        <f>LOOKUP(Table5[[#This Row],[Item '#]],Ticket_Forms[Form Number],Ticket_Forms[Prizes])</f>
        <v>4560</v>
      </c>
      <c r="S107" s="16">
        <f>LOOKUP(Table5[[#This Row],[Item '#]],Ticket_Forms[Form Number],Ticket_Forms[Location Rent])</f>
        <v>331</v>
      </c>
      <c r="T107" s="16">
        <f>LOOKUP(Table5[[#This Row],[Item '#]],Ticket_Forms[Form Number],Ticket_Forms[Last Sale])</f>
        <v>200</v>
      </c>
      <c r="U107" s="16" t="s">
        <v>3909</v>
      </c>
      <c r="V107" s="58" t="str">
        <f>Table5[[#This Row],[Date Distributed]]</f>
        <v/>
      </c>
      <c r="W107" s="3" t="str">
        <f>_xlfn.XLOOKUP(Table5[[#This Row],[Serial '#]],Table10[Serial '#],Table10[Charity Association],"",,)</f>
        <v/>
      </c>
      <c r="Z107" s="3" t="s">
        <v>23</v>
      </c>
    </row>
    <row r="108" spans="1:26" hidden="1" x14ac:dyDescent="0.35">
      <c r="A108" s="3">
        <v>106</v>
      </c>
      <c r="B108" s="78">
        <v>44938</v>
      </c>
      <c r="C108" s="73" t="str">
        <f>_xlfn.XLOOKUP(Table5[[#This Row],[Serial '#]],Table10[Serial '#],Table10[Date],"",,)</f>
        <v/>
      </c>
      <c r="D1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8" s="73" t="str">
        <f>IF(Table5[[#This Row],[Date Distributed]]="","In Stock","Distributed")</f>
        <v>In Stock</v>
      </c>
      <c r="F108" s="79" t="s">
        <v>660</v>
      </c>
      <c r="G108" s="75" t="s">
        <v>761</v>
      </c>
      <c r="H108" s="80" t="s">
        <v>665</v>
      </c>
      <c r="I108" s="80" t="s">
        <v>666</v>
      </c>
      <c r="J108" s="81" t="s">
        <v>893</v>
      </c>
      <c r="K108" s="80" t="s">
        <v>385</v>
      </c>
      <c r="L108" s="3" t="str">
        <f>_xlfn.XLOOKUP(Table5[[#This Row],[Item '#]],Ticket_Forms[Form Number],Ticket_Forms[Game Name],"",,)</f>
        <v>Criss Cross</v>
      </c>
      <c r="M108" s="15">
        <v>173</v>
      </c>
      <c r="N108" s="3">
        <f>LOOKUP(Table5[[#This Row],[Item '#]],Ticket_Forms[Form Number],Ticket_Forms[Ticket Count])</f>
        <v>5520</v>
      </c>
      <c r="O108" s="16">
        <f>LOOKUP(Table5[[#This Row],[Item '#]],Ticket_Forms[Form Number],Ticket_Forms[Ticket Value])</f>
        <v>1</v>
      </c>
      <c r="P108" s="16">
        <f>LOOKUP(Table5[[#This Row],[Item '#]],Ticket_Forms[Form Number],Ticket_Forms[Revenue])</f>
        <v>5520</v>
      </c>
      <c r="Q108" s="16">
        <f>LOOKUP(Table5[[#This Row],[Item '#]],Ticket_Forms[Form Number],Ticket_Forms[Ideal Profit])</f>
        <v>960</v>
      </c>
      <c r="R108" s="16">
        <f>LOOKUP(Table5[[#This Row],[Item '#]],Ticket_Forms[Form Number],Ticket_Forms[Prizes])</f>
        <v>4560</v>
      </c>
      <c r="S108" s="16">
        <f>LOOKUP(Table5[[#This Row],[Item '#]],Ticket_Forms[Form Number],Ticket_Forms[Location Rent])</f>
        <v>331</v>
      </c>
      <c r="T108" s="16">
        <f>LOOKUP(Table5[[#This Row],[Item '#]],Ticket_Forms[Form Number],Ticket_Forms[Last Sale])</f>
        <v>200</v>
      </c>
      <c r="U108" s="16" t="s">
        <v>3909</v>
      </c>
      <c r="V108" s="58" t="str">
        <f>Table5[[#This Row],[Date Distributed]]</f>
        <v/>
      </c>
      <c r="W108" s="3" t="str">
        <f>_xlfn.XLOOKUP(Table5[[#This Row],[Serial '#]],Table10[Serial '#],Table10[Charity Association],"",,)</f>
        <v/>
      </c>
      <c r="Z108" s="3" t="s">
        <v>23</v>
      </c>
    </row>
    <row r="109" spans="1:26" hidden="1" x14ac:dyDescent="0.35">
      <c r="A109" s="3">
        <v>107</v>
      </c>
      <c r="B109" s="78">
        <v>44938</v>
      </c>
      <c r="C109" s="73" t="str">
        <f>_xlfn.XLOOKUP(Table5[[#This Row],[Serial '#]],Table10[Serial '#],Table10[Date],"",,)</f>
        <v/>
      </c>
      <c r="D1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9" s="73" t="str">
        <f>IF(Table5[[#This Row],[Date Distributed]]="","In Stock","Distributed")</f>
        <v>In Stock</v>
      </c>
      <c r="F109" s="79" t="s">
        <v>660</v>
      </c>
      <c r="G109" s="75" t="s">
        <v>761</v>
      </c>
      <c r="H109" s="80" t="s">
        <v>665</v>
      </c>
      <c r="I109" s="80" t="s">
        <v>666</v>
      </c>
      <c r="J109" s="81" t="s">
        <v>894</v>
      </c>
      <c r="K109" s="80" t="s">
        <v>388</v>
      </c>
      <c r="L109" s="3" t="str">
        <f>_xlfn.XLOOKUP(Table5[[#This Row],[Item '#]],Ticket_Forms[Form Number],Ticket_Forms[Game Name],"",,)</f>
        <v>Rotten to the Core</v>
      </c>
      <c r="M109" s="15">
        <v>212</v>
      </c>
      <c r="N109" s="3">
        <f>LOOKUP(Table5[[#This Row],[Item '#]],Ticket_Forms[Form Number],Ticket_Forms[Ticket Count])</f>
        <v>6320</v>
      </c>
      <c r="O109" s="16">
        <f>LOOKUP(Table5[[#This Row],[Item '#]],Ticket_Forms[Form Number],Ticket_Forms[Ticket Value])</f>
        <v>1</v>
      </c>
      <c r="P109" s="16">
        <f>LOOKUP(Table5[[#This Row],[Item '#]],Ticket_Forms[Form Number],Ticket_Forms[Revenue])</f>
        <v>6320</v>
      </c>
      <c r="Q109" s="16">
        <f>LOOKUP(Table5[[#This Row],[Item '#]],Ticket_Forms[Form Number],Ticket_Forms[Ideal Profit])</f>
        <v>1575</v>
      </c>
      <c r="R109" s="16">
        <f>LOOKUP(Table5[[#This Row],[Item '#]],Ticket_Forms[Form Number],Ticket_Forms[Prizes])</f>
        <v>4745</v>
      </c>
      <c r="S109" s="16">
        <f>LOOKUP(Table5[[#This Row],[Item '#]],Ticket_Forms[Form Number],Ticket_Forms[Location Rent])</f>
        <v>379</v>
      </c>
      <c r="T109" s="16">
        <f>LOOKUP(Table5[[#This Row],[Item '#]],Ticket_Forms[Form Number],Ticket_Forms[Last Sale])</f>
        <v>599</v>
      </c>
      <c r="U109" s="16" t="s">
        <v>3909</v>
      </c>
      <c r="V109" s="58" t="str">
        <f>Table5[[#This Row],[Date Distributed]]</f>
        <v/>
      </c>
      <c r="W109" s="3" t="str">
        <f>_xlfn.XLOOKUP(Table5[[#This Row],[Serial '#]],Table10[Serial '#],Table10[Charity Association],"",,)</f>
        <v/>
      </c>
      <c r="Z109" s="3" t="s">
        <v>23</v>
      </c>
    </row>
    <row r="110" spans="1:26" hidden="1" x14ac:dyDescent="0.35">
      <c r="A110" s="3">
        <v>108</v>
      </c>
      <c r="B110" s="78">
        <v>44938</v>
      </c>
      <c r="C110" s="73" t="str">
        <f>_xlfn.XLOOKUP(Table5[[#This Row],[Serial '#]],Table10[Serial '#],Table10[Date],"",,)</f>
        <v/>
      </c>
      <c r="D1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0" s="73" t="str">
        <f>IF(Table5[[#This Row],[Date Distributed]]="","In Stock","Distributed")</f>
        <v>In Stock</v>
      </c>
      <c r="F110" s="79" t="s">
        <v>660</v>
      </c>
      <c r="G110" s="75" t="s">
        <v>761</v>
      </c>
      <c r="H110" s="80" t="s">
        <v>665</v>
      </c>
      <c r="I110" s="80" t="s">
        <v>666</v>
      </c>
      <c r="J110" s="81" t="s">
        <v>895</v>
      </c>
      <c r="K110" s="80" t="s">
        <v>387</v>
      </c>
      <c r="L110" s="3" t="str">
        <f>_xlfn.XLOOKUP(Table5[[#This Row],[Item '#]],Ticket_Forms[Form Number],Ticket_Forms[Game Name],"",,)</f>
        <v>Big 5</v>
      </c>
      <c r="M110" s="15">
        <v>329</v>
      </c>
      <c r="N110" s="3">
        <f>LOOKUP(Table5[[#This Row],[Item '#]],Ticket_Forms[Form Number],Ticket_Forms[Ticket Count])</f>
        <v>9959</v>
      </c>
      <c r="O110" s="16">
        <f>LOOKUP(Table5[[#This Row],[Item '#]],Ticket_Forms[Form Number],Ticket_Forms[Ticket Value])</f>
        <v>1</v>
      </c>
      <c r="P110" s="16">
        <f>LOOKUP(Table5[[#This Row],[Item '#]],Ticket_Forms[Form Number],Ticket_Forms[Revenue])</f>
        <v>9959</v>
      </c>
      <c r="Q110" s="16">
        <f>LOOKUP(Table5[[#This Row],[Item '#]],Ticket_Forms[Form Number],Ticket_Forms[Ideal Profit])</f>
        <v>2119</v>
      </c>
      <c r="R110" s="16">
        <f>LOOKUP(Table5[[#This Row],[Item '#]],Ticket_Forms[Form Number],Ticket_Forms[Prizes])</f>
        <v>7840</v>
      </c>
      <c r="S110" s="16">
        <f>LOOKUP(Table5[[#This Row],[Item '#]],Ticket_Forms[Form Number],Ticket_Forms[Location Rent])</f>
        <v>597</v>
      </c>
      <c r="T110" s="16">
        <f>LOOKUP(Table5[[#This Row],[Item '#]],Ticket_Forms[Form Number],Ticket_Forms[Last Sale])</f>
        <v>0</v>
      </c>
      <c r="U110" s="16" t="s">
        <v>3909</v>
      </c>
      <c r="V110" s="58" t="str">
        <f>Table5[[#This Row],[Date Distributed]]</f>
        <v/>
      </c>
      <c r="W110" s="3" t="str">
        <f>_xlfn.XLOOKUP(Table5[[#This Row],[Serial '#]],Table10[Serial '#],Table10[Charity Association],"",,)</f>
        <v/>
      </c>
      <c r="Z110" s="3" t="s">
        <v>23</v>
      </c>
    </row>
    <row r="111" spans="1:26" hidden="1" x14ac:dyDescent="0.35">
      <c r="A111" s="3">
        <v>109</v>
      </c>
      <c r="B111" s="78">
        <v>44938</v>
      </c>
      <c r="C111" s="73" t="str">
        <f>_xlfn.XLOOKUP(Table5[[#This Row],[Serial '#]],Table10[Serial '#],Table10[Date],"",,)</f>
        <v/>
      </c>
      <c r="D1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1" s="73" t="str">
        <f>IF(Table5[[#This Row],[Date Distributed]]="","In Stock","Distributed")</f>
        <v>In Stock</v>
      </c>
      <c r="F111" s="79" t="s">
        <v>660</v>
      </c>
      <c r="G111" s="75" t="s">
        <v>761</v>
      </c>
      <c r="H111" s="80" t="s">
        <v>665</v>
      </c>
      <c r="I111" s="80" t="s">
        <v>666</v>
      </c>
      <c r="J111" s="81" t="s">
        <v>896</v>
      </c>
      <c r="K111" s="80" t="s">
        <v>385</v>
      </c>
      <c r="L111" s="3" t="str">
        <f>_xlfn.XLOOKUP(Table5[[#This Row],[Item '#]],Ticket_Forms[Form Number],Ticket_Forms[Game Name],"",,)</f>
        <v>Criss Cross</v>
      </c>
      <c r="M111" s="15">
        <v>173</v>
      </c>
      <c r="N111" s="3">
        <f>LOOKUP(Table5[[#This Row],[Item '#]],Ticket_Forms[Form Number],Ticket_Forms[Ticket Count])</f>
        <v>5520</v>
      </c>
      <c r="O111" s="16">
        <f>LOOKUP(Table5[[#This Row],[Item '#]],Ticket_Forms[Form Number],Ticket_Forms[Ticket Value])</f>
        <v>1</v>
      </c>
      <c r="P111" s="16">
        <f>LOOKUP(Table5[[#This Row],[Item '#]],Ticket_Forms[Form Number],Ticket_Forms[Revenue])</f>
        <v>5520</v>
      </c>
      <c r="Q111" s="16">
        <f>LOOKUP(Table5[[#This Row],[Item '#]],Ticket_Forms[Form Number],Ticket_Forms[Ideal Profit])</f>
        <v>960</v>
      </c>
      <c r="R111" s="16">
        <f>LOOKUP(Table5[[#This Row],[Item '#]],Ticket_Forms[Form Number],Ticket_Forms[Prizes])</f>
        <v>4560</v>
      </c>
      <c r="S111" s="16">
        <f>LOOKUP(Table5[[#This Row],[Item '#]],Ticket_Forms[Form Number],Ticket_Forms[Location Rent])</f>
        <v>331</v>
      </c>
      <c r="T111" s="16">
        <f>LOOKUP(Table5[[#This Row],[Item '#]],Ticket_Forms[Form Number],Ticket_Forms[Last Sale])</f>
        <v>200</v>
      </c>
      <c r="U111" s="16" t="s">
        <v>3909</v>
      </c>
      <c r="V111" s="58" t="str">
        <f>Table5[[#This Row],[Date Distributed]]</f>
        <v/>
      </c>
      <c r="W111" s="3" t="str">
        <f>_xlfn.XLOOKUP(Table5[[#This Row],[Serial '#]],Table10[Serial '#],Table10[Charity Association],"",,)</f>
        <v/>
      </c>
      <c r="Z111" s="3" t="s">
        <v>23</v>
      </c>
    </row>
    <row r="112" spans="1:26" hidden="1" x14ac:dyDescent="0.35">
      <c r="A112" s="3">
        <v>110</v>
      </c>
      <c r="B112" s="78">
        <v>44938</v>
      </c>
      <c r="C112" s="73" t="str">
        <f>_xlfn.XLOOKUP(Table5[[#This Row],[Serial '#]],Table10[Serial '#],Table10[Date],"",,)</f>
        <v/>
      </c>
      <c r="D1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2" s="73" t="str">
        <f>IF(Table5[[#This Row],[Date Distributed]]="","In Stock","Distributed")</f>
        <v>In Stock</v>
      </c>
      <c r="F112" s="79" t="s">
        <v>660</v>
      </c>
      <c r="G112" s="75" t="s">
        <v>761</v>
      </c>
      <c r="H112" s="80" t="s">
        <v>665</v>
      </c>
      <c r="I112" s="80" t="s">
        <v>666</v>
      </c>
      <c r="J112" s="81" t="s">
        <v>897</v>
      </c>
      <c r="K112" s="80" t="s">
        <v>385</v>
      </c>
      <c r="L112" s="3" t="str">
        <f>_xlfn.XLOOKUP(Table5[[#This Row],[Item '#]],Ticket_Forms[Form Number],Ticket_Forms[Game Name],"",,)</f>
        <v>Criss Cross</v>
      </c>
      <c r="M112" s="15">
        <v>173</v>
      </c>
      <c r="N112" s="3">
        <f>LOOKUP(Table5[[#This Row],[Item '#]],Ticket_Forms[Form Number],Ticket_Forms[Ticket Count])</f>
        <v>5520</v>
      </c>
      <c r="O112" s="16">
        <f>LOOKUP(Table5[[#This Row],[Item '#]],Ticket_Forms[Form Number],Ticket_Forms[Ticket Value])</f>
        <v>1</v>
      </c>
      <c r="P112" s="16">
        <f>LOOKUP(Table5[[#This Row],[Item '#]],Ticket_Forms[Form Number],Ticket_Forms[Revenue])</f>
        <v>5520</v>
      </c>
      <c r="Q112" s="16">
        <f>LOOKUP(Table5[[#This Row],[Item '#]],Ticket_Forms[Form Number],Ticket_Forms[Ideal Profit])</f>
        <v>960</v>
      </c>
      <c r="R112" s="16">
        <f>LOOKUP(Table5[[#This Row],[Item '#]],Ticket_Forms[Form Number],Ticket_Forms[Prizes])</f>
        <v>4560</v>
      </c>
      <c r="S112" s="16">
        <f>LOOKUP(Table5[[#This Row],[Item '#]],Ticket_Forms[Form Number],Ticket_Forms[Location Rent])</f>
        <v>331</v>
      </c>
      <c r="T112" s="16">
        <f>LOOKUP(Table5[[#This Row],[Item '#]],Ticket_Forms[Form Number],Ticket_Forms[Last Sale])</f>
        <v>200</v>
      </c>
      <c r="U112" s="16" t="s">
        <v>3909</v>
      </c>
      <c r="V112" s="58" t="str">
        <f>Table5[[#This Row],[Date Distributed]]</f>
        <v/>
      </c>
      <c r="W112" s="3" t="str">
        <f>_xlfn.XLOOKUP(Table5[[#This Row],[Serial '#]],Table10[Serial '#],Table10[Charity Association],"",,)</f>
        <v/>
      </c>
      <c r="Z112" s="3" t="s">
        <v>23</v>
      </c>
    </row>
    <row r="113" spans="1:26" hidden="1" x14ac:dyDescent="0.35">
      <c r="A113" s="3">
        <v>111</v>
      </c>
      <c r="B113" s="78">
        <v>44938</v>
      </c>
      <c r="C113" s="73" t="str">
        <f>_xlfn.XLOOKUP(Table5[[#This Row],[Serial '#]],Table10[Serial '#],Table10[Date],"",,)</f>
        <v/>
      </c>
      <c r="D1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3" s="73" t="str">
        <f>IF(Table5[[#This Row],[Date Distributed]]="","In Stock","Distributed")</f>
        <v>In Stock</v>
      </c>
      <c r="F113" s="79" t="s">
        <v>660</v>
      </c>
      <c r="G113" s="75" t="s">
        <v>761</v>
      </c>
      <c r="H113" s="80" t="s">
        <v>665</v>
      </c>
      <c r="I113" s="80" t="s">
        <v>666</v>
      </c>
      <c r="J113" s="81" t="s">
        <v>898</v>
      </c>
      <c r="K113" s="80" t="s">
        <v>385</v>
      </c>
      <c r="L113" s="3" t="str">
        <f>_xlfn.XLOOKUP(Table5[[#This Row],[Item '#]],Ticket_Forms[Form Number],Ticket_Forms[Game Name],"",,)</f>
        <v>Criss Cross</v>
      </c>
      <c r="M113" s="15">
        <v>173</v>
      </c>
      <c r="N113" s="3">
        <f>LOOKUP(Table5[[#This Row],[Item '#]],Ticket_Forms[Form Number],Ticket_Forms[Ticket Count])</f>
        <v>5520</v>
      </c>
      <c r="O113" s="16">
        <f>LOOKUP(Table5[[#This Row],[Item '#]],Ticket_Forms[Form Number],Ticket_Forms[Ticket Value])</f>
        <v>1</v>
      </c>
      <c r="P113" s="16">
        <f>LOOKUP(Table5[[#This Row],[Item '#]],Ticket_Forms[Form Number],Ticket_Forms[Revenue])</f>
        <v>5520</v>
      </c>
      <c r="Q113" s="16">
        <f>LOOKUP(Table5[[#This Row],[Item '#]],Ticket_Forms[Form Number],Ticket_Forms[Ideal Profit])</f>
        <v>960</v>
      </c>
      <c r="R113" s="16">
        <f>LOOKUP(Table5[[#This Row],[Item '#]],Ticket_Forms[Form Number],Ticket_Forms[Prizes])</f>
        <v>4560</v>
      </c>
      <c r="S113" s="16">
        <f>LOOKUP(Table5[[#This Row],[Item '#]],Ticket_Forms[Form Number],Ticket_Forms[Location Rent])</f>
        <v>331</v>
      </c>
      <c r="T113" s="16">
        <f>LOOKUP(Table5[[#This Row],[Item '#]],Ticket_Forms[Form Number],Ticket_Forms[Last Sale])</f>
        <v>200</v>
      </c>
      <c r="U113" s="16" t="s">
        <v>3909</v>
      </c>
      <c r="V113" s="58" t="str">
        <f>Table5[[#This Row],[Date Distributed]]</f>
        <v/>
      </c>
      <c r="W113" s="3" t="str">
        <f>_xlfn.XLOOKUP(Table5[[#This Row],[Serial '#]],Table10[Serial '#],Table10[Charity Association],"",,)</f>
        <v/>
      </c>
      <c r="Z113" s="3" t="s">
        <v>23</v>
      </c>
    </row>
    <row r="114" spans="1:26" hidden="1" x14ac:dyDescent="0.35">
      <c r="A114" s="3">
        <v>112</v>
      </c>
      <c r="B114" s="78">
        <v>44938</v>
      </c>
      <c r="C114" s="73" t="str">
        <f>_xlfn.XLOOKUP(Table5[[#This Row],[Serial '#]],Table10[Serial '#],Table10[Date],"",,)</f>
        <v/>
      </c>
      <c r="D1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4" s="73" t="str">
        <f>IF(Table5[[#This Row],[Date Distributed]]="","In Stock","Distributed")</f>
        <v>In Stock</v>
      </c>
      <c r="F114" s="79" t="s">
        <v>660</v>
      </c>
      <c r="G114" s="75" t="s">
        <v>761</v>
      </c>
      <c r="H114" s="80" t="s">
        <v>665</v>
      </c>
      <c r="I114" s="80" t="s">
        <v>666</v>
      </c>
      <c r="J114" s="81" t="s">
        <v>899</v>
      </c>
      <c r="K114" s="80" t="s">
        <v>383</v>
      </c>
      <c r="L114" s="3" t="str">
        <f>_xlfn.XLOOKUP(Table5[[#This Row],[Item '#]],Ticket_Forms[Form Number],Ticket_Forms[Game Name],"",,)</f>
        <v>All Too Reel</v>
      </c>
      <c r="M114" s="15">
        <v>212</v>
      </c>
      <c r="N114" s="3">
        <f>LOOKUP(Table5[[#This Row],[Item '#]],Ticket_Forms[Form Number],Ticket_Forms[Ticket Count])</f>
        <v>6320</v>
      </c>
      <c r="O114" s="16">
        <f>LOOKUP(Table5[[#This Row],[Item '#]],Ticket_Forms[Form Number],Ticket_Forms[Ticket Value])</f>
        <v>1</v>
      </c>
      <c r="P114" s="16">
        <f>LOOKUP(Table5[[#This Row],[Item '#]],Ticket_Forms[Form Number],Ticket_Forms[Revenue])</f>
        <v>6320</v>
      </c>
      <c r="Q114" s="16">
        <f>LOOKUP(Table5[[#This Row],[Item '#]],Ticket_Forms[Form Number],Ticket_Forms[Ideal Profit])</f>
        <v>1575</v>
      </c>
      <c r="R114" s="16">
        <f>LOOKUP(Table5[[#This Row],[Item '#]],Ticket_Forms[Form Number],Ticket_Forms[Prizes])</f>
        <v>4745</v>
      </c>
      <c r="S114" s="16">
        <f>LOOKUP(Table5[[#This Row],[Item '#]],Ticket_Forms[Form Number],Ticket_Forms[Location Rent])</f>
        <v>379</v>
      </c>
      <c r="T114" s="16">
        <f>LOOKUP(Table5[[#This Row],[Item '#]],Ticket_Forms[Form Number],Ticket_Forms[Last Sale])</f>
        <v>599</v>
      </c>
      <c r="U114" s="16" t="s">
        <v>3909</v>
      </c>
      <c r="V114" s="58" t="str">
        <f>Table5[[#This Row],[Date Distributed]]</f>
        <v/>
      </c>
      <c r="W114" s="3" t="str">
        <f>_xlfn.XLOOKUP(Table5[[#This Row],[Serial '#]],Table10[Serial '#],Table10[Charity Association],"",,)</f>
        <v/>
      </c>
      <c r="Z114" s="3" t="s">
        <v>23</v>
      </c>
    </row>
    <row r="115" spans="1:26" hidden="1" x14ac:dyDescent="0.35">
      <c r="A115" s="3">
        <v>113</v>
      </c>
      <c r="B115" s="78">
        <v>44938</v>
      </c>
      <c r="C115" s="73" t="str">
        <f>_xlfn.XLOOKUP(Table5[[#This Row],[Serial '#]],Table10[Serial '#],Table10[Date],"",,)</f>
        <v/>
      </c>
      <c r="D1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5" s="73" t="str">
        <f>IF(Table5[[#This Row],[Date Distributed]]="","In Stock","Distributed")</f>
        <v>In Stock</v>
      </c>
      <c r="F115" s="79" t="s">
        <v>660</v>
      </c>
      <c r="G115" s="75" t="s">
        <v>761</v>
      </c>
      <c r="H115" s="80" t="s">
        <v>665</v>
      </c>
      <c r="I115" s="80" t="s">
        <v>666</v>
      </c>
      <c r="J115" s="81" t="s">
        <v>900</v>
      </c>
      <c r="K115" s="80" t="s">
        <v>383</v>
      </c>
      <c r="L115" s="3" t="str">
        <f>_xlfn.XLOOKUP(Table5[[#This Row],[Item '#]],Ticket_Forms[Form Number],Ticket_Forms[Game Name],"",,)</f>
        <v>All Too Reel</v>
      </c>
      <c r="M115" s="15">
        <v>212</v>
      </c>
      <c r="N115" s="3">
        <f>LOOKUP(Table5[[#This Row],[Item '#]],Ticket_Forms[Form Number],Ticket_Forms[Ticket Count])</f>
        <v>6320</v>
      </c>
      <c r="O115" s="16">
        <f>LOOKUP(Table5[[#This Row],[Item '#]],Ticket_Forms[Form Number],Ticket_Forms[Ticket Value])</f>
        <v>1</v>
      </c>
      <c r="P115" s="16">
        <f>LOOKUP(Table5[[#This Row],[Item '#]],Ticket_Forms[Form Number],Ticket_Forms[Revenue])</f>
        <v>6320</v>
      </c>
      <c r="Q115" s="16">
        <f>LOOKUP(Table5[[#This Row],[Item '#]],Ticket_Forms[Form Number],Ticket_Forms[Ideal Profit])</f>
        <v>1575</v>
      </c>
      <c r="R115" s="16">
        <f>LOOKUP(Table5[[#This Row],[Item '#]],Ticket_Forms[Form Number],Ticket_Forms[Prizes])</f>
        <v>4745</v>
      </c>
      <c r="S115" s="16">
        <f>LOOKUP(Table5[[#This Row],[Item '#]],Ticket_Forms[Form Number],Ticket_Forms[Location Rent])</f>
        <v>379</v>
      </c>
      <c r="T115" s="16">
        <f>LOOKUP(Table5[[#This Row],[Item '#]],Ticket_Forms[Form Number],Ticket_Forms[Last Sale])</f>
        <v>599</v>
      </c>
      <c r="U115" s="16" t="s">
        <v>3909</v>
      </c>
      <c r="V115" s="58" t="str">
        <f>Table5[[#This Row],[Date Distributed]]</f>
        <v/>
      </c>
      <c r="W115" s="3" t="str">
        <f>_xlfn.XLOOKUP(Table5[[#This Row],[Serial '#]],Table10[Serial '#],Table10[Charity Association],"",,)</f>
        <v/>
      </c>
      <c r="Z115" s="3" t="s">
        <v>23</v>
      </c>
    </row>
    <row r="116" spans="1:26" hidden="1" x14ac:dyDescent="0.35">
      <c r="A116" s="3">
        <v>114</v>
      </c>
      <c r="B116" s="78">
        <v>44938</v>
      </c>
      <c r="C116" s="73" t="str">
        <f>_xlfn.XLOOKUP(Table5[[#This Row],[Serial '#]],Table10[Serial '#],Table10[Date],"",,)</f>
        <v/>
      </c>
      <c r="D1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6" s="73" t="str">
        <f>IF(Table5[[#This Row],[Date Distributed]]="","In Stock","Distributed")</f>
        <v>In Stock</v>
      </c>
      <c r="F116" s="79" t="s">
        <v>660</v>
      </c>
      <c r="G116" s="75" t="s">
        <v>761</v>
      </c>
      <c r="H116" s="80" t="s">
        <v>665</v>
      </c>
      <c r="I116" s="80" t="s">
        <v>666</v>
      </c>
      <c r="J116" s="81" t="s">
        <v>901</v>
      </c>
      <c r="K116" s="80" t="s">
        <v>385</v>
      </c>
      <c r="L116" s="3" t="str">
        <f>_xlfn.XLOOKUP(Table5[[#This Row],[Item '#]],Ticket_Forms[Form Number],Ticket_Forms[Game Name],"",,)</f>
        <v>Criss Cross</v>
      </c>
      <c r="M116" s="15">
        <v>173</v>
      </c>
      <c r="N116" s="3">
        <f>LOOKUP(Table5[[#This Row],[Item '#]],Ticket_Forms[Form Number],Ticket_Forms[Ticket Count])</f>
        <v>5520</v>
      </c>
      <c r="O116" s="16">
        <f>LOOKUP(Table5[[#This Row],[Item '#]],Ticket_Forms[Form Number],Ticket_Forms[Ticket Value])</f>
        <v>1</v>
      </c>
      <c r="P116" s="16">
        <f>LOOKUP(Table5[[#This Row],[Item '#]],Ticket_Forms[Form Number],Ticket_Forms[Revenue])</f>
        <v>5520</v>
      </c>
      <c r="Q116" s="16">
        <f>LOOKUP(Table5[[#This Row],[Item '#]],Ticket_Forms[Form Number],Ticket_Forms[Ideal Profit])</f>
        <v>960</v>
      </c>
      <c r="R116" s="16">
        <f>LOOKUP(Table5[[#This Row],[Item '#]],Ticket_Forms[Form Number],Ticket_Forms[Prizes])</f>
        <v>4560</v>
      </c>
      <c r="S116" s="16">
        <f>LOOKUP(Table5[[#This Row],[Item '#]],Ticket_Forms[Form Number],Ticket_Forms[Location Rent])</f>
        <v>331</v>
      </c>
      <c r="T116" s="16">
        <f>LOOKUP(Table5[[#This Row],[Item '#]],Ticket_Forms[Form Number],Ticket_Forms[Last Sale])</f>
        <v>200</v>
      </c>
      <c r="U116" s="16" t="s">
        <v>3909</v>
      </c>
      <c r="V116" s="58" t="str">
        <f>Table5[[#This Row],[Date Distributed]]</f>
        <v/>
      </c>
      <c r="W116" s="3" t="str">
        <f>_xlfn.XLOOKUP(Table5[[#This Row],[Serial '#]],Table10[Serial '#],Table10[Charity Association],"",,)</f>
        <v/>
      </c>
      <c r="Z116" s="3" t="s">
        <v>23</v>
      </c>
    </row>
    <row r="117" spans="1:26" hidden="1" x14ac:dyDescent="0.35">
      <c r="A117" s="3">
        <v>115</v>
      </c>
      <c r="B117" s="78">
        <v>44938</v>
      </c>
      <c r="C117" s="73" t="str">
        <f>_xlfn.XLOOKUP(Table5[[#This Row],[Serial '#]],Table10[Serial '#],Table10[Date],"",,)</f>
        <v/>
      </c>
      <c r="D1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7" s="73" t="str">
        <f>IF(Table5[[#This Row],[Date Distributed]]="","In Stock","Distributed")</f>
        <v>In Stock</v>
      </c>
      <c r="F117" s="79" t="s">
        <v>660</v>
      </c>
      <c r="G117" s="75" t="s">
        <v>761</v>
      </c>
      <c r="H117" s="80" t="s">
        <v>665</v>
      </c>
      <c r="I117" s="80" t="s">
        <v>666</v>
      </c>
      <c r="J117" s="81" t="s">
        <v>902</v>
      </c>
      <c r="K117" s="80" t="s">
        <v>385</v>
      </c>
      <c r="L117" s="3" t="str">
        <f>_xlfn.XLOOKUP(Table5[[#This Row],[Item '#]],Ticket_Forms[Form Number],Ticket_Forms[Game Name],"",,)</f>
        <v>Criss Cross</v>
      </c>
      <c r="M117" s="15">
        <v>173</v>
      </c>
      <c r="N117" s="3">
        <f>LOOKUP(Table5[[#This Row],[Item '#]],Ticket_Forms[Form Number],Ticket_Forms[Ticket Count])</f>
        <v>5520</v>
      </c>
      <c r="O117" s="16">
        <f>LOOKUP(Table5[[#This Row],[Item '#]],Ticket_Forms[Form Number],Ticket_Forms[Ticket Value])</f>
        <v>1</v>
      </c>
      <c r="P117" s="16">
        <f>LOOKUP(Table5[[#This Row],[Item '#]],Ticket_Forms[Form Number],Ticket_Forms[Revenue])</f>
        <v>5520</v>
      </c>
      <c r="Q117" s="16">
        <f>LOOKUP(Table5[[#This Row],[Item '#]],Ticket_Forms[Form Number],Ticket_Forms[Ideal Profit])</f>
        <v>960</v>
      </c>
      <c r="R117" s="16">
        <f>LOOKUP(Table5[[#This Row],[Item '#]],Ticket_Forms[Form Number],Ticket_Forms[Prizes])</f>
        <v>4560</v>
      </c>
      <c r="S117" s="16">
        <f>LOOKUP(Table5[[#This Row],[Item '#]],Ticket_Forms[Form Number],Ticket_Forms[Location Rent])</f>
        <v>331</v>
      </c>
      <c r="T117" s="16">
        <f>LOOKUP(Table5[[#This Row],[Item '#]],Ticket_Forms[Form Number],Ticket_Forms[Last Sale])</f>
        <v>200</v>
      </c>
      <c r="U117" s="16" t="s">
        <v>3909</v>
      </c>
      <c r="V117" s="58" t="str">
        <f>Table5[[#This Row],[Date Distributed]]</f>
        <v/>
      </c>
      <c r="W117" s="3" t="str">
        <f>_xlfn.XLOOKUP(Table5[[#This Row],[Serial '#]],Table10[Serial '#],Table10[Charity Association],"",,)</f>
        <v/>
      </c>
      <c r="Z117" s="3" t="s">
        <v>23</v>
      </c>
    </row>
    <row r="118" spans="1:26" hidden="1" x14ac:dyDescent="0.35">
      <c r="A118" s="3">
        <v>116</v>
      </c>
      <c r="B118" s="78">
        <v>44938</v>
      </c>
      <c r="C118" s="73" t="str">
        <f>_xlfn.XLOOKUP(Table5[[#This Row],[Serial '#]],Table10[Serial '#],Table10[Date],"",,)</f>
        <v/>
      </c>
      <c r="D1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8" s="73" t="str">
        <f>IF(Table5[[#This Row],[Date Distributed]]="","In Stock","Distributed")</f>
        <v>In Stock</v>
      </c>
      <c r="F118" s="79" t="s">
        <v>660</v>
      </c>
      <c r="G118" s="75" t="s">
        <v>761</v>
      </c>
      <c r="H118" s="80" t="s">
        <v>665</v>
      </c>
      <c r="I118" s="80" t="s">
        <v>666</v>
      </c>
      <c r="J118" s="81" t="s">
        <v>903</v>
      </c>
      <c r="K118" s="80" t="s">
        <v>385</v>
      </c>
      <c r="L118" s="3" t="str">
        <f>_xlfn.XLOOKUP(Table5[[#This Row],[Item '#]],Ticket_Forms[Form Number],Ticket_Forms[Game Name],"",,)</f>
        <v>Criss Cross</v>
      </c>
      <c r="M118" s="15">
        <v>173</v>
      </c>
      <c r="N118" s="3">
        <f>LOOKUP(Table5[[#This Row],[Item '#]],Ticket_Forms[Form Number],Ticket_Forms[Ticket Count])</f>
        <v>5520</v>
      </c>
      <c r="O118" s="16">
        <f>LOOKUP(Table5[[#This Row],[Item '#]],Ticket_Forms[Form Number],Ticket_Forms[Ticket Value])</f>
        <v>1</v>
      </c>
      <c r="P118" s="16">
        <f>LOOKUP(Table5[[#This Row],[Item '#]],Ticket_Forms[Form Number],Ticket_Forms[Revenue])</f>
        <v>5520</v>
      </c>
      <c r="Q118" s="16">
        <f>LOOKUP(Table5[[#This Row],[Item '#]],Ticket_Forms[Form Number],Ticket_Forms[Ideal Profit])</f>
        <v>960</v>
      </c>
      <c r="R118" s="16">
        <f>LOOKUP(Table5[[#This Row],[Item '#]],Ticket_Forms[Form Number],Ticket_Forms[Prizes])</f>
        <v>4560</v>
      </c>
      <c r="S118" s="16">
        <f>LOOKUP(Table5[[#This Row],[Item '#]],Ticket_Forms[Form Number],Ticket_Forms[Location Rent])</f>
        <v>331</v>
      </c>
      <c r="T118" s="16">
        <f>LOOKUP(Table5[[#This Row],[Item '#]],Ticket_Forms[Form Number],Ticket_Forms[Last Sale])</f>
        <v>200</v>
      </c>
      <c r="U118" s="16" t="s">
        <v>3909</v>
      </c>
      <c r="V118" s="58" t="str">
        <f>Table5[[#This Row],[Date Distributed]]</f>
        <v/>
      </c>
      <c r="W118" s="3" t="str">
        <f>_xlfn.XLOOKUP(Table5[[#This Row],[Serial '#]],Table10[Serial '#],Table10[Charity Association],"",,)</f>
        <v/>
      </c>
      <c r="Z118" s="3" t="s">
        <v>23</v>
      </c>
    </row>
    <row r="119" spans="1:26" hidden="1" x14ac:dyDescent="0.35">
      <c r="A119" s="3">
        <v>117</v>
      </c>
      <c r="B119" s="78">
        <v>44938</v>
      </c>
      <c r="C119" s="73" t="str">
        <f>_xlfn.XLOOKUP(Table5[[#This Row],[Serial '#]],Table10[Serial '#],Table10[Date],"",,)</f>
        <v/>
      </c>
      <c r="D1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9" s="73" t="str">
        <f>IF(Table5[[#This Row],[Date Distributed]]="","In Stock","Distributed")</f>
        <v>In Stock</v>
      </c>
      <c r="F119" s="79" t="s">
        <v>660</v>
      </c>
      <c r="G119" s="75" t="s">
        <v>761</v>
      </c>
      <c r="H119" s="80" t="s">
        <v>665</v>
      </c>
      <c r="I119" s="80" t="s">
        <v>666</v>
      </c>
      <c r="J119" s="81" t="s">
        <v>904</v>
      </c>
      <c r="K119" s="80" t="s">
        <v>385</v>
      </c>
      <c r="L119" s="3" t="str">
        <f>_xlfn.XLOOKUP(Table5[[#This Row],[Item '#]],Ticket_Forms[Form Number],Ticket_Forms[Game Name],"",,)</f>
        <v>Criss Cross</v>
      </c>
      <c r="M119" s="15">
        <v>173</v>
      </c>
      <c r="N119" s="3">
        <f>LOOKUP(Table5[[#This Row],[Item '#]],Ticket_Forms[Form Number],Ticket_Forms[Ticket Count])</f>
        <v>5520</v>
      </c>
      <c r="O119" s="16">
        <f>LOOKUP(Table5[[#This Row],[Item '#]],Ticket_Forms[Form Number],Ticket_Forms[Ticket Value])</f>
        <v>1</v>
      </c>
      <c r="P119" s="16">
        <f>LOOKUP(Table5[[#This Row],[Item '#]],Ticket_Forms[Form Number],Ticket_Forms[Revenue])</f>
        <v>5520</v>
      </c>
      <c r="Q119" s="16">
        <f>LOOKUP(Table5[[#This Row],[Item '#]],Ticket_Forms[Form Number],Ticket_Forms[Ideal Profit])</f>
        <v>960</v>
      </c>
      <c r="R119" s="16">
        <f>LOOKUP(Table5[[#This Row],[Item '#]],Ticket_Forms[Form Number],Ticket_Forms[Prizes])</f>
        <v>4560</v>
      </c>
      <c r="S119" s="16">
        <f>LOOKUP(Table5[[#This Row],[Item '#]],Ticket_Forms[Form Number],Ticket_Forms[Location Rent])</f>
        <v>331</v>
      </c>
      <c r="T119" s="16">
        <f>LOOKUP(Table5[[#This Row],[Item '#]],Ticket_Forms[Form Number],Ticket_Forms[Last Sale])</f>
        <v>200</v>
      </c>
      <c r="U119" s="16" t="s">
        <v>3909</v>
      </c>
      <c r="V119" s="58" t="str">
        <f>Table5[[#This Row],[Date Distributed]]</f>
        <v/>
      </c>
      <c r="W119" s="3" t="str">
        <f>_xlfn.XLOOKUP(Table5[[#This Row],[Serial '#]],Table10[Serial '#],Table10[Charity Association],"",,)</f>
        <v/>
      </c>
      <c r="Z119" s="3" t="s">
        <v>23</v>
      </c>
    </row>
    <row r="120" spans="1:26" hidden="1" x14ac:dyDescent="0.35">
      <c r="A120" s="3">
        <v>118</v>
      </c>
      <c r="B120" s="78">
        <v>44938</v>
      </c>
      <c r="C120" s="73" t="str">
        <f>_xlfn.XLOOKUP(Table5[[#This Row],[Serial '#]],Table10[Serial '#],Table10[Date],"",,)</f>
        <v/>
      </c>
      <c r="D1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0" s="73" t="str">
        <f>IF(Table5[[#This Row],[Date Distributed]]="","In Stock","Distributed")</f>
        <v>In Stock</v>
      </c>
      <c r="F120" s="79" t="s">
        <v>660</v>
      </c>
      <c r="G120" s="75" t="s">
        <v>761</v>
      </c>
      <c r="H120" s="80" t="s">
        <v>665</v>
      </c>
      <c r="I120" s="80" t="s">
        <v>666</v>
      </c>
      <c r="J120" s="81" t="s">
        <v>905</v>
      </c>
      <c r="K120" s="80" t="s">
        <v>385</v>
      </c>
      <c r="L120" s="3" t="str">
        <f>_xlfn.XLOOKUP(Table5[[#This Row],[Item '#]],Ticket_Forms[Form Number],Ticket_Forms[Game Name],"",,)</f>
        <v>Criss Cross</v>
      </c>
      <c r="M120" s="15">
        <v>173</v>
      </c>
      <c r="N120" s="3">
        <f>LOOKUP(Table5[[#This Row],[Item '#]],Ticket_Forms[Form Number],Ticket_Forms[Ticket Count])</f>
        <v>5520</v>
      </c>
      <c r="O120" s="16">
        <f>LOOKUP(Table5[[#This Row],[Item '#]],Ticket_Forms[Form Number],Ticket_Forms[Ticket Value])</f>
        <v>1</v>
      </c>
      <c r="P120" s="16">
        <f>LOOKUP(Table5[[#This Row],[Item '#]],Ticket_Forms[Form Number],Ticket_Forms[Revenue])</f>
        <v>5520</v>
      </c>
      <c r="Q120" s="16">
        <f>LOOKUP(Table5[[#This Row],[Item '#]],Ticket_Forms[Form Number],Ticket_Forms[Ideal Profit])</f>
        <v>960</v>
      </c>
      <c r="R120" s="16">
        <f>LOOKUP(Table5[[#This Row],[Item '#]],Ticket_Forms[Form Number],Ticket_Forms[Prizes])</f>
        <v>4560</v>
      </c>
      <c r="S120" s="16">
        <f>LOOKUP(Table5[[#This Row],[Item '#]],Ticket_Forms[Form Number],Ticket_Forms[Location Rent])</f>
        <v>331</v>
      </c>
      <c r="T120" s="16">
        <f>LOOKUP(Table5[[#This Row],[Item '#]],Ticket_Forms[Form Number],Ticket_Forms[Last Sale])</f>
        <v>200</v>
      </c>
      <c r="U120" s="16" t="s">
        <v>3909</v>
      </c>
      <c r="V120" s="58" t="str">
        <f>Table5[[#This Row],[Date Distributed]]</f>
        <v/>
      </c>
      <c r="W120" s="3" t="str">
        <f>_xlfn.XLOOKUP(Table5[[#This Row],[Serial '#]],Table10[Serial '#],Table10[Charity Association],"",,)</f>
        <v/>
      </c>
      <c r="Z120" s="3" t="s">
        <v>23</v>
      </c>
    </row>
    <row r="121" spans="1:26" hidden="1" x14ac:dyDescent="0.35">
      <c r="A121" s="3">
        <v>119</v>
      </c>
      <c r="B121" s="78">
        <v>44938</v>
      </c>
      <c r="C121" s="73" t="str">
        <f>_xlfn.XLOOKUP(Table5[[#This Row],[Serial '#]],Table10[Serial '#],Table10[Date],"",,)</f>
        <v/>
      </c>
      <c r="D1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1" s="73" t="str">
        <f>IF(Table5[[#This Row],[Date Distributed]]="","In Stock","Distributed")</f>
        <v>In Stock</v>
      </c>
      <c r="F121" s="79" t="s">
        <v>660</v>
      </c>
      <c r="G121" s="75" t="s">
        <v>761</v>
      </c>
      <c r="H121" s="80" t="s">
        <v>665</v>
      </c>
      <c r="I121" s="80" t="s">
        <v>666</v>
      </c>
      <c r="J121" s="81" t="s">
        <v>906</v>
      </c>
      <c r="K121" s="80" t="s">
        <v>385</v>
      </c>
      <c r="L121" s="3" t="str">
        <f>_xlfn.XLOOKUP(Table5[[#This Row],[Item '#]],Ticket_Forms[Form Number],Ticket_Forms[Game Name],"",,)</f>
        <v>Criss Cross</v>
      </c>
      <c r="M121" s="15">
        <v>173</v>
      </c>
      <c r="N121" s="3">
        <f>LOOKUP(Table5[[#This Row],[Item '#]],Ticket_Forms[Form Number],Ticket_Forms[Ticket Count])</f>
        <v>5520</v>
      </c>
      <c r="O121" s="16">
        <f>LOOKUP(Table5[[#This Row],[Item '#]],Ticket_Forms[Form Number],Ticket_Forms[Ticket Value])</f>
        <v>1</v>
      </c>
      <c r="P121" s="16">
        <f>LOOKUP(Table5[[#This Row],[Item '#]],Ticket_Forms[Form Number],Ticket_Forms[Revenue])</f>
        <v>5520</v>
      </c>
      <c r="Q121" s="16">
        <f>LOOKUP(Table5[[#This Row],[Item '#]],Ticket_Forms[Form Number],Ticket_Forms[Ideal Profit])</f>
        <v>960</v>
      </c>
      <c r="R121" s="16">
        <f>LOOKUP(Table5[[#This Row],[Item '#]],Ticket_Forms[Form Number],Ticket_Forms[Prizes])</f>
        <v>4560</v>
      </c>
      <c r="S121" s="16">
        <f>LOOKUP(Table5[[#This Row],[Item '#]],Ticket_Forms[Form Number],Ticket_Forms[Location Rent])</f>
        <v>331</v>
      </c>
      <c r="T121" s="16">
        <f>LOOKUP(Table5[[#This Row],[Item '#]],Ticket_Forms[Form Number],Ticket_Forms[Last Sale])</f>
        <v>200</v>
      </c>
      <c r="U121" s="16" t="s">
        <v>3909</v>
      </c>
      <c r="V121" s="58" t="str">
        <f>Table5[[#This Row],[Date Distributed]]</f>
        <v/>
      </c>
      <c r="W121" s="3" t="str">
        <f>_xlfn.XLOOKUP(Table5[[#This Row],[Serial '#]],Table10[Serial '#],Table10[Charity Association],"",,)</f>
        <v/>
      </c>
      <c r="Z121" s="3" t="s">
        <v>23</v>
      </c>
    </row>
    <row r="122" spans="1:26" hidden="1" x14ac:dyDescent="0.35">
      <c r="A122" s="3">
        <v>120</v>
      </c>
      <c r="B122" s="78">
        <v>44938</v>
      </c>
      <c r="C122" s="73" t="str">
        <f>_xlfn.XLOOKUP(Table5[[#This Row],[Serial '#]],Table10[Serial '#],Table10[Date],"",,)</f>
        <v/>
      </c>
      <c r="D1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2" s="73" t="str">
        <f>IF(Table5[[#This Row],[Date Distributed]]="","In Stock","Distributed")</f>
        <v>In Stock</v>
      </c>
      <c r="F122" s="79" t="s">
        <v>660</v>
      </c>
      <c r="G122" s="75" t="s">
        <v>761</v>
      </c>
      <c r="H122" s="80" t="s">
        <v>665</v>
      </c>
      <c r="I122" s="80" t="s">
        <v>666</v>
      </c>
      <c r="J122" s="81" t="s">
        <v>907</v>
      </c>
      <c r="K122" s="80" t="s">
        <v>385</v>
      </c>
      <c r="L122" s="3" t="str">
        <f>_xlfn.XLOOKUP(Table5[[#This Row],[Item '#]],Ticket_Forms[Form Number],Ticket_Forms[Game Name],"",,)</f>
        <v>Criss Cross</v>
      </c>
      <c r="M122" s="15">
        <v>173</v>
      </c>
      <c r="N122" s="3">
        <f>LOOKUP(Table5[[#This Row],[Item '#]],Ticket_Forms[Form Number],Ticket_Forms[Ticket Count])</f>
        <v>5520</v>
      </c>
      <c r="O122" s="16">
        <f>LOOKUP(Table5[[#This Row],[Item '#]],Ticket_Forms[Form Number],Ticket_Forms[Ticket Value])</f>
        <v>1</v>
      </c>
      <c r="P122" s="16">
        <f>LOOKUP(Table5[[#This Row],[Item '#]],Ticket_Forms[Form Number],Ticket_Forms[Revenue])</f>
        <v>5520</v>
      </c>
      <c r="Q122" s="16">
        <f>LOOKUP(Table5[[#This Row],[Item '#]],Ticket_Forms[Form Number],Ticket_Forms[Ideal Profit])</f>
        <v>960</v>
      </c>
      <c r="R122" s="16">
        <f>LOOKUP(Table5[[#This Row],[Item '#]],Ticket_Forms[Form Number],Ticket_Forms[Prizes])</f>
        <v>4560</v>
      </c>
      <c r="S122" s="16">
        <f>LOOKUP(Table5[[#This Row],[Item '#]],Ticket_Forms[Form Number],Ticket_Forms[Location Rent])</f>
        <v>331</v>
      </c>
      <c r="T122" s="16">
        <f>LOOKUP(Table5[[#This Row],[Item '#]],Ticket_Forms[Form Number],Ticket_Forms[Last Sale])</f>
        <v>200</v>
      </c>
      <c r="U122" s="16" t="s">
        <v>3909</v>
      </c>
      <c r="V122" s="58" t="str">
        <f>Table5[[#This Row],[Date Distributed]]</f>
        <v/>
      </c>
      <c r="W122" s="3" t="str">
        <f>_xlfn.XLOOKUP(Table5[[#This Row],[Serial '#]],Table10[Serial '#],Table10[Charity Association],"",,)</f>
        <v/>
      </c>
      <c r="Z122" s="3" t="s">
        <v>23</v>
      </c>
    </row>
    <row r="123" spans="1:26" hidden="1" x14ac:dyDescent="0.35">
      <c r="A123" s="3">
        <v>121</v>
      </c>
      <c r="B123" s="78">
        <v>44938</v>
      </c>
      <c r="C123" s="73" t="str">
        <f>_xlfn.XLOOKUP(Table5[[#This Row],[Serial '#]],Table10[Serial '#],Table10[Date],"",,)</f>
        <v/>
      </c>
      <c r="D1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3" s="73" t="str">
        <f>IF(Table5[[#This Row],[Date Distributed]]="","In Stock","Distributed")</f>
        <v>In Stock</v>
      </c>
      <c r="F123" s="79" t="s">
        <v>660</v>
      </c>
      <c r="G123" s="75" t="s">
        <v>761</v>
      </c>
      <c r="H123" s="80" t="s">
        <v>665</v>
      </c>
      <c r="I123" s="80" t="s">
        <v>666</v>
      </c>
      <c r="J123" s="81" t="s">
        <v>908</v>
      </c>
      <c r="K123" s="80" t="s">
        <v>385</v>
      </c>
      <c r="L123" s="3" t="str">
        <f>_xlfn.XLOOKUP(Table5[[#This Row],[Item '#]],Ticket_Forms[Form Number],Ticket_Forms[Game Name],"",,)</f>
        <v>Criss Cross</v>
      </c>
      <c r="M123" s="15">
        <v>173</v>
      </c>
      <c r="N123" s="3">
        <f>LOOKUP(Table5[[#This Row],[Item '#]],Ticket_Forms[Form Number],Ticket_Forms[Ticket Count])</f>
        <v>5520</v>
      </c>
      <c r="O123" s="16">
        <f>LOOKUP(Table5[[#This Row],[Item '#]],Ticket_Forms[Form Number],Ticket_Forms[Ticket Value])</f>
        <v>1</v>
      </c>
      <c r="P123" s="16">
        <f>LOOKUP(Table5[[#This Row],[Item '#]],Ticket_Forms[Form Number],Ticket_Forms[Revenue])</f>
        <v>5520</v>
      </c>
      <c r="Q123" s="16">
        <f>LOOKUP(Table5[[#This Row],[Item '#]],Ticket_Forms[Form Number],Ticket_Forms[Ideal Profit])</f>
        <v>960</v>
      </c>
      <c r="R123" s="16">
        <f>LOOKUP(Table5[[#This Row],[Item '#]],Ticket_Forms[Form Number],Ticket_Forms[Prizes])</f>
        <v>4560</v>
      </c>
      <c r="S123" s="16">
        <f>LOOKUP(Table5[[#This Row],[Item '#]],Ticket_Forms[Form Number],Ticket_Forms[Location Rent])</f>
        <v>331</v>
      </c>
      <c r="T123" s="16">
        <f>LOOKUP(Table5[[#This Row],[Item '#]],Ticket_Forms[Form Number],Ticket_Forms[Last Sale])</f>
        <v>200</v>
      </c>
      <c r="U123" s="16" t="s">
        <v>3909</v>
      </c>
      <c r="V123" s="58" t="str">
        <f>Table5[[#This Row],[Date Distributed]]</f>
        <v/>
      </c>
      <c r="W123" s="3" t="str">
        <f>_xlfn.XLOOKUP(Table5[[#This Row],[Serial '#]],Table10[Serial '#],Table10[Charity Association],"",,)</f>
        <v/>
      </c>
      <c r="Z123" s="3" t="s">
        <v>23</v>
      </c>
    </row>
    <row r="124" spans="1:26" hidden="1" x14ac:dyDescent="0.35">
      <c r="A124" s="3">
        <v>122</v>
      </c>
      <c r="B124" s="78">
        <v>44938</v>
      </c>
      <c r="C124" s="73" t="str">
        <f>_xlfn.XLOOKUP(Table5[[#This Row],[Serial '#]],Table10[Serial '#],Table10[Date],"",,)</f>
        <v/>
      </c>
      <c r="D1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4" s="73" t="str">
        <f>IF(Table5[[#This Row],[Date Distributed]]="","In Stock","Distributed")</f>
        <v>In Stock</v>
      </c>
      <c r="F124" s="79" t="s">
        <v>660</v>
      </c>
      <c r="G124" s="75" t="s">
        <v>761</v>
      </c>
      <c r="H124" s="80" t="s">
        <v>665</v>
      </c>
      <c r="I124" s="80" t="s">
        <v>666</v>
      </c>
      <c r="J124" s="81" t="s">
        <v>909</v>
      </c>
      <c r="K124" s="80" t="s">
        <v>385</v>
      </c>
      <c r="L124" s="3" t="str">
        <f>_xlfn.XLOOKUP(Table5[[#This Row],[Item '#]],Ticket_Forms[Form Number],Ticket_Forms[Game Name],"",,)</f>
        <v>Criss Cross</v>
      </c>
      <c r="M124" s="15">
        <v>173</v>
      </c>
      <c r="N124" s="3">
        <f>LOOKUP(Table5[[#This Row],[Item '#]],Ticket_Forms[Form Number],Ticket_Forms[Ticket Count])</f>
        <v>5520</v>
      </c>
      <c r="O124" s="16">
        <f>LOOKUP(Table5[[#This Row],[Item '#]],Ticket_Forms[Form Number],Ticket_Forms[Ticket Value])</f>
        <v>1</v>
      </c>
      <c r="P124" s="16">
        <f>LOOKUP(Table5[[#This Row],[Item '#]],Ticket_Forms[Form Number],Ticket_Forms[Revenue])</f>
        <v>5520</v>
      </c>
      <c r="Q124" s="16">
        <f>LOOKUP(Table5[[#This Row],[Item '#]],Ticket_Forms[Form Number],Ticket_Forms[Ideal Profit])</f>
        <v>960</v>
      </c>
      <c r="R124" s="16">
        <f>LOOKUP(Table5[[#This Row],[Item '#]],Ticket_Forms[Form Number],Ticket_Forms[Prizes])</f>
        <v>4560</v>
      </c>
      <c r="S124" s="16">
        <f>LOOKUP(Table5[[#This Row],[Item '#]],Ticket_Forms[Form Number],Ticket_Forms[Location Rent])</f>
        <v>331</v>
      </c>
      <c r="T124" s="16">
        <f>LOOKUP(Table5[[#This Row],[Item '#]],Ticket_Forms[Form Number],Ticket_Forms[Last Sale])</f>
        <v>200</v>
      </c>
      <c r="U124" s="16" t="s">
        <v>3909</v>
      </c>
      <c r="V124" s="58" t="str">
        <f>Table5[[#This Row],[Date Distributed]]</f>
        <v/>
      </c>
      <c r="W124" s="3" t="str">
        <f>_xlfn.XLOOKUP(Table5[[#This Row],[Serial '#]],Table10[Serial '#],Table10[Charity Association],"",,)</f>
        <v/>
      </c>
      <c r="Z124" s="3" t="s">
        <v>23</v>
      </c>
    </row>
    <row r="125" spans="1:26" hidden="1" x14ac:dyDescent="0.35">
      <c r="A125" s="3">
        <v>123</v>
      </c>
      <c r="B125" s="78">
        <v>44938</v>
      </c>
      <c r="C125" s="73" t="str">
        <f>_xlfn.XLOOKUP(Table5[[#This Row],[Serial '#]],Table10[Serial '#],Table10[Date],"",,)</f>
        <v/>
      </c>
      <c r="D1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5" s="73" t="str">
        <f>IF(Table5[[#This Row],[Date Distributed]]="","In Stock","Distributed")</f>
        <v>In Stock</v>
      </c>
      <c r="F125" s="79" t="s">
        <v>660</v>
      </c>
      <c r="G125" s="75" t="s">
        <v>761</v>
      </c>
      <c r="H125" s="80" t="s">
        <v>665</v>
      </c>
      <c r="I125" s="80" t="s">
        <v>666</v>
      </c>
      <c r="J125" s="81" t="s">
        <v>910</v>
      </c>
      <c r="K125" s="80" t="s">
        <v>385</v>
      </c>
      <c r="L125" s="3" t="str">
        <f>_xlfn.XLOOKUP(Table5[[#This Row],[Item '#]],Ticket_Forms[Form Number],Ticket_Forms[Game Name],"",,)</f>
        <v>Criss Cross</v>
      </c>
      <c r="M125" s="15">
        <v>173</v>
      </c>
      <c r="N125" s="3">
        <f>LOOKUP(Table5[[#This Row],[Item '#]],Ticket_Forms[Form Number],Ticket_Forms[Ticket Count])</f>
        <v>5520</v>
      </c>
      <c r="O125" s="16">
        <f>LOOKUP(Table5[[#This Row],[Item '#]],Ticket_Forms[Form Number],Ticket_Forms[Ticket Value])</f>
        <v>1</v>
      </c>
      <c r="P125" s="16">
        <f>LOOKUP(Table5[[#This Row],[Item '#]],Ticket_Forms[Form Number],Ticket_Forms[Revenue])</f>
        <v>5520</v>
      </c>
      <c r="Q125" s="16">
        <f>LOOKUP(Table5[[#This Row],[Item '#]],Ticket_Forms[Form Number],Ticket_Forms[Ideal Profit])</f>
        <v>960</v>
      </c>
      <c r="R125" s="16">
        <f>LOOKUP(Table5[[#This Row],[Item '#]],Ticket_Forms[Form Number],Ticket_Forms[Prizes])</f>
        <v>4560</v>
      </c>
      <c r="S125" s="16">
        <f>LOOKUP(Table5[[#This Row],[Item '#]],Ticket_Forms[Form Number],Ticket_Forms[Location Rent])</f>
        <v>331</v>
      </c>
      <c r="T125" s="16">
        <f>LOOKUP(Table5[[#This Row],[Item '#]],Ticket_Forms[Form Number],Ticket_Forms[Last Sale])</f>
        <v>200</v>
      </c>
      <c r="U125" s="16" t="s">
        <v>3909</v>
      </c>
      <c r="V125" s="58" t="str">
        <f>Table5[[#This Row],[Date Distributed]]</f>
        <v/>
      </c>
      <c r="W125" s="3" t="str">
        <f>_xlfn.XLOOKUP(Table5[[#This Row],[Serial '#]],Table10[Serial '#],Table10[Charity Association],"",,)</f>
        <v/>
      </c>
      <c r="Z125" s="3" t="s">
        <v>23</v>
      </c>
    </row>
    <row r="126" spans="1:26" hidden="1" x14ac:dyDescent="0.35">
      <c r="A126" s="3">
        <v>124</v>
      </c>
      <c r="B126" s="78">
        <v>44938</v>
      </c>
      <c r="C126" s="73" t="str">
        <f>_xlfn.XLOOKUP(Table5[[#This Row],[Serial '#]],Table10[Serial '#],Table10[Date],"",,)</f>
        <v/>
      </c>
      <c r="D1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6" s="73" t="str">
        <f>IF(Table5[[#This Row],[Date Distributed]]="","In Stock","Distributed")</f>
        <v>In Stock</v>
      </c>
      <c r="F126" s="79" t="s">
        <v>660</v>
      </c>
      <c r="G126" s="75" t="s">
        <v>761</v>
      </c>
      <c r="H126" s="80" t="s">
        <v>665</v>
      </c>
      <c r="I126" s="80" t="s">
        <v>666</v>
      </c>
      <c r="J126" s="81" t="s">
        <v>911</v>
      </c>
      <c r="K126" s="80" t="s">
        <v>385</v>
      </c>
      <c r="L126" s="3" t="str">
        <f>_xlfn.XLOOKUP(Table5[[#This Row],[Item '#]],Ticket_Forms[Form Number],Ticket_Forms[Game Name],"",,)</f>
        <v>Criss Cross</v>
      </c>
      <c r="M126" s="15">
        <v>173</v>
      </c>
      <c r="N126" s="3">
        <f>LOOKUP(Table5[[#This Row],[Item '#]],Ticket_Forms[Form Number],Ticket_Forms[Ticket Count])</f>
        <v>5520</v>
      </c>
      <c r="O126" s="16">
        <f>LOOKUP(Table5[[#This Row],[Item '#]],Ticket_Forms[Form Number],Ticket_Forms[Ticket Value])</f>
        <v>1</v>
      </c>
      <c r="P126" s="16">
        <f>LOOKUP(Table5[[#This Row],[Item '#]],Ticket_Forms[Form Number],Ticket_Forms[Revenue])</f>
        <v>5520</v>
      </c>
      <c r="Q126" s="16">
        <f>LOOKUP(Table5[[#This Row],[Item '#]],Ticket_Forms[Form Number],Ticket_Forms[Ideal Profit])</f>
        <v>960</v>
      </c>
      <c r="R126" s="16">
        <f>LOOKUP(Table5[[#This Row],[Item '#]],Ticket_Forms[Form Number],Ticket_Forms[Prizes])</f>
        <v>4560</v>
      </c>
      <c r="S126" s="16">
        <f>LOOKUP(Table5[[#This Row],[Item '#]],Ticket_Forms[Form Number],Ticket_Forms[Location Rent])</f>
        <v>331</v>
      </c>
      <c r="T126" s="16">
        <f>LOOKUP(Table5[[#This Row],[Item '#]],Ticket_Forms[Form Number],Ticket_Forms[Last Sale])</f>
        <v>200</v>
      </c>
      <c r="U126" s="16" t="s">
        <v>3909</v>
      </c>
      <c r="V126" s="58" t="str">
        <f>Table5[[#This Row],[Date Distributed]]</f>
        <v/>
      </c>
      <c r="W126" s="3" t="str">
        <f>_xlfn.XLOOKUP(Table5[[#This Row],[Serial '#]],Table10[Serial '#],Table10[Charity Association],"",,)</f>
        <v/>
      </c>
      <c r="Z126" s="3" t="s">
        <v>23</v>
      </c>
    </row>
    <row r="127" spans="1:26" hidden="1" x14ac:dyDescent="0.35">
      <c r="A127" s="3">
        <v>125</v>
      </c>
      <c r="B127" s="78">
        <v>44938</v>
      </c>
      <c r="C127" s="73" t="str">
        <f>_xlfn.XLOOKUP(Table5[[#This Row],[Serial '#]],Table10[Serial '#],Table10[Date],"",,)</f>
        <v/>
      </c>
      <c r="D1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7" s="73" t="str">
        <f>IF(Table5[[#This Row],[Date Distributed]]="","In Stock","Distributed")</f>
        <v>In Stock</v>
      </c>
      <c r="F127" s="79" t="s">
        <v>660</v>
      </c>
      <c r="G127" s="75" t="s">
        <v>761</v>
      </c>
      <c r="H127" s="80" t="s">
        <v>665</v>
      </c>
      <c r="I127" s="80" t="s">
        <v>666</v>
      </c>
      <c r="J127" s="81" t="s">
        <v>912</v>
      </c>
      <c r="K127" s="80" t="s">
        <v>385</v>
      </c>
      <c r="L127" s="3" t="str">
        <f>_xlfn.XLOOKUP(Table5[[#This Row],[Item '#]],Ticket_Forms[Form Number],Ticket_Forms[Game Name],"",,)</f>
        <v>Criss Cross</v>
      </c>
      <c r="M127" s="15">
        <v>173</v>
      </c>
      <c r="N127" s="3">
        <f>LOOKUP(Table5[[#This Row],[Item '#]],Ticket_Forms[Form Number],Ticket_Forms[Ticket Count])</f>
        <v>5520</v>
      </c>
      <c r="O127" s="16">
        <f>LOOKUP(Table5[[#This Row],[Item '#]],Ticket_Forms[Form Number],Ticket_Forms[Ticket Value])</f>
        <v>1</v>
      </c>
      <c r="P127" s="16">
        <f>LOOKUP(Table5[[#This Row],[Item '#]],Ticket_Forms[Form Number],Ticket_Forms[Revenue])</f>
        <v>5520</v>
      </c>
      <c r="Q127" s="16">
        <f>LOOKUP(Table5[[#This Row],[Item '#]],Ticket_Forms[Form Number],Ticket_Forms[Ideal Profit])</f>
        <v>960</v>
      </c>
      <c r="R127" s="16">
        <f>LOOKUP(Table5[[#This Row],[Item '#]],Ticket_Forms[Form Number],Ticket_Forms[Prizes])</f>
        <v>4560</v>
      </c>
      <c r="S127" s="16">
        <f>LOOKUP(Table5[[#This Row],[Item '#]],Ticket_Forms[Form Number],Ticket_Forms[Location Rent])</f>
        <v>331</v>
      </c>
      <c r="T127" s="16">
        <f>LOOKUP(Table5[[#This Row],[Item '#]],Ticket_Forms[Form Number],Ticket_Forms[Last Sale])</f>
        <v>200</v>
      </c>
      <c r="U127" s="16" t="s">
        <v>3909</v>
      </c>
      <c r="V127" s="58" t="str">
        <f>Table5[[#This Row],[Date Distributed]]</f>
        <v/>
      </c>
      <c r="W127" s="3" t="str">
        <f>_xlfn.XLOOKUP(Table5[[#This Row],[Serial '#]],Table10[Serial '#],Table10[Charity Association],"",,)</f>
        <v/>
      </c>
      <c r="Z127" s="3" t="s">
        <v>23</v>
      </c>
    </row>
    <row r="128" spans="1:26" hidden="1" x14ac:dyDescent="0.35">
      <c r="A128" s="3">
        <v>126</v>
      </c>
      <c r="B128" s="78">
        <v>44938</v>
      </c>
      <c r="C128" s="73" t="str">
        <f>_xlfn.XLOOKUP(Table5[[#This Row],[Serial '#]],Table10[Serial '#],Table10[Date],"",,)</f>
        <v/>
      </c>
      <c r="D1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8" s="73" t="str">
        <f>IF(Table5[[#This Row],[Date Distributed]]="","In Stock","Distributed")</f>
        <v>In Stock</v>
      </c>
      <c r="F128" s="79" t="s">
        <v>660</v>
      </c>
      <c r="G128" s="75" t="s">
        <v>761</v>
      </c>
      <c r="H128" s="80" t="s">
        <v>665</v>
      </c>
      <c r="I128" s="80" t="s">
        <v>666</v>
      </c>
      <c r="J128" s="81" t="s">
        <v>913</v>
      </c>
      <c r="K128" s="80" t="s">
        <v>385</v>
      </c>
      <c r="L128" s="3" t="str">
        <f>_xlfn.XLOOKUP(Table5[[#This Row],[Item '#]],Ticket_Forms[Form Number],Ticket_Forms[Game Name],"",,)</f>
        <v>Criss Cross</v>
      </c>
      <c r="M128" s="15">
        <v>173</v>
      </c>
      <c r="N128" s="3">
        <f>LOOKUP(Table5[[#This Row],[Item '#]],Ticket_Forms[Form Number],Ticket_Forms[Ticket Count])</f>
        <v>5520</v>
      </c>
      <c r="O128" s="16">
        <f>LOOKUP(Table5[[#This Row],[Item '#]],Ticket_Forms[Form Number],Ticket_Forms[Ticket Value])</f>
        <v>1</v>
      </c>
      <c r="P128" s="16">
        <f>LOOKUP(Table5[[#This Row],[Item '#]],Ticket_Forms[Form Number],Ticket_Forms[Revenue])</f>
        <v>5520</v>
      </c>
      <c r="Q128" s="16">
        <f>LOOKUP(Table5[[#This Row],[Item '#]],Ticket_Forms[Form Number],Ticket_Forms[Ideal Profit])</f>
        <v>960</v>
      </c>
      <c r="R128" s="16">
        <f>LOOKUP(Table5[[#This Row],[Item '#]],Ticket_Forms[Form Number],Ticket_Forms[Prizes])</f>
        <v>4560</v>
      </c>
      <c r="S128" s="16">
        <f>LOOKUP(Table5[[#This Row],[Item '#]],Ticket_Forms[Form Number],Ticket_Forms[Location Rent])</f>
        <v>331</v>
      </c>
      <c r="T128" s="16">
        <f>LOOKUP(Table5[[#This Row],[Item '#]],Ticket_Forms[Form Number],Ticket_Forms[Last Sale])</f>
        <v>200</v>
      </c>
      <c r="U128" s="16" t="s">
        <v>3909</v>
      </c>
      <c r="V128" s="58" t="str">
        <f>Table5[[#This Row],[Date Distributed]]</f>
        <v/>
      </c>
      <c r="W128" s="3" t="str">
        <f>_xlfn.XLOOKUP(Table5[[#This Row],[Serial '#]],Table10[Serial '#],Table10[Charity Association],"",,)</f>
        <v/>
      </c>
      <c r="Z128" s="3" t="s">
        <v>23</v>
      </c>
    </row>
    <row r="129" spans="1:26" hidden="1" x14ac:dyDescent="0.35">
      <c r="A129" s="3">
        <v>127</v>
      </c>
      <c r="B129" s="78">
        <v>44938</v>
      </c>
      <c r="C129" s="73" t="str">
        <f>_xlfn.XLOOKUP(Table5[[#This Row],[Serial '#]],Table10[Serial '#],Table10[Date],"",,)</f>
        <v/>
      </c>
      <c r="D1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9" s="73" t="str">
        <f>IF(Table5[[#This Row],[Date Distributed]]="","In Stock","Distributed")</f>
        <v>In Stock</v>
      </c>
      <c r="F129" s="79" t="s">
        <v>660</v>
      </c>
      <c r="G129" s="75" t="s">
        <v>761</v>
      </c>
      <c r="H129" s="80" t="s">
        <v>665</v>
      </c>
      <c r="I129" s="80" t="s">
        <v>666</v>
      </c>
      <c r="J129" s="81" t="s">
        <v>914</v>
      </c>
      <c r="K129" s="80" t="s">
        <v>385</v>
      </c>
      <c r="L129" s="3" t="str">
        <f>_xlfn.XLOOKUP(Table5[[#This Row],[Item '#]],Ticket_Forms[Form Number],Ticket_Forms[Game Name],"",,)</f>
        <v>Criss Cross</v>
      </c>
      <c r="M129" s="15">
        <v>173</v>
      </c>
      <c r="N129" s="3">
        <f>LOOKUP(Table5[[#This Row],[Item '#]],Ticket_Forms[Form Number],Ticket_Forms[Ticket Count])</f>
        <v>5520</v>
      </c>
      <c r="O129" s="16">
        <f>LOOKUP(Table5[[#This Row],[Item '#]],Ticket_Forms[Form Number],Ticket_Forms[Ticket Value])</f>
        <v>1</v>
      </c>
      <c r="P129" s="16">
        <f>LOOKUP(Table5[[#This Row],[Item '#]],Ticket_Forms[Form Number],Ticket_Forms[Revenue])</f>
        <v>5520</v>
      </c>
      <c r="Q129" s="16">
        <f>LOOKUP(Table5[[#This Row],[Item '#]],Ticket_Forms[Form Number],Ticket_Forms[Ideal Profit])</f>
        <v>960</v>
      </c>
      <c r="R129" s="16">
        <f>LOOKUP(Table5[[#This Row],[Item '#]],Ticket_Forms[Form Number],Ticket_Forms[Prizes])</f>
        <v>4560</v>
      </c>
      <c r="S129" s="16">
        <f>LOOKUP(Table5[[#This Row],[Item '#]],Ticket_Forms[Form Number],Ticket_Forms[Location Rent])</f>
        <v>331</v>
      </c>
      <c r="T129" s="16">
        <f>LOOKUP(Table5[[#This Row],[Item '#]],Ticket_Forms[Form Number],Ticket_Forms[Last Sale])</f>
        <v>200</v>
      </c>
      <c r="U129" s="16" t="s">
        <v>3909</v>
      </c>
      <c r="V129" s="58" t="str">
        <f>Table5[[#This Row],[Date Distributed]]</f>
        <v/>
      </c>
      <c r="W129" s="3" t="str">
        <f>_xlfn.XLOOKUP(Table5[[#This Row],[Serial '#]],Table10[Serial '#],Table10[Charity Association],"",,)</f>
        <v/>
      </c>
      <c r="Z129" s="3" t="s">
        <v>23</v>
      </c>
    </row>
    <row r="130" spans="1:26" hidden="1" x14ac:dyDescent="0.35">
      <c r="A130" s="3">
        <v>128</v>
      </c>
      <c r="B130" s="78">
        <v>44938</v>
      </c>
      <c r="C130" s="73" t="str">
        <f>_xlfn.XLOOKUP(Table5[[#This Row],[Serial '#]],Table10[Serial '#],Table10[Date],"",,)</f>
        <v/>
      </c>
      <c r="D1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0" s="73" t="str">
        <f>IF(Table5[[#This Row],[Date Distributed]]="","In Stock","Distributed")</f>
        <v>In Stock</v>
      </c>
      <c r="F130" s="79" t="s">
        <v>660</v>
      </c>
      <c r="G130" s="75" t="s">
        <v>761</v>
      </c>
      <c r="H130" s="80" t="s">
        <v>665</v>
      </c>
      <c r="I130" s="80" t="s">
        <v>666</v>
      </c>
      <c r="J130" s="81" t="s">
        <v>915</v>
      </c>
      <c r="K130" s="80" t="s">
        <v>385</v>
      </c>
      <c r="L130" s="3" t="str">
        <f>_xlfn.XLOOKUP(Table5[[#This Row],[Item '#]],Ticket_Forms[Form Number],Ticket_Forms[Game Name],"",,)</f>
        <v>Criss Cross</v>
      </c>
      <c r="M130" s="15">
        <v>173</v>
      </c>
      <c r="N130" s="3">
        <f>LOOKUP(Table5[[#This Row],[Item '#]],Ticket_Forms[Form Number],Ticket_Forms[Ticket Count])</f>
        <v>5520</v>
      </c>
      <c r="O130" s="16">
        <f>LOOKUP(Table5[[#This Row],[Item '#]],Ticket_Forms[Form Number],Ticket_Forms[Ticket Value])</f>
        <v>1</v>
      </c>
      <c r="P130" s="16">
        <f>LOOKUP(Table5[[#This Row],[Item '#]],Ticket_Forms[Form Number],Ticket_Forms[Revenue])</f>
        <v>5520</v>
      </c>
      <c r="Q130" s="16">
        <f>LOOKUP(Table5[[#This Row],[Item '#]],Ticket_Forms[Form Number],Ticket_Forms[Ideal Profit])</f>
        <v>960</v>
      </c>
      <c r="R130" s="16">
        <f>LOOKUP(Table5[[#This Row],[Item '#]],Ticket_Forms[Form Number],Ticket_Forms[Prizes])</f>
        <v>4560</v>
      </c>
      <c r="S130" s="16">
        <f>LOOKUP(Table5[[#This Row],[Item '#]],Ticket_Forms[Form Number],Ticket_Forms[Location Rent])</f>
        <v>331</v>
      </c>
      <c r="T130" s="16">
        <f>LOOKUP(Table5[[#This Row],[Item '#]],Ticket_Forms[Form Number],Ticket_Forms[Last Sale])</f>
        <v>200</v>
      </c>
      <c r="U130" s="16" t="s">
        <v>3909</v>
      </c>
      <c r="V130" s="58" t="str">
        <f>Table5[[#This Row],[Date Distributed]]</f>
        <v/>
      </c>
      <c r="W130" s="3" t="str">
        <f>_xlfn.XLOOKUP(Table5[[#This Row],[Serial '#]],Table10[Serial '#],Table10[Charity Association],"",,)</f>
        <v/>
      </c>
      <c r="Z130" s="3" t="s">
        <v>23</v>
      </c>
    </row>
    <row r="131" spans="1:26" hidden="1" x14ac:dyDescent="0.35">
      <c r="A131" s="3">
        <v>129</v>
      </c>
      <c r="B131" s="78">
        <v>44938</v>
      </c>
      <c r="C131" s="73" t="str">
        <f>_xlfn.XLOOKUP(Table5[[#This Row],[Serial '#]],Table10[Serial '#],Table10[Date],"",,)</f>
        <v/>
      </c>
      <c r="D1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1" s="73" t="str">
        <f>IF(Table5[[#This Row],[Date Distributed]]="","In Stock","Distributed")</f>
        <v>In Stock</v>
      </c>
      <c r="F131" s="79" t="s">
        <v>660</v>
      </c>
      <c r="G131" s="75" t="s">
        <v>761</v>
      </c>
      <c r="H131" s="80" t="s">
        <v>665</v>
      </c>
      <c r="I131" s="80" t="s">
        <v>666</v>
      </c>
      <c r="J131" s="81" t="s">
        <v>916</v>
      </c>
      <c r="K131" s="80" t="s">
        <v>385</v>
      </c>
      <c r="L131" s="3" t="str">
        <f>_xlfn.XLOOKUP(Table5[[#This Row],[Item '#]],Ticket_Forms[Form Number],Ticket_Forms[Game Name],"",,)</f>
        <v>Criss Cross</v>
      </c>
      <c r="M131" s="15">
        <v>173</v>
      </c>
      <c r="N131" s="3">
        <f>LOOKUP(Table5[[#This Row],[Item '#]],Ticket_Forms[Form Number],Ticket_Forms[Ticket Count])</f>
        <v>5520</v>
      </c>
      <c r="O131" s="16">
        <f>LOOKUP(Table5[[#This Row],[Item '#]],Ticket_Forms[Form Number],Ticket_Forms[Ticket Value])</f>
        <v>1</v>
      </c>
      <c r="P131" s="16">
        <f>LOOKUP(Table5[[#This Row],[Item '#]],Ticket_Forms[Form Number],Ticket_Forms[Revenue])</f>
        <v>5520</v>
      </c>
      <c r="Q131" s="16">
        <f>LOOKUP(Table5[[#This Row],[Item '#]],Ticket_Forms[Form Number],Ticket_Forms[Ideal Profit])</f>
        <v>960</v>
      </c>
      <c r="R131" s="16">
        <f>LOOKUP(Table5[[#This Row],[Item '#]],Ticket_Forms[Form Number],Ticket_Forms[Prizes])</f>
        <v>4560</v>
      </c>
      <c r="S131" s="16">
        <f>LOOKUP(Table5[[#This Row],[Item '#]],Ticket_Forms[Form Number],Ticket_Forms[Location Rent])</f>
        <v>331</v>
      </c>
      <c r="T131" s="16">
        <f>LOOKUP(Table5[[#This Row],[Item '#]],Ticket_Forms[Form Number],Ticket_Forms[Last Sale])</f>
        <v>200</v>
      </c>
      <c r="U131" s="16" t="s">
        <v>3909</v>
      </c>
      <c r="V131" s="58" t="str">
        <f>Table5[[#This Row],[Date Distributed]]</f>
        <v/>
      </c>
      <c r="W131" s="3" t="str">
        <f>_xlfn.XLOOKUP(Table5[[#This Row],[Serial '#]],Table10[Serial '#],Table10[Charity Association],"",,)</f>
        <v/>
      </c>
      <c r="Z131" s="3" t="s">
        <v>23</v>
      </c>
    </row>
    <row r="132" spans="1:26" hidden="1" x14ac:dyDescent="0.35">
      <c r="A132" s="3">
        <v>130</v>
      </c>
      <c r="B132" s="78">
        <v>44938</v>
      </c>
      <c r="C132" s="73" t="str">
        <f>_xlfn.XLOOKUP(Table5[[#This Row],[Serial '#]],Table10[Serial '#],Table10[Date],"",,)</f>
        <v/>
      </c>
      <c r="D1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2" s="73" t="str">
        <f>IF(Table5[[#This Row],[Date Distributed]]="","In Stock","Distributed")</f>
        <v>In Stock</v>
      </c>
      <c r="F132" s="79" t="s">
        <v>660</v>
      </c>
      <c r="G132" s="75" t="s">
        <v>761</v>
      </c>
      <c r="H132" s="80" t="s">
        <v>665</v>
      </c>
      <c r="I132" s="80" t="s">
        <v>666</v>
      </c>
      <c r="J132" s="81" t="s">
        <v>917</v>
      </c>
      <c r="K132" s="80" t="s">
        <v>388</v>
      </c>
      <c r="L132" s="3" t="str">
        <f>_xlfn.XLOOKUP(Table5[[#This Row],[Item '#]],Ticket_Forms[Form Number],Ticket_Forms[Game Name],"",,)</f>
        <v>Rotten to the Core</v>
      </c>
      <c r="M132" s="15">
        <v>212</v>
      </c>
      <c r="N132" s="3">
        <f>LOOKUP(Table5[[#This Row],[Item '#]],Ticket_Forms[Form Number],Ticket_Forms[Ticket Count])</f>
        <v>6320</v>
      </c>
      <c r="O132" s="16">
        <f>LOOKUP(Table5[[#This Row],[Item '#]],Ticket_Forms[Form Number],Ticket_Forms[Ticket Value])</f>
        <v>1</v>
      </c>
      <c r="P132" s="16">
        <f>LOOKUP(Table5[[#This Row],[Item '#]],Ticket_Forms[Form Number],Ticket_Forms[Revenue])</f>
        <v>6320</v>
      </c>
      <c r="Q132" s="16">
        <f>LOOKUP(Table5[[#This Row],[Item '#]],Ticket_Forms[Form Number],Ticket_Forms[Ideal Profit])</f>
        <v>1575</v>
      </c>
      <c r="R132" s="16">
        <f>LOOKUP(Table5[[#This Row],[Item '#]],Ticket_Forms[Form Number],Ticket_Forms[Prizes])</f>
        <v>4745</v>
      </c>
      <c r="S132" s="16">
        <f>LOOKUP(Table5[[#This Row],[Item '#]],Ticket_Forms[Form Number],Ticket_Forms[Location Rent])</f>
        <v>379</v>
      </c>
      <c r="T132" s="16">
        <f>LOOKUP(Table5[[#This Row],[Item '#]],Ticket_Forms[Form Number],Ticket_Forms[Last Sale])</f>
        <v>599</v>
      </c>
      <c r="U132" s="16" t="s">
        <v>3909</v>
      </c>
      <c r="V132" s="58" t="str">
        <f>Table5[[#This Row],[Date Distributed]]</f>
        <v/>
      </c>
      <c r="W132" s="3" t="str">
        <f>_xlfn.XLOOKUP(Table5[[#This Row],[Serial '#]],Table10[Serial '#],Table10[Charity Association],"",,)</f>
        <v/>
      </c>
      <c r="Z132" s="3" t="s">
        <v>23</v>
      </c>
    </row>
    <row r="133" spans="1:26" hidden="1" x14ac:dyDescent="0.35">
      <c r="A133" s="3">
        <v>131</v>
      </c>
      <c r="B133" s="74">
        <v>44938</v>
      </c>
      <c r="C133" s="73" t="str">
        <f>_xlfn.XLOOKUP(Table5[[#This Row],[Serial '#]],Table10[Serial '#],Table10[Date],"",,)</f>
        <v/>
      </c>
      <c r="D1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3" s="73" t="str">
        <f>IF(Table5[[#This Row],[Date Distributed]]="","In Stock","Distributed")</f>
        <v>In Stock</v>
      </c>
      <c r="F133" s="75" t="s">
        <v>660</v>
      </c>
      <c r="G133" s="75" t="s">
        <v>761</v>
      </c>
      <c r="H133" s="80" t="s">
        <v>665</v>
      </c>
      <c r="I133" s="80" t="s">
        <v>666</v>
      </c>
      <c r="J133" s="77" t="s">
        <v>918</v>
      </c>
      <c r="K133" s="76" t="s">
        <v>386</v>
      </c>
      <c r="L133" s="3" t="str">
        <f>_xlfn.XLOOKUP(Table5[[#This Row],[Item '#]],Ticket_Forms[Form Number],Ticket_Forms[Game Name],"",,)</f>
        <v>Twist Of Lemon</v>
      </c>
      <c r="M133" s="15">
        <v>212</v>
      </c>
      <c r="N133" s="3">
        <f>LOOKUP(Table5[[#This Row],[Item '#]],Ticket_Forms[Form Number],Ticket_Forms[Ticket Count])</f>
        <v>6320</v>
      </c>
      <c r="O133" s="16">
        <f>LOOKUP(Table5[[#This Row],[Item '#]],Ticket_Forms[Form Number],Ticket_Forms[Ticket Value])</f>
        <v>1</v>
      </c>
      <c r="P133" s="16">
        <f>LOOKUP(Table5[[#This Row],[Item '#]],Ticket_Forms[Form Number],Ticket_Forms[Revenue])</f>
        <v>6320</v>
      </c>
      <c r="Q133" s="16">
        <f>LOOKUP(Table5[[#This Row],[Item '#]],Ticket_Forms[Form Number],Ticket_Forms[Ideal Profit])</f>
        <v>1575</v>
      </c>
      <c r="R133" s="16">
        <f>LOOKUP(Table5[[#This Row],[Item '#]],Ticket_Forms[Form Number],Ticket_Forms[Prizes])</f>
        <v>4745</v>
      </c>
      <c r="S133" s="16">
        <f>LOOKUP(Table5[[#This Row],[Item '#]],Ticket_Forms[Form Number],Ticket_Forms[Location Rent])</f>
        <v>379</v>
      </c>
      <c r="T133" s="16">
        <f>LOOKUP(Table5[[#This Row],[Item '#]],Ticket_Forms[Form Number],Ticket_Forms[Last Sale])</f>
        <v>599</v>
      </c>
      <c r="U133" s="16" t="s">
        <v>3909</v>
      </c>
      <c r="V133" s="58" t="str">
        <f>Table5[[#This Row],[Date Distributed]]</f>
        <v/>
      </c>
      <c r="W133" s="3" t="str">
        <f>_xlfn.XLOOKUP(Table5[[#This Row],[Serial '#]],Table10[Serial '#],Table10[Charity Association],"",,)</f>
        <v/>
      </c>
      <c r="Z133" s="3" t="s">
        <v>23</v>
      </c>
    </row>
    <row r="134" spans="1:26" hidden="1" x14ac:dyDescent="0.35">
      <c r="A134" s="3">
        <v>132</v>
      </c>
      <c r="B134" s="78">
        <v>44938</v>
      </c>
      <c r="C134" s="73" t="str">
        <f>_xlfn.XLOOKUP(Table5[[#This Row],[Serial '#]],Table10[Serial '#],Table10[Date],"",,)</f>
        <v/>
      </c>
      <c r="D1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4" s="73" t="str">
        <f>IF(Table5[[#This Row],[Date Distributed]]="","In Stock","Distributed")</f>
        <v>In Stock</v>
      </c>
      <c r="F134" s="79" t="s">
        <v>660</v>
      </c>
      <c r="G134" s="75" t="s">
        <v>761</v>
      </c>
      <c r="H134" s="80" t="s">
        <v>665</v>
      </c>
      <c r="I134" s="80" t="s">
        <v>666</v>
      </c>
      <c r="J134" s="77" t="s">
        <v>919</v>
      </c>
      <c r="K134" s="76" t="s">
        <v>385</v>
      </c>
      <c r="L134" s="3" t="str">
        <f>_xlfn.XLOOKUP(Table5[[#This Row],[Item '#]],Ticket_Forms[Form Number],Ticket_Forms[Game Name],"",,)</f>
        <v>Criss Cross</v>
      </c>
      <c r="M134" s="15">
        <v>173</v>
      </c>
      <c r="N134" s="3">
        <f>LOOKUP(Table5[[#This Row],[Item '#]],Ticket_Forms[Form Number],Ticket_Forms[Ticket Count])</f>
        <v>5520</v>
      </c>
      <c r="O134" s="16">
        <f>LOOKUP(Table5[[#This Row],[Item '#]],Ticket_Forms[Form Number],Ticket_Forms[Ticket Value])</f>
        <v>1</v>
      </c>
      <c r="P134" s="16">
        <f>LOOKUP(Table5[[#This Row],[Item '#]],Ticket_Forms[Form Number],Ticket_Forms[Revenue])</f>
        <v>5520</v>
      </c>
      <c r="Q134" s="16">
        <f>LOOKUP(Table5[[#This Row],[Item '#]],Ticket_Forms[Form Number],Ticket_Forms[Ideal Profit])</f>
        <v>960</v>
      </c>
      <c r="R134" s="16">
        <f>LOOKUP(Table5[[#This Row],[Item '#]],Ticket_Forms[Form Number],Ticket_Forms[Prizes])</f>
        <v>4560</v>
      </c>
      <c r="S134" s="16">
        <f>LOOKUP(Table5[[#This Row],[Item '#]],Ticket_Forms[Form Number],Ticket_Forms[Location Rent])</f>
        <v>331</v>
      </c>
      <c r="T134" s="16">
        <f>LOOKUP(Table5[[#This Row],[Item '#]],Ticket_Forms[Form Number],Ticket_Forms[Last Sale])</f>
        <v>200</v>
      </c>
      <c r="U134" s="16" t="s">
        <v>3909</v>
      </c>
      <c r="V134" s="58" t="str">
        <f>Table5[[#This Row],[Date Distributed]]</f>
        <v/>
      </c>
      <c r="W134" s="3" t="str">
        <f>_xlfn.XLOOKUP(Table5[[#This Row],[Serial '#]],Table10[Serial '#],Table10[Charity Association],"",,)</f>
        <v/>
      </c>
      <c r="Z134" s="3" t="s">
        <v>23</v>
      </c>
    </row>
    <row r="135" spans="1:26" hidden="1" x14ac:dyDescent="0.35">
      <c r="A135" s="3">
        <v>133</v>
      </c>
      <c r="B135" s="78">
        <v>44938</v>
      </c>
      <c r="C135" s="73" t="str">
        <f>_xlfn.XLOOKUP(Table5[[#This Row],[Serial '#]],Table10[Serial '#],Table10[Date],"",,)</f>
        <v/>
      </c>
      <c r="D1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5" s="73" t="str">
        <f>IF(Table5[[#This Row],[Date Distributed]]="","In Stock","Distributed")</f>
        <v>In Stock</v>
      </c>
      <c r="F135" s="79" t="s">
        <v>660</v>
      </c>
      <c r="G135" s="75" t="s">
        <v>761</v>
      </c>
      <c r="H135" s="80" t="s">
        <v>665</v>
      </c>
      <c r="I135" s="80" t="s">
        <v>666</v>
      </c>
      <c r="J135" s="77" t="s">
        <v>920</v>
      </c>
      <c r="K135" s="76" t="s">
        <v>385</v>
      </c>
      <c r="L135" s="3" t="str">
        <f>_xlfn.XLOOKUP(Table5[[#This Row],[Item '#]],Ticket_Forms[Form Number],Ticket_Forms[Game Name],"",,)</f>
        <v>Criss Cross</v>
      </c>
      <c r="M135" s="15">
        <v>173</v>
      </c>
      <c r="N135" s="3">
        <f>LOOKUP(Table5[[#This Row],[Item '#]],Ticket_Forms[Form Number],Ticket_Forms[Ticket Count])</f>
        <v>5520</v>
      </c>
      <c r="O135" s="16">
        <f>LOOKUP(Table5[[#This Row],[Item '#]],Ticket_Forms[Form Number],Ticket_Forms[Ticket Value])</f>
        <v>1</v>
      </c>
      <c r="P135" s="16">
        <f>LOOKUP(Table5[[#This Row],[Item '#]],Ticket_Forms[Form Number],Ticket_Forms[Revenue])</f>
        <v>5520</v>
      </c>
      <c r="Q135" s="16">
        <f>LOOKUP(Table5[[#This Row],[Item '#]],Ticket_Forms[Form Number],Ticket_Forms[Ideal Profit])</f>
        <v>960</v>
      </c>
      <c r="R135" s="16">
        <f>LOOKUP(Table5[[#This Row],[Item '#]],Ticket_Forms[Form Number],Ticket_Forms[Prizes])</f>
        <v>4560</v>
      </c>
      <c r="S135" s="16">
        <f>LOOKUP(Table5[[#This Row],[Item '#]],Ticket_Forms[Form Number],Ticket_Forms[Location Rent])</f>
        <v>331</v>
      </c>
      <c r="T135" s="16">
        <f>LOOKUP(Table5[[#This Row],[Item '#]],Ticket_Forms[Form Number],Ticket_Forms[Last Sale])</f>
        <v>200</v>
      </c>
      <c r="U135" s="16" t="s">
        <v>3909</v>
      </c>
      <c r="V135" s="58" t="str">
        <f>Table5[[#This Row],[Date Distributed]]</f>
        <v/>
      </c>
      <c r="W135" s="3" t="str">
        <f>_xlfn.XLOOKUP(Table5[[#This Row],[Serial '#]],Table10[Serial '#],Table10[Charity Association],"",,)</f>
        <v/>
      </c>
      <c r="Z135" s="3" t="s">
        <v>23</v>
      </c>
    </row>
    <row r="136" spans="1:26" hidden="1" x14ac:dyDescent="0.35">
      <c r="A136" s="3">
        <v>134</v>
      </c>
      <c r="B136" s="78">
        <v>44938</v>
      </c>
      <c r="C136" s="73" t="str">
        <f>_xlfn.XLOOKUP(Table5[[#This Row],[Serial '#]],Table10[Serial '#],Table10[Date],"",,)</f>
        <v/>
      </c>
      <c r="D1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6" s="73" t="str">
        <f>IF(Table5[[#This Row],[Date Distributed]]="","In Stock","Distributed")</f>
        <v>In Stock</v>
      </c>
      <c r="F136" s="79" t="s">
        <v>660</v>
      </c>
      <c r="G136" s="75" t="s">
        <v>761</v>
      </c>
      <c r="H136" s="80" t="s">
        <v>665</v>
      </c>
      <c r="I136" s="80" t="s">
        <v>666</v>
      </c>
      <c r="J136" s="77" t="s">
        <v>921</v>
      </c>
      <c r="K136" s="76" t="s">
        <v>385</v>
      </c>
      <c r="L136" s="3" t="str">
        <f>_xlfn.XLOOKUP(Table5[[#This Row],[Item '#]],Ticket_Forms[Form Number],Ticket_Forms[Game Name],"",,)</f>
        <v>Criss Cross</v>
      </c>
      <c r="M136" s="15">
        <v>173</v>
      </c>
      <c r="N136" s="3">
        <f>LOOKUP(Table5[[#This Row],[Item '#]],Ticket_Forms[Form Number],Ticket_Forms[Ticket Count])</f>
        <v>5520</v>
      </c>
      <c r="O136" s="16">
        <f>LOOKUP(Table5[[#This Row],[Item '#]],Ticket_Forms[Form Number],Ticket_Forms[Ticket Value])</f>
        <v>1</v>
      </c>
      <c r="P136" s="16">
        <f>LOOKUP(Table5[[#This Row],[Item '#]],Ticket_Forms[Form Number],Ticket_Forms[Revenue])</f>
        <v>5520</v>
      </c>
      <c r="Q136" s="16">
        <f>LOOKUP(Table5[[#This Row],[Item '#]],Ticket_Forms[Form Number],Ticket_Forms[Ideal Profit])</f>
        <v>960</v>
      </c>
      <c r="R136" s="16">
        <f>LOOKUP(Table5[[#This Row],[Item '#]],Ticket_Forms[Form Number],Ticket_Forms[Prizes])</f>
        <v>4560</v>
      </c>
      <c r="S136" s="16">
        <f>LOOKUP(Table5[[#This Row],[Item '#]],Ticket_Forms[Form Number],Ticket_Forms[Location Rent])</f>
        <v>331</v>
      </c>
      <c r="T136" s="16">
        <f>LOOKUP(Table5[[#This Row],[Item '#]],Ticket_Forms[Form Number],Ticket_Forms[Last Sale])</f>
        <v>200</v>
      </c>
      <c r="U136" s="16" t="s">
        <v>3909</v>
      </c>
      <c r="V136" s="58" t="str">
        <f>Table5[[#This Row],[Date Distributed]]</f>
        <v/>
      </c>
      <c r="W136" s="3" t="str">
        <f>_xlfn.XLOOKUP(Table5[[#This Row],[Serial '#]],Table10[Serial '#],Table10[Charity Association],"",,)</f>
        <v/>
      </c>
      <c r="Z136" s="3" t="s">
        <v>23</v>
      </c>
    </row>
    <row r="137" spans="1:26" hidden="1" x14ac:dyDescent="0.35">
      <c r="A137" s="3">
        <v>135</v>
      </c>
      <c r="B137" s="78">
        <v>44938</v>
      </c>
      <c r="C137" s="73" t="str">
        <f>_xlfn.XLOOKUP(Table5[[#This Row],[Serial '#]],Table10[Serial '#],Table10[Date],"",,)</f>
        <v/>
      </c>
      <c r="D1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7" s="73" t="str">
        <f>IF(Table5[[#This Row],[Date Distributed]]="","In Stock","Distributed")</f>
        <v>In Stock</v>
      </c>
      <c r="F137" s="79" t="s">
        <v>660</v>
      </c>
      <c r="G137" s="75" t="s">
        <v>761</v>
      </c>
      <c r="H137" s="80" t="s">
        <v>665</v>
      </c>
      <c r="I137" s="80" t="s">
        <v>666</v>
      </c>
      <c r="J137" s="77" t="s">
        <v>922</v>
      </c>
      <c r="K137" s="76" t="s">
        <v>384</v>
      </c>
      <c r="L137" s="3" t="str">
        <f>_xlfn.XLOOKUP(Table5[[#This Row],[Item '#]],Ticket_Forms[Form Number],Ticket_Forms[Game Name],"",,)</f>
        <v>Fast Lane</v>
      </c>
      <c r="M137" s="15">
        <v>212</v>
      </c>
      <c r="N137" s="3">
        <f>LOOKUP(Table5[[#This Row],[Item '#]],Ticket_Forms[Form Number],Ticket_Forms[Ticket Count])</f>
        <v>6320</v>
      </c>
      <c r="O137" s="16">
        <f>LOOKUP(Table5[[#This Row],[Item '#]],Ticket_Forms[Form Number],Ticket_Forms[Ticket Value])</f>
        <v>1</v>
      </c>
      <c r="P137" s="16">
        <f>LOOKUP(Table5[[#This Row],[Item '#]],Ticket_Forms[Form Number],Ticket_Forms[Revenue])</f>
        <v>6320</v>
      </c>
      <c r="Q137" s="16">
        <f>LOOKUP(Table5[[#This Row],[Item '#]],Ticket_Forms[Form Number],Ticket_Forms[Ideal Profit])</f>
        <v>1575</v>
      </c>
      <c r="R137" s="16">
        <f>LOOKUP(Table5[[#This Row],[Item '#]],Ticket_Forms[Form Number],Ticket_Forms[Prizes])</f>
        <v>4745</v>
      </c>
      <c r="S137" s="16">
        <f>LOOKUP(Table5[[#This Row],[Item '#]],Ticket_Forms[Form Number],Ticket_Forms[Location Rent])</f>
        <v>379</v>
      </c>
      <c r="T137" s="16">
        <f>LOOKUP(Table5[[#This Row],[Item '#]],Ticket_Forms[Form Number],Ticket_Forms[Last Sale])</f>
        <v>599</v>
      </c>
      <c r="U137" s="16" t="s">
        <v>3909</v>
      </c>
      <c r="V137" s="58" t="str">
        <f>Table5[[#This Row],[Date Distributed]]</f>
        <v/>
      </c>
      <c r="W137" s="3" t="str">
        <f>_xlfn.XLOOKUP(Table5[[#This Row],[Serial '#]],Table10[Serial '#],Table10[Charity Association],"",,)</f>
        <v/>
      </c>
      <c r="Z137" s="3" t="s">
        <v>23</v>
      </c>
    </row>
    <row r="138" spans="1:26" hidden="1" x14ac:dyDescent="0.35">
      <c r="A138" s="3">
        <v>136</v>
      </c>
      <c r="B138" s="78">
        <v>44938</v>
      </c>
      <c r="C138" s="73" t="str">
        <f>_xlfn.XLOOKUP(Table5[[#This Row],[Serial '#]],Table10[Serial '#],Table10[Date],"",,)</f>
        <v/>
      </c>
      <c r="D1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8" s="73" t="str">
        <f>IF(Table5[[#This Row],[Date Distributed]]="","In Stock","Distributed")</f>
        <v>In Stock</v>
      </c>
      <c r="F138" s="79" t="s">
        <v>660</v>
      </c>
      <c r="G138" s="75" t="s">
        <v>761</v>
      </c>
      <c r="H138" s="80" t="s">
        <v>665</v>
      </c>
      <c r="I138" s="80" t="s">
        <v>666</v>
      </c>
      <c r="J138" s="77" t="s">
        <v>923</v>
      </c>
      <c r="K138" s="76" t="s">
        <v>384</v>
      </c>
      <c r="L138" s="3" t="str">
        <f>_xlfn.XLOOKUP(Table5[[#This Row],[Item '#]],Ticket_Forms[Form Number],Ticket_Forms[Game Name],"",,)</f>
        <v>Fast Lane</v>
      </c>
      <c r="M138" s="15">
        <v>212</v>
      </c>
      <c r="N138" s="3">
        <f>LOOKUP(Table5[[#This Row],[Item '#]],Ticket_Forms[Form Number],Ticket_Forms[Ticket Count])</f>
        <v>6320</v>
      </c>
      <c r="O138" s="16">
        <f>LOOKUP(Table5[[#This Row],[Item '#]],Ticket_Forms[Form Number],Ticket_Forms[Ticket Value])</f>
        <v>1</v>
      </c>
      <c r="P138" s="16">
        <f>LOOKUP(Table5[[#This Row],[Item '#]],Ticket_Forms[Form Number],Ticket_Forms[Revenue])</f>
        <v>6320</v>
      </c>
      <c r="Q138" s="16">
        <f>LOOKUP(Table5[[#This Row],[Item '#]],Ticket_Forms[Form Number],Ticket_Forms[Ideal Profit])</f>
        <v>1575</v>
      </c>
      <c r="R138" s="16">
        <f>LOOKUP(Table5[[#This Row],[Item '#]],Ticket_Forms[Form Number],Ticket_Forms[Prizes])</f>
        <v>4745</v>
      </c>
      <c r="S138" s="16">
        <f>LOOKUP(Table5[[#This Row],[Item '#]],Ticket_Forms[Form Number],Ticket_Forms[Location Rent])</f>
        <v>379</v>
      </c>
      <c r="T138" s="16">
        <f>LOOKUP(Table5[[#This Row],[Item '#]],Ticket_Forms[Form Number],Ticket_Forms[Last Sale])</f>
        <v>599</v>
      </c>
      <c r="U138" s="16" t="s">
        <v>3909</v>
      </c>
      <c r="V138" s="58" t="str">
        <f>Table5[[#This Row],[Date Distributed]]</f>
        <v/>
      </c>
      <c r="W138" s="3" t="str">
        <f>_xlfn.XLOOKUP(Table5[[#This Row],[Serial '#]],Table10[Serial '#],Table10[Charity Association],"",,)</f>
        <v/>
      </c>
      <c r="Z138" s="3" t="s">
        <v>23</v>
      </c>
    </row>
    <row r="139" spans="1:26" hidden="1" x14ac:dyDescent="0.35">
      <c r="A139" s="3">
        <v>137</v>
      </c>
      <c r="B139" s="78">
        <v>44938</v>
      </c>
      <c r="C139" s="73" t="str">
        <f>_xlfn.XLOOKUP(Table5[[#This Row],[Serial '#]],Table10[Serial '#],Table10[Date],"",,)</f>
        <v/>
      </c>
      <c r="D1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9" s="73" t="str">
        <f>IF(Table5[[#This Row],[Date Distributed]]="","In Stock","Distributed")</f>
        <v>In Stock</v>
      </c>
      <c r="F139" s="79" t="s">
        <v>660</v>
      </c>
      <c r="G139" s="75" t="s">
        <v>761</v>
      </c>
      <c r="H139" s="80" t="s">
        <v>665</v>
      </c>
      <c r="I139" s="80" t="s">
        <v>666</v>
      </c>
      <c r="J139" s="81" t="s">
        <v>924</v>
      </c>
      <c r="K139" s="80" t="s">
        <v>383</v>
      </c>
      <c r="L139" s="3" t="str">
        <f>_xlfn.XLOOKUP(Table5[[#This Row],[Item '#]],Ticket_Forms[Form Number],Ticket_Forms[Game Name],"",,)</f>
        <v>All Too Reel</v>
      </c>
      <c r="M139" s="15">
        <v>212</v>
      </c>
      <c r="N139" s="3">
        <f>LOOKUP(Table5[[#This Row],[Item '#]],Ticket_Forms[Form Number],Ticket_Forms[Ticket Count])</f>
        <v>6320</v>
      </c>
      <c r="O139" s="16">
        <f>LOOKUP(Table5[[#This Row],[Item '#]],Ticket_Forms[Form Number],Ticket_Forms[Ticket Value])</f>
        <v>1</v>
      </c>
      <c r="P139" s="16">
        <f>LOOKUP(Table5[[#This Row],[Item '#]],Ticket_Forms[Form Number],Ticket_Forms[Revenue])</f>
        <v>6320</v>
      </c>
      <c r="Q139" s="16">
        <f>LOOKUP(Table5[[#This Row],[Item '#]],Ticket_Forms[Form Number],Ticket_Forms[Ideal Profit])</f>
        <v>1575</v>
      </c>
      <c r="R139" s="16">
        <f>LOOKUP(Table5[[#This Row],[Item '#]],Ticket_Forms[Form Number],Ticket_Forms[Prizes])</f>
        <v>4745</v>
      </c>
      <c r="S139" s="16">
        <f>LOOKUP(Table5[[#This Row],[Item '#]],Ticket_Forms[Form Number],Ticket_Forms[Location Rent])</f>
        <v>379</v>
      </c>
      <c r="T139" s="16">
        <f>LOOKUP(Table5[[#This Row],[Item '#]],Ticket_Forms[Form Number],Ticket_Forms[Last Sale])</f>
        <v>599</v>
      </c>
      <c r="U139" s="16" t="s">
        <v>3909</v>
      </c>
      <c r="V139" s="58" t="str">
        <f>Table5[[#This Row],[Date Distributed]]</f>
        <v/>
      </c>
      <c r="W139" s="3" t="str">
        <f>_xlfn.XLOOKUP(Table5[[#This Row],[Serial '#]],Table10[Serial '#],Table10[Charity Association],"",,)</f>
        <v/>
      </c>
      <c r="Z139" s="3" t="s">
        <v>23</v>
      </c>
    </row>
    <row r="140" spans="1:26" hidden="1" x14ac:dyDescent="0.35">
      <c r="A140" s="3">
        <v>138</v>
      </c>
      <c r="B140" s="78">
        <v>44938</v>
      </c>
      <c r="C140" s="73" t="str">
        <f>_xlfn.XLOOKUP(Table5[[#This Row],[Serial '#]],Table10[Serial '#],Table10[Date],"",,)</f>
        <v/>
      </c>
      <c r="D1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0" s="73" t="str">
        <f>IF(Table5[[#This Row],[Date Distributed]]="","In Stock","Distributed")</f>
        <v>In Stock</v>
      </c>
      <c r="F140" s="79" t="s">
        <v>660</v>
      </c>
      <c r="G140" s="75" t="s">
        <v>761</v>
      </c>
      <c r="H140" s="80" t="s">
        <v>665</v>
      </c>
      <c r="I140" s="80" t="s">
        <v>666</v>
      </c>
      <c r="J140" s="81" t="s">
        <v>925</v>
      </c>
      <c r="K140" s="80" t="s">
        <v>385</v>
      </c>
      <c r="L140" s="3" t="str">
        <f>_xlfn.XLOOKUP(Table5[[#This Row],[Item '#]],Ticket_Forms[Form Number],Ticket_Forms[Game Name],"",,)</f>
        <v>Criss Cross</v>
      </c>
      <c r="M140" s="15">
        <v>173</v>
      </c>
      <c r="N140" s="3">
        <f>LOOKUP(Table5[[#This Row],[Item '#]],Ticket_Forms[Form Number],Ticket_Forms[Ticket Count])</f>
        <v>5520</v>
      </c>
      <c r="O140" s="16">
        <f>LOOKUP(Table5[[#This Row],[Item '#]],Ticket_Forms[Form Number],Ticket_Forms[Ticket Value])</f>
        <v>1</v>
      </c>
      <c r="P140" s="16">
        <f>LOOKUP(Table5[[#This Row],[Item '#]],Ticket_Forms[Form Number],Ticket_Forms[Revenue])</f>
        <v>5520</v>
      </c>
      <c r="Q140" s="16">
        <f>LOOKUP(Table5[[#This Row],[Item '#]],Ticket_Forms[Form Number],Ticket_Forms[Ideal Profit])</f>
        <v>960</v>
      </c>
      <c r="R140" s="16">
        <f>LOOKUP(Table5[[#This Row],[Item '#]],Ticket_Forms[Form Number],Ticket_Forms[Prizes])</f>
        <v>4560</v>
      </c>
      <c r="S140" s="16">
        <f>LOOKUP(Table5[[#This Row],[Item '#]],Ticket_Forms[Form Number],Ticket_Forms[Location Rent])</f>
        <v>331</v>
      </c>
      <c r="T140" s="16">
        <f>LOOKUP(Table5[[#This Row],[Item '#]],Ticket_Forms[Form Number],Ticket_Forms[Last Sale])</f>
        <v>200</v>
      </c>
      <c r="U140" s="16" t="s">
        <v>3909</v>
      </c>
      <c r="V140" s="58" t="str">
        <f>Table5[[#This Row],[Date Distributed]]</f>
        <v/>
      </c>
      <c r="W140" s="3" t="str">
        <f>_xlfn.XLOOKUP(Table5[[#This Row],[Serial '#]],Table10[Serial '#],Table10[Charity Association],"",,)</f>
        <v/>
      </c>
      <c r="Z140" s="3" t="s">
        <v>23</v>
      </c>
    </row>
    <row r="141" spans="1:26" hidden="1" x14ac:dyDescent="0.35">
      <c r="A141" s="3">
        <v>139</v>
      </c>
      <c r="B141" s="78">
        <v>44938</v>
      </c>
      <c r="C141" s="73" t="str">
        <f>_xlfn.XLOOKUP(Table5[[#This Row],[Serial '#]],Table10[Serial '#],Table10[Date],"",,)</f>
        <v/>
      </c>
      <c r="D1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1" s="73" t="str">
        <f>IF(Table5[[#This Row],[Date Distributed]]="","In Stock","Distributed")</f>
        <v>In Stock</v>
      </c>
      <c r="F141" s="79" t="s">
        <v>660</v>
      </c>
      <c r="G141" s="75" t="s">
        <v>761</v>
      </c>
      <c r="H141" s="80" t="s">
        <v>665</v>
      </c>
      <c r="I141" s="80" t="s">
        <v>666</v>
      </c>
      <c r="J141" s="81" t="s">
        <v>926</v>
      </c>
      <c r="K141" s="80" t="s">
        <v>383</v>
      </c>
      <c r="L141" s="3" t="str">
        <f>_xlfn.XLOOKUP(Table5[[#This Row],[Item '#]],Ticket_Forms[Form Number],Ticket_Forms[Game Name],"",,)</f>
        <v>All Too Reel</v>
      </c>
      <c r="M141" s="15">
        <v>212</v>
      </c>
      <c r="N141" s="3">
        <f>LOOKUP(Table5[[#This Row],[Item '#]],Ticket_Forms[Form Number],Ticket_Forms[Ticket Count])</f>
        <v>6320</v>
      </c>
      <c r="O141" s="16">
        <f>LOOKUP(Table5[[#This Row],[Item '#]],Ticket_Forms[Form Number],Ticket_Forms[Ticket Value])</f>
        <v>1</v>
      </c>
      <c r="P141" s="16">
        <f>LOOKUP(Table5[[#This Row],[Item '#]],Ticket_Forms[Form Number],Ticket_Forms[Revenue])</f>
        <v>6320</v>
      </c>
      <c r="Q141" s="16">
        <f>LOOKUP(Table5[[#This Row],[Item '#]],Ticket_Forms[Form Number],Ticket_Forms[Ideal Profit])</f>
        <v>1575</v>
      </c>
      <c r="R141" s="16">
        <f>LOOKUP(Table5[[#This Row],[Item '#]],Ticket_Forms[Form Number],Ticket_Forms[Prizes])</f>
        <v>4745</v>
      </c>
      <c r="S141" s="16">
        <f>LOOKUP(Table5[[#This Row],[Item '#]],Ticket_Forms[Form Number],Ticket_Forms[Location Rent])</f>
        <v>379</v>
      </c>
      <c r="T141" s="16">
        <f>LOOKUP(Table5[[#This Row],[Item '#]],Ticket_Forms[Form Number],Ticket_Forms[Last Sale])</f>
        <v>599</v>
      </c>
      <c r="U141" s="16" t="s">
        <v>3909</v>
      </c>
      <c r="V141" s="58" t="str">
        <f>Table5[[#This Row],[Date Distributed]]</f>
        <v/>
      </c>
      <c r="W141" s="3" t="str">
        <f>_xlfn.XLOOKUP(Table5[[#This Row],[Serial '#]],Table10[Serial '#],Table10[Charity Association],"",,)</f>
        <v/>
      </c>
      <c r="Z141" s="3" t="s">
        <v>23</v>
      </c>
    </row>
    <row r="142" spans="1:26" hidden="1" x14ac:dyDescent="0.35">
      <c r="A142" s="3">
        <v>140</v>
      </c>
      <c r="B142" s="78">
        <v>44938</v>
      </c>
      <c r="C142" s="73" t="str">
        <f>_xlfn.XLOOKUP(Table5[[#This Row],[Serial '#]],Table10[Serial '#],Table10[Date],"",,)</f>
        <v/>
      </c>
      <c r="D1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2" s="73" t="str">
        <f>IF(Table5[[#This Row],[Date Distributed]]="","In Stock","Distributed")</f>
        <v>In Stock</v>
      </c>
      <c r="F142" s="79" t="s">
        <v>660</v>
      </c>
      <c r="G142" s="75" t="s">
        <v>761</v>
      </c>
      <c r="H142" s="80" t="s">
        <v>665</v>
      </c>
      <c r="I142" s="80" t="s">
        <v>666</v>
      </c>
      <c r="J142" s="81" t="s">
        <v>927</v>
      </c>
      <c r="K142" s="80" t="s">
        <v>388</v>
      </c>
      <c r="L142" s="3" t="str">
        <f>_xlfn.XLOOKUP(Table5[[#This Row],[Item '#]],Ticket_Forms[Form Number],Ticket_Forms[Game Name],"",,)</f>
        <v>Rotten to the Core</v>
      </c>
      <c r="M142" s="15">
        <v>212</v>
      </c>
      <c r="N142" s="3">
        <f>LOOKUP(Table5[[#This Row],[Item '#]],Ticket_Forms[Form Number],Ticket_Forms[Ticket Count])</f>
        <v>6320</v>
      </c>
      <c r="O142" s="16">
        <f>LOOKUP(Table5[[#This Row],[Item '#]],Ticket_Forms[Form Number],Ticket_Forms[Ticket Value])</f>
        <v>1</v>
      </c>
      <c r="P142" s="16">
        <f>LOOKUP(Table5[[#This Row],[Item '#]],Ticket_Forms[Form Number],Ticket_Forms[Revenue])</f>
        <v>6320</v>
      </c>
      <c r="Q142" s="16">
        <f>LOOKUP(Table5[[#This Row],[Item '#]],Ticket_Forms[Form Number],Ticket_Forms[Ideal Profit])</f>
        <v>1575</v>
      </c>
      <c r="R142" s="16">
        <f>LOOKUP(Table5[[#This Row],[Item '#]],Ticket_Forms[Form Number],Ticket_Forms[Prizes])</f>
        <v>4745</v>
      </c>
      <c r="S142" s="16">
        <f>LOOKUP(Table5[[#This Row],[Item '#]],Ticket_Forms[Form Number],Ticket_Forms[Location Rent])</f>
        <v>379</v>
      </c>
      <c r="T142" s="16">
        <f>LOOKUP(Table5[[#This Row],[Item '#]],Ticket_Forms[Form Number],Ticket_Forms[Last Sale])</f>
        <v>599</v>
      </c>
      <c r="U142" s="16" t="s">
        <v>3909</v>
      </c>
      <c r="V142" s="58" t="str">
        <f>Table5[[#This Row],[Date Distributed]]</f>
        <v/>
      </c>
      <c r="W142" s="3" t="str">
        <f>_xlfn.XLOOKUP(Table5[[#This Row],[Serial '#]],Table10[Serial '#],Table10[Charity Association],"",,)</f>
        <v/>
      </c>
      <c r="Z142" s="3" t="s">
        <v>23</v>
      </c>
    </row>
    <row r="143" spans="1:26" hidden="1" x14ac:dyDescent="0.35">
      <c r="A143" s="3">
        <v>141</v>
      </c>
      <c r="B143" s="78">
        <v>44938</v>
      </c>
      <c r="C143" s="73" t="str">
        <f>_xlfn.XLOOKUP(Table5[[#This Row],[Serial '#]],Table10[Serial '#],Table10[Date],"",,)</f>
        <v/>
      </c>
      <c r="D1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3" s="73" t="str">
        <f>IF(Table5[[#This Row],[Date Distributed]]="","In Stock","Distributed")</f>
        <v>In Stock</v>
      </c>
      <c r="F143" s="79" t="s">
        <v>660</v>
      </c>
      <c r="G143" s="75" t="s">
        <v>761</v>
      </c>
      <c r="H143" s="80" t="s">
        <v>665</v>
      </c>
      <c r="I143" s="80" t="s">
        <v>666</v>
      </c>
      <c r="J143" s="81" t="s">
        <v>928</v>
      </c>
      <c r="K143" s="80" t="s">
        <v>384</v>
      </c>
      <c r="L143" s="3" t="str">
        <f>_xlfn.XLOOKUP(Table5[[#This Row],[Item '#]],Ticket_Forms[Form Number],Ticket_Forms[Game Name],"",,)</f>
        <v>Fast Lane</v>
      </c>
      <c r="M143" s="15">
        <v>212</v>
      </c>
      <c r="N143" s="3">
        <f>LOOKUP(Table5[[#This Row],[Item '#]],Ticket_Forms[Form Number],Ticket_Forms[Ticket Count])</f>
        <v>6320</v>
      </c>
      <c r="O143" s="16">
        <f>LOOKUP(Table5[[#This Row],[Item '#]],Ticket_Forms[Form Number],Ticket_Forms[Ticket Value])</f>
        <v>1</v>
      </c>
      <c r="P143" s="16">
        <f>LOOKUP(Table5[[#This Row],[Item '#]],Ticket_Forms[Form Number],Ticket_Forms[Revenue])</f>
        <v>6320</v>
      </c>
      <c r="Q143" s="16">
        <f>LOOKUP(Table5[[#This Row],[Item '#]],Ticket_Forms[Form Number],Ticket_Forms[Ideal Profit])</f>
        <v>1575</v>
      </c>
      <c r="R143" s="16">
        <f>LOOKUP(Table5[[#This Row],[Item '#]],Ticket_Forms[Form Number],Ticket_Forms[Prizes])</f>
        <v>4745</v>
      </c>
      <c r="S143" s="16">
        <f>LOOKUP(Table5[[#This Row],[Item '#]],Ticket_Forms[Form Number],Ticket_Forms[Location Rent])</f>
        <v>379</v>
      </c>
      <c r="T143" s="16">
        <f>LOOKUP(Table5[[#This Row],[Item '#]],Ticket_Forms[Form Number],Ticket_Forms[Last Sale])</f>
        <v>599</v>
      </c>
      <c r="U143" s="16" t="s">
        <v>3909</v>
      </c>
      <c r="V143" s="58" t="str">
        <f>Table5[[#This Row],[Date Distributed]]</f>
        <v/>
      </c>
      <c r="W143" s="3" t="str">
        <f>_xlfn.XLOOKUP(Table5[[#This Row],[Serial '#]],Table10[Serial '#],Table10[Charity Association],"",,)</f>
        <v/>
      </c>
      <c r="Z143" s="3" t="s">
        <v>23</v>
      </c>
    </row>
    <row r="144" spans="1:26" hidden="1" x14ac:dyDescent="0.35">
      <c r="A144" s="3">
        <v>142</v>
      </c>
      <c r="B144" s="78">
        <v>44938</v>
      </c>
      <c r="C144" s="73" t="str">
        <f>_xlfn.XLOOKUP(Table5[[#This Row],[Serial '#]],Table10[Serial '#],Table10[Date],"",,)</f>
        <v/>
      </c>
      <c r="D1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4" s="73" t="str">
        <f>IF(Table5[[#This Row],[Date Distributed]]="","In Stock","Distributed")</f>
        <v>In Stock</v>
      </c>
      <c r="F144" s="79" t="s">
        <v>660</v>
      </c>
      <c r="G144" s="75" t="s">
        <v>761</v>
      </c>
      <c r="H144" s="80" t="s">
        <v>665</v>
      </c>
      <c r="I144" s="80" t="s">
        <v>666</v>
      </c>
      <c r="J144" s="81" t="s">
        <v>929</v>
      </c>
      <c r="K144" s="80" t="s">
        <v>384</v>
      </c>
      <c r="L144" s="3" t="str">
        <f>_xlfn.XLOOKUP(Table5[[#This Row],[Item '#]],Ticket_Forms[Form Number],Ticket_Forms[Game Name],"",,)</f>
        <v>Fast Lane</v>
      </c>
      <c r="M144" s="15">
        <v>212</v>
      </c>
      <c r="N144" s="3">
        <f>LOOKUP(Table5[[#This Row],[Item '#]],Ticket_Forms[Form Number],Ticket_Forms[Ticket Count])</f>
        <v>6320</v>
      </c>
      <c r="O144" s="16">
        <f>LOOKUP(Table5[[#This Row],[Item '#]],Ticket_Forms[Form Number],Ticket_Forms[Ticket Value])</f>
        <v>1</v>
      </c>
      <c r="P144" s="16">
        <f>LOOKUP(Table5[[#This Row],[Item '#]],Ticket_Forms[Form Number],Ticket_Forms[Revenue])</f>
        <v>6320</v>
      </c>
      <c r="Q144" s="16">
        <f>LOOKUP(Table5[[#This Row],[Item '#]],Ticket_Forms[Form Number],Ticket_Forms[Ideal Profit])</f>
        <v>1575</v>
      </c>
      <c r="R144" s="16">
        <f>LOOKUP(Table5[[#This Row],[Item '#]],Ticket_Forms[Form Number],Ticket_Forms[Prizes])</f>
        <v>4745</v>
      </c>
      <c r="S144" s="16">
        <f>LOOKUP(Table5[[#This Row],[Item '#]],Ticket_Forms[Form Number],Ticket_Forms[Location Rent])</f>
        <v>379</v>
      </c>
      <c r="T144" s="16">
        <f>LOOKUP(Table5[[#This Row],[Item '#]],Ticket_Forms[Form Number],Ticket_Forms[Last Sale])</f>
        <v>599</v>
      </c>
      <c r="U144" s="16" t="s">
        <v>3909</v>
      </c>
      <c r="V144" s="58" t="str">
        <f>Table5[[#This Row],[Date Distributed]]</f>
        <v/>
      </c>
      <c r="W144" s="3" t="str">
        <f>_xlfn.XLOOKUP(Table5[[#This Row],[Serial '#]],Table10[Serial '#],Table10[Charity Association],"",,)</f>
        <v/>
      </c>
      <c r="Z144" s="3" t="s">
        <v>23</v>
      </c>
    </row>
    <row r="145" spans="1:26" hidden="1" x14ac:dyDescent="0.35">
      <c r="A145" s="3">
        <v>143</v>
      </c>
      <c r="B145" s="78">
        <v>44938</v>
      </c>
      <c r="C145" s="73" t="str">
        <f>_xlfn.XLOOKUP(Table5[[#This Row],[Serial '#]],Table10[Serial '#],Table10[Date],"",,)</f>
        <v/>
      </c>
      <c r="D1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5" s="73" t="str">
        <f>IF(Table5[[#This Row],[Date Distributed]]="","In Stock","Distributed")</f>
        <v>In Stock</v>
      </c>
      <c r="F145" s="79" t="s">
        <v>660</v>
      </c>
      <c r="G145" s="75" t="s">
        <v>761</v>
      </c>
      <c r="H145" s="80" t="s">
        <v>665</v>
      </c>
      <c r="I145" s="80" t="s">
        <v>666</v>
      </c>
      <c r="J145" s="81" t="s">
        <v>930</v>
      </c>
      <c r="K145" s="80" t="s">
        <v>385</v>
      </c>
      <c r="L145" s="3" t="str">
        <f>_xlfn.XLOOKUP(Table5[[#This Row],[Item '#]],Ticket_Forms[Form Number],Ticket_Forms[Game Name],"",,)</f>
        <v>Criss Cross</v>
      </c>
      <c r="M145" s="15">
        <v>173</v>
      </c>
      <c r="N145" s="3">
        <f>LOOKUP(Table5[[#This Row],[Item '#]],Ticket_Forms[Form Number],Ticket_Forms[Ticket Count])</f>
        <v>5520</v>
      </c>
      <c r="O145" s="16">
        <f>LOOKUP(Table5[[#This Row],[Item '#]],Ticket_Forms[Form Number],Ticket_Forms[Ticket Value])</f>
        <v>1</v>
      </c>
      <c r="P145" s="16">
        <f>LOOKUP(Table5[[#This Row],[Item '#]],Ticket_Forms[Form Number],Ticket_Forms[Revenue])</f>
        <v>5520</v>
      </c>
      <c r="Q145" s="16">
        <f>LOOKUP(Table5[[#This Row],[Item '#]],Ticket_Forms[Form Number],Ticket_Forms[Ideal Profit])</f>
        <v>960</v>
      </c>
      <c r="R145" s="16">
        <f>LOOKUP(Table5[[#This Row],[Item '#]],Ticket_Forms[Form Number],Ticket_Forms[Prizes])</f>
        <v>4560</v>
      </c>
      <c r="S145" s="16">
        <f>LOOKUP(Table5[[#This Row],[Item '#]],Ticket_Forms[Form Number],Ticket_Forms[Location Rent])</f>
        <v>331</v>
      </c>
      <c r="T145" s="16">
        <f>LOOKUP(Table5[[#This Row],[Item '#]],Ticket_Forms[Form Number],Ticket_Forms[Last Sale])</f>
        <v>200</v>
      </c>
      <c r="U145" s="16" t="s">
        <v>3909</v>
      </c>
      <c r="V145" s="58" t="str">
        <f>Table5[[#This Row],[Date Distributed]]</f>
        <v/>
      </c>
      <c r="W145" s="3" t="str">
        <f>_xlfn.XLOOKUP(Table5[[#This Row],[Serial '#]],Table10[Serial '#],Table10[Charity Association],"",,)</f>
        <v/>
      </c>
      <c r="Z145" s="3" t="s">
        <v>23</v>
      </c>
    </row>
    <row r="146" spans="1:26" hidden="1" x14ac:dyDescent="0.35">
      <c r="A146" s="3">
        <v>144</v>
      </c>
      <c r="B146" s="78">
        <v>44938</v>
      </c>
      <c r="C146" s="73" t="str">
        <f>_xlfn.XLOOKUP(Table5[[#This Row],[Serial '#]],Table10[Serial '#],Table10[Date],"",,)</f>
        <v/>
      </c>
      <c r="D1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6" s="73" t="str">
        <f>IF(Table5[[#This Row],[Date Distributed]]="","In Stock","Distributed")</f>
        <v>In Stock</v>
      </c>
      <c r="F146" s="79" t="s">
        <v>660</v>
      </c>
      <c r="G146" s="75" t="s">
        <v>761</v>
      </c>
      <c r="H146" s="80" t="s">
        <v>665</v>
      </c>
      <c r="I146" s="80" t="s">
        <v>666</v>
      </c>
      <c r="J146" s="81" t="s">
        <v>931</v>
      </c>
      <c r="K146" s="80" t="s">
        <v>385</v>
      </c>
      <c r="L146" s="3" t="str">
        <f>_xlfn.XLOOKUP(Table5[[#This Row],[Item '#]],Ticket_Forms[Form Number],Ticket_Forms[Game Name],"",,)</f>
        <v>Criss Cross</v>
      </c>
      <c r="M146" s="15">
        <v>173</v>
      </c>
      <c r="N146" s="3">
        <f>LOOKUP(Table5[[#This Row],[Item '#]],Ticket_Forms[Form Number],Ticket_Forms[Ticket Count])</f>
        <v>5520</v>
      </c>
      <c r="O146" s="16">
        <f>LOOKUP(Table5[[#This Row],[Item '#]],Ticket_Forms[Form Number],Ticket_Forms[Ticket Value])</f>
        <v>1</v>
      </c>
      <c r="P146" s="16">
        <f>LOOKUP(Table5[[#This Row],[Item '#]],Ticket_Forms[Form Number],Ticket_Forms[Revenue])</f>
        <v>5520</v>
      </c>
      <c r="Q146" s="16">
        <f>LOOKUP(Table5[[#This Row],[Item '#]],Ticket_Forms[Form Number],Ticket_Forms[Ideal Profit])</f>
        <v>960</v>
      </c>
      <c r="R146" s="16">
        <f>LOOKUP(Table5[[#This Row],[Item '#]],Ticket_Forms[Form Number],Ticket_Forms[Prizes])</f>
        <v>4560</v>
      </c>
      <c r="S146" s="16">
        <f>LOOKUP(Table5[[#This Row],[Item '#]],Ticket_Forms[Form Number],Ticket_Forms[Location Rent])</f>
        <v>331</v>
      </c>
      <c r="T146" s="16">
        <f>LOOKUP(Table5[[#This Row],[Item '#]],Ticket_Forms[Form Number],Ticket_Forms[Last Sale])</f>
        <v>200</v>
      </c>
      <c r="U146" s="16" t="s">
        <v>3909</v>
      </c>
      <c r="V146" s="58" t="str">
        <f>Table5[[#This Row],[Date Distributed]]</f>
        <v/>
      </c>
      <c r="W146" s="3" t="str">
        <f>_xlfn.XLOOKUP(Table5[[#This Row],[Serial '#]],Table10[Serial '#],Table10[Charity Association],"",,)</f>
        <v/>
      </c>
      <c r="Z146" s="3" t="s">
        <v>23</v>
      </c>
    </row>
    <row r="147" spans="1:26" hidden="1" x14ac:dyDescent="0.35">
      <c r="A147" s="3">
        <v>145</v>
      </c>
      <c r="B147" s="78">
        <v>44938</v>
      </c>
      <c r="C147" s="73" t="str">
        <f>_xlfn.XLOOKUP(Table5[[#This Row],[Serial '#]],Table10[Serial '#],Table10[Date],"",,)</f>
        <v/>
      </c>
      <c r="D1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7" s="73" t="str">
        <f>IF(Table5[[#This Row],[Date Distributed]]="","In Stock","Distributed")</f>
        <v>In Stock</v>
      </c>
      <c r="F147" s="79" t="s">
        <v>660</v>
      </c>
      <c r="G147" s="75" t="s">
        <v>761</v>
      </c>
      <c r="H147" s="80" t="s">
        <v>665</v>
      </c>
      <c r="I147" s="80" t="s">
        <v>666</v>
      </c>
      <c r="J147" s="81" t="s">
        <v>932</v>
      </c>
      <c r="K147" s="80" t="s">
        <v>385</v>
      </c>
      <c r="L147" s="3" t="str">
        <f>_xlfn.XLOOKUP(Table5[[#This Row],[Item '#]],Ticket_Forms[Form Number],Ticket_Forms[Game Name],"",,)</f>
        <v>Criss Cross</v>
      </c>
      <c r="M147" s="15">
        <v>173</v>
      </c>
      <c r="N147" s="3">
        <f>LOOKUP(Table5[[#This Row],[Item '#]],Ticket_Forms[Form Number],Ticket_Forms[Ticket Count])</f>
        <v>5520</v>
      </c>
      <c r="O147" s="16">
        <f>LOOKUP(Table5[[#This Row],[Item '#]],Ticket_Forms[Form Number],Ticket_Forms[Ticket Value])</f>
        <v>1</v>
      </c>
      <c r="P147" s="16">
        <f>LOOKUP(Table5[[#This Row],[Item '#]],Ticket_Forms[Form Number],Ticket_Forms[Revenue])</f>
        <v>5520</v>
      </c>
      <c r="Q147" s="16">
        <f>LOOKUP(Table5[[#This Row],[Item '#]],Ticket_Forms[Form Number],Ticket_Forms[Ideal Profit])</f>
        <v>960</v>
      </c>
      <c r="R147" s="16">
        <f>LOOKUP(Table5[[#This Row],[Item '#]],Ticket_Forms[Form Number],Ticket_Forms[Prizes])</f>
        <v>4560</v>
      </c>
      <c r="S147" s="16">
        <f>LOOKUP(Table5[[#This Row],[Item '#]],Ticket_Forms[Form Number],Ticket_Forms[Location Rent])</f>
        <v>331</v>
      </c>
      <c r="T147" s="16">
        <f>LOOKUP(Table5[[#This Row],[Item '#]],Ticket_Forms[Form Number],Ticket_Forms[Last Sale])</f>
        <v>200</v>
      </c>
      <c r="U147" s="16" t="s">
        <v>3909</v>
      </c>
      <c r="V147" s="58" t="str">
        <f>Table5[[#This Row],[Date Distributed]]</f>
        <v/>
      </c>
      <c r="W147" s="3" t="str">
        <f>_xlfn.XLOOKUP(Table5[[#This Row],[Serial '#]],Table10[Serial '#],Table10[Charity Association],"",,)</f>
        <v/>
      </c>
      <c r="Z147" s="3" t="s">
        <v>23</v>
      </c>
    </row>
    <row r="148" spans="1:26" hidden="1" x14ac:dyDescent="0.35">
      <c r="A148" s="3">
        <v>146</v>
      </c>
      <c r="B148" s="78">
        <v>44938</v>
      </c>
      <c r="C148" s="73" t="str">
        <f>_xlfn.XLOOKUP(Table5[[#This Row],[Serial '#]],Table10[Serial '#],Table10[Date],"",,)</f>
        <v/>
      </c>
      <c r="D1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8" s="73" t="str">
        <f>IF(Table5[[#This Row],[Date Distributed]]="","In Stock","Distributed")</f>
        <v>In Stock</v>
      </c>
      <c r="F148" s="79" t="s">
        <v>660</v>
      </c>
      <c r="G148" s="75" t="s">
        <v>761</v>
      </c>
      <c r="H148" s="80" t="s">
        <v>665</v>
      </c>
      <c r="I148" s="80" t="s">
        <v>666</v>
      </c>
      <c r="J148" s="81" t="s">
        <v>933</v>
      </c>
      <c r="K148" s="80" t="s">
        <v>385</v>
      </c>
      <c r="L148" s="3" t="str">
        <f>_xlfn.XLOOKUP(Table5[[#This Row],[Item '#]],Ticket_Forms[Form Number],Ticket_Forms[Game Name],"",,)</f>
        <v>Criss Cross</v>
      </c>
      <c r="M148" s="15">
        <v>173</v>
      </c>
      <c r="N148" s="3">
        <f>LOOKUP(Table5[[#This Row],[Item '#]],Ticket_Forms[Form Number],Ticket_Forms[Ticket Count])</f>
        <v>5520</v>
      </c>
      <c r="O148" s="16">
        <f>LOOKUP(Table5[[#This Row],[Item '#]],Ticket_Forms[Form Number],Ticket_Forms[Ticket Value])</f>
        <v>1</v>
      </c>
      <c r="P148" s="16">
        <f>LOOKUP(Table5[[#This Row],[Item '#]],Ticket_Forms[Form Number],Ticket_Forms[Revenue])</f>
        <v>5520</v>
      </c>
      <c r="Q148" s="16">
        <f>LOOKUP(Table5[[#This Row],[Item '#]],Ticket_Forms[Form Number],Ticket_Forms[Ideal Profit])</f>
        <v>960</v>
      </c>
      <c r="R148" s="16">
        <f>LOOKUP(Table5[[#This Row],[Item '#]],Ticket_Forms[Form Number],Ticket_Forms[Prizes])</f>
        <v>4560</v>
      </c>
      <c r="S148" s="16">
        <f>LOOKUP(Table5[[#This Row],[Item '#]],Ticket_Forms[Form Number],Ticket_Forms[Location Rent])</f>
        <v>331</v>
      </c>
      <c r="T148" s="16">
        <f>LOOKUP(Table5[[#This Row],[Item '#]],Ticket_Forms[Form Number],Ticket_Forms[Last Sale])</f>
        <v>200</v>
      </c>
      <c r="U148" s="16" t="s">
        <v>3909</v>
      </c>
      <c r="V148" s="58" t="str">
        <f>Table5[[#This Row],[Date Distributed]]</f>
        <v/>
      </c>
      <c r="W148" s="3" t="str">
        <f>_xlfn.XLOOKUP(Table5[[#This Row],[Serial '#]],Table10[Serial '#],Table10[Charity Association],"",,)</f>
        <v/>
      </c>
      <c r="Z148" s="3" t="s">
        <v>23</v>
      </c>
    </row>
    <row r="149" spans="1:26" hidden="1" x14ac:dyDescent="0.35">
      <c r="A149" s="3">
        <v>147</v>
      </c>
      <c r="B149" s="78">
        <v>44938</v>
      </c>
      <c r="C149" s="73" t="str">
        <f>_xlfn.XLOOKUP(Table5[[#This Row],[Serial '#]],Table10[Serial '#],Table10[Date],"",,)</f>
        <v/>
      </c>
      <c r="D1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9" s="73" t="str">
        <f>IF(Table5[[#This Row],[Date Distributed]]="","In Stock","Distributed")</f>
        <v>In Stock</v>
      </c>
      <c r="F149" s="79" t="s">
        <v>660</v>
      </c>
      <c r="G149" s="75" t="s">
        <v>761</v>
      </c>
      <c r="H149" s="80" t="s">
        <v>665</v>
      </c>
      <c r="I149" s="80" t="s">
        <v>666</v>
      </c>
      <c r="J149" s="81" t="s">
        <v>934</v>
      </c>
      <c r="K149" s="80" t="s">
        <v>385</v>
      </c>
      <c r="L149" s="3" t="str">
        <f>_xlfn.XLOOKUP(Table5[[#This Row],[Item '#]],Ticket_Forms[Form Number],Ticket_Forms[Game Name],"",,)</f>
        <v>Criss Cross</v>
      </c>
      <c r="M149" s="15">
        <v>173</v>
      </c>
      <c r="N149" s="3">
        <f>LOOKUP(Table5[[#This Row],[Item '#]],Ticket_Forms[Form Number],Ticket_Forms[Ticket Count])</f>
        <v>5520</v>
      </c>
      <c r="O149" s="16">
        <f>LOOKUP(Table5[[#This Row],[Item '#]],Ticket_Forms[Form Number],Ticket_Forms[Ticket Value])</f>
        <v>1</v>
      </c>
      <c r="P149" s="16">
        <f>LOOKUP(Table5[[#This Row],[Item '#]],Ticket_Forms[Form Number],Ticket_Forms[Revenue])</f>
        <v>5520</v>
      </c>
      <c r="Q149" s="16">
        <f>LOOKUP(Table5[[#This Row],[Item '#]],Ticket_Forms[Form Number],Ticket_Forms[Ideal Profit])</f>
        <v>960</v>
      </c>
      <c r="R149" s="16">
        <f>LOOKUP(Table5[[#This Row],[Item '#]],Ticket_Forms[Form Number],Ticket_Forms[Prizes])</f>
        <v>4560</v>
      </c>
      <c r="S149" s="16">
        <f>LOOKUP(Table5[[#This Row],[Item '#]],Ticket_Forms[Form Number],Ticket_Forms[Location Rent])</f>
        <v>331</v>
      </c>
      <c r="T149" s="16">
        <f>LOOKUP(Table5[[#This Row],[Item '#]],Ticket_Forms[Form Number],Ticket_Forms[Last Sale])</f>
        <v>200</v>
      </c>
      <c r="U149" s="16" t="s">
        <v>3909</v>
      </c>
      <c r="V149" s="58" t="str">
        <f>Table5[[#This Row],[Date Distributed]]</f>
        <v/>
      </c>
      <c r="W149" s="3" t="str">
        <f>_xlfn.XLOOKUP(Table5[[#This Row],[Serial '#]],Table10[Serial '#],Table10[Charity Association],"",,)</f>
        <v/>
      </c>
      <c r="Z149" s="3" t="s">
        <v>23</v>
      </c>
    </row>
    <row r="150" spans="1:26" hidden="1" x14ac:dyDescent="0.35">
      <c r="A150" s="3">
        <v>148</v>
      </c>
      <c r="B150" s="78">
        <v>44938</v>
      </c>
      <c r="C150" s="73" t="str">
        <f>_xlfn.XLOOKUP(Table5[[#This Row],[Serial '#]],Table10[Serial '#],Table10[Date],"",,)</f>
        <v/>
      </c>
      <c r="D1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50" s="73" t="str">
        <f>IF(Table5[[#This Row],[Date Distributed]]="","In Stock","Distributed")</f>
        <v>In Stock</v>
      </c>
      <c r="F150" s="79" t="s">
        <v>660</v>
      </c>
      <c r="G150" s="75" t="s">
        <v>761</v>
      </c>
      <c r="H150" s="80" t="s">
        <v>665</v>
      </c>
      <c r="I150" s="80" t="s">
        <v>666</v>
      </c>
      <c r="J150" s="81" t="s">
        <v>935</v>
      </c>
      <c r="K150" s="80" t="s">
        <v>385</v>
      </c>
      <c r="L150" s="3" t="str">
        <f>_xlfn.XLOOKUP(Table5[[#This Row],[Item '#]],Ticket_Forms[Form Number],Ticket_Forms[Game Name],"",,)</f>
        <v>Criss Cross</v>
      </c>
      <c r="M150" s="15">
        <v>173</v>
      </c>
      <c r="N150" s="3">
        <f>LOOKUP(Table5[[#This Row],[Item '#]],Ticket_Forms[Form Number],Ticket_Forms[Ticket Count])</f>
        <v>5520</v>
      </c>
      <c r="O150" s="16">
        <f>LOOKUP(Table5[[#This Row],[Item '#]],Ticket_Forms[Form Number],Ticket_Forms[Ticket Value])</f>
        <v>1</v>
      </c>
      <c r="P150" s="16">
        <f>LOOKUP(Table5[[#This Row],[Item '#]],Ticket_Forms[Form Number],Ticket_Forms[Revenue])</f>
        <v>5520</v>
      </c>
      <c r="Q150" s="16">
        <f>LOOKUP(Table5[[#This Row],[Item '#]],Ticket_Forms[Form Number],Ticket_Forms[Ideal Profit])</f>
        <v>960</v>
      </c>
      <c r="R150" s="16">
        <f>LOOKUP(Table5[[#This Row],[Item '#]],Ticket_Forms[Form Number],Ticket_Forms[Prizes])</f>
        <v>4560</v>
      </c>
      <c r="S150" s="16">
        <f>LOOKUP(Table5[[#This Row],[Item '#]],Ticket_Forms[Form Number],Ticket_Forms[Location Rent])</f>
        <v>331</v>
      </c>
      <c r="T150" s="16">
        <f>LOOKUP(Table5[[#This Row],[Item '#]],Ticket_Forms[Form Number],Ticket_Forms[Last Sale])</f>
        <v>200</v>
      </c>
      <c r="U150" s="16" t="s">
        <v>3909</v>
      </c>
      <c r="V150" s="58" t="str">
        <f>Table5[[#This Row],[Date Distributed]]</f>
        <v/>
      </c>
      <c r="W150" s="3" t="str">
        <f>_xlfn.XLOOKUP(Table5[[#This Row],[Serial '#]],Table10[Serial '#],Table10[Charity Association],"",,)</f>
        <v/>
      </c>
      <c r="Z150" s="3" t="s">
        <v>23</v>
      </c>
    </row>
    <row r="151" spans="1:26" hidden="1" x14ac:dyDescent="0.35">
      <c r="A151" s="3">
        <v>149</v>
      </c>
      <c r="B151" s="78">
        <v>44938</v>
      </c>
      <c r="C151" s="73" t="str">
        <f>_xlfn.XLOOKUP(Table5[[#This Row],[Serial '#]],Table10[Serial '#],Table10[Date],"",,)</f>
        <v/>
      </c>
      <c r="D1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51" s="73" t="str">
        <f>IF(Table5[[#This Row],[Date Distributed]]="","In Stock","Distributed")</f>
        <v>In Stock</v>
      </c>
      <c r="F151" s="79" t="s">
        <v>660</v>
      </c>
      <c r="G151" s="75" t="s">
        <v>761</v>
      </c>
      <c r="H151" s="80" t="s">
        <v>665</v>
      </c>
      <c r="I151" s="80" t="s">
        <v>666</v>
      </c>
      <c r="J151" s="81" t="s">
        <v>936</v>
      </c>
      <c r="K151" s="80" t="s">
        <v>385</v>
      </c>
      <c r="L151" s="3" t="str">
        <f>_xlfn.XLOOKUP(Table5[[#This Row],[Item '#]],Ticket_Forms[Form Number],Ticket_Forms[Game Name],"",,)</f>
        <v>Criss Cross</v>
      </c>
      <c r="M151" s="15">
        <v>173</v>
      </c>
      <c r="N151" s="3">
        <f>LOOKUP(Table5[[#This Row],[Item '#]],Ticket_Forms[Form Number],Ticket_Forms[Ticket Count])</f>
        <v>5520</v>
      </c>
      <c r="O151" s="16">
        <f>LOOKUP(Table5[[#This Row],[Item '#]],Ticket_Forms[Form Number],Ticket_Forms[Ticket Value])</f>
        <v>1</v>
      </c>
      <c r="P151" s="16">
        <f>LOOKUP(Table5[[#This Row],[Item '#]],Ticket_Forms[Form Number],Ticket_Forms[Revenue])</f>
        <v>5520</v>
      </c>
      <c r="Q151" s="16">
        <f>LOOKUP(Table5[[#This Row],[Item '#]],Ticket_Forms[Form Number],Ticket_Forms[Ideal Profit])</f>
        <v>960</v>
      </c>
      <c r="R151" s="16">
        <f>LOOKUP(Table5[[#This Row],[Item '#]],Ticket_Forms[Form Number],Ticket_Forms[Prizes])</f>
        <v>4560</v>
      </c>
      <c r="S151" s="16">
        <f>LOOKUP(Table5[[#This Row],[Item '#]],Ticket_Forms[Form Number],Ticket_Forms[Location Rent])</f>
        <v>331</v>
      </c>
      <c r="T151" s="16">
        <f>LOOKUP(Table5[[#This Row],[Item '#]],Ticket_Forms[Form Number],Ticket_Forms[Last Sale])</f>
        <v>200</v>
      </c>
      <c r="U151" s="16" t="s">
        <v>3909</v>
      </c>
      <c r="V151" s="58" t="str">
        <f>Table5[[#This Row],[Date Distributed]]</f>
        <v/>
      </c>
      <c r="W151" s="3" t="str">
        <f>_xlfn.XLOOKUP(Table5[[#This Row],[Serial '#]],Table10[Serial '#],Table10[Charity Association],"",,)</f>
        <v/>
      </c>
      <c r="Z151" s="3" t="s">
        <v>23</v>
      </c>
    </row>
    <row r="152" spans="1:26" hidden="1" x14ac:dyDescent="0.35">
      <c r="A152" s="3">
        <v>150</v>
      </c>
      <c r="B152" s="78">
        <v>44938</v>
      </c>
      <c r="C152" s="73">
        <f>_xlfn.XLOOKUP(Table5[[#This Row],[Serial '#]],Table10[Serial '#],Table10[Date],"",,)</f>
        <v>45293</v>
      </c>
      <c r="D1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2" s="73" t="str">
        <f>IF(Table5[[#This Row],[Date Distributed]]="","In Stock","Distributed")</f>
        <v>Distributed</v>
      </c>
      <c r="F152" s="79" t="s">
        <v>660</v>
      </c>
      <c r="G152" s="75" t="s">
        <v>761</v>
      </c>
      <c r="H152" s="80" t="s">
        <v>665</v>
      </c>
      <c r="I152" s="80" t="s">
        <v>666</v>
      </c>
      <c r="J152" s="81" t="s">
        <v>937</v>
      </c>
      <c r="K152" s="80" t="s">
        <v>387</v>
      </c>
      <c r="L152" s="3" t="str">
        <f>_xlfn.XLOOKUP(Table5[[#This Row],[Item '#]],Ticket_Forms[Form Number],Ticket_Forms[Game Name],"",,)</f>
        <v>Big 5</v>
      </c>
      <c r="M152" s="15">
        <v>329</v>
      </c>
      <c r="N152" s="3">
        <f>LOOKUP(Table5[[#This Row],[Item '#]],Ticket_Forms[Form Number],Ticket_Forms[Ticket Count])</f>
        <v>9959</v>
      </c>
      <c r="O152" s="16">
        <f>LOOKUP(Table5[[#This Row],[Item '#]],Ticket_Forms[Form Number],Ticket_Forms[Ticket Value])</f>
        <v>1</v>
      </c>
      <c r="P152" s="16">
        <f>LOOKUP(Table5[[#This Row],[Item '#]],Ticket_Forms[Form Number],Ticket_Forms[Revenue])</f>
        <v>9959</v>
      </c>
      <c r="Q152" s="16">
        <f>LOOKUP(Table5[[#This Row],[Item '#]],Ticket_Forms[Form Number],Ticket_Forms[Ideal Profit])</f>
        <v>2119</v>
      </c>
      <c r="R152" s="16">
        <f>LOOKUP(Table5[[#This Row],[Item '#]],Ticket_Forms[Form Number],Ticket_Forms[Prizes])</f>
        <v>7840</v>
      </c>
      <c r="S152" s="16">
        <f>LOOKUP(Table5[[#This Row],[Item '#]],Ticket_Forms[Form Number],Ticket_Forms[Location Rent])</f>
        <v>597</v>
      </c>
      <c r="T152" s="16">
        <f>LOOKUP(Table5[[#This Row],[Item '#]],Ticket_Forms[Form Number],Ticket_Forms[Last Sale])</f>
        <v>0</v>
      </c>
      <c r="U152" s="16" t="s">
        <v>3909</v>
      </c>
      <c r="V152" s="58">
        <f>Table5[[#This Row],[Date Distributed]]</f>
        <v>45293</v>
      </c>
      <c r="W152" s="3" t="str">
        <f>_xlfn.XLOOKUP(Table5[[#This Row],[Serial '#]],Table10[Serial '#],Table10[Charity Association],"",,)</f>
        <v>Cleveland Police Athletic League</v>
      </c>
      <c r="Z152" s="3" t="s">
        <v>23</v>
      </c>
    </row>
    <row r="153" spans="1:26" hidden="1" x14ac:dyDescent="0.35">
      <c r="A153" s="3">
        <v>151</v>
      </c>
      <c r="B153" s="78">
        <v>44938</v>
      </c>
      <c r="C153" s="73">
        <f>_xlfn.XLOOKUP(Table5[[#This Row],[Serial '#]],Table10[Serial '#],Table10[Date],"",,)</f>
        <v>45299</v>
      </c>
      <c r="D1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3" s="73" t="str">
        <f>IF(Table5[[#This Row],[Date Distributed]]="","In Stock","Distributed")</f>
        <v>Distributed</v>
      </c>
      <c r="F153" s="79" t="s">
        <v>660</v>
      </c>
      <c r="G153" s="75" t="s">
        <v>761</v>
      </c>
      <c r="H153" s="80" t="s">
        <v>665</v>
      </c>
      <c r="I153" s="80" t="s">
        <v>666</v>
      </c>
      <c r="J153" s="81" t="s">
        <v>938</v>
      </c>
      <c r="K153" s="80" t="s">
        <v>385</v>
      </c>
      <c r="L153" s="3" t="str">
        <f>_xlfn.XLOOKUP(Table5[[#This Row],[Item '#]],Ticket_Forms[Form Number],Ticket_Forms[Game Name],"",,)</f>
        <v>Criss Cross</v>
      </c>
      <c r="M153" s="15">
        <v>173</v>
      </c>
      <c r="N153" s="3">
        <f>LOOKUP(Table5[[#This Row],[Item '#]],Ticket_Forms[Form Number],Ticket_Forms[Ticket Count])</f>
        <v>5520</v>
      </c>
      <c r="O153" s="16">
        <f>LOOKUP(Table5[[#This Row],[Item '#]],Ticket_Forms[Form Number],Ticket_Forms[Ticket Value])</f>
        <v>1</v>
      </c>
      <c r="P153" s="16">
        <f>LOOKUP(Table5[[#This Row],[Item '#]],Ticket_Forms[Form Number],Ticket_Forms[Revenue])</f>
        <v>5520</v>
      </c>
      <c r="Q153" s="16">
        <f>LOOKUP(Table5[[#This Row],[Item '#]],Ticket_Forms[Form Number],Ticket_Forms[Ideal Profit])</f>
        <v>960</v>
      </c>
      <c r="R153" s="16">
        <f>LOOKUP(Table5[[#This Row],[Item '#]],Ticket_Forms[Form Number],Ticket_Forms[Prizes])</f>
        <v>4560</v>
      </c>
      <c r="S153" s="16">
        <f>LOOKUP(Table5[[#This Row],[Item '#]],Ticket_Forms[Form Number],Ticket_Forms[Location Rent])</f>
        <v>331</v>
      </c>
      <c r="T153" s="16">
        <f>LOOKUP(Table5[[#This Row],[Item '#]],Ticket_Forms[Form Number],Ticket_Forms[Last Sale])</f>
        <v>200</v>
      </c>
      <c r="U153" s="16" t="s">
        <v>3909</v>
      </c>
      <c r="V153" s="58">
        <f>Table5[[#This Row],[Date Distributed]]</f>
        <v>45299</v>
      </c>
      <c r="W153" s="3" t="str">
        <f>_xlfn.XLOOKUP(Table5[[#This Row],[Serial '#]],Table10[Serial '#],Table10[Charity Association],"",,)</f>
        <v>Cleveland Police Athletic League</v>
      </c>
      <c r="Z153" s="3" t="s">
        <v>23</v>
      </c>
    </row>
    <row r="154" spans="1:26" hidden="1" x14ac:dyDescent="0.35">
      <c r="A154" s="3">
        <v>152</v>
      </c>
      <c r="B154" s="78">
        <v>44938</v>
      </c>
      <c r="C154" s="73">
        <f>_xlfn.XLOOKUP(Table5[[#This Row],[Serial '#]],Table10[Serial '#],Table10[Date],"",,)</f>
        <v>45299</v>
      </c>
      <c r="D1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4" s="73" t="str">
        <f>IF(Table5[[#This Row],[Date Distributed]]="","In Stock","Distributed")</f>
        <v>Distributed</v>
      </c>
      <c r="F154" s="79" t="s">
        <v>660</v>
      </c>
      <c r="G154" s="75" t="s">
        <v>761</v>
      </c>
      <c r="H154" s="80" t="s">
        <v>665</v>
      </c>
      <c r="I154" s="80" t="s">
        <v>666</v>
      </c>
      <c r="J154" s="81" t="s">
        <v>939</v>
      </c>
      <c r="K154" s="80" t="s">
        <v>385</v>
      </c>
      <c r="L154" s="3" t="str">
        <f>_xlfn.XLOOKUP(Table5[[#This Row],[Item '#]],Ticket_Forms[Form Number],Ticket_Forms[Game Name],"",,)</f>
        <v>Criss Cross</v>
      </c>
      <c r="M154" s="15">
        <v>173</v>
      </c>
      <c r="N154" s="3">
        <f>LOOKUP(Table5[[#This Row],[Item '#]],Ticket_Forms[Form Number],Ticket_Forms[Ticket Count])</f>
        <v>5520</v>
      </c>
      <c r="O154" s="16">
        <f>LOOKUP(Table5[[#This Row],[Item '#]],Ticket_Forms[Form Number],Ticket_Forms[Ticket Value])</f>
        <v>1</v>
      </c>
      <c r="P154" s="16">
        <f>LOOKUP(Table5[[#This Row],[Item '#]],Ticket_Forms[Form Number],Ticket_Forms[Revenue])</f>
        <v>5520</v>
      </c>
      <c r="Q154" s="16">
        <f>LOOKUP(Table5[[#This Row],[Item '#]],Ticket_Forms[Form Number],Ticket_Forms[Ideal Profit])</f>
        <v>960</v>
      </c>
      <c r="R154" s="16">
        <f>LOOKUP(Table5[[#This Row],[Item '#]],Ticket_Forms[Form Number],Ticket_Forms[Prizes])</f>
        <v>4560</v>
      </c>
      <c r="S154" s="16">
        <f>LOOKUP(Table5[[#This Row],[Item '#]],Ticket_Forms[Form Number],Ticket_Forms[Location Rent])</f>
        <v>331</v>
      </c>
      <c r="T154" s="16">
        <f>LOOKUP(Table5[[#This Row],[Item '#]],Ticket_Forms[Form Number],Ticket_Forms[Last Sale])</f>
        <v>200</v>
      </c>
      <c r="U154" s="16" t="s">
        <v>3909</v>
      </c>
      <c r="V154" s="58">
        <f>Table5[[#This Row],[Date Distributed]]</f>
        <v>45299</v>
      </c>
      <c r="W154" s="3" t="str">
        <f>_xlfn.XLOOKUP(Table5[[#This Row],[Serial '#]],Table10[Serial '#],Table10[Charity Association],"",,)</f>
        <v>Cleveland Police Athletic League</v>
      </c>
      <c r="Z154" s="3" t="s">
        <v>23</v>
      </c>
    </row>
    <row r="155" spans="1:26" hidden="1" x14ac:dyDescent="0.35">
      <c r="A155" s="3">
        <v>153</v>
      </c>
      <c r="B155" s="78">
        <v>44938</v>
      </c>
      <c r="C155" s="73">
        <f>_xlfn.XLOOKUP(Table5[[#This Row],[Serial '#]],Table10[Serial '#],Table10[Date],"",,)</f>
        <v>45299</v>
      </c>
      <c r="D1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5" s="73" t="str">
        <f>IF(Table5[[#This Row],[Date Distributed]]="","In Stock","Distributed")</f>
        <v>Distributed</v>
      </c>
      <c r="F155" s="79" t="s">
        <v>660</v>
      </c>
      <c r="G155" s="75" t="s">
        <v>761</v>
      </c>
      <c r="H155" s="80" t="s">
        <v>665</v>
      </c>
      <c r="I155" s="80" t="s">
        <v>666</v>
      </c>
      <c r="J155" s="81" t="s">
        <v>940</v>
      </c>
      <c r="K155" s="80" t="s">
        <v>385</v>
      </c>
      <c r="L155" s="3" t="str">
        <f>_xlfn.XLOOKUP(Table5[[#This Row],[Item '#]],Ticket_Forms[Form Number],Ticket_Forms[Game Name],"",,)</f>
        <v>Criss Cross</v>
      </c>
      <c r="M155" s="15">
        <v>173</v>
      </c>
      <c r="N155" s="3">
        <f>LOOKUP(Table5[[#This Row],[Item '#]],Ticket_Forms[Form Number],Ticket_Forms[Ticket Count])</f>
        <v>5520</v>
      </c>
      <c r="O155" s="16">
        <f>LOOKUP(Table5[[#This Row],[Item '#]],Ticket_Forms[Form Number],Ticket_Forms[Ticket Value])</f>
        <v>1</v>
      </c>
      <c r="P155" s="16">
        <f>LOOKUP(Table5[[#This Row],[Item '#]],Ticket_Forms[Form Number],Ticket_Forms[Revenue])</f>
        <v>5520</v>
      </c>
      <c r="Q155" s="16">
        <f>LOOKUP(Table5[[#This Row],[Item '#]],Ticket_Forms[Form Number],Ticket_Forms[Ideal Profit])</f>
        <v>960</v>
      </c>
      <c r="R155" s="16">
        <f>LOOKUP(Table5[[#This Row],[Item '#]],Ticket_Forms[Form Number],Ticket_Forms[Prizes])</f>
        <v>4560</v>
      </c>
      <c r="S155" s="16">
        <f>LOOKUP(Table5[[#This Row],[Item '#]],Ticket_Forms[Form Number],Ticket_Forms[Location Rent])</f>
        <v>331</v>
      </c>
      <c r="T155" s="16">
        <f>LOOKUP(Table5[[#This Row],[Item '#]],Ticket_Forms[Form Number],Ticket_Forms[Last Sale])</f>
        <v>200</v>
      </c>
      <c r="U155" s="16" t="s">
        <v>3909</v>
      </c>
      <c r="V155" s="58">
        <f>Table5[[#This Row],[Date Distributed]]</f>
        <v>45299</v>
      </c>
      <c r="W155" s="3" t="str">
        <f>_xlfn.XLOOKUP(Table5[[#This Row],[Serial '#]],Table10[Serial '#],Table10[Charity Association],"",,)</f>
        <v>Cleveland Police Athletic League</v>
      </c>
      <c r="Z155" s="3" t="s">
        <v>23</v>
      </c>
    </row>
    <row r="156" spans="1:26" hidden="1" x14ac:dyDescent="0.35">
      <c r="A156" s="3">
        <v>154</v>
      </c>
      <c r="B156" s="78">
        <v>44938</v>
      </c>
      <c r="C156" s="73">
        <f>_xlfn.XLOOKUP(Table5[[#This Row],[Serial '#]],Table10[Serial '#],Table10[Date],"",,)</f>
        <v>45300</v>
      </c>
      <c r="D1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6" s="73" t="str">
        <f>IF(Table5[[#This Row],[Date Distributed]]="","In Stock","Distributed")</f>
        <v>Distributed</v>
      </c>
      <c r="F156" s="79" t="s">
        <v>660</v>
      </c>
      <c r="G156" s="75" t="s">
        <v>761</v>
      </c>
      <c r="H156" s="80" t="s">
        <v>665</v>
      </c>
      <c r="I156" s="80" t="s">
        <v>666</v>
      </c>
      <c r="J156" s="81" t="s">
        <v>941</v>
      </c>
      <c r="K156" s="80" t="s">
        <v>385</v>
      </c>
      <c r="L156" s="3" t="str">
        <f>_xlfn.XLOOKUP(Table5[[#This Row],[Item '#]],Ticket_Forms[Form Number],Ticket_Forms[Game Name],"",,)</f>
        <v>Criss Cross</v>
      </c>
      <c r="M156" s="15">
        <v>173</v>
      </c>
      <c r="N156" s="3">
        <f>LOOKUP(Table5[[#This Row],[Item '#]],Ticket_Forms[Form Number],Ticket_Forms[Ticket Count])</f>
        <v>5520</v>
      </c>
      <c r="O156" s="16">
        <f>LOOKUP(Table5[[#This Row],[Item '#]],Ticket_Forms[Form Number],Ticket_Forms[Ticket Value])</f>
        <v>1</v>
      </c>
      <c r="P156" s="16">
        <f>LOOKUP(Table5[[#This Row],[Item '#]],Ticket_Forms[Form Number],Ticket_Forms[Revenue])</f>
        <v>5520</v>
      </c>
      <c r="Q156" s="16">
        <f>LOOKUP(Table5[[#This Row],[Item '#]],Ticket_Forms[Form Number],Ticket_Forms[Ideal Profit])</f>
        <v>960</v>
      </c>
      <c r="R156" s="16">
        <f>LOOKUP(Table5[[#This Row],[Item '#]],Ticket_Forms[Form Number],Ticket_Forms[Prizes])</f>
        <v>4560</v>
      </c>
      <c r="S156" s="16">
        <f>LOOKUP(Table5[[#This Row],[Item '#]],Ticket_Forms[Form Number],Ticket_Forms[Location Rent])</f>
        <v>331</v>
      </c>
      <c r="T156" s="16">
        <f>LOOKUP(Table5[[#This Row],[Item '#]],Ticket_Forms[Form Number],Ticket_Forms[Last Sale])</f>
        <v>200</v>
      </c>
      <c r="U156" s="16" t="s">
        <v>3909</v>
      </c>
      <c r="V156" s="58">
        <f>Table5[[#This Row],[Date Distributed]]</f>
        <v>45300</v>
      </c>
      <c r="W156" s="3" t="str">
        <f>_xlfn.XLOOKUP(Table5[[#This Row],[Serial '#]],Table10[Serial '#],Table10[Charity Association],"",,)</f>
        <v>Cleveland Police Athletic League</v>
      </c>
      <c r="Z156" s="3" t="s">
        <v>23</v>
      </c>
    </row>
    <row r="157" spans="1:26" hidden="1" x14ac:dyDescent="0.35">
      <c r="A157" s="3">
        <v>155</v>
      </c>
      <c r="B157" s="78">
        <v>44938</v>
      </c>
      <c r="C157" s="73">
        <f>_xlfn.XLOOKUP(Table5[[#This Row],[Serial '#]],Table10[Serial '#],Table10[Date],"",,)</f>
        <v>45300</v>
      </c>
      <c r="D1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7" s="73" t="str">
        <f>IF(Table5[[#This Row],[Date Distributed]]="","In Stock","Distributed")</f>
        <v>Distributed</v>
      </c>
      <c r="F157" s="79" t="s">
        <v>660</v>
      </c>
      <c r="G157" s="75" t="s">
        <v>761</v>
      </c>
      <c r="H157" s="80" t="s">
        <v>665</v>
      </c>
      <c r="I157" s="80" t="s">
        <v>666</v>
      </c>
      <c r="J157" s="81" t="s">
        <v>942</v>
      </c>
      <c r="K157" s="80" t="s">
        <v>385</v>
      </c>
      <c r="L157" s="3" t="str">
        <f>_xlfn.XLOOKUP(Table5[[#This Row],[Item '#]],Ticket_Forms[Form Number],Ticket_Forms[Game Name],"",,)</f>
        <v>Criss Cross</v>
      </c>
      <c r="M157" s="15">
        <v>173</v>
      </c>
      <c r="N157" s="3">
        <f>LOOKUP(Table5[[#This Row],[Item '#]],Ticket_Forms[Form Number],Ticket_Forms[Ticket Count])</f>
        <v>5520</v>
      </c>
      <c r="O157" s="16">
        <f>LOOKUP(Table5[[#This Row],[Item '#]],Ticket_Forms[Form Number],Ticket_Forms[Ticket Value])</f>
        <v>1</v>
      </c>
      <c r="P157" s="16">
        <f>LOOKUP(Table5[[#This Row],[Item '#]],Ticket_Forms[Form Number],Ticket_Forms[Revenue])</f>
        <v>5520</v>
      </c>
      <c r="Q157" s="16">
        <f>LOOKUP(Table5[[#This Row],[Item '#]],Ticket_Forms[Form Number],Ticket_Forms[Ideal Profit])</f>
        <v>960</v>
      </c>
      <c r="R157" s="16">
        <f>LOOKUP(Table5[[#This Row],[Item '#]],Ticket_Forms[Form Number],Ticket_Forms[Prizes])</f>
        <v>4560</v>
      </c>
      <c r="S157" s="16">
        <f>LOOKUP(Table5[[#This Row],[Item '#]],Ticket_Forms[Form Number],Ticket_Forms[Location Rent])</f>
        <v>331</v>
      </c>
      <c r="T157" s="16">
        <f>LOOKUP(Table5[[#This Row],[Item '#]],Ticket_Forms[Form Number],Ticket_Forms[Last Sale])</f>
        <v>200</v>
      </c>
      <c r="U157" s="16" t="s">
        <v>3909</v>
      </c>
      <c r="V157" s="58">
        <f>Table5[[#This Row],[Date Distributed]]</f>
        <v>45300</v>
      </c>
      <c r="W157" s="3" t="str">
        <f>_xlfn.XLOOKUP(Table5[[#This Row],[Serial '#]],Table10[Serial '#],Table10[Charity Association],"",,)</f>
        <v>Cleveland Police Athletic League</v>
      </c>
      <c r="Z157" s="3" t="s">
        <v>23</v>
      </c>
    </row>
    <row r="158" spans="1:26" hidden="1" x14ac:dyDescent="0.35">
      <c r="A158" s="3">
        <v>156</v>
      </c>
      <c r="B158" s="78">
        <v>44938</v>
      </c>
      <c r="C158" s="73">
        <f>_xlfn.XLOOKUP(Table5[[#This Row],[Serial '#]],Table10[Serial '#],Table10[Date],"",,)</f>
        <v>45300</v>
      </c>
      <c r="D1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8" s="73" t="str">
        <f>IF(Table5[[#This Row],[Date Distributed]]="","In Stock","Distributed")</f>
        <v>Distributed</v>
      </c>
      <c r="F158" s="79" t="s">
        <v>660</v>
      </c>
      <c r="G158" s="75" t="s">
        <v>761</v>
      </c>
      <c r="H158" s="80" t="s">
        <v>665</v>
      </c>
      <c r="I158" s="80" t="s">
        <v>666</v>
      </c>
      <c r="J158" s="81" t="s">
        <v>943</v>
      </c>
      <c r="K158" s="80" t="s">
        <v>385</v>
      </c>
      <c r="L158" s="3" t="str">
        <f>_xlfn.XLOOKUP(Table5[[#This Row],[Item '#]],Ticket_Forms[Form Number],Ticket_Forms[Game Name],"",,)</f>
        <v>Criss Cross</v>
      </c>
      <c r="M158" s="15">
        <v>173</v>
      </c>
      <c r="N158" s="3">
        <f>LOOKUP(Table5[[#This Row],[Item '#]],Ticket_Forms[Form Number],Ticket_Forms[Ticket Count])</f>
        <v>5520</v>
      </c>
      <c r="O158" s="16">
        <f>LOOKUP(Table5[[#This Row],[Item '#]],Ticket_Forms[Form Number],Ticket_Forms[Ticket Value])</f>
        <v>1</v>
      </c>
      <c r="P158" s="16">
        <f>LOOKUP(Table5[[#This Row],[Item '#]],Ticket_Forms[Form Number],Ticket_Forms[Revenue])</f>
        <v>5520</v>
      </c>
      <c r="Q158" s="16">
        <f>LOOKUP(Table5[[#This Row],[Item '#]],Ticket_Forms[Form Number],Ticket_Forms[Ideal Profit])</f>
        <v>960</v>
      </c>
      <c r="R158" s="16">
        <f>LOOKUP(Table5[[#This Row],[Item '#]],Ticket_Forms[Form Number],Ticket_Forms[Prizes])</f>
        <v>4560</v>
      </c>
      <c r="S158" s="16">
        <f>LOOKUP(Table5[[#This Row],[Item '#]],Ticket_Forms[Form Number],Ticket_Forms[Location Rent])</f>
        <v>331</v>
      </c>
      <c r="T158" s="16">
        <f>LOOKUP(Table5[[#This Row],[Item '#]],Ticket_Forms[Form Number],Ticket_Forms[Last Sale])</f>
        <v>200</v>
      </c>
      <c r="U158" s="16" t="s">
        <v>3909</v>
      </c>
      <c r="V158" s="58">
        <f>Table5[[#This Row],[Date Distributed]]</f>
        <v>45300</v>
      </c>
      <c r="W158" s="3" t="str">
        <f>_xlfn.XLOOKUP(Table5[[#This Row],[Serial '#]],Table10[Serial '#],Table10[Charity Association],"",,)</f>
        <v>Cleveland Police Athletic League</v>
      </c>
      <c r="Z158" s="3" t="s">
        <v>23</v>
      </c>
    </row>
    <row r="159" spans="1:26" hidden="1" x14ac:dyDescent="0.35">
      <c r="A159" s="3">
        <v>157</v>
      </c>
      <c r="B159" s="78">
        <v>44938</v>
      </c>
      <c r="C159" s="73">
        <f>_xlfn.XLOOKUP(Table5[[#This Row],[Serial '#]],Table10[Serial '#],Table10[Date],"",,)</f>
        <v>45300</v>
      </c>
      <c r="D1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9" s="73" t="str">
        <f>IF(Table5[[#This Row],[Date Distributed]]="","In Stock","Distributed")</f>
        <v>Distributed</v>
      </c>
      <c r="F159" s="79" t="s">
        <v>660</v>
      </c>
      <c r="G159" s="75" t="s">
        <v>761</v>
      </c>
      <c r="H159" s="80" t="s">
        <v>665</v>
      </c>
      <c r="I159" s="80" t="s">
        <v>666</v>
      </c>
      <c r="J159" s="81" t="s">
        <v>944</v>
      </c>
      <c r="K159" s="80" t="s">
        <v>385</v>
      </c>
      <c r="L159" s="3" t="str">
        <f>_xlfn.XLOOKUP(Table5[[#This Row],[Item '#]],Ticket_Forms[Form Number],Ticket_Forms[Game Name],"",,)</f>
        <v>Criss Cross</v>
      </c>
      <c r="M159" s="15">
        <v>173</v>
      </c>
      <c r="N159" s="3">
        <f>LOOKUP(Table5[[#This Row],[Item '#]],Ticket_Forms[Form Number],Ticket_Forms[Ticket Count])</f>
        <v>5520</v>
      </c>
      <c r="O159" s="16">
        <f>LOOKUP(Table5[[#This Row],[Item '#]],Ticket_Forms[Form Number],Ticket_Forms[Ticket Value])</f>
        <v>1</v>
      </c>
      <c r="P159" s="16">
        <f>LOOKUP(Table5[[#This Row],[Item '#]],Ticket_Forms[Form Number],Ticket_Forms[Revenue])</f>
        <v>5520</v>
      </c>
      <c r="Q159" s="16">
        <f>LOOKUP(Table5[[#This Row],[Item '#]],Ticket_Forms[Form Number],Ticket_Forms[Ideal Profit])</f>
        <v>960</v>
      </c>
      <c r="R159" s="16">
        <f>LOOKUP(Table5[[#This Row],[Item '#]],Ticket_Forms[Form Number],Ticket_Forms[Prizes])</f>
        <v>4560</v>
      </c>
      <c r="S159" s="16">
        <f>LOOKUP(Table5[[#This Row],[Item '#]],Ticket_Forms[Form Number],Ticket_Forms[Location Rent])</f>
        <v>331</v>
      </c>
      <c r="T159" s="16">
        <f>LOOKUP(Table5[[#This Row],[Item '#]],Ticket_Forms[Form Number],Ticket_Forms[Last Sale])</f>
        <v>200</v>
      </c>
      <c r="U159" s="16" t="s">
        <v>3909</v>
      </c>
      <c r="V159" s="58">
        <f>Table5[[#This Row],[Date Distributed]]</f>
        <v>45300</v>
      </c>
      <c r="W159" s="3" t="str">
        <f>_xlfn.XLOOKUP(Table5[[#This Row],[Serial '#]],Table10[Serial '#],Table10[Charity Association],"",,)</f>
        <v>Cleveland Police Athletic League</v>
      </c>
      <c r="Z159" s="3" t="s">
        <v>23</v>
      </c>
    </row>
    <row r="160" spans="1:26" hidden="1" x14ac:dyDescent="0.35">
      <c r="A160" s="3">
        <v>158</v>
      </c>
      <c r="B160" s="78">
        <v>44938</v>
      </c>
      <c r="C160" s="73">
        <f>_xlfn.XLOOKUP(Table5[[#This Row],[Serial '#]],Table10[Serial '#],Table10[Date],"",,)</f>
        <v>45301</v>
      </c>
      <c r="D1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0" s="73" t="str">
        <f>IF(Table5[[#This Row],[Date Distributed]]="","In Stock","Distributed")</f>
        <v>Distributed</v>
      </c>
      <c r="F160" s="79" t="s">
        <v>660</v>
      </c>
      <c r="G160" s="75" t="s">
        <v>761</v>
      </c>
      <c r="H160" s="80" t="s">
        <v>665</v>
      </c>
      <c r="I160" s="80" t="s">
        <v>666</v>
      </c>
      <c r="J160" s="81" t="s">
        <v>945</v>
      </c>
      <c r="K160" s="80" t="s">
        <v>385</v>
      </c>
      <c r="L160" s="3" t="str">
        <f>_xlfn.XLOOKUP(Table5[[#This Row],[Item '#]],Ticket_Forms[Form Number],Ticket_Forms[Game Name],"",,)</f>
        <v>Criss Cross</v>
      </c>
      <c r="M160" s="15">
        <v>173</v>
      </c>
      <c r="N160" s="3">
        <f>LOOKUP(Table5[[#This Row],[Item '#]],Ticket_Forms[Form Number],Ticket_Forms[Ticket Count])</f>
        <v>5520</v>
      </c>
      <c r="O160" s="16">
        <f>LOOKUP(Table5[[#This Row],[Item '#]],Ticket_Forms[Form Number],Ticket_Forms[Ticket Value])</f>
        <v>1</v>
      </c>
      <c r="P160" s="16">
        <f>LOOKUP(Table5[[#This Row],[Item '#]],Ticket_Forms[Form Number],Ticket_Forms[Revenue])</f>
        <v>5520</v>
      </c>
      <c r="Q160" s="16">
        <f>LOOKUP(Table5[[#This Row],[Item '#]],Ticket_Forms[Form Number],Ticket_Forms[Ideal Profit])</f>
        <v>960</v>
      </c>
      <c r="R160" s="16">
        <f>LOOKUP(Table5[[#This Row],[Item '#]],Ticket_Forms[Form Number],Ticket_Forms[Prizes])</f>
        <v>4560</v>
      </c>
      <c r="S160" s="16">
        <f>LOOKUP(Table5[[#This Row],[Item '#]],Ticket_Forms[Form Number],Ticket_Forms[Location Rent])</f>
        <v>331</v>
      </c>
      <c r="T160" s="16">
        <f>LOOKUP(Table5[[#This Row],[Item '#]],Ticket_Forms[Form Number],Ticket_Forms[Last Sale])</f>
        <v>200</v>
      </c>
      <c r="U160" s="16" t="s">
        <v>3909</v>
      </c>
      <c r="V160" s="58">
        <f>Table5[[#This Row],[Date Distributed]]</f>
        <v>45301</v>
      </c>
      <c r="W160" s="3" t="str">
        <f>_xlfn.XLOOKUP(Table5[[#This Row],[Serial '#]],Table10[Serial '#],Table10[Charity Association],"",,)</f>
        <v>Cleveland Police Athletic League</v>
      </c>
      <c r="Z160" s="3" t="s">
        <v>23</v>
      </c>
    </row>
    <row r="161" spans="1:26" hidden="1" x14ac:dyDescent="0.35">
      <c r="A161" s="3">
        <v>159</v>
      </c>
      <c r="B161" s="78">
        <v>44938</v>
      </c>
      <c r="C161" s="73">
        <f>_xlfn.XLOOKUP(Table5[[#This Row],[Serial '#]],Table10[Serial '#],Table10[Date],"",,)</f>
        <v>45301</v>
      </c>
      <c r="D1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1" s="73" t="str">
        <f>IF(Table5[[#This Row],[Date Distributed]]="","In Stock","Distributed")</f>
        <v>Distributed</v>
      </c>
      <c r="F161" s="79" t="s">
        <v>660</v>
      </c>
      <c r="G161" s="75" t="s">
        <v>761</v>
      </c>
      <c r="H161" s="80" t="s">
        <v>665</v>
      </c>
      <c r="I161" s="80" t="s">
        <v>666</v>
      </c>
      <c r="J161" s="81" t="s">
        <v>946</v>
      </c>
      <c r="K161" s="80" t="s">
        <v>385</v>
      </c>
      <c r="L161" s="3" t="str">
        <f>_xlfn.XLOOKUP(Table5[[#This Row],[Item '#]],Ticket_Forms[Form Number],Ticket_Forms[Game Name],"",,)</f>
        <v>Criss Cross</v>
      </c>
      <c r="M161" s="15">
        <v>173</v>
      </c>
      <c r="N161" s="3">
        <f>LOOKUP(Table5[[#This Row],[Item '#]],Ticket_Forms[Form Number],Ticket_Forms[Ticket Count])</f>
        <v>5520</v>
      </c>
      <c r="O161" s="16">
        <f>LOOKUP(Table5[[#This Row],[Item '#]],Ticket_Forms[Form Number],Ticket_Forms[Ticket Value])</f>
        <v>1</v>
      </c>
      <c r="P161" s="16">
        <f>LOOKUP(Table5[[#This Row],[Item '#]],Ticket_Forms[Form Number],Ticket_Forms[Revenue])</f>
        <v>5520</v>
      </c>
      <c r="Q161" s="16">
        <f>LOOKUP(Table5[[#This Row],[Item '#]],Ticket_Forms[Form Number],Ticket_Forms[Ideal Profit])</f>
        <v>960</v>
      </c>
      <c r="R161" s="16">
        <f>LOOKUP(Table5[[#This Row],[Item '#]],Ticket_Forms[Form Number],Ticket_Forms[Prizes])</f>
        <v>4560</v>
      </c>
      <c r="S161" s="16">
        <f>LOOKUP(Table5[[#This Row],[Item '#]],Ticket_Forms[Form Number],Ticket_Forms[Location Rent])</f>
        <v>331</v>
      </c>
      <c r="T161" s="16">
        <f>LOOKUP(Table5[[#This Row],[Item '#]],Ticket_Forms[Form Number],Ticket_Forms[Last Sale])</f>
        <v>200</v>
      </c>
      <c r="U161" s="16" t="s">
        <v>3909</v>
      </c>
      <c r="V161" s="58">
        <f>Table5[[#This Row],[Date Distributed]]</f>
        <v>45301</v>
      </c>
      <c r="W161" s="3" t="str">
        <f>_xlfn.XLOOKUP(Table5[[#This Row],[Serial '#]],Table10[Serial '#],Table10[Charity Association],"",,)</f>
        <v>Cleveland Police Athletic League</v>
      </c>
      <c r="Z161" s="3" t="s">
        <v>23</v>
      </c>
    </row>
    <row r="162" spans="1:26" hidden="1" x14ac:dyDescent="0.35">
      <c r="A162" s="3">
        <v>160</v>
      </c>
      <c r="B162" s="78">
        <v>44938</v>
      </c>
      <c r="C162" s="73">
        <f>_xlfn.XLOOKUP(Table5[[#This Row],[Serial '#]],Table10[Serial '#],Table10[Date],"",,)</f>
        <v>45301</v>
      </c>
      <c r="D1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2" s="73" t="str">
        <f>IF(Table5[[#This Row],[Date Distributed]]="","In Stock","Distributed")</f>
        <v>Distributed</v>
      </c>
      <c r="F162" s="79" t="s">
        <v>660</v>
      </c>
      <c r="G162" s="75" t="s">
        <v>761</v>
      </c>
      <c r="H162" s="80" t="s">
        <v>665</v>
      </c>
      <c r="I162" s="80" t="s">
        <v>666</v>
      </c>
      <c r="J162" s="81" t="s">
        <v>947</v>
      </c>
      <c r="K162" s="80" t="s">
        <v>385</v>
      </c>
      <c r="L162" s="3" t="str">
        <f>_xlfn.XLOOKUP(Table5[[#This Row],[Item '#]],Ticket_Forms[Form Number],Ticket_Forms[Game Name],"",,)</f>
        <v>Criss Cross</v>
      </c>
      <c r="M162" s="15">
        <v>173</v>
      </c>
      <c r="N162" s="3">
        <f>LOOKUP(Table5[[#This Row],[Item '#]],Ticket_Forms[Form Number],Ticket_Forms[Ticket Count])</f>
        <v>5520</v>
      </c>
      <c r="O162" s="16">
        <f>LOOKUP(Table5[[#This Row],[Item '#]],Ticket_Forms[Form Number],Ticket_Forms[Ticket Value])</f>
        <v>1</v>
      </c>
      <c r="P162" s="16">
        <f>LOOKUP(Table5[[#This Row],[Item '#]],Ticket_Forms[Form Number],Ticket_Forms[Revenue])</f>
        <v>5520</v>
      </c>
      <c r="Q162" s="16">
        <f>LOOKUP(Table5[[#This Row],[Item '#]],Ticket_Forms[Form Number],Ticket_Forms[Ideal Profit])</f>
        <v>960</v>
      </c>
      <c r="R162" s="16">
        <f>LOOKUP(Table5[[#This Row],[Item '#]],Ticket_Forms[Form Number],Ticket_Forms[Prizes])</f>
        <v>4560</v>
      </c>
      <c r="S162" s="16">
        <f>LOOKUP(Table5[[#This Row],[Item '#]],Ticket_Forms[Form Number],Ticket_Forms[Location Rent])</f>
        <v>331</v>
      </c>
      <c r="T162" s="16">
        <f>LOOKUP(Table5[[#This Row],[Item '#]],Ticket_Forms[Form Number],Ticket_Forms[Last Sale])</f>
        <v>200</v>
      </c>
      <c r="U162" s="16" t="s">
        <v>3909</v>
      </c>
      <c r="V162" s="58">
        <f>Table5[[#This Row],[Date Distributed]]</f>
        <v>45301</v>
      </c>
      <c r="W162" s="3" t="str">
        <f>_xlfn.XLOOKUP(Table5[[#This Row],[Serial '#]],Table10[Serial '#],Table10[Charity Association],"",,)</f>
        <v>Cleveland Police Athletic League</v>
      </c>
      <c r="Z162" s="3" t="s">
        <v>23</v>
      </c>
    </row>
    <row r="163" spans="1:26" hidden="1" x14ac:dyDescent="0.35">
      <c r="A163" s="3">
        <v>161</v>
      </c>
      <c r="B163" s="74">
        <v>44939</v>
      </c>
      <c r="C163" s="73" t="str">
        <f>_xlfn.XLOOKUP(Table5[[#This Row],[Serial '#]],Table10[Serial '#],Table10[Date],"",,)</f>
        <v/>
      </c>
      <c r="D1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63" s="73" t="str">
        <f>IF(Table5[[#This Row],[Date Distributed]]="","In Stock","Distributed")</f>
        <v>In Stock</v>
      </c>
      <c r="F163" s="79" t="s">
        <v>660</v>
      </c>
      <c r="G163" s="75" t="s">
        <v>761</v>
      </c>
      <c r="H163" s="76" t="s">
        <v>667</v>
      </c>
      <c r="I163" s="76" t="s">
        <v>668</v>
      </c>
      <c r="J163" s="77">
        <v>706363</v>
      </c>
      <c r="K163" s="76" t="s">
        <v>467</v>
      </c>
      <c r="L163" s="3" t="str">
        <f>_xlfn.XLOOKUP(Table5[[#This Row],[Item '#]],Ticket_Forms[Form Number],Ticket_Forms[Game Name],"",,)</f>
        <v>You Can Win</v>
      </c>
      <c r="M163" s="15">
        <v>31</v>
      </c>
      <c r="N163" s="3">
        <f>LOOKUP(Table5[[#This Row],[Item '#]],Ticket_Forms[Form Number],Ticket_Forms[Ticket Count])</f>
        <v>885</v>
      </c>
      <c r="O163" s="16">
        <f>LOOKUP(Table5[[#This Row],[Item '#]],Ticket_Forms[Form Number],Ticket_Forms[Ticket Value])</f>
        <v>1</v>
      </c>
      <c r="P163" s="16">
        <f>LOOKUP(Table5[[#This Row],[Item '#]],Ticket_Forms[Form Number],Ticket_Forms[Revenue])</f>
        <v>885</v>
      </c>
      <c r="Q163" s="16">
        <f>LOOKUP(Table5[[#This Row],[Item '#]],Ticket_Forms[Form Number],Ticket_Forms[Ideal Profit])</f>
        <v>235</v>
      </c>
      <c r="R163" s="16">
        <f>LOOKUP(Table5[[#This Row],[Item '#]],Ticket_Forms[Form Number],Ticket_Forms[Prizes])</f>
        <v>650</v>
      </c>
      <c r="S163" s="16">
        <f>LOOKUP(Table5[[#This Row],[Item '#]],Ticket_Forms[Form Number],Ticket_Forms[Location Rent])</f>
        <v>53</v>
      </c>
      <c r="T163" s="16">
        <f>LOOKUP(Table5[[#This Row],[Item '#]],Ticket_Forms[Form Number],Ticket_Forms[Last Sale])</f>
        <v>0</v>
      </c>
      <c r="U163" s="16" t="s">
        <v>3909</v>
      </c>
      <c r="V163" s="58" t="str">
        <f>Table5[[#This Row],[Date Distributed]]</f>
        <v/>
      </c>
      <c r="W163" s="3" t="str">
        <f>_xlfn.XLOOKUP(Table5[[#This Row],[Serial '#]],Table10[Serial '#],Table10[Charity Association],"",,)</f>
        <v/>
      </c>
      <c r="Z163" s="3" t="s">
        <v>23</v>
      </c>
    </row>
    <row r="164" spans="1:26" hidden="1" x14ac:dyDescent="0.35">
      <c r="A164" s="3">
        <v>162</v>
      </c>
      <c r="B164" s="74">
        <v>44939</v>
      </c>
      <c r="C164" s="73" t="str">
        <f>_xlfn.XLOOKUP(Table5[[#This Row],[Serial '#]],Table10[Serial '#],Table10[Date],"",,)</f>
        <v/>
      </c>
      <c r="D1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64" s="73" t="str">
        <f>IF(Table5[[#This Row],[Date Distributed]]="","In Stock","Distributed")</f>
        <v>In Stock</v>
      </c>
      <c r="F164" s="79" t="s">
        <v>660</v>
      </c>
      <c r="G164" s="75" t="s">
        <v>761</v>
      </c>
      <c r="H164" s="76" t="s">
        <v>667</v>
      </c>
      <c r="I164" s="76" t="s">
        <v>668</v>
      </c>
      <c r="J164" s="77">
        <v>706362</v>
      </c>
      <c r="K164" s="76" t="s">
        <v>467</v>
      </c>
      <c r="L164" s="3" t="str">
        <f>_xlfn.XLOOKUP(Table5[[#This Row],[Item '#]],Ticket_Forms[Form Number],Ticket_Forms[Game Name],"",,)</f>
        <v>You Can Win</v>
      </c>
      <c r="M164" s="15">
        <v>31</v>
      </c>
      <c r="N164" s="3">
        <f>LOOKUP(Table5[[#This Row],[Item '#]],Ticket_Forms[Form Number],Ticket_Forms[Ticket Count])</f>
        <v>885</v>
      </c>
      <c r="O164" s="16">
        <f>LOOKUP(Table5[[#This Row],[Item '#]],Ticket_Forms[Form Number],Ticket_Forms[Ticket Value])</f>
        <v>1</v>
      </c>
      <c r="P164" s="16">
        <f>LOOKUP(Table5[[#This Row],[Item '#]],Ticket_Forms[Form Number],Ticket_Forms[Revenue])</f>
        <v>885</v>
      </c>
      <c r="Q164" s="16">
        <f>LOOKUP(Table5[[#This Row],[Item '#]],Ticket_Forms[Form Number],Ticket_Forms[Ideal Profit])</f>
        <v>235</v>
      </c>
      <c r="R164" s="16">
        <f>LOOKUP(Table5[[#This Row],[Item '#]],Ticket_Forms[Form Number],Ticket_Forms[Prizes])</f>
        <v>650</v>
      </c>
      <c r="S164" s="16">
        <f>LOOKUP(Table5[[#This Row],[Item '#]],Ticket_Forms[Form Number],Ticket_Forms[Location Rent])</f>
        <v>53</v>
      </c>
      <c r="T164" s="16">
        <f>LOOKUP(Table5[[#This Row],[Item '#]],Ticket_Forms[Form Number],Ticket_Forms[Last Sale])</f>
        <v>0</v>
      </c>
      <c r="U164" s="16" t="s">
        <v>3909</v>
      </c>
      <c r="V164" s="58" t="str">
        <f>Table5[[#This Row],[Date Distributed]]</f>
        <v/>
      </c>
      <c r="W164" s="3" t="str">
        <f>_xlfn.XLOOKUP(Table5[[#This Row],[Serial '#]],Table10[Serial '#],Table10[Charity Association],"",,)</f>
        <v/>
      </c>
      <c r="Z164" s="3" t="s">
        <v>23</v>
      </c>
    </row>
    <row r="165" spans="1:26" hidden="1" x14ac:dyDescent="0.35">
      <c r="A165" s="3">
        <v>163</v>
      </c>
      <c r="B165" s="74">
        <v>44970</v>
      </c>
      <c r="C165" s="73" t="str">
        <f>_xlfn.XLOOKUP(Table5[[#This Row],[Serial '#]],Table10[Serial '#],Table10[Date],"",,)</f>
        <v/>
      </c>
      <c r="D1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65" s="73" t="str">
        <f>IF(Table5[[#This Row],[Date Distributed]]="","In Stock","Distributed")</f>
        <v>In Stock</v>
      </c>
      <c r="F165" s="75" t="s">
        <v>660</v>
      </c>
      <c r="G165" s="75" t="s">
        <v>761</v>
      </c>
      <c r="H165" s="76" t="s">
        <v>669</v>
      </c>
      <c r="I165" s="76" t="s">
        <v>670</v>
      </c>
      <c r="J165" s="77" t="s">
        <v>948</v>
      </c>
      <c r="K165" s="76" t="s">
        <v>385</v>
      </c>
      <c r="L165" s="3" t="str">
        <f>_xlfn.XLOOKUP(Table5[[#This Row],[Item '#]],Ticket_Forms[Form Number],Ticket_Forms[Game Name],"",,)</f>
        <v>Criss Cross</v>
      </c>
      <c r="M165" s="15">
        <v>186</v>
      </c>
      <c r="N165" s="3">
        <f>LOOKUP(Table5[[#This Row],[Item '#]],Ticket_Forms[Form Number],Ticket_Forms[Ticket Count])</f>
        <v>5520</v>
      </c>
      <c r="O165" s="16">
        <f>LOOKUP(Table5[[#This Row],[Item '#]],Ticket_Forms[Form Number],Ticket_Forms[Ticket Value])</f>
        <v>1</v>
      </c>
      <c r="P165" s="16">
        <f>LOOKUP(Table5[[#This Row],[Item '#]],Ticket_Forms[Form Number],Ticket_Forms[Revenue])</f>
        <v>5520</v>
      </c>
      <c r="Q165" s="16">
        <f>LOOKUP(Table5[[#This Row],[Item '#]],Ticket_Forms[Form Number],Ticket_Forms[Ideal Profit])</f>
        <v>960</v>
      </c>
      <c r="R165" s="16">
        <f>LOOKUP(Table5[[#This Row],[Item '#]],Ticket_Forms[Form Number],Ticket_Forms[Prizes])</f>
        <v>4560</v>
      </c>
      <c r="S165" s="16">
        <f>LOOKUP(Table5[[#This Row],[Item '#]],Ticket_Forms[Form Number],Ticket_Forms[Location Rent])</f>
        <v>331</v>
      </c>
      <c r="T165" s="16">
        <f>LOOKUP(Table5[[#This Row],[Item '#]],Ticket_Forms[Form Number],Ticket_Forms[Last Sale])</f>
        <v>200</v>
      </c>
      <c r="U165" s="16" t="s">
        <v>3909</v>
      </c>
      <c r="V165" s="58" t="str">
        <f>Table5[[#This Row],[Date Distributed]]</f>
        <v/>
      </c>
      <c r="W165" s="3" t="str">
        <f>_xlfn.XLOOKUP(Table5[[#This Row],[Serial '#]],Table10[Serial '#],Table10[Charity Association],"",,)</f>
        <v/>
      </c>
      <c r="Z165" s="3" t="s">
        <v>23</v>
      </c>
    </row>
    <row r="166" spans="1:26" hidden="1" x14ac:dyDescent="0.35">
      <c r="A166" s="3">
        <v>164</v>
      </c>
      <c r="B166" s="78">
        <v>44970</v>
      </c>
      <c r="C166" s="73" t="str">
        <f>_xlfn.XLOOKUP(Table5[[#This Row],[Serial '#]],Table10[Serial '#],Table10[Date],"",,)</f>
        <v/>
      </c>
      <c r="D1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66" s="73" t="str">
        <f>IF(Table5[[#This Row],[Date Distributed]]="","In Stock","Distributed")</f>
        <v>In Stock</v>
      </c>
      <c r="F166" s="79" t="s">
        <v>660</v>
      </c>
      <c r="G166" s="75" t="s">
        <v>761</v>
      </c>
      <c r="H166" s="80" t="s">
        <v>669</v>
      </c>
      <c r="I166" s="80" t="s">
        <v>670</v>
      </c>
      <c r="J166" s="77" t="s">
        <v>949</v>
      </c>
      <c r="K166" s="76" t="s">
        <v>385</v>
      </c>
      <c r="L166" s="3" t="str">
        <f>_xlfn.XLOOKUP(Table5[[#This Row],[Item '#]],Ticket_Forms[Form Number],Ticket_Forms[Game Name],"",,)</f>
        <v>Criss Cross</v>
      </c>
      <c r="M166" s="15">
        <v>186</v>
      </c>
      <c r="N166" s="3">
        <f>LOOKUP(Table5[[#This Row],[Item '#]],Ticket_Forms[Form Number],Ticket_Forms[Ticket Count])</f>
        <v>5520</v>
      </c>
      <c r="O166" s="16">
        <f>LOOKUP(Table5[[#This Row],[Item '#]],Ticket_Forms[Form Number],Ticket_Forms[Ticket Value])</f>
        <v>1</v>
      </c>
      <c r="P166" s="16">
        <f>LOOKUP(Table5[[#This Row],[Item '#]],Ticket_Forms[Form Number],Ticket_Forms[Revenue])</f>
        <v>5520</v>
      </c>
      <c r="Q166" s="16">
        <f>LOOKUP(Table5[[#This Row],[Item '#]],Ticket_Forms[Form Number],Ticket_Forms[Ideal Profit])</f>
        <v>960</v>
      </c>
      <c r="R166" s="16">
        <f>LOOKUP(Table5[[#This Row],[Item '#]],Ticket_Forms[Form Number],Ticket_Forms[Prizes])</f>
        <v>4560</v>
      </c>
      <c r="S166" s="16">
        <f>LOOKUP(Table5[[#This Row],[Item '#]],Ticket_Forms[Form Number],Ticket_Forms[Location Rent])</f>
        <v>331</v>
      </c>
      <c r="T166" s="16">
        <f>LOOKUP(Table5[[#This Row],[Item '#]],Ticket_Forms[Form Number],Ticket_Forms[Last Sale])</f>
        <v>200</v>
      </c>
      <c r="U166" s="16" t="s">
        <v>3909</v>
      </c>
      <c r="V166" s="58" t="str">
        <f>Table5[[#This Row],[Date Distributed]]</f>
        <v/>
      </c>
      <c r="W166" s="3" t="str">
        <f>_xlfn.XLOOKUP(Table5[[#This Row],[Serial '#]],Table10[Serial '#],Table10[Charity Association],"",,)</f>
        <v/>
      </c>
      <c r="Z166" s="3" t="s">
        <v>23</v>
      </c>
    </row>
    <row r="167" spans="1:26" hidden="1" x14ac:dyDescent="0.35">
      <c r="A167" s="3">
        <v>165</v>
      </c>
      <c r="B167" s="78">
        <v>44970</v>
      </c>
      <c r="C167" s="73" t="str">
        <f>_xlfn.XLOOKUP(Table5[[#This Row],[Serial '#]],Table10[Serial '#],Table10[Date],"",,)</f>
        <v/>
      </c>
      <c r="D1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67" s="73" t="str">
        <f>IF(Table5[[#This Row],[Date Distributed]]="","In Stock","Distributed")</f>
        <v>In Stock</v>
      </c>
      <c r="F167" s="79" t="s">
        <v>660</v>
      </c>
      <c r="G167" s="75" t="s">
        <v>761</v>
      </c>
      <c r="H167" s="80" t="s">
        <v>669</v>
      </c>
      <c r="I167" s="80" t="s">
        <v>670</v>
      </c>
      <c r="J167" s="77" t="s">
        <v>950</v>
      </c>
      <c r="K167" s="76" t="s">
        <v>385</v>
      </c>
      <c r="L167" s="3" t="str">
        <f>_xlfn.XLOOKUP(Table5[[#This Row],[Item '#]],Ticket_Forms[Form Number],Ticket_Forms[Game Name],"",,)</f>
        <v>Criss Cross</v>
      </c>
      <c r="M167" s="15">
        <v>186</v>
      </c>
      <c r="N167" s="3">
        <f>LOOKUP(Table5[[#This Row],[Item '#]],Ticket_Forms[Form Number],Ticket_Forms[Ticket Count])</f>
        <v>5520</v>
      </c>
      <c r="O167" s="16">
        <f>LOOKUP(Table5[[#This Row],[Item '#]],Ticket_Forms[Form Number],Ticket_Forms[Ticket Value])</f>
        <v>1</v>
      </c>
      <c r="P167" s="16">
        <f>LOOKUP(Table5[[#This Row],[Item '#]],Ticket_Forms[Form Number],Ticket_Forms[Revenue])</f>
        <v>5520</v>
      </c>
      <c r="Q167" s="16">
        <f>LOOKUP(Table5[[#This Row],[Item '#]],Ticket_Forms[Form Number],Ticket_Forms[Ideal Profit])</f>
        <v>960</v>
      </c>
      <c r="R167" s="16">
        <f>LOOKUP(Table5[[#This Row],[Item '#]],Ticket_Forms[Form Number],Ticket_Forms[Prizes])</f>
        <v>4560</v>
      </c>
      <c r="S167" s="16">
        <f>LOOKUP(Table5[[#This Row],[Item '#]],Ticket_Forms[Form Number],Ticket_Forms[Location Rent])</f>
        <v>331</v>
      </c>
      <c r="T167" s="16">
        <f>LOOKUP(Table5[[#This Row],[Item '#]],Ticket_Forms[Form Number],Ticket_Forms[Last Sale])</f>
        <v>200</v>
      </c>
      <c r="U167" s="16" t="s">
        <v>3909</v>
      </c>
      <c r="V167" s="58" t="str">
        <f>Table5[[#This Row],[Date Distributed]]</f>
        <v/>
      </c>
      <c r="W167" s="3" t="str">
        <f>_xlfn.XLOOKUP(Table5[[#This Row],[Serial '#]],Table10[Serial '#],Table10[Charity Association],"",,)</f>
        <v/>
      </c>
      <c r="Z167" s="3" t="s">
        <v>23</v>
      </c>
    </row>
    <row r="168" spans="1:26" hidden="1" x14ac:dyDescent="0.35">
      <c r="A168" s="3">
        <v>166</v>
      </c>
      <c r="B168" s="78">
        <v>44970</v>
      </c>
      <c r="C168" s="73" t="str">
        <f>_xlfn.XLOOKUP(Table5[[#This Row],[Serial '#]],Table10[Serial '#],Table10[Date],"",,)</f>
        <v/>
      </c>
      <c r="D1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68" s="73" t="str">
        <f>IF(Table5[[#This Row],[Date Distributed]]="","In Stock","Distributed")</f>
        <v>In Stock</v>
      </c>
      <c r="F168" s="79" t="s">
        <v>660</v>
      </c>
      <c r="G168" s="75" t="s">
        <v>761</v>
      </c>
      <c r="H168" s="80" t="s">
        <v>669</v>
      </c>
      <c r="I168" s="80" t="s">
        <v>670</v>
      </c>
      <c r="J168" s="77" t="s">
        <v>951</v>
      </c>
      <c r="K168" s="76" t="s">
        <v>382</v>
      </c>
      <c r="L168" s="3" t="str">
        <f>_xlfn.XLOOKUP(Table5[[#This Row],[Item '#]],Ticket_Forms[Form Number],Ticket_Forms[Game Name],"",,)</f>
        <v>Bar Hopping</v>
      </c>
      <c r="M168" s="15">
        <v>212</v>
      </c>
      <c r="N168" s="3">
        <f>LOOKUP(Table5[[#This Row],[Item '#]],Ticket_Forms[Form Number],Ticket_Forms[Ticket Count])</f>
        <v>6320</v>
      </c>
      <c r="O168" s="16">
        <f>LOOKUP(Table5[[#This Row],[Item '#]],Ticket_Forms[Form Number],Ticket_Forms[Ticket Value])</f>
        <v>1</v>
      </c>
      <c r="P168" s="16">
        <f>LOOKUP(Table5[[#This Row],[Item '#]],Ticket_Forms[Form Number],Ticket_Forms[Revenue])</f>
        <v>6320</v>
      </c>
      <c r="Q168" s="16">
        <f>LOOKUP(Table5[[#This Row],[Item '#]],Ticket_Forms[Form Number],Ticket_Forms[Ideal Profit])</f>
        <v>1575</v>
      </c>
      <c r="R168" s="16">
        <f>LOOKUP(Table5[[#This Row],[Item '#]],Ticket_Forms[Form Number],Ticket_Forms[Prizes])</f>
        <v>4745</v>
      </c>
      <c r="S168" s="16">
        <f>LOOKUP(Table5[[#This Row],[Item '#]],Ticket_Forms[Form Number],Ticket_Forms[Location Rent])</f>
        <v>379</v>
      </c>
      <c r="T168" s="16">
        <f>LOOKUP(Table5[[#This Row],[Item '#]],Ticket_Forms[Form Number],Ticket_Forms[Last Sale])</f>
        <v>599</v>
      </c>
      <c r="U168" s="16" t="s">
        <v>3909</v>
      </c>
      <c r="V168" s="58" t="str">
        <f>Table5[[#This Row],[Date Distributed]]</f>
        <v/>
      </c>
      <c r="W168" s="3" t="str">
        <f>_xlfn.XLOOKUP(Table5[[#This Row],[Serial '#]],Table10[Serial '#],Table10[Charity Association],"",,)</f>
        <v/>
      </c>
      <c r="Z168" s="3" t="s">
        <v>23</v>
      </c>
    </row>
    <row r="169" spans="1:26" hidden="1" x14ac:dyDescent="0.35">
      <c r="A169" s="3">
        <v>167</v>
      </c>
      <c r="B169" s="78">
        <v>44970</v>
      </c>
      <c r="C169" s="73" t="str">
        <f>_xlfn.XLOOKUP(Table5[[#This Row],[Serial '#]],Table10[Serial '#],Table10[Date],"",,)</f>
        <v/>
      </c>
      <c r="D1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69" s="73" t="str">
        <f>IF(Table5[[#This Row],[Date Distributed]]="","In Stock","Distributed")</f>
        <v>In Stock</v>
      </c>
      <c r="F169" s="79" t="s">
        <v>660</v>
      </c>
      <c r="G169" s="75" t="s">
        <v>761</v>
      </c>
      <c r="H169" s="80" t="s">
        <v>669</v>
      </c>
      <c r="I169" s="80" t="s">
        <v>670</v>
      </c>
      <c r="J169" s="77" t="s">
        <v>952</v>
      </c>
      <c r="K169" s="76" t="s">
        <v>389</v>
      </c>
      <c r="L169" s="3" t="str">
        <f>_xlfn.XLOOKUP(Table5[[#This Row],[Item '#]],Ticket_Forms[Form Number],Ticket_Forms[Game Name],"",,)</f>
        <v>Twist Of Lemon</v>
      </c>
      <c r="M169" s="15">
        <v>134</v>
      </c>
      <c r="N169" s="3">
        <f>LOOKUP(Table5[[#This Row],[Item '#]],Ticket_Forms[Form Number],Ticket_Forms[Ticket Count])</f>
        <v>4000</v>
      </c>
      <c r="O169" s="16">
        <f>LOOKUP(Table5[[#This Row],[Item '#]],Ticket_Forms[Form Number],Ticket_Forms[Ticket Value])</f>
        <v>1</v>
      </c>
      <c r="P169" s="16">
        <f>LOOKUP(Table5[[#This Row],[Item '#]],Ticket_Forms[Form Number],Ticket_Forms[Revenue])</f>
        <v>4000</v>
      </c>
      <c r="Q169" s="16">
        <f>LOOKUP(Table5[[#This Row],[Item '#]],Ticket_Forms[Form Number],Ticket_Forms[Ideal Profit])</f>
        <v>998</v>
      </c>
      <c r="R169" s="16">
        <f>LOOKUP(Table5[[#This Row],[Item '#]],Ticket_Forms[Form Number],Ticket_Forms[Prizes])</f>
        <v>3002</v>
      </c>
      <c r="S169" s="16">
        <f>LOOKUP(Table5[[#This Row],[Item '#]],Ticket_Forms[Form Number],Ticket_Forms[Location Rent])</f>
        <v>240</v>
      </c>
      <c r="T169" s="16">
        <f>LOOKUP(Table5[[#This Row],[Item '#]],Ticket_Forms[Form Number],Ticket_Forms[Last Sale])</f>
        <v>0</v>
      </c>
      <c r="U169" s="16" t="s">
        <v>3909</v>
      </c>
      <c r="V169" s="58" t="str">
        <f>Table5[[#This Row],[Date Distributed]]</f>
        <v/>
      </c>
      <c r="W169" s="3" t="str">
        <f>_xlfn.XLOOKUP(Table5[[#This Row],[Serial '#]],Table10[Serial '#],Table10[Charity Association],"",,)</f>
        <v/>
      </c>
      <c r="Z169" s="3" t="s">
        <v>23</v>
      </c>
    </row>
    <row r="170" spans="1:26" hidden="1" x14ac:dyDescent="0.35">
      <c r="A170" s="3">
        <v>168</v>
      </c>
      <c r="B170" s="78">
        <v>44970</v>
      </c>
      <c r="C170" s="73" t="str">
        <f>_xlfn.XLOOKUP(Table5[[#This Row],[Serial '#]],Table10[Serial '#],Table10[Date],"",,)</f>
        <v/>
      </c>
      <c r="D1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0" s="73" t="str">
        <f>IF(Table5[[#This Row],[Date Distributed]]="","In Stock","Distributed")</f>
        <v>In Stock</v>
      </c>
      <c r="F170" s="79" t="s">
        <v>660</v>
      </c>
      <c r="G170" s="75" t="s">
        <v>761</v>
      </c>
      <c r="H170" s="80" t="s">
        <v>669</v>
      </c>
      <c r="I170" s="80" t="s">
        <v>670</v>
      </c>
      <c r="J170" s="77" t="s">
        <v>953</v>
      </c>
      <c r="K170" s="76" t="s">
        <v>390</v>
      </c>
      <c r="L170" s="3" t="str">
        <f>_xlfn.XLOOKUP(Table5[[#This Row],[Item '#]],Ticket_Forms[Form Number],Ticket_Forms[Game Name],"",,)</f>
        <v>Bar Hopping</v>
      </c>
      <c r="M170" s="15">
        <v>134</v>
      </c>
      <c r="N170" s="3">
        <f>LOOKUP(Table5[[#This Row],[Item '#]],Ticket_Forms[Form Number],Ticket_Forms[Ticket Count])</f>
        <v>4000</v>
      </c>
      <c r="O170" s="16">
        <f>LOOKUP(Table5[[#This Row],[Item '#]],Ticket_Forms[Form Number],Ticket_Forms[Ticket Value])</f>
        <v>1</v>
      </c>
      <c r="P170" s="16">
        <f>LOOKUP(Table5[[#This Row],[Item '#]],Ticket_Forms[Form Number],Ticket_Forms[Revenue])</f>
        <v>4000</v>
      </c>
      <c r="Q170" s="16">
        <f>LOOKUP(Table5[[#This Row],[Item '#]],Ticket_Forms[Form Number],Ticket_Forms[Ideal Profit])</f>
        <v>998</v>
      </c>
      <c r="R170" s="16">
        <f>LOOKUP(Table5[[#This Row],[Item '#]],Ticket_Forms[Form Number],Ticket_Forms[Prizes])</f>
        <v>3002</v>
      </c>
      <c r="S170" s="16">
        <f>LOOKUP(Table5[[#This Row],[Item '#]],Ticket_Forms[Form Number],Ticket_Forms[Location Rent])</f>
        <v>240</v>
      </c>
      <c r="T170" s="16">
        <f>LOOKUP(Table5[[#This Row],[Item '#]],Ticket_Forms[Form Number],Ticket_Forms[Last Sale])</f>
        <v>0</v>
      </c>
      <c r="U170" s="16" t="s">
        <v>3909</v>
      </c>
      <c r="V170" s="58" t="str">
        <f>Table5[[#This Row],[Date Distributed]]</f>
        <v/>
      </c>
      <c r="W170" s="3" t="str">
        <f>_xlfn.XLOOKUP(Table5[[#This Row],[Serial '#]],Table10[Serial '#],Table10[Charity Association],"",,)</f>
        <v/>
      </c>
      <c r="Z170" s="3" t="s">
        <v>23</v>
      </c>
    </row>
    <row r="171" spans="1:26" hidden="1" x14ac:dyDescent="0.35">
      <c r="A171" s="3">
        <v>169</v>
      </c>
      <c r="B171" s="78">
        <v>44970</v>
      </c>
      <c r="C171" s="73" t="str">
        <f>_xlfn.XLOOKUP(Table5[[#This Row],[Serial '#]],Table10[Serial '#],Table10[Date],"",,)</f>
        <v/>
      </c>
      <c r="D1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1" s="73" t="str">
        <f>IF(Table5[[#This Row],[Date Distributed]]="","In Stock","Distributed")</f>
        <v>In Stock</v>
      </c>
      <c r="F171" s="79" t="s">
        <v>660</v>
      </c>
      <c r="G171" s="75" t="s">
        <v>761</v>
      </c>
      <c r="H171" s="80" t="s">
        <v>669</v>
      </c>
      <c r="I171" s="80" t="s">
        <v>670</v>
      </c>
      <c r="J171" s="81" t="s">
        <v>954</v>
      </c>
      <c r="K171" s="80" t="s">
        <v>385</v>
      </c>
      <c r="L171" s="3" t="str">
        <f>_xlfn.XLOOKUP(Table5[[#This Row],[Item '#]],Ticket_Forms[Form Number],Ticket_Forms[Game Name],"",,)</f>
        <v>Criss Cross</v>
      </c>
      <c r="M171" s="15">
        <v>186</v>
      </c>
      <c r="N171" s="3">
        <f>LOOKUP(Table5[[#This Row],[Item '#]],Ticket_Forms[Form Number],Ticket_Forms[Ticket Count])</f>
        <v>5520</v>
      </c>
      <c r="O171" s="16">
        <f>LOOKUP(Table5[[#This Row],[Item '#]],Ticket_Forms[Form Number],Ticket_Forms[Ticket Value])</f>
        <v>1</v>
      </c>
      <c r="P171" s="16">
        <f>LOOKUP(Table5[[#This Row],[Item '#]],Ticket_Forms[Form Number],Ticket_Forms[Revenue])</f>
        <v>5520</v>
      </c>
      <c r="Q171" s="16">
        <f>LOOKUP(Table5[[#This Row],[Item '#]],Ticket_Forms[Form Number],Ticket_Forms[Ideal Profit])</f>
        <v>960</v>
      </c>
      <c r="R171" s="16">
        <f>LOOKUP(Table5[[#This Row],[Item '#]],Ticket_Forms[Form Number],Ticket_Forms[Prizes])</f>
        <v>4560</v>
      </c>
      <c r="S171" s="16">
        <f>LOOKUP(Table5[[#This Row],[Item '#]],Ticket_Forms[Form Number],Ticket_Forms[Location Rent])</f>
        <v>331</v>
      </c>
      <c r="T171" s="16">
        <f>LOOKUP(Table5[[#This Row],[Item '#]],Ticket_Forms[Form Number],Ticket_Forms[Last Sale])</f>
        <v>200</v>
      </c>
      <c r="U171" s="16" t="s">
        <v>3909</v>
      </c>
      <c r="V171" s="58" t="str">
        <f>Table5[[#This Row],[Date Distributed]]</f>
        <v/>
      </c>
      <c r="W171" s="3" t="str">
        <f>_xlfn.XLOOKUP(Table5[[#This Row],[Serial '#]],Table10[Serial '#],Table10[Charity Association],"",,)</f>
        <v/>
      </c>
      <c r="Z171" s="3" t="s">
        <v>23</v>
      </c>
    </row>
    <row r="172" spans="1:26" hidden="1" x14ac:dyDescent="0.35">
      <c r="A172" s="3">
        <v>170</v>
      </c>
      <c r="B172" s="78">
        <v>44970</v>
      </c>
      <c r="C172" s="73" t="str">
        <f>_xlfn.XLOOKUP(Table5[[#This Row],[Serial '#]],Table10[Serial '#],Table10[Date],"",,)</f>
        <v/>
      </c>
      <c r="D1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2" s="73" t="str">
        <f>IF(Table5[[#This Row],[Date Distributed]]="","In Stock","Distributed")</f>
        <v>In Stock</v>
      </c>
      <c r="F172" s="79" t="s">
        <v>660</v>
      </c>
      <c r="G172" s="75" t="s">
        <v>761</v>
      </c>
      <c r="H172" s="80" t="s">
        <v>669</v>
      </c>
      <c r="I172" s="80" t="s">
        <v>670</v>
      </c>
      <c r="J172" s="81" t="s">
        <v>955</v>
      </c>
      <c r="K172" s="80" t="s">
        <v>385</v>
      </c>
      <c r="L172" s="3" t="str">
        <f>_xlfn.XLOOKUP(Table5[[#This Row],[Item '#]],Ticket_Forms[Form Number],Ticket_Forms[Game Name],"",,)</f>
        <v>Criss Cross</v>
      </c>
      <c r="M172" s="15">
        <v>186</v>
      </c>
      <c r="N172" s="3">
        <f>LOOKUP(Table5[[#This Row],[Item '#]],Ticket_Forms[Form Number],Ticket_Forms[Ticket Count])</f>
        <v>5520</v>
      </c>
      <c r="O172" s="16">
        <f>LOOKUP(Table5[[#This Row],[Item '#]],Ticket_Forms[Form Number],Ticket_Forms[Ticket Value])</f>
        <v>1</v>
      </c>
      <c r="P172" s="16">
        <f>LOOKUP(Table5[[#This Row],[Item '#]],Ticket_Forms[Form Number],Ticket_Forms[Revenue])</f>
        <v>5520</v>
      </c>
      <c r="Q172" s="16">
        <f>LOOKUP(Table5[[#This Row],[Item '#]],Ticket_Forms[Form Number],Ticket_Forms[Ideal Profit])</f>
        <v>960</v>
      </c>
      <c r="R172" s="16">
        <f>LOOKUP(Table5[[#This Row],[Item '#]],Ticket_Forms[Form Number],Ticket_Forms[Prizes])</f>
        <v>4560</v>
      </c>
      <c r="S172" s="16">
        <f>LOOKUP(Table5[[#This Row],[Item '#]],Ticket_Forms[Form Number],Ticket_Forms[Location Rent])</f>
        <v>331</v>
      </c>
      <c r="T172" s="16">
        <f>LOOKUP(Table5[[#This Row],[Item '#]],Ticket_Forms[Form Number],Ticket_Forms[Last Sale])</f>
        <v>200</v>
      </c>
      <c r="U172" s="16" t="s">
        <v>3909</v>
      </c>
      <c r="V172" s="58" t="str">
        <f>Table5[[#This Row],[Date Distributed]]</f>
        <v/>
      </c>
      <c r="W172" s="3" t="str">
        <f>_xlfn.XLOOKUP(Table5[[#This Row],[Serial '#]],Table10[Serial '#],Table10[Charity Association],"",,)</f>
        <v/>
      </c>
      <c r="Z172" s="3" t="s">
        <v>23</v>
      </c>
    </row>
    <row r="173" spans="1:26" hidden="1" x14ac:dyDescent="0.35">
      <c r="A173" s="3">
        <v>171</v>
      </c>
      <c r="B173" s="78">
        <v>44970</v>
      </c>
      <c r="C173" s="73" t="str">
        <f>_xlfn.XLOOKUP(Table5[[#This Row],[Serial '#]],Table10[Serial '#],Table10[Date],"",,)</f>
        <v/>
      </c>
      <c r="D1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3" s="73" t="str">
        <f>IF(Table5[[#This Row],[Date Distributed]]="","In Stock","Distributed")</f>
        <v>In Stock</v>
      </c>
      <c r="F173" s="79" t="s">
        <v>660</v>
      </c>
      <c r="G173" s="75" t="s">
        <v>761</v>
      </c>
      <c r="H173" s="80" t="s">
        <v>669</v>
      </c>
      <c r="I173" s="80" t="s">
        <v>670</v>
      </c>
      <c r="J173" s="81" t="s">
        <v>956</v>
      </c>
      <c r="K173" s="80" t="s">
        <v>385</v>
      </c>
      <c r="L173" s="3" t="str">
        <f>_xlfn.XLOOKUP(Table5[[#This Row],[Item '#]],Ticket_Forms[Form Number],Ticket_Forms[Game Name],"",,)</f>
        <v>Criss Cross</v>
      </c>
      <c r="M173" s="15">
        <v>186</v>
      </c>
      <c r="N173" s="3">
        <f>LOOKUP(Table5[[#This Row],[Item '#]],Ticket_Forms[Form Number],Ticket_Forms[Ticket Count])</f>
        <v>5520</v>
      </c>
      <c r="O173" s="16">
        <f>LOOKUP(Table5[[#This Row],[Item '#]],Ticket_Forms[Form Number],Ticket_Forms[Ticket Value])</f>
        <v>1</v>
      </c>
      <c r="P173" s="16">
        <f>LOOKUP(Table5[[#This Row],[Item '#]],Ticket_Forms[Form Number],Ticket_Forms[Revenue])</f>
        <v>5520</v>
      </c>
      <c r="Q173" s="16">
        <f>LOOKUP(Table5[[#This Row],[Item '#]],Ticket_Forms[Form Number],Ticket_Forms[Ideal Profit])</f>
        <v>960</v>
      </c>
      <c r="R173" s="16">
        <f>LOOKUP(Table5[[#This Row],[Item '#]],Ticket_Forms[Form Number],Ticket_Forms[Prizes])</f>
        <v>4560</v>
      </c>
      <c r="S173" s="16">
        <f>LOOKUP(Table5[[#This Row],[Item '#]],Ticket_Forms[Form Number],Ticket_Forms[Location Rent])</f>
        <v>331</v>
      </c>
      <c r="T173" s="16">
        <f>LOOKUP(Table5[[#This Row],[Item '#]],Ticket_Forms[Form Number],Ticket_Forms[Last Sale])</f>
        <v>200</v>
      </c>
      <c r="U173" s="16" t="s">
        <v>3909</v>
      </c>
      <c r="V173" s="58" t="str">
        <f>Table5[[#This Row],[Date Distributed]]</f>
        <v/>
      </c>
      <c r="W173" s="3" t="str">
        <f>_xlfn.XLOOKUP(Table5[[#This Row],[Serial '#]],Table10[Serial '#],Table10[Charity Association],"",,)</f>
        <v/>
      </c>
      <c r="Z173" s="3" t="s">
        <v>23</v>
      </c>
    </row>
    <row r="174" spans="1:26" hidden="1" x14ac:dyDescent="0.35">
      <c r="A174" s="3">
        <v>172</v>
      </c>
      <c r="B174" s="78">
        <v>44970</v>
      </c>
      <c r="C174" s="73" t="str">
        <f>_xlfn.XLOOKUP(Table5[[#This Row],[Serial '#]],Table10[Serial '#],Table10[Date],"",,)</f>
        <v/>
      </c>
      <c r="D1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4" s="73" t="str">
        <f>IF(Table5[[#This Row],[Date Distributed]]="","In Stock","Distributed")</f>
        <v>In Stock</v>
      </c>
      <c r="F174" s="79" t="s">
        <v>660</v>
      </c>
      <c r="G174" s="75" t="s">
        <v>761</v>
      </c>
      <c r="H174" s="80" t="s">
        <v>669</v>
      </c>
      <c r="I174" s="80" t="s">
        <v>670</v>
      </c>
      <c r="J174" s="81" t="s">
        <v>957</v>
      </c>
      <c r="K174" s="80" t="s">
        <v>386</v>
      </c>
      <c r="L174" s="3" t="str">
        <f>_xlfn.XLOOKUP(Table5[[#This Row],[Item '#]],Ticket_Forms[Form Number],Ticket_Forms[Game Name],"",,)</f>
        <v>Twist Of Lemon</v>
      </c>
      <c r="M174" s="15">
        <v>212</v>
      </c>
      <c r="N174" s="3">
        <f>LOOKUP(Table5[[#This Row],[Item '#]],Ticket_Forms[Form Number],Ticket_Forms[Ticket Count])</f>
        <v>6320</v>
      </c>
      <c r="O174" s="16">
        <f>LOOKUP(Table5[[#This Row],[Item '#]],Ticket_Forms[Form Number],Ticket_Forms[Ticket Value])</f>
        <v>1</v>
      </c>
      <c r="P174" s="16">
        <f>LOOKUP(Table5[[#This Row],[Item '#]],Ticket_Forms[Form Number],Ticket_Forms[Revenue])</f>
        <v>6320</v>
      </c>
      <c r="Q174" s="16">
        <f>LOOKUP(Table5[[#This Row],[Item '#]],Ticket_Forms[Form Number],Ticket_Forms[Ideal Profit])</f>
        <v>1575</v>
      </c>
      <c r="R174" s="16">
        <f>LOOKUP(Table5[[#This Row],[Item '#]],Ticket_Forms[Form Number],Ticket_Forms[Prizes])</f>
        <v>4745</v>
      </c>
      <c r="S174" s="16">
        <f>LOOKUP(Table5[[#This Row],[Item '#]],Ticket_Forms[Form Number],Ticket_Forms[Location Rent])</f>
        <v>379</v>
      </c>
      <c r="T174" s="16">
        <f>LOOKUP(Table5[[#This Row],[Item '#]],Ticket_Forms[Form Number],Ticket_Forms[Last Sale])</f>
        <v>599</v>
      </c>
      <c r="U174" s="16" t="s">
        <v>3909</v>
      </c>
      <c r="V174" s="58" t="str">
        <f>Table5[[#This Row],[Date Distributed]]</f>
        <v/>
      </c>
      <c r="W174" s="3" t="str">
        <f>_xlfn.XLOOKUP(Table5[[#This Row],[Serial '#]],Table10[Serial '#],Table10[Charity Association],"",,)</f>
        <v/>
      </c>
      <c r="Z174" s="3" t="s">
        <v>23</v>
      </c>
    </row>
    <row r="175" spans="1:26" hidden="1" x14ac:dyDescent="0.35">
      <c r="A175" s="3">
        <v>173</v>
      </c>
      <c r="B175" s="78">
        <v>44970</v>
      </c>
      <c r="C175" s="73" t="str">
        <f>_xlfn.XLOOKUP(Table5[[#This Row],[Serial '#]],Table10[Serial '#],Table10[Date],"",,)</f>
        <v/>
      </c>
      <c r="D1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5" s="73" t="str">
        <f>IF(Table5[[#This Row],[Date Distributed]]="","In Stock","Distributed")</f>
        <v>In Stock</v>
      </c>
      <c r="F175" s="79" t="s">
        <v>660</v>
      </c>
      <c r="G175" s="75" t="s">
        <v>761</v>
      </c>
      <c r="H175" s="80" t="s">
        <v>669</v>
      </c>
      <c r="I175" s="80" t="s">
        <v>670</v>
      </c>
      <c r="J175" s="81" t="s">
        <v>958</v>
      </c>
      <c r="K175" s="80" t="s">
        <v>385</v>
      </c>
      <c r="L175" s="3" t="str">
        <f>_xlfn.XLOOKUP(Table5[[#This Row],[Item '#]],Ticket_Forms[Form Number],Ticket_Forms[Game Name],"",,)</f>
        <v>Criss Cross</v>
      </c>
      <c r="M175" s="15">
        <v>186</v>
      </c>
      <c r="N175" s="3">
        <f>LOOKUP(Table5[[#This Row],[Item '#]],Ticket_Forms[Form Number],Ticket_Forms[Ticket Count])</f>
        <v>5520</v>
      </c>
      <c r="O175" s="16">
        <f>LOOKUP(Table5[[#This Row],[Item '#]],Ticket_Forms[Form Number],Ticket_Forms[Ticket Value])</f>
        <v>1</v>
      </c>
      <c r="P175" s="16">
        <f>LOOKUP(Table5[[#This Row],[Item '#]],Ticket_Forms[Form Number],Ticket_Forms[Revenue])</f>
        <v>5520</v>
      </c>
      <c r="Q175" s="16">
        <f>LOOKUP(Table5[[#This Row],[Item '#]],Ticket_Forms[Form Number],Ticket_Forms[Ideal Profit])</f>
        <v>960</v>
      </c>
      <c r="R175" s="16">
        <f>LOOKUP(Table5[[#This Row],[Item '#]],Ticket_Forms[Form Number],Ticket_Forms[Prizes])</f>
        <v>4560</v>
      </c>
      <c r="S175" s="16">
        <f>LOOKUP(Table5[[#This Row],[Item '#]],Ticket_Forms[Form Number],Ticket_Forms[Location Rent])</f>
        <v>331</v>
      </c>
      <c r="T175" s="16">
        <f>LOOKUP(Table5[[#This Row],[Item '#]],Ticket_Forms[Form Number],Ticket_Forms[Last Sale])</f>
        <v>200</v>
      </c>
      <c r="U175" s="16" t="s">
        <v>3909</v>
      </c>
      <c r="V175" s="58" t="str">
        <f>Table5[[#This Row],[Date Distributed]]</f>
        <v/>
      </c>
      <c r="W175" s="3" t="str">
        <f>_xlfn.XLOOKUP(Table5[[#This Row],[Serial '#]],Table10[Serial '#],Table10[Charity Association],"",,)</f>
        <v/>
      </c>
      <c r="Z175" s="3" t="s">
        <v>23</v>
      </c>
    </row>
    <row r="176" spans="1:26" hidden="1" x14ac:dyDescent="0.35">
      <c r="A176" s="3">
        <v>174</v>
      </c>
      <c r="B176" s="78">
        <v>44970</v>
      </c>
      <c r="C176" s="73" t="str">
        <f>_xlfn.XLOOKUP(Table5[[#This Row],[Serial '#]],Table10[Serial '#],Table10[Date],"",,)</f>
        <v/>
      </c>
      <c r="D1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6" s="73" t="str">
        <f>IF(Table5[[#This Row],[Date Distributed]]="","In Stock","Distributed")</f>
        <v>In Stock</v>
      </c>
      <c r="F176" s="79" t="s">
        <v>660</v>
      </c>
      <c r="G176" s="75" t="s">
        <v>761</v>
      </c>
      <c r="H176" s="80" t="s">
        <v>669</v>
      </c>
      <c r="I176" s="80" t="s">
        <v>670</v>
      </c>
      <c r="J176" s="81" t="s">
        <v>959</v>
      </c>
      <c r="K176" s="80" t="s">
        <v>391</v>
      </c>
      <c r="L176" s="3" t="str">
        <f>_xlfn.XLOOKUP(Table5[[#This Row],[Item '#]],Ticket_Forms[Form Number],Ticket_Forms[Game Name],"",,)</f>
        <v>Irish Derby</v>
      </c>
      <c r="M176" s="15">
        <v>199</v>
      </c>
      <c r="N176" s="3">
        <f>LOOKUP(Table5[[#This Row],[Item '#]],Ticket_Forms[Form Number],Ticket_Forms[Ticket Count])</f>
        <v>4975</v>
      </c>
      <c r="O176" s="16">
        <f>LOOKUP(Table5[[#This Row],[Item '#]],Ticket_Forms[Form Number],Ticket_Forms[Ticket Value])</f>
        <v>1</v>
      </c>
      <c r="P176" s="16">
        <f>LOOKUP(Table5[[#This Row],[Item '#]],Ticket_Forms[Form Number],Ticket_Forms[Revenue])</f>
        <v>4975</v>
      </c>
      <c r="Q176" s="16">
        <f>LOOKUP(Table5[[#This Row],[Item '#]],Ticket_Forms[Form Number],Ticket_Forms[Ideal Profit])</f>
        <v>1075</v>
      </c>
      <c r="R176" s="16">
        <f>LOOKUP(Table5[[#This Row],[Item '#]],Ticket_Forms[Form Number],Ticket_Forms[Prizes])</f>
        <v>3900</v>
      </c>
      <c r="S176" s="16">
        <f>LOOKUP(Table5[[#This Row],[Item '#]],Ticket_Forms[Form Number],Ticket_Forms[Location Rent])</f>
        <v>298</v>
      </c>
      <c r="T176" s="16">
        <f>LOOKUP(Table5[[#This Row],[Item '#]],Ticket_Forms[Form Number],Ticket_Forms[Last Sale])</f>
        <v>300</v>
      </c>
      <c r="U176" s="16" t="s">
        <v>3909</v>
      </c>
      <c r="V176" s="58" t="str">
        <f>Table5[[#This Row],[Date Distributed]]</f>
        <v/>
      </c>
      <c r="W176" s="3" t="str">
        <f>_xlfn.XLOOKUP(Table5[[#This Row],[Serial '#]],Table10[Serial '#],Table10[Charity Association],"",,)</f>
        <v/>
      </c>
      <c r="Z176" s="3" t="s">
        <v>23</v>
      </c>
    </row>
    <row r="177" spans="1:26" hidden="1" x14ac:dyDescent="0.35">
      <c r="A177" s="3">
        <v>175</v>
      </c>
      <c r="B177" s="78">
        <v>44970</v>
      </c>
      <c r="C177" s="73" t="str">
        <f>_xlfn.XLOOKUP(Table5[[#This Row],[Serial '#]],Table10[Serial '#],Table10[Date],"",,)</f>
        <v/>
      </c>
      <c r="D1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7" s="73" t="str">
        <f>IF(Table5[[#This Row],[Date Distributed]]="","In Stock","Distributed")</f>
        <v>In Stock</v>
      </c>
      <c r="F177" s="79" t="s">
        <v>660</v>
      </c>
      <c r="G177" s="75" t="s">
        <v>761</v>
      </c>
      <c r="H177" s="80" t="s">
        <v>669</v>
      </c>
      <c r="I177" s="80" t="s">
        <v>670</v>
      </c>
      <c r="J177" s="81" t="s">
        <v>960</v>
      </c>
      <c r="K177" s="80" t="s">
        <v>387</v>
      </c>
      <c r="L177" s="3" t="str">
        <f>_xlfn.XLOOKUP(Table5[[#This Row],[Item '#]],Ticket_Forms[Form Number],Ticket_Forms[Game Name],"",,)</f>
        <v>Big 5</v>
      </c>
      <c r="M177" s="15">
        <v>360</v>
      </c>
      <c r="N177" s="3">
        <f>LOOKUP(Table5[[#This Row],[Item '#]],Ticket_Forms[Form Number],Ticket_Forms[Ticket Count])</f>
        <v>9959</v>
      </c>
      <c r="O177" s="16">
        <f>LOOKUP(Table5[[#This Row],[Item '#]],Ticket_Forms[Form Number],Ticket_Forms[Ticket Value])</f>
        <v>1</v>
      </c>
      <c r="P177" s="16">
        <f>LOOKUP(Table5[[#This Row],[Item '#]],Ticket_Forms[Form Number],Ticket_Forms[Revenue])</f>
        <v>9959</v>
      </c>
      <c r="Q177" s="16">
        <f>LOOKUP(Table5[[#This Row],[Item '#]],Ticket_Forms[Form Number],Ticket_Forms[Ideal Profit])</f>
        <v>2119</v>
      </c>
      <c r="R177" s="16">
        <f>LOOKUP(Table5[[#This Row],[Item '#]],Ticket_Forms[Form Number],Ticket_Forms[Prizes])</f>
        <v>7840</v>
      </c>
      <c r="S177" s="16">
        <f>LOOKUP(Table5[[#This Row],[Item '#]],Ticket_Forms[Form Number],Ticket_Forms[Location Rent])</f>
        <v>597</v>
      </c>
      <c r="T177" s="16">
        <f>LOOKUP(Table5[[#This Row],[Item '#]],Ticket_Forms[Form Number],Ticket_Forms[Last Sale])</f>
        <v>0</v>
      </c>
      <c r="U177" s="16" t="s">
        <v>3909</v>
      </c>
      <c r="V177" s="58" t="str">
        <f>Table5[[#This Row],[Date Distributed]]</f>
        <v/>
      </c>
      <c r="W177" s="3" t="str">
        <f>_xlfn.XLOOKUP(Table5[[#This Row],[Serial '#]],Table10[Serial '#],Table10[Charity Association],"",,)</f>
        <v/>
      </c>
      <c r="Z177" s="3" t="s">
        <v>23</v>
      </c>
    </row>
    <row r="178" spans="1:26" hidden="1" x14ac:dyDescent="0.35">
      <c r="A178" s="3">
        <v>176</v>
      </c>
      <c r="B178" s="78">
        <v>44970</v>
      </c>
      <c r="C178" s="73" t="str">
        <f>_xlfn.XLOOKUP(Table5[[#This Row],[Serial '#]],Table10[Serial '#],Table10[Date],"",,)</f>
        <v/>
      </c>
      <c r="D1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8" s="73" t="str">
        <f>IF(Table5[[#This Row],[Date Distributed]]="","In Stock","Distributed")</f>
        <v>In Stock</v>
      </c>
      <c r="F178" s="79" t="s">
        <v>660</v>
      </c>
      <c r="G178" s="75" t="s">
        <v>761</v>
      </c>
      <c r="H178" s="80" t="s">
        <v>669</v>
      </c>
      <c r="I178" s="80" t="s">
        <v>670</v>
      </c>
      <c r="J178" s="81" t="s">
        <v>961</v>
      </c>
      <c r="K178" s="80" t="s">
        <v>390</v>
      </c>
      <c r="L178" s="3" t="str">
        <f>_xlfn.XLOOKUP(Table5[[#This Row],[Item '#]],Ticket_Forms[Form Number],Ticket_Forms[Game Name],"",,)</f>
        <v>Bar Hopping</v>
      </c>
      <c r="M178" s="15">
        <v>134</v>
      </c>
      <c r="N178" s="3">
        <f>LOOKUP(Table5[[#This Row],[Item '#]],Ticket_Forms[Form Number],Ticket_Forms[Ticket Count])</f>
        <v>4000</v>
      </c>
      <c r="O178" s="16">
        <f>LOOKUP(Table5[[#This Row],[Item '#]],Ticket_Forms[Form Number],Ticket_Forms[Ticket Value])</f>
        <v>1</v>
      </c>
      <c r="P178" s="16">
        <f>LOOKUP(Table5[[#This Row],[Item '#]],Ticket_Forms[Form Number],Ticket_Forms[Revenue])</f>
        <v>4000</v>
      </c>
      <c r="Q178" s="16">
        <f>LOOKUP(Table5[[#This Row],[Item '#]],Ticket_Forms[Form Number],Ticket_Forms[Ideal Profit])</f>
        <v>998</v>
      </c>
      <c r="R178" s="16">
        <f>LOOKUP(Table5[[#This Row],[Item '#]],Ticket_Forms[Form Number],Ticket_Forms[Prizes])</f>
        <v>3002</v>
      </c>
      <c r="S178" s="16">
        <f>LOOKUP(Table5[[#This Row],[Item '#]],Ticket_Forms[Form Number],Ticket_Forms[Location Rent])</f>
        <v>240</v>
      </c>
      <c r="T178" s="16">
        <f>LOOKUP(Table5[[#This Row],[Item '#]],Ticket_Forms[Form Number],Ticket_Forms[Last Sale])</f>
        <v>0</v>
      </c>
      <c r="U178" s="16" t="s">
        <v>3909</v>
      </c>
      <c r="V178" s="58" t="str">
        <f>Table5[[#This Row],[Date Distributed]]</f>
        <v/>
      </c>
      <c r="W178" s="3" t="str">
        <f>_xlfn.XLOOKUP(Table5[[#This Row],[Serial '#]],Table10[Serial '#],Table10[Charity Association],"",,)</f>
        <v/>
      </c>
      <c r="Z178" s="3" t="s">
        <v>23</v>
      </c>
    </row>
    <row r="179" spans="1:26" hidden="1" x14ac:dyDescent="0.35">
      <c r="A179" s="3">
        <v>177</v>
      </c>
      <c r="B179" s="78">
        <v>44970</v>
      </c>
      <c r="C179" s="73" t="str">
        <f>_xlfn.XLOOKUP(Table5[[#This Row],[Serial '#]],Table10[Serial '#],Table10[Date],"",,)</f>
        <v/>
      </c>
      <c r="D1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9" s="73" t="str">
        <f>IF(Table5[[#This Row],[Date Distributed]]="","In Stock","Distributed")</f>
        <v>In Stock</v>
      </c>
      <c r="F179" s="79" t="s">
        <v>660</v>
      </c>
      <c r="G179" s="75" t="s">
        <v>761</v>
      </c>
      <c r="H179" s="80" t="s">
        <v>669</v>
      </c>
      <c r="I179" s="80" t="s">
        <v>670</v>
      </c>
      <c r="J179" s="81" t="s">
        <v>962</v>
      </c>
      <c r="K179" s="80" t="s">
        <v>388</v>
      </c>
      <c r="L179" s="3" t="str">
        <f>_xlfn.XLOOKUP(Table5[[#This Row],[Item '#]],Ticket_Forms[Form Number],Ticket_Forms[Game Name],"",,)</f>
        <v>Rotten to the Core</v>
      </c>
      <c r="M179" s="15">
        <v>212</v>
      </c>
      <c r="N179" s="3">
        <f>LOOKUP(Table5[[#This Row],[Item '#]],Ticket_Forms[Form Number],Ticket_Forms[Ticket Count])</f>
        <v>6320</v>
      </c>
      <c r="O179" s="16">
        <f>LOOKUP(Table5[[#This Row],[Item '#]],Ticket_Forms[Form Number],Ticket_Forms[Ticket Value])</f>
        <v>1</v>
      </c>
      <c r="P179" s="16">
        <f>LOOKUP(Table5[[#This Row],[Item '#]],Ticket_Forms[Form Number],Ticket_Forms[Revenue])</f>
        <v>6320</v>
      </c>
      <c r="Q179" s="16">
        <f>LOOKUP(Table5[[#This Row],[Item '#]],Ticket_Forms[Form Number],Ticket_Forms[Ideal Profit])</f>
        <v>1575</v>
      </c>
      <c r="R179" s="16">
        <f>LOOKUP(Table5[[#This Row],[Item '#]],Ticket_Forms[Form Number],Ticket_Forms[Prizes])</f>
        <v>4745</v>
      </c>
      <c r="S179" s="16">
        <f>LOOKUP(Table5[[#This Row],[Item '#]],Ticket_Forms[Form Number],Ticket_Forms[Location Rent])</f>
        <v>379</v>
      </c>
      <c r="T179" s="16">
        <f>LOOKUP(Table5[[#This Row],[Item '#]],Ticket_Forms[Form Number],Ticket_Forms[Last Sale])</f>
        <v>599</v>
      </c>
      <c r="U179" s="16" t="s">
        <v>3909</v>
      </c>
      <c r="V179" s="58" t="str">
        <f>Table5[[#This Row],[Date Distributed]]</f>
        <v/>
      </c>
      <c r="W179" s="3" t="str">
        <f>_xlfn.XLOOKUP(Table5[[#This Row],[Serial '#]],Table10[Serial '#],Table10[Charity Association],"",,)</f>
        <v/>
      </c>
      <c r="Z179" s="3" t="s">
        <v>23</v>
      </c>
    </row>
    <row r="180" spans="1:26" hidden="1" x14ac:dyDescent="0.35">
      <c r="A180" s="3">
        <v>178</v>
      </c>
      <c r="B180" s="78">
        <v>44970</v>
      </c>
      <c r="C180" s="73" t="str">
        <f>_xlfn.XLOOKUP(Table5[[#This Row],[Serial '#]],Table10[Serial '#],Table10[Date],"",,)</f>
        <v/>
      </c>
      <c r="D1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80" s="73" t="str">
        <f>IF(Table5[[#This Row],[Date Distributed]]="","In Stock","Distributed")</f>
        <v>In Stock</v>
      </c>
      <c r="F180" s="79" t="s">
        <v>660</v>
      </c>
      <c r="G180" s="75" t="s">
        <v>761</v>
      </c>
      <c r="H180" s="80" t="s">
        <v>669</v>
      </c>
      <c r="I180" s="80" t="s">
        <v>670</v>
      </c>
      <c r="J180" s="81" t="s">
        <v>963</v>
      </c>
      <c r="K180" s="80" t="s">
        <v>385</v>
      </c>
      <c r="L180" s="3" t="str">
        <f>_xlfn.XLOOKUP(Table5[[#This Row],[Item '#]],Ticket_Forms[Form Number],Ticket_Forms[Game Name],"",,)</f>
        <v>Criss Cross</v>
      </c>
      <c r="M180" s="15">
        <v>186</v>
      </c>
      <c r="N180" s="3">
        <f>LOOKUP(Table5[[#This Row],[Item '#]],Ticket_Forms[Form Number],Ticket_Forms[Ticket Count])</f>
        <v>5520</v>
      </c>
      <c r="O180" s="16">
        <f>LOOKUP(Table5[[#This Row],[Item '#]],Ticket_Forms[Form Number],Ticket_Forms[Ticket Value])</f>
        <v>1</v>
      </c>
      <c r="P180" s="16">
        <f>LOOKUP(Table5[[#This Row],[Item '#]],Ticket_Forms[Form Number],Ticket_Forms[Revenue])</f>
        <v>5520</v>
      </c>
      <c r="Q180" s="16">
        <f>LOOKUP(Table5[[#This Row],[Item '#]],Ticket_Forms[Form Number],Ticket_Forms[Ideal Profit])</f>
        <v>960</v>
      </c>
      <c r="R180" s="16">
        <f>LOOKUP(Table5[[#This Row],[Item '#]],Ticket_Forms[Form Number],Ticket_Forms[Prizes])</f>
        <v>4560</v>
      </c>
      <c r="S180" s="16">
        <f>LOOKUP(Table5[[#This Row],[Item '#]],Ticket_Forms[Form Number],Ticket_Forms[Location Rent])</f>
        <v>331</v>
      </c>
      <c r="T180" s="16">
        <f>LOOKUP(Table5[[#This Row],[Item '#]],Ticket_Forms[Form Number],Ticket_Forms[Last Sale])</f>
        <v>200</v>
      </c>
      <c r="U180" s="16" t="s">
        <v>3909</v>
      </c>
      <c r="V180" s="58" t="str">
        <f>Table5[[#This Row],[Date Distributed]]</f>
        <v/>
      </c>
      <c r="W180" s="3" t="str">
        <f>_xlfn.XLOOKUP(Table5[[#This Row],[Serial '#]],Table10[Serial '#],Table10[Charity Association],"",,)</f>
        <v/>
      </c>
      <c r="Z180" s="3" t="s">
        <v>23</v>
      </c>
    </row>
    <row r="181" spans="1:26" hidden="1" x14ac:dyDescent="0.35">
      <c r="A181" s="3">
        <v>179</v>
      </c>
      <c r="B181" s="78">
        <v>44970</v>
      </c>
      <c r="C181" s="73" t="str">
        <f>_xlfn.XLOOKUP(Table5[[#This Row],[Serial '#]],Table10[Serial '#],Table10[Date],"",,)</f>
        <v/>
      </c>
      <c r="D1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81" s="73" t="str">
        <f>IF(Table5[[#This Row],[Date Distributed]]="","In Stock","Distributed")</f>
        <v>In Stock</v>
      </c>
      <c r="F181" s="79" t="s">
        <v>660</v>
      </c>
      <c r="G181" s="75" t="s">
        <v>761</v>
      </c>
      <c r="H181" s="80" t="s">
        <v>669</v>
      </c>
      <c r="I181" s="80" t="s">
        <v>670</v>
      </c>
      <c r="J181" s="81" t="s">
        <v>964</v>
      </c>
      <c r="K181" s="80" t="s">
        <v>385</v>
      </c>
      <c r="L181" s="3" t="str">
        <f>_xlfn.XLOOKUP(Table5[[#This Row],[Item '#]],Ticket_Forms[Form Number],Ticket_Forms[Game Name],"",,)</f>
        <v>Criss Cross</v>
      </c>
      <c r="M181" s="15">
        <v>186</v>
      </c>
      <c r="N181" s="3">
        <f>LOOKUP(Table5[[#This Row],[Item '#]],Ticket_Forms[Form Number],Ticket_Forms[Ticket Count])</f>
        <v>5520</v>
      </c>
      <c r="O181" s="16">
        <f>LOOKUP(Table5[[#This Row],[Item '#]],Ticket_Forms[Form Number],Ticket_Forms[Ticket Value])</f>
        <v>1</v>
      </c>
      <c r="P181" s="16">
        <f>LOOKUP(Table5[[#This Row],[Item '#]],Ticket_Forms[Form Number],Ticket_Forms[Revenue])</f>
        <v>5520</v>
      </c>
      <c r="Q181" s="16">
        <f>LOOKUP(Table5[[#This Row],[Item '#]],Ticket_Forms[Form Number],Ticket_Forms[Ideal Profit])</f>
        <v>960</v>
      </c>
      <c r="R181" s="16">
        <f>LOOKUP(Table5[[#This Row],[Item '#]],Ticket_Forms[Form Number],Ticket_Forms[Prizes])</f>
        <v>4560</v>
      </c>
      <c r="S181" s="16">
        <f>LOOKUP(Table5[[#This Row],[Item '#]],Ticket_Forms[Form Number],Ticket_Forms[Location Rent])</f>
        <v>331</v>
      </c>
      <c r="T181" s="16">
        <f>LOOKUP(Table5[[#This Row],[Item '#]],Ticket_Forms[Form Number],Ticket_Forms[Last Sale])</f>
        <v>200</v>
      </c>
      <c r="U181" s="16" t="s">
        <v>3909</v>
      </c>
      <c r="V181" s="58" t="str">
        <f>Table5[[#This Row],[Date Distributed]]</f>
        <v/>
      </c>
      <c r="W181" s="3" t="str">
        <f>_xlfn.XLOOKUP(Table5[[#This Row],[Serial '#]],Table10[Serial '#],Table10[Charity Association],"",,)</f>
        <v/>
      </c>
      <c r="Z181" s="3" t="s">
        <v>23</v>
      </c>
    </row>
    <row r="182" spans="1:26" hidden="1" x14ac:dyDescent="0.35">
      <c r="A182" s="3">
        <v>180</v>
      </c>
      <c r="B182" s="78">
        <v>44970</v>
      </c>
      <c r="C182" s="73" t="str">
        <f>_xlfn.XLOOKUP(Table5[[#This Row],[Serial '#]],Table10[Serial '#],Table10[Date],"",,)</f>
        <v/>
      </c>
      <c r="D1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82" s="73" t="str">
        <f>IF(Table5[[#This Row],[Date Distributed]]="","In Stock","Distributed")</f>
        <v>In Stock</v>
      </c>
      <c r="F182" s="79" t="s">
        <v>660</v>
      </c>
      <c r="G182" s="75" t="s">
        <v>761</v>
      </c>
      <c r="H182" s="80" t="s">
        <v>669</v>
      </c>
      <c r="I182" s="80" t="s">
        <v>670</v>
      </c>
      <c r="J182" s="81" t="s">
        <v>965</v>
      </c>
      <c r="K182" s="80" t="s">
        <v>385</v>
      </c>
      <c r="L182" s="3" t="str">
        <f>_xlfn.XLOOKUP(Table5[[#This Row],[Item '#]],Ticket_Forms[Form Number],Ticket_Forms[Game Name],"",,)</f>
        <v>Criss Cross</v>
      </c>
      <c r="M182" s="15">
        <v>186</v>
      </c>
      <c r="N182" s="3">
        <f>LOOKUP(Table5[[#This Row],[Item '#]],Ticket_Forms[Form Number],Ticket_Forms[Ticket Count])</f>
        <v>5520</v>
      </c>
      <c r="O182" s="16">
        <f>LOOKUP(Table5[[#This Row],[Item '#]],Ticket_Forms[Form Number],Ticket_Forms[Ticket Value])</f>
        <v>1</v>
      </c>
      <c r="P182" s="16">
        <f>LOOKUP(Table5[[#This Row],[Item '#]],Ticket_Forms[Form Number],Ticket_Forms[Revenue])</f>
        <v>5520</v>
      </c>
      <c r="Q182" s="16">
        <f>LOOKUP(Table5[[#This Row],[Item '#]],Ticket_Forms[Form Number],Ticket_Forms[Ideal Profit])</f>
        <v>960</v>
      </c>
      <c r="R182" s="16">
        <f>LOOKUP(Table5[[#This Row],[Item '#]],Ticket_Forms[Form Number],Ticket_Forms[Prizes])</f>
        <v>4560</v>
      </c>
      <c r="S182" s="16">
        <f>LOOKUP(Table5[[#This Row],[Item '#]],Ticket_Forms[Form Number],Ticket_Forms[Location Rent])</f>
        <v>331</v>
      </c>
      <c r="T182" s="16">
        <f>LOOKUP(Table5[[#This Row],[Item '#]],Ticket_Forms[Form Number],Ticket_Forms[Last Sale])</f>
        <v>200</v>
      </c>
      <c r="U182" s="16" t="s">
        <v>3909</v>
      </c>
      <c r="V182" s="58" t="str">
        <f>Table5[[#This Row],[Date Distributed]]</f>
        <v/>
      </c>
      <c r="W182" s="3" t="str">
        <f>_xlfn.XLOOKUP(Table5[[#This Row],[Serial '#]],Table10[Serial '#],Table10[Charity Association],"",,)</f>
        <v/>
      </c>
      <c r="Z182" s="3" t="s">
        <v>23</v>
      </c>
    </row>
    <row r="183" spans="1:26" hidden="1" x14ac:dyDescent="0.35">
      <c r="A183" s="3">
        <v>181</v>
      </c>
      <c r="B183" s="78">
        <v>44970</v>
      </c>
      <c r="C183" s="73" t="str">
        <f>_xlfn.XLOOKUP(Table5[[#This Row],[Serial '#]],Table10[Serial '#],Table10[Date],"",,)</f>
        <v/>
      </c>
      <c r="D1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83" s="73" t="str">
        <f>IF(Table5[[#This Row],[Date Distributed]]="","In Stock","Distributed")</f>
        <v>In Stock</v>
      </c>
      <c r="F183" s="79" t="s">
        <v>660</v>
      </c>
      <c r="G183" s="75" t="s">
        <v>761</v>
      </c>
      <c r="H183" s="80" t="s">
        <v>669</v>
      </c>
      <c r="I183" s="80" t="s">
        <v>670</v>
      </c>
      <c r="J183" s="81" t="s">
        <v>966</v>
      </c>
      <c r="K183" s="80" t="s">
        <v>385</v>
      </c>
      <c r="L183" s="3" t="str">
        <f>_xlfn.XLOOKUP(Table5[[#This Row],[Item '#]],Ticket_Forms[Form Number],Ticket_Forms[Game Name],"",,)</f>
        <v>Criss Cross</v>
      </c>
      <c r="M183" s="15">
        <v>186</v>
      </c>
      <c r="N183" s="3">
        <f>LOOKUP(Table5[[#This Row],[Item '#]],Ticket_Forms[Form Number],Ticket_Forms[Ticket Count])</f>
        <v>5520</v>
      </c>
      <c r="O183" s="16">
        <f>LOOKUP(Table5[[#This Row],[Item '#]],Ticket_Forms[Form Number],Ticket_Forms[Ticket Value])</f>
        <v>1</v>
      </c>
      <c r="P183" s="16">
        <f>LOOKUP(Table5[[#This Row],[Item '#]],Ticket_Forms[Form Number],Ticket_Forms[Revenue])</f>
        <v>5520</v>
      </c>
      <c r="Q183" s="16">
        <f>LOOKUP(Table5[[#This Row],[Item '#]],Ticket_Forms[Form Number],Ticket_Forms[Ideal Profit])</f>
        <v>960</v>
      </c>
      <c r="R183" s="16">
        <f>LOOKUP(Table5[[#This Row],[Item '#]],Ticket_Forms[Form Number],Ticket_Forms[Prizes])</f>
        <v>4560</v>
      </c>
      <c r="S183" s="16">
        <f>LOOKUP(Table5[[#This Row],[Item '#]],Ticket_Forms[Form Number],Ticket_Forms[Location Rent])</f>
        <v>331</v>
      </c>
      <c r="T183" s="16">
        <f>LOOKUP(Table5[[#This Row],[Item '#]],Ticket_Forms[Form Number],Ticket_Forms[Last Sale])</f>
        <v>200</v>
      </c>
      <c r="U183" s="16" t="s">
        <v>3909</v>
      </c>
      <c r="V183" s="58" t="str">
        <f>Table5[[#This Row],[Date Distributed]]</f>
        <v/>
      </c>
      <c r="W183" s="3" t="str">
        <f>_xlfn.XLOOKUP(Table5[[#This Row],[Serial '#]],Table10[Serial '#],Table10[Charity Association],"",,)</f>
        <v/>
      </c>
      <c r="Z183" s="3" t="s">
        <v>23</v>
      </c>
    </row>
    <row r="184" spans="1:26" hidden="1" x14ac:dyDescent="0.35">
      <c r="A184" s="3">
        <v>182</v>
      </c>
      <c r="B184" s="78">
        <v>44970</v>
      </c>
      <c r="C184" s="73" t="str">
        <f>_xlfn.XLOOKUP(Table5[[#This Row],[Serial '#]],Table10[Serial '#],Table10[Date],"",,)</f>
        <v/>
      </c>
      <c r="D1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84" s="73" t="str">
        <f>IF(Table5[[#This Row],[Date Distributed]]="","In Stock","Distributed")</f>
        <v>In Stock</v>
      </c>
      <c r="F184" s="79" t="s">
        <v>660</v>
      </c>
      <c r="G184" s="75" t="s">
        <v>761</v>
      </c>
      <c r="H184" s="80" t="s">
        <v>669</v>
      </c>
      <c r="I184" s="80" t="s">
        <v>670</v>
      </c>
      <c r="J184" s="81" t="s">
        <v>967</v>
      </c>
      <c r="K184" s="80" t="s">
        <v>388</v>
      </c>
      <c r="L184" s="3" t="str">
        <f>_xlfn.XLOOKUP(Table5[[#This Row],[Item '#]],Ticket_Forms[Form Number],Ticket_Forms[Game Name],"",,)</f>
        <v>Rotten to the Core</v>
      </c>
      <c r="M184" s="15">
        <v>212</v>
      </c>
      <c r="N184" s="3">
        <f>LOOKUP(Table5[[#This Row],[Item '#]],Ticket_Forms[Form Number],Ticket_Forms[Ticket Count])</f>
        <v>6320</v>
      </c>
      <c r="O184" s="16">
        <f>LOOKUP(Table5[[#This Row],[Item '#]],Ticket_Forms[Form Number],Ticket_Forms[Ticket Value])</f>
        <v>1</v>
      </c>
      <c r="P184" s="16">
        <f>LOOKUP(Table5[[#This Row],[Item '#]],Ticket_Forms[Form Number],Ticket_Forms[Revenue])</f>
        <v>6320</v>
      </c>
      <c r="Q184" s="16">
        <f>LOOKUP(Table5[[#This Row],[Item '#]],Ticket_Forms[Form Number],Ticket_Forms[Ideal Profit])</f>
        <v>1575</v>
      </c>
      <c r="R184" s="16">
        <f>LOOKUP(Table5[[#This Row],[Item '#]],Ticket_Forms[Form Number],Ticket_Forms[Prizes])</f>
        <v>4745</v>
      </c>
      <c r="S184" s="16">
        <f>LOOKUP(Table5[[#This Row],[Item '#]],Ticket_Forms[Form Number],Ticket_Forms[Location Rent])</f>
        <v>379</v>
      </c>
      <c r="T184" s="16">
        <f>LOOKUP(Table5[[#This Row],[Item '#]],Ticket_Forms[Form Number],Ticket_Forms[Last Sale])</f>
        <v>599</v>
      </c>
      <c r="U184" s="16" t="s">
        <v>3909</v>
      </c>
      <c r="V184" s="58" t="str">
        <f>Table5[[#This Row],[Date Distributed]]</f>
        <v/>
      </c>
      <c r="W184" s="3" t="str">
        <f>_xlfn.XLOOKUP(Table5[[#This Row],[Serial '#]],Table10[Serial '#],Table10[Charity Association],"",,)</f>
        <v/>
      </c>
      <c r="Z184" s="3" t="s">
        <v>23</v>
      </c>
    </row>
    <row r="185" spans="1:26" hidden="1" x14ac:dyDescent="0.35">
      <c r="A185" s="3">
        <v>183</v>
      </c>
      <c r="B185" s="78">
        <v>44970</v>
      </c>
      <c r="C185" s="73" t="str">
        <f>_xlfn.XLOOKUP(Table5[[#This Row],[Serial '#]],Table10[Serial '#],Table10[Date],"",,)</f>
        <v/>
      </c>
      <c r="D1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85" s="73" t="str">
        <f>IF(Table5[[#This Row],[Date Distributed]]="","In Stock","Distributed")</f>
        <v>In Stock</v>
      </c>
      <c r="F185" s="79" t="s">
        <v>660</v>
      </c>
      <c r="G185" s="75" t="s">
        <v>761</v>
      </c>
      <c r="H185" s="80" t="s">
        <v>669</v>
      </c>
      <c r="I185" s="80" t="s">
        <v>670</v>
      </c>
      <c r="J185" s="81" t="s">
        <v>968</v>
      </c>
      <c r="K185" s="80" t="s">
        <v>382</v>
      </c>
      <c r="L185" s="3" t="str">
        <f>_xlfn.XLOOKUP(Table5[[#This Row],[Item '#]],Ticket_Forms[Form Number],Ticket_Forms[Game Name],"",,)</f>
        <v>Bar Hopping</v>
      </c>
      <c r="M185" s="15">
        <v>212</v>
      </c>
      <c r="N185" s="3">
        <f>LOOKUP(Table5[[#This Row],[Item '#]],Ticket_Forms[Form Number],Ticket_Forms[Ticket Count])</f>
        <v>6320</v>
      </c>
      <c r="O185" s="16">
        <f>LOOKUP(Table5[[#This Row],[Item '#]],Ticket_Forms[Form Number],Ticket_Forms[Ticket Value])</f>
        <v>1</v>
      </c>
      <c r="P185" s="16">
        <f>LOOKUP(Table5[[#This Row],[Item '#]],Ticket_Forms[Form Number],Ticket_Forms[Revenue])</f>
        <v>6320</v>
      </c>
      <c r="Q185" s="16">
        <f>LOOKUP(Table5[[#This Row],[Item '#]],Ticket_Forms[Form Number],Ticket_Forms[Ideal Profit])</f>
        <v>1575</v>
      </c>
      <c r="R185" s="16">
        <f>LOOKUP(Table5[[#This Row],[Item '#]],Ticket_Forms[Form Number],Ticket_Forms[Prizes])</f>
        <v>4745</v>
      </c>
      <c r="S185" s="16">
        <f>LOOKUP(Table5[[#This Row],[Item '#]],Ticket_Forms[Form Number],Ticket_Forms[Location Rent])</f>
        <v>379</v>
      </c>
      <c r="T185" s="16">
        <f>LOOKUP(Table5[[#This Row],[Item '#]],Ticket_Forms[Form Number],Ticket_Forms[Last Sale])</f>
        <v>599</v>
      </c>
      <c r="U185" s="16" t="s">
        <v>3909</v>
      </c>
      <c r="V185" s="58" t="str">
        <f>Table5[[#This Row],[Date Distributed]]</f>
        <v/>
      </c>
      <c r="W185" s="3" t="str">
        <f>_xlfn.XLOOKUP(Table5[[#This Row],[Serial '#]],Table10[Serial '#],Table10[Charity Association],"",,)</f>
        <v/>
      </c>
      <c r="Z185" s="3" t="s">
        <v>23</v>
      </c>
    </row>
    <row r="186" spans="1:26" hidden="1" x14ac:dyDescent="0.35">
      <c r="A186" s="3">
        <v>184</v>
      </c>
      <c r="B186" s="78">
        <v>44970</v>
      </c>
      <c r="C186" s="73" t="str">
        <f>_xlfn.XLOOKUP(Table5[[#This Row],[Serial '#]],Table10[Serial '#],Table10[Date],"",,)</f>
        <v/>
      </c>
      <c r="D1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86" s="73" t="str">
        <f>IF(Table5[[#This Row],[Date Distributed]]="","In Stock","Distributed")</f>
        <v>In Stock</v>
      </c>
      <c r="F186" s="79" t="s">
        <v>660</v>
      </c>
      <c r="G186" s="75" t="s">
        <v>761</v>
      </c>
      <c r="H186" s="80" t="s">
        <v>669</v>
      </c>
      <c r="I186" s="80" t="s">
        <v>670</v>
      </c>
      <c r="J186" s="81" t="s">
        <v>969</v>
      </c>
      <c r="K186" s="80" t="s">
        <v>385</v>
      </c>
      <c r="L186" s="3" t="str">
        <f>_xlfn.XLOOKUP(Table5[[#This Row],[Item '#]],Ticket_Forms[Form Number],Ticket_Forms[Game Name],"",,)</f>
        <v>Criss Cross</v>
      </c>
      <c r="M186" s="15">
        <v>186</v>
      </c>
      <c r="N186" s="3">
        <f>LOOKUP(Table5[[#This Row],[Item '#]],Ticket_Forms[Form Number],Ticket_Forms[Ticket Count])</f>
        <v>5520</v>
      </c>
      <c r="O186" s="16">
        <f>LOOKUP(Table5[[#This Row],[Item '#]],Ticket_Forms[Form Number],Ticket_Forms[Ticket Value])</f>
        <v>1</v>
      </c>
      <c r="P186" s="16">
        <f>LOOKUP(Table5[[#This Row],[Item '#]],Ticket_Forms[Form Number],Ticket_Forms[Revenue])</f>
        <v>5520</v>
      </c>
      <c r="Q186" s="16">
        <f>LOOKUP(Table5[[#This Row],[Item '#]],Ticket_Forms[Form Number],Ticket_Forms[Ideal Profit])</f>
        <v>960</v>
      </c>
      <c r="R186" s="16">
        <f>LOOKUP(Table5[[#This Row],[Item '#]],Ticket_Forms[Form Number],Ticket_Forms[Prizes])</f>
        <v>4560</v>
      </c>
      <c r="S186" s="16">
        <f>LOOKUP(Table5[[#This Row],[Item '#]],Ticket_Forms[Form Number],Ticket_Forms[Location Rent])</f>
        <v>331</v>
      </c>
      <c r="T186" s="16">
        <f>LOOKUP(Table5[[#This Row],[Item '#]],Ticket_Forms[Form Number],Ticket_Forms[Last Sale])</f>
        <v>200</v>
      </c>
      <c r="U186" s="16" t="s">
        <v>3909</v>
      </c>
      <c r="V186" s="58" t="str">
        <f>Table5[[#This Row],[Date Distributed]]</f>
        <v/>
      </c>
      <c r="W186" s="3" t="str">
        <f>_xlfn.XLOOKUP(Table5[[#This Row],[Serial '#]],Table10[Serial '#],Table10[Charity Association],"",,)</f>
        <v/>
      </c>
      <c r="Z186" s="3" t="s">
        <v>23</v>
      </c>
    </row>
    <row r="187" spans="1:26" hidden="1" x14ac:dyDescent="0.35">
      <c r="A187" s="3">
        <v>185</v>
      </c>
      <c r="B187" s="78">
        <v>44970</v>
      </c>
      <c r="C187" s="73" t="str">
        <f>_xlfn.XLOOKUP(Table5[[#This Row],[Serial '#]],Table10[Serial '#],Table10[Date],"",,)</f>
        <v/>
      </c>
      <c r="D1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87" s="73" t="str">
        <f>IF(Table5[[#This Row],[Date Distributed]]="","In Stock","Distributed")</f>
        <v>In Stock</v>
      </c>
      <c r="F187" s="79" t="s">
        <v>660</v>
      </c>
      <c r="G187" s="75" t="s">
        <v>761</v>
      </c>
      <c r="H187" s="80" t="s">
        <v>669</v>
      </c>
      <c r="I187" s="80" t="s">
        <v>670</v>
      </c>
      <c r="J187" s="81" t="s">
        <v>970</v>
      </c>
      <c r="K187" s="80" t="s">
        <v>385</v>
      </c>
      <c r="L187" s="3" t="str">
        <f>_xlfn.XLOOKUP(Table5[[#This Row],[Item '#]],Ticket_Forms[Form Number],Ticket_Forms[Game Name],"",,)</f>
        <v>Criss Cross</v>
      </c>
      <c r="M187" s="15">
        <v>186</v>
      </c>
      <c r="N187" s="3">
        <f>LOOKUP(Table5[[#This Row],[Item '#]],Ticket_Forms[Form Number],Ticket_Forms[Ticket Count])</f>
        <v>5520</v>
      </c>
      <c r="O187" s="16">
        <f>LOOKUP(Table5[[#This Row],[Item '#]],Ticket_Forms[Form Number],Ticket_Forms[Ticket Value])</f>
        <v>1</v>
      </c>
      <c r="P187" s="16">
        <f>LOOKUP(Table5[[#This Row],[Item '#]],Ticket_Forms[Form Number],Ticket_Forms[Revenue])</f>
        <v>5520</v>
      </c>
      <c r="Q187" s="16">
        <f>LOOKUP(Table5[[#This Row],[Item '#]],Ticket_Forms[Form Number],Ticket_Forms[Ideal Profit])</f>
        <v>960</v>
      </c>
      <c r="R187" s="16">
        <f>LOOKUP(Table5[[#This Row],[Item '#]],Ticket_Forms[Form Number],Ticket_Forms[Prizes])</f>
        <v>4560</v>
      </c>
      <c r="S187" s="16">
        <f>LOOKUP(Table5[[#This Row],[Item '#]],Ticket_Forms[Form Number],Ticket_Forms[Location Rent])</f>
        <v>331</v>
      </c>
      <c r="T187" s="16">
        <f>LOOKUP(Table5[[#This Row],[Item '#]],Ticket_Forms[Form Number],Ticket_Forms[Last Sale])</f>
        <v>200</v>
      </c>
      <c r="U187" s="16" t="s">
        <v>3909</v>
      </c>
      <c r="V187" s="58" t="str">
        <f>Table5[[#This Row],[Date Distributed]]</f>
        <v/>
      </c>
      <c r="W187" s="3" t="str">
        <f>_xlfn.XLOOKUP(Table5[[#This Row],[Serial '#]],Table10[Serial '#],Table10[Charity Association],"",,)</f>
        <v/>
      </c>
      <c r="Z187" s="3" t="s">
        <v>23</v>
      </c>
    </row>
    <row r="188" spans="1:26" hidden="1" x14ac:dyDescent="0.35">
      <c r="A188" s="3">
        <v>186</v>
      </c>
      <c r="B188" s="78">
        <v>44970</v>
      </c>
      <c r="C188" s="73" t="str">
        <f>_xlfn.XLOOKUP(Table5[[#This Row],[Serial '#]],Table10[Serial '#],Table10[Date],"",,)</f>
        <v/>
      </c>
      <c r="D1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88" s="73" t="str">
        <f>IF(Table5[[#This Row],[Date Distributed]]="","In Stock","Distributed")</f>
        <v>In Stock</v>
      </c>
      <c r="F188" s="79" t="s">
        <v>660</v>
      </c>
      <c r="G188" s="75" t="s">
        <v>761</v>
      </c>
      <c r="H188" s="80" t="s">
        <v>669</v>
      </c>
      <c r="I188" s="80" t="s">
        <v>670</v>
      </c>
      <c r="J188" s="81" t="s">
        <v>971</v>
      </c>
      <c r="K188" s="80" t="s">
        <v>385</v>
      </c>
      <c r="L188" s="3" t="str">
        <f>_xlfn.XLOOKUP(Table5[[#This Row],[Item '#]],Ticket_Forms[Form Number],Ticket_Forms[Game Name],"",,)</f>
        <v>Criss Cross</v>
      </c>
      <c r="M188" s="15">
        <v>186</v>
      </c>
      <c r="N188" s="3">
        <f>LOOKUP(Table5[[#This Row],[Item '#]],Ticket_Forms[Form Number],Ticket_Forms[Ticket Count])</f>
        <v>5520</v>
      </c>
      <c r="O188" s="16">
        <f>LOOKUP(Table5[[#This Row],[Item '#]],Ticket_Forms[Form Number],Ticket_Forms[Ticket Value])</f>
        <v>1</v>
      </c>
      <c r="P188" s="16">
        <f>LOOKUP(Table5[[#This Row],[Item '#]],Ticket_Forms[Form Number],Ticket_Forms[Revenue])</f>
        <v>5520</v>
      </c>
      <c r="Q188" s="16">
        <f>LOOKUP(Table5[[#This Row],[Item '#]],Ticket_Forms[Form Number],Ticket_Forms[Ideal Profit])</f>
        <v>960</v>
      </c>
      <c r="R188" s="16">
        <f>LOOKUP(Table5[[#This Row],[Item '#]],Ticket_Forms[Form Number],Ticket_Forms[Prizes])</f>
        <v>4560</v>
      </c>
      <c r="S188" s="16">
        <f>LOOKUP(Table5[[#This Row],[Item '#]],Ticket_Forms[Form Number],Ticket_Forms[Location Rent])</f>
        <v>331</v>
      </c>
      <c r="T188" s="16">
        <f>LOOKUP(Table5[[#This Row],[Item '#]],Ticket_Forms[Form Number],Ticket_Forms[Last Sale])</f>
        <v>200</v>
      </c>
      <c r="U188" s="16" t="s">
        <v>3909</v>
      </c>
      <c r="V188" s="58" t="str">
        <f>Table5[[#This Row],[Date Distributed]]</f>
        <v/>
      </c>
      <c r="W188" s="3" t="str">
        <f>_xlfn.XLOOKUP(Table5[[#This Row],[Serial '#]],Table10[Serial '#],Table10[Charity Association],"",,)</f>
        <v/>
      </c>
      <c r="Z188" s="3" t="s">
        <v>23</v>
      </c>
    </row>
    <row r="189" spans="1:26" hidden="1" x14ac:dyDescent="0.35">
      <c r="A189" s="3">
        <v>187</v>
      </c>
      <c r="B189" s="78">
        <v>44970</v>
      </c>
      <c r="C189" s="73" t="str">
        <f>_xlfn.XLOOKUP(Table5[[#This Row],[Serial '#]],Table10[Serial '#],Table10[Date],"",,)</f>
        <v/>
      </c>
      <c r="D1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89" s="73" t="str">
        <f>IF(Table5[[#This Row],[Date Distributed]]="","In Stock","Distributed")</f>
        <v>In Stock</v>
      </c>
      <c r="F189" s="79" t="s">
        <v>660</v>
      </c>
      <c r="G189" s="75" t="s">
        <v>761</v>
      </c>
      <c r="H189" s="80" t="s">
        <v>669</v>
      </c>
      <c r="I189" s="80" t="s">
        <v>670</v>
      </c>
      <c r="J189" s="81" t="s">
        <v>972</v>
      </c>
      <c r="K189" s="80" t="s">
        <v>392</v>
      </c>
      <c r="L189" s="3" t="str">
        <f>_xlfn.XLOOKUP(Table5[[#This Row],[Item '#]],Ticket_Forms[Form Number],Ticket_Forms[Game Name],"",,)</f>
        <v>Fast Lane</v>
      </c>
      <c r="M189" s="15">
        <v>134</v>
      </c>
      <c r="N189" s="3">
        <f>LOOKUP(Table5[[#This Row],[Item '#]],Ticket_Forms[Form Number],Ticket_Forms[Ticket Count])</f>
        <v>4000</v>
      </c>
      <c r="O189" s="16">
        <f>LOOKUP(Table5[[#This Row],[Item '#]],Ticket_Forms[Form Number],Ticket_Forms[Ticket Value])</f>
        <v>1</v>
      </c>
      <c r="P189" s="16">
        <f>LOOKUP(Table5[[#This Row],[Item '#]],Ticket_Forms[Form Number],Ticket_Forms[Revenue])</f>
        <v>4000</v>
      </c>
      <c r="Q189" s="16">
        <f>LOOKUP(Table5[[#This Row],[Item '#]],Ticket_Forms[Form Number],Ticket_Forms[Ideal Profit])</f>
        <v>998</v>
      </c>
      <c r="R189" s="16">
        <f>LOOKUP(Table5[[#This Row],[Item '#]],Ticket_Forms[Form Number],Ticket_Forms[Prizes])</f>
        <v>3002</v>
      </c>
      <c r="S189" s="16">
        <f>LOOKUP(Table5[[#This Row],[Item '#]],Ticket_Forms[Form Number],Ticket_Forms[Location Rent])</f>
        <v>240</v>
      </c>
      <c r="T189" s="16">
        <f>LOOKUP(Table5[[#This Row],[Item '#]],Ticket_Forms[Form Number],Ticket_Forms[Last Sale])</f>
        <v>0</v>
      </c>
      <c r="U189" s="16" t="s">
        <v>3909</v>
      </c>
      <c r="V189" s="58" t="str">
        <f>Table5[[#This Row],[Date Distributed]]</f>
        <v/>
      </c>
      <c r="W189" s="3" t="str">
        <f>_xlfn.XLOOKUP(Table5[[#This Row],[Serial '#]],Table10[Serial '#],Table10[Charity Association],"",,)</f>
        <v/>
      </c>
      <c r="Z189" s="3" t="s">
        <v>23</v>
      </c>
    </row>
    <row r="190" spans="1:26" hidden="1" x14ac:dyDescent="0.35">
      <c r="A190" s="3">
        <v>188</v>
      </c>
      <c r="B190" s="78">
        <v>44970</v>
      </c>
      <c r="C190" s="73" t="str">
        <f>_xlfn.XLOOKUP(Table5[[#This Row],[Serial '#]],Table10[Serial '#],Table10[Date],"",,)</f>
        <v/>
      </c>
      <c r="D1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0" s="73" t="str">
        <f>IF(Table5[[#This Row],[Date Distributed]]="","In Stock","Distributed")</f>
        <v>In Stock</v>
      </c>
      <c r="F190" s="79" t="s">
        <v>660</v>
      </c>
      <c r="G190" s="75" t="s">
        <v>761</v>
      </c>
      <c r="H190" s="80" t="s">
        <v>669</v>
      </c>
      <c r="I190" s="80" t="s">
        <v>670</v>
      </c>
      <c r="J190" s="81" t="s">
        <v>973</v>
      </c>
      <c r="K190" s="80" t="s">
        <v>384</v>
      </c>
      <c r="L190" s="3" t="str">
        <f>_xlfn.XLOOKUP(Table5[[#This Row],[Item '#]],Ticket_Forms[Form Number],Ticket_Forms[Game Name],"",,)</f>
        <v>Fast Lane</v>
      </c>
      <c r="M190" s="15">
        <v>212</v>
      </c>
      <c r="N190" s="3">
        <f>LOOKUP(Table5[[#This Row],[Item '#]],Ticket_Forms[Form Number],Ticket_Forms[Ticket Count])</f>
        <v>6320</v>
      </c>
      <c r="O190" s="16">
        <f>LOOKUP(Table5[[#This Row],[Item '#]],Ticket_Forms[Form Number],Ticket_Forms[Ticket Value])</f>
        <v>1</v>
      </c>
      <c r="P190" s="16">
        <f>LOOKUP(Table5[[#This Row],[Item '#]],Ticket_Forms[Form Number],Ticket_Forms[Revenue])</f>
        <v>6320</v>
      </c>
      <c r="Q190" s="16">
        <f>LOOKUP(Table5[[#This Row],[Item '#]],Ticket_Forms[Form Number],Ticket_Forms[Ideal Profit])</f>
        <v>1575</v>
      </c>
      <c r="R190" s="16">
        <f>LOOKUP(Table5[[#This Row],[Item '#]],Ticket_Forms[Form Number],Ticket_Forms[Prizes])</f>
        <v>4745</v>
      </c>
      <c r="S190" s="16">
        <f>LOOKUP(Table5[[#This Row],[Item '#]],Ticket_Forms[Form Number],Ticket_Forms[Location Rent])</f>
        <v>379</v>
      </c>
      <c r="T190" s="16">
        <f>LOOKUP(Table5[[#This Row],[Item '#]],Ticket_Forms[Form Number],Ticket_Forms[Last Sale])</f>
        <v>599</v>
      </c>
      <c r="U190" s="16" t="s">
        <v>3909</v>
      </c>
      <c r="V190" s="58" t="str">
        <f>Table5[[#This Row],[Date Distributed]]</f>
        <v/>
      </c>
      <c r="W190" s="3" t="str">
        <f>_xlfn.XLOOKUP(Table5[[#This Row],[Serial '#]],Table10[Serial '#],Table10[Charity Association],"",,)</f>
        <v/>
      </c>
      <c r="Z190" s="3" t="s">
        <v>23</v>
      </c>
    </row>
    <row r="191" spans="1:26" hidden="1" x14ac:dyDescent="0.35">
      <c r="A191" s="3">
        <v>189</v>
      </c>
      <c r="B191" s="78">
        <v>44970</v>
      </c>
      <c r="C191" s="73" t="str">
        <f>_xlfn.XLOOKUP(Table5[[#This Row],[Serial '#]],Table10[Serial '#],Table10[Date],"",,)</f>
        <v/>
      </c>
      <c r="D1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1" s="73" t="str">
        <f>IF(Table5[[#This Row],[Date Distributed]]="","In Stock","Distributed")</f>
        <v>In Stock</v>
      </c>
      <c r="F191" s="79" t="s">
        <v>660</v>
      </c>
      <c r="G191" s="75" t="s">
        <v>761</v>
      </c>
      <c r="H191" s="80" t="s">
        <v>669</v>
      </c>
      <c r="I191" s="80" t="s">
        <v>670</v>
      </c>
      <c r="J191" s="81" t="s">
        <v>974</v>
      </c>
      <c r="K191" s="80" t="s">
        <v>383</v>
      </c>
      <c r="L191" s="3" t="str">
        <f>_xlfn.XLOOKUP(Table5[[#This Row],[Item '#]],Ticket_Forms[Form Number],Ticket_Forms[Game Name],"",,)</f>
        <v>All Too Reel</v>
      </c>
      <c r="M191" s="15">
        <v>212</v>
      </c>
      <c r="N191" s="3">
        <f>LOOKUP(Table5[[#This Row],[Item '#]],Ticket_Forms[Form Number],Ticket_Forms[Ticket Count])</f>
        <v>6320</v>
      </c>
      <c r="O191" s="16">
        <f>LOOKUP(Table5[[#This Row],[Item '#]],Ticket_Forms[Form Number],Ticket_Forms[Ticket Value])</f>
        <v>1</v>
      </c>
      <c r="P191" s="16">
        <f>LOOKUP(Table5[[#This Row],[Item '#]],Ticket_Forms[Form Number],Ticket_Forms[Revenue])</f>
        <v>6320</v>
      </c>
      <c r="Q191" s="16">
        <f>LOOKUP(Table5[[#This Row],[Item '#]],Ticket_Forms[Form Number],Ticket_Forms[Ideal Profit])</f>
        <v>1575</v>
      </c>
      <c r="R191" s="16">
        <f>LOOKUP(Table5[[#This Row],[Item '#]],Ticket_Forms[Form Number],Ticket_Forms[Prizes])</f>
        <v>4745</v>
      </c>
      <c r="S191" s="16">
        <f>LOOKUP(Table5[[#This Row],[Item '#]],Ticket_Forms[Form Number],Ticket_Forms[Location Rent])</f>
        <v>379</v>
      </c>
      <c r="T191" s="16">
        <f>LOOKUP(Table5[[#This Row],[Item '#]],Ticket_Forms[Form Number],Ticket_Forms[Last Sale])</f>
        <v>599</v>
      </c>
      <c r="U191" s="16" t="s">
        <v>3909</v>
      </c>
      <c r="V191" s="58" t="str">
        <f>Table5[[#This Row],[Date Distributed]]</f>
        <v/>
      </c>
      <c r="W191" s="3" t="str">
        <f>_xlfn.XLOOKUP(Table5[[#This Row],[Serial '#]],Table10[Serial '#],Table10[Charity Association],"",,)</f>
        <v/>
      </c>
      <c r="Z191" s="3" t="s">
        <v>23</v>
      </c>
    </row>
    <row r="192" spans="1:26" hidden="1" x14ac:dyDescent="0.35">
      <c r="A192" s="3">
        <v>190</v>
      </c>
      <c r="B192" s="78">
        <v>44970</v>
      </c>
      <c r="C192" s="73" t="str">
        <f>_xlfn.XLOOKUP(Table5[[#This Row],[Serial '#]],Table10[Serial '#],Table10[Date],"",,)</f>
        <v/>
      </c>
      <c r="D1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2" s="73" t="str">
        <f>IF(Table5[[#This Row],[Date Distributed]]="","In Stock","Distributed")</f>
        <v>In Stock</v>
      </c>
      <c r="F192" s="79" t="s">
        <v>660</v>
      </c>
      <c r="G192" s="75" t="s">
        <v>761</v>
      </c>
      <c r="H192" s="80" t="s">
        <v>669</v>
      </c>
      <c r="I192" s="80" t="s">
        <v>670</v>
      </c>
      <c r="J192" s="81" t="s">
        <v>975</v>
      </c>
      <c r="K192" s="80" t="s">
        <v>383</v>
      </c>
      <c r="L192" s="3" t="str">
        <f>_xlfn.XLOOKUP(Table5[[#This Row],[Item '#]],Ticket_Forms[Form Number],Ticket_Forms[Game Name],"",,)</f>
        <v>All Too Reel</v>
      </c>
      <c r="M192" s="15">
        <v>212</v>
      </c>
      <c r="N192" s="3">
        <f>LOOKUP(Table5[[#This Row],[Item '#]],Ticket_Forms[Form Number],Ticket_Forms[Ticket Count])</f>
        <v>6320</v>
      </c>
      <c r="O192" s="16">
        <f>LOOKUP(Table5[[#This Row],[Item '#]],Ticket_Forms[Form Number],Ticket_Forms[Ticket Value])</f>
        <v>1</v>
      </c>
      <c r="P192" s="16">
        <f>LOOKUP(Table5[[#This Row],[Item '#]],Ticket_Forms[Form Number],Ticket_Forms[Revenue])</f>
        <v>6320</v>
      </c>
      <c r="Q192" s="16">
        <f>LOOKUP(Table5[[#This Row],[Item '#]],Ticket_Forms[Form Number],Ticket_Forms[Ideal Profit])</f>
        <v>1575</v>
      </c>
      <c r="R192" s="16">
        <f>LOOKUP(Table5[[#This Row],[Item '#]],Ticket_Forms[Form Number],Ticket_Forms[Prizes])</f>
        <v>4745</v>
      </c>
      <c r="S192" s="16">
        <f>LOOKUP(Table5[[#This Row],[Item '#]],Ticket_Forms[Form Number],Ticket_Forms[Location Rent])</f>
        <v>379</v>
      </c>
      <c r="T192" s="16">
        <f>LOOKUP(Table5[[#This Row],[Item '#]],Ticket_Forms[Form Number],Ticket_Forms[Last Sale])</f>
        <v>599</v>
      </c>
      <c r="U192" s="16" t="s">
        <v>3909</v>
      </c>
      <c r="V192" s="58" t="str">
        <f>Table5[[#This Row],[Date Distributed]]</f>
        <v/>
      </c>
      <c r="W192" s="3" t="str">
        <f>_xlfn.XLOOKUP(Table5[[#This Row],[Serial '#]],Table10[Serial '#],Table10[Charity Association],"",,)</f>
        <v/>
      </c>
      <c r="Z192" s="3" t="s">
        <v>23</v>
      </c>
    </row>
    <row r="193" spans="1:26" hidden="1" x14ac:dyDescent="0.35">
      <c r="A193" s="3">
        <v>191</v>
      </c>
      <c r="B193" s="78">
        <v>44970</v>
      </c>
      <c r="C193" s="73" t="str">
        <f>_xlfn.XLOOKUP(Table5[[#This Row],[Serial '#]],Table10[Serial '#],Table10[Date],"",,)</f>
        <v/>
      </c>
      <c r="D1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3" s="73" t="str">
        <f>IF(Table5[[#This Row],[Date Distributed]]="","In Stock","Distributed")</f>
        <v>In Stock</v>
      </c>
      <c r="F193" s="79" t="s">
        <v>660</v>
      </c>
      <c r="G193" s="75" t="s">
        <v>761</v>
      </c>
      <c r="H193" s="80" t="s">
        <v>669</v>
      </c>
      <c r="I193" s="80" t="s">
        <v>670</v>
      </c>
      <c r="J193" s="81" t="s">
        <v>976</v>
      </c>
      <c r="K193" s="80" t="s">
        <v>385</v>
      </c>
      <c r="L193" s="3" t="str">
        <f>_xlfn.XLOOKUP(Table5[[#This Row],[Item '#]],Ticket_Forms[Form Number],Ticket_Forms[Game Name],"",,)</f>
        <v>Criss Cross</v>
      </c>
      <c r="M193" s="15">
        <v>186</v>
      </c>
      <c r="N193" s="3">
        <f>LOOKUP(Table5[[#This Row],[Item '#]],Ticket_Forms[Form Number],Ticket_Forms[Ticket Count])</f>
        <v>5520</v>
      </c>
      <c r="O193" s="16">
        <f>LOOKUP(Table5[[#This Row],[Item '#]],Ticket_Forms[Form Number],Ticket_Forms[Ticket Value])</f>
        <v>1</v>
      </c>
      <c r="P193" s="16">
        <f>LOOKUP(Table5[[#This Row],[Item '#]],Ticket_Forms[Form Number],Ticket_Forms[Revenue])</f>
        <v>5520</v>
      </c>
      <c r="Q193" s="16">
        <f>LOOKUP(Table5[[#This Row],[Item '#]],Ticket_Forms[Form Number],Ticket_Forms[Ideal Profit])</f>
        <v>960</v>
      </c>
      <c r="R193" s="16">
        <f>LOOKUP(Table5[[#This Row],[Item '#]],Ticket_Forms[Form Number],Ticket_Forms[Prizes])</f>
        <v>4560</v>
      </c>
      <c r="S193" s="16">
        <f>LOOKUP(Table5[[#This Row],[Item '#]],Ticket_Forms[Form Number],Ticket_Forms[Location Rent])</f>
        <v>331</v>
      </c>
      <c r="T193" s="16">
        <f>LOOKUP(Table5[[#This Row],[Item '#]],Ticket_Forms[Form Number],Ticket_Forms[Last Sale])</f>
        <v>200</v>
      </c>
      <c r="U193" s="16" t="s">
        <v>3909</v>
      </c>
      <c r="V193" s="58" t="str">
        <f>Table5[[#This Row],[Date Distributed]]</f>
        <v/>
      </c>
      <c r="W193" s="3" t="str">
        <f>_xlfn.XLOOKUP(Table5[[#This Row],[Serial '#]],Table10[Serial '#],Table10[Charity Association],"",,)</f>
        <v/>
      </c>
      <c r="Z193" s="3" t="s">
        <v>23</v>
      </c>
    </row>
    <row r="194" spans="1:26" hidden="1" x14ac:dyDescent="0.35">
      <c r="A194" s="3">
        <v>192</v>
      </c>
      <c r="B194" s="78">
        <v>44970</v>
      </c>
      <c r="C194" s="73" t="str">
        <f>_xlfn.XLOOKUP(Table5[[#This Row],[Serial '#]],Table10[Serial '#],Table10[Date],"",,)</f>
        <v/>
      </c>
      <c r="D1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4" s="73" t="str">
        <f>IF(Table5[[#This Row],[Date Distributed]]="","In Stock","Distributed")</f>
        <v>In Stock</v>
      </c>
      <c r="F194" s="79" t="s">
        <v>660</v>
      </c>
      <c r="G194" s="75" t="s">
        <v>761</v>
      </c>
      <c r="H194" s="80" t="s">
        <v>669</v>
      </c>
      <c r="I194" s="80" t="s">
        <v>670</v>
      </c>
      <c r="J194" s="81" t="s">
        <v>977</v>
      </c>
      <c r="K194" s="80" t="s">
        <v>385</v>
      </c>
      <c r="L194" s="3" t="str">
        <f>_xlfn.XLOOKUP(Table5[[#This Row],[Item '#]],Ticket_Forms[Form Number],Ticket_Forms[Game Name],"",,)</f>
        <v>Criss Cross</v>
      </c>
      <c r="M194" s="15">
        <v>186</v>
      </c>
      <c r="N194" s="3">
        <f>LOOKUP(Table5[[#This Row],[Item '#]],Ticket_Forms[Form Number],Ticket_Forms[Ticket Count])</f>
        <v>5520</v>
      </c>
      <c r="O194" s="16">
        <f>LOOKUP(Table5[[#This Row],[Item '#]],Ticket_Forms[Form Number],Ticket_Forms[Ticket Value])</f>
        <v>1</v>
      </c>
      <c r="P194" s="16">
        <f>LOOKUP(Table5[[#This Row],[Item '#]],Ticket_Forms[Form Number],Ticket_Forms[Revenue])</f>
        <v>5520</v>
      </c>
      <c r="Q194" s="16">
        <f>LOOKUP(Table5[[#This Row],[Item '#]],Ticket_Forms[Form Number],Ticket_Forms[Ideal Profit])</f>
        <v>960</v>
      </c>
      <c r="R194" s="16">
        <f>LOOKUP(Table5[[#This Row],[Item '#]],Ticket_Forms[Form Number],Ticket_Forms[Prizes])</f>
        <v>4560</v>
      </c>
      <c r="S194" s="16">
        <f>LOOKUP(Table5[[#This Row],[Item '#]],Ticket_Forms[Form Number],Ticket_Forms[Location Rent])</f>
        <v>331</v>
      </c>
      <c r="T194" s="16">
        <f>LOOKUP(Table5[[#This Row],[Item '#]],Ticket_Forms[Form Number],Ticket_Forms[Last Sale])</f>
        <v>200</v>
      </c>
      <c r="U194" s="16" t="s">
        <v>3909</v>
      </c>
      <c r="V194" s="58" t="str">
        <f>Table5[[#This Row],[Date Distributed]]</f>
        <v/>
      </c>
      <c r="W194" s="3" t="str">
        <f>_xlfn.XLOOKUP(Table5[[#This Row],[Serial '#]],Table10[Serial '#],Table10[Charity Association],"",,)</f>
        <v/>
      </c>
      <c r="Z194" s="3" t="s">
        <v>23</v>
      </c>
    </row>
    <row r="195" spans="1:26" hidden="1" x14ac:dyDescent="0.35">
      <c r="A195" s="3">
        <v>193</v>
      </c>
      <c r="B195" s="78">
        <v>44970</v>
      </c>
      <c r="C195" s="73" t="str">
        <f>_xlfn.XLOOKUP(Table5[[#This Row],[Serial '#]],Table10[Serial '#],Table10[Date],"",,)</f>
        <v/>
      </c>
      <c r="D1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5" s="73" t="str">
        <f>IF(Table5[[#This Row],[Date Distributed]]="","In Stock","Distributed")</f>
        <v>In Stock</v>
      </c>
      <c r="F195" s="79" t="s">
        <v>660</v>
      </c>
      <c r="G195" s="75" t="s">
        <v>761</v>
      </c>
      <c r="H195" s="80" t="s">
        <v>669</v>
      </c>
      <c r="I195" s="80" t="s">
        <v>670</v>
      </c>
      <c r="J195" s="81" t="s">
        <v>978</v>
      </c>
      <c r="K195" s="80" t="s">
        <v>387</v>
      </c>
      <c r="L195" s="3" t="str">
        <f>_xlfn.XLOOKUP(Table5[[#This Row],[Item '#]],Ticket_Forms[Form Number],Ticket_Forms[Game Name],"",,)</f>
        <v>Big 5</v>
      </c>
      <c r="M195" s="15">
        <v>360</v>
      </c>
      <c r="N195" s="3">
        <f>LOOKUP(Table5[[#This Row],[Item '#]],Ticket_Forms[Form Number],Ticket_Forms[Ticket Count])</f>
        <v>9959</v>
      </c>
      <c r="O195" s="16">
        <f>LOOKUP(Table5[[#This Row],[Item '#]],Ticket_Forms[Form Number],Ticket_Forms[Ticket Value])</f>
        <v>1</v>
      </c>
      <c r="P195" s="16">
        <f>LOOKUP(Table5[[#This Row],[Item '#]],Ticket_Forms[Form Number],Ticket_Forms[Revenue])</f>
        <v>9959</v>
      </c>
      <c r="Q195" s="16">
        <f>LOOKUP(Table5[[#This Row],[Item '#]],Ticket_Forms[Form Number],Ticket_Forms[Ideal Profit])</f>
        <v>2119</v>
      </c>
      <c r="R195" s="16">
        <f>LOOKUP(Table5[[#This Row],[Item '#]],Ticket_Forms[Form Number],Ticket_Forms[Prizes])</f>
        <v>7840</v>
      </c>
      <c r="S195" s="16">
        <f>LOOKUP(Table5[[#This Row],[Item '#]],Ticket_Forms[Form Number],Ticket_Forms[Location Rent])</f>
        <v>597</v>
      </c>
      <c r="T195" s="16">
        <f>LOOKUP(Table5[[#This Row],[Item '#]],Ticket_Forms[Form Number],Ticket_Forms[Last Sale])</f>
        <v>0</v>
      </c>
      <c r="U195" s="16" t="s">
        <v>3909</v>
      </c>
      <c r="V195" s="58" t="str">
        <f>Table5[[#This Row],[Date Distributed]]</f>
        <v/>
      </c>
      <c r="W195" s="3" t="str">
        <f>_xlfn.XLOOKUP(Table5[[#This Row],[Serial '#]],Table10[Serial '#],Table10[Charity Association],"",,)</f>
        <v/>
      </c>
      <c r="Z195" s="3" t="s">
        <v>23</v>
      </c>
    </row>
    <row r="196" spans="1:26" hidden="1" x14ac:dyDescent="0.35">
      <c r="A196" s="3">
        <v>194</v>
      </c>
      <c r="B196" s="78">
        <v>44970</v>
      </c>
      <c r="C196" s="73" t="str">
        <f>_xlfn.XLOOKUP(Table5[[#This Row],[Serial '#]],Table10[Serial '#],Table10[Date],"",,)</f>
        <v/>
      </c>
      <c r="D1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6" s="73" t="str">
        <f>IF(Table5[[#This Row],[Date Distributed]]="","In Stock","Distributed")</f>
        <v>In Stock</v>
      </c>
      <c r="F196" s="79" t="s">
        <v>660</v>
      </c>
      <c r="G196" s="75" t="s">
        <v>761</v>
      </c>
      <c r="H196" s="80" t="s">
        <v>669</v>
      </c>
      <c r="I196" s="80" t="s">
        <v>670</v>
      </c>
      <c r="J196" s="81" t="s">
        <v>979</v>
      </c>
      <c r="K196" s="80" t="s">
        <v>387</v>
      </c>
      <c r="L196" s="3" t="str">
        <f>_xlfn.XLOOKUP(Table5[[#This Row],[Item '#]],Ticket_Forms[Form Number],Ticket_Forms[Game Name],"",,)</f>
        <v>Big 5</v>
      </c>
      <c r="M196" s="15">
        <v>360</v>
      </c>
      <c r="N196" s="3">
        <f>LOOKUP(Table5[[#This Row],[Item '#]],Ticket_Forms[Form Number],Ticket_Forms[Ticket Count])</f>
        <v>9959</v>
      </c>
      <c r="O196" s="16">
        <f>LOOKUP(Table5[[#This Row],[Item '#]],Ticket_Forms[Form Number],Ticket_Forms[Ticket Value])</f>
        <v>1</v>
      </c>
      <c r="P196" s="16">
        <f>LOOKUP(Table5[[#This Row],[Item '#]],Ticket_Forms[Form Number],Ticket_Forms[Revenue])</f>
        <v>9959</v>
      </c>
      <c r="Q196" s="16">
        <f>LOOKUP(Table5[[#This Row],[Item '#]],Ticket_Forms[Form Number],Ticket_Forms[Ideal Profit])</f>
        <v>2119</v>
      </c>
      <c r="R196" s="16">
        <f>LOOKUP(Table5[[#This Row],[Item '#]],Ticket_Forms[Form Number],Ticket_Forms[Prizes])</f>
        <v>7840</v>
      </c>
      <c r="S196" s="16">
        <f>LOOKUP(Table5[[#This Row],[Item '#]],Ticket_Forms[Form Number],Ticket_Forms[Location Rent])</f>
        <v>597</v>
      </c>
      <c r="T196" s="16">
        <f>LOOKUP(Table5[[#This Row],[Item '#]],Ticket_Forms[Form Number],Ticket_Forms[Last Sale])</f>
        <v>0</v>
      </c>
      <c r="U196" s="16" t="s">
        <v>3909</v>
      </c>
      <c r="V196" s="58" t="str">
        <f>Table5[[#This Row],[Date Distributed]]</f>
        <v/>
      </c>
      <c r="W196" s="3" t="str">
        <f>_xlfn.XLOOKUP(Table5[[#This Row],[Serial '#]],Table10[Serial '#],Table10[Charity Association],"",,)</f>
        <v/>
      </c>
      <c r="Z196" s="3" t="s">
        <v>23</v>
      </c>
    </row>
    <row r="197" spans="1:26" hidden="1" x14ac:dyDescent="0.35">
      <c r="A197" s="3">
        <v>195</v>
      </c>
      <c r="B197" s="78">
        <v>44970</v>
      </c>
      <c r="C197" s="73" t="str">
        <f>_xlfn.XLOOKUP(Table5[[#This Row],[Serial '#]],Table10[Serial '#],Table10[Date],"",,)</f>
        <v/>
      </c>
      <c r="D1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7" s="73" t="str">
        <f>IF(Table5[[#This Row],[Date Distributed]]="","In Stock","Distributed")</f>
        <v>In Stock</v>
      </c>
      <c r="F197" s="79" t="s">
        <v>660</v>
      </c>
      <c r="G197" s="75" t="s">
        <v>761</v>
      </c>
      <c r="H197" s="80" t="s">
        <v>669</v>
      </c>
      <c r="I197" s="80" t="s">
        <v>670</v>
      </c>
      <c r="J197" s="81" t="s">
        <v>980</v>
      </c>
      <c r="K197" s="80" t="s">
        <v>385</v>
      </c>
      <c r="L197" s="3" t="str">
        <f>_xlfn.XLOOKUP(Table5[[#This Row],[Item '#]],Ticket_Forms[Form Number],Ticket_Forms[Game Name],"",,)</f>
        <v>Criss Cross</v>
      </c>
      <c r="M197" s="15">
        <v>186</v>
      </c>
      <c r="N197" s="3">
        <f>LOOKUP(Table5[[#This Row],[Item '#]],Ticket_Forms[Form Number],Ticket_Forms[Ticket Count])</f>
        <v>5520</v>
      </c>
      <c r="O197" s="16">
        <f>LOOKUP(Table5[[#This Row],[Item '#]],Ticket_Forms[Form Number],Ticket_Forms[Ticket Value])</f>
        <v>1</v>
      </c>
      <c r="P197" s="16">
        <f>LOOKUP(Table5[[#This Row],[Item '#]],Ticket_Forms[Form Number],Ticket_Forms[Revenue])</f>
        <v>5520</v>
      </c>
      <c r="Q197" s="16">
        <f>LOOKUP(Table5[[#This Row],[Item '#]],Ticket_Forms[Form Number],Ticket_Forms[Ideal Profit])</f>
        <v>960</v>
      </c>
      <c r="R197" s="16">
        <f>LOOKUP(Table5[[#This Row],[Item '#]],Ticket_Forms[Form Number],Ticket_Forms[Prizes])</f>
        <v>4560</v>
      </c>
      <c r="S197" s="16">
        <f>LOOKUP(Table5[[#This Row],[Item '#]],Ticket_Forms[Form Number],Ticket_Forms[Location Rent])</f>
        <v>331</v>
      </c>
      <c r="T197" s="16">
        <f>LOOKUP(Table5[[#This Row],[Item '#]],Ticket_Forms[Form Number],Ticket_Forms[Last Sale])</f>
        <v>200</v>
      </c>
      <c r="U197" s="16" t="s">
        <v>3909</v>
      </c>
      <c r="V197" s="58" t="str">
        <f>Table5[[#This Row],[Date Distributed]]</f>
        <v/>
      </c>
      <c r="W197" s="3" t="str">
        <f>_xlfn.XLOOKUP(Table5[[#This Row],[Serial '#]],Table10[Serial '#],Table10[Charity Association],"",,)</f>
        <v/>
      </c>
      <c r="Z197" s="3" t="s">
        <v>23</v>
      </c>
    </row>
    <row r="198" spans="1:26" hidden="1" x14ac:dyDescent="0.35">
      <c r="A198" s="3">
        <v>196</v>
      </c>
      <c r="B198" s="78">
        <v>44970</v>
      </c>
      <c r="C198" s="73" t="str">
        <f>_xlfn.XLOOKUP(Table5[[#This Row],[Serial '#]],Table10[Serial '#],Table10[Date],"",,)</f>
        <v/>
      </c>
      <c r="D1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8" s="73" t="str">
        <f>IF(Table5[[#This Row],[Date Distributed]]="","In Stock","Distributed")</f>
        <v>In Stock</v>
      </c>
      <c r="F198" s="79" t="s">
        <v>660</v>
      </c>
      <c r="G198" s="75" t="s">
        <v>761</v>
      </c>
      <c r="H198" s="80" t="s">
        <v>669</v>
      </c>
      <c r="I198" s="80" t="s">
        <v>670</v>
      </c>
      <c r="J198" s="81" t="s">
        <v>981</v>
      </c>
      <c r="K198" s="80" t="s">
        <v>385</v>
      </c>
      <c r="L198" s="3" t="str">
        <f>_xlfn.XLOOKUP(Table5[[#This Row],[Item '#]],Ticket_Forms[Form Number],Ticket_Forms[Game Name],"",,)</f>
        <v>Criss Cross</v>
      </c>
      <c r="M198" s="15">
        <v>186</v>
      </c>
      <c r="N198" s="3">
        <f>LOOKUP(Table5[[#This Row],[Item '#]],Ticket_Forms[Form Number],Ticket_Forms[Ticket Count])</f>
        <v>5520</v>
      </c>
      <c r="O198" s="16">
        <f>LOOKUP(Table5[[#This Row],[Item '#]],Ticket_Forms[Form Number],Ticket_Forms[Ticket Value])</f>
        <v>1</v>
      </c>
      <c r="P198" s="16">
        <f>LOOKUP(Table5[[#This Row],[Item '#]],Ticket_Forms[Form Number],Ticket_Forms[Revenue])</f>
        <v>5520</v>
      </c>
      <c r="Q198" s="16">
        <f>LOOKUP(Table5[[#This Row],[Item '#]],Ticket_Forms[Form Number],Ticket_Forms[Ideal Profit])</f>
        <v>960</v>
      </c>
      <c r="R198" s="16">
        <f>LOOKUP(Table5[[#This Row],[Item '#]],Ticket_Forms[Form Number],Ticket_Forms[Prizes])</f>
        <v>4560</v>
      </c>
      <c r="S198" s="16">
        <f>LOOKUP(Table5[[#This Row],[Item '#]],Ticket_Forms[Form Number],Ticket_Forms[Location Rent])</f>
        <v>331</v>
      </c>
      <c r="T198" s="16">
        <f>LOOKUP(Table5[[#This Row],[Item '#]],Ticket_Forms[Form Number],Ticket_Forms[Last Sale])</f>
        <v>200</v>
      </c>
      <c r="U198" s="16" t="s">
        <v>3909</v>
      </c>
      <c r="V198" s="58" t="str">
        <f>Table5[[#This Row],[Date Distributed]]</f>
        <v/>
      </c>
      <c r="W198" s="3" t="str">
        <f>_xlfn.XLOOKUP(Table5[[#This Row],[Serial '#]],Table10[Serial '#],Table10[Charity Association],"",,)</f>
        <v/>
      </c>
      <c r="Z198" s="3" t="s">
        <v>23</v>
      </c>
    </row>
    <row r="199" spans="1:26" hidden="1" x14ac:dyDescent="0.35">
      <c r="A199" s="3">
        <v>197</v>
      </c>
      <c r="B199" s="78">
        <v>44970</v>
      </c>
      <c r="C199" s="73" t="str">
        <f>_xlfn.XLOOKUP(Table5[[#This Row],[Serial '#]],Table10[Serial '#],Table10[Date],"",,)</f>
        <v/>
      </c>
      <c r="D1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9" s="73" t="str">
        <f>IF(Table5[[#This Row],[Date Distributed]]="","In Stock","Distributed")</f>
        <v>In Stock</v>
      </c>
      <c r="F199" s="79" t="s">
        <v>660</v>
      </c>
      <c r="G199" s="75" t="s">
        <v>761</v>
      </c>
      <c r="H199" s="80" t="s">
        <v>669</v>
      </c>
      <c r="I199" s="80" t="s">
        <v>670</v>
      </c>
      <c r="J199" s="81" t="s">
        <v>982</v>
      </c>
      <c r="K199" s="80" t="s">
        <v>385</v>
      </c>
      <c r="L199" s="3" t="str">
        <f>_xlfn.XLOOKUP(Table5[[#This Row],[Item '#]],Ticket_Forms[Form Number],Ticket_Forms[Game Name],"",,)</f>
        <v>Criss Cross</v>
      </c>
      <c r="M199" s="15">
        <v>186</v>
      </c>
      <c r="N199" s="3">
        <f>LOOKUP(Table5[[#This Row],[Item '#]],Ticket_Forms[Form Number],Ticket_Forms[Ticket Count])</f>
        <v>5520</v>
      </c>
      <c r="O199" s="16">
        <f>LOOKUP(Table5[[#This Row],[Item '#]],Ticket_Forms[Form Number],Ticket_Forms[Ticket Value])</f>
        <v>1</v>
      </c>
      <c r="P199" s="16">
        <f>LOOKUP(Table5[[#This Row],[Item '#]],Ticket_Forms[Form Number],Ticket_Forms[Revenue])</f>
        <v>5520</v>
      </c>
      <c r="Q199" s="16">
        <f>LOOKUP(Table5[[#This Row],[Item '#]],Ticket_Forms[Form Number],Ticket_Forms[Ideal Profit])</f>
        <v>960</v>
      </c>
      <c r="R199" s="16">
        <f>LOOKUP(Table5[[#This Row],[Item '#]],Ticket_Forms[Form Number],Ticket_Forms[Prizes])</f>
        <v>4560</v>
      </c>
      <c r="S199" s="16">
        <f>LOOKUP(Table5[[#This Row],[Item '#]],Ticket_Forms[Form Number],Ticket_Forms[Location Rent])</f>
        <v>331</v>
      </c>
      <c r="T199" s="16">
        <f>LOOKUP(Table5[[#This Row],[Item '#]],Ticket_Forms[Form Number],Ticket_Forms[Last Sale])</f>
        <v>200</v>
      </c>
      <c r="U199" s="16" t="s">
        <v>3909</v>
      </c>
      <c r="V199" s="58" t="str">
        <f>Table5[[#This Row],[Date Distributed]]</f>
        <v/>
      </c>
      <c r="W199" s="3" t="str">
        <f>_xlfn.XLOOKUP(Table5[[#This Row],[Serial '#]],Table10[Serial '#],Table10[Charity Association],"",,)</f>
        <v/>
      </c>
      <c r="Z199" s="3" t="s">
        <v>23</v>
      </c>
    </row>
    <row r="200" spans="1:26" hidden="1" x14ac:dyDescent="0.35">
      <c r="A200" s="3">
        <v>198</v>
      </c>
      <c r="B200" s="78">
        <v>44970</v>
      </c>
      <c r="C200" s="73" t="str">
        <f>_xlfn.XLOOKUP(Table5[[#This Row],[Serial '#]],Table10[Serial '#],Table10[Date],"",,)</f>
        <v/>
      </c>
      <c r="D2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0" s="73" t="str">
        <f>IF(Table5[[#This Row],[Date Distributed]]="","In Stock","Distributed")</f>
        <v>In Stock</v>
      </c>
      <c r="F200" s="79" t="s">
        <v>660</v>
      </c>
      <c r="G200" s="75" t="s">
        <v>761</v>
      </c>
      <c r="H200" s="80" t="s">
        <v>669</v>
      </c>
      <c r="I200" s="80" t="s">
        <v>670</v>
      </c>
      <c r="J200" s="81" t="s">
        <v>983</v>
      </c>
      <c r="K200" s="80" t="s">
        <v>389</v>
      </c>
      <c r="L200" s="3" t="str">
        <f>_xlfn.XLOOKUP(Table5[[#This Row],[Item '#]],Ticket_Forms[Form Number],Ticket_Forms[Game Name],"",,)</f>
        <v>Twist Of Lemon</v>
      </c>
      <c r="M200" s="15">
        <v>134</v>
      </c>
      <c r="N200" s="3">
        <f>LOOKUP(Table5[[#This Row],[Item '#]],Ticket_Forms[Form Number],Ticket_Forms[Ticket Count])</f>
        <v>4000</v>
      </c>
      <c r="O200" s="16">
        <f>LOOKUP(Table5[[#This Row],[Item '#]],Ticket_Forms[Form Number],Ticket_Forms[Ticket Value])</f>
        <v>1</v>
      </c>
      <c r="P200" s="16">
        <f>LOOKUP(Table5[[#This Row],[Item '#]],Ticket_Forms[Form Number],Ticket_Forms[Revenue])</f>
        <v>4000</v>
      </c>
      <c r="Q200" s="16">
        <f>LOOKUP(Table5[[#This Row],[Item '#]],Ticket_Forms[Form Number],Ticket_Forms[Ideal Profit])</f>
        <v>998</v>
      </c>
      <c r="R200" s="16">
        <f>LOOKUP(Table5[[#This Row],[Item '#]],Ticket_Forms[Form Number],Ticket_Forms[Prizes])</f>
        <v>3002</v>
      </c>
      <c r="S200" s="16">
        <f>LOOKUP(Table5[[#This Row],[Item '#]],Ticket_Forms[Form Number],Ticket_Forms[Location Rent])</f>
        <v>240</v>
      </c>
      <c r="T200" s="16">
        <f>LOOKUP(Table5[[#This Row],[Item '#]],Ticket_Forms[Form Number],Ticket_Forms[Last Sale])</f>
        <v>0</v>
      </c>
      <c r="U200" s="16" t="s">
        <v>3909</v>
      </c>
      <c r="V200" s="58" t="str">
        <f>Table5[[#This Row],[Date Distributed]]</f>
        <v/>
      </c>
      <c r="W200" s="3" t="str">
        <f>_xlfn.XLOOKUP(Table5[[#This Row],[Serial '#]],Table10[Serial '#],Table10[Charity Association],"",,)</f>
        <v/>
      </c>
      <c r="Z200" s="3" t="s">
        <v>23</v>
      </c>
    </row>
    <row r="201" spans="1:26" hidden="1" x14ac:dyDescent="0.35">
      <c r="A201" s="3">
        <v>199</v>
      </c>
      <c r="B201" s="78">
        <v>44970</v>
      </c>
      <c r="C201" s="73" t="str">
        <f>_xlfn.XLOOKUP(Table5[[#This Row],[Serial '#]],Table10[Serial '#],Table10[Date],"",,)</f>
        <v/>
      </c>
      <c r="D2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1" s="73" t="str">
        <f>IF(Table5[[#This Row],[Date Distributed]]="","In Stock","Distributed")</f>
        <v>In Stock</v>
      </c>
      <c r="F201" s="79" t="s">
        <v>660</v>
      </c>
      <c r="G201" s="75" t="s">
        <v>761</v>
      </c>
      <c r="H201" s="80" t="s">
        <v>669</v>
      </c>
      <c r="I201" s="80" t="s">
        <v>670</v>
      </c>
      <c r="J201" s="81" t="s">
        <v>984</v>
      </c>
      <c r="K201" s="80" t="s">
        <v>389</v>
      </c>
      <c r="L201" s="3" t="str">
        <f>_xlfn.XLOOKUP(Table5[[#This Row],[Item '#]],Ticket_Forms[Form Number],Ticket_Forms[Game Name],"",,)</f>
        <v>Twist Of Lemon</v>
      </c>
      <c r="M201" s="15">
        <v>134</v>
      </c>
      <c r="N201" s="3">
        <f>LOOKUP(Table5[[#This Row],[Item '#]],Ticket_Forms[Form Number],Ticket_Forms[Ticket Count])</f>
        <v>4000</v>
      </c>
      <c r="O201" s="16">
        <f>LOOKUP(Table5[[#This Row],[Item '#]],Ticket_Forms[Form Number],Ticket_Forms[Ticket Value])</f>
        <v>1</v>
      </c>
      <c r="P201" s="16">
        <f>LOOKUP(Table5[[#This Row],[Item '#]],Ticket_Forms[Form Number],Ticket_Forms[Revenue])</f>
        <v>4000</v>
      </c>
      <c r="Q201" s="16">
        <f>LOOKUP(Table5[[#This Row],[Item '#]],Ticket_Forms[Form Number],Ticket_Forms[Ideal Profit])</f>
        <v>998</v>
      </c>
      <c r="R201" s="16">
        <f>LOOKUP(Table5[[#This Row],[Item '#]],Ticket_Forms[Form Number],Ticket_Forms[Prizes])</f>
        <v>3002</v>
      </c>
      <c r="S201" s="16">
        <f>LOOKUP(Table5[[#This Row],[Item '#]],Ticket_Forms[Form Number],Ticket_Forms[Location Rent])</f>
        <v>240</v>
      </c>
      <c r="T201" s="16">
        <f>LOOKUP(Table5[[#This Row],[Item '#]],Ticket_Forms[Form Number],Ticket_Forms[Last Sale])</f>
        <v>0</v>
      </c>
      <c r="U201" s="16" t="s">
        <v>3909</v>
      </c>
      <c r="V201" s="58" t="str">
        <f>Table5[[#This Row],[Date Distributed]]</f>
        <v/>
      </c>
      <c r="W201" s="3" t="str">
        <f>_xlfn.XLOOKUP(Table5[[#This Row],[Serial '#]],Table10[Serial '#],Table10[Charity Association],"",,)</f>
        <v/>
      </c>
      <c r="Z201" s="3" t="s">
        <v>23</v>
      </c>
    </row>
    <row r="202" spans="1:26" hidden="1" x14ac:dyDescent="0.35">
      <c r="A202" s="3">
        <v>200</v>
      </c>
      <c r="B202" s="78">
        <v>44970</v>
      </c>
      <c r="C202" s="73" t="str">
        <f>_xlfn.XLOOKUP(Table5[[#This Row],[Serial '#]],Table10[Serial '#],Table10[Date],"",,)</f>
        <v/>
      </c>
      <c r="D2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2" s="73" t="str">
        <f>IF(Table5[[#This Row],[Date Distributed]]="","In Stock","Distributed")</f>
        <v>In Stock</v>
      </c>
      <c r="F202" s="79" t="s">
        <v>660</v>
      </c>
      <c r="G202" s="75" t="s">
        <v>761</v>
      </c>
      <c r="H202" s="80" t="s">
        <v>669</v>
      </c>
      <c r="I202" s="80" t="s">
        <v>670</v>
      </c>
      <c r="J202" s="81" t="s">
        <v>985</v>
      </c>
      <c r="K202" s="80" t="s">
        <v>393</v>
      </c>
      <c r="L202" s="3" t="str">
        <f>_xlfn.XLOOKUP(Table5[[#This Row],[Item '#]],Ticket_Forms[Form Number],Ticket_Forms[Game Name],"",,)</f>
        <v>All Too Reel</v>
      </c>
      <c r="M202" s="15">
        <v>134</v>
      </c>
      <c r="N202" s="3">
        <f>LOOKUP(Table5[[#This Row],[Item '#]],Ticket_Forms[Form Number],Ticket_Forms[Ticket Count])</f>
        <v>4000</v>
      </c>
      <c r="O202" s="16">
        <f>LOOKUP(Table5[[#This Row],[Item '#]],Ticket_Forms[Form Number],Ticket_Forms[Ticket Value])</f>
        <v>1</v>
      </c>
      <c r="P202" s="16">
        <f>LOOKUP(Table5[[#This Row],[Item '#]],Ticket_Forms[Form Number],Ticket_Forms[Revenue])</f>
        <v>4000</v>
      </c>
      <c r="Q202" s="16">
        <f>LOOKUP(Table5[[#This Row],[Item '#]],Ticket_Forms[Form Number],Ticket_Forms[Ideal Profit])</f>
        <v>998</v>
      </c>
      <c r="R202" s="16">
        <f>LOOKUP(Table5[[#This Row],[Item '#]],Ticket_Forms[Form Number],Ticket_Forms[Prizes])</f>
        <v>3002</v>
      </c>
      <c r="S202" s="16">
        <f>LOOKUP(Table5[[#This Row],[Item '#]],Ticket_Forms[Form Number],Ticket_Forms[Location Rent])</f>
        <v>240</v>
      </c>
      <c r="T202" s="16">
        <f>LOOKUP(Table5[[#This Row],[Item '#]],Ticket_Forms[Form Number],Ticket_Forms[Last Sale])</f>
        <v>0</v>
      </c>
      <c r="U202" s="16" t="s">
        <v>3909</v>
      </c>
      <c r="V202" s="58" t="str">
        <f>Table5[[#This Row],[Date Distributed]]</f>
        <v/>
      </c>
      <c r="W202" s="3" t="str">
        <f>_xlfn.XLOOKUP(Table5[[#This Row],[Serial '#]],Table10[Serial '#],Table10[Charity Association],"",,)</f>
        <v/>
      </c>
      <c r="Z202" s="3" t="s">
        <v>23</v>
      </c>
    </row>
    <row r="203" spans="1:26" hidden="1" x14ac:dyDescent="0.35">
      <c r="A203" s="3">
        <v>201</v>
      </c>
      <c r="B203" s="78">
        <v>44970</v>
      </c>
      <c r="C203" s="73" t="str">
        <f>_xlfn.XLOOKUP(Table5[[#This Row],[Serial '#]],Table10[Serial '#],Table10[Date],"",,)</f>
        <v/>
      </c>
      <c r="D2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3" s="73" t="str">
        <f>IF(Table5[[#This Row],[Date Distributed]]="","In Stock","Distributed")</f>
        <v>In Stock</v>
      </c>
      <c r="F203" s="79" t="s">
        <v>660</v>
      </c>
      <c r="G203" s="75" t="s">
        <v>761</v>
      </c>
      <c r="H203" s="80" t="s">
        <v>669</v>
      </c>
      <c r="I203" s="80" t="s">
        <v>670</v>
      </c>
      <c r="J203" s="81" t="s">
        <v>986</v>
      </c>
      <c r="K203" s="80" t="s">
        <v>392</v>
      </c>
      <c r="L203" s="3" t="str">
        <f>_xlfn.XLOOKUP(Table5[[#This Row],[Item '#]],Ticket_Forms[Form Number],Ticket_Forms[Game Name],"",,)</f>
        <v>Fast Lane</v>
      </c>
      <c r="M203" s="15">
        <v>134</v>
      </c>
      <c r="N203" s="3">
        <f>LOOKUP(Table5[[#This Row],[Item '#]],Ticket_Forms[Form Number],Ticket_Forms[Ticket Count])</f>
        <v>4000</v>
      </c>
      <c r="O203" s="16">
        <f>LOOKUP(Table5[[#This Row],[Item '#]],Ticket_Forms[Form Number],Ticket_Forms[Ticket Value])</f>
        <v>1</v>
      </c>
      <c r="P203" s="16">
        <f>LOOKUP(Table5[[#This Row],[Item '#]],Ticket_Forms[Form Number],Ticket_Forms[Revenue])</f>
        <v>4000</v>
      </c>
      <c r="Q203" s="16">
        <f>LOOKUP(Table5[[#This Row],[Item '#]],Ticket_Forms[Form Number],Ticket_Forms[Ideal Profit])</f>
        <v>998</v>
      </c>
      <c r="R203" s="16">
        <f>LOOKUP(Table5[[#This Row],[Item '#]],Ticket_Forms[Form Number],Ticket_Forms[Prizes])</f>
        <v>3002</v>
      </c>
      <c r="S203" s="16">
        <f>LOOKUP(Table5[[#This Row],[Item '#]],Ticket_Forms[Form Number],Ticket_Forms[Location Rent])</f>
        <v>240</v>
      </c>
      <c r="T203" s="16">
        <f>LOOKUP(Table5[[#This Row],[Item '#]],Ticket_Forms[Form Number],Ticket_Forms[Last Sale])</f>
        <v>0</v>
      </c>
      <c r="U203" s="16" t="s">
        <v>3909</v>
      </c>
      <c r="V203" s="58" t="str">
        <f>Table5[[#This Row],[Date Distributed]]</f>
        <v/>
      </c>
      <c r="W203" s="3" t="str">
        <f>_xlfn.XLOOKUP(Table5[[#This Row],[Serial '#]],Table10[Serial '#],Table10[Charity Association],"",,)</f>
        <v/>
      </c>
      <c r="Z203" s="3" t="s">
        <v>23</v>
      </c>
    </row>
    <row r="204" spans="1:26" hidden="1" x14ac:dyDescent="0.35">
      <c r="A204" s="3">
        <v>202</v>
      </c>
      <c r="B204" s="78">
        <v>44970</v>
      </c>
      <c r="C204" s="73" t="str">
        <f>_xlfn.XLOOKUP(Table5[[#This Row],[Serial '#]],Table10[Serial '#],Table10[Date],"",,)</f>
        <v/>
      </c>
      <c r="D2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4" s="73" t="str">
        <f>IF(Table5[[#This Row],[Date Distributed]]="","In Stock","Distributed")</f>
        <v>In Stock</v>
      </c>
      <c r="F204" s="79" t="s">
        <v>660</v>
      </c>
      <c r="G204" s="75" t="s">
        <v>761</v>
      </c>
      <c r="H204" s="80" t="s">
        <v>669</v>
      </c>
      <c r="I204" s="80" t="s">
        <v>670</v>
      </c>
      <c r="J204" s="81" t="s">
        <v>987</v>
      </c>
      <c r="K204" s="80" t="s">
        <v>392</v>
      </c>
      <c r="L204" s="3" t="str">
        <f>_xlfn.XLOOKUP(Table5[[#This Row],[Item '#]],Ticket_Forms[Form Number],Ticket_Forms[Game Name],"",,)</f>
        <v>Fast Lane</v>
      </c>
      <c r="M204" s="15">
        <v>134</v>
      </c>
      <c r="N204" s="3">
        <f>LOOKUP(Table5[[#This Row],[Item '#]],Ticket_Forms[Form Number],Ticket_Forms[Ticket Count])</f>
        <v>4000</v>
      </c>
      <c r="O204" s="16">
        <f>LOOKUP(Table5[[#This Row],[Item '#]],Ticket_Forms[Form Number],Ticket_Forms[Ticket Value])</f>
        <v>1</v>
      </c>
      <c r="P204" s="16">
        <f>LOOKUP(Table5[[#This Row],[Item '#]],Ticket_Forms[Form Number],Ticket_Forms[Revenue])</f>
        <v>4000</v>
      </c>
      <c r="Q204" s="16">
        <f>LOOKUP(Table5[[#This Row],[Item '#]],Ticket_Forms[Form Number],Ticket_Forms[Ideal Profit])</f>
        <v>998</v>
      </c>
      <c r="R204" s="16">
        <f>LOOKUP(Table5[[#This Row],[Item '#]],Ticket_Forms[Form Number],Ticket_Forms[Prizes])</f>
        <v>3002</v>
      </c>
      <c r="S204" s="16">
        <f>LOOKUP(Table5[[#This Row],[Item '#]],Ticket_Forms[Form Number],Ticket_Forms[Location Rent])</f>
        <v>240</v>
      </c>
      <c r="T204" s="16">
        <f>LOOKUP(Table5[[#This Row],[Item '#]],Ticket_Forms[Form Number],Ticket_Forms[Last Sale])</f>
        <v>0</v>
      </c>
      <c r="U204" s="16" t="s">
        <v>3909</v>
      </c>
      <c r="V204" s="58" t="str">
        <f>Table5[[#This Row],[Date Distributed]]</f>
        <v/>
      </c>
      <c r="W204" s="3" t="str">
        <f>_xlfn.XLOOKUP(Table5[[#This Row],[Serial '#]],Table10[Serial '#],Table10[Charity Association],"",,)</f>
        <v/>
      </c>
      <c r="Z204" s="3" t="s">
        <v>23</v>
      </c>
    </row>
    <row r="205" spans="1:26" hidden="1" x14ac:dyDescent="0.35">
      <c r="A205" s="3">
        <v>203</v>
      </c>
      <c r="B205" s="78">
        <v>44970</v>
      </c>
      <c r="C205" s="73" t="str">
        <f>_xlfn.XLOOKUP(Table5[[#This Row],[Serial '#]],Table10[Serial '#],Table10[Date],"",,)</f>
        <v/>
      </c>
      <c r="D2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5" s="73" t="str">
        <f>IF(Table5[[#This Row],[Date Distributed]]="","In Stock","Distributed")</f>
        <v>In Stock</v>
      </c>
      <c r="F205" s="79" t="s">
        <v>660</v>
      </c>
      <c r="G205" s="75" t="s">
        <v>761</v>
      </c>
      <c r="H205" s="80" t="s">
        <v>669</v>
      </c>
      <c r="I205" s="80" t="s">
        <v>670</v>
      </c>
      <c r="J205" s="81" t="s">
        <v>988</v>
      </c>
      <c r="K205" s="80" t="s">
        <v>383</v>
      </c>
      <c r="L205" s="3" t="str">
        <f>_xlfn.XLOOKUP(Table5[[#This Row],[Item '#]],Ticket_Forms[Form Number],Ticket_Forms[Game Name],"",,)</f>
        <v>All Too Reel</v>
      </c>
      <c r="M205" s="15">
        <v>212</v>
      </c>
      <c r="N205" s="3">
        <f>LOOKUP(Table5[[#This Row],[Item '#]],Ticket_Forms[Form Number],Ticket_Forms[Ticket Count])</f>
        <v>6320</v>
      </c>
      <c r="O205" s="16">
        <f>LOOKUP(Table5[[#This Row],[Item '#]],Ticket_Forms[Form Number],Ticket_Forms[Ticket Value])</f>
        <v>1</v>
      </c>
      <c r="P205" s="16">
        <f>LOOKUP(Table5[[#This Row],[Item '#]],Ticket_Forms[Form Number],Ticket_Forms[Revenue])</f>
        <v>6320</v>
      </c>
      <c r="Q205" s="16">
        <f>LOOKUP(Table5[[#This Row],[Item '#]],Ticket_Forms[Form Number],Ticket_Forms[Ideal Profit])</f>
        <v>1575</v>
      </c>
      <c r="R205" s="16">
        <f>LOOKUP(Table5[[#This Row],[Item '#]],Ticket_Forms[Form Number],Ticket_Forms[Prizes])</f>
        <v>4745</v>
      </c>
      <c r="S205" s="16">
        <f>LOOKUP(Table5[[#This Row],[Item '#]],Ticket_Forms[Form Number],Ticket_Forms[Location Rent])</f>
        <v>379</v>
      </c>
      <c r="T205" s="16">
        <f>LOOKUP(Table5[[#This Row],[Item '#]],Ticket_Forms[Form Number],Ticket_Forms[Last Sale])</f>
        <v>599</v>
      </c>
      <c r="U205" s="16" t="s">
        <v>3909</v>
      </c>
      <c r="V205" s="58" t="str">
        <f>Table5[[#This Row],[Date Distributed]]</f>
        <v/>
      </c>
      <c r="W205" s="3" t="str">
        <f>_xlfn.XLOOKUP(Table5[[#This Row],[Serial '#]],Table10[Serial '#],Table10[Charity Association],"",,)</f>
        <v/>
      </c>
      <c r="Z205" s="3" t="s">
        <v>23</v>
      </c>
    </row>
    <row r="206" spans="1:26" hidden="1" x14ac:dyDescent="0.35">
      <c r="A206" s="3">
        <v>204</v>
      </c>
      <c r="B206" s="78">
        <v>44970</v>
      </c>
      <c r="C206" s="73" t="str">
        <f>_xlfn.XLOOKUP(Table5[[#This Row],[Serial '#]],Table10[Serial '#],Table10[Date],"",,)</f>
        <v/>
      </c>
      <c r="D2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6" s="73" t="str">
        <f>IF(Table5[[#This Row],[Date Distributed]]="","In Stock","Distributed")</f>
        <v>In Stock</v>
      </c>
      <c r="F206" s="79" t="s">
        <v>660</v>
      </c>
      <c r="G206" s="75" t="s">
        <v>761</v>
      </c>
      <c r="H206" s="80" t="s">
        <v>669</v>
      </c>
      <c r="I206" s="80" t="s">
        <v>670</v>
      </c>
      <c r="J206" s="81" t="s">
        <v>989</v>
      </c>
      <c r="K206" s="80" t="s">
        <v>385</v>
      </c>
      <c r="L206" s="3" t="str">
        <f>_xlfn.XLOOKUP(Table5[[#This Row],[Item '#]],Ticket_Forms[Form Number],Ticket_Forms[Game Name],"",,)</f>
        <v>Criss Cross</v>
      </c>
      <c r="M206" s="15">
        <v>186</v>
      </c>
      <c r="N206" s="3">
        <f>LOOKUP(Table5[[#This Row],[Item '#]],Ticket_Forms[Form Number],Ticket_Forms[Ticket Count])</f>
        <v>5520</v>
      </c>
      <c r="O206" s="16">
        <f>LOOKUP(Table5[[#This Row],[Item '#]],Ticket_Forms[Form Number],Ticket_Forms[Ticket Value])</f>
        <v>1</v>
      </c>
      <c r="P206" s="16">
        <f>LOOKUP(Table5[[#This Row],[Item '#]],Ticket_Forms[Form Number],Ticket_Forms[Revenue])</f>
        <v>5520</v>
      </c>
      <c r="Q206" s="16">
        <f>LOOKUP(Table5[[#This Row],[Item '#]],Ticket_Forms[Form Number],Ticket_Forms[Ideal Profit])</f>
        <v>960</v>
      </c>
      <c r="R206" s="16">
        <f>LOOKUP(Table5[[#This Row],[Item '#]],Ticket_Forms[Form Number],Ticket_Forms[Prizes])</f>
        <v>4560</v>
      </c>
      <c r="S206" s="16">
        <f>LOOKUP(Table5[[#This Row],[Item '#]],Ticket_Forms[Form Number],Ticket_Forms[Location Rent])</f>
        <v>331</v>
      </c>
      <c r="T206" s="16">
        <f>LOOKUP(Table5[[#This Row],[Item '#]],Ticket_Forms[Form Number],Ticket_Forms[Last Sale])</f>
        <v>200</v>
      </c>
      <c r="U206" s="16" t="s">
        <v>3909</v>
      </c>
      <c r="V206" s="58" t="str">
        <f>Table5[[#This Row],[Date Distributed]]</f>
        <v/>
      </c>
      <c r="W206" s="3" t="str">
        <f>_xlfn.XLOOKUP(Table5[[#This Row],[Serial '#]],Table10[Serial '#],Table10[Charity Association],"",,)</f>
        <v/>
      </c>
      <c r="Z206" s="3" t="s">
        <v>23</v>
      </c>
    </row>
    <row r="207" spans="1:26" hidden="1" x14ac:dyDescent="0.35">
      <c r="A207" s="3">
        <v>205</v>
      </c>
      <c r="B207" s="78">
        <v>44970</v>
      </c>
      <c r="C207" s="73" t="str">
        <f>_xlfn.XLOOKUP(Table5[[#This Row],[Serial '#]],Table10[Serial '#],Table10[Date],"",,)</f>
        <v/>
      </c>
      <c r="D2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7" s="73" t="str">
        <f>IF(Table5[[#This Row],[Date Distributed]]="","In Stock","Distributed")</f>
        <v>In Stock</v>
      </c>
      <c r="F207" s="79" t="s">
        <v>660</v>
      </c>
      <c r="G207" s="75" t="s">
        <v>761</v>
      </c>
      <c r="H207" s="80" t="s">
        <v>669</v>
      </c>
      <c r="I207" s="80" t="s">
        <v>670</v>
      </c>
      <c r="J207" s="81" t="s">
        <v>990</v>
      </c>
      <c r="K207" s="80" t="s">
        <v>384</v>
      </c>
      <c r="L207" s="3" t="str">
        <f>_xlfn.XLOOKUP(Table5[[#This Row],[Item '#]],Ticket_Forms[Form Number],Ticket_Forms[Game Name],"",,)</f>
        <v>Fast Lane</v>
      </c>
      <c r="M207" s="15">
        <v>212</v>
      </c>
      <c r="N207" s="3">
        <f>LOOKUP(Table5[[#This Row],[Item '#]],Ticket_Forms[Form Number],Ticket_Forms[Ticket Count])</f>
        <v>6320</v>
      </c>
      <c r="O207" s="16">
        <f>LOOKUP(Table5[[#This Row],[Item '#]],Ticket_Forms[Form Number],Ticket_Forms[Ticket Value])</f>
        <v>1</v>
      </c>
      <c r="P207" s="16">
        <f>LOOKUP(Table5[[#This Row],[Item '#]],Ticket_Forms[Form Number],Ticket_Forms[Revenue])</f>
        <v>6320</v>
      </c>
      <c r="Q207" s="16">
        <f>LOOKUP(Table5[[#This Row],[Item '#]],Ticket_Forms[Form Number],Ticket_Forms[Ideal Profit])</f>
        <v>1575</v>
      </c>
      <c r="R207" s="16">
        <f>LOOKUP(Table5[[#This Row],[Item '#]],Ticket_Forms[Form Number],Ticket_Forms[Prizes])</f>
        <v>4745</v>
      </c>
      <c r="S207" s="16">
        <f>LOOKUP(Table5[[#This Row],[Item '#]],Ticket_Forms[Form Number],Ticket_Forms[Location Rent])</f>
        <v>379</v>
      </c>
      <c r="T207" s="16">
        <f>LOOKUP(Table5[[#This Row],[Item '#]],Ticket_Forms[Form Number],Ticket_Forms[Last Sale])</f>
        <v>599</v>
      </c>
      <c r="U207" s="16" t="s">
        <v>3909</v>
      </c>
      <c r="V207" s="58" t="str">
        <f>Table5[[#This Row],[Date Distributed]]</f>
        <v/>
      </c>
      <c r="W207" s="3" t="str">
        <f>_xlfn.XLOOKUP(Table5[[#This Row],[Serial '#]],Table10[Serial '#],Table10[Charity Association],"",,)</f>
        <v/>
      </c>
      <c r="Z207" s="3" t="s">
        <v>23</v>
      </c>
    </row>
    <row r="208" spans="1:26" hidden="1" x14ac:dyDescent="0.35">
      <c r="A208" s="3">
        <v>206</v>
      </c>
      <c r="B208" s="78">
        <v>44970</v>
      </c>
      <c r="C208" s="73" t="str">
        <f>_xlfn.XLOOKUP(Table5[[#This Row],[Serial '#]],Table10[Serial '#],Table10[Date],"",,)</f>
        <v/>
      </c>
      <c r="D2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8" s="73" t="str">
        <f>IF(Table5[[#This Row],[Date Distributed]]="","In Stock","Distributed")</f>
        <v>In Stock</v>
      </c>
      <c r="F208" s="79" t="s">
        <v>660</v>
      </c>
      <c r="G208" s="75" t="s">
        <v>761</v>
      </c>
      <c r="H208" s="80" t="s">
        <v>669</v>
      </c>
      <c r="I208" s="80" t="s">
        <v>670</v>
      </c>
      <c r="J208" s="81" t="s">
        <v>991</v>
      </c>
      <c r="K208" s="80" t="s">
        <v>383</v>
      </c>
      <c r="L208" s="3" t="str">
        <f>_xlfn.XLOOKUP(Table5[[#This Row],[Item '#]],Ticket_Forms[Form Number],Ticket_Forms[Game Name],"",,)</f>
        <v>All Too Reel</v>
      </c>
      <c r="M208" s="15">
        <v>212</v>
      </c>
      <c r="N208" s="3">
        <f>LOOKUP(Table5[[#This Row],[Item '#]],Ticket_Forms[Form Number],Ticket_Forms[Ticket Count])</f>
        <v>6320</v>
      </c>
      <c r="O208" s="16">
        <f>LOOKUP(Table5[[#This Row],[Item '#]],Ticket_Forms[Form Number],Ticket_Forms[Ticket Value])</f>
        <v>1</v>
      </c>
      <c r="P208" s="16">
        <f>LOOKUP(Table5[[#This Row],[Item '#]],Ticket_Forms[Form Number],Ticket_Forms[Revenue])</f>
        <v>6320</v>
      </c>
      <c r="Q208" s="16">
        <f>LOOKUP(Table5[[#This Row],[Item '#]],Ticket_Forms[Form Number],Ticket_Forms[Ideal Profit])</f>
        <v>1575</v>
      </c>
      <c r="R208" s="16">
        <f>LOOKUP(Table5[[#This Row],[Item '#]],Ticket_Forms[Form Number],Ticket_Forms[Prizes])</f>
        <v>4745</v>
      </c>
      <c r="S208" s="16">
        <f>LOOKUP(Table5[[#This Row],[Item '#]],Ticket_Forms[Form Number],Ticket_Forms[Location Rent])</f>
        <v>379</v>
      </c>
      <c r="T208" s="16">
        <f>LOOKUP(Table5[[#This Row],[Item '#]],Ticket_Forms[Form Number],Ticket_Forms[Last Sale])</f>
        <v>599</v>
      </c>
      <c r="U208" s="16" t="s">
        <v>3909</v>
      </c>
      <c r="V208" s="58" t="str">
        <f>Table5[[#This Row],[Date Distributed]]</f>
        <v/>
      </c>
      <c r="W208" s="3" t="str">
        <f>_xlfn.XLOOKUP(Table5[[#This Row],[Serial '#]],Table10[Serial '#],Table10[Charity Association],"",,)</f>
        <v/>
      </c>
      <c r="Z208" s="3" t="s">
        <v>23</v>
      </c>
    </row>
    <row r="209" spans="1:26" hidden="1" x14ac:dyDescent="0.35">
      <c r="A209" s="3">
        <v>207</v>
      </c>
      <c r="B209" s="78">
        <v>44970</v>
      </c>
      <c r="C209" s="73" t="str">
        <f>_xlfn.XLOOKUP(Table5[[#This Row],[Serial '#]],Table10[Serial '#],Table10[Date],"",,)</f>
        <v/>
      </c>
      <c r="D2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9" s="73" t="str">
        <f>IF(Table5[[#This Row],[Date Distributed]]="","In Stock","Distributed")</f>
        <v>In Stock</v>
      </c>
      <c r="F209" s="79" t="s">
        <v>660</v>
      </c>
      <c r="G209" s="75" t="s">
        <v>761</v>
      </c>
      <c r="H209" s="80" t="s">
        <v>669</v>
      </c>
      <c r="I209" s="80" t="s">
        <v>670</v>
      </c>
      <c r="J209" s="81" t="s">
        <v>992</v>
      </c>
      <c r="K209" s="80" t="s">
        <v>387</v>
      </c>
      <c r="L209" s="3" t="str">
        <f>_xlfn.XLOOKUP(Table5[[#This Row],[Item '#]],Ticket_Forms[Form Number],Ticket_Forms[Game Name],"",,)</f>
        <v>Big 5</v>
      </c>
      <c r="M209" s="15">
        <v>360</v>
      </c>
      <c r="N209" s="3">
        <f>LOOKUP(Table5[[#This Row],[Item '#]],Ticket_Forms[Form Number],Ticket_Forms[Ticket Count])</f>
        <v>9959</v>
      </c>
      <c r="O209" s="16">
        <f>LOOKUP(Table5[[#This Row],[Item '#]],Ticket_Forms[Form Number],Ticket_Forms[Ticket Value])</f>
        <v>1</v>
      </c>
      <c r="P209" s="16">
        <f>LOOKUP(Table5[[#This Row],[Item '#]],Ticket_Forms[Form Number],Ticket_Forms[Revenue])</f>
        <v>9959</v>
      </c>
      <c r="Q209" s="16">
        <f>LOOKUP(Table5[[#This Row],[Item '#]],Ticket_Forms[Form Number],Ticket_Forms[Ideal Profit])</f>
        <v>2119</v>
      </c>
      <c r="R209" s="16">
        <f>LOOKUP(Table5[[#This Row],[Item '#]],Ticket_Forms[Form Number],Ticket_Forms[Prizes])</f>
        <v>7840</v>
      </c>
      <c r="S209" s="16">
        <f>LOOKUP(Table5[[#This Row],[Item '#]],Ticket_Forms[Form Number],Ticket_Forms[Location Rent])</f>
        <v>597</v>
      </c>
      <c r="T209" s="16">
        <f>LOOKUP(Table5[[#This Row],[Item '#]],Ticket_Forms[Form Number],Ticket_Forms[Last Sale])</f>
        <v>0</v>
      </c>
      <c r="U209" s="16" t="s">
        <v>3909</v>
      </c>
      <c r="V209" s="58" t="str">
        <f>Table5[[#This Row],[Date Distributed]]</f>
        <v/>
      </c>
      <c r="W209" s="3" t="str">
        <f>_xlfn.XLOOKUP(Table5[[#This Row],[Serial '#]],Table10[Serial '#],Table10[Charity Association],"",,)</f>
        <v/>
      </c>
      <c r="Z209" s="3" t="s">
        <v>23</v>
      </c>
    </row>
    <row r="210" spans="1:26" hidden="1" x14ac:dyDescent="0.35">
      <c r="A210" s="3">
        <v>208</v>
      </c>
      <c r="B210" s="78">
        <v>44970</v>
      </c>
      <c r="C210" s="73" t="str">
        <f>_xlfn.XLOOKUP(Table5[[#This Row],[Serial '#]],Table10[Serial '#],Table10[Date],"",,)</f>
        <v/>
      </c>
      <c r="D2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0" s="73" t="str">
        <f>IF(Table5[[#This Row],[Date Distributed]]="","In Stock","Distributed")</f>
        <v>In Stock</v>
      </c>
      <c r="F210" s="79" t="s">
        <v>660</v>
      </c>
      <c r="G210" s="75" t="s">
        <v>761</v>
      </c>
      <c r="H210" s="80" t="s">
        <v>669</v>
      </c>
      <c r="I210" s="80" t="s">
        <v>670</v>
      </c>
      <c r="J210" s="81" t="s">
        <v>993</v>
      </c>
      <c r="K210" s="80" t="s">
        <v>385</v>
      </c>
      <c r="L210" s="3" t="str">
        <f>_xlfn.XLOOKUP(Table5[[#This Row],[Item '#]],Ticket_Forms[Form Number],Ticket_Forms[Game Name],"",,)</f>
        <v>Criss Cross</v>
      </c>
      <c r="M210" s="15">
        <v>186</v>
      </c>
      <c r="N210" s="3">
        <f>LOOKUP(Table5[[#This Row],[Item '#]],Ticket_Forms[Form Number],Ticket_Forms[Ticket Count])</f>
        <v>5520</v>
      </c>
      <c r="O210" s="16">
        <f>LOOKUP(Table5[[#This Row],[Item '#]],Ticket_Forms[Form Number],Ticket_Forms[Ticket Value])</f>
        <v>1</v>
      </c>
      <c r="P210" s="16">
        <f>LOOKUP(Table5[[#This Row],[Item '#]],Ticket_Forms[Form Number],Ticket_Forms[Revenue])</f>
        <v>5520</v>
      </c>
      <c r="Q210" s="16">
        <f>LOOKUP(Table5[[#This Row],[Item '#]],Ticket_Forms[Form Number],Ticket_Forms[Ideal Profit])</f>
        <v>960</v>
      </c>
      <c r="R210" s="16">
        <f>LOOKUP(Table5[[#This Row],[Item '#]],Ticket_Forms[Form Number],Ticket_Forms[Prizes])</f>
        <v>4560</v>
      </c>
      <c r="S210" s="16">
        <f>LOOKUP(Table5[[#This Row],[Item '#]],Ticket_Forms[Form Number],Ticket_Forms[Location Rent])</f>
        <v>331</v>
      </c>
      <c r="T210" s="16">
        <f>LOOKUP(Table5[[#This Row],[Item '#]],Ticket_Forms[Form Number],Ticket_Forms[Last Sale])</f>
        <v>200</v>
      </c>
      <c r="U210" s="16" t="s">
        <v>3909</v>
      </c>
      <c r="V210" s="58" t="str">
        <f>Table5[[#This Row],[Date Distributed]]</f>
        <v/>
      </c>
      <c r="W210" s="3" t="str">
        <f>_xlfn.XLOOKUP(Table5[[#This Row],[Serial '#]],Table10[Serial '#],Table10[Charity Association],"",,)</f>
        <v/>
      </c>
      <c r="Z210" s="3" t="s">
        <v>23</v>
      </c>
    </row>
    <row r="211" spans="1:26" hidden="1" x14ac:dyDescent="0.35">
      <c r="A211" s="3">
        <v>209</v>
      </c>
      <c r="B211" s="78">
        <v>44970</v>
      </c>
      <c r="C211" s="73" t="str">
        <f>_xlfn.XLOOKUP(Table5[[#This Row],[Serial '#]],Table10[Serial '#],Table10[Date],"",,)</f>
        <v/>
      </c>
      <c r="D2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1" s="73" t="str">
        <f>IF(Table5[[#This Row],[Date Distributed]]="","In Stock","Distributed")</f>
        <v>In Stock</v>
      </c>
      <c r="F211" s="79" t="s">
        <v>660</v>
      </c>
      <c r="G211" s="75" t="s">
        <v>761</v>
      </c>
      <c r="H211" s="80" t="s">
        <v>669</v>
      </c>
      <c r="I211" s="80" t="s">
        <v>670</v>
      </c>
      <c r="J211" s="81" t="s">
        <v>994</v>
      </c>
      <c r="K211" s="80" t="s">
        <v>394</v>
      </c>
      <c r="L211" s="3" t="str">
        <f>_xlfn.XLOOKUP(Table5[[#This Row],[Item '#]],Ticket_Forms[Form Number],Ticket_Forms[Game Name],"",,)</f>
        <v>Rotten to the Core</v>
      </c>
      <c r="M211" s="15">
        <v>134</v>
      </c>
      <c r="N211" s="3">
        <f>LOOKUP(Table5[[#This Row],[Item '#]],Ticket_Forms[Form Number],Ticket_Forms[Ticket Count])</f>
        <v>4000</v>
      </c>
      <c r="O211" s="16">
        <f>LOOKUP(Table5[[#This Row],[Item '#]],Ticket_Forms[Form Number],Ticket_Forms[Ticket Value])</f>
        <v>1</v>
      </c>
      <c r="P211" s="16">
        <f>LOOKUP(Table5[[#This Row],[Item '#]],Ticket_Forms[Form Number],Ticket_Forms[Revenue])</f>
        <v>4000</v>
      </c>
      <c r="Q211" s="16">
        <f>LOOKUP(Table5[[#This Row],[Item '#]],Ticket_Forms[Form Number],Ticket_Forms[Ideal Profit])</f>
        <v>998</v>
      </c>
      <c r="R211" s="16">
        <f>LOOKUP(Table5[[#This Row],[Item '#]],Ticket_Forms[Form Number],Ticket_Forms[Prizes])</f>
        <v>3002</v>
      </c>
      <c r="S211" s="16">
        <f>LOOKUP(Table5[[#This Row],[Item '#]],Ticket_Forms[Form Number],Ticket_Forms[Location Rent])</f>
        <v>240</v>
      </c>
      <c r="T211" s="16">
        <f>LOOKUP(Table5[[#This Row],[Item '#]],Ticket_Forms[Form Number],Ticket_Forms[Last Sale])</f>
        <v>0</v>
      </c>
      <c r="U211" s="16" t="s">
        <v>3909</v>
      </c>
      <c r="V211" s="58" t="str">
        <f>Table5[[#This Row],[Date Distributed]]</f>
        <v/>
      </c>
      <c r="W211" s="3" t="str">
        <f>_xlfn.XLOOKUP(Table5[[#This Row],[Serial '#]],Table10[Serial '#],Table10[Charity Association],"",,)</f>
        <v/>
      </c>
      <c r="Z211" s="3" t="s">
        <v>23</v>
      </c>
    </row>
    <row r="212" spans="1:26" hidden="1" x14ac:dyDescent="0.35">
      <c r="A212" s="3">
        <v>210</v>
      </c>
      <c r="B212" s="78">
        <v>44970</v>
      </c>
      <c r="C212" s="73" t="str">
        <f>_xlfn.XLOOKUP(Table5[[#This Row],[Serial '#]],Table10[Serial '#],Table10[Date],"",,)</f>
        <v/>
      </c>
      <c r="D2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2" s="73" t="str">
        <f>IF(Table5[[#This Row],[Date Distributed]]="","In Stock","Distributed")</f>
        <v>In Stock</v>
      </c>
      <c r="F212" s="79" t="s">
        <v>660</v>
      </c>
      <c r="G212" s="75" t="s">
        <v>761</v>
      </c>
      <c r="H212" s="80" t="s">
        <v>669</v>
      </c>
      <c r="I212" s="80" t="s">
        <v>670</v>
      </c>
      <c r="J212" s="81" t="s">
        <v>995</v>
      </c>
      <c r="K212" s="80" t="s">
        <v>393</v>
      </c>
      <c r="L212" s="3" t="str">
        <f>_xlfn.XLOOKUP(Table5[[#This Row],[Item '#]],Ticket_Forms[Form Number],Ticket_Forms[Game Name],"",,)</f>
        <v>All Too Reel</v>
      </c>
      <c r="M212" s="15">
        <v>134</v>
      </c>
      <c r="N212" s="3">
        <f>LOOKUP(Table5[[#This Row],[Item '#]],Ticket_Forms[Form Number],Ticket_Forms[Ticket Count])</f>
        <v>4000</v>
      </c>
      <c r="O212" s="16">
        <f>LOOKUP(Table5[[#This Row],[Item '#]],Ticket_Forms[Form Number],Ticket_Forms[Ticket Value])</f>
        <v>1</v>
      </c>
      <c r="P212" s="16">
        <f>LOOKUP(Table5[[#This Row],[Item '#]],Ticket_Forms[Form Number],Ticket_Forms[Revenue])</f>
        <v>4000</v>
      </c>
      <c r="Q212" s="16">
        <f>LOOKUP(Table5[[#This Row],[Item '#]],Ticket_Forms[Form Number],Ticket_Forms[Ideal Profit])</f>
        <v>998</v>
      </c>
      <c r="R212" s="16">
        <f>LOOKUP(Table5[[#This Row],[Item '#]],Ticket_Forms[Form Number],Ticket_Forms[Prizes])</f>
        <v>3002</v>
      </c>
      <c r="S212" s="16">
        <f>LOOKUP(Table5[[#This Row],[Item '#]],Ticket_Forms[Form Number],Ticket_Forms[Location Rent])</f>
        <v>240</v>
      </c>
      <c r="T212" s="16">
        <f>LOOKUP(Table5[[#This Row],[Item '#]],Ticket_Forms[Form Number],Ticket_Forms[Last Sale])</f>
        <v>0</v>
      </c>
      <c r="U212" s="16" t="s">
        <v>3909</v>
      </c>
      <c r="V212" s="58" t="str">
        <f>Table5[[#This Row],[Date Distributed]]</f>
        <v/>
      </c>
      <c r="W212" s="3" t="str">
        <f>_xlfn.XLOOKUP(Table5[[#This Row],[Serial '#]],Table10[Serial '#],Table10[Charity Association],"",,)</f>
        <v/>
      </c>
      <c r="Z212" s="3" t="s">
        <v>23</v>
      </c>
    </row>
    <row r="213" spans="1:26" hidden="1" x14ac:dyDescent="0.35">
      <c r="A213" s="3">
        <v>211</v>
      </c>
      <c r="B213" s="78">
        <v>44970</v>
      </c>
      <c r="C213" s="73" t="str">
        <f>_xlfn.XLOOKUP(Table5[[#This Row],[Serial '#]],Table10[Serial '#],Table10[Date],"",,)</f>
        <v/>
      </c>
      <c r="D2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3" s="73" t="str">
        <f>IF(Table5[[#This Row],[Date Distributed]]="","In Stock","Distributed")</f>
        <v>In Stock</v>
      </c>
      <c r="F213" s="79" t="s">
        <v>660</v>
      </c>
      <c r="G213" s="75" t="s">
        <v>761</v>
      </c>
      <c r="H213" s="80" t="s">
        <v>669</v>
      </c>
      <c r="I213" s="80" t="s">
        <v>670</v>
      </c>
      <c r="J213" s="81" t="s">
        <v>996</v>
      </c>
      <c r="K213" s="80" t="s">
        <v>390</v>
      </c>
      <c r="L213" s="3" t="str">
        <f>_xlfn.XLOOKUP(Table5[[#This Row],[Item '#]],Ticket_Forms[Form Number],Ticket_Forms[Game Name],"",,)</f>
        <v>Bar Hopping</v>
      </c>
      <c r="M213" s="15">
        <v>134</v>
      </c>
      <c r="N213" s="3">
        <f>LOOKUP(Table5[[#This Row],[Item '#]],Ticket_Forms[Form Number],Ticket_Forms[Ticket Count])</f>
        <v>4000</v>
      </c>
      <c r="O213" s="16">
        <f>LOOKUP(Table5[[#This Row],[Item '#]],Ticket_Forms[Form Number],Ticket_Forms[Ticket Value])</f>
        <v>1</v>
      </c>
      <c r="P213" s="16">
        <f>LOOKUP(Table5[[#This Row],[Item '#]],Ticket_Forms[Form Number],Ticket_Forms[Revenue])</f>
        <v>4000</v>
      </c>
      <c r="Q213" s="16">
        <f>LOOKUP(Table5[[#This Row],[Item '#]],Ticket_Forms[Form Number],Ticket_Forms[Ideal Profit])</f>
        <v>998</v>
      </c>
      <c r="R213" s="16">
        <f>LOOKUP(Table5[[#This Row],[Item '#]],Ticket_Forms[Form Number],Ticket_Forms[Prizes])</f>
        <v>3002</v>
      </c>
      <c r="S213" s="16">
        <f>LOOKUP(Table5[[#This Row],[Item '#]],Ticket_Forms[Form Number],Ticket_Forms[Location Rent])</f>
        <v>240</v>
      </c>
      <c r="T213" s="16">
        <f>LOOKUP(Table5[[#This Row],[Item '#]],Ticket_Forms[Form Number],Ticket_Forms[Last Sale])</f>
        <v>0</v>
      </c>
      <c r="U213" s="16" t="s">
        <v>3909</v>
      </c>
      <c r="V213" s="58" t="str">
        <f>Table5[[#This Row],[Date Distributed]]</f>
        <v/>
      </c>
      <c r="W213" s="3" t="str">
        <f>_xlfn.XLOOKUP(Table5[[#This Row],[Serial '#]],Table10[Serial '#],Table10[Charity Association],"",,)</f>
        <v/>
      </c>
      <c r="Z213" s="3" t="s">
        <v>23</v>
      </c>
    </row>
    <row r="214" spans="1:26" hidden="1" x14ac:dyDescent="0.35">
      <c r="A214" s="3">
        <v>212</v>
      </c>
      <c r="B214" s="78">
        <v>44970</v>
      </c>
      <c r="C214" s="73" t="str">
        <f>_xlfn.XLOOKUP(Table5[[#This Row],[Serial '#]],Table10[Serial '#],Table10[Date],"",,)</f>
        <v/>
      </c>
      <c r="D2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4" s="73" t="str">
        <f>IF(Table5[[#This Row],[Date Distributed]]="","In Stock","Distributed")</f>
        <v>In Stock</v>
      </c>
      <c r="F214" s="79" t="s">
        <v>660</v>
      </c>
      <c r="G214" s="75" t="s">
        <v>761</v>
      </c>
      <c r="H214" s="80" t="s">
        <v>669</v>
      </c>
      <c r="I214" s="80" t="s">
        <v>670</v>
      </c>
      <c r="J214" s="81" t="s">
        <v>997</v>
      </c>
      <c r="K214" s="80" t="s">
        <v>385</v>
      </c>
      <c r="L214" s="3" t="str">
        <f>_xlfn.XLOOKUP(Table5[[#This Row],[Item '#]],Ticket_Forms[Form Number],Ticket_Forms[Game Name],"",,)</f>
        <v>Criss Cross</v>
      </c>
      <c r="M214" s="15">
        <v>186</v>
      </c>
      <c r="N214" s="3">
        <f>LOOKUP(Table5[[#This Row],[Item '#]],Ticket_Forms[Form Number],Ticket_Forms[Ticket Count])</f>
        <v>5520</v>
      </c>
      <c r="O214" s="16">
        <f>LOOKUP(Table5[[#This Row],[Item '#]],Ticket_Forms[Form Number],Ticket_Forms[Ticket Value])</f>
        <v>1</v>
      </c>
      <c r="P214" s="16">
        <f>LOOKUP(Table5[[#This Row],[Item '#]],Ticket_Forms[Form Number],Ticket_Forms[Revenue])</f>
        <v>5520</v>
      </c>
      <c r="Q214" s="16">
        <f>LOOKUP(Table5[[#This Row],[Item '#]],Ticket_Forms[Form Number],Ticket_Forms[Ideal Profit])</f>
        <v>960</v>
      </c>
      <c r="R214" s="16">
        <f>LOOKUP(Table5[[#This Row],[Item '#]],Ticket_Forms[Form Number],Ticket_Forms[Prizes])</f>
        <v>4560</v>
      </c>
      <c r="S214" s="16">
        <f>LOOKUP(Table5[[#This Row],[Item '#]],Ticket_Forms[Form Number],Ticket_Forms[Location Rent])</f>
        <v>331</v>
      </c>
      <c r="T214" s="16">
        <f>LOOKUP(Table5[[#This Row],[Item '#]],Ticket_Forms[Form Number],Ticket_Forms[Last Sale])</f>
        <v>200</v>
      </c>
      <c r="U214" s="16" t="s">
        <v>3909</v>
      </c>
      <c r="V214" s="58" t="str">
        <f>Table5[[#This Row],[Date Distributed]]</f>
        <v/>
      </c>
      <c r="W214" s="3" t="str">
        <f>_xlfn.XLOOKUP(Table5[[#This Row],[Serial '#]],Table10[Serial '#],Table10[Charity Association],"",,)</f>
        <v/>
      </c>
      <c r="Z214" s="3" t="s">
        <v>23</v>
      </c>
    </row>
    <row r="215" spans="1:26" hidden="1" x14ac:dyDescent="0.35">
      <c r="A215" s="3">
        <v>213</v>
      </c>
      <c r="B215" s="78">
        <v>44970</v>
      </c>
      <c r="C215" s="73" t="str">
        <f>_xlfn.XLOOKUP(Table5[[#This Row],[Serial '#]],Table10[Serial '#],Table10[Date],"",,)</f>
        <v/>
      </c>
      <c r="D2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5" s="73" t="str">
        <f>IF(Table5[[#This Row],[Date Distributed]]="","In Stock","Distributed")</f>
        <v>In Stock</v>
      </c>
      <c r="F215" s="79" t="s">
        <v>660</v>
      </c>
      <c r="G215" s="75" t="s">
        <v>761</v>
      </c>
      <c r="H215" s="80" t="s">
        <v>669</v>
      </c>
      <c r="I215" s="80" t="s">
        <v>670</v>
      </c>
      <c r="J215" s="81" t="s">
        <v>998</v>
      </c>
      <c r="K215" s="80" t="s">
        <v>385</v>
      </c>
      <c r="L215" s="3" t="str">
        <f>_xlfn.XLOOKUP(Table5[[#This Row],[Item '#]],Ticket_Forms[Form Number],Ticket_Forms[Game Name],"",,)</f>
        <v>Criss Cross</v>
      </c>
      <c r="M215" s="15">
        <v>186</v>
      </c>
      <c r="N215" s="3">
        <f>LOOKUP(Table5[[#This Row],[Item '#]],Ticket_Forms[Form Number],Ticket_Forms[Ticket Count])</f>
        <v>5520</v>
      </c>
      <c r="O215" s="16">
        <f>LOOKUP(Table5[[#This Row],[Item '#]],Ticket_Forms[Form Number],Ticket_Forms[Ticket Value])</f>
        <v>1</v>
      </c>
      <c r="P215" s="16">
        <f>LOOKUP(Table5[[#This Row],[Item '#]],Ticket_Forms[Form Number],Ticket_Forms[Revenue])</f>
        <v>5520</v>
      </c>
      <c r="Q215" s="16">
        <f>LOOKUP(Table5[[#This Row],[Item '#]],Ticket_Forms[Form Number],Ticket_Forms[Ideal Profit])</f>
        <v>960</v>
      </c>
      <c r="R215" s="16">
        <f>LOOKUP(Table5[[#This Row],[Item '#]],Ticket_Forms[Form Number],Ticket_Forms[Prizes])</f>
        <v>4560</v>
      </c>
      <c r="S215" s="16">
        <f>LOOKUP(Table5[[#This Row],[Item '#]],Ticket_Forms[Form Number],Ticket_Forms[Location Rent])</f>
        <v>331</v>
      </c>
      <c r="T215" s="16">
        <f>LOOKUP(Table5[[#This Row],[Item '#]],Ticket_Forms[Form Number],Ticket_Forms[Last Sale])</f>
        <v>200</v>
      </c>
      <c r="U215" s="16" t="s">
        <v>3909</v>
      </c>
      <c r="V215" s="58" t="str">
        <f>Table5[[#This Row],[Date Distributed]]</f>
        <v/>
      </c>
      <c r="W215" s="3" t="str">
        <f>_xlfn.XLOOKUP(Table5[[#This Row],[Serial '#]],Table10[Serial '#],Table10[Charity Association],"",,)</f>
        <v/>
      </c>
      <c r="Z215" s="3" t="s">
        <v>23</v>
      </c>
    </row>
    <row r="216" spans="1:26" hidden="1" x14ac:dyDescent="0.35">
      <c r="A216" s="3">
        <v>214</v>
      </c>
      <c r="B216" s="78">
        <v>44970</v>
      </c>
      <c r="C216" s="73" t="str">
        <f>_xlfn.XLOOKUP(Table5[[#This Row],[Serial '#]],Table10[Serial '#],Table10[Date],"",,)</f>
        <v/>
      </c>
      <c r="D2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6" s="73" t="str">
        <f>IF(Table5[[#This Row],[Date Distributed]]="","In Stock","Distributed")</f>
        <v>In Stock</v>
      </c>
      <c r="F216" s="79" t="s">
        <v>660</v>
      </c>
      <c r="G216" s="75" t="s">
        <v>761</v>
      </c>
      <c r="H216" s="80" t="s">
        <v>669</v>
      </c>
      <c r="I216" s="80" t="s">
        <v>670</v>
      </c>
      <c r="J216" s="81" t="s">
        <v>999</v>
      </c>
      <c r="K216" s="80" t="s">
        <v>385</v>
      </c>
      <c r="L216" s="3" t="str">
        <f>_xlfn.XLOOKUP(Table5[[#This Row],[Item '#]],Ticket_Forms[Form Number],Ticket_Forms[Game Name],"",,)</f>
        <v>Criss Cross</v>
      </c>
      <c r="M216" s="15">
        <v>186</v>
      </c>
      <c r="N216" s="3">
        <f>LOOKUP(Table5[[#This Row],[Item '#]],Ticket_Forms[Form Number],Ticket_Forms[Ticket Count])</f>
        <v>5520</v>
      </c>
      <c r="O216" s="16">
        <f>LOOKUP(Table5[[#This Row],[Item '#]],Ticket_Forms[Form Number],Ticket_Forms[Ticket Value])</f>
        <v>1</v>
      </c>
      <c r="P216" s="16">
        <f>LOOKUP(Table5[[#This Row],[Item '#]],Ticket_Forms[Form Number],Ticket_Forms[Revenue])</f>
        <v>5520</v>
      </c>
      <c r="Q216" s="16">
        <f>LOOKUP(Table5[[#This Row],[Item '#]],Ticket_Forms[Form Number],Ticket_Forms[Ideal Profit])</f>
        <v>960</v>
      </c>
      <c r="R216" s="16">
        <f>LOOKUP(Table5[[#This Row],[Item '#]],Ticket_Forms[Form Number],Ticket_Forms[Prizes])</f>
        <v>4560</v>
      </c>
      <c r="S216" s="16">
        <f>LOOKUP(Table5[[#This Row],[Item '#]],Ticket_Forms[Form Number],Ticket_Forms[Location Rent])</f>
        <v>331</v>
      </c>
      <c r="T216" s="16">
        <f>LOOKUP(Table5[[#This Row],[Item '#]],Ticket_Forms[Form Number],Ticket_Forms[Last Sale])</f>
        <v>200</v>
      </c>
      <c r="U216" s="16" t="s">
        <v>3909</v>
      </c>
      <c r="V216" s="58" t="str">
        <f>Table5[[#This Row],[Date Distributed]]</f>
        <v/>
      </c>
      <c r="W216" s="3" t="str">
        <f>_xlfn.XLOOKUP(Table5[[#This Row],[Serial '#]],Table10[Serial '#],Table10[Charity Association],"",,)</f>
        <v/>
      </c>
      <c r="Z216" s="3" t="s">
        <v>23</v>
      </c>
    </row>
    <row r="217" spans="1:26" hidden="1" x14ac:dyDescent="0.35">
      <c r="A217" s="3">
        <v>215</v>
      </c>
      <c r="B217" s="78">
        <v>44970</v>
      </c>
      <c r="C217" s="73" t="str">
        <f>_xlfn.XLOOKUP(Table5[[#This Row],[Serial '#]],Table10[Serial '#],Table10[Date],"",,)</f>
        <v/>
      </c>
      <c r="D2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7" s="73" t="str">
        <f>IF(Table5[[#This Row],[Date Distributed]]="","In Stock","Distributed")</f>
        <v>In Stock</v>
      </c>
      <c r="F217" s="79" t="s">
        <v>660</v>
      </c>
      <c r="G217" s="75" t="s">
        <v>761</v>
      </c>
      <c r="H217" s="80" t="s">
        <v>669</v>
      </c>
      <c r="I217" s="80" t="s">
        <v>670</v>
      </c>
      <c r="J217" s="81" t="s">
        <v>1000</v>
      </c>
      <c r="K217" s="80" t="s">
        <v>385</v>
      </c>
      <c r="L217" s="3" t="str">
        <f>_xlfn.XLOOKUP(Table5[[#This Row],[Item '#]],Ticket_Forms[Form Number],Ticket_Forms[Game Name],"",,)</f>
        <v>Criss Cross</v>
      </c>
      <c r="M217" s="15">
        <v>186</v>
      </c>
      <c r="N217" s="3">
        <f>LOOKUP(Table5[[#This Row],[Item '#]],Ticket_Forms[Form Number],Ticket_Forms[Ticket Count])</f>
        <v>5520</v>
      </c>
      <c r="O217" s="16">
        <f>LOOKUP(Table5[[#This Row],[Item '#]],Ticket_Forms[Form Number],Ticket_Forms[Ticket Value])</f>
        <v>1</v>
      </c>
      <c r="P217" s="16">
        <f>LOOKUP(Table5[[#This Row],[Item '#]],Ticket_Forms[Form Number],Ticket_Forms[Revenue])</f>
        <v>5520</v>
      </c>
      <c r="Q217" s="16">
        <f>LOOKUP(Table5[[#This Row],[Item '#]],Ticket_Forms[Form Number],Ticket_Forms[Ideal Profit])</f>
        <v>960</v>
      </c>
      <c r="R217" s="16">
        <f>LOOKUP(Table5[[#This Row],[Item '#]],Ticket_Forms[Form Number],Ticket_Forms[Prizes])</f>
        <v>4560</v>
      </c>
      <c r="S217" s="16">
        <f>LOOKUP(Table5[[#This Row],[Item '#]],Ticket_Forms[Form Number],Ticket_Forms[Location Rent])</f>
        <v>331</v>
      </c>
      <c r="T217" s="16">
        <f>LOOKUP(Table5[[#This Row],[Item '#]],Ticket_Forms[Form Number],Ticket_Forms[Last Sale])</f>
        <v>200</v>
      </c>
      <c r="U217" s="16" t="s">
        <v>3909</v>
      </c>
      <c r="V217" s="58" t="str">
        <f>Table5[[#This Row],[Date Distributed]]</f>
        <v/>
      </c>
      <c r="W217" s="3" t="str">
        <f>_xlfn.XLOOKUP(Table5[[#This Row],[Serial '#]],Table10[Serial '#],Table10[Charity Association],"",,)</f>
        <v/>
      </c>
      <c r="Z217" s="3" t="s">
        <v>23</v>
      </c>
    </row>
    <row r="218" spans="1:26" hidden="1" x14ac:dyDescent="0.35">
      <c r="A218" s="3">
        <v>216</v>
      </c>
      <c r="B218" s="78">
        <v>44970</v>
      </c>
      <c r="C218" s="73" t="str">
        <f>_xlfn.XLOOKUP(Table5[[#This Row],[Serial '#]],Table10[Serial '#],Table10[Date],"",,)</f>
        <v/>
      </c>
      <c r="D2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8" s="73" t="str">
        <f>IF(Table5[[#This Row],[Date Distributed]]="","In Stock","Distributed")</f>
        <v>In Stock</v>
      </c>
      <c r="F218" s="79" t="s">
        <v>660</v>
      </c>
      <c r="G218" s="75" t="s">
        <v>761</v>
      </c>
      <c r="H218" s="80" t="s">
        <v>669</v>
      </c>
      <c r="I218" s="80" t="s">
        <v>670</v>
      </c>
      <c r="J218" s="81" t="s">
        <v>1001</v>
      </c>
      <c r="K218" s="80" t="s">
        <v>385</v>
      </c>
      <c r="L218" s="3" t="str">
        <f>_xlfn.XLOOKUP(Table5[[#This Row],[Item '#]],Ticket_Forms[Form Number],Ticket_Forms[Game Name],"",,)</f>
        <v>Criss Cross</v>
      </c>
      <c r="M218" s="15">
        <v>186</v>
      </c>
      <c r="N218" s="3">
        <f>LOOKUP(Table5[[#This Row],[Item '#]],Ticket_Forms[Form Number],Ticket_Forms[Ticket Count])</f>
        <v>5520</v>
      </c>
      <c r="O218" s="16">
        <f>LOOKUP(Table5[[#This Row],[Item '#]],Ticket_Forms[Form Number],Ticket_Forms[Ticket Value])</f>
        <v>1</v>
      </c>
      <c r="P218" s="16">
        <f>LOOKUP(Table5[[#This Row],[Item '#]],Ticket_Forms[Form Number],Ticket_Forms[Revenue])</f>
        <v>5520</v>
      </c>
      <c r="Q218" s="16">
        <f>LOOKUP(Table5[[#This Row],[Item '#]],Ticket_Forms[Form Number],Ticket_Forms[Ideal Profit])</f>
        <v>960</v>
      </c>
      <c r="R218" s="16">
        <f>LOOKUP(Table5[[#This Row],[Item '#]],Ticket_Forms[Form Number],Ticket_Forms[Prizes])</f>
        <v>4560</v>
      </c>
      <c r="S218" s="16">
        <f>LOOKUP(Table5[[#This Row],[Item '#]],Ticket_Forms[Form Number],Ticket_Forms[Location Rent])</f>
        <v>331</v>
      </c>
      <c r="T218" s="16">
        <f>LOOKUP(Table5[[#This Row],[Item '#]],Ticket_Forms[Form Number],Ticket_Forms[Last Sale])</f>
        <v>200</v>
      </c>
      <c r="U218" s="16" t="s">
        <v>3909</v>
      </c>
      <c r="V218" s="58" t="str">
        <f>Table5[[#This Row],[Date Distributed]]</f>
        <v/>
      </c>
      <c r="W218" s="3" t="str">
        <f>_xlfn.XLOOKUP(Table5[[#This Row],[Serial '#]],Table10[Serial '#],Table10[Charity Association],"",,)</f>
        <v/>
      </c>
      <c r="Z218" s="3" t="s">
        <v>23</v>
      </c>
    </row>
    <row r="219" spans="1:26" hidden="1" x14ac:dyDescent="0.35">
      <c r="A219" s="3">
        <v>217</v>
      </c>
      <c r="B219" s="78">
        <v>44970</v>
      </c>
      <c r="C219" s="73" t="str">
        <f>_xlfn.XLOOKUP(Table5[[#This Row],[Serial '#]],Table10[Serial '#],Table10[Date],"",,)</f>
        <v/>
      </c>
      <c r="D2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9" s="73" t="str">
        <f>IF(Table5[[#This Row],[Date Distributed]]="","In Stock","Distributed")</f>
        <v>In Stock</v>
      </c>
      <c r="F219" s="79" t="s">
        <v>660</v>
      </c>
      <c r="G219" s="75" t="s">
        <v>761</v>
      </c>
      <c r="H219" s="80" t="s">
        <v>669</v>
      </c>
      <c r="I219" s="80" t="s">
        <v>670</v>
      </c>
      <c r="J219" s="81" t="s">
        <v>1002</v>
      </c>
      <c r="K219" s="80" t="s">
        <v>385</v>
      </c>
      <c r="L219" s="3" t="str">
        <f>_xlfn.XLOOKUP(Table5[[#This Row],[Item '#]],Ticket_Forms[Form Number],Ticket_Forms[Game Name],"",,)</f>
        <v>Criss Cross</v>
      </c>
      <c r="M219" s="15">
        <v>186</v>
      </c>
      <c r="N219" s="3">
        <f>LOOKUP(Table5[[#This Row],[Item '#]],Ticket_Forms[Form Number],Ticket_Forms[Ticket Count])</f>
        <v>5520</v>
      </c>
      <c r="O219" s="16">
        <f>LOOKUP(Table5[[#This Row],[Item '#]],Ticket_Forms[Form Number],Ticket_Forms[Ticket Value])</f>
        <v>1</v>
      </c>
      <c r="P219" s="16">
        <f>LOOKUP(Table5[[#This Row],[Item '#]],Ticket_Forms[Form Number],Ticket_Forms[Revenue])</f>
        <v>5520</v>
      </c>
      <c r="Q219" s="16">
        <f>LOOKUP(Table5[[#This Row],[Item '#]],Ticket_Forms[Form Number],Ticket_Forms[Ideal Profit])</f>
        <v>960</v>
      </c>
      <c r="R219" s="16">
        <f>LOOKUP(Table5[[#This Row],[Item '#]],Ticket_Forms[Form Number],Ticket_Forms[Prizes])</f>
        <v>4560</v>
      </c>
      <c r="S219" s="16">
        <f>LOOKUP(Table5[[#This Row],[Item '#]],Ticket_Forms[Form Number],Ticket_Forms[Location Rent])</f>
        <v>331</v>
      </c>
      <c r="T219" s="16">
        <f>LOOKUP(Table5[[#This Row],[Item '#]],Ticket_Forms[Form Number],Ticket_Forms[Last Sale])</f>
        <v>200</v>
      </c>
      <c r="U219" s="16" t="s">
        <v>3909</v>
      </c>
      <c r="V219" s="58" t="str">
        <f>Table5[[#This Row],[Date Distributed]]</f>
        <v/>
      </c>
      <c r="W219" s="3" t="str">
        <f>_xlfn.XLOOKUP(Table5[[#This Row],[Serial '#]],Table10[Serial '#],Table10[Charity Association],"",,)</f>
        <v/>
      </c>
      <c r="Z219" s="3" t="s">
        <v>23</v>
      </c>
    </row>
    <row r="220" spans="1:26" hidden="1" x14ac:dyDescent="0.35">
      <c r="A220" s="3">
        <v>218</v>
      </c>
      <c r="B220" s="78">
        <v>44970</v>
      </c>
      <c r="C220" s="73" t="str">
        <f>_xlfn.XLOOKUP(Table5[[#This Row],[Serial '#]],Table10[Serial '#],Table10[Date],"",,)</f>
        <v/>
      </c>
      <c r="D2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0" s="73" t="str">
        <f>IF(Table5[[#This Row],[Date Distributed]]="","In Stock","Distributed")</f>
        <v>In Stock</v>
      </c>
      <c r="F220" s="79" t="s">
        <v>660</v>
      </c>
      <c r="G220" s="75" t="s">
        <v>761</v>
      </c>
      <c r="H220" s="80" t="s">
        <v>671</v>
      </c>
      <c r="I220" s="80" t="s">
        <v>672</v>
      </c>
      <c r="J220" s="81" t="s">
        <v>1003</v>
      </c>
      <c r="K220" s="80" t="s">
        <v>387</v>
      </c>
      <c r="L220" s="3" t="str">
        <f>_xlfn.XLOOKUP(Table5[[#This Row],[Item '#]],Ticket_Forms[Form Number],Ticket_Forms[Game Name],"",,)</f>
        <v>Big 5</v>
      </c>
      <c r="M220" s="15">
        <v>360</v>
      </c>
      <c r="N220" s="3">
        <f>LOOKUP(Table5[[#This Row],[Item '#]],Ticket_Forms[Form Number],Ticket_Forms[Ticket Count])</f>
        <v>9959</v>
      </c>
      <c r="O220" s="16">
        <f>LOOKUP(Table5[[#This Row],[Item '#]],Ticket_Forms[Form Number],Ticket_Forms[Ticket Value])</f>
        <v>1</v>
      </c>
      <c r="P220" s="16">
        <f>LOOKUP(Table5[[#This Row],[Item '#]],Ticket_Forms[Form Number],Ticket_Forms[Revenue])</f>
        <v>9959</v>
      </c>
      <c r="Q220" s="16">
        <f>LOOKUP(Table5[[#This Row],[Item '#]],Ticket_Forms[Form Number],Ticket_Forms[Ideal Profit])</f>
        <v>2119</v>
      </c>
      <c r="R220" s="16">
        <f>LOOKUP(Table5[[#This Row],[Item '#]],Ticket_Forms[Form Number],Ticket_Forms[Prizes])</f>
        <v>7840</v>
      </c>
      <c r="S220" s="16">
        <f>LOOKUP(Table5[[#This Row],[Item '#]],Ticket_Forms[Form Number],Ticket_Forms[Location Rent])</f>
        <v>597</v>
      </c>
      <c r="T220" s="16">
        <f>LOOKUP(Table5[[#This Row],[Item '#]],Ticket_Forms[Form Number],Ticket_Forms[Last Sale])</f>
        <v>0</v>
      </c>
      <c r="U220" s="16" t="s">
        <v>3909</v>
      </c>
      <c r="V220" s="58" t="str">
        <f>Table5[[#This Row],[Date Distributed]]</f>
        <v/>
      </c>
      <c r="W220" s="3" t="str">
        <f>_xlfn.XLOOKUP(Table5[[#This Row],[Serial '#]],Table10[Serial '#],Table10[Charity Association],"",,)</f>
        <v/>
      </c>
      <c r="Z220" s="3" t="s">
        <v>23</v>
      </c>
    </row>
    <row r="221" spans="1:26" hidden="1" x14ac:dyDescent="0.35">
      <c r="A221" s="3">
        <v>219</v>
      </c>
      <c r="B221" s="78">
        <v>44970</v>
      </c>
      <c r="C221" s="73" t="str">
        <f>_xlfn.XLOOKUP(Table5[[#This Row],[Serial '#]],Table10[Serial '#],Table10[Date],"",,)</f>
        <v/>
      </c>
      <c r="D2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1" s="73" t="str">
        <f>IF(Table5[[#This Row],[Date Distributed]]="","In Stock","Distributed")</f>
        <v>In Stock</v>
      </c>
      <c r="F221" s="79" t="s">
        <v>660</v>
      </c>
      <c r="G221" s="75" t="s">
        <v>761</v>
      </c>
      <c r="H221" s="80" t="s">
        <v>669</v>
      </c>
      <c r="I221" s="80" t="s">
        <v>670</v>
      </c>
      <c r="J221" s="81" t="s">
        <v>1004</v>
      </c>
      <c r="K221" s="80" t="s">
        <v>385</v>
      </c>
      <c r="L221" s="3" t="str">
        <f>_xlfn.XLOOKUP(Table5[[#This Row],[Item '#]],Ticket_Forms[Form Number],Ticket_Forms[Game Name],"",,)</f>
        <v>Criss Cross</v>
      </c>
      <c r="M221" s="15">
        <v>186</v>
      </c>
      <c r="N221" s="3">
        <f>LOOKUP(Table5[[#This Row],[Item '#]],Ticket_Forms[Form Number],Ticket_Forms[Ticket Count])</f>
        <v>5520</v>
      </c>
      <c r="O221" s="16">
        <f>LOOKUP(Table5[[#This Row],[Item '#]],Ticket_Forms[Form Number],Ticket_Forms[Ticket Value])</f>
        <v>1</v>
      </c>
      <c r="P221" s="16">
        <f>LOOKUP(Table5[[#This Row],[Item '#]],Ticket_Forms[Form Number],Ticket_Forms[Revenue])</f>
        <v>5520</v>
      </c>
      <c r="Q221" s="16">
        <f>LOOKUP(Table5[[#This Row],[Item '#]],Ticket_Forms[Form Number],Ticket_Forms[Ideal Profit])</f>
        <v>960</v>
      </c>
      <c r="R221" s="16">
        <f>LOOKUP(Table5[[#This Row],[Item '#]],Ticket_Forms[Form Number],Ticket_Forms[Prizes])</f>
        <v>4560</v>
      </c>
      <c r="S221" s="16">
        <f>LOOKUP(Table5[[#This Row],[Item '#]],Ticket_Forms[Form Number],Ticket_Forms[Location Rent])</f>
        <v>331</v>
      </c>
      <c r="T221" s="16">
        <f>LOOKUP(Table5[[#This Row],[Item '#]],Ticket_Forms[Form Number],Ticket_Forms[Last Sale])</f>
        <v>200</v>
      </c>
      <c r="U221" s="16" t="s">
        <v>3909</v>
      </c>
      <c r="V221" s="58" t="str">
        <f>Table5[[#This Row],[Date Distributed]]</f>
        <v/>
      </c>
      <c r="W221" s="3" t="str">
        <f>_xlfn.XLOOKUP(Table5[[#This Row],[Serial '#]],Table10[Serial '#],Table10[Charity Association],"",,)</f>
        <v/>
      </c>
      <c r="Z221" s="3" t="s">
        <v>23</v>
      </c>
    </row>
    <row r="222" spans="1:26" hidden="1" x14ac:dyDescent="0.35">
      <c r="A222" s="3">
        <v>220</v>
      </c>
      <c r="B222" s="78">
        <v>44970</v>
      </c>
      <c r="C222" s="73" t="str">
        <f>_xlfn.XLOOKUP(Table5[[#This Row],[Serial '#]],Table10[Serial '#],Table10[Date],"",,)</f>
        <v/>
      </c>
      <c r="D2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2" s="73" t="str">
        <f>IF(Table5[[#This Row],[Date Distributed]]="","In Stock","Distributed")</f>
        <v>In Stock</v>
      </c>
      <c r="F222" s="79" t="s">
        <v>660</v>
      </c>
      <c r="G222" s="75" t="s">
        <v>761</v>
      </c>
      <c r="H222" s="80" t="s">
        <v>669</v>
      </c>
      <c r="I222" s="80" t="s">
        <v>670</v>
      </c>
      <c r="J222" s="81" t="s">
        <v>1005</v>
      </c>
      <c r="K222" s="80" t="s">
        <v>385</v>
      </c>
      <c r="L222" s="3" t="str">
        <f>_xlfn.XLOOKUP(Table5[[#This Row],[Item '#]],Ticket_Forms[Form Number],Ticket_Forms[Game Name],"",,)</f>
        <v>Criss Cross</v>
      </c>
      <c r="M222" s="15">
        <v>186</v>
      </c>
      <c r="N222" s="3">
        <f>LOOKUP(Table5[[#This Row],[Item '#]],Ticket_Forms[Form Number],Ticket_Forms[Ticket Count])</f>
        <v>5520</v>
      </c>
      <c r="O222" s="16">
        <f>LOOKUP(Table5[[#This Row],[Item '#]],Ticket_Forms[Form Number],Ticket_Forms[Ticket Value])</f>
        <v>1</v>
      </c>
      <c r="P222" s="16">
        <f>LOOKUP(Table5[[#This Row],[Item '#]],Ticket_Forms[Form Number],Ticket_Forms[Revenue])</f>
        <v>5520</v>
      </c>
      <c r="Q222" s="16">
        <f>LOOKUP(Table5[[#This Row],[Item '#]],Ticket_Forms[Form Number],Ticket_Forms[Ideal Profit])</f>
        <v>960</v>
      </c>
      <c r="R222" s="16">
        <f>LOOKUP(Table5[[#This Row],[Item '#]],Ticket_Forms[Form Number],Ticket_Forms[Prizes])</f>
        <v>4560</v>
      </c>
      <c r="S222" s="16">
        <f>LOOKUP(Table5[[#This Row],[Item '#]],Ticket_Forms[Form Number],Ticket_Forms[Location Rent])</f>
        <v>331</v>
      </c>
      <c r="T222" s="16">
        <f>LOOKUP(Table5[[#This Row],[Item '#]],Ticket_Forms[Form Number],Ticket_Forms[Last Sale])</f>
        <v>200</v>
      </c>
      <c r="U222" s="16" t="s">
        <v>3909</v>
      </c>
      <c r="V222" s="58" t="str">
        <f>Table5[[#This Row],[Date Distributed]]</f>
        <v/>
      </c>
      <c r="W222" s="3" t="str">
        <f>_xlfn.XLOOKUP(Table5[[#This Row],[Serial '#]],Table10[Serial '#],Table10[Charity Association],"",,)</f>
        <v/>
      </c>
      <c r="Z222" s="3" t="s">
        <v>23</v>
      </c>
    </row>
    <row r="223" spans="1:26" hidden="1" x14ac:dyDescent="0.35">
      <c r="A223" s="3">
        <v>221</v>
      </c>
      <c r="B223" s="78">
        <v>44970</v>
      </c>
      <c r="C223" s="73" t="str">
        <f>_xlfn.XLOOKUP(Table5[[#This Row],[Serial '#]],Table10[Serial '#],Table10[Date],"",,)</f>
        <v/>
      </c>
      <c r="D2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3" s="73" t="str">
        <f>IF(Table5[[#This Row],[Date Distributed]]="","In Stock","Distributed")</f>
        <v>In Stock</v>
      </c>
      <c r="F223" s="79" t="s">
        <v>660</v>
      </c>
      <c r="G223" s="75" t="s">
        <v>761</v>
      </c>
      <c r="H223" s="80" t="s">
        <v>669</v>
      </c>
      <c r="I223" s="80" t="s">
        <v>670</v>
      </c>
      <c r="J223" s="81" t="s">
        <v>1006</v>
      </c>
      <c r="K223" s="80" t="s">
        <v>386</v>
      </c>
      <c r="L223" s="3" t="str">
        <f>_xlfn.XLOOKUP(Table5[[#This Row],[Item '#]],Ticket_Forms[Form Number],Ticket_Forms[Game Name],"",,)</f>
        <v>Twist Of Lemon</v>
      </c>
      <c r="M223" s="15">
        <v>212</v>
      </c>
      <c r="N223" s="3">
        <f>LOOKUP(Table5[[#This Row],[Item '#]],Ticket_Forms[Form Number],Ticket_Forms[Ticket Count])</f>
        <v>6320</v>
      </c>
      <c r="O223" s="16">
        <f>LOOKUP(Table5[[#This Row],[Item '#]],Ticket_Forms[Form Number],Ticket_Forms[Ticket Value])</f>
        <v>1</v>
      </c>
      <c r="P223" s="16">
        <f>LOOKUP(Table5[[#This Row],[Item '#]],Ticket_Forms[Form Number],Ticket_Forms[Revenue])</f>
        <v>6320</v>
      </c>
      <c r="Q223" s="16">
        <f>LOOKUP(Table5[[#This Row],[Item '#]],Ticket_Forms[Form Number],Ticket_Forms[Ideal Profit])</f>
        <v>1575</v>
      </c>
      <c r="R223" s="16">
        <f>LOOKUP(Table5[[#This Row],[Item '#]],Ticket_Forms[Form Number],Ticket_Forms[Prizes])</f>
        <v>4745</v>
      </c>
      <c r="S223" s="16">
        <f>LOOKUP(Table5[[#This Row],[Item '#]],Ticket_Forms[Form Number],Ticket_Forms[Location Rent])</f>
        <v>379</v>
      </c>
      <c r="T223" s="16">
        <f>LOOKUP(Table5[[#This Row],[Item '#]],Ticket_Forms[Form Number],Ticket_Forms[Last Sale])</f>
        <v>599</v>
      </c>
      <c r="U223" s="16" t="s">
        <v>3909</v>
      </c>
      <c r="V223" s="58" t="str">
        <f>Table5[[#This Row],[Date Distributed]]</f>
        <v/>
      </c>
      <c r="W223" s="3" t="str">
        <f>_xlfn.XLOOKUP(Table5[[#This Row],[Serial '#]],Table10[Serial '#],Table10[Charity Association],"",,)</f>
        <v/>
      </c>
      <c r="Z223" s="3" t="s">
        <v>23</v>
      </c>
    </row>
    <row r="224" spans="1:26" hidden="1" x14ac:dyDescent="0.35">
      <c r="A224" s="3">
        <v>222</v>
      </c>
      <c r="B224" s="78">
        <v>44970</v>
      </c>
      <c r="C224" s="73" t="str">
        <f>_xlfn.XLOOKUP(Table5[[#This Row],[Serial '#]],Table10[Serial '#],Table10[Date],"",,)</f>
        <v/>
      </c>
      <c r="D2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4" s="73" t="str">
        <f>IF(Table5[[#This Row],[Date Distributed]]="","In Stock","Distributed")</f>
        <v>In Stock</v>
      </c>
      <c r="F224" s="79" t="s">
        <v>660</v>
      </c>
      <c r="G224" s="75" t="s">
        <v>761</v>
      </c>
      <c r="H224" s="80" t="s">
        <v>669</v>
      </c>
      <c r="I224" s="80" t="s">
        <v>670</v>
      </c>
      <c r="J224" s="81" t="s">
        <v>1007</v>
      </c>
      <c r="K224" s="80" t="s">
        <v>391</v>
      </c>
      <c r="L224" s="3" t="str">
        <f>_xlfn.XLOOKUP(Table5[[#This Row],[Item '#]],Ticket_Forms[Form Number],Ticket_Forms[Game Name],"",,)</f>
        <v>Irish Derby</v>
      </c>
      <c r="M224" s="15">
        <v>199</v>
      </c>
      <c r="N224" s="3">
        <f>LOOKUP(Table5[[#This Row],[Item '#]],Ticket_Forms[Form Number],Ticket_Forms[Ticket Count])</f>
        <v>4975</v>
      </c>
      <c r="O224" s="16">
        <f>LOOKUP(Table5[[#This Row],[Item '#]],Ticket_Forms[Form Number],Ticket_Forms[Ticket Value])</f>
        <v>1</v>
      </c>
      <c r="P224" s="16">
        <f>LOOKUP(Table5[[#This Row],[Item '#]],Ticket_Forms[Form Number],Ticket_Forms[Revenue])</f>
        <v>4975</v>
      </c>
      <c r="Q224" s="16">
        <f>LOOKUP(Table5[[#This Row],[Item '#]],Ticket_Forms[Form Number],Ticket_Forms[Ideal Profit])</f>
        <v>1075</v>
      </c>
      <c r="R224" s="16">
        <f>LOOKUP(Table5[[#This Row],[Item '#]],Ticket_Forms[Form Number],Ticket_Forms[Prizes])</f>
        <v>3900</v>
      </c>
      <c r="S224" s="16">
        <f>LOOKUP(Table5[[#This Row],[Item '#]],Ticket_Forms[Form Number],Ticket_Forms[Location Rent])</f>
        <v>298</v>
      </c>
      <c r="T224" s="16">
        <f>LOOKUP(Table5[[#This Row],[Item '#]],Ticket_Forms[Form Number],Ticket_Forms[Last Sale])</f>
        <v>300</v>
      </c>
      <c r="U224" s="16" t="s">
        <v>3909</v>
      </c>
      <c r="V224" s="58" t="str">
        <f>Table5[[#This Row],[Date Distributed]]</f>
        <v/>
      </c>
      <c r="W224" s="3" t="str">
        <f>_xlfn.XLOOKUP(Table5[[#This Row],[Serial '#]],Table10[Serial '#],Table10[Charity Association],"",,)</f>
        <v/>
      </c>
      <c r="Z224" s="3" t="s">
        <v>23</v>
      </c>
    </row>
    <row r="225" spans="1:26" hidden="1" x14ac:dyDescent="0.35">
      <c r="A225" s="3">
        <v>223</v>
      </c>
      <c r="B225" s="78">
        <v>44970</v>
      </c>
      <c r="C225" s="73" t="str">
        <f>_xlfn.XLOOKUP(Table5[[#This Row],[Serial '#]],Table10[Serial '#],Table10[Date],"",,)</f>
        <v/>
      </c>
      <c r="D2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5" s="73" t="str">
        <f>IF(Table5[[#This Row],[Date Distributed]]="","In Stock","Distributed")</f>
        <v>In Stock</v>
      </c>
      <c r="F225" s="79" t="s">
        <v>660</v>
      </c>
      <c r="G225" s="75" t="s">
        <v>761</v>
      </c>
      <c r="H225" s="80" t="s">
        <v>671</v>
      </c>
      <c r="I225" s="80" t="s">
        <v>672</v>
      </c>
      <c r="J225" s="81" t="s">
        <v>1008</v>
      </c>
      <c r="K225" s="80" t="s">
        <v>387</v>
      </c>
      <c r="L225" s="3" t="str">
        <f>_xlfn.XLOOKUP(Table5[[#This Row],[Item '#]],Ticket_Forms[Form Number],Ticket_Forms[Game Name],"",,)</f>
        <v>Big 5</v>
      </c>
      <c r="M225" s="15">
        <v>360</v>
      </c>
      <c r="N225" s="3">
        <f>LOOKUP(Table5[[#This Row],[Item '#]],Ticket_Forms[Form Number],Ticket_Forms[Ticket Count])</f>
        <v>9959</v>
      </c>
      <c r="O225" s="16">
        <f>LOOKUP(Table5[[#This Row],[Item '#]],Ticket_Forms[Form Number],Ticket_Forms[Ticket Value])</f>
        <v>1</v>
      </c>
      <c r="P225" s="16">
        <f>LOOKUP(Table5[[#This Row],[Item '#]],Ticket_Forms[Form Number],Ticket_Forms[Revenue])</f>
        <v>9959</v>
      </c>
      <c r="Q225" s="16">
        <f>LOOKUP(Table5[[#This Row],[Item '#]],Ticket_Forms[Form Number],Ticket_Forms[Ideal Profit])</f>
        <v>2119</v>
      </c>
      <c r="R225" s="16">
        <f>LOOKUP(Table5[[#This Row],[Item '#]],Ticket_Forms[Form Number],Ticket_Forms[Prizes])</f>
        <v>7840</v>
      </c>
      <c r="S225" s="16">
        <f>LOOKUP(Table5[[#This Row],[Item '#]],Ticket_Forms[Form Number],Ticket_Forms[Location Rent])</f>
        <v>597</v>
      </c>
      <c r="T225" s="16">
        <f>LOOKUP(Table5[[#This Row],[Item '#]],Ticket_Forms[Form Number],Ticket_Forms[Last Sale])</f>
        <v>0</v>
      </c>
      <c r="U225" s="16" t="s">
        <v>3909</v>
      </c>
      <c r="V225" s="58" t="str">
        <f>Table5[[#This Row],[Date Distributed]]</f>
        <v/>
      </c>
      <c r="W225" s="3" t="str">
        <f>_xlfn.XLOOKUP(Table5[[#This Row],[Serial '#]],Table10[Serial '#],Table10[Charity Association],"",,)</f>
        <v/>
      </c>
      <c r="Z225" s="3" t="s">
        <v>23</v>
      </c>
    </row>
    <row r="226" spans="1:26" hidden="1" x14ac:dyDescent="0.35">
      <c r="A226" s="3">
        <v>224</v>
      </c>
      <c r="B226" s="78">
        <v>44970</v>
      </c>
      <c r="C226" s="73" t="str">
        <f>_xlfn.XLOOKUP(Table5[[#This Row],[Serial '#]],Table10[Serial '#],Table10[Date],"",,)</f>
        <v/>
      </c>
      <c r="D2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6" s="73" t="str">
        <f>IF(Table5[[#This Row],[Date Distributed]]="","In Stock","Distributed")</f>
        <v>In Stock</v>
      </c>
      <c r="F226" s="79" t="s">
        <v>660</v>
      </c>
      <c r="G226" s="75" t="s">
        <v>761</v>
      </c>
      <c r="H226" s="80" t="s">
        <v>669</v>
      </c>
      <c r="I226" s="80" t="s">
        <v>670</v>
      </c>
      <c r="J226" s="81" t="s">
        <v>1009</v>
      </c>
      <c r="K226" s="80" t="s">
        <v>387</v>
      </c>
      <c r="L226" s="3" t="str">
        <f>_xlfn.XLOOKUP(Table5[[#This Row],[Item '#]],Ticket_Forms[Form Number],Ticket_Forms[Game Name],"",,)</f>
        <v>Big 5</v>
      </c>
      <c r="M226" s="15">
        <v>360</v>
      </c>
      <c r="N226" s="3">
        <f>LOOKUP(Table5[[#This Row],[Item '#]],Ticket_Forms[Form Number],Ticket_Forms[Ticket Count])</f>
        <v>9959</v>
      </c>
      <c r="O226" s="16">
        <f>LOOKUP(Table5[[#This Row],[Item '#]],Ticket_Forms[Form Number],Ticket_Forms[Ticket Value])</f>
        <v>1</v>
      </c>
      <c r="P226" s="16">
        <f>LOOKUP(Table5[[#This Row],[Item '#]],Ticket_Forms[Form Number],Ticket_Forms[Revenue])</f>
        <v>9959</v>
      </c>
      <c r="Q226" s="16">
        <f>LOOKUP(Table5[[#This Row],[Item '#]],Ticket_Forms[Form Number],Ticket_Forms[Ideal Profit])</f>
        <v>2119</v>
      </c>
      <c r="R226" s="16">
        <f>LOOKUP(Table5[[#This Row],[Item '#]],Ticket_Forms[Form Number],Ticket_Forms[Prizes])</f>
        <v>7840</v>
      </c>
      <c r="S226" s="16">
        <f>LOOKUP(Table5[[#This Row],[Item '#]],Ticket_Forms[Form Number],Ticket_Forms[Location Rent])</f>
        <v>597</v>
      </c>
      <c r="T226" s="16">
        <f>LOOKUP(Table5[[#This Row],[Item '#]],Ticket_Forms[Form Number],Ticket_Forms[Last Sale])</f>
        <v>0</v>
      </c>
      <c r="U226" s="16" t="s">
        <v>3909</v>
      </c>
      <c r="V226" s="58" t="str">
        <f>Table5[[#This Row],[Date Distributed]]</f>
        <v/>
      </c>
      <c r="W226" s="3" t="str">
        <f>_xlfn.XLOOKUP(Table5[[#This Row],[Serial '#]],Table10[Serial '#],Table10[Charity Association],"",,)</f>
        <v/>
      </c>
      <c r="Z226" s="3" t="s">
        <v>23</v>
      </c>
    </row>
    <row r="227" spans="1:26" hidden="1" x14ac:dyDescent="0.35">
      <c r="A227" s="3">
        <v>225</v>
      </c>
      <c r="B227" s="78">
        <v>44970</v>
      </c>
      <c r="C227" s="73" t="str">
        <f>_xlfn.XLOOKUP(Table5[[#This Row],[Serial '#]],Table10[Serial '#],Table10[Date],"",,)</f>
        <v/>
      </c>
      <c r="D2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7" s="73" t="str">
        <f>IF(Table5[[#This Row],[Date Distributed]]="","In Stock","Distributed")</f>
        <v>In Stock</v>
      </c>
      <c r="F227" s="79" t="s">
        <v>660</v>
      </c>
      <c r="G227" s="75" t="s">
        <v>761</v>
      </c>
      <c r="H227" s="80" t="s">
        <v>671</v>
      </c>
      <c r="I227" s="80" t="s">
        <v>672</v>
      </c>
      <c r="J227" s="81" t="s">
        <v>1010</v>
      </c>
      <c r="K227" s="80" t="s">
        <v>387</v>
      </c>
      <c r="L227" s="3" t="str">
        <f>_xlfn.XLOOKUP(Table5[[#This Row],[Item '#]],Ticket_Forms[Form Number],Ticket_Forms[Game Name],"",,)</f>
        <v>Big 5</v>
      </c>
      <c r="M227" s="15">
        <v>360</v>
      </c>
      <c r="N227" s="3">
        <f>LOOKUP(Table5[[#This Row],[Item '#]],Ticket_Forms[Form Number],Ticket_Forms[Ticket Count])</f>
        <v>9959</v>
      </c>
      <c r="O227" s="16">
        <f>LOOKUP(Table5[[#This Row],[Item '#]],Ticket_Forms[Form Number],Ticket_Forms[Ticket Value])</f>
        <v>1</v>
      </c>
      <c r="P227" s="16">
        <f>LOOKUP(Table5[[#This Row],[Item '#]],Ticket_Forms[Form Number],Ticket_Forms[Revenue])</f>
        <v>9959</v>
      </c>
      <c r="Q227" s="16">
        <f>LOOKUP(Table5[[#This Row],[Item '#]],Ticket_Forms[Form Number],Ticket_Forms[Ideal Profit])</f>
        <v>2119</v>
      </c>
      <c r="R227" s="16">
        <f>LOOKUP(Table5[[#This Row],[Item '#]],Ticket_Forms[Form Number],Ticket_Forms[Prizes])</f>
        <v>7840</v>
      </c>
      <c r="S227" s="16">
        <f>LOOKUP(Table5[[#This Row],[Item '#]],Ticket_Forms[Form Number],Ticket_Forms[Location Rent])</f>
        <v>597</v>
      </c>
      <c r="T227" s="16">
        <f>LOOKUP(Table5[[#This Row],[Item '#]],Ticket_Forms[Form Number],Ticket_Forms[Last Sale])</f>
        <v>0</v>
      </c>
      <c r="U227" s="16" t="s">
        <v>3909</v>
      </c>
      <c r="V227" s="58" t="str">
        <f>Table5[[#This Row],[Date Distributed]]</f>
        <v/>
      </c>
      <c r="W227" s="3" t="str">
        <f>_xlfn.XLOOKUP(Table5[[#This Row],[Serial '#]],Table10[Serial '#],Table10[Charity Association],"",,)</f>
        <v/>
      </c>
      <c r="Z227" s="3" t="s">
        <v>23</v>
      </c>
    </row>
    <row r="228" spans="1:26" hidden="1" x14ac:dyDescent="0.35">
      <c r="A228" s="3">
        <v>226</v>
      </c>
      <c r="B228" s="78">
        <v>44970</v>
      </c>
      <c r="C228" s="73" t="str">
        <f>_xlfn.XLOOKUP(Table5[[#This Row],[Serial '#]],Table10[Serial '#],Table10[Date],"",,)</f>
        <v/>
      </c>
      <c r="D2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8" s="73" t="str">
        <f>IF(Table5[[#This Row],[Date Distributed]]="","In Stock","Distributed")</f>
        <v>In Stock</v>
      </c>
      <c r="F228" s="79" t="s">
        <v>660</v>
      </c>
      <c r="G228" s="75" t="s">
        <v>761</v>
      </c>
      <c r="H228" s="80" t="s">
        <v>669</v>
      </c>
      <c r="I228" s="80" t="s">
        <v>670</v>
      </c>
      <c r="J228" s="81" t="s">
        <v>1011</v>
      </c>
      <c r="K228" s="80" t="s">
        <v>388</v>
      </c>
      <c r="L228" s="3" t="str">
        <f>_xlfn.XLOOKUP(Table5[[#This Row],[Item '#]],Ticket_Forms[Form Number],Ticket_Forms[Game Name],"",,)</f>
        <v>Rotten to the Core</v>
      </c>
      <c r="M228" s="15">
        <v>212</v>
      </c>
      <c r="N228" s="3">
        <f>LOOKUP(Table5[[#This Row],[Item '#]],Ticket_Forms[Form Number],Ticket_Forms[Ticket Count])</f>
        <v>6320</v>
      </c>
      <c r="O228" s="16">
        <f>LOOKUP(Table5[[#This Row],[Item '#]],Ticket_Forms[Form Number],Ticket_Forms[Ticket Value])</f>
        <v>1</v>
      </c>
      <c r="P228" s="16">
        <f>LOOKUP(Table5[[#This Row],[Item '#]],Ticket_Forms[Form Number],Ticket_Forms[Revenue])</f>
        <v>6320</v>
      </c>
      <c r="Q228" s="16">
        <f>LOOKUP(Table5[[#This Row],[Item '#]],Ticket_Forms[Form Number],Ticket_Forms[Ideal Profit])</f>
        <v>1575</v>
      </c>
      <c r="R228" s="16">
        <f>LOOKUP(Table5[[#This Row],[Item '#]],Ticket_Forms[Form Number],Ticket_Forms[Prizes])</f>
        <v>4745</v>
      </c>
      <c r="S228" s="16">
        <f>LOOKUP(Table5[[#This Row],[Item '#]],Ticket_Forms[Form Number],Ticket_Forms[Location Rent])</f>
        <v>379</v>
      </c>
      <c r="T228" s="16">
        <f>LOOKUP(Table5[[#This Row],[Item '#]],Ticket_Forms[Form Number],Ticket_Forms[Last Sale])</f>
        <v>599</v>
      </c>
      <c r="U228" s="16" t="s">
        <v>3909</v>
      </c>
      <c r="V228" s="58" t="str">
        <f>Table5[[#This Row],[Date Distributed]]</f>
        <v/>
      </c>
      <c r="W228" s="3" t="str">
        <f>_xlfn.XLOOKUP(Table5[[#This Row],[Serial '#]],Table10[Serial '#],Table10[Charity Association],"",,)</f>
        <v/>
      </c>
      <c r="Z228" s="3" t="s">
        <v>23</v>
      </c>
    </row>
    <row r="229" spans="1:26" hidden="1" x14ac:dyDescent="0.35">
      <c r="A229" s="3">
        <v>227</v>
      </c>
      <c r="B229" s="78">
        <v>44970</v>
      </c>
      <c r="C229" s="73" t="str">
        <f>_xlfn.XLOOKUP(Table5[[#This Row],[Serial '#]],Table10[Serial '#],Table10[Date],"",,)</f>
        <v/>
      </c>
      <c r="D2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9" s="73" t="str">
        <f>IF(Table5[[#This Row],[Date Distributed]]="","In Stock","Distributed")</f>
        <v>In Stock</v>
      </c>
      <c r="F229" s="79" t="s">
        <v>660</v>
      </c>
      <c r="G229" s="75" t="s">
        <v>761</v>
      </c>
      <c r="H229" s="80" t="s">
        <v>669</v>
      </c>
      <c r="I229" s="80" t="s">
        <v>670</v>
      </c>
      <c r="J229" s="81" t="s">
        <v>1012</v>
      </c>
      <c r="K229" s="80" t="s">
        <v>387</v>
      </c>
      <c r="L229" s="3" t="str">
        <f>_xlfn.XLOOKUP(Table5[[#This Row],[Item '#]],Ticket_Forms[Form Number],Ticket_Forms[Game Name],"",,)</f>
        <v>Big 5</v>
      </c>
      <c r="M229" s="15">
        <v>360</v>
      </c>
      <c r="N229" s="3">
        <f>LOOKUP(Table5[[#This Row],[Item '#]],Ticket_Forms[Form Number],Ticket_Forms[Ticket Count])</f>
        <v>9959</v>
      </c>
      <c r="O229" s="16">
        <f>LOOKUP(Table5[[#This Row],[Item '#]],Ticket_Forms[Form Number],Ticket_Forms[Ticket Value])</f>
        <v>1</v>
      </c>
      <c r="P229" s="16">
        <f>LOOKUP(Table5[[#This Row],[Item '#]],Ticket_Forms[Form Number],Ticket_Forms[Revenue])</f>
        <v>9959</v>
      </c>
      <c r="Q229" s="16">
        <f>LOOKUP(Table5[[#This Row],[Item '#]],Ticket_Forms[Form Number],Ticket_Forms[Ideal Profit])</f>
        <v>2119</v>
      </c>
      <c r="R229" s="16">
        <f>LOOKUP(Table5[[#This Row],[Item '#]],Ticket_Forms[Form Number],Ticket_Forms[Prizes])</f>
        <v>7840</v>
      </c>
      <c r="S229" s="16">
        <f>LOOKUP(Table5[[#This Row],[Item '#]],Ticket_Forms[Form Number],Ticket_Forms[Location Rent])</f>
        <v>597</v>
      </c>
      <c r="T229" s="16">
        <f>LOOKUP(Table5[[#This Row],[Item '#]],Ticket_Forms[Form Number],Ticket_Forms[Last Sale])</f>
        <v>0</v>
      </c>
      <c r="U229" s="16" t="s">
        <v>3909</v>
      </c>
      <c r="V229" s="58" t="str">
        <f>Table5[[#This Row],[Date Distributed]]</f>
        <v/>
      </c>
      <c r="W229" s="3" t="str">
        <f>_xlfn.XLOOKUP(Table5[[#This Row],[Serial '#]],Table10[Serial '#],Table10[Charity Association],"",,)</f>
        <v/>
      </c>
      <c r="Z229" s="3" t="s">
        <v>23</v>
      </c>
    </row>
    <row r="230" spans="1:26" hidden="1" x14ac:dyDescent="0.35">
      <c r="A230" s="3">
        <v>228</v>
      </c>
      <c r="B230" s="78">
        <v>44970</v>
      </c>
      <c r="C230" s="73" t="str">
        <f>_xlfn.XLOOKUP(Table5[[#This Row],[Serial '#]],Table10[Serial '#],Table10[Date],"",,)</f>
        <v/>
      </c>
      <c r="D2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30" s="73" t="str">
        <f>IF(Table5[[#This Row],[Date Distributed]]="","In Stock","Distributed")</f>
        <v>In Stock</v>
      </c>
      <c r="F230" s="79" t="s">
        <v>660</v>
      </c>
      <c r="G230" s="75" t="s">
        <v>761</v>
      </c>
      <c r="H230" s="80" t="s">
        <v>669</v>
      </c>
      <c r="I230" s="80" t="s">
        <v>670</v>
      </c>
      <c r="J230" s="81" t="s">
        <v>1013</v>
      </c>
      <c r="K230" s="80" t="s">
        <v>393</v>
      </c>
      <c r="L230" s="3" t="str">
        <f>_xlfn.XLOOKUP(Table5[[#This Row],[Item '#]],Ticket_Forms[Form Number],Ticket_Forms[Game Name],"",,)</f>
        <v>All Too Reel</v>
      </c>
      <c r="M230" s="15">
        <v>134</v>
      </c>
      <c r="N230" s="3">
        <f>LOOKUP(Table5[[#This Row],[Item '#]],Ticket_Forms[Form Number],Ticket_Forms[Ticket Count])</f>
        <v>4000</v>
      </c>
      <c r="O230" s="16">
        <f>LOOKUP(Table5[[#This Row],[Item '#]],Ticket_Forms[Form Number],Ticket_Forms[Ticket Value])</f>
        <v>1</v>
      </c>
      <c r="P230" s="16">
        <f>LOOKUP(Table5[[#This Row],[Item '#]],Ticket_Forms[Form Number],Ticket_Forms[Revenue])</f>
        <v>4000</v>
      </c>
      <c r="Q230" s="16">
        <f>LOOKUP(Table5[[#This Row],[Item '#]],Ticket_Forms[Form Number],Ticket_Forms[Ideal Profit])</f>
        <v>998</v>
      </c>
      <c r="R230" s="16">
        <f>LOOKUP(Table5[[#This Row],[Item '#]],Ticket_Forms[Form Number],Ticket_Forms[Prizes])</f>
        <v>3002</v>
      </c>
      <c r="S230" s="16">
        <f>LOOKUP(Table5[[#This Row],[Item '#]],Ticket_Forms[Form Number],Ticket_Forms[Location Rent])</f>
        <v>240</v>
      </c>
      <c r="T230" s="16">
        <f>LOOKUP(Table5[[#This Row],[Item '#]],Ticket_Forms[Form Number],Ticket_Forms[Last Sale])</f>
        <v>0</v>
      </c>
      <c r="U230" s="16" t="s">
        <v>3909</v>
      </c>
      <c r="V230" s="58" t="str">
        <f>Table5[[#This Row],[Date Distributed]]</f>
        <v/>
      </c>
      <c r="W230" s="3" t="str">
        <f>_xlfn.XLOOKUP(Table5[[#This Row],[Serial '#]],Table10[Serial '#],Table10[Charity Association],"",,)</f>
        <v/>
      </c>
      <c r="Z230" s="3" t="s">
        <v>23</v>
      </c>
    </row>
    <row r="231" spans="1:26" hidden="1" x14ac:dyDescent="0.35">
      <c r="A231" s="3">
        <v>229</v>
      </c>
      <c r="B231" s="78">
        <v>44970</v>
      </c>
      <c r="C231" s="73" t="str">
        <f>_xlfn.XLOOKUP(Table5[[#This Row],[Serial '#]],Table10[Serial '#],Table10[Date],"",,)</f>
        <v/>
      </c>
      <c r="D2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31" s="73" t="str">
        <f>IF(Table5[[#This Row],[Date Distributed]]="","In Stock","Distributed")</f>
        <v>In Stock</v>
      </c>
      <c r="F231" s="79" t="s">
        <v>660</v>
      </c>
      <c r="G231" s="75" t="s">
        <v>761</v>
      </c>
      <c r="H231" s="80" t="s">
        <v>669</v>
      </c>
      <c r="I231" s="80" t="s">
        <v>670</v>
      </c>
      <c r="J231" s="81" t="s">
        <v>1014</v>
      </c>
      <c r="K231" s="80" t="s">
        <v>391</v>
      </c>
      <c r="L231" s="3" t="str">
        <f>_xlfn.XLOOKUP(Table5[[#This Row],[Item '#]],Ticket_Forms[Form Number],Ticket_Forms[Game Name],"",,)</f>
        <v>Irish Derby</v>
      </c>
      <c r="M231" s="15">
        <v>199</v>
      </c>
      <c r="N231" s="3">
        <f>LOOKUP(Table5[[#This Row],[Item '#]],Ticket_Forms[Form Number],Ticket_Forms[Ticket Count])</f>
        <v>4975</v>
      </c>
      <c r="O231" s="16">
        <f>LOOKUP(Table5[[#This Row],[Item '#]],Ticket_Forms[Form Number],Ticket_Forms[Ticket Value])</f>
        <v>1</v>
      </c>
      <c r="P231" s="16">
        <f>LOOKUP(Table5[[#This Row],[Item '#]],Ticket_Forms[Form Number],Ticket_Forms[Revenue])</f>
        <v>4975</v>
      </c>
      <c r="Q231" s="16">
        <f>LOOKUP(Table5[[#This Row],[Item '#]],Ticket_Forms[Form Number],Ticket_Forms[Ideal Profit])</f>
        <v>1075</v>
      </c>
      <c r="R231" s="16">
        <f>LOOKUP(Table5[[#This Row],[Item '#]],Ticket_Forms[Form Number],Ticket_Forms[Prizes])</f>
        <v>3900</v>
      </c>
      <c r="S231" s="16">
        <f>LOOKUP(Table5[[#This Row],[Item '#]],Ticket_Forms[Form Number],Ticket_Forms[Location Rent])</f>
        <v>298</v>
      </c>
      <c r="T231" s="16">
        <f>LOOKUP(Table5[[#This Row],[Item '#]],Ticket_Forms[Form Number],Ticket_Forms[Last Sale])</f>
        <v>300</v>
      </c>
      <c r="U231" s="16" t="s">
        <v>3909</v>
      </c>
      <c r="V231" s="58" t="str">
        <f>Table5[[#This Row],[Date Distributed]]</f>
        <v/>
      </c>
      <c r="W231" s="3" t="str">
        <f>_xlfn.XLOOKUP(Table5[[#This Row],[Serial '#]],Table10[Serial '#],Table10[Charity Association],"",,)</f>
        <v/>
      </c>
      <c r="Z231" s="3" t="s">
        <v>23</v>
      </c>
    </row>
    <row r="232" spans="1:26" hidden="1" x14ac:dyDescent="0.35">
      <c r="A232" s="3">
        <v>230</v>
      </c>
      <c r="B232" s="78">
        <v>44970</v>
      </c>
      <c r="C232" s="73" t="str">
        <f>_xlfn.XLOOKUP(Table5[[#This Row],[Serial '#]],Table10[Serial '#],Table10[Date],"",,)</f>
        <v/>
      </c>
      <c r="D2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32" s="73" t="str">
        <f>IF(Table5[[#This Row],[Date Distributed]]="","In Stock","Distributed")</f>
        <v>In Stock</v>
      </c>
      <c r="F232" s="79" t="s">
        <v>660</v>
      </c>
      <c r="G232" s="75" t="s">
        <v>761</v>
      </c>
      <c r="H232" s="80" t="s">
        <v>669</v>
      </c>
      <c r="I232" s="80" t="s">
        <v>670</v>
      </c>
      <c r="J232" s="81" t="s">
        <v>1015</v>
      </c>
      <c r="K232" s="80" t="s">
        <v>391</v>
      </c>
      <c r="L232" s="3" t="str">
        <f>_xlfn.XLOOKUP(Table5[[#This Row],[Item '#]],Ticket_Forms[Form Number],Ticket_Forms[Game Name],"",,)</f>
        <v>Irish Derby</v>
      </c>
      <c r="M232" s="15">
        <v>199</v>
      </c>
      <c r="N232" s="3">
        <f>LOOKUP(Table5[[#This Row],[Item '#]],Ticket_Forms[Form Number],Ticket_Forms[Ticket Count])</f>
        <v>4975</v>
      </c>
      <c r="O232" s="16">
        <f>LOOKUP(Table5[[#This Row],[Item '#]],Ticket_Forms[Form Number],Ticket_Forms[Ticket Value])</f>
        <v>1</v>
      </c>
      <c r="P232" s="16">
        <f>LOOKUP(Table5[[#This Row],[Item '#]],Ticket_Forms[Form Number],Ticket_Forms[Revenue])</f>
        <v>4975</v>
      </c>
      <c r="Q232" s="16">
        <f>LOOKUP(Table5[[#This Row],[Item '#]],Ticket_Forms[Form Number],Ticket_Forms[Ideal Profit])</f>
        <v>1075</v>
      </c>
      <c r="R232" s="16">
        <f>LOOKUP(Table5[[#This Row],[Item '#]],Ticket_Forms[Form Number],Ticket_Forms[Prizes])</f>
        <v>3900</v>
      </c>
      <c r="S232" s="16">
        <f>LOOKUP(Table5[[#This Row],[Item '#]],Ticket_Forms[Form Number],Ticket_Forms[Location Rent])</f>
        <v>298</v>
      </c>
      <c r="T232" s="16">
        <f>LOOKUP(Table5[[#This Row],[Item '#]],Ticket_Forms[Form Number],Ticket_Forms[Last Sale])</f>
        <v>300</v>
      </c>
      <c r="U232" s="16" t="s">
        <v>3909</v>
      </c>
      <c r="V232" s="58" t="str">
        <f>Table5[[#This Row],[Date Distributed]]</f>
        <v/>
      </c>
      <c r="W232" s="3" t="str">
        <f>_xlfn.XLOOKUP(Table5[[#This Row],[Serial '#]],Table10[Serial '#],Table10[Charity Association],"",,)</f>
        <v/>
      </c>
      <c r="Z232" s="3" t="s">
        <v>23</v>
      </c>
    </row>
    <row r="233" spans="1:26" hidden="1" x14ac:dyDescent="0.35">
      <c r="A233" s="3">
        <v>231</v>
      </c>
      <c r="B233" s="78">
        <v>44970</v>
      </c>
      <c r="C233" s="73" t="str">
        <f>_xlfn.XLOOKUP(Table5[[#This Row],[Serial '#]],Table10[Serial '#],Table10[Date],"",,)</f>
        <v/>
      </c>
      <c r="D2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33" s="73" t="str">
        <f>IF(Table5[[#This Row],[Date Distributed]]="","In Stock","Distributed")</f>
        <v>In Stock</v>
      </c>
      <c r="F233" s="79" t="s">
        <v>660</v>
      </c>
      <c r="G233" s="75" t="s">
        <v>761</v>
      </c>
      <c r="H233" s="80" t="s">
        <v>669</v>
      </c>
      <c r="I233" s="80" t="s">
        <v>670</v>
      </c>
      <c r="J233" s="81" t="s">
        <v>1016</v>
      </c>
      <c r="K233" s="80" t="s">
        <v>384</v>
      </c>
      <c r="L233" s="3" t="str">
        <f>_xlfn.XLOOKUP(Table5[[#This Row],[Item '#]],Ticket_Forms[Form Number],Ticket_Forms[Game Name],"",,)</f>
        <v>Fast Lane</v>
      </c>
      <c r="M233" s="15">
        <v>212</v>
      </c>
      <c r="N233" s="3">
        <f>LOOKUP(Table5[[#This Row],[Item '#]],Ticket_Forms[Form Number],Ticket_Forms[Ticket Count])</f>
        <v>6320</v>
      </c>
      <c r="O233" s="16">
        <f>LOOKUP(Table5[[#This Row],[Item '#]],Ticket_Forms[Form Number],Ticket_Forms[Ticket Value])</f>
        <v>1</v>
      </c>
      <c r="P233" s="16">
        <f>LOOKUP(Table5[[#This Row],[Item '#]],Ticket_Forms[Form Number],Ticket_Forms[Revenue])</f>
        <v>6320</v>
      </c>
      <c r="Q233" s="16">
        <f>LOOKUP(Table5[[#This Row],[Item '#]],Ticket_Forms[Form Number],Ticket_Forms[Ideal Profit])</f>
        <v>1575</v>
      </c>
      <c r="R233" s="16">
        <f>LOOKUP(Table5[[#This Row],[Item '#]],Ticket_Forms[Form Number],Ticket_Forms[Prizes])</f>
        <v>4745</v>
      </c>
      <c r="S233" s="16">
        <f>LOOKUP(Table5[[#This Row],[Item '#]],Ticket_Forms[Form Number],Ticket_Forms[Location Rent])</f>
        <v>379</v>
      </c>
      <c r="T233" s="16">
        <f>LOOKUP(Table5[[#This Row],[Item '#]],Ticket_Forms[Form Number],Ticket_Forms[Last Sale])</f>
        <v>599</v>
      </c>
      <c r="U233" s="16" t="s">
        <v>3909</v>
      </c>
      <c r="V233" s="58" t="str">
        <f>Table5[[#This Row],[Date Distributed]]</f>
        <v/>
      </c>
      <c r="W233" s="3" t="str">
        <f>_xlfn.XLOOKUP(Table5[[#This Row],[Serial '#]],Table10[Serial '#],Table10[Charity Association],"",,)</f>
        <v/>
      </c>
      <c r="Z233" s="3" t="s">
        <v>23</v>
      </c>
    </row>
    <row r="234" spans="1:26" hidden="1" x14ac:dyDescent="0.35">
      <c r="A234" s="3">
        <v>232</v>
      </c>
      <c r="B234" s="78">
        <v>44970</v>
      </c>
      <c r="C234" s="73" t="str">
        <f>_xlfn.XLOOKUP(Table5[[#This Row],[Serial '#]],Table10[Serial '#],Table10[Date],"",,)</f>
        <v/>
      </c>
      <c r="D2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34" s="73" t="str">
        <f>IF(Table5[[#This Row],[Date Distributed]]="","In Stock","Distributed")</f>
        <v>In Stock</v>
      </c>
      <c r="F234" s="79" t="s">
        <v>660</v>
      </c>
      <c r="G234" s="75" t="s">
        <v>761</v>
      </c>
      <c r="H234" s="80" t="s">
        <v>669</v>
      </c>
      <c r="I234" s="80" t="s">
        <v>670</v>
      </c>
      <c r="J234" s="81" t="s">
        <v>1017</v>
      </c>
      <c r="K234" s="80" t="s">
        <v>394</v>
      </c>
      <c r="L234" s="3" t="str">
        <f>_xlfn.XLOOKUP(Table5[[#This Row],[Item '#]],Ticket_Forms[Form Number],Ticket_Forms[Game Name],"",,)</f>
        <v>Rotten to the Core</v>
      </c>
      <c r="M234" s="15">
        <v>134</v>
      </c>
      <c r="N234" s="3">
        <f>LOOKUP(Table5[[#This Row],[Item '#]],Ticket_Forms[Form Number],Ticket_Forms[Ticket Count])</f>
        <v>4000</v>
      </c>
      <c r="O234" s="16">
        <f>LOOKUP(Table5[[#This Row],[Item '#]],Ticket_Forms[Form Number],Ticket_Forms[Ticket Value])</f>
        <v>1</v>
      </c>
      <c r="P234" s="16">
        <f>LOOKUP(Table5[[#This Row],[Item '#]],Ticket_Forms[Form Number],Ticket_Forms[Revenue])</f>
        <v>4000</v>
      </c>
      <c r="Q234" s="16">
        <f>LOOKUP(Table5[[#This Row],[Item '#]],Ticket_Forms[Form Number],Ticket_Forms[Ideal Profit])</f>
        <v>998</v>
      </c>
      <c r="R234" s="16">
        <f>LOOKUP(Table5[[#This Row],[Item '#]],Ticket_Forms[Form Number],Ticket_Forms[Prizes])</f>
        <v>3002</v>
      </c>
      <c r="S234" s="16">
        <f>LOOKUP(Table5[[#This Row],[Item '#]],Ticket_Forms[Form Number],Ticket_Forms[Location Rent])</f>
        <v>240</v>
      </c>
      <c r="T234" s="16">
        <f>LOOKUP(Table5[[#This Row],[Item '#]],Ticket_Forms[Form Number],Ticket_Forms[Last Sale])</f>
        <v>0</v>
      </c>
      <c r="U234" s="16" t="s">
        <v>3909</v>
      </c>
      <c r="V234" s="58" t="str">
        <f>Table5[[#This Row],[Date Distributed]]</f>
        <v/>
      </c>
      <c r="W234" s="3" t="str">
        <f>_xlfn.XLOOKUP(Table5[[#This Row],[Serial '#]],Table10[Serial '#],Table10[Charity Association],"",,)</f>
        <v/>
      </c>
      <c r="Z234" s="3" t="s">
        <v>23</v>
      </c>
    </row>
    <row r="235" spans="1:26" hidden="1" x14ac:dyDescent="0.35">
      <c r="A235" s="3">
        <v>233</v>
      </c>
      <c r="B235" s="78">
        <v>44970</v>
      </c>
      <c r="C235" s="73" t="str">
        <f>_xlfn.XLOOKUP(Table5[[#This Row],[Serial '#]],Table10[Serial '#],Table10[Date],"",,)</f>
        <v/>
      </c>
      <c r="D2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35" s="73" t="str">
        <f>IF(Table5[[#This Row],[Date Distributed]]="","In Stock","Distributed")</f>
        <v>In Stock</v>
      </c>
      <c r="F235" s="79" t="s">
        <v>660</v>
      </c>
      <c r="G235" s="75" t="s">
        <v>761</v>
      </c>
      <c r="H235" s="80" t="s">
        <v>671</v>
      </c>
      <c r="I235" s="80" t="s">
        <v>672</v>
      </c>
      <c r="J235" s="81" t="s">
        <v>1018</v>
      </c>
      <c r="K235" s="80" t="s">
        <v>387</v>
      </c>
      <c r="L235" s="3" t="str">
        <f>_xlfn.XLOOKUP(Table5[[#This Row],[Item '#]],Ticket_Forms[Form Number],Ticket_Forms[Game Name],"",,)</f>
        <v>Big 5</v>
      </c>
      <c r="M235" s="15">
        <v>360</v>
      </c>
      <c r="N235" s="3">
        <f>LOOKUP(Table5[[#This Row],[Item '#]],Ticket_Forms[Form Number],Ticket_Forms[Ticket Count])</f>
        <v>9959</v>
      </c>
      <c r="O235" s="16">
        <f>LOOKUP(Table5[[#This Row],[Item '#]],Ticket_Forms[Form Number],Ticket_Forms[Ticket Value])</f>
        <v>1</v>
      </c>
      <c r="P235" s="16">
        <f>LOOKUP(Table5[[#This Row],[Item '#]],Ticket_Forms[Form Number],Ticket_Forms[Revenue])</f>
        <v>9959</v>
      </c>
      <c r="Q235" s="16">
        <f>LOOKUP(Table5[[#This Row],[Item '#]],Ticket_Forms[Form Number],Ticket_Forms[Ideal Profit])</f>
        <v>2119</v>
      </c>
      <c r="R235" s="16">
        <f>LOOKUP(Table5[[#This Row],[Item '#]],Ticket_Forms[Form Number],Ticket_Forms[Prizes])</f>
        <v>7840</v>
      </c>
      <c r="S235" s="16">
        <f>LOOKUP(Table5[[#This Row],[Item '#]],Ticket_Forms[Form Number],Ticket_Forms[Location Rent])</f>
        <v>597</v>
      </c>
      <c r="T235" s="16">
        <f>LOOKUP(Table5[[#This Row],[Item '#]],Ticket_Forms[Form Number],Ticket_Forms[Last Sale])</f>
        <v>0</v>
      </c>
      <c r="U235" s="16" t="s">
        <v>3909</v>
      </c>
      <c r="V235" s="58" t="str">
        <f>Table5[[#This Row],[Date Distributed]]</f>
        <v/>
      </c>
      <c r="W235" s="3" t="str">
        <f>_xlfn.XLOOKUP(Table5[[#This Row],[Serial '#]],Table10[Serial '#],Table10[Charity Association],"",,)</f>
        <v/>
      </c>
      <c r="Z235" s="3" t="s">
        <v>23</v>
      </c>
    </row>
    <row r="236" spans="1:26" hidden="1" x14ac:dyDescent="0.35">
      <c r="A236" s="3">
        <v>234</v>
      </c>
      <c r="B236" s="78">
        <v>44970</v>
      </c>
      <c r="C236" s="73" t="str">
        <f>_xlfn.XLOOKUP(Table5[[#This Row],[Serial '#]],Table10[Serial '#],Table10[Date],"",,)</f>
        <v/>
      </c>
      <c r="D2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36" s="73" t="str">
        <f>IF(Table5[[#This Row],[Date Distributed]]="","In Stock","Distributed")</f>
        <v>In Stock</v>
      </c>
      <c r="F236" s="79" t="s">
        <v>660</v>
      </c>
      <c r="G236" s="75" t="s">
        <v>761</v>
      </c>
      <c r="H236" s="80" t="s">
        <v>669</v>
      </c>
      <c r="I236" s="80" t="s">
        <v>670</v>
      </c>
      <c r="J236" s="81" t="s">
        <v>1019</v>
      </c>
      <c r="K236" s="80" t="s">
        <v>387</v>
      </c>
      <c r="L236" s="3" t="str">
        <f>_xlfn.XLOOKUP(Table5[[#This Row],[Item '#]],Ticket_Forms[Form Number],Ticket_Forms[Game Name],"",,)</f>
        <v>Big 5</v>
      </c>
      <c r="M236" s="15">
        <v>360</v>
      </c>
      <c r="N236" s="3">
        <f>LOOKUP(Table5[[#This Row],[Item '#]],Ticket_Forms[Form Number],Ticket_Forms[Ticket Count])</f>
        <v>9959</v>
      </c>
      <c r="O236" s="16">
        <f>LOOKUP(Table5[[#This Row],[Item '#]],Ticket_Forms[Form Number],Ticket_Forms[Ticket Value])</f>
        <v>1</v>
      </c>
      <c r="P236" s="16">
        <f>LOOKUP(Table5[[#This Row],[Item '#]],Ticket_Forms[Form Number],Ticket_Forms[Revenue])</f>
        <v>9959</v>
      </c>
      <c r="Q236" s="16">
        <f>LOOKUP(Table5[[#This Row],[Item '#]],Ticket_Forms[Form Number],Ticket_Forms[Ideal Profit])</f>
        <v>2119</v>
      </c>
      <c r="R236" s="16">
        <f>LOOKUP(Table5[[#This Row],[Item '#]],Ticket_Forms[Form Number],Ticket_Forms[Prizes])</f>
        <v>7840</v>
      </c>
      <c r="S236" s="16">
        <f>LOOKUP(Table5[[#This Row],[Item '#]],Ticket_Forms[Form Number],Ticket_Forms[Location Rent])</f>
        <v>597</v>
      </c>
      <c r="T236" s="16">
        <f>LOOKUP(Table5[[#This Row],[Item '#]],Ticket_Forms[Form Number],Ticket_Forms[Last Sale])</f>
        <v>0</v>
      </c>
      <c r="U236" s="16" t="s">
        <v>3909</v>
      </c>
      <c r="V236" s="58" t="str">
        <f>Table5[[#This Row],[Date Distributed]]</f>
        <v/>
      </c>
      <c r="W236" s="3" t="str">
        <f>_xlfn.XLOOKUP(Table5[[#This Row],[Serial '#]],Table10[Serial '#],Table10[Charity Association],"",,)</f>
        <v/>
      </c>
      <c r="Z236" s="3" t="s">
        <v>23</v>
      </c>
    </row>
    <row r="237" spans="1:26" hidden="1" x14ac:dyDescent="0.35">
      <c r="A237" s="3">
        <v>235</v>
      </c>
      <c r="B237" s="78">
        <v>44970</v>
      </c>
      <c r="C237" s="73" t="str">
        <f>_xlfn.XLOOKUP(Table5[[#This Row],[Serial '#]],Table10[Serial '#],Table10[Date],"",,)</f>
        <v/>
      </c>
      <c r="D2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37" s="73" t="str">
        <f>IF(Table5[[#This Row],[Date Distributed]]="","In Stock","Distributed")</f>
        <v>In Stock</v>
      </c>
      <c r="F237" s="79" t="s">
        <v>660</v>
      </c>
      <c r="G237" s="75" t="s">
        <v>761</v>
      </c>
      <c r="H237" s="80" t="s">
        <v>669</v>
      </c>
      <c r="I237" s="80" t="s">
        <v>670</v>
      </c>
      <c r="J237" s="81" t="s">
        <v>1020</v>
      </c>
      <c r="K237" s="80" t="s">
        <v>394</v>
      </c>
      <c r="L237" s="3" t="str">
        <f>_xlfn.XLOOKUP(Table5[[#This Row],[Item '#]],Ticket_Forms[Form Number],Ticket_Forms[Game Name],"",,)</f>
        <v>Rotten to the Core</v>
      </c>
      <c r="M237" s="15">
        <v>134</v>
      </c>
      <c r="N237" s="3">
        <f>LOOKUP(Table5[[#This Row],[Item '#]],Ticket_Forms[Form Number],Ticket_Forms[Ticket Count])</f>
        <v>4000</v>
      </c>
      <c r="O237" s="16">
        <f>LOOKUP(Table5[[#This Row],[Item '#]],Ticket_Forms[Form Number],Ticket_Forms[Ticket Value])</f>
        <v>1</v>
      </c>
      <c r="P237" s="16">
        <f>LOOKUP(Table5[[#This Row],[Item '#]],Ticket_Forms[Form Number],Ticket_Forms[Revenue])</f>
        <v>4000</v>
      </c>
      <c r="Q237" s="16">
        <f>LOOKUP(Table5[[#This Row],[Item '#]],Ticket_Forms[Form Number],Ticket_Forms[Ideal Profit])</f>
        <v>998</v>
      </c>
      <c r="R237" s="16">
        <f>LOOKUP(Table5[[#This Row],[Item '#]],Ticket_Forms[Form Number],Ticket_Forms[Prizes])</f>
        <v>3002</v>
      </c>
      <c r="S237" s="16">
        <f>LOOKUP(Table5[[#This Row],[Item '#]],Ticket_Forms[Form Number],Ticket_Forms[Location Rent])</f>
        <v>240</v>
      </c>
      <c r="T237" s="16">
        <f>LOOKUP(Table5[[#This Row],[Item '#]],Ticket_Forms[Form Number],Ticket_Forms[Last Sale])</f>
        <v>0</v>
      </c>
      <c r="U237" s="16" t="s">
        <v>3909</v>
      </c>
      <c r="V237" s="58" t="str">
        <f>Table5[[#This Row],[Date Distributed]]</f>
        <v/>
      </c>
      <c r="W237" s="3" t="str">
        <f>_xlfn.XLOOKUP(Table5[[#This Row],[Serial '#]],Table10[Serial '#],Table10[Charity Association],"",,)</f>
        <v/>
      </c>
      <c r="Z237" s="3" t="s">
        <v>23</v>
      </c>
    </row>
    <row r="238" spans="1:26" hidden="1" x14ac:dyDescent="0.35">
      <c r="A238" s="3">
        <v>236</v>
      </c>
      <c r="B238" s="78">
        <v>44970</v>
      </c>
      <c r="C238" s="73" t="str">
        <f>_xlfn.XLOOKUP(Table5[[#This Row],[Serial '#]],Table10[Serial '#],Table10[Date],"",,)</f>
        <v/>
      </c>
      <c r="D2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38" s="73" t="str">
        <f>IF(Table5[[#This Row],[Date Distributed]]="","In Stock","Distributed")</f>
        <v>In Stock</v>
      </c>
      <c r="F238" s="79" t="s">
        <v>660</v>
      </c>
      <c r="G238" s="75" t="s">
        <v>761</v>
      </c>
      <c r="H238" s="80" t="s">
        <v>669</v>
      </c>
      <c r="I238" s="80" t="s">
        <v>670</v>
      </c>
      <c r="J238" s="81" t="s">
        <v>1021</v>
      </c>
      <c r="K238" s="80" t="s">
        <v>387</v>
      </c>
      <c r="L238" s="3" t="str">
        <f>_xlfn.XLOOKUP(Table5[[#This Row],[Item '#]],Ticket_Forms[Form Number],Ticket_Forms[Game Name],"",,)</f>
        <v>Big 5</v>
      </c>
      <c r="M238" s="15">
        <v>360</v>
      </c>
      <c r="N238" s="3">
        <f>LOOKUP(Table5[[#This Row],[Item '#]],Ticket_Forms[Form Number],Ticket_Forms[Ticket Count])</f>
        <v>9959</v>
      </c>
      <c r="O238" s="16">
        <f>LOOKUP(Table5[[#This Row],[Item '#]],Ticket_Forms[Form Number],Ticket_Forms[Ticket Value])</f>
        <v>1</v>
      </c>
      <c r="P238" s="16">
        <f>LOOKUP(Table5[[#This Row],[Item '#]],Ticket_Forms[Form Number],Ticket_Forms[Revenue])</f>
        <v>9959</v>
      </c>
      <c r="Q238" s="16">
        <f>LOOKUP(Table5[[#This Row],[Item '#]],Ticket_Forms[Form Number],Ticket_Forms[Ideal Profit])</f>
        <v>2119</v>
      </c>
      <c r="R238" s="16">
        <f>LOOKUP(Table5[[#This Row],[Item '#]],Ticket_Forms[Form Number],Ticket_Forms[Prizes])</f>
        <v>7840</v>
      </c>
      <c r="S238" s="16">
        <f>LOOKUP(Table5[[#This Row],[Item '#]],Ticket_Forms[Form Number],Ticket_Forms[Location Rent])</f>
        <v>597</v>
      </c>
      <c r="T238" s="16">
        <f>LOOKUP(Table5[[#This Row],[Item '#]],Ticket_Forms[Form Number],Ticket_Forms[Last Sale])</f>
        <v>0</v>
      </c>
      <c r="U238" s="16" t="s">
        <v>3909</v>
      </c>
      <c r="V238" s="58" t="str">
        <f>Table5[[#This Row],[Date Distributed]]</f>
        <v/>
      </c>
      <c r="W238" s="3" t="str">
        <f>_xlfn.XLOOKUP(Table5[[#This Row],[Serial '#]],Table10[Serial '#],Table10[Charity Association],"",,)</f>
        <v/>
      </c>
      <c r="Z238" s="3" t="s">
        <v>23</v>
      </c>
    </row>
    <row r="239" spans="1:26" hidden="1" x14ac:dyDescent="0.35">
      <c r="A239" s="3">
        <v>237</v>
      </c>
      <c r="B239" s="78">
        <v>44970</v>
      </c>
      <c r="C239" s="73" t="str">
        <f>_xlfn.XLOOKUP(Table5[[#This Row],[Serial '#]],Table10[Serial '#],Table10[Date],"",,)</f>
        <v/>
      </c>
      <c r="D2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39" s="73" t="str">
        <f>IF(Table5[[#This Row],[Date Distributed]]="","In Stock","Distributed")</f>
        <v>In Stock</v>
      </c>
      <c r="F239" s="79" t="s">
        <v>660</v>
      </c>
      <c r="G239" s="75" t="s">
        <v>761</v>
      </c>
      <c r="H239" s="80" t="s">
        <v>669</v>
      </c>
      <c r="I239" s="80" t="s">
        <v>670</v>
      </c>
      <c r="J239" s="81" t="s">
        <v>1022</v>
      </c>
      <c r="K239" s="80" t="s">
        <v>391</v>
      </c>
      <c r="L239" s="3" t="str">
        <f>_xlfn.XLOOKUP(Table5[[#This Row],[Item '#]],Ticket_Forms[Form Number],Ticket_Forms[Game Name],"",,)</f>
        <v>Irish Derby</v>
      </c>
      <c r="M239" s="15">
        <v>199</v>
      </c>
      <c r="N239" s="3">
        <f>LOOKUP(Table5[[#This Row],[Item '#]],Ticket_Forms[Form Number],Ticket_Forms[Ticket Count])</f>
        <v>4975</v>
      </c>
      <c r="O239" s="16">
        <f>LOOKUP(Table5[[#This Row],[Item '#]],Ticket_Forms[Form Number],Ticket_Forms[Ticket Value])</f>
        <v>1</v>
      </c>
      <c r="P239" s="16">
        <f>LOOKUP(Table5[[#This Row],[Item '#]],Ticket_Forms[Form Number],Ticket_Forms[Revenue])</f>
        <v>4975</v>
      </c>
      <c r="Q239" s="16">
        <f>LOOKUP(Table5[[#This Row],[Item '#]],Ticket_Forms[Form Number],Ticket_Forms[Ideal Profit])</f>
        <v>1075</v>
      </c>
      <c r="R239" s="16">
        <f>LOOKUP(Table5[[#This Row],[Item '#]],Ticket_Forms[Form Number],Ticket_Forms[Prizes])</f>
        <v>3900</v>
      </c>
      <c r="S239" s="16">
        <f>LOOKUP(Table5[[#This Row],[Item '#]],Ticket_Forms[Form Number],Ticket_Forms[Location Rent])</f>
        <v>298</v>
      </c>
      <c r="T239" s="16">
        <f>LOOKUP(Table5[[#This Row],[Item '#]],Ticket_Forms[Form Number],Ticket_Forms[Last Sale])</f>
        <v>300</v>
      </c>
      <c r="U239" s="16" t="s">
        <v>3909</v>
      </c>
      <c r="V239" s="58" t="str">
        <f>Table5[[#This Row],[Date Distributed]]</f>
        <v/>
      </c>
      <c r="W239" s="3" t="str">
        <f>_xlfn.XLOOKUP(Table5[[#This Row],[Serial '#]],Table10[Serial '#],Table10[Charity Association],"",,)</f>
        <v/>
      </c>
      <c r="Z239" s="3" t="s">
        <v>23</v>
      </c>
    </row>
    <row r="240" spans="1:26" hidden="1" x14ac:dyDescent="0.35">
      <c r="A240" s="3">
        <v>238</v>
      </c>
      <c r="B240" s="74">
        <v>44970</v>
      </c>
      <c r="C240" s="73" t="str">
        <f>_xlfn.XLOOKUP(Table5[[#This Row],[Serial '#]],Table10[Serial '#],Table10[Date],"",,)</f>
        <v/>
      </c>
      <c r="D2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0" s="73" t="str">
        <f>IF(Table5[[#This Row],[Date Distributed]]="","In Stock","Distributed")</f>
        <v>In Stock</v>
      </c>
      <c r="F240" s="79" t="s">
        <v>660</v>
      </c>
      <c r="G240" s="75" t="s">
        <v>761</v>
      </c>
      <c r="H240" s="76" t="s">
        <v>671</v>
      </c>
      <c r="I240" s="76" t="s">
        <v>672</v>
      </c>
      <c r="J240" s="77" t="s">
        <v>1023</v>
      </c>
      <c r="K240" s="76" t="s">
        <v>387</v>
      </c>
      <c r="L240" s="3" t="str">
        <f>_xlfn.XLOOKUP(Table5[[#This Row],[Item '#]],Ticket_Forms[Form Number],Ticket_Forms[Game Name],"",,)</f>
        <v>Big 5</v>
      </c>
      <c r="M240" s="15">
        <v>360</v>
      </c>
      <c r="N240" s="3">
        <f>LOOKUP(Table5[[#This Row],[Item '#]],Ticket_Forms[Form Number],Ticket_Forms[Ticket Count])</f>
        <v>9959</v>
      </c>
      <c r="O240" s="16">
        <f>LOOKUP(Table5[[#This Row],[Item '#]],Ticket_Forms[Form Number],Ticket_Forms[Ticket Value])</f>
        <v>1</v>
      </c>
      <c r="P240" s="16">
        <f>LOOKUP(Table5[[#This Row],[Item '#]],Ticket_Forms[Form Number],Ticket_Forms[Revenue])</f>
        <v>9959</v>
      </c>
      <c r="Q240" s="16">
        <f>LOOKUP(Table5[[#This Row],[Item '#]],Ticket_Forms[Form Number],Ticket_Forms[Ideal Profit])</f>
        <v>2119</v>
      </c>
      <c r="R240" s="16">
        <f>LOOKUP(Table5[[#This Row],[Item '#]],Ticket_Forms[Form Number],Ticket_Forms[Prizes])</f>
        <v>7840</v>
      </c>
      <c r="S240" s="16">
        <f>LOOKUP(Table5[[#This Row],[Item '#]],Ticket_Forms[Form Number],Ticket_Forms[Location Rent])</f>
        <v>597</v>
      </c>
      <c r="T240" s="16">
        <f>LOOKUP(Table5[[#This Row],[Item '#]],Ticket_Forms[Form Number],Ticket_Forms[Last Sale])</f>
        <v>0</v>
      </c>
      <c r="U240" s="16" t="s">
        <v>3909</v>
      </c>
      <c r="V240" s="58" t="str">
        <f>Table5[[#This Row],[Date Distributed]]</f>
        <v/>
      </c>
      <c r="W240" s="3" t="str">
        <f>_xlfn.XLOOKUP(Table5[[#This Row],[Serial '#]],Table10[Serial '#],Table10[Charity Association],"",,)</f>
        <v/>
      </c>
      <c r="Z240" s="3" t="s">
        <v>23</v>
      </c>
    </row>
    <row r="241" spans="1:26" hidden="1" x14ac:dyDescent="0.35">
      <c r="A241" s="3">
        <v>239</v>
      </c>
      <c r="B241" s="78">
        <v>44970</v>
      </c>
      <c r="C241" s="73" t="str">
        <f>_xlfn.XLOOKUP(Table5[[#This Row],[Serial '#]],Table10[Serial '#],Table10[Date],"",,)</f>
        <v/>
      </c>
      <c r="D2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1" s="73" t="str">
        <f>IF(Table5[[#This Row],[Date Distributed]]="","In Stock","Distributed")</f>
        <v>In Stock</v>
      </c>
      <c r="F241" s="79" t="s">
        <v>660</v>
      </c>
      <c r="G241" s="75" t="s">
        <v>761</v>
      </c>
      <c r="H241" s="80" t="s">
        <v>669</v>
      </c>
      <c r="I241" s="80" t="s">
        <v>670</v>
      </c>
      <c r="J241" s="81" t="s">
        <v>1024</v>
      </c>
      <c r="K241" s="80" t="s">
        <v>388</v>
      </c>
      <c r="L241" s="3" t="str">
        <f>_xlfn.XLOOKUP(Table5[[#This Row],[Item '#]],Ticket_Forms[Form Number],Ticket_Forms[Game Name],"",,)</f>
        <v>Rotten to the Core</v>
      </c>
      <c r="M241" s="15">
        <v>212</v>
      </c>
      <c r="N241" s="3">
        <f>LOOKUP(Table5[[#This Row],[Item '#]],Ticket_Forms[Form Number],Ticket_Forms[Ticket Count])</f>
        <v>6320</v>
      </c>
      <c r="O241" s="16">
        <f>LOOKUP(Table5[[#This Row],[Item '#]],Ticket_Forms[Form Number],Ticket_Forms[Ticket Value])</f>
        <v>1</v>
      </c>
      <c r="P241" s="16">
        <f>LOOKUP(Table5[[#This Row],[Item '#]],Ticket_Forms[Form Number],Ticket_Forms[Revenue])</f>
        <v>6320</v>
      </c>
      <c r="Q241" s="16">
        <f>LOOKUP(Table5[[#This Row],[Item '#]],Ticket_Forms[Form Number],Ticket_Forms[Ideal Profit])</f>
        <v>1575</v>
      </c>
      <c r="R241" s="16">
        <f>LOOKUP(Table5[[#This Row],[Item '#]],Ticket_Forms[Form Number],Ticket_Forms[Prizes])</f>
        <v>4745</v>
      </c>
      <c r="S241" s="16">
        <f>LOOKUP(Table5[[#This Row],[Item '#]],Ticket_Forms[Form Number],Ticket_Forms[Location Rent])</f>
        <v>379</v>
      </c>
      <c r="T241" s="16">
        <f>LOOKUP(Table5[[#This Row],[Item '#]],Ticket_Forms[Form Number],Ticket_Forms[Last Sale])</f>
        <v>599</v>
      </c>
      <c r="U241" s="16" t="s">
        <v>3909</v>
      </c>
      <c r="V241" s="58" t="str">
        <f>Table5[[#This Row],[Date Distributed]]</f>
        <v/>
      </c>
      <c r="W241" s="3" t="str">
        <f>_xlfn.XLOOKUP(Table5[[#This Row],[Serial '#]],Table10[Serial '#],Table10[Charity Association],"",,)</f>
        <v/>
      </c>
      <c r="Z241" s="3" t="s">
        <v>23</v>
      </c>
    </row>
    <row r="242" spans="1:26" hidden="1" x14ac:dyDescent="0.35">
      <c r="A242" s="3">
        <v>240</v>
      </c>
      <c r="B242" s="78">
        <v>44970</v>
      </c>
      <c r="C242" s="73" t="str">
        <f>_xlfn.XLOOKUP(Table5[[#This Row],[Serial '#]],Table10[Serial '#],Table10[Date],"",,)</f>
        <v/>
      </c>
      <c r="D2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2" s="73" t="str">
        <f>IF(Table5[[#This Row],[Date Distributed]]="","In Stock","Distributed")</f>
        <v>In Stock</v>
      </c>
      <c r="F242" s="79" t="s">
        <v>660</v>
      </c>
      <c r="G242" s="75" t="s">
        <v>761</v>
      </c>
      <c r="H242" s="80" t="s">
        <v>669</v>
      </c>
      <c r="I242" s="80" t="s">
        <v>670</v>
      </c>
      <c r="J242" s="81" t="s">
        <v>1025</v>
      </c>
      <c r="K242" s="80" t="s">
        <v>391</v>
      </c>
      <c r="L242" s="3" t="str">
        <f>_xlfn.XLOOKUP(Table5[[#This Row],[Item '#]],Ticket_Forms[Form Number],Ticket_Forms[Game Name],"",,)</f>
        <v>Irish Derby</v>
      </c>
      <c r="M242" s="15">
        <v>199</v>
      </c>
      <c r="N242" s="3">
        <f>LOOKUP(Table5[[#This Row],[Item '#]],Ticket_Forms[Form Number],Ticket_Forms[Ticket Count])</f>
        <v>4975</v>
      </c>
      <c r="O242" s="16">
        <f>LOOKUP(Table5[[#This Row],[Item '#]],Ticket_Forms[Form Number],Ticket_Forms[Ticket Value])</f>
        <v>1</v>
      </c>
      <c r="P242" s="16">
        <f>LOOKUP(Table5[[#This Row],[Item '#]],Ticket_Forms[Form Number],Ticket_Forms[Revenue])</f>
        <v>4975</v>
      </c>
      <c r="Q242" s="16">
        <f>LOOKUP(Table5[[#This Row],[Item '#]],Ticket_Forms[Form Number],Ticket_Forms[Ideal Profit])</f>
        <v>1075</v>
      </c>
      <c r="R242" s="16">
        <f>LOOKUP(Table5[[#This Row],[Item '#]],Ticket_Forms[Form Number],Ticket_Forms[Prizes])</f>
        <v>3900</v>
      </c>
      <c r="S242" s="16">
        <f>LOOKUP(Table5[[#This Row],[Item '#]],Ticket_Forms[Form Number],Ticket_Forms[Location Rent])</f>
        <v>298</v>
      </c>
      <c r="T242" s="16">
        <f>LOOKUP(Table5[[#This Row],[Item '#]],Ticket_Forms[Form Number],Ticket_Forms[Last Sale])</f>
        <v>300</v>
      </c>
      <c r="U242" s="16" t="s">
        <v>3909</v>
      </c>
      <c r="V242" s="58" t="str">
        <f>Table5[[#This Row],[Date Distributed]]</f>
        <v/>
      </c>
      <c r="W242" s="3" t="str">
        <f>_xlfn.XLOOKUP(Table5[[#This Row],[Serial '#]],Table10[Serial '#],Table10[Charity Association],"",,)</f>
        <v/>
      </c>
      <c r="Z242" s="3" t="s">
        <v>23</v>
      </c>
    </row>
    <row r="243" spans="1:26" hidden="1" x14ac:dyDescent="0.35">
      <c r="A243" s="3">
        <v>241</v>
      </c>
      <c r="B243" s="78">
        <v>44970</v>
      </c>
      <c r="C243" s="73" t="str">
        <f>_xlfn.XLOOKUP(Table5[[#This Row],[Serial '#]],Table10[Serial '#],Table10[Date],"",,)</f>
        <v/>
      </c>
      <c r="D2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3" s="73" t="str">
        <f>IF(Table5[[#This Row],[Date Distributed]]="","In Stock","Distributed")</f>
        <v>In Stock</v>
      </c>
      <c r="F243" s="79" t="s">
        <v>660</v>
      </c>
      <c r="G243" s="75" t="s">
        <v>761</v>
      </c>
      <c r="H243" s="80" t="s">
        <v>669</v>
      </c>
      <c r="I243" s="80" t="s">
        <v>670</v>
      </c>
      <c r="J243" s="81" t="s">
        <v>1026</v>
      </c>
      <c r="K243" s="80" t="s">
        <v>385</v>
      </c>
      <c r="L243" s="3" t="str">
        <f>_xlfn.XLOOKUP(Table5[[#This Row],[Item '#]],Ticket_Forms[Form Number],Ticket_Forms[Game Name],"",,)</f>
        <v>Criss Cross</v>
      </c>
      <c r="M243" s="15">
        <v>186</v>
      </c>
      <c r="N243" s="3">
        <f>LOOKUP(Table5[[#This Row],[Item '#]],Ticket_Forms[Form Number],Ticket_Forms[Ticket Count])</f>
        <v>5520</v>
      </c>
      <c r="O243" s="16">
        <f>LOOKUP(Table5[[#This Row],[Item '#]],Ticket_Forms[Form Number],Ticket_Forms[Ticket Value])</f>
        <v>1</v>
      </c>
      <c r="P243" s="16">
        <f>LOOKUP(Table5[[#This Row],[Item '#]],Ticket_Forms[Form Number],Ticket_Forms[Revenue])</f>
        <v>5520</v>
      </c>
      <c r="Q243" s="16">
        <f>LOOKUP(Table5[[#This Row],[Item '#]],Ticket_Forms[Form Number],Ticket_Forms[Ideal Profit])</f>
        <v>960</v>
      </c>
      <c r="R243" s="16">
        <f>LOOKUP(Table5[[#This Row],[Item '#]],Ticket_Forms[Form Number],Ticket_Forms[Prizes])</f>
        <v>4560</v>
      </c>
      <c r="S243" s="16">
        <f>LOOKUP(Table5[[#This Row],[Item '#]],Ticket_Forms[Form Number],Ticket_Forms[Location Rent])</f>
        <v>331</v>
      </c>
      <c r="T243" s="16">
        <f>LOOKUP(Table5[[#This Row],[Item '#]],Ticket_Forms[Form Number],Ticket_Forms[Last Sale])</f>
        <v>200</v>
      </c>
      <c r="U243" s="16" t="s">
        <v>3909</v>
      </c>
      <c r="V243" s="58" t="str">
        <f>Table5[[#This Row],[Date Distributed]]</f>
        <v/>
      </c>
      <c r="W243" s="3" t="str">
        <f>_xlfn.XLOOKUP(Table5[[#This Row],[Serial '#]],Table10[Serial '#],Table10[Charity Association],"",,)</f>
        <v/>
      </c>
      <c r="Z243" s="3" t="s">
        <v>23</v>
      </c>
    </row>
    <row r="244" spans="1:26" hidden="1" x14ac:dyDescent="0.35">
      <c r="A244" s="3">
        <v>242</v>
      </c>
      <c r="B244" s="78">
        <v>44970</v>
      </c>
      <c r="C244" s="73" t="str">
        <f>_xlfn.XLOOKUP(Table5[[#This Row],[Serial '#]],Table10[Serial '#],Table10[Date],"",,)</f>
        <v/>
      </c>
      <c r="D2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4" s="73" t="str">
        <f>IF(Table5[[#This Row],[Date Distributed]]="","In Stock","Distributed")</f>
        <v>In Stock</v>
      </c>
      <c r="F244" s="79" t="s">
        <v>660</v>
      </c>
      <c r="G244" s="75" t="s">
        <v>761</v>
      </c>
      <c r="H244" s="80" t="s">
        <v>671</v>
      </c>
      <c r="I244" s="80" t="s">
        <v>672</v>
      </c>
      <c r="J244" s="81" t="s">
        <v>1027</v>
      </c>
      <c r="K244" s="80" t="s">
        <v>387</v>
      </c>
      <c r="L244" s="3" t="str">
        <f>_xlfn.XLOOKUP(Table5[[#This Row],[Item '#]],Ticket_Forms[Form Number],Ticket_Forms[Game Name],"",,)</f>
        <v>Big 5</v>
      </c>
      <c r="M244" s="15">
        <v>360</v>
      </c>
      <c r="N244" s="3">
        <f>LOOKUP(Table5[[#This Row],[Item '#]],Ticket_Forms[Form Number],Ticket_Forms[Ticket Count])</f>
        <v>9959</v>
      </c>
      <c r="O244" s="16">
        <f>LOOKUP(Table5[[#This Row],[Item '#]],Ticket_Forms[Form Number],Ticket_Forms[Ticket Value])</f>
        <v>1</v>
      </c>
      <c r="P244" s="16">
        <f>LOOKUP(Table5[[#This Row],[Item '#]],Ticket_Forms[Form Number],Ticket_Forms[Revenue])</f>
        <v>9959</v>
      </c>
      <c r="Q244" s="16">
        <f>LOOKUP(Table5[[#This Row],[Item '#]],Ticket_Forms[Form Number],Ticket_Forms[Ideal Profit])</f>
        <v>2119</v>
      </c>
      <c r="R244" s="16">
        <f>LOOKUP(Table5[[#This Row],[Item '#]],Ticket_Forms[Form Number],Ticket_Forms[Prizes])</f>
        <v>7840</v>
      </c>
      <c r="S244" s="16">
        <f>LOOKUP(Table5[[#This Row],[Item '#]],Ticket_Forms[Form Number],Ticket_Forms[Location Rent])</f>
        <v>597</v>
      </c>
      <c r="T244" s="16">
        <f>LOOKUP(Table5[[#This Row],[Item '#]],Ticket_Forms[Form Number],Ticket_Forms[Last Sale])</f>
        <v>0</v>
      </c>
      <c r="U244" s="16" t="s">
        <v>3909</v>
      </c>
      <c r="V244" s="58" t="str">
        <f>Table5[[#This Row],[Date Distributed]]</f>
        <v/>
      </c>
      <c r="W244" s="3" t="str">
        <f>_xlfn.XLOOKUP(Table5[[#This Row],[Serial '#]],Table10[Serial '#],Table10[Charity Association],"",,)</f>
        <v/>
      </c>
      <c r="Z244" s="3" t="s">
        <v>23</v>
      </c>
    </row>
    <row r="245" spans="1:26" hidden="1" x14ac:dyDescent="0.35">
      <c r="A245" s="3">
        <v>243</v>
      </c>
      <c r="B245" s="78">
        <v>44970</v>
      </c>
      <c r="C245" s="73" t="str">
        <f>_xlfn.XLOOKUP(Table5[[#This Row],[Serial '#]],Table10[Serial '#],Table10[Date],"",,)</f>
        <v/>
      </c>
      <c r="D2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5" s="73" t="str">
        <f>IF(Table5[[#This Row],[Date Distributed]]="","In Stock","Distributed")</f>
        <v>In Stock</v>
      </c>
      <c r="F245" s="79" t="s">
        <v>660</v>
      </c>
      <c r="G245" s="75" t="s">
        <v>761</v>
      </c>
      <c r="H245" s="80" t="s">
        <v>669</v>
      </c>
      <c r="I245" s="80" t="s">
        <v>670</v>
      </c>
      <c r="J245" s="81" t="s">
        <v>1028</v>
      </c>
      <c r="K245" s="80" t="s">
        <v>384</v>
      </c>
      <c r="L245" s="3" t="str">
        <f>_xlfn.XLOOKUP(Table5[[#This Row],[Item '#]],Ticket_Forms[Form Number],Ticket_Forms[Game Name],"",,)</f>
        <v>Fast Lane</v>
      </c>
      <c r="M245" s="15">
        <v>212</v>
      </c>
      <c r="N245" s="3">
        <f>LOOKUP(Table5[[#This Row],[Item '#]],Ticket_Forms[Form Number],Ticket_Forms[Ticket Count])</f>
        <v>6320</v>
      </c>
      <c r="O245" s="16">
        <f>LOOKUP(Table5[[#This Row],[Item '#]],Ticket_Forms[Form Number],Ticket_Forms[Ticket Value])</f>
        <v>1</v>
      </c>
      <c r="P245" s="16">
        <f>LOOKUP(Table5[[#This Row],[Item '#]],Ticket_Forms[Form Number],Ticket_Forms[Revenue])</f>
        <v>6320</v>
      </c>
      <c r="Q245" s="16">
        <f>LOOKUP(Table5[[#This Row],[Item '#]],Ticket_Forms[Form Number],Ticket_Forms[Ideal Profit])</f>
        <v>1575</v>
      </c>
      <c r="R245" s="16">
        <f>LOOKUP(Table5[[#This Row],[Item '#]],Ticket_Forms[Form Number],Ticket_Forms[Prizes])</f>
        <v>4745</v>
      </c>
      <c r="S245" s="16">
        <f>LOOKUP(Table5[[#This Row],[Item '#]],Ticket_Forms[Form Number],Ticket_Forms[Location Rent])</f>
        <v>379</v>
      </c>
      <c r="T245" s="16">
        <f>LOOKUP(Table5[[#This Row],[Item '#]],Ticket_Forms[Form Number],Ticket_Forms[Last Sale])</f>
        <v>599</v>
      </c>
      <c r="U245" s="16" t="s">
        <v>3909</v>
      </c>
      <c r="V245" s="58" t="str">
        <f>Table5[[#This Row],[Date Distributed]]</f>
        <v/>
      </c>
      <c r="W245" s="3" t="str">
        <f>_xlfn.XLOOKUP(Table5[[#This Row],[Serial '#]],Table10[Serial '#],Table10[Charity Association],"",,)</f>
        <v/>
      </c>
      <c r="Z245" s="3" t="s">
        <v>23</v>
      </c>
    </row>
    <row r="246" spans="1:26" hidden="1" x14ac:dyDescent="0.35">
      <c r="A246" s="3">
        <v>244</v>
      </c>
      <c r="B246" s="74">
        <v>44986</v>
      </c>
      <c r="C246" s="73" t="str">
        <f>_xlfn.XLOOKUP(Table5[[#This Row],[Serial '#]],Table10[Serial '#],Table10[Date],"",,)</f>
        <v/>
      </c>
      <c r="D2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6" s="73" t="str">
        <f>IF(Table5[[#This Row],[Date Distributed]]="","In Stock","Distributed")</f>
        <v>In Stock</v>
      </c>
      <c r="F246" s="75" t="s">
        <v>660</v>
      </c>
      <c r="G246" s="75" t="s">
        <v>761</v>
      </c>
      <c r="H246" s="76" t="s">
        <v>673</v>
      </c>
      <c r="I246" s="76" t="s">
        <v>674</v>
      </c>
      <c r="J246" s="77" t="s">
        <v>1029</v>
      </c>
      <c r="K246" s="76" t="s">
        <v>395</v>
      </c>
      <c r="L246" s="3" t="str">
        <f>_xlfn.XLOOKUP(Table5[[#This Row],[Item '#]],Ticket_Forms[Form Number],Ticket_Forms[Game Name],"",,)</f>
        <v>Fast Lane</v>
      </c>
      <c r="M246" s="15">
        <v>134</v>
      </c>
      <c r="N246" s="3">
        <f>LOOKUP(Table5[[#This Row],[Item '#]],Ticket_Forms[Form Number],Ticket_Forms[Ticket Count])</f>
        <v>4000</v>
      </c>
      <c r="O246" s="16">
        <f>LOOKUP(Table5[[#This Row],[Item '#]],Ticket_Forms[Form Number],Ticket_Forms[Ticket Value])</f>
        <v>1</v>
      </c>
      <c r="P246" s="16">
        <f>LOOKUP(Table5[[#This Row],[Item '#]],Ticket_Forms[Form Number],Ticket_Forms[Revenue])</f>
        <v>4000</v>
      </c>
      <c r="Q246" s="16">
        <f>LOOKUP(Table5[[#This Row],[Item '#]],Ticket_Forms[Form Number],Ticket_Forms[Ideal Profit])</f>
        <v>1000</v>
      </c>
      <c r="R246" s="16">
        <f>LOOKUP(Table5[[#This Row],[Item '#]],Ticket_Forms[Form Number],Ticket_Forms[Prizes])</f>
        <v>3000</v>
      </c>
      <c r="S246" s="16">
        <f>LOOKUP(Table5[[#This Row],[Item '#]],Ticket_Forms[Form Number],Ticket_Forms[Location Rent])</f>
        <v>240</v>
      </c>
      <c r="T246" s="16">
        <f>LOOKUP(Table5[[#This Row],[Item '#]],Ticket_Forms[Form Number],Ticket_Forms[Last Sale])</f>
        <v>0</v>
      </c>
      <c r="U246" s="16" t="s">
        <v>3909</v>
      </c>
      <c r="V246" s="58" t="str">
        <f>Table5[[#This Row],[Date Distributed]]</f>
        <v/>
      </c>
      <c r="W246" s="3" t="str">
        <f>_xlfn.XLOOKUP(Table5[[#This Row],[Serial '#]],Table10[Serial '#],Table10[Charity Association],"",,)</f>
        <v/>
      </c>
      <c r="Z246" s="3" t="s">
        <v>23</v>
      </c>
    </row>
    <row r="247" spans="1:26" hidden="1" x14ac:dyDescent="0.35">
      <c r="A247" s="3">
        <v>245</v>
      </c>
      <c r="B247" s="78">
        <v>44986</v>
      </c>
      <c r="C247" s="73" t="str">
        <f>_xlfn.XLOOKUP(Table5[[#This Row],[Serial '#]],Table10[Serial '#],Table10[Date],"",,)</f>
        <v/>
      </c>
      <c r="D2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7" s="73" t="str">
        <f>IF(Table5[[#This Row],[Date Distributed]]="","In Stock","Distributed")</f>
        <v>In Stock</v>
      </c>
      <c r="F247" s="79" t="s">
        <v>660</v>
      </c>
      <c r="G247" s="75" t="s">
        <v>761</v>
      </c>
      <c r="H247" s="80" t="s">
        <v>673</v>
      </c>
      <c r="I247" s="80" t="s">
        <v>674</v>
      </c>
      <c r="J247" s="77" t="s">
        <v>1030</v>
      </c>
      <c r="K247" s="76" t="s">
        <v>396</v>
      </c>
      <c r="L247" s="3" t="str">
        <f>_xlfn.XLOOKUP(Table5[[#This Row],[Item '#]],Ticket_Forms[Form Number],Ticket_Forms[Game Name],"",,)</f>
        <v>Zip Zap</v>
      </c>
      <c r="M247" s="15">
        <v>104</v>
      </c>
      <c r="N247" s="3">
        <f>LOOKUP(Table5[[#This Row],[Item '#]],Ticket_Forms[Form Number],Ticket_Forms[Ticket Count])</f>
        <v>3320</v>
      </c>
      <c r="O247" s="16">
        <f>LOOKUP(Table5[[#This Row],[Item '#]],Ticket_Forms[Form Number],Ticket_Forms[Ticket Value])</f>
        <v>1</v>
      </c>
      <c r="P247" s="16">
        <f>LOOKUP(Table5[[#This Row],[Item '#]],Ticket_Forms[Form Number],Ticket_Forms[Revenue])</f>
        <v>3320</v>
      </c>
      <c r="Q247" s="16">
        <f>LOOKUP(Table5[[#This Row],[Item '#]],Ticket_Forms[Form Number],Ticket_Forms[Ideal Profit])</f>
        <v>515</v>
      </c>
      <c r="R247" s="16">
        <f>LOOKUP(Table5[[#This Row],[Item '#]],Ticket_Forms[Form Number],Ticket_Forms[Prizes])</f>
        <v>2805</v>
      </c>
      <c r="S247" s="16">
        <f>LOOKUP(Table5[[#This Row],[Item '#]],Ticket_Forms[Form Number],Ticket_Forms[Location Rent])</f>
        <v>199</v>
      </c>
      <c r="T247" s="16">
        <f>LOOKUP(Table5[[#This Row],[Item '#]],Ticket_Forms[Form Number],Ticket_Forms[Last Sale])</f>
        <v>200</v>
      </c>
      <c r="U247" s="16" t="s">
        <v>3909</v>
      </c>
      <c r="V247" s="58" t="str">
        <f>Table5[[#This Row],[Date Distributed]]</f>
        <v/>
      </c>
      <c r="W247" s="3" t="str">
        <f>_xlfn.XLOOKUP(Table5[[#This Row],[Serial '#]],Table10[Serial '#],Table10[Charity Association],"",,)</f>
        <v/>
      </c>
      <c r="Z247" s="3" t="s">
        <v>23</v>
      </c>
    </row>
    <row r="248" spans="1:26" hidden="1" x14ac:dyDescent="0.35">
      <c r="A248" s="3">
        <v>246</v>
      </c>
      <c r="B248" s="78">
        <v>44986</v>
      </c>
      <c r="C248" s="73" t="str">
        <f>_xlfn.XLOOKUP(Table5[[#This Row],[Serial '#]],Table10[Serial '#],Table10[Date],"",,)</f>
        <v/>
      </c>
      <c r="D2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8" s="73" t="str">
        <f>IF(Table5[[#This Row],[Date Distributed]]="","In Stock","Distributed")</f>
        <v>In Stock</v>
      </c>
      <c r="F248" s="79" t="s">
        <v>660</v>
      </c>
      <c r="G248" s="75" t="s">
        <v>761</v>
      </c>
      <c r="H248" s="80" t="s">
        <v>673</v>
      </c>
      <c r="I248" s="80" t="s">
        <v>674</v>
      </c>
      <c r="J248" s="77" t="s">
        <v>1031</v>
      </c>
      <c r="K248" s="76" t="s">
        <v>397</v>
      </c>
      <c r="L248" s="3" t="str">
        <f>_xlfn.XLOOKUP(Table5[[#This Row],[Item '#]],Ticket_Forms[Form Number],Ticket_Forms[Game Name],"",,)</f>
        <v>Crowns and Bars</v>
      </c>
      <c r="M248" s="15">
        <v>122</v>
      </c>
      <c r="N248" s="3">
        <f>LOOKUP(Table5[[#This Row],[Item '#]],Ticket_Forms[Form Number],Ticket_Forms[Ticket Count])</f>
        <v>3600</v>
      </c>
      <c r="O248" s="16">
        <f>LOOKUP(Table5[[#This Row],[Item '#]],Ticket_Forms[Form Number],Ticket_Forms[Ticket Value])</f>
        <v>1</v>
      </c>
      <c r="P248" s="16">
        <f>LOOKUP(Table5[[#This Row],[Item '#]],Ticket_Forms[Form Number],Ticket_Forms[Revenue])</f>
        <v>3600</v>
      </c>
      <c r="Q248" s="16">
        <f>LOOKUP(Table5[[#This Row],[Item '#]],Ticket_Forms[Form Number],Ticket_Forms[Ideal Profit])</f>
        <v>705</v>
      </c>
      <c r="R248" s="16">
        <f>LOOKUP(Table5[[#This Row],[Item '#]],Ticket_Forms[Form Number],Ticket_Forms[Prizes])</f>
        <v>2895</v>
      </c>
      <c r="S248" s="16">
        <f>LOOKUP(Table5[[#This Row],[Item '#]],Ticket_Forms[Form Number],Ticket_Forms[Location Rent])</f>
        <v>216</v>
      </c>
      <c r="T248" s="16">
        <f>LOOKUP(Table5[[#This Row],[Item '#]],Ticket_Forms[Form Number],Ticket_Forms[Last Sale])</f>
        <v>200</v>
      </c>
      <c r="U248" s="16" t="s">
        <v>3909</v>
      </c>
      <c r="V248" s="58" t="str">
        <f>Table5[[#This Row],[Date Distributed]]</f>
        <v/>
      </c>
      <c r="W248" s="3" t="str">
        <f>_xlfn.XLOOKUP(Table5[[#This Row],[Serial '#]],Table10[Serial '#],Table10[Charity Association],"",,)</f>
        <v/>
      </c>
      <c r="Z248" s="3" t="s">
        <v>23</v>
      </c>
    </row>
    <row r="249" spans="1:26" hidden="1" x14ac:dyDescent="0.35">
      <c r="A249" s="3">
        <v>247</v>
      </c>
      <c r="B249" s="78">
        <v>44986</v>
      </c>
      <c r="C249" s="73" t="str">
        <f>_xlfn.XLOOKUP(Table5[[#This Row],[Serial '#]],Table10[Serial '#],Table10[Date],"",,)</f>
        <v/>
      </c>
      <c r="D2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9" s="73" t="str">
        <f>IF(Table5[[#This Row],[Date Distributed]]="","In Stock","Distributed")</f>
        <v>In Stock</v>
      </c>
      <c r="F249" s="79" t="s">
        <v>660</v>
      </c>
      <c r="G249" s="75" t="s">
        <v>761</v>
      </c>
      <c r="H249" s="80" t="s">
        <v>673</v>
      </c>
      <c r="I249" s="80" t="s">
        <v>674</v>
      </c>
      <c r="J249" s="77" t="s">
        <v>1032</v>
      </c>
      <c r="K249" s="76" t="s">
        <v>397</v>
      </c>
      <c r="L249" s="3" t="str">
        <f>_xlfn.XLOOKUP(Table5[[#This Row],[Item '#]],Ticket_Forms[Form Number],Ticket_Forms[Game Name],"",,)</f>
        <v>Crowns and Bars</v>
      </c>
      <c r="M249" s="15">
        <v>122</v>
      </c>
      <c r="N249" s="3">
        <f>LOOKUP(Table5[[#This Row],[Item '#]],Ticket_Forms[Form Number],Ticket_Forms[Ticket Count])</f>
        <v>3600</v>
      </c>
      <c r="O249" s="16">
        <f>LOOKUP(Table5[[#This Row],[Item '#]],Ticket_Forms[Form Number],Ticket_Forms[Ticket Value])</f>
        <v>1</v>
      </c>
      <c r="P249" s="16">
        <f>LOOKUP(Table5[[#This Row],[Item '#]],Ticket_Forms[Form Number],Ticket_Forms[Revenue])</f>
        <v>3600</v>
      </c>
      <c r="Q249" s="16">
        <f>LOOKUP(Table5[[#This Row],[Item '#]],Ticket_Forms[Form Number],Ticket_Forms[Ideal Profit])</f>
        <v>705</v>
      </c>
      <c r="R249" s="16">
        <f>LOOKUP(Table5[[#This Row],[Item '#]],Ticket_Forms[Form Number],Ticket_Forms[Prizes])</f>
        <v>2895</v>
      </c>
      <c r="S249" s="16">
        <f>LOOKUP(Table5[[#This Row],[Item '#]],Ticket_Forms[Form Number],Ticket_Forms[Location Rent])</f>
        <v>216</v>
      </c>
      <c r="T249" s="16">
        <f>LOOKUP(Table5[[#This Row],[Item '#]],Ticket_Forms[Form Number],Ticket_Forms[Last Sale])</f>
        <v>200</v>
      </c>
      <c r="U249" s="16" t="s">
        <v>3909</v>
      </c>
      <c r="V249" s="58" t="str">
        <f>Table5[[#This Row],[Date Distributed]]</f>
        <v/>
      </c>
      <c r="W249" s="3" t="str">
        <f>_xlfn.XLOOKUP(Table5[[#This Row],[Serial '#]],Table10[Serial '#],Table10[Charity Association],"",,)</f>
        <v/>
      </c>
      <c r="Z249" s="3" t="s">
        <v>23</v>
      </c>
    </row>
    <row r="250" spans="1:26" hidden="1" x14ac:dyDescent="0.35">
      <c r="A250" s="3">
        <v>248</v>
      </c>
      <c r="B250" s="78">
        <v>44986</v>
      </c>
      <c r="C250" s="73" t="str">
        <f>_xlfn.XLOOKUP(Table5[[#This Row],[Serial '#]],Table10[Serial '#],Table10[Date],"",,)</f>
        <v/>
      </c>
      <c r="D2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50" s="73" t="str">
        <f>IF(Table5[[#This Row],[Date Distributed]]="","In Stock","Distributed")</f>
        <v>In Stock</v>
      </c>
      <c r="F250" s="79" t="s">
        <v>660</v>
      </c>
      <c r="G250" s="75" t="s">
        <v>761</v>
      </c>
      <c r="H250" s="80" t="s">
        <v>673</v>
      </c>
      <c r="I250" s="80" t="s">
        <v>674</v>
      </c>
      <c r="J250" s="77" t="s">
        <v>1033</v>
      </c>
      <c r="K250" s="76" t="s">
        <v>398</v>
      </c>
      <c r="L250" s="3" t="str">
        <f>_xlfn.XLOOKUP(Table5[[#This Row],[Item '#]],Ticket_Forms[Form Number],Ticket_Forms[Game Name],"",,)</f>
        <v>Twist Of Lemon</v>
      </c>
      <c r="M250" s="15">
        <v>134</v>
      </c>
      <c r="N250" s="3">
        <f>LOOKUP(Table5[[#This Row],[Item '#]],Ticket_Forms[Form Number],Ticket_Forms[Ticket Count])</f>
        <v>4000</v>
      </c>
      <c r="O250" s="16">
        <f>LOOKUP(Table5[[#This Row],[Item '#]],Ticket_Forms[Form Number],Ticket_Forms[Ticket Value])</f>
        <v>1</v>
      </c>
      <c r="P250" s="16">
        <f>LOOKUP(Table5[[#This Row],[Item '#]],Ticket_Forms[Form Number],Ticket_Forms[Revenue])</f>
        <v>4000</v>
      </c>
      <c r="Q250" s="16">
        <f>LOOKUP(Table5[[#This Row],[Item '#]],Ticket_Forms[Form Number],Ticket_Forms[Ideal Profit])</f>
        <v>1000</v>
      </c>
      <c r="R250" s="16">
        <f>LOOKUP(Table5[[#This Row],[Item '#]],Ticket_Forms[Form Number],Ticket_Forms[Prizes])</f>
        <v>3000</v>
      </c>
      <c r="S250" s="16">
        <f>LOOKUP(Table5[[#This Row],[Item '#]],Ticket_Forms[Form Number],Ticket_Forms[Location Rent])</f>
        <v>240</v>
      </c>
      <c r="T250" s="16">
        <f>LOOKUP(Table5[[#This Row],[Item '#]],Ticket_Forms[Form Number],Ticket_Forms[Last Sale])</f>
        <v>0</v>
      </c>
      <c r="U250" s="16" t="s">
        <v>3909</v>
      </c>
      <c r="V250" s="58" t="str">
        <f>Table5[[#This Row],[Date Distributed]]</f>
        <v/>
      </c>
      <c r="W250" s="3" t="str">
        <f>_xlfn.XLOOKUP(Table5[[#This Row],[Serial '#]],Table10[Serial '#],Table10[Charity Association],"",,)</f>
        <v/>
      </c>
      <c r="Z250" s="3" t="s">
        <v>23</v>
      </c>
    </row>
    <row r="251" spans="1:26" hidden="1" x14ac:dyDescent="0.35">
      <c r="A251" s="3">
        <v>249</v>
      </c>
      <c r="B251" s="78">
        <v>44986</v>
      </c>
      <c r="C251" s="73" t="str">
        <f>_xlfn.XLOOKUP(Table5[[#This Row],[Serial '#]],Table10[Serial '#],Table10[Date],"",,)</f>
        <v/>
      </c>
      <c r="D2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51" s="73" t="str">
        <f>IF(Table5[[#This Row],[Date Distributed]]="","In Stock","Distributed")</f>
        <v>In Stock</v>
      </c>
      <c r="F251" s="79" t="s">
        <v>660</v>
      </c>
      <c r="G251" s="75" t="s">
        <v>761</v>
      </c>
      <c r="H251" s="80" t="s">
        <v>673</v>
      </c>
      <c r="I251" s="80" t="s">
        <v>674</v>
      </c>
      <c r="J251" s="77" t="s">
        <v>1034</v>
      </c>
      <c r="K251" s="76" t="s">
        <v>395</v>
      </c>
      <c r="L251" s="3" t="str">
        <f>_xlfn.XLOOKUP(Table5[[#This Row],[Item '#]],Ticket_Forms[Form Number],Ticket_Forms[Game Name],"",,)</f>
        <v>Fast Lane</v>
      </c>
      <c r="M251" s="15">
        <v>134</v>
      </c>
      <c r="N251" s="3">
        <f>LOOKUP(Table5[[#This Row],[Item '#]],Ticket_Forms[Form Number],Ticket_Forms[Ticket Count])</f>
        <v>4000</v>
      </c>
      <c r="O251" s="16">
        <f>LOOKUP(Table5[[#This Row],[Item '#]],Ticket_Forms[Form Number],Ticket_Forms[Ticket Value])</f>
        <v>1</v>
      </c>
      <c r="P251" s="16">
        <f>LOOKUP(Table5[[#This Row],[Item '#]],Ticket_Forms[Form Number],Ticket_Forms[Revenue])</f>
        <v>4000</v>
      </c>
      <c r="Q251" s="16">
        <f>LOOKUP(Table5[[#This Row],[Item '#]],Ticket_Forms[Form Number],Ticket_Forms[Ideal Profit])</f>
        <v>1000</v>
      </c>
      <c r="R251" s="16">
        <f>LOOKUP(Table5[[#This Row],[Item '#]],Ticket_Forms[Form Number],Ticket_Forms[Prizes])</f>
        <v>3000</v>
      </c>
      <c r="S251" s="16">
        <f>LOOKUP(Table5[[#This Row],[Item '#]],Ticket_Forms[Form Number],Ticket_Forms[Location Rent])</f>
        <v>240</v>
      </c>
      <c r="T251" s="16">
        <f>LOOKUP(Table5[[#This Row],[Item '#]],Ticket_Forms[Form Number],Ticket_Forms[Last Sale])</f>
        <v>0</v>
      </c>
      <c r="U251" s="16" t="s">
        <v>3909</v>
      </c>
      <c r="V251" s="58" t="str">
        <f>Table5[[#This Row],[Date Distributed]]</f>
        <v/>
      </c>
      <c r="W251" s="3" t="str">
        <f>_xlfn.XLOOKUP(Table5[[#This Row],[Serial '#]],Table10[Serial '#],Table10[Charity Association],"",,)</f>
        <v/>
      </c>
      <c r="Z251" s="3" t="s">
        <v>23</v>
      </c>
    </row>
    <row r="252" spans="1:26" hidden="1" x14ac:dyDescent="0.35">
      <c r="A252" s="3">
        <v>250</v>
      </c>
      <c r="B252" s="78">
        <v>44986</v>
      </c>
      <c r="C252" s="73" t="str">
        <f>_xlfn.XLOOKUP(Table5[[#This Row],[Serial '#]],Table10[Serial '#],Table10[Date],"",,)</f>
        <v/>
      </c>
      <c r="D2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52" s="73" t="str">
        <f>IF(Table5[[#This Row],[Date Distributed]]="","In Stock","Distributed")</f>
        <v>In Stock</v>
      </c>
      <c r="F252" s="79" t="s">
        <v>660</v>
      </c>
      <c r="G252" s="75" t="s">
        <v>761</v>
      </c>
      <c r="H252" s="80" t="s">
        <v>673</v>
      </c>
      <c r="I252" s="80" t="s">
        <v>674</v>
      </c>
      <c r="J252" s="81" t="s">
        <v>1035</v>
      </c>
      <c r="K252" s="80" t="s">
        <v>399</v>
      </c>
      <c r="L252" s="3" t="str">
        <f>_xlfn.XLOOKUP(Table5[[#This Row],[Item '#]],Ticket_Forms[Form Number],Ticket_Forms[Game Name],"",,)</f>
        <v>Bar Hopping</v>
      </c>
      <c r="M252" s="15">
        <v>134</v>
      </c>
      <c r="N252" s="3">
        <f>LOOKUP(Table5[[#This Row],[Item '#]],Ticket_Forms[Form Number],Ticket_Forms[Ticket Count])</f>
        <v>4000</v>
      </c>
      <c r="O252" s="16">
        <f>LOOKUP(Table5[[#This Row],[Item '#]],Ticket_Forms[Form Number],Ticket_Forms[Ticket Value])</f>
        <v>1</v>
      </c>
      <c r="P252" s="16">
        <f>LOOKUP(Table5[[#This Row],[Item '#]],Ticket_Forms[Form Number],Ticket_Forms[Revenue])</f>
        <v>4000</v>
      </c>
      <c r="Q252" s="16">
        <f>LOOKUP(Table5[[#This Row],[Item '#]],Ticket_Forms[Form Number],Ticket_Forms[Ideal Profit])</f>
        <v>1000</v>
      </c>
      <c r="R252" s="16">
        <f>LOOKUP(Table5[[#This Row],[Item '#]],Ticket_Forms[Form Number],Ticket_Forms[Prizes])</f>
        <v>3000</v>
      </c>
      <c r="S252" s="16">
        <f>LOOKUP(Table5[[#This Row],[Item '#]],Ticket_Forms[Form Number],Ticket_Forms[Location Rent])</f>
        <v>240</v>
      </c>
      <c r="T252" s="16">
        <f>LOOKUP(Table5[[#This Row],[Item '#]],Ticket_Forms[Form Number],Ticket_Forms[Last Sale])</f>
        <v>0</v>
      </c>
      <c r="U252" s="16" t="s">
        <v>3909</v>
      </c>
      <c r="V252" s="58" t="str">
        <f>Table5[[#This Row],[Date Distributed]]</f>
        <v/>
      </c>
      <c r="W252" s="3" t="str">
        <f>_xlfn.XLOOKUP(Table5[[#This Row],[Serial '#]],Table10[Serial '#],Table10[Charity Association],"",,)</f>
        <v/>
      </c>
      <c r="Z252" s="3" t="s">
        <v>23</v>
      </c>
    </row>
    <row r="253" spans="1:26" hidden="1" x14ac:dyDescent="0.35">
      <c r="A253" s="3">
        <v>251</v>
      </c>
      <c r="B253" s="78">
        <v>44986</v>
      </c>
      <c r="C253" s="73" t="str">
        <f>_xlfn.XLOOKUP(Table5[[#This Row],[Serial '#]],Table10[Serial '#],Table10[Date],"",,)</f>
        <v/>
      </c>
      <c r="D2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53" s="73" t="str">
        <f>IF(Table5[[#This Row],[Date Distributed]]="","In Stock","Distributed")</f>
        <v>In Stock</v>
      </c>
      <c r="F253" s="79" t="s">
        <v>660</v>
      </c>
      <c r="G253" s="75" t="s">
        <v>761</v>
      </c>
      <c r="H253" s="80" t="s">
        <v>673</v>
      </c>
      <c r="I253" s="80" t="s">
        <v>674</v>
      </c>
      <c r="J253" s="81" t="s">
        <v>1036</v>
      </c>
      <c r="K253" s="80" t="s">
        <v>395</v>
      </c>
      <c r="L253" s="3" t="str">
        <f>_xlfn.XLOOKUP(Table5[[#This Row],[Item '#]],Ticket_Forms[Form Number],Ticket_Forms[Game Name],"",,)</f>
        <v>Fast Lane</v>
      </c>
      <c r="M253" s="15">
        <v>134</v>
      </c>
      <c r="N253" s="3">
        <f>LOOKUP(Table5[[#This Row],[Item '#]],Ticket_Forms[Form Number],Ticket_Forms[Ticket Count])</f>
        <v>4000</v>
      </c>
      <c r="O253" s="16">
        <f>LOOKUP(Table5[[#This Row],[Item '#]],Ticket_Forms[Form Number],Ticket_Forms[Ticket Value])</f>
        <v>1</v>
      </c>
      <c r="P253" s="16">
        <f>LOOKUP(Table5[[#This Row],[Item '#]],Ticket_Forms[Form Number],Ticket_Forms[Revenue])</f>
        <v>4000</v>
      </c>
      <c r="Q253" s="16">
        <f>LOOKUP(Table5[[#This Row],[Item '#]],Ticket_Forms[Form Number],Ticket_Forms[Ideal Profit])</f>
        <v>1000</v>
      </c>
      <c r="R253" s="16">
        <f>LOOKUP(Table5[[#This Row],[Item '#]],Ticket_Forms[Form Number],Ticket_Forms[Prizes])</f>
        <v>3000</v>
      </c>
      <c r="S253" s="16">
        <f>LOOKUP(Table5[[#This Row],[Item '#]],Ticket_Forms[Form Number],Ticket_Forms[Location Rent])</f>
        <v>240</v>
      </c>
      <c r="T253" s="16">
        <f>LOOKUP(Table5[[#This Row],[Item '#]],Ticket_Forms[Form Number],Ticket_Forms[Last Sale])</f>
        <v>0</v>
      </c>
      <c r="U253" s="16" t="s">
        <v>3909</v>
      </c>
      <c r="V253" s="58" t="str">
        <f>Table5[[#This Row],[Date Distributed]]</f>
        <v/>
      </c>
      <c r="W253" s="3" t="str">
        <f>_xlfn.XLOOKUP(Table5[[#This Row],[Serial '#]],Table10[Serial '#],Table10[Charity Association],"",,)</f>
        <v/>
      </c>
      <c r="Z253" s="3" t="s">
        <v>23</v>
      </c>
    </row>
    <row r="254" spans="1:26" hidden="1" x14ac:dyDescent="0.35">
      <c r="A254" s="3">
        <v>252</v>
      </c>
      <c r="B254" s="78">
        <v>44986</v>
      </c>
      <c r="C254" s="73" t="str">
        <f>_xlfn.XLOOKUP(Table5[[#This Row],[Serial '#]],Table10[Serial '#],Table10[Date],"",,)</f>
        <v/>
      </c>
      <c r="D2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54" s="73" t="str">
        <f>IF(Table5[[#This Row],[Date Distributed]]="","In Stock","Distributed")</f>
        <v>In Stock</v>
      </c>
      <c r="F254" s="79" t="s">
        <v>660</v>
      </c>
      <c r="G254" s="75" t="s">
        <v>761</v>
      </c>
      <c r="H254" s="80" t="s">
        <v>673</v>
      </c>
      <c r="I254" s="80" t="s">
        <v>674</v>
      </c>
      <c r="J254" s="81" t="s">
        <v>1037</v>
      </c>
      <c r="K254" s="80" t="s">
        <v>396</v>
      </c>
      <c r="L254" s="3" t="str">
        <f>_xlfn.XLOOKUP(Table5[[#This Row],[Item '#]],Ticket_Forms[Form Number],Ticket_Forms[Game Name],"",,)</f>
        <v>Zip Zap</v>
      </c>
      <c r="M254" s="15">
        <v>104</v>
      </c>
      <c r="N254" s="3">
        <f>LOOKUP(Table5[[#This Row],[Item '#]],Ticket_Forms[Form Number],Ticket_Forms[Ticket Count])</f>
        <v>3320</v>
      </c>
      <c r="O254" s="16">
        <f>LOOKUP(Table5[[#This Row],[Item '#]],Ticket_Forms[Form Number],Ticket_Forms[Ticket Value])</f>
        <v>1</v>
      </c>
      <c r="P254" s="16">
        <f>LOOKUP(Table5[[#This Row],[Item '#]],Ticket_Forms[Form Number],Ticket_Forms[Revenue])</f>
        <v>3320</v>
      </c>
      <c r="Q254" s="16">
        <f>LOOKUP(Table5[[#This Row],[Item '#]],Ticket_Forms[Form Number],Ticket_Forms[Ideal Profit])</f>
        <v>515</v>
      </c>
      <c r="R254" s="16">
        <f>LOOKUP(Table5[[#This Row],[Item '#]],Ticket_Forms[Form Number],Ticket_Forms[Prizes])</f>
        <v>2805</v>
      </c>
      <c r="S254" s="16">
        <f>LOOKUP(Table5[[#This Row],[Item '#]],Ticket_Forms[Form Number],Ticket_Forms[Location Rent])</f>
        <v>199</v>
      </c>
      <c r="T254" s="16">
        <f>LOOKUP(Table5[[#This Row],[Item '#]],Ticket_Forms[Form Number],Ticket_Forms[Last Sale])</f>
        <v>200</v>
      </c>
      <c r="U254" s="16" t="s">
        <v>3909</v>
      </c>
      <c r="V254" s="58" t="str">
        <f>Table5[[#This Row],[Date Distributed]]</f>
        <v/>
      </c>
      <c r="W254" s="3" t="str">
        <f>_xlfn.XLOOKUP(Table5[[#This Row],[Serial '#]],Table10[Serial '#],Table10[Charity Association],"",,)</f>
        <v/>
      </c>
      <c r="Z254" s="3" t="s">
        <v>23</v>
      </c>
    </row>
    <row r="255" spans="1:26" hidden="1" x14ac:dyDescent="0.35">
      <c r="A255" s="3">
        <v>253</v>
      </c>
      <c r="B255" s="78">
        <v>44986</v>
      </c>
      <c r="C255" s="73" t="str">
        <f>_xlfn.XLOOKUP(Table5[[#This Row],[Serial '#]],Table10[Serial '#],Table10[Date],"",,)</f>
        <v/>
      </c>
      <c r="D2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55" s="73" t="str">
        <f>IF(Table5[[#This Row],[Date Distributed]]="","In Stock","Distributed")</f>
        <v>In Stock</v>
      </c>
      <c r="F255" s="79" t="s">
        <v>660</v>
      </c>
      <c r="G255" s="75" t="s">
        <v>761</v>
      </c>
      <c r="H255" s="80" t="s">
        <v>673</v>
      </c>
      <c r="I255" s="80" t="s">
        <v>674</v>
      </c>
      <c r="J255" s="81" t="s">
        <v>1038</v>
      </c>
      <c r="K255" s="80" t="s">
        <v>397</v>
      </c>
      <c r="L255" s="3" t="str">
        <f>_xlfn.XLOOKUP(Table5[[#This Row],[Item '#]],Ticket_Forms[Form Number],Ticket_Forms[Game Name],"",,)</f>
        <v>Crowns and Bars</v>
      </c>
      <c r="M255" s="15">
        <v>122</v>
      </c>
      <c r="N255" s="3">
        <f>LOOKUP(Table5[[#This Row],[Item '#]],Ticket_Forms[Form Number],Ticket_Forms[Ticket Count])</f>
        <v>3600</v>
      </c>
      <c r="O255" s="16">
        <f>LOOKUP(Table5[[#This Row],[Item '#]],Ticket_Forms[Form Number],Ticket_Forms[Ticket Value])</f>
        <v>1</v>
      </c>
      <c r="P255" s="16">
        <f>LOOKUP(Table5[[#This Row],[Item '#]],Ticket_Forms[Form Number],Ticket_Forms[Revenue])</f>
        <v>3600</v>
      </c>
      <c r="Q255" s="16">
        <f>LOOKUP(Table5[[#This Row],[Item '#]],Ticket_Forms[Form Number],Ticket_Forms[Ideal Profit])</f>
        <v>705</v>
      </c>
      <c r="R255" s="16">
        <f>LOOKUP(Table5[[#This Row],[Item '#]],Ticket_Forms[Form Number],Ticket_Forms[Prizes])</f>
        <v>2895</v>
      </c>
      <c r="S255" s="16">
        <f>LOOKUP(Table5[[#This Row],[Item '#]],Ticket_Forms[Form Number],Ticket_Forms[Location Rent])</f>
        <v>216</v>
      </c>
      <c r="T255" s="16">
        <f>LOOKUP(Table5[[#This Row],[Item '#]],Ticket_Forms[Form Number],Ticket_Forms[Last Sale])</f>
        <v>200</v>
      </c>
      <c r="U255" s="16" t="s">
        <v>3909</v>
      </c>
      <c r="V255" s="58" t="str">
        <f>Table5[[#This Row],[Date Distributed]]</f>
        <v/>
      </c>
      <c r="W255" s="3" t="str">
        <f>_xlfn.XLOOKUP(Table5[[#This Row],[Serial '#]],Table10[Serial '#],Table10[Charity Association],"",,)</f>
        <v/>
      </c>
      <c r="Z255" s="3" t="s">
        <v>23</v>
      </c>
    </row>
    <row r="256" spans="1:26" hidden="1" x14ac:dyDescent="0.35">
      <c r="A256" s="3">
        <v>254</v>
      </c>
      <c r="B256" s="78">
        <v>44986</v>
      </c>
      <c r="C256" s="73" t="str">
        <f>_xlfn.XLOOKUP(Table5[[#This Row],[Serial '#]],Table10[Serial '#],Table10[Date],"",,)</f>
        <v/>
      </c>
      <c r="D2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56" s="73" t="str">
        <f>IF(Table5[[#This Row],[Date Distributed]]="","In Stock","Distributed")</f>
        <v>In Stock</v>
      </c>
      <c r="F256" s="79" t="s">
        <v>660</v>
      </c>
      <c r="G256" s="75" t="s">
        <v>761</v>
      </c>
      <c r="H256" s="80" t="s">
        <v>673</v>
      </c>
      <c r="I256" s="80" t="s">
        <v>674</v>
      </c>
      <c r="J256" s="81" t="s">
        <v>1039</v>
      </c>
      <c r="K256" s="80" t="s">
        <v>397</v>
      </c>
      <c r="L256" s="3" t="str">
        <f>_xlfn.XLOOKUP(Table5[[#This Row],[Item '#]],Ticket_Forms[Form Number],Ticket_Forms[Game Name],"",,)</f>
        <v>Crowns and Bars</v>
      </c>
      <c r="M256" s="15">
        <v>122</v>
      </c>
      <c r="N256" s="3">
        <f>LOOKUP(Table5[[#This Row],[Item '#]],Ticket_Forms[Form Number],Ticket_Forms[Ticket Count])</f>
        <v>3600</v>
      </c>
      <c r="O256" s="16">
        <f>LOOKUP(Table5[[#This Row],[Item '#]],Ticket_Forms[Form Number],Ticket_Forms[Ticket Value])</f>
        <v>1</v>
      </c>
      <c r="P256" s="16">
        <f>LOOKUP(Table5[[#This Row],[Item '#]],Ticket_Forms[Form Number],Ticket_Forms[Revenue])</f>
        <v>3600</v>
      </c>
      <c r="Q256" s="16">
        <f>LOOKUP(Table5[[#This Row],[Item '#]],Ticket_Forms[Form Number],Ticket_Forms[Ideal Profit])</f>
        <v>705</v>
      </c>
      <c r="R256" s="16">
        <f>LOOKUP(Table5[[#This Row],[Item '#]],Ticket_Forms[Form Number],Ticket_Forms[Prizes])</f>
        <v>2895</v>
      </c>
      <c r="S256" s="16">
        <f>LOOKUP(Table5[[#This Row],[Item '#]],Ticket_Forms[Form Number],Ticket_Forms[Location Rent])</f>
        <v>216</v>
      </c>
      <c r="T256" s="16">
        <f>LOOKUP(Table5[[#This Row],[Item '#]],Ticket_Forms[Form Number],Ticket_Forms[Last Sale])</f>
        <v>200</v>
      </c>
      <c r="U256" s="16" t="s">
        <v>3909</v>
      </c>
      <c r="V256" s="58" t="str">
        <f>Table5[[#This Row],[Date Distributed]]</f>
        <v/>
      </c>
      <c r="W256" s="3" t="str">
        <f>_xlfn.XLOOKUP(Table5[[#This Row],[Serial '#]],Table10[Serial '#],Table10[Charity Association],"",,)</f>
        <v/>
      </c>
      <c r="Z256" s="3" t="s">
        <v>23</v>
      </c>
    </row>
    <row r="257" spans="1:26" hidden="1" x14ac:dyDescent="0.35">
      <c r="A257" s="3">
        <v>255</v>
      </c>
      <c r="B257" s="78">
        <v>44986</v>
      </c>
      <c r="C257" s="73" t="str">
        <f>_xlfn.XLOOKUP(Table5[[#This Row],[Serial '#]],Table10[Serial '#],Table10[Date],"",,)</f>
        <v/>
      </c>
      <c r="D2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57" s="73" t="str">
        <f>IF(Table5[[#This Row],[Date Distributed]]="","In Stock","Distributed")</f>
        <v>In Stock</v>
      </c>
      <c r="F257" s="79" t="s">
        <v>660</v>
      </c>
      <c r="G257" s="75" t="s">
        <v>761</v>
      </c>
      <c r="H257" s="80" t="s">
        <v>673</v>
      </c>
      <c r="I257" s="80" t="s">
        <v>674</v>
      </c>
      <c r="J257" s="81" t="s">
        <v>1040</v>
      </c>
      <c r="K257" s="80" t="s">
        <v>401</v>
      </c>
      <c r="L257" s="3" t="str">
        <f>_xlfn.XLOOKUP(Table5[[#This Row],[Item '#]],Ticket_Forms[Form Number],Ticket_Forms[Game Name],"",,)</f>
        <v>Rotten to the Core</v>
      </c>
      <c r="M257" s="15">
        <v>134</v>
      </c>
      <c r="N257" s="3">
        <f>LOOKUP(Table5[[#This Row],[Item '#]],Ticket_Forms[Form Number],Ticket_Forms[Ticket Count])</f>
        <v>4000</v>
      </c>
      <c r="O257" s="16">
        <f>LOOKUP(Table5[[#This Row],[Item '#]],Ticket_Forms[Form Number],Ticket_Forms[Ticket Value])</f>
        <v>1</v>
      </c>
      <c r="P257" s="16">
        <f>LOOKUP(Table5[[#This Row],[Item '#]],Ticket_Forms[Form Number],Ticket_Forms[Revenue])</f>
        <v>4000</v>
      </c>
      <c r="Q257" s="16">
        <f>LOOKUP(Table5[[#This Row],[Item '#]],Ticket_Forms[Form Number],Ticket_Forms[Ideal Profit])</f>
        <v>1000</v>
      </c>
      <c r="R257" s="16">
        <f>LOOKUP(Table5[[#This Row],[Item '#]],Ticket_Forms[Form Number],Ticket_Forms[Prizes])</f>
        <v>3000</v>
      </c>
      <c r="S257" s="16">
        <f>LOOKUP(Table5[[#This Row],[Item '#]],Ticket_Forms[Form Number],Ticket_Forms[Location Rent])</f>
        <v>240</v>
      </c>
      <c r="T257" s="16">
        <f>LOOKUP(Table5[[#This Row],[Item '#]],Ticket_Forms[Form Number],Ticket_Forms[Last Sale])</f>
        <v>0</v>
      </c>
      <c r="U257" s="16" t="s">
        <v>3909</v>
      </c>
      <c r="V257" s="58" t="str">
        <f>Table5[[#This Row],[Date Distributed]]</f>
        <v/>
      </c>
      <c r="W257" s="3" t="str">
        <f>_xlfn.XLOOKUP(Table5[[#This Row],[Serial '#]],Table10[Serial '#],Table10[Charity Association],"",,)</f>
        <v/>
      </c>
      <c r="Z257" s="3" t="s">
        <v>23</v>
      </c>
    </row>
    <row r="258" spans="1:26" hidden="1" x14ac:dyDescent="0.35">
      <c r="A258" s="3">
        <v>256</v>
      </c>
      <c r="B258" s="78">
        <v>44986</v>
      </c>
      <c r="C258" s="73" t="str">
        <f>_xlfn.XLOOKUP(Table5[[#This Row],[Serial '#]],Table10[Serial '#],Table10[Date],"",,)</f>
        <v/>
      </c>
      <c r="D2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58" s="73" t="str">
        <f>IF(Table5[[#This Row],[Date Distributed]]="","In Stock","Distributed")</f>
        <v>In Stock</v>
      </c>
      <c r="F258" s="79" t="s">
        <v>660</v>
      </c>
      <c r="G258" s="75" t="s">
        <v>761</v>
      </c>
      <c r="H258" s="80" t="s">
        <v>673</v>
      </c>
      <c r="I258" s="80" t="s">
        <v>674</v>
      </c>
      <c r="J258" s="81" t="s">
        <v>1041</v>
      </c>
      <c r="K258" s="80" t="s">
        <v>401</v>
      </c>
      <c r="L258" s="3" t="str">
        <f>_xlfn.XLOOKUP(Table5[[#This Row],[Item '#]],Ticket_Forms[Form Number],Ticket_Forms[Game Name],"",,)</f>
        <v>Rotten to the Core</v>
      </c>
      <c r="M258" s="15">
        <v>134</v>
      </c>
      <c r="N258" s="3">
        <f>LOOKUP(Table5[[#This Row],[Item '#]],Ticket_Forms[Form Number],Ticket_Forms[Ticket Count])</f>
        <v>4000</v>
      </c>
      <c r="O258" s="16">
        <f>LOOKUP(Table5[[#This Row],[Item '#]],Ticket_Forms[Form Number],Ticket_Forms[Ticket Value])</f>
        <v>1</v>
      </c>
      <c r="P258" s="16">
        <f>LOOKUP(Table5[[#This Row],[Item '#]],Ticket_Forms[Form Number],Ticket_Forms[Revenue])</f>
        <v>4000</v>
      </c>
      <c r="Q258" s="16">
        <f>LOOKUP(Table5[[#This Row],[Item '#]],Ticket_Forms[Form Number],Ticket_Forms[Ideal Profit])</f>
        <v>1000</v>
      </c>
      <c r="R258" s="16">
        <f>LOOKUP(Table5[[#This Row],[Item '#]],Ticket_Forms[Form Number],Ticket_Forms[Prizes])</f>
        <v>3000</v>
      </c>
      <c r="S258" s="16">
        <f>LOOKUP(Table5[[#This Row],[Item '#]],Ticket_Forms[Form Number],Ticket_Forms[Location Rent])</f>
        <v>240</v>
      </c>
      <c r="T258" s="16">
        <f>LOOKUP(Table5[[#This Row],[Item '#]],Ticket_Forms[Form Number],Ticket_Forms[Last Sale])</f>
        <v>0</v>
      </c>
      <c r="U258" s="16" t="s">
        <v>3909</v>
      </c>
      <c r="V258" s="58" t="str">
        <f>Table5[[#This Row],[Date Distributed]]</f>
        <v/>
      </c>
      <c r="W258" s="3" t="str">
        <f>_xlfn.XLOOKUP(Table5[[#This Row],[Serial '#]],Table10[Serial '#],Table10[Charity Association],"",,)</f>
        <v/>
      </c>
      <c r="Z258" s="3" t="s">
        <v>23</v>
      </c>
    </row>
    <row r="259" spans="1:26" hidden="1" x14ac:dyDescent="0.35">
      <c r="A259" s="3">
        <v>257</v>
      </c>
      <c r="B259" s="78">
        <v>44986</v>
      </c>
      <c r="C259" s="73" t="str">
        <f>_xlfn.XLOOKUP(Table5[[#This Row],[Serial '#]],Table10[Serial '#],Table10[Date],"",,)</f>
        <v/>
      </c>
      <c r="D2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59" s="73" t="str">
        <f>IF(Table5[[#This Row],[Date Distributed]]="","In Stock","Distributed")</f>
        <v>In Stock</v>
      </c>
      <c r="F259" s="79" t="s">
        <v>660</v>
      </c>
      <c r="G259" s="75" t="s">
        <v>761</v>
      </c>
      <c r="H259" s="80" t="s">
        <v>673</v>
      </c>
      <c r="I259" s="80" t="s">
        <v>674</v>
      </c>
      <c r="J259" s="81" t="s">
        <v>1042</v>
      </c>
      <c r="K259" s="80" t="s">
        <v>402</v>
      </c>
      <c r="L259" s="3" t="str">
        <f>_xlfn.XLOOKUP(Table5[[#This Row],[Item '#]],Ticket_Forms[Form Number],Ticket_Forms[Game Name],"",,)</f>
        <v>All Too Reel</v>
      </c>
      <c r="M259" s="15">
        <v>134</v>
      </c>
      <c r="N259" s="3">
        <f>LOOKUP(Table5[[#This Row],[Item '#]],Ticket_Forms[Form Number],Ticket_Forms[Ticket Count])</f>
        <v>4000</v>
      </c>
      <c r="O259" s="16">
        <f>LOOKUP(Table5[[#This Row],[Item '#]],Ticket_Forms[Form Number],Ticket_Forms[Ticket Value])</f>
        <v>1</v>
      </c>
      <c r="P259" s="16">
        <f>LOOKUP(Table5[[#This Row],[Item '#]],Ticket_Forms[Form Number],Ticket_Forms[Revenue])</f>
        <v>4000</v>
      </c>
      <c r="Q259" s="16">
        <f>LOOKUP(Table5[[#This Row],[Item '#]],Ticket_Forms[Form Number],Ticket_Forms[Ideal Profit])</f>
        <v>1000</v>
      </c>
      <c r="R259" s="16">
        <f>LOOKUP(Table5[[#This Row],[Item '#]],Ticket_Forms[Form Number],Ticket_Forms[Prizes])</f>
        <v>3000</v>
      </c>
      <c r="S259" s="16">
        <f>LOOKUP(Table5[[#This Row],[Item '#]],Ticket_Forms[Form Number],Ticket_Forms[Location Rent])</f>
        <v>240</v>
      </c>
      <c r="T259" s="16">
        <f>LOOKUP(Table5[[#This Row],[Item '#]],Ticket_Forms[Form Number],Ticket_Forms[Last Sale])</f>
        <v>0</v>
      </c>
      <c r="U259" s="16" t="s">
        <v>3909</v>
      </c>
      <c r="V259" s="58" t="str">
        <f>Table5[[#This Row],[Date Distributed]]</f>
        <v/>
      </c>
      <c r="W259" s="3" t="str">
        <f>_xlfn.XLOOKUP(Table5[[#This Row],[Serial '#]],Table10[Serial '#],Table10[Charity Association],"",,)</f>
        <v/>
      </c>
      <c r="Z259" s="3" t="s">
        <v>23</v>
      </c>
    </row>
    <row r="260" spans="1:26" hidden="1" x14ac:dyDescent="0.35">
      <c r="A260" s="3">
        <v>258</v>
      </c>
      <c r="B260" s="78">
        <v>44986</v>
      </c>
      <c r="C260" s="73" t="str">
        <f>_xlfn.XLOOKUP(Table5[[#This Row],[Serial '#]],Table10[Serial '#],Table10[Date],"",,)</f>
        <v/>
      </c>
      <c r="D2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0" s="73" t="str">
        <f>IF(Table5[[#This Row],[Date Distributed]]="","In Stock","Distributed")</f>
        <v>In Stock</v>
      </c>
      <c r="F260" s="79" t="s">
        <v>660</v>
      </c>
      <c r="G260" s="75" t="s">
        <v>761</v>
      </c>
      <c r="H260" s="80" t="s">
        <v>673</v>
      </c>
      <c r="I260" s="80" t="s">
        <v>674</v>
      </c>
      <c r="J260" s="81" t="s">
        <v>1043</v>
      </c>
      <c r="K260" s="80" t="s">
        <v>396</v>
      </c>
      <c r="L260" s="3" t="str">
        <f>_xlfn.XLOOKUP(Table5[[#This Row],[Item '#]],Ticket_Forms[Form Number],Ticket_Forms[Game Name],"",,)</f>
        <v>Zip Zap</v>
      </c>
      <c r="M260" s="15">
        <v>104</v>
      </c>
      <c r="N260" s="3">
        <f>LOOKUP(Table5[[#This Row],[Item '#]],Ticket_Forms[Form Number],Ticket_Forms[Ticket Count])</f>
        <v>3320</v>
      </c>
      <c r="O260" s="16">
        <f>LOOKUP(Table5[[#This Row],[Item '#]],Ticket_Forms[Form Number],Ticket_Forms[Ticket Value])</f>
        <v>1</v>
      </c>
      <c r="P260" s="16">
        <f>LOOKUP(Table5[[#This Row],[Item '#]],Ticket_Forms[Form Number],Ticket_Forms[Revenue])</f>
        <v>3320</v>
      </c>
      <c r="Q260" s="16">
        <f>LOOKUP(Table5[[#This Row],[Item '#]],Ticket_Forms[Form Number],Ticket_Forms[Ideal Profit])</f>
        <v>515</v>
      </c>
      <c r="R260" s="16">
        <f>LOOKUP(Table5[[#This Row],[Item '#]],Ticket_Forms[Form Number],Ticket_Forms[Prizes])</f>
        <v>2805</v>
      </c>
      <c r="S260" s="16">
        <f>LOOKUP(Table5[[#This Row],[Item '#]],Ticket_Forms[Form Number],Ticket_Forms[Location Rent])</f>
        <v>199</v>
      </c>
      <c r="T260" s="16">
        <f>LOOKUP(Table5[[#This Row],[Item '#]],Ticket_Forms[Form Number],Ticket_Forms[Last Sale])</f>
        <v>200</v>
      </c>
      <c r="U260" s="16" t="s">
        <v>3909</v>
      </c>
      <c r="V260" s="58" t="str">
        <f>Table5[[#This Row],[Date Distributed]]</f>
        <v/>
      </c>
      <c r="W260" s="3" t="str">
        <f>_xlfn.XLOOKUP(Table5[[#This Row],[Serial '#]],Table10[Serial '#],Table10[Charity Association],"",,)</f>
        <v/>
      </c>
      <c r="Z260" s="3" t="s">
        <v>23</v>
      </c>
    </row>
    <row r="261" spans="1:26" hidden="1" x14ac:dyDescent="0.35">
      <c r="A261" s="3">
        <v>259</v>
      </c>
      <c r="B261" s="78">
        <v>44986</v>
      </c>
      <c r="C261" s="73" t="str">
        <f>_xlfn.XLOOKUP(Table5[[#This Row],[Serial '#]],Table10[Serial '#],Table10[Date],"",,)</f>
        <v/>
      </c>
      <c r="D2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1" s="73" t="str">
        <f>IF(Table5[[#This Row],[Date Distributed]]="","In Stock","Distributed")</f>
        <v>In Stock</v>
      </c>
      <c r="F261" s="79" t="s">
        <v>660</v>
      </c>
      <c r="G261" s="75" t="s">
        <v>761</v>
      </c>
      <c r="H261" s="80" t="s">
        <v>673</v>
      </c>
      <c r="I261" s="80" t="s">
        <v>674</v>
      </c>
      <c r="J261" s="81" t="s">
        <v>1044</v>
      </c>
      <c r="K261" s="80" t="s">
        <v>399</v>
      </c>
      <c r="L261" s="3" t="str">
        <f>_xlfn.XLOOKUP(Table5[[#This Row],[Item '#]],Ticket_Forms[Form Number],Ticket_Forms[Game Name],"",,)</f>
        <v>Bar Hopping</v>
      </c>
      <c r="M261" s="15">
        <v>134</v>
      </c>
      <c r="N261" s="3">
        <f>LOOKUP(Table5[[#This Row],[Item '#]],Ticket_Forms[Form Number],Ticket_Forms[Ticket Count])</f>
        <v>4000</v>
      </c>
      <c r="O261" s="16">
        <f>LOOKUP(Table5[[#This Row],[Item '#]],Ticket_Forms[Form Number],Ticket_Forms[Ticket Value])</f>
        <v>1</v>
      </c>
      <c r="P261" s="16">
        <f>LOOKUP(Table5[[#This Row],[Item '#]],Ticket_Forms[Form Number],Ticket_Forms[Revenue])</f>
        <v>4000</v>
      </c>
      <c r="Q261" s="16">
        <f>LOOKUP(Table5[[#This Row],[Item '#]],Ticket_Forms[Form Number],Ticket_Forms[Ideal Profit])</f>
        <v>1000</v>
      </c>
      <c r="R261" s="16">
        <f>LOOKUP(Table5[[#This Row],[Item '#]],Ticket_Forms[Form Number],Ticket_Forms[Prizes])</f>
        <v>3000</v>
      </c>
      <c r="S261" s="16">
        <f>LOOKUP(Table5[[#This Row],[Item '#]],Ticket_Forms[Form Number],Ticket_Forms[Location Rent])</f>
        <v>240</v>
      </c>
      <c r="T261" s="16">
        <f>LOOKUP(Table5[[#This Row],[Item '#]],Ticket_Forms[Form Number],Ticket_Forms[Last Sale])</f>
        <v>0</v>
      </c>
      <c r="U261" s="16" t="s">
        <v>3909</v>
      </c>
      <c r="V261" s="58" t="str">
        <f>Table5[[#This Row],[Date Distributed]]</f>
        <v/>
      </c>
      <c r="W261" s="3" t="str">
        <f>_xlfn.XLOOKUP(Table5[[#This Row],[Serial '#]],Table10[Serial '#],Table10[Charity Association],"",,)</f>
        <v/>
      </c>
      <c r="Z261" s="3" t="s">
        <v>23</v>
      </c>
    </row>
    <row r="262" spans="1:26" hidden="1" x14ac:dyDescent="0.35">
      <c r="A262" s="3">
        <v>260</v>
      </c>
      <c r="B262" s="78">
        <v>44986</v>
      </c>
      <c r="C262" s="73" t="str">
        <f>_xlfn.XLOOKUP(Table5[[#This Row],[Serial '#]],Table10[Serial '#],Table10[Date],"",,)</f>
        <v/>
      </c>
      <c r="D2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2" s="73" t="str">
        <f>IF(Table5[[#This Row],[Date Distributed]]="","In Stock","Distributed")</f>
        <v>In Stock</v>
      </c>
      <c r="F262" s="79" t="s">
        <v>660</v>
      </c>
      <c r="G262" s="75" t="s">
        <v>761</v>
      </c>
      <c r="H262" s="80" t="s">
        <v>673</v>
      </c>
      <c r="I262" s="80" t="s">
        <v>674</v>
      </c>
      <c r="J262" s="81" t="s">
        <v>1045</v>
      </c>
      <c r="K262" s="80" t="s">
        <v>396</v>
      </c>
      <c r="L262" s="3" t="str">
        <f>_xlfn.XLOOKUP(Table5[[#This Row],[Item '#]],Ticket_Forms[Form Number],Ticket_Forms[Game Name],"",,)</f>
        <v>Zip Zap</v>
      </c>
      <c r="M262" s="15">
        <v>104</v>
      </c>
      <c r="N262" s="3">
        <f>LOOKUP(Table5[[#This Row],[Item '#]],Ticket_Forms[Form Number],Ticket_Forms[Ticket Count])</f>
        <v>3320</v>
      </c>
      <c r="O262" s="16">
        <f>LOOKUP(Table5[[#This Row],[Item '#]],Ticket_Forms[Form Number],Ticket_Forms[Ticket Value])</f>
        <v>1</v>
      </c>
      <c r="P262" s="16">
        <f>LOOKUP(Table5[[#This Row],[Item '#]],Ticket_Forms[Form Number],Ticket_Forms[Revenue])</f>
        <v>3320</v>
      </c>
      <c r="Q262" s="16">
        <f>LOOKUP(Table5[[#This Row],[Item '#]],Ticket_Forms[Form Number],Ticket_Forms[Ideal Profit])</f>
        <v>515</v>
      </c>
      <c r="R262" s="16">
        <f>LOOKUP(Table5[[#This Row],[Item '#]],Ticket_Forms[Form Number],Ticket_Forms[Prizes])</f>
        <v>2805</v>
      </c>
      <c r="S262" s="16">
        <f>LOOKUP(Table5[[#This Row],[Item '#]],Ticket_Forms[Form Number],Ticket_Forms[Location Rent])</f>
        <v>199</v>
      </c>
      <c r="T262" s="16">
        <f>LOOKUP(Table5[[#This Row],[Item '#]],Ticket_Forms[Form Number],Ticket_Forms[Last Sale])</f>
        <v>200</v>
      </c>
      <c r="U262" s="16" t="s">
        <v>3909</v>
      </c>
      <c r="V262" s="58" t="str">
        <f>Table5[[#This Row],[Date Distributed]]</f>
        <v/>
      </c>
      <c r="W262" s="3" t="str">
        <f>_xlfn.XLOOKUP(Table5[[#This Row],[Serial '#]],Table10[Serial '#],Table10[Charity Association],"",,)</f>
        <v/>
      </c>
      <c r="Z262" s="3" t="s">
        <v>23</v>
      </c>
    </row>
    <row r="263" spans="1:26" hidden="1" x14ac:dyDescent="0.35">
      <c r="A263" s="3">
        <v>261</v>
      </c>
      <c r="B263" s="78">
        <v>44986</v>
      </c>
      <c r="C263" s="73" t="str">
        <f>_xlfn.XLOOKUP(Table5[[#This Row],[Serial '#]],Table10[Serial '#],Table10[Date],"",,)</f>
        <v/>
      </c>
      <c r="D2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3" s="73" t="str">
        <f>IF(Table5[[#This Row],[Date Distributed]]="","In Stock","Distributed")</f>
        <v>In Stock</v>
      </c>
      <c r="F263" s="79" t="s">
        <v>660</v>
      </c>
      <c r="G263" s="75" t="s">
        <v>761</v>
      </c>
      <c r="H263" s="80" t="s">
        <v>673</v>
      </c>
      <c r="I263" s="80" t="s">
        <v>674</v>
      </c>
      <c r="J263" s="81" t="s">
        <v>1046</v>
      </c>
      <c r="K263" s="80" t="s">
        <v>397</v>
      </c>
      <c r="L263" s="3" t="str">
        <f>_xlfn.XLOOKUP(Table5[[#This Row],[Item '#]],Ticket_Forms[Form Number],Ticket_Forms[Game Name],"",,)</f>
        <v>Crowns and Bars</v>
      </c>
      <c r="M263" s="15">
        <v>122</v>
      </c>
      <c r="N263" s="3">
        <f>LOOKUP(Table5[[#This Row],[Item '#]],Ticket_Forms[Form Number],Ticket_Forms[Ticket Count])</f>
        <v>3600</v>
      </c>
      <c r="O263" s="16">
        <f>LOOKUP(Table5[[#This Row],[Item '#]],Ticket_Forms[Form Number],Ticket_Forms[Ticket Value])</f>
        <v>1</v>
      </c>
      <c r="P263" s="16">
        <f>LOOKUP(Table5[[#This Row],[Item '#]],Ticket_Forms[Form Number],Ticket_Forms[Revenue])</f>
        <v>3600</v>
      </c>
      <c r="Q263" s="16">
        <f>LOOKUP(Table5[[#This Row],[Item '#]],Ticket_Forms[Form Number],Ticket_Forms[Ideal Profit])</f>
        <v>705</v>
      </c>
      <c r="R263" s="16">
        <f>LOOKUP(Table5[[#This Row],[Item '#]],Ticket_Forms[Form Number],Ticket_Forms[Prizes])</f>
        <v>2895</v>
      </c>
      <c r="S263" s="16">
        <f>LOOKUP(Table5[[#This Row],[Item '#]],Ticket_Forms[Form Number],Ticket_Forms[Location Rent])</f>
        <v>216</v>
      </c>
      <c r="T263" s="16">
        <f>LOOKUP(Table5[[#This Row],[Item '#]],Ticket_Forms[Form Number],Ticket_Forms[Last Sale])</f>
        <v>200</v>
      </c>
      <c r="U263" s="16" t="s">
        <v>3909</v>
      </c>
      <c r="V263" s="58" t="str">
        <f>Table5[[#This Row],[Date Distributed]]</f>
        <v/>
      </c>
      <c r="W263" s="3" t="str">
        <f>_xlfn.XLOOKUP(Table5[[#This Row],[Serial '#]],Table10[Serial '#],Table10[Charity Association],"",,)</f>
        <v/>
      </c>
      <c r="Z263" s="3" t="s">
        <v>23</v>
      </c>
    </row>
    <row r="264" spans="1:26" hidden="1" x14ac:dyDescent="0.35">
      <c r="A264" s="3">
        <v>262</v>
      </c>
      <c r="B264" s="78">
        <v>44986</v>
      </c>
      <c r="C264" s="73" t="str">
        <f>_xlfn.XLOOKUP(Table5[[#This Row],[Serial '#]],Table10[Serial '#],Table10[Date],"",,)</f>
        <v/>
      </c>
      <c r="D2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4" s="73" t="str">
        <f>IF(Table5[[#This Row],[Date Distributed]]="","In Stock","Distributed")</f>
        <v>In Stock</v>
      </c>
      <c r="F264" s="79" t="s">
        <v>660</v>
      </c>
      <c r="G264" s="75" t="s">
        <v>761</v>
      </c>
      <c r="H264" s="80" t="s">
        <v>673</v>
      </c>
      <c r="I264" s="80" t="s">
        <v>674</v>
      </c>
      <c r="J264" s="81" t="s">
        <v>1047</v>
      </c>
      <c r="K264" s="80" t="s">
        <v>397</v>
      </c>
      <c r="L264" s="3" t="str">
        <f>_xlfn.XLOOKUP(Table5[[#This Row],[Item '#]],Ticket_Forms[Form Number],Ticket_Forms[Game Name],"",,)</f>
        <v>Crowns and Bars</v>
      </c>
      <c r="M264" s="15">
        <v>122</v>
      </c>
      <c r="N264" s="3">
        <f>LOOKUP(Table5[[#This Row],[Item '#]],Ticket_Forms[Form Number],Ticket_Forms[Ticket Count])</f>
        <v>3600</v>
      </c>
      <c r="O264" s="16">
        <f>LOOKUP(Table5[[#This Row],[Item '#]],Ticket_Forms[Form Number],Ticket_Forms[Ticket Value])</f>
        <v>1</v>
      </c>
      <c r="P264" s="16">
        <f>LOOKUP(Table5[[#This Row],[Item '#]],Ticket_Forms[Form Number],Ticket_Forms[Revenue])</f>
        <v>3600</v>
      </c>
      <c r="Q264" s="16">
        <f>LOOKUP(Table5[[#This Row],[Item '#]],Ticket_Forms[Form Number],Ticket_Forms[Ideal Profit])</f>
        <v>705</v>
      </c>
      <c r="R264" s="16">
        <f>LOOKUP(Table5[[#This Row],[Item '#]],Ticket_Forms[Form Number],Ticket_Forms[Prizes])</f>
        <v>2895</v>
      </c>
      <c r="S264" s="16">
        <f>LOOKUP(Table5[[#This Row],[Item '#]],Ticket_Forms[Form Number],Ticket_Forms[Location Rent])</f>
        <v>216</v>
      </c>
      <c r="T264" s="16">
        <f>LOOKUP(Table5[[#This Row],[Item '#]],Ticket_Forms[Form Number],Ticket_Forms[Last Sale])</f>
        <v>200</v>
      </c>
      <c r="U264" s="16" t="s">
        <v>3909</v>
      </c>
      <c r="V264" s="58" t="str">
        <f>Table5[[#This Row],[Date Distributed]]</f>
        <v/>
      </c>
      <c r="W264" s="3" t="str">
        <f>_xlfn.XLOOKUP(Table5[[#This Row],[Serial '#]],Table10[Serial '#],Table10[Charity Association],"",,)</f>
        <v/>
      </c>
      <c r="Z264" s="3" t="s">
        <v>23</v>
      </c>
    </row>
    <row r="265" spans="1:26" hidden="1" x14ac:dyDescent="0.35">
      <c r="A265" s="3">
        <v>263</v>
      </c>
      <c r="B265" s="78">
        <v>44986</v>
      </c>
      <c r="C265" s="73" t="str">
        <f>_xlfn.XLOOKUP(Table5[[#This Row],[Serial '#]],Table10[Serial '#],Table10[Date],"",,)</f>
        <v/>
      </c>
      <c r="D2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5" s="73" t="str">
        <f>IF(Table5[[#This Row],[Date Distributed]]="","In Stock","Distributed")</f>
        <v>In Stock</v>
      </c>
      <c r="F265" s="79" t="s">
        <v>660</v>
      </c>
      <c r="G265" s="75" t="s">
        <v>761</v>
      </c>
      <c r="H265" s="80" t="s">
        <v>673</v>
      </c>
      <c r="I265" s="80" t="s">
        <v>674</v>
      </c>
      <c r="J265" s="81" t="s">
        <v>1048</v>
      </c>
      <c r="K265" s="80" t="s">
        <v>396</v>
      </c>
      <c r="L265" s="3" t="str">
        <f>_xlfn.XLOOKUP(Table5[[#This Row],[Item '#]],Ticket_Forms[Form Number],Ticket_Forms[Game Name],"",,)</f>
        <v>Zip Zap</v>
      </c>
      <c r="M265" s="15">
        <v>104</v>
      </c>
      <c r="N265" s="3">
        <f>LOOKUP(Table5[[#This Row],[Item '#]],Ticket_Forms[Form Number],Ticket_Forms[Ticket Count])</f>
        <v>3320</v>
      </c>
      <c r="O265" s="16">
        <f>LOOKUP(Table5[[#This Row],[Item '#]],Ticket_Forms[Form Number],Ticket_Forms[Ticket Value])</f>
        <v>1</v>
      </c>
      <c r="P265" s="16">
        <f>LOOKUP(Table5[[#This Row],[Item '#]],Ticket_Forms[Form Number],Ticket_Forms[Revenue])</f>
        <v>3320</v>
      </c>
      <c r="Q265" s="16">
        <f>LOOKUP(Table5[[#This Row],[Item '#]],Ticket_Forms[Form Number],Ticket_Forms[Ideal Profit])</f>
        <v>515</v>
      </c>
      <c r="R265" s="16">
        <f>LOOKUP(Table5[[#This Row],[Item '#]],Ticket_Forms[Form Number],Ticket_Forms[Prizes])</f>
        <v>2805</v>
      </c>
      <c r="S265" s="16">
        <f>LOOKUP(Table5[[#This Row],[Item '#]],Ticket_Forms[Form Number],Ticket_Forms[Location Rent])</f>
        <v>199</v>
      </c>
      <c r="T265" s="16">
        <f>LOOKUP(Table5[[#This Row],[Item '#]],Ticket_Forms[Form Number],Ticket_Forms[Last Sale])</f>
        <v>200</v>
      </c>
      <c r="U265" s="16" t="s">
        <v>3909</v>
      </c>
      <c r="V265" s="58" t="str">
        <f>Table5[[#This Row],[Date Distributed]]</f>
        <v/>
      </c>
      <c r="W265" s="3" t="str">
        <f>_xlfn.XLOOKUP(Table5[[#This Row],[Serial '#]],Table10[Serial '#],Table10[Charity Association],"",,)</f>
        <v/>
      </c>
      <c r="Z265" s="3" t="s">
        <v>23</v>
      </c>
    </row>
    <row r="266" spans="1:26" hidden="1" x14ac:dyDescent="0.35">
      <c r="A266" s="3">
        <v>264</v>
      </c>
      <c r="B266" s="78">
        <v>44986</v>
      </c>
      <c r="C266" s="73" t="str">
        <f>_xlfn.XLOOKUP(Table5[[#This Row],[Serial '#]],Table10[Serial '#],Table10[Date],"",,)</f>
        <v/>
      </c>
      <c r="D2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6" s="73" t="str">
        <f>IF(Table5[[#This Row],[Date Distributed]]="","In Stock","Distributed")</f>
        <v>In Stock</v>
      </c>
      <c r="F266" s="79" t="s">
        <v>660</v>
      </c>
      <c r="G266" s="75" t="s">
        <v>761</v>
      </c>
      <c r="H266" s="80" t="s">
        <v>673</v>
      </c>
      <c r="I266" s="80" t="s">
        <v>674</v>
      </c>
      <c r="J266" s="81" t="s">
        <v>1049</v>
      </c>
      <c r="K266" s="80" t="s">
        <v>402</v>
      </c>
      <c r="L266" s="3" t="str">
        <f>_xlfn.XLOOKUP(Table5[[#This Row],[Item '#]],Ticket_Forms[Form Number],Ticket_Forms[Game Name],"",,)</f>
        <v>All Too Reel</v>
      </c>
      <c r="M266" s="15">
        <v>134</v>
      </c>
      <c r="N266" s="3">
        <f>LOOKUP(Table5[[#This Row],[Item '#]],Ticket_Forms[Form Number],Ticket_Forms[Ticket Count])</f>
        <v>4000</v>
      </c>
      <c r="O266" s="16">
        <f>LOOKUP(Table5[[#This Row],[Item '#]],Ticket_Forms[Form Number],Ticket_Forms[Ticket Value])</f>
        <v>1</v>
      </c>
      <c r="P266" s="16">
        <f>LOOKUP(Table5[[#This Row],[Item '#]],Ticket_Forms[Form Number],Ticket_Forms[Revenue])</f>
        <v>4000</v>
      </c>
      <c r="Q266" s="16">
        <f>LOOKUP(Table5[[#This Row],[Item '#]],Ticket_Forms[Form Number],Ticket_Forms[Ideal Profit])</f>
        <v>1000</v>
      </c>
      <c r="R266" s="16">
        <f>LOOKUP(Table5[[#This Row],[Item '#]],Ticket_Forms[Form Number],Ticket_Forms[Prizes])</f>
        <v>3000</v>
      </c>
      <c r="S266" s="16">
        <f>LOOKUP(Table5[[#This Row],[Item '#]],Ticket_Forms[Form Number],Ticket_Forms[Location Rent])</f>
        <v>240</v>
      </c>
      <c r="T266" s="16">
        <f>LOOKUP(Table5[[#This Row],[Item '#]],Ticket_Forms[Form Number],Ticket_Forms[Last Sale])</f>
        <v>0</v>
      </c>
      <c r="U266" s="16" t="s">
        <v>3909</v>
      </c>
      <c r="V266" s="58" t="str">
        <f>Table5[[#This Row],[Date Distributed]]</f>
        <v/>
      </c>
      <c r="W266" s="3" t="str">
        <f>_xlfn.XLOOKUP(Table5[[#This Row],[Serial '#]],Table10[Serial '#],Table10[Charity Association],"",,)</f>
        <v/>
      </c>
      <c r="Z266" s="3" t="s">
        <v>23</v>
      </c>
    </row>
    <row r="267" spans="1:26" hidden="1" x14ac:dyDescent="0.35">
      <c r="A267" s="3">
        <v>265</v>
      </c>
      <c r="B267" s="78">
        <v>44986</v>
      </c>
      <c r="C267" s="73" t="str">
        <f>_xlfn.XLOOKUP(Table5[[#This Row],[Serial '#]],Table10[Serial '#],Table10[Date],"",,)</f>
        <v/>
      </c>
      <c r="D2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7" s="73" t="str">
        <f>IF(Table5[[#This Row],[Date Distributed]]="","In Stock","Distributed")</f>
        <v>In Stock</v>
      </c>
      <c r="F267" s="79" t="s">
        <v>660</v>
      </c>
      <c r="G267" s="75" t="s">
        <v>761</v>
      </c>
      <c r="H267" s="80" t="s">
        <v>673</v>
      </c>
      <c r="I267" s="80" t="s">
        <v>674</v>
      </c>
      <c r="J267" s="81" t="s">
        <v>1050</v>
      </c>
      <c r="K267" s="80" t="s">
        <v>401</v>
      </c>
      <c r="L267" s="3" t="str">
        <f>_xlfn.XLOOKUP(Table5[[#This Row],[Item '#]],Ticket_Forms[Form Number],Ticket_Forms[Game Name],"",,)</f>
        <v>Rotten to the Core</v>
      </c>
      <c r="M267" s="15">
        <v>134</v>
      </c>
      <c r="N267" s="3">
        <f>LOOKUP(Table5[[#This Row],[Item '#]],Ticket_Forms[Form Number],Ticket_Forms[Ticket Count])</f>
        <v>4000</v>
      </c>
      <c r="O267" s="16">
        <f>LOOKUP(Table5[[#This Row],[Item '#]],Ticket_Forms[Form Number],Ticket_Forms[Ticket Value])</f>
        <v>1</v>
      </c>
      <c r="P267" s="16">
        <f>LOOKUP(Table5[[#This Row],[Item '#]],Ticket_Forms[Form Number],Ticket_Forms[Revenue])</f>
        <v>4000</v>
      </c>
      <c r="Q267" s="16">
        <f>LOOKUP(Table5[[#This Row],[Item '#]],Ticket_Forms[Form Number],Ticket_Forms[Ideal Profit])</f>
        <v>1000</v>
      </c>
      <c r="R267" s="16">
        <f>LOOKUP(Table5[[#This Row],[Item '#]],Ticket_Forms[Form Number],Ticket_Forms[Prizes])</f>
        <v>3000</v>
      </c>
      <c r="S267" s="16">
        <f>LOOKUP(Table5[[#This Row],[Item '#]],Ticket_Forms[Form Number],Ticket_Forms[Location Rent])</f>
        <v>240</v>
      </c>
      <c r="T267" s="16">
        <f>LOOKUP(Table5[[#This Row],[Item '#]],Ticket_Forms[Form Number],Ticket_Forms[Last Sale])</f>
        <v>0</v>
      </c>
      <c r="U267" s="16" t="s">
        <v>3909</v>
      </c>
      <c r="V267" s="58" t="str">
        <f>Table5[[#This Row],[Date Distributed]]</f>
        <v/>
      </c>
      <c r="W267" s="3" t="str">
        <f>_xlfn.XLOOKUP(Table5[[#This Row],[Serial '#]],Table10[Serial '#],Table10[Charity Association],"",,)</f>
        <v/>
      </c>
      <c r="Z267" s="3" t="s">
        <v>23</v>
      </c>
    </row>
    <row r="268" spans="1:26" hidden="1" x14ac:dyDescent="0.35">
      <c r="A268" s="3">
        <v>266</v>
      </c>
      <c r="B268" s="78">
        <v>44986</v>
      </c>
      <c r="C268" s="73" t="str">
        <f>_xlfn.XLOOKUP(Table5[[#This Row],[Serial '#]],Table10[Serial '#],Table10[Date],"",,)</f>
        <v/>
      </c>
      <c r="D2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8" s="73" t="str">
        <f>IF(Table5[[#This Row],[Date Distributed]]="","In Stock","Distributed")</f>
        <v>In Stock</v>
      </c>
      <c r="F268" s="79" t="s">
        <v>660</v>
      </c>
      <c r="G268" s="75" t="s">
        <v>761</v>
      </c>
      <c r="H268" s="80" t="s">
        <v>673</v>
      </c>
      <c r="I268" s="80" t="s">
        <v>674</v>
      </c>
      <c r="J268" s="81" t="s">
        <v>1051</v>
      </c>
      <c r="K268" s="80" t="s">
        <v>396</v>
      </c>
      <c r="L268" s="3" t="str">
        <f>_xlfn.XLOOKUP(Table5[[#This Row],[Item '#]],Ticket_Forms[Form Number],Ticket_Forms[Game Name],"",,)</f>
        <v>Zip Zap</v>
      </c>
      <c r="M268" s="15">
        <v>104</v>
      </c>
      <c r="N268" s="3">
        <f>LOOKUP(Table5[[#This Row],[Item '#]],Ticket_Forms[Form Number],Ticket_Forms[Ticket Count])</f>
        <v>3320</v>
      </c>
      <c r="O268" s="16">
        <f>LOOKUP(Table5[[#This Row],[Item '#]],Ticket_Forms[Form Number],Ticket_Forms[Ticket Value])</f>
        <v>1</v>
      </c>
      <c r="P268" s="16">
        <f>LOOKUP(Table5[[#This Row],[Item '#]],Ticket_Forms[Form Number],Ticket_Forms[Revenue])</f>
        <v>3320</v>
      </c>
      <c r="Q268" s="16">
        <f>LOOKUP(Table5[[#This Row],[Item '#]],Ticket_Forms[Form Number],Ticket_Forms[Ideal Profit])</f>
        <v>515</v>
      </c>
      <c r="R268" s="16">
        <f>LOOKUP(Table5[[#This Row],[Item '#]],Ticket_Forms[Form Number],Ticket_Forms[Prizes])</f>
        <v>2805</v>
      </c>
      <c r="S268" s="16">
        <f>LOOKUP(Table5[[#This Row],[Item '#]],Ticket_Forms[Form Number],Ticket_Forms[Location Rent])</f>
        <v>199</v>
      </c>
      <c r="T268" s="16">
        <f>LOOKUP(Table5[[#This Row],[Item '#]],Ticket_Forms[Form Number],Ticket_Forms[Last Sale])</f>
        <v>200</v>
      </c>
      <c r="U268" s="16" t="s">
        <v>3909</v>
      </c>
      <c r="V268" s="58" t="str">
        <f>Table5[[#This Row],[Date Distributed]]</f>
        <v/>
      </c>
      <c r="W268" s="3" t="str">
        <f>_xlfn.XLOOKUP(Table5[[#This Row],[Serial '#]],Table10[Serial '#],Table10[Charity Association],"",,)</f>
        <v/>
      </c>
      <c r="Z268" s="3" t="s">
        <v>23</v>
      </c>
    </row>
    <row r="269" spans="1:26" hidden="1" x14ac:dyDescent="0.35">
      <c r="A269" s="3">
        <v>267</v>
      </c>
      <c r="B269" s="78">
        <v>44986</v>
      </c>
      <c r="C269" s="73" t="str">
        <f>_xlfn.XLOOKUP(Table5[[#This Row],[Serial '#]],Table10[Serial '#],Table10[Date],"",,)</f>
        <v/>
      </c>
      <c r="D2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9" s="73" t="str">
        <f>IF(Table5[[#This Row],[Date Distributed]]="","In Stock","Distributed")</f>
        <v>In Stock</v>
      </c>
      <c r="F269" s="79" t="s">
        <v>660</v>
      </c>
      <c r="G269" s="75" t="s">
        <v>761</v>
      </c>
      <c r="H269" s="80" t="s">
        <v>673</v>
      </c>
      <c r="I269" s="80" t="s">
        <v>674</v>
      </c>
      <c r="J269" s="81" t="s">
        <v>1052</v>
      </c>
      <c r="K269" s="80" t="s">
        <v>398</v>
      </c>
      <c r="L269" s="3" t="str">
        <f>_xlfn.XLOOKUP(Table5[[#This Row],[Item '#]],Ticket_Forms[Form Number],Ticket_Forms[Game Name],"",,)</f>
        <v>Twist Of Lemon</v>
      </c>
      <c r="M269" s="15">
        <v>134</v>
      </c>
      <c r="N269" s="3">
        <f>LOOKUP(Table5[[#This Row],[Item '#]],Ticket_Forms[Form Number],Ticket_Forms[Ticket Count])</f>
        <v>4000</v>
      </c>
      <c r="O269" s="16">
        <f>LOOKUP(Table5[[#This Row],[Item '#]],Ticket_Forms[Form Number],Ticket_Forms[Ticket Value])</f>
        <v>1</v>
      </c>
      <c r="P269" s="16">
        <f>LOOKUP(Table5[[#This Row],[Item '#]],Ticket_Forms[Form Number],Ticket_Forms[Revenue])</f>
        <v>4000</v>
      </c>
      <c r="Q269" s="16">
        <f>LOOKUP(Table5[[#This Row],[Item '#]],Ticket_Forms[Form Number],Ticket_Forms[Ideal Profit])</f>
        <v>1000</v>
      </c>
      <c r="R269" s="16">
        <f>LOOKUP(Table5[[#This Row],[Item '#]],Ticket_Forms[Form Number],Ticket_Forms[Prizes])</f>
        <v>3000</v>
      </c>
      <c r="S269" s="16">
        <f>LOOKUP(Table5[[#This Row],[Item '#]],Ticket_Forms[Form Number],Ticket_Forms[Location Rent])</f>
        <v>240</v>
      </c>
      <c r="T269" s="16">
        <f>LOOKUP(Table5[[#This Row],[Item '#]],Ticket_Forms[Form Number],Ticket_Forms[Last Sale])</f>
        <v>0</v>
      </c>
      <c r="U269" s="16" t="s">
        <v>3909</v>
      </c>
      <c r="V269" s="58" t="str">
        <f>Table5[[#This Row],[Date Distributed]]</f>
        <v/>
      </c>
      <c r="W269" s="3" t="str">
        <f>_xlfn.XLOOKUP(Table5[[#This Row],[Serial '#]],Table10[Serial '#],Table10[Charity Association],"",,)</f>
        <v/>
      </c>
      <c r="Z269" s="3" t="s">
        <v>23</v>
      </c>
    </row>
    <row r="270" spans="1:26" hidden="1" x14ac:dyDescent="0.35">
      <c r="A270" s="3">
        <v>268</v>
      </c>
      <c r="B270" s="78">
        <v>44986</v>
      </c>
      <c r="C270" s="73" t="str">
        <f>_xlfn.XLOOKUP(Table5[[#This Row],[Serial '#]],Table10[Serial '#],Table10[Date],"",,)</f>
        <v/>
      </c>
      <c r="D2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0" s="73" t="str">
        <f>IF(Table5[[#This Row],[Date Distributed]]="","In Stock","Distributed")</f>
        <v>In Stock</v>
      </c>
      <c r="F270" s="79" t="s">
        <v>660</v>
      </c>
      <c r="G270" s="75" t="s">
        <v>761</v>
      </c>
      <c r="H270" s="80" t="s">
        <v>673</v>
      </c>
      <c r="I270" s="80" t="s">
        <v>674</v>
      </c>
      <c r="J270" s="81" t="s">
        <v>1053</v>
      </c>
      <c r="K270" s="80" t="s">
        <v>398</v>
      </c>
      <c r="L270" s="3" t="str">
        <f>_xlfn.XLOOKUP(Table5[[#This Row],[Item '#]],Ticket_Forms[Form Number],Ticket_Forms[Game Name],"",,)</f>
        <v>Twist Of Lemon</v>
      </c>
      <c r="M270" s="15">
        <v>134</v>
      </c>
      <c r="N270" s="3">
        <f>LOOKUP(Table5[[#This Row],[Item '#]],Ticket_Forms[Form Number],Ticket_Forms[Ticket Count])</f>
        <v>4000</v>
      </c>
      <c r="O270" s="16">
        <f>LOOKUP(Table5[[#This Row],[Item '#]],Ticket_Forms[Form Number],Ticket_Forms[Ticket Value])</f>
        <v>1</v>
      </c>
      <c r="P270" s="16">
        <f>LOOKUP(Table5[[#This Row],[Item '#]],Ticket_Forms[Form Number],Ticket_Forms[Revenue])</f>
        <v>4000</v>
      </c>
      <c r="Q270" s="16">
        <f>LOOKUP(Table5[[#This Row],[Item '#]],Ticket_Forms[Form Number],Ticket_Forms[Ideal Profit])</f>
        <v>1000</v>
      </c>
      <c r="R270" s="16">
        <f>LOOKUP(Table5[[#This Row],[Item '#]],Ticket_Forms[Form Number],Ticket_Forms[Prizes])</f>
        <v>3000</v>
      </c>
      <c r="S270" s="16">
        <f>LOOKUP(Table5[[#This Row],[Item '#]],Ticket_Forms[Form Number],Ticket_Forms[Location Rent])</f>
        <v>240</v>
      </c>
      <c r="T270" s="16">
        <f>LOOKUP(Table5[[#This Row],[Item '#]],Ticket_Forms[Form Number],Ticket_Forms[Last Sale])</f>
        <v>0</v>
      </c>
      <c r="U270" s="16" t="s">
        <v>3909</v>
      </c>
      <c r="V270" s="58" t="str">
        <f>Table5[[#This Row],[Date Distributed]]</f>
        <v/>
      </c>
      <c r="W270" s="3" t="str">
        <f>_xlfn.XLOOKUP(Table5[[#This Row],[Serial '#]],Table10[Serial '#],Table10[Charity Association],"",,)</f>
        <v/>
      </c>
      <c r="Z270" s="3" t="s">
        <v>23</v>
      </c>
    </row>
    <row r="271" spans="1:26" hidden="1" x14ac:dyDescent="0.35">
      <c r="A271" s="3">
        <v>269</v>
      </c>
      <c r="B271" s="78">
        <v>44986</v>
      </c>
      <c r="C271" s="73" t="str">
        <f>_xlfn.XLOOKUP(Table5[[#This Row],[Serial '#]],Table10[Serial '#],Table10[Date],"",,)</f>
        <v/>
      </c>
      <c r="D2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1" s="73" t="str">
        <f>IF(Table5[[#This Row],[Date Distributed]]="","In Stock","Distributed")</f>
        <v>In Stock</v>
      </c>
      <c r="F271" s="79" t="s">
        <v>660</v>
      </c>
      <c r="G271" s="75" t="s">
        <v>761</v>
      </c>
      <c r="H271" s="80" t="s">
        <v>673</v>
      </c>
      <c r="I271" s="80" t="s">
        <v>674</v>
      </c>
      <c r="J271" s="81" t="s">
        <v>1054</v>
      </c>
      <c r="K271" s="80" t="s">
        <v>402</v>
      </c>
      <c r="L271" s="3" t="str">
        <f>_xlfn.XLOOKUP(Table5[[#This Row],[Item '#]],Ticket_Forms[Form Number],Ticket_Forms[Game Name],"",,)</f>
        <v>All Too Reel</v>
      </c>
      <c r="M271" s="15">
        <v>134</v>
      </c>
      <c r="N271" s="3">
        <f>LOOKUP(Table5[[#This Row],[Item '#]],Ticket_Forms[Form Number],Ticket_Forms[Ticket Count])</f>
        <v>4000</v>
      </c>
      <c r="O271" s="16">
        <f>LOOKUP(Table5[[#This Row],[Item '#]],Ticket_Forms[Form Number],Ticket_Forms[Ticket Value])</f>
        <v>1</v>
      </c>
      <c r="P271" s="16">
        <f>LOOKUP(Table5[[#This Row],[Item '#]],Ticket_Forms[Form Number],Ticket_Forms[Revenue])</f>
        <v>4000</v>
      </c>
      <c r="Q271" s="16">
        <f>LOOKUP(Table5[[#This Row],[Item '#]],Ticket_Forms[Form Number],Ticket_Forms[Ideal Profit])</f>
        <v>1000</v>
      </c>
      <c r="R271" s="16">
        <f>LOOKUP(Table5[[#This Row],[Item '#]],Ticket_Forms[Form Number],Ticket_Forms[Prizes])</f>
        <v>3000</v>
      </c>
      <c r="S271" s="16">
        <f>LOOKUP(Table5[[#This Row],[Item '#]],Ticket_Forms[Form Number],Ticket_Forms[Location Rent])</f>
        <v>240</v>
      </c>
      <c r="T271" s="16">
        <f>LOOKUP(Table5[[#This Row],[Item '#]],Ticket_Forms[Form Number],Ticket_Forms[Last Sale])</f>
        <v>0</v>
      </c>
      <c r="U271" s="16" t="s">
        <v>3909</v>
      </c>
      <c r="V271" s="58" t="str">
        <f>Table5[[#This Row],[Date Distributed]]</f>
        <v/>
      </c>
      <c r="W271" s="3" t="str">
        <f>_xlfn.XLOOKUP(Table5[[#This Row],[Serial '#]],Table10[Serial '#],Table10[Charity Association],"",,)</f>
        <v/>
      </c>
      <c r="Z271" s="3" t="s">
        <v>23</v>
      </c>
    </row>
    <row r="272" spans="1:26" hidden="1" x14ac:dyDescent="0.35">
      <c r="A272" s="3">
        <v>270</v>
      </c>
      <c r="B272" s="78">
        <v>44986</v>
      </c>
      <c r="C272" s="73" t="str">
        <f>_xlfn.XLOOKUP(Table5[[#This Row],[Serial '#]],Table10[Serial '#],Table10[Date],"",,)</f>
        <v/>
      </c>
      <c r="D2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2" s="73" t="str">
        <f>IF(Table5[[#This Row],[Date Distributed]]="","In Stock","Distributed")</f>
        <v>In Stock</v>
      </c>
      <c r="F272" s="79" t="s">
        <v>660</v>
      </c>
      <c r="G272" s="75" t="s">
        <v>761</v>
      </c>
      <c r="H272" s="80" t="s">
        <v>673</v>
      </c>
      <c r="I272" s="80" t="s">
        <v>674</v>
      </c>
      <c r="J272" s="81" t="s">
        <v>1055</v>
      </c>
      <c r="K272" s="80" t="s">
        <v>399</v>
      </c>
      <c r="L272" s="3" t="str">
        <f>_xlfn.XLOOKUP(Table5[[#This Row],[Item '#]],Ticket_Forms[Form Number],Ticket_Forms[Game Name],"",,)</f>
        <v>Bar Hopping</v>
      </c>
      <c r="M272" s="15">
        <v>134</v>
      </c>
      <c r="N272" s="3">
        <f>LOOKUP(Table5[[#This Row],[Item '#]],Ticket_Forms[Form Number],Ticket_Forms[Ticket Count])</f>
        <v>4000</v>
      </c>
      <c r="O272" s="16">
        <f>LOOKUP(Table5[[#This Row],[Item '#]],Ticket_Forms[Form Number],Ticket_Forms[Ticket Value])</f>
        <v>1</v>
      </c>
      <c r="P272" s="16">
        <f>LOOKUP(Table5[[#This Row],[Item '#]],Ticket_Forms[Form Number],Ticket_Forms[Revenue])</f>
        <v>4000</v>
      </c>
      <c r="Q272" s="16">
        <f>LOOKUP(Table5[[#This Row],[Item '#]],Ticket_Forms[Form Number],Ticket_Forms[Ideal Profit])</f>
        <v>1000</v>
      </c>
      <c r="R272" s="16">
        <f>LOOKUP(Table5[[#This Row],[Item '#]],Ticket_Forms[Form Number],Ticket_Forms[Prizes])</f>
        <v>3000</v>
      </c>
      <c r="S272" s="16">
        <f>LOOKUP(Table5[[#This Row],[Item '#]],Ticket_Forms[Form Number],Ticket_Forms[Location Rent])</f>
        <v>240</v>
      </c>
      <c r="T272" s="16">
        <f>LOOKUP(Table5[[#This Row],[Item '#]],Ticket_Forms[Form Number],Ticket_Forms[Last Sale])</f>
        <v>0</v>
      </c>
      <c r="U272" s="16" t="s">
        <v>3909</v>
      </c>
      <c r="V272" s="58" t="str">
        <f>Table5[[#This Row],[Date Distributed]]</f>
        <v/>
      </c>
      <c r="W272" s="3" t="str">
        <f>_xlfn.XLOOKUP(Table5[[#This Row],[Serial '#]],Table10[Serial '#],Table10[Charity Association],"",,)</f>
        <v/>
      </c>
      <c r="Z272" s="3" t="s">
        <v>23</v>
      </c>
    </row>
    <row r="273" spans="1:26" hidden="1" x14ac:dyDescent="0.35">
      <c r="A273" s="3">
        <v>271</v>
      </c>
      <c r="B273" s="74">
        <v>44992</v>
      </c>
      <c r="C273" s="73" t="str">
        <f>_xlfn.XLOOKUP(Table5[[#This Row],[Serial '#]],Table10[Serial '#],Table10[Date],"",,)</f>
        <v/>
      </c>
      <c r="D2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3" s="73" t="str">
        <f>IF(Table5[[#This Row],[Date Distributed]]="","In Stock","Distributed")</f>
        <v>In Stock</v>
      </c>
      <c r="F273" s="79" t="s">
        <v>660</v>
      </c>
      <c r="G273" s="75" t="s">
        <v>761</v>
      </c>
      <c r="H273" s="76" t="s">
        <v>675</v>
      </c>
      <c r="I273" s="76" t="s">
        <v>676</v>
      </c>
      <c r="J273" s="77" t="s">
        <v>1056</v>
      </c>
      <c r="K273" s="76" t="s">
        <v>384</v>
      </c>
      <c r="L273" s="3" t="str">
        <f>_xlfn.XLOOKUP(Table5[[#This Row],[Item '#]],Ticket_Forms[Form Number],Ticket_Forms[Game Name],"",,)</f>
        <v>Fast Lane</v>
      </c>
      <c r="M273" s="15">
        <v>212</v>
      </c>
      <c r="N273" s="3">
        <f>LOOKUP(Table5[[#This Row],[Item '#]],Ticket_Forms[Form Number],Ticket_Forms[Ticket Count])</f>
        <v>6320</v>
      </c>
      <c r="O273" s="16">
        <f>LOOKUP(Table5[[#This Row],[Item '#]],Ticket_Forms[Form Number],Ticket_Forms[Ticket Value])</f>
        <v>1</v>
      </c>
      <c r="P273" s="16">
        <f>LOOKUP(Table5[[#This Row],[Item '#]],Ticket_Forms[Form Number],Ticket_Forms[Revenue])</f>
        <v>6320</v>
      </c>
      <c r="Q273" s="16">
        <f>LOOKUP(Table5[[#This Row],[Item '#]],Ticket_Forms[Form Number],Ticket_Forms[Ideal Profit])</f>
        <v>1575</v>
      </c>
      <c r="R273" s="16">
        <f>LOOKUP(Table5[[#This Row],[Item '#]],Ticket_Forms[Form Number],Ticket_Forms[Prizes])</f>
        <v>4745</v>
      </c>
      <c r="S273" s="16">
        <f>LOOKUP(Table5[[#This Row],[Item '#]],Ticket_Forms[Form Number],Ticket_Forms[Location Rent])</f>
        <v>379</v>
      </c>
      <c r="T273" s="16">
        <f>LOOKUP(Table5[[#This Row],[Item '#]],Ticket_Forms[Form Number],Ticket_Forms[Last Sale])</f>
        <v>599</v>
      </c>
      <c r="U273" s="16" t="s">
        <v>3909</v>
      </c>
      <c r="V273" s="58" t="str">
        <f>Table5[[#This Row],[Date Distributed]]</f>
        <v/>
      </c>
      <c r="W273" s="3" t="str">
        <f>_xlfn.XLOOKUP(Table5[[#This Row],[Serial '#]],Table10[Serial '#],Table10[Charity Association],"",,)</f>
        <v/>
      </c>
      <c r="Z273" s="3" t="s">
        <v>23</v>
      </c>
    </row>
    <row r="274" spans="1:26" hidden="1" x14ac:dyDescent="0.35">
      <c r="A274" s="3">
        <v>272</v>
      </c>
      <c r="B274" s="78">
        <v>44992</v>
      </c>
      <c r="C274" s="73" t="str">
        <f>_xlfn.XLOOKUP(Table5[[#This Row],[Serial '#]],Table10[Serial '#],Table10[Date],"",,)</f>
        <v/>
      </c>
      <c r="D2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4" s="73" t="str">
        <f>IF(Table5[[#This Row],[Date Distributed]]="","In Stock","Distributed")</f>
        <v>In Stock</v>
      </c>
      <c r="F274" s="79" t="s">
        <v>660</v>
      </c>
      <c r="G274" s="75" t="s">
        <v>761</v>
      </c>
      <c r="H274" s="76" t="s">
        <v>675</v>
      </c>
      <c r="I274" s="76" t="s">
        <v>676</v>
      </c>
      <c r="J274" s="81" t="s">
        <v>1057</v>
      </c>
      <c r="K274" s="76" t="s">
        <v>394</v>
      </c>
      <c r="L274" s="3" t="str">
        <f>_xlfn.XLOOKUP(Table5[[#This Row],[Item '#]],Ticket_Forms[Form Number],Ticket_Forms[Game Name],"",,)</f>
        <v>Rotten to the Core</v>
      </c>
      <c r="M274" s="15">
        <v>134</v>
      </c>
      <c r="N274" s="3">
        <f>LOOKUP(Table5[[#This Row],[Item '#]],Ticket_Forms[Form Number],Ticket_Forms[Ticket Count])</f>
        <v>4000</v>
      </c>
      <c r="O274" s="16">
        <f>LOOKUP(Table5[[#This Row],[Item '#]],Ticket_Forms[Form Number],Ticket_Forms[Ticket Value])</f>
        <v>1</v>
      </c>
      <c r="P274" s="16">
        <f>LOOKUP(Table5[[#This Row],[Item '#]],Ticket_Forms[Form Number],Ticket_Forms[Revenue])</f>
        <v>4000</v>
      </c>
      <c r="Q274" s="16">
        <f>LOOKUP(Table5[[#This Row],[Item '#]],Ticket_Forms[Form Number],Ticket_Forms[Ideal Profit])</f>
        <v>998</v>
      </c>
      <c r="R274" s="16">
        <f>LOOKUP(Table5[[#This Row],[Item '#]],Ticket_Forms[Form Number],Ticket_Forms[Prizes])</f>
        <v>3002</v>
      </c>
      <c r="S274" s="16">
        <f>LOOKUP(Table5[[#This Row],[Item '#]],Ticket_Forms[Form Number],Ticket_Forms[Location Rent])</f>
        <v>240</v>
      </c>
      <c r="T274" s="16">
        <f>LOOKUP(Table5[[#This Row],[Item '#]],Ticket_Forms[Form Number],Ticket_Forms[Last Sale])</f>
        <v>0</v>
      </c>
      <c r="U274" s="16" t="s">
        <v>3909</v>
      </c>
      <c r="V274" s="58" t="str">
        <f>Table5[[#This Row],[Date Distributed]]</f>
        <v/>
      </c>
      <c r="W274" s="3" t="str">
        <f>_xlfn.XLOOKUP(Table5[[#This Row],[Serial '#]],Table10[Serial '#],Table10[Charity Association],"",,)</f>
        <v/>
      </c>
      <c r="Z274" s="3" t="s">
        <v>23</v>
      </c>
    </row>
    <row r="275" spans="1:26" hidden="1" x14ac:dyDescent="0.35">
      <c r="A275" s="3">
        <v>273</v>
      </c>
      <c r="B275" s="78">
        <v>44992</v>
      </c>
      <c r="C275" s="73" t="str">
        <f>_xlfn.XLOOKUP(Table5[[#This Row],[Serial '#]],Table10[Serial '#],Table10[Date],"",,)</f>
        <v/>
      </c>
      <c r="D2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5" s="73" t="str">
        <f>IF(Table5[[#This Row],[Date Distributed]]="","In Stock","Distributed")</f>
        <v>In Stock</v>
      </c>
      <c r="F275" s="79" t="s">
        <v>660</v>
      </c>
      <c r="G275" s="75" t="s">
        <v>761</v>
      </c>
      <c r="H275" s="76" t="s">
        <v>675</v>
      </c>
      <c r="I275" s="76" t="s">
        <v>676</v>
      </c>
      <c r="J275" s="81" t="s">
        <v>1058</v>
      </c>
      <c r="K275" s="76" t="s">
        <v>393</v>
      </c>
      <c r="L275" s="3" t="str">
        <f>_xlfn.XLOOKUP(Table5[[#This Row],[Item '#]],Ticket_Forms[Form Number],Ticket_Forms[Game Name],"",,)</f>
        <v>All Too Reel</v>
      </c>
      <c r="M275" s="15">
        <v>134</v>
      </c>
      <c r="N275" s="3">
        <f>LOOKUP(Table5[[#This Row],[Item '#]],Ticket_Forms[Form Number],Ticket_Forms[Ticket Count])</f>
        <v>4000</v>
      </c>
      <c r="O275" s="16">
        <f>LOOKUP(Table5[[#This Row],[Item '#]],Ticket_Forms[Form Number],Ticket_Forms[Ticket Value])</f>
        <v>1</v>
      </c>
      <c r="P275" s="16">
        <f>LOOKUP(Table5[[#This Row],[Item '#]],Ticket_Forms[Form Number],Ticket_Forms[Revenue])</f>
        <v>4000</v>
      </c>
      <c r="Q275" s="16">
        <f>LOOKUP(Table5[[#This Row],[Item '#]],Ticket_Forms[Form Number],Ticket_Forms[Ideal Profit])</f>
        <v>998</v>
      </c>
      <c r="R275" s="16">
        <f>LOOKUP(Table5[[#This Row],[Item '#]],Ticket_Forms[Form Number],Ticket_Forms[Prizes])</f>
        <v>3002</v>
      </c>
      <c r="S275" s="16">
        <f>LOOKUP(Table5[[#This Row],[Item '#]],Ticket_Forms[Form Number],Ticket_Forms[Location Rent])</f>
        <v>240</v>
      </c>
      <c r="T275" s="16">
        <f>LOOKUP(Table5[[#This Row],[Item '#]],Ticket_Forms[Form Number],Ticket_Forms[Last Sale])</f>
        <v>0</v>
      </c>
      <c r="U275" s="16" t="s">
        <v>3909</v>
      </c>
      <c r="V275" s="58" t="str">
        <f>Table5[[#This Row],[Date Distributed]]</f>
        <v/>
      </c>
      <c r="W275" s="3" t="str">
        <f>_xlfn.XLOOKUP(Table5[[#This Row],[Serial '#]],Table10[Serial '#],Table10[Charity Association],"",,)</f>
        <v/>
      </c>
      <c r="Z275" s="3" t="s">
        <v>23</v>
      </c>
    </row>
    <row r="276" spans="1:26" hidden="1" x14ac:dyDescent="0.35">
      <c r="A276" s="3">
        <v>274</v>
      </c>
      <c r="B276" s="78">
        <v>44992</v>
      </c>
      <c r="C276" s="73" t="str">
        <f>_xlfn.XLOOKUP(Table5[[#This Row],[Serial '#]],Table10[Serial '#],Table10[Date],"",,)</f>
        <v/>
      </c>
      <c r="D2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6" s="73" t="str">
        <f>IF(Table5[[#This Row],[Date Distributed]]="","In Stock","Distributed")</f>
        <v>In Stock</v>
      </c>
      <c r="F276" s="79" t="s">
        <v>660</v>
      </c>
      <c r="G276" s="75" t="s">
        <v>761</v>
      </c>
      <c r="H276" s="76" t="s">
        <v>675</v>
      </c>
      <c r="I276" s="76" t="s">
        <v>676</v>
      </c>
      <c r="J276" s="81" t="s">
        <v>1059</v>
      </c>
      <c r="K276" s="76" t="s">
        <v>387</v>
      </c>
      <c r="L276" s="3" t="str">
        <f>_xlfn.XLOOKUP(Table5[[#This Row],[Item '#]],Ticket_Forms[Form Number],Ticket_Forms[Game Name],"",,)</f>
        <v>Big 5</v>
      </c>
      <c r="M276" s="15">
        <v>360</v>
      </c>
      <c r="N276" s="3">
        <f>LOOKUP(Table5[[#This Row],[Item '#]],Ticket_Forms[Form Number],Ticket_Forms[Ticket Count])</f>
        <v>9959</v>
      </c>
      <c r="O276" s="16">
        <f>LOOKUP(Table5[[#This Row],[Item '#]],Ticket_Forms[Form Number],Ticket_Forms[Ticket Value])</f>
        <v>1</v>
      </c>
      <c r="P276" s="16">
        <f>LOOKUP(Table5[[#This Row],[Item '#]],Ticket_Forms[Form Number],Ticket_Forms[Revenue])</f>
        <v>9959</v>
      </c>
      <c r="Q276" s="16">
        <f>LOOKUP(Table5[[#This Row],[Item '#]],Ticket_Forms[Form Number],Ticket_Forms[Ideal Profit])</f>
        <v>2119</v>
      </c>
      <c r="R276" s="16">
        <f>LOOKUP(Table5[[#This Row],[Item '#]],Ticket_Forms[Form Number],Ticket_Forms[Prizes])</f>
        <v>7840</v>
      </c>
      <c r="S276" s="16">
        <f>LOOKUP(Table5[[#This Row],[Item '#]],Ticket_Forms[Form Number],Ticket_Forms[Location Rent])</f>
        <v>597</v>
      </c>
      <c r="T276" s="16">
        <f>LOOKUP(Table5[[#This Row],[Item '#]],Ticket_Forms[Form Number],Ticket_Forms[Last Sale])</f>
        <v>0</v>
      </c>
      <c r="U276" s="16" t="s">
        <v>3909</v>
      </c>
      <c r="V276" s="58" t="str">
        <f>Table5[[#This Row],[Date Distributed]]</f>
        <v/>
      </c>
      <c r="W276" s="3" t="str">
        <f>_xlfn.XLOOKUP(Table5[[#This Row],[Serial '#]],Table10[Serial '#],Table10[Charity Association],"",,)</f>
        <v/>
      </c>
      <c r="Z276" s="3" t="s">
        <v>23</v>
      </c>
    </row>
    <row r="277" spans="1:26" hidden="1" x14ac:dyDescent="0.35">
      <c r="A277" s="3">
        <v>275</v>
      </c>
      <c r="B277" s="78">
        <v>44992</v>
      </c>
      <c r="C277" s="73" t="str">
        <f>_xlfn.XLOOKUP(Table5[[#This Row],[Serial '#]],Table10[Serial '#],Table10[Date],"",,)</f>
        <v/>
      </c>
      <c r="D2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7" s="73" t="str">
        <f>IF(Table5[[#This Row],[Date Distributed]]="","In Stock","Distributed")</f>
        <v>In Stock</v>
      </c>
      <c r="F277" s="79" t="s">
        <v>660</v>
      </c>
      <c r="G277" s="75" t="s">
        <v>761</v>
      </c>
      <c r="H277" s="76" t="s">
        <v>675</v>
      </c>
      <c r="I277" s="76" t="s">
        <v>676</v>
      </c>
      <c r="J277" s="81" t="s">
        <v>1060</v>
      </c>
      <c r="K277" s="76" t="s">
        <v>384</v>
      </c>
      <c r="L277" s="3" t="str">
        <f>_xlfn.XLOOKUP(Table5[[#This Row],[Item '#]],Ticket_Forms[Form Number],Ticket_Forms[Game Name],"",,)</f>
        <v>Fast Lane</v>
      </c>
      <c r="M277" s="15">
        <v>212</v>
      </c>
      <c r="N277" s="3">
        <f>LOOKUP(Table5[[#This Row],[Item '#]],Ticket_Forms[Form Number],Ticket_Forms[Ticket Count])</f>
        <v>6320</v>
      </c>
      <c r="O277" s="16">
        <f>LOOKUP(Table5[[#This Row],[Item '#]],Ticket_Forms[Form Number],Ticket_Forms[Ticket Value])</f>
        <v>1</v>
      </c>
      <c r="P277" s="16">
        <f>LOOKUP(Table5[[#This Row],[Item '#]],Ticket_Forms[Form Number],Ticket_Forms[Revenue])</f>
        <v>6320</v>
      </c>
      <c r="Q277" s="16">
        <f>LOOKUP(Table5[[#This Row],[Item '#]],Ticket_Forms[Form Number],Ticket_Forms[Ideal Profit])</f>
        <v>1575</v>
      </c>
      <c r="R277" s="16">
        <f>LOOKUP(Table5[[#This Row],[Item '#]],Ticket_Forms[Form Number],Ticket_Forms[Prizes])</f>
        <v>4745</v>
      </c>
      <c r="S277" s="16">
        <f>LOOKUP(Table5[[#This Row],[Item '#]],Ticket_Forms[Form Number],Ticket_Forms[Location Rent])</f>
        <v>379</v>
      </c>
      <c r="T277" s="16">
        <f>LOOKUP(Table5[[#This Row],[Item '#]],Ticket_Forms[Form Number],Ticket_Forms[Last Sale])</f>
        <v>599</v>
      </c>
      <c r="U277" s="16" t="s">
        <v>3909</v>
      </c>
      <c r="V277" s="58" t="str">
        <f>Table5[[#This Row],[Date Distributed]]</f>
        <v/>
      </c>
      <c r="W277" s="3" t="str">
        <f>_xlfn.XLOOKUP(Table5[[#This Row],[Serial '#]],Table10[Serial '#],Table10[Charity Association],"",,)</f>
        <v/>
      </c>
      <c r="Z277" s="3" t="s">
        <v>23</v>
      </c>
    </row>
    <row r="278" spans="1:26" hidden="1" x14ac:dyDescent="0.35">
      <c r="A278" s="3">
        <v>276</v>
      </c>
      <c r="B278" s="78">
        <v>44992</v>
      </c>
      <c r="C278" s="73" t="str">
        <f>_xlfn.XLOOKUP(Table5[[#This Row],[Serial '#]],Table10[Serial '#],Table10[Date],"",,)</f>
        <v/>
      </c>
      <c r="D2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8" s="73" t="str">
        <f>IF(Table5[[#This Row],[Date Distributed]]="","In Stock","Distributed")</f>
        <v>In Stock</v>
      </c>
      <c r="F278" s="79" t="s">
        <v>660</v>
      </c>
      <c r="G278" s="75" t="s">
        <v>761</v>
      </c>
      <c r="H278" s="76" t="s">
        <v>675</v>
      </c>
      <c r="I278" s="76" t="s">
        <v>676</v>
      </c>
      <c r="J278" s="81" t="s">
        <v>1061</v>
      </c>
      <c r="K278" s="76" t="s">
        <v>394</v>
      </c>
      <c r="L278" s="3" t="str">
        <f>_xlfn.XLOOKUP(Table5[[#This Row],[Item '#]],Ticket_Forms[Form Number],Ticket_Forms[Game Name],"",,)</f>
        <v>Rotten to the Core</v>
      </c>
      <c r="M278" s="15">
        <v>134</v>
      </c>
      <c r="N278" s="3">
        <f>LOOKUP(Table5[[#This Row],[Item '#]],Ticket_Forms[Form Number],Ticket_Forms[Ticket Count])</f>
        <v>4000</v>
      </c>
      <c r="O278" s="16">
        <f>LOOKUP(Table5[[#This Row],[Item '#]],Ticket_Forms[Form Number],Ticket_Forms[Ticket Value])</f>
        <v>1</v>
      </c>
      <c r="P278" s="16">
        <f>LOOKUP(Table5[[#This Row],[Item '#]],Ticket_Forms[Form Number],Ticket_Forms[Revenue])</f>
        <v>4000</v>
      </c>
      <c r="Q278" s="16">
        <f>LOOKUP(Table5[[#This Row],[Item '#]],Ticket_Forms[Form Number],Ticket_Forms[Ideal Profit])</f>
        <v>998</v>
      </c>
      <c r="R278" s="16">
        <f>LOOKUP(Table5[[#This Row],[Item '#]],Ticket_Forms[Form Number],Ticket_Forms[Prizes])</f>
        <v>3002</v>
      </c>
      <c r="S278" s="16">
        <f>LOOKUP(Table5[[#This Row],[Item '#]],Ticket_Forms[Form Number],Ticket_Forms[Location Rent])</f>
        <v>240</v>
      </c>
      <c r="T278" s="16">
        <f>LOOKUP(Table5[[#This Row],[Item '#]],Ticket_Forms[Form Number],Ticket_Forms[Last Sale])</f>
        <v>0</v>
      </c>
      <c r="U278" s="16" t="s">
        <v>3909</v>
      </c>
      <c r="V278" s="58" t="str">
        <f>Table5[[#This Row],[Date Distributed]]</f>
        <v/>
      </c>
      <c r="W278" s="3" t="str">
        <f>_xlfn.XLOOKUP(Table5[[#This Row],[Serial '#]],Table10[Serial '#],Table10[Charity Association],"",,)</f>
        <v/>
      </c>
      <c r="Z278" s="3" t="s">
        <v>23</v>
      </c>
    </row>
    <row r="279" spans="1:26" hidden="1" x14ac:dyDescent="0.35">
      <c r="A279" s="3">
        <v>277</v>
      </c>
      <c r="B279" s="78">
        <v>44992</v>
      </c>
      <c r="C279" s="73" t="str">
        <f>_xlfn.XLOOKUP(Table5[[#This Row],[Serial '#]],Table10[Serial '#],Table10[Date],"",,)</f>
        <v/>
      </c>
      <c r="D2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9" s="73" t="str">
        <f>IF(Table5[[#This Row],[Date Distributed]]="","In Stock","Distributed")</f>
        <v>In Stock</v>
      </c>
      <c r="F279" s="79" t="s">
        <v>660</v>
      </c>
      <c r="G279" s="75" t="s">
        <v>761</v>
      </c>
      <c r="H279" s="76" t="s">
        <v>675</v>
      </c>
      <c r="I279" s="76" t="s">
        <v>676</v>
      </c>
      <c r="J279" s="81" t="s">
        <v>1062</v>
      </c>
      <c r="K279" s="80" t="s">
        <v>394</v>
      </c>
      <c r="L279" s="3" t="str">
        <f>_xlfn.XLOOKUP(Table5[[#This Row],[Item '#]],Ticket_Forms[Form Number],Ticket_Forms[Game Name],"",,)</f>
        <v>Rotten to the Core</v>
      </c>
      <c r="M279" s="15">
        <v>134</v>
      </c>
      <c r="N279" s="3">
        <f>LOOKUP(Table5[[#This Row],[Item '#]],Ticket_Forms[Form Number],Ticket_Forms[Ticket Count])</f>
        <v>4000</v>
      </c>
      <c r="O279" s="16">
        <f>LOOKUP(Table5[[#This Row],[Item '#]],Ticket_Forms[Form Number],Ticket_Forms[Ticket Value])</f>
        <v>1</v>
      </c>
      <c r="P279" s="16">
        <f>LOOKUP(Table5[[#This Row],[Item '#]],Ticket_Forms[Form Number],Ticket_Forms[Revenue])</f>
        <v>4000</v>
      </c>
      <c r="Q279" s="16">
        <f>LOOKUP(Table5[[#This Row],[Item '#]],Ticket_Forms[Form Number],Ticket_Forms[Ideal Profit])</f>
        <v>998</v>
      </c>
      <c r="R279" s="16">
        <f>LOOKUP(Table5[[#This Row],[Item '#]],Ticket_Forms[Form Number],Ticket_Forms[Prizes])</f>
        <v>3002</v>
      </c>
      <c r="S279" s="16">
        <f>LOOKUP(Table5[[#This Row],[Item '#]],Ticket_Forms[Form Number],Ticket_Forms[Location Rent])</f>
        <v>240</v>
      </c>
      <c r="T279" s="16">
        <f>LOOKUP(Table5[[#This Row],[Item '#]],Ticket_Forms[Form Number],Ticket_Forms[Last Sale])</f>
        <v>0</v>
      </c>
      <c r="U279" s="16" t="s">
        <v>3909</v>
      </c>
      <c r="V279" s="58" t="str">
        <f>Table5[[#This Row],[Date Distributed]]</f>
        <v/>
      </c>
      <c r="W279" s="3" t="str">
        <f>_xlfn.XLOOKUP(Table5[[#This Row],[Serial '#]],Table10[Serial '#],Table10[Charity Association],"",,)</f>
        <v/>
      </c>
      <c r="Z279" s="3" t="s">
        <v>23</v>
      </c>
    </row>
    <row r="280" spans="1:26" hidden="1" x14ac:dyDescent="0.35">
      <c r="A280" s="3">
        <v>278</v>
      </c>
      <c r="B280" s="78">
        <v>44992</v>
      </c>
      <c r="C280" s="73" t="str">
        <f>_xlfn.XLOOKUP(Table5[[#This Row],[Serial '#]],Table10[Serial '#],Table10[Date],"",,)</f>
        <v/>
      </c>
      <c r="D2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0" s="73" t="str">
        <f>IF(Table5[[#This Row],[Date Distributed]]="","In Stock","Distributed")</f>
        <v>In Stock</v>
      </c>
      <c r="F280" s="79" t="s">
        <v>660</v>
      </c>
      <c r="G280" s="75" t="s">
        <v>761</v>
      </c>
      <c r="H280" s="76" t="s">
        <v>675</v>
      </c>
      <c r="I280" s="76" t="s">
        <v>676</v>
      </c>
      <c r="J280" s="81" t="s">
        <v>1063</v>
      </c>
      <c r="K280" s="80" t="s">
        <v>389</v>
      </c>
      <c r="L280" s="3" t="str">
        <f>_xlfn.XLOOKUP(Table5[[#This Row],[Item '#]],Ticket_Forms[Form Number],Ticket_Forms[Game Name],"",,)</f>
        <v>Twist Of Lemon</v>
      </c>
      <c r="M280" s="15">
        <v>134</v>
      </c>
      <c r="N280" s="3">
        <f>LOOKUP(Table5[[#This Row],[Item '#]],Ticket_Forms[Form Number],Ticket_Forms[Ticket Count])</f>
        <v>4000</v>
      </c>
      <c r="O280" s="16">
        <f>LOOKUP(Table5[[#This Row],[Item '#]],Ticket_Forms[Form Number],Ticket_Forms[Ticket Value])</f>
        <v>1</v>
      </c>
      <c r="P280" s="16">
        <f>LOOKUP(Table5[[#This Row],[Item '#]],Ticket_Forms[Form Number],Ticket_Forms[Revenue])</f>
        <v>4000</v>
      </c>
      <c r="Q280" s="16">
        <f>LOOKUP(Table5[[#This Row],[Item '#]],Ticket_Forms[Form Number],Ticket_Forms[Ideal Profit])</f>
        <v>998</v>
      </c>
      <c r="R280" s="16">
        <f>LOOKUP(Table5[[#This Row],[Item '#]],Ticket_Forms[Form Number],Ticket_Forms[Prizes])</f>
        <v>3002</v>
      </c>
      <c r="S280" s="16">
        <f>LOOKUP(Table5[[#This Row],[Item '#]],Ticket_Forms[Form Number],Ticket_Forms[Location Rent])</f>
        <v>240</v>
      </c>
      <c r="T280" s="16">
        <f>LOOKUP(Table5[[#This Row],[Item '#]],Ticket_Forms[Form Number],Ticket_Forms[Last Sale])</f>
        <v>0</v>
      </c>
      <c r="U280" s="16" t="s">
        <v>3909</v>
      </c>
      <c r="V280" s="58" t="str">
        <f>Table5[[#This Row],[Date Distributed]]</f>
        <v/>
      </c>
      <c r="W280" s="3" t="str">
        <f>_xlfn.XLOOKUP(Table5[[#This Row],[Serial '#]],Table10[Serial '#],Table10[Charity Association],"",,)</f>
        <v/>
      </c>
      <c r="Z280" s="3" t="s">
        <v>23</v>
      </c>
    </row>
    <row r="281" spans="1:26" hidden="1" x14ac:dyDescent="0.35">
      <c r="A281" s="3">
        <v>279</v>
      </c>
      <c r="B281" s="74">
        <v>44992</v>
      </c>
      <c r="C281" s="73" t="str">
        <f>_xlfn.XLOOKUP(Table5[[#This Row],[Serial '#]],Table10[Serial '#],Table10[Date],"",,)</f>
        <v/>
      </c>
      <c r="D2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1" s="73" t="str">
        <f>IF(Table5[[#This Row],[Date Distributed]]="","In Stock","Distributed")</f>
        <v>In Stock</v>
      </c>
      <c r="F281" s="75" t="s">
        <v>660</v>
      </c>
      <c r="G281" s="75" t="s">
        <v>761</v>
      </c>
      <c r="H281" s="76" t="s">
        <v>675</v>
      </c>
      <c r="I281" s="76" t="s">
        <v>676</v>
      </c>
      <c r="J281" s="77" t="s">
        <v>1064</v>
      </c>
      <c r="K281" s="76" t="s">
        <v>393</v>
      </c>
      <c r="L281" s="3" t="str">
        <f>_xlfn.XLOOKUP(Table5[[#This Row],[Item '#]],Ticket_Forms[Form Number],Ticket_Forms[Game Name],"",,)</f>
        <v>All Too Reel</v>
      </c>
      <c r="M281" s="15">
        <v>134</v>
      </c>
      <c r="N281" s="3">
        <f>LOOKUP(Table5[[#This Row],[Item '#]],Ticket_Forms[Form Number],Ticket_Forms[Ticket Count])</f>
        <v>4000</v>
      </c>
      <c r="O281" s="16">
        <f>LOOKUP(Table5[[#This Row],[Item '#]],Ticket_Forms[Form Number],Ticket_Forms[Ticket Value])</f>
        <v>1</v>
      </c>
      <c r="P281" s="16">
        <f>LOOKUP(Table5[[#This Row],[Item '#]],Ticket_Forms[Form Number],Ticket_Forms[Revenue])</f>
        <v>4000</v>
      </c>
      <c r="Q281" s="16">
        <f>LOOKUP(Table5[[#This Row],[Item '#]],Ticket_Forms[Form Number],Ticket_Forms[Ideal Profit])</f>
        <v>998</v>
      </c>
      <c r="R281" s="16">
        <f>LOOKUP(Table5[[#This Row],[Item '#]],Ticket_Forms[Form Number],Ticket_Forms[Prizes])</f>
        <v>3002</v>
      </c>
      <c r="S281" s="16">
        <f>LOOKUP(Table5[[#This Row],[Item '#]],Ticket_Forms[Form Number],Ticket_Forms[Location Rent])</f>
        <v>240</v>
      </c>
      <c r="T281" s="16">
        <f>LOOKUP(Table5[[#This Row],[Item '#]],Ticket_Forms[Form Number],Ticket_Forms[Last Sale])</f>
        <v>0</v>
      </c>
      <c r="U281" s="16" t="s">
        <v>3909</v>
      </c>
      <c r="V281" s="58" t="str">
        <f>Table5[[#This Row],[Date Distributed]]</f>
        <v/>
      </c>
      <c r="W281" s="3" t="str">
        <f>_xlfn.XLOOKUP(Table5[[#This Row],[Serial '#]],Table10[Serial '#],Table10[Charity Association],"",,)</f>
        <v/>
      </c>
      <c r="Z281" s="3" t="s">
        <v>23</v>
      </c>
    </row>
    <row r="282" spans="1:26" hidden="1" x14ac:dyDescent="0.35">
      <c r="A282" s="3">
        <v>280</v>
      </c>
      <c r="B282" s="78">
        <v>44992</v>
      </c>
      <c r="C282" s="73" t="str">
        <f>_xlfn.XLOOKUP(Table5[[#This Row],[Serial '#]],Table10[Serial '#],Table10[Date],"",,)</f>
        <v/>
      </c>
      <c r="D2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2" s="73" t="str">
        <f>IF(Table5[[#This Row],[Date Distributed]]="","In Stock","Distributed")</f>
        <v>In Stock</v>
      </c>
      <c r="F282" s="79" t="s">
        <v>660</v>
      </c>
      <c r="G282" s="75" t="s">
        <v>761</v>
      </c>
      <c r="H282" s="80" t="s">
        <v>675</v>
      </c>
      <c r="I282" s="80" t="s">
        <v>676</v>
      </c>
      <c r="J282" s="81" t="s">
        <v>1065</v>
      </c>
      <c r="K282" s="80" t="s">
        <v>400</v>
      </c>
      <c r="L282" s="3" t="str">
        <f>_xlfn.XLOOKUP(Table5[[#This Row],[Item '#]],Ticket_Forms[Form Number],Ticket_Forms[Game Name],"",,)</f>
        <v>Beer Fountain</v>
      </c>
      <c r="M282" s="15">
        <v>134</v>
      </c>
      <c r="N282" s="3">
        <f>LOOKUP(Table5[[#This Row],[Item '#]],Ticket_Forms[Form Number],Ticket_Forms[Ticket Count])</f>
        <v>4000</v>
      </c>
      <c r="O282" s="16">
        <f>LOOKUP(Table5[[#This Row],[Item '#]],Ticket_Forms[Form Number],Ticket_Forms[Ticket Value])</f>
        <v>1</v>
      </c>
      <c r="P282" s="16">
        <f>LOOKUP(Table5[[#This Row],[Item '#]],Ticket_Forms[Form Number],Ticket_Forms[Revenue])</f>
        <v>4000</v>
      </c>
      <c r="Q282" s="16">
        <f>LOOKUP(Table5[[#This Row],[Item '#]],Ticket_Forms[Form Number],Ticket_Forms[Ideal Profit])</f>
        <v>998</v>
      </c>
      <c r="R282" s="16">
        <f>LOOKUP(Table5[[#This Row],[Item '#]],Ticket_Forms[Form Number],Ticket_Forms[Prizes])</f>
        <v>3002</v>
      </c>
      <c r="S282" s="16">
        <f>LOOKUP(Table5[[#This Row],[Item '#]],Ticket_Forms[Form Number],Ticket_Forms[Location Rent])</f>
        <v>240</v>
      </c>
      <c r="T282" s="16">
        <f>LOOKUP(Table5[[#This Row],[Item '#]],Ticket_Forms[Form Number],Ticket_Forms[Last Sale])</f>
        <v>0</v>
      </c>
      <c r="U282" s="16" t="s">
        <v>3909</v>
      </c>
      <c r="V282" s="58" t="str">
        <f>Table5[[#This Row],[Date Distributed]]</f>
        <v/>
      </c>
      <c r="W282" s="3" t="str">
        <f>_xlfn.XLOOKUP(Table5[[#This Row],[Serial '#]],Table10[Serial '#],Table10[Charity Association],"",,)</f>
        <v/>
      </c>
      <c r="Z282" s="3" t="s">
        <v>23</v>
      </c>
    </row>
    <row r="283" spans="1:26" hidden="1" x14ac:dyDescent="0.35">
      <c r="A283" s="3">
        <v>281</v>
      </c>
      <c r="B283" s="78">
        <v>44992</v>
      </c>
      <c r="C283" s="73" t="str">
        <f>_xlfn.XLOOKUP(Table5[[#This Row],[Serial '#]],Table10[Serial '#],Table10[Date],"",,)</f>
        <v/>
      </c>
      <c r="D2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3" s="73" t="str">
        <f>IF(Table5[[#This Row],[Date Distributed]]="","In Stock","Distributed")</f>
        <v>In Stock</v>
      </c>
      <c r="F283" s="79" t="s">
        <v>660</v>
      </c>
      <c r="G283" s="75" t="s">
        <v>761</v>
      </c>
      <c r="H283" s="80" t="s">
        <v>675</v>
      </c>
      <c r="I283" s="80" t="s">
        <v>676</v>
      </c>
      <c r="J283" s="81" t="s">
        <v>1066</v>
      </c>
      <c r="K283" s="80" t="s">
        <v>400</v>
      </c>
      <c r="L283" s="3" t="str">
        <f>_xlfn.XLOOKUP(Table5[[#This Row],[Item '#]],Ticket_Forms[Form Number],Ticket_Forms[Game Name],"",,)</f>
        <v>Beer Fountain</v>
      </c>
      <c r="M283" s="15">
        <v>134</v>
      </c>
      <c r="N283" s="3">
        <f>LOOKUP(Table5[[#This Row],[Item '#]],Ticket_Forms[Form Number],Ticket_Forms[Ticket Count])</f>
        <v>4000</v>
      </c>
      <c r="O283" s="16">
        <f>LOOKUP(Table5[[#This Row],[Item '#]],Ticket_Forms[Form Number],Ticket_Forms[Ticket Value])</f>
        <v>1</v>
      </c>
      <c r="P283" s="16">
        <f>LOOKUP(Table5[[#This Row],[Item '#]],Ticket_Forms[Form Number],Ticket_Forms[Revenue])</f>
        <v>4000</v>
      </c>
      <c r="Q283" s="16">
        <f>LOOKUP(Table5[[#This Row],[Item '#]],Ticket_Forms[Form Number],Ticket_Forms[Ideal Profit])</f>
        <v>998</v>
      </c>
      <c r="R283" s="16">
        <f>LOOKUP(Table5[[#This Row],[Item '#]],Ticket_Forms[Form Number],Ticket_Forms[Prizes])</f>
        <v>3002</v>
      </c>
      <c r="S283" s="16">
        <f>LOOKUP(Table5[[#This Row],[Item '#]],Ticket_Forms[Form Number],Ticket_Forms[Location Rent])</f>
        <v>240</v>
      </c>
      <c r="T283" s="16">
        <f>LOOKUP(Table5[[#This Row],[Item '#]],Ticket_Forms[Form Number],Ticket_Forms[Last Sale])</f>
        <v>0</v>
      </c>
      <c r="U283" s="16" t="s">
        <v>3909</v>
      </c>
      <c r="V283" s="58" t="str">
        <f>Table5[[#This Row],[Date Distributed]]</f>
        <v/>
      </c>
      <c r="W283" s="3" t="str">
        <f>_xlfn.XLOOKUP(Table5[[#This Row],[Serial '#]],Table10[Serial '#],Table10[Charity Association],"",,)</f>
        <v/>
      </c>
      <c r="Z283" s="3" t="s">
        <v>23</v>
      </c>
    </row>
    <row r="284" spans="1:26" hidden="1" x14ac:dyDescent="0.35">
      <c r="A284" s="3">
        <v>282</v>
      </c>
      <c r="B284" s="78">
        <v>44992</v>
      </c>
      <c r="C284" s="73" t="str">
        <f>_xlfn.XLOOKUP(Table5[[#This Row],[Serial '#]],Table10[Serial '#],Table10[Date],"",,)</f>
        <v/>
      </c>
      <c r="D2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4" s="73" t="str">
        <f>IF(Table5[[#This Row],[Date Distributed]]="","In Stock","Distributed")</f>
        <v>In Stock</v>
      </c>
      <c r="F284" s="79" t="s">
        <v>660</v>
      </c>
      <c r="G284" s="75" t="s">
        <v>761</v>
      </c>
      <c r="H284" s="80" t="s">
        <v>675</v>
      </c>
      <c r="I284" s="80" t="s">
        <v>676</v>
      </c>
      <c r="J284" s="81" t="s">
        <v>1067</v>
      </c>
      <c r="K284" s="80" t="s">
        <v>387</v>
      </c>
      <c r="L284" s="3" t="str">
        <f>_xlfn.XLOOKUP(Table5[[#This Row],[Item '#]],Ticket_Forms[Form Number],Ticket_Forms[Game Name],"",,)</f>
        <v>Big 5</v>
      </c>
      <c r="M284" s="15">
        <v>360</v>
      </c>
      <c r="N284" s="3">
        <f>LOOKUP(Table5[[#This Row],[Item '#]],Ticket_Forms[Form Number],Ticket_Forms[Ticket Count])</f>
        <v>9959</v>
      </c>
      <c r="O284" s="16">
        <f>LOOKUP(Table5[[#This Row],[Item '#]],Ticket_Forms[Form Number],Ticket_Forms[Ticket Value])</f>
        <v>1</v>
      </c>
      <c r="P284" s="16">
        <f>LOOKUP(Table5[[#This Row],[Item '#]],Ticket_Forms[Form Number],Ticket_Forms[Revenue])</f>
        <v>9959</v>
      </c>
      <c r="Q284" s="16">
        <f>LOOKUP(Table5[[#This Row],[Item '#]],Ticket_Forms[Form Number],Ticket_Forms[Ideal Profit])</f>
        <v>2119</v>
      </c>
      <c r="R284" s="16">
        <f>LOOKUP(Table5[[#This Row],[Item '#]],Ticket_Forms[Form Number],Ticket_Forms[Prizes])</f>
        <v>7840</v>
      </c>
      <c r="S284" s="16">
        <f>LOOKUP(Table5[[#This Row],[Item '#]],Ticket_Forms[Form Number],Ticket_Forms[Location Rent])</f>
        <v>597</v>
      </c>
      <c r="T284" s="16">
        <f>LOOKUP(Table5[[#This Row],[Item '#]],Ticket_Forms[Form Number],Ticket_Forms[Last Sale])</f>
        <v>0</v>
      </c>
      <c r="U284" s="16" t="s">
        <v>3909</v>
      </c>
      <c r="V284" s="58" t="str">
        <f>Table5[[#This Row],[Date Distributed]]</f>
        <v/>
      </c>
      <c r="W284" s="3" t="str">
        <f>_xlfn.XLOOKUP(Table5[[#This Row],[Serial '#]],Table10[Serial '#],Table10[Charity Association],"",,)</f>
        <v/>
      </c>
      <c r="Z284" s="3" t="s">
        <v>23</v>
      </c>
    </row>
    <row r="285" spans="1:26" hidden="1" x14ac:dyDescent="0.35">
      <c r="A285" s="3">
        <v>283</v>
      </c>
      <c r="B285" s="78">
        <v>44992</v>
      </c>
      <c r="C285" s="73" t="str">
        <f>_xlfn.XLOOKUP(Table5[[#This Row],[Serial '#]],Table10[Serial '#],Table10[Date],"",,)</f>
        <v/>
      </c>
      <c r="D2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5" s="73" t="str">
        <f>IF(Table5[[#This Row],[Date Distributed]]="","In Stock","Distributed")</f>
        <v>In Stock</v>
      </c>
      <c r="F285" s="79" t="s">
        <v>660</v>
      </c>
      <c r="G285" s="75" t="s">
        <v>761</v>
      </c>
      <c r="H285" s="80" t="s">
        <v>675</v>
      </c>
      <c r="I285" s="80" t="s">
        <v>676</v>
      </c>
      <c r="J285" s="81" t="s">
        <v>1068</v>
      </c>
      <c r="K285" s="80" t="s">
        <v>382</v>
      </c>
      <c r="L285" s="3" t="str">
        <f>_xlfn.XLOOKUP(Table5[[#This Row],[Item '#]],Ticket_Forms[Form Number],Ticket_Forms[Game Name],"",,)</f>
        <v>Bar Hopping</v>
      </c>
      <c r="M285" s="15">
        <v>212</v>
      </c>
      <c r="N285" s="3">
        <f>LOOKUP(Table5[[#This Row],[Item '#]],Ticket_Forms[Form Number],Ticket_Forms[Ticket Count])</f>
        <v>6320</v>
      </c>
      <c r="O285" s="16">
        <f>LOOKUP(Table5[[#This Row],[Item '#]],Ticket_Forms[Form Number],Ticket_Forms[Ticket Value])</f>
        <v>1</v>
      </c>
      <c r="P285" s="16">
        <f>LOOKUP(Table5[[#This Row],[Item '#]],Ticket_Forms[Form Number],Ticket_Forms[Revenue])</f>
        <v>6320</v>
      </c>
      <c r="Q285" s="16">
        <f>LOOKUP(Table5[[#This Row],[Item '#]],Ticket_Forms[Form Number],Ticket_Forms[Ideal Profit])</f>
        <v>1575</v>
      </c>
      <c r="R285" s="16">
        <f>LOOKUP(Table5[[#This Row],[Item '#]],Ticket_Forms[Form Number],Ticket_Forms[Prizes])</f>
        <v>4745</v>
      </c>
      <c r="S285" s="16">
        <f>LOOKUP(Table5[[#This Row],[Item '#]],Ticket_Forms[Form Number],Ticket_Forms[Location Rent])</f>
        <v>379</v>
      </c>
      <c r="T285" s="16">
        <f>LOOKUP(Table5[[#This Row],[Item '#]],Ticket_Forms[Form Number],Ticket_Forms[Last Sale])</f>
        <v>599</v>
      </c>
      <c r="U285" s="16" t="s">
        <v>3909</v>
      </c>
      <c r="V285" s="58" t="str">
        <f>Table5[[#This Row],[Date Distributed]]</f>
        <v/>
      </c>
      <c r="W285" s="3" t="str">
        <f>_xlfn.XLOOKUP(Table5[[#This Row],[Serial '#]],Table10[Serial '#],Table10[Charity Association],"",,)</f>
        <v/>
      </c>
      <c r="Z285" s="3" t="s">
        <v>23</v>
      </c>
    </row>
    <row r="286" spans="1:26" hidden="1" x14ac:dyDescent="0.35">
      <c r="A286" s="3">
        <v>284</v>
      </c>
      <c r="B286" s="78">
        <v>44992</v>
      </c>
      <c r="C286" s="73" t="str">
        <f>_xlfn.XLOOKUP(Table5[[#This Row],[Serial '#]],Table10[Serial '#],Table10[Date],"",,)</f>
        <v/>
      </c>
      <c r="D2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6" s="73" t="str">
        <f>IF(Table5[[#This Row],[Date Distributed]]="","In Stock","Distributed")</f>
        <v>In Stock</v>
      </c>
      <c r="F286" s="79" t="s">
        <v>660</v>
      </c>
      <c r="G286" s="75" t="s">
        <v>761</v>
      </c>
      <c r="H286" s="80" t="s">
        <v>675</v>
      </c>
      <c r="I286" s="80" t="s">
        <v>676</v>
      </c>
      <c r="J286" s="81" t="s">
        <v>1069</v>
      </c>
      <c r="K286" s="80" t="s">
        <v>389</v>
      </c>
      <c r="L286" s="3" t="str">
        <f>_xlfn.XLOOKUP(Table5[[#This Row],[Item '#]],Ticket_Forms[Form Number],Ticket_Forms[Game Name],"",,)</f>
        <v>Twist Of Lemon</v>
      </c>
      <c r="M286" s="15">
        <v>134</v>
      </c>
      <c r="N286" s="3">
        <f>LOOKUP(Table5[[#This Row],[Item '#]],Ticket_Forms[Form Number],Ticket_Forms[Ticket Count])</f>
        <v>4000</v>
      </c>
      <c r="O286" s="16">
        <f>LOOKUP(Table5[[#This Row],[Item '#]],Ticket_Forms[Form Number],Ticket_Forms[Ticket Value])</f>
        <v>1</v>
      </c>
      <c r="P286" s="16">
        <f>LOOKUP(Table5[[#This Row],[Item '#]],Ticket_Forms[Form Number],Ticket_Forms[Revenue])</f>
        <v>4000</v>
      </c>
      <c r="Q286" s="16">
        <f>LOOKUP(Table5[[#This Row],[Item '#]],Ticket_Forms[Form Number],Ticket_Forms[Ideal Profit])</f>
        <v>998</v>
      </c>
      <c r="R286" s="16">
        <f>LOOKUP(Table5[[#This Row],[Item '#]],Ticket_Forms[Form Number],Ticket_Forms[Prizes])</f>
        <v>3002</v>
      </c>
      <c r="S286" s="16">
        <f>LOOKUP(Table5[[#This Row],[Item '#]],Ticket_Forms[Form Number],Ticket_Forms[Location Rent])</f>
        <v>240</v>
      </c>
      <c r="T286" s="16">
        <f>LOOKUP(Table5[[#This Row],[Item '#]],Ticket_Forms[Form Number],Ticket_Forms[Last Sale])</f>
        <v>0</v>
      </c>
      <c r="U286" s="16" t="s">
        <v>3909</v>
      </c>
      <c r="V286" s="58" t="str">
        <f>Table5[[#This Row],[Date Distributed]]</f>
        <v/>
      </c>
      <c r="W286" s="3" t="str">
        <f>_xlfn.XLOOKUP(Table5[[#This Row],[Serial '#]],Table10[Serial '#],Table10[Charity Association],"",,)</f>
        <v/>
      </c>
      <c r="Z286" s="3" t="s">
        <v>23</v>
      </c>
    </row>
    <row r="287" spans="1:26" hidden="1" x14ac:dyDescent="0.35">
      <c r="A287" s="3">
        <v>285</v>
      </c>
      <c r="B287" s="78">
        <v>44992</v>
      </c>
      <c r="C287" s="73" t="str">
        <f>_xlfn.XLOOKUP(Table5[[#This Row],[Serial '#]],Table10[Serial '#],Table10[Date],"",,)</f>
        <v/>
      </c>
      <c r="D2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7" s="73" t="str">
        <f>IF(Table5[[#This Row],[Date Distributed]]="","In Stock","Distributed")</f>
        <v>In Stock</v>
      </c>
      <c r="F287" s="79" t="s">
        <v>660</v>
      </c>
      <c r="G287" s="75" t="s">
        <v>761</v>
      </c>
      <c r="H287" s="80" t="s">
        <v>675</v>
      </c>
      <c r="I287" s="80" t="s">
        <v>676</v>
      </c>
      <c r="J287" s="81" t="s">
        <v>1070</v>
      </c>
      <c r="K287" s="80" t="s">
        <v>393</v>
      </c>
      <c r="L287" s="3" t="str">
        <f>_xlfn.XLOOKUP(Table5[[#This Row],[Item '#]],Ticket_Forms[Form Number],Ticket_Forms[Game Name],"",,)</f>
        <v>All Too Reel</v>
      </c>
      <c r="M287" s="15">
        <v>134</v>
      </c>
      <c r="N287" s="3">
        <f>LOOKUP(Table5[[#This Row],[Item '#]],Ticket_Forms[Form Number],Ticket_Forms[Ticket Count])</f>
        <v>4000</v>
      </c>
      <c r="O287" s="16">
        <f>LOOKUP(Table5[[#This Row],[Item '#]],Ticket_Forms[Form Number],Ticket_Forms[Ticket Value])</f>
        <v>1</v>
      </c>
      <c r="P287" s="16">
        <f>LOOKUP(Table5[[#This Row],[Item '#]],Ticket_Forms[Form Number],Ticket_Forms[Revenue])</f>
        <v>4000</v>
      </c>
      <c r="Q287" s="16">
        <f>LOOKUP(Table5[[#This Row],[Item '#]],Ticket_Forms[Form Number],Ticket_Forms[Ideal Profit])</f>
        <v>998</v>
      </c>
      <c r="R287" s="16">
        <f>LOOKUP(Table5[[#This Row],[Item '#]],Ticket_Forms[Form Number],Ticket_Forms[Prizes])</f>
        <v>3002</v>
      </c>
      <c r="S287" s="16">
        <f>LOOKUP(Table5[[#This Row],[Item '#]],Ticket_Forms[Form Number],Ticket_Forms[Location Rent])</f>
        <v>240</v>
      </c>
      <c r="T287" s="16">
        <f>LOOKUP(Table5[[#This Row],[Item '#]],Ticket_Forms[Form Number],Ticket_Forms[Last Sale])</f>
        <v>0</v>
      </c>
      <c r="U287" s="16" t="s">
        <v>3909</v>
      </c>
      <c r="V287" s="58" t="str">
        <f>Table5[[#This Row],[Date Distributed]]</f>
        <v/>
      </c>
      <c r="W287" s="3" t="str">
        <f>_xlfn.XLOOKUP(Table5[[#This Row],[Serial '#]],Table10[Serial '#],Table10[Charity Association],"",,)</f>
        <v/>
      </c>
      <c r="Z287" s="3" t="s">
        <v>23</v>
      </c>
    </row>
    <row r="288" spans="1:26" hidden="1" x14ac:dyDescent="0.35">
      <c r="A288" s="3">
        <v>286</v>
      </c>
      <c r="B288" s="78">
        <v>44992</v>
      </c>
      <c r="C288" s="73" t="str">
        <f>_xlfn.XLOOKUP(Table5[[#This Row],[Serial '#]],Table10[Serial '#],Table10[Date],"",,)</f>
        <v/>
      </c>
      <c r="D2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8" s="73" t="str">
        <f>IF(Table5[[#This Row],[Date Distributed]]="","In Stock","Distributed")</f>
        <v>In Stock</v>
      </c>
      <c r="F288" s="79" t="s">
        <v>660</v>
      </c>
      <c r="G288" s="75" t="s">
        <v>761</v>
      </c>
      <c r="H288" s="80" t="s">
        <v>675</v>
      </c>
      <c r="I288" s="80" t="s">
        <v>676</v>
      </c>
      <c r="J288" s="81" t="s">
        <v>1071</v>
      </c>
      <c r="K288" s="80" t="s">
        <v>403</v>
      </c>
      <c r="L288" s="3" t="str">
        <f>_xlfn.XLOOKUP(Table5[[#This Row],[Item '#]],Ticket_Forms[Form Number],Ticket_Forms[Game Name],"",,)</f>
        <v>Spin to Win</v>
      </c>
      <c r="M288" s="15">
        <v>134</v>
      </c>
      <c r="N288" s="3">
        <f>LOOKUP(Table5[[#This Row],[Item '#]],Ticket_Forms[Form Number],Ticket_Forms[Ticket Count])</f>
        <v>4000</v>
      </c>
      <c r="O288" s="16">
        <f>LOOKUP(Table5[[#This Row],[Item '#]],Ticket_Forms[Form Number],Ticket_Forms[Ticket Value])</f>
        <v>1</v>
      </c>
      <c r="P288" s="16">
        <f>LOOKUP(Table5[[#This Row],[Item '#]],Ticket_Forms[Form Number],Ticket_Forms[Revenue])</f>
        <v>4000</v>
      </c>
      <c r="Q288" s="16">
        <f>LOOKUP(Table5[[#This Row],[Item '#]],Ticket_Forms[Form Number],Ticket_Forms[Ideal Profit])</f>
        <v>998</v>
      </c>
      <c r="R288" s="16">
        <f>LOOKUP(Table5[[#This Row],[Item '#]],Ticket_Forms[Form Number],Ticket_Forms[Prizes])</f>
        <v>3002</v>
      </c>
      <c r="S288" s="16">
        <f>LOOKUP(Table5[[#This Row],[Item '#]],Ticket_Forms[Form Number],Ticket_Forms[Location Rent])</f>
        <v>240</v>
      </c>
      <c r="T288" s="16">
        <f>LOOKUP(Table5[[#This Row],[Item '#]],Ticket_Forms[Form Number],Ticket_Forms[Last Sale])</f>
        <v>0</v>
      </c>
      <c r="U288" s="16" t="s">
        <v>3909</v>
      </c>
      <c r="V288" s="58" t="str">
        <f>Table5[[#This Row],[Date Distributed]]</f>
        <v/>
      </c>
      <c r="W288" s="3" t="str">
        <f>_xlfn.XLOOKUP(Table5[[#This Row],[Serial '#]],Table10[Serial '#],Table10[Charity Association],"",,)</f>
        <v/>
      </c>
      <c r="Z288" s="3" t="s">
        <v>23</v>
      </c>
    </row>
    <row r="289" spans="1:26" hidden="1" x14ac:dyDescent="0.35">
      <c r="A289" s="3">
        <v>287</v>
      </c>
      <c r="B289" s="78">
        <v>44992</v>
      </c>
      <c r="C289" s="73" t="str">
        <f>_xlfn.XLOOKUP(Table5[[#This Row],[Serial '#]],Table10[Serial '#],Table10[Date],"",,)</f>
        <v/>
      </c>
      <c r="D2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9" s="73" t="str">
        <f>IF(Table5[[#This Row],[Date Distributed]]="","In Stock","Distributed")</f>
        <v>In Stock</v>
      </c>
      <c r="F289" s="79" t="s">
        <v>660</v>
      </c>
      <c r="G289" s="75" t="s">
        <v>761</v>
      </c>
      <c r="H289" s="80" t="s">
        <v>675</v>
      </c>
      <c r="I289" s="80" t="s">
        <v>676</v>
      </c>
      <c r="J289" s="81" t="s">
        <v>1072</v>
      </c>
      <c r="K289" s="80" t="s">
        <v>383</v>
      </c>
      <c r="L289" s="3" t="str">
        <f>_xlfn.XLOOKUP(Table5[[#This Row],[Item '#]],Ticket_Forms[Form Number],Ticket_Forms[Game Name],"",,)</f>
        <v>All Too Reel</v>
      </c>
      <c r="M289" s="15">
        <v>212</v>
      </c>
      <c r="N289" s="3">
        <f>LOOKUP(Table5[[#This Row],[Item '#]],Ticket_Forms[Form Number],Ticket_Forms[Ticket Count])</f>
        <v>6320</v>
      </c>
      <c r="O289" s="16">
        <f>LOOKUP(Table5[[#This Row],[Item '#]],Ticket_Forms[Form Number],Ticket_Forms[Ticket Value])</f>
        <v>1</v>
      </c>
      <c r="P289" s="16">
        <f>LOOKUP(Table5[[#This Row],[Item '#]],Ticket_Forms[Form Number],Ticket_Forms[Revenue])</f>
        <v>6320</v>
      </c>
      <c r="Q289" s="16">
        <f>LOOKUP(Table5[[#This Row],[Item '#]],Ticket_Forms[Form Number],Ticket_Forms[Ideal Profit])</f>
        <v>1575</v>
      </c>
      <c r="R289" s="16">
        <f>LOOKUP(Table5[[#This Row],[Item '#]],Ticket_Forms[Form Number],Ticket_Forms[Prizes])</f>
        <v>4745</v>
      </c>
      <c r="S289" s="16">
        <f>LOOKUP(Table5[[#This Row],[Item '#]],Ticket_Forms[Form Number],Ticket_Forms[Location Rent])</f>
        <v>379</v>
      </c>
      <c r="T289" s="16">
        <f>LOOKUP(Table5[[#This Row],[Item '#]],Ticket_Forms[Form Number],Ticket_Forms[Last Sale])</f>
        <v>599</v>
      </c>
      <c r="U289" s="16" t="s">
        <v>3909</v>
      </c>
      <c r="V289" s="58" t="str">
        <f>Table5[[#This Row],[Date Distributed]]</f>
        <v/>
      </c>
      <c r="W289" s="3" t="str">
        <f>_xlfn.XLOOKUP(Table5[[#This Row],[Serial '#]],Table10[Serial '#],Table10[Charity Association],"",,)</f>
        <v/>
      </c>
      <c r="Z289" s="3" t="s">
        <v>23</v>
      </c>
    </row>
    <row r="290" spans="1:26" hidden="1" x14ac:dyDescent="0.35">
      <c r="A290" s="3">
        <v>288</v>
      </c>
      <c r="B290" s="78">
        <v>44992</v>
      </c>
      <c r="C290" s="73" t="str">
        <f>_xlfn.XLOOKUP(Table5[[#This Row],[Serial '#]],Table10[Serial '#],Table10[Date],"",,)</f>
        <v/>
      </c>
      <c r="D2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0" s="73" t="str">
        <f>IF(Table5[[#This Row],[Date Distributed]]="","In Stock","Distributed")</f>
        <v>In Stock</v>
      </c>
      <c r="F290" s="79" t="s">
        <v>660</v>
      </c>
      <c r="G290" s="75" t="s">
        <v>761</v>
      </c>
      <c r="H290" s="80" t="s">
        <v>675</v>
      </c>
      <c r="I290" s="80" t="s">
        <v>676</v>
      </c>
      <c r="J290" s="81" t="s">
        <v>1073</v>
      </c>
      <c r="K290" s="80" t="s">
        <v>383</v>
      </c>
      <c r="L290" s="3" t="str">
        <f>_xlfn.XLOOKUP(Table5[[#This Row],[Item '#]],Ticket_Forms[Form Number],Ticket_Forms[Game Name],"",,)</f>
        <v>All Too Reel</v>
      </c>
      <c r="M290" s="15">
        <v>212</v>
      </c>
      <c r="N290" s="3">
        <f>LOOKUP(Table5[[#This Row],[Item '#]],Ticket_Forms[Form Number],Ticket_Forms[Ticket Count])</f>
        <v>6320</v>
      </c>
      <c r="O290" s="16">
        <f>LOOKUP(Table5[[#This Row],[Item '#]],Ticket_Forms[Form Number],Ticket_Forms[Ticket Value])</f>
        <v>1</v>
      </c>
      <c r="P290" s="16">
        <f>LOOKUP(Table5[[#This Row],[Item '#]],Ticket_Forms[Form Number],Ticket_Forms[Revenue])</f>
        <v>6320</v>
      </c>
      <c r="Q290" s="16">
        <f>LOOKUP(Table5[[#This Row],[Item '#]],Ticket_Forms[Form Number],Ticket_Forms[Ideal Profit])</f>
        <v>1575</v>
      </c>
      <c r="R290" s="16">
        <f>LOOKUP(Table5[[#This Row],[Item '#]],Ticket_Forms[Form Number],Ticket_Forms[Prizes])</f>
        <v>4745</v>
      </c>
      <c r="S290" s="16">
        <f>LOOKUP(Table5[[#This Row],[Item '#]],Ticket_Forms[Form Number],Ticket_Forms[Location Rent])</f>
        <v>379</v>
      </c>
      <c r="T290" s="16">
        <f>LOOKUP(Table5[[#This Row],[Item '#]],Ticket_Forms[Form Number],Ticket_Forms[Last Sale])</f>
        <v>599</v>
      </c>
      <c r="U290" s="16" t="s">
        <v>3909</v>
      </c>
      <c r="V290" s="58" t="str">
        <f>Table5[[#This Row],[Date Distributed]]</f>
        <v/>
      </c>
      <c r="W290" s="3" t="str">
        <f>_xlfn.XLOOKUP(Table5[[#This Row],[Serial '#]],Table10[Serial '#],Table10[Charity Association],"",,)</f>
        <v/>
      </c>
      <c r="Z290" s="3" t="s">
        <v>23</v>
      </c>
    </row>
    <row r="291" spans="1:26" hidden="1" x14ac:dyDescent="0.35">
      <c r="A291" s="3">
        <v>289</v>
      </c>
      <c r="B291" s="78">
        <v>44992</v>
      </c>
      <c r="C291" s="73" t="str">
        <f>_xlfn.XLOOKUP(Table5[[#This Row],[Serial '#]],Table10[Serial '#],Table10[Date],"",,)</f>
        <v/>
      </c>
      <c r="D2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1" s="73" t="str">
        <f>IF(Table5[[#This Row],[Date Distributed]]="","In Stock","Distributed")</f>
        <v>In Stock</v>
      </c>
      <c r="F291" s="79" t="s">
        <v>660</v>
      </c>
      <c r="G291" s="75" t="s">
        <v>761</v>
      </c>
      <c r="H291" s="80" t="s">
        <v>675</v>
      </c>
      <c r="I291" s="80" t="s">
        <v>676</v>
      </c>
      <c r="J291" s="81" t="s">
        <v>1074</v>
      </c>
      <c r="K291" s="80" t="s">
        <v>386</v>
      </c>
      <c r="L291" s="3" t="str">
        <f>_xlfn.XLOOKUP(Table5[[#This Row],[Item '#]],Ticket_Forms[Form Number],Ticket_Forms[Game Name],"",,)</f>
        <v>Twist Of Lemon</v>
      </c>
      <c r="M291" s="15">
        <v>212</v>
      </c>
      <c r="N291" s="3">
        <f>LOOKUP(Table5[[#This Row],[Item '#]],Ticket_Forms[Form Number],Ticket_Forms[Ticket Count])</f>
        <v>6320</v>
      </c>
      <c r="O291" s="16">
        <f>LOOKUP(Table5[[#This Row],[Item '#]],Ticket_Forms[Form Number],Ticket_Forms[Ticket Value])</f>
        <v>1</v>
      </c>
      <c r="P291" s="16">
        <f>LOOKUP(Table5[[#This Row],[Item '#]],Ticket_Forms[Form Number],Ticket_Forms[Revenue])</f>
        <v>6320</v>
      </c>
      <c r="Q291" s="16">
        <f>LOOKUP(Table5[[#This Row],[Item '#]],Ticket_Forms[Form Number],Ticket_Forms[Ideal Profit])</f>
        <v>1575</v>
      </c>
      <c r="R291" s="16">
        <f>LOOKUP(Table5[[#This Row],[Item '#]],Ticket_Forms[Form Number],Ticket_Forms[Prizes])</f>
        <v>4745</v>
      </c>
      <c r="S291" s="16">
        <f>LOOKUP(Table5[[#This Row],[Item '#]],Ticket_Forms[Form Number],Ticket_Forms[Location Rent])</f>
        <v>379</v>
      </c>
      <c r="T291" s="16">
        <f>LOOKUP(Table5[[#This Row],[Item '#]],Ticket_Forms[Form Number],Ticket_Forms[Last Sale])</f>
        <v>599</v>
      </c>
      <c r="U291" s="16" t="s">
        <v>3909</v>
      </c>
      <c r="V291" s="58" t="str">
        <f>Table5[[#This Row],[Date Distributed]]</f>
        <v/>
      </c>
      <c r="W291" s="3" t="str">
        <f>_xlfn.XLOOKUP(Table5[[#This Row],[Serial '#]],Table10[Serial '#],Table10[Charity Association],"",,)</f>
        <v/>
      </c>
      <c r="Z291" s="3" t="s">
        <v>23</v>
      </c>
    </row>
    <row r="292" spans="1:26" hidden="1" x14ac:dyDescent="0.35">
      <c r="A292" s="3">
        <v>290</v>
      </c>
      <c r="B292" s="78">
        <v>44992</v>
      </c>
      <c r="C292" s="73" t="str">
        <f>_xlfn.XLOOKUP(Table5[[#This Row],[Serial '#]],Table10[Serial '#],Table10[Date],"",,)</f>
        <v/>
      </c>
      <c r="D2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2" s="73" t="str">
        <f>IF(Table5[[#This Row],[Date Distributed]]="","In Stock","Distributed")</f>
        <v>In Stock</v>
      </c>
      <c r="F292" s="79" t="s">
        <v>660</v>
      </c>
      <c r="G292" s="75" t="s">
        <v>761</v>
      </c>
      <c r="H292" s="80" t="s">
        <v>675</v>
      </c>
      <c r="I292" s="80" t="s">
        <v>676</v>
      </c>
      <c r="J292" s="81" t="s">
        <v>1075</v>
      </c>
      <c r="K292" s="80" t="s">
        <v>404</v>
      </c>
      <c r="L292" s="3" t="str">
        <f>_xlfn.XLOOKUP(Table5[[#This Row],[Item '#]],Ticket_Forms[Form Number],Ticket_Forms[Game Name],"",,)</f>
        <v>Pork Barrel</v>
      </c>
      <c r="M292" s="15">
        <v>134</v>
      </c>
      <c r="N292" s="3">
        <f>LOOKUP(Table5[[#This Row],[Item '#]],Ticket_Forms[Form Number],Ticket_Forms[Ticket Count])</f>
        <v>4000</v>
      </c>
      <c r="O292" s="16">
        <f>LOOKUP(Table5[[#This Row],[Item '#]],Ticket_Forms[Form Number],Ticket_Forms[Ticket Value])</f>
        <v>1</v>
      </c>
      <c r="P292" s="16">
        <f>LOOKUP(Table5[[#This Row],[Item '#]],Ticket_Forms[Form Number],Ticket_Forms[Revenue])</f>
        <v>4000</v>
      </c>
      <c r="Q292" s="16">
        <f>LOOKUP(Table5[[#This Row],[Item '#]],Ticket_Forms[Form Number],Ticket_Forms[Ideal Profit])</f>
        <v>998</v>
      </c>
      <c r="R292" s="16">
        <f>LOOKUP(Table5[[#This Row],[Item '#]],Ticket_Forms[Form Number],Ticket_Forms[Prizes])</f>
        <v>3002</v>
      </c>
      <c r="S292" s="16">
        <f>LOOKUP(Table5[[#This Row],[Item '#]],Ticket_Forms[Form Number],Ticket_Forms[Location Rent])</f>
        <v>240</v>
      </c>
      <c r="T292" s="16">
        <f>LOOKUP(Table5[[#This Row],[Item '#]],Ticket_Forms[Form Number],Ticket_Forms[Last Sale])</f>
        <v>0</v>
      </c>
      <c r="U292" s="16" t="s">
        <v>3909</v>
      </c>
      <c r="V292" s="58" t="str">
        <f>Table5[[#This Row],[Date Distributed]]</f>
        <v/>
      </c>
      <c r="W292" s="3" t="str">
        <f>_xlfn.XLOOKUP(Table5[[#This Row],[Serial '#]],Table10[Serial '#],Table10[Charity Association],"",,)</f>
        <v/>
      </c>
      <c r="Z292" s="3" t="s">
        <v>23</v>
      </c>
    </row>
    <row r="293" spans="1:26" hidden="1" x14ac:dyDescent="0.35">
      <c r="A293" s="3">
        <v>291</v>
      </c>
      <c r="B293" s="78">
        <v>44992</v>
      </c>
      <c r="C293" s="73" t="str">
        <f>_xlfn.XLOOKUP(Table5[[#This Row],[Serial '#]],Table10[Serial '#],Table10[Date],"",,)</f>
        <v/>
      </c>
      <c r="D2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3" s="73" t="str">
        <f>IF(Table5[[#This Row],[Date Distributed]]="","In Stock","Distributed")</f>
        <v>In Stock</v>
      </c>
      <c r="F293" s="79" t="s">
        <v>660</v>
      </c>
      <c r="G293" s="75" t="s">
        <v>761</v>
      </c>
      <c r="H293" s="80" t="s">
        <v>675</v>
      </c>
      <c r="I293" s="80" t="s">
        <v>676</v>
      </c>
      <c r="J293" s="81" t="s">
        <v>1076</v>
      </c>
      <c r="K293" s="80" t="s">
        <v>382</v>
      </c>
      <c r="L293" s="3" t="str">
        <f>_xlfn.XLOOKUP(Table5[[#This Row],[Item '#]],Ticket_Forms[Form Number],Ticket_Forms[Game Name],"",,)</f>
        <v>Bar Hopping</v>
      </c>
      <c r="M293" s="15">
        <v>212</v>
      </c>
      <c r="N293" s="3">
        <f>LOOKUP(Table5[[#This Row],[Item '#]],Ticket_Forms[Form Number],Ticket_Forms[Ticket Count])</f>
        <v>6320</v>
      </c>
      <c r="O293" s="16">
        <f>LOOKUP(Table5[[#This Row],[Item '#]],Ticket_Forms[Form Number],Ticket_Forms[Ticket Value])</f>
        <v>1</v>
      </c>
      <c r="P293" s="16">
        <f>LOOKUP(Table5[[#This Row],[Item '#]],Ticket_Forms[Form Number],Ticket_Forms[Revenue])</f>
        <v>6320</v>
      </c>
      <c r="Q293" s="16">
        <f>LOOKUP(Table5[[#This Row],[Item '#]],Ticket_Forms[Form Number],Ticket_Forms[Ideal Profit])</f>
        <v>1575</v>
      </c>
      <c r="R293" s="16">
        <f>LOOKUP(Table5[[#This Row],[Item '#]],Ticket_Forms[Form Number],Ticket_Forms[Prizes])</f>
        <v>4745</v>
      </c>
      <c r="S293" s="16">
        <f>LOOKUP(Table5[[#This Row],[Item '#]],Ticket_Forms[Form Number],Ticket_Forms[Location Rent])</f>
        <v>379</v>
      </c>
      <c r="T293" s="16">
        <f>LOOKUP(Table5[[#This Row],[Item '#]],Ticket_Forms[Form Number],Ticket_Forms[Last Sale])</f>
        <v>599</v>
      </c>
      <c r="U293" s="16" t="s">
        <v>3909</v>
      </c>
      <c r="V293" s="58" t="str">
        <f>Table5[[#This Row],[Date Distributed]]</f>
        <v/>
      </c>
      <c r="W293" s="3" t="str">
        <f>_xlfn.XLOOKUP(Table5[[#This Row],[Serial '#]],Table10[Serial '#],Table10[Charity Association],"",,)</f>
        <v/>
      </c>
      <c r="Z293" s="3" t="s">
        <v>23</v>
      </c>
    </row>
    <row r="294" spans="1:26" hidden="1" x14ac:dyDescent="0.35">
      <c r="A294" s="3">
        <v>292</v>
      </c>
      <c r="B294" s="78">
        <v>44992</v>
      </c>
      <c r="C294" s="73" t="str">
        <f>_xlfn.XLOOKUP(Table5[[#This Row],[Serial '#]],Table10[Serial '#],Table10[Date],"",,)</f>
        <v/>
      </c>
      <c r="D2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4" s="73" t="str">
        <f>IF(Table5[[#This Row],[Date Distributed]]="","In Stock","Distributed")</f>
        <v>In Stock</v>
      </c>
      <c r="F294" s="79" t="s">
        <v>660</v>
      </c>
      <c r="G294" s="75" t="s">
        <v>761</v>
      </c>
      <c r="H294" s="80" t="s">
        <v>675</v>
      </c>
      <c r="I294" s="80" t="s">
        <v>676</v>
      </c>
      <c r="J294" s="81" t="s">
        <v>1077</v>
      </c>
      <c r="K294" s="80" t="s">
        <v>389</v>
      </c>
      <c r="L294" s="3" t="str">
        <f>_xlfn.XLOOKUP(Table5[[#This Row],[Item '#]],Ticket_Forms[Form Number],Ticket_Forms[Game Name],"",,)</f>
        <v>Twist Of Lemon</v>
      </c>
      <c r="M294" s="15">
        <v>134</v>
      </c>
      <c r="N294" s="3">
        <f>LOOKUP(Table5[[#This Row],[Item '#]],Ticket_Forms[Form Number],Ticket_Forms[Ticket Count])</f>
        <v>4000</v>
      </c>
      <c r="O294" s="16">
        <f>LOOKUP(Table5[[#This Row],[Item '#]],Ticket_Forms[Form Number],Ticket_Forms[Ticket Value])</f>
        <v>1</v>
      </c>
      <c r="P294" s="16">
        <f>LOOKUP(Table5[[#This Row],[Item '#]],Ticket_Forms[Form Number],Ticket_Forms[Revenue])</f>
        <v>4000</v>
      </c>
      <c r="Q294" s="16">
        <f>LOOKUP(Table5[[#This Row],[Item '#]],Ticket_Forms[Form Number],Ticket_Forms[Ideal Profit])</f>
        <v>998</v>
      </c>
      <c r="R294" s="16">
        <f>LOOKUP(Table5[[#This Row],[Item '#]],Ticket_Forms[Form Number],Ticket_Forms[Prizes])</f>
        <v>3002</v>
      </c>
      <c r="S294" s="16">
        <f>LOOKUP(Table5[[#This Row],[Item '#]],Ticket_Forms[Form Number],Ticket_Forms[Location Rent])</f>
        <v>240</v>
      </c>
      <c r="T294" s="16">
        <f>LOOKUP(Table5[[#This Row],[Item '#]],Ticket_Forms[Form Number],Ticket_Forms[Last Sale])</f>
        <v>0</v>
      </c>
      <c r="U294" s="16" t="s">
        <v>3909</v>
      </c>
      <c r="V294" s="58" t="str">
        <f>Table5[[#This Row],[Date Distributed]]</f>
        <v/>
      </c>
      <c r="W294" s="3" t="str">
        <f>_xlfn.XLOOKUP(Table5[[#This Row],[Serial '#]],Table10[Serial '#],Table10[Charity Association],"",,)</f>
        <v/>
      </c>
      <c r="Z294" s="3" t="s">
        <v>23</v>
      </c>
    </row>
    <row r="295" spans="1:26" hidden="1" x14ac:dyDescent="0.35">
      <c r="A295" s="3">
        <v>293</v>
      </c>
      <c r="B295" s="78">
        <v>44992</v>
      </c>
      <c r="C295" s="73" t="str">
        <f>_xlfn.XLOOKUP(Table5[[#This Row],[Serial '#]],Table10[Serial '#],Table10[Date],"",,)</f>
        <v/>
      </c>
      <c r="D2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5" s="73" t="str">
        <f>IF(Table5[[#This Row],[Date Distributed]]="","In Stock","Distributed")</f>
        <v>In Stock</v>
      </c>
      <c r="F295" s="79" t="s">
        <v>660</v>
      </c>
      <c r="G295" s="75" t="s">
        <v>761</v>
      </c>
      <c r="H295" s="80" t="s">
        <v>675</v>
      </c>
      <c r="I295" s="80" t="s">
        <v>676</v>
      </c>
      <c r="J295" s="81" t="s">
        <v>1078</v>
      </c>
      <c r="K295" s="80" t="s">
        <v>390</v>
      </c>
      <c r="L295" s="3" t="str">
        <f>_xlfn.XLOOKUP(Table5[[#This Row],[Item '#]],Ticket_Forms[Form Number],Ticket_Forms[Game Name],"",,)</f>
        <v>Bar Hopping</v>
      </c>
      <c r="M295" s="15">
        <v>134</v>
      </c>
      <c r="N295" s="3">
        <f>LOOKUP(Table5[[#This Row],[Item '#]],Ticket_Forms[Form Number],Ticket_Forms[Ticket Count])</f>
        <v>4000</v>
      </c>
      <c r="O295" s="16">
        <f>LOOKUP(Table5[[#This Row],[Item '#]],Ticket_Forms[Form Number],Ticket_Forms[Ticket Value])</f>
        <v>1</v>
      </c>
      <c r="P295" s="16">
        <f>LOOKUP(Table5[[#This Row],[Item '#]],Ticket_Forms[Form Number],Ticket_Forms[Revenue])</f>
        <v>4000</v>
      </c>
      <c r="Q295" s="16">
        <f>LOOKUP(Table5[[#This Row],[Item '#]],Ticket_Forms[Form Number],Ticket_Forms[Ideal Profit])</f>
        <v>998</v>
      </c>
      <c r="R295" s="16">
        <f>LOOKUP(Table5[[#This Row],[Item '#]],Ticket_Forms[Form Number],Ticket_Forms[Prizes])</f>
        <v>3002</v>
      </c>
      <c r="S295" s="16">
        <f>LOOKUP(Table5[[#This Row],[Item '#]],Ticket_Forms[Form Number],Ticket_Forms[Location Rent])</f>
        <v>240</v>
      </c>
      <c r="T295" s="16">
        <f>LOOKUP(Table5[[#This Row],[Item '#]],Ticket_Forms[Form Number],Ticket_Forms[Last Sale])</f>
        <v>0</v>
      </c>
      <c r="U295" s="16" t="s">
        <v>3909</v>
      </c>
      <c r="V295" s="58" t="str">
        <f>Table5[[#This Row],[Date Distributed]]</f>
        <v/>
      </c>
      <c r="W295" s="3" t="str">
        <f>_xlfn.XLOOKUP(Table5[[#This Row],[Serial '#]],Table10[Serial '#],Table10[Charity Association],"",,)</f>
        <v/>
      </c>
      <c r="Z295" s="3" t="s">
        <v>23</v>
      </c>
    </row>
    <row r="296" spans="1:26" hidden="1" x14ac:dyDescent="0.35">
      <c r="A296" s="3">
        <v>294</v>
      </c>
      <c r="B296" s="78">
        <v>44992</v>
      </c>
      <c r="C296" s="73" t="str">
        <f>_xlfn.XLOOKUP(Table5[[#This Row],[Serial '#]],Table10[Serial '#],Table10[Date],"",,)</f>
        <v/>
      </c>
      <c r="D2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6" s="73" t="str">
        <f>IF(Table5[[#This Row],[Date Distributed]]="","In Stock","Distributed")</f>
        <v>In Stock</v>
      </c>
      <c r="F296" s="79" t="s">
        <v>660</v>
      </c>
      <c r="G296" s="75" t="s">
        <v>761</v>
      </c>
      <c r="H296" s="80" t="s">
        <v>675</v>
      </c>
      <c r="I296" s="80" t="s">
        <v>676</v>
      </c>
      <c r="J296" s="81" t="s">
        <v>1079</v>
      </c>
      <c r="K296" s="80" t="s">
        <v>404</v>
      </c>
      <c r="L296" s="3" t="str">
        <f>_xlfn.XLOOKUP(Table5[[#This Row],[Item '#]],Ticket_Forms[Form Number],Ticket_Forms[Game Name],"",,)</f>
        <v>Pork Barrel</v>
      </c>
      <c r="M296" s="15">
        <v>134</v>
      </c>
      <c r="N296" s="3">
        <f>LOOKUP(Table5[[#This Row],[Item '#]],Ticket_Forms[Form Number],Ticket_Forms[Ticket Count])</f>
        <v>4000</v>
      </c>
      <c r="O296" s="16">
        <f>LOOKUP(Table5[[#This Row],[Item '#]],Ticket_Forms[Form Number],Ticket_Forms[Ticket Value])</f>
        <v>1</v>
      </c>
      <c r="P296" s="16">
        <f>LOOKUP(Table5[[#This Row],[Item '#]],Ticket_Forms[Form Number],Ticket_Forms[Revenue])</f>
        <v>4000</v>
      </c>
      <c r="Q296" s="16">
        <f>LOOKUP(Table5[[#This Row],[Item '#]],Ticket_Forms[Form Number],Ticket_Forms[Ideal Profit])</f>
        <v>998</v>
      </c>
      <c r="R296" s="16">
        <f>LOOKUP(Table5[[#This Row],[Item '#]],Ticket_Forms[Form Number],Ticket_Forms[Prizes])</f>
        <v>3002</v>
      </c>
      <c r="S296" s="16">
        <f>LOOKUP(Table5[[#This Row],[Item '#]],Ticket_Forms[Form Number],Ticket_Forms[Location Rent])</f>
        <v>240</v>
      </c>
      <c r="T296" s="16">
        <f>LOOKUP(Table5[[#This Row],[Item '#]],Ticket_Forms[Form Number],Ticket_Forms[Last Sale])</f>
        <v>0</v>
      </c>
      <c r="U296" s="16" t="s">
        <v>3909</v>
      </c>
      <c r="V296" s="58" t="str">
        <f>Table5[[#This Row],[Date Distributed]]</f>
        <v/>
      </c>
      <c r="W296" s="3" t="str">
        <f>_xlfn.XLOOKUP(Table5[[#This Row],[Serial '#]],Table10[Serial '#],Table10[Charity Association],"",,)</f>
        <v/>
      </c>
      <c r="Z296" s="3" t="s">
        <v>23</v>
      </c>
    </row>
    <row r="297" spans="1:26" hidden="1" x14ac:dyDescent="0.35">
      <c r="A297" s="3">
        <v>295</v>
      </c>
      <c r="B297" s="78">
        <v>44992</v>
      </c>
      <c r="C297" s="73" t="str">
        <f>_xlfn.XLOOKUP(Table5[[#This Row],[Serial '#]],Table10[Serial '#],Table10[Date],"",,)</f>
        <v/>
      </c>
      <c r="D2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7" s="73" t="str">
        <f>IF(Table5[[#This Row],[Date Distributed]]="","In Stock","Distributed")</f>
        <v>In Stock</v>
      </c>
      <c r="F297" s="79" t="s">
        <v>660</v>
      </c>
      <c r="G297" s="75" t="s">
        <v>761</v>
      </c>
      <c r="H297" s="80" t="s">
        <v>675</v>
      </c>
      <c r="I297" s="80" t="s">
        <v>676</v>
      </c>
      <c r="J297" s="81" t="s">
        <v>1080</v>
      </c>
      <c r="K297" s="80" t="s">
        <v>390</v>
      </c>
      <c r="L297" s="3" t="str">
        <f>_xlfn.XLOOKUP(Table5[[#This Row],[Item '#]],Ticket_Forms[Form Number],Ticket_Forms[Game Name],"",,)</f>
        <v>Bar Hopping</v>
      </c>
      <c r="M297" s="15">
        <v>134</v>
      </c>
      <c r="N297" s="3">
        <f>LOOKUP(Table5[[#This Row],[Item '#]],Ticket_Forms[Form Number],Ticket_Forms[Ticket Count])</f>
        <v>4000</v>
      </c>
      <c r="O297" s="16">
        <f>LOOKUP(Table5[[#This Row],[Item '#]],Ticket_Forms[Form Number],Ticket_Forms[Ticket Value])</f>
        <v>1</v>
      </c>
      <c r="P297" s="16">
        <f>LOOKUP(Table5[[#This Row],[Item '#]],Ticket_Forms[Form Number],Ticket_Forms[Revenue])</f>
        <v>4000</v>
      </c>
      <c r="Q297" s="16">
        <f>LOOKUP(Table5[[#This Row],[Item '#]],Ticket_Forms[Form Number],Ticket_Forms[Ideal Profit])</f>
        <v>998</v>
      </c>
      <c r="R297" s="16">
        <f>LOOKUP(Table5[[#This Row],[Item '#]],Ticket_Forms[Form Number],Ticket_Forms[Prizes])</f>
        <v>3002</v>
      </c>
      <c r="S297" s="16">
        <f>LOOKUP(Table5[[#This Row],[Item '#]],Ticket_Forms[Form Number],Ticket_Forms[Location Rent])</f>
        <v>240</v>
      </c>
      <c r="T297" s="16">
        <f>LOOKUP(Table5[[#This Row],[Item '#]],Ticket_Forms[Form Number],Ticket_Forms[Last Sale])</f>
        <v>0</v>
      </c>
      <c r="U297" s="16" t="s">
        <v>3909</v>
      </c>
      <c r="V297" s="58" t="str">
        <f>Table5[[#This Row],[Date Distributed]]</f>
        <v/>
      </c>
      <c r="W297" s="3" t="str">
        <f>_xlfn.XLOOKUP(Table5[[#This Row],[Serial '#]],Table10[Serial '#],Table10[Charity Association],"",,)</f>
        <v/>
      </c>
      <c r="Z297" s="3" t="s">
        <v>23</v>
      </c>
    </row>
    <row r="298" spans="1:26" hidden="1" x14ac:dyDescent="0.35">
      <c r="A298" s="3">
        <v>296</v>
      </c>
      <c r="B298" s="78">
        <v>44992</v>
      </c>
      <c r="C298" s="73" t="str">
        <f>_xlfn.XLOOKUP(Table5[[#This Row],[Serial '#]],Table10[Serial '#],Table10[Date],"",,)</f>
        <v/>
      </c>
      <c r="D2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8" s="73" t="str">
        <f>IF(Table5[[#This Row],[Date Distributed]]="","In Stock","Distributed")</f>
        <v>In Stock</v>
      </c>
      <c r="F298" s="79" t="s">
        <v>660</v>
      </c>
      <c r="G298" s="75" t="s">
        <v>761</v>
      </c>
      <c r="H298" s="80" t="s">
        <v>675</v>
      </c>
      <c r="I298" s="80" t="s">
        <v>676</v>
      </c>
      <c r="J298" s="81" t="s">
        <v>1081</v>
      </c>
      <c r="K298" s="80" t="s">
        <v>404</v>
      </c>
      <c r="L298" s="3" t="str">
        <f>_xlfn.XLOOKUP(Table5[[#This Row],[Item '#]],Ticket_Forms[Form Number],Ticket_Forms[Game Name],"",,)</f>
        <v>Pork Barrel</v>
      </c>
      <c r="M298" s="15">
        <v>134</v>
      </c>
      <c r="N298" s="3">
        <f>LOOKUP(Table5[[#This Row],[Item '#]],Ticket_Forms[Form Number],Ticket_Forms[Ticket Count])</f>
        <v>4000</v>
      </c>
      <c r="O298" s="16">
        <f>LOOKUP(Table5[[#This Row],[Item '#]],Ticket_Forms[Form Number],Ticket_Forms[Ticket Value])</f>
        <v>1</v>
      </c>
      <c r="P298" s="16">
        <f>LOOKUP(Table5[[#This Row],[Item '#]],Ticket_Forms[Form Number],Ticket_Forms[Revenue])</f>
        <v>4000</v>
      </c>
      <c r="Q298" s="16">
        <f>LOOKUP(Table5[[#This Row],[Item '#]],Ticket_Forms[Form Number],Ticket_Forms[Ideal Profit])</f>
        <v>998</v>
      </c>
      <c r="R298" s="16">
        <f>LOOKUP(Table5[[#This Row],[Item '#]],Ticket_Forms[Form Number],Ticket_Forms[Prizes])</f>
        <v>3002</v>
      </c>
      <c r="S298" s="16">
        <f>LOOKUP(Table5[[#This Row],[Item '#]],Ticket_Forms[Form Number],Ticket_Forms[Location Rent])</f>
        <v>240</v>
      </c>
      <c r="T298" s="16">
        <f>LOOKUP(Table5[[#This Row],[Item '#]],Ticket_Forms[Form Number],Ticket_Forms[Last Sale])</f>
        <v>0</v>
      </c>
      <c r="U298" s="16" t="s">
        <v>3909</v>
      </c>
      <c r="V298" s="58" t="str">
        <f>Table5[[#This Row],[Date Distributed]]</f>
        <v/>
      </c>
      <c r="W298" s="3" t="str">
        <f>_xlfn.XLOOKUP(Table5[[#This Row],[Serial '#]],Table10[Serial '#],Table10[Charity Association],"",,)</f>
        <v/>
      </c>
      <c r="Z298" s="3" t="s">
        <v>23</v>
      </c>
    </row>
    <row r="299" spans="1:26" hidden="1" x14ac:dyDescent="0.35">
      <c r="A299" s="3">
        <v>297</v>
      </c>
      <c r="B299" s="78">
        <v>44992</v>
      </c>
      <c r="C299" s="73" t="str">
        <f>_xlfn.XLOOKUP(Table5[[#This Row],[Serial '#]],Table10[Serial '#],Table10[Date],"",,)</f>
        <v/>
      </c>
      <c r="D2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9" s="73" t="str">
        <f>IF(Table5[[#This Row],[Date Distributed]]="","In Stock","Distributed")</f>
        <v>In Stock</v>
      </c>
      <c r="F299" s="79" t="s">
        <v>660</v>
      </c>
      <c r="G299" s="75" t="s">
        <v>761</v>
      </c>
      <c r="H299" s="80" t="s">
        <v>675</v>
      </c>
      <c r="I299" s="80" t="s">
        <v>676</v>
      </c>
      <c r="J299" s="81" t="s">
        <v>1082</v>
      </c>
      <c r="K299" s="80" t="s">
        <v>400</v>
      </c>
      <c r="L299" s="3" t="str">
        <f>_xlfn.XLOOKUP(Table5[[#This Row],[Item '#]],Ticket_Forms[Form Number],Ticket_Forms[Game Name],"",,)</f>
        <v>Beer Fountain</v>
      </c>
      <c r="M299" s="15">
        <v>134</v>
      </c>
      <c r="N299" s="3">
        <f>LOOKUP(Table5[[#This Row],[Item '#]],Ticket_Forms[Form Number],Ticket_Forms[Ticket Count])</f>
        <v>4000</v>
      </c>
      <c r="O299" s="16">
        <f>LOOKUP(Table5[[#This Row],[Item '#]],Ticket_Forms[Form Number],Ticket_Forms[Ticket Value])</f>
        <v>1</v>
      </c>
      <c r="P299" s="16">
        <f>LOOKUP(Table5[[#This Row],[Item '#]],Ticket_Forms[Form Number],Ticket_Forms[Revenue])</f>
        <v>4000</v>
      </c>
      <c r="Q299" s="16">
        <f>LOOKUP(Table5[[#This Row],[Item '#]],Ticket_Forms[Form Number],Ticket_Forms[Ideal Profit])</f>
        <v>998</v>
      </c>
      <c r="R299" s="16">
        <f>LOOKUP(Table5[[#This Row],[Item '#]],Ticket_Forms[Form Number],Ticket_Forms[Prizes])</f>
        <v>3002</v>
      </c>
      <c r="S299" s="16">
        <f>LOOKUP(Table5[[#This Row],[Item '#]],Ticket_Forms[Form Number],Ticket_Forms[Location Rent])</f>
        <v>240</v>
      </c>
      <c r="T299" s="16">
        <f>LOOKUP(Table5[[#This Row],[Item '#]],Ticket_Forms[Form Number],Ticket_Forms[Last Sale])</f>
        <v>0</v>
      </c>
      <c r="U299" s="16" t="s">
        <v>3909</v>
      </c>
      <c r="V299" s="58" t="str">
        <f>Table5[[#This Row],[Date Distributed]]</f>
        <v/>
      </c>
      <c r="W299" s="3" t="str">
        <f>_xlfn.XLOOKUP(Table5[[#This Row],[Serial '#]],Table10[Serial '#],Table10[Charity Association],"",,)</f>
        <v/>
      </c>
      <c r="Z299" s="3" t="s">
        <v>23</v>
      </c>
    </row>
    <row r="300" spans="1:26" hidden="1" x14ac:dyDescent="0.35">
      <c r="A300" s="3">
        <v>298</v>
      </c>
      <c r="B300" s="78">
        <v>44992</v>
      </c>
      <c r="C300" s="73" t="str">
        <f>_xlfn.XLOOKUP(Table5[[#This Row],[Serial '#]],Table10[Serial '#],Table10[Date],"",,)</f>
        <v/>
      </c>
      <c r="D3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0" s="73" t="str">
        <f>IF(Table5[[#This Row],[Date Distributed]]="","In Stock","Distributed")</f>
        <v>In Stock</v>
      </c>
      <c r="F300" s="79" t="s">
        <v>660</v>
      </c>
      <c r="G300" s="75" t="s">
        <v>761</v>
      </c>
      <c r="H300" s="80" t="s">
        <v>675</v>
      </c>
      <c r="I300" s="80" t="s">
        <v>676</v>
      </c>
      <c r="J300" s="81" t="s">
        <v>1083</v>
      </c>
      <c r="K300" s="80" t="s">
        <v>403</v>
      </c>
      <c r="L300" s="3" t="str">
        <f>_xlfn.XLOOKUP(Table5[[#This Row],[Item '#]],Ticket_Forms[Form Number],Ticket_Forms[Game Name],"",,)</f>
        <v>Spin to Win</v>
      </c>
      <c r="M300" s="15">
        <v>134</v>
      </c>
      <c r="N300" s="3">
        <f>LOOKUP(Table5[[#This Row],[Item '#]],Ticket_Forms[Form Number],Ticket_Forms[Ticket Count])</f>
        <v>4000</v>
      </c>
      <c r="O300" s="16">
        <f>LOOKUP(Table5[[#This Row],[Item '#]],Ticket_Forms[Form Number],Ticket_Forms[Ticket Value])</f>
        <v>1</v>
      </c>
      <c r="P300" s="16">
        <f>LOOKUP(Table5[[#This Row],[Item '#]],Ticket_Forms[Form Number],Ticket_Forms[Revenue])</f>
        <v>4000</v>
      </c>
      <c r="Q300" s="16">
        <f>LOOKUP(Table5[[#This Row],[Item '#]],Ticket_Forms[Form Number],Ticket_Forms[Ideal Profit])</f>
        <v>998</v>
      </c>
      <c r="R300" s="16">
        <f>LOOKUP(Table5[[#This Row],[Item '#]],Ticket_Forms[Form Number],Ticket_Forms[Prizes])</f>
        <v>3002</v>
      </c>
      <c r="S300" s="16">
        <f>LOOKUP(Table5[[#This Row],[Item '#]],Ticket_Forms[Form Number],Ticket_Forms[Location Rent])</f>
        <v>240</v>
      </c>
      <c r="T300" s="16">
        <f>LOOKUP(Table5[[#This Row],[Item '#]],Ticket_Forms[Form Number],Ticket_Forms[Last Sale])</f>
        <v>0</v>
      </c>
      <c r="U300" s="16" t="s">
        <v>3909</v>
      </c>
      <c r="V300" s="58" t="str">
        <f>Table5[[#This Row],[Date Distributed]]</f>
        <v/>
      </c>
      <c r="W300" s="3" t="str">
        <f>_xlfn.XLOOKUP(Table5[[#This Row],[Serial '#]],Table10[Serial '#],Table10[Charity Association],"",,)</f>
        <v/>
      </c>
      <c r="Z300" s="3" t="s">
        <v>23</v>
      </c>
    </row>
    <row r="301" spans="1:26" hidden="1" x14ac:dyDescent="0.35">
      <c r="A301" s="3">
        <v>299</v>
      </c>
      <c r="B301" s="78">
        <v>44992</v>
      </c>
      <c r="C301" s="73" t="str">
        <f>_xlfn.XLOOKUP(Table5[[#This Row],[Serial '#]],Table10[Serial '#],Table10[Date],"",,)</f>
        <v/>
      </c>
      <c r="D3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1" s="73" t="str">
        <f>IF(Table5[[#This Row],[Date Distributed]]="","In Stock","Distributed")</f>
        <v>In Stock</v>
      </c>
      <c r="F301" s="79" t="s">
        <v>660</v>
      </c>
      <c r="G301" s="75" t="s">
        <v>761</v>
      </c>
      <c r="H301" s="80" t="s">
        <v>675</v>
      </c>
      <c r="I301" s="80" t="s">
        <v>676</v>
      </c>
      <c r="J301" s="81" t="s">
        <v>1084</v>
      </c>
      <c r="K301" s="80" t="s">
        <v>406</v>
      </c>
      <c r="L301" s="3" t="str">
        <f>_xlfn.XLOOKUP(Table5[[#This Row],[Item '#]],Ticket_Forms[Form Number],Ticket_Forms[Game Name],"",,)</f>
        <v>Malt Vault</v>
      </c>
      <c r="M301" s="15">
        <v>134</v>
      </c>
      <c r="N301" s="3">
        <f>LOOKUP(Table5[[#This Row],[Item '#]],Ticket_Forms[Form Number],Ticket_Forms[Ticket Count])</f>
        <v>4000</v>
      </c>
      <c r="O301" s="16">
        <f>LOOKUP(Table5[[#This Row],[Item '#]],Ticket_Forms[Form Number],Ticket_Forms[Ticket Value])</f>
        <v>1</v>
      </c>
      <c r="P301" s="16">
        <f>LOOKUP(Table5[[#This Row],[Item '#]],Ticket_Forms[Form Number],Ticket_Forms[Revenue])</f>
        <v>4000</v>
      </c>
      <c r="Q301" s="16">
        <f>LOOKUP(Table5[[#This Row],[Item '#]],Ticket_Forms[Form Number],Ticket_Forms[Ideal Profit])</f>
        <v>998</v>
      </c>
      <c r="R301" s="16">
        <f>LOOKUP(Table5[[#This Row],[Item '#]],Ticket_Forms[Form Number],Ticket_Forms[Prizes])</f>
        <v>3002</v>
      </c>
      <c r="S301" s="16">
        <f>LOOKUP(Table5[[#This Row],[Item '#]],Ticket_Forms[Form Number],Ticket_Forms[Location Rent])</f>
        <v>240</v>
      </c>
      <c r="T301" s="16">
        <f>LOOKUP(Table5[[#This Row],[Item '#]],Ticket_Forms[Form Number],Ticket_Forms[Last Sale])</f>
        <v>0</v>
      </c>
      <c r="U301" s="16" t="s">
        <v>3909</v>
      </c>
      <c r="V301" s="58" t="str">
        <f>Table5[[#This Row],[Date Distributed]]</f>
        <v/>
      </c>
      <c r="W301" s="3" t="str">
        <f>_xlfn.XLOOKUP(Table5[[#This Row],[Serial '#]],Table10[Serial '#],Table10[Charity Association],"",,)</f>
        <v/>
      </c>
      <c r="Z301" s="3" t="s">
        <v>23</v>
      </c>
    </row>
    <row r="302" spans="1:26" hidden="1" x14ac:dyDescent="0.35">
      <c r="A302" s="3">
        <v>300</v>
      </c>
      <c r="B302" s="78">
        <v>44992</v>
      </c>
      <c r="C302" s="73" t="str">
        <f>_xlfn.XLOOKUP(Table5[[#This Row],[Serial '#]],Table10[Serial '#],Table10[Date],"",,)</f>
        <v/>
      </c>
      <c r="D3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2" s="73" t="str">
        <f>IF(Table5[[#This Row],[Date Distributed]]="","In Stock","Distributed")</f>
        <v>In Stock</v>
      </c>
      <c r="F302" s="79" t="s">
        <v>660</v>
      </c>
      <c r="G302" s="75" t="s">
        <v>761</v>
      </c>
      <c r="H302" s="80" t="s">
        <v>675</v>
      </c>
      <c r="I302" s="80" t="s">
        <v>676</v>
      </c>
      <c r="J302" s="81" t="s">
        <v>1085</v>
      </c>
      <c r="K302" s="80" t="s">
        <v>388</v>
      </c>
      <c r="L302" s="3" t="str">
        <f>_xlfn.XLOOKUP(Table5[[#This Row],[Item '#]],Ticket_Forms[Form Number],Ticket_Forms[Game Name],"",,)</f>
        <v>Rotten to the Core</v>
      </c>
      <c r="M302" s="15">
        <v>212</v>
      </c>
      <c r="N302" s="3">
        <f>LOOKUP(Table5[[#This Row],[Item '#]],Ticket_Forms[Form Number],Ticket_Forms[Ticket Count])</f>
        <v>6320</v>
      </c>
      <c r="O302" s="16">
        <f>LOOKUP(Table5[[#This Row],[Item '#]],Ticket_Forms[Form Number],Ticket_Forms[Ticket Value])</f>
        <v>1</v>
      </c>
      <c r="P302" s="16">
        <f>LOOKUP(Table5[[#This Row],[Item '#]],Ticket_Forms[Form Number],Ticket_Forms[Revenue])</f>
        <v>6320</v>
      </c>
      <c r="Q302" s="16">
        <f>LOOKUP(Table5[[#This Row],[Item '#]],Ticket_Forms[Form Number],Ticket_Forms[Ideal Profit])</f>
        <v>1575</v>
      </c>
      <c r="R302" s="16">
        <f>LOOKUP(Table5[[#This Row],[Item '#]],Ticket_Forms[Form Number],Ticket_Forms[Prizes])</f>
        <v>4745</v>
      </c>
      <c r="S302" s="16">
        <f>LOOKUP(Table5[[#This Row],[Item '#]],Ticket_Forms[Form Number],Ticket_Forms[Location Rent])</f>
        <v>379</v>
      </c>
      <c r="T302" s="16">
        <f>LOOKUP(Table5[[#This Row],[Item '#]],Ticket_Forms[Form Number],Ticket_Forms[Last Sale])</f>
        <v>599</v>
      </c>
      <c r="U302" s="16" t="s">
        <v>3909</v>
      </c>
      <c r="V302" s="58" t="str">
        <f>Table5[[#This Row],[Date Distributed]]</f>
        <v/>
      </c>
      <c r="W302" s="3" t="str">
        <f>_xlfn.XLOOKUP(Table5[[#This Row],[Serial '#]],Table10[Serial '#],Table10[Charity Association],"",,)</f>
        <v/>
      </c>
      <c r="Z302" s="3" t="s">
        <v>23</v>
      </c>
    </row>
    <row r="303" spans="1:26" hidden="1" x14ac:dyDescent="0.35">
      <c r="A303" s="3">
        <v>301</v>
      </c>
      <c r="B303" s="78">
        <v>44992</v>
      </c>
      <c r="C303" s="73" t="str">
        <f>_xlfn.XLOOKUP(Table5[[#This Row],[Serial '#]],Table10[Serial '#],Table10[Date],"",,)</f>
        <v/>
      </c>
      <c r="D3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3" s="73" t="str">
        <f>IF(Table5[[#This Row],[Date Distributed]]="","In Stock","Distributed")</f>
        <v>In Stock</v>
      </c>
      <c r="F303" s="79" t="s">
        <v>660</v>
      </c>
      <c r="G303" s="75" t="s">
        <v>761</v>
      </c>
      <c r="H303" s="80" t="s">
        <v>675</v>
      </c>
      <c r="I303" s="80" t="s">
        <v>676</v>
      </c>
      <c r="J303" s="81" t="s">
        <v>1086</v>
      </c>
      <c r="K303" s="80" t="s">
        <v>388</v>
      </c>
      <c r="L303" s="3" t="str">
        <f>_xlfn.XLOOKUP(Table5[[#This Row],[Item '#]],Ticket_Forms[Form Number],Ticket_Forms[Game Name],"",,)</f>
        <v>Rotten to the Core</v>
      </c>
      <c r="M303" s="15">
        <v>212</v>
      </c>
      <c r="N303" s="3">
        <f>LOOKUP(Table5[[#This Row],[Item '#]],Ticket_Forms[Form Number],Ticket_Forms[Ticket Count])</f>
        <v>6320</v>
      </c>
      <c r="O303" s="16">
        <f>LOOKUP(Table5[[#This Row],[Item '#]],Ticket_Forms[Form Number],Ticket_Forms[Ticket Value])</f>
        <v>1</v>
      </c>
      <c r="P303" s="16">
        <f>LOOKUP(Table5[[#This Row],[Item '#]],Ticket_Forms[Form Number],Ticket_Forms[Revenue])</f>
        <v>6320</v>
      </c>
      <c r="Q303" s="16">
        <f>LOOKUP(Table5[[#This Row],[Item '#]],Ticket_Forms[Form Number],Ticket_Forms[Ideal Profit])</f>
        <v>1575</v>
      </c>
      <c r="R303" s="16">
        <f>LOOKUP(Table5[[#This Row],[Item '#]],Ticket_Forms[Form Number],Ticket_Forms[Prizes])</f>
        <v>4745</v>
      </c>
      <c r="S303" s="16">
        <f>LOOKUP(Table5[[#This Row],[Item '#]],Ticket_Forms[Form Number],Ticket_Forms[Location Rent])</f>
        <v>379</v>
      </c>
      <c r="T303" s="16">
        <f>LOOKUP(Table5[[#This Row],[Item '#]],Ticket_Forms[Form Number],Ticket_Forms[Last Sale])</f>
        <v>599</v>
      </c>
      <c r="U303" s="16" t="s">
        <v>3909</v>
      </c>
      <c r="V303" s="58" t="str">
        <f>Table5[[#This Row],[Date Distributed]]</f>
        <v/>
      </c>
      <c r="W303" s="3" t="str">
        <f>_xlfn.XLOOKUP(Table5[[#This Row],[Serial '#]],Table10[Serial '#],Table10[Charity Association],"",,)</f>
        <v/>
      </c>
      <c r="Z303" s="3" t="s">
        <v>23</v>
      </c>
    </row>
    <row r="304" spans="1:26" hidden="1" x14ac:dyDescent="0.35">
      <c r="A304" s="3">
        <v>302</v>
      </c>
      <c r="B304" s="78">
        <v>44992</v>
      </c>
      <c r="C304" s="73" t="str">
        <f>_xlfn.XLOOKUP(Table5[[#This Row],[Serial '#]],Table10[Serial '#],Table10[Date],"",,)</f>
        <v/>
      </c>
      <c r="D3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4" s="73" t="str">
        <f>IF(Table5[[#This Row],[Date Distributed]]="","In Stock","Distributed")</f>
        <v>In Stock</v>
      </c>
      <c r="F304" s="79" t="s">
        <v>660</v>
      </c>
      <c r="G304" s="75" t="s">
        <v>761</v>
      </c>
      <c r="H304" s="80" t="s">
        <v>675</v>
      </c>
      <c r="I304" s="80" t="s">
        <v>676</v>
      </c>
      <c r="J304" s="81" t="s">
        <v>1087</v>
      </c>
      <c r="K304" s="80" t="s">
        <v>390</v>
      </c>
      <c r="L304" s="3" t="str">
        <f>_xlfn.XLOOKUP(Table5[[#This Row],[Item '#]],Ticket_Forms[Form Number],Ticket_Forms[Game Name],"",,)</f>
        <v>Bar Hopping</v>
      </c>
      <c r="M304" s="15">
        <v>134</v>
      </c>
      <c r="N304" s="3">
        <f>LOOKUP(Table5[[#This Row],[Item '#]],Ticket_Forms[Form Number],Ticket_Forms[Ticket Count])</f>
        <v>4000</v>
      </c>
      <c r="O304" s="16">
        <f>LOOKUP(Table5[[#This Row],[Item '#]],Ticket_Forms[Form Number],Ticket_Forms[Ticket Value])</f>
        <v>1</v>
      </c>
      <c r="P304" s="16">
        <f>LOOKUP(Table5[[#This Row],[Item '#]],Ticket_Forms[Form Number],Ticket_Forms[Revenue])</f>
        <v>4000</v>
      </c>
      <c r="Q304" s="16">
        <f>LOOKUP(Table5[[#This Row],[Item '#]],Ticket_Forms[Form Number],Ticket_Forms[Ideal Profit])</f>
        <v>998</v>
      </c>
      <c r="R304" s="16">
        <f>LOOKUP(Table5[[#This Row],[Item '#]],Ticket_Forms[Form Number],Ticket_Forms[Prizes])</f>
        <v>3002</v>
      </c>
      <c r="S304" s="16">
        <f>LOOKUP(Table5[[#This Row],[Item '#]],Ticket_Forms[Form Number],Ticket_Forms[Location Rent])</f>
        <v>240</v>
      </c>
      <c r="T304" s="16">
        <f>LOOKUP(Table5[[#This Row],[Item '#]],Ticket_Forms[Form Number],Ticket_Forms[Last Sale])</f>
        <v>0</v>
      </c>
      <c r="U304" s="16" t="s">
        <v>3909</v>
      </c>
      <c r="V304" s="58" t="str">
        <f>Table5[[#This Row],[Date Distributed]]</f>
        <v/>
      </c>
      <c r="W304" s="3" t="str">
        <f>_xlfn.XLOOKUP(Table5[[#This Row],[Serial '#]],Table10[Serial '#],Table10[Charity Association],"",,)</f>
        <v/>
      </c>
      <c r="Z304" s="3" t="s">
        <v>23</v>
      </c>
    </row>
    <row r="305" spans="1:26" hidden="1" x14ac:dyDescent="0.35">
      <c r="A305" s="3">
        <v>303</v>
      </c>
      <c r="B305" s="78">
        <v>44992</v>
      </c>
      <c r="C305" s="73" t="str">
        <f>_xlfn.XLOOKUP(Table5[[#This Row],[Serial '#]],Table10[Serial '#],Table10[Date],"",,)</f>
        <v/>
      </c>
      <c r="D3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5" s="73" t="str">
        <f>IF(Table5[[#This Row],[Date Distributed]]="","In Stock","Distributed")</f>
        <v>In Stock</v>
      </c>
      <c r="F305" s="79" t="s">
        <v>660</v>
      </c>
      <c r="G305" s="75" t="s">
        <v>761</v>
      </c>
      <c r="H305" s="80" t="s">
        <v>675</v>
      </c>
      <c r="I305" s="80" t="s">
        <v>676</v>
      </c>
      <c r="J305" s="81" t="s">
        <v>1088</v>
      </c>
      <c r="K305" s="80" t="s">
        <v>403</v>
      </c>
      <c r="L305" s="3" t="str">
        <f>_xlfn.XLOOKUP(Table5[[#This Row],[Item '#]],Ticket_Forms[Form Number],Ticket_Forms[Game Name],"",,)</f>
        <v>Spin to Win</v>
      </c>
      <c r="M305" s="15">
        <v>134</v>
      </c>
      <c r="N305" s="3">
        <f>LOOKUP(Table5[[#This Row],[Item '#]],Ticket_Forms[Form Number],Ticket_Forms[Ticket Count])</f>
        <v>4000</v>
      </c>
      <c r="O305" s="16">
        <f>LOOKUP(Table5[[#This Row],[Item '#]],Ticket_Forms[Form Number],Ticket_Forms[Ticket Value])</f>
        <v>1</v>
      </c>
      <c r="P305" s="16">
        <f>LOOKUP(Table5[[#This Row],[Item '#]],Ticket_Forms[Form Number],Ticket_Forms[Revenue])</f>
        <v>4000</v>
      </c>
      <c r="Q305" s="16">
        <f>LOOKUP(Table5[[#This Row],[Item '#]],Ticket_Forms[Form Number],Ticket_Forms[Ideal Profit])</f>
        <v>998</v>
      </c>
      <c r="R305" s="16">
        <f>LOOKUP(Table5[[#This Row],[Item '#]],Ticket_Forms[Form Number],Ticket_Forms[Prizes])</f>
        <v>3002</v>
      </c>
      <c r="S305" s="16">
        <f>LOOKUP(Table5[[#This Row],[Item '#]],Ticket_Forms[Form Number],Ticket_Forms[Location Rent])</f>
        <v>240</v>
      </c>
      <c r="T305" s="16">
        <f>LOOKUP(Table5[[#This Row],[Item '#]],Ticket_Forms[Form Number],Ticket_Forms[Last Sale])</f>
        <v>0</v>
      </c>
      <c r="U305" s="16" t="s">
        <v>3909</v>
      </c>
      <c r="V305" s="58" t="str">
        <f>Table5[[#This Row],[Date Distributed]]</f>
        <v/>
      </c>
      <c r="W305" s="3" t="str">
        <f>_xlfn.XLOOKUP(Table5[[#This Row],[Serial '#]],Table10[Serial '#],Table10[Charity Association],"",,)</f>
        <v/>
      </c>
      <c r="Z305" s="3" t="s">
        <v>23</v>
      </c>
    </row>
    <row r="306" spans="1:26" hidden="1" x14ac:dyDescent="0.35">
      <c r="A306" s="3">
        <v>304</v>
      </c>
      <c r="B306" s="78">
        <v>44992</v>
      </c>
      <c r="C306" s="73" t="str">
        <f>_xlfn.XLOOKUP(Table5[[#This Row],[Serial '#]],Table10[Serial '#],Table10[Date],"",,)</f>
        <v/>
      </c>
      <c r="D3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6" s="73" t="str">
        <f>IF(Table5[[#This Row],[Date Distributed]]="","In Stock","Distributed")</f>
        <v>In Stock</v>
      </c>
      <c r="F306" s="79" t="s">
        <v>660</v>
      </c>
      <c r="G306" s="75" t="s">
        <v>761</v>
      </c>
      <c r="H306" s="80" t="s">
        <v>675</v>
      </c>
      <c r="I306" s="80" t="s">
        <v>676</v>
      </c>
      <c r="J306" s="81" t="s">
        <v>1089</v>
      </c>
      <c r="K306" s="80" t="s">
        <v>387</v>
      </c>
      <c r="L306" s="3" t="str">
        <f>_xlfn.XLOOKUP(Table5[[#This Row],[Item '#]],Ticket_Forms[Form Number],Ticket_Forms[Game Name],"",,)</f>
        <v>Big 5</v>
      </c>
      <c r="M306" s="15">
        <v>360</v>
      </c>
      <c r="N306" s="3">
        <f>LOOKUP(Table5[[#This Row],[Item '#]],Ticket_Forms[Form Number],Ticket_Forms[Ticket Count])</f>
        <v>9959</v>
      </c>
      <c r="O306" s="16">
        <f>LOOKUP(Table5[[#This Row],[Item '#]],Ticket_Forms[Form Number],Ticket_Forms[Ticket Value])</f>
        <v>1</v>
      </c>
      <c r="P306" s="16">
        <f>LOOKUP(Table5[[#This Row],[Item '#]],Ticket_Forms[Form Number],Ticket_Forms[Revenue])</f>
        <v>9959</v>
      </c>
      <c r="Q306" s="16">
        <f>LOOKUP(Table5[[#This Row],[Item '#]],Ticket_Forms[Form Number],Ticket_Forms[Ideal Profit])</f>
        <v>2119</v>
      </c>
      <c r="R306" s="16">
        <f>LOOKUP(Table5[[#This Row],[Item '#]],Ticket_Forms[Form Number],Ticket_Forms[Prizes])</f>
        <v>7840</v>
      </c>
      <c r="S306" s="16">
        <f>LOOKUP(Table5[[#This Row],[Item '#]],Ticket_Forms[Form Number],Ticket_Forms[Location Rent])</f>
        <v>597</v>
      </c>
      <c r="T306" s="16">
        <f>LOOKUP(Table5[[#This Row],[Item '#]],Ticket_Forms[Form Number],Ticket_Forms[Last Sale])</f>
        <v>0</v>
      </c>
      <c r="U306" s="16" t="s">
        <v>3909</v>
      </c>
      <c r="V306" s="58" t="str">
        <f>Table5[[#This Row],[Date Distributed]]</f>
        <v/>
      </c>
      <c r="W306" s="3" t="str">
        <f>_xlfn.XLOOKUP(Table5[[#This Row],[Serial '#]],Table10[Serial '#],Table10[Charity Association],"",,)</f>
        <v/>
      </c>
      <c r="Z306" s="3" t="s">
        <v>23</v>
      </c>
    </row>
    <row r="307" spans="1:26" hidden="1" x14ac:dyDescent="0.35">
      <c r="A307" s="3">
        <v>305</v>
      </c>
      <c r="B307" s="78">
        <v>44992</v>
      </c>
      <c r="C307" s="73" t="str">
        <f>_xlfn.XLOOKUP(Table5[[#This Row],[Serial '#]],Table10[Serial '#],Table10[Date],"",,)</f>
        <v/>
      </c>
      <c r="D3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7" s="73" t="str">
        <f>IF(Table5[[#This Row],[Date Distributed]]="","In Stock","Distributed")</f>
        <v>In Stock</v>
      </c>
      <c r="F307" s="79" t="s">
        <v>660</v>
      </c>
      <c r="G307" s="75" t="s">
        <v>761</v>
      </c>
      <c r="H307" s="80" t="s">
        <v>675</v>
      </c>
      <c r="I307" s="80" t="s">
        <v>676</v>
      </c>
      <c r="J307" s="81" t="s">
        <v>1090</v>
      </c>
      <c r="K307" s="80" t="s">
        <v>386</v>
      </c>
      <c r="L307" s="3" t="str">
        <f>_xlfn.XLOOKUP(Table5[[#This Row],[Item '#]],Ticket_Forms[Form Number],Ticket_Forms[Game Name],"",,)</f>
        <v>Twist Of Lemon</v>
      </c>
      <c r="M307" s="15">
        <v>212</v>
      </c>
      <c r="N307" s="3">
        <f>LOOKUP(Table5[[#This Row],[Item '#]],Ticket_Forms[Form Number],Ticket_Forms[Ticket Count])</f>
        <v>6320</v>
      </c>
      <c r="O307" s="16">
        <f>LOOKUP(Table5[[#This Row],[Item '#]],Ticket_Forms[Form Number],Ticket_Forms[Ticket Value])</f>
        <v>1</v>
      </c>
      <c r="P307" s="16">
        <f>LOOKUP(Table5[[#This Row],[Item '#]],Ticket_Forms[Form Number],Ticket_Forms[Revenue])</f>
        <v>6320</v>
      </c>
      <c r="Q307" s="16">
        <f>LOOKUP(Table5[[#This Row],[Item '#]],Ticket_Forms[Form Number],Ticket_Forms[Ideal Profit])</f>
        <v>1575</v>
      </c>
      <c r="R307" s="16">
        <f>LOOKUP(Table5[[#This Row],[Item '#]],Ticket_Forms[Form Number],Ticket_Forms[Prizes])</f>
        <v>4745</v>
      </c>
      <c r="S307" s="16">
        <f>LOOKUP(Table5[[#This Row],[Item '#]],Ticket_Forms[Form Number],Ticket_Forms[Location Rent])</f>
        <v>379</v>
      </c>
      <c r="T307" s="16">
        <f>LOOKUP(Table5[[#This Row],[Item '#]],Ticket_Forms[Form Number],Ticket_Forms[Last Sale])</f>
        <v>599</v>
      </c>
      <c r="U307" s="16" t="s">
        <v>3909</v>
      </c>
      <c r="V307" s="58" t="str">
        <f>Table5[[#This Row],[Date Distributed]]</f>
        <v/>
      </c>
      <c r="W307" s="3" t="str">
        <f>_xlfn.XLOOKUP(Table5[[#This Row],[Serial '#]],Table10[Serial '#],Table10[Charity Association],"",,)</f>
        <v/>
      </c>
      <c r="Z307" s="3" t="s">
        <v>23</v>
      </c>
    </row>
    <row r="308" spans="1:26" hidden="1" x14ac:dyDescent="0.35">
      <c r="A308" s="3">
        <v>306</v>
      </c>
      <c r="B308" s="78">
        <v>44992</v>
      </c>
      <c r="C308" s="73" t="str">
        <f>_xlfn.XLOOKUP(Table5[[#This Row],[Serial '#]],Table10[Serial '#],Table10[Date],"",,)</f>
        <v/>
      </c>
      <c r="D3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8" s="73" t="str">
        <f>IF(Table5[[#This Row],[Date Distributed]]="","In Stock","Distributed")</f>
        <v>In Stock</v>
      </c>
      <c r="F308" s="79" t="s">
        <v>660</v>
      </c>
      <c r="G308" s="75" t="s">
        <v>761</v>
      </c>
      <c r="H308" s="80" t="s">
        <v>675</v>
      </c>
      <c r="I308" s="80" t="s">
        <v>676</v>
      </c>
      <c r="J308" s="81" t="s">
        <v>1091</v>
      </c>
      <c r="K308" s="80" t="s">
        <v>406</v>
      </c>
      <c r="L308" s="3" t="str">
        <f>_xlfn.XLOOKUP(Table5[[#This Row],[Item '#]],Ticket_Forms[Form Number],Ticket_Forms[Game Name],"",,)</f>
        <v>Malt Vault</v>
      </c>
      <c r="M308" s="15">
        <v>134</v>
      </c>
      <c r="N308" s="3">
        <f>LOOKUP(Table5[[#This Row],[Item '#]],Ticket_Forms[Form Number],Ticket_Forms[Ticket Count])</f>
        <v>4000</v>
      </c>
      <c r="O308" s="16">
        <f>LOOKUP(Table5[[#This Row],[Item '#]],Ticket_Forms[Form Number],Ticket_Forms[Ticket Value])</f>
        <v>1</v>
      </c>
      <c r="P308" s="16">
        <f>LOOKUP(Table5[[#This Row],[Item '#]],Ticket_Forms[Form Number],Ticket_Forms[Revenue])</f>
        <v>4000</v>
      </c>
      <c r="Q308" s="16">
        <f>LOOKUP(Table5[[#This Row],[Item '#]],Ticket_Forms[Form Number],Ticket_Forms[Ideal Profit])</f>
        <v>998</v>
      </c>
      <c r="R308" s="16">
        <f>LOOKUP(Table5[[#This Row],[Item '#]],Ticket_Forms[Form Number],Ticket_Forms[Prizes])</f>
        <v>3002</v>
      </c>
      <c r="S308" s="16">
        <f>LOOKUP(Table5[[#This Row],[Item '#]],Ticket_Forms[Form Number],Ticket_Forms[Location Rent])</f>
        <v>240</v>
      </c>
      <c r="T308" s="16">
        <f>LOOKUP(Table5[[#This Row],[Item '#]],Ticket_Forms[Form Number],Ticket_Forms[Last Sale])</f>
        <v>0</v>
      </c>
      <c r="U308" s="16" t="s">
        <v>3909</v>
      </c>
      <c r="V308" s="58" t="str">
        <f>Table5[[#This Row],[Date Distributed]]</f>
        <v/>
      </c>
      <c r="W308" s="3" t="str">
        <f>_xlfn.XLOOKUP(Table5[[#This Row],[Serial '#]],Table10[Serial '#],Table10[Charity Association],"",,)</f>
        <v/>
      </c>
      <c r="Z308" s="3" t="s">
        <v>23</v>
      </c>
    </row>
    <row r="309" spans="1:26" hidden="1" x14ac:dyDescent="0.35">
      <c r="A309" s="3">
        <v>307</v>
      </c>
      <c r="B309" s="78">
        <v>44992</v>
      </c>
      <c r="C309" s="73" t="str">
        <f>_xlfn.XLOOKUP(Table5[[#This Row],[Serial '#]],Table10[Serial '#],Table10[Date],"",,)</f>
        <v/>
      </c>
      <c r="D3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9" s="73" t="str">
        <f>IF(Table5[[#This Row],[Date Distributed]]="","In Stock","Distributed")</f>
        <v>In Stock</v>
      </c>
      <c r="F309" s="79" t="s">
        <v>660</v>
      </c>
      <c r="G309" s="75" t="s">
        <v>761</v>
      </c>
      <c r="H309" s="80" t="s">
        <v>675</v>
      </c>
      <c r="I309" s="80" t="s">
        <v>676</v>
      </c>
      <c r="J309" s="81" t="s">
        <v>1092</v>
      </c>
      <c r="K309" s="80" t="s">
        <v>406</v>
      </c>
      <c r="L309" s="3" t="str">
        <f>_xlfn.XLOOKUP(Table5[[#This Row],[Item '#]],Ticket_Forms[Form Number],Ticket_Forms[Game Name],"",,)</f>
        <v>Malt Vault</v>
      </c>
      <c r="M309" s="15">
        <v>134</v>
      </c>
      <c r="N309" s="3">
        <f>LOOKUP(Table5[[#This Row],[Item '#]],Ticket_Forms[Form Number],Ticket_Forms[Ticket Count])</f>
        <v>4000</v>
      </c>
      <c r="O309" s="16">
        <f>LOOKUP(Table5[[#This Row],[Item '#]],Ticket_Forms[Form Number],Ticket_Forms[Ticket Value])</f>
        <v>1</v>
      </c>
      <c r="P309" s="16">
        <f>LOOKUP(Table5[[#This Row],[Item '#]],Ticket_Forms[Form Number],Ticket_Forms[Revenue])</f>
        <v>4000</v>
      </c>
      <c r="Q309" s="16">
        <f>LOOKUP(Table5[[#This Row],[Item '#]],Ticket_Forms[Form Number],Ticket_Forms[Ideal Profit])</f>
        <v>998</v>
      </c>
      <c r="R309" s="16">
        <f>LOOKUP(Table5[[#This Row],[Item '#]],Ticket_Forms[Form Number],Ticket_Forms[Prizes])</f>
        <v>3002</v>
      </c>
      <c r="S309" s="16">
        <f>LOOKUP(Table5[[#This Row],[Item '#]],Ticket_Forms[Form Number],Ticket_Forms[Location Rent])</f>
        <v>240</v>
      </c>
      <c r="T309" s="16">
        <f>LOOKUP(Table5[[#This Row],[Item '#]],Ticket_Forms[Form Number],Ticket_Forms[Last Sale])</f>
        <v>0</v>
      </c>
      <c r="U309" s="16" t="s">
        <v>3909</v>
      </c>
      <c r="V309" s="58" t="str">
        <f>Table5[[#This Row],[Date Distributed]]</f>
        <v/>
      </c>
      <c r="W309" s="3" t="str">
        <f>_xlfn.XLOOKUP(Table5[[#This Row],[Serial '#]],Table10[Serial '#],Table10[Charity Association],"",,)</f>
        <v/>
      </c>
      <c r="Z309" s="3" t="s">
        <v>23</v>
      </c>
    </row>
    <row r="310" spans="1:26" hidden="1" x14ac:dyDescent="0.35">
      <c r="A310" s="3">
        <v>308</v>
      </c>
      <c r="B310" s="78">
        <v>44992</v>
      </c>
      <c r="C310" s="73" t="str">
        <f>_xlfn.XLOOKUP(Table5[[#This Row],[Serial '#]],Table10[Serial '#],Table10[Date],"",,)</f>
        <v/>
      </c>
      <c r="D3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10" s="73" t="str">
        <f>IF(Table5[[#This Row],[Date Distributed]]="","In Stock","Distributed")</f>
        <v>In Stock</v>
      </c>
      <c r="F310" s="79" t="s">
        <v>660</v>
      </c>
      <c r="G310" s="75" t="s">
        <v>761</v>
      </c>
      <c r="H310" s="80" t="s">
        <v>675</v>
      </c>
      <c r="I310" s="80" t="s">
        <v>676</v>
      </c>
      <c r="J310" s="81" t="s">
        <v>1093</v>
      </c>
      <c r="K310" s="80" t="s">
        <v>387</v>
      </c>
      <c r="L310" s="3" t="str">
        <f>_xlfn.XLOOKUP(Table5[[#This Row],[Item '#]],Ticket_Forms[Form Number],Ticket_Forms[Game Name],"",,)</f>
        <v>Big 5</v>
      </c>
      <c r="M310" s="15">
        <v>360</v>
      </c>
      <c r="N310" s="3">
        <f>LOOKUP(Table5[[#This Row],[Item '#]],Ticket_Forms[Form Number],Ticket_Forms[Ticket Count])</f>
        <v>9959</v>
      </c>
      <c r="O310" s="16">
        <f>LOOKUP(Table5[[#This Row],[Item '#]],Ticket_Forms[Form Number],Ticket_Forms[Ticket Value])</f>
        <v>1</v>
      </c>
      <c r="P310" s="16">
        <f>LOOKUP(Table5[[#This Row],[Item '#]],Ticket_Forms[Form Number],Ticket_Forms[Revenue])</f>
        <v>9959</v>
      </c>
      <c r="Q310" s="16">
        <f>LOOKUP(Table5[[#This Row],[Item '#]],Ticket_Forms[Form Number],Ticket_Forms[Ideal Profit])</f>
        <v>2119</v>
      </c>
      <c r="R310" s="16">
        <f>LOOKUP(Table5[[#This Row],[Item '#]],Ticket_Forms[Form Number],Ticket_Forms[Prizes])</f>
        <v>7840</v>
      </c>
      <c r="S310" s="16">
        <f>LOOKUP(Table5[[#This Row],[Item '#]],Ticket_Forms[Form Number],Ticket_Forms[Location Rent])</f>
        <v>597</v>
      </c>
      <c r="T310" s="16">
        <f>LOOKUP(Table5[[#This Row],[Item '#]],Ticket_Forms[Form Number],Ticket_Forms[Last Sale])</f>
        <v>0</v>
      </c>
      <c r="U310" s="16" t="s">
        <v>3909</v>
      </c>
      <c r="V310" s="58" t="str">
        <f>Table5[[#This Row],[Date Distributed]]</f>
        <v/>
      </c>
      <c r="W310" s="3" t="str">
        <f>_xlfn.XLOOKUP(Table5[[#This Row],[Serial '#]],Table10[Serial '#],Table10[Charity Association],"",,)</f>
        <v/>
      </c>
      <c r="Z310" s="3" t="s">
        <v>23</v>
      </c>
    </row>
    <row r="311" spans="1:26" hidden="1" x14ac:dyDescent="0.35">
      <c r="A311" s="3">
        <v>309</v>
      </c>
      <c r="B311" s="78">
        <v>44998</v>
      </c>
      <c r="C311" s="73" t="str">
        <f>_xlfn.XLOOKUP(Table5[[#This Row],[Serial '#]],Table10[Serial '#],Table10[Date],"",,)</f>
        <v/>
      </c>
      <c r="D3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11" s="73" t="str">
        <f>IF(Table5[[#This Row],[Date Distributed]]="","In Stock","Distributed")</f>
        <v>In Stock</v>
      </c>
      <c r="F311" s="79" t="s">
        <v>660</v>
      </c>
      <c r="G311" s="75" t="s">
        <v>761</v>
      </c>
      <c r="H311" s="80" t="s">
        <v>677</v>
      </c>
      <c r="I311" s="80" t="s">
        <v>678</v>
      </c>
      <c r="J311" s="81" t="s">
        <v>1094</v>
      </c>
      <c r="K311" s="80" t="s">
        <v>384</v>
      </c>
      <c r="L311" s="3" t="str">
        <f>_xlfn.XLOOKUP(Table5[[#This Row],[Item '#]],Ticket_Forms[Form Number],Ticket_Forms[Game Name],"",,)</f>
        <v>Fast Lane</v>
      </c>
      <c r="M311" s="15">
        <v>212</v>
      </c>
      <c r="N311" s="3">
        <f>LOOKUP(Table5[[#This Row],[Item '#]],Ticket_Forms[Form Number],Ticket_Forms[Ticket Count])</f>
        <v>6320</v>
      </c>
      <c r="O311" s="16">
        <f>LOOKUP(Table5[[#This Row],[Item '#]],Ticket_Forms[Form Number],Ticket_Forms[Ticket Value])</f>
        <v>1</v>
      </c>
      <c r="P311" s="16">
        <f>LOOKUP(Table5[[#This Row],[Item '#]],Ticket_Forms[Form Number],Ticket_Forms[Revenue])</f>
        <v>6320</v>
      </c>
      <c r="Q311" s="16">
        <f>LOOKUP(Table5[[#This Row],[Item '#]],Ticket_Forms[Form Number],Ticket_Forms[Ideal Profit])</f>
        <v>1575</v>
      </c>
      <c r="R311" s="16">
        <f>LOOKUP(Table5[[#This Row],[Item '#]],Ticket_Forms[Form Number],Ticket_Forms[Prizes])</f>
        <v>4745</v>
      </c>
      <c r="S311" s="16">
        <f>LOOKUP(Table5[[#This Row],[Item '#]],Ticket_Forms[Form Number],Ticket_Forms[Location Rent])</f>
        <v>379</v>
      </c>
      <c r="T311" s="16">
        <f>LOOKUP(Table5[[#This Row],[Item '#]],Ticket_Forms[Form Number],Ticket_Forms[Last Sale])</f>
        <v>599</v>
      </c>
      <c r="U311" s="16" t="s">
        <v>3909</v>
      </c>
      <c r="V311" s="58" t="str">
        <f>Table5[[#This Row],[Date Distributed]]</f>
        <v/>
      </c>
      <c r="W311" s="3" t="str">
        <f>_xlfn.XLOOKUP(Table5[[#This Row],[Serial '#]],Table10[Serial '#],Table10[Charity Association],"",,)</f>
        <v/>
      </c>
      <c r="Z311" s="3" t="s">
        <v>23</v>
      </c>
    </row>
    <row r="312" spans="1:26" hidden="1" x14ac:dyDescent="0.35">
      <c r="A312" s="3">
        <v>310</v>
      </c>
      <c r="B312" s="78">
        <v>44998</v>
      </c>
      <c r="C312" s="73" t="str">
        <f>_xlfn.XLOOKUP(Table5[[#This Row],[Serial '#]],Table10[Serial '#],Table10[Date],"",,)</f>
        <v/>
      </c>
      <c r="D3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12" s="73" t="str">
        <f>IF(Table5[[#This Row],[Date Distributed]]="","In Stock","Distributed")</f>
        <v>In Stock</v>
      </c>
      <c r="F312" s="79" t="s">
        <v>660</v>
      </c>
      <c r="G312" s="75" t="s">
        <v>761</v>
      </c>
      <c r="H312" s="80" t="s">
        <v>677</v>
      </c>
      <c r="I312" s="80" t="s">
        <v>678</v>
      </c>
      <c r="J312" s="81" t="s">
        <v>1095</v>
      </c>
      <c r="K312" s="80" t="s">
        <v>385</v>
      </c>
      <c r="L312" s="3" t="str">
        <f>_xlfn.XLOOKUP(Table5[[#This Row],[Item '#]],Ticket_Forms[Form Number],Ticket_Forms[Game Name],"",,)</f>
        <v>Criss Cross</v>
      </c>
      <c r="M312" s="15">
        <v>186</v>
      </c>
      <c r="N312" s="3">
        <f>LOOKUP(Table5[[#This Row],[Item '#]],Ticket_Forms[Form Number],Ticket_Forms[Ticket Count])</f>
        <v>5520</v>
      </c>
      <c r="O312" s="16">
        <f>LOOKUP(Table5[[#This Row],[Item '#]],Ticket_Forms[Form Number],Ticket_Forms[Ticket Value])</f>
        <v>1</v>
      </c>
      <c r="P312" s="16">
        <f>LOOKUP(Table5[[#This Row],[Item '#]],Ticket_Forms[Form Number],Ticket_Forms[Revenue])</f>
        <v>5520</v>
      </c>
      <c r="Q312" s="16">
        <f>LOOKUP(Table5[[#This Row],[Item '#]],Ticket_Forms[Form Number],Ticket_Forms[Ideal Profit])</f>
        <v>960</v>
      </c>
      <c r="R312" s="16">
        <f>LOOKUP(Table5[[#This Row],[Item '#]],Ticket_Forms[Form Number],Ticket_Forms[Prizes])</f>
        <v>4560</v>
      </c>
      <c r="S312" s="16">
        <f>LOOKUP(Table5[[#This Row],[Item '#]],Ticket_Forms[Form Number],Ticket_Forms[Location Rent])</f>
        <v>331</v>
      </c>
      <c r="T312" s="16">
        <f>LOOKUP(Table5[[#This Row],[Item '#]],Ticket_Forms[Form Number],Ticket_Forms[Last Sale])</f>
        <v>200</v>
      </c>
      <c r="U312" s="16" t="s">
        <v>3909</v>
      </c>
      <c r="V312" s="58" t="str">
        <f>Table5[[#This Row],[Date Distributed]]</f>
        <v/>
      </c>
      <c r="W312" s="3" t="str">
        <f>_xlfn.XLOOKUP(Table5[[#This Row],[Serial '#]],Table10[Serial '#],Table10[Charity Association],"",,)</f>
        <v/>
      </c>
      <c r="Z312" s="3" t="s">
        <v>23</v>
      </c>
    </row>
    <row r="313" spans="1:26" hidden="1" x14ac:dyDescent="0.35">
      <c r="A313" s="3">
        <v>311</v>
      </c>
      <c r="B313" s="78">
        <v>44998</v>
      </c>
      <c r="C313" s="73" t="str">
        <f>_xlfn.XLOOKUP(Table5[[#This Row],[Serial '#]],Table10[Serial '#],Table10[Date],"",,)</f>
        <v/>
      </c>
      <c r="D3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13" s="73" t="str">
        <f>IF(Table5[[#This Row],[Date Distributed]]="","In Stock","Distributed")</f>
        <v>In Stock</v>
      </c>
      <c r="F313" s="79" t="s">
        <v>660</v>
      </c>
      <c r="G313" s="75" t="s">
        <v>761</v>
      </c>
      <c r="H313" s="80" t="s">
        <v>677</v>
      </c>
      <c r="I313" s="80" t="s">
        <v>678</v>
      </c>
      <c r="J313" s="81" t="s">
        <v>1096</v>
      </c>
      <c r="K313" s="80" t="s">
        <v>385</v>
      </c>
      <c r="L313" s="3" t="str">
        <f>_xlfn.XLOOKUP(Table5[[#This Row],[Item '#]],Ticket_Forms[Form Number],Ticket_Forms[Game Name],"",,)</f>
        <v>Criss Cross</v>
      </c>
      <c r="M313" s="15">
        <v>186</v>
      </c>
      <c r="N313" s="3">
        <f>LOOKUP(Table5[[#This Row],[Item '#]],Ticket_Forms[Form Number],Ticket_Forms[Ticket Count])</f>
        <v>5520</v>
      </c>
      <c r="O313" s="16">
        <f>LOOKUP(Table5[[#This Row],[Item '#]],Ticket_Forms[Form Number],Ticket_Forms[Ticket Value])</f>
        <v>1</v>
      </c>
      <c r="P313" s="16">
        <f>LOOKUP(Table5[[#This Row],[Item '#]],Ticket_Forms[Form Number],Ticket_Forms[Revenue])</f>
        <v>5520</v>
      </c>
      <c r="Q313" s="16">
        <f>LOOKUP(Table5[[#This Row],[Item '#]],Ticket_Forms[Form Number],Ticket_Forms[Ideal Profit])</f>
        <v>960</v>
      </c>
      <c r="R313" s="16">
        <f>LOOKUP(Table5[[#This Row],[Item '#]],Ticket_Forms[Form Number],Ticket_Forms[Prizes])</f>
        <v>4560</v>
      </c>
      <c r="S313" s="16">
        <f>LOOKUP(Table5[[#This Row],[Item '#]],Ticket_Forms[Form Number],Ticket_Forms[Location Rent])</f>
        <v>331</v>
      </c>
      <c r="T313" s="16">
        <f>LOOKUP(Table5[[#This Row],[Item '#]],Ticket_Forms[Form Number],Ticket_Forms[Last Sale])</f>
        <v>200</v>
      </c>
      <c r="U313" s="16" t="s">
        <v>3909</v>
      </c>
      <c r="V313" s="58" t="str">
        <f>Table5[[#This Row],[Date Distributed]]</f>
        <v/>
      </c>
      <c r="W313" s="3" t="str">
        <f>_xlfn.XLOOKUP(Table5[[#This Row],[Serial '#]],Table10[Serial '#],Table10[Charity Association],"",,)</f>
        <v/>
      </c>
      <c r="Z313" s="3" t="s">
        <v>23</v>
      </c>
    </row>
    <row r="314" spans="1:26" hidden="1" x14ac:dyDescent="0.35">
      <c r="A314" s="3">
        <v>312</v>
      </c>
      <c r="B314" s="78">
        <v>44998</v>
      </c>
      <c r="C314" s="73" t="str">
        <f>_xlfn.XLOOKUP(Table5[[#This Row],[Serial '#]],Table10[Serial '#],Table10[Date],"",,)</f>
        <v/>
      </c>
      <c r="D3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14" s="73" t="str">
        <f>IF(Table5[[#This Row],[Date Distributed]]="","In Stock","Distributed")</f>
        <v>In Stock</v>
      </c>
      <c r="F314" s="79" t="s">
        <v>660</v>
      </c>
      <c r="G314" s="75" t="s">
        <v>761</v>
      </c>
      <c r="H314" s="80" t="s">
        <v>677</v>
      </c>
      <c r="I314" s="80" t="s">
        <v>678</v>
      </c>
      <c r="J314" s="81" t="s">
        <v>1097</v>
      </c>
      <c r="K314" s="80" t="s">
        <v>388</v>
      </c>
      <c r="L314" s="3" t="str">
        <f>_xlfn.XLOOKUP(Table5[[#This Row],[Item '#]],Ticket_Forms[Form Number],Ticket_Forms[Game Name],"",,)</f>
        <v>Rotten to the Core</v>
      </c>
      <c r="M314" s="15">
        <v>212</v>
      </c>
      <c r="N314" s="3">
        <f>LOOKUP(Table5[[#This Row],[Item '#]],Ticket_Forms[Form Number],Ticket_Forms[Ticket Count])</f>
        <v>6320</v>
      </c>
      <c r="O314" s="16">
        <f>LOOKUP(Table5[[#This Row],[Item '#]],Ticket_Forms[Form Number],Ticket_Forms[Ticket Value])</f>
        <v>1</v>
      </c>
      <c r="P314" s="16">
        <f>LOOKUP(Table5[[#This Row],[Item '#]],Ticket_Forms[Form Number],Ticket_Forms[Revenue])</f>
        <v>6320</v>
      </c>
      <c r="Q314" s="16">
        <f>LOOKUP(Table5[[#This Row],[Item '#]],Ticket_Forms[Form Number],Ticket_Forms[Ideal Profit])</f>
        <v>1575</v>
      </c>
      <c r="R314" s="16">
        <f>LOOKUP(Table5[[#This Row],[Item '#]],Ticket_Forms[Form Number],Ticket_Forms[Prizes])</f>
        <v>4745</v>
      </c>
      <c r="S314" s="16">
        <f>LOOKUP(Table5[[#This Row],[Item '#]],Ticket_Forms[Form Number],Ticket_Forms[Location Rent])</f>
        <v>379</v>
      </c>
      <c r="T314" s="16">
        <f>LOOKUP(Table5[[#This Row],[Item '#]],Ticket_Forms[Form Number],Ticket_Forms[Last Sale])</f>
        <v>599</v>
      </c>
      <c r="U314" s="16" t="s">
        <v>3909</v>
      </c>
      <c r="V314" s="58" t="str">
        <f>Table5[[#This Row],[Date Distributed]]</f>
        <v/>
      </c>
      <c r="W314" s="3" t="str">
        <f>_xlfn.XLOOKUP(Table5[[#This Row],[Serial '#]],Table10[Serial '#],Table10[Charity Association],"",,)</f>
        <v/>
      </c>
      <c r="Z314" s="3" t="s">
        <v>23</v>
      </c>
    </row>
    <row r="315" spans="1:26" hidden="1" x14ac:dyDescent="0.35">
      <c r="A315" s="3">
        <v>313</v>
      </c>
      <c r="B315" s="78">
        <v>44998</v>
      </c>
      <c r="C315" s="73" t="str">
        <f>_xlfn.XLOOKUP(Table5[[#This Row],[Serial '#]],Table10[Serial '#],Table10[Date],"",,)</f>
        <v/>
      </c>
      <c r="D3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15" s="73" t="str">
        <f>IF(Table5[[#This Row],[Date Distributed]]="","In Stock","Distributed")</f>
        <v>In Stock</v>
      </c>
      <c r="F315" s="79" t="s">
        <v>660</v>
      </c>
      <c r="G315" s="75" t="s">
        <v>761</v>
      </c>
      <c r="H315" s="80" t="s">
        <v>677</v>
      </c>
      <c r="I315" s="80" t="s">
        <v>678</v>
      </c>
      <c r="J315" s="81" t="s">
        <v>1098</v>
      </c>
      <c r="K315" s="80" t="s">
        <v>385</v>
      </c>
      <c r="L315" s="3" t="str">
        <f>_xlfn.XLOOKUP(Table5[[#This Row],[Item '#]],Ticket_Forms[Form Number],Ticket_Forms[Game Name],"",,)</f>
        <v>Criss Cross</v>
      </c>
      <c r="M315" s="15">
        <v>186</v>
      </c>
      <c r="N315" s="3">
        <f>LOOKUP(Table5[[#This Row],[Item '#]],Ticket_Forms[Form Number],Ticket_Forms[Ticket Count])</f>
        <v>5520</v>
      </c>
      <c r="O315" s="16">
        <f>LOOKUP(Table5[[#This Row],[Item '#]],Ticket_Forms[Form Number],Ticket_Forms[Ticket Value])</f>
        <v>1</v>
      </c>
      <c r="P315" s="16">
        <f>LOOKUP(Table5[[#This Row],[Item '#]],Ticket_Forms[Form Number],Ticket_Forms[Revenue])</f>
        <v>5520</v>
      </c>
      <c r="Q315" s="16">
        <f>LOOKUP(Table5[[#This Row],[Item '#]],Ticket_Forms[Form Number],Ticket_Forms[Ideal Profit])</f>
        <v>960</v>
      </c>
      <c r="R315" s="16">
        <f>LOOKUP(Table5[[#This Row],[Item '#]],Ticket_Forms[Form Number],Ticket_Forms[Prizes])</f>
        <v>4560</v>
      </c>
      <c r="S315" s="16">
        <f>LOOKUP(Table5[[#This Row],[Item '#]],Ticket_Forms[Form Number],Ticket_Forms[Location Rent])</f>
        <v>331</v>
      </c>
      <c r="T315" s="16">
        <f>LOOKUP(Table5[[#This Row],[Item '#]],Ticket_Forms[Form Number],Ticket_Forms[Last Sale])</f>
        <v>200</v>
      </c>
      <c r="U315" s="16" t="s">
        <v>3909</v>
      </c>
      <c r="V315" s="58" t="str">
        <f>Table5[[#This Row],[Date Distributed]]</f>
        <v/>
      </c>
      <c r="W315" s="3" t="str">
        <f>_xlfn.XLOOKUP(Table5[[#This Row],[Serial '#]],Table10[Serial '#],Table10[Charity Association],"",,)</f>
        <v/>
      </c>
      <c r="Z315" s="3" t="s">
        <v>23</v>
      </c>
    </row>
    <row r="316" spans="1:26" hidden="1" x14ac:dyDescent="0.35">
      <c r="A316" s="3">
        <v>314</v>
      </c>
      <c r="B316" s="78">
        <v>44998</v>
      </c>
      <c r="C316" s="73" t="str">
        <f>_xlfn.XLOOKUP(Table5[[#This Row],[Serial '#]],Table10[Serial '#],Table10[Date],"",,)</f>
        <v/>
      </c>
      <c r="D3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16" s="73" t="str">
        <f>IF(Table5[[#This Row],[Date Distributed]]="","In Stock","Distributed")</f>
        <v>In Stock</v>
      </c>
      <c r="F316" s="79" t="s">
        <v>660</v>
      </c>
      <c r="G316" s="75" t="s">
        <v>761</v>
      </c>
      <c r="H316" s="80" t="s">
        <v>677</v>
      </c>
      <c r="I316" s="80" t="s">
        <v>678</v>
      </c>
      <c r="J316" s="81" t="s">
        <v>1099</v>
      </c>
      <c r="K316" s="80" t="s">
        <v>385</v>
      </c>
      <c r="L316" s="3" t="str">
        <f>_xlfn.XLOOKUP(Table5[[#This Row],[Item '#]],Ticket_Forms[Form Number],Ticket_Forms[Game Name],"",,)</f>
        <v>Criss Cross</v>
      </c>
      <c r="M316" s="15">
        <v>186</v>
      </c>
      <c r="N316" s="3">
        <f>LOOKUP(Table5[[#This Row],[Item '#]],Ticket_Forms[Form Number],Ticket_Forms[Ticket Count])</f>
        <v>5520</v>
      </c>
      <c r="O316" s="16">
        <f>LOOKUP(Table5[[#This Row],[Item '#]],Ticket_Forms[Form Number],Ticket_Forms[Ticket Value])</f>
        <v>1</v>
      </c>
      <c r="P316" s="16">
        <f>LOOKUP(Table5[[#This Row],[Item '#]],Ticket_Forms[Form Number],Ticket_Forms[Revenue])</f>
        <v>5520</v>
      </c>
      <c r="Q316" s="16">
        <f>LOOKUP(Table5[[#This Row],[Item '#]],Ticket_Forms[Form Number],Ticket_Forms[Ideal Profit])</f>
        <v>960</v>
      </c>
      <c r="R316" s="16">
        <f>LOOKUP(Table5[[#This Row],[Item '#]],Ticket_Forms[Form Number],Ticket_Forms[Prizes])</f>
        <v>4560</v>
      </c>
      <c r="S316" s="16">
        <f>LOOKUP(Table5[[#This Row],[Item '#]],Ticket_Forms[Form Number],Ticket_Forms[Location Rent])</f>
        <v>331</v>
      </c>
      <c r="T316" s="16">
        <f>LOOKUP(Table5[[#This Row],[Item '#]],Ticket_Forms[Form Number],Ticket_Forms[Last Sale])</f>
        <v>200</v>
      </c>
      <c r="U316" s="16" t="s">
        <v>3909</v>
      </c>
      <c r="V316" s="58" t="str">
        <f>Table5[[#This Row],[Date Distributed]]</f>
        <v/>
      </c>
      <c r="W316" s="3" t="str">
        <f>_xlfn.XLOOKUP(Table5[[#This Row],[Serial '#]],Table10[Serial '#],Table10[Charity Association],"",,)</f>
        <v/>
      </c>
      <c r="Z316" s="3" t="s">
        <v>23</v>
      </c>
    </row>
    <row r="317" spans="1:26" hidden="1" x14ac:dyDescent="0.35">
      <c r="A317" s="3">
        <v>315</v>
      </c>
      <c r="B317" s="78">
        <v>44998</v>
      </c>
      <c r="C317" s="73" t="str">
        <f>_xlfn.XLOOKUP(Table5[[#This Row],[Serial '#]],Table10[Serial '#],Table10[Date],"",,)</f>
        <v/>
      </c>
      <c r="D3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17" s="73" t="str">
        <f>IF(Table5[[#This Row],[Date Distributed]]="","In Stock","Distributed")</f>
        <v>In Stock</v>
      </c>
      <c r="F317" s="79" t="s">
        <v>660</v>
      </c>
      <c r="G317" s="75" t="s">
        <v>761</v>
      </c>
      <c r="H317" s="80" t="s">
        <v>677</v>
      </c>
      <c r="I317" s="80" t="s">
        <v>678</v>
      </c>
      <c r="J317" s="81" t="s">
        <v>1100</v>
      </c>
      <c r="K317" s="80" t="s">
        <v>385</v>
      </c>
      <c r="L317" s="3" t="str">
        <f>_xlfn.XLOOKUP(Table5[[#This Row],[Item '#]],Ticket_Forms[Form Number],Ticket_Forms[Game Name],"",,)</f>
        <v>Criss Cross</v>
      </c>
      <c r="M317" s="15">
        <v>186</v>
      </c>
      <c r="N317" s="3">
        <f>LOOKUP(Table5[[#This Row],[Item '#]],Ticket_Forms[Form Number],Ticket_Forms[Ticket Count])</f>
        <v>5520</v>
      </c>
      <c r="O317" s="16">
        <f>LOOKUP(Table5[[#This Row],[Item '#]],Ticket_Forms[Form Number],Ticket_Forms[Ticket Value])</f>
        <v>1</v>
      </c>
      <c r="P317" s="16">
        <f>LOOKUP(Table5[[#This Row],[Item '#]],Ticket_Forms[Form Number],Ticket_Forms[Revenue])</f>
        <v>5520</v>
      </c>
      <c r="Q317" s="16">
        <f>LOOKUP(Table5[[#This Row],[Item '#]],Ticket_Forms[Form Number],Ticket_Forms[Ideal Profit])</f>
        <v>960</v>
      </c>
      <c r="R317" s="16">
        <f>LOOKUP(Table5[[#This Row],[Item '#]],Ticket_Forms[Form Number],Ticket_Forms[Prizes])</f>
        <v>4560</v>
      </c>
      <c r="S317" s="16">
        <f>LOOKUP(Table5[[#This Row],[Item '#]],Ticket_Forms[Form Number],Ticket_Forms[Location Rent])</f>
        <v>331</v>
      </c>
      <c r="T317" s="16">
        <f>LOOKUP(Table5[[#This Row],[Item '#]],Ticket_Forms[Form Number],Ticket_Forms[Last Sale])</f>
        <v>200</v>
      </c>
      <c r="U317" s="16" t="s">
        <v>3909</v>
      </c>
      <c r="V317" s="58" t="str">
        <f>Table5[[#This Row],[Date Distributed]]</f>
        <v/>
      </c>
      <c r="W317" s="3" t="str">
        <f>_xlfn.XLOOKUP(Table5[[#This Row],[Serial '#]],Table10[Serial '#],Table10[Charity Association],"",,)</f>
        <v/>
      </c>
      <c r="Z317" s="3" t="s">
        <v>23</v>
      </c>
    </row>
    <row r="318" spans="1:26" hidden="1" x14ac:dyDescent="0.35">
      <c r="A318" s="3">
        <v>316</v>
      </c>
      <c r="B318" s="78">
        <v>44998</v>
      </c>
      <c r="C318" s="73" t="str">
        <f>_xlfn.XLOOKUP(Table5[[#This Row],[Serial '#]],Table10[Serial '#],Table10[Date],"",,)</f>
        <v/>
      </c>
      <c r="D3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18" s="73" t="str">
        <f>IF(Table5[[#This Row],[Date Distributed]]="","In Stock","Distributed")</f>
        <v>In Stock</v>
      </c>
      <c r="F318" s="79" t="s">
        <v>660</v>
      </c>
      <c r="G318" s="75" t="s">
        <v>761</v>
      </c>
      <c r="H318" s="80" t="s">
        <v>677</v>
      </c>
      <c r="I318" s="80" t="s">
        <v>678</v>
      </c>
      <c r="J318" s="81" t="s">
        <v>1101</v>
      </c>
      <c r="K318" s="80" t="s">
        <v>385</v>
      </c>
      <c r="L318" s="3" t="str">
        <f>_xlfn.XLOOKUP(Table5[[#This Row],[Item '#]],Ticket_Forms[Form Number],Ticket_Forms[Game Name],"",,)</f>
        <v>Criss Cross</v>
      </c>
      <c r="M318" s="15">
        <v>186</v>
      </c>
      <c r="N318" s="3">
        <f>LOOKUP(Table5[[#This Row],[Item '#]],Ticket_Forms[Form Number],Ticket_Forms[Ticket Count])</f>
        <v>5520</v>
      </c>
      <c r="O318" s="16">
        <f>LOOKUP(Table5[[#This Row],[Item '#]],Ticket_Forms[Form Number],Ticket_Forms[Ticket Value])</f>
        <v>1</v>
      </c>
      <c r="P318" s="16">
        <f>LOOKUP(Table5[[#This Row],[Item '#]],Ticket_Forms[Form Number],Ticket_Forms[Revenue])</f>
        <v>5520</v>
      </c>
      <c r="Q318" s="16">
        <f>LOOKUP(Table5[[#This Row],[Item '#]],Ticket_Forms[Form Number],Ticket_Forms[Ideal Profit])</f>
        <v>960</v>
      </c>
      <c r="R318" s="16">
        <f>LOOKUP(Table5[[#This Row],[Item '#]],Ticket_Forms[Form Number],Ticket_Forms[Prizes])</f>
        <v>4560</v>
      </c>
      <c r="S318" s="16">
        <f>LOOKUP(Table5[[#This Row],[Item '#]],Ticket_Forms[Form Number],Ticket_Forms[Location Rent])</f>
        <v>331</v>
      </c>
      <c r="T318" s="16">
        <f>LOOKUP(Table5[[#This Row],[Item '#]],Ticket_Forms[Form Number],Ticket_Forms[Last Sale])</f>
        <v>200</v>
      </c>
      <c r="U318" s="16" t="s">
        <v>3909</v>
      </c>
      <c r="V318" s="58" t="str">
        <f>Table5[[#This Row],[Date Distributed]]</f>
        <v/>
      </c>
      <c r="W318" s="3" t="str">
        <f>_xlfn.XLOOKUP(Table5[[#This Row],[Serial '#]],Table10[Serial '#],Table10[Charity Association],"",,)</f>
        <v/>
      </c>
      <c r="Z318" s="3" t="s">
        <v>23</v>
      </c>
    </row>
    <row r="319" spans="1:26" hidden="1" x14ac:dyDescent="0.35">
      <c r="A319" s="3">
        <v>317</v>
      </c>
      <c r="B319" s="78">
        <v>45008</v>
      </c>
      <c r="C319" s="73" t="str">
        <f>_xlfn.XLOOKUP(Table5[[#This Row],[Serial '#]],Table10[Serial '#],Table10[Date],"",,)</f>
        <v/>
      </c>
      <c r="D3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19" s="73" t="str">
        <f>IF(Table5[[#This Row],[Date Distributed]]="","In Stock","Distributed")</f>
        <v>In Stock</v>
      </c>
      <c r="F319" s="79" t="s">
        <v>660</v>
      </c>
      <c r="G319" s="75" t="s">
        <v>761</v>
      </c>
      <c r="H319" s="80" t="s">
        <v>679</v>
      </c>
      <c r="I319" s="80" t="s">
        <v>680</v>
      </c>
      <c r="J319" s="81" t="s">
        <v>1102</v>
      </c>
      <c r="K319" s="80" t="s">
        <v>385</v>
      </c>
      <c r="L319" s="3" t="str">
        <f>_xlfn.XLOOKUP(Table5[[#This Row],[Item '#]],Ticket_Forms[Form Number],Ticket_Forms[Game Name],"",,)</f>
        <v>Criss Cross</v>
      </c>
      <c r="M319" s="15">
        <v>186</v>
      </c>
      <c r="N319" s="3">
        <f>LOOKUP(Table5[[#This Row],[Item '#]],Ticket_Forms[Form Number],Ticket_Forms[Ticket Count])</f>
        <v>5520</v>
      </c>
      <c r="O319" s="16">
        <f>LOOKUP(Table5[[#This Row],[Item '#]],Ticket_Forms[Form Number],Ticket_Forms[Ticket Value])</f>
        <v>1</v>
      </c>
      <c r="P319" s="16">
        <f>LOOKUP(Table5[[#This Row],[Item '#]],Ticket_Forms[Form Number],Ticket_Forms[Revenue])</f>
        <v>5520</v>
      </c>
      <c r="Q319" s="16">
        <f>LOOKUP(Table5[[#This Row],[Item '#]],Ticket_Forms[Form Number],Ticket_Forms[Ideal Profit])</f>
        <v>960</v>
      </c>
      <c r="R319" s="16">
        <f>LOOKUP(Table5[[#This Row],[Item '#]],Ticket_Forms[Form Number],Ticket_Forms[Prizes])</f>
        <v>4560</v>
      </c>
      <c r="S319" s="16">
        <f>LOOKUP(Table5[[#This Row],[Item '#]],Ticket_Forms[Form Number],Ticket_Forms[Location Rent])</f>
        <v>331</v>
      </c>
      <c r="T319" s="16">
        <f>LOOKUP(Table5[[#This Row],[Item '#]],Ticket_Forms[Form Number],Ticket_Forms[Last Sale])</f>
        <v>200</v>
      </c>
      <c r="U319" s="16" t="s">
        <v>3909</v>
      </c>
      <c r="V319" s="58" t="str">
        <f>Table5[[#This Row],[Date Distributed]]</f>
        <v/>
      </c>
      <c r="W319" s="3" t="str">
        <f>_xlfn.XLOOKUP(Table5[[#This Row],[Serial '#]],Table10[Serial '#],Table10[Charity Association],"",,)</f>
        <v/>
      </c>
      <c r="Z319" s="3" t="s">
        <v>23</v>
      </c>
    </row>
    <row r="320" spans="1:26" hidden="1" x14ac:dyDescent="0.35">
      <c r="A320" s="3">
        <v>318</v>
      </c>
      <c r="B320" s="78">
        <v>45008</v>
      </c>
      <c r="C320" s="73" t="str">
        <f>_xlfn.XLOOKUP(Table5[[#This Row],[Serial '#]],Table10[Serial '#],Table10[Date],"",,)</f>
        <v/>
      </c>
      <c r="D3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20" s="73" t="str">
        <f>IF(Table5[[#This Row],[Date Distributed]]="","In Stock","Distributed")</f>
        <v>In Stock</v>
      </c>
      <c r="F320" s="79" t="s">
        <v>660</v>
      </c>
      <c r="G320" s="75" t="s">
        <v>761</v>
      </c>
      <c r="H320" s="80" t="s">
        <v>679</v>
      </c>
      <c r="I320" s="80" t="s">
        <v>680</v>
      </c>
      <c r="J320" s="81" t="s">
        <v>1103</v>
      </c>
      <c r="K320" s="80" t="s">
        <v>385</v>
      </c>
      <c r="L320" s="3" t="str">
        <f>_xlfn.XLOOKUP(Table5[[#This Row],[Item '#]],Ticket_Forms[Form Number],Ticket_Forms[Game Name],"",,)</f>
        <v>Criss Cross</v>
      </c>
      <c r="M320" s="15">
        <v>186</v>
      </c>
      <c r="N320" s="3">
        <f>LOOKUP(Table5[[#This Row],[Item '#]],Ticket_Forms[Form Number],Ticket_Forms[Ticket Count])</f>
        <v>5520</v>
      </c>
      <c r="O320" s="16">
        <f>LOOKUP(Table5[[#This Row],[Item '#]],Ticket_Forms[Form Number],Ticket_Forms[Ticket Value])</f>
        <v>1</v>
      </c>
      <c r="P320" s="16">
        <f>LOOKUP(Table5[[#This Row],[Item '#]],Ticket_Forms[Form Number],Ticket_Forms[Revenue])</f>
        <v>5520</v>
      </c>
      <c r="Q320" s="16">
        <f>LOOKUP(Table5[[#This Row],[Item '#]],Ticket_Forms[Form Number],Ticket_Forms[Ideal Profit])</f>
        <v>960</v>
      </c>
      <c r="R320" s="16">
        <f>LOOKUP(Table5[[#This Row],[Item '#]],Ticket_Forms[Form Number],Ticket_Forms[Prizes])</f>
        <v>4560</v>
      </c>
      <c r="S320" s="16">
        <f>LOOKUP(Table5[[#This Row],[Item '#]],Ticket_Forms[Form Number],Ticket_Forms[Location Rent])</f>
        <v>331</v>
      </c>
      <c r="T320" s="16">
        <f>LOOKUP(Table5[[#This Row],[Item '#]],Ticket_Forms[Form Number],Ticket_Forms[Last Sale])</f>
        <v>200</v>
      </c>
      <c r="U320" s="16" t="s">
        <v>3909</v>
      </c>
      <c r="V320" s="58" t="str">
        <f>Table5[[#This Row],[Date Distributed]]</f>
        <v/>
      </c>
      <c r="W320" s="3" t="str">
        <f>_xlfn.XLOOKUP(Table5[[#This Row],[Serial '#]],Table10[Serial '#],Table10[Charity Association],"",,)</f>
        <v/>
      </c>
      <c r="Z320" s="3" t="s">
        <v>23</v>
      </c>
    </row>
    <row r="321" spans="1:26" hidden="1" x14ac:dyDescent="0.35">
      <c r="A321" s="3">
        <v>319</v>
      </c>
      <c r="B321" s="78">
        <v>45008</v>
      </c>
      <c r="C321" s="73" t="str">
        <f>_xlfn.XLOOKUP(Table5[[#This Row],[Serial '#]],Table10[Serial '#],Table10[Date],"",,)</f>
        <v/>
      </c>
      <c r="D3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21" s="73" t="str">
        <f>IF(Table5[[#This Row],[Date Distributed]]="","In Stock","Distributed")</f>
        <v>In Stock</v>
      </c>
      <c r="F321" s="79" t="s">
        <v>660</v>
      </c>
      <c r="G321" s="75" t="s">
        <v>761</v>
      </c>
      <c r="H321" s="80" t="s">
        <v>679</v>
      </c>
      <c r="I321" s="80" t="s">
        <v>680</v>
      </c>
      <c r="J321" s="81" t="s">
        <v>1104</v>
      </c>
      <c r="K321" s="80" t="s">
        <v>385</v>
      </c>
      <c r="L321" s="3" t="str">
        <f>_xlfn.XLOOKUP(Table5[[#This Row],[Item '#]],Ticket_Forms[Form Number],Ticket_Forms[Game Name],"",,)</f>
        <v>Criss Cross</v>
      </c>
      <c r="M321" s="15">
        <v>186</v>
      </c>
      <c r="N321" s="3">
        <f>LOOKUP(Table5[[#This Row],[Item '#]],Ticket_Forms[Form Number],Ticket_Forms[Ticket Count])</f>
        <v>5520</v>
      </c>
      <c r="O321" s="16">
        <f>LOOKUP(Table5[[#This Row],[Item '#]],Ticket_Forms[Form Number],Ticket_Forms[Ticket Value])</f>
        <v>1</v>
      </c>
      <c r="P321" s="16">
        <f>LOOKUP(Table5[[#This Row],[Item '#]],Ticket_Forms[Form Number],Ticket_Forms[Revenue])</f>
        <v>5520</v>
      </c>
      <c r="Q321" s="16">
        <f>LOOKUP(Table5[[#This Row],[Item '#]],Ticket_Forms[Form Number],Ticket_Forms[Ideal Profit])</f>
        <v>960</v>
      </c>
      <c r="R321" s="16">
        <f>LOOKUP(Table5[[#This Row],[Item '#]],Ticket_Forms[Form Number],Ticket_Forms[Prizes])</f>
        <v>4560</v>
      </c>
      <c r="S321" s="16">
        <f>LOOKUP(Table5[[#This Row],[Item '#]],Ticket_Forms[Form Number],Ticket_Forms[Location Rent])</f>
        <v>331</v>
      </c>
      <c r="T321" s="16">
        <f>LOOKUP(Table5[[#This Row],[Item '#]],Ticket_Forms[Form Number],Ticket_Forms[Last Sale])</f>
        <v>200</v>
      </c>
      <c r="U321" s="16" t="s">
        <v>3909</v>
      </c>
      <c r="V321" s="58" t="str">
        <f>Table5[[#This Row],[Date Distributed]]</f>
        <v/>
      </c>
      <c r="W321" s="3" t="str">
        <f>_xlfn.XLOOKUP(Table5[[#This Row],[Serial '#]],Table10[Serial '#],Table10[Charity Association],"",,)</f>
        <v/>
      </c>
      <c r="Z321" s="3" t="s">
        <v>23</v>
      </c>
    </row>
    <row r="322" spans="1:26" hidden="1" x14ac:dyDescent="0.35">
      <c r="A322" s="3">
        <v>320</v>
      </c>
      <c r="B322" s="78">
        <v>45008</v>
      </c>
      <c r="C322" s="73" t="str">
        <f>_xlfn.XLOOKUP(Table5[[#This Row],[Serial '#]],Table10[Serial '#],Table10[Date],"",,)</f>
        <v/>
      </c>
      <c r="D3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22" s="73" t="str">
        <f>IF(Table5[[#This Row],[Date Distributed]]="","In Stock","Distributed")</f>
        <v>In Stock</v>
      </c>
      <c r="F322" s="79" t="s">
        <v>660</v>
      </c>
      <c r="G322" s="75" t="s">
        <v>761</v>
      </c>
      <c r="H322" s="80" t="s">
        <v>679</v>
      </c>
      <c r="I322" s="80" t="s">
        <v>680</v>
      </c>
      <c r="J322" s="81" t="s">
        <v>1105</v>
      </c>
      <c r="K322" s="80" t="s">
        <v>385</v>
      </c>
      <c r="L322" s="3" t="str">
        <f>_xlfn.XLOOKUP(Table5[[#This Row],[Item '#]],Ticket_Forms[Form Number],Ticket_Forms[Game Name],"",,)</f>
        <v>Criss Cross</v>
      </c>
      <c r="M322" s="15">
        <v>186</v>
      </c>
      <c r="N322" s="3">
        <f>LOOKUP(Table5[[#This Row],[Item '#]],Ticket_Forms[Form Number],Ticket_Forms[Ticket Count])</f>
        <v>5520</v>
      </c>
      <c r="O322" s="16">
        <f>LOOKUP(Table5[[#This Row],[Item '#]],Ticket_Forms[Form Number],Ticket_Forms[Ticket Value])</f>
        <v>1</v>
      </c>
      <c r="P322" s="16">
        <f>LOOKUP(Table5[[#This Row],[Item '#]],Ticket_Forms[Form Number],Ticket_Forms[Revenue])</f>
        <v>5520</v>
      </c>
      <c r="Q322" s="16">
        <f>LOOKUP(Table5[[#This Row],[Item '#]],Ticket_Forms[Form Number],Ticket_Forms[Ideal Profit])</f>
        <v>960</v>
      </c>
      <c r="R322" s="16">
        <f>LOOKUP(Table5[[#This Row],[Item '#]],Ticket_Forms[Form Number],Ticket_Forms[Prizes])</f>
        <v>4560</v>
      </c>
      <c r="S322" s="16">
        <f>LOOKUP(Table5[[#This Row],[Item '#]],Ticket_Forms[Form Number],Ticket_Forms[Location Rent])</f>
        <v>331</v>
      </c>
      <c r="T322" s="16">
        <f>LOOKUP(Table5[[#This Row],[Item '#]],Ticket_Forms[Form Number],Ticket_Forms[Last Sale])</f>
        <v>200</v>
      </c>
      <c r="U322" s="16" t="s">
        <v>3909</v>
      </c>
      <c r="V322" s="58" t="str">
        <f>Table5[[#This Row],[Date Distributed]]</f>
        <v/>
      </c>
      <c r="W322" s="3" t="str">
        <f>_xlfn.XLOOKUP(Table5[[#This Row],[Serial '#]],Table10[Serial '#],Table10[Charity Association],"",,)</f>
        <v/>
      </c>
      <c r="Z322" s="3" t="s">
        <v>23</v>
      </c>
    </row>
    <row r="323" spans="1:26" hidden="1" x14ac:dyDescent="0.35">
      <c r="A323" s="3">
        <v>321</v>
      </c>
      <c r="B323" s="78">
        <v>45008</v>
      </c>
      <c r="C323" s="73" t="str">
        <f>_xlfn.XLOOKUP(Table5[[#This Row],[Serial '#]],Table10[Serial '#],Table10[Date],"",,)</f>
        <v/>
      </c>
      <c r="D3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23" s="73" t="str">
        <f>IF(Table5[[#This Row],[Date Distributed]]="","In Stock","Distributed")</f>
        <v>In Stock</v>
      </c>
      <c r="F323" s="79" t="s">
        <v>660</v>
      </c>
      <c r="G323" s="75" t="s">
        <v>761</v>
      </c>
      <c r="H323" s="80" t="s">
        <v>679</v>
      </c>
      <c r="I323" s="80" t="s">
        <v>680</v>
      </c>
      <c r="J323" s="81" t="s">
        <v>1106</v>
      </c>
      <c r="K323" s="80" t="s">
        <v>385</v>
      </c>
      <c r="L323" s="3" t="str">
        <f>_xlfn.XLOOKUP(Table5[[#This Row],[Item '#]],Ticket_Forms[Form Number],Ticket_Forms[Game Name],"",,)</f>
        <v>Criss Cross</v>
      </c>
      <c r="M323" s="15">
        <v>186</v>
      </c>
      <c r="N323" s="3">
        <f>LOOKUP(Table5[[#This Row],[Item '#]],Ticket_Forms[Form Number],Ticket_Forms[Ticket Count])</f>
        <v>5520</v>
      </c>
      <c r="O323" s="16">
        <f>LOOKUP(Table5[[#This Row],[Item '#]],Ticket_Forms[Form Number],Ticket_Forms[Ticket Value])</f>
        <v>1</v>
      </c>
      <c r="P323" s="16">
        <f>LOOKUP(Table5[[#This Row],[Item '#]],Ticket_Forms[Form Number],Ticket_Forms[Revenue])</f>
        <v>5520</v>
      </c>
      <c r="Q323" s="16">
        <f>LOOKUP(Table5[[#This Row],[Item '#]],Ticket_Forms[Form Number],Ticket_Forms[Ideal Profit])</f>
        <v>960</v>
      </c>
      <c r="R323" s="16">
        <f>LOOKUP(Table5[[#This Row],[Item '#]],Ticket_Forms[Form Number],Ticket_Forms[Prizes])</f>
        <v>4560</v>
      </c>
      <c r="S323" s="16">
        <f>LOOKUP(Table5[[#This Row],[Item '#]],Ticket_Forms[Form Number],Ticket_Forms[Location Rent])</f>
        <v>331</v>
      </c>
      <c r="T323" s="16">
        <f>LOOKUP(Table5[[#This Row],[Item '#]],Ticket_Forms[Form Number],Ticket_Forms[Last Sale])</f>
        <v>200</v>
      </c>
      <c r="U323" s="16" t="s">
        <v>3909</v>
      </c>
      <c r="V323" s="58" t="str">
        <f>Table5[[#This Row],[Date Distributed]]</f>
        <v/>
      </c>
      <c r="W323" s="3" t="str">
        <f>_xlfn.XLOOKUP(Table5[[#This Row],[Serial '#]],Table10[Serial '#],Table10[Charity Association],"",,)</f>
        <v/>
      </c>
      <c r="Z323" s="3" t="s">
        <v>23</v>
      </c>
    </row>
    <row r="324" spans="1:26" hidden="1" x14ac:dyDescent="0.35">
      <c r="A324" s="3">
        <v>322</v>
      </c>
      <c r="B324" s="78">
        <v>45008</v>
      </c>
      <c r="C324" s="73" t="str">
        <f>_xlfn.XLOOKUP(Table5[[#This Row],[Serial '#]],Table10[Serial '#],Table10[Date],"",,)</f>
        <v/>
      </c>
      <c r="D3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24" s="73" t="str">
        <f>IF(Table5[[#This Row],[Date Distributed]]="","In Stock","Distributed")</f>
        <v>In Stock</v>
      </c>
      <c r="F324" s="79" t="s">
        <v>660</v>
      </c>
      <c r="G324" s="75" t="s">
        <v>761</v>
      </c>
      <c r="H324" s="80" t="s">
        <v>679</v>
      </c>
      <c r="I324" s="80" t="s">
        <v>680</v>
      </c>
      <c r="J324" s="81" t="s">
        <v>1107</v>
      </c>
      <c r="K324" s="80" t="s">
        <v>385</v>
      </c>
      <c r="L324" s="3" t="str">
        <f>_xlfn.XLOOKUP(Table5[[#This Row],[Item '#]],Ticket_Forms[Form Number],Ticket_Forms[Game Name],"",,)</f>
        <v>Criss Cross</v>
      </c>
      <c r="M324" s="15">
        <v>186</v>
      </c>
      <c r="N324" s="3">
        <f>LOOKUP(Table5[[#This Row],[Item '#]],Ticket_Forms[Form Number],Ticket_Forms[Ticket Count])</f>
        <v>5520</v>
      </c>
      <c r="O324" s="16">
        <f>LOOKUP(Table5[[#This Row],[Item '#]],Ticket_Forms[Form Number],Ticket_Forms[Ticket Value])</f>
        <v>1</v>
      </c>
      <c r="P324" s="16">
        <f>LOOKUP(Table5[[#This Row],[Item '#]],Ticket_Forms[Form Number],Ticket_Forms[Revenue])</f>
        <v>5520</v>
      </c>
      <c r="Q324" s="16">
        <f>LOOKUP(Table5[[#This Row],[Item '#]],Ticket_Forms[Form Number],Ticket_Forms[Ideal Profit])</f>
        <v>960</v>
      </c>
      <c r="R324" s="16">
        <f>LOOKUP(Table5[[#This Row],[Item '#]],Ticket_Forms[Form Number],Ticket_Forms[Prizes])</f>
        <v>4560</v>
      </c>
      <c r="S324" s="16">
        <f>LOOKUP(Table5[[#This Row],[Item '#]],Ticket_Forms[Form Number],Ticket_Forms[Location Rent])</f>
        <v>331</v>
      </c>
      <c r="T324" s="16">
        <f>LOOKUP(Table5[[#This Row],[Item '#]],Ticket_Forms[Form Number],Ticket_Forms[Last Sale])</f>
        <v>200</v>
      </c>
      <c r="U324" s="16" t="s">
        <v>3909</v>
      </c>
      <c r="V324" s="58" t="str">
        <f>Table5[[#This Row],[Date Distributed]]</f>
        <v/>
      </c>
      <c r="W324" s="3" t="str">
        <f>_xlfn.XLOOKUP(Table5[[#This Row],[Serial '#]],Table10[Serial '#],Table10[Charity Association],"",,)</f>
        <v/>
      </c>
      <c r="Z324" s="3" t="s">
        <v>23</v>
      </c>
    </row>
    <row r="325" spans="1:26" hidden="1" x14ac:dyDescent="0.35">
      <c r="A325" s="3">
        <v>323</v>
      </c>
      <c r="B325" s="78">
        <v>45008</v>
      </c>
      <c r="C325" s="73" t="str">
        <f>_xlfn.XLOOKUP(Table5[[#This Row],[Serial '#]],Table10[Serial '#],Table10[Date],"",,)</f>
        <v/>
      </c>
      <c r="D3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25" s="73" t="str">
        <f>IF(Table5[[#This Row],[Date Distributed]]="","In Stock","Distributed")</f>
        <v>In Stock</v>
      </c>
      <c r="F325" s="79" t="s">
        <v>660</v>
      </c>
      <c r="G325" s="75" t="s">
        <v>761</v>
      </c>
      <c r="H325" s="80" t="s">
        <v>679</v>
      </c>
      <c r="I325" s="80" t="s">
        <v>680</v>
      </c>
      <c r="J325" s="81" t="s">
        <v>1108</v>
      </c>
      <c r="K325" s="80" t="s">
        <v>385</v>
      </c>
      <c r="L325" s="3" t="str">
        <f>_xlfn.XLOOKUP(Table5[[#This Row],[Item '#]],Ticket_Forms[Form Number],Ticket_Forms[Game Name],"",,)</f>
        <v>Criss Cross</v>
      </c>
      <c r="M325" s="15">
        <v>186</v>
      </c>
      <c r="N325" s="3">
        <f>LOOKUP(Table5[[#This Row],[Item '#]],Ticket_Forms[Form Number],Ticket_Forms[Ticket Count])</f>
        <v>5520</v>
      </c>
      <c r="O325" s="16">
        <f>LOOKUP(Table5[[#This Row],[Item '#]],Ticket_Forms[Form Number],Ticket_Forms[Ticket Value])</f>
        <v>1</v>
      </c>
      <c r="P325" s="16">
        <f>LOOKUP(Table5[[#This Row],[Item '#]],Ticket_Forms[Form Number],Ticket_Forms[Revenue])</f>
        <v>5520</v>
      </c>
      <c r="Q325" s="16">
        <f>LOOKUP(Table5[[#This Row],[Item '#]],Ticket_Forms[Form Number],Ticket_Forms[Ideal Profit])</f>
        <v>960</v>
      </c>
      <c r="R325" s="16">
        <f>LOOKUP(Table5[[#This Row],[Item '#]],Ticket_Forms[Form Number],Ticket_Forms[Prizes])</f>
        <v>4560</v>
      </c>
      <c r="S325" s="16">
        <f>LOOKUP(Table5[[#This Row],[Item '#]],Ticket_Forms[Form Number],Ticket_Forms[Location Rent])</f>
        <v>331</v>
      </c>
      <c r="T325" s="16">
        <f>LOOKUP(Table5[[#This Row],[Item '#]],Ticket_Forms[Form Number],Ticket_Forms[Last Sale])</f>
        <v>200</v>
      </c>
      <c r="U325" s="16" t="s">
        <v>3909</v>
      </c>
      <c r="V325" s="58" t="str">
        <f>Table5[[#This Row],[Date Distributed]]</f>
        <v/>
      </c>
      <c r="W325" s="3" t="str">
        <f>_xlfn.XLOOKUP(Table5[[#This Row],[Serial '#]],Table10[Serial '#],Table10[Charity Association],"",,)</f>
        <v/>
      </c>
      <c r="Z325" s="3" t="s">
        <v>23</v>
      </c>
    </row>
    <row r="326" spans="1:26" hidden="1" x14ac:dyDescent="0.35">
      <c r="A326" s="3">
        <v>324</v>
      </c>
      <c r="B326" s="78">
        <v>45008</v>
      </c>
      <c r="C326" s="73" t="str">
        <f>_xlfn.XLOOKUP(Table5[[#This Row],[Serial '#]],Table10[Serial '#],Table10[Date],"",,)</f>
        <v/>
      </c>
      <c r="D3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26" s="73" t="str">
        <f>IF(Table5[[#This Row],[Date Distributed]]="","In Stock","Distributed")</f>
        <v>In Stock</v>
      </c>
      <c r="F326" s="79" t="s">
        <v>660</v>
      </c>
      <c r="G326" s="75" t="s">
        <v>761</v>
      </c>
      <c r="H326" s="80" t="s">
        <v>679</v>
      </c>
      <c r="I326" s="80" t="s">
        <v>680</v>
      </c>
      <c r="J326" s="81" t="s">
        <v>1109</v>
      </c>
      <c r="K326" s="80" t="s">
        <v>385</v>
      </c>
      <c r="L326" s="3" t="str">
        <f>_xlfn.XLOOKUP(Table5[[#This Row],[Item '#]],Ticket_Forms[Form Number],Ticket_Forms[Game Name],"",,)</f>
        <v>Criss Cross</v>
      </c>
      <c r="M326" s="15">
        <v>186</v>
      </c>
      <c r="N326" s="3">
        <f>LOOKUP(Table5[[#This Row],[Item '#]],Ticket_Forms[Form Number],Ticket_Forms[Ticket Count])</f>
        <v>5520</v>
      </c>
      <c r="O326" s="16">
        <f>LOOKUP(Table5[[#This Row],[Item '#]],Ticket_Forms[Form Number],Ticket_Forms[Ticket Value])</f>
        <v>1</v>
      </c>
      <c r="P326" s="16">
        <f>LOOKUP(Table5[[#This Row],[Item '#]],Ticket_Forms[Form Number],Ticket_Forms[Revenue])</f>
        <v>5520</v>
      </c>
      <c r="Q326" s="16">
        <f>LOOKUP(Table5[[#This Row],[Item '#]],Ticket_Forms[Form Number],Ticket_Forms[Ideal Profit])</f>
        <v>960</v>
      </c>
      <c r="R326" s="16">
        <f>LOOKUP(Table5[[#This Row],[Item '#]],Ticket_Forms[Form Number],Ticket_Forms[Prizes])</f>
        <v>4560</v>
      </c>
      <c r="S326" s="16">
        <f>LOOKUP(Table5[[#This Row],[Item '#]],Ticket_Forms[Form Number],Ticket_Forms[Location Rent])</f>
        <v>331</v>
      </c>
      <c r="T326" s="16">
        <f>LOOKUP(Table5[[#This Row],[Item '#]],Ticket_Forms[Form Number],Ticket_Forms[Last Sale])</f>
        <v>200</v>
      </c>
      <c r="U326" s="16" t="s">
        <v>3909</v>
      </c>
      <c r="V326" s="58" t="str">
        <f>Table5[[#This Row],[Date Distributed]]</f>
        <v/>
      </c>
      <c r="W326" s="3" t="str">
        <f>_xlfn.XLOOKUP(Table5[[#This Row],[Serial '#]],Table10[Serial '#],Table10[Charity Association],"",,)</f>
        <v/>
      </c>
      <c r="Z326" s="3" t="s">
        <v>23</v>
      </c>
    </row>
    <row r="327" spans="1:26" hidden="1" x14ac:dyDescent="0.35">
      <c r="A327" s="3">
        <v>325</v>
      </c>
      <c r="B327" s="78">
        <v>45008</v>
      </c>
      <c r="C327" s="73" t="str">
        <f>_xlfn.XLOOKUP(Table5[[#This Row],[Serial '#]],Table10[Serial '#],Table10[Date],"",,)</f>
        <v/>
      </c>
      <c r="D3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27" s="73" t="str">
        <f>IF(Table5[[#This Row],[Date Distributed]]="","In Stock","Distributed")</f>
        <v>In Stock</v>
      </c>
      <c r="F327" s="79" t="s">
        <v>660</v>
      </c>
      <c r="G327" s="75" t="s">
        <v>761</v>
      </c>
      <c r="H327" s="80" t="s">
        <v>679</v>
      </c>
      <c r="I327" s="80" t="s">
        <v>680</v>
      </c>
      <c r="J327" s="81" t="s">
        <v>1110</v>
      </c>
      <c r="K327" s="80" t="s">
        <v>385</v>
      </c>
      <c r="L327" s="3" t="str">
        <f>_xlfn.XLOOKUP(Table5[[#This Row],[Item '#]],Ticket_Forms[Form Number],Ticket_Forms[Game Name],"",,)</f>
        <v>Criss Cross</v>
      </c>
      <c r="M327" s="15">
        <v>186</v>
      </c>
      <c r="N327" s="3">
        <f>LOOKUP(Table5[[#This Row],[Item '#]],Ticket_Forms[Form Number],Ticket_Forms[Ticket Count])</f>
        <v>5520</v>
      </c>
      <c r="O327" s="16">
        <f>LOOKUP(Table5[[#This Row],[Item '#]],Ticket_Forms[Form Number],Ticket_Forms[Ticket Value])</f>
        <v>1</v>
      </c>
      <c r="P327" s="16">
        <f>LOOKUP(Table5[[#This Row],[Item '#]],Ticket_Forms[Form Number],Ticket_Forms[Revenue])</f>
        <v>5520</v>
      </c>
      <c r="Q327" s="16">
        <f>LOOKUP(Table5[[#This Row],[Item '#]],Ticket_Forms[Form Number],Ticket_Forms[Ideal Profit])</f>
        <v>960</v>
      </c>
      <c r="R327" s="16">
        <f>LOOKUP(Table5[[#This Row],[Item '#]],Ticket_Forms[Form Number],Ticket_Forms[Prizes])</f>
        <v>4560</v>
      </c>
      <c r="S327" s="16">
        <f>LOOKUP(Table5[[#This Row],[Item '#]],Ticket_Forms[Form Number],Ticket_Forms[Location Rent])</f>
        <v>331</v>
      </c>
      <c r="T327" s="16">
        <f>LOOKUP(Table5[[#This Row],[Item '#]],Ticket_Forms[Form Number],Ticket_Forms[Last Sale])</f>
        <v>200</v>
      </c>
      <c r="U327" s="16" t="s">
        <v>3909</v>
      </c>
      <c r="V327" s="58" t="str">
        <f>Table5[[#This Row],[Date Distributed]]</f>
        <v/>
      </c>
      <c r="W327" s="3" t="str">
        <f>_xlfn.XLOOKUP(Table5[[#This Row],[Serial '#]],Table10[Serial '#],Table10[Charity Association],"",,)</f>
        <v/>
      </c>
      <c r="Z327" s="3" t="s">
        <v>23</v>
      </c>
    </row>
    <row r="328" spans="1:26" hidden="1" x14ac:dyDescent="0.35">
      <c r="A328" s="3">
        <v>326</v>
      </c>
      <c r="B328" s="78">
        <v>45008</v>
      </c>
      <c r="C328" s="73" t="str">
        <f>_xlfn.XLOOKUP(Table5[[#This Row],[Serial '#]],Table10[Serial '#],Table10[Date],"",,)</f>
        <v/>
      </c>
      <c r="D3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28" s="73" t="str">
        <f>IF(Table5[[#This Row],[Date Distributed]]="","In Stock","Distributed")</f>
        <v>In Stock</v>
      </c>
      <c r="F328" s="79" t="s">
        <v>660</v>
      </c>
      <c r="G328" s="75" t="s">
        <v>761</v>
      </c>
      <c r="H328" s="80" t="s">
        <v>679</v>
      </c>
      <c r="I328" s="80" t="s">
        <v>680</v>
      </c>
      <c r="J328" s="81" t="s">
        <v>1111</v>
      </c>
      <c r="K328" s="80" t="s">
        <v>385</v>
      </c>
      <c r="L328" s="3" t="str">
        <f>_xlfn.XLOOKUP(Table5[[#This Row],[Item '#]],Ticket_Forms[Form Number],Ticket_Forms[Game Name],"",,)</f>
        <v>Criss Cross</v>
      </c>
      <c r="M328" s="15">
        <v>186</v>
      </c>
      <c r="N328" s="3">
        <f>LOOKUP(Table5[[#This Row],[Item '#]],Ticket_Forms[Form Number],Ticket_Forms[Ticket Count])</f>
        <v>5520</v>
      </c>
      <c r="O328" s="16">
        <f>LOOKUP(Table5[[#This Row],[Item '#]],Ticket_Forms[Form Number],Ticket_Forms[Ticket Value])</f>
        <v>1</v>
      </c>
      <c r="P328" s="16">
        <f>LOOKUP(Table5[[#This Row],[Item '#]],Ticket_Forms[Form Number],Ticket_Forms[Revenue])</f>
        <v>5520</v>
      </c>
      <c r="Q328" s="16">
        <f>LOOKUP(Table5[[#This Row],[Item '#]],Ticket_Forms[Form Number],Ticket_Forms[Ideal Profit])</f>
        <v>960</v>
      </c>
      <c r="R328" s="16">
        <f>LOOKUP(Table5[[#This Row],[Item '#]],Ticket_Forms[Form Number],Ticket_Forms[Prizes])</f>
        <v>4560</v>
      </c>
      <c r="S328" s="16">
        <f>LOOKUP(Table5[[#This Row],[Item '#]],Ticket_Forms[Form Number],Ticket_Forms[Location Rent])</f>
        <v>331</v>
      </c>
      <c r="T328" s="16">
        <f>LOOKUP(Table5[[#This Row],[Item '#]],Ticket_Forms[Form Number],Ticket_Forms[Last Sale])</f>
        <v>200</v>
      </c>
      <c r="U328" s="16" t="s">
        <v>3909</v>
      </c>
      <c r="V328" s="58" t="str">
        <f>Table5[[#This Row],[Date Distributed]]</f>
        <v/>
      </c>
      <c r="W328" s="3" t="str">
        <f>_xlfn.XLOOKUP(Table5[[#This Row],[Serial '#]],Table10[Serial '#],Table10[Charity Association],"",,)</f>
        <v/>
      </c>
      <c r="Z328" s="3" t="s">
        <v>23</v>
      </c>
    </row>
    <row r="329" spans="1:26" hidden="1" x14ac:dyDescent="0.35">
      <c r="A329" s="3">
        <v>327</v>
      </c>
      <c r="B329" s="78">
        <v>45008</v>
      </c>
      <c r="C329" s="73" t="str">
        <f>_xlfn.XLOOKUP(Table5[[#This Row],[Serial '#]],Table10[Serial '#],Table10[Date],"",,)</f>
        <v/>
      </c>
      <c r="D3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29" s="73" t="str">
        <f>IF(Table5[[#This Row],[Date Distributed]]="","In Stock","Distributed")</f>
        <v>In Stock</v>
      </c>
      <c r="F329" s="79" t="s">
        <v>660</v>
      </c>
      <c r="G329" s="75" t="s">
        <v>761</v>
      </c>
      <c r="H329" s="80" t="s">
        <v>679</v>
      </c>
      <c r="I329" s="80" t="s">
        <v>680</v>
      </c>
      <c r="J329" s="81" t="s">
        <v>1112</v>
      </c>
      <c r="K329" s="80" t="s">
        <v>385</v>
      </c>
      <c r="L329" s="3" t="str">
        <f>_xlfn.XLOOKUP(Table5[[#This Row],[Item '#]],Ticket_Forms[Form Number],Ticket_Forms[Game Name],"",,)</f>
        <v>Criss Cross</v>
      </c>
      <c r="M329" s="15">
        <v>186</v>
      </c>
      <c r="N329" s="3">
        <f>LOOKUP(Table5[[#This Row],[Item '#]],Ticket_Forms[Form Number],Ticket_Forms[Ticket Count])</f>
        <v>5520</v>
      </c>
      <c r="O329" s="16">
        <f>LOOKUP(Table5[[#This Row],[Item '#]],Ticket_Forms[Form Number],Ticket_Forms[Ticket Value])</f>
        <v>1</v>
      </c>
      <c r="P329" s="16">
        <f>LOOKUP(Table5[[#This Row],[Item '#]],Ticket_Forms[Form Number],Ticket_Forms[Revenue])</f>
        <v>5520</v>
      </c>
      <c r="Q329" s="16">
        <f>LOOKUP(Table5[[#This Row],[Item '#]],Ticket_Forms[Form Number],Ticket_Forms[Ideal Profit])</f>
        <v>960</v>
      </c>
      <c r="R329" s="16">
        <f>LOOKUP(Table5[[#This Row],[Item '#]],Ticket_Forms[Form Number],Ticket_Forms[Prizes])</f>
        <v>4560</v>
      </c>
      <c r="S329" s="16">
        <f>LOOKUP(Table5[[#This Row],[Item '#]],Ticket_Forms[Form Number],Ticket_Forms[Location Rent])</f>
        <v>331</v>
      </c>
      <c r="T329" s="16">
        <f>LOOKUP(Table5[[#This Row],[Item '#]],Ticket_Forms[Form Number],Ticket_Forms[Last Sale])</f>
        <v>200</v>
      </c>
      <c r="U329" s="16" t="s">
        <v>3909</v>
      </c>
      <c r="V329" s="58" t="str">
        <f>Table5[[#This Row],[Date Distributed]]</f>
        <v/>
      </c>
      <c r="W329" s="3" t="str">
        <f>_xlfn.XLOOKUP(Table5[[#This Row],[Serial '#]],Table10[Serial '#],Table10[Charity Association],"",,)</f>
        <v/>
      </c>
      <c r="Z329" s="3" t="s">
        <v>23</v>
      </c>
    </row>
    <row r="330" spans="1:26" hidden="1" x14ac:dyDescent="0.35">
      <c r="A330" s="3">
        <v>328</v>
      </c>
      <c r="B330" s="78">
        <v>45008</v>
      </c>
      <c r="C330" s="73" t="str">
        <f>_xlfn.XLOOKUP(Table5[[#This Row],[Serial '#]],Table10[Serial '#],Table10[Date],"",,)</f>
        <v/>
      </c>
      <c r="D3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30" s="73" t="str">
        <f>IF(Table5[[#This Row],[Date Distributed]]="","In Stock","Distributed")</f>
        <v>In Stock</v>
      </c>
      <c r="F330" s="79" t="s">
        <v>660</v>
      </c>
      <c r="G330" s="75" t="s">
        <v>761</v>
      </c>
      <c r="H330" s="80" t="s">
        <v>679</v>
      </c>
      <c r="I330" s="80" t="s">
        <v>680</v>
      </c>
      <c r="J330" s="81" t="s">
        <v>1113</v>
      </c>
      <c r="K330" s="80" t="s">
        <v>385</v>
      </c>
      <c r="L330" s="3" t="str">
        <f>_xlfn.XLOOKUP(Table5[[#This Row],[Item '#]],Ticket_Forms[Form Number],Ticket_Forms[Game Name],"",,)</f>
        <v>Criss Cross</v>
      </c>
      <c r="M330" s="15">
        <v>186</v>
      </c>
      <c r="N330" s="3">
        <f>LOOKUP(Table5[[#This Row],[Item '#]],Ticket_Forms[Form Number],Ticket_Forms[Ticket Count])</f>
        <v>5520</v>
      </c>
      <c r="O330" s="16">
        <f>LOOKUP(Table5[[#This Row],[Item '#]],Ticket_Forms[Form Number],Ticket_Forms[Ticket Value])</f>
        <v>1</v>
      </c>
      <c r="P330" s="16">
        <f>LOOKUP(Table5[[#This Row],[Item '#]],Ticket_Forms[Form Number],Ticket_Forms[Revenue])</f>
        <v>5520</v>
      </c>
      <c r="Q330" s="16">
        <f>LOOKUP(Table5[[#This Row],[Item '#]],Ticket_Forms[Form Number],Ticket_Forms[Ideal Profit])</f>
        <v>960</v>
      </c>
      <c r="R330" s="16">
        <f>LOOKUP(Table5[[#This Row],[Item '#]],Ticket_Forms[Form Number],Ticket_Forms[Prizes])</f>
        <v>4560</v>
      </c>
      <c r="S330" s="16">
        <f>LOOKUP(Table5[[#This Row],[Item '#]],Ticket_Forms[Form Number],Ticket_Forms[Location Rent])</f>
        <v>331</v>
      </c>
      <c r="T330" s="16">
        <f>LOOKUP(Table5[[#This Row],[Item '#]],Ticket_Forms[Form Number],Ticket_Forms[Last Sale])</f>
        <v>200</v>
      </c>
      <c r="U330" s="16" t="s">
        <v>3909</v>
      </c>
      <c r="V330" s="58" t="str">
        <f>Table5[[#This Row],[Date Distributed]]</f>
        <v/>
      </c>
      <c r="W330" s="3" t="str">
        <f>_xlfn.XLOOKUP(Table5[[#This Row],[Serial '#]],Table10[Serial '#],Table10[Charity Association],"",,)</f>
        <v/>
      </c>
      <c r="Z330" s="3" t="s">
        <v>23</v>
      </c>
    </row>
    <row r="331" spans="1:26" hidden="1" x14ac:dyDescent="0.35">
      <c r="A331" s="3">
        <v>329</v>
      </c>
      <c r="B331" s="78">
        <v>45008</v>
      </c>
      <c r="C331" s="73" t="str">
        <f>_xlfn.XLOOKUP(Table5[[#This Row],[Serial '#]],Table10[Serial '#],Table10[Date],"",,)</f>
        <v/>
      </c>
      <c r="D3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31" s="73" t="str">
        <f>IF(Table5[[#This Row],[Date Distributed]]="","In Stock","Distributed")</f>
        <v>In Stock</v>
      </c>
      <c r="F331" s="79" t="s">
        <v>660</v>
      </c>
      <c r="G331" s="75" t="s">
        <v>761</v>
      </c>
      <c r="H331" s="80" t="s">
        <v>679</v>
      </c>
      <c r="I331" s="80" t="s">
        <v>680</v>
      </c>
      <c r="J331" s="81" t="s">
        <v>1114</v>
      </c>
      <c r="K331" s="80" t="s">
        <v>385</v>
      </c>
      <c r="L331" s="3" t="str">
        <f>_xlfn.XLOOKUP(Table5[[#This Row],[Item '#]],Ticket_Forms[Form Number],Ticket_Forms[Game Name],"",,)</f>
        <v>Criss Cross</v>
      </c>
      <c r="M331" s="15">
        <v>186</v>
      </c>
      <c r="N331" s="3">
        <f>LOOKUP(Table5[[#This Row],[Item '#]],Ticket_Forms[Form Number],Ticket_Forms[Ticket Count])</f>
        <v>5520</v>
      </c>
      <c r="O331" s="16">
        <f>LOOKUP(Table5[[#This Row],[Item '#]],Ticket_Forms[Form Number],Ticket_Forms[Ticket Value])</f>
        <v>1</v>
      </c>
      <c r="P331" s="16">
        <f>LOOKUP(Table5[[#This Row],[Item '#]],Ticket_Forms[Form Number],Ticket_Forms[Revenue])</f>
        <v>5520</v>
      </c>
      <c r="Q331" s="16">
        <f>LOOKUP(Table5[[#This Row],[Item '#]],Ticket_Forms[Form Number],Ticket_Forms[Ideal Profit])</f>
        <v>960</v>
      </c>
      <c r="R331" s="16">
        <f>LOOKUP(Table5[[#This Row],[Item '#]],Ticket_Forms[Form Number],Ticket_Forms[Prizes])</f>
        <v>4560</v>
      </c>
      <c r="S331" s="16">
        <f>LOOKUP(Table5[[#This Row],[Item '#]],Ticket_Forms[Form Number],Ticket_Forms[Location Rent])</f>
        <v>331</v>
      </c>
      <c r="T331" s="16">
        <f>LOOKUP(Table5[[#This Row],[Item '#]],Ticket_Forms[Form Number],Ticket_Forms[Last Sale])</f>
        <v>200</v>
      </c>
      <c r="U331" s="16" t="s">
        <v>3909</v>
      </c>
      <c r="V331" s="58" t="str">
        <f>Table5[[#This Row],[Date Distributed]]</f>
        <v/>
      </c>
      <c r="W331" s="3" t="str">
        <f>_xlfn.XLOOKUP(Table5[[#This Row],[Serial '#]],Table10[Serial '#],Table10[Charity Association],"",,)</f>
        <v/>
      </c>
      <c r="Z331" s="3" t="s">
        <v>23</v>
      </c>
    </row>
    <row r="332" spans="1:26" hidden="1" x14ac:dyDescent="0.35">
      <c r="A332" s="3">
        <v>330</v>
      </c>
      <c r="B332" s="78">
        <v>45008</v>
      </c>
      <c r="C332" s="73" t="str">
        <f>_xlfn.XLOOKUP(Table5[[#This Row],[Serial '#]],Table10[Serial '#],Table10[Date],"",,)</f>
        <v/>
      </c>
      <c r="D3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32" s="73" t="str">
        <f>IF(Table5[[#This Row],[Date Distributed]]="","In Stock","Distributed")</f>
        <v>In Stock</v>
      </c>
      <c r="F332" s="79" t="s">
        <v>660</v>
      </c>
      <c r="G332" s="75" t="s">
        <v>761</v>
      </c>
      <c r="H332" s="80" t="s">
        <v>679</v>
      </c>
      <c r="I332" s="80" t="s">
        <v>680</v>
      </c>
      <c r="J332" s="81" t="s">
        <v>1115</v>
      </c>
      <c r="K332" s="80" t="s">
        <v>385</v>
      </c>
      <c r="L332" s="3" t="str">
        <f>_xlfn.XLOOKUP(Table5[[#This Row],[Item '#]],Ticket_Forms[Form Number],Ticket_Forms[Game Name],"",,)</f>
        <v>Criss Cross</v>
      </c>
      <c r="M332" s="15">
        <v>186</v>
      </c>
      <c r="N332" s="3">
        <f>LOOKUP(Table5[[#This Row],[Item '#]],Ticket_Forms[Form Number],Ticket_Forms[Ticket Count])</f>
        <v>5520</v>
      </c>
      <c r="O332" s="16">
        <f>LOOKUP(Table5[[#This Row],[Item '#]],Ticket_Forms[Form Number],Ticket_Forms[Ticket Value])</f>
        <v>1</v>
      </c>
      <c r="P332" s="16">
        <f>LOOKUP(Table5[[#This Row],[Item '#]],Ticket_Forms[Form Number],Ticket_Forms[Revenue])</f>
        <v>5520</v>
      </c>
      <c r="Q332" s="16">
        <f>LOOKUP(Table5[[#This Row],[Item '#]],Ticket_Forms[Form Number],Ticket_Forms[Ideal Profit])</f>
        <v>960</v>
      </c>
      <c r="R332" s="16">
        <f>LOOKUP(Table5[[#This Row],[Item '#]],Ticket_Forms[Form Number],Ticket_Forms[Prizes])</f>
        <v>4560</v>
      </c>
      <c r="S332" s="16">
        <f>LOOKUP(Table5[[#This Row],[Item '#]],Ticket_Forms[Form Number],Ticket_Forms[Location Rent])</f>
        <v>331</v>
      </c>
      <c r="T332" s="16">
        <f>LOOKUP(Table5[[#This Row],[Item '#]],Ticket_Forms[Form Number],Ticket_Forms[Last Sale])</f>
        <v>200</v>
      </c>
      <c r="U332" s="16" t="s">
        <v>3909</v>
      </c>
      <c r="V332" s="58" t="str">
        <f>Table5[[#This Row],[Date Distributed]]</f>
        <v/>
      </c>
      <c r="W332" s="3" t="str">
        <f>_xlfn.XLOOKUP(Table5[[#This Row],[Serial '#]],Table10[Serial '#],Table10[Charity Association],"",,)</f>
        <v/>
      </c>
      <c r="Z332" s="3" t="s">
        <v>23</v>
      </c>
    </row>
    <row r="333" spans="1:26" hidden="1" x14ac:dyDescent="0.35">
      <c r="A333" s="3">
        <v>331</v>
      </c>
      <c r="B333" s="78">
        <v>45008</v>
      </c>
      <c r="C333" s="73" t="str">
        <f>_xlfn.XLOOKUP(Table5[[#This Row],[Serial '#]],Table10[Serial '#],Table10[Date],"",,)</f>
        <v/>
      </c>
      <c r="D3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33" s="73" t="str">
        <f>IF(Table5[[#This Row],[Date Distributed]]="","In Stock","Distributed")</f>
        <v>In Stock</v>
      </c>
      <c r="F333" s="79" t="s">
        <v>660</v>
      </c>
      <c r="G333" s="75" t="s">
        <v>761</v>
      </c>
      <c r="H333" s="80" t="s">
        <v>679</v>
      </c>
      <c r="I333" s="80" t="s">
        <v>680</v>
      </c>
      <c r="J333" s="81" t="s">
        <v>1116</v>
      </c>
      <c r="K333" s="80" t="s">
        <v>385</v>
      </c>
      <c r="L333" s="3" t="str">
        <f>_xlfn.XLOOKUP(Table5[[#This Row],[Item '#]],Ticket_Forms[Form Number],Ticket_Forms[Game Name],"",,)</f>
        <v>Criss Cross</v>
      </c>
      <c r="M333" s="15">
        <v>186</v>
      </c>
      <c r="N333" s="3">
        <f>LOOKUP(Table5[[#This Row],[Item '#]],Ticket_Forms[Form Number],Ticket_Forms[Ticket Count])</f>
        <v>5520</v>
      </c>
      <c r="O333" s="16">
        <f>LOOKUP(Table5[[#This Row],[Item '#]],Ticket_Forms[Form Number],Ticket_Forms[Ticket Value])</f>
        <v>1</v>
      </c>
      <c r="P333" s="16">
        <f>LOOKUP(Table5[[#This Row],[Item '#]],Ticket_Forms[Form Number],Ticket_Forms[Revenue])</f>
        <v>5520</v>
      </c>
      <c r="Q333" s="16">
        <f>LOOKUP(Table5[[#This Row],[Item '#]],Ticket_Forms[Form Number],Ticket_Forms[Ideal Profit])</f>
        <v>960</v>
      </c>
      <c r="R333" s="16">
        <f>LOOKUP(Table5[[#This Row],[Item '#]],Ticket_Forms[Form Number],Ticket_Forms[Prizes])</f>
        <v>4560</v>
      </c>
      <c r="S333" s="16">
        <f>LOOKUP(Table5[[#This Row],[Item '#]],Ticket_Forms[Form Number],Ticket_Forms[Location Rent])</f>
        <v>331</v>
      </c>
      <c r="T333" s="16">
        <f>LOOKUP(Table5[[#This Row],[Item '#]],Ticket_Forms[Form Number],Ticket_Forms[Last Sale])</f>
        <v>200</v>
      </c>
      <c r="U333" s="16" t="s">
        <v>3909</v>
      </c>
      <c r="V333" s="58" t="str">
        <f>Table5[[#This Row],[Date Distributed]]</f>
        <v/>
      </c>
      <c r="W333" s="3" t="str">
        <f>_xlfn.XLOOKUP(Table5[[#This Row],[Serial '#]],Table10[Serial '#],Table10[Charity Association],"",,)</f>
        <v/>
      </c>
      <c r="Z333" s="3" t="s">
        <v>23</v>
      </c>
    </row>
    <row r="334" spans="1:26" hidden="1" x14ac:dyDescent="0.35">
      <c r="A334" s="3">
        <v>332</v>
      </c>
      <c r="B334" s="78">
        <v>45008</v>
      </c>
      <c r="C334" s="73" t="str">
        <f>_xlfn.XLOOKUP(Table5[[#This Row],[Serial '#]],Table10[Serial '#],Table10[Date],"",,)</f>
        <v/>
      </c>
      <c r="D3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34" s="73" t="str">
        <f>IF(Table5[[#This Row],[Date Distributed]]="","In Stock","Distributed")</f>
        <v>In Stock</v>
      </c>
      <c r="F334" s="79" t="s">
        <v>660</v>
      </c>
      <c r="G334" s="75" t="s">
        <v>761</v>
      </c>
      <c r="H334" s="80" t="s">
        <v>679</v>
      </c>
      <c r="I334" s="80" t="s">
        <v>680</v>
      </c>
      <c r="J334" s="81" t="s">
        <v>1117</v>
      </c>
      <c r="K334" s="80" t="s">
        <v>385</v>
      </c>
      <c r="L334" s="3" t="str">
        <f>_xlfn.XLOOKUP(Table5[[#This Row],[Item '#]],Ticket_Forms[Form Number],Ticket_Forms[Game Name],"",,)</f>
        <v>Criss Cross</v>
      </c>
      <c r="M334" s="15">
        <v>186</v>
      </c>
      <c r="N334" s="3">
        <f>LOOKUP(Table5[[#This Row],[Item '#]],Ticket_Forms[Form Number],Ticket_Forms[Ticket Count])</f>
        <v>5520</v>
      </c>
      <c r="O334" s="16">
        <f>LOOKUP(Table5[[#This Row],[Item '#]],Ticket_Forms[Form Number],Ticket_Forms[Ticket Value])</f>
        <v>1</v>
      </c>
      <c r="P334" s="16">
        <f>LOOKUP(Table5[[#This Row],[Item '#]],Ticket_Forms[Form Number],Ticket_Forms[Revenue])</f>
        <v>5520</v>
      </c>
      <c r="Q334" s="16">
        <f>LOOKUP(Table5[[#This Row],[Item '#]],Ticket_Forms[Form Number],Ticket_Forms[Ideal Profit])</f>
        <v>960</v>
      </c>
      <c r="R334" s="16">
        <f>LOOKUP(Table5[[#This Row],[Item '#]],Ticket_Forms[Form Number],Ticket_Forms[Prizes])</f>
        <v>4560</v>
      </c>
      <c r="S334" s="16">
        <f>LOOKUP(Table5[[#This Row],[Item '#]],Ticket_Forms[Form Number],Ticket_Forms[Location Rent])</f>
        <v>331</v>
      </c>
      <c r="T334" s="16">
        <f>LOOKUP(Table5[[#This Row],[Item '#]],Ticket_Forms[Form Number],Ticket_Forms[Last Sale])</f>
        <v>200</v>
      </c>
      <c r="U334" s="16" t="s">
        <v>3909</v>
      </c>
      <c r="V334" s="58" t="str">
        <f>Table5[[#This Row],[Date Distributed]]</f>
        <v/>
      </c>
      <c r="W334" s="3" t="str">
        <f>_xlfn.XLOOKUP(Table5[[#This Row],[Serial '#]],Table10[Serial '#],Table10[Charity Association],"",,)</f>
        <v/>
      </c>
      <c r="Z334" s="3" t="s">
        <v>23</v>
      </c>
    </row>
    <row r="335" spans="1:26" hidden="1" x14ac:dyDescent="0.35">
      <c r="A335" s="3">
        <v>333</v>
      </c>
      <c r="B335" s="78">
        <v>45008</v>
      </c>
      <c r="C335" s="73" t="str">
        <f>_xlfn.XLOOKUP(Table5[[#This Row],[Serial '#]],Table10[Serial '#],Table10[Date],"",,)</f>
        <v/>
      </c>
      <c r="D3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35" s="73" t="str">
        <f>IF(Table5[[#This Row],[Date Distributed]]="","In Stock","Distributed")</f>
        <v>In Stock</v>
      </c>
      <c r="F335" s="79" t="s">
        <v>660</v>
      </c>
      <c r="G335" s="75" t="s">
        <v>761</v>
      </c>
      <c r="H335" s="80" t="s">
        <v>679</v>
      </c>
      <c r="I335" s="80" t="s">
        <v>680</v>
      </c>
      <c r="J335" s="81" t="s">
        <v>1118</v>
      </c>
      <c r="K335" s="80" t="s">
        <v>385</v>
      </c>
      <c r="L335" s="3" t="str">
        <f>_xlfn.XLOOKUP(Table5[[#This Row],[Item '#]],Ticket_Forms[Form Number],Ticket_Forms[Game Name],"",,)</f>
        <v>Criss Cross</v>
      </c>
      <c r="M335" s="15">
        <v>186</v>
      </c>
      <c r="N335" s="3">
        <f>LOOKUP(Table5[[#This Row],[Item '#]],Ticket_Forms[Form Number],Ticket_Forms[Ticket Count])</f>
        <v>5520</v>
      </c>
      <c r="O335" s="16">
        <f>LOOKUP(Table5[[#This Row],[Item '#]],Ticket_Forms[Form Number],Ticket_Forms[Ticket Value])</f>
        <v>1</v>
      </c>
      <c r="P335" s="16">
        <f>LOOKUP(Table5[[#This Row],[Item '#]],Ticket_Forms[Form Number],Ticket_Forms[Revenue])</f>
        <v>5520</v>
      </c>
      <c r="Q335" s="16">
        <f>LOOKUP(Table5[[#This Row],[Item '#]],Ticket_Forms[Form Number],Ticket_Forms[Ideal Profit])</f>
        <v>960</v>
      </c>
      <c r="R335" s="16">
        <f>LOOKUP(Table5[[#This Row],[Item '#]],Ticket_Forms[Form Number],Ticket_Forms[Prizes])</f>
        <v>4560</v>
      </c>
      <c r="S335" s="16">
        <f>LOOKUP(Table5[[#This Row],[Item '#]],Ticket_Forms[Form Number],Ticket_Forms[Location Rent])</f>
        <v>331</v>
      </c>
      <c r="T335" s="16">
        <f>LOOKUP(Table5[[#This Row],[Item '#]],Ticket_Forms[Form Number],Ticket_Forms[Last Sale])</f>
        <v>200</v>
      </c>
      <c r="U335" s="16" t="s">
        <v>3909</v>
      </c>
      <c r="V335" s="58" t="str">
        <f>Table5[[#This Row],[Date Distributed]]</f>
        <v/>
      </c>
      <c r="W335" s="3" t="str">
        <f>_xlfn.XLOOKUP(Table5[[#This Row],[Serial '#]],Table10[Serial '#],Table10[Charity Association],"",,)</f>
        <v/>
      </c>
      <c r="Z335" s="3" t="s">
        <v>23</v>
      </c>
    </row>
    <row r="336" spans="1:26" hidden="1" x14ac:dyDescent="0.35">
      <c r="A336" s="3">
        <v>334</v>
      </c>
      <c r="B336" s="78">
        <v>45008</v>
      </c>
      <c r="C336" s="73" t="str">
        <f>_xlfn.XLOOKUP(Table5[[#This Row],[Serial '#]],Table10[Serial '#],Table10[Date],"",,)</f>
        <v/>
      </c>
      <c r="D3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36" s="73" t="str">
        <f>IF(Table5[[#This Row],[Date Distributed]]="","In Stock","Distributed")</f>
        <v>In Stock</v>
      </c>
      <c r="F336" s="79" t="s">
        <v>660</v>
      </c>
      <c r="G336" s="75" t="s">
        <v>761</v>
      </c>
      <c r="H336" s="80" t="s">
        <v>679</v>
      </c>
      <c r="I336" s="80" t="s">
        <v>680</v>
      </c>
      <c r="J336" s="81" t="s">
        <v>1119</v>
      </c>
      <c r="K336" s="80" t="s">
        <v>385</v>
      </c>
      <c r="L336" s="3" t="str">
        <f>_xlfn.XLOOKUP(Table5[[#This Row],[Item '#]],Ticket_Forms[Form Number],Ticket_Forms[Game Name],"",,)</f>
        <v>Criss Cross</v>
      </c>
      <c r="M336" s="15">
        <v>186</v>
      </c>
      <c r="N336" s="3">
        <f>LOOKUP(Table5[[#This Row],[Item '#]],Ticket_Forms[Form Number],Ticket_Forms[Ticket Count])</f>
        <v>5520</v>
      </c>
      <c r="O336" s="16">
        <f>LOOKUP(Table5[[#This Row],[Item '#]],Ticket_Forms[Form Number],Ticket_Forms[Ticket Value])</f>
        <v>1</v>
      </c>
      <c r="P336" s="16">
        <f>LOOKUP(Table5[[#This Row],[Item '#]],Ticket_Forms[Form Number],Ticket_Forms[Revenue])</f>
        <v>5520</v>
      </c>
      <c r="Q336" s="16">
        <f>LOOKUP(Table5[[#This Row],[Item '#]],Ticket_Forms[Form Number],Ticket_Forms[Ideal Profit])</f>
        <v>960</v>
      </c>
      <c r="R336" s="16">
        <f>LOOKUP(Table5[[#This Row],[Item '#]],Ticket_Forms[Form Number],Ticket_Forms[Prizes])</f>
        <v>4560</v>
      </c>
      <c r="S336" s="16">
        <f>LOOKUP(Table5[[#This Row],[Item '#]],Ticket_Forms[Form Number],Ticket_Forms[Location Rent])</f>
        <v>331</v>
      </c>
      <c r="T336" s="16">
        <f>LOOKUP(Table5[[#This Row],[Item '#]],Ticket_Forms[Form Number],Ticket_Forms[Last Sale])</f>
        <v>200</v>
      </c>
      <c r="U336" s="16" t="s">
        <v>3909</v>
      </c>
      <c r="V336" s="58" t="str">
        <f>Table5[[#This Row],[Date Distributed]]</f>
        <v/>
      </c>
      <c r="W336" s="3" t="str">
        <f>_xlfn.XLOOKUP(Table5[[#This Row],[Serial '#]],Table10[Serial '#],Table10[Charity Association],"",,)</f>
        <v/>
      </c>
      <c r="Z336" s="3" t="s">
        <v>23</v>
      </c>
    </row>
    <row r="337" spans="1:26" hidden="1" x14ac:dyDescent="0.35">
      <c r="A337" s="3">
        <v>335</v>
      </c>
      <c r="B337" s="78">
        <v>45008</v>
      </c>
      <c r="C337" s="73" t="str">
        <f>_xlfn.XLOOKUP(Table5[[#This Row],[Serial '#]],Table10[Serial '#],Table10[Date],"",,)</f>
        <v/>
      </c>
      <c r="D3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37" s="73" t="str">
        <f>IF(Table5[[#This Row],[Date Distributed]]="","In Stock","Distributed")</f>
        <v>In Stock</v>
      </c>
      <c r="F337" s="79" t="s">
        <v>660</v>
      </c>
      <c r="G337" s="75" t="s">
        <v>761</v>
      </c>
      <c r="H337" s="80" t="s">
        <v>679</v>
      </c>
      <c r="I337" s="80" t="s">
        <v>680</v>
      </c>
      <c r="J337" s="81" t="s">
        <v>1120</v>
      </c>
      <c r="K337" s="80" t="s">
        <v>385</v>
      </c>
      <c r="L337" s="3" t="str">
        <f>_xlfn.XLOOKUP(Table5[[#This Row],[Item '#]],Ticket_Forms[Form Number],Ticket_Forms[Game Name],"",,)</f>
        <v>Criss Cross</v>
      </c>
      <c r="M337" s="15">
        <v>186</v>
      </c>
      <c r="N337" s="3">
        <f>LOOKUP(Table5[[#This Row],[Item '#]],Ticket_Forms[Form Number],Ticket_Forms[Ticket Count])</f>
        <v>5520</v>
      </c>
      <c r="O337" s="16">
        <f>LOOKUP(Table5[[#This Row],[Item '#]],Ticket_Forms[Form Number],Ticket_Forms[Ticket Value])</f>
        <v>1</v>
      </c>
      <c r="P337" s="16">
        <f>LOOKUP(Table5[[#This Row],[Item '#]],Ticket_Forms[Form Number],Ticket_Forms[Revenue])</f>
        <v>5520</v>
      </c>
      <c r="Q337" s="16">
        <f>LOOKUP(Table5[[#This Row],[Item '#]],Ticket_Forms[Form Number],Ticket_Forms[Ideal Profit])</f>
        <v>960</v>
      </c>
      <c r="R337" s="16">
        <f>LOOKUP(Table5[[#This Row],[Item '#]],Ticket_Forms[Form Number],Ticket_Forms[Prizes])</f>
        <v>4560</v>
      </c>
      <c r="S337" s="16">
        <f>LOOKUP(Table5[[#This Row],[Item '#]],Ticket_Forms[Form Number],Ticket_Forms[Location Rent])</f>
        <v>331</v>
      </c>
      <c r="T337" s="16">
        <f>LOOKUP(Table5[[#This Row],[Item '#]],Ticket_Forms[Form Number],Ticket_Forms[Last Sale])</f>
        <v>200</v>
      </c>
      <c r="U337" s="16" t="s">
        <v>3909</v>
      </c>
      <c r="V337" s="58" t="str">
        <f>Table5[[#This Row],[Date Distributed]]</f>
        <v/>
      </c>
      <c r="W337" s="3" t="str">
        <f>_xlfn.XLOOKUP(Table5[[#This Row],[Serial '#]],Table10[Serial '#],Table10[Charity Association],"",,)</f>
        <v/>
      </c>
      <c r="Z337" s="3" t="s">
        <v>23</v>
      </c>
    </row>
    <row r="338" spans="1:26" hidden="1" x14ac:dyDescent="0.35">
      <c r="A338" s="3">
        <v>336</v>
      </c>
      <c r="B338" s="78">
        <v>45008</v>
      </c>
      <c r="C338" s="73" t="str">
        <f>_xlfn.XLOOKUP(Table5[[#This Row],[Serial '#]],Table10[Serial '#],Table10[Date],"",,)</f>
        <v/>
      </c>
      <c r="D3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38" s="73" t="str">
        <f>IF(Table5[[#This Row],[Date Distributed]]="","In Stock","Distributed")</f>
        <v>In Stock</v>
      </c>
      <c r="F338" s="79" t="s">
        <v>660</v>
      </c>
      <c r="G338" s="75" t="s">
        <v>761</v>
      </c>
      <c r="H338" s="80" t="s">
        <v>679</v>
      </c>
      <c r="I338" s="80" t="s">
        <v>680</v>
      </c>
      <c r="J338" s="81" t="s">
        <v>1121</v>
      </c>
      <c r="K338" s="80" t="s">
        <v>385</v>
      </c>
      <c r="L338" s="3" t="str">
        <f>_xlfn.XLOOKUP(Table5[[#This Row],[Item '#]],Ticket_Forms[Form Number],Ticket_Forms[Game Name],"",,)</f>
        <v>Criss Cross</v>
      </c>
      <c r="M338" s="15">
        <v>186</v>
      </c>
      <c r="N338" s="3">
        <f>LOOKUP(Table5[[#This Row],[Item '#]],Ticket_Forms[Form Number],Ticket_Forms[Ticket Count])</f>
        <v>5520</v>
      </c>
      <c r="O338" s="16">
        <f>LOOKUP(Table5[[#This Row],[Item '#]],Ticket_Forms[Form Number],Ticket_Forms[Ticket Value])</f>
        <v>1</v>
      </c>
      <c r="P338" s="16">
        <f>LOOKUP(Table5[[#This Row],[Item '#]],Ticket_Forms[Form Number],Ticket_Forms[Revenue])</f>
        <v>5520</v>
      </c>
      <c r="Q338" s="16">
        <f>LOOKUP(Table5[[#This Row],[Item '#]],Ticket_Forms[Form Number],Ticket_Forms[Ideal Profit])</f>
        <v>960</v>
      </c>
      <c r="R338" s="16">
        <f>LOOKUP(Table5[[#This Row],[Item '#]],Ticket_Forms[Form Number],Ticket_Forms[Prizes])</f>
        <v>4560</v>
      </c>
      <c r="S338" s="16">
        <f>LOOKUP(Table5[[#This Row],[Item '#]],Ticket_Forms[Form Number],Ticket_Forms[Location Rent])</f>
        <v>331</v>
      </c>
      <c r="T338" s="16">
        <f>LOOKUP(Table5[[#This Row],[Item '#]],Ticket_Forms[Form Number],Ticket_Forms[Last Sale])</f>
        <v>200</v>
      </c>
      <c r="U338" s="16" t="s">
        <v>3909</v>
      </c>
      <c r="V338" s="58" t="str">
        <f>Table5[[#This Row],[Date Distributed]]</f>
        <v/>
      </c>
      <c r="W338" s="3" t="str">
        <f>_xlfn.XLOOKUP(Table5[[#This Row],[Serial '#]],Table10[Serial '#],Table10[Charity Association],"",,)</f>
        <v/>
      </c>
      <c r="Z338" s="3" t="s">
        <v>23</v>
      </c>
    </row>
    <row r="339" spans="1:26" hidden="1" x14ac:dyDescent="0.35">
      <c r="A339" s="3">
        <v>337</v>
      </c>
      <c r="B339" s="78">
        <v>45008</v>
      </c>
      <c r="C339" s="73" t="str">
        <f>_xlfn.XLOOKUP(Table5[[#This Row],[Serial '#]],Table10[Serial '#],Table10[Date],"",,)</f>
        <v/>
      </c>
      <c r="D3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39" s="73" t="str">
        <f>IF(Table5[[#This Row],[Date Distributed]]="","In Stock","Distributed")</f>
        <v>In Stock</v>
      </c>
      <c r="F339" s="79" t="s">
        <v>660</v>
      </c>
      <c r="G339" s="75" t="s">
        <v>761</v>
      </c>
      <c r="H339" s="80" t="s">
        <v>679</v>
      </c>
      <c r="I339" s="80" t="s">
        <v>680</v>
      </c>
      <c r="J339" s="81" t="s">
        <v>1122</v>
      </c>
      <c r="K339" s="80" t="s">
        <v>385</v>
      </c>
      <c r="L339" s="3" t="str">
        <f>_xlfn.XLOOKUP(Table5[[#This Row],[Item '#]],Ticket_Forms[Form Number],Ticket_Forms[Game Name],"",,)</f>
        <v>Criss Cross</v>
      </c>
      <c r="M339" s="15">
        <v>186</v>
      </c>
      <c r="N339" s="3">
        <f>LOOKUP(Table5[[#This Row],[Item '#]],Ticket_Forms[Form Number],Ticket_Forms[Ticket Count])</f>
        <v>5520</v>
      </c>
      <c r="O339" s="16">
        <f>LOOKUP(Table5[[#This Row],[Item '#]],Ticket_Forms[Form Number],Ticket_Forms[Ticket Value])</f>
        <v>1</v>
      </c>
      <c r="P339" s="16">
        <f>LOOKUP(Table5[[#This Row],[Item '#]],Ticket_Forms[Form Number],Ticket_Forms[Revenue])</f>
        <v>5520</v>
      </c>
      <c r="Q339" s="16">
        <f>LOOKUP(Table5[[#This Row],[Item '#]],Ticket_Forms[Form Number],Ticket_Forms[Ideal Profit])</f>
        <v>960</v>
      </c>
      <c r="R339" s="16">
        <f>LOOKUP(Table5[[#This Row],[Item '#]],Ticket_Forms[Form Number],Ticket_Forms[Prizes])</f>
        <v>4560</v>
      </c>
      <c r="S339" s="16">
        <f>LOOKUP(Table5[[#This Row],[Item '#]],Ticket_Forms[Form Number],Ticket_Forms[Location Rent])</f>
        <v>331</v>
      </c>
      <c r="T339" s="16">
        <f>LOOKUP(Table5[[#This Row],[Item '#]],Ticket_Forms[Form Number],Ticket_Forms[Last Sale])</f>
        <v>200</v>
      </c>
      <c r="U339" s="16" t="s">
        <v>3909</v>
      </c>
      <c r="V339" s="58" t="str">
        <f>Table5[[#This Row],[Date Distributed]]</f>
        <v/>
      </c>
      <c r="W339" s="3" t="str">
        <f>_xlfn.XLOOKUP(Table5[[#This Row],[Serial '#]],Table10[Serial '#],Table10[Charity Association],"",,)</f>
        <v/>
      </c>
      <c r="Z339" s="3" t="s">
        <v>23</v>
      </c>
    </row>
    <row r="340" spans="1:26" hidden="1" x14ac:dyDescent="0.35">
      <c r="A340" s="3">
        <v>338</v>
      </c>
      <c r="B340" s="78">
        <v>45008</v>
      </c>
      <c r="C340" s="73" t="str">
        <f>_xlfn.XLOOKUP(Table5[[#This Row],[Serial '#]],Table10[Serial '#],Table10[Date],"",,)</f>
        <v/>
      </c>
      <c r="D3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40" s="73" t="str">
        <f>IF(Table5[[#This Row],[Date Distributed]]="","In Stock","Distributed")</f>
        <v>In Stock</v>
      </c>
      <c r="F340" s="79" t="s">
        <v>660</v>
      </c>
      <c r="G340" s="75" t="s">
        <v>761</v>
      </c>
      <c r="H340" s="80" t="s">
        <v>679</v>
      </c>
      <c r="I340" s="80" t="s">
        <v>680</v>
      </c>
      <c r="J340" s="81" t="s">
        <v>1123</v>
      </c>
      <c r="K340" s="80" t="s">
        <v>385</v>
      </c>
      <c r="L340" s="3" t="str">
        <f>_xlfn.XLOOKUP(Table5[[#This Row],[Item '#]],Ticket_Forms[Form Number],Ticket_Forms[Game Name],"",,)</f>
        <v>Criss Cross</v>
      </c>
      <c r="M340" s="15">
        <v>186</v>
      </c>
      <c r="N340" s="3">
        <f>LOOKUP(Table5[[#This Row],[Item '#]],Ticket_Forms[Form Number],Ticket_Forms[Ticket Count])</f>
        <v>5520</v>
      </c>
      <c r="O340" s="16">
        <f>LOOKUP(Table5[[#This Row],[Item '#]],Ticket_Forms[Form Number],Ticket_Forms[Ticket Value])</f>
        <v>1</v>
      </c>
      <c r="P340" s="16">
        <f>LOOKUP(Table5[[#This Row],[Item '#]],Ticket_Forms[Form Number],Ticket_Forms[Revenue])</f>
        <v>5520</v>
      </c>
      <c r="Q340" s="16">
        <f>LOOKUP(Table5[[#This Row],[Item '#]],Ticket_Forms[Form Number],Ticket_Forms[Ideal Profit])</f>
        <v>960</v>
      </c>
      <c r="R340" s="16">
        <f>LOOKUP(Table5[[#This Row],[Item '#]],Ticket_Forms[Form Number],Ticket_Forms[Prizes])</f>
        <v>4560</v>
      </c>
      <c r="S340" s="16">
        <f>LOOKUP(Table5[[#This Row],[Item '#]],Ticket_Forms[Form Number],Ticket_Forms[Location Rent])</f>
        <v>331</v>
      </c>
      <c r="T340" s="16">
        <f>LOOKUP(Table5[[#This Row],[Item '#]],Ticket_Forms[Form Number],Ticket_Forms[Last Sale])</f>
        <v>200</v>
      </c>
      <c r="U340" s="16" t="s">
        <v>3909</v>
      </c>
      <c r="V340" s="58" t="str">
        <f>Table5[[#This Row],[Date Distributed]]</f>
        <v/>
      </c>
      <c r="W340" s="3" t="str">
        <f>_xlfn.XLOOKUP(Table5[[#This Row],[Serial '#]],Table10[Serial '#],Table10[Charity Association],"",,)</f>
        <v/>
      </c>
      <c r="Z340" s="3" t="s">
        <v>23</v>
      </c>
    </row>
    <row r="341" spans="1:26" hidden="1" x14ac:dyDescent="0.35">
      <c r="A341" s="3">
        <v>339</v>
      </c>
      <c r="B341" s="78">
        <v>45008</v>
      </c>
      <c r="C341" s="73" t="str">
        <f>_xlfn.XLOOKUP(Table5[[#This Row],[Serial '#]],Table10[Serial '#],Table10[Date],"",,)</f>
        <v/>
      </c>
      <c r="D3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41" s="73" t="str">
        <f>IF(Table5[[#This Row],[Date Distributed]]="","In Stock","Distributed")</f>
        <v>In Stock</v>
      </c>
      <c r="F341" s="79" t="s">
        <v>660</v>
      </c>
      <c r="G341" s="75" t="s">
        <v>761</v>
      </c>
      <c r="H341" s="80" t="s">
        <v>679</v>
      </c>
      <c r="I341" s="80" t="s">
        <v>680</v>
      </c>
      <c r="J341" s="81" t="s">
        <v>1124</v>
      </c>
      <c r="K341" s="80" t="s">
        <v>385</v>
      </c>
      <c r="L341" s="3" t="str">
        <f>_xlfn.XLOOKUP(Table5[[#This Row],[Item '#]],Ticket_Forms[Form Number],Ticket_Forms[Game Name],"",,)</f>
        <v>Criss Cross</v>
      </c>
      <c r="M341" s="15">
        <v>186</v>
      </c>
      <c r="N341" s="3">
        <f>LOOKUP(Table5[[#This Row],[Item '#]],Ticket_Forms[Form Number],Ticket_Forms[Ticket Count])</f>
        <v>5520</v>
      </c>
      <c r="O341" s="16">
        <f>LOOKUP(Table5[[#This Row],[Item '#]],Ticket_Forms[Form Number],Ticket_Forms[Ticket Value])</f>
        <v>1</v>
      </c>
      <c r="P341" s="16">
        <f>LOOKUP(Table5[[#This Row],[Item '#]],Ticket_Forms[Form Number],Ticket_Forms[Revenue])</f>
        <v>5520</v>
      </c>
      <c r="Q341" s="16">
        <f>LOOKUP(Table5[[#This Row],[Item '#]],Ticket_Forms[Form Number],Ticket_Forms[Ideal Profit])</f>
        <v>960</v>
      </c>
      <c r="R341" s="16">
        <f>LOOKUP(Table5[[#This Row],[Item '#]],Ticket_Forms[Form Number],Ticket_Forms[Prizes])</f>
        <v>4560</v>
      </c>
      <c r="S341" s="16">
        <f>LOOKUP(Table5[[#This Row],[Item '#]],Ticket_Forms[Form Number],Ticket_Forms[Location Rent])</f>
        <v>331</v>
      </c>
      <c r="T341" s="16">
        <f>LOOKUP(Table5[[#This Row],[Item '#]],Ticket_Forms[Form Number],Ticket_Forms[Last Sale])</f>
        <v>200</v>
      </c>
      <c r="U341" s="16" t="s">
        <v>3909</v>
      </c>
      <c r="V341" s="58" t="str">
        <f>Table5[[#This Row],[Date Distributed]]</f>
        <v/>
      </c>
      <c r="W341" s="3" t="str">
        <f>_xlfn.XLOOKUP(Table5[[#This Row],[Serial '#]],Table10[Serial '#],Table10[Charity Association],"",,)</f>
        <v/>
      </c>
      <c r="Z341" s="3" t="s">
        <v>23</v>
      </c>
    </row>
    <row r="342" spans="1:26" hidden="1" x14ac:dyDescent="0.35">
      <c r="A342" s="3">
        <v>340</v>
      </c>
      <c r="B342" s="78">
        <v>45008</v>
      </c>
      <c r="C342" s="73" t="str">
        <f>_xlfn.XLOOKUP(Table5[[#This Row],[Serial '#]],Table10[Serial '#],Table10[Date],"",,)</f>
        <v/>
      </c>
      <c r="D3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42" s="73" t="str">
        <f>IF(Table5[[#This Row],[Date Distributed]]="","In Stock","Distributed")</f>
        <v>In Stock</v>
      </c>
      <c r="F342" s="79" t="s">
        <v>660</v>
      </c>
      <c r="G342" s="75" t="s">
        <v>761</v>
      </c>
      <c r="H342" s="80" t="s">
        <v>679</v>
      </c>
      <c r="I342" s="80" t="s">
        <v>680</v>
      </c>
      <c r="J342" s="81" t="s">
        <v>1125</v>
      </c>
      <c r="K342" s="80" t="s">
        <v>385</v>
      </c>
      <c r="L342" s="3" t="str">
        <f>_xlfn.XLOOKUP(Table5[[#This Row],[Item '#]],Ticket_Forms[Form Number],Ticket_Forms[Game Name],"",,)</f>
        <v>Criss Cross</v>
      </c>
      <c r="M342" s="15">
        <v>186</v>
      </c>
      <c r="N342" s="3">
        <f>LOOKUP(Table5[[#This Row],[Item '#]],Ticket_Forms[Form Number],Ticket_Forms[Ticket Count])</f>
        <v>5520</v>
      </c>
      <c r="O342" s="16">
        <f>LOOKUP(Table5[[#This Row],[Item '#]],Ticket_Forms[Form Number],Ticket_Forms[Ticket Value])</f>
        <v>1</v>
      </c>
      <c r="P342" s="16">
        <f>LOOKUP(Table5[[#This Row],[Item '#]],Ticket_Forms[Form Number],Ticket_Forms[Revenue])</f>
        <v>5520</v>
      </c>
      <c r="Q342" s="16">
        <f>LOOKUP(Table5[[#This Row],[Item '#]],Ticket_Forms[Form Number],Ticket_Forms[Ideal Profit])</f>
        <v>960</v>
      </c>
      <c r="R342" s="16">
        <f>LOOKUP(Table5[[#This Row],[Item '#]],Ticket_Forms[Form Number],Ticket_Forms[Prizes])</f>
        <v>4560</v>
      </c>
      <c r="S342" s="16">
        <f>LOOKUP(Table5[[#This Row],[Item '#]],Ticket_Forms[Form Number],Ticket_Forms[Location Rent])</f>
        <v>331</v>
      </c>
      <c r="T342" s="16">
        <f>LOOKUP(Table5[[#This Row],[Item '#]],Ticket_Forms[Form Number],Ticket_Forms[Last Sale])</f>
        <v>200</v>
      </c>
      <c r="U342" s="16" t="s">
        <v>3909</v>
      </c>
      <c r="V342" s="58" t="str">
        <f>Table5[[#This Row],[Date Distributed]]</f>
        <v/>
      </c>
      <c r="W342" s="3" t="str">
        <f>_xlfn.XLOOKUP(Table5[[#This Row],[Serial '#]],Table10[Serial '#],Table10[Charity Association],"",,)</f>
        <v/>
      </c>
      <c r="Z342" s="3" t="s">
        <v>23</v>
      </c>
    </row>
    <row r="343" spans="1:26" hidden="1" x14ac:dyDescent="0.35">
      <c r="A343" s="3">
        <v>341</v>
      </c>
      <c r="B343" s="78">
        <v>45008</v>
      </c>
      <c r="C343" s="73" t="str">
        <f>_xlfn.XLOOKUP(Table5[[#This Row],[Serial '#]],Table10[Serial '#],Table10[Date],"",,)</f>
        <v/>
      </c>
      <c r="D3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43" s="73" t="str">
        <f>IF(Table5[[#This Row],[Date Distributed]]="","In Stock","Distributed")</f>
        <v>In Stock</v>
      </c>
      <c r="F343" s="79" t="s">
        <v>660</v>
      </c>
      <c r="G343" s="75" t="s">
        <v>761</v>
      </c>
      <c r="H343" s="80" t="s">
        <v>679</v>
      </c>
      <c r="I343" s="80" t="s">
        <v>680</v>
      </c>
      <c r="J343" s="81" t="s">
        <v>1126</v>
      </c>
      <c r="K343" s="80" t="s">
        <v>385</v>
      </c>
      <c r="L343" s="3" t="str">
        <f>_xlfn.XLOOKUP(Table5[[#This Row],[Item '#]],Ticket_Forms[Form Number],Ticket_Forms[Game Name],"",,)</f>
        <v>Criss Cross</v>
      </c>
      <c r="M343" s="15">
        <v>186</v>
      </c>
      <c r="N343" s="3">
        <f>LOOKUP(Table5[[#This Row],[Item '#]],Ticket_Forms[Form Number],Ticket_Forms[Ticket Count])</f>
        <v>5520</v>
      </c>
      <c r="O343" s="16">
        <f>LOOKUP(Table5[[#This Row],[Item '#]],Ticket_Forms[Form Number],Ticket_Forms[Ticket Value])</f>
        <v>1</v>
      </c>
      <c r="P343" s="16">
        <f>LOOKUP(Table5[[#This Row],[Item '#]],Ticket_Forms[Form Number],Ticket_Forms[Revenue])</f>
        <v>5520</v>
      </c>
      <c r="Q343" s="16">
        <f>LOOKUP(Table5[[#This Row],[Item '#]],Ticket_Forms[Form Number],Ticket_Forms[Ideal Profit])</f>
        <v>960</v>
      </c>
      <c r="R343" s="16">
        <f>LOOKUP(Table5[[#This Row],[Item '#]],Ticket_Forms[Form Number],Ticket_Forms[Prizes])</f>
        <v>4560</v>
      </c>
      <c r="S343" s="16">
        <f>LOOKUP(Table5[[#This Row],[Item '#]],Ticket_Forms[Form Number],Ticket_Forms[Location Rent])</f>
        <v>331</v>
      </c>
      <c r="T343" s="16">
        <f>LOOKUP(Table5[[#This Row],[Item '#]],Ticket_Forms[Form Number],Ticket_Forms[Last Sale])</f>
        <v>200</v>
      </c>
      <c r="U343" s="16" t="s">
        <v>3909</v>
      </c>
      <c r="V343" s="58" t="str">
        <f>Table5[[#This Row],[Date Distributed]]</f>
        <v/>
      </c>
      <c r="W343" s="3" t="str">
        <f>_xlfn.XLOOKUP(Table5[[#This Row],[Serial '#]],Table10[Serial '#],Table10[Charity Association],"",,)</f>
        <v/>
      </c>
      <c r="Z343" s="3" t="s">
        <v>23</v>
      </c>
    </row>
    <row r="344" spans="1:26" hidden="1" x14ac:dyDescent="0.35">
      <c r="A344" s="3">
        <v>342</v>
      </c>
      <c r="B344" s="78">
        <v>45008</v>
      </c>
      <c r="C344" s="73" t="str">
        <f>_xlfn.XLOOKUP(Table5[[#This Row],[Serial '#]],Table10[Serial '#],Table10[Date],"",,)</f>
        <v/>
      </c>
      <c r="D3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44" s="73" t="str">
        <f>IF(Table5[[#This Row],[Date Distributed]]="","In Stock","Distributed")</f>
        <v>In Stock</v>
      </c>
      <c r="F344" s="79" t="s">
        <v>660</v>
      </c>
      <c r="G344" s="75" t="s">
        <v>761</v>
      </c>
      <c r="H344" s="80" t="s">
        <v>679</v>
      </c>
      <c r="I344" s="80" t="s">
        <v>680</v>
      </c>
      <c r="J344" s="81" t="s">
        <v>1127</v>
      </c>
      <c r="K344" s="80" t="s">
        <v>385</v>
      </c>
      <c r="L344" s="3" t="str">
        <f>_xlfn.XLOOKUP(Table5[[#This Row],[Item '#]],Ticket_Forms[Form Number],Ticket_Forms[Game Name],"",,)</f>
        <v>Criss Cross</v>
      </c>
      <c r="M344" s="15">
        <v>186</v>
      </c>
      <c r="N344" s="3">
        <f>LOOKUP(Table5[[#This Row],[Item '#]],Ticket_Forms[Form Number],Ticket_Forms[Ticket Count])</f>
        <v>5520</v>
      </c>
      <c r="O344" s="16">
        <f>LOOKUP(Table5[[#This Row],[Item '#]],Ticket_Forms[Form Number],Ticket_Forms[Ticket Value])</f>
        <v>1</v>
      </c>
      <c r="P344" s="16">
        <f>LOOKUP(Table5[[#This Row],[Item '#]],Ticket_Forms[Form Number],Ticket_Forms[Revenue])</f>
        <v>5520</v>
      </c>
      <c r="Q344" s="16">
        <f>LOOKUP(Table5[[#This Row],[Item '#]],Ticket_Forms[Form Number],Ticket_Forms[Ideal Profit])</f>
        <v>960</v>
      </c>
      <c r="R344" s="16">
        <f>LOOKUP(Table5[[#This Row],[Item '#]],Ticket_Forms[Form Number],Ticket_Forms[Prizes])</f>
        <v>4560</v>
      </c>
      <c r="S344" s="16">
        <f>LOOKUP(Table5[[#This Row],[Item '#]],Ticket_Forms[Form Number],Ticket_Forms[Location Rent])</f>
        <v>331</v>
      </c>
      <c r="T344" s="16">
        <f>LOOKUP(Table5[[#This Row],[Item '#]],Ticket_Forms[Form Number],Ticket_Forms[Last Sale])</f>
        <v>200</v>
      </c>
      <c r="U344" s="16" t="s">
        <v>3909</v>
      </c>
      <c r="V344" s="58" t="str">
        <f>Table5[[#This Row],[Date Distributed]]</f>
        <v/>
      </c>
      <c r="W344" s="3" t="str">
        <f>_xlfn.XLOOKUP(Table5[[#This Row],[Serial '#]],Table10[Serial '#],Table10[Charity Association],"",,)</f>
        <v/>
      </c>
      <c r="Z344" s="3" t="s">
        <v>23</v>
      </c>
    </row>
    <row r="345" spans="1:26" hidden="1" x14ac:dyDescent="0.35">
      <c r="A345" s="3">
        <v>343</v>
      </c>
      <c r="B345" s="78">
        <v>45008</v>
      </c>
      <c r="C345" s="73" t="str">
        <f>_xlfn.XLOOKUP(Table5[[#This Row],[Serial '#]],Table10[Serial '#],Table10[Date],"",,)</f>
        <v/>
      </c>
      <c r="D3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45" s="73" t="str">
        <f>IF(Table5[[#This Row],[Date Distributed]]="","In Stock","Distributed")</f>
        <v>In Stock</v>
      </c>
      <c r="F345" s="79" t="s">
        <v>660</v>
      </c>
      <c r="G345" s="75" t="s">
        <v>761</v>
      </c>
      <c r="H345" s="80" t="s">
        <v>679</v>
      </c>
      <c r="I345" s="80" t="s">
        <v>680</v>
      </c>
      <c r="J345" s="81" t="s">
        <v>1128</v>
      </c>
      <c r="K345" s="80" t="s">
        <v>385</v>
      </c>
      <c r="L345" s="3" t="str">
        <f>_xlfn.XLOOKUP(Table5[[#This Row],[Item '#]],Ticket_Forms[Form Number],Ticket_Forms[Game Name],"",,)</f>
        <v>Criss Cross</v>
      </c>
      <c r="M345" s="15">
        <v>186</v>
      </c>
      <c r="N345" s="3">
        <f>LOOKUP(Table5[[#This Row],[Item '#]],Ticket_Forms[Form Number],Ticket_Forms[Ticket Count])</f>
        <v>5520</v>
      </c>
      <c r="O345" s="16">
        <f>LOOKUP(Table5[[#This Row],[Item '#]],Ticket_Forms[Form Number],Ticket_Forms[Ticket Value])</f>
        <v>1</v>
      </c>
      <c r="P345" s="16">
        <f>LOOKUP(Table5[[#This Row],[Item '#]],Ticket_Forms[Form Number],Ticket_Forms[Revenue])</f>
        <v>5520</v>
      </c>
      <c r="Q345" s="16">
        <f>LOOKUP(Table5[[#This Row],[Item '#]],Ticket_Forms[Form Number],Ticket_Forms[Ideal Profit])</f>
        <v>960</v>
      </c>
      <c r="R345" s="16">
        <f>LOOKUP(Table5[[#This Row],[Item '#]],Ticket_Forms[Form Number],Ticket_Forms[Prizes])</f>
        <v>4560</v>
      </c>
      <c r="S345" s="16">
        <f>LOOKUP(Table5[[#This Row],[Item '#]],Ticket_Forms[Form Number],Ticket_Forms[Location Rent])</f>
        <v>331</v>
      </c>
      <c r="T345" s="16">
        <f>LOOKUP(Table5[[#This Row],[Item '#]],Ticket_Forms[Form Number],Ticket_Forms[Last Sale])</f>
        <v>200</v>
      </c>
      <c r="U345" s="16" t="s">
        <v>3909</v>
      </c>
      <c r="V345" s="58" t="str">
        <f>Table5[[#This Row],[Date Distributed]]</f>
        <v/>
      </c>
      <c r="W345" s="3" t="str">
        <f>_xlfn.XLOOKUP(Table5[[#This Row],[Serial '#]],Table10[Serial '#],Table10[Charity Association],"",,)</f>
        <v/>
      </c>
      <c r="Z345" s="3" t="s">
        <v>23</v>
      </c>
    </row>
    <row r="346" spans="1:26" hidden="1" x14ac:dyDescent="0.35">
      <c r="A346" s="3">
        <v>344</v>
      </c>
      <c r="B346" s="78">
        <v>45008</v>
      </c>
      <c r="C346" s="73" t="str">
        <f>_xlfn.XLOOKUP(Table5[[#This Row],[Serial '#]],Table10[Serial '#],Table10[Date],"",,)</f>
        <v/>
      </c>
      <c r="D3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46" s="73" t="str">
        <f>IF(Table5[[#This Row],[Date Distributed]]="","In Stock","Distributed")</f>
        <v>In Stock</v>
      </c>
      <c r="F346" s="79" t="s">
        <v>660</v>
      </c>
      <c r="G346" s="75" t="s">
        <v>761</v>
      </c>
      <c r="H346" s="80" t="s">
        <v>679</v>
      </c>
      <c r="I346" s="80" t="s">
        <v>680</v>
      </c>
      <c r="J346" s="81" t="s">
        <v>1129</v>
      </c>
      <c r="K346" s="80" t="s">
        <v>385</v>
      </c>
      <c r="L346" s="3" t="str">
        <f>_xlfn.XLOOKUP(Table5[[#This Row],[Item '#]],Ticket_Forms[Form Number],Ticket_Forms[Game Name],"",,)</f>
        <v>Criss Cross</v>
      </c>
      <c r="M346" s="15">
        <v>186</v>
      </c>
      <c r="N346" s="3">
        <f>LOOKUP(Table5[[#This Row],[Item '#]],Ticket_Forms[Form Number],Ticket_Forms[Ticket Count])</f>
        <v>5520</v>
      </c>
      <c r="O346" s="16">
        <f>LOOKUP(Table5[[#This Row],[Item '#]],Ticket_Forms[Form Number],Ticket_Forms[Ticket Value])</f>
        <v>1</v>
      </c>
      <c r="P346" s="16">
        <f>LOOKUP(Table5[[#This Row],[Item '#]],Ticket_Forms[Form Number],Ticket_Forms[Revenue])</f>
        <v>5520</v>
      </c>
      <c r="Q346" s="16">
        <f>LOOKUP(Table5[[#This Row],[Item '#]],Ticket_Forms[Form Number],Ticket_Forms[Ideal Profit])</f>
        <v>960</v>
      </c>
      <c r="R346" s="16">
        <f>LOOKUP(Table5[[#This Row],[Item '#]],Ticket_Forms[Form Number],Ticket_Forms[Prizes])</f>
        <v>4560</v>
      </c>
      <c r="S346" s="16">
        <f>LOOKUP(Table5[[#This Row],[Item '#]],Ticket_Forms[Form Number],Ticket_Forms[Location Rent])</f>
        <v>331</v>
      </c>
      <c r="T346" s="16">
        <f>LOOKUP(Table5[[#This Row],[Item '#]],Ticket_Forms[Form Number],Ticket_Forms[Last Sale])</f>
        <v>200</v>
      </c>
      <c r="U346" s="16" t="s">
        <v>3909</v>
      </c>
      <c r="V346" s="58" t="str">
        <f>Table5[[#This Row],[Date Distributed]]</f>
        <v/>
      </c>
      <c r="W346" s="3" t="str">
        <f>_xlfn.XLOOKUP(Table5[[#This Row],[Serial '#]],Table10[Serial '#],Table10[Charity Association],"",,)</f>
        <v/>
      </c>
      <c r="Z346" s="3" t="s">
        <v>23</v>
      </c>
    </row>
    <row r="347" spans="1:26" hidden="1" x14ac:dyDescent="0.35">
      <c r="A347" s="3">
        <v>345</v>
      </c>
      <c r="B347" s="78">
        <v>45008</v>
      </c>
      <c r="C347" s="73" t="str">
        <f>_xlfn.XLOOKUP(Table5[[#This Row],[Serial '#]],Table10[Serial '#],Table10[Date],"",,)</f>
        <v/>
      </c>
      <c r="D3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47" s="73" t="str">
        <f>IF(Table5[[#This Row],[Date Distributed]]="","In Stock","Distributed")</f>
        <v>In Stock</v>
      </c>
      <c r="F347" s="79" t="s">
        <v>660</v>
      </c>
      <c r="G347" s="75" t="s">
        <v>761</v>
      </c>
      <c r="H347" s="80" t="s">
        <v>679</v>
      </c>
      <c r="I347" s="80" t="s">
        <v>680</v>
      </c>
      <c r="J347" s="81" t="s">
        <v>1130</v>
      </c>
      <c r="K347" s="80" t="s">
        <v>385</v>
      </c>
      <c r="L347" s="3" t="str">
        <f>_xlfn.XLOOKUP(Table5[[#This Row],[Item '#]],Ticket_Forms[Form Number],Ticket_Forms[Game Name],"",,)</f>
        <v>Criss Cross</v>
      </c>
      <c r="M347" s="15">
        <v>186</v>
      </c>
      <c r="N347" s="3">
        <f>LOOKUP(Table5[[#This Row],[Item '#]],Ticket_Forms[Form Number],Ticket_Forms[Ticket Count])</f>
        <v>5520</v>
      </c>
      <c r="O347" s="16">
        <f>LOOKUP(Table5[[#This Row],[Item '#]],Ticket_Forms[Form Number],Ticket_Forms[Ticket Value])</f>
        <v>1</v>
      </c>
      <c r="P347" s="16">
        <f>LOOKUP(Table5[[#This Row],[Item '#]],Ticket_Forms[Form Number],Ticket_Forms[Revenue])</f>
        <v>5520</v>
      </c>
      <c r="Q347" s="16">
        <f>LOOKUP(Table5[[#This Row],[Item '#]],Ticket_Forms[Form Number],Ticket_Forms[Ideal Profit])</f>
        <v>960</v>
      </c>
      <c r="R347" s="16">
        <f>LOOKUP(Table5[[#This Row],[Item '#]],Ticket_Forms[Form Number],Ticket_Forms[Prizes])</f>
        <v>4560</v>
      </c>
      <c r="S347" s="16">
        <f>LOOKUP(Table5[[#This Row],[Item '#]],Ticket_Forms[Form Number],Ticket_Forms[Location Rent])</f>
        <v>331</v>
      </c>
      <c r="T347" s="16">
        <f>LOOKUP(Table5[[#This Row],[Item '#]],Ticket_Forms[Form Number],Ticket_Forms[Last Sale])</f>
        <v>200</v>
      </c>
      <c r="U347" s="16" t="s">
        <v>3909</v>
      </c>
      <c r="V347" s="58" t="str">
        <f>Table5[[#This Row],[Date Distributed]]</f>
        <v/>
      </c>
      <c r="W347" s="3" t="str">
        <f>_xlfn.XLOOKUP(Table5[[#This Row],[Serial '#]],Table10[Serial '#],Table10[Charity Association],"",,)</f>
        <v/>
      </c>
      <c r="Z347" s="3" t="s">
        <v>23</v>
      </c>
    </row>
    <row r="348" spans="1:26" hidden="1" x14ac:dyDescent="0.35">
      <c r="A348" s="3">
        <v>346</v>
      </c>
      <c r="B348" s="78">
        <v>45008</v>
      </c>
      <c r="C348" s="73" t="str">
        <f>_xlfn.XLOOKUP(Table5[[#This Row],[Serial '#]],Table10[Serial '#],Table10[Date],"",,)</f>
        <v/>
      </c>
      <c r="D3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48" s="73" t="str">
        <f>IF(Table5[[#This Row],[Date Distributed]]="","In Stock","Distributed")</f>
        <v>In Stock</v>
      </c>
      <c r="F348" s="79" t="s">
        <v>660</v>
      </c>
      <c r="G348" s="75" t="s">
        <v>761</v>
      </c>
      <c r="H348" s="80" t="s">
        <v>679</v>
      </c>
      <c r="I348" s="80" t="s">
        <v>680</v>
      </c>
      <c r="J348" s="81" t="s">
        <v>1131</v>
      </c>
      <c r="K348" s="80" t="s">
        <v>385</v>
      </c>
      <c r="L348" s="3" t="str">
        <f>_xlfn.XLOOKUP(Table5[[#This Row],[Item '#]],Ticket_Forms[Form Number],Ticket_Forms[Game Name],"",,)</f>
        <v>Criss Cross</v>
      </c>
      <c r="M348" s="15">
        <v>186</v>
      </c>
      <c r="N348" s="3">
        <f>LOOKUP(Table5[[#This Row],[Item '#]],Ticket_Forms[Form Number],Ticket_Forms[Ticket Count])</f>
        <v>5520</v>
      </c>
      <c r="O348" s="16">
        <f>LOOKUP(Table5[[#This Row],[Item '#]],Ticket_Forms[Form Number],Ticket_Forms[Ticket Value])</f>
        <v>1</v>
      </c>
      <c r="P348" s="16">
        <f>LOOKUP(Table5[[#This Row],[Item '#]],Ticket_Forms[Form Number],Ticket_Forms[Revenue])</f>
        <v>5520</v>
      </c>
      <c r="Q348" s="16">
        <f>LOOKUP(Table5[[#This Row],[Item '#]],Ticket_Forms[Form Number],Ticket_Forms[Ideal Profit])</f>
        <v>960</v>
      </c>
      <c r="R348" s="16">
        <f>LOOKUP(Table5[[#This Row],[Item '#]],Ticket_Forms[Form Number],Ticket_Forms[Prizes])</f>
        <v>4560</v>
      </c>
      <c r="S348" s="16">
        <f>LOOKUP(Table5[[#This Row],[Item '#]],Ticket_Forms[Form Number],Ticket_Forms[Location Rent])</f>
        <v>331</v>
      </c>
      <c r="T348" s="16">
        <f>LOOKUP(Table5[[#This Row],[Item '#]],Ticket_Forms[Form Number],Ticket_Forms[Last Sale])</f>
        <v>200</v>
      </c>
      <c r="U348" s="16" t="s">
        <v>3909</v>
      </c>
      <c r="V348" s="58" t="str">
        <f>Table5[[#This Row],[Date Distributed]]</f>
        <v/>
      </c>
      <c r="W348" s="3" t="str">
        <f>_xlfn.XLOOKUP(Table5[[#This Row],[Serial '#]],Table10[Serial '#],Table10[Charity Association],"",,)</f>
        <v/>
      </c>
      <c r="Z348" s="3" t="s">
        <v>23</v>
      </c>
    </row>
    <row r="349" spans="1:26" hidden="1" x14ac:dyDescent="0.35">
      <c r="A349" s="3">
        <v>347</v>
      </c>
      <c r="B349" s="78">
        <v>45008</v>
      </c>
      <c r="C349" s="73" t="str">
        <f>_xlfn.XLOOKUP(Table5[[#This Row],[Serial '#]],Table10[Serial '#],Table10[Date],"",,)</f>
        <v/>
      </c>
      <c r="D3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49" s="73" t="str">
        <f>IF(Table5[[#This Row],[Date Distributed]]="","In Stock","Distributed")</f>
        <v>In Stock</v>
      </c>
      <c r="F349" s="79" t="s">
        <v>660</v>
      </c>
      <c r="G349" s="75" t="s">
        <v>761</v>
      </c>
      <c r="H349" s="80" t="s">
        <v>679</v>
      </c>
      <c r="I349" s="80" t="s">
        <v>680</v>
      </c>
      <c r="J349" s="81" t="s">
        <v>1132</v>
      </c>
      <c r="K349" s="80" t="s">
        <v>385</v>
      </c>
      <c r="L349" s="3" t="str">
        <f>_xlfn.XLOOKUP(Table5[[#This Row],[Item '#]],Ticket_Forms[Form Number],Ticket_Forms[Game Name],"",,)</f>
        <v>Criss Cross</v>
      </c>
      <c r="M349" s="15">
        <v>186</v>
      </c>
      <c r="N349" s="3">
        <f>LOOKUP(Table5[[#This Row],[Item '#]],Ticket_Forms[Form Number],Ticket_Forms[Ticket Count])</f>
        <v>5520</v>
      </c>
      <c r="O349" s="16">
        <f>LOOKUP(Table5[[#This Row],[Item '#]],Ticket_Forms[Form Number],Ticket_Forms[Ticket Value])</f>
        <v>1</v>
      </c>
      <c r="P349" s="16">
        <f>LOOKUP(Table5[[#This Row],[Item '#]],Ticket_Forms[Form Number],Ticket_Forms[Revenue])</f>
        <v>5520</v>
      </c>
      <c r="Q349" s="16">
        <f>LOOKUP(Table5[[#This Row],[Item '#]],Ticket_Forms[Form Number],Ticket_Forms[Ideal Profit])</f>
        <v>960</v>
      </c>
      <c r="R349" s="16">
        <f>LOOKUP(Table5[[#This Row],[Item '#]],Ticket_Forms[Form Number],Ticket_Forms[Prizes])</f>
        <v>4560</v>
      </c>
      <c r="S349" s="16">
        <f>LOOKUP(Table5[[#This Row],[Item '#]],Ticket_Forms[Form Number],Ticket_Forms[Location Rent])</f>
        <v>331</v>
      </c>
      <c r="T349" s="16">
        <f>LOOKUP(Table5[[#This Row],[Item '#]],Ticket_Forms[Form Number],Ticket_Forms[Last Sale])</f>
        <v>200</v>
      </c>
      <c r="U349" s="16" t="s">
        <v>3909</v>
      </c>
      <c r="V349" s="58" t="str">
        <f>Table5[[#This Row],[Date Distributed]]</f>
        <v/>
      </c>
      <c r="W349" s="3" t="str">
        <f>_xlfn.XLOOKUP(Table5[[#This Row],[Serial '#]],Table10[Serial '#],Table10[Charity Association],"",,)</f>
        <v/>
      </c>
      <c r="Z349" s="3" t="s">
        <v>23</v>
      </c>
    </row>
    <row r="350" spans="1:26" hidden="1" x14ac:dyDescent="0.35">
      <c r="A350" s="3">
        <v>348</v>
      </c>
      <c r="B350" s="78">
        <v>45008</v>
      </c>
      <c r="C350" s="73" t="str">
        <f>_xlfn.XLOOKUP(Table5[[#This Row],[Serial '#]],Table10[Serial '#],Table10[Date],"",,)</f>
        <v/>
      </c>
      <c r="D3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50" s="73" t="str">
        <f>IF(Table5[[#This Row],[Date Distributed]]="","In Stock","Distributed")</f>
        <v>In Stock</v>
      </c>
      <c r="F350" s="79" t="s">
        <v>660</v>
      </c>
      <c r="G350" s="75" t="s">
        <v>761</v>
      </c>
      <c r="H350" s="80" t="s">
        <v>679</v>
      </c>
      <c r="I350" s="80" t="s">
        <v>680</v>
      </c>
      <c r="J350" s="81" t="s">
        <v>1133</v>
      </c>
      <c r="K350" s="80" t="s">
        <v>385</v>
      </c>
      <c r="L350" s="3" t="str">
        <f>_xlfn.XLOOKUP(Table5[[#This Row],[Item '#]],Ticket_Forms[Form Number],Ticket_Forms[Game Name],"",,)</f>
        <v>Criss Cross</v>
      </c>
      <c r="M350" s="15">
        <v>186</v>
      </c>
      <c r="N350" s="3">
        <f>LOOKUP(Table5[[#This Row],[Item '#]],Ticket_Forms[Form Number],Ticket_Forms[Ticket Count])</f>
        <v>5520</v>
      </c>
      <c r="O350" s="16">
        <f>LOOKUP(Table5[[#This Row],[Item '#]],Ticket_Forms[Form Number],Ticket_Forms[Ticket Value])</f>
        <v>1</v>
      </c>
      <c r="P350" s="16">
        <f>LOOKUP(Table5[[#This Row],[Item '#]],Ticket_Forms[Form Number],Ticket_Forms[Revenue])</f>
        <v>5520</v>
      </c>
      <c r="Q350" s="16">
        <f>LOOKUP(Table5[[#This Row],[Item '#]],Ticket_Forms[Form Number],Ticket_Forms[Ideal Profit])</f>
        <v>960</v>
      </c>
      <c r="R350" s="16">
        <f>LOOKUP(Table5[[#This Row],[Item '#]],Ticket_Forms[Form Number],Ticket_Forms[Prizes])</f>
        <v>4560</v>
      </c>
      <c r="S350" s="16">
        <f>LOOKUP(Table5[[#This Row],[Item '#]],Ticket_Forms[Form Number],Ticket_Forms[Location Rent])</f>
        <v>331</v>
      </c>
      <c r="T350" s="16">
        <f>LOOKUP(Table5[[#This Row],[Item '#]],Ticket_Forms[Form Number],Ticket_Forms[Last Sale])</f>
        <v>200</v>
      </c>
      <c r="U350" s="16" t="s">
        <v>3909</v>
      </c>
      <c r="V350" s="58" t="str">
        <f>Table5[[#This Row],[Date Distributed]]</f>
        <v/>
      </c>
      <c r="W350" s="3" t="str">
        <f>_xlfn.XLOOKUP(Table5[[#This Row],[Serial '#]],Table10[Serial '#],Table10[Charity Association],"",,)</f>
        <v/>
      </c>
      <c r="Z350" s="3" t="s">
        <v>23</v>
      </c>
    </row>
    <row r="351" spans="1:26" hidden="1" x14ac:dyDescent="0.35">
      <c r="A351" s="3">
        <v>349</v>
      </c>
      <c r="B351" s="78">
        <v>45008</v>
      </c>
      <c r="C351" s="73" t="str">
        <f>_xlfn.XLOOKUP(Table5[[#This Row],[Serial '#]],Table10[Serial '#],Table10[Date],"",,)</f>
        <v/>
      </c>
      <c r="D3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51" s="73" t="str">
        <f>IF(Table5[[#This Row],[Date Distributed]]="","In Stock","Distributed")</f>
        <v>In Stock</v>
      </c>
      <c r="F351" s="79" t="s">
        <v>660</v>
      </c>
      <c r="G351" s="75" t="s">
        <v>761</v>
      </c>
      <c r="H351" s="80" t="s">
        <v>679</v>
      </c>
      <c r="I351" s="80" t="s">
        <v>680</v>
      </c>
      <c r="J351" s="81" t="s">
        <v>1134</v>
      </c>
      <c r="K351" s="80" t="s">
        <v>385</v>
      </c>
      <c r="L351" s="3" t="str">
        <f>_xlfn.XLOOKUP(Table5[[#This Row],[Item '#]],Ticket_Forms[Form Number],Ticket_Forms[Game Name],"",,)</f>
        <v>Criss Cross</v>
      </c>
      <c r="M351" s="15">
        <v>186</v>
      </c>
      <c r="N351" s="3">
        <f>LOOKUP(Table5[[#This Row],[Item '#]],Ticket_Forms[Form Number],Ticket_Forms[Ticket Count])</f>
        <v>5520</v>
      </c>
      <c r="O351" s="16">
        <f>LOOKUP(Table5[[#This Row],[Item '#]],Ticket_Forms[Form Number],Ticket_Forms[Ticket Value])</f>
        <v>1</v>
      </c>
      <c r="P351" s="16">
        <f>LOOKUP(Table5[[#This Row],[Item '#]],Ticket_Forms[Form Number],Ticket_Forms[Revenue])</f>
        <v>5520</v>
      </c>
      <c r="Q351" s="16">
        <f>LOOKUP(Table5[[#This Row],[Item '#]],Ticket_Forms[Form Number],Ticket_Forms[Ideal Profit])</f>
        <v>960</v>
      </c>
      <c r="R351" s="16">
        <f>LOOKUP(Table5[[#This Row],[Item '#]],Ticket_Forms[Form Number],Ticket_Forms[Prizes])</f>
        <v>4560</v>
      </c>
      <c r="S351" s="16">
        <f>LOOKUP(Table5[[#This Row],[Item '#]],Ticket_Forms[Form Number],Ticket_Forms[Location Rent])</f>
        <v>331</v>
      </c>
      <c r="T351" s="16">
        <f>LOOKUP(Table5[[#This Row],[Item '#]],Ticket_Forms[Form Number],Ticket_Forms[Last Sale])</f>
        <v>200</v>
      </c>
      <c r="U351" s="16" t="s">
        <v>3909</v>
      </c>
      <c r="V351" s="58" t="str">
        <f>Table5[[#This Row],[Date Distributed]]</f>
        <v/>
      </c>
      <c r="W351" s="3" t="str">
        <f>_xlfn.XLOOKUP(Table5[[#This Row],[Serial '#]],Table10[Serial '#],Table10[Charity Association],"",,)</f>
        <v/>
      </c>
      <c r="Z351" s="3" t="s">
        <v>23</v>
      </c>
    </row>
    <row r="352" spans="1:26" hidden="1" x14ac:dyDescent="0.35">
      <c r="A352" s="3">
        <v>350</v>
      </c>
      <c r="B352" s="78">
        <v>45008</v>
      </c>
      <c r="C352" s="73" t="str">
        <f>_xlfn.XLOOKUP(Table5[[#This Row],[Serial '#]],Table10[Serial '#],Table10[Date],"",,)</f>
        <v/>
      </c>
      <c r="D3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52" s="73" t="str">
        <f>IF(Table5[[#This Row],[Date Distributed]]="","In Stock","Distributed")</f>
        <v>In Stock</v>
      </c>
      <c r="F352" s="79" t="s">
        <v>660</v>
      </c>
      <c r="G352" s="75" t="s">
        <v>761</v>
      </c>
      <c r="H352" s="80" t="s">
        <v>679</v>
      </c>
      <c r="I352" s="80" t="s">
        <v>680</v>
      </c>
      <c r="J352" s="81" t="s">
        <v>1135</v>
      </c>
      <c r="K352" s="80" t="s">
        <v>385</v>
      </c>
      <c r="L352" s="3" t="str">
        <f>_xlfn.XLOOKUP(Table5[[#This Row],[Item '#]],Ticket_Forms[Form Number],Ticket_Forms[Game Name],"",,)</f>
        <v>Criss Cross</v>
      </c>
      <c r="M352" s="15">
        <v>186</v>
      </c>
      <c r="N352" s="3">
        <f>LOOKUP(Table5[[#This Row],[Item '#]],Ticket_Forms[Form Number],Ticket_Forms[Ticket Count])</f>
        <v>5520</v>
      </c>
      <c r="O352" s="16">
        <f>LOOKUP(Table5[[#This Row],[Item '#]],Ticket_Forms[Form Number],Ticket_Forms[Ticket Value])</f>
        <v>1</v>
      </c>
      <c r="P352" s="16">
        <f>LOOKUP(Table5[[#This Row],[Item '#]],Ticket_Forms[Form Number],Ticket_Forms[Revenue])</f>
        <v>5520</v>
      </c>
      <c r="Q352" s="16">
        <f>LOOKUP(Table5[[#This Row],[Item '#]],Ticket_Forms[Form Number],Ticket_Forms[Ideal Profit])</f>
        <v>960</v>
      </c>
      <c r="R352" s="16">
        <f>LOOKUP(Table5[[#This Row],[Item '#]],Ticket_Forms[Form Number],Ticket_Forms[Prizes])</f>
        <v>4560</v>
      </c>
      <c r="S352" s="16">
        <f>LOOKUP(Table5[[#This Row],[Item '#]],Ticket_Forms[Form Number],Ticket_Forms[Location Rent])</f>
        <v>331</v>
      </c>
      <c r="T352" s="16">
        <f>LOOKUP(Table5[[#This Row],[Item '#]],Ticket_Forms[Form Number],Ticket_Forms[Last Sale])</f>
        <v>200</v>
      </c>
      <c r="U352" s="16" t="s">
        <v>3909</v>
      </c>
      <c r="V352" s="58" t="str">
        <f>Table5[[#This Row],[Date Distributed]]</f>
        <v/>
      </c>
      <c r="W352" s="3" t="str">
        <f>_xlfn.XLOOKUP(Table5[[#This Row],[Serial '#]],Table10[Serial '#],Table10[Charity Association],"",,)</f>
        <v/>
      </c>
      <c r="Z352" s="3" t="s">
        <v>23</v>
      </c>
    </row>
    <row r="353" spans="1:26" hidden="1" x14ac:dyDescent="0.35">
      <c r="A353" s="3">
        <v>351</v>
      </c>
      <c r="B353" s="78">
        <v>45008</v>
      </c>
      <c r="C353" s="73" t="str">
        <f>_xlfn.XLOOKUP(Table5[[#This Row],[Serial '#]],Table10[Serial '#],Table10[Date],"",,)</f>
        <v/>
      </c>
      <c r="D3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53" s="73" t="str">
        <f>IF(Table5[[#This Row],[Date Distributed]]="","In Stock","Distributed")</f>
        <v>In Stock</v>
      </c>
      <c r="F353" s="79" t="s">
        <v>660</v>
      </c>
      <c r="G353" s="75" t="s">
        <v>761</v>
      </c>
      <c r="H353" s="80" t="s">
        <v>679</v>
      </c>
      <c r="I353" s="80" t="s">
        <v>680</v>
      </c>
      <c r="J353" s="81" t="s">
        <v>1136</v>
      </c>
      <c r="K353" s="80" t="s">
        <v>385</v>
      </c>
      <c r="L353" s="3" t="str">
        <f>_xlfn.XLOOKUP(Table5[[#This Row],[Item '#]],Ticket_Forms[Form Number],Ticket_Forms[Game Name],"",,)</f>
        <v>Criss Cross</v>
      </c>
      <c r="M353" s="15">
        <v>186</v>
      </c>
      <c r="N353" s="3">
        <f>LOOKUP(Table5[[#This Row],[Item '#]],Ticket_Forms[Form Number],Ticket_Forms[Ticket Count])</f>
        <v>5520</v>
      </c>
      <c r="O353" s="16">
        <f>LOOKUP(Table5[[#This Row],[Item '#]],Ticket_Forms[Form Number],Ticket_Forms[Ticket Value])</f>
        <v>1</v>
      </c>
      <c r="P353" s="16">
        <f>LOOKUP(Table5[[#This Row],[Item '#]],Ticket_Forms[Form Number],Ticket_Forms[Revenue])</f>
        <v>5520</v>
      </c>
      <c r="Q353" s="16">
        <f>LOOKUP(Table5[[#This Row],[Item '#]],Ticket_Forms[Form Number],Ticket_Forms[Ideal Profit])</f>
        <v>960</v>
      </c>
      <c r="R353" s="16">
        <f>LOOKUP(Table5[[#This Row],[Item '#]],Ticket_Forms[Form Number],Ticket_Forms[Prizes])</f>
        <v>4560</v>
      </c>
      <c r="S353" s="16">
        <f>LOOKUP(Table5[[#This Row],[Item '#]],Ticket_Forms[Form Number],Ticket_Forms[Location Rent])</f>
        <v>331</v>
      </c>
      <c r="T353" s="16">
        <f>LOOKUP(Table5[[#This Row],[Item '#]],Ticket_Forms[Form Number],Ticket_Forms[Last Sale])</f>
        <v>200</v>
      </c>
      <c r="U353" s="16" t="s">
        <v>3909</v>
      </c>
      <c r="V353" s="58" t="str">
        <f>Table5[[#This Row],[Date Distributed]]</f>
        <v/>
      </c>
      <c r="W353" s="3" t="str">
        <f>_xlfn.XLOOKUP(Table5[[#This Row],[Serial '#]],Table10[Serial '#],Table10[Charity Association],"",,)</f>
        <v/>
      </c>
      <c r="Z353" s="3" t="s">
        <v>23</v>
      </c>
    </row>
    <row r="354" spans="1:26" hidden="1" x14ac:dyDescent="0.35">
      <c r="A354" s="3">
        <v>352</v>
      </c>
      <c r="B354" s="78">
        <v>45008</v>
      </c>
      <c r="C354" s="73" t="str">
        <f>_xlfn.XLOOKUP(Table5[[#This Row],[Serial '#]],Table10[Serial '#],Table10[Date],"",,)</f>
        <v/>
      </c>
      <c r="D3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54" s="73" t="str">
        <f>IF(Table5[[#This Row],[Date Distributed]]="","In Stock","Distributed")</f>
        <v>In Stock</v>
      </c>
      <c r="F354" s="79" t="s">
        <v>660</v>
      </c>
      <c r="G354" s="75" t="s">
        <v>761</v>
      </c>
      <c r="H354" s="80" t="s">
        <v>679</v>
      </c>
      <c r="I354" s="80" t="s">
        <v>680</v>
      </c>
      <c r="J354" s="81" t="s">
        <v>1137</v>
      </c>
      <c r="K354" s="80" t="s">
        <v>385</v>
      </c>
      <c r="L354" s="3" t="str">
        <f>_xlfn.XLOOKUP(Table5[[#This Row],[Item '#]],Ticket_Forms[Form Number],Ticket_Forms[Game Name],"",,)</f>
        <v>Criss Cross</v>
      </c>
      <c r="M354" s="15">
        <v>186</v>
      </c>
      <c r="N354" s="3">
        <f>LOOKUP(Table5[[#This Row],[Item '#]],Ticket_Forms[Form Number],Ticket_Forms[Ticket Count])</f>
        <v>5520</v>
      </c>
      <c r="O354" s="16">
        <f>LOOKUP(Table5[[#This Row],[Item '#]],Ticket_Forms[Form Number],Ticket_Forms[Ticket Value])</f>
        <v>1</v>
      </c>
      <c r="P354" s="16">
        <f>LOOKUP(Table5[[#This Row],[Item '#]],Ticket_Forms[Form Number],Ticket_Forms[Revenue])</f>
        <v>5520</v>
      </c>
      <c r="Q354" s="16">
        <f>LOOKUP(Table5[[#This Row],[Item '#]],Ticket_Forms[Form Number],Ticket_Forms[Ideal Profit])</f>
        <v>960</v>
      </c>
      <c r="R354" s="16">
        <f>LOOKUP(Table5[[#This Row],[Item '#]],Ticket_Forms[Form Number],Ticket_Forms[Prizes])</f>
        <v>4560</v>
      </c>
      <c r="S354" s="16">
        <f>LOOKUP(Table5[[#This Row],[Item '#]],Ticket_Forms[Form Number],Ticket_Forms[Location Rent])</f>
        <v>331</v>
      </c>
      <c r="T354" s="16">
        <f>LOOKUP(Table5[[#This Row],[Item '#]],Ticket_Forms[Form Number],Ticket_Forms[Last Sale])</f>
        <v>200</v>
      </c>
      <c r="U354" s="16" t="s">
        <v>3909</v>
      </c>
      <c r="V354" s="58" t="str">
        <f>Table5[[#This Row],[Date Distributed]]</f>
        <v/>
      </c>
      <c r="W354" s="3" t="str">
        <f>_xlfn.XLOOKUP(Table5[[#This Row],[Serial '#]],Table10[Serial '#],Table10[Charity Association],"",,)</f>
        <v/>
      </c>
      <c r="Z354" s="3" t="s">
        <v>23</v>
      </c>
    </row>
    <row r="355" spans="1:26" hidden="1" x14ac:dyDescent="0.35">
      <c r="A355" s="3">
        <v>353</v>
      </c>
      <c r="B355" s="78">
        <v>45008</v>
      </c>
      <c r="C355" s="73" t="str">
        <f>_xlfn.XLOOKUP(Table5[[#This Row],[Serial '#]],Table10[Serial '#],Table10[Date],"",,)</f>
        <v/>
      </c>
      <c r="D3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55" s="73" t="str">
        <f>IF(Table5[[#This Row],[Date Distributed]]="","In Stock","Distributed")</f>
        <v>In Stock</v>
      </c>
      <c r="F355" s="79" t="s">
        <v>660</v>
      </c>
      <c r="G355" s="75" t="s">
        <v>761</v>
      </c>
      <c r="H355" s="80" t="s">
        <v>679</v>
      </c>
      <c r="I355" s="80" t="s">
        <v>680</v>
      </c>
      <c r="J355" s="81" t="s">
        <v>1138</v>
      </c>
      <c r="K355" s="80" t="s">
        <v>385</v>
      </c>
      <c r="L355" s="3" t="str">
        <f>_xlfn.XLOOKUP(Table5[[#This Row],[Item '#]],Ticket_Forms[Form Number],Ticket_Forms[Game Name],"",,)</f>
        <v>Criss Cross</v>
      </c>
      <c r="M355" s="15">
        <v>186</v>
      </c>
      <c r="N355" s="3">
        <f>LOOKUP(Table5[[#This Row],[Item '#]],Ticket_Forms[Form Number],Ticket_Forms[Ticket Count])</f>
        <v>5520</v>
      </c>
      <c r="O355" s="16">
        <f>LOOKUP(Table5[[#This Row],[Item '#]],Ticket_Forms[Form Number],Ticket_Forms[Ticket Value])</f>
        <v>1</v>
      </c>
      <c r="P355" s="16">
        <f>LOOKUP(Table5[[#This Row],[Item '#]],Ticket_Forms[Form Number],Ticket_Forms[Revenue])</f>
        <v>5520</v>
      </c>
      <c r="Q355" s="16">
        <f>LOOKUP(Table5[[#This Row],[Item '#]],Ticket_Forms[Form Number],Ticket_Forms[Ideal Profit])</f>
        <v>960</v>
      </c>
      <c r="R355" s="16">
        <f>LOOKUP(Table5[[#This Row],[Item '#]],Ticket_Forms[Form Number],Ticket_Forms[Prizes])</f>
        <v>4560</v>
      </c>
      <c r="S355" s="16">
        <f>LOOKUP(Table5[[#This Row],[Item '#]],Ticket_Forms[Form Number],Ticket_Forms[Location Rent])</f>
        <v>331</v>
      </c>
      <c r="T355" s="16">
        <f>LOOKUP(Table5[[#This Row],[Item '#]],Ticket_Forms[Form Number],Ticket_Forms[Last Sale])</f>
        <v>200</v>
      </c>
      <c r="U355" s="16" t="s">
        <v>3909</v>
      </c>
      <c r="V355" s="58" t="str">
        <f>Table5[[#This Row],[Date Distributed]]</f>
        <v/>
      </c>
      <c r="W355" s="3" t="str">
        <f>_xlfn.XLOOKUP(Table5[[#This Row],[Serial '#]],Table10[Serial '#],Table10[Charity Association],"",,)</f>
        <v/>
      </c>
      <c r="Z355" s="3" t="s">
        <v>23</v>
      </c>
    </row>
    <row r="356" spans="1:26" hidden="1" x14ac:dyDescent="0.35">
      <c r="A356" s="3">
        <v>354</v>
      </c>
      <c r="B356" s="78">
        <v>45008</v>
      </c>
      <c r="C356" s="73" t="str">
        <f>_xlfn.XLOOKUP(Table5[[#This Row],[Serial '#]],Table10[Serial '#],Table10[Date],"",,)</f>
        <v/>
      </c>
      <c r="D3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56" s="73" t="str">
        <f>IF(Table5[[#This Row],[Date Distributed]]="","In Stock","Distributed")</f>
        <v>In Stock</v>
      </c>
      <c r="F356" s="79" t="s">
        <v>660</v>
      </c>
      <c r="G356" s="75" t="s">
        <v>761</v>
      </c>
      <c r="H356" s="80" t="s">
        <v>679</v>
      </c>
      <c r="I356" s="80" t="s">
        <v>680</v>
      </c>
      <c r="J356" s="81" t="s">
        <v>1139</v>
      </c>
      <c r="K356" s="80" t="s">
        <v>385</v>
      </c>
      <c r="L356" s="3" t="str">
        <f>_xlfn.XLOOKUP(Table5[[#This Row],[Item '#]],Ticket_Forms[Form Number],Ticket_Forms[Game Name],"",,)</f>
        <v>Criss Cross</v>
      </c>
      <c r="M356" s="15">
        <v>186</v>
      </c>
      <c r="N356" s="3">
        <f>LOOKUP(Table5[[#This Row],[Item '#]],Ticket_Forms[Form Number],Ticket_Forms[Ticket Count])</f>
        <v>5520</v>
      </c>
      <c r="O356" s="16">
        <f>LOOKUP(Table5[[#This Row],[Item '#]],Ticket_Forms[Form Number],Ticket_Forms[Ticket Value])</f>
        <v>1</v>
      </c>
      <c r="P356" s="16">
        <f>LOOKUP(Table5[[#This Row],[Item '#]],Ticket_Forms[Form Number],Ticket_Forms[Revenue])</f>
        <v>5520</v>
      </c>
      <c r="Q356" s="16">
        <f>LOOKUP(Table5[[#This Row],[Item '#]],Ticket_Forms[Form Number],Ticket_Forms[Ideal Profit])</f>
        <v>960</v>
      </c>
      <c r="R356" s="16">
        <f>LOOKUP(Table5[[#This Row],[Item '#]],Ticket_Forms[Form Number],Ticket_Forms[Prizes])</f>
        <v>4560</v>
      </c>
      <c r="S356" s="16">
        <f>LOOKUP(Table5[[#This Row],[Item '#]],Ticket_Forms[Form Number],Ticket_Forms[Location Rent])</f>
        <v>331</v>
      </c>
      <c r="T356" s="16">
        <f>LOOKUP(Table5[[#This Row],[Item '#]],Ticket_Forms[Form Number],Ticket_Forms[Last Sale])</f>
        <v>200</v>
      </c>
      <c r="U356" s="16" t="s">
        <v>3909</v>
      </c>
      <c r="V356" s="58" t="str">
        <f>Table5[[#This Row],[Date Distributed]]</f>
        <v/>
      </c>
      <c r="W356" s="3" t="str">
        <f>_xlfn.XLOOKUP(Table5[[#This Row],[Serial '#]],Table10[Serial '#],Table10[Charity Association],"",,)</f>
        <v/>
      </c>
      <c r="Z356" s="3" t="s">
        <v>23</v>
      </c>
    </row>
    <row r="357" spans="1:26" hidden="1" x14ac:dyDescent="0.35">
      <c r="A357" s="3">
        <v>355</v>
      </c>
      <c r="B357" s="78">
        <v>45008</v>
      </c>
      <c r="C357" s="73" t="str">
        <f>_xlfn.XLOOKUP(Table5[[#This Row],[Serial '#]],Table10[Serial '#],Table10[Date],"",,)</f>
        <v/>
      </c>
      <c r="D3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57" s="73" t="str">
        <f>IF(Table5[[#This Row],[Date Distributed]]="","In Stock","Distributed")</f>
        <v>In Stock</v>
      </c>
      <c r="F357" s="79" t="s">
        <v>660</v>
      </c>
      <c r="G357" s="75" t="s">
        <v>761</v>
      </c>
      <c r="H357" s="80" t="s">
        <v>679</v>
      </c>
      <c r="I357" s="80" t="s">
        <v>680</v>
      </c>
      <c r="J357" s="81" t="s">
        <v>1140</v>
      </c>
      <c r="K357" s="80" t="s">
        <v>385</v>
      </c>
      <c r="L357" s="3" t="str">
        <f>_xlfn.XLOOKUP(Table5[[#This Row],[Item '#]],Ticket_Forms[Form Number],Ticket_Forms[Game Name],"",,)</f>
        <v>Criss Cross</v>
      </c>
      <c r="M357" s="15">
        <v>186</v>
      </c>
      <c r="N357" s="3">
        <f>LOOKUP(Table5[[#This Row],[Item '#]],Ticket_Forms[Form Number],Ticket_Forms[Ticket Count])</f>
        <v>5520</v>
      </c>
      <c r="O357" s="16">
        <f>LOOKUP(Table5[[#This Row],[Item '#]],Ticket_Forms[Form Number],Ticket_Forms[Ticket Value])</f>
        <v>1</v>
      </c>
      <c r="P357" s="16">
        <f>LOOKUP(Table5[[#This Row],[Item '#]],Ticket_Forms[Form Number],Ticket_Forms[Revenue])</f>
        <v>5520</v>
      </c>
      <c r="Q357" s="16">
        <f>LOOKUP(Table5[[#This Row],[Item '#]],Ticket_Forms[Form Number],Ticket_Forms[Ideal Profit])</f>
        <v>960</v>
      </c>
      <c r="R357" s="16">
        <f>LOOKUP(Table5[[#This Row],[Item '#]],Ticket_Forms[Form Number],Ticket_Forms[Prizes])</f>
        <v>4560</v>
      </c>
      <c r="S357" s="16">
        <f>LOOKUP(Table5[[#This Row],[Item '#]],Ticket_Forms[Form Number],Ticket_Forms[Location Rent])</f>
        <v>331</v>
      </c>
      <c r="T357" s="16">
        <f>LOOKUP(Table5[[#This Row],[Item '#]],Ticket_Forms[Form Number],Ticket_Forms[Last Sale])</f>
        <v>200</v>
      </c>
      <c r="U357" s="16" t="s">
        <v>3909</v>
      </c>
      <c r="V357" s="58" t="str">
        <f>Table5[[#This Row],[Date Distributed]]</f>
        <v/>
      </c>
      <c r="W357" s="3" t="str">
        <f>_xlfn.XLOOKUP(Table5[[#This Row],[Serial '#]],Table10[Serial '#],Table10[Charity Association],"",,)</f>
        <v/>
      </c>
      <c r="Z357" s="3" t="s">
        <v>23</v>
      </c>
    </row>
    <row r="358" spans="1:26" hidden="1" x14ac:dyDescent="0.35">
      <c r="A358" s="3">
        <v>356</v>
      </c>
      <c r="B358" s="78">
        <v>45008</v>
      </c>
      <c r="C358" s="73" t="str">
        <f>_xlfn.XLOOKUP(Table5[[#This Row],[Serial '#]],Table10[Serial '#],Table10[Date],"",,)</f>
        <v/>
      </c>
      <c r="D3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58" s="73" t="str">
        <f>IF(Table5[[#This Row],[Date Distributed]]="","In Stock","Distributed")</f>
        <v>In Stock</v>
      </c>
      <c r="F358" s="79" t="s">
        <v>660</v>
      </c>
      <c r="G358" s="75" t="s">
        <v>761</v>
      </c>
      <c r="H358" s="80" t="s">
        <v>679</v>
      </c>
      <c r="I358" s="80" t="s">
        <v>680</v>
      </c>
      <c r="J358" s="81" t="s">
        <v>1141</v>
      </c>
      <c r="K358" s="80" t="s">
        <v>385</v>
      </c>
      <c r="L358" s="3" t="str">
        <f>_xlfn.XLOOKUP(Table5[[#This Row],[Item '#]],Ticket_Forms[Form Number],Ticket_Forms[Game Name],"",,)</f>
        <v>Criss Cross</v>
      </c>
      <c r="M358" s="15">
        <v>186</v>
      </c>
      <c r="N358" s="3">
        <f>LOOKUP(Table5[[#This Row],[Item '#]],Ticket_Forms[Form Number],Ticket_Forms[Ticket Count])</f>
        <v>5520</v>
      </c>
      <c r="O358" s="16">
        <f>LOOKUP(Table5[[#This Row],[Item '#]],Ticket_Forms[Form Number],Ticket_Forms[Ticket Value])</f>
        <v>1</v>
      </c>
      <c r="P358" s="16">
        <f>LOOKUP(Table5[[#This Row],[Item '#]],Ticket_Forms[Form Number],Ticket_Forms[Revenue])</f>
        <v>5520</v>
      </c>
      <c r="Q358" s="16">
        <f>LOOKUP(Table5[[#This Row],[Item '#]],Ticket_Forms[Form Number],Ticket_Forms[Ideal Profit])</f>
        <v>960</v>
      </c>
      <c r="R358" s="16">
        <f>LOOKUP(Table5[[#This Row],[Item '#]],Ticket_Forms[Form Number],Ticket_Forms[Prizes])</f>
        <v>4560</v>
      </c>
      <c r="S358" s="16">
        <f>LOOKUP(Table5[[#This Row],[Item '#]],Ticket_Forms[Form Number],Ticket_Forms[Location Rent])</f>
        <v>331</v>
      </c>
      <c r="T358" s="16">
        <f>LOOKUP(Table5[[#This Row],[Item '#]],Ticket_Forms[Form Number],Ticket_Forms[Last Sale])</f>
        <v>200</v>
      </c>
      <c r="U358" s="16" t="s">
        <v>3909</v>
      </c>
      <c r="V358" s="58" t="str">
        <f>Table5[[#This Row],[Date Distributed]]</f>
        <v/>
      </c>
      <c r="W358" s="3" t="str">
        <f>_xlfn.XLOOKUP(Table5[[#This Row],[Serial '#]],Table10[Serial '#],Table10[Charity Association],"",,)</f>
        <v/>
      </c>
      <c r="Z358" s="3" t="s">
        <v>23</v>
      </c>
    </row>
    <row r="359" spans="1:26" hidden="1" x14ac:dyDescent="0.35">
      <c r="A359" s="3">
        <v>357</v>
      </c>
      <c r="B359" s="78">
        <v>45008</v>
      </c>
      <c r="C359" s="73" t="str">
        <f>_xlfn.XLOOKUP(Table5[[#This Row],[Serial '#]],Table10[Serial '#],Table10[Date],"",,)</f>
        <v/>
      </c>
      <c r="D3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59" s="73" t="str">
        <f>IF(Table5[[#This Row],[Date Distributed]]="","In Stock","Distributed")</f>
        <v>In Stock</v>
      </c>
      <c r="F359" s="79" t="s">
        <v>660</v>
      </c>
      <c r="G359" s="75" t="s">
        <v>761</v>
      </c>
      <c r="H359" s="80" t="s">
        <v>679</v>
      </c>
      <c r="I359" s="80" t="s">
        <v>680</v>
      </c>
      <c r="J359" s="81" t="s">
        <v>1142</v>
      </c>
      <c r="K359" s="80" t="s">
        <v>385</v>
      </c>
      <c r="L359" s="3" t="str">
        <f>_xlfn.XLOOKUP(Table5[[#This Row],[Item '#]],Ticket_Forms[Form Number],Ticket_Forms[Game Name],"",,)</f>
        <v>Criss Cross</v>
      </c>
      <c r="M359" s="15">
        <v>186</v>
      </c>
      <c r="N359" s="3">
        <f>LOOKUP(Table5[[#This Row],[Item '#]],Ticket_Forms[Form Number],Ticket_Forms[Ticket Count])</f>
        <v>5520</v>
      </c>
      <c r="O359" s="16">
        <f>LOOKUP(Table5[[#This Row],[Item '#]],Ticket_Forms[Form Number],Ticket_Forms[Ticket Value])</f>
        <v>1</v>
      </c>
      <c r="P359" s="16">
        <f>LOOKUP(Table5[[#This Row],[Item '#]],Ticket_Forms[Form Number],Ticket_Forms[Revenue])</f>
        <v>5520</v>
      </c>
      <c r="Q359" s="16">
        <f>LOOKUP(Table5[[#This Row],[Item '#]],Ticket_Forms[Form Number],Ticket_Forms[Ideal Profit])</f>
        <v>960</v>
      </c>
      <c r="R359" s="16">
        <f>LOOKUP(Table5[[#This Row],[Item '#]],Ticket_Forms[Form Number],Ticket_Forms[Prizes])</f>
        <v>4560</v>
      </c>
      <c r="S359" s="16">
        <f>LOOKUP(Table5[[#This Row],[Item '#]],Ticket_Forms[Form Number],Ticket_Forms[Location Rent])</f>
        <v>331</v>
      </c>
      <c r="T359" s="16">
        <f>LOOKUP(Table5[[#This Row],[Item '#]],Ticket_Forms[Form Number],Ticket_Forms[Last Sale])</f>
        <v>200</v>
      </c>
      <c r="U359" s="16" t="s">
        <v>3909</v>
      </c>
      <c r="V359" s="58" t="str">
        <f>Table5[[#This Row],[Date Distributed]]</f>
        <v/>
      </c>
      <c r="W359" s="3" t="str">
        <f>_xlfn.XLOOKUP(Table5[[#This Row],[Serial '#]],Table10[Serial '#],Table10[Charity Association],"",,)</f>
        <v/>
      </c>
      <c r="Z359" s="3" t="s">
        <v>23</v>
      </c>
    </row>
    <row r="360" spans="1:26" hidden="1" x14ac:dyDescent="0.35">
      <c r="A360" s="3">
        <v>358</v>
      </c>
      <c r="B360" s="78">
        <v>45008</v>
      </c>
      <c r="C360" s="73" t="str">
        <f>_xlfn.XLOOKUP(Table5[[#This Row],[Serial '#]],Table10[Serial '#],Table10[Date],"",,)</f>
        <v/>
      </c>
      <c r="D3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60" s="73" t="str">
        <f>IF(Table5[[#This Row],[Date Distributed]]="","In Stock","Distributed")</f>
        <v>In Stock</v>
      </c>
      <c r="F360" s="79" t="s">
        <v>660</v>
      </c>
      <c r="G360" s="75" t="s">
        <v>761</v>
      </c>
      <c r="H360" s="80" t="s">
        <v>679</v>
      </c>
      <c r="I360" s="80" t="s">
        <v>680</v>
      </c>
      <c r="J360" s="81" t="s">
        <v>1143</v>
      </c>
      <c r="K360" s="80" t="s">
        <v>385</v>
      </c>
      <c r="L360" s="3" t="str">
        <f>_xlfn.XLOOKUP(Table5[[#This Row],[Item '#]],Ticket_Forms[Form Number],Ticket_Forms[Game Name],"",,)</f>
        <v>Criss Cross</v>
      </c>
      <c r="M360" s="15">
        <v>186</v>
      </c>
      <c r="N360" s="3">
        <f>LOOKUP(Table5[[#This Row],[Item '#]],Ticket_Forms[Form Number],Ticket_Forms[Ticket Count])</f>
        <v>5520</v>
      </c>
      <c r="O360" s="16">
        <f>LOOKUP(Table5[[#This Row],[Item '#]],Ticket_Forms[Form Number],Ticket_Forms[Ticket Value])</f>
        <v>1</v>
      </c>
      <c r="P360" s="16">
        <f>LOOKUP(Table5[[#This Row],[Item '#]],Ticket_Forms[Form Number],Ticket_Forms[Revenue])</f>
        <v>5520</v>
      </c>
      <c r="Q360" s="16">
        <f>LOOKUP(Table5[[#This Row],[Item '#]],Ticket_Forms[Form Number],Ticket_Forms[Ideal Profit])</f>
        <v>960</v>
      </c>
      <c r="R360" s="16">
        <f>LOOKUP(Table5[[#This Row],[Item '#]],Ticket_Forms[Form Number],Ticket_Forms[Prizes])</f>
        <v>4560</v>
      </c>
      <c r="S360" s="16">
        <f>LOOKUP(Table5[[#This Row],[Item '#]],Ticket_Forms[Form Number],Ticket_Forms[Location Rent])</f>
        <v>331</v>
      </c>
      <c r="T360" s="16">
        <f>LOOKUP(Table5[[#This Row],[Item '#]],Ticket_Forms[Form Number],Ticket_Forms[Last Sale])</f>
        <v>200</v>
      </c>
      <c r="U360" s="16" t="s">
        <v>3909</v>
      </c>
      <c r="V360" s="58" t="str">
        <f>Table5[[#This Row],[Date Distributed]]</f>
        <v/>
      </c>
      <c r="W360" s="3" t="str">
        <f>_xlfn.XLOOKUP(Table5[[#This Row],[Serial '#]],Table10[Serial '#],Table10[Charity Association],"",,)</f>
        <v/>
      </c>
      <c r="Z360" s="3" t="s">
        <v>23</v>
      </c>
    </row>
    <row r="361" spans="1:26" hidden="1" x14ac:dyDescent="0.35">
      <c r="A361" s="3">
        <v>359</v>
      </c>
      <c r="B361" s="74">
        <v>45008</v>
      </c>
      <c r="C361" s="73" t="str">
        <f>_xlfn.XLOOKUP(Table5[[#This Row],[Serial '#]],Table10[Serial '#],Table10[Date],"",,)</f>
        <v/>
      </c>
      <c r="D3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61" s="73" t="str">
        <f>IF(Table5[[#This Row],[Date Distributed]]="","In Stock","Distributed")</f>
        <v>In Stock</v>
      </c>
      <c r="F361" s="75" t="s">
        <v>660</v>
      </c>
      <c r="G361" s="75" t="s">
        <v>761</v>
      </c>
      <c r="H361" s="76" t="s">
        <v>679</v>
      </c>
      <c r="I361" s="76" t="s">
        <v>680</v>
      </c>
      <c r="J361" s="77" t="s">
        <v>1144</v>
      </c>
      <c r="K361" s="76" t="s">
        <v>385</v>
      </c>
      <c r="L361" s="3" t="str">
        <f>_xlfn.XLOOKUP(Table5[[#This Row],[Item '#]],Ticket_Forms[Form Number],Ticket_Forms[Game Name],"",,)</f>
        <v>Criss Cross</v>
      </c>
      <c r="M361" s="15">
        <v>186</v>
      </c>
      <c r="N361" s="3">
        <f>LOOKUP(Table5[[#This Row],[Item '#]],Ticket_Forms[Form Number],Ticket_Forms[Ticket Count])</f>
        <v>5520</v>
      </c>
      <c r="O361" s="16">
        <f>LOOKUP(Table5[[#This Row],[Item '#]],Ticket_Forms[Form Number],Ticket_Forms[Ticket Value])</f>
        <v>1</v>
      </c>
      <c r="P361" s="16">
        <f>LOOKUP(Table5[[#This Row],[Item '#]],Ticket_Forms[Form Number],Ticket_Forms[Revenue])</f>
        <v>5520</v>
      </c>
      <c r="Q361" s="16">
        <f>LOOKUP(Table5[[#This Row],[Item '#]],Ticket_Forms[Form Number],Ticket_Forms[Ideal Profit])</f>
        <v>960</v>
      </c>
      <c r="R361" s="16">
        <f>LOOKUP(Table5[[#This Row],[Item '#]],Ticket_Forms[Form Number],Ticket_Forms[Prizes])</f>
        <v>4560</v>
      </c>
      <c r="S361" s="16">
        <f>LOOKUP(Table5[[#This Row],[Item '#]],Ticket_Forms[Form Number],Ticket_Forms[Location Rent])</f>
        <v>331</v>
      </c>
      <c r="T361" s="16">
        <f>LOOKUP(Table5[[#This Row],[Item '#]],Ticket_Forms[Form Number],Ticket_Forms[Last Sale])</f>
        <v>200</v>
      </c>
      <c r="U361" s="16" t="s">
        <v>3909</v>
      </c>
      <c r="V361" s="58" t="str">
        <f>Table5[[#This Row],[Date Distributed]]</f>
        <v/>
      </c>
      <c r="W361" s="3" t="str">
        <f>_xlfn.XLOOKUP(Table5[[#This Row],[Serial '#]],Table10[Serial '#],Table10[Charity Association],"",,)</f>
        <v/>
      </c>
      <c r="Z361" s="3" t="s">
        <v>23</v>
      </c>
    </row>
    <row r="362" spans="1:26" hidden="1" x14ac:dyDescent="0.35">
      <c r="A362" s="3">
        <v>360</v>
      </c>
      <c r="B362" s="78">
        <v>45008</v>
      </c>
      <c r="C362" s="73" t="str">
        <f>_xlfn.XLOOKUP(Table5[[#This Row],[Serial '#]],Table10[Serial '#],Table10[Date],"",,)</f>
        <v/>
      </c>
      <c r="D3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62" s="73" t="str">
        <f>IF(Table5[[#This Row],[Date Distributed]]="","In Stock","Distributed")</f>
        <v>In Stock</v>
      </c>
      <c r="F362" s="79" t="s">
        <v>660</v>
      </c>
      <c r="G362" s="75" t="s">
        <v>761</v>
      </c>
      <c r="H362" s="80" t="s">
        <v>679</v>
      </c>
      <c r="I362" s="80" t="s">
        <v>680</v>
      </c>
      <c r="J362" s="77" t="s">
        <v>1145</v>
      </c>
      <c r="K362" s="76" t="s">
        <v>385</v>
      </c>
      <c r="L362" s="3" t="str">
        <f>_xlfn.XLOOKUP(Table5[[#This Row],[Item '#]],Ticket_Forms[Form Number],Ticket_Forms[Game Name],"",,)</f>
        <v>Criss Cross</v>
      </c>
      <c r="M362" s="15">
        <v>186</v>
      </c>
      <c r="N362" s="3">
        <f>LOOKUP(Table5[[#This Row],[Item '#]],Ticket_Forms[Form Number],Ticket_Forms[Ticket Count])</f>
        <v>5520</v>
      </c>
      <c r="O362" s="16">
        <f>LOOKUP(Table5[[#This Row],[Item '#]],Ticket_Forms[Form Number],Ticket_Forms[Ticket Value])</f>
        <v>1</v>
      </c>
      <c r="P362" s="16">
        <f>LOOKUP(Table5[[#This Row],[Item '#]],Ticket_Forms[Form Number],Ticket_Forms[Revenue])</f>
        <v>5520</v>
      </c>
      <c r="Q362" s="16">
        <f>LOOKUP(Table5[[#This Row],[Item '#]],Ticket_Forms[Form Number],Ticket_Forms[Ideal Profit])</f>
        <v>960</v>
      </c>
      <c r="R362" s="16">
        <f>LOOKUP(Table5[[#This Row],[Item '#]],Ticket_Forms[Form Number],Ticket_Forms[Prizes])</f>
        <v>4560</v>
      </c>
      <c r="S362" s="16">
        <f>LOOKUP(Table5[[#This Row],[Item '#]],Ticket_Forms[Form Number],Ticket_Forms[Location Rent])</f>
        <v>331</v>
      </c>
      <c r="T362" s="16">
        <f>LOOKUP(Table5[[#This Row],[Item '#]],Ticket_Forms[Form Number],Ticket_Forms[Last Sale])</f>
        <v>200</v>
      </c>
      <c r="U362" s="16" t="s">
        <v>3909</v>
      </c>
      <c r="V362" s="58" t="str">
        <f>Table5[[#This Row],[Date Distributed]]</f>
        <v/>
      </c>
      <c r="W362" s="3" t="str">
        <f>_xlfn.XLOOKUP(Table5[[#This Row],[Serial '#]],Table10[Serial '#],Table10[Charity Association],"",,)</f>
        <v/>
      </c>
      <c r="Z362" s="3" t="s">
        <v>23</v>
      </c>
    </row>
    <row r="363" spans="1:26" hidden="1" x14ac:dyDescent="0.35">
      <c r="A363" s="3">
        <v>361</v>
      </c>
      <c r="B363" s="78">
        <v>45008</v>
      </c>
      <c r="C363" s="73" t="str">
        <f>_xlfn.XLOOKUP(Table5[[#This Row],[Serial '#]],Table10[Serial '#],Table10[Date],"",,)</f>
        <v/>
      </c>
      <c r="D3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63" s="73" t="str">
        <f>IF(Table5[[#This Row],[Date Distributed]]="","In Stock","Distributed")</f>
        <v>In Stock</v>
      </c>
      <c r="F363" s="79" t="s">
        <v>660</v>
      </c>
      <c r="G363" s="75" t="s">
        <v>761</v>
      </c>
      <c r="H363" s="80" t="s">
        <v>679</v>
      </c>
      <c r="I363" s="80" t="s">
        <v>680</v>
      </c>
      <c r="J363" s="81" t="s">
        <v>1146</v>
      </c>
      <c r="K363" s="80" t="s">
        <v>385</v>
      </c>
      <c r="L363" s="3" t="str">
        <f>_xlfn.XLOOKUP(Table5[[#This Row],[Item '#]],Ticket_Forms[Form Number],Ticket_Forms[Game Name],"",,)</f>
        <v>Criss Cross</v>
      </c>
      <c r="M363" s="15">
        <v>186</v>
      </c>
      <c r="N363" s="3">
        <f>LOOKUP(Table5[[#This Row],[Item '#]],Ticket_Forms[Form Number],Ticket_Forms[Ticket Count])</f>
        <v>5520</v>
      </c>
      <c r="O363" s="16">
        <f>LOOKUP(Table5[[#This Row],[Item '#]],Ticket_Forms[Form Number],Ticket_Forms[Ticket Value])</f>
        <v>1</v>
      </c>
      <c r="P363" s="16">
        <f>LOOKUP(Table5[[#This Row],[Item '#]],Ticket_Forms[Form Number],Ticket_Forms[Revenue])</f>
        <v>5520</v>
      </c>
      <c r="Q363" s="16">
        <f>LOOKUP(Table5[[#This Row],[Item '#]],Ticket_Forms[Form Number],Ticket_Forms[Ideal Profit])</f>
        <v>960</v>
      </c>
      <c r="R363" s="16">
        <f>LOOKUP(Table5[[#This Row],[Item '#]],Ticket_Forms[Form Number],Ticket_Forms[Prizes])</f>
        <v>4560</v>
      </c>
      <c r="S363" s="16">
        <f>LOOKUP(Table5[[#This Row],[Item '#]],Ticket_Forms[Form Number],Ticket_Forms[Location Rent])</f>
        <v>331</v>
      </c>
      <c r="T363" s="16">
        <f>LOOKUP(Table5[[#This Row],[Item '#]],Ticket_Forms[Form Number],Ticket_Forms[Last Sale])</f>
        <v>200</v>
      </c>
      <c r="U363" s="16" t="s">
        <v>3909</v>
      </c>
      <c r="V363" s="58" t="str">
        <f>Table5[[#This Row],[Date Distributed]]</f>
        <v/>
      </c>
      <c r="W363" s="3" t="str">
        <f>_xlfn.XLOOKUP(Table5[[#This Row],[Serial '#]],Table10[Serial '#],Table10[Charity Association],"",,)</f>
        <v/>
      </c>
      <c r="Z363" s="3" t="s">
        <v>23</v>
      </c>
    </row>
    <row r="364" spans="1:26" hidden="1" x14ac:dyDescent="0.35">
      <c r="A364" s="3">
        <v>362</v>
      </c>
      <c r="B364" s="78">
        <v>45008</v>
      </c>
      <c r="C364" s="73" t="str">
        <f>_xlfn.XLOOKUP(Table5[[#This Row],[Serial '#]],Table10[Serial '#],Table10[Date],"",,)</f>
        <v/>
      </c>
      <c r="D3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64" s="73" t="str">
        <f>IF(Table5[[#This Row],[Date Distributed]]="","In Stock","Distributed")</f>
        <v>In Stock</v>
      </c>
      <c r="F364" s="79" t="s">
        <v>660</v>
      </c>
      <c r="G364" s="75" t="s">
        <v>761</v>
      </c>
      <c r="H364" s="80" t="s">
        <v>679</v>
      </c>
      <c r="I364" s="80" t="s">
        <v>680</v>
      </c>
      <c r="J364" s="81" t="s">
        <v>1147</v>
      </c>
      <c r="K364" s="80" t="s">
        <v>385</v>
      </c>
      <c r="L364" s="3" t="str">
        <f>_xlfn.XLOOKUP(Table5[[#This Row],[Item '#]],Ticket_Forms[Form Number],Ticket_Forms[Game Name],"",,)</f>
        <v>Criss Cross</v>
      </c>
      <c r="M364" s="15">
        <v>186</v>
      </c>
      <c r="N364" s="3">
        <f>LOOKUP(Table5[[#This Row],[Item '#]],Ticket_Forms[Form Number],Ticket_Forms[Ticket Count])</f>
        <v>5520</v>
      </c>
      <c r="O364" s="16">
        <f>LOOKUP(Table5[[#This Row],[Item '#]],Ticket_Forms[Form Number],Ticket_Forms[Ticket Value])</f>
        <v>1</v>
      </c>
      <c r="P364" s="16">
        <f>LOOKUP(Table5[[#This Row],[Item '#]],Ticket_Forms[Form Number],Ticket_Forms[Revenue])</f>
        <v>5520</v>
      </c>
      <c r="Q364" s="16">
        <f>LOOKUP(Table5[[#This Row],[Item '#]],Ticket_Forms[Form Number],Ticket_Forms[Ideal Profit])</f>
        <v>960</v>
      </c>
      <c r="R364" s="16">
        <f>LOOKUP(Table5[[#This Row],[Item '#]],Ticket_Forms[Form Number],Ticket_Forms[Prizes])</f>
        <v>4560</v>
      </c>
      <c r="S364" s="16">
        <f>LOOKUP(Table5[[#This Row],[Item '#]],Ticket_Forms[Form Number],Ticket_Forms[Location Rent])</f>
        <v>331</v>
      </c>
      <c r="T364" s="16">
        <f>LOOKUP(Table5[[#This Row],[Item '#]],Ticket_Forms[Form Number],Ticket_Forms[Last Sale])</f>
        <v>200</v>
      </c>
      <c r="U364" s="16" t="s">
        <v>3909</v>
      </c>
      <c r="V364" s="58" t="str">
        <f>Table5[[#This Row],[Date Distributed]]</f>
        <v/>
      </c>
      <c r="W364" s="3" t="str">
        <f>_xlfn.XLOOKUP(Table5[[#This Row],[Serial '#]],Table10[Serial '#],Table10[Charity Association],"",,)</f>
        <v/>
      </c>
      <c r="Z364" s="3" t="s">
        <v>23</v>
      </c>
    </row>
    <row r="365" spans="1:26" hidden="1" x14ac:dyDescent="0.35">
      <c r="A365" s="3">
        <v>363</v>
      </c>
      <c r="B365" s="78">
        <v>45008</v>
      </c>
      <c r="C365" s="73" t="str">
        <f>_xlfn.XLOOKUP(Table5[[#This Row],[Serial '#]],Table10[Serial '#],Table10[Date],"",,)</f>
        <v/>
      </c>
      <c r="D3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65" s="73" t="str">
        <f>IF(Table5[[#This Row],[Date Distributed]]="","In Stock","Distributed")</f>
        <v>In Stock</v>
      </c>
      <c r="F365" s="79" t="s">
        <v>660</v>
      </c>
      <c r="G365" s="75" t="s">
        <v>761</v>
      </c>
      <c r="H365" s="80" t="s">
        <v>679</v>
      </c>
      <c r="I365" s="80" t="s">
        <v>680</v>
      </c>
      <c r="J365" s="81" t="s">
        <v>1148</v>
      </c>
      <c r="K365" s="80" t="s">
        <v>385</v>
      </c>
      <c r="L365" s="3" t="str">
        <f>_xlfn.XLOOKUP(Table5[[#This Row],[Item '#]],Ticket_Forms[Form Number],Ticket_Forms[Game Name],"",,)</f>
        <v>Criss Cross</v>
      </c>
      <c r="M365" s="15">
        <v>186</v>
      </c>
      <c r="N365" s="3">
        <f>LOOKUP(Table5[[#This Row],[Item '#]],Ticket_Forms[Form Number],Ticket_Forms[Ticket Count])</f>
        <v>5520</v>
      </c>
      <c r="O365" s="16">
        <f>LOOKUP(Table5[[#This Row],[Item '#]],Ticket_Forms[Form Number],Ticket_Forms[Ticket Value])</f>
        <v>1</v>
      </c>
      <c r="P365" s="16">
        <f>LOOKUP(Table5[[#This Row],[Item '#]],Ticket_Forms[Form Number],Ticket_Forms[Revenue])</f>
        <v>5520</v>
      </c>
      <c r="Q365" s="16">
        <f>LOOKUP(Table5[[#This Row],[Item '#]],Ticket_Forms[Form Number],Ticket_Forms[Ideal Profit])</f>
        <v>960</v>
      </c>
      <c r="R365" s="16">
        <f>LOOKUP(Table5[[#This Row],[Item '#]],Ticket_Forms[Form Number],Ticket_Forms[Prizes])</f>
        <v>4560</v>
      </c>
      <c r="S365" s="16">
        <f>LOOKUP(Table5[[#This Row],[Item '#]],Ticket_Forms[Form Number],Ticket_Forms[Location Rent])</f>
        <v>331</v>
      </c>
      <c r="T365" s="16">
        <f>LOOKUP(Table5[[#This Row],[Item '#]],Ticket_Forms[Form Number],Ticket_Forms[Last Sale])</f>
        <v>200</v>
      </c>
      <c r="U365" s="16" t="s">
        <v>3909</v>
      </c>
      <c r="V365" s="58" t="str">
        <f>Table5[[#This Row],[Date Distributed]]</f>
        <v/>
      </c>
      <c r="W365" s="3" t="str">
        <f>_xlfn.XLOOKUP(Table5[[#This Row],[Serial '#]],Table10[Serial '#],Table10[Charity Association],"",,)</f>
        <v/>
      </c>
      <c r="Z365" s="3" t="s">
        <v>23</v>
      </c>
    </row>
    <row r="366" spans="1:26" hidden="1" x14ac:dyDescent="0.35">
      <c r="A366" s="3">
        <v>364</v>
      </c>
      <c r="B366" s="78">
        <v>45008</v>
      </c>
      <c r="C366" s="73" t="str">
        <f>_xlfn.XLOOKUP(Table5[[#This Row],[Serial '#]],Table10[Serial '#],Table10[Date],"",,)</f>
        <v/>
      </c>
      <c r="D3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66" s="73" t="str">
        <f>IF(Table5[[#This Row],[Date Distributed]]="","In Stock","Distributed")</f>
        <v>In Stock</v>
      </c>
      <c r="F366" s="79" t="s">
        <v>660</v>
      </c>
      <c r="G366" s="75" t="s">
        <v>761</v>
      </c>
      <c r="H366" s="80" t="s">
        <v>679</v>
      </c>
      <c r="I366" s="80" t="s">
        <v>680</v>
      </c>
      <c r="J366" s="81" t="s">
        <v>1149</v>
      </c>
      <c r="K366" s="80" t="s">
        <v>385</v>
      </c>
      <c r="L366" s="3" t="str">
        <f>_xlfn.XLOOKUP(Table5[[#This Row],[Item '#]],Ticket_Forms[Form Number],Ticket_Forms[Game Name],"",,)</f>
        <v>Criss Cross</v>
      </c>
      <c r="M366" s="15">
        <v>186</v>
      </c>
      <c r="N366" s="3">
        <f>LOOKUP(Table5[[#This Row],[Item '#]],Ticket_Forms[Form Number],Ticket_Forms[Ticket Count])</f>
        <v>5520</v>
      </c>
      <c r="O366" s="16">
        <f>LOOKUP(Table5[[#This Row],[Item '#]],Ticket_Forms[Form Number],Ticket_Forms[Ticket Value])</f>
        <v>1</v>
      </c>
      <c r="P366" s="16">
        <f>LOOKUP(Table5[[#This Row],[Item '#]],Ticket_Forms[Form Number],Ticket_Forms[Revenue])</f>
        <v>5520</v>
      </c>
      <c r="Q366" s="16">
        <f>LOOKUP(Table5[[#This Row],[Item '#]],Ticket_Forms[Form Number],Ticket_Forms[Ideal Profit])</f>
        <v>960</v>
      </c>
      <c r="R366" s="16">
        <f>LOOKUP(Table5[[#This Row],[Item '#]],Ticket_Forms[Form Number],Ticket_Forms[Prizes])</f>
        <v>4560</v>
      </c>
      <c r="S366" s="16">
        <f>LOOKUP(Table5[[#This Row],[Item '#]],Ticket_Forms[Form Number],Ticket_Forms[Location Rent])</f>
        <v>331</v>
      </c>
      <c r="T366" s="16">
        <f>LOOKUP(Table5[[#This Row],[Item '#]],Ticket_Forms[Form Number],Ticket_Forms[Last Sale])</f>
        <v>200</v>
      </c>
      <c r="U366" s="16" t="s">
        <v>3909</v>
      </c>
      <c r="V366" s="58" t="str">
        <f>Table5[[#This Row],[Date Distributed]]</f>
        <v/>
      </c>
      <c r="W366" s="3" t="str">
        <f>_xlfn.XLOOKUP(Table5[[#This Row],[Serial '#]],Table10[Serial '#],Table10[Charity Association],"",,)</f>
        <v/>
      </c>
      <c r="Z366" s="3" t="s">
        <v>23</v>
      </c>
    </row>
    <row r="367" spans="1:26" hidden="1" x14ac:dyDescent="0.35">
      <c r="A367" s="3">
        <v>365</v>
      </c>
      <c r="B367" s="78">
        <v>45008</v>
      </c>
      <c r="C367" s="73" t="str">
        <f>_xlfn.XLOOKUP(Table5[[#This Row],[Serial '#]],Table10[Serial '#],Table10[Date],"",,)</f>
        <v/>
      </c>
      <c r="D3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67" s="73" t="str">
        <f>IF(Table5[[#This Row],[Date Distributed]]="","In Stock","Distributed")</f>
        <v>In Stock</v>
      </c>
      <c r="F367" s="79" t="s">
        <v>660</v>
      </c>
      <c r="G367" s="75" t="s">
        <v>761</v>
      </c>
      <c r="H367" s="80" t="s">
        <v>679</v>
      </c>
      <c r="I367" s="80" t="s">
        <v>680</v>
      </c>
      <c r="J367" s="81" t="s">
        <v>1150</v>
      </c>
      <c r="K367" s="80" t="s">
        <v>385</v>
      </c>
      <c r="L367" s="3" t="str">
        <f>_xlfn.XLOOKUP(Table5[[#This Row],[Item '#]],Ticket_Forms[Form Number],Ticket_Forms[Game Name],"",,)</f>
        <v>Criss Cross</v>
      </c>
      <c r="M367" s="15">
        <v>186</v>
      </c>
      <c r="N367" s="3">
        <f>LOOKUP(Table5[[#This Row],[Item '#]],Ticket_Forms[Form Number],Ticket_Forms[Ticket Count])</f>
        <v>5520</v>
      </c>
      <c r="O367" s="16">
        <f>LOOKUP(Table5[[#This Row],[Item '#]],Ticket_Forms[Form Number],Ticket_Forms[Ticket Value])</f>
        <v>1</v>
      </c>
      <c r="P367" s="16">
        <f>LOOKUP(Table5[[#This Row],[Item '#]],Ticket_Forms[Form Number],Ticket_Forms[Revenue])</f>
        <v>5520</v>
      </c>
      <c r="Q367" s="16">
        <f>LOOKUP(Table5[[#This Row],[Item '#]],Ticket_Forms[Form Number],Ticket_Forms[Ideal Profit])</f>
        <v>960</v>
      </c>
      <c r="R367" s="16">
        <f>LOOKUP(Table5[[#This Row],[Item '#]],Ticket_Forms[Form Number],Ticket_Forms[Prizes])</f>
        <v>4560</v>
      </c>
      <c r="S367" s="16">
        <f>LOOKUP(Table5[[#This Row],[Item '#]],Ticket_Forms[Form Number],Ticket_Forms[Location Rent])</f>
        <v>331</v>
      </c>
      <c r="T367" s="16">
        <f>LOOKUP(Table5[[#This Row],[Item '#]],Ticket_Forms[Form Number],Ticket_Forms[Last Sale])</f>
        <v>200</v>
      </c>
      <c r="U367" s="16" t="s">
        <v>3909</v>
      </c>
      <c r="V367" s="58" t="str">
        <f>Table5[[#This Row],[Date Distributed]]</f>
        <v/>
      </c>
      <c r="W367" s="3" t="str">
        <f>_xlfn.XLOOKUP(Table5[[#This Row],[Serial '#]],Table10[Serial '#],Table10[Charity Association],"",,)</f>
        <v/>
      </c>
      <c r="Z367" s="3" t="s">
        <v>23</v>
      </c>
    </row>
    <row r="368" spans="1:26" hidden="1" x14ac:dyDescent="0.35">
      <c r="A368" s="3">
        <v>366</v>
      </c>
      <c r="B368" s="78">
        <v>45008</v>
      </c>
      <c r="C368" s="73" t="str">
        <f>_xlfn.XLOOKUP(Table5[[#This Row],[Serial '#]],Table10[Serial '#],Table10[Date],"",,)</f>
        <v/>
      </c>
      <c r="D3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68" s="73" t="str">
        <f>IF(Table5[[#This Row],[Date Distributed]]="","In Stock","Distributed")</f>
        <v>In Stock</v>
      </c>
      <c r="F368" s="79" t="s">
        <v>660</v>
      </c>
      <c r="G368" s="75" t="s">
        <v>761</v>
      </c>
      <c r="H368" s="80" t="s">
        <v>679</v>
      </c>
      <c r="I368" s="80" t="s">
        <v>680</v>
      </c>
      <c r="J368" s="81" t="s">
        <v>1151</v>
      </c>
      <c r="K368" s="80" t="s">
        <v>385</v>
      </c>
      <c r="L368" s="3" t="str">
        <f>_xlfn.XLOOKUP(Table5[[#This Row],[Item '#]],Ticket_Forms[Form Number],Ticket_Forms[Game Name],"",,)</f>
        <v>Criss Cross</v>
      </c>
      <c r="M368" s="15">
        <v>186</v>
      </c>
      <c r="N368" s="3">
        <f>LOOKUP(Table5[[#This Row],[Item '#]],Ticket_Forms[Form Number],Ticket_Forms[Ticket Count])</f>
        <v>5520</v>
      </c>
      <c r="O368" s="16">
        <f>LOOKUP(Table5[[#This Row],[Item '#]],Ticket_Forms[Form Number],Ticket_Forms[Ticket Value])</f>
        <v>1</v>
      </c>
      <c r="P368" s="16">
        <f>LOOKUP(Table5[[#This Row],[Item '#]],Ticket_Forms[Form Number],Ticket_Forms[Revenue])</f>
        <v>5520</v>
      </c>
      <c r="Q368" s="16">
        <f>LOOKUP(Table5[[#This Row],[Item '#]],Ticket_Forms[Form Number],Ticket_Forms[Ideal Profit])</f>
        <v>960</v>
      </c>
      <c r="R368" s="16">
        <f>LOOKUP(Table5[[#This Row],[Item '#]],Ticket_Forms[Form Number],Ticket_Forms[Prizes])</f>
        <v>4560</v>
      </c>
      <c r="S368" s="16">
        <f>LOOKUP(Table5[[#This Row],[Item '#]],Ticket_Forms[Form Number],Ticket_Forms[Location Rent])</f>
        <v>331</v>
      </c>
      <c r="T368" s="16">
        <f>LOOKUP(Table5[[#This Row],[Item '#]],Ticket_Forms[Form Number],Ticket_Forms[Last Sale])</f>
        <v>200</v>
      </c>
      <c r="U368" s="16" t="s">
        <v>3909</v>
      </c>
      <c r="V368" s="58" t="str">
        <f>Table5[[#This Row],[Date Distributed]]</f>
        <v/>
      </c>
      <c r="W368" s="3" t="str">
        <f>_xlfn.XLOOKUP(Table5[[#This Row],[Serial '#]],Table10[Serial '#],Table10[Charity Association],"",,)</f>
        <v/>
      </c>
      <c r="Z368" s="3" t="s">
        <v>23</v>
      </c>
    </row>
    <row r="369" spans="1:26" hidden="1" x14ac:dyDescent="0.35">
      <c r="A369" s="3">
        <v>367</v>
      </c>
      <c r="B369" s="78">
        <v>45008</v>
      </c>
      <c r="C369" s="73" t="str">
        <f>_xlfn.XLOOKUP(Table5[[#This Row],[Serial '#]],Table10[Serial '#],Table10[Date],"",,)</f>
        <v/>
      </c>
      <c r="D3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69" s="73" t="str">
        <f>IF(Table5[[#This Row],[Date Distributed]]="","In Stock","Distributed")</f>
        <v>In Stock</v>
      </c>
      <c r="F369" s="79" t="s">
        <v>660</v>
      </c>
      <c r="G369" s="75" t="s">
        <v>761</v>
      </c>
      <c r="H369" s="80" t="s">
        <v>679</v>
      </c>
      <c r="I369" s="80" t="s">
        <v>680</v>
      </c>
      <c r="J369" s="81" t="s">
        <v>1152</v>
      </c>
      <c r="K369" s="80" t="s">
        <v>385</v>
      </c>
      <c r="L369" s="3" t="str">
        <f>_xlfn.XLOOKUP(Table5[[#This Row],[Item '#]],Ticket_Forms[Form Number],Ticket_Forms[Game Name],"",,)</f>
        <v>Criss Cross</v>
      </c>
      <c r="M369" s="15">
        <v>186</v>
      </c>
      <c r="N369" s="3">
        <f>LOOKUP(Table5[[#This Row],[Item '#]],Ticket_Forms[Form Number],Ticket_Forms[Ticket Count])</f>
        <v>5520</v>
      </c>
      <c r="O369" s="16">
        <f>LOOKUP(Table5[[#This Row],[Item '#]],Ticket_Forms[Form Number],Ticket_Forms[Ticket Value])</f>
        <v>1</v>
      </c>
      <c r="P369" s="16">
        <f>LOOKUP(Table5[[#This Row],[Item '#]],Ticket_Forms[Form Number],Ticket_Forms[Revenue])</f>
        <v>5520</v>
      </c>
      <c r="Q369" s="16">
        <f>LOOKUP(Table5[[#This Row],[Item '#]],Ticket_Forms[Form Number],Ticket_Forms[Ideal Profit])</f>
        <v>960</v>
      </c>
      <c r="R369" s="16">
        <f>LOOKUP(Table5[[#This Row],[Item '#]],Ticket_Forms[Form Number],Ticket_Forms[Prizes])</f>
        <v>4560</v>
      </c>
      <c r="S369" s="16">
        <f>LOOKUP(Table5[[#This Row],[Item '#]],Ticket_Forms[Form Number],Ticket_Forms[Location Rent])</f>
        <v>331</v>
      </c>
      <c r="T369" s="16">
        <f>LOOKUP(Table5[[#This Row],[Item '#]],Ticket_Forms[Form Number],Ticket_Forms[Last Sale])</f>
        <v>200</v>
      </c>
      <c r="U369" s="16" t="s">
        <v>3909</v>
      </c>
      <c r="V369" s="58" t="str">
        <f>Table5[[#This Row],[Date Distributed]]</f>
        <v/>
      </c>
      <c r="W369" s="3" t="str">
        <f>_xlfn.XLOOKUP(Table5[[#This Row],[Serial '#]],Table10[Serial '#],Table10[Charity Association],"",,)</f>
        <v/>
      </c>
      <c r="Z369" s="3" t="s">
        <v>23</v>
      </c>
    </row>
    <row r="370" spans="1:26" hidden="1" x14ac:dyDescent="0.35">
      <c r="A370" s="3">
        <v>368</v>
      </c>
      <c r="B370" s="78">
        <v>45008</v>
      </c>
      <c r="C370" s="73" t="str">
        <f>_xlfn.XLOOKUP(Table5[[#This Row],[Serial '#]],Table10[Serial '#],Table10[Date],"",,)</f>
        <v/>
      </c>
      <c r="D3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70" s="73" t="str">
        <f>IF(Table5[[#This Row],[Date Distributed]]="","In Stock","Distributed")</f>
        <v>In Stock</v>
      </c>
      <c r="F370" s="79" t="s">
        <v>660</v>
      </c>
      <c r="G370" s="75" t="s">
        <v>761</v>
      </c>
      <c r="H370" s="80" t="s">
        <v>679</v>
      </c>
      <c r="I370" s="80" t="s">
        <v>680</v>
      </c>
      <c r="J370" s="81" t="s">
        <v>1153</v>
      </c>
      <c r="K370" s="80" t="s">
        <v>385</v>
      </c>
      <c r="L370" s="3" t="str">
        <f>_xlfn.XLOOKUP(Table5[[#This Row],[Item '#]],Ticket_Forms[Form Number],Ticket_Forms[Game Name],"",,)</f>
        <v>Criss Cross</v>
      </c>
      <c r="M370" s="15">
        <v>186</v>
      </c>
      <c r="N370" s="3">
        <f>LOOKUP(Table5[[#This Row],[Item '#]],Ticket_Forms[Form Number],Ticket_Forms[Ticket Count])</f>
        <v>5520</v>
      </c>
      <c r="O370" s="16">
        <f>LOOKUP(Table5[[#This Row],[Item '#]],Ticket_Forms[Form Number],Ticket_Forms[Ticket Value])</f>
        <v>1</v>
      </c>
      <c r="P370" s="16">
        <f>LOOKUP(Table5[[#This Row],[Item '#]],Ticket_Forms[Form Number],Ticket_Forms[Revenue])</f>
        <v>5520</v>
      </c>
      <c r="Q370" s="16">
        <f>LOOKUP(Table5[[#This Row],[Item '#]],Ticket_Forms[Form Number],Ticket_Forms[Ideal Profit])</f>
        <v>960</v>
      </c>
      <c r="R370" s="16">
        <f>LOOKUP(Table5[[#This Row],[Item '#]],Ticket_Forms[Form Number],Ticket_Forms[Prizes])</f>
        <v>4560</v>
      </c>
      <c r="S370" s="16">
        <f>LOOKUP(Table5[[#This Row],[Item '#]],Ticket_Forms[Form Number],Ticket_Forms[Location Rent])</f>
        <v>331</v>
      </c>
      <c r="T370" s="16">
        <f>LOOKUP(Table5[[#This Row],[Item '#]],Ticket_Forms[Form Number],Ticket_Forms[Last Sale])</f>
        <v>200</v>
      </c>
      <c r="U370" s="16" t="s">
        <v>3909</v>
      </c>
      <c r="V370" s="58" t="str">
        <f>Table5[[#This Row],[Date Distributed]]</f>
        <v/>
      </c>
      <c r="W370" s="3" t="str">
        <f>_xlfn.XLOOKUP(Table5[[#This Row],[Serial '#]],Table10[Serial '#],Table10[Charity Association],"",,)</f>
        <v/>
      </c>
      <c r="Z370" s="3" t="s">
        <v>23</v>
      </c>
    </row>
    <row r="371" spans="1:26" hidden="1" x14ac:dyDescent="0.35">
      <c r="A371" s="3">
        <v>369</v>
      </c>
      <c r="B371" s="78">
        <v>45008</v>
      </c>
      <c r="C371" s="73" t="str">
        <f>_xlfn.XLOOKUP(Table5[[#This Row],[Serial '#]],Table10[Serial '#],Table10[Date],"",,)</f>
        <v/>
      </c>
      <c r="D3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71" s="73" t="str">
        <f>IF(Table5[[#This Row],[Date Distributed]]="","In Stock","Distributed")</f>
        <v>In Stock</v>
      </c>
      <c r="F371" s="79" t="s">
        <v>660</v>
      </c>
      <c r="G371" s="75" t="s">
        <v>761</v>
      </c>
      <c r="H371" s="80" t="s">
        <v>679</v>
      </c>
      <c r="I371" s="80" t="s">
        <v>680</v>
      </c>
      <c r="J371" s="81" t="s">
        <v>1154</v>
      </c>
      <c r="K371" s="80" t="s">
        <v>385</v>
      </c>
      <c r="L371" s="3" t="str">
        <f>_xlfn.XLOOKUP(Table5[[#This Row],[Item '#]],Ticket_Forms[Form Number],Ticket_Forms[Game Name],"",,)</f>
        <v>Criss Cross</v>
      </c>
      <c r="M371" s="15">
        <v>186</v>
      </c>
      <c r="N371" s="3">
        <f>LOOKUP(Table5[[#This Row],[Item '#]],Ticket_Forms[Form Number],Ticket_Forms[Ticket Count])</f>
        <v>5520</v>
      </c>
      <c r="O371" s="16">
        <f>LOOKUP(Table5[[#This Row],[Item '#]],Ticket_Forms[Form Number],Ticket_Forms[Ticket Value])</f>
        <v>1</v>
      </c>
      <c r="P371" s="16">
        <f>LOOKUP(Table5[[#This Row],[Item '#]],Ticket_Forms[Form Number],Ticket_Forms[Revenue])</f>
        <v>5520</v>
      </c>
      <c r="Q371" s="16">
        <f>LOOKUP(Table5[[#This Row],[Item '#]],Ticket_Forms[Form Number],Ticket_Forms[Ideal Profit])</f>
        <v>960</v>
      </c>
      <c r="R371" s="16">
        <f>LOOKUP(Table5[[#This Row],[Item '#]],Ticket_Forms[Form Number],Ticket_Forms[Prizes])</f>
        <v>4560</v>
      </c>
      <c r="S371" s="16">
        <f>LOOKUP(Table5[[#This Row],[Item '#]],Ticket_Forms[Form Number],Ticket_Forms[Location Rent])</f>
        <v>331</v>
      </c>
      <c r="T371" s="16">
        <f>LOOKUP(Table5[[#This Row],[Item '#]],Ticket_Forms[Form Number],Ticket_Forms[Last Sale])</f>
        <v>200</v>
      </c>
      <c r="U371" s="16" t="s">
        <v>3909</v>
      </c>
      <c r="V371" s="58" t="str">
        <f>Table5[[#This Row],[Date Distributed]]</f>
        <v/>
      </c>
      <c r="W371" s="3" t="str">
        <f>_xlfn.XLOOKUP(Table5[[#This Row],[Serial '#]],Table10[Serial '#],Table10[Charity Association],"",,)</f>
        <v/>
      </c>
      <c r="Z371" s="3" t="s">
        <v>23</v>
      </c>
    </row>
    <row r="372" spans="1:26" hidden="1" x14ac:dyDescent="0.35">
      <c r="A372" s="3">
        <v>370</v>
      </c>
      <c r="B372" s="78">
        <v>45008</v>
      </c>
      <c r="C372" s="73" t="str">
        <f>_xlfn.XLOOKUP(Table5[[#This Row],[Serial '#]],Table10[Serial '#],Table10[Date],"",,)</f>
        <v/>
      </c>
      <c r="D3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72" s="73" t="str">
        <f>IF(Table5[[#This Row],[Date Distributed]]="","In Stock","Distributed")</f>
        <v>In Stock</v>
      </c>
      <c r="F372" s="79" t="s">
        <v>660</v>
      </c>
      <c r="G372" s="75" t="s">
        <v>761</v>
      </c>
      <c r="H372" s="80" t="s">
        <v>679</v>
      </c>
      <c r="I372" s="80" t="s">
        <v>680</v>
      </c>
      <c r="J372" s="81" t="s">
        <v>1155</v>
      </c>
      <c r="K372" s="80" t="s">
        <v>385</v>
      </c>
      <c r="L372" s="3" t="str">
        <f>_xlfn.XLOOKUP(Table5[[#This Row],[Item '#]],Ticket_Forms[Form Number],Ticket_Forms[Game Name],"",,)</f>
        <v>Criss Cross</v>
      </c>
      <c r="M372" s="15">
        <v>186</v>
      </c>
      <c r="N372" s="3">
        <f>LOOKUP(Table5[[#This Row],[Item '#]],Ticket_Forms[Form Number],Ticket_Forms[Ticket Count])</f>
        <v>5520</v>
      </c>
      <c r="O372" s="16">
        <f>LOOKUP(Table5[[#This Row],[Item '#]],Ticket_Forms[Form Number],Ticket_Forms[Ticket Value])</f>
        <v>1</v>
      </c>
      <c r="P372" s="16">
        <f>LOOKUP(Table5[[#This Row],[Item '#]],Ticket_Forms[Form Number],Ticket_Forms[Revenue])</f>
        <v>5520</v>
      </c>
      <c r="Q372" s="16">
        <f>LOOKUP(Table5[[#This Row],[Item '#]],Ticket_Forms[Form Number],Ticket_Forms[Ideal Profit])</f>
        <v>960</v>
      </c>
      <c r="R372" s="16">
        <f>LOOKUP(Table5[[#This Row],[Item '#]],Ticket_Forms[Form Number],Ticket_Forms[Prizes])</f>
        <v>4560</v>
      </c>
      <c r="S372" s="16">
        <f>LOOKUP(Table5[[#This Row],[Item '#]],Ticket_Forms[Form Number],Ticket_Forms[Location Rent])</f>
        <v>331</v>
      </c>
      <c r="T372" s="16">
        <f>LOOKUP(Table5[[#This Row],[Item '#]],Ticket_Forms[Form Number],Ticket_Forms[Last Sale])</f>
        <v>200</v>
      </c>
      <c r="U372" s="16" t="s">
        <v>3909</v>
      </c>
      <c r="V372" s="58" t="str">
        <f>Table5[[#This Row],[Date Distributed]]</f>
        <v/>
      </c>
      <c r="W372" s="3" t="str">
        <f>_xlfn.XLOOKUP(Table5[[#This Row],[Serial '#]],Table10[Serial '#],Table10[Charity Association],"",,)</f>
        <v/>
      </c>
      <c r="Z372" s="3" t="s">
        <v>23</v>
      </c>
    </row>
    <row r="373" spans="1:26" hidden="1" x14ac:dyDescent="0.35">
      <c r="A373" s="3">
        <v>371</v>
      </c>
      <c r="B373" s="78">
        <v>45008</v>
      </c>
      <c r="C373" s="73" t="str">
        <f>_xlfn.XLOOKUP(Table5[[#This Row],[Serial '#]],Table10[Serial '#],Table10[Date],"",,)</f>
        <v/>
      </c>
      <c r="D3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73" s="73" t="str">
        <f>IF(Table5[[#This Row],[Date Distributed]]="","In Stock","Distributed")</f>
        <v>In Stock</v>
      </c>
      <c r="F373" s="79" t="s">
        <v>660</v>
      </c>
      <c r="G373" s="75" t="s">
        <v>761</v>
      </c>
      <c r="H373" s="80" t="s">
        <v>679</v>
      </c>
      <c r="I373" s="80" t="s">
        <v>680</v>
      </c>
      <c r="J373" s="81" t="s">
        <v>1156</v>
      </c>
      <c r="K373" s="80" t="s">
        <v>385</v>
      </c>
      <c r="L373" s="3" t="str">
        <f>_xlfn.XLOOKUP(Table5[[#This Row],[Item '#]],Ticket_Forms[Form Number],Ticket_Forms[Game Name],"",,)</f>
        <v>Criss Cross</v>
      </c>
      <c r="M373" s="15">
        <v>186</v>
      </c>
      <c r="N373" s="3">
        <f>LOOKUP(Table5[[#This Row],[Item '#]],Ticket_Forms[Form Number],Ticket_Forms[Ticket Count])</f>
        <v>5520</v>
      </c>
      <c r="O373" s="16">
        <f>LOOKUP(Table5[[#This Row],[Item '#]],Ticket_Forms[Form Number],Ticket_Forms[Ticket Value])</f>
        <v>1</v>
      </c>
      <c r="P373" s="16">
        <f>LOOKUP(Table5[[#This Row],[Item '#]],Ticket_Forms[Form Number],Ticket_Forms[Revenue])</f>
        <v>5520</v>
      </c>
      <c r="Q373" s="16">
        <f>LOOKUP(Table5[[#This Row],[Item '#]],Ticket_Forms[Form Number],Ticket_Forms[Ideal Profit])</f>
        <v>960</v>
      </c>
      <c r="R373" s="16">
        <f>LOOKUP(Table5[[#This Row],[Item '#]],Ticket_Forms[Form Number],Ticket_Forms[Prizes])</f>
        <v>4560</v>
      </c>
      <c r="S373" s="16">
        <f>LOOKUP(Table5[[#This Row],[Item '#]],Ticket_Forms[Form Number],Ticket_Forms[Location Rent])</f>
        <v>331</v>
      </c>
      <c r="T373" s="16">
        <f>LOOKUP(Table5[[#This Row],[Item '#]],Ticket_Forms[Form Number],Ticket_Forms[Last Sale])</f>
        <v>200</v>
      </c>
      <c r="U373" s="16" t="s">
        <v>3909</v>
      </c>
      <c r="V373" s="58" t="str">
        <f>Table5[[#This Row],[Date Distributed]]</f>
        <v/>
      </c>
      <c r="W373" s="3" t="str">
        <f>_xlfn.XLOOKUP(Table5[[#This Row],[Serial '#]],Table10[Serial '#],Table10[Charity Association],"",,)</f>
        <v/>
      </c>
      <c r="Z373" s="3" t="s">
        <v>23</v>
      </c>
    </row>
    <row r="374" spans="1:26" hidden="1" x14ac:dyDescent="0.35">
      <c r="A374" s="3">
        <v>372</v>
      </c>
      <c r="B374" s="78">
        <v>45008</v>
      </c>
      <c r="C374" s="73" t="str">
        <f>_xlfn.XLOOKUP(Table5[[#This Row],[Serial '#]],Table10[Serial '#],Table10[Date],"",,)</f>
        <v/>
      </c>
      <c r="D3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74" s="73" t="str">
        <f>IF(Table5[[#This Row],[Date Distributed]]="","In Stock","Distributed")</f>
        <v>In Stock</v>
      </c>
      <c r="F374" s="79" t="s">
        <v>660</v>
      </c>
      <c r="G374" s="75" t="s">
        <v>761</v>
      </c>
      <c r="H374" s="80" t="s">
        <v>679</v>
      </c>
      <c r="I374" s="80" t="s">
        <v>680</v>
      </c>
      <c r="J374" s="81" t="s">
        <v>1157</v>
      </c>
      <c r="K374" s="80" t="s">
        <v>385</v>
      </c>
      <c r="L374" s="3" t="str">
        <f>_xlfn.XLOOKUP(Table5[[#This Row],[Item '#]],Ticket_Forms[Form Number],Ticket_Forms[Game Name],"",,)</f>
        <v>Criss Cross</v>
      </c>
      <c r="M374" s="15">
        <v>186</v>
      </c>
      <c r="N374" s="3">
        <f>LOOKUP(Table5[[#This Row],[Item '#]],Ticket_Forms[Form Number],Ticket_Forms[Ticket Count])</f>
        <v>5520</v>
      </c>
      <c r="O374" s="16">
        <f>LOOKUP(Table5[[#This Row],[Item '#]],Ticket_Forms[Form Number],Ticket_Forms[Ticket Value])</f>
        <v>1</v>
      </c>
      <c r="P374" s="16">
        <f>LOOKUP(Table5[[#This Row],[Item '#]],Ticket_Forms[Form Number],Ticket_Forms[Revenue])</f>
        <v>5520</v>
      </c>
      <c r="Q374" s="16">
        <f>LOOKUP(Table5[[#This Row],[Item '#]],Ticket_Forms[Form Number],Ticket_Forms[Ideal Profit])</f>
        <v>960</v>
      </c>
      <c r="R374" s="16">
        <f>LOOKUP(Table5[[#This Row],[Item '#]],Ticket_Forms[Form Number],Ticket_Forms[Prizes])</f>
        <v>4560</v>
      </c>
      <c r="S374" s="16">
        <f>LOOKUP(Table5[[#This Row],[Item '#]],Ticket_Forms[Form Number],Ticket_Forms[Location Rent])</f>
        <v>331</v>
      </c>
      <c r="T374" s="16">
        <f>LOOKUP(Table5[[#This Row],[Item '#]],Ticket_Forms[Form Number],Ticket_Forms[Last Sale])</f>
        <v>200</v>
      </c>
      <c r="U374" s="16" t="s">
        <v>3909</v>
      </c>
      <c r="V374" s="58" t="str">
        <f>Table5[[#This Row],[Date Distributed]]</f>
        <v/>
      </c>
      <c r="W374" s="3" t="str">
        <f>_xlfn.XLOOKUP(Table5[[#This Row],[Serial '#]],Table10[Serial '#],Table10[Charity Association],"",,)</f>
        <v/>
      </c>
      <c r="Z374" s="3" t="s">
        <v>23</v>
      </c>
    </row>
    <row r="375" spans="1:26" hidden="1" x14ac:dyDescent="0.35">
      <c r="A375" s="3">
        <v>373</v>
      </c>
      <c r="B375" s="78">
        <v>45008</v>
      </c>
      <c r="C375" s="73" t="str">
        <f>_xlfn.XLOOKUP(Table5[[#This Row],[Serial '#]],Table10[Serial '#],Table10[Date],"",,)</f>
        <v/>
      </c>
      <c r="D3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75" s="73" t="str">
        <f>IF(Table5[[#This Row],[Date Distributed]]="","In Stock","Distributed")</f>
        <v>In Stock</v>
      </c>
      <c r="F375" s="79" t="s">
        <v>660</v>
      </c>
      <c r="G375" s="75" t="s">
        <v>761</v>
      </c>
      <c r="H375" s="80" t="s">
        <v>679</v>
      </c>
      <c r="I375" s="80" t="s">
        <v>680</v>
      </c>
      <c r="J375" s="81" t="s">
        <v>1158</v>
      </c>
      <c r="K375" s="80" t="s">
        <v>385</v>
      </c>
      <c r="L375" s="3" t="str">
        <f>_xlfn.XLOOKUP(Table5[[#This Row],[Item '#]],Ticket_Forms[Form Number],Ticket_Forms[Game Name],"",,)</f>
        <v>Criss Cross</v>
      </c>
      <c r="M375" s="15">
        <v>186</v>
      </c>
      <c r="N375" s="3">
        <f>LOOKUP(Table5[[#This Row],[Item '#]],Ticket_Forms[Form Number],Ticket_Forms[Ticket Count])</f>
        <v>5520</v>
      </c>
      <c r="O375" s="16">
        <f>LOOKUP(Table5[[#This Row],[Item '#]],Ticket_Forms[Form Number],Ticket_Forms[Ticket Value])</f>
        <v>1</v>
      </c>
      <c r="P375" s="16">
        <f>LOOKUP(Table5[[#This Row],[Item '#]],Ticket_Forms[Form Number],Ticket_Forms[Revenue])</f>
        <v>5520</v>
      </c>
      <c r="Q375" s="16">
        <f>LOOKUP(Table5[[#This Row],[Item '#]],Ticket_Forms[Form Number],Ticket_Forms[Ideal Profit])</f>
        <v>960</v>
      </c>
      <c r="R375" s="16">
        <f>LOOKUP(Table5[[#This Row],[Item '#]],Ticket_Forms[Form Number],Ticket_Forms[Prizes])</f>
        <v>4560</v>
      </c>
      <c r="S375" s="16">
        <f>LOOKUP(Table5[[#This Row],[Item '#]],Ticket_Forms[Form Number],Ticket_Forms[Location Rent])</f>
        <v>331</v>
      </c>
      <c r="T375" s="16">
        <f>LOOKUP(Table5[[#This Row],[Item '#]],Ticket_Forms[Form Number],Ticket_Forms[Last Sale])</f>
        <v>200</v>
      </c>
      <c r="U375" s="16" t="s">
        <v>3909</v>
      </c>
      <c r="V375" s="58" t="str">
        <f>Table5[[#This Row],[Date Distributed]]</f>
        <v/>
      </c>
      <c r="W375" s="3" t="str">
        <f>_xlfn.XLOOKUP(Table5[[#This Row],[Serial '#]],Table10[Serial '#],Table10[Charity Association],"",,)</f>
        <v/>
      </c>
      <c r="Z375" s="3" t="s">
        <v>23</v>
      </c>
    </row>
    <row r="376" spans="1:26" hidden="1" x14ac:dyDescent="0.35">
      <c r="A376" s="3">
        <v>374</v>
      </c>
      <c r="B376" s="78">
        <v>45008</v>
      </c>
      <c r="C376" s="73" t="str">
        <f>_xlfn.XLOOKUP(Table5[[#This Row],[Serial '#]],Table10[Serial '#],Table10[Date],"",,)</f>
        <v/>
      </c>
      <c r="D3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76" s="73" t="str">
        <f>IF(Table5[[#This Row],[Date Distributed]]="","In Stock","Distributed")</f>
        <v>In Stock</v>
      </c>
      <c r="F376" s="79" t="s">
        <v>660</v>
      </c>
      <c r="G376" s="75" t="s">
        <v>761</v>
      </c>
      <c r="H376" s="80" t="s">
        <v>679</v>
      </c>
      <c r="I376" s="80" t="s">
        <v>680</v>
      </c>
      <c r="J376" s="81" t="s">
        <v>1159</v>
      </c>
      <c r="K376" s="80" t="s">
        <v>385</v>
      </c>
      <c r="L376" s="3" t="str">
        <f>_xlfn.XLOOKUP(Table5[[#This Row],[Item '#]],Ticket_Forms[Form Number],Ticket_Forms[Game Name],"",,)</f>
        <v>Criss Cross</v>
      </c>
      <c r="M376" s="15">
        <v>186</v>
      </c>
      <c r="N376" s="3">
        <f>LOOKUP(Table5[[#This Row],[Item '#]],Ticket_Forms[Form Number],Ticket_Forms[Ticket Count])</f>
        <v>5520</v>
      </c>
      <c r="O376" s="16">
        <f>LOOKUP(Table5[[#This Row],[Item '#]],Ticket_Forms[Form Number],Ticket_Forms[Ticket Value])</f>
        <v>1</v>
      </c>
      <c r="P376" s="16">
        <f>LOOKUP(Table5[[#This Row],[Item '#]],Ticket_Forms[Form Number],Ticket_Forms[Revenue])</f>
        <v>5520</v>
      </c>
      <c r="Q376" s="16">
        <f>LOOKUP(Table5[[#This Row],[Item '#]],Ticket_Forms[Form Number],Ticket_Forms[Ideal Profit])</f>
        <v>960</v>
      </c>
      <c r="R376" s="16">
        <f>LOOKUP(Table5[[#This Row],[Item '#]],Ticket_Forms[Form Number],Ticket_Forms[Prizes])</f>
        <v>4560</v>
      </c>
      <c r="S376" s="16">
        <f>LOOKUP(Table5[[#This Row],[Item '#]],Ticket_Forms[Form Number],Ticket_Forms[Location Rent])</f>
        <v>331</v>
      </c>
      <c r="T376" s="16">
        <f>LOOKUP(Table5[[#This Row],[Item '#]],Ticket_Forms[Form Number],Ticket_Forms[Last Sale])</f>
        <v>200</v>
      </c>
      <c r="U376" s="16" t="s">
        <v>3909</v>
      </c>
      <c r="V376" s="58" t="str">
        <f>Table5[[#This Row],[Date Distributed]]</f>
        <v/>
      </c>
      <c r="W376" s="3" t="str">
        <f>_xlfn.XLOOKUP(Table5[[#This Row],[Serial '#]],Table10[Serial '#],Table10[Charity Association],"",,)</f>
        <v/>
      </c>
      <c r="Z376" s="3" t="s">
        <v>23</v>
      </c>
    </row>
    <row r="377" spans="1:26" hidden="1" x14ac:dyDescent="0.35">
      <c r="A377" s="3">
        <v>375</v>
      </c>
      <c r="B377" s="78">
        <v>45008</v>
      </c>
      <c r="C377" s="73" t="str">
        <f>_xlfn.XLOOKUP(Table5[[#This Row],[Serial '#]],Table10[Serial '#],Table10[Date],"",,)</f>
        <v/>
      </c>
      <c r="D3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77" s="73" t="str">
        <f>IF(Table5[[#This Row],[Date Distributed]]="","In Stock","Distributed")</f>
        <v>In Stock</v>
      </c>
      <c r="F377" s="79" t="s">
        <v>660</v>
      </c>
      <c r="G377" s="75" t="s">
        <v>761</v>
      </c>
      <c r="H377" s="80" t="s">
        <v>679</v>
      </c>
      <c r="I377" s="80" t="s">
        <v>680</v>
      </c>
      <c r="J377" s="81" t="s">
        <v>1160</v>
      </c>
      <c r="K377" s="80" t="s">
        <v>385</v>
      </c>
      <c r="L377" s="3" t="str">
        <f>_xlfn.XLOOKUP(Table5[[#This Row],[Item '#]],Ticket_Forms[Form Number],Ticket_Forms[Game Name],"",,)</f>
        <v>Criss Cross</v>
      </c>
      <c r="M377" s="15">
        <v>186</v>
      </c>
      <c r="N377" s="3">
        <f>LOOKUP(Table5[[#This Row],[Item '#]],Ticket_Forms[Form Number],Ticket_Forms[Ticket Count])</f>
        <v>5520</v>
      </c>
      <c r="O377" s="16">
        <f>LOOKUP(Table5[[#This Row],[Item '#]],Ticket_Forms[Form Number],Ticket_Forms[Ticket Value])</f>
        <v>1</v>
      </c>
      <c r="P377" s="16">
        <f>LOOKUP(Table5[[#This Row],[Item '#]],Ticket_Forms[Form Number],Ticket_Forms[Revenue])</f>
        <v>5520</v>
      </c>
      <c r="Q377" s="16">
        <f>LOOKUP(Table5[[#This Row],[Item '#]],Ticket_Forms[Form Number],Ticket_Forms[Ideal Profit])</f>
        <v>960</v>
      </c>
      <c r="R377" s="16">
        <f>LOOKUP(Table5[[#This Row],[Item '#]],Ticket_Forms[Form Number],Ticket_Forms[Prizes])</f>
        <v>4560</v>
      </c>
      <c r="S377" s="16">
        <f>LOOKUP(Table5[[#This Row],[Item '#]],Ticket_Forms[Form Number],Ticket_Forms[Location Rent])</f>
        <v>331</v>
      </c>
      <c r="T377" s="16">
        <f>LOOKUP(Table5[[#This Row],[Item '#]],Ticket_Forms[Form Number],Ticket_Forms[Last Sale])</f>
        <v>200</v>
      </c>
      <c r="U377" s="16" t="s">
        <v>3909</v>
      </c>
      <c r="V377" s="58" t="str">
        <f>Table5[[#This Row],[Date Distributed]]</f>
        <v/>
      </c>
      <c r="W377" s="3" t="str">
        <f>_xlfn.XLOOKUP(Table5[[#This Row],[Serial '#]],Table10[Serial '#],Table10[Charity Association],"",,)</f>
        <v/>
      </c>
      <c r="Z377" s="3" t="s">
        <v>23</v>
      </c>
    </row>
    <row r="378" spans="1:26" hidden="1" x14ac:dyDescent="0.35">
      <c r="A378" s="3">
        <v>376</v>
      </c>
      <c r="B378" s="78">
        <v>45008</v>
      </c>
      <c r="C378" s="73" t="str">
        <f>_xlfn.XLOOKUP(Table5[[#This Row],[Serial '#]],Table10[Serial '#],Table10[Date],"",,)</f>
        <v/>
      </c>
      <c r="D3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78" s="73" t="str">
        <f>IF(Table5[[#This Row],[Date Distributed]]="","In Stock","Distributed")</f>
        <v>In Stock</v>
      </c>
      <c r="F378" s="79" t="s">
        <v>660</v>
      </c>
      <c r="G378" s="75" t="s">
        <v>761</v>
      </c>
      <c r="H378" s="80" t="s">
        <v>679</v>
      </c>
      <c r="I378" s="80" t="s">
        <v>680</v>
      </c>
      <c r="J378" s="81" t="s">
        <v>1161</v>
      </c>
      <c r="K378" s="80" t="s">
        <v>385</v>
      </c>
      <c r="L378" s="3" t="str">
        <f>_xlfn.XLOOKUP(Table5[[#This Row],[Item '#]],Ticket_Forms[Form Number],Ticket_Forms[Game Name],"",,)</f>
        <v>Criss Cross</v>
      </c>
      <c r="M378" s="15">
        <v>186</v>
      </c>
      <c r="N378" s="3">
        <f>LOOKUP(Table5[[#This Row],[Item '#]],Ticket_Forms[Form Number],Ticket_Forms[Ticket Count])</f>
        <v>5520</v>
      </c>
      <c r="O378" s="16">
        <f>LOOKUP(Table5[[#This Row],[Item '#]],Ticket_Forms[Form Number],Ticket_Forms[Ticket Value])</f>
        <v>1</v>
      </c>
      <c r="P378" s="16">
        <f>LOOKUP(Table5[[#This Row],[Item '#]],Ticket_Forms[Form Number],Ticket_Forms[Revenue])</f>
        <v>5520</v>
      </c>
      <c r="Q378" s="16">
        <f>LOOKUP(Table5[[#This Row],[Item '#]],Ticket_Forms[Form Number],Ticket_Forms[Ideal Profit])</f>
        <v>960</v>
      </c>
      <c r="R378" s="16">
        <f>LOOKUP(Table5[[#This Row],[Item '#]],Ticket_Forms[Form Number],Ticket_Forms[Prizes])</f>
        <v>4560</v>
      </c>
      <c r="S378" s="16">
        <f>LOOKUP(Table5[[#This Row],[Item '#]],Ticket_Forms[Form Number],Ticket_Forms[Location Rent])</f>
        <v>331</v>
      </c>
      <c r="T378" s="16">
        <f>LOOKUP(Table5[[#This Row],[Item '#]],Ticket_Forms[Form Number],Ticket_Forms[Last Sale])</f>
        <v>200</v>
      </c>
      <c r="U378" s="16" t="s">
        <v>3909</v>
      </c>
      <c r="V378" s="58" t="str">
        <f>Table5[[#This Row],[Date Distributed]]</f>
        <v/>
      </c>
      <c r="W378" s="3" t="str">
        <f>_xlfn.XLOOKUP(Table5[[#This Row],[Serial '#]],Table10[Serial '#],Table10[Charity Association],"",,)</f>
        <v/>
      </c>
      <c r="Z378" s="3" t="s">
        <v>23</v>
      </c>
    </row>
    <row r="379" spans="1:26" hidden="1" x14ac:dyDescent="0.35">
      <c r="A379" s="3">
        <v>377</v>
      </c>
      <c r="B379" s="78">
        <v>45008</v>
      </c>
      <c r="C379" s="73" t="str">
        <f>_xlfn.XLOOKUP(Table5[[#This Row],[Serial '#]],Table10[Serial '#],Table10[Date],"",,)</f>
        <v/>
      </c>
      <c r="D3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79" s="73" t="str">
        <f>IF(Table5[[#This Row],[Date Distributed]]="","In Stock","Distributed")</f>
        <v>In Stock</v>
      </c>
      <c r="F379" s="79" t="s">
        <v>660</v>
      </c>
      <c r="G379" s="75" t="s">
        <v>761</v>
      </c>
      <c r="H379" s="80" t="s">
        <v>679</v>
      </c>
      <c r="I379" s="80" t="s">
        <v>680</v>
      </c>
      <c r="J379" s="81" t="s">
        <v>1162</v>
      </c>
      <c r="K379" s="80" t="s">
        <v>385</v>
      </c>
      <c r="L379" s="3" t="str">
        <f>_xlfn.XLOOKUP(Table5[[#This Row],[Item '#]],Ticket_Forms[Form Number],Ticket_Forms[Game Name],"",,)</f>
        <v>Criss Cross</v>
      </c>
      <c r="M379" s="15">
        <v>186</v>
      </c>
      <c r="N379" s="3">
        <f>LOOKUP(Table5[[#This Row],[Item '#]],Ticket_Forms[Form Number],Ticket_Forms[Ticket Count])</f>
        <v>5520</v>
      </c>
      <c r="O379" s="16">
        <f>LOOKUP(Table5[[#This Row],[Item '#]],Ticket_Forms[Form Number],Ticket_Forms[Ticket Value])</f>
        <v>1</v>
      </c>
      <c r="P379" s="16">
        <f>LOOKUP(Table5[[#This Row],[Item '#]],Ticket_Forms[Form Number],Ticket_Forms[Revenue])</f>
        <v>5520</v>
      </c>
      <c r="Q379" s="16">
        <f>LOOKUP(Table5[[#This Row],[Item '#]],Ticket_Forms[Form Number],Ticket_Forms[Ideal Profit])</f>
        <v>960</v>
      </c>
      <c r="R379" s="16">
        <f>LOOKUP(Table5[[#This Row],[Item '#]],Ticket_Forms[Form Number],Ticket_Forms[Prizes])</f>
        <v>4560</v>
      </c>
      <c r="S379" s="16">
        <f>LOOKUP(Table5[[#This Row],[Item '#]],Ticket_Forms[Form Number],Ticket_Forms[Location Rent])</f>
        <v>331</v>
      </c>
      <c r="T379" s="16">
        <f>LOOKUP(Table5[[#This Row],[Item '#]],Ticket_Forms[Form Number],Ticket_Forms[Last Sale])</f>
        <v>200</v>
      </c>
      <c r="U379" s="16" t="s">
        <v>3909</v>
      </c>
      <c r="V379" s="58" t="str">
        <f>Table5[[#This Row],[Date Distributed]]</f>
        <v/>
      </c>
      <c r="W379" s="3" t="str">
        <f>_xlfn.XLOOKUP(Table5[[#This Row],[Serial '#]],Table10[Serial '#],Table10[Charity Association],"",,)</f>
        <v/>
      </c>
      <c r="Z379" s="3" t="s">
        <v>23</v>
      </c>
    </row>
    <row r="380" spans="1:26" hidden="1" x14ac:dyDescent="0.35">
      <c r="A380" s="3">
        <v>378</v>
      </c>
      <c r="B380" s="78">
        <v>45008</v>
      </c>
      <c r="C380" s="73" t="str">
        <f>_xlfn.XLOOKUP(Table5[[#This Row],[Serial '#]],Table10[Serial '#],Table10[Date],"",,)</f>
        <v/>
      </c>
      <c r="D3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80" s="73" t="str">
        <f>IF(Table5[[#This Row],[Date Distributed]]="","In Stock","Distributed")</f>
        <v>In Stock</v>
      </c>
      <c r="F380" s="79" t="s">
        <v>660</v>
      </c>
      <c r="G380" s="75" t="s">
        <v>761</v>
      </c>
      <c r="H380" s="80" t="s">
        <v>679</v>
      </c>
      <c r="I380" s="80" t="s">
        <v>680</v>
      </c>
      <c r="J380" s="81" t="s">
        <v>1163</v>
      </c>
      <c r="K380" s="80" t="s">
        <v>385</v>
      </c>
      <c r="L380" s="3" t="str">
        <f>_xlfn.XLOOKUP(Table5[[#This Row],[Item '#]],Ticket_Forms[Form Number],Ticket_Forms[Game Name],"",,)</f>
        <v>Criss Cross</v>
      </c>
      <c r="M380" s="15">
        <v>186</v>
      </c>
      <c r="N380" s="3">
        <f>LOOKUP(Table5[[#This Row],[Item '#]],Ticket_Forms[Form Number],Ticket_Forms[Ticket Count])</f>
        <v>5520</v>
      </c>
      <c r="O380" s="16">
        <f>LOOKUP(Table5[[#This Row],[Item '#]],Ticket_Forms[Form Number],Ticket_Forms[Ticket Value])</f>
        <v>1</v>
      </c>
      <c r="P380" s="16">
        <f>LOOKUP(Table5[[#This Row],[Item '#]],Ticket_Forms[Form Number],Ticket_Forms[Revenue])</f>
        <v>5520</v>
      </c>
      <c r="Q380" s="16">
        <f>LOOKUP(Table5[[#This Row],[Item '#]],Ticket_Forms[Form Number],Ticket_Forms[Ideal Profit])</f>
        <v>960</v>
      </c>
      <c r="R380" s="16">
        <f>LOOKUP(Table5[[#This Row],[Item '#]],Ticket_Forms[Form Number],Ticket_Forms[Prizes])</f>
        <v>4560</v>
      </c>
      <c r="S380" s="16">
        <f>LOOKUP(Table5[[#This Row],[Item '#]],Ticket_Forms[Form Number],Ticket_Forms[Location Rent])</f>
        <v>331</v>
      </c>
      <c r="T380" s="16">
        <f>LOOKUP(Table5[[#This Row],[Item '#]],Ticket_Forms[Form Number],Ticket_Forms[Last Sale])</f>
        <v>200</v>
      </c>
      <c r="U380" s="16" t="s">
        <v>3909</v>
      </c>
      <c r="V380" s="58" t="str">
        <f>Table5[[#This Row],[Date Distributed]]</f>
        <v/>
      </c>
      <c r="W380" s="3" t="str">
        <f>_xlfn.XLOOKUP(Table5[[#This Row],[Serial '#]],Table10[Serial '#],Table10[Charity Association],"",,)</f>
        <v/>
      </c>
      <c r="Z380" s="3" t="s">
        <v>23</v>
      </c>
    </row>
    <row r="381" spans="1:26" hidden="1" x14ac:dyDescent="0.35">
      <c r="A381" s="3">
        <v>379</v>
      </c>
      <c r="B381" s="78">
        <v>45008</v>
      </c>
      <c r="C381" s="73" t="str">
        <f>_xlfn.XLOOKUP(Table5[[#This Row],[Serial '#]],Table10[Serial '#],Table10[Date],"",,)</f>
        <v/>
      </c>
      <c r="D3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81" s="73" t="str">
        <f>IF(Table5[[#This Row],[Date Distributed]]="","In Stock","Distributed")</f>
        <v>In Stock</v>
      </c>
      <c r="F381" s="79" t="s">
        <v>660</v>
      </c>
      <c r="G381" s="75" t="s">
        <v>761</v>
      </c>
      <c r="H381" s="80" t="s">
        <v>679</v>
      </c>
      <c r="I381" s="80" t="s">
        <v>680</v>
      </c>
      <c r="J381" s="81" t="s">
        <v>1164</v>
      </c>
      <c r="K381" s="80" t="s">
        <v>385</v>
      </c>
      <c r="L381" s="3" t="str">
        <f>_xlfn.XLOOKUP(Table5[[#This Row],[Item '#]],Ticket_Forms[Form Number],Ticket_Forms[Game Name],"",,)</f>
        <v>Criss Cross</v>
      </c>
      <c r="M381" s="15">
        <v>186</v>
      </c>
      <c r="N381" s="3">
        <f>LOOKUP(Table5[[#This Row],[Item '#]],Ticket_Forms[Form Number],Ticket_Forms[Ticket Count])</f>
        <v>5520</v>
      </c>
      <c r="O381" s="16">
        <f>LOOKUP(Table5[[#This Row],[Item '#]],Ticket_Forms[Form Number],Ticket_Forms[Ticket Value])</f>
        <v>1</v>
      </c>
      <c r="P381" s="16">
        <f>LOOKUP(Table5[[#This Row],[Item '#]],Ticket_Forms[Form Number],Ticket_Forms[Revenue])</f>
        <v>5520</v>
      </c>
      <c r="Q381" s="16">
        <f>LOOKUP(Table5[[#This Row],[Item '#]],Ticket_Forms[Form Number],Ticket_Forms[Ideal Profit])</f>
        <v>960</v>
      </c>
      <c r="R381" s="16">
        <f>LOOKUP(Table5[[#This Row],[Item '#]],Ticket_Forms[Form Number],Ticket_Forms[Prizes])</f>
        <v>4560</v>
      </c>
      <c r="S381" s="16">
        <f>LOOKUP(Table5[[#This Row],[Item '#]],Ticket_Forms[Form Number],Ticket_Forms[Location Rent])</f>
        <v>331</v>
      </c>
      <c r="T381" s="16">
        <f>LOOKUP(Table5[[#This Row],[Item '#]],Ticket_Forms[Form Number],Ticket_Forms[Last Sale])</f>
        <v>200</v>
      </c>
      <c r="U381" s="16" t="s">
        <v>3909</v>
      </c>
      <c r="V381" s="58" t="str">
        <f>Table5[[#This Row],[Date Distributed]]</f>
        <v/>
      </c>
      <c r="W381" s="3" t="str">
        <f>_xlfn.XLOOKUP(Table5[[#This Row],[Serial '#]],Table10[Serial '#],Table10[Charity Association],"",,)</f>
        <v/>
      </c>
      <c r="Z381" s="3" t="s">
        <v>23</v>
      </c>
    </row>
    <row r="382" spans="1:26" hidden="1" x14ac:dyDescent="0.35">
      <c r="A382" s="3">
        <v>380</v>
      </c>
      <c r="B382" s="78">
        <v>45008</v>
      </c>
      <c r="C382" s="73" t="str">
        <f>_xlfn.XLOOKUP(Table5[[#This Row],[Serial '#]],Table10[Serial '#],Table10[Date],"",,)</f>
        <v/>
      </c>
      <c r="D3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82" s="73" t="str">
        <f>IF(Table5[[#This Row],[Date Distributed]]="","In Stock","Distributed")</f>
        <v>In Stock</v>
      </c>
      <c r="F382" s="79" t="s">
        <v>660</v>
      </c>
      <c r="G382" s="75" t="s">
        <v>761</v>
      </c>
      <c r="H382" s="80" t="s">
        <v>679</v>
      </c>
      <c r="I382" s="80" t="s">
        <v>680</v>
      </c>
      <c r="J382" s="81" t="s">
        <v>1165</v>
      </c>
      <c r="K382" s="80" t="s">
        <v>385</v>
      </c>
      <c r="L382" s="3" t="str">
        <f>_xlfn.XLOOKUP(Table5[[#This Row],[Item '#]],Ticket_Forms[Form Number],Ticket_Forms[Game Name],"",,)</f>
        <v>Criss Cross</v>
      </c>
      <c r="M382" s="15">
        <v>186</v>
      </c>
      <c r="N382" s="3">
        <f>LOOKUP(Table5[[#This Row],[Item '#]],Ticket_Forms[Form Number],Ticket_Forms[Ticket Count])</f>
        <v>5520</v>
      </c>
      <c r="O382" s="16">
        <f>LOOKUP(Table5[[#This Row],[Item '#]],Ticket_Forms[Form Number],Ticket_Forms[Ticket Value])</f>
        <v>1</v>
      </c>
      <c r="P382" s="16">
        <f>LOOKUP(Table5[[#This Row],[Item '#]],Ticket_Forms[Form Number],Ticket_Forms[Revenue])</f>
        <v>5520</v>
      </c>
      <c r="Q382" s="16">
        <f>LOOKUP(Table5[[#This Row],[Item '#]],Ticket_Forms[Form Number],Ticket_Forms[Ideal Profit])</f>
        <v>960</v>
      </c>
      <c r="R382" s="16">
        <f>LOOKUP(Table5[[#This Row],[Item '#]],Ticket_Forms[Form Number],Ticket_Forms[Prizes])</f>
        <v>4560</v>
      </c>
      <c r="S382" s="16">
        <f>LOOKUP(Table5[[#This Row],[Item '#]],Ticket_Forms[Form Number],Ticket_Forms[Location Rent])</f>
        <v>331</v>
      </c>
      <c r="T382" s="16">
        <f>LOOKUP(Table5[[#This Row],[Item '#]],Ticket_Forms[Form Number],Ticket_Forms[Last Sale])</f>
        <v>200</v>
      </c>
      <c r="U382" s="16" t="s">
        <v>3909</v>
      </c>
      <c r="V382" s="58" t="str">
        <f>Table5[[#This Row],[Date Distributed]]</f>
        <v/>
      </c>
      <c r="W382" s="3" t="str">
        <f>_xlfn.XLOOKUP(Table5[[#This Row],[Serial '#]],Table10[Serial '#],Table10[Charity Association],"",,)</f>
        <v/>
      </c>
      <c r="Z382" s="3" t="s">
        <v>23</v>
      </c>
    </row>
    <row r="383" spans="1:26" hidden="1" x14ac:dyDescent="0.35">
      <c r="A383" s="3">
        <v>381</v>
      </c>
      <c r="B383" s="78">
        <v>45008</v>
      </c>
      <c r="C383" s="73" t="str">
        <f>_xlfn.XLOOKUP(Table5[[#This Row],[Serial '#]],Table10[Serial '#],Table10[Date],"",,)</f>
        <v/>
      </c>
      <c r="D3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83" s="73" t="str">
        <f>IF(Table5[[#This Row],[Date Distributed]]="","In Stock","Distributed")</f>
        <v>In Stock</v>
      </c>
      <c r="F383" s="79" t="s">
        <v>660</v>
      </c>
      <c r="G383" s="75" t="s">
        <v>761</v>
      </c>
      <c r="H383" s="80" t="s">
        <v>679</v>
      </c>
      <c r="I383" s="80" t="s">
        <v>680</v>
      </c>
      <c r="J383" s="81" t="s">
        <v>1166</v>
      </c>
      <c r="K383" s="80" t="s">
        <v>385</v>
      </c>
      <c r="L383" s="3" t="str">
        <f>_xlfn.XLOOKUP(Table5[[#This Row],[Item '#]],Ticket_Forms[Form Number],Ticket_Forms[Game Name],"",,)</f>
        <v>Criss Cross</v>
      </c>
      <c r="M383" s="15">
        <v>186</v>
      </c>
      <c r="N383" s="3">
        <f>LOOKUP(Table5[[#This Row],[Item '#]],Ticket_Forms[Form Number],Ticket_Forms[Ticket Count])</f>
        <v>5520</v>
      </c>
      <c r="O383" s="16">
        <f>LOOKUP(Table5[[#This Row],[Item '#]],Ticket_Forms[Form Number],Ticket_Forms[Ticket Value])</f>
        <v>1</v>
      </c>
      <c r="P383" s="16">
        <f>LOOKUP(Table5[[#This Row],[Item '#]],Ticket_Forms[Form Number],Ticket_Forms[Revenue])</f>
        <v>5520</v>
      </c>
      <c r="Q383" s="16">
        <f>LOOKUP(Table5[[#This Row],[Item '#]],Ticket_Forms[Form Number],Ticket_Forms[Ideal Profit])</f>
        <v>960</v>
      </c>
      <c r="R383" s="16">
        <f>LOOKUP(Table5[[#This Row],[Item '#]],Ticket_Forms[Form Number],Ticket_Forms[Prizes])</f>
        <v>4560</v>
      </c>
      <c r="S383" s="16">
        <f>LOOKUP(Table5[[#This Row],[Item '#]],Ticket_Forms[Form Number],Ticket_Forms[Location Rent])</f>
        <v>331</v>
      </c>
      <c r="T383" s="16">
        <f>LOOKUP(Table5[[#This Row],[Item '#]],Ticket_Forms[Form Number],Ticket_Forms[Last Sale])</f>
        <v>200</v>
      </c>
      <c r="U383" s="16" t="s">
        <v>3909</v>
      </c>
      <c r="V383" s="58" t="str">
        <f>Table5[[#This Row],[Date Distributed]]</f>
        <v/>
      </c>
      <c r="W383" s="3" t="str">
        <f>_xlfn.XLOOKUP(Table5[[#This Row],[Serial '#]],Table10[Serial '#],Table10[Charity Association],"",,)</f>
        <v/>
      </c>
      <c r="Z383" s="3" t="s">
        <v>23</v>
      </c>
    </row>
    <row r="384" spans="1:26" hidden="1" x14ac:dyDescent="0.35">
      <c r="A384" s="3">
        <v>382</v>
      </c>
      <c r="B384" s="78">
        <v>45008</v>
      </c>
      <c r="C384" s="73" t="str">
        <f>_xlfn.XLOOKUP(Table5[[#This Row],[Serial '#]],Table10[Serial '#],Table10[Date],"",,)</f>
        <v/>
      </c>
      <c r="D3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84" s="73" t="str">
        <f>IF(Table5[[#This Row],[Date Distributed]]="","In Stock","Distributed")</f>
        <v>In Stock</v>
      </c>
      <c r="F384" s="79" t="s">
        <v>660</v>
      </c>
      <c r="G384" s="75" t="s">
        <v>761</v>
      </c>
      <c r="H384" s="80" t="s">
        <v>679</v>
      </c>
      <c r="I384" s="80" t="s">
        <v>680</v>
      </c>
      <c r="J384" s="81" t="s">
        <v>1167</v>
      </c>
      <c r="K384" s="80" t="s">
        <v>385</v>
      </c>
      <c r="L384" s="3" t="str">
        <f>_xlfn.XLOOKUP(Table5[[#This Row],[Item '#]],Ticket_Forms[Form Number],Ticket_Forms[Game Name],"",,)</f>
        <v>Criss Cross</v>
      </c>
      <c r="M384" s="15">
        <v>186</v>
      </c>
      <c r="N384" s="3">
        <f>LOOKUP(Table5[[#This Row],[Item '#]],Ticket_Forms[Form Number],Ticket_Forms[Ticket Count])</f>
        <v>5520</v>
      </c>
      <c r="O384" s="16">
        <f>LOOKUP(Table5[[#This Row],[Item '#]],Ticket_Forms[Form Number],Ticket_Forms[Ticket Value])</f>
        <v>1</v>
      </c>
      <c r="P384" s="16">
        <f>LOOKUP(Table5[[#This Row],[Item '#]],Ticket_Forms[Form Number],Ticket_Forms[Revenue])</f>
        <v>5520</v>
      </c>
      <c r="Q384" s="16">
        <f>LOOKUP(Table5[[#This Row],[Item '#]],Ticket_Forms[Form Number],Ticket_Forms[Ideal Profit])</f>
        <v>960</v>
      </c>
      <c r="R384" s="16">
        <f>LOOKUP(Table5[[#This Row],[Item '#]],Ticket_Forms[Form Number],Ticket_Forms[Prizes])</f>
        <v>4560</v>
      </c>
      <c r="S384" s="16">
        <f>LOOKUP(Table5[[#This Row],[Item '#]],Ticket_Forms[Form Number],Ticket_Forms[Location Rent])</f>
        <v>331</v>
      </c>
      <c r="T384" s="16">
        <f>LOOKUP(Table5[[#This Row],[Item '#]],Ticket_Forms[Form Number],Ticket_Forms[Last Sale])</f>
        <v>200</v>
      </c>
      <c r="U384" s="16" t="s">
        <v>3909</v>
      </c>
      <c r="V384" s="58" t="str">
        <f>Table5[[#This Row],[Date Distributed]]</f>
        <v/>
      </c>
      <c r="W384" s="3" t="str">
        <f>_xlfn.XLOOKUP(Table5[[#This Row],[Serial '#]],Table10[Serial '#],Table10[Charity Association],"",,)</f>
        <v/>
      </c>
      <c r="Z384" s="3" t="s">
        <v>23</v>
      </c>
    </row>
    <row r="385" spans="1:26" hidden="1" x14ac:dyDescent="0.35">
      <c r="A385" s="3">
        <v>383</v>
      </c>
      <c r="B385" s="78">
        <v>45008</v>
      </c>
      <c r="C385" s="73" t="str">
        <f>_xlfn.XLOOKUP(Table5[[#This Row],[Serial '#]],Table10[Serial '#],Table10[Date],"",,)</f>
        <v/>
      </c>
      <c r="D3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85" s="73" t="str">
        <f>IF(Table5[[#This Row],[Date Distributed]]="","In Stock","Distributed")</f>
        <v>In Stock</v>
      </c>
      <c r="F385" s="79" t="s">
        <v>660</v>
      </c>
      <c r="G385" s="75" t="s">
        <v>761</v>
      </c>
      <c r="H385" s="80" t="s">
        <v>679</v>
      </c>
      <c r="I385" s="80" t="s">
        <v>680</v>
      </c>
      <c r="J385" s="81" t="s">
        <v>1168</v>
      </c>
      <c r="K385" s="80" t="s">
        <v>385</v>
      </c>
      <c r="L385" s="3" t="str">
        <f>_xlfn.XLOOKUP(Table5[[#This Row],[Item '#]],Ticket_Forms[Form Number],Ticket_Forms[Game Name],"",,)</f>
        <v>Criss Cross</v>
      </c>
      <c r="M385" s="15">
        <v>186</v>
      </c>
      <c r="N385" s="3">
        <f>LOOKUP(Table5[[#This Row],[Item '#]],Ticket_Forms[Form Number],Ticket_Forms[Ticket Count])</f>
        <v>5520</v>
      </c>
      <c r="O385" s="16">
        <f>LOOKUP(Table5[[#This Row],[Item '#]],Ticket_Forms[Form Number],Ticket_Forms[Ticket Value])</f>
        <v>1</v>
      </c>
      <c r="P385" s="16">
        <f>LOOKUP(Table5[[#This Row],[Item '#]],Ticket_Forms[Form Number],Ticket_Forms[Revenue])</f>
        <v>5520</v>
      </c>
      <c r="Q385" s="16">
        <f>LOOKUP(Table5[[#This Row],[Item '#]],Ticket_Forms[Form Number],Ticket_Forms[Ideal Profit])</f>
        <v>960</v>
      </c>
      <c r="R385" s="16">
        <f>LOOKUP(Table5[[#This Row],[Item '#]],Ticket_Forms[Form Number],Ticket_Forms[Prizes])</f>
        <v>4560</v>
      </c>
      <c r="S385" s="16">
        <f>LOOKUP(Table5[[#This Row],[Item '#]],Ticket_Forms[Form Number],Ticket_Forms[Location Rent])</f>
        <v>331</v>
      </c>
      <c r="T385" s="16">
        <f>LOOKUP(Table5[[#This Row],[Item '#]],Ticket_Forms[Form Number],Ticket_Forms[Last Sale])</f>
        <v>200</v>
      </c>
      <c r="U385" s="16" t="s">
        <v>3909</v>
      </c>
      <c r="V385" s="58" t="str">
        <f>Table5[[#This Row],[Date Distributed]]</f>
        <v/>
      </c>
      <c r="W385" s="3" t="str">
        <f>_xlfn.XLOOKUP(Table5[[#This Row],[Serial '#]],Table10[Serial '#],Table10[Charity Association],"",,)</f>
        <v/>
      </c>
      <c r="Z385" s="3" t="s">
        <v>23</v>
      </c>
    </row>
    <row r="386" spans="1:26" hidden="1" x14ac:dyDescent="0.35">
      <c r="A386" s="3">
        <v>384</v>
      </c>
      <c r="B386" s="78">
        <v>45008</v>
      </c>
      <c r="C386" s="73" t="str">
        <f>_xlfn.XLOOKUP(Table5[[#This Row],[Serial '#]],Table10[Serial '#],Table10[Date],"",,)</f>
        <v/>
      </c>
      <c r="D3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86" s="73" t="str">
        <f>IF(Table5[[#This Row],[Date Distributed]]="","In Stock","Distributed")</f>
        <v>In Stock</v>
      </c>
      <c r="F386" s="79" t="s">
        <v>660</v>
      </c>
      <c r="G386" s="75" t="s">
        <v>761</v>
      </c>
      <c r="H386" s="80" t="s">
        <v>679</v>
      </c>
      <c r="I386" s="80" t="s">
        <v>680</v>
      </c>
      <c r="J386" s="81" t="s">
        <v>1169</v>
      </c>
      <c r="K386" s="80" t="s">
        <v>385</v>
      </c>
      <c r="L386" s="3" t="str">
        <f>_xlfn.XLOOKUP(Table5[[#This Row],[Item '#]],Ticket_Forms[Form Number],Ticket_Forms[Game Name],"",,)</f>
        <v>Criss Cross</v>
      </c>
      <c r="M386" s="15">
        <v>186</v>
      </c>
      <c r="N386" s="3">
        <f>LOOKUP(Table5[[#This Row],[Item '#]],Ticket_Forms[Form Number],Ticket_Forms[Ticket Count])</f>
        <v>5520</v>
      </c>
      <c r="O386" s="16">
        <f>LOOKUP(Table5[[#This Row],[Item '#]],Ticket_Forms[Form Number],Ticket_Forms[Ticket Value])</f>
        <v>1</v>
      </c>
      <c r="P386" s="16">
        <f>LOOKUP(Table5[[#This Row],[Item '#]],Ticket_Forms[Form Number],Ticket_Forms[Revenue])</f>
        <v>5520</v>
      </c>
      <c r="Q386" s="16">
        <f>LOOKUP(Table5[[#This Row],[Item '#]],Ticket_Forms[Form Number],Ticket_Forms[Ideal Profit])</f>
        <v>960</v>
      </c>
      <c r="R386" s="16">
        <f>LOOKUP(Table5[[#This Row],[Item '#]],Ticket_Forms[Form Number],Ticket_Forms[Prizes])</f>
        <v>4560</v>
      </c>
      <c r="S386" s="16">
        <f>LOOKUP(Table5[[#This Row],[Item '#]],Ticket_Forms[Form Number],Ticket_Forms[Location Rent])</f>
        <v>331</v>
      </c>
      <c r="T386" s="16">
        <f>LOOKUP(Table5[[#This Row],[Item '#]],Ticket_Forms[Form Number],Ticket_Forms[Last Sale])</f>
        <v>200</v>
      </c>
      <c r="U386" s="16" t="s">
        <v>3909</v>
      </c>
      <c r="V386" s="58" t="str">
        <f>Table5[[#This Row],[Date Distributed]]</f>
        <v/>
      </c>
      <c r="W386" s="3" t="str">
        <f>_xlfn.XLOOKUP(Table5[[#This Row],[Serial '#]],Table10[Serial '#],Table10[Charity Association],"",,)</f>
        <v/>
      </c>
      <c r="Z386" s="3" t="s">
        <v>23</v>
      </c>
    </row>
    <row r="387" spans="1:26" hidden="1" x14ac:dyDescent="0.35">
      <c r="A387" s="3">
        <v>385</v>
      </c>
      <c r="B387" s="78">
        <v>45008</v>
      </c>
      <c r="C387" s="73" t="str">
        <f>_xlfn.XLOOKUP(Table5[[#This Row],[Serial '#]],Table10[Serial '#],Table10[Date],"",,)</f>
        <v/>
      </c>
      <c r="D3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87" s="73" t="str">
        <f>IF(Table5[[#This Row],[Date Distributed]]="","In Stock","Distributed")</f>
        <v>In Stock</v>
      </c>
      <c r="F387" s="79" t="s">
        <v>660</v>
      </c>
      <c r="G387" s="75" t="s">
        <v>761</v>
      </c>
      <c r="H387" s="80" t="s">
        <v>679</v>
      </c>
      <c r="I387" s="80" t="s">
        <v>680</v>
      </c>
      <c r="J387" s="81" t="s">
        <v>1170</v>
      </c>
      <c r="K387" s="80" t="s">
        <v>385</v>
      </c>
      <c r="L387" s="3" t="str">
        <f>_xlfn.XLOOKUP(Table5[[#This Row],[Item '#]],Ticket_Forms[Form Number],Ticket_Forms[Game Name],"",,)</f>
        <v>Criss Cross</v>
      </c>
      <c r="M387" s="15">
        <v>186</v>
      </c>
      <c r="N387" s="3">
        <f>LOOKUP(Table5[[#This Row],[Item '#]],Ticket_Forms[Form Number],Ticket_Forms[Ticket Count])</f>
        <v>5520</v>
      </c>
      <c r="O387" s="16">
        <f>LOOKUP(Table5[[#This Row],[Item '#]],Ticket_Forms[Form Number],Ticket_Forms[Ticket Value])</f>
        <v>1</v>
      </c>
      <c r="P387" s="16">
        <f>LOOKUP(Table5[[#This Row],[Item '#]],Ticket_Forms[Form Number],Ticket_Forms[Revenue])</f>
        <v>5520</v>
      </c>
      <c r="Q387" s="16">
        <f>LOOKUP(Table5[[#This Row],[Item '#]],Ticket_Forms[Form Number],Ticket_Forms[Ideal Profit])</f>
        <v>960</v>
      </c>
      <c r="R387" s="16">
        <f>LOOKUP(Table5[[#This Row],[Item '#]],Ticket_Forms[Form Number],Ticket_Forms[Prizes])</f>
        <v>4560</v>
      </c>
      <c r="S387" s="16">
        <f>LOOKUP(Table5[[#This Row],[Item '#]],Ticket_Forms[Form Number],Ticket_Forms[Location Rent])</f>
        <v>331</v>
      </c>
      <c r="T387" s="16">
        <f>LOOKUP(Table5[[#This Row],[Item '#]],Ticket_Forms[Form Number],Ticket_Forms[Last Sale])</f>
        <v>200</v>
      </c>
      <c r="U387" s="16" t="s">
        <v>3909</v>
      </c>
      <c r="V387" s="58" t="str">
        <f>Table5[[#This Row],[Date Distributed]]</f>
        <v/>
      </c>
      <c r="W387" s="3" t="str">
        <f>_xlfn.XLOOKUP(Table5[[#This Row],[Serial '#]],Table10[Serial '#],Table10[Charity Association],"",,)</f>
        <v/>
      </c>
      <c r="Z387" s="3" t="s">
        <v>23</v>
      </c>
    </row>
    <row r="388" spans="1:26" hidden="1" x14ac:dyDescent="0.35">
      <c r="A388" s="3">
        <v>386</v>
      </c>
      <c r="B388" s="78">
        <v>45008</v>
      </c>
      <c r="C388" s="73" t="str">
        <f>_xlfn.XLOOKUP(Table5[[#This Row],[Serial '#]],Table10[Serial '#],Table10[Date],"",,)</f>
        <v/>
      </c>
      <c r="D3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88" s="73" t="str">
        <f>IF(Table5[[#This Row],[Date Distributed]]="","In Stock","Distributed")</f>
        <v>In Stock</v>
      </c>
      <c r="F388" s="79" t="s">
        <v>660</v>
      </c>
      <c r="G388" s="75" t="s">
        <v>761</v>
      </c>
      <c r="H388" s="80" t="s">
        <v>679</v>
      </c>
      <c r="I388" s="80" t="s">
        <v>680</v>
      </c>
      <c r="J388" s="81" t="s">
        <v>1171</v>
      </c>
      <c r="K388" s="80" t="s">
        <v>385</v>
      </c>
      <c r="L388" s="3" t="str">
        <f>_xlfn.XLOOKUP(Table5[[#This Row],[Item '#]],Ticket_Forms[Form Number],Ticket_Forms[Game Name],"",,)</f>
        <v>Criss Cross</v>
      </c>
      <c r="M388" s="15">
        <v>186</v>
      </c>
      <c r="N388" s="3">
        <f>LOOKUP(Table5[[#This Row],[Item '#]],Ticket_Forms[Form Number],Ticket_Forms[Ticket Count])</f>
        <v>5520</v>
      </c>
      <c r="O388" s="16">
        <f>LOOKUP(Table5[[#This Row],[Item '#]],Ticket_Forms[Form Number],Ticket_Forms[Ticket Value])</f>
        <v>1</v>
      </c>
      <c r="P388" s="16">
        <f>LOOKUP(Table5[[#This Row],[Item '#]],Ticket_Forms[Form Number],Ticket_Forms[Revenue])</f>
        <v>5520</v>
      </c>
      <c r="Q388" s="16">
        <f>LOOKUP(Table5[[#This Row],[Item '#]],Ticket_Forms[Form Number],Ticket_Forms[Ideal Profit])</f>
        <v>960</v>
      </c>
      <c r="R388" s="16">
        <f>LOOKUP(Table5[[#This Row],[Item '#]],Ticket_Forms[Form Number],Ticket_Forms[Prizes])</f>
        <v>4560</v>
      </c>
      <c r="S388" s="16">
        <f>LOOKUP(Table5[[#This Row],[Item '#]],Ticket_Forms[Form Number],Ticket_Forms[Location Rent])</f>
        <v>331</v>
      </c>
      <c r="T388" s="16">
        <f>LOOKUP(Table5[[#This Row],[Item '#]],Ticket_Forms[Form Number],Ticket_Forms[Last Sale])</f>
        <v>200</v>
      </c>
      <c r="U388" s="16" t="s">
        <v>3909</v>
      </c>
      <c r="V388" s="58" t="str">
        <f>Table5[[#This Row],[Date Distributed]]</f>
        <v/>
      </c>
      <c r="W388" s="3" t="str">
        <f>_xlfn.XLOOKUP(Table5[[#This Row],[Serial '#]],Table10[Serial '#],Table10[Charity Association],"",,)</f>
        <v/>
      </c>
      <c r="Z388" s="3" t="s">
        <v>23</v>
      </c>
    </row>
    <row r="389" spans="1:26" hidden="1" x14ac:dyDescent="0.35">
      <c r="A389" s="3">
        <v>387</v>
      </c>
      <c r="B389" s="78">
        <v>45008</v>
      </c>
      <c r="C389" s="73" t="str">
        <f>_xlfn.XLOOKUP(Table5[[#This Row],[Serial '#]],Table10[Serial '#],Table10[Date],"",,)</f>
        <v/>
      </c>
      <c r="D3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89" s="73" t="str">
        <f>IF(Table5[[#This Row],[Date Distributed]]="","In Stock","Distributed")</f>
        <v>In Stock</v>
      </c>
      <c r="F389" s="79" t="s">
        <v>660</v>
      </c>
      <c r="G389" s="75" t="s">
        <v>761</v>
      </c>
      <c r="H389" s="80" t="s">
        <v>679</v>
      </c>
      <c r="I389" s="80" t="s">
        <v>680</v>
      </c>
      <c r="J389" s="81" t="s">
        <v>1172</v>
      </c>
      <c r="K389" s="80" t="s">
        <v>385</v>
      </c>
      <c r="L389" s="3" t="str">
        <f>_xlfn.XLOOKUP(Table5[[#This Row],[Item '#]],Ticket_Forms[Form Number],Ticket_Forms[Game Name],"",,)</f>
        <v>Criss Cross</v>
      </c>
      <c r="M389" s="15">
        <v>186</v>
      </c>
      <c r="N389" s="3">
        <f>LOOKUP(Table5[[#This Row],[Item '#]],Ticket_Forms[Form Number],Ticket_Forms[Ticket Count])</f>
        <v>5520</v>
      </c>
      <c r="O389" s="16">
        <f>LOOKUP(Table5[[#This Row],[Item '#]],Ticket_Forms[Form Number],Ticket_Forms[Ticket Value])</f>
        <v>1</v>
      </c>
      <c r="P389" s="16">
        <f>LOOKUP(Table5[[#This Row],[Item '#]],Ticket_Forms[Form Number],Ticket_Forms[Revenue])</f>
        <v>5520</v>
      </c>
      <c r="Q389" s="16">
        <f>LOOKUP(Table5[[#This Row],[Item '#]],Ticket_Forms[Form Number],Ticket_Forms[Ideal Profit])</f>
        <v>960</v>
      </c>
      <c r="R389" s="16">
        <f>LOOKUP(Table5[[#This Row],[Item '#]],Ticket_Forms[Form Number],Ticket_Forms[Prizes])</f>
        <v>4560</v>
      </c>
      <c r="S389" s="16">
        <f>LOOKUP(Table5[[#This Row],[Item '#]],Ticket_Forms[Form Number],Ticket_Forms[Location Rent])</f>
        <v>331</v>
      </c>
      <c r="T389" s="16">
        <f>LOOKUP(Table5[[#This Row],[Item '#]],Ticket_Forms[Form Number],Ticket_Forms[Last Sale])</f>
        <v>200</v>
      </c>
      <c r="U389" s="16" t="s">
        <v>3909</v>
      </c>
      <c r="V389" s="58" t="str">
        <f>Table5[[#This Row],[Date Distributed]]</f>
        <v/>
      </c>
      <c r="W389" s="3" t="str">
        <f>_xlfn.XLOOKUP(Table5[[#This Row],[Serial '#]],Table10[Serial '#],Table10[Charity Association],"",,)</f>
        <v/>
      </c>
      <c r="Z389" s="3" t="s">
        <v>23</v>
      </c>
    </row>
    <row r="390" spans="1:26" hidden="1" x14ac:dyDescent="0.35">
      <c r="A390" s="3">
        <v>388</v>
      </c>
      <c r="B390" s="78">
        <v>45008</v>
      </c>
      <c r="C390" s="73" t="str">
        <f>_xlfn.XLOOKUP(Table5[[#This Row],[Serial '#]],Table10[Serial '#],Table10[Date],"",,)</f>
        <v/>
      </c>
      <c r="D3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90" s="73" t="str">
        <f>IF(Table5[[#This Row],[Date Distributed]]="","In Stock","Distributed")</f>
        <v>In Stock</v>
      </c>
      <c r="F390" s="79" t="s">
        <v>660</v>
      </c>
      <c r="G390" s="75" t="s">
        <v>761</v>
      </c>
      <c r="H390" s="80" t="s">
        <v>679</v>
      </c>
      <c r="I390" s="80" t="s">
        <v>680</v>
      </c>
      <c r="J390" s="81" t="s">
        <v>1173</v>
      </c>
      <c r="K390" s="80" t="s">
        <v>385</v>
      </c>
      <c r="L390" s="3" t="str">
        <f>_xlfn.XLOOKUP(Table5[[#This Row],[Item '#]],Ticket_Forms[Form Number],Ticket_Forms[Game Name],"",,)</f>
        <v>Criss Cross</v>
      </c>
      <c r="M390" s="15">
        <v>186</v>
      </c>
      <c r="N390" s="3">
        <f>LOOKUP(Table5[[#This Row],[Item '#]],Ticket_Forms[Form Number],Ticket_Forms[Ticket Count])</f>
        <v>5520</v>
      </c>
      <c r="O390" s="16">
        <f>LOOKUP(Table5[[#This Row],[Item '#]],Ticket_Forms[Form Number],Ticket_Forms[Ticket Value])</f>
        <v>1</v>
      </c>
      <c r="P390" s="16">
        <f>LOOKUP(Table5[[#This Row],[Item '#]],Ticket_Forms[Form Number],Ticket_Forms[Revenue])</f>
        <v>5520</v>
      </c>
      <c r="Q390" s="16">
        <f>LOOKUP(Table5[[#This Row],[Item '#]],Ticket_Forms[Form Number],Ticket_Forms[Ideal Profit])</f>
        <v>960</v>
      </c>
      <c r="R390" s="16">
        <f>LOOKUP(Table5[[#This Row],[Item '#]],Ticket_Forms[Form Number],Ticket_Forms[Prizes])</f>
        <v>4560</v>
      </c>
      <c r="S390" s="16">
        <f>LOOKUP(Table5[[#This Row],[Item '#]],Ticket_Forms[Form Number],Ticket_Forms[Location Rent])</f>
        <v>331</v>
      </c>
      <c r="T390" s="16">
        <f>LOOKUP(Table5[[#This Row],[Item '#]],Ticket_Forms[Form Number],Ticket_Forms[Last Sale])</f>
        <v>200</v>
      </c>
      <c r="U390" s="16" t="s">
        <v>3909</v>
      </c>
      <c r="V390" s="58" t="str">
        <f>Table5[[#This Row],[Date Distributed]]</f>
        <v/>
      </c>
      <c r="W390" s="3" t="str">
        <f>_xlfn.XLOOKUP(Table5[[#This Row],[Serial '#]],Table10[Serial '#],Table10[Charity Association],"",,)</f>
        <v/>
      </c>
      <c r="Z390" s="3" t="s">
        <v>23</v>
      </c>
    </row>
    <row r="391" spans="1:26" hidden="1" x14ac:dyDescent="0.35">
      <c r="A391" s="3">
        <v>389</v>
      </c>
      <c r="B391" s="78">
        <v>45008</v>
      </c>
      <c r="C391" s="73" t="str">
        <f>_xlfn.XLOOKUP(Table5[[#This Row],[Serial '#]],Table10[Serial '#],Table10[Date],"",,)</f>
        <v/>
      </c>
      <c r="D3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91" s="73" t="str">
        <f>IF(Table5[[#This Row],[Date Distributed]]="","In Stock","Distributed")</f>
        <v>In Stock</v>
      </c>
      <c r="F391" s="79" t="s">
        <v>660</v>
      </c>
      <c r="G391" s="75" t="s">
        <v>761</v>
      </c>
      <c r="H391" s="80" t="s">
        <v>679</v>
      </c>
      <c r="I391" s="80" t="s">
        <v>680</v>
      </c>
      <c r="J391" s="81" t="s">
        <v>1174</v>
      </c>
      <c r="K391" s="80" t="s">
        <v>385</v>
      </c>
      <c r="L391" s="3" t="str">
        <f>_xlfn.XLOOKUP(Table5[[#This Row],[Item '#]],Ticket_Forms[Form Number],Ticket_Forms[Game Name],"",,)</f>
        <v>Criss Cross</v>
      </c>
      <c r="M391" s="15">
        <v>186</v>
      </c>
      <c r="N391" s="3">
        <f>LOOKUP(Table5[[#This Row],[Item '#]],Ticket_Forms[Form Number],Ticket_Forms[Ticket Count])</f>
        <v>5520</v>
      </c>
      <c r="O391" s="16">
        <f>LOOKUP(Table5[[#This Row],[Item '#]],Ticket_Forms[Form Number],Ticket_Forms[Ticket Value])</f>
        <v>1</v>
      </c>
      <c r="P391" s="16">
        <f>LOOKUP(Table5[[#This Row],[Item '#]],Ticket_Forms[Form Number],Ticket_Forms[Revenue])</f>
        <v>5520</v>
      </c>
      <c r="Q391" s="16">
        <f>LOOKUP(Table5[[#This Row],[Item '#]],Ticket_Forms[Form Number],Ticket_Forms[Ideal Profit])</f>
        <v>960</v>
      </c>
      <c r="R391" s="16">
        <f>LOOKUP(Table5[[#This Row],[Item '#]],Ticket_Forms[Form Number],Ticket_Forms[Prizes])</f>
        <v>4560</v>
      </c>
      <c r="S391" s="16">
        <f>LOOKUP(Table5[[#This Row],[Item '#]],Ticket_Forms[Form Number],Ticket_Forms[Location Rent])</f>
        <v>331</v>
      </c>
      <c r="T391" s="16">
        <f>LOOKUP(Table5[[#This Row],[Item '#]],Ticket_Forms[Form Number],Ticket_Forms[Last Sale])</f>
        <v>200</v>
      </c>
      <c r="U391" s="16" t="s">
        <v>3909</v>
      </c>
      <c r="V391" s="58" t="str">
        <f>Table5[[#This Row],[Date Distributed]]</f>
        <v/>
      </c>
      <c r="W391" s="3" t="str">
        <f>_xlfn.XLOOKUP(Table5[[#This Row],[Serial '#]],Table10[Serial '#],Table10[Charity Association],"",,)</f>
        <v/>
      </c>
      <c r="Z391" s="3" t="s">
        <v>23</v>
      </c>
    </row>
    <row r="392" spans="1:26" hidden="1" x14ac:dyDescent="0.35">
      <c r="A392" s="3">
        <v>390</v>
      </c>
      <c r="B392" s="78">
        <v>45008</v>
      </c>
      <c r="C392" s="73" t="str">
        <f>_xlfn.XLOOKUP(Table5[[#This Row],[Serial '#]],Table10[Serial '#],Table10[Date],"",,)</f>
        <v/>
      </c>
      <c r="D3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92" s="73" t="str">
        <f>IF(Table5[[#This Row],[Date Distributed]]="","In Stock","Distributed")</f>
        <v>In Stock</v>
      </c>
      <c r="F392" s="79" t="s">
        <v>660</v>
      </c>
      <c r="G392" s="75" t="s">
        <v>761</v>
      </c>
      <c r="H392" s="80" t="s">
        <v>679</v>
      </c>
      <c r="I392" s="80" t="s">
        <v>680</v>
      </c>
      <c r="J392" s="81" t="s">
        <v>1175</v>
      </c>
      <c r="K392" s="80" t="s">
        <v>385</v>
      </c>
      <c r="L392" s="3" t="str">
        <f>_xlfn.XLOOKUP(Table5[[#This Row],[Item '#]],Ticket_Forms[Form Number],Ticket_Forms[Game Name],"",,)</f>
        <v>Criss Cross</v>
      </c>
      <c r="M392" s="15">
        <v>186</v>
      </c>
      <c r="N392" s="3">
        <f>LOOKUP(Table5[[#This Row],[Item '#]],Ticket_Forms[Form Number],Ticket_Forms[Ticket Count])</f>
        <v>5520</v>
      </c>
      <c r="O392" s="16">
        <f>LOOKUP(Table5[[#This Row],[Item '#]],Ticket_Forms[Form Number],Ticket_Forms[Ticket Value])</f>
        <v>1</v>
      </c>
      <c r="P392" s="16">
        <f>LOOKUP(Table5[[#This Row],[Item '#]],Ticket_Forms[Form Number],Ticket_Forms[Revenue])</f>
        <v>5520</v>
      </c>
      <c r="Q392" s="16">
        <f>LOOKUP(Table5[[#This Row],[Item '#]],Ticket_Forms[Form Number],Ticket_Forms[Ideal Profit])</f>
        <v>960</v>
      </c>
      <c r="R392" s="16">
        <f>LOOKUP(Table5[[#This Row],[Item '#]],Ticket_Forms[Form Number],Ticket_Forms[Prizes])</f>
        <v>4560</v>
      </c>
      <c r="S392" s="16">
        <f>LOOKUP(Table5[[#This Row],[Item '#]],Ticket_Forms[Form Number],Ticket_Forms[Location Rent])</f>
        <v>331</v>
      </c>
      <c r="T392" s="16">
        <f>LOOKUP(Table5[[#This Row],[Item '#]],Ticket_Forms[Form Number],Ticket_Forms[Last Sale])</f>
        <v>200</v>
      </c>
      <c r="U392" s="16" t="s">
        <v>3909</v>
      </c>
      <c r="V392" s="58" t="str">
        <f>Table5[[#This Row],[Date Distributed]]</f>
        <v/>
      </c>
      <c r="W392" s="3" t="str">
        <f>_xlfn.XLOOKUP(Table5[[#This Row],[Serial '#]],Table10[Serial '#],Table10[Charity Association],"",,)</f>
        <v/>
      </c>
      <c r="Z392" s="3" t="s">
        <v>23</v>
      </c>
    </row>
    <row r="393" spans="1:26" hidden="1" x14ac:dyDescent="0.35">
      <c r="A393" s="3">
        <v>391</v>
      </c>
      <c r="B393" s="78">
        <v>45008</v>
      </c>
      <c r="C393" s="73" t="str">
        <f>_xlfn.XLOOKUP(Table5[[#This Row],[Serial '#]],Table10[Serial '#],Table10[Date],"",,)</f>
        <v/>
      </c>
      <c r="D3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93" s="73" t="str">
        <f>IF(Table5[[#This Row],[Date Distributed]]="","In Stock","Distributed")</f>
        <v>In Stock</v>
      </c>
      <c r="F393" s="79" t="s">
        <v>660</v>
      </c>
      <c r="G393" s="75" t="s">
        <v>761</v>
      </c>
      <c r="H393" s="80" t="s">
        <v>679</v>
      </c>
      <c r="I393" s="80" t="s">
        <v>680</v>
      </c>
      <c r="J393" s="81" t="s">
        <v>1176</v>
      </c>
      <c r="K393" s="80" t="s">
        <v>385</v>
      </c>
      <c r="L393" s="3" t="str">
        <f>_xlfn.XLOOKUP(Table5[[#This Row],[Item '#]],Ticket_Forms[Form Number],Ticket_Forms[Game Name],"",,)</f>
        <v>Criss Cross</v>
      </c>
      <c r="M393" s="15">
        <v>186</v>
      </c>
      <c r="N393" s="3">
        <f>LOOKUP(Table5[[#This Row],[Item '#]],Ticket_Forms[Form Number],Ticket_Forms[Ticket Count])</f>
        <v>5520</v>
      </c>
      <c r="O393" s="16">
        <f>LOOKUP(Table5[[#This Row],[Item '#]],Ticket_Forms[Form Number],Ticket_Forms[Ticket Value])</f>
        <v>1</v>
      </c>
      <c r="P393" s="16">
        <f>LOOKUP(Table5[[#This Row],[Item '#]],Ticket_Forms[Form Number],Ticket_Forms[Revenue])</f>
        <v>5520</v>
      </c>
      <c r="Q393" s="16">
        <f>LOOKUP(Table5[[#This Row],[Item '#]],Ticket_Forms[Form Number],Ticket_Forms[Ideal Profit])</f>
        <v>960</v>
      </c>
      <c r="R393" s="16">
        <f>LOOKUP(Table5[[#This Row],[Item '#]],Ticket_Forms[Form Number],Ticket_Forms[Prizes])</f>
        <v>4560</v>
      </c>
      <c r="S393" s="16">
        <f>LOOKUP(Table5[[#This Row],[Item '#]],Ticket_Forms[Form Number],Ticket_Forms[Location Rent])</f>
        <v>331</v>
      </c>
      <c r="T393" s="16">
        <f>LOOKUP(Table5[[#This Row],[Item '#]],Ticket_Forms[Form Number],Ticket_Forms[Last Sale])</f>
        <v>200</v>
      </c>
      <c r="U393" s="16" t="s">
        <v>3909</v>
      </c>
      <c r="V393" s="58" t="str">
        <f>Table5[[#This Row],[Date Distributed]]</f>
        <v/>
      </c>
      <c r="W393" s="3" t="str">
        <f>_xlfn.XLOOKUP(Table5[[#This Row],[Serial '#]],Table10[Serial '#],Table10[Charity Association],"",,)</f>
        <v/>
      </c>
      <c r="Z393" s="3" t="s">
        <v>23</v>
      </c>
    </row>
    <row r="394" spans="1:26" hidden="1" x14ac:dyDescent="0.35">
      <c r="A394" s="3">
        <v>392</v>
      </c>
      <c r="B394" s="78">
        <v>45008</v>
      </c>
      <c r="C394" s="73" t="str">
        <f>_xlfn.XLOOKUP(Table5[[#This Row],[Serial '#]],Table10[Serial '#],Table10[Date],"",,)</f>
        <v/>
      </c>
      <c r="D3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94" s="73" t="str">
        <f>IF(Table5[[#This Row],[Date Distributed]]="","In Stock","Distributed")</f>
        <v>In Stock</v>
      </c>
      <c r="F394" s="79" t="s">
        <v>660</v>
      </c>
      <c r="G394" s="75" t="s">
        <v>761</v>
      </c>
      <c r="H394" s="80" t="s">
        <v>679</v>
      </c>
      <c r="I394" s="80" t="s">
        <v>680</v>
      </c>
      <c r="J394" s="81" t="s">
        <v>1177</v>
      </c>
      <c r="K394" s="80" t="s">
        <v>385</v>
      </c>
      <c r="L394" s="3" t="str">
        <f>_xlfn.XLOOKUP(Table5[[#This Row],[Item '#]],Ticket_Forms[Form Number],Ticket_Forms[Game Name],"",,)</f>
        <v>Criss Cross</v>
      </c>
      <c r="M394" s="15">
        <v>186</v>
      </c>
      <c r="N394" s="3">
        <f>LOOKUP(Table5[[#This Row],[Item '#]],Ticket_Forms[Form Number],Ticket_Forms[Ticket Count])</f>
        <v>5520</v>
      </c>
      <c r="O394" s="16">
        <f>LOOKUP(Table5[[#This Row],[Item '#]],Ticket_Forms[Form Number],Ticket_Forms[Ticket Value])</f>
        <v>1</v>
      </c>
      <c r="P394" s="16">
        <f>LOOKUP(Table5[[#This Row],[Item '#]],Ticket_Forms[Form Number],Ticket_Forms[Revenue])</f>
        <v>5520</v>
      </c>
      <c r="Q394" s="16">
        <f>LOOKUP(Table5[[#This Row],[Item '#]],Ticket_Forms[Form Number],Ticket_Forms[Ideal Profit])</f>
        <v>960</v>
      </c>
      <c r="R394" s="16">
        <f>LOOKUP(Table5[[#This Row],[Item '#]],Ticket_Forms[Form Number],Ticket_Forms[Prizes])</f>
        <v>4560</v>
      </c>
      <c r="S394" s="16">
        <f>LOOKUP(Table5[[#This Row],[Item '#]],Ticket_Forms[Form Number],Ticket_Forms[Location Rent])</f>
        <v>331</v>
      </c>
      <c r="T394" s="16">
        <f>LOOKUP(Table5[[#This Row],[Item '#]],Ticket_Forms[Form Number],Ticket_Forms[Last Sale])</f>
        <v>200</v>
      </c>
      <c r="U394" s="16" t="s">
        <v>3909</v>
      </c>
      <c r="V394" s="58" t="str">
        <f>Table5[[#This Row],[Date Distributed]]</f>
        <v/>
      </c>
      <c r="W394" s="3" t="str">
        <f>_xlfn.XLOOKUP(Table5[[#This Row],[Serial '#]],Table10[Serial '#],Table10[Charity Association],"",,)</f>
        <v/>
      </c>
      <c r="Z394" s="3" t="s">
        <v>23</v>
      </c>
    </row>
    <row r="395" spans="1:26" hidden="1" x14ac:dyDescent="0.35">
      <c r="A395" s="3">
        <v>393</v>
      </c>
      <c r="B395" s="78">
        <v>45008</v>
      </c>
      <c r="C395" s="73" t="str">
        <f>_xlfn.XLOOKUP(Table5[[#This Row],[Serial '#]],Table10[Serial '#],Table10[Date],"",,)</f>
        <v/>
      </c>
      <c r="D3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95" s="73" t="str">
        <f>IF(Table5[[#This Row],[Date Distributed]]="","In Stock","Distributed")</f>
        <v>In Stock</v>
      </c>
      <c r="F395" s="79" t="s">
        <v>660</v>
      </c>
      <c r="G395" s="75" t="s">
        <v>761</v>
      </c>
      <c r="H395" s="80" t="s">
        <v>679</v>
      </c>
      <c r="I395" s="80" t="s">
        <v>680</v>
      </c>
      <c r="J395" s="81" t="s">
        <v>1178</v>
      </c>
      <c r="K395" s="80" t="s">
        <v>385</v>
      </c>
      <c r="L395" s="3" t="str">
        <f>_xlfn.XLOOKUP(Table5[[#This Row],[Item '#]],Ticket_Forms[Form Number],Ticket_Forms[Game Name],"",,)</f>
        <v>Criss Cross</v>
      </c>
      <c r="M395" s="15">
        <v>186</v>
      </c>
      <c r="N395" s="3">
        <f>LOOKUP(Table5[[#This Row],[Item '#]],Ticket_Forms[Form Number],Ticket_Forms[Ticket Count])</f>
        <v>5520</v>
      </c>
      <c r="O395" s="16">
        <f>LOOKUP(Table5[[#This Row],[Item '#]],Ticket_Forms[Form Number],Ticket_Forms[Ticket Value])</f>
        <v>1</v>
      </c>
      <c r="P395" s="16">
        <f>LOOKUP(Table5[[#This Row],[Item '#]],Ticket_Forms[Form Number],Ticket_Forms[Revenue])</f>
        <v>5520</v>
      </c>
      <c r="Q395" s="16">
        <f>LOOKUP(Table5[[#This Row],[Item '#]],Ticket_Forms[Form Number],Ticket_Forms[Ideal Profit])</f>
        <v>960</v>
      </c>
      <c r="R395" s="16">
        <f>LOOKUP(Table5[[#This Row],[Item '#]],Ticket_Forms[Form Number],Ticket_Forms[Prizes])</f>
        <v>4560</v>
      </c>
      <c r="S395" s="16">
        <f>LOOKUP(Table5[[#This Row],[Item '#]],Ticket_Forms[Form Number],Ticket_Forms[Location Rent])</f>
        <v>331</v>
      </c>
      <c r="T395" s="16">
        <f>LOOKUP(Table5[[#This Row],[Item '#]],Ticket_Forms[Form Number],Ticket_Forms[Last Sale])</f>
        <v>200</v>
      </c>
      <c r="U395" s="16" t="s">
        <v>3909</v>
      </c>
      <c r="V395" s="58" t="str">
        <f>Table5[[#This Row],[Date Distributed]]</f>
        <v/>
      </c>
      <c r="W395" s="3" t="str">
        <f>_xlfn.XLOOKUP(Table5[[#This Row],[Serial '#]],Table10[Serial '#],Table10[Charity Association],"",,)</f>
        <v/>
      </c>
      <c r="Z395" s="3" t="s">
        <v>23</v>
      </c>
    </row>
    <row r="396" spans="1:26" hidden="1" x14ac:dyDescent="0.35">
      <c r="A396" s="3">
        <v>394</v>
      </c>
      <c r="B396" s="78">
        <v>45008</v>
      </c>
      <c r="C396" s="73">
        <f>_xlfn.XLOOKUP(Table5[[#This Row],[Serial '#]],Table10[Serial '#],Table10[Date],"",,)</f>
        <v>45328</v>
      </c>
      <c r="D3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396" s="73" t="str">
        <f>IF(Table5[[#This Row],[Date Distributed]]="","In Stock","Distributed")</f>
        <v>Distributed</v>
      </c>
      <c r="F396" s="79" t="s">
        <v>660</v>
      </c>
      <c r="G396" s="75" t="s">
        <v>761</v>
      </c>
      <c r="H396" s="80" t="s">
        <v>679</v>
      </c>
      <c r="I396" s="80" t="s">
        <v>680</v>
      </c>
      <c r="J396" s="81" t="s">
        <v>1179</v>
      </c>
      <c r="K396" s="80" t="s">
        <v>385</v>
      </c>
      <c r="L396" s="3" t="str">
        <f>_xlfn.XLOOKUP(Table5[[#This Row],[Item '#]],Ticket_Forms[Form Number],Ticket_Forms[Game Name],"",,)</f>
        <v>Criss Cross</v>
      </c>
      <c r="M396" s="15">
        <v>186</v>
      </c>
      <c r="N396" s="3">
        <f>LOOKUP(Table5[[#This Row],[Item '#]],Ticket_Forms[Form Number],Ticket_Forms[Ticket Count])</f>
        <v>5520</v>
      </c>
      <c r="O396" s="16">
        <f>LOOKUP(Table5[[#This Row],[Item '#]],Ticket_Forms[Form Number],Ticket_Forms[Ticket Value])</f>
        <v>1</v>
      </c>
      <c r="P396" s="16">
        <f>LOOKUP(Table5[[#This Row],[Item '#]],Ticket_Forms[Form Number],Ticket_Forms[Revenue])</f>
        <v>5520</v>
      </c>
      <c r="Q396" s="16">
        <f>LOOKUP(Table5[[#This Row],[Item '#]],Ticket_Forms[Form Number],Ticket_Forms[Ideal Profit])</f>
        <v>960</v>
      </c>
      <c r="R396" s="16">
        <f>LOOKUP(Table5[[#This Row],[Item '#]],Ticket_Forms[Form Number],Ticket_Forms[Prizes])</f>
        <v>4560</v>
      </c>
      <c r="S396" s="16">
        <f>LOOKUP(Table5[[#This Row],[Item '#]],Ticket_Forms[Form Number],Ticket_Forms[Location Rent])</f>
        <v>331</v>
      </c>
      <c r="T396" s="16">
        <f>LOOKUP(Table5[[#This Row],[Item '#]],Ticket_Forms[Form Number],Ticket_Forms[Last Sale])</f>
        <v>200</v>
      </c>
      <c r="U396" s="16" t="s">
        <v>3909</v>
      </c>
      <c r="V396" s="58">
        <f>Table5[[#This Row],[Date Distributed]]</f>
        <v>45328</v>
      </c>
      <c r="W396" s="3" t="str">
        <f>_xlfn.XLOOKUP(Table5[[#This Row],[Serial '#]],Table10[Serial '#],Table10[Charity Association],"",,)</f>
        <v>Cleveland Police Athletic League</v>
      </c>
      <c r="Z396" s="3" t="s">
        <v>23</v>
      </c>
    </row>
    <row r="397" spans="1:26" hidden="1" x14ac:dyDescent="0.35">
      <c r="A397" s="3">
        <v>395</v>
      </c>
      <c r="B397" s="78">
        <v>45008</v>
      </c>
      <c r="C397" s="73">
        <f>_xlfn.XLOOKUP(Table5[[#This Row],[Serial '#]],Table10[Serial '#],Table10[Date],"",,)</f>
        <v>45328</v>
      </c>
      <c r="D3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397" s="73" t="str">
        <f>IF(Table5[[#This Row],[Date Distributed]]="","In Stock","Distributed")</f>
        <v>Distributed</v>
      </c>
      <c r="F397" s="79" t="s">
        <v>660</v>
      </c>
      <c r="G397" s="75" t="s">
        <v>761</v>
      </c>
      <c r="H397" s="80" t="s">
        <v>679</v>
      </c>
      <c r="I397" s="80" t="s">
        <v>680</v>
      </c>
      <c r="J397" s="81" t="s">
        <v>1180</v>
      </c>
      <c r="K397" s="80" t="s">
        <v>385</v>
      </c>
      <c r="L397" s="3" t="str">
        <f>_xlfn.XLOOKUP(Table5[[#This Row],[Item '#]],Ticket_Forms[Form Number],Ticket_Forms[Game Name],"",,)</f>
        <v>Criss Cross</v>
      </c>
      <c r="M397" s="15">
        <v>186</v>
      </c>
      <c r="N397" s="3">
        <f>LOOKUP(Table5[[#This Row],[Item '#]],Ticket_Forms[Form Number],Ticket_Forms[Ticket Count])</f>
        <v>5520</v>
      </c>
      <c r="O397" s="16">
        <f>LOOKUP(Table5[[#This Row],[Item '#]],Ticket_Forms[Form Number],Ticket_Forms[Ticket Value])</f>
        <v>1</v>
      </c>
      <c r="P397" s="16">
        <f>LOOKUP(Table5[[#This Row],[Item '#]],Ticket_Forms[Form Number],Ticket_Forms[Revenue])</f>
        <v>5520</v>
      </c>
      <c r="Q397" s="16">
        <f>LOOKUP(Table5[[#This Row],[Item '#]],Ticket_Forms[Form Number],Ticket_Forms[Ideal Profit])</f>
        <v>960</v>
      </c>
      <c r="R397" s="16">
        <f>LOOKUP(Table5[[#This Row],[Item '#]],Ticket_Forms[Form Number],Ticket_Forms[Prizes])</f>
        <v>4560</v>
      </c>
      <c r="S397" s="16">
        <f>LOOKUP(Table5[[#This Row],[Item '#]],Ticket_Forms[Form Number],Ticket_Forms[Location Rent])</f>
        <v>331</v>
      </c>
      <c r="T397" s="16">
        <f>LOOKUP(Table5[[#This Row],[Item '#]],Ticket_Forms[Form Number],Ticket_Forms[Last Sale])</f>
        <v>200</v>
      </c>
      <c r="U397" s="16" t="s">
        <v>3909</v>
      </c>
      <c r="V397" s="58">
        <f>Table5[[#This Row],[Date Distributed]]</f>
        <v>45328</v>
      </c>
      <c r="W397" s="3" t="str">
        <f>_xlfn.XLOOKUP(Table5[[#This Row],[Serial '#]],Table10[Serial '#],Table10[Charity Association],"",,)</f>
        <v>Cleveland Police Athletic League</v>
      </c>
      <c r="Z397" s="3" t="s">
        <v>23</v>
      </c>
    </row>
    <row r="398" spans="1:26" hidden="1" x14ac:dyDescent="0.35">
      <c r="A398" s="3">
        <v>396</v>
      </c>
      <c r="B398" s="78">
        <v>45008</v>
      </c>
      <c r="C398" s="73">
        <f>_xlfn.XLOOKUP(Table5[[#This Row],[Serial '#]],Table10[Serial '#],Table10[Date],"",,)</f>
        <v>45328</v>
      </c>
      <c r="D3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398" s="73" t="str">
        <f>IF(Table5[[#This Row],[Date Distributed]]="","In Stock","Distributed")</f>
        <v>Distributed</v>
      </c>
      <c r="F398" s="79" t="s">
        <v>660</v>
      </c>
      <c r="G398" s="75" t="s">
        <v>761</v>
      </c>
      <c r="H398" s="80" t="s">
        <v>679</v>
      </c>
      <c r="I398" s="80" t="s">
        <v>680</v>
      </c>
      <c r="J398" s="81" t="s">
        <v>1181</v>
      </c>
      <c r="K398" s="80" t="s">
        <v>385</v>
      </c>
      <c r="L398" s="3" t="str">
        <f>_xlfn.XLOOKUP(Table5[[#This Row],[Item '#]],Ticket_Forms[Form Number],Ticket_Forms[Game Name],"",,)</f>
        <v>Criss Cross</v>
      </c>
      <c r="M398" s="15">
        <v>186</v>
      </c>
      <c r="N398" s="3">
        <f>LOOKUP(Table5[[#This Row],[Item '#]],Ticket_Forms[Form Number],Ticket_Forms[Ticket Count])</f>
        <v>5520</v>
      </c>
      <c r="O398" s="16">
        <f>LOOKUP(Table5[[#This Row],[Item '#]],Ticket_Forms[Form Number],Ticket_Forms[Ticket Value])</f>
        <v>1</v>
      </c>
      <c r="P398" s="16">
        <f>LOOKUP(Table5[[#This Row],[Item '#]],Ticket_Forms[Form Number],Ticket_Forms[Revenue])</f>
        <v>5520</v>
      </c>
      <c r="Q398" s="16">
        <f>LOOKUP(Table5[[#This Row],[Item '#]],Ticket_Forms[Form Number],Ticket_Forms[Ideal Profit])</f>
        <v>960</v>
      </c>
      <c r="R398" s="16">
        <f>LOOKUP(Table5[[#This Row],[Item '#]],Ticket_Forms[Form Number],Ticket_Forms[Prizes])</f>
        <v>4560</v>
      </c>
      <c r="S398" s="16">
        <f>LOOKUP(Table5[[#This Row],[Item '#]],Ticket_Forms[Form Number],Ticket_Forms[Location Rent])</f>
        <v>331</v>
      </c>
      <c r="T398" s="16">
        <f>LOOKUP(Table5[[#This Row],[Item '#]],Ticket_Forms[Form Number],Ticket_Forms[Last Sale])</f>
        <v>200</v>
      </c>
      <c r="U398" s="16" t="s">
        <v>3909</v>
      </c>
      <c r="V398" s="58">
        <f>Table5[[#This Row],[Date Distributed]]</f>
        <v>45328</v>
      </c>
      <c r="W398" s="3" t="str">
        <f>_xlfn.XLOOKUP(Table5[[#This Row],[Serial '#]],Table10[Serial '#],Table10[Charity Association],"",,)</f>
        <v>Cleveland Police Athletic League</v>
      </c>
      <c r="Z398" s="3" t="s">
        <v>23</v>
      </c>
    </row>
    <row r="399" spans="1:26" hidden="1" x14ac:dyDescent="0.35">
      <c r="A399" s="3">
        <v>397</v>
      </c>
      <c r="B399" s="74">
        <v>45022</v>
      </c>
      <c r="C399" s="73" t="str">
        <f>_xlfn.XLOOKUP(Table5[[#This Row],[Serial '#]],Table10[Serial '#],Table10[Date],"",,)</f>
        <v/>
      </c>
      <c r="D3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99" s="73" t="str">
        <f>IF(Table5[[#This Row],[Date Distributed]]="","In Stock","Distributed")</f>
        <v>In Stock</v>
      </c>
      <c r="F399" s="75" t="s">
        <v>660</v>
      </c>
      <c r="G399" s="75" t="s">
        <v>761</v>
      </c>
      <c r="H399" s="76" t="s">
        <v>681</v>
      </c>
      <c r="I399" s="76" t="s">
        <v>682</v>
      </c>
      <c r="J399" s="77" t="s">
        <v>1182</v>
      </c>
      <c r="K399" s="76" t="s">
        <v>385</v>
      </c>
      <c r="L399" s="3" t="str">
        <f>_xlfn.XLOOKUP(Table5[[#This Row],[Item '#]],Ticket_Forms[Form Number],Ticket_Forms[Game Name],"",,)</f>
        <v>Criss Cross</v>
      </c>
      <c r="M399" s="15">
        <v>186</v>
      </c>
      <c r="N399" s="3">
        <f>LOOKUP(Table5[[#This Row],[Item '#]],Ticket_Forms[Form Number],Ticket_Forms[Ticket Count])</f>
        <v>5520</v>
      </c>
      <c r="O399" s="16">
        <f>LOOKUP(Table5[[#This Row],[Item '#]],Ticket_Forms[Form Number],Ticket_Forms[Ticket Value])</f>
        <v>1</v>
      </c>
      <c r="P399" s="16">
        <f>LOOKUP(Table5[[#This Row],[Item '#]],Ticket_Forms[Form Number],Ticket_Forms[Revenue])</f>
        <v>5520</v>
      </c>
      <c r="Q399" s="16">
        <f>LOOKUP(Table5[[#This Row],[Item '#]],Ticket_Forms[Form Number],Ticket_Forms[Ideal Profit])</f>
        <v>960</v>
      </c>
      <c r="R399" s="16">
        <f>LOOKUP(Table5[[#This Row],[Item '#]],Ticket_Forms[Form Number],Ticket_Forms[Prizes])</f>
        <v>4560</v>
      </c>
      <c r="S399" s="16">
        <f>LOOKUP(Table5[[#This Row],[Item '#]],Ticket_Forms[Form Number],Ticket_Forms[Location Rent])</f>
        <v>331</v>
      </c>
      <c r="T399" s="16">
        <f>LOOKUP(Table5[[#This Row],[Item '#]],Ticket_Forms[Form Number],Ticket_Forms[Last Sale])</f>
        <v>200</v>
      </c>
      <c r="U399" s="16" t="s">
        <v>3909</v>
      </c>
      <c r="V399" s="58" t="str">
        <f>Table5[[#This Row],[Date Distributed]]</f>
        <v/>
      </c>
      <c r="W399" s="3" t="str">
        <f>_xlfn.XLOOKUP(Table5[[#This Row],[Serial '#]],Table10[Serial '#],Table10[Charity Association],"",,)</f>
        <v/>
      </c>
      <c r="Z399" s="3" t="s">
        <v>23</v>
      </c>
    </row>
    <row r="400" spans="1:26" hidden="1" x14ac:dyDescent="0.35">
      <c r="A400" s="3">
        <v>398</v>
      </c>
      <c r="B400" s="78">
        <v>45022</v>
      </c>
      <c r="C400" s="73" t="str">
        <f>_xlfn.XLOOKUP(Table5[[#This Row],[Serial '#]],Table10[Serial '#],Table10[Date],"",,)</f>
        <v/>
      </c>
      <c r="D4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00" s="73" t="str">
        <f>IF(Table5[[#This Row],[Date Distributed]]="","In Stock","Distributed")</f>
        <v>In Stock</v>
      </c>
      <c r="F400" s="79" t="s">
        <v>660</v>
      </c>
      <c r="G400" s="75" t="s">
        <v>761</v>
      </c>
      <c r="H400" s="80" t="s">
        <v>681</v>
      </c>
      <c r="I400" s="80" t="s">
        <v>682</v>
      </c>
      <c r="J400" s="77" t="s">
        <v>1183</v>
      </c>
      <c r="K400" s="76" t="s">
        <v>385</v>
      </c>
      <c r="L400" s="3" t="str">
        <f>_xlfn.XLOOKUP(Table5[[#This Row],[Item '#]],Ticket_Forms[Form Number],Ticket_Forms[Game Name],"",,)</f>
        <v>Criss Cross</v>
      </c>
      <c r="M400" s="15">
        <v>186</v>
      </c>
      <c r="N400" s="3">
        <f>LOOKUP(Table5[[#This Row],[Item '#]],Ticket_Forms[Form Number],Ticket_Forms[Ticket Count])</f>
        <v>5520</v>
      </c>
      <c r="O400" s="16">
        <f>LOOKUP(Table5[[#This Row],[Item '#]],Ticket_Forms[Form Number],Ticket_Forms[Ticket Value])</f>
        <v>1</v>
      </c>
      <c r="P400" s="16">
        <f>LOOKUP(Table5[[#This Row],[Item '#]],Ticket_Forms[Form Number],Ticket_Forms[Revenue])</f>
        <v>5520</v>
      </c>
      <c r="Q400" s="16">
        <f>LOOKUP(Table5[[#This Row],[Item '#]],Ticket_Forms[Form Number],Ticket_Forms[Ideal Profit])</f>
        <v>960</v>
      </c>
      <c r="R400" s="16">
        <f>LOOKUP(Table5[[#This Row],[Item '#]],Ticket_Forms[Form Number],Ticket_Forms[Prizes])</f>
        <v>4560</v>
      </c>
      <c r="S400" s="16">
        <f>LOOKUP(Table5[[#This Row],[Item '#]],Ticket_Forms[Form Number],Ticket_Forms[Location Rent])</f>
        <v>331</v>
      </c>
      <c r="T400" s="16">
        <f>LOOKUP(Table5[[#This Row],[Item '#]],Ticket_Forms[Form Number],Ticket_Forms[Last Sale])</f>
        <v>200</v>
      </c>
      <c r="U400" s="16" t="s">
        <v>3909</v>
      </c>
      <c r="V400" s="58" t="str">
        <f>Table5[[#This Row],[Date Distributed]]</f>
        <v/>
      </c>
      <c r="W400" s="3" t="str">
        <f>_xlfn.XLOOKUP(Table5[[#This Row],[Serial '#]],Table10[Serial '#],Table10[Charity Association],"",,)</f>
        <v/>
      </c>
      <c r="Z400" s="3" t="s">
        <v>23</v>
      </c>
    </row>
    <row r="401" spans="1:26" hidden="1" x14ac:dyDescent="0.35">
      <c r="A401" s="3">
        <v>399</v>
      </c>
      <c r="B401" s="78">
        <v>45022</v>
      </c>
      <c r="C401" s="73" t="str">
        <f>_xlfn.XLOOKUP(Table5[[#This Row],[Serial '#]],Table10[Serial '#],Table10[Date],"",,)</f>
        <v/>
      </c>
      <c r="D4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01" s="73" t="str">
        <f>IF(Table5[[#This Row],[Date Distributed]]="","In Stock","Distributed")</f>
        <v>In Stock</v>
      </c>
      <c r="F401" s="79" t="s">
        <v>660</v>
      </c>
      <c r="G401" s="75" t="s">
        <v>761</v>
      </c>
      <c r="H401" s="80" t="s">
        <v>681</v>
      </c>
      <c r="I401" s="80" t="s">
        <v>682</v>
      </c>
      <c r="J401" s="77" t="s">
        <v>1184</v>
      </c>
      <c r="K401" s="76" t="s">
        <v>385</v>
      </c>
      <c r="L401" s="3" t="str">
        <f>_xlfn.XLOOKUP(Table5[[#This Row],[Item '#]],Ticket_Forms[Form Number],Ticket_Forms[Game Name],"",,)</f>
        <v>Criss Cross</v>
      </c>
      <c r="M401" s="15">
        <v>186</v>
      </c>
      <c r="N401" s="3">
        <f>LOOKUP(Table5[[#This Row],[Item '#]],Ticket_Forms[Form Number],Ticket_Forms[Ticket Count])</f>
        <v>5520</v>
      </c>
      <c r="O401" s="16">
        <f>LOOKUP(Table5[[#This Row],[Item '#]],Ticket_Forms[Form Number],Ticket_Forms[Ticket Value])</f>
        <v>1</v>
      </c>
      <c r="P401" s="16">
        <f>LOOKUP(Table5[[#This Row],[Item '#]],Ticket_Forms[Form Number],Ticket_Forms[Revenue])</f>
        <v>5520</v>
      </c>
      <c r="Q401" s="16">
        <f>LOOKUP(Table5[[#This Row],[Item '#]],Ticket_Forms[Form Number],Ticket_Forms[Ideal Profit])</f>
        <v>960</v>
      </c>
      <c r="R401" s="16">
        <f>LOOKUP(Table5[[#This Row],[Item '#]],Ticket_Forms[Form Number],Ticket_Forms[Prizes])</f>
        <v>4560</v>
      </c>
      <c r="S401" s="16">
        <f>LOOKUP(Table5[[#This Row],[Item '#]],Ticket_Forms[Form Number],Ticket_Forms[Location Rent])</f>
        <v>331</v>
      </c>
      <c r="T401" s="16">
        <f>LOOKUP(Table5[[#This Row],[Item '#]],Ticket_Forms[Form Number],Ticket_Forms[Last Sale])</f>
        <v>200</v>
      </c>
      <c r="U401" s="16" t="s">
        <v>3909</v>
      </c>
      <c r="V401" s="58" t="str">
        <f>Table5[[#This Row],[Date Distributed]]</f>
        <v/>
      </c>
      <c r="W401" s="3" t="str">
        <f>_xlfn.XLOOKUP(Table5[[#This Row],[Serial '#]],Table10[Serial '#],Table10[Charity Association],"",,)</f>
        <v/>
      </c>
      <c r="Z401" s="3" t="s">
        <v>23</v>
      </c>
    </row>
    <row r="402" spans="1:26" hidden="1" x14ac:dyDescent="0.35">
      <c r="A402" s="3">
        <v>400</v>
      </c>
      <c r="B402" s="78">
        <v>45022</v>
      </c>
      <c r="C402" s="73" t="str">
        <f>_xlfn.XLOOKUP(Table5[[#This Row],[Serial '#]],Table10[Serial '#],Table10[Date],"",,)</f>
        <v/>
      </c>
      <c r="D4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02" s="73" t="str">
        <f>IF(Table5[[#This Row],[Date Distributed]]="","In Stock","Distributed")</f>
        <v>In Stock</v>
      </c>
      <c r="F402" s="79" t="s">
        <v>660</v>
      </c>
      <c r="G402" s="75" t="s">
        <v>761</v>
      </c>
      <c r="H402" s="80" t="s">
        <v>681</v>
      </c>
      <c r="I402" s="80" t="s">
        <v>682</v>
      </c>
      <c r="J402" s="77" t="s">
        <v>1185</v>
      </c>
      <c r="K402" s="76" t="s">
        <v>385</v>
      </c>
      <c r="L402" s="3" t="str">
        <f>_xlfn.XLOOKUP(Table5[[#This Row],[Item '#]],Ticket_Forms[Form Number],Ticket_Forms[Game Name],"",,)</f>
        <v>Criss Cross</v>
      </c>
      <c r="M402" s="15">
        <v>186</v>
      </c>
      <c r="N402" s="3">
        <f>LOOKUP(Table5[[#This Row],[Item '#]],Ticket_Forms[Form Number],Ticket_Forms[Ticket Count])</f>
        <v>5520</v>
      </c>
      <c r="O402" s="16">
        <f>LOOKUP(Table5[[#This Row],[Item '#]],Ticket_Forms[Form Number],Ticket_Forms[Ticket Value])</f>
        <v>1</v>
      </c>
      <c r="P402" s="16">
        <f>LOOKUP(Table5[[#This Row],[Item '#]],Ticket_Forms[Form Number],Ticket_Forms[Revenue])</f>
        <v>5520</v>
      </c>
      <c r="Q402" s="16">
        <f>LOOKUP(Table5[[#This Row],[Item '#]],Ticket_Forms[Form Number],Ticket_Forms[Ideal Profit])</f>
        <v>960</v>
      </c>
      <c r="R402" s="16">
        <f>LOOKUP(Table5[[#This Row],[Item '#]],Ticket_Forms[Form Number],Ticket_Forms[Prizes])</f>
        <v>4560</v>
      </c>
      <c r="S402" s="16">
        <f>LOOKUP(Table5[[#This Row],[Item '#]],Ticket_Forms[Form Number],Ticket_Forms[Location Rent])</f>
        <v>331</v>
      </c>
      <c r="T402" s="16">
        <f>LOOKUP(Table5[[#This Row],[Item '#]],Ticket_Forms[Form Number],Ticket_Forms[Last Sale])</f>
        <v>200</v>
      </c>
      <c r="U402" s="16" t="s">
        <v>3909</v>
      </c>
      <c r="V402" s="58" t="str">
        <f>Table5[[#This Row],[Date Distributed]]</f>
        <v/>
      </c>
      <c r="W402" s="3" t="str">
        <f>_xlfn.XLOOKUP(Table5[[#This Row],[Serial '#]],Table10[Serial '#],Table10[Charity Association],"",,)</f>
        <v/>
      </c>
      <c r="Z402" s="3" t="s">
        <v>23</v>
      </c>
    </row>
    <row r="403" spans="1:26" hidden="1" x14ac:dyDescent="0.35">
      <c r="A403" s="3">
        <v>401</v>
      </c>
      <c r="B403" s="78">
        <v>45022</v>
      </c>
      <c r="C403" s="73" t="str">
        <f>_xlfn.XLOOKUP(Table5[[#This Row],[Serial '#]],Table10[Serial '#],Table10[Date],"",,)</f>
        <v/>
      </c>
      <c r="D4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03" s="73" t="str">
        <f>IF(Table5[[#This Row],[Date Distributed]]="","In Stock","Distributed")</f>
        <v>In Stock</v>
      </c>
      <c r="F403" s="79" t="s">
        <v>660</v>
      </c>
      <c r="G403" s="75" t="s">
        <v>761</v>
      </c>
      <c r="H403" s="80" t="s">
        <v>681</v>
      </c>
      <c r="I403" s="80" t="s">
        <v>682</v>
      </c>
      <c r="J403" s="77" t="s">
        <v>1186</v>
      </c>
      <c r="K403" s="76" t="s">
        <v>385</v>
      </c>
      <c r="L403" s="3" t="str">
        <f>_xlfn.XLOOKUP(Table5[[#This Row],[Item '#]],Ticket_Forms[Form Number],Ticket_Forms[Game Name],"",,)</f>
        <v>Criss Cross</v>
      </c>
      <c r="M403" s="15">
        <v>186</v>
      </c>
      <c r="N403" s="3">
        <f>LOOKUP(Table5[[#This Row],[Item '#]],Ticket_Forms[Form Number],Ticket_Forms[Ticket Count])</f>
        <v>5520</v>
      </c>
      <c r="O403" s="16">
        <f>LOOKUP(Table5[[#This Row],[Item '#]],Ticket_Forms[Form Number],Ticket_Forms[Ticket Value])</f>
        <v>1</v>
      </c>
      <c r="P403" s="16">
        <f>LOOKUP(Table5[[#This Row],[Item '#]],Ticket_Forms[Form Number],Ticket_Forms[Revenue])</f>
        <v>5520</v>
      </c>
      <c r="Q403" s="16">
        <f>LOOKUP(Table5[[#This Row],[Item '#]],Ticket_Forms[Form Number],Ticket_Forms[Ideal Profit])</f>
        <v>960</v>
      </c>
      <c r="R403" s="16">
        <f>LOOKUP(Table5[[#This Row],[Item '#]],Ticket_Forms[Form Number],Ticket_Forms[Prizes])</f>
        <v>4560</v>
      </c>
      <c r="S403" s="16">
        <f>LOOKUP(Table5[[#This Row],[Item '#]],Ticket_Forms[Form Number],Ticket_Forms[Location Rent])</f>
        <v>331</v>
      </c>
      <c r="T403" s="16">
        <f>LOOKUP(Table5[[#This Row],[Item '#]],Ticket_Forms[Form Number],Ticket_Forms[Last Sale])</f>
        <v>200</v>
      </c>
      <c r="U403" s="16" t="s">
        <v>3909</v>
      </c>
      <c r="V403" s="58" t="str">
        <f>Table5[[#This Row],[Date Distributed]]</f>
        <v/>
      </c>
      <c r="W403" s="3" t="str">
        <f>_xlfn.XLOOKUP(Table5[[#This Row],[Serial '#]],Table10[Serial '#],Table10[Charity Association],"",,)</f>
        <v/>
      </c>
      <c r="Z403" s="3" t="s">
        <v>23</v>
      </c>
    </row>
    <row r="404" spans="1:26" hidden="1" x14ac:dyDescent="0.35">
      <c r="A404" s="3">
        <v>402</v>
      </c>
      <c r="B404" s="78">
        <v>45022</v>
      </c>
      <c r="C404" s="73" t="str">
        <f>_xlfn.XLOOKUP(Table5[[#This Row],[Serial '#]],Table10[Serial '#],Table10[Date],"",,)</f>
        <v/>
      </c>
      <c r="D4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04" s="73" t="str">
        <f>IF(Table5[[#This Row],[Date Distributed]]="","In Stock","Distributed")</f>
        <v>In Stock</v>
      </c>
      <c r="F404" s="79" t="s">
        <v>660</v>
      </c>
      <c r="G404" s="75" t="s">
        <v>761</v>
      </c>
      <c r="H404" s="80" t="s">
        <v>681</v>
      </c>
      <c r="I404" s="80" t="s">
        <v>682</v>
      </c>
      <c r="J404" s="77" t="s">
        <v>1187</v>
      </c>
      <c r="K404" s="76" t="s">
        <v>387</v>
      </c>
      <c r="L404" s="3" t="str">
        <f>_xlfn.XLOOKUP(Table5[[#This Row],[Item '#]],Ticket_Forms[Form Number],Ticket_Forms[Game Name],"",,)</f>
        <v>Big 5</v>
      </c>
      <c r="M404" s="15">
        <v>360</v>
      </c>
      <c r="N404" s="3">
        <f>LOOKUP(Table5[[#This Row],[Item '#]],Ticket_Forms[Form Number],Ticket_Forms[Ticket Count])</f>
        <v>9959</v>
      </c>
      <c r="O404" s="16">
        <f>LOOKUP(Table5[[#This Row],[Item '#]],Ticket_Forms[Form Number],Ticket_Forms[Ticket Value])</f>
        <v>1</v>
      </c>
      <c r="P404" s="16">
        <f>LOOKUP(Table5[[#This Row],[Item '#]],Ticket_Forms[Form Number],Ticket_Forms[Revenue])</f>
        <v>9959</v>
      </c>
      <c r="Q404" s="16">
        <f>LOOKUP(Table5[[#This Row],[Item '#]],Ticket_Forms[Form Number],Ticket_Forms[Ideal Profit])</f>
        <v>2119</v>
      </c>
      <c r="R404" s="16">
        <f>LOOKUP(Table5[[#This Row],[Item '#]],Ticket_Forms[Form Number],Ticket_Forms[Prizes])</f>
        <v>7840</v>
      </c>
      <c r="S404" s="16">
        <f>LOOKUP(Table5[[#This Row],[Item '#]],Ticket_Forms[Form Number],Ticket_Forms[Location Rent])</f>
        <v>597</v>
      </c>
      <c r="T404" s="16">
        <f>LOOKUP(Table5[[#This Row],[Item '#]],Ticket_Forms[Form Number],Ticket_Forms[Last Sale])</f>
        <v>0</v>
      </c>
      <c r="U404" s="16" t="s">
        <v>3909</v>
      </c>
      <c r="V404" s="58" t="str">
        <f>Table5[[#This Row],[Date Distributed]]</f>
        <v/>
      </c>
      <c r="W404" s="3" t="str">
        <f>_xlfn.XLOOKUP(Table5[[#This Row],[Serial '#]],Table10[Serial '#],Table10[Charity Association],"",,)</f>
        <v/>
      </c>
      <c r="Z404" s="3" t="s">
        <v>23</v>
      </c>
    </row>
    <row r="405" spans="1:26" hidden="1" x14ac:dyDescent="0.35">
      <c r="A405" s="3">
        <v>403</v>
      </c>
      <c r="B405" s="78">
        <v>45022</v>
      </c>
      <c r="C405" s="73" t="str">
        <f>_xlfn.XLOOKUP(Table5[[#This Row],[Serial '#]],Table10[Serial '#],Table10[Date],"",,)</f>
        <v/>
      </c>
      <c r="D4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05" s="73" t="str">
        <f>IF(Table5[[#This Row],[Date Distributed]]="","In Stock","Distributed")</f>
        <v>In Stock</v>
      </c>
      <c r="F405" s="79" t="s">
        <v>660</v>
      </c>
      <c r="G405" s="75" t="s">
        <v>761</v>
      </c>
      <c r="H405" s="80" t="s">
        <v>681</v>
      </c>
      <c r="I405" s="80" t="s">
        <v>682</v>
      </c>
      <c r="J405" s="77" t="s">
        <v>1188</v>
      </c>
      <c r="K405" s="76" t="s">
        <v>405</v>
      </c>
      <c r="L405" s="3" t="str">
        <f>_xlfn.XLOOKUP(Table5[[#This Row],[Item '#]],Ticket_Forms[Form Number],Ticket_Forms[Game Name],"",,)</f>
        <v>Beer Fountain</v>
      </c>
      <c r="M405" s="15">
        <v>134</v>
      </c>
      <c r="N405" s="3">
        <f>LOOKUP(Table5[[#This Row],[Item '#]],Ticket_Forms[Form Number],Ticket_Forms[Ticket Count])</f>
        <v>4000</v>
      </c>
      <c r="O405" s="16">
        <f>LOOKUP(Table5[[#This Row],[Item '#]],Ticket_Forms[Form Number],Ticket_Forms[Ticket Value])</f>
        <v>1</v>
      </c>
      <c r="P405" s="16">
        <f>LOOKUP(Table5[[#This Row],[Item '#]],Ticket_Forms[Form Number],Ticket_Forms[Revenue])</f>
        <v>4000</v>
      </c>
      <c r="Q405" s="16">
        <f>LOOKUP(Table5[[#This Row],[Item '#]],Ticket_Forms[Form Number],Ticket_Forms[Ideal Profit])</f>
        <v>1000</v>
      </c>
      <c r="R405" s="16">
        <f>LOOKUP(Table5[[#This Row],[Item '#]],Ticket_Forms[Form Number],Ticket_Forms[Prizes])</f>
        <v>3000</v>
      </c>
      <c r="S405" s="16">
        <f>LOOKUP(Table5[[#This Row],[Item '#]],Ticket_Forms[Form Number],Ticket_Forms[Location Rent])</f>
        <v>240</v>
      </c>
      <c r="T405" s="16">
        <f>LOOKUP(Table5[[#This Row],[Item '#]],Ticket_Forms[Form Number],Ticket_Forms[Last Sale])</f>
        <v>0</v>
      </c>
      <c r="U405" s="16" t="s">
        <v>3909</v>
      </c>
      <c r="V405" s="58" t="str">
        <f>Table5[[#This Row],[Date Distributed]]</f>
        <v/>
      </c>
      <c r="W405" s="3" t="str">
        <f>_xlfn.XLOOKUP(Table5[[#This Row],[Serial '#]],Table10[Serial '#],Table10[Charity Association],"",,)</f>
        <v/>
      </c>
      <c r="Z405" s="3" t="s">
        <v>23</v>
      </c>
    </row>
    <row r="406" spans="1:26" hidden="1" x14ac:dyDescent="0.35">
      <c r="A406" s="3">
        <v>404</v>
      </c>
      <c r="B406" s="78">
        <v>45022</v>
      </c>
      <c r="C406" s="73" t="str">
        <f>_xlfn.XLOOKUP(Table5[[#This Row],[Serial '#]],Table10[Serial '#],Table10[Date],"",,)</f>
        <v/>
      </c>
      <c r="D4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06" s="73" t="str">
        <f>IF(Table5[[#This Row],[Date Distributed]]="","In Stock","Distributed")</f>
        <v>In Stock</v>
      </c>
      <c r="F406" s="79" t="s">
        <v>660</v>
      </c>
      <c r="G406" s="75" t="s">
        <v>761</v>
      </c>
      <c r="H406" s="80" t="s">
        <v>681</v>
      </c>
      <c r="I406" s="80" t="s">
        <v>682</v>
      </c>
      <c r="J406" s="77" t="s">
        <v>1189</v>
      </c>
      <c r="K406" s="76" t="s">
        <v>405</v>
      </c>
      <c r="L406" s="3" t="str">
        <f>_xlfn.XLOOKUP(Table5[[#This Row],[Item '#]],Ticket_Forms[Form Number],Ticket_Forms[Game Name],"",,)</f>
        <v>Beer Fountain</v>
      </c>
      <c r="M406" s="15">
        <v>134</v>
      </c>
      <c r="N406" s="3">
        <f>LOOKUP(Table5[[#This Row],[Item '#]],Ticket_Forms[Form Number],Ticket_Forms[Ticket Count])</f>
        <v>4000</v>
      </c>
      <c r="O406" s="16">
        <f>LOOKUP(Table5[[#This Row],[Item '#]],Ticket_Forms[Form Number],Ticket_Forms[Ticket Value])</f>
        <v>1</v>
      </c>
      <c r="P406" s="16">
        <f>LOOKUP(Table5[[#This Row],[Item '#]],Ticket_Forms[Form Number],Ticket_Forms[Revenue])</f>
        <v>4000</v>
      </c>
      <c r="Q406" s="16">
        <f>LOOKUP(Table5[[#This Row],[Item '#]],Ticket_Forms[Form Number],Ticket_Forms[Ideal Profit])</f>
        <v>1000</v>
      </c>
      <c r="R406" s="16">
        <f>LOOKUP(Table5[[#This Row],[Item '#]],Ticket_Forms[Form Number],Ticket_Forms[Prizes])</f>
        <v>3000</v>
      </c>
      <c r="S406" s="16">
        <f>LOOKUP(Table5[[#This Row],[Item '#]],Ticket_Forms[Form Number],Ticket_Forms[Location Rent])</f>
        <v>240</v>
      </c>
      <c r="T406" s="16">
        <f>LOOKUP(Table5[[#This Row],[Item '#]],Ticket_Forms[Form Number],Ticket_Forms[Last Sale])</f>
        <v>0</v>
      </c>
      <c r="U406" s="16" t="s">
        <v>3909</v>
      </c>
      <c r="V406" s="58" t="str">
        <f>Table5[[#This Row],[Date Distributed]]</f>
        <v/>
      </c>
      <c r="W406" s="3" t="str">
        <f>_xlfn.XLOOKUP(Table5[[#This Row],[Serial '#]],Table10[Serial '#],Table10[Charity Association],"",,)</f>
        <v/>
      </c>
      <c r="Z406" s="3" t="s">
        <v>23</v>
      </c>
    </row>
    <row r="407" spans="1:26" hidden="1" x14ac:dyDescent="0.35">
      <c r="A407" s="3">
        <v>405</v>
      </c>
      <c r="B407" s="78">
        <v>45022</v>
      </c>
      <c r="C407" s="73" t="str">
        <f>_xlfn.XLOOKUP(Table5[[#This Row],[Serial '#]],Table10[Serial '#],Table10[Date],"",,)</f>
        <v/>
      </c>
      <c r="D4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07" s="73" t="str">
        <f>IF(Table5[[#This Row],[Date Distributed]]="","In Stock","Distributed")</f>
        <v>In Stock</v>
      </c>
      <c r="F407" s="79" t="s">
        <v>660</v>
      </c>
      <c r="G407" s="75" t="s">
        <v>761</v>
      </c>
      <c r="H407" s="80" t="s">
        <v>681</v>
      </c>
      <c r="I407" s="80" t="s">
        <v>682</v>
      </c>
      <c r="J407" s="77" t="s">
        <v>1190</v>
      </c>
      <c r="K407" s="76" t="s">
        <v>385</v>
      </c>
      <c r="L407" s="3" t="str">
        <f>_xlfn.XLOOKUP(Table5[[#This Row],[Item '#]],Ticket_Forms[Form Number],Ticket_Forms[Game Name],"",,)</f>
        <v>Criss Cross</v>
      </c>
      <c r="M407" s="15">
        <v>186</v>
      </c>
      <c r="N407" s="3">
        <f>LOOKUP(Table5[[#This Row],[Item '#]],Ticket_Forms[Form Number],Ticket_Forms[Ticket Count])</f>
        <v>5520</v>
      </c>
      <c r="O407" s="16">
        <f>LOOKUP(Table5[[#This Row],[Item '#]],Ticket_Forms[Form Number],Ticket_Forms[Ticket Value])</f>
        <v>1</v>
      </c>
      <c r="P407" s="16">
        <f>LOOKUP(Table5[[#This Row],[Item '#]],Ticket_Forms[Form Number],Ticket_Forms[Revenue])</f>
        <v>5520</v>
      </c>
      <c r="Q407" s="16">
        <f>LOOKUP(Table5[[#This Row],[Item '#]],Ticket_Forms[Form Number],Ticket_Forms[Ideal Profit])</f>
        <v>960</v>
      </c>
      <c r="R407" s="16">
        <f>LOOKUP(Table5[[#This Row],[Item '#]],Ticket_Forms[Form Number],Ticket_Forms[Prizes])</f>
        <v>4560</v>
      </c>
      <c r="S407" s="16">
        <f>LOOKUP(Table5[[#This Row],[Item '#]],Ticket_Forms[Form Number],Ticket_Forms[Location Rent])</f>
        <v>331</v>
      </c>
      <c r="T407" s="16">
        <f>LOOKUP(Table5[[#This Row],[Item '#]],Ticket_Forms[Form Number],Ticket_Forms[Last Sale])</f>
        <v>200</v>
      </c>
      <c r="U407" s="16" t="s">
        <v>3909</v>
      </c>
      <c r="V407" s="58" t="str">
        <f>Table5[[#This Row],[Date Distributed]]</f>
        <v/>
      </c>
      <c r="W407" s="3" t="str">
        <f>_xlfn.XLOOKUP(Table5[[#This Row],[Serial '#]],Table10[Serial '#],Table10[Charity Association],"",,)</f>
        <v/>
      </c>
      <c r="Z407" s="3" t="s">
        <v>23</v>
      </c>
    </row>
    <row r="408" spans="1:26" hidden="1" x14ac:dyDescent="0.35">
      <c r="A408" s="3">
        <v>406</v>
      </c>
      <c r="B408" s="78">
        <v>45022</v>
      </c>
      <c r="C408" s="73" t="str">
        <f>_xlfn.XLOOKUP(Table5[[#This Row],[Serial '#]],Table10[Serial '#],Table10[Date],"",,)</f>
        <v/>
      </c>
      <c r="D4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08" s="73" t="str">
        <f>IF(Table5[[#This Row],[Date Distributed]]="","In Stock","Distributed")</f>
        <v>In Stock</v>
      </c>
      <c r="F408" s="79" t="s">
        <v>660</v>
      </c>
      <c r="G408" s="75" t="s">
        <v>761</v>
      </c>
      <c r="H408" s="80" t="s">
        <v>681</v>
      </c>
      <c r="I408" s="80" t="s">
        <v>682</v>
      </c>
      <c r="J408" s="77" t="s">
        <v>1191</v>
      </c>
      <c r="K408" s="76" t="s">
        <v>385</v>
      </c>
      <c r="L408" s="3" t="str">
        <f>_xlfn.XLOOKUP(Table5[[#This Row],[Item '#]],Ticket_Forms[Form Number],Ticket_Forms[Game Name],"",,)</f>
        <v>Criss Cross</v>
      </c>
      <c r="M408" s="15">
        <v>186</v>
      </c>
      <c r="N408" s="3">
        <f>LOOKUP(Table5[[#This Row],[Item '#]],Ticket_Forms[Form Number],Ticket_Forms[Ticket Count])</f>
        <v>5520</v>
      </c>
      <c r="O408" s="16">
        <f>LOOKUP(Table5[[#This Row],[Item '#]],Ticket_Forms[Form Number],Ticket_Forms[Ticket Value])</f>
        <v>1</v>
      </c>
      <c r="P408" s="16">
        <f>LOOKUP(Table5[[#This Row],[Item '#]],Ticket_Forms[Form Number],Ticket_Forms[Revenue])</f>
        <v>5520</v>
      </c>
      <c r="Q408" s="16">
        <f>LOOKUP(Table5[[#This Row],[Item '#]],Ticket_Forms[Form Number],Ticket_Forms[Ideal Profit])</f>
        <v>960</v>
      </c>
      <c r="R408" s="16">
        <f>LOOKUP(Table5[[#This Row],[Item '#]],Ticket_Forms[Form Number],Ticket_Forms[Prizes])</f>
        <v>4560</v>
      </c>
      <c r="S408" s="16">
        <f>LOOKUP(Table5[[#This Row],[Item '#]],Ticket_Forms[Form Number],Ticket_Forms[Location Rent])</f>
        <v>331</v>
      </c>
      <c r="T408" s="16">
        <f>LOOKUP(Table5[[#This Row],[Item '#]],Ticket_Forms[Form Number],Ticket_Forms[Last Sale])</f>
        <v>200</v>
      </c>
      <c r="U408" s="16" t="s">
        <v>3909</v>
      </c>
      <c r="V408" s="58" t="str">
        <f>Table5[[#This Row],[Date Distributed]]</f>
        <v/>
      </c>
      <c r="W408" s="3" t="str">
        <f>_xlfn.XLOOKUP(Table5[[#This Row],[Serial '#]],Table10[Serial '#],Table10[Charity Association],"",,)</f>
        <v/>
      </c>
      <c r="Z408" s="3" t="s">
        <v>23</v>
      </c>
    </row>
    <row r="409" spans="1:26" hidden="1" x14ac:dyDescent="0.35">
      <c r="A409" s="3">
        <v>407</v>
      </c>
      <c r="B409" s="78">
        <v>45022</v>
      </c>
      <c r="C409" s="73" t="str">
        <f>_xlfn.XLOOKUP(Table5[[#This Row],[Serial '#]],Table10[Serial '#],Table10[Date],"",,)</f>
        <v/>
      </c>
      <c r="D4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09" s="73" t="str">
        <f>IF(Table5[[#This Row],[Date Distributed]]="","In Stock","Distributed")</f>
        <v>In Stock</v>
      </c>
      <c r="F409" s="79" t="s">
        <v>660</v>
      </c>
      <c r="G409" s="75" t="s">
        <v>761</v>
      </c>
      <c r="H409" s="80" t="s">
        <v>681</v>
      </c>
      <c r="I409" s="80" t="s">
        <v>682</v>
      </c>
      <c r="J409" s="77" t="s">
        <v>1192</v>
      </c>
      <c r="K409" s="76" t="s">
        <v>385</v>
      </c>
      <c r="L409" s="3" t="str">
        <f>_xlfn.XLOOKUP(Table5[[#This Row],[Item '#]],Ticket_Forms[Form Number],Ticket_Forms[Game Name],"",,)</f>
        <v>Criss Cross</v>
      </c>
      <c r="M409" s="15">
        <v>186</v>
      </c>
      <c r="N409" s="3">
        <f>LOOKUP(Table5[[#This Row],[Item '#]],Ticket_Forms[Form Number],Ticket_Forms[Ticket Count])</f>
        <v>5520</v>
      </c>
      <c r="O409" s="16">
        <f>LOOKUP(Table5[[#This Row],[Item '#]],Ticket_Forms[Form Number],Ticket_Forms[Ticket Value])</f>
        <v>1</v>
      </c>
      <c r="P409" s="16">
        <f>LOOKUP(Table5[[#This Row],[Item '#]],Ticket_Forms[Form Number],Ticket_Forms[Revenue])</f>
        <v>5520</v>
      </c>
      <c r="Q409" s="16">
        <f>LOOKUP(Table5[[#This Row],[Item '#]],Ticket_Forms[Form Number],Ticket_Forms[Ideal Profit])</f>
        <v>960</v>
      </c>
      <c r="R409" s="16">
        <f>LOOKUP(Table5[[#This Row],[Item '#]],Ticket_Forms[Form Number],Ticket_Forms[Prizes])</f>
        <v>4560</v>
      </c>
      <c r="S409" s="16">
        <f>LOOKUP(Table5[[#This Row],[Item '#]],Ticket_Forms[Form Number],Ticket_Forms[Location Rent])</f>
        <v>331</v>
      </c>
      <c r="T409" s="16">
        <f>LOOKUP(Table5[[#This Row],[Item '#]],Ticket_Forms[Form Number],Ticket_Forms[Last Sale])</f>
        <v>200</v>
      </c>
      <c r="U409" s="16" t="s">
        <v>3909</v>
      </c>
      <c r="V409" s="58" t="str">
        <f>Table5[[#This Row],[Date Distributed]]</f>
        <v/>
      </c>
      <c r="W409" s="3" t="str">
        <f>_xlfn.XLOOKUP(Table5[[#This Row],[Serial '#]],Table10[Serial '#],Table10[Charity Association],"",,)</f>
        <v/>
      </c>
      <c r="Z409" s="3" t="s">
        <v>23</v>
      </c>
    </row>
    <row r="410" spans="1:26" hidden="1" x14ac:dyDescent="0.35">
      <c r="A410" s="3">
        <v>408</v>
      </c>
      <c r="B410" s="78">
        <v>45022</v>
      </c>
      <c r="C410" s="73" t="str">
        <f>_xlfn.XLOOKUP(Table5[[#This Row],[Serial '#]],Table10[Serial '#],Table10[Date],"",,)</f>
        <v/>
      </c>
      <c r="D4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10" s="73" t="str">
        <f>IF(Table5[[#This Row],[Date Distributed]]="","In Stock","Distributed")</f>
        <v>In Stock</v>
      </c>
      <c r="F410" s="79" t="s">
        <v>660</v>
      </c>
      <c r="G410" s="75" t="s">
        <v>761</v>
      </c>
      <c r="H410" s="80" t="s">
        <v>681</v>
      </c>
      <c r="I410" s="80" t="s">
        <v>682</v>
      </c>
      <c r="J410" s="77" t="s">
        <v>1193</v>
      </c>
      <c r="K410" s="76" t="s">
        <v>385</v>
      </c>
      <c r="L410" s="3" t="str">
        <f>_xlfn.XLOOKUP(Table5[[#This Row],[Item '#]],Ticket_Forms[Form Number],Ticket_Forms[Game Name],"",,)</f>
        <v>Criss Cross</v>
      </c>
      <c r="M410" s="15">
        <v>186</v>
      </c>
      <c r="N410" s="3">
        <f>LOOKUP(Table5[[#This Row],[Item '#]],Ticket_Forms[Form Number],Ticket_Forms[Ticket Count])</f>
        <v>5520</v>
      </c>
      <c r="O410" s="16">
        <f>LOOKUP(Table5[[#This Row],[Item '#]],Ticket_Forms[Form Number],Ticket_Forms[Ticket Value])</f>
        <v>1</v>
      </c>
      <c r="P410" s="16">
        <f>LOOKUP(Table5[[#This Row],[Item '#]],Ticket_Forms[Form Number],Ticket_Forms[Revenue])</f>
        <v>5520</v>
      </c>
      <c r="Q410" s="16">
        <f>LOOKUP(Table5[[#This Row],[Item '#]],Ticket_Forms[Form Number],Ticket_Forms[Ideal Profit])</f>
        <v>960</v>
      </c>
      <c r="R410" s="16">
        <f>LOOKUP(Table5[[#This Row],[Item '#]],Ticket_Forms[Form Number],Ticket_Forms[Prizes])</f>
        <v>4560</v>
      </c>
      <c r="S410" s="16">
        <f>LOOKUP(Table5[[#This Row],[Item '#]],Ticket_Forms[Form Number],Ticket_Forms[Location Rent])</f>
        <v>331</v>
      </c>
      <c r="T410" s="16">
        <f>LOOKUP(Table5[[#This Row],[Item '#]],Ticket_Forms[Form Number],Ticket_Forms[Last Sale])</f>
        <v>200</v>
      </c>
      <c r="U410" s="16" t="s">
        <v>3909</v>
      </c>
      <c r="V410" s="58" t="str">
        <f>Table5[[#This Row],[Date Distributed]]</f>
        <v/>
      </c>
      <c r="W410" s="3" t="str">
        <f>_xlfn.XLOOKUP(Table5[[#This Row],[Serial '#]],Table10[Serial '#],Table10[Charity Association],"",,)</f>
        <v/>
      </c>
      <c r="Z410" s="3" t="s">
        <v>23</v>
      </c>
    </row>
    <row r="411" spans="1:26" hidden="1" x14ac:dyDescent="0.35">
      <c r="A411" s="3">
        <v>409</v>
      </c>
      <c r="B411" s="78">
        <v>45022</v>
      </c>
      <c r="C411" s="73" t="str">
        <f>_xlfn.XLOOKUP(Table5[[#This Row],[Serial '#]],Table10[Serial '#],Table10[Date],"",,)</f>
        <v/>
      </c>
      <c r="D4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11" s="73" t="str">
        <f>IF(Table5[[#This Row],[Date Distributed]]="","In Stock","Distributed")</f>
        <v>In Stock</v>
      </c>
      <c r="F411" s="79" t="s">
        <v>660</v>
      </c>
      <c r="G411" s="75" t="s">
        <v>761</v>
      </c>
      <c r="H411" s="80" t="s">
        <v>681</v>
      </c>
      <c r="I411" s="80" t="s">
        <v>682</v>
      </c>
      <c r="J411" s="77" t="s">
        <v>1194</v>
      </c>
      <c r="K411" s="76" t="s">
        <v>385</v>
      </c>
      <c r="L411" s="3" t="str">
        <f>_xlfn.XLOOKUP(Table5[[#This Row],[Item '#]],Ticket_Forms[Form Number],Ticket_Forms[Game Name],"",,)</f>
        <v>Criss Cross</v>
      </c>
      <c r="M411" s="15">
        <v>186</v>
      </c>
      <c r="N411" s="3">
        <f>LOOKUP(Table5[[#This Row],[Item '#]],Ticket_Forms[Form Number],Ticket_Forms[Ticket Count])</f>
        <v>5520</v>
      </c>
      <c r="O411" s="16">
        <f>LOOKUP(Table5[[#This Row],[Item '#]],Ticket_Forms[Form Number],Ticket_Forms[Ticket Value])</f>
        <v>1</v>
      </c>
      <c r="P411" s="16">
        <f>LOOKUP(Table5[[#This Row],[Item '#]],Ticket_Forms[Form Number],Ticket_Forms[Revenue])</f>
        <v>5520</v>
      </c>
      <c r="Q411" s="16">
        <f>LOOKUP(Table5[[#This Row],[Item '#]],Ticket_Forms[Form Number],Ticket_Forms[Ideal Profit])</f>
        <v>960</v>
      </c>
      <c r="R411" s="16">
        <f>LOOKUP(Table5[[#This Row],[Item '#]],Ticket_Forms[Form Number],Ticket_Forms[Prizes])</f>
        <v>4560</v>
      </c>
      <c r="S411" s="16">
        <f>LOOKUP(Table5[[#This Row],[Item '#]],Ticket_Forms[Form Number],Ticket_Forms[Location Rent])</f>
        <v>331</v>
      </c>
      <c r="T411" s="16">
        <f>LOOKUP(Table5[[#This Row],[Item '#]],Ticket_Forms[Form Number],Ticket_Forms[Last Sale])</f>
        <v>200</v>
      </c>
      <c r="U411" s="16" t="s">
        <v>3909</v>
      </c>
      <c r="V411" s="58" t="str">
        <f>Table5[[#This Row],[Date Distributed]]</f>
        <v/>
      </c>
      <c r="W411" s="3" t="str">
        <f>_xlfn.XLOOKUP(Table5[[#This Row],[Serial '#]],Table10[Serial '#],Table10[Charity Association],"",,)</f>
        <v/>
      </c>
      <c r="Z411" s="3" t="s">
        <v>23</v>
      </c>
    </row>
    <row r="412" spans="1:26" hidden="1" x14ac:dyDescent="0.35">
      <c r="A412" s="3">
        <v>410</v>
      </c>
      <c r="B412" s="78">
        <v>45022</v>
      </c>
      <c r="C412" s="73" t="str">
        <f>_xlfn.XLOOKUP(Table5[[#This Row],[Serial '#]],Table10[Serial '#],Table10[Date],"",,)</f>
        <v/>
      </c>
      <c r="D4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12" s="73" t="str">
        <f>IF(Table5[[#This Row],[Date Distributed]]="","In Stock","Distributed")</f>
        <v>In Stock</v>
      </c>
      <c r="F412" s="79" t="s">
        <v>660</v>
      </c>
      <c r="G412" s="75" t="s">
        <v>761</v>
      </c>
      <c r="H412" s="80" t="s">
        <v>681</v>
      </c>
      <c r="I412" s="80" t="s">
        <v>682</v>
      </c>
      <c r="J412" s="77" t="s">
        <v>1195</v>
      </c>
      <c r="K412" s="76" t="s">
        <v>385</v>
      </c>
      <c r="L412" s="3" t="str">
        <f>_xlfn.XLOOKUP(Table5[[#This Row],[Item '#]],Ticket_Forms[Form Number],Ticket_Forms[Game Name],"",,)</f>
        <v>Criss Cross</v>
      </c>
      <c r="M412" s="15">
        <v>186</v>
      </c>
      <c r="N412" s="3">
        <f>LOOKUP(Table5[[#This Row],[Item '#]],Ticket_Forms[Form Number],Ticket_Forms[Ticket Count])</f>
        <v>5520</v>
      </c>
      <c r="O412" s="16">
        <f>LOOKUP(Table5[[#This Row],[Item '#]],Ticket_Forms[Form Number],Ticket_Forms[Ticket Value])</f>
        <v>1</v>
      </c>
      <c r="P412" s="16">
        <f>LOOKUP(Table5[[#This Row],[Item '#]],Ticket_Forms[Form Number],Ticket_Forms[Revenue])</f>
        <v>5520</v>
      </c>
      <c r="Q412" s="16">
        <f>LOOKUP(Table5[[#This Row],[Item '#]],Ticket_Forms[Form Number],Ticket_Forms[Ideal Profit])</f>
        <v>960</v>
      </c>
      <c r="R412" s="16">
        <f>LOOKUP(Table5[[#This Row],[Item '#]],Ticket_Forms[Form Number],Ticket_Forms[Prizes])</f>
        <v>4560</v>
      </c>
      <c r="S412" s="16">
        <f>LOOKUP(Table5[[#This Row],[Item '#]],Ticket_Forms[Form Number],Ticket_Forms[Location Rent])</f>
        <v>331</v>
      </c>
      <c r="T412" s="16">
        <f>LOOKUP(Table5[[#This Row],[Item '#]],Ticket_Forms[Form Number],Ticket_Forms[Last Sale])</f>
        <v>200</v>
      </c>
      <c r="U412" s="16" t="s">
        <v>3909</v>
      </c>
      <c r="V412" s="58" t="str">
        <f>Table5[[#This Row],[Date Distributed]]</f>
        <v/>
      </c>
      <c r="W412" s="3" t="str">
        <f>_xlfn.XLOOKUP(Table5[[#This Row],[Serial '#]],Table10[Serial '#],Table10[Charity Association],"",,)</f>
        <v/>
      </c>
      <c r="Z412" s="3" t="s">
        <v>23</v>
      </c>
    </row>
    <row r="413" spans="1:26" hidden="1" x14ac:dyDescent="0.35">
      <c r="A413" s="3">
        <v>411</v>
      </c>
      <c r="B413" s="78">
        <v>45022</v>
      </c>
      <c r="C413" s="73" t="str">
        <f>_xlfn.XLOOKUP(Table5[[#This Row],[Serial '#]],Table10[Serial '#],Table10[Date],"",,)</f>
        <v/>
      </c>
      <c r="D4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13" s="73" t="str">
        <f>IF(Table5[[#This Row],[Date Distributed]]="","In Stock","Distributed")</f>
        <v>In Stock</v>
      </c>
      <c r="F413" s="79" t="s">
        <v>660</v>
      </c>
      <c r="G413" s="75" t="s">
        <v>761</v>
      </c>
      <c r="H413" s="80" t="s">
        <v>681</v>
      </c>
      <c r="I413" s="80" t="s">
        <v>682</v>
      </c>
      <c r="J413" s="77" t="s">
        <v>1196</v>
      </c>
      <c r="K413" s="76" t="s">
        <v>385</v>
      </c>
      <c r="L413" s="3" t="str">
        <f>_xlfn.XLOOKUP(Table5[[#This Row],[Item '#]],Ticket_Forms[Form Number],Ticket_Forms[Game Name],"",,)</f>
        <v>Criss Cross</v>
      </c>
      <c r="M413" s="15">
        <v>186</v>
      </c>
      <c r="N413" s="3">
        <f>LOOKUP(Table5[[#This Row],[Item '#]],Ticket_Forms[Form Number],Ticket_Forms[Ticket Count])</f>
        <v>5520</v>
      </c>
      <c r="O413" s="16">
        <f>LOOKUP(Table5[[#This Row],[Item '#]],Ticket_Forms[Form Number],Ticket_Forms[Ticket Value])</f>
        <v>1</v>
      </c>
      <c r="P413" s="16">
        <f>LOOKUP(Table5[[#This Row],[Item '#]],Ticket_Forms[Form Number],Ticket_Forms[Revenue])</f>
        <v>5520</v>
      </c>
      <c r="Q413" s="16">
        <f>LOOKUP(Table5[[#This Row],[Item '#]],Ticket_Forms[Form Number],Ticket_Forms[Ideal Profit])</f>
        <v>960</v>
      </c>
      <c r="R413" s="16">
        <f>LOOKUP(Table5[[#This Row],[Item '#]],Ticket_Forms[Form Number],Ticket_Forms[Prizes])</f>
        <v>4560</v>
      </c>
      <c r="S413" s="16">
        <f>LOOKUP(Table5[[#This Row],[Item '#]],Ticket_Forms[Form Number],Ticket_Forms[Location Rent])</f>
        <v>331</v>
      </c>
      <c r="T413" s="16">
        <f>LOOKUP(Table5[[#This Row],[Item '#]],Ticket_Forms[Form Number],Ticket_Forms[Last Sale])</f>
        <v>200</v>
      </c>
      <c r="U413" s="16" t="s">
        <v>3909</v>
      </c>
      <c r="V413" s="58" t="str">
        <f>Table5[[#This Row],[Date Distributed]]</f>
        <v/>
      </c>
      <c r="W413" s="3" t="str">
        <f>_xlfn.XLOOKUP(Table5[[#This Row],[Serial '#]],Table10[Serial '#],Table10[Charity Association],"",,)</f>
        <v/>
      </c>
      <c r="Z413" s="3" t="s">
        <v>23</v>
      </c>
    </row>
    <row r="414" spans="1:26" hidden="1" x14ac:dyDescent="0.35">
      <c r="A414" s="3">
        <v>412</v>
      </c>
      <c r="B414" s="78">
        <v>45022</v>
      </c>
      <c r="C414" s="73" t="str">
        <f>_xlfn.XLOOKUP(Table5[[#This Row],[Serial '#]],Table10[Serial '#],Table10[Date],"",,)</f>
        <v/>
      </c>
      <c r="D4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14" s="73" t="str">
        <f>IF(Table5[[#This Row],[Date Distributed]]="","In Stock","Distributed")</f>
        <v>In Stock</v>
      </c>
      <c r="F414" s="79" t="s">
        <v>660</v>
      </c>
      <c r="G414" s="75" t="s">
        <v>761</v>
      </c>
      <c r="H414" s="80" t="s">
        <v>681</v>
      </c>
      <c r="I414" s="80" t="s">
        <v>682</v>
      </c>
      <c r="J414" s="77" t="s">
        <v>1197</v>
      </c>
      <c r="K414" s="76" t="s">
        <v>387</v>
      </c>
      <c r="L414" s="3" t="str">
        <f>_xlfn.XLOOKUP(Table5[[#This Row],[Item '#]],Ticket_Forms[Form Number],Ticket_Forms[Game Name],"",,)</f>
        <v>Big 5</v>
      </c>
      <c r="M414" s="15">
        <v>360</v>
      </c>
      <c r="N414" s="3">
        <f>LOOKUP(Table5[[#This Row],[Item '#]],Ticket_Forms[Form Number],Ticket_Forms[Ticket Count])</f>
        <v>9959</v>
      </c>
      <c r="O414" s="16">
        <f>LOOKUP(Table5[[#This Row],[Item '#]],Ticket_Forms[Form Number],Ticket_Forms[Ticket Value])</f>
        <v>1</v>
      </c>
      <c r="P414" s="16">
        <f>LOOKUP(Table5[[#This Row],[Item '#]],Ticket_Forms[Form Number],Ticket_Forms[Revenue])</f>
        <v>9959</v>
      </c>
      <c r="Q414" s="16">
        <f>LOOKUP(Table5[[#This Row],[Item '#]],Ticket_Forms[Form Number],Ticket_Forms[Ideal Profit])</f>
        <v>2119</v>
      </c>
      <c r="R414" s="16">
        <f>LOOKUP(Table5[[#This Row],[Item '#]],Ticket_Forms[Form Number],Ticket_Forms[Prizes])</f>
        <v>7840</v>
      </c>
      <c r="S414" s="16">
        <f>LOOKUP(Table5[[#This Row],[Item '#]],Ticket_Forms[Form Number],Ticket_Forms[Location Rent])</f>
        <v>597</v>
      </c>
      <c r="T414" s="16">
        <f>LOOKUP(Table5[[#This Row],[Item '#]],Ticket_Forms[Form Number],Ticket_Forms[Last Sale])</f>
        <v>0</v>
      </c>
      <c r="U414" s="16" t="s">
        <v>3909</v>
      </c>
      <c r="V414" s="58" t="str">
        <f>Table5[[#This Row],[Date Distributed]]</f>
        <v/>
      </c>
      <c r="W414" s="3" t="str">
        <f>_xlfn.XLOOKUP(Table5[[#This Row],[Serial '#]],Table10[Serial '#],Table10[Charity Association],"",,)</f>
        <v/>
      </c>
      <c r="Z414" s="3" t="s">
        <v>23</v>
      </c>
    </row>
    <row r="415" spans="1:26" hidden="1" x14ac:dyDescent="0.35">
      <c r="A415" s="3">
        <v>413</v>
      </c>
      <c r="B415" s="78">
        <v>45022</v>
      </c>
      <c r="C415" s="73" t="str">
        <f>_xlfn.XLOOKUP(Table5[[#This Row],[Serial '#]],Table10[Serial '#],Table10[Date],"",,)</f>
        <v/>
      </c>
      <c r="D4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15" s="73" t="str">
        <f>IF(Table5[[#This Row],[Date Distributed]]="","In Stock","Distributed")</f>
        <v>In Stock</v>
      </c>
      <c r="F415" s="79" t="s">
        <v>660</v>
      </c>
      <c r="G415" s="75" t="s">
        <v>761</v>
      </c>
      <c r="H415" s="80" t="s">
        <v>681</v>
      </c>
      <c r="I415" s="80" t="s">
        <v>682</v>
      </c>
      <c r="J415" s="77" t="s">
        <v>1198</v>
      </c>
      <c r="K415" s="76" t="s">
        <v>407</v>
      </c>
      <c r="L415" s="3" t="str">
        <f>_xlfn.XLOOKUP(Table5[[#This Row],[Item '#]],Ticket_Forms[Form Number],Ticket_Forms[Game Name],"",,)</f>
        <v>Malt Vault</v>
      </c>
      <c r="M415" s="15">
        <v>134</v>
      </c>
      <c r="N415" s="3">
        <f>LOOKUP(Table5[[#This Row],[Item '#]],Ticket_Forms[Form Number],Ticket_Forms[Ticket Count])</f>
        <v>4000</v>
      </c>
      <c r="O415" s="16">
        <f>LOOKUP(Table5[[#This Row],[Item '#]],Ticket_Forms[Form Number],Ticket_Forms[Ticket Value])</f>
        <v>1</v>
      </c>
      <c r="P415" s="16">
        <f>LOOKUP(Table5[[#This Row],[Item '#]],Ticket_Forms[Form Number],Ticket_Forms[Revenue])</f>
        <v>4000</v>
      </c>
      <c r="Q415" s="16">
        <f>LOOKUP(Table5[[#This Row],[Item '#]],Ticket_Forms[Form Number],Ticket_Forms[Ideal Profit])</f>
        <v>1000</v>
      </c>
      <c r="R415" s="16">
        <f>LOOKUP(Table5[[#This Row],[Item '#]],Ticket_Forms[Form Number],Ticket_Forms[Prizes])</f>
        <v>3000</v>
      </c>
      <c r="S415" s="16">
        <f>LOOKUP(Table5[[#This Row],[Item '#]],Ticket_Forms[Form Number],Ticket_Forms[Location Rent])</f>
        <v>240</v>
      </c>
      <c r="T415" s="16">
        <f>LOOKUP(Table5[[#This Row],[Item '#]],Ticket_Forms[Form Number],Ticket_Forms[Last Sale])</f>
        <v>0</v>
      </c>
      <c r="U415" s="16" t="s">
        <v>3909</v>
      </c>
      <c r="V415" s="58" t="str">
        <f>Table5[[#This Row],[Date Distributed]]</f>
        <v/>
      </c>
      <c r="W415" s="3" t="str">
        <f>_xlfn.XLOOKUP(Table5[[#This Row],[Serial '#]],Table10[Serial '#],Table10[Charity Association],"",,)</f>
        <v/>
      </c>
      <c r="Z415" s="3" t="s">
        <v>23</v>
      </c>
    </row>
    <row r="416" spans="1:26" hidden="1" x14ac:dyDescent="0.35">
      <c r="A416" s="3">
        <v>414</v>
      </c>
      <c r="B416" s="78">
        <v>45022</v>
      </c>
      <c r="C416" s="73" t="str">
        <f>_xlfn.XLOOKUP(Table5[[#This Row],[Serial '#]],Table10[Serial '#],Table10[Date],"",,)</f>
        <v/>
      </c>
      <c r="D4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16" s="73" t="str">
        <f>IF(Table5[[#This Row],[Date Distributed]]="","In Stock","Distributed")</f>
        <v>In Stock</v>
      </c>
      <c r="F416" s="79" t="s">
        <v>660</v>
      </c>
      <c r="G416" s="75" t="s">
        <v>761</v>
      </c>
      <c r="H416" s="80" t="s">
        <v>681</v>
      </c>
      <c r="I416" s="80" t="s">
        <v>682</v>
      </c>
      <c r="J416" s="77" t="s">
        <v>1199</v>
      </c>
      <c r="K416" s="76" t="s">
        <v>385</v>
      </c>
      <c r="L416" s="3" t="str">
        <f>_xlfn.XLOOKUP(Table5[[#This Row],[Item '#]],Ticket_Forms[Form Number],Ticket_Forms[Game Name],"",,)</f>
        <v>Criss Cross</v>
      </c>
      <c r="M416" s="15">
        <v>186</v>
      </c>
      <c r="N416" s="3">
        <f>LOOKUP(Table5[[#This Row],[Item '#]],Ticket_Forms[Form Number],Ticket_Forms[Ticket Count])</f>
        <v>5520</v>
      </c>
      <c r="O416" s="16">
        <f>LOOKUP(Table5[[#This Row],[Item '#]],Ticket_Forms[Form Number],Ticket_Forms[Ticket Value])</f>
        <v>1</v>
      </c>
      <c r="P416" s="16">
        <f>LOOKUP(Table5[[#This Row],[Item '#]],Ticket_Forms[Form Number],Ticket_Forms[Revenue])</f>
        <v>5520</v>
      </c>
      <c r="Q416" s="16">
        <f>LOOKUP(Table5[[#This Row],[Item '#]],Ticket_Forms[Form Number],Ticket_Forms[Ideal Profit])</f>
        <v>960</v>
      </c>
      <c r="R416" s="16">
        <f>LOOKUP(Table5[[#This Row],[Item '#]],Ticket_Forms[Form Number],Ticket_Forms[Prizes])</f>
        <v>4560</v>
      </c>
      <c r="S416" s="16">
        <f>LOOKUP(Table5[[#This Row],[Item '#]],Ticket_Forms[Form Number],Ticket_Forms[Location Rent])</f>
        <v>331</v>
      </c>
      <c r="T416" s="16">
        <f>LOOKUP(Table5[[#This Row],[Item '#]],Ticket_Forms[Form Number],Ticket_Forms[Last Sale])</f>
        <v>200</v>
      </c>
      <c r="U416" s="16" t="s">
        <v>3909</v>
      </c>
      <c r="V416" s="58" t="str">
        <f>Table5[[#This Row],[Date Distributed]]</f>
        <v/>
      </c>
      <c r="W416" s="3" t="str">
        <f>_xlfn.XLOOKUP(Table5[[#This Row],[Serial '#]],Table10[Serial '#],Table10[Charity Association],"",,)</f>
        <v/>
      </c>
      <c r="Z416" s="3" t="s">
        <v>23</v>
      </c>
    </row>
    <row r="417" spans="1:26" hidden="1" x14ac:dyDescent="0.35">
      <c r="A417" s="3">
        <v>415</v>
      </c>
      <c r="B417" s="78">
        <v>45022</v>
      </c>
      <c r="C417" s="73" t="str">
        <f>_xlfn.XLOOKUP(Table5[[#This Row],[Serial '#]],Table10[Serial '#],Table10[Date],"",,)</f>
        <v/>
      </c>
      <c r="D4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17" s="73" t="str">
        <f>IF(Table5[[#This Row],[Date Distributed]]="","In Stock","Distributed")</f>
        <v>In Stock</v>
      </c>
      <c r="F417" s="79" t="s">
        <v>660</v>
      </c>
      <c r="G417" s="75" t="s">
        <v>761</v>
      </c>
      <c r="H417" s="80" t="s">
        <v>681</v>
      </c>
      <c r="I417" s="80" t="s">
        <v>682</v>
      </c>
      <c r="J417" s="77" t="s">
        <v>1200</v>
      </c>
      <c r="K417" s="76" t="s">
        <v>408</v>
      </c>
      <c r="L417" s="3" t="str">
        <f>_xlfn.XLOOKUP(Table5[[#This Row],[Item '#]],Ticket_Forms[Form Number],Ticket_Forms[Game Name],"",,)</f>
        <v>Pork Barrel</v>
      </c>
      <c r="M417" s="15">
        <v>134</v>
      </c>
      <c r="N417" s="3">
        <f>LOOKUP(Table5[[#This Row],[Item '#]],Ticket_Forms[Form Number],Ticket_Forms[Ticket Count])</f>
        <v>4000</v>
      </c>
      <c r="O417" s="16">
        <f>LOOKUP(Table5[[#This Row],[Item '#]],Ticket_Forms[Form Number],Ticket_Forms[Ticket Value])</f>
        <v>1</v>
      </c>
      <c r="P417" s="16">
        <f>LOOKUP(Table5[[#This Row],[Item '#]],Ticket_Forms[Form Number],Ticket_Forms[Revenue])</f>
        <v>4000</v>
      </c>
      <c r="Q417" s="16">
        <f>LOOKUP(Table5[[#This Row],[Item '#]],Ticket_Forms[Form Number],Ticket_Forms[Ideal Profit])</f>
        <v>1000</v>
      </c>
      <c r="R417" s="16">
        <f>LOOKUP(Table5[[#This Row],[Item '#]],Ticket_Forms[Form Number],Ticket_Forms[Prizes])</f>
        <v>3000</v>
      </c>
      <c r="S417" s="16">
        <f>LOOKUP(Table5[[#This Row],[Item '#]],Ticket_Forms[Form Number],Ticket_Forms[Location Rent])</f>
        <v>240</v>
      </c>
      <c r="T417" s="16">
        <f>LOOKUP(Table5[[#This Row],[Item '#]],Ticket_Forms[Form Number],Ticket_Forms[Last Sale])</f>
        <v>0</v>
      </c>
      <c r="U417" s="16" t="s">
        <v>3909</v>
      </c>
      <c r="V417" s="58" t="str">
        <f>Table5[[#This Row],[Date Distributed]]</f>
        <v/>
      </c>
      <c r="W417" s="3" t="str">
        <f>_xlfn.XLOOKUP(Table5[[#This Row],[Serial '#]],Table10[Serial '#],Table10[Charity Association],"",,)</f>
        <v/>
      </c>
      <c r="Z417" s="3" t="s">
        <v>23</v>
      </c>
    </row>
    <row r="418" spans="1:26" hidden="1" x14ac:dyDescent="0.35">
      <c r="A418" s="3">
        <v>416</v>
      </c>
      <c r="B418" s="78">
        <v>45022</v>
      </c>
      <c r="C418" s="73" t="str">
        <f>_xlfn.XLOOKUP(Table5[[#This Row],[Serial '#]],Table10[Serial '#],Table10[Date],"",,)</f>
        <v/>
      </c>
      <c r="D4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18" s="73" t="str">
        <f>IF(Table5[[#This Row],[Date Distributed]]="","In Stock","Distributed")</f>
        <v>In Stock</v>
      </c>
      <c r="F418" s="79" t="s">
        <v>660</v>
      </c>
      <c r="G418" s="75" t="s">
        <v>761</v>
      </c>
      <c r="H418" s="80" t="s">
        <v>681</v>
      </c>
      <c r="I418" s="80" t="s">
        <v>682</v>
      </c>
      <c r="J418" s="77" t="s">
        <v>1201</v>
      </c>
      <c r="K418" s="76" t="s">
        <v>385</v>
      </c>
      <c r="L418" s="3" t="str">
        <f>_xlfn.XLOOKUP(Table5[[#This Row],[Item '#]],Ticket_Forms[Form Number],Ticket_Forms[Game Name],"",,)</f>
        <v>Criss Cross</v>
      </c>
      <c r="M418" s="15">
        <v>186</v>
      </c>
      <c r="N418" s="3">
        <f>LOOKUP(Table5[[#This Row],[Item '#]],Ticket_Forms[Form Number],Ticket_Forms[Ticket Count])</f>
        <v>5520</v>
      </c>
      <c r="O418" s="16">
        <f>LOOKUP(Table5[[#This Row],[Item '#]],Ticket_Forms[Form Number],Ticket_Forms[Ticket Value])</f>
        <v>1</v>
      </c>
      <c r="P418" s="16">
        <f>LOOKUP(Table5[[#This Row],[Item '#]],Ticket_Forms[Form Number],Ticket_Forms[Revenue])</f>
        <v>5520</v>
      </c>
      <c r="Q418" s="16">
        <f>LOOKUP(Table5[[#This Row],[Item '#]],Ticket_Forms[Form Number],Ticket_Forms[Ideal Profit])</f>
        <v>960</v>
      </c>
      <c r="R418" s="16">
        <f>LOOKUP(Table5[[#This Row],[Item '#]],Ticket_Forms[Form Number],Ticket_Forms[Prizes])</f>
        <v>4560</v>
      </c>
      <c r="S418" s="16">
        <f>LOOKUP(Table5[[#This Row],[Item '#]],Ticket_Forms[Form Number],Ticket_Forms[Location Rent])</f>
        <v>331</v>
      </c>
      <c r="T418" s="16">
        <f>LOOKUP(Table5[[#This Row],[Item '#]],Ticket_Forms[Form Number],Ticket_Forms[Last Sale])</f>
        <v>200</v>
      </c>
      <c r="U418" s="16" t="s">
        <v>3909</v>
      </c>
      <c r="V418" s="58" t="str">
        <f>Table5[[#This Row],[Date Distributed]]</f>
        <v/>
      </c>
      <c r="W418" s="3" t="str">
        <f>_xlfn.XLOOKUP(Table5[[#This Row],[Serial '#]],Table10[Serial '#],Table10[Charity Association],"",,)</f>
        <v/>
      </c>
      <c r="Z418" s="3" t="s">
        <v>23</v>
      </c>
    </row>
    <row r="419" spans="1:26" hidden="1" x14ac:dyDescent="0.35">
      <c r="A419" s="3">
        <v>417</v>
      </c>
      <c r="B419" s="78">
        <v>45022</v>
      </c>
      <c r="C419" s="73" t="str">
        <f>_xlfn.XLOOKUP(Table5[[#This Row],[Serial '#]],Table10[Serial '#],Table10[Date],"",,)</f>
        <v/>
      </c>
      <c r="D4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19" s="73" t="str">
        <f>IF(Table5[[#This Row],[Date Distributed]]="","In Stock","Distributed")</f>
        <v>In Stock</v>
      </c>
      <c r="F419" s="79" t="s">
        <v>660</v>
      </c>
      <c r="G419" s="75" t="s">
        <v>761</v>
      </c>
      <c r="H419" s="80" t="s">
        <v>681</v>
      </c>
      <c r="I419" s="80" t="s">
        <v>682</v>
      </c>
      <c r="J419" s="77" t="s">
        <v>1202</v>
      </c>
      <c r="K419" s="76" t="s">
        <v>385</v>
      </c>
      <c r="L419" s="3" t="str">
        <f>_xlfn.XLOOKUP(Table5[[#This Row],[Item '#]],Ticket_Forms[Form Number],Ticket_Forms[Game Name],"",,)</f>
        <v>Criss Cross</v>
      </c>
      <c r="M419" s="15">
        <v>186</v>
      </c>
      <c r="N419" s="3">
        <f>LOOKUP(Table5[[#This Row],[Item '#]],Ticket_Forms[Form Number],Ticket_Forms[Ticket Count])</f>
        <v>5520</v>
      </c>
      <c r="O419" s="16">
        <f>LOOKUP(Table5[[#This Row],[Item '#]],Ticket_Forms[Form Number],Ticket_Forms[Ticket Value])</f>
        <v>1</v>
      </c>
      <c r="P419" s="16">
        <f>LOOKUP(Table5[[#This Row],[Item '#]],Ticket_Forms[Form Number],Ticket_Forms[Revenue])</f>
        <v>5520</v>
      </c>
      <c r="Q419" s="16">
        <f>LOOKUP(Table5[[#This Row],[Item '#]],Ticket_Forms[Form Number],Ticket_Forms[Ideal Profit])</f>
        <v>960</v>
      </c>
      <c r="R419" s="16">
        <f>LOOKUP(Table5[[#This Row],[Item '#]],Ticket_Forms[Form Number],Ticket_Forms[Prizes])</f>
        <v>4560</v>
      </c>
      <c r="S419" s="16">
        <f>LOOKUP(Table5[[#This Row],[Item '#]],Ticket_Forms[Form Number],Ticket_Forms[Location Rent])</f>
        <v>331</v>
      </c>
      <c r="T419" s="16">
        <f>LOOKUP(Table5[[#This Row],[Item '#]],Ticket_Forms[Form Number],Ticket_Forms[Last Sale])</f>
        <v>200</v>
      </c>
      <c r="U419" s="16" t="s">
        <v>3909</v>
      </c>
      <c r="V419" s="58" t="str">
        <f>Table5[[#This Row],[Date Distributed]]</f>
        <v/>
      </c>
      <c r="W419" s="3" t="str">
        <f>_xlfn.XLOOKUP(Table5[[#This Row],[Serial '#]],Table10[Serial '#],Table10[Charity Association],"",,)</f>
        <v/>
      </c>
      <c r="Z419" s="3" t="s">
        <v>23</v>
      </c>
    </row>
    <row r="420" spans="1:26" hidden="1" x14ac:dyDescent="0.35">
      <c r="A420" s="3">
        <v>418</v>
      </c>
      <c r="B420" s="78">
        <v>45022</v>
      </c>
      <c r="C420" s="73" t="str">
        <f>_xlfn.XLOOKUP(Table5[[#This Row],[Serial '#]],Table10[Serial '#],Table10[Date],"",,)</f>
        <v/>
      </c>
      <c r="D4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20" s="73" t="str">
        <f>IF(Table5[[#This Row],[Date Distributed]]="","In Stock","Distributed")</f>
        <v>In Stock</v>
      </c>
      <c r="F420" s="79" t="s">
        <v>660</v>
      </c>
      <c r="G420" s="75" t="s">
        <v>761</v>
      </c>
      <c r="H420" s="80" t="s">
        <v>681</v>
      </c>
      <c r="I420" s="80" t="s">
        <v>682</v>
      </c>
      <c r="J420" s="77" t="s">
        <v>1203</v>
      </c>
      <c r="K420" s="76" t="s">
        <v>385</v>
      </c>
      <c r="L420" s="3" t="str">
        <f>_xlfn.XLOOKUP(Table5[[#This Row],[Item '#]],Ticket_Forms[Form Number],Ticket_Forms[Game Name],"",,)</f>
        <v>Criss Cross</v>
      </c>
      <c r="M420" s="15">
        <v>186</v>
      </c>
      <c r="N420" s="3">
        <f>LOOKUP(Table5[[#This Row],[Item '#]],Ticket_Forms[Form Number],Ticket_Forms[Ticket Count])</f>
        <v>5520</v>
      </c>
      <c r="O420" s="16">
        <f>LOOKUP(Table5[[#This Row],[Item '#]],Ticket_Forms[Form Number],Ticket_Forms[Ticket Value])</f>
        <v>1</v>
      </c>
      <c r="P420" s="16">
        <f>LOOKUP(Table5[[#This Row],[Item '#]],Ticket_Forms[Form Number],Ticket_Forms[Revenue])</f>
        <v>5520</v>
      </c>
      <c r="Q420" s="16">
        <f>LOOKUP(Table5[[#This Row],[Item '#]],Ticket_Forms[Form Number],Ticket_Forms[Ideal Profit])</f>
        <v>960</v>
      </c>
      <c r="R420" s="16">
        <f>LOOKUP(Table5[[#This Row],[Item '#]],Ticket_Forms[Form Number],Ticket_Forms[Prizes])</f>
        <v>4560</v>
      </c>
      <c r="S420" s="16">
        <f>LOOKUP(Table5[[#This Row],[Item '#]],Ticket_Forms[Form Number],Ticket_Forms[Location Rent])</f>
        <v>331</v>
      </c>
      <c r="T420" s="16">
        <f>LOOKUP(Table5[[#This Row],[Item '#]],Ticket_Forms[Form Number],Ticket_Forms[Last Sale])</f>
        <v>200</v>
      </c>
      <c r="U420" s="16" t="s">
        <v>3909</v>
      </c>
      <c r="V420" s="58" t="str">
        <f>Table5[[#This Row],[Date Distributed]]</f>
        <v/>
      </c>
      <c r="W420" s="3" t="str">
        <f>_xlfn.XLOOKUP(Table5[[#This Row],[Serial '#]],Table10[Serial '#],Table10[Charity Association],"",,)</f>
        <v/>
      </c>
      <c r="Z420" s="3" t="s">
        <v>23</v>
      </c>
    </row>
    <row r="421" spans="1:26" hidden="1" x14ac:dyDescent="0.35">
      <c r="A421" s="3">
        <v>419</v>
      </c>
      <c r="B421" s="78">
        <v>45022</v>
      </c>
      <c r="C421" s="73" t="str">
        <f>_xlfn.XLOOKUP(Table5[[#This Row],[Serial '#]],Table10[Serial '#],Table10[Date],"",,)</f>
        <v/>
      </c>
      <c r="D4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21" s="73" t="str">
        <f>IF(Table5[[#This Row],[Date Distributed]]="","In Stock","Distributed")</f>
        <v>In Stock</v>
      </c>
      <c r="F421" s="79" t="s">
        <v>660</v>
      </c>
      <c r="G421" s="75" t="s">
        <v>761</v>
      </c>
      <c r="H421" s="80" t="s">
        <v>681</v>
      </c>
      <c r="I421" s="80" t="s">
        <v>682</v>
      </c>
      <c r="J421" s="77" t="s">
        <v>1204</v>
      </c>
      <c r="K421" s="76" t="s">
        <v>385</v>
      </c>
      <c r="L421" s="3" t="str">
        <f>_xlfn.XLOOKUP(Table5[[#This Row],[Item '#]],Ticket_Forms[Form Number],Ticket_Forms[Game Name],"",,)</f>
        <v>Criss Cross</v>
      </c>
      <c r="M421" s="15">
        <v>186</v>
      </c>
      <c r="N421" s="3">
        <f>LOOKUP(Table5[[#This Row],[Item '#]],Ticket_Forms[Form Number],Ticket_Forms[Ticket Count])</f>
        <v>5520</v>
      </c>
      <c r="O421" s="16">
        <f>LOOKUP(Table5[[#This Row],[Item '#]],Ticket_Forms[Form Number],Ticket_Forms[Ticket Value])</f>
        <v>1</v>
      </c>
      <c r="P421" s="16">
        <f>LOOKUP(Table5[[#This Row],[Item '#]],Ticket_Forms[Form Number],Ticket_Forms[Revenue])</f>
        <v>5520</v>
      </c>
      <c r="Q421" s="16">
        <f>LOOKUP(Table5[[#This Row],[Item '#]],Ticket_Forms[Form Number],Ticket_Forms[Ideal Profit])</f>
        <v>960</v>
      </c>
      <c r="R421" s="16">
        <f>LOOKUP(Table5[[#This Row],[Item '#]],Ticket_Forms[Form Number],Ticket_Forms[Prizes])</f>
        <v>4560</v>
      </c>
      <c r="S421" s="16">
        <f>LOOKUP(Table5[[#This Row],[Item '#]],Ticket_Forms[Form Number],Ticket_Forms[Location Rent])</f>
        <v>331</v>
      </c>
      <c r="T421" s="16">
        <f>LOOKUP(Table5[[#This Row],[Item '#]],Ticket_Forms[Form Number],Ticket_Forms[Last Sale])</f>
        <v>200</v>
      </c>
      <c r="U421" s="16" t="s">
        <v>3909</v>
      </c>
      <c r="V421" s="58" t="str">
        <f>Table5[[#This Row],[Date Distributed]]</f>
        <v/>
      </c>
      <c r="W421" s="3" t="str">
        <f>_xlfn.XLOOKUP(Table5[[#This Row],[Serial '#]],Table10[Serial '#],Table10[Charity Association],"",,)</f>
        <v/>
      </c>
      <c r="Z421" s="3" t="s">
        <v>23</v>
      </c>
    </row>
    <row r="422" spans="1:26" hidden="1" x14ac:dyDescent="0.35">
      <c r="A422" s="3">
        <v>420</v>
      </c>
      <c r="B422" s="78">
        <v>45022</v>
      </c>
      <c r="C422" s="73" t="str">
        <f>_xlfn.XLOOKUP(Table5[[#This Row],[Serial '#]],Table10[Serial '#],Table10[Date],"",,)</f>
        <v/>
      </c>
      <c r="D4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22" s="73" t="str">
        <f>IF(Table5[[#This Row],[Date Distributed]]="","In Stock","Distributed")</f>
        <v>In Stock</v>
      </c>
      <c r="F422" s="79" t="s">
        <v>660</v>
      </c>
      <c r="G422" s="75" t="s">
        <v>761</v>
      </c>
      <c r="H422" s="80" t="s">
        <v>681</v>
      </c>
      <c r="I422" s="80" t="s">
        <v>682</v>
      </c>
      <c r="J422" s="77" t="s">
        <v>1205</v>
      </c>
      <c r="K422" s="76" t="s">
        <v>385</v>
      </c>
      <c r="L422" s="3" t="str">
        <f>_xlfn.XLOOKUP(Table5[[#This Row],[Item '#]],Ticket_Forms[Form Number],Ticket_Forms[Game Name],"",,)</f>
        <v>Criss Cross</v>
      </c>
      <c r="M422" s="15">
        <v>186</v>
      </c>
      <c r="N422" s="3">
        <f>LOOKUP(Table5[[#This Row],[Item '#]],Ticket_Forms[Form Number],Ticket_Forms[Ticket Count])</f>
        <v>5520</v>
      </c>
      <c r="O422" s="16">
        <f>LOOKUP(Table5[[#This Row],[Item '#]],Ticket_Forms[Form Number],Ticket_Forms[Ticket Value])</f>
        <v>1</v>
      </c>
      <c r="P422" s="16">
        <f>LOOKUP(Table5[[#This Row],[Item '#]],Ticket_Forms[Form Number],Ticket_Forms[Revenue])</f>
        <v>5520</v>
      </c>
      <c r="Q422" s="16">
        <f>LOOKUP(Table5[[#This Row],[Item '#]],Ticket_Forms[Form Number],Ticket_Forms[Ideal Profit])</f>
        <v>960</v>
      </c>
      <c r="R422" s="16">
        <f>LOOKUP(Table5[[#This Row],[Item '#]],Ticket_Forms[Form Number],Ticket_Forms[Prizes])</f>
        <v>4560</v>
      </c>
      <c r="S422" s="16">
        <f>LOOKUP(Table5[[#This Row],[Item '#]],Ticket_Forms[Form Number],Ticket_Forms[Location Rent])</f>
        <v>331</v>
      </c>
      <c r="T422" s="16">
        <f>LOOKUP(Table5[[#This Row],[Item '#]],Ticket_Forms[Form Number],Ticket_Forms[Last Sale])</f>
        <v>200</v>
      </c>
      <c r="U422" s="16" t="s">
        <v>3909</v>
      </c>
      <c r="V422" s="58" t="str">
        <f>Table5[[#This Row],[Date Distributed]]</f>
        <v/>
      </c>
      <c r="W422" s="3" t="str">
        <f>_xlfn.XLOOKUP(Table5[[#This Row],[Serial '#]],Table10[Serial '#],Table10[Charity Association],"",,)</f>
        <v/>
      </c>
      <c r="Z422" s="3" t="s">
        <v>23</v>
      </c>
    </row>
    <row r="423" spans="1:26" hidden="1" x14ac:dyDescent="0.35">
      <c r="A423" s="3">
        <v>421</v>
      </c>
      <c r="B423" s="78">
        <v>45022</v>
      </c>
      <c r="C423" s="73" t="str">
        <f>_xlfn.XLOOKUP(Table5[[#This Row],[Serial '#]],Table10[Serial '#],Table10[Date],"",,)</f>
        <v/>
      </c>
      <c r="D4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23" s="73" t="str">
        <f>IF(Table5[[#This Row],[Date Distributed]]="","In Stock","Distributed")</f>
        <v>In Stock</v>
      </c>
      <c r="F423" s="79" t="s">
        <v>660</v>
      </c>
      <c r="G423" s="75" t="s">
        <v>761</v>
      </c>
      <c r="H423" s="80" t="s">
        <v>681</v>
      </c>
      <c r="I423" s="80" t="s">
        <v>682</v>
      </c>
      <c r="J423" s="77" t="s">
        <v>1206</v>
      </c>
      <c r="K423" s="76" t="s">
        <v>387</v>
      </c>
      <c r="L423" s="3" t="str">
        <f>_xlfn.XLOOKUP(Table5[[#This Row],[Item '#]],Ticket_Forms[Form Number],Ticket_Forms[Game Name],"",,)</f>
        <v>Big 5</v>
      </c>
      <c r="M423" s="15">
        <v>360</v>
      </c>
      <c r="N423" s="3">
        <f>LOOKUP(Table5[[#This Row],[Item '#]],Ticket_Forms[Form Number],Ticket_Forms[Ticket Count])</f>
        <v>9959</v>
      </c>
      <c r="O423" s="16">
        <f>LOOKUP(Table5[[#This Row],[Item '#]],Ticket_Forms[Form Number],Ticket_Forms[Ticket Value])</f>
        <v>1</v>
      </c>
      <c r="P423" s="16">
        <f>LOOKUP(Table5[[#This Row],[Item '#]],Ticket_Forms[Form Number],Ticket_Forms[Revenue])</f>
        <v>9959</v>
      </c>
      <c r="Q423" s="16">
        <f>LOOKUP(Table5[[#This Row],[Item '#]],Ticket_Forms[Form Number],Ticket_Forms[Ideal Profit])</f>
        <v>2119</v>
      </c>
      <c r="R423" s="16">
        <f>LOOKUP(Table5[[#This Row],[Item '#]],Ticket_Forms[Form Number],Ticket_Forms[Prizes])</f>
        <v>7840</v>
      </c>
      <c r="S423" s="16">
        <f>LOOKUP(Table5[[#This Row],[Item '#]],Ticket_Forms[Form Number],Ticket_Forms[Location Rent])</f>
        <v>597</v>
      </c>
      <c r="T423" s="16">
        <f>LOOKUP(Table5[[#This Row],[Item '#]],Ticket_Forms[Form Number],Ticket_Forms[Last Sale])</f>
        <v>0</v>
      </c>
      <c r="U423" s="16" t="s">
        <v>3909</v>
      </c>
      <c r="V423" s="58" t="str">
        <f>Table5[[#This Row],[Date Distributed]]</f>
        <v/>
      </c>
      <c r="W423" s="3" t="str">
        <f>_xlfn.XLOOKUP(Table5[[#This Row],[Serial '#]],Table10[Serial '#],Table10[Charity Association],"",,)</f>
        <v/>
      </c>
      <c r="Z423" s="3" t="s">
        <v>23</v>
      </c>
    </row>
    <row r="424" spans="1:26" hidden="1" x14ac:dyDescent="0.35">
      <c r="A424" s="3">
        <v>422</v>
      </c>
      <c r="B424" s="78">
        <v>45022</v>
      </c>
      <c r="C424" s="73" t="str">
        <f>_xlfn.XLOOKUP(Table5[[#This Row],[Serial '#]],Table10[Serial '#],Table10[Date],"",,)</f>
        <v/>
      </c>
      <c r="D4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24" s="73" t="str">
        <f>IF(Table5[[#This Row],[Date Distributed]]="","In Stock","Distributed")</f>
        <v>In Stock</v>
      </c>
      <c r="F424" s="79" t="s">
        <v>660</v>
      </c>
      <c r="G424" s="75" t="s">
        <v>761</v>
      </c>
      <c r="H424" s="80" t="s">
        <v>681</v>
      </c>
      <c r="I424" s="80" t="s">
        <v>682</v>
      </c>
      <c r="J424" s="77" t="s">
        <v>1207</v>
      </c>
      <c r="K424" s="76" t="s">
        <v>408</v>
      </c>
      <c r="L424" s="3" t="str">
        <f>_xlfn.XLOOKUP(Table5[[#This Row],[Item '#]],Ticket_Forms[Form Number],Ticket_Forms[Game Name],"",,)</f>
        <v>Pork Barrel</v>
      </c>
      <c r="M424" s="15">
        <v>134</v>
      </c>
      <c r="N424" s="3">
        <f>LOOKUP(Table5[[#This Row],[Item '#]],Ticket_Forms[Form Number],Ticket_Forms[Ticket Count])</f>
        <v>4000</v>
      </c>
      <c r="O424" s="16">
        <f>LOOKUP(Table5[[#This Row],[Item '#]],Ticket_Forms[Form Number],Ticket_Forms[Ticket Value])</f>
        <v>1</v>
      </c>
      <c r="P424" s="16">
        <f>LOOKUP(Table5[[#This Row],[Item '#]],Ticket_Forms[Form Number],Ticket_Forms[Revenue])</f>
        <v>4000</v>
      </c>
      <c r="Q424" s="16">
        <f>LOOKUP(Table5[[#This Row],[Item '#]],Ticket_Forms[Form Number],Ticket_Forms[Ideal Profit])</f>
        <v>1000</v>
      </c>
      <c r="R424" s="16">
        <f>LOOKUP(Table5[[#This Row],[Item '#]],Ticket_Forms[Form Number],Ticket_Forms[Prizes])</f>
        <v>3000</v>
      </c>
      <c r="S424" s="16">
        <f>LOOKUP(Table5[[#This Row],[Item '#]],Ticket_Forms[Form Number],Ticket_Forms[Location Rent])</f>
        <v>240</v>
      </c>
      <c r="T424" s="16">
        <f>LOOKUP(Table5[[#This Row],[Item '#]],Ticket_Forms[Form Number],Ticket_Forms[Last Sale])</f>
        <v>0</v>
      </c>
      <c r="U424" s="16" t="s">
        <v>3909</v>
      </c>
      <c r="V424" s="58" t="str">
        <f>Table5[[#This Row],[Date Distributed]]</f>
        <v/>
      </c>
      <c r="W424" s="3" t="str">
        <f>_xlfn.XLOOKUP(Table5[[#This Row],[Serial '#]],Table10[Serial '#],Table10[Charity Association],"",,)</f>
        <v/>
      </c>
      <c r="Z424" s="3" t="s">
        <v>23</v>
      </c>
    </row>
    <row r="425" spans="1:26" hidden="1" x14ac:dyDescent="0.35">
      <c r="A425" s="3">
        <v>423</v>
      </c>
      <c r="B425" s="78">
        <v>45022</v>
      </c>
      <c r="C425" s="73" t="str">
        <f>_xlfn.XLOOKUP(Table5[[#This Row],[Serial '#]],Table10[Serial '#],Table10[Date],"",,)</f>
        <v/>
      </c>
      <c r="D4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25" s="73" t="str">
        <f>IF(Table5[[#This Row],[Date Distributed]]="","In Stock","Distributed")</f>
        <v>In Stock</v>
      </c>
      <c r="F425" s="79" t="s">
        <v>660</v>
      </c>
      <c r="G425" s="75" t="s">
        <v>761</v>
      </c>
      <c r="H425" s="80" t="s">
        <v>681</v>
      </c>
      <c r="I425" s="80" t="s">
        <v>682</v>
      </c>
      <c r="J425" s="77" t="s">
        <v>1208</v>
      </c>
      <c r="K425" s="76" t="s">
        <v>385</v>
      </c>
      <c r="L425" s="3" t="str">
        <f>_xlfn.XLOOKUP(Table5[[#This Row],[Item '#]],Ticket_Forms[Form Number],Ticket_Forms[Game Name],"",,)</f>
        <v>Criss Cross</v>
      </c>
      <c r="M425" s="15">
        <v>186</v>
      </c>
      <c r="N425" s="3">
        <f>LOOKUP(Table5[[#This Row],[Item '#]],Ticket_Forms[Form Number],Ticket_Forms[Ticket Count])</f>
        <v>5520</v>
      </c>
      <c r="O425" s="16">
        <f>LOOKUP(Table5[[#This Row],[Item '#]],Ticket_Forms[Form Number],Ticket_Forms[Ticket Value])</f>
        <v>1</v>
      </c>
      <c r="P425" s="16">
        <f>LOOKUP(Table5[[#This Row],[Item '#]],Ticket_Forms[Form Number],Ticket_Forms[Revenue])</f>
        <v>5520</v>
      </c>
      <c r="Q425" s="16">
        <f>LOOKUP(Table5[[#This Row],[Item '#]],Ticket_Forms[Form Number],Ticket_Forms[Ideal Profit])</f>
        <v>960</v>
      </c>
      <c r="R425" s="16">
        <f>LOOKUP(Table5[[#This Row],[Item '#]],Ticket_Forms[Form Number],Ticket_Forms[Prizes])</f>
        <v>4560</v>
      </c>
      <c r="S425" s="16">
        <f>LOOKUP(Table5[[#This Row],[Item '#]],Ticket_Forms[Form Number],Ticket_Forms[Location Rent])</f>
        <v>331</v>
      </c>
      <c r="T425" s="16">
        <f>LOOKUP(Table5[[#This Row],[Item '#]],Ticket_Forms[Form Number],Ticket_Forms[Last Sale])</f>
        <v>200</v>
      </c>
      <c r="U425" s="16" t="s">
        <v>3909</v>
      </c>
      <c r="V425" s="58" t="str">
        <f>Table5[[#This Row],[Date Distributed]]</f>
        <v/>
      </c>
      <c r="W425" s="3" t="str">
        <f>_xlfn.XLOOKUP(Table5[[#This Row],[Serial '#]],Table10[Serial '#],Table10[Charity Association],"",,)</f>
        <v/>
      </c>
      <c r="Z425" s="3" t="s">
        <v>23</v>
      </c>
    </row>
    <row r="426" spans="1:26" hidden="1" x14ac:dyDescent="0.35">
      <c r="A426" s="3">
        <v>424</v>
      </c>
      <c r="B426" s="78">
        <v>45022</v>
      </c>
      <c r="C426" s="73" t="str">
        <f>_xlfn.XLOOKUP(Table5[[#This Row],[Serial '#]],Table10[Serial '#],Table10[Date],"",,)</f>
        <v/>
      </c>
      <c r="D4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26" s="73" t="str">
        <f>IF(Table5[[#This Row],[Date Distributed]]="","In Stock","Distributed")</f>
        <v>In Stock</v>
      </c>
      <c r="F426" s="79" t="s">
        <v>660</v>
      </c>
      <c r="G426" s="75" t="s">
        <v>761</v>
      </c>
      <c r="H426" s="80" t="s">
        <v>681</v>
      </c>
      <c r="I426" s="80" t="s">
        <v>682</v>
      </c>
      <c r="J426" s="77" t="s">
        <v>1209</v>
      </c>
      <c r="K426" s="76" t="s">
        <v>385</v>
      </c>
      <c r="L426" s="3" t="str">
        <f>_xlfn.XLOOKUP(Table5[[#This Row],[Item '#]],Ticket_Forms[Form Number],Ticket_Forms[Game Name],"",,)</f>
        <v>Criss Cross</v>
      </c>
      <c r="M426" s="15">
        <v>186</v>
      </c>
      <c r="N426" s="3">
        <f>LOOKUP(Table5[[#This Row],[Item '#]],Ticket_Forms[Form Number],Ticket_Forms[Ticket Count])</f>
        <v>5520</v>
      </c>
      <c r="O426" s="16">
        <f>LOOKUP(Table5[[#This Row],[Item '#]],Ticket_Forms[Form Number],Ticket_Forms[Ticket Value])</f>
        <v>1</v>
      </c>
      <c r="P426" s="16">
        <f>LOOKUP(Table5[[#This Row],[Item '#]],Ticket_Forms[Form Number],Ticket_Forms[Revenue])</f>
        <v>5520</v>
      </c>
      <c r="Q426" s="16">
        <f>LOOKUP(Table5[[#This Row],[Item '#]],Ticket_Forms[Form Number],Ticket_Forms[Ideal Profit])</f>
        <v>960</v>
      </c>
      <c r="R426" s="16">
        <f>LOOKUP(Table5[[#This Row],[Item '#]],Ticket_Forms[Form Number],Ticket_Forms[Prizes])</f>
        <v>4560</v>
      </c>
      <c r="S426" s="16">
        <f>LOOKUP(Table5[[#This Row],[Item '#]],Ticket_Forms[Form Number],Ticket_Forms[Location Rent])</f>
        <v>331</v>
      </c>
      <c r="T426" s="16">
        <f>LOOKUP(Table5[[#This Row],[Item '#]],Ticket_Forms[Form Number],Ticket_Forms[Last Sale])</f>
        <v>200</v>
      </c>
      <c r="U426" s="16" t="s">
        <v>3909</v>
      </c>
      <c r="V426" s="58" t="str">
        <f>Table5[[#This Row],[Date Distributed]]</f>
        <v/>
      </c>
      <c r="W426" s="3" t="str">
        <f>_xlfn.XLOOKUP(Table5[[#This Row],[Serial '#]],Table10[Serial '#],Table10[Charity Association],"",,)</f>
        <v/>
      </c>
      <c r="Z426" s="3" t="s">
        <v>23</v>
      </c>
    </row>
    <row r="427" spans="1:26" hidden="1" x14ac:dyDescent="0.35">
      <c r="A427" s="3">
        <v>425</v>
      </c>
      <c r="B427" s="78">
        <v>45022</v>
      </c>
      <c r="C427" s="73" t="str">
        <f>_xlfn.XLOOKUP(Table5[[#This Row],[Serial '#]],Table10[Serial '#],Table10[Date],"",,)</f>
        <v/>
      </c>
      <c r="D4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27" s="73" t="str">
        <f>IF(Table5[[#This Row],[Date Distributed]]="","In Stock","Distributed")</f>
        <v>In Stock</v>
      </c>
      <c r="F427" s="79" t="s">
        <v>660</v>
      </c>
      <c r="G427" s="75" t="s">
        <v>761</v>
      </c>
      <c r="H427" s="80" t="s">
        <v>681</v>
      </c>
      <c r="I427" s="80" t="s">
        <v>682</v>
      </c>
      <c r="J427" s="77" t="s">
        <v>1210</v>
      </c>
      <c r="K427" s="76" t="s">
        <v>385</v>
      </c>
      <c r="L427" s="3" t="str">
        <f>_xlfn.XLOOKUP(Table5[[#This Row],[Item '#]],Ticket_Forms[Form Number],Ticket_Forms[Game Name],"",,)</f>
        <v>Criss Cross</v>
      </c>
      <c r="M427" s="15">
        <v>186</v>
      </c>
      <c r="N427" s="3">
        <f>LOOKUP(Table5[[#This Row],[Item '#]],Ticket_Forms[Form Number],Ticket_Forms[Ticket Count])</f>
        <v>5520</v>
      </c>
      <c r="O427" s="16">
        <f>LOOKUP(Table5[[#This Row],[Item '#]],Ticket_Forms[Form Number],Ticket_Forms[Ticket Value])</f>
        <v>1</v>
      </c>
      <c r="P427" s="16">
        <f>LOOKUP(Table5[[#This Row],[Item '#]],Ticket_Forms[Form Number],Ticket_Forms[Revenue])</f>
        <v>5520</v>
      </c>
      <c r="Q427" s="16">
        <f>LOOKUP(Table5[[#This Row],[Item '#]],Ticket_Forms[Form Number],Ticket_Forms[Ideal Profit])</f>
        <v>960</v>
      </c>
      <c r="R427" s="16">
        <f>LOOKUP(Table5[[#This Row],[Item '#]],Ticket_Forms[Form Number],Ticket_Forms[Prizes])</f>
        <v>4560</v>
      </c>
      <c r="S427" s="16">
        <f>LOOKUP(Table5[[#This Row],[Item '#]],Ticket_Forms[Form Number],Ticket_Forms[Location Rent])</f>
        <v>331</v>
      </c>
      <c r="T427" s="16">
        <f>LOOKUP(Table5[[#This Row],[Item '#]],Ticket_Forms[Form Number],Ticket_Forms[Last Sale])</f>
        <v>200</v>
      </c>
      <c r="U427" s="16" t="s">
        <v>3909</v>
      </c>
      <c r="V427" s="58" t="str">
        <f>Table5[[#This Row],[Date Distributed]]</f>
        <v/>
      </c>
      <c r="W427" s="3" t="str">
        <f>_xlfn.XLOOKUP(Table5[[#This Row],[Serial '#]],Table10[Serial '#],Table10[Charity Association],"",,)</f>
        <v/>
      </c>
      <c r="Z427" s="3" t="s">
        <v>23</v>
      </c>
    </row>
    <row r="428" spans="1:26" hidden="1" x14ac:dyDescent="0.35">
      <c r="A428" s="3">
        <v>426</v>
      </c>
      <c r="B428" s="78">
        <v>45022</v>
      </c>
      <c r="C428" s="73" t="str">
        <f>_xlfn.XLOOKUP(Table5[[#This Row],[Serial '#]],Table10[Serial '#],Table10[Date],"",,)</f>
        <v/>
      </c>
      <c r="D4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28" s="73" t="str">
        <f>IF(Table5[[#This Row],[Date Distributed]]="","In Stock","Distributed")</f>
        <v>In Stock</v>
      </c>
      <c r="F428" s="79" t="s">
        <v>660</v>
      </c>
      <c r="G428" s="75" t="s">
        <v>761</v>
      </c>
      <c r="H428" s="80" t="s">
        <v>681</v>
      </c>
      <c r="I428" s="80" t="s">
        <v>682</v>
      </c>
      <c r="J428" s="77" t="s">
        <v>1211</v>
      </c>
      <c r="K428" s="76" t="s">
        <v>385</v>
      </c>
      <c r="L428" s="3" t="str">
        <f>_xlfn.XLOOKUP(Table5[[#This Row],[Item '#]],Ticket_Forms[Form Number],Ticket_Forms[Game Name],"",,)</f>
        <v>Criss Cross</v>
      </c>
      <c r="M428" s="15">
        <v>186</v>
      </c>
      <c r="N428" s="3">
        <f>LOOKUP(Table5[[#This Row],[Item '#]],Ticket_Forms[Form Number],Ticket_Forms[Ticket Count])</f>
        <v>5520</v>
      </c>
      <c r="O428" s="16">
        <f>LOOKUP(Table5[[#This Row],[Item '#]],Ticket_Forms[Form Number],Ticket_Forms[Ticket Value])</f>
        <v>1</v>
      </c>
      <c r="P428" s="16">
        <f>LOOKUP(Table5[[#This Row],[Item '#]],Ticket_Forms[Form Number],Ticket_Forms[Revenue])</f>
        <v>5520</v>
      </c>
      <c r="Q428" s="16">
        <f>LOOKUP(Table5[[#This Row],[Item '#]],Ticket_Forms[Form Number],Ticket_Forms[Ideal Profit])</f>
        <v>960</v>
      </c>
      <c r="R428" s="16">
        <f>LOOKUP(Table5[[#This Row],[Item '#]],Ticket_Forms[Form Number],Ticket_Forms[Prizes])</f>
        <v>4560</v>
      </c>
      <c r="S428" s="16">
        <f>LOOKUP(Table5[[#This Row],[Item '#]],Ticket_Forms[Form Number],Ticket_Forms[Location Rent])</f>
        <v>331</v>
      </c>
      <c r="T428" s="16">
        <f>LOOKUP(Table5[[#This Row],[Item '#]],Ticket_Forms[Form Number],Ticket_Forms[Last Sale])</f>
        <v>200</v>
      </c>
      <c r="U428" s="16" t="s">
        <v>3909</v>
      </c>
      <c r="V428" s="58" t="str">
        <f>Table5[[#This Row],[Date Distributed]]</f>
        <v/>
      </c>
      <c r="W428" s="3" t="str">
        <f>_xlfn.XLOOKUP(Table5[[#This Row],[Serial '#]],Table10[Serial '#],Table10[Charity Association],"",,)</f>
        <v/>
      </c>
      <c r="Z428" s="3" t="s">
        <v>23</v>
      </c>
    </row>
    <row r="429" spans="1:26" hidden="1" x14ac:dyDescent="0.35">
      <c r="A429" s="3">
        <v>427</v>
      </c>
      <c r="B429" s="78">
        <v>45022</v>
      </c>
      <c r="C429" s="73" t="str">
        <f>_xlfn.XLOOKUP(Table5[[#This Row],[Serial '#]],Table10[Serial '#],Table10[Date],"",,)</f>
        <v/>
      </c>
      <c r="D4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29" s="73" t="str">
        <f>IF(Table5[[#This Row],[Date Distributed]]="","In Stock","Distributed")</f>
        <v>In Stock</v>
      </c>
      <c r="F429" s="79" t="s">
        <v>660</v>
      </c>
      <c r="G429" s="75" t="s">
        <v>761</v>
      </c>
      <c r="H429" s="80" t="s">
        <v>681</v>
      </c>
      <c r="I429" s="80" t="s">
        <v>682</v>
      </c>
      <c r="J429" s="77" t="s">
        <v>1212</v>
      </c>
      <c r="K429" s="76" t="s">
        <v>409</v>
      </c>
      <c r="L429" s="3" t="str">
        <f>_xlfn.XLOOKUP(Table5[[#This Row],[Item '#]],Ticket_Forms[Form Number],Ticket_Forms[Game Name],"",,)</f>
        <v>Diamonds and Hearts</v>
      </c>
      <c r="M429" s="15">
        <v>212</v>
      </c>
      <c r="N429" s="3">
        <f>LOOKUP(Table5[[#This Row],[Item '#]],Ticket_Forms[Form Number],Ticket_Forms[Ticket Count])</f>
        <v>6320</v>
      </c>
      <c r="O429" s="16">
        <f>LOOKUP(Table5[[#This Row],[Item '#]],Ticket_Forms[Form Number],Ticket_Forms[Ticket Value])</f>
        <v>1</v>
      </c>
      <c r="P429" s="16">
        <f>LOOKUP(Table5[[#This Row],[Item '#]],Ticket_Forms[Form Number],Ticket_Forms[Revenue])</f>
        <v>6320</v>
      </c>
      <c r="Q429" s="16">
        <f>LOOKUP(Table5[[#This Row],[Item '#]],Ticket_Forms[Form Number],Ticket_Forms[Ideal Profit])</f>
        <v>1575</v>
      </c>
      <c r="R429" s="16">
        <f>LOOKUP(Table5[[#This Row],[Item '#]],Ticket_Forms[Form Number],Ticket_Forms[Prizes])</f>
        <v>4745</v>
      </c>
      <c r="S429" s="16">
        <f>LOOKUP(Table5[[#This Row],[Item '#]],Ticket_Forms[Form Number],Ticket_Forms[Location Rent])</f>
        <v>379</v>
      </c>
      <c r="T429" s="16">
        <f>LOOKUP(Table5[[#This Row],[Item '#]],Ticket_Forms[Form Number],Ticket_Forms[Last Sale])</f>
        <v>599</v>
      </c>
      <c r="U429" s="16" t="s">
        <v>3909</v>
      </c>
      <c r="V429" s="58" t="str">
        <f>Table5[[#This Row],[Date Distributed]]</f>
        <v/>
      </c>
      <c r="W429" s="3" t="str">
        <f>_xlfn.XLOOKUP(Table5[[#This Row],[Serial '#]],Table10[Serial '#],Table10[Charity Association],"",,)</f>
        <v/>
      </c>
      <c r="Z429" s="3" t="s">
        <v>23</v>
      </c>
    </row>
    <row r="430" spans="1:26" hidden="1" x14ac:dyDescent="0.35">
      <c r="A430" s="3">
        <v>428</v>
      </c>
      <c r="B430" s="78">
        <v>45022</v>
      </c>
      <c r="C430" s="73" t="str">
        <f>_xlfn.XLOOKUP(Table5[[#This Row],[Serial '#]],Table10[Serial '#],Table10[Date],"",,)</f>
        <v/>
      </c>
      <c r="D4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30" s="73" t="str">
        <f>IF(Table5[[#This Row],[Date Distributed]]="","In Stock","Distributed")</f>
        <v>In Stock</v>
      </c>
      <c r="F430" s="79" t="s">
        <v>660</v>
      </c>
      <c r="G430" s="75" t="s">
        <v>761</v>
      </c>
      <c r="H430" s="80" t="s">
        <v>681</v>
      </c>
      <c r="I430" s="80" t="s">
        <v>682</v>
      </c>
      <c r="J430" s="77" t="s">
        <v>1213</v>
      </c>
      <c r="K430" s="76" t="s">
        <v>409</v>
      </c>
      <c r="L430" s="3" t="str">
        <f>_xlfn.XLOOKUP(Table5[[#This Row],[Item '#]],Ticket_Forms[Form Number],Ticket_Forms[Game Name],"",,)</f>
        <v>Diamonds and Hearts</v>
      </c>
      <c r="M430" s="15">
        <v>212</v>
      </c>
      <c r="N430" s="3">
        <f>LOOKUP(Table5[[#This Row],[Item '#]],Ticket_Forms[Form Number],Ticket_Forms[Ticket Count])</f>
        <v>6320</v>
      </c>
      <c r="O430" s="16">
        <f>LOOKUP(Table5[[#This Row],[Item '#]],Ticket_Forms[Form Number],Ticket_Forms[Ticket Value])</f>
        <v>1</v>
      </c>
      <c r="P430" s="16">
        <f>LOOKUP(Table5[[#This Row],[Item '#]],Ticket_Forms[Form Number],Ticket_Forms[Revenue])</f>
        <v>6320</v>
      </c>
      <c r="Q430" s="16">
        <f>LOOKUP(Table5[[#This Row],[Item '#]],Ticket_Forms[Form Number],Ticket_Forms[Ideal Profit])</f>
        <v>1575</v>
      </c>
      <c r="R430" s="16">
        <f>LOOKUP(Table5[[#This Row],[Item '#]],Ticket_Forms[Form Number],Ticket_Forms[Prizes])</f>
        <v>4745</v>
      </c>
      <c r="S430" s="16">
        <f>LOOKUP(Table5[[#This Row],[Item '#]],Ticket_Forms[Form Number],Ticket_Forms[Location Rent])</f>
        <v>379</v>
      </c>
      <c r="T430" s="16">
        <f>LOOKUP(Table5[[#This Row],[Item '#]],Ticket_Forms[Form Number],Ticket_Forms[Last Sale])</f>
        <v>599</v>
      </c>
      <c r="U430" s="16" t="s">
        <v>3909</v>
      </c>
      <c r="V430" s="58" t="str">
        <f>Table5[[#This Row],[Date Distributed]]</f>
        <v/>
      </c>
      <c r="W430" s="3" t="str">
        <f>_xlfn.XLOOKUP(Table5[[#This Row],[Serial '#]],Table10[Serial '#],Table10[Charity Association],"",,)</f>
        <v/>
      </c>
      <c r="Z430" s="3" t="s">
        <v>23</v>
      </c>
    </row>
    <row r="431" spans="1:26" hidden="1" x14ac:dyDescent="0.35">
      <c r="A431" s="3">
        <v>429</v>
      </c>
      <c r="B431" s="78">
        <v>45022</v>
      </c>
      <c r="C431" s="73" t="str">
        <f>_xlfn.XLOOKUP(Table5[[#This Row],[Serial '#]],Table10[Serial '#],Table10[Date],"",,)</f>
        <v/>
      </c>
      <c r="D4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31" s="73" t="str">
        <f>IF(Table5[[#This Row],[Date Distributed]]="","In Stock","Distributed")</f>
        <v>In Stock</v>
      </c>
      <c r="F431" s="79" t="s">
        <v>660</v>
      </c>
      <c r="G431" s="75" t="s">
        <v>761</v>
      </c>
      <c r="H431" s="80" t="s">
        <v>681</v>
      </c>
      <c r="I431" s="80" t="s">
        <v>682</v>
      </c>
      <c r="J431" s="77" t="s">
        <v>1214</v>
      </c>
      <c r="K431" s="76" t="s">
        <v>408</v>
      </c>
      <c r="L431" s="3" t="str">
        <f>_xlfn.XLOOKUP(Table5[[#This Row],[Item '#]],Ticket_Forms[Form Number],Ticket_Forms[Game Name],"",,)</f>
        <v>Pork Barrel</v>
      </c>
      <c r="M431" s="15">
        <v>134</v>
      </c>
      <c r="N431" s="3">
        <f>LOOKUP(Table5[[#This Row],[Item '#]],Ticket_Forms[Form Number],Ticket_Forms[Ticket Count])</f>
        <v>4000</v>
      </c>
      <c r="O431" s="16">
        <f>LOOKUP(Table5[[#This Row],[Item '#]],Ticket_Forms[Form Number],Ticket_Forms[Ticket Value])</f>
        <v>1</v>
      </c>
      <c r="P431" s="16">
        <f>LOOKUP(Table5[[#This Row],[Item '#]],Ticket_Forms[Form Number],Ticket_Forms[Revenue])</f>
        <v>4000</v>
      </c>
      <c r="Q431" s="16">
        <f>LOOKUP(Table5[[#This Row],[Item '#]],Ticket_Forms[Form Number],Ticket_Forms[Ideal Profit])</f>
        <v>1000</v>
      </c>
      <c r="R431" s="16">
        <f>LOOKUP(Table5[[#This Row],[Item '#]],Ticket_Forms[Form Number],Ticket_Forms[Prizes])</f>
        <v>3000</v>
      </c>
      <c r="S431" s="16">
        <f>LOOKUP(Table5[[#This Row],[Item '#]],Ticket_Forms[Form Number],Ticket_Forms[Location Rent])</f>
        <v>240</v>
      </c>
      <c r="T431" s="16">
        <f>LOOKUP(Table5[[#This Row],[Item '#]],Ticket_Forms[Form Number],Ticket_Forms[Last Sale])</f>
        <v>0</v>
      </c>
      <c r="U431" s="16" t="s">
        <v>3909</v>
      </c>
      <c r="V431" s="58" t="str">
        <f>Table5[[#This Row],[Date Distributed]]</f>
        <v/>
      </c>
      <c r="W431" s="3" t="str">
        <f>_xlfn.XLOOKUP(Table5[[#This Row],[Serial '#]],Table10[Serial '#],Table10[Charity Association],"",,)</f>
        <v/>
      </c>
      <c r="Z431" s="3" t="s">
        <v>23</v>
      </c>
    </row>
    <row r="432" spans="1:26" hidden="1" x14ac:dyDescent="0.35">
      <c r="A432" s="3">
        <v>430</v>
      </c>
      <c r="B432" s="78">
        <v>45022</v>
      </c>
      <c r="C432" s="73" t="str">
        <f>_xlfn.XLOOKUP(Table5[[#This Row],[Serial '#]],Table10[Serial '#],Table10[Date],"",,)</f>
        <v/>
      </c>
      <c r="D4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32" s="73" t="str">
        <f>IF(Table5[[#This Row],[Date Distributed]]="","In Stock","Distributed")</f>
        <v>In Stock</v>
      </c>
      <c r="F432" s="79" t="s">
        <v>660</v>
      </c>
      <c r="G432" s="75" t="s">
        <v>761</v>
      </c>
      <c r="H432" s="80" t="s">
        <v>681</v>
      </c>
      <c r="I432" s="80" t="s">
        <v>682</v>
      </c>
      <c r="J432" s="77" t="s">
        <v>1215</v>
      </c>
      <c r="K432" s="76" t="s">
        <v>385</v>
      </c>
      <c r="L432" s="3" t="str">
        <f>_xlfn.XLOOKUP(Table5[[#This Row],[Item '#]],Ticket_Forms[Form Number],Ticket_Forms[Game Name],"",,)</f>
        <v>Criss Cross</v>
      </c>
      <c r="M432" s="15">
        <v>186</v>
      </c>
      <c r="N432" s="3">
        <f>LOOKUP(Table5[[#This Row],[Item '#]],Ticket_Forms[Form Number],Ticket_Forms[Ticket Count])</f>
        <v>5520</v>
      </c>
      <c r="O432" s="16">
        <f>LOOKUP(Table5[[#This Row],[Item '#]],Ticket_Forms[Form Number],Ticket_Forms[Ticket Value])</f>
        <v>1</v>
      </c>
      <c r="P432" s="16">
        <f>LOOKUP(Table5[[#This Row],[Item '#]],Ticket_Forms[Form Number],Ticket_Forms[Revenue])</f>
        <v>5520</v>
      </c>
      <c r="Q432" s="16">
        <f>LOOKUP(Table5[[#This Row],[Item '#]],Ticket_Forms[Form Number],Ticket_Forms[Ideal Profit])</f>
        <v>960</v>
      </c>
      <c r="R432" s="16">
        <f>LOOKUP(Table5[[#This Row],[Item '#]],Ticket_Forms[Form Number],Ticket_Forms[Prizes])</f>
        <v>4560</v>
      </c>
      <c r="S432" s="16">
        <f>LOOKUP(Table5[[#This Row],[Item '#]],Ticket_Forms[Form Number],Ticket_Forms[Location Rent])</f>
        <v>331</v>
      </c>
      <c r="T432" s="16">
        <f>LOOKUP(Table5[[#This Row],[Item '#]],Ticket_Forms[Form Number],Ticket_Forms[Last Sale])</f>
        <v>200</v>
      </c>
      <c r="U432" s="16" t="s">
        <v>3909</v>
      </c>
      <c r="V432" s="58" t="str">
        <f>Table5[[#This Row],[Date Distributed]]</f>
        <v/>
      </c>
      <c r="W432" s="3" t="str">
        <f>_xlfn.XLOOKUP(Table5[[#This Row],[Serial '#]],Table10[Serial '#],Table10[Charity Association],"",,)</f>
        <v/>
      </c>
      <c r="Z432" s="3" t="s">
        <v>23</v>
      </c>
    </row>
    <row r="433" spans="1:26" hidden="1" x14ac:dyDescent="0.35">
      <c r="A433" s="3">
        <v>431</v>
      </c>
      <c r="B433" s="78">
        <v>45022</v>
      </c>
      <c r="C433" s="73" t="str">
        <f>_xlfn.XLOOKUP(Table5[[#This Row],[Serial '#]],Table10[Serial '#],Table10[Date],"",,)</f>
        <v/>
      </c>
      <c r="D4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33" s="73" t="str">
        <f>IF(Table5[[#This Row],[Date Distributed]]="","In Stock","Distributed")</f>
        <v>In Stock</v>
      </c>
      <c r="F433" s="79" t="s">
        <v>660</v>
      </c>
      <c r="G433" s="75" t="s">
        <v>761</v>
      </c>
      <c r="H433" s="80" t="s">
        <v>681</v>
      </c>
      <c r="I433" s="80" t="s">
        <v>682</v>
      </c>
      <c r="J433" s="77" t="s">
        <v>1216</v>
      </c>
      <c r="K433" s="76" t="s">
        <v>385</v>
      </c>
      <c r="L433" s="3" t="str">
        <f>_xlfn.XLOOKUP(Table5[[#This Row],[Item '#]],Ticket_Forms[Form Number],Ticket_Forms[Game Name],"",,)</f>
        <v>Criss Cross</v>
      </c>
      <c r="M433" s="15">
        <v>186</v>
      </c>
      <c r="N433" s="3">
        <f>LOOKUP(Table5[[#This Row],[Item '#]],Ticket_Forms[Form Number],Ticket_Forms[Ticket Count])</f>
        <v>5520</v>
      </c>
      <c r="O433" s="16">
        <f>LOOKUP(Table5[[#This Row],[Item '#]],Ticket_Forms[Form Number],Ticket_Forms[Ticket Value])</f>
        <v>1</v>
      </c>
      <c r="P433" s="16">
        <f>LOOKUP(Table5[[#This Row],[Item '#]],Ticket_Forms[Form Number],Ticket_Forms[Revenue])</f>
        <v>5520</v>
      </c>
      <c r="Q433" s="16">
        <f>LOOKUP(Table5[[#This Row],[Item '#]],Ticket_Forms[Form Number],Ticket_Forms[Ideal Profit])</f>
        <v>960</v>
      </c>
      <c r="R433" s="16">
        <f>LOOKUP(Table5[[#This Row],[Item '#]],Ticket_Forms[Form Number],Ticket_Forms[Prizes])</f>
        <v>4560</v>
      </c>
      <c r="S433" s="16">
        <f>LOOKUP(Table5[[#This Row],[Item '#]],Ticket_Forms[Form Number],Ticket_Forms[Location Rent])</f>
        <v>331</v>
      </c>
      <c r="T433" s="16">
        <f>LOOKUP(Table5[[#This Row],[Item '#]],Ticket_Forms[Form Number],Ticket_Forms[Last Sale])</f>
        <v>200</v>
      </c>
      <c r="U433" s="16" t="s">
        <v>3909</v>
      </c>
      <c r="V433" s="58" t="str">
        <f>Table5[[#This Row],[Date Distributed]]</f>
        <v/>
      </c>
      <c r="W433" s="3" t="str">
        <f>_xlfn.XLOOKUP(Table5[[#This Row],[Serial '#]],Table10[Serial '#],Table10[Charity Association],"",,)</f>
        <v/>
      </c>
      <c r="Z433" s="3" t="s">
        <v>23</v>
      </c>
    </row>
    <row r="434" spans="1:26" hidden="1" x14ac:dyDescent="0.35">
      <c r="A434" s="3">
        <v>432</v>
      </c>
      <c r="B434" s="78">
        <v>45022</v>
      </c>
      <c r="C434" s="73" t="str">
        <f>_xlfn.XLOOKUP(Table5[[#This Row],[Serial '#]],Table10[Serial '#],Table10[Date],"",,)</f>
        <v/>
      </c>
      <c r="D4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34" s="73" t="str">
        <f>IF(Table5[[#This Row],[Date Distributed]]="","In Stock","Distributed")</f>
        <v>In Stock</v>
      </c>
      <c r="F434" s="79" t="s">
        <v>660</v>
      </c>
      <c r="G434" s="75" t="s">
        <v>761</v>
      </c>
      <c r="H434" s="80" t="s">
        <v>681</v>
      </c>
      <c r="I434" s="80" t="s">
        <v>682</v>
      </c>
      <c r="J434" s="77" t="s">
        <v>1217</v>
      </c>
      <c r="K434" s="76" t="s">
        <v>385</v>
      </c>
      <c r="L434" s="3" t="str">
        <f>_xlfn.XLOOKUP(Table5[[#This Row],[Item '#]],Ticket_Forms[Form Number],Ticket_Forms[Game Name],"",,)</f>
        <v>Criss Cross</v>
      </c>
      <c r="M434" s="15">
        <v>186</v>
      </c>
      <c r="N434" s="3">
        <f>LOOKUP(Table5[[#This Row],[Item '#]],Ticket_Forms[Form Number],Ticket_Forms[Ticket Count])</f>
        <v>5520</v>
      </c>
      <c r="O434" s="16">
        <f>LOOKUP(Table5[[#This Row],[Item '#]],Ticket_Forms[Form Number],Ticket_Forms[Ticket Value])</f>
        <v>1</v>
      </c>
      <c r="P434" s="16">
        <f>LOOKUP(Table5[[#This Row],[Item '#]],Ticket_Forms[Form Number],Ticket_Forms[Revenue])</f>
        <v>5520</v>
      </c>
      <c r="Q434" s="16">
        <f>LOOKUP(Table5[[#This Row],[Item '#]],Ticket_Forms[Form Number],Ticket_Forms[Ideal Profit])</f>
        <v>960</v>
      </c>
      <c r="R434" s="16">
        <f>LOOKUP(Table5[[#This Row],[Item '#]],Ticket_Forms[Form Number],Ticket_Forms[Prizes])</f>
        <v>4560</v>
      </c>
      <c r="S434" s="16">
        <f>LOOKUP(Table5[[#This Row],[Item '#]],Ticket_Forms[Form Number],Ticket_Forms[Location Rent])</f>
        <v>331</v>
      </c>
      <c r="T434" s="16">
        <f>LOOKUP(Table5[[#This Row],[Item '#]],Ticket_Forms[Form Number],Ticket_Forms[Last Sale])</f>
        <v>200</v>
      </c>
      <c r="U434" s="16" t="s">
        <v>3909</v>
      </c>
      <c r="V434" s="58" t="str">
        <f>Table5[[#This Row],[Date Distributed]]</f>
        <v/>
      </c>
      <c r="W434" s="3" t="str">
        <f>_xlfn.XLOOKUP(Table5[[#This Row],[Serial '#]],Table10[Serial '#],Table10[Charity Association],"",,)</f>
        <v/>
      </c>
      <c r="Z434" s="3" t="s">
        <v>23</v>
      </c>
    </row>
    <row r="435" spans="1:26" hidden="1" x14ac:dyDescent="0.35">
      <c r="A435" s="3">
        <v>433</v>
      </c>
      <c r="B435" s="78">
        <v>45022</v>
      </c>
      <c r="C435" s="73" t="str">
        <f>_xlfn.XLOOKUP(Table5[[#This Row],[Serial '#]],Table10[Serial '#],Table10[Date],"",,)</f>
        <v/>
      </c>
      <c r="D4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35" s="73" t="str">
        <f>IF(Table5[[#This Row],[Date Distributed]]="","In Stock","Distributed")</f>
        <v>In Stock</v>
      </c>
      <c r="F435" s="79" t="s">
        <v>660</v>
      </c>
      <c r="G435" s="75" t="s">
        <v>761</v>
      </c>
      <c r="H435" s="80" t="s">
        <v>681</v>
      </c>
      <c r="I435" s="80" t="s">
        <v>682</v>
      </c>
      <c r="J435" s="77" t="s">
        <v>1218</v>
      </c>
      <c r="K435" s="76" t="s">
        <v>385</v>
      </c>
      <c r="L435" s="3" t="str">
        <f>_xlfn.XLOOKUP(Table5[[#This Row],[Item '#]],Ticket_Forms[Form Number],Ticket_Forms[Game Name],"",,)</f>
        <v>Criss Cross</v>
      </c>
      <c r="M435" s="15">
        <v>186</v>
      </c>
      <c r="N435" s="3">
        <f>LOOKUP(Table5[[#This Row],[Item '#]],Ticket_Forms[Form Number],Ticket_Forms[Ticket Count])</f>
        <v>5520</v>
      </c>
      <c r="O435" s="16">
        <f>LOOKUP(Table5[[#This Row],[Item '#]],Ticket_Forms[Form Number],Ticket_Forms[Ticket Value])</f>
        <v>1</v>
      </c>
      <c r="P435" s="16">
        <f>LOOKUP(Table5[[#This Row],[Item '#]],Ticket_Forms[Form Number],Ticket_Forms[Revenue])</f>
        <v>5520</v>
      </c>
      <c r="Q435" s="16">
        <f>LOOKUP(Table5[[#This Row],[Item '#]],Ticket_Forms[Form Number],Ticket_Forms[Ideal Profit])</f>
        <v>960</v>
      </c>
      <c r="R435" s="16">
        <f>LOOKUP(Table5[[#This Row],[Item '#]],Ticket_Forms[Form Number],Ticket_Forms[Prizes])</f>
        <v>4560</v>
      </c>
      <c r="S435" s="16">
        <f>LOOKUP(Table5[[#This Row],[Item '#]],Ticket_Forms[Form Number],Ticket_Forms[Location Rent])</f>
        <v>331</v>
      </c>
      <c r="T435" s="16">
        <f>LOOKUP(Table5[[#This Row],[Item '#]],Ticket_Forms[Form Number],Ticket_Forms[Last Sale])</f>
        <v>200</v>
      </c>
      <c r="U435" s="16" t="s">
        <v>3909</v>
      </c>
      <c r="V435" s="58" t="str">
        <f>Table5[[#This Row],[Date Distributed]]</f>
        <v/>
      </c>
      <c r="W435" s="3" t="str">
        <f>_xlfn.XLOOKUP(Table5[[#This Row],[Serial '#]],Table10[Serial '#],Table10[Charity Association],"",,)</f>
        <v/>
      </c>
      <c r="Z435" s="3" t="s">
        <v>23</v>
      </c>
    </row>
    <row r="436" spans="1:26" hidden="1" x14ac:dyDescent="0.35">
      <c r="A436" s="3">
        <v>434</v>
      </c>
      <c r="B436" s="78">
        <v>45022</v>
      </c>
      <c r="C436" s="73" t="str">
        <f>_xlfn.XLOOKUP(Table5[[#This Row],[Serial '#]],Table10[Serial '#],Table10[Date],"",,)</f>
        <v/>
      </c>
      <c r="D4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36" s="73" t="str">
        <f>IF(Table5[[#This Row],[Date Distributed]]="","In Stock","Distributed")</f>
        <v>In Stock</v>
      </c>
      <c r="F436" s="79" t="s">
        <v>660</v>
      </c>
      <c r="G436" s="75" t="s">
        <v>761</v>
      </c>
      <c r="H436" s="80" t="s">
        <v>681</v>
      </c>
      <c r="I436" s="80" t="s">
        <v>682</v>
      </c>
      <c r="J436" s="77" t="s">
        <v>1219</v>
      </c>
      <c r="K436" s="76" t="s">
        <v>385</v>
      </c>
      <c r="L436" s="3" t="str">
        <f>_xlfn.XLOOKUP(Table5[[#This Row],[Item '#]],Ticket_Forms[Form Number],Ticket_Forms[Game Name],"",,)</f>
        <v>Criss Cross</v>
      </c>
      <c r="M436" s="15">
        <v>186</v>
      </c>
      <c r="N436" s="3">
        <f>LOOKUP(Table5[[#This Row],[Item '#]],Ticket_Forms[Form Number],Ticket_Forms[Ticket Count])</f>
        <v>5520</v>
      </c>
      <c r="O436" s="16">
        <f>LOOKUP(Table5[[#This Row],[Item '#]],Ticket_Forms[Form Number],Ticket_Forms[Ticket Value])</f>
        <v>1</v>
      </c>
      <c r="P436" s="16">
        <f>LOOKUP(Table5[[#This Row],[Item '#]],Ticket_Forms[Form Number],Ticket_Forms[Revenue])</f>
        <v>5520</v>
      </c>
      <c r="Q436" s="16">
        <f>LOOKUP(Table5[[#This Row],[Item '#]],Ticket_Forms[Form Number],Ticket_Forms[Ideal Profit])</f>
        <v>960</v>
      </c>
      <c r="R436" s="16">
        <f>LOOKUP(Table5[[#This Row],[Item '#]],Ticket_Forms[Form Number],Ticket_Forms[Prizes])</f>
        <v>4560</v>
      </c>
      <c r="S436" s="16">
        <f>LOOKUP(Table5[[#This Row],[Item '#]],Ticket_Forms[Form Number],Ticket_Forms[Location Rent])</f>
        <v>331</v>
      </c>
      <c r="T436" s="16">
        <f>LOOKUP(Table5[[#This Row],[Item '#]],Ticket_Forms[Form Number],Ticket_Forms[Last Sale])</f>
        <v>200</v>
      </c>
      <c r="U436" s="16" t="s">
        <v>3909</v>
      </c>
      <c r="V436" s="58" t="str">
        <f>Table5[[#This Row],[Date Distributed]]</f>
        <v/>
      </c>
      <c r="W436" s="3" t="str">
        <f>_xlfn.XLOOKUP(Table5[[#This Row],[Serial '#]],Table10[Serial '#],Table10[Charity Association],"",,)</f>
        <v/>
      </c>
      <c r="Z436" s="3" t="s">
        <v>23</v>
      </c>
    </row>
    <row r="437" spans="1:26" hidden="1" x14ac:dyDescent="0.35">
      <c r="A437" s="3">
        <v>435</v>
      </c>
      <c r="B437" s="78">
        <v>45022</v>
      </c>
      <c r="C437" s="73" t="str">
        <f>_xlfn.XLOOKUP(Table5[[#This Row],[Serial '#]],Table10[Serial '#],Table10[Date],"",,)</f>
        <v/>
      </c>
      <c r="D4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37" s="73" t="str">
        <f>IF(Table5[[#This Row],[Date Distributed]]="","In Stock","Distributed")</f>
        <v>In Stock</v>
      </c>
      <c r="F437" s="79" t="s">
        <v>660</v>
      </c>
      <c r="G437" s="75" t="s">
        <v>761</v>
      </c>
      <c r="H437" s="80" t="s">
        <v>681</v>
      </c>
      <c r="I437" s="80" t="s">
        <v>682</v>
      </c>
      <c r="J437" s="77" t="s">
        <v>1220</v>
      </c>
      <c r="K437" s="76" t="s">
        <v>387</v>
      </c>
      <c r="L437" s="3" t="str">
        <f>_xlfn.XLOOKUP(Table5[[#This Row],[Item '#]],Ticket_Forms[Form Number],Ticket_Forms[Game Name],"",,)</f>
        <v>Big 5</v>
      </c>
      <c r="M437" s="15">
        <v>360</v>
      </c>
      <c r="N437" s="3">
        <f>LOOKUP(Table5[[#This Row],[Item '#]],Ticket_Forms[Form Number],Ticket_Forms[Ticket Count])</f>
        <v>9959</v>
      </c>
      <c r="O437" s="16">
        <f>LOOKUP(Table5[[#This Row],[Item '#]],Ticket_Forms[Form Number],Ticket_Forms[Ticket Value])</f>
        <v>1</v>
      </c>
      <c r="P437" s="16">
        <f>LOOKUP(Table5[[#This Row],[Item '#]],Ticket_Forms[Form Number],Ticket_Forms[Revenue])</f>
        <v>9959</v>
      </c>
      <c r="Q437" s="16">
        <f>LOOKUP(Table5[[#This Row],[Item '#]],Ticket_Forms[Form Number],Ticket_Forms[Ideal Profit])</f>
        <v>2119</v>
      </c>
      <c r="R437" s="16">
        <f>LOOKUP(Table5[[#This Row],[Item '#]],Ticket_Forms[Form Number],Ticket_Forms[Prizes])</f>
        <v>7840</v>
      </c>
      <c r="S437" s="16">
        <f>LOOKUP(Table5[[#This Row],[Item '#]],Ticket_Forms[Form Number],Ticket_Forms[Location Rent])</f>
        <v>597</v>
      </c>
      <c r="T437" s="16">
        <f>LOOKUP(Table5[[#This Row],[Item '#]],Ticket_Forms[Form Number],Ticket_Forms[Last Sale])</f>
        <v>0</v>
      </c>
      <c r="U437" s="16" t="s">
        <v>3909</v>
      </c>
      <c r="V437" s="58" t="str">
        <f>Table5[[#This Row],[Date Distributed]]</f>
        <v/>
      </c>
      <c r="W437" s="3" t="str">
        <f>_xlfn.XLOOKUP(Table5[[#This Row],[Serial '#]],Table10[Serial '#],Table10[Charity Association],"",,)</f>
        <v/>
      </c>
      <c r="Z437" s="3" t="s">
        <v>23</v>
      </c>
    </row>
    <row r="438" spans="1:26" hidden="1" x14ac:dyDescent="0.35">
      <c r="A438" s="3">
        <v>436</v>
      </c>
      <c r="B438" s="78">
        <v>45022</v>
      </c>
      <c r="C438" s="73" t="str">
        <f>_xlfn.XLOOKUP(Table5[[#This Row],[Serial '#]],Table10[Serial '#],Table10[Date],"",,)</f>
        <v/>
      </c>
      <c r="D4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38" s="73" t="str">
        <f>IF(Table5[[#This Row],[Date Distributed]]="","In Stock","Distributed")</f>
        <v>In Stock</v>
      </c>
      <c r="F438" s="79" t="s">
        <v>660</v>
      </c>
      <c r="G438" s="75" t="s">
        <v>761</v>
      </c>
      <c r="H438" s="80" t="s">
        <v>681</v>
      </c>
      <c r="I438" s="80" t="s">
        <v>682</v>
      </c>
      <c r="J438" s="77" t="s">
        <v>1221</v>
      </c>
      <c r="K438" s="76" t="s">
        <v>385</v>
      </c>
      <c r="L438" s="3" t="str">
        <f>_xlfn.XLOOKUP(Table5[[#This Row],[Item '#]],Ticket_Forms[Form Number],Ticket_Forms[Game Name],"",,)</f>
        <v>Criss Cross</v>
      </c>
      <c r="M438" s="15">
        <v>186</v>
      </c>
      <c r="N438" s="3">
        <f>LOOKUP(Table5[[#This Row],[Item '#]],Ticket_Forms[Form Number],Ticket_Forms[Ticket Count])</f>
        <v>5520</v>
      </c>
      <c r="O438" s="16">
        <f>LOOKUP(Table5[[#This Row],[Item '#]],Ticket_Forms[Form Number],Ticket_Forms[Ticket Value])</f>
        <v>1</v>
      </c>
      <c r="P438" s="16">
        <f>LOOKUP(Table5[[#This Row],[Item '#]],Ticket_Forms[Form Number],Ticket_Forms[Revenue])</f>
        <v>5520</v>
      </c>
      <c r="Q438" s="16">
        <f>LOOKUP(Table5[[#This Row],[Item '#]],Ticket_Forms[Form Number],Ticket_Forms[Ideal Profit])</f>
        <v>960</v>
      </c>
      <c r="R438" s="16">
        <f>LOOKUP(Table5[[#This Row],[Item '#]],Ticket_Forms[Form Number],Ticket_Forms[Prizes])</f>
        <v>4560</v>
      </c>
      <c r="S438" s="16">
        <f>LOOKUP(Table5[[#This Row],[Item '#]],Ticket_Forms[Form Number],Ticket_Forms[Location Rent])</f>
        <v>331</v>
      </c>
      <c r="T438" s="16">
        <f>LOOKUP(Table5[[#This Row],[Item '#]],Ticket_Forms[Form Number],Ticket_Forms[Last Sale])</f>
        <v>200</v>
      </c>
      <c r="U438" s="16" t="s">
        <v>3909</v>
      </c>
      <c r="V438" s="58" t="str">
        <f>Table5[[#This Row],[Date Distributed]]</f>
        <v/>
      </c>
      <c r="W438" s="3" t="str">
        <f>_xlfn.XLOOKUP(Table5[[#This Row],[Serial '#]],Table10[Serial '#],Table10[Charity Association],"",,)</f>
        <v/>
      </c>
      <c r="Z438" s="3" t="s">
        <v>23</v>
      </c>
    </row>
    <row r="439" spans="1:26" hidden="1" x14ac:dyDescent="0.35">
      <c r="A439" s="3">
        <v>437</v>
      </c>
      <c r="B439" s="78">
        <v>45022</v>
      </c>
      <c r="C439" s="73" t="str">
        <f>_xlfn.XLOOKUP(Table5[[#This Row],[Serial '#]],Table10[Serial '#],Table10[Date],"",,)</f>
        <v/>
      </c>
      <c r="D4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39" s="73" t="str">
        <f>IF(Table5[[#This Row],[Date Distributed]]="","In Stock","Distributed")</f>
        <v>In Stock</v>
      </c>
      <c r="F439" s="79" t="s">
        <v>660</v>
      </c>
      <c r="G439" s="75" t="s">
        <v>761</v>
      </c>
      <c r="H439" s="80" t="s">
        <v>681</v>
      </c>
      <c r="I439" s="80" t="s">
        <v>682</v>
      </c>
      <c r="J439" s="81" t="s">
        <v>1222</v>
      </c>
      <c r="K439" s="80" t="s">
        <v>407</v>
      </c>
      <c r="L439" s="3" t="str">
        <f>_xlfn.XLOOKUP(Table5[[#This Row],[Item '#]],Ticket_Forms[Form Number],Ticket_Forms[Game Name],"",,)</f>
        <v>Malt Vault</v>
      </c>
      <c r="M439" s="15">
        <v>134</v>
      </c>
      <c r="N439" s="3">
        <f>LOOKUP(Table5[[#This Row],[Item '#]],Ticket_Forms[Form Number],Ticket_Forms[Ticket Count])</f>
        <v>4000</v>
      </c>
      <c r="O439" s="16">
        <f>LOOKUP(Table5[[#This Row],[Item '#]],Ticket_Forms[Form Number],Ticket_Forms[Ticket Value])</f>
        <v>1</v>
      </c>
      <c r="P439" s="16">
        <f>LOOKUP(Table5[[#This Row],[Item '#]],Ticket_Forms[Form Number],Ticket_Forms[Revenue])</f>
        <v>4000</v>
      </c>
      <c r="Q439" s="16">
        <f>LOOKUP(Table5[[#This Row],[Item '#]],Ticket_Forms[Form Number],Ticket_Forms[Ideal Profit])</f>
        <v>1000</v>
      </c>
      <c r="R439" s="16">
        <f>LOOKUP(Table5[[#This Row],[Item '#]],Ticket_Forms[Form Number],Ticket_Forms[Prizes])</f>
        <v>3000</v>
      </c>
      <c r="S439" s="16">
        <f>LOOKUP(Table5[[#This Row],[Item '#]],Ticket_Forms[Form Number],Ticket_Forms[Location Rent])</f>
        <v>240</v>
      </c>
      <c r="T439" s="16">
        <f>LOOKUP(Table5[[#This Row],[Item '#]],Ticket_Forms[Form Number],Ticket_Forms[Last Sale])</f>
        <v>0</v>
      </c>
      <c r="U439" s="16" t="s">
        <v>3909</v>
      </c>
      <c r="V439" s="58" t="str">
        <f>Table5[[#This Row],[Date Distributed]]</f>
        <v/>
      </c>
      <c r="W439" s="3" t="str">
        <f>_xlfn.XLOOKUP(Table5[[#This Row],[Serial '#]],Table10[Serial '#],Table10[Charity Association],"",,)</f>
        <v/>
      </c>
      <c r="Z439" s="3" t="s">
        <v>23</v>
      </c>
    </row>
    <row r="440" spans="1:26" hidden="1" x14ac:dyDescent="0.35">
      <c r="A440" s="3">
        <v>438</v>
      </c>
      <c r="B440" s="78">
        <v>45022</v>
      </c>
      <c r="C440" s="73" t="str">
        <f>_xlfn.XLOOKUP(Table5[[#This Row],[Serial '#]],Table10[Serial '#],Table10[Date],"",,)</f>
        <v/>
      </c>
      <c r="D4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40" s="73" t="str">
        <f>IF(Table5[[#This Row],[Date Distributed]]="","In Stock","Distributed")</f>
        <v>In Stock</v>
      </c>
      <c r="F440" s="79" t="s">
        <v>660</v>
      </c>
      <c r="G440" s="75" t="s">
        <v>761</v>
      </c>
      <c r="H440" s="80" t="s">
        <v>681</v>
      </c>
      <c r="I440" s="80" t="s">
        <v>682</v>
      </c>
      <c r="J440" s="81" t="s">
        <v>1223</v>
      </c>
      <c r="K440" s="80" t="s">
        <v>385</v>
      </c>
      <c r="L440" s="3" t="str">
        <f>_xlfn.XLOOKUP(Table5[[#This Row],[Item '#]],Ticket_Forms[Form Number],Ticket_Forms[Game Name],"",,)</f>
        <v>Criss Cross</v>
      </c>
      <c r="M440" s="15">
        <v>186</v>
      </c>
      <c r="N440" s="3">
        <f>LOOKUP(Table5[[#This Row],[Item '#]],Ticket_Forms[Form Number],Ticket_Forms[Ticket Count])</f>
        <v>5520</v>
      </c>
      <c r="O440" s="16">
        <f>LOOKUP(Table5[[#This Row],[Item '#]],Ticket_Forms[Form Number],Ticket_Forms[Ticket Value])</f>
        <v>1</v>
      </c>
      <c r="P440" s="16">
        <f>LOOKUP(Table5[[#This Row],[Item '#]],Ticket_Forms[Form Number],Ticket_Forms[Revenue])</f>
        <v>5520</v>
      </c>
      <c r="Q440" s="16">
        <f>LOOKUP(Table5[[#This Row],[Item '#]],Ticket_Forms[Form Number],Ticket_Forms[Ideal Profit])</f>
        <v>960</v>
      </c>
      <c r="R440" s="16">
        <f>LOOKUP(Table5[[#This Row],[Item '#]],Ticket_Forms[Form Number],Ticket_Forms[Prizes])</f>
        <v>4560</v>
      </c>
      <c r="S440" s="16">
        <f>LOOKUP(Table5[[#This Row],[Item '#]],Ticket_Forms[Form Number],Ticket_Forms[Location Rent])</f>
        <v>331</v>
      </c>
      <c r="T440" s="16">
        <f>LOOKUP(Table5[[#This Row],[Item '#]],Ticket_Forms[Form Number],Ticket_Forms[Last Sale])</f>
        <v>200</v>
      </c>
      <c r="U440" s="16" t="s">
        <v>3909</v>
      </c>
      <c r="V440" s="58" t="str">
        <f>Table5[[#This Row],[Date Distributed]]</f>
        <v/>
      </c>
      <c r="W440" s="3" t="str">
        <f>_xlfn.XLOOKUP(Table5[[#This Row],[Serial '#]],Table10[Serial '#],Table10[Charity Association],"",,)</f>
        <v/>
      </c>
      <c r="Z440" s="3" t="s">
        <v>23</v>
      </c>
    </row>
    <row r="441" spans="1:26" hidden="1" x14ac:dyDescent="0.35">
      <c r="A441" s="3">
        <v>439</v>
      </c>
      <c r="B441" s="78">
        <v>45022</v>
      </c>
      <c r="C441" s="73" t="str">
        <f>_xlfn.XLOOKUP(Table5[[#This Row],[Serial '#]],Table10[Serial '#],Table10[Date],"",,)</f>
        <v/>
      </c>
      <c r="D4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41" s="73" t="str">
        <f>IF(Table5[[#This Row],[Date Distributed]]="","In Stock","Distributed")</f>
        <v>In Stock</v>
      </c>
      <c r="F441" s="79" t="s">
        <v>660</v>
      </c>
      <c r="G441" s="75" t="s">
        <v>761</v>
      </c>
      <c r="H441" s="80" t="s">
        <v>681</v>
      </c>
      <c r="I441" s="80" t="s">
        <v>682</v>
      </c>
      <c r="J441" s="81" t="s">
        <v>1224</v>
      </c>
      <c r="K441" s="80" t="s">
        <v>385</v>
      </c>
      <c r="L441" s="3" t="str">
        <f>_xlfn.XLOOKUP(Table5[[#This Row],[Item '#]],Ticket_Forms[Form Number],Ticket_Forms[Game Name],"",,)</f>
        <v>Criss Cross</v>
      </c>
      <c r="M441" s="15">
        <v>186</v>
      </c>
      <c r="N441" s="3">
        <f>LOOKUP(Table5[[#This Row],[Item '#]],Ticket_Forms[Form Number],Ticket_Forms[Ticket Count])</f>
        <v>5520</v>
      </c>
      <c r="O441" s="16">
        <f>LOOKUP(Table5[[#This Row],[Item '#]],Ticket_Forms[Form Number],Ticket_Forms[Ticket Value])</f>
        <v>1</v>
      </c>
      <c r="P441" s="16">
        <f>LOOKUP(Table5[[#This Row],[Item '#]],Ticket_Forms[Form Number],Ticket_Forms[Revenue])</f>
        <v>5520</v>
      </c>
      <c r="Q441" s="16">
        <f>LOOKUP(Table5[[#This Row],[Item '#]],Ticket_Forms[Form Number],Ticket_Forms[Ideal Profit])</f>
        <v>960</v>
      </c>
      <c r="R441" s="16">
        <f>LOOKUP(Table5[[#This Row],[Item '#]],Ticket_Forms[Form Number],Ticket_Forms[Prizes])</f>
        <v>4560</v>
      </c>
      <c r="S441" s="16">
        <f>LOOKUP(Table5[[#This Row],[Item '#]],Ticket_Forms[Form Number],Ticket_Forms[Location Rent])</f>
        <v>331</v>
      </c>
      <c r="T441" s="16">
        <f>LOOKUP(Table5[[#This Row],[Item '#]],Ticket_Forms[Form Number],Ticket_Forms[Last Sale])</f>
        <v>200</v>
      </c>
      <c r="U441" s="16" t="s">
        <v>3909</v>
      </c>
      <c r="V441" s="58" t="str">
        <f>Table5[[#This Row],[Date Distributed]]</f>
        <v/>
      </c>
      <c r="W441" s="3" t="str">
        <f>_xlfn.XLOOKUP(Table5[[#This Row],[Serial '#]],Table10[Serial '#],Table10[Charity Association],"",,)</f>
        <v/>
      </c>
      <c r="Z441" s="3" t="s">
        <v>23</v>
      </c>
    </row>
    <row r="442" spans="1:26" hidden="1" x14ac:dyDescent="0.35">
      <c r="A442" s="3">
        <v>440</v>
      </c>
      <c r="B442" s="78">
        <v>45022</v>
      </c>
      <c r="C442" s="73" t="str">
        <f>_xlfn.XLOOKUP(Table5[[#This Row],[Serial '#]],Table10[Serial '#],Table10[Date],"",,)</f>
        <v/>
      </c>
      <c r="D4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42" s="73" t="str">
        <f>IF(Table5[[#This Row],[Date Distributed]]="","In Stock","Distributed")</f>
        <v>In Stock</v>
      </c>
      <c r="F442" s="79" t="s">
        <v>660</v>
      </c>
      <c r="G442" s="75" t="s">
        <v>761</v>
      </c>
      <c r="H442" s="80" t="s">
        <v>681</v>
      </c>
      <c r="I442" s="80" t="s">
        <v>682</v>
      </c>
      <c r="J442" s="81" t="s">
        <v>1225</v>
      </c>
      <c r="K442" s="80" t="s">
        <v>385</v>
      </c>
      <c r="L442" s="3" t="str">
        <f>_xlfn.XLOOKUP(Table5[[#This Row],[Item '#]],Ticket_Forms[Form Number],Ticket_Forms[Game Name],"",,)</f>
        <v>Criss Cross</v>
      </c>
      <c r="M442" s="15">
        <v>186</v>
      </c>
      <c r="N442" s="3">
        <f>LOOKUP(Table5[[#This Row],[Item '#]],Ticket_Forms[Form Number],Ticket_Forms[Ticket Count])</f>
        <v>5520</v>
      </c>
      <c r="O442" s="16">
        <f>LOOKUP(Table5[[#This Row],[Item '#]],Ticket_Forms[Form Number],Ticket_Forms[Ticket Value])</f>
        <v>1</v>
      </c>
      <c r="P442" s="16">
        <f>LOOKUP(Table5[[#This Row],[Item '#]],Ticket_Forms[Form Number],Ticket_Forms[Revenue])</f>
        <v>5520</v>
      </c>
      <c r="Q442" s="16">
        <f>LOOKUP(Table5[[#This Row],[Item '#]],Ticket_Forms[Form Number],Ticket_Forms[Ideal Profit])</f>
        <v>960</v>
      </c>
      <c r="R442" s="16">
        <f>LOOKUP(Table5[[#This Row],[Item '#]],Ticket_Forms[Form Number],Ticket_Forms[Prizes])</f>
        <v>4560</v>
      </c>
      <c r="S442" s="16">
        <f>LOOKUP(Table5[[#This Row],[Item '#]],Ticket_Forms[Form Number],Ticket_Forms[Location Rent])</f>
        <v>331</v>
      </c>
      <c r="T442" s="16">
        <f>LOOKUP(Table5[[#This Row],[Item '#]],Ticket_Forms[Form Number],Ticket_Forms[Last Sale])</f>
        <v>200</v>
      </c>
      <c r="U442" s="16" t="s">
        <v>3909</v>
      </c>
      <c r="V442" s="58" t="str">
        <f>Table5[[#This Row],[Date Distributed]]</f>
        <v/>
      </c>
      <c r="W442" s="3" t="str">
        <f>_xlfn.XLOOKUP(Table5[[#This Row],[Serial '#]],Table10[Serial '#],Table10[Charity Association],"",,)</f>
        <v/>
      </c>
      <c r="Z442" s="3" t="s">
        <v>23</v>
      </c>
    </row>
    <row r="443" spans="1:26" hidden="1" x14ac:dyDescent="0.35">
      <c r="A443" s="3">
        <v>441</v>
      </c>
      <c r="B443" s="78">
        <v>45022</v>
      </c>
      <c r="C443" s="73" t="str">
        <f>_xlfn.XLOOKUP(Table5[[#This Row],[Serial '#]],Table10[Serial '#],Table10[Date],"",,)</f>
        <v/>
      </c>
      <c r="D4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43" s="73" t="str">
        <f>IF(Table5[[#This Row],[Date Distributed]]="","In Stock","Distributed")</f>
        <v>In Stock</v>
      </c>
      <c r="F443" s="79" t="s">
        <v>660</v>
      </c>
      <c r="G443" s="75" t="s">
        <v>761</v>
      </c>
      <c r="H443" s="80" t="s">
        <v>681</v>
      </c>
      <c r="I443" s="80" t="s">
        <v>682</v>
      </c>
      <c r="J443" s="81" t="s">
        <v>1226</v>
      </c>
      <c r="K443" s="80" t="s">
        <v>385</v>
      </c>
      <c r="L443" s="3" t="str">
        <f>_xlfn.XLOOKUP(Table5[[#This Row],[Item '#]],Ticket_Forms[Form Number],Ticket_Forms[Game Name],"",,)</f>
        <v>Criss Cross</v>
      </c>
      <c r="M443" s="15">
        <v>186</v>
      </c>
      <c r="N443" s="3">
        <f>LOOKUP(Table5[[#This Row],[Item '#]],Ticket_Forms[Form Number],Ticket_Forms[Ticket Count])</f>
        <v>5520</v>
      </c>
      <c r="O443" s="16">
        <f>LOOKUP(Table5[[#This Row],[Item '#]],Ticket_Forms[Form Number],Ticket_Forms[Ticket Value])</f>
        <v>1</v>
      </c>
      <c r="P443" s="16">
        <f>LOOKUP(Table5[[#This Row],[Item '#]],Ticket_Forms[Form Number],Ticket_Forms[Revenue])</f>
        <v>5520</v>
      </c>
      <c r="Q443" s="16">
        <f>LOOKUP(Table5[[#This Row],[Item '#]],Ticket_Forms[Form Number],Ticket_Forms[Ideal Profit])</f>
        <v>960</v>
      </c>
      <c r="R443" s="16">
        <f>LOOKUP(Table5[[#This Row],[Item '#]],Ticket_Forms[Form Number],Ticket_Forms[Prizes])</f>
        <v>4560</v>
      </c>
      <c r="S443" s="16">
        <f>LOOKUP(Table5[[#This Row],[Item '#]],Ticket_Forms[Form Number],Ticket_Forms[Location Rent])</f>
        <v>331</v>
      </c>
      <c r="T443" s="16">
        <f>LOOKUP(Table5[[#This Row],[Item '#]],Ticket_Forms[Form Number],Ticket_Forms[Last Sale])</f>
        <v>200</v>
      </c>
      <c r="U443" s="16" t="s">
        <v>3909</v>
      </c>
      <c r="V443" s="58" t="str">
        <f>Table5[[#This Row],[Date Distributed]]</f>
        <v/>
      </c>
      <c r="W443" s="3" t="str">
        <f>_xlfn.XLOOKUP(Table5[[#This Row],[Serial '#]],Table10[Serial '#],Table10[Charity Association],"",,)</f>
        <v/>
      </c>
      <c r="Z443" s="3" t="s">
        <v>23</v>
      </c>
    </row>
    <row r="444" spans="1:26" hidden="1" x14ac:dyDescent="0.35">
      <c r="A444" s="3">
        <v>442</v>
      </c>
      <c r="B444" s="78">
        <v>45022</v>
      </c>
      <c r="C444" s="73" t="str">
        <f>_xlfn.XLOOKUP(Table5[[#This Row],[Serial '#]],Table10[Serial '#],Table10[Date],"",,)</f>
        <v/>
      </c>
      <c r="D4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44" s="73" t="str">
        <f>IF(Table5[[#This Row],[Date Distributed]]="","In Stock","Distributed")</f>
        <v>In Stock</v>
      </c>
      <c r="F444" s="79" t="s">
        <v>660</v>
      </c>
      <c r="G444" s="75" t="s">
        <v>761</v>
      </c>
      <c r="H444" s="80" t="s">
        <v>681</v>
      </c>
      <c r="I444" s="80" t="s">
        <v>682</v>
      </c>
      <c r="J444" s="81" t="s">
        <v>1227</v>
      </c>
      <c r="K444" s="80" t="s">
        <v>385</v>
      </c>
      <c r="L444" s="3" t="str">
        <f>_xlfn.XLOOKUP(Table5[[#This Row],[Item '#]],Ticket_Forms[Form Number],Ticket_Forms[Game Name],"",,)</f>
        <v>Criss Cross</v>
      </c>
      <c r="M444" s="15">
        <v>186</v>
      </c>
      <c r="N444" s="3">
        <f>LOOKUP(Table5[[#This Row],[Item '#]],Ticket_Forms[Form Number],Ticket_Forms[Ticket Count])</f>
        <v>5520</v>
      </c>
      <c r="O444" s="16">
        <f>LOOKUP(Table5[[#This Row],[Item '#]],Ticket_Forms[Form Number],Ticket_Forms[Ticket Value])</f>
        <v>1</v>
      </c>
      <c r="P444" s="16">
        <f>LOOKUP(Table5[[#This Row],[Item '#]],Ticket_Forms[Form Number],Ticket_Forms[Revenue])</f>
        <v>5520</v>
      </c>
      <c r="Q444" s="16">
        <f>LOOKUP(Table5[[#This Row],[Item '#]],Ticket_Forms[Form Number],Ticket_Forms[Ideal Profit])</f>
        <v>960</v>
      </c>
      <c r="R444" s="16">
        <f>LOOKUP(Table5[[#This Row],[Item '#]],Ticket_Forms[Form Number],Ticket_Forms[Prizes])</f>
        <v>4560</v>
      </c>
      <c r="S444" s="16">
        <f>LOOKUP(Table5[[#This Row],[Item '#]],Ticket_Forms[Form Number],Ticket_Forms[Location Rent])</f>
        <v>331</v>
      </c>
      <c r="T444" s="16">
        <f>LOOKUP(Table5[[#This Row],[Item '#]],Ticket_Forms[Form Number],Ticket_Forms[Last Sale])</f>
        <v>200</v>
      </c>
      <c r="U444" s="16" t="s">
        <v>3909</v>
      </c>
      <c r="V444" s="58" t="str">
        <f>Table5[[#This Row],[Date Distributed]]</f>
        <v/>
      </c>
      <c r="W444" s="3" t="str">
        <f>_xlfn.XLOOKUP(Table5[[#This Row],[Serial '#]],Table10[Serial '#],Table10[Charity Association],"",,)</f>
        <v/>
      </c>
      <c r="Z444" s="3" t="s">
        <v>23</v>
      </c>
    </row>
    <row r="445" spans="1:26" hidden="1" x14ac:dyDescent="0.35">
      <c r="A445" s="3">
        <v>443</v>
      </c>
      <c r="B445" s="78">
        <v>45022</v>
      </c>
      <c r="C445" s="73" t="str">
        <f>_xlfn.XLOOKUP(Table5[[#This Row],[Serial '#]],Table10[Serial '#],Table10[Date],"",,)</f>
        <v/>
      </c>
      <c r="D4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45" s="73" t="str">
        <f>IF(Table5[[#This Row],[Date Distributed]]="","In Stock","Distributed")</f>
        <v>In Stock</v>
      </c>
      <c r="F445" s="79" t="s">
        <v>660</v>
      </c>
      <c r="G445" s="75" t="s">
        <v>761</v>
      </c>
      <c r="H445" s="80" t="s">
        <v>681</v>
      </c>
      <c r="I445" s="80" t="s">
        <v>682</v>
      </c>
      <c r="J445" s="81" t="s">
        <v>1228</v>
      </c>
      <c r="K445" s="80" t="s">
        <v>385</v>
      </c>
      <c r="L445" s="3" t="str">
        <f>_xlfn.XLOOKUP(Table5[[#This Row],[Item '#]],Ticket_Forms[Form Number],Ticket_Forms[Game Name],"",,)</f>
        <v>Criss Cross</v>
      </c>
      <c r="M445" s="15">
        <v>186</v>
      </c>
      <c r="N445" s="3">
        <f>LOOKUP(Table5[[#This Row],[Item '#]],Ticket_Forms[Form Number],Ticket_Forms[Ticket Count])</f>
        <v>5520</v>
      </c>
      <c r="O445" s="16">
        <f>LOOKUP(Table5[[#This Row],[Item '#]],Ticket_Forms[Form Number],Ticket_Forms[Ticket Value])</f>
        <v>1</v>
      </c>
      <c r="P445" s="16">
        <f>LOOKUP(Table5[[#This Row],[Item '#]],Ticket_Forms[Form Number],Ticket_Forms[Revenue])</f>
        <v>5520</v>
      </c>
      <c r="Q445" s="16">
        <f>LOOKUP(Table5[[#This Row],[Item '#]],Ticket_Forms[Form Number],Ticket_Forms[Ideal Profit])</f>
        <v>960</v>
      </c>
      <c r="R445" s="16">
        <f>LOOKUP(Table5[[#This Row],[Item '#]],Ticket_Forms[Form Number],Ticket_Forms[Prizes])</f>
        <v>4560</v>
      </c>
      <c r="S445" s="16">
        <f>LOOKUP(Table5[[#This Row],[Item '#]],Ticket_Forms[Form Number],Ticket_Forms[Location Rent])</f>
        <v>331</v>
      </c>
      <c r="T445" s="16">
        <f>LOOKUP(Table5[[#This Row],[Item '#]],Ticket_Forms[Form Number],Ticket_Forms[Last Sale])</f>
        <v>200</v>
      </c>
      <c r="U445" s="16" t="s">
        <v>3909</v>
      </c>
      <c r="V445" s="58" t="str">
        <f>Table5[[#This Row],[Date Distributed]]</f>
        <v/>
      </c>
      <c r="W445" s="3" t="str">
        <f>_xlfn.XLOOKUP(Table5[[#This Row],[Serial '#]],Table10[Serial '#],Table10[Charity Association],"",,)</f>
        <v/>
      </c>
      <c r="Z445" s="3" t="s">
        <v>23</v>
      </c>
    </row>
    <row r="446" spans="1:26" hidden="1" x14ac:dyDescent="0.35">
      <c r="A446" s="3">
        <v>444</v>
      </c>
      <c r="B446" s="78">
        <v>45022</v>
      </c>
      <c r="C446" s="73" t="str">
        <f>_xlfn.XLOOKUP(Table5[[#This Row],[Serial '#]],Table10[Serial '#],Table10[Date],"",,)</f>
        <v/>
      </c>
      <c r="D4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46" s="73" t="str">
        <f>IF(Table5[[#This Row],[Date Distributed]]="","In Stock","Distributed")</f>
        <v>In Stock</v>
      </c>
      <c r="F446" s="79" t="s">
        <v>660</v>
      </c>
      <c r="G446" s="75" t="s">
        <v>761</v>
      </c>
      <c r="H446" s="80" t="s">
        <v>681</v>
      </c>
      <c r="I446" s="80" t="s">
        <v>682</v>
      </c>
      <c r="J446" s="81" t="s">
        <v>1229</v>
      </c>
      <c r="K446" s="80" t="s">
        <v>385</v>
      </c>
      <c r="L446" s="3" t="str">
        <f>_xlfn.XLOOKUP(Table5[[#This Row],[Item '#]],Ticket_Forms[Form Number],Ticket_Forms[Game Name],"",,)</f>
        <v>Criss Cross</v>
      </c>
      <c r="M446" s="15">
        <v>186</v>
      </c>
      <c r="N446" s="3">
        <f>LOOKUP(Table5[[#This Row],[Item '#]],Ticket_Forms[Form Number],Ticket_Forms[Ticket Count])</f>
        <v>5520</v>
      </c>
      <c r="O446" s="16">
        <f>LOOKUP(Table5[[#This Row],[Item '#]],Ticket_Forms[Form Number],Ticket_Forms[Ticket Value])</f>
        <v>1</v>
      </c>
      <c r="P446" s="16">
        <f>LOOKUP(Table5[[#This Row],[Item '#]],Ticket_Forms[Form Number],Ticket_Forms[Revenue])</f>
        <v>5520</v>
      </c>
      <c r="Q446" s="16">
        <f>LOOKUP(Table5[[#This Row],[Item '#]],Ticket_Forms[Form Number],Ticket_Forms[Ideal Profit])</f>
        <v>960</v>
      </c>
      <c r="R446" s="16">
        <f>LOOKUP(Table5[[#This Row],[Item '#]],Ticket_Forms[Form Number],Ticket_Forms[Prizes])</f>
        <v>4560</v>
      </c>
      <c r="S446" s="16">
        <f>LOOKUP(Table5[[#This Row],[Item '#]],Ticket_Forms[Form Number],Ticket_Forms[Location Rent])</f>
        <v>331</v>
      </c>
      <c r="T446" s="16">
        <f>LOOKUP(Table5[[#This Row],[Item '#]],Ticket_Forms[Form Number],Ticket_Forms[Last Sale])</f>
        <v>200</v>
      </c>
      <c r="U446" s="16" t="s">
        <v>3909</v>
      </c>
      <c r="V446" s="58" t="str">
        <f>Table5[[#This Row],[Date Distributed]]</f>
        <v/>
      </c>
      <c r="W446" s="3" t="str">
        <f>_xlfn.XLOOKUP(Table5[[#This Row],[Serial '#]],Table10[Serial '#],Table10[Charity Association],"",,)</f>
        <v/>
      </c>
      <c r="Z446" s="3" t="s">
        <v>23</v>
      </c>
    </row>
    <row r="447" spans="1:26" hidden="1" x14ac:dyDescent="0.35">
      <c r="A447" s="3">
        <v>445</v>
      </c>
      <c r="B447" s="78">
        <v>45022</v>
      </c>
      <c r="C447" s="73" t="str">
        <f>_xlfn.XLOOKUP(Table5[[#This Row],[Serial '#]],Table10[Serial '#],Table10[Date],"",,)</f>
        <v/>
      </c>
      <c r="D4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47" s="73" t="str">
        <f>IF(Table5[[#This Row],[Date Distributed]]="","In Stock","Distributed")</f>
        <v>In Stock</v>
      </c>
      <c r="F447" s="79" t="s">
        <v>660</v>
      </c>
      <c r="G447" s="75" t="s">
        <v>761</v>
      </c>
      <c r="H447" s="80" t="s">
        <v>681</v>
      </c>
      <c r="I447" s="80" t="s">
        <v>682</v>
      </c>
      <c r="J447" s="81" t="s">
        <v>1230</v>
      </c>
      <c r="K447" s="80" t="s">
        <v>413</v>
      </c>
      <c r="L447" s="3" t="str">
        <f>_xlfn.XLOOKUP(Table5[[#This Row],[Item '#]],Ticket_Forms[Form Number],Ticket_Forms[Game Name],"",,)</f>
        <v>Ale in the Family</v>
      </c>
      <c r="M447" s="15">
        <v>212</v>
      </c>
      <c r="N447" s="3">
        <f>LOOKUP(Table5[[#This Row],[Item '#]],Ticket_Forms[Form Number],Ticket_Forms[Ticket Count])</f>
        <v>6320</v>
      </c>
      <c r="O447" s="16">
        <f>LOOKUP(Table5[[#This Row],[Item '#]],Ticket_Forms[Form Number],Ticket_Forms[Ticket Value])</f>
        <v>1</v>
      </c>
      <c r="P447" s="16">
        <f>LOOKUP(Table5[[#This Row],[Item '#]],Ticket_Forms[Form Number],Ticket_Forms[Revenue])</f>
        <v>6320</v>
      </c>
      <c r="Q447" s="16">
        <f>LOOKUP(Table5[[#This Row],[Item '#]],Ticket_Forms[Form Number],Ticket_Forms[Ideal Profit])</f>
        <v>1575</v>
      </c>
      <c r="R447" s="16">
        <f>LOOKUP(Table5[[#This Row],[Item '#]],Ticket_Forms[Form Number],Ticket_Forms[Prizes])</f>
        <v>4745</v>
      </c>
      <c r="S447" s="16">
        <f>LOOKUP(Table5[[#This Row],[Item '#]],Ticket_Forms[Form Number],Ticket_Forms[Location Rent])</f>
        <v>379</v>
      </c>
      <c r="T447" s="16">
        <f>LOOKUP(Table5[[#This Row],[Item '#]],Ticket_Forms[Form Number],Ticket_Forms[Last Sale])</f>
        <v>599</v>
      </c>
      <c r="U447" s="16" t="s">
        <v>3909</v>
      </c>
      <c r="V447" s="58" t="str">
        <f>Table5[[#This Row],[Date Distributed]]</f>
        <v/>
      </c>
      <c r="W447" s="3" t="str">
        <f>_xlfn.XLOOKUP(Table5[[#This Row],[Serial '#]],Table10[Serial '#],Table10[Charity Association],"",,)</f>
        <v/>
      </c>
      <c r="Z447" s="3" t="s">
        <v>23</v>
      </c>
    </row>
    <row r="448" spans="1:26" hidden="1" x14ac:dyDescent="0.35">
      <c r="A448" s="3">
        <v>446</v>
      </c>
      <c r="B448" s="78">
        <v>45022</v>
      </c>
      <c r="C448" s="73" t="str">
        <f>_xlfn.XLOOKUP(Table5[[#This Row],[Serial '#]],Table10[Serial '#],Table10[Date],"",,)</f>
        <v/>
      </c>
      <c r="D4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48" s="73" t="str">
        <f>IF(Table5[[#This Row],[Date Distributed]]="","In Stock","Distributed")</f>
        <v>In Stock</v>
      </c>
      <c r="F448" s="79" t="s">
        <v>660</v>
      </c>
      <c r="G448" s="75" t="s">
        <v>761</v>
      </c>
      <c r="H448" s="80" t="s">
        <v>681</v>
      </c>
      <c r="I448" s="80" t="s">
        <v>682</v>
      </c>
      <c r="J448" s="81" t="s">
        <v>1231</v>
      </c>
      <c r="K448" s="80" t="s">
        <v>385</v>
      </c>
      <c r="L448" s="3" t="str">
        <f>_xlfn.XLOOKUP(Table5[[#This Row],[Item '#]],Ticket_Forms[Form Number],Ticket_Forms[Game Name],"",,)</f>
        <v>Criss Cross</v>
      </c>
      <c r="M448" s="15">
        <v>186</v>
      </c>
      <c r="N448" s="3">
        <f>LOOKUP(Table5[[#This Row],[Item '#]],Ticket_Forms[Form Number],Ticket_Forms[Ticket Count])</f>
        <v>5520</v>
      </c>
      <c r="O448" s="16">
        <f>LOOKUP(Table5[[#This Row],[Item '#]],Ticket_Forms[Form Number],Ticket_Forms[Ticket Value])</f>
        <v>1</v>
      </c>
      <c r="P448" s="16">
        <f>LOOKUP(Table5[[#This Row],[Item '#]],Ticket_Forms[Form Number],Ticket_Forms[Revenue])</f>
        <v>5520</v>
      </c>
      <c r="Q448" s="16">
        <f>LOOKUP(Table5[[#This Row],[Item '#]],Ticket_Forms[Form Number],Ticket_Forms[Ideal Profit])</f>
        <v>960</v>
      </c>
      <c r="R448" s="16">
        <f>LOOKUP(Table5[[#This Row],[Item '#]],Ticket_Forms[Form Number],Ticket_Forms[Prizes])</f>
        <v>4560</v>
      </c>
      <c r="S448" s="16">
        <f>LOOKUP(Table5[[#This Row],[Item '#]],Ticket_Forms[Form Number],Ticket_Forms[Location Rent])</f>
        <v>331</v>
      </c>
      <c r="T448" s="16">
        <f>LOOKUP(Table5[[#This Row],[Item '#]],Ticket_Forms[Form Number],Ticket_Forms[Last Sale])</f>
        <v>200</v>
      </c>
      <c r="U448" s="16" t="s">
        <v>3909</v>
      </c>
      <c r="V448" s="58" t="str">
        <f>Table5[[#This Row],[Date Distributed]]</f>
        <v/>
      </c>
      <c r="W448" s="3" t="str">
        <f>_xlfn.XLOOKUP(Table5[[#This Row],[Serial '#]],Table10[Serial '#],Table10[Charity Association],"",,)</f>
        <v/>
      </c>
      <c r="Z448" s="3" t="s">
        <v>23</v>
      </c>
    </row>
    <row r="449" spans="1:26" hidden="1" x14ac:dyDescent="0.35">
      <c r="A449" s="3">
        <v>447</v>
      </c>
      <c r="B449" s="78">
        <v>45022</v>
      </c>
      <c r="C449" s="73" t="str">
        <f>_xlfn.XLOOKUP(Table5[[#This Row],[Serial '#]],Table10[Serial '#],Table10[Date],"",,)</f>
        <v/>
      </c>
      <c r="D4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49" s="73" t="str">
        <f>IF(Table5[[#This Row],[Date Distributed]]="","In Stock","Distributed")</f>
        <v>In Stock</v>
      </c>
      <c r="F449" s="79" t="s">
        <v>660</v>
      </c>
      <c r="G449" s="75" t="s">
        <v>761</v>
      </c>
      <c r="H449" s="80" t="s">
        <v>681</v>
      </c>
      <c r="I449" s="80" t="s">
        <v>682</v>
      </c>
      <c r="J449" s="81" t="s">
        <v>1232</v>
      </c>
      <c r="K449" s="80" t="s">
        <v>385</v>
      </c>
      <c r="L449" s="3" t="str">
        <f>_xlfn.XLOOKUP(Table5[[#This Row],[Item '#]],Ticket_Forms[Form Number],Ticket_Forms[Game Name],"",,)</f>
        <v>Criss Cross</v>
      </c>
      <c r="M449" s="15">
        <v>186</v>
      </c>
      <c r="N449" s="3">
        <f>LOOKUP(Table5[[#This Row],[Item '#]],Ticket_Forms[Form Number],Ticket_Forms[Ticket Count])</f>
        <v>5520</v>
      </c>
      <c r="O449" s="16">
        <f>LOOKUP(Table5[[#This Row],[Item '#]],Ticket_Forms[Form Number],Ticket_Forms[Ticket Value])</f>
        <v>1</v>
      </c>
      <c r="P449" s="16">
        <f>LOOKUP(Table5[[#This Row],[Item '#]],Ticket_Forms[Form Number],Ticket_Forms[Revenue])</f>
        <v>5520</v>
      </c>
      <c r="Q449" s="16">
        <f>LOOKUP(Table5[[#This Row],[Item '#]],Ticket_Forms[Form Number],Ticket_Forms[Ideal Profit])</f>
        <v>960</v>
      </c>
      <c r="R449" s="16">
        <f>LOOKUP(Table5[[#This Row],[Item '#]],Ticket_Forms[Form Number],Ticket_Forms[Prizes])</f>
        <v>4560</v>
      </c>
      <c r="S449" s="16">
        <f>LOOKUP(Table5[[#This Row],[Item '#]],Ticket_Forms[Form Number],Ticket_Forms[Location Rent])</f>
        <v>331</v>
      </c>
      <c r="T449" s="16">
        <f>LOOKUP(Table5[[#This Row],[Item '#]],Ticket_Forms[Form Number],Ticket_Forms[Last Sale])</f>
        <v>200</v>
      </c>
      <c r="U449" s="16" t="s">
        <v>3909</v>
      </c>
      <c r="V449" s="58" t="str">
        <f>Table5[[#This Row],[Date Distributed]]</f>
        <v/>
      </c>
      <c r="W449" s="3" t="str">
        <f>_xlfn.XLOOKUP(Table5[[#This Row],[Serial '#]],Table10[Serial '#],Table10[Charity Association],"",,)</f>
        <v/>
      </c>
      <c r="Z449" s="3" t="s">
        <v>23</v>
      </c>
    </row>
    <row r="450" spans="1:26" hidden="1" x14ac:dyDescent="0.35">
      <c r="A450" s="3">
        <v>448</v>
      </c>
      <c r="B450" s="78">
        <v>45022</v>
      </c>
      <c r="C450" s="73" t="str">
        <f>_xlfn.XLOOKUP(Table5[[#This Row],[Serial '#]],Table10[Serial '#],Table10[Date],"",,)</f>
        <v/>
      </c>
      <c r="D4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50" s="73" t="str">
        <f>IF(Table5[[#This Row],[Date Distributed]]="","In Stock","Distributed")</f>
        <v>In Stock</v>
      </c>
      <c r="F450" s="79" t="s">
        <v>660</v>
      </c>
      <c r="G450" s="75" t="s">
        <v>761</v>
      </c>
      <c r="H450" s="80" t="s">
        <v>681</v>
      </c>
      <c r="I450" s="80" t="s">
        <v>682</v>
      </c>
      <c r="J450" s="81" t="s">
        <v>1233</v>
      </c>
      <c r="K450" s="80" t="s">
        <v>414</v>
      </c>
      <c r="L450" s="3" t="str">
        <f>_xlfn.XLOOKUP(Table5[[#This Row],[Item '#]],Ticket_Forms[Form Number],Ticket_Forms[Game Name],"",,)</f>
        <v>Cash Hunter</v>
      </c>
      <c r="M450" s="15">
        <v>134</v>
      </c>
      <c r="N450" s="3">
        <f>LOOKUP(Table5[[#This Row],[Item '#]],Ticket_Forms[Form Number],Ticket_Forms[Ticket Count])</f>
        <v>4000</v>
      </c>
      <c r="O450" s="16">
        <f>LOOKUP(Table5[[#This Row],[Item '#]],Ticket_Forms[Form Number],Ticket_Forms[Ticket Value])</f>
        <v>1</v>
      </c>
      <c r="P450" s="16">
        <f>LOOKUP(Table5[[#This Row],[Item '#]],Ticket_Forms[Form Number],Ticket_Forms[Revenue])</f>
        <v>4000</v>
      </c>
      <c r="Q450" s="16">
        <f>LOOKUP(Table5[[#This Row],[Item '#]],Ticket_Forms[Form Number],Ticket_Forms[Ideal Profit])</f>
        <v>1000</v>
      </c>
      <c r="R450" s="16">
        <f>LOOKUP(Table5[[#This Row],[Item '#]],Ticket_Forms[Form Number],Ticket_Forms[Prizes])</f>
        <v>3000</v>
      </c>
      <c r="S450" s="16">
        <f>LOOKUP(Table5[[#This Row],[Item '#]],Ticket_Forms[Form Number],Ticket_Forms[Location Rent])</f>
        <v>240</v>
      </c>
      <c r="T450" s="16">
        <f>LOOKUP(Table5[[#This Row],[Item '#]],Ticket_Forms[Form Number],Ticket_Forms[Last Sale])</f>
        <v>0</v>
      </c>
      <c r="U450" s="16" t="s">
        <v>3909</v>
      </c>
      <c r="V450" s="58" t="str">
        <f>Table5[[#This Row],[Date Distributed]]</f>
        <v/>
      </c>
      <c r="W450" s="3" t="str">
        <f>_xlfn.XLOOKUP(Table5[[#This Row],[Serial '#]],Table10[Serial '#],Table10[Charity Association],"",,)</f>
        <v/>
      </c>
      <c r="Z450" s="3" t="s">
        <v>23</v>
      </c>
    </row>
    <row r="451" spans="1:26" hidden="1" x14ac:dyDescent="0.35">
      <c r="A451" s="3">
        <v>449</v>
      </c>
      <c r="B451" s="78">
        <v>45022</v>
      </c>
      <c r="C451" s="73" t="str">
        <f>_xlfn.XLOOKUP(Table5[[#This Row],[Serial '#]],Table10[Serial '#],Table10[Date],"",,)</f>
        <v/>
      </c>
      <c r="D4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51" s="73" t="str">
        <f>IF(Table5[[#This Row],[Date Distributed]]="","In Stock","Distributed")</f>
        <v>In Stock</v>
      </c>
      <c r="F451" s="79" t="s">
        <v>660</v>
      </c>
      <c r="G451" s="75" t="s">
        <v>761</v>
      </c>
      <c r="H451" s="80" t="s">
        <v>681</v>
      </c>
      <c r="I451" s="80" t="s">
        <v>682</v>
      </c>
      <c r="J451" s="81" t="s">
        <v>1234</v>
      </c>
      <c r="K451" s="80" t="s">
        <v>407</v>
      </c>
      <c r="L451" s="3" t="str">
        <f>_xlfn.XLOOKUP(Table5[[#This Row],[Item '#]],Ticket_Forms[Form Number],Ticket_Forms[Game Name],"",,)</f>
        <v>Malt Vault</v>
      </c>
      <c r="M451" s="15">
        <v>134</v>
      </c>
      <c r="N451" s="3">
        <f>LOOKUP(Table5[[#This Row],[Item '#]],Ticket_Forms[Form Number],Ticket_Forms[Ticket Count])</f>
        <v>4000</v>
      </c>
      <c r="O451" s="16">
        <f>LOOKUP(Table5[[#This Row],[Item '#]],Ticket_Forms[Form Number],Ticket_Forms[Ticket Value])</f>
        <v>1</v>
      </c>
      <c r="P451" s="16">
        <f>LOOKUP(Table5[[#This Row],[Item '#]],Ticket_Forms[Form Number],Ticket_Forms[Revenue])</f>
        <v>4000</v>
      </c>
      <c r="Q451" s="16">
        <f>LOOKUP(Table5[[#This Row],[Item '#]],Ticket_Forms[Form Number],Ticket_Forms[Ideal Profit])</f>
        <v>1000</v>
      </c>
      <c r="R451" s="16">
        <f>LOOKUP(Table5[[#This Row],[Item '#]],Ticket_Forms[Form Number],Ticket_Forms[Prizes])</f>
        <v>3000</v>
      </c>
      <c r="S451" s="16">
        <f>LOOKUP(Table5[[#This Row],[Item '#]],Ticket_Forms[Form Number],Ticket_Forms[Location Rent])</f>
        <v>240</v>
      </c>
      <c r="T451" s="16">
        <f>LOOKUP(Table5[[#This Row],[Item '#]],Ticket_Forms[Form Number],Ticket_Forms[Last Sale])</f>
        <v>0</v>
      </c>
      <c r="U451" s="16" t="s">
        <v>3909</v>
      </c>
      <c r="V451" s="58" t="str">
        <f>Table5[[#This Row],[Date Distributed]]</f>
        <v/>
      </c>
      <c r="W451" s="3" t="str">
        <f>_xlfn.XLOOKUP(Table5[[#This Row],[Serial '#]],Table10[Serial '#],Table10[Charity Association],"",,)</f>
        <v/>
      </c>
      <c r="Z451" s="3" t="s">
        <v>23</v>
      </c>
    </row>
    <row r="452" spans="1:26" hidden="1" x14ac:dyDescent="0.35">
      <c r="A452" s="3">
        <v>450</v>
      </c>
      <c r="B452" s="78">
        <v>45022</v>
      </c>
      <c r="C452" s="73" t="str">
        <f>_xlfn.XLOOKUP(Table5[[#This Row],[Serial '#]],Table10[Serial '#],Table10[Date],"",,)</f>
        <v/>
      </c>
      <c r="D4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52" s="73" t="str">
        <f>IF(Table5[[#This Row],[Date Distributed]]="","In Stock","Distributed")</f>
        <v>In Stock</v>
      </c>
      <c r="F452" s="79" t="s">
        <v>660</v>
      </c>
      <c r="G452" s="75" t="s">
        <v>761</v>
      </c>
      <c r="H452" s="80" t="s">
        <v>681</v>
      </c>
      <c r="I452" s="80" t="s">
        <v>682</v>
      </c>
      <c r="J452" s="81" t="s">
        <v>1235</v>
      </c>
      <c r="K452" s="80" t="s">
        <v>405</v>
      </c>
      <c r="L452" s="3" t="str">
        <f>_xlfn.XLOOKUP(Table5[[#This Row],[Item '#]],Ticket_Forms[Form Number],Ticket_Forms[Game Name],"",,)</f>
        <v>Beer Fountain</v>
      </c>
      <c r="M452" s="15">
        <v>134</v>
      </c>
      <c r="N452" s="3">
        <f>LOOKUP(Table5[[#This Row],[Item '#]],Ticket_Forms[Form Number],Ticket_Forms[Ticket Count])</f>
        <v>4000</v>
      </c>
      <c r="O452" s="16">
        <f>LOOKUP(Table5[[#This Row],[Item '#]],Ticket_Forms[Form Number],Ticket_Forms[Ticket Value])</f>
        <v>1</v>
      </c>
      <c r="P452" s="16">
        <f>LOOKUP(Table5[[#This Row],[Item '#]],Ticket_Forms[Form Number],Ticket_Forms[Revenue])</f>
        <v>4000</v>
      </c>
      <c r="Q452" s="16">
        <f>LOOKUP(Table5[[#This Row],[Item '#]],Ticket_Forms[Form Number],Ticket_Forms[Ideal Profit])</f>
        <v>1000</v>
      </c>
      <c r="R452" s="16">
        <f>LOOKUP(Table5[[#This Row],[Item '#]],Ticket_Forms[Form Number],Ticket_Forms[Prizes])</f>
        <v>3000</v>
      </c>
      <c r="S452" s="16">
        <f>LOOKUP(Table5[[#This Row],[Item '#]],Ticket_Forms[Form Number],Ticket_Forms[Location Rent])</f>
        <v>240</v>
      </c>
      <c r="T452" s="16">
        <f>LOOKUP(Table5[[#This Row],[Item '#]],Ticket_Forms[Form Number],Ticket_Forms[Last Sale])</f>
        <v>0</v>
      </c>
      <c r="U452" s="16" t="s">
        <v>3909</v>
      </c>
      <c r="V452" s="58" t="str">
        <f>Table5[[#This Row],[Date Distributed]]</f>
        <v/>
      </c>
      <c r="W452" s="3" t="str">
        <f>_xlfn.XLOOKUP(Table5[[#This Row],[Serial '#]],Table10[Serial '#],Table10[Charity Association],"",,)</f>
        <v/>
      </c>
      <c r="Z452" s="3" t="s">
        <v>23</v>
      </c>
    </row>
    <row r="453" spans="1:26" hidden="1" x14ac:dyDescent="0.35">
      <c r="A453" s="3">
        <v>451</v>
      </c>
      <c r="B453" s="78">
        <v>45022</v>
      </c>
      <c r="C453" s="73" t="str">
        <f>_xlfn.XLOOKUP(Table5[[#This Row],[Serial '#]],Table10[Serial '#],Table10[Date],"",,)</f>
        <v/>
      </c>
      <c r="D4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53" s="73" t="str">
        <f>IF(Table5[[#This Row],[Date Distributed]]="","In Stock","Distributed")</f>
        <v>In Stock</v>
      </c>
      <c r="F453" s="79" t="s">
        <v>660</v>
      </c>
      <c r="G453" s="75" t="s">
        <v>761</v>
      </c>
      <c r="H453" s="80" t="s">
        <v>681</v>
      </c>
      <c r="I453" s="80" t="s">
        <v>682</v>
      </c>
      <c r="J453" s="81" t="s">
        <v>1236</v>
      </c>
      <c r="K453" s="80" t="s">
        <v>385</v>
      </c>
      <c r="L453" s="3" t="str">
        <f>_xlfn.XLOOKUP(Table5[[#This Row],[Item '#]],Ticket_Forms[Form Number],Ticket_Forms[Game Name],"",,)</f>
        <v>Criss Cross</v>
      </c>
      <c r="M453" s="15">
        <v>186</v>
      </c>
      <c r="N453" s="3">
        <f>LOOKUP(Table5[[#This Row],[Item '#]],Ticket_Forms[Form Number],Ticket_Forms[Ticket Count])</f>
        <v>5520</v>
      </c>
      <c r="O453" s="16">
        <f>LOOKUP(Table5[[#This Row],[Item '#]],Ticket_Forms[Form Number],Ticket_Forms[Ticket Value])</f>
        <v>1</v>
      </c>
      <c r="P453" s="16">
        <f>LOOKUP(Table5[[#This Row],[Item '#]],Ticket_Forms[Form Number],Ticket_Forms[Revenue])</f>
        <v>5520</v>
      </c>
      <c r="Q453" s="16">
        <f>LOOKUP(Table5[[#This Row],[Item '#]],Ticket_Forms[Form Number],Ticket_Forms[Ideal Profit])</f>
        <v>960</v>
      </c>
      <c r="R453" s="16">
        <f>LOOKUP(Table5[[#This Row],[Item '#]],Ticket_Forms[Form Number],Ticket_Forms[Prizes])</f>
        <v>4560</v>
      </c>
      <c r="S453" s="16">
        <f>LOOKUP(Table5[[#This Row],[Item '#]],Ticket_Forms[Form Number],Ticket_Forms[Location Rent])</f>
        <v>331</v>
      </c>
      <c r="T453" s="16">
        <f>LOOKUP(Table5[[#This Row],[Item '#]],Ticket_Forms[Form Number],Ticket_Forms[Last Sale])</f>
        <v>200</v>
      </c>
      <c r="U453" s="16" t="s">
        <v>3909</v>
      </c>
      <c r="V453" s="58" t="str">
        <f>Table5[[#This Row],[Date Distributed]]</f>
        <v/>
      </c>
      <c r="W453" s="3" t="str">
        <f>_xlfn.XLOOKUP(Table5[[#This Row],[Serial '#]],Table10[Serial '#],Table10[Charity Association],"",,)</f>
        <v/>
      </c>
      <c r="Z453" s="3" t="s">
        <v>23</v>
      </c>
    </row>
    <row r="454" spans="1:26" hidden="1" x14ac:dyDescent="0.35">
      <c r="A454" s="3">
        <v>452</v>
      </c>
      <c r="B454" s="78">
        <v>45022</v>
      </c>
      <c r="C454" s="73" t="str">
        <f>_xlfn.XLOOKUP(Table5[[#This Row],[Serial '#]],Table10[Serial '#],Table10[Date],"",,)</f>
        <v/>
      </c>
      <c r="D4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54" s="73" t="str">
        <f>IF(Table5[[#This Row],[Date Distributed]]="","In Stock","Distributed")</f>
        <v>In Stock</v>
      </c>
      <c r="F454" s="79" t="s">
        <v>660</v>
      </c>
      <c r="G454" s="75" t="s">
        <v>761</v>
      </c>
      <c r="H454" s="80" t="s">
        <v>681</v>
      </c>
      <c r="I454" s="80" t="s">
        <v>682</v>
      </c>
      <c r="J454" s="81" t="s">
        <v>1237</v>
      </c>
      <c r="K454" s="80" t="s">
        <v>385</v>
      </c>
      <c r="L454" s="3" t="str">
        <f>_xlfn.XLOOKUP(Table5[[#This Row],[Item '#]],Ticket_Forms[Form Number],Ticket_Forms[Game Name],"",,)</f>
        <v>Criss Cross</v>
      </c>
      <c r="M454" s="15">
        <v>186</v>
      </c>
      <c r="N454" s="3">
        <f>LOOKUP(Table5[[#This Row],[Item '#]],Ticket_Forms[Form Number],Ticket_Forms[Ticket Count])</f>
        <v>5520</v>
      </c>
      <c r="O454" s="16">
        <f>LOOKUP(Table5[[#This Row],[Item '#]],Ticket_Forms[Form Number],Ticket_Forms[Ticket Value])</f>
        <v>1</v>
      </c>
      <c r="P454" s="16">
        <f>LOOKUP(Table5[[#This Row],[Item '#]],Ticket_Forms[Form Number],Ticket_Forms[Revenue])</f>
        <v>5520</v>
      </c>
      <c r="Q454" s="16">
        <f>LOOKUP(Table5[[#This Row],[Item '#]],Ticket_Forms[Form Number],Ticket_Forms[Ideal Profit])</f>
        <v>960</v>
      </c>
      <c r="R454" s="16">
        <f>LOOKUP(Table5[[#This Row],[Item '#]],Ticket_Forms[Form Number],Ticket_Forms[Prizes])</f>
        <v>4560</v>
      </c>
      <c r="S454" s="16">
        <f>LOOKUP(Table5[[#This Row],[Item '#]],Ticket_Forms[Form Number],Ticket_Forms[Location Rent])</f>
        <v>331</v>
      </c>
      <c r="T454" s="16">
        <f>LOOKUP(Table5[[#This Row],[Item '#]],Ticket_Forms[Form Number],Ticket_Forms[Last Sale])</f>
        <v>200</v>
      </c>
      <c r="U454" s="16" t="s">
        <v>3909</v>
      </c>
      <c r="V454" s="58" t="str">
        <f>Table5[[#This Row],[Date Distributed]]</f>
        <v/>
      </c>
      <c r="W454" s="3" t="str">
        <f>_xlfn.XLOOKUP(Table5[[#This Row],[Serial '#]],Table10[Serial '#],Table10[Charity Association],"",,)</f>
        <v/>
      </c>
      <c r="Z454" s="3" t="s">
        <v>23</v>
      </c>
    </row>
    <row r="455" spans="1:26" hidden="1" x14ac:dyDescent="0.35">
      <c r="A455" s="3">
        <v>453</v>
      </c>
      <c r="B455" s="78">
        <v>45022</v>
      </c>
      <c r="C455" s="73" t="str">
        <f>_xlfn.XLOOKUP(Table5[[#This Row],[Serial '#]],Table10[Serial '#],Table10[Date],"",,)</f>
        <v/>
      </c>
      <c r="D4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55" s="73" t="str">
        <f>IF(Table5[[#This Row],[Date Distributed]]="","In Stock","Distributed")</f>
        <v>In Stock</v>
      </c>
      <c r="F455" s="79" t="s">
        <v>660</v>
      </c>
      <c r="G455" s="75" t="s">
        <v>761</v>
      </c>
      <c r="H455" s="80" t="s">
        <v>681</v>
      </c>
      <c r="I455" s="80" t="s">
        <v>682</v>
      </c>
      <c r="J455" s="81" t="s">
        <v>1238</v>
      </c>
      <c r="K455" s="80" t="s">
        <v>413</v>
      </c>
      <c r="L455" s="3" t="str">
        <f>_xlfn.XLOOKUP(Table5[[#This Row],[Item '#]],Ticket_Forms[Form Number],Ticket_Forms[Game Name],"",,)</f>
        <v>Ale in the Family</v>
      </c>
      <c r="M455" s="15">
        <v>212</v>
      </c>
      <c r="N455" s="3">
        <f>LOOKUP(Table5[[#This Row],[Item '#]],Ticket_Forms[Form Number],Ticket_Forms[Ticket Count])</f>
        <v>6320</v>
      </c>
      <c r="O455" s="16">
        <f>LOOKUP(Table5[[#This Row],[Item '#]],Ticket_Forms[Form Number],Ticket_Forms[Ticket Value])</f>
        <v>1</v>
      </c>
      <c r="P455" s="16">
        <f>LOOKUP(Table5[[#This Row],[Item '#]],Ticket_Forms[Form Number],Ticket_Forms[Revenue])</f>
        <v>6320</v>
      </c>
      <c r="Q455" s="16">
        <f>LOOKUP(Table5[[#This Row],[Item '#]],Ticket_Forms[Form Number],Ticket_Forms[Ideal Profit])</f>
        <v>1575</v>
      </c>
      <c r="R455" s="16">
        <f>LOOKUP(Table5[[#This Row],[Item '#]],Ticket_Forms[Form Number],Ticket_Forms[Prizes])</f>
        <v>4745</v>
      </c>
      <c r="S455" s="16">
        <f>LOOKUP(Table5[[#This Row],[Item '#]],Ticket_Forms[Form Number],Ticket_Forms[Location Rent])</f>
        <v>379</v>
      </c>
      <c r="T455" s="16">
        <f>LOOKUP(Table5[[#This Row],[Item '#]],Ticket_Forms[Form Number],Ticket_Forms[Last Sale])</f>
        <v>599</v>
      </c>
      <c r="U455" s="16" t="s">
        <v>3909</v>
      </c>
      <c r="V455" s="58" t="str">
        <f>Table5[[#This Row],[Date Distributed]]</f>
        <v/>
      </c>
      <c r="W455" s="3" t="str">
        <f>_xlfn.XLOOKUP(Table5[[#This Row],[Serial '#]],Table10[Serial '#],Table10[Charity Association],"",,)</f>
        <v/>
      </c>
      <c r="Z455" s="3" t="s">
        <v>23</v>
      </c>
    </row>
    <row r="456" spans="1:26" hidden="1" x14ac:dyDescent="0.35">
      <c r="A456" s="3">
        <v>454</v>
      </c>
      <c r="B456" s="78">
        <v>45022</v>
      </c>
      <c r="C456" s="73" t="str">
        <f>_xlfn.XLOOKUP(Table5[[#This Row],[Serial '#]],Table10[Serial '#],Table10[Date],"",,)</f>
        <v/>
      </c>
      <c r="D4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56" s="73" t="str">
        <f>IF(Table5[[#This Row],[Date Distributed]]="","In Stock","Distributed")</f>
        <v>In Stock</v>
      </c>
      <c r="F456" s="79" t="s">
        <v>660</v>
      </c>
      <c r="G456" s="75" t="s">
        <v>761</v>
      </c>
      <c r="H456" s="80" t="s">
        <v>681</v>
      </c>
      <c r="I456" s="80" t="s">
        <v>682</v>
      </c>
      <c r="J456" s="81" t="s">
        <v>1239</v>
      </c>
      <c r="K456" s="80" t="s">
        <v>414</v>
      </c>
      <c r="L456" s="3" t="str">
        <f>_xlfn.XLOOKUP(Table5[[#This Row],[Item '#]],Ticket_Forms[Form Number],Ticket_Forms[Game Name],"",,)</f>
        <v>Cash Hunter</v>
      </c>
      <c r="M456" s="15">
        <v>134</v>
      </c>
      <c r="N456" s="3">
        <f>LOOKUP(Table5[[#This Row],[Item '#]],Ticket_Forms[Form Number],Ticket_Forms[Ticket Count])</f>
        <v>4000</v>
      </c>
      <c r="O456" s="16">
        <f>LOOKUP(Table5[[#This Row],[Item '#]],Ticket_Forms[Form Number],Ticket_Forms[Ticket Value])</f>
        <v>1</v>
      </c>
      <c r="P456" s="16">
        <f>LOOKUP(Table5[[#This Row],[Item '#]],Ticket_Forms[Form Number],Ticket_Forms[Revenue])</f>
        <v>4000</v>
      </c>
      <c r="Q456" s="16">
        <f>LOOKUP(Table5[[#This Row],[Item '#]],Ticket_Forms[Form Number],Ticket_Forms[Ideal Profit])</f>
        <v>1000</v>
      </c>
      <c r="R456" s="16">
        <f>LOOKUP(Table5[[#This Row],[Item '#]],Ticket_Forms[Form Number],Ticket_Forms[Prizes])</f>
        <v>3000</v>
      </c>
      <c r="S456" s="16">
        <f>LOOKUP(Table5[[#This Row],[Item '#]],Ticket_Forms[Form Number],Ticket_Forms[Location Rent])</f>
        <v>240</v>
      </c>
      <c r="T456" s="16">
        <f>LOOKUP(Table5[[#This Row],[Item '#]],Ticket_Forms[Form Number],Ticket_Forms[Last Sale])</f>
        <v>0</v>
      </c>
      <c r="U456" s="16" t="s">
        <v>3909</v>
      </c>
      <c r="V456" s="58" t="str">
        <f>Table5[[#This Row],[Date Distributed]]</f>
        <v/>
      </c>
      <c r="W456" s="3" t="str">
        <f>_xlfn.XLOOKUP(Table5[[#This Row],[Serial '#]],Table10[Serial '#],Table10[Charity Association],"",,)</f>
        <v/>
      </c>
      <c r="Z456" s="3" t="s">
        <v>23</v>
      </c>
    </row>
    <row r="457" spans="1:26" hidden="1" x14ac:dyDescent="0.35">
      <c r="A457" s="3">
        <v>455</v>
      </c>
      <c r="B457" s="78">
        <v>45022</v>
      </c>
      <c r="C457" s="73" t="str">
        <f>_xlfn.XLOOKUP(Table5[[#This Row],[Serial '#]],Table10[Serial '#],Table10[Date],"",,)</f>
        <v/>
      </c>
      <c r="D4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57" s="73" t="str">
        <f>IF(Table5[[#This Row],[Date Distributed]]="","In Stock","Distributed")</f>
        <v>In Stock</v>
      </c>
      <c r="F457" s="79" t="s">
        <v>660</v>
      </c>
      <c r="G457" s="75" t="s">
        <v>761</v>
      </c>
      <c r="H457" s="80" t="s">
        <v>681</v>
      </c>
      <c r="I457" s="80" t="s">
        <v>682</v>
      </c>
      <c r="J457" s="81" t="s">
        <v>1240</v>
      </c>
      <c r="K457" s="80" t="s">
        <v>385</v>
      </c>
      <c r="L457" s="3" t="str">
        <f>_xlfn.XLOOKUP(Table5[[#This Row],[Item '#]],Ticket_Forms[Form Number],Ticket_Forms[Game Name],"",,)</f>
        <v>Criss Cross</v>
      </c>
      <c r="M457" s="15">
        <v>186</v>
      </c>
      <c r="N457" s="3">
        <f>LOOKUP(Table5[[#This Row],[Item '#]],Ticket_Forms[Form Number],Ticket_Forms[Ticket Count])</f>
        <v>5520</v>
      </c>
      <c r="O457" s="16">
        <f>LOOKUP(Table5[[#This Row],[Item '#]],Ticket_Forms[Form Number],Ticket_Forms[Ticket Value])</f>
        <v>1</v>
      </c>
      <c r="P457" s="16">
        <f>LOOKUP(Table5[[#This Row],[Item '#]],Ticket_Forms[Form Number],Ticket_Forms[Revenue])</f>
        <v>5520</v>
      </c>
      <c r="Q457" s="16">
        <f>LOOKUP(Table5[[#This Row],[Item '#]],Ticket_Forms[Form Number],Ticket_Forms[Ideal Profit])</f>
        <v>960</v>
      </c>
      <c r="R457" s="16">
        <f>LOOKUP(Table5[[#This Row],[Item '#]],Ticket_Forms[Form Number],Ticket_Forms[Prizes])</f>
        <v>4560</v>
      </c>
      <c r="S457" s="16">
        <f>LOOKUP(Table5[[#This Row],[Item '#]],Ticket_Forms[Form Number],Ticket_Forms[Location Rent])</f>
        <v>331</v>
      </c>
      <c r="T457" s="16">
        <f>LOOKUP(Table5[[#This Row],[Item '#]],Ticket_Forms[Form Number],Ticket_Forms[Last Sale])</f>
        <v>200</v>
      </c>
      <c r="U457" s="16" t="s">
        <v>3909</v>
      </c>
      <c r="V457" s="58" t="str">
        <f>Table5[[#This Row],[Date Distributed]]</f>
        <v/>
      </c>
      <c r="W457" s="3" t="str">
        <f>_xlfn.XLOOKUP(Table5[[#This Row],[Serial '#]],Table10[Serial '#],Table10[Charity Association],"",,)</f>
        <v/>
      </c>
      <c r="Z457" s="3" t="s">
        <v>23</v>
      </c>
    </row>
    <row r="458" spans="1:26" hidden="1" x14ac:dyDescent="0.35">
      <c r="A458" s="3">
        <v>456</v>
      </c>
      <c r="B458" s="78">
        <v>45022</v>
      </c>
      <c r="C458" s="73" t="str">
        <f>_xlfn.XLOOKUP(Table5[[#This Row],[Serial '#]],Table10[Serial '#],Table10[Date],"",,)</f>
        <v/>
      </c>
      <c r="D4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58" s="73" t="str">
        <f>IF(Table5[[#This Row],[Date Distributed]]="","In Stock","Distributed")</f>
        <v>In Stock</v>
      </c>
      <c r="F458" s="79" t="s">
        <v>660</v>
      </c>
      <c r="G458" s="75" t="s">
        <v>761</v>
      </c>
      <c r="H458" s="80" t="s">
        <v>681</v>
      </c>
      <c r="I458" s="80" t="s">
        <v>682</v>
      </c>
      <c r="J458" s="81" t="s">
        <v>1241</v>
      </c>
      <c r="K458" s="80" t="s">
        <v>419</v>
      </c>
      <c r="L458" s="3" t="str">
        <f>_xlfn.XLOOKUP(Table5[[#This Row],[Item '#]],Ticket_Forms[Form Number],Ticket_Forms[Game Name],"",,)</f>
        <v>Make Mine a Double</v>
      </c>
      <c r="M458" s="15">
        <v>212</v>
      </c>
      <c r="N458" s="3">
        <f>LOOKUP(Table5[[#This Row],[Item '#]],Ticket_Forms[Form Number],Ticket_Forms[Ticket Count])</f>
        <v>6320</v>
      </c>
      <c r="O458" s="16">
        <f>LOOKUP(Table5[[#This Row],[Item '#]],Ticket_Forms[Form Number],Ticket_Forms[Ticket Value])</f>
        <v>1</v>
      </c>
      <c r="P458" s="16">
        <f>LOOKUP(Table5[[#This Row],[Item '#]],Ticket_Forms[Form Number],Ticket_Forms[Revenue])</f>
        <v>6320</v>
      </c>
      <c r="Q458" s="16">
        <f>LOOKUP(Table5[[#This Row],[Item '#]],Ticket_Forms[Form Number],Ticket_Forms[Ideal Profit])</f>
        <v>1575</v>
      </c>
      <c r="R458" s="16">
        <f>LOOKUP(Table5[[#This Row],[Item '#]],Ticket_Forms[Form Number],Ticket_Forms[Prizes])</f>
        <v>4745</v>
      </c>
      <c r="S458" s="16">
        <f>LOOKUP(Table5[[#This Row],[Item '#]],Ticket_Forms[Form Number],Ticket_Forms[Location Rent])</f>
        <v>379</v>
      </c>
      <c r="T458" s="16">
        <f>LOOKUP(Table5[[#This Row],[Item '#]],Ticket_Forms[Form Number],Ticket_Forms[Last Sale])</f>
        <v>599</v>
      </c>
      <c r="U458" s="16" t="s">
        <v>3909</v>
      </c>
      <c r="V458" s="58" t="str">
        <f>Table5[[#This Row],[Date Distributed]]</f>
        <v/>
      </c>
      <c r="W458" s="3" t="str">
        <f>_xlfn.XLOOKUP(Table5[[#This Row],[Serial '#]],Table10[Serial '#],Table10[Charity Association],"",,)</f>
        <v/>
      </c>
      <c r="Z458" s="3" t="s">
        <v>23</v>
      </c>
    </row>
    <row r="459" spans="1:26" hidden="1" x14ac:dyDescent="0.35">
      <c r="A459" s="3">
        <v>457</v>
      </c>
      <c r="B459" s="78">
        <v>45022</v>
      </c>
      <c r="C459" s="73" t="str">
        <f>_xlfn.XLOOKUP(Table5[[#This Row],[Serial '#]],Table10[Serial '#],Table10[Date],"",,)</f>
        <v/>
      </c>
      <c r="D4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59" s="73" t="str">
        <f>IF(Table5[[#This Row],[Date Distributed]]="","In Stock","Distributed")</f>
        <v>In Stock</v>
      </c>
      <c r="F459" s="79" t="s">
        <v>660</v>
      </c>
      <c r="G459" s="75" t="s">
        <v>761</v>
      </c>
      <c r="H459" s="80" t="s">
        <v>681</v>
      </c>
      <c r="I459" s="80" t="s">
        <v>682</v>
      </c>
      <c r="J459" s="81" t="s">
        <v>1242</v>
      </c>
      <c r="K459" s="80" t="s">
        <v>409</v>
      </c>
      <c r="L459" s="3" t="str">
        <f>_xlfn.XLOOKUP(Table5[[#This Row],[Item '#]],Ticket_Forms[Form Number],Ticket_Forms[Game Name],"",,)</f>
        <v>Diamonds and Hearts</v>
      </c>
      <c r="M459" s="15">
        <v>212</v>
      </c>
      <c r="N459" s="3">
        <f>LOOKUP(Table5[[#This Row],[Item '#]],Ticket_Forms[Form Number],Ticket_Forms[Ticket Count])</f>
        <v>6320</v>
      </c>
      <c r="O459" s="16">
        <f>LOOKUP(Table5[[#This Row],[Item '#]],Ticket_Forms[Form Number],Ticket_Forms[Ticket Value])</f>
        <v>1</v>
      </c>
      <c r="P459" s="16">
        <f>LOOKUP(Table5[[#This Row],[Item '#]],Ticket_Forms[Form Number],Ticket_Forms[Revenue])</f>
        <v>6320</v>
      </c>
      <c r="Q459" s="16">
        <f>LOOKUP(Table5[[#This Row],[Item '#]],Ticket_Forms[Form Number],Ticket_Forms[Ideal Profit])</f>
        <v>1575</v>
      </c>
      <c r="R459" s="16">
        <f>LOOKUP(Table5[[#This Row],[Item '#]],Ticket_Forms[Form Number],Ticket_Forms[Prizes])</f>
        <v>4745</v>
      </c>
      <c r="S459" s="16">
        <f>LOOKUP(Table5[[#This Row],[Item '#]],Ticket_Forms[Form Number],Ticket_Forms[Location Rent])</f>
        <v>379</v>
      </c>
      <c r="T459" s="16">
        <f>LOOKUP(Table5[[#This Row],[Item '#]],Ticket_Forms[Form Number],Ticket_Forms[Last Sale])</f>
        <v>599</v>
      </c>
      <c r="U459" s="16" t="s">
        <v>3909</v>
      </c>
      <c r="V459" s="58" t="str">
        <f>Table5[[#This Row],[Date Distributed]]</f>
        <v/>
      </c>
      <c r="W459" s="3" t="str">
        <f>_xlfn.XLOOKUP(Table5[[#This Row],[Serial '#]],Table10[Serial '#],Table10[Charity Association],"",,)</f>
        <v/>
      </c>
      <c r="Z459" s="3" t="s">
        <v>23</v>
      </c>
    </row>
    <row r="460" spans="1:26" hidden="1" x14ac:dyDescent="0.35">
      <c r="A460" s="3">
        <v>458</v>
      </c>
      <c r="B460" s="78">
        <v>45022</v>
      </c>
      <c r="C460" s="73" t="str">
        <f>_xlfn.XLOOKUP(Table5[[#This Row],[Serial '#]],Table10[Serial '#],Table10[Date],"",,)</f>
        <v/>
      </c>
      <c r="D4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60" s="73" t="str">
        <f>IF(Table5[[#This Row],[Date Distributed]]="","In Stock","Distributed")</f>
        <v>In Stock</v>
      </c>
      <c r="F460" s="79" t="s">
        <v>660</v>
      </c>
      <c r="G460" s="75" t="s">
        <v>761</v>
      </c>
      <c r="H460" s="80" t="s">
        <v>681</v>
      </c>
      <c r="I460" s="80" t="s">
        <v>682</v>
      </c>
      <c r="J460" s="81" t="s">
        <v>1243</v>
      </c>
      <c r="K460" s="80" t="s">
        <v>420</v>
      </c>
      <c r="L460" s="3" t="str">
        <f>_xlfn.XLOOKUP(Table5[[#This Row],[Item '#]],Ticket_Forms[Form Number],Ticket_Forms[Game Name],"",,)</f>
        <v>Duty</v>
      </c>
      <c r="M460" s="15">
        <v>212</v>
      </c>
      <c r="N460" s="3">
        <f>LOOKUP(Table5[[#This Row],[Item '#]],Ticket_Forms[Form Number],Ticket_Forms[Ticket Count])</f>
        <v>6320</v>
      </c>
      <c r="O460" s="16">
        <f>LOOKUP(Table5[[#This Row],[Item '#]],Ticket_Forms[Form Number],Ticket_Forms[Ticket Value])</f>
        <v>1</v>
      </c>
      <c r="P460" s="16">
        <f>LOOKUP(Table5[[#This Row],[Item '#]],Ticket_Forms[Form Number],Ticket_Forms[Revenue])</f>
        <v>6320</v>
      </c>
      <c r="Q460" s="16">
        <f>LOOKUP(Table5[[#This Row],[Item '#]],Ticket_Forms[Form Number],Ticket_Forms[Ideal Profit])</f>
        <v>1575</v>
      </c>
      <c r="R460" s="16">
        <f>LOOKUP(Table5[[#This Row],[Item '#]],Ticket_Forms[Form Number],Ticket_Forms[Prizes])</f>
        <v>4745</v>
      </c>
      <c r="S460" s="16">
        <f>LOOKUP(Table5[[#This Row],[Item '#]],Ticket_Forms[Form Number],Ticket_Forms[Location Rent])</f>
        <v>379</v>
      </c>
      <c r="T460" s="16">
        <f>LOOKUP(Table5[[#This Row],[Item '#]],Ticket_Forms[Form Number],Ticket_Forms[Last Sale])</f>
        <v>599</v>
      </c>
      <c r="U460" s="16" t="s">
        <v>3909</v>
      </c>
      <c r="V460" s="58" t="str">
        <f>Table5[[#This Row],[Date Distributed]]</f>
        <v/>
      </c>
      <c r="W460" s="3" t="str">
        <f>_xlfn.XLOOKUP(Table5[[#This Row],[Serial '#]],Table10[Serial '#],Table10[Charity Association],"",,)</f>
        <v/>
      </c>
      <c r="Z460" s="3" t="s">
        <v>23</v>
      </c>
    </row>
    <row r="461" spans="1:26" hidden="1" x14ac:dyDescent="0.35">
      <c r="A461" s="3">
        <v>459</v>
      </c>
      <c r="B461" s="78">
        <v>45022</v>
      </c>
      <c r="C461" s="73" t="str">
        <f>_xlfn.XLOOKUP(Table5[[#This Row],[Serial '#]],Table10[Serial '#],Table10[Date],"",,)</f>
        <v/>
      </c>
      <c r="D4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61" s="73" t="str">
        <f>IF(Table5[[#This Row],[Date Distributed]]="","In Stock","Distributed")</f>
        <v>In Stock</v>
      </c>
      <c r="F461" s="79" t="s">
        <v>660</v>
      </c>
      <c r="G461" s="75" t="s">
        <v>761</v>
      </c>
      <c r="H461" s="80" t="s">
        <v>681</v>
      </c>
      <c r="I461" s="80" t="s">
        <v>682</v>
      </c>
      <c r="J461" s="81" t="s">
        <v>1244</v>
      </c>
      <c r="K461" s="80" t="s">
        <v>419</v>
      </c>
      <c r="L461" s="3" t="str">
        <f>_xlfn.XLOOKUP(Table5[[#This Row],[Item '#]],Ticket_Forms[Form Number],Ticket_Forms[Game Name],"",,)</f>
        <v>Make Mine a Double</v>
      </c>
      <c r="M461" s="15">
        <v>212</v>
      </c>
      <c r="N461" s="3">
        <f>LOOKUP(Table5[[#This Row],[Item '#]],Ticket_Forms[Form Number],Ticket_Forms[Ticket Count])</f>
        <v>6320</v>
      </c>
      <c r="O461" s="16">
        <f>LOOKUP(Table5[[#This Row],[Item '#]],Ticket_Forms[Form Number],Ticket_Forms[Ticket Value])</f>
        <v>1</v>
      </c>
      <c r="P461" s="16">
        <f>LOOKUP(Table5[[#This Row],[Item '#]],Ticket_Forms[Form Number],Ticket_Forms[Revenue])</f>
        <v>6320</v>
      </c>
      <c r="Q461" s="16">
        <f>LOOKUP(Table5[[#This Row],[Item '#]],Ticket_Forms[Form Number],Ticket_Forms[Ideal Profit])</f>
        <v>1575</v>
      </c>
      <c r="R461" s="16">
        <f>LOOKUP(Table5[[#This Row],[Item '#]],Ticket_Forms[Form Number],Ticket_Forms[Prizes])</f>
        <v>4745</v>
      </c>
      <c r="S461" s="16">
        <f>LOOKUP(Table5[[#This Row],[Item '#]],Ticket_Forms[Form Number],Ticket_Forms[Location Rent])</f>
        <v>379</v>
      </c>
      <c r="T461" s="16">
        <f>LOOKUP(Table5[[#This Row],[Item '#]],Ticket_Forms[Form Number],Ticket_Forms[Last Sale])</f>
        <v>599</v>
      </c>
      <c r="U461" s="16" t="s">
        <v>3909</v>
      </c>
      <c r="V461" s="58" t="str">
        <f>Table5[[#This Row],[Date Distributed]]</f>
        <v/>
      </c>
      <c r="W461" s="3" t="str">
        <f>_xlfn.XLOOKUP(Table5[[#This Row],[Serial '#]],Table10[Serial '#],Table10[Charity Association],"",,)</f>
        <v/>
      </c>
      <c r="Z461" s="3" t="s">
        <v>23</v>
      </c>
    </row>
    <row r="462" spans="1:26" hidden="1" x14ac:dyDescent="0.35">
      <c r="A462" s="3">
        <v>460</v>
      </c>
      <c r="B462" s="78">
        <v>45022</v>
      </c>
      <c r="C462" s="73" t="str">
        <f>_xlfn.XLOOKUP(Table5[[#This Row],[Serial '#]],Table10[Serial '#],Table10[Date],"",,)</f>
        <v/>
      </c>
      <c r="D4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62" s="73" t="str">
        <f>IF(Table5[[#This Row],[Date Distributed]]="","In Stock","Distributed")</f>
        <v>In Stock</v>
      </c>
      <c r="F462" s="79" t="s">
        <v>660</v>
      </c>
      <c r="G462" s="75" t="s">
        <v>761</v>
      </c>
      <c r="H462" s="80" t="s">
        <v>681</v>
      </c>
      <c r="I462" s="80" t="s">
        <v>682</v>
      </c>
      <c r="J462" s="81" t="s">
        <v>1245</v>
      </c>
      <c r="K462" s="80" t="s">
        <v>426</v>
      </c>
      <c r="L462" s="3" t="str">
        <f>_xlfn.XLOOKUP(Table5[[#This Row],[Item '#]],Ticket_Forms[Form Number],Ticket_Forms[Game Name],"",,)</f>
        <v>Sea Sick</v>
      </c>
      <c r="M462" s="15">
        <v>212</v>
      </c>
      <c r="N462" s="3">
        <f>LOOKUP(Table5[[#This Row],[Item '#]],Ticket_Forms[Form Number],Ticket_Forms[Ticket Count])</f>
        <v>6320</v>
      </c>
      <c r="O462" s="16">
        <f>LOOKUP(Table5[[#This Row],[Item '#]],Ticket_Forms[Form Number],Ticket_Forms[Ticket Value])</f>
        <v>1</v>
      </c>
      <c r="P462" s="16">
        <f>LOOKUP(Table5[[#This Row],[Item '#]],Ticket_Forms[Form Number],Ticket_Forms[Revenue])</f>
        <v>6320</v>
      </c>
      <c r="Q462" s="16">
        <f>LOOKUP(Table5[[#This Row],[Item '#]],Ticket_Forms[Form Number],Ticket_Forms[Ideal Profit])</f>
        <v>1575</v>
      </c>
      <c r="R462" s="16">
        <f>LOOKUP(Table5[[#This Row],[Item '#]],Ticket_Forms[Form Number],Ticket_Forms[Prizes])</f>
        <v>4745</v>
      </c>
      <c r="S462" s="16">
        <f>LOOKUP(Table5[[#This Row],[Item '#]],Ticket_Forms[Form Number],Ticket_Forms[Location Rent])</f>
        <v>379</v>
      </c>
      <c r="T462" s="16">
        <f>LOOKUP(Table5[[#This Row],[Item '#]],Ticket_Forms[Form Number],Ticket_Forms[Last Sale])</f>
        <v>599</v>
      </c>
      <c r="U462" s="16" t="s">
        <v>3909</v>
      </c>
      <c r="V462" s="58" t="str">
        <f>Table5[[#This Row],[Date Distributed]]</f>
        <v/>
      </c>
      <c r="W462" s="3" t="str">
        <f>_xlfn.XLOOKUP(Table5[[#This Row],[Serial '#]],Table10[Serial '#],Table10[Charity Association],"",,)</f>
        <v/>
      </c>
      <c r="Z462" s="3" t="s">
        <v>23</v>
      </c>
    </row>
    <row r="463" spans="1:26" hidden="1" x14ac:dyDescent="0.35">
      <c r="A463" s="3">
        <v>461</v>
      </c>
      <c r="B463" s="78">
        <v>45022</v>
      </c>
      <c r="C463" s="73" t="str">
        <f>_xlfn.XLOOKUP(Table5[[#This Row],[Serial '#]],Table10[Serial '#],Table10[Date],"",,)</f>
        <v/>
      </c>
      <c r="D4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63" s="73" t="str">
        <f>IF(Table5[[#This Row],[Date Distributed]]="","In Stock","Distributed")</f>
        <v>In Stock</v>
      </c>
      <c r="F463" s="79" t="s">
        <v>660</v>
      </c>
      <c r="G463" s="75" t="s">
        <v>761</v>
      </c>
      <c r="H463" s="80" t="s">
        <v>681</v>
      </c>
      <c r="I463" s="80" t="s">
        <v>682</v>
      </c>
      <c r="J463" s="81" t="s">
        <v>1246</v>
      </c>
      <c r="K463" s="80" t="s">
        <v>413</v>
      </c>
      <c r="L463" s="3" t="str">
        <f>_xlfn.XLOOKUP(Table5[[#This Row],[Item '#]],Ticket_Forms[Form Number],Ticket_Forms[Game Name],"",,)</f>
        <v>Ale in the Family</v>
      </c>
      <c r="M463" s="15">
        <v>212</v>
      </c>
      <c r="N463" s="3">
        <f>LOOKUP(Table5[[#This Row],[Item '#]],Ticket_Forms[Form Number],Ticket_Forms[Ticket Count])</f>
        <v>6320</v>
      </c>
      <c r="O463" s="16">
        <f>LOOKUP(Table5[[#This Row],[Item '#]],Ticket_Forms[Form Number],Ticket_Forms[Ticket Value])</f>
        <v>1</v>
      </c>
      <c r="P463" s="16">
        <f>LOOKUP(Table5[[#This Row],[Item '#]],Ticket_Forms[Form Number],Ticket_Forms[Revenue])</f>
        <v>6320</v>
      </c>
      <c r="Q463" s="16">
        <f>LOOKUP(Table5[[#This Row],[Item '#]],Ticket_Forms[Form Number],Ticket_Forms[Ideal Profit])</f>
        <v>1575</v>
      </c>
      <c r="R463" s="16">
        <f>LOOKUP(Table5[[#This Row],[Item '#]],Ticket_Forms[Form Number],Ticket_Forms[Prizes])</f>
        <v>4745</v>
      </c>
      <c r="S463" s="16">
        <f>LOOKUP(Table5[[#This Row],[Item '#]],Ticket_Forms[Form Number],Ticket_Forms[Location Rent])</f>
        <v>379</v>
      </c>
      <c r="T463" s="16">
        <f>LOOKUP(Table5[[#This Row],[Item '#]],Ticket_Forms[Form Number],Ticket_Forms[Last Sale])</f>
        <v>599</v>
      </c>
      <c r="U463" s="16" t="s">
        <v>3909</v>
      </c>
      <c r="V463" s="58" t="str">
        <f>Table5[[#This Row],[Date Distributed]]</f>
        <v/>
      </c>
      <c r="W463" s="3" t="str">
        <f>_xlfn.XLOOKUP(Table5[[#This Row],[Serial '#]],Table10[Serial '#],Table10[Charity Association],"",,)</f>
        <v/>
      </c>
      <c r="Z463" s="3" t="s">
        <v>23</v>
      </c>
    </row>
    <row r="464" spans="1:26" hidden="1" x14ac:dyDescent="0.35">
      <c r="A464" s="3">
        <v>462</v>
      </c>
      <c r="B464" s="78">
        <v>45022</v>
      </c>
      <c r="C464" s="73" t="str">
        <f>_xlfn.XLOOKUP(Table5[[#This Row],[Serial '#]],Table10[Serial '#],Table10[Date],"",,)</f>
        <v/>
      </c>
      <c r="D4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64" s="73" t="str">
        <f>IF(Table5[[#This Row],[Date Distributed]]="","In Stock","Distributed")</f>
        <v>In Stock</v>
      </c>
      <c r="F464" s="79" t="s">
        <v>660</v>
      </c>
      <c r="G464" s="75" t="s">
        <v>761</v>
      </c>
      <c r="H464" s="80" t="s">
        <v>681</v>
      </c>
      <c r="I464" s="80" t="s">
        <v>682</v>
      </c>
      <c r="J464" s="81" t="s">
        <v>1247</v>
      </c>
      <c r="K464" s="80" t="s">
        <v>426</v>
      </c>
      <c r="L464" s="3" t="str">
        <f>_xlfn.XLOOKUP(Table5[[#This Row],[Item '#]],Ticket_Forms[Form Number],Ticket_Forms[Game Name],"",,)</f>
        <v>Sea Sick</v>
      </c>
      <c r="M464" s="15">
        <v>212</v>
      </c>
      <c r="N464" s="3">
        <f>LOOKUP(Table5[[#This Row],[Item '#]],Ticket_Forms[Form Number],Ticket_Forms[Ticket Count])</f>
        <v>6320</v>
      </c>
      <c r="O464" s="16">
        <f>LOOKUP(Table5[[#This Row],[Item '#]],Ticket_Forms[Form Number],Ticket_Forms[Ticket Value])</f>
        <v>1</v>
      </c>
      <c r="P464" s="16">
        <f>LOOKUP(Table5[[#This Row],[Item '#]],Ticket_Forms[Form Number],Ticket_Forms[Revenue])</f>
        <v>6320</v>
      </c>
      <c r="Q464" s="16">
        <f>LOOKUP(Table5[[#This Row],[Item '#]],Ticket_Forms[Form Number],Ticket_Forms[Ideal Profit])</f>
        <v>1575</v>
      </c>
      <c r="R464" s="16">
        <f>LOOKUP(Table5[[#This Row],[Item '#]],Ticket_Forms[Form Number],Ticket_Forms[Prizes])</f>
        <v>4745</v>
      </c>
      <c r="S464" s="16">
        <f>LOOKUP(Table5[[#This Row],[Item '#]],Ticket_Forms[Form Number],Ticket_Forms[Location Rent])</f>
        <v>379</v>
      </c>
      <c r="T464" s="16">
        <f>LOOKUP(Table5[[#This Row],[Item '#]],Ticket_Forms[Form Number],Ticket_Forms[Last Sale])</f>
        <v>599</v>
      </c>
      <c r="U464" s="16" t="s">
        <v>3909</v>
      </c>
      <c r="V464" s="58" t="str">
        <f>Table5[[#This Row],[Date Distributed]]</f>
        <v/>
      </c>
      <c r="W464" s="3" t="str">
        <f>_xlfn.XLOOKUP(Table5[[#This Row],[Serial '#]],Table10[Serial '#],Table10[Charity Association],"",,)</f>
        <v/>
      </c>
      <c r="Z464" s="3" t="s">
        <v>23</v>
      </c>
    </row>
    <row r="465" spans="1:26" hidden="1" x14ac:dyDescent="0.35">
      <c r="A465" s="3">
        <v>463</v>
      </c>
      <c r="B465" s="78">
        <v>45022</v>
      </c>
      <c r="C465" s="73" t="str">
        <f>_xlfn.XLOOKUP(Table5[[#This Row],[Serial '#]],Table10[Serial '#],Table10[Date],"",,)</f>
        <v/>
      </c>
      <c r="D4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65" s="73" t="str">
        <f>IF(Table5[[#This Row],[Date Distributed]]="","In Stock","Distributed")</f>
        <v>In Stock</v>
      </c>
      <c r="F465" s="79" t="s">
        <v>660</v>
      </c>
      <c r="G465" s="75" t="s">
        <v>761</v>
      </c>
      <c r="H465" s="80" t="s">
        <v>681</v>
      </c>
      <c r="I465" s="80" t="s">
        <v>682</v>
      </c>
      <c r="J465" s="81" t="s">
        <v>1248</v>
      </c>
      <c r="K465" s="80" t="s">
        <v>420</v>
      </c>
      <c r="L465" s="3" t="str">
        <f>_xlfn.XLOOKUP(Table5[[#This Row],[Item '#]],Ticket_Forms[Form Number],Ticket_Forms[Game Name],"",,)</f>
        <v>Duty</v>
      </c>
      <c r="M465" s="15">
        <v>212</v>
      </c>
      <c r="N465" s="3">
        <f>LOOKUP(Table5[[#This Row],[Item '#]],Ticket_Forms[Form Number],Ticket_Forms[Ticket Count])</f>
        <v>6320</v>
      </c>
      <c r="O465" s="16">
        <f>LOOKUP(Table5[[#This Row],[Item '#]],Ticket_Forms[Form Number],Ticket_Forms[Ticket Value])</f>
        <v>1</v>
      </c>
      <c r="P465" s="16">
        <f>LOOKUP(Table5[[#This Row],[Item '#]],Ticket_Forms[Form Number],Ticket_Forms[Revenue])</f>
        <v>6320</v>
      </c>
      <c r="Q465" s="16">
        <f>LOOKUP(Table5[[#This Row],[Item '#]],Ticket_Forms[Form Number],Ticket_Forms[Ideal Profit])</f>
        <v>1575</v>
      </c>
      <c r="R465" s="16">
        <f>LOOKUP(Table5[[#This Row],[Item '#]],Ticket_Forms[Form Number],Ticket_Forms[Prizes])</f>
        <v>4745</v>
      </c>
      <c r="S465" s="16">
        <f>LOOKUP(Table5[[#This Row],[Item '#]],Ticket_Forms[Form Number],Ticket_Forms[Location Rent])</f>
        <v>379</v>
      </c>
      <c r="T465" s="16">
        <f>LOOKUP(Table5[[#This Row],[Item '#]],Ticket_Forms[Form Number],Ticket_Forms[Last Sale])</f>
        <v>599</v>
      </c>
      <c r="U465" s="16" t="s">
        <v>3909</v>
      </c>
      <c r="V465" s="58" t="str">
        <f>Table5[[#This Row],[Date Distributed]]</f>
        <v/>
      </c>
      <c r="W465" s="3" t="str">
        <f>_xlfn.XLOOKUP(Table5[[#This Row],[Serial '#]],Table10[Serial '#],Table10[Charity Association],"",,)</f>
        <v/>
      </c>
      <c r="Z465" s="3" t="s">
        <v>23</v>
      </c>
    </row>
    <row r="466" spans="1:26" hidden="1" x14ac:dyDescent="0.35">
      <c r="A466" s="3">
        <v>464</v>
      </c>
      <c r="B466" s="78">
        <v>45022</v>
      </c>
      <c r="C466" s="73" t="str">
        <f>_xlfn.XLOOKUP(Table5[[#This Row],[Serial '#]],Table10[Serial '#],Table10[Date],"",,)</f>
        <v/>
      </c>
      <c r="D4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66" s="73" t="str">
        <f>IF(Table5[[#This Row],[Date Distributed]]="","In Stock","Distributed")</f>
        <v>In Stock</v>
      </c>
      <c r="F466" s="79" t="s">
        <v>660</v>
      </c>
      <c r="G466" s="75" t="s">
        <v>761</v>
      </c>
      <c r="H466" s="80" t="s">
        <v>681</v>
      </c>
      <c r="I466" s="80" t="s">
        <v>682</v>
      </c>
      <c r="J466" s="81" t="s">
        <v>1249</v>
      </c>
      <c r="K466" s="80" t="s">
        <v>420</v>
      </c>
      <c r="L466" s="3" t="str">
        <f>_xlfn.XLOOKUP(Table5[[#This Row],[Item '#]],Ticket_Forms[Form Number],Ticket_Forms[Game Name],"",,)</f>
        <v>Duty</v>
      </c>
      <c r="M466" s="15">
        <v>212</v>
      </c>
      <c r="N466" s="3">
        <f>LOOKUP(Table5[[#This Row],[Item '#]],Ticket_Forms[Form Number],Ticket_Forms[Ticket Count])</f>
        <v>6320</v>
      </c>
      <c r="O466" s="16">
        <f>LOOKUP(Table5[[#This Row],[Item '#]],Ticket_Forms[Form Number],Ticket_Forms[Ticket Value])</f>
        <v>1</v>
      </c>
      <c r="P466" s="16">
        <f>LOOKUP(Table5[[#This Row],[Item '#]],Ticket_Forms[Form Number],Ticket_Forms[Revenue])</f>
        <v>6320</v>
      </c>
      <c r="Q466" s="16">
        <f>LOOKUP(Table5[[#This Row],[Item '#]],Ticket_Forms[Form Number],Ticket_Forms[Ideal Profit])</f>
        <v>1575</v>
      </c>
      <c r="R466" s="16">
        <f>LOOKUP(Table5[[#This Row],[Item '#]],Ticket_Forms[Form Number],Ticket_Forms[Prizes])</f>
        <v>4745</v>
      </c>
      <c r="S466" s="16">
        <f>LOOKUP(Table5[[#This Row],[Item '#]],Ticket_Forms[Form Number],Ticket_Forms[Location Rent])</f>
        <v>379</v>
      </c>
      <c r="T466" s="16">
        <f>LOOKUP(Table5[[#This Row],[Item '#]],Ticket_Forms[Form Number],Ticket_Forms[Last Sale])</f>
        <v>599</v>
      </c>
      <c r="U466" s="16" t="s">
        <v>3909</v>
      </c>
      <c r="V466" s="58" t="str">
        <f>Table5[[#This Row],[Date Distributed]]</f>
        <v/>
      </c>
      <c r="W466" s="3" t="str">
        <f>_xlfn.XLOOKUP(Table5[[#This Row],[Serial '#]],Table10[Serial '#],Table10[Charity Association],"",,)</f>
        <v/>
      </c>
      <c r="Z466" s="3" t="s">
        <v>23</v>
      </c>
    </row>
    <row r="467" spans="1:26" hidden="1" x14ac:dyDescent="0.35">
      <c r="A467" s="3">
        <v>465</v>
      </c>
      <c r="B467" s="78">
        <v>45022</v>
      </c>
      <c r="C467" s="73" t="str">
        <f>_xlfn.XLOOKUP(Table5[[#This Row],[Serial '#]],Table10[Serial '#],Table10[Date],"",,)</f>
        <v/>
      </c>
      <c r="D4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67" s="73" t="str">
        <f>IF(Table5[[#This Row],[Date Distributed]]="","In Stock","Distributed")</f>
        <v>In Stock</v>
      </c>
      <c r="F467" s="79" t="s">
        <v>660</v>
      </c>
      <c r="G467" s="75" t="s">
        <v>761</v>
      </c>
      <c r="H467" s="80" t="s">
        <v>681</v>
      </c>
      <c r="I467" s="80" t="s">
        <v>682</v>
      </c>
      <c r="J467" s="81" t="s">
        <v>1250</v>
      </c>
      <c r="K467" s="80" t="s">
        <v>426</v>
      </c>
      <c r="L467" s="3" t="str">
        <f>_xlfn.XLOOKUP(Table5[[#This Row],[Item '#]],Ticket_Forms[Form Number],Ticket_Forms[Game Name],"",,)</f>
        <v>Sea Sick</v>
      </c>
      <c r="M467" s="15">
        <v>212</v>
      </c>
      <c r="N467" s="3">
        <f>LOOKUP(Table5[[#This Row],[Item '#]],Ticket_Forms[Form Number],Ticket_Forms[Ticket Count])</f>
        <v>6320</v>
      </c>
      <c r="O467" s="16">
        <f>LOOKUP(Table5[[#This Row],[Item '#]],Ticket_Forms[Form Number],Ticket_Forms[Ticket Value])</f>
        <v>1</v>
      </c>
      <c r="P467" s="16">
        <f>LOOKUP(Table5[[#This Row],[Item '#]],Ticket_Forms[Form Number],Ticket_Forms[Revenue])</f>
        <v>6320</v>
      </c>
      <c r="Q467" s="16">
        <f>LOOKUP(Table5[[#This Row],[Item '#]],Ticket_Forms[Form Number],Ticket_Forms[Ideal Profit])</f>
        <v>1575</v>
      </c>
      <c r="R467" s="16">
        <f>LOOKUP(Table5[[#This Row],[Item '#]],Ticket_Forms[Form Number],Ticket_Forms[Prizes])</f>
        <v>4745</v>
      </c>
      <c r="S467" s="16">
        <f>LOOKUP(Table5[[#This Row],[Item '#]],Ticket_Forms[Form Number],Ticket_Forms[Location Rent])</f>
        <v>379</v>
      </c>
      <c r="T467" s="16">
        <f>LOOKUP(Table5[[#This Row],[Item '#]],Ticket_Forms[Form Number],Ticket_Forms[Last Sale])</f>
        <v>599</v>
      </c>
      <c r="U467" s="16" t="s">
        <v>3909</v>
      </c>
      <c r="V467" s="58" t="str">
        <f>Table5[[#This Row],[Date Distributed]]</f>
        <v/>
      </c>
      <c r="W467" s="3" t="str">
        <f>_xlfn.XLOOKUP(Table5[[#This Row],[Serial '#]],Table10[Serial '#],Table10[Charity Association],"",,)</f>
        <v/>
      </c>
      <c r="Z467" s="3" t="s">
        <v>23</v>
      </c>
    </row>
    <row r="468" spans="1:26" hidden="1" x14ac:dyDescent="0.35">
      <c r="A468" s="3">
        <v>466</v>
      </c>
      <c r="B468" s="78">
        <v>45022</v>
      </c>
      <c r="C468" s="73" t="str">
        <f>_xlfn.XLOOKUP(Table5[[#This Row],[Serial '#]],Table10[Serial '#],Table10[Date],"",,)</f>
        <v/>
      </c>
      <c r="D4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68" s="73" t="str">
        <f>IF(Table5[[#This Row],[Date Distributed]]="","In Stock","Distributed")</f>
        <v>In Stock</v>
      </c>
      <c r="F468" s="79" t="s">
        <v>660</v>
      </c>
      <c r="G468" s="75" t="s">
        <v>761</v>
      </c>
      <c r="H468" s="80" t="s">
        <v>681</v>
      </c>
      <c r="I468" s="80" t="s">
        <v>682</v>
      </c>
      <c r="J468" s="81" t="s">
        <v>1251</v>
      </c>
      <c r="K468" s="80" t="s">
        <v>413</v>
      </c>
      <c r="L468" s="3" t="str">
        <f>_xlfn.XLOOKUP(Table5[[#This Row],[Item '#]],Ticket_Forms[Form Number],Ticket_Forms[Game Name],"",,)</f>
        <v>Ale in the Family</v>
      </c>
      <c r="M468" s="15">
        <v>212</v>
      </c>
      <c r="N468" s="3">
        <f>LOOKUP(Table5[[#This Row],[Item '#]],Ticket_Forms[Form Number],Ticket_Forms[Ticket Count])</f>
        <v>6320</v>
      </c>
      <c r="O468" s="16">
        <f>LOOKUP(Table5[[#This Row],[Item '#]],Ticket_Forms[Form Number],Ticket_Forms[Ticket Value])</f>
        <v>1</v>
      </c>
      <c r="P468" s="16">
        <f>LOOKUP(Table5[[#This Row],[Item '#]],Ticket_Forms[Form Number],Ticket_Forms[Revenue])</f>
        <v>6320</v>
      </c>
      <c r="Q468" s="16">
        <f>LOOKUP(Table5[[#This Row],[Item '#]],Ticket_Forms[Form Number],Ticket_Forms[Ideal Profit])</f>
        <v>1575</v>
      </c>
      <c r="R468" s="16">
        <f>LOOKUP(Table5[[#This Row],[Item '#]],Ticket_Forms[Form Number],Ticket_Forms[Prizes])</f>
        <v>4745</v>
      </c>
      <c r="S468" s="16">
        <f>LOOKUP(Table5[[#This Row],[Item '#]],Ticket_Forms[Form Number],Ticket_Forms[Location Rent])</f>
        <v>379</v>
      </c>
      <c r="T468" s="16">
        <f>LOOKUP(Table5[[#This Row],[Item '#]],Ticket_Forms[Form Number],Ticket_Forms[Last Sale])</f>
        <v>599</v>
      </c>
      <c r="U468" s="16" t="s">
        <v>3909</v>
      </c>
      <c r="V468" s="58" t="str">
        <f>Table5[[#This Row],[Date Distributed]]</f>
        <v/>
      </c>
      <c r="W468" s="3" t="str">
        <f>_xlfn.XLOOKUP(Table5[[#This Row],[Serial '#]],Table10[Serial '#],Table10[Charity Association],"",,)</f>
        <v/>
      </c>
      <c r="Z468" s="3" t="s">
        <v>23</v>
      </c>
    </row>
    <row r="469" spans="1:26" hidden="1" x14ac:dyDescent="0.35">
      <c r="A469" s="3">
        <v>467</v>
      </c>
      <c r="B469" s="78">
        <v>45022</v>
      </c>
      <c r="C469" s="73" t="str">
        <f>_xlfn.XLOOKUP(Table5[[#This Row],[Serial '#]],Table10[Serial '#],Table10[Date],"",,)</f>
        <v/>
      </c>
      <c r="D4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69" s="73" t="str">
        <f>IF(Table5[[#This Row],[Date Distributed]]="","In Stock","Distributed")</f>
        <v>In Stock</v>
      </c>
      <c r="F469" s="79" t="s">
        <v>660</v>
      </c>
      <c r="G469" s="75" t="s">
        <v>761</v>
      </c>
      <c r="H469" s="80" t="s">
        <v>681</v>
      </c>
      <c r="I469" s="80" t="s">
        <v>682</v>
      </c>
      <c r="J469" s="81" t="s">
        <v>1252</v>
      </c>
      <c r="K469" s="80" t="s">
        <v>420</v>
      </c>
      <c r="L469" s="3" t="str">
        <f>_xlfn.XLOOKUP(Table5[[#This Row],[Item '#]],Ticket_Forms[Form Number],Ticket_Forms[Game Name],"",,)</f>
        <v>Duty</v>
      </c>
      <c r="M469" s="15">
        <v>212</v>
      </c>
      <c r="N469" s="3">
        <f>LOOKUP(Table5[[#This Row],[Item '#]],Ticket_Forms[Form Number],Ticket_Forms[Ticket Count])</f>
        <v>6320</v>
      </c>
      <c r="O469" s="16">
        <f>LOOKUP(Table5[[#This Row],[Item '#]],Ticket_Forms[Form Number],Ticket_Forms[Ticket Value])</f>
        <v>1</v>
      </c>
      <c r="P469" s="16">
        <f>LOOKUP(Table5[[#This Row],[Item '#]],Ticket_Forms[Form Number],Ticket_Forms[Revenue])</f>
        <v>6320</v>
      </c>
      <c r="Q469" s="16">
        <f>LOOKUP(Table5[[#This Row],[Item '#]],Ticket_Forms[Form Number],Ticket_Forms[Ideal Profit])</f>
        <v>1575</v>
      </c>
      <c r="R469" s="16">
        <f>LOOKUP(Table5[[#This Row],[Item '#]],Ticket_Forms[Form Number],Ticket_Forms[Prizes])</f>
        <v>4745</v>
      </c>
      <c r="S469" s="16">
        <f>LOOKUP(Table5[[#This Row],[Item '#]],Ticket_Forms[Form Number],Ticket_Forms[Location Rent])</f>
        <v>379</v>
      </c>
      <c r="T469" s="16">
        <f>LOOKUP(Table5[[#This Row],[Item '#]],Ticket_Forms[Form Number],Ticket_Forms[Last Sale])</f>
        <v>599</v>
      </c>
      <c r="U469" s="16" t="s">
        <v>3909</v>
      </c>
      <c r="V469" s="58" t="str">
        <f>Table5[[#This Row],[Date Distributed]]</f>
        <v/>
      </c>
      <c r="W469" s="3" t="str">
        <f>_xlfn.XLOOKUP(Table5[[#This Row],[Serial '#]],Table10[Serial '#],Table10[Charity Association],"",,)</f>
        <v/>
      </c>
      <c r="Z469" s="3" t="s">
        <v>23</v>
      </c>
    </row>
    <row r="470" spans="1:26" hidden="1" x14ac:dyDescent="0.35">
      <c r="A470" s="3">
        <v>468</v>
      </c>
      <c r="B470" s="78">
        <v>45022</v>
      </c>
      <c r="C470" s="73" t="str">
        <f>_xlfn.XLOOKUP(Table5[[#This Row],[Serial '#]],Table10[Serial '#],Table10[Date],"",,)</f>
        <v/>
      </c>
      <c r="D4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70" s="73" t="str">
        <f>IF(Table5[[#This Row],[Date Distributed]]="","In Stock","Distributed")</f>
        <v>In Stock</v>
      </c>
      <c r="F470" s="79" t="s">
        <v>660</v>
      </c>
      <c r="G470" s="75" t="s">
        <v>761</v>
      </c>
      <c r="H470" s="80" t="s">
        <v>681</v>
      </c>
      <c r="I470" s="80" t="s">
        <v>682</v>
      </c>
      <c r="J470" s="81" t="s">
        <v>1253</v>
      </c>
      <c r="K470" s="80" t="s">
        <v>426</v>
      </c>
      <c r="L470" s="3" t="str">
        <f>_xlfn.XLOOKUP(Table5[[#This Row],[Item '#]],Ticket_Forms[Form Number],Ticket_Forms[Game Name],"",,)</f>
        <v>Sea Sick</v>
      </c>
      <c r="M470" s="15">
        <v>212</v>
      </c>
      <c r="N470" s="3">
        <f>LOOKUP(Table5[[#This Row],[Item '#]],Ticket_Forms[Form Number],Ticket_Forms[Ticket Count])</f>
        <v>6320</v>
      </c>
      <c r="O470" s="16">
        <f>LOOKUP(Table5[[#This Row],[Item '#]],Ticket_Forms[Form Number],Ticket_Forms[Ticket Value])</f>
        <v>1</v>
      </c>
      <c r="P470" s="16">
        <f>LOOKUP(Table5[[#This Row],[Item '#]],Ticket_Forms[Form Number],Ticket_Forms[Revenue])</f>
        <v>6320</v>
      </c>
      <c r="Q470" s="16">
        <f>LOOKUP(Table5[[#This Row],[Item '#]],Ticket_Forms[Form Number],Ticket_Forms[Ideal Profit])</f>
        <v>1575</v>
      </c>
      <c r="R470" s="16">
        <f>LOOKUP(Table5[[#This Row],[Item '#]],Ticket_Forms[Form Number],Ticket_Forms[Prizes])</f>
        <v>4745</v>
      </c>
      <c r="S470" s="16">
        <f>LOOKUP(Table5[[#This Row],[Item '#]],Ticket_Forms[Form Number],Ticket_Forms[Location Rent])</f>
        <v>379</v>
      </c>
      <c r="T470" s="16">
        <f>LOOKUP(Table5[[#This Row],[Item '#]],Ticket_Forms[Form Number],Ticket_Forms[Last Sale])</f>
        <v>599</v>
      </c>
      <c r="U470" s="16" t="s">
        <v>3909</v>
      </c>
      <c r="V470" s="58" t="str">
        <f>Table5[[#This Row],[Date Distributed]]</f>
        <v/>
      </c>
      <c r="W470" s="3" t="str">
        <f>_xlfn.XLOOKUP(Table5[[#This Row],[Serial '#]],Table10[Serial '#],Table10[Charity Association],"",,)</f>
        <v/>
      </c>
      <c r="Z470" s="3" t="s">
        <v>23</v>
      </c>
    </row>
    <row r="471" spans="1:26" hidden="1" x14ac:dyDescent="0.35">
      <c r="A471" s="3">
        <v>469</v>
      </c>
      <c r="B471" s="78">
        <v>45022</v>
      </c>
      <c r="C471" s="73" t="str">
        <f>_xlfn.XLOOKUP(Table5[[#This Row],[Serial '#]],Table10[Serial '#],Table10[Date],"",,)</f>
        <v/>
      </c>
      <c r="D4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71" s="73" t="str">
        <f>IF(Table5[[#This Row],[Date Distributed]]="","In Stock","Distributed")</f>
        <v>In Stock</v>
      </c>
      <c r="F471" s="79" t="s">
        <v>660</v>
      </c>
      <c r="G471" s="75" t="s">
        <v>761</v>
      </c>
      <c r="H471" s="80" t="s">
        <v>681</v>
      </c>
      <c r="I471" s="80" t="s">
        <v>682</v>
      </c>
      <c r="J471" s="81" t="s">
        <v>1254</v>
      </c>
      <c r="K471" s="80" t="s">
        <v>409</v>
      </c>
      <c r="L471" s="3" t="str">
        <f>_xlfn.XLOOKUP(Table5[[#This Row],[Item '#]],Ticket_Forms[Form Number],Ticket_Forms[Game Name],"",,)</f>
        <v>Diamonds and Hearts</v>
      </c>
      <c r="M471" s="15">
        <v>212</v>
      </c>
      <c r="N471" s="3">
        <f>LOOKUP(Table5[[#This Row],[Item '#]],Ticket_Forms[Form Number],Ticket_Forms[Ticket Count])</f>
        <v>6320</v>
      </c>
      <c r="O471" s="16">
        <f>LOOKUP(Table5[[#This Row],[Item '#]],Ticket_Forms[Form Number],Ticket_Forms[Ticket Value])</f>
        <v>1</v>
      </c>
      <c r="P471" s="16">
        <f>LOOKUP(Table5[[#This Row],[Item '#]],Ticket_Forms[Form Number],Ticket_Forms[Revenue])</f>
        <v>6320</v>
      </c>
      <c r="Q471" s="16">
        <f>LOOKUP(Table5[[#This Row],[Item '#]],Ticket_Forms[Form Number],Ticket_Forms[Ideal Profit])</f>
        <v>1575</v>
      </c>
      <c r="R471" s="16">
        <f>LOOKUP(Table5[[#This Row],[Item '#]],Ticket_Forms[Form Number],Ticket_Forms[Prizes])</f>
        <v>4745</v>
      </c>
      <c r="S471" s="16">
        <f>LOOKUP(Table5[[#This Row],[Item '#]],Ticket_Forms[Form Number],Ticket_Forms[Location Rent])</f>
        <v>379</v>
      </c>
      <c r="T471" s="16">
        <f>LOOKUP(Table5[[#This Row],[Item '#]],Ticket_Forms[Form Number],Ticket_Forms[Last Sale])</f>
        <v>599</v>
      </c>
      <c r="U471" s="16" t="s">
        <v>3909</v>
      </c>
      <c r="V471" s="58" t="str">
        <f>Table5[[#This Row],[Date Distributed]]</f>
        <v/>
      </c>
      <c r="W471" s="3" t="str">
        <f>_xlfn.XLOOKUP(Table5[[#This Row],[Serial '#]],Table10[Serial '#],Table10[Charity Association],"",,)</f>
        <v/>
      </c>
      <c r="Z471" s="3" t="s">
        <v>23</v>
      </c>
    </row>
    <row r="472" spans="1:26" hidden="1" x14ac:dyDescent="0.35">
      <c r="A472" s="3">
        <v>470</v>
      </c>
      <c r="B472" s="78">
        <v>45022</v>
      </c>
      <c r="C472" s="73" t="str">
        <f>_xlfn.XLOOKUP(Table5[[#This Row],[Serial '#]],Table10[Serial '#],Table10[Date],"",,)</f>
        <v/>
      </c>
      <c r="D4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72" s="73" t="str">
        <f>IF(Table5[[#This Row],[Date Distributed]]="","In Stock","Distributed")</f>
        <v>In Stock</v>
      </c>
      <c r="F472" s="79" t="s">
        <v>660</v>
      </c>
      <c r="G472" s="75" t="s">
        <v>761</v>
      </c>
      <c r="H472" s="80" t="s">
        <v>681</v>
      </c>
      <c r="I472" s="80" t="s">
        <v>682</v>
      </c>
      <c r="J472" s="81" t="s">
        <v>1255</v>
      </c>
      <c r="K472" s="80" t="s">
        <v>419</v>
      </c>
      <c r="L472" s="3" t="str">
        <f>_xlfn.XLOOKUP(Table5[[#This Row],[Item '#]],Ticket_Forms[Form Number],Ticket_Forms[Game Name],"",,)</f>
        <v>Make Mine a Double</v>
      </c>
      <c r="M472" s="15">
        <v>212</v>
      </c>
      <c r="N472" s="3">
        <f>LOOKUP(Table5[[#This Row],[Item '#]],Ticket_Forms[Form Number],Ticket_Forms[Ticket Count])</f>
        <v>6320</v>
      </c>
      <c r="O472" s="16">
        <f>LOOKUP(Table5[[#This Row],[Item '#]],Ticket_Forms[Form Number],Ticket_Forms[Ticket Value])</f>
        <v>1</v>
      </c>
      <c r="P472" s="16">
        <f>LOOKUP(Table5[[#This Row],[Item '#]],Ticket_Forms[Form Number],Ticket_Forms[Revenue])</f>
        <v>6320</v>
      </c>
      <c r="Q472" s="16">
        <f>LOOKUP(Table5[[#This Row],[Item '#]],Ticket_Forms[Form Number],Ticket_Forms[Ideal Profit])</f>
        <v>1575</v>
      </c>
      <c r="R472" s="16">
        <f>LOOKUP(Table5[[#This Row],[Item '#]],Ticket_Forms[Form Number],Ticket_Forms[Prizes])</f>
        <v>4745</v>
      </c>
      <c r="S472" s="16">
        <f>LOOKUP(Table5[[#This Row],[Item '#]],Ticket_Forms[Form Number],Ticket_Forms[Location Rent])</f>
        <v>379</v>
      </c>
      <c r="T472" s="16">
        <f>LOOKUP(Table5[[#This Row],[Item '#]],Ticket_Forms[Form Number],Ticket_Forms[Last Sale])</f>
        <v>599</v>
      </c>
      <c r="U472" s="16" t="s">
        <v>3909</v>
      </c>
      <c r="V472" s="58" t="str">
        <f>Table5[[#This Row],[Date Distributed]]</f>
        <v/>
      </c>
      <c r="W472" s="3" t="str">
        <f>_xlfn.XLOOKUP(Table5[[#This Row],[Serial '#]],Table10[Serial '#],Table10[Charity Association],"",,)</f>
        <v/>
      </c>
      <c r="Z472" s="3" t="s">
        <v>23</v>
      </c>
    </row>
    <row r="473" spans="1:26" hidden="1" x14ac:dyDescent="0.35">
      <c r="A473" s="3">
        <v>471</v>
      </c>
      <c r="B473" s="78">
        <v>45022</v>
      </c>
      <c r="C473" s="73" t="str">
        <f>_xlfn.XLOOKUP(Table5[[#This Row],[Serial '#]],Table10[Serial '#],Table10[Date],"",,)</f>
        <v/>
      </c>
      <c r="D4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73" s="73" t="str">
        <f>IF(Table5[[#This Row],[Date Distributed]]="","In Stock","Distributed")</f>
        <v>In Stock</v>
      </c>
      <c r="F473" s="79" t="s">
        <v>660</v>
      </c>
      <c r="G473" s="75" t="s">
        <v>761</v>
      </c>
      <c r="H473" s="80" t="s">
        <v>681</v>
      </c>
      <c r="I473" s="80" t="s">
        <v>682</v>
      </c>
      <c r="J473" s="81" t="s">
        <v>1256</v>
      </c>
      <c r="K473" s="80" t="s">
        <v>419</v>
      </c>
      <c r="L473" s="3" t="str">
        <f>_xlfn.XLOOKUP(Table5[[#This Row],[Item '#]],Ticket_Forms[Form Number],Ticket_Forms[Game Name],"",,)</f>
        <v>Make Mine a Double</v>
      </c>
      <c r="M473" s="15">
        <v>212</v>
      </c>
      <c r="N473" s="3">
        <f>LOOKUP(Table5[[#This Row],[Item '#]],Ticket_Forms[Form Number],Ticket_Forms[Ticket Count])</f>
        <v>6320</v>
      </c>
      <c r="O473" s="16">
        <f>LOOKUP(Table5[[#This Row],[Item '#]],Ticket_Forms[Form Number],Ticket_Forms[Ticket Value])</f>
        <v>1</v>
      </c>
      <c r="P473" s="16">
        <f>LOOKUP(Table5[[#This Row],[Item '#]],Ticket_Forms[Form Number],Ticket_Forms[Revenue])</f>
        <v>6320</v>
      </c>
      <c r="Q473" s="16">
        <f>LOOKUP(Table5[[#This Row],[Item '#]],Ticket_Forms[Form Number],Ticket_Forms[Ideal Profit])</f>
        <v>1575</v>
      </c>
      <c r="R473" s="16">
        <f>LOOKUP(Table5[[#This Row],[Item '#]],Ticket_Forms[Form Number],Ticket_Forms[Prizes])</f>
        <v>4745</v>
      </c>
      <c r="S473" s="16">
        <f>LOOKUP(Table5[[#This Row],[Item '#]],Ticket_Forms[Form Number],Ticket_Forms[Location Rent])</f>
        <v>379</v>
      </c>
      <c r="T473" s="16">
        <f>LOOKUP(Table5[[#This Row],[Item '#]],Ticket_Forms[Form Number],Ticket_Forms[Last Sale])</f>
        <v>599</v>
      </c>
      <c r="U473" s="16" t="s">
        <v>3909</v>
      </c>
      <c r="V473" s="58" t="str">
        <f>Table5[[#This Row],[Date Distributed]]</f>
        <v/>
      </c>
      <c r="W473" s="3" t="str">
        <f>_xlfn.XLOOKUP(Table5[[#This Row],[Serial '#]],Table10[Serial '#],Table10[Charity Association],"",,)</f>
        <v/>
      </c>
      <c r="Z473" s="3" t="s">
        <v>23</v>
      </c>
    </row>
    <row r="474" spans="1:26" hidden="1" x14ac:dyDescent="0.35">
      <c r="A474" s="3">
        <v>472</v>
      </c>
      <c r="B474" s="78">
        <v>45022</v>
      </c>
      <c r="C474" s="73" t="str">
        <f>_xlfn.XLOOKUP(Table5[[#This Row],[Serial '#]],Table10[Serial '#],Table10[Date],"",,)</f>
        <v/>
      </c>
      <c r="D4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74" s="73" t="str">
        <f>IF(Table5[[#This Row],[Date Distributed]]="","In Stock","Distributed")</f>
        <v>In Stock</v>
      </c>
      <c r="F474" s="79" t="s">
        <v>660</v>
      </c>
      <c r="G474" s="75" t="s">
        <v>761</v>
      </c>
      <c r="H474" s="80" t="s">
        <v>681</v>
      </c>
      <c r="I474" s="80" t="s">
        <v>682</v>
      </c>
      <c r="J474" s="81" t="s">
        <v>1257</v>
      </c>
      <c r="K474" s="80" t="s">
        <v>466</v>
      </c>
      <c r="L474" s="3" t="str">
        <f>_xlfn.XLOOKUP(Table5[[#This Row],[Item '#]],Ticket_Forms[Form Number],Ticket_Forms[Game Name],"",,)</f>
        <v>Spin to Win</v>
      </c>
      <c r="M474" s="15">
        <v>134</v>
      </c>
      <c r="N474" s="3">
        <f>LOOKUP(Table5[[#This Row],[Item '#]],Ticket_Forms[Form Number],Ticket_Forms[Ticket Count])</f>
        <v>4000</v>
      </c>
      <c r="O474" s="16">
        <f>LOOKUP(Table5[[#This Row],[Item '#]],Ticket_Forms[Form Number],Ticket_Forms[Ticket Value])</f>
        <v>1</v>
      </c>
      <c r="P474" s="16">
        <f>LOOKUP(Table5[[#This Row],[Item '#]],Ticket_Forms[Form Number],Ticket_Forms[Revenue])</f>
        <v>4000</v>
      </c>
      <c r="Q474" s="16">
        <f>LOOKUP(Table5[[#This Row],[Item '#]],Ticket_Forms[Form Number],Ticket_Forms[Ideal Profit])</f>
        <v>1000</v>
      </c>
      <c r="R474" s="16">
        <f>LOOKUP(Table5[[#This Row],[Item '#]],Ticket_Forms[Form Number],Ticket_Forms[Prizes])</f>
        <v>3000</v>
      </c>
      <c r="S474" s="16">
        <f>LOOKUP(Table5[[#This Row],[Item '#]],Ticket_Forms[Form Number],Ticket_Forms[Location Rent])</f>
        <v>240</v>
      </c>
      <c r="T474" s="16">
        <f>LOOKUP(Table5[[#This Row],[Item '#]],Ticket_Forms[Form Number],Ticket_Forms[Last Sale])</f>
        <v>0</v>
      </c>
      <c r="U474" s="16" t="s">
        <v>3909</v>
      </c>
      <c r="V474" s="58" t="str">
        <f>Table5[[#This Row],[Date Distributed]]</f>
        <v/>
      </c>
      <c r="W474" s="3" t="str">
        <f>_xlfn.XLOOKUP(Table5[[#This Row],[Serial '#]],Table10[Serial '#],Table10[Charity Association],"",,)</f>
        <v/>
      </c>
      <c r="Z474" s="3" t="s">
        <v>23</v>
      </c>
    </row>
    <row r="475" spans="1:26" hidden="1" x14ac:dyDescent="0.35">
      <c r="A475" s="3">
        <v>473</v>
      </c>
      <c r="B475" s="78">
        <v>45022</v>
      </c>
      <c r="C475" s="73">
        <f>_xlfn.XLOOKUP(Table5[[#This Row],[Serial '#]],Table10[Serial '#],Table10[Date],"",,)</f>
        <v>45394</v>
      </c>
      <c r="D4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475" s="73" t="str">
        <f>IF(Table5[[#This Row],[Date Distributed]]="","In Stock","Distributed")</f>
        <v>Distributed</v>
      </c>
      <c r="F475" s="79" t="s">
        <v>660</v>
      </c>
      <c r="G475" s="75" t="s">
        <v>761</v>
      </c>
      <c r="H475" s="80" t="s">
        <v>681</v>
      </c>
      <c r="I475" s="80" t="s">
        <v>682</v>
      </c>
      <c r="J475" s="81" t="s">
        <v>1258</v>
      </c>
      <c r="K475" s="80" t="s">
        <v>466</v>
      </c>
      <c r="L475" s="3" t="str">
        <f>_xlfn.XLOOKUP(Table5[[#This Row],[Item '#]],Ticket_Forms[Form Number],Ticket_Forms[Game Name],"",,)</f>
        <v>Spin to Win</v>
      </c>
      <c r="M475" s="15">
        <v>134</v>
      </c>
      <c r="N475" s="3">
        <f>LOOKUP(Table5[[#This Row],[Item '#]],Ticket_Forms[Form Number],Ticket_Forms[Ticket Count])</f>
        <v>4000</v>
      </c>
      <c r="O475" s="16">
        <f>LOOKUP(Table5[[#This Row],[Item '#]],Ticket_Forms[Form Number],Ticket_Forms[Ticket Value])</f>
        <v>1</v>
      </c>
      <c r="P475" s="16">
        <f>LOOKUP(Table5[[#This Row],[Item '#]],Ticket_Forms[Form Number],Ticket_Forms[Revenue])</f>
        <v>4000</v>
      </c>
      <c r="Q475" s="16">
        <f>LOOKUP(Table5[[#This Row],[Item '#]],Ticket_Forms[Form Number],Ticket_Forms[Ideal Profit])</f>
        <v>1000</v>
      </c>
      <c r="R475" s="16">
        <f>LOOKUP(Table5[[#This Row],[Item '#]],Ticket_Forms[Form Number],Ticket_Forms[Prizes])</f>
        <v>3000</v>
      </c>
      <c r="S475" s="16">
        <f>LOOKUP(Table5[[#This Row],[Item '#]],Ticket_Forms[Form Number],Ticket_Forms[Location Rent])</f>
        <v>240</v>
      </c>
      <c r="T475" s="16">
        <f>LOOKUP(Table5[[#This Row],[Item '#]],Ticket_Forms[Form Number],Ticket_Forms[Last Sale])</f>
        <v>0</v>
      </c>
      <c r="U475" s="16" t="s">
        <v>3909</v>
      </c>
      <c r="V475" s="58">
        <f>Table5[[#This Row],[Date Distributed]]</f>
        <v>45394</v>
      </c>
      <c r="W475" s="3" t="str">
        <f>_xlfn.XLOOKUP(Table5[[#This Row],[Serial '#]],Table10[Serial '#],Table10[Charity Association],"",,)</f>
        <v>Cleveland Police Athletic League</v>
      </c>
      <c r="Z475" s="3" t="s">
        <v>23</v>
      </c>
    </row>
    <row r="476" spans="1:26" hidden="1" x14ac:dyDescent="0.35">
      <c r="A476" s="3">
        <v>474</v>
      </c>
      <c r="B476" s="78">
        <v>45022</v>
      </c>
      <c r="C476" s="73">
        <f>_xlfn.XLOOKUP(Table5[[#This Row],[Serial '#]],Table10[Serial '#],Table10[Date],"",,)</f>
        <v>45407</v>
      </c>
      <c r="D4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476" s="73" t="str">
        <f>IF(Table5[[#This Row],[Date Distributed]]="","In Stock","Distributed")</f>
        <v>Distributed</v>
      </c>
      <c r="F476" s="79" t="s">
        <v>660</v>
      </c>
      <c r="G476" s="75" t="s">
        <v>761</v>
      </c>
      <c r="H476" s="80" t="s">
        <v>681</v>
      </c>
      <c r="I476" s="80" t="s">
        <v>682</v>
      </c>
      <c r="J476" s="81" t="s">
        <v>1259</v>
      </c>
      <c r="K476" s="80" t="s">
        <v>466</v>
      </c>
      <c r="L476" s="3" t="str">
        <f>_xlfn.XLOOKUP(Table5[[#This Row],[Item '#]],Ticket_Forms[Form Number],Ticket_Forms[Game Name],"",,)</f>
        <v>Spin to Win</v>
      </c>
      <c r="M476" s="15">
        <v>134</v>
      </c>
      <c r="N476" s="3">
        <f>LOOKUP(Table5[[#This Row],[Item '#]],Ticket_Forms[Form Number],Ticket_Forms[Ticket Count])</f>
        <v>4000</v>
      </c>
      <c r="O476" s="16">
        <f>LOOKUP(Table5[[#This Row],[Item '#]],Ticket_Forms[Form Number],Ticket_Forms[Ticket Value])</f>
        <v>1</v>
      </c>
      <c r="P476" s="16">
        <f>LOOKUP(Table5[[#This Row],[Item '#]],Ticket_Forms[Form Number],Ticket_Forms[Revenue])</f>
        <v>4000</v>
      </c>
      <c r="Q476" s="16">
        <f>LOOKUP(Table5[[#This Row],[Item '#]],Ticket_Forms[Form Number],Ticket_Forms[Ideal Profit])</f>
        <v>1000</v>
      </c>
      <c r="R476" s="16">
        <f>LOOKUP(Table5[[#This Row],[Item '#]],Ticket_Forms[Form Number],Ticket_Forms[Prizes])</f>
        <v>3000</v>
      </c>
      <c r="S476" s="16">
        <f>LOOKUP(Table5[[#This Row],[Item '#]],Ticket_Forms[Form Number],Ticket_Forms[Location Rent])</f>
        <v>240</v>
      </c>
      <c r="T476" s="16">
        <f>LOOKUP(Table5[[#This Row],[Item '#]],Ticket_Forms[Form Number],Ticket_Forms[Last Sale])</f>
        <v>0</v>
      </c>
      <c r="U476" s="16" t="s">
        <v>3909</v>
      </c>
      <c r="V476" s="58">
        <f>Table5[[#This Row],[Date Distributed]]</f>
        <v>45407</v>
      </c>
      <c r="W476" s="3" t="str">
        <f>_xlfn.XLOOKUP(Table5[[#This Row],[Serial '#]],Table10[Serial '#],Table10[Charity Association],"",,)</f>
        <v>Cleveland Police Athletic League</v>
      </c>
      <c r="Z476" s="3" t="s">
        <v>23</v>
      </c>
    </row>
    <row r="477" spans="1:26" hidden="1" x14ac:dyDescent="0.35">
      <c r="A477" s="3">
        <v>475</v>
      </c>
      <c r="B477" s="78">
        <v>45022</v>
      </c>
      <c r="C477" s="73" t="str">
        <f>_xlfn.XLOOKUP(Table5[[#This Row],[Serial '#]],Table10[Serial '#],Table10[Date],"",,)</f>
        <v/>
      </c>
      <c r="D4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77" s="73" t="str">
        <f>IF(Table5[[#This Row],[Date Distributed]]="","In Stock","Distributed")</f>
        <v>In Stock</v>
      </c>
      <c r="F477" s="79" t="s">
        <v>660</v>
      </c>
      <c r="G477" s="75" t="s">
        <v>761</v>
      </c>
      <c r="H477" s="80" t="s">
        <v>681</v>
      </c>
      <c r="I477" s="80" t="s">
        <v>682</v>
      </c>
      <c r="J477" s="81" t="s">
        <v>1260</v>
      </c>
      <c r="K477" s="80" t="s">
        <v>414</v>
      </c>
      <c r="L477" s="3" t="str">
        <f>_xlfn.XLOOKUP(Table5[[#This Row],[Item '#]],Ticket_Forms[Form Number],Ticket_Forms[Game Name],"",,)</f>
        <v>Cash Hunter</v>
      </c>
      <c r="M477" s="15">
        <v>134</v>
      </c>
      <c r="N477" s="3">
        <f>LOOKUP(Table5[[#This Row],[Item '#]],Ticket_Forms[Form Number],Ticket_Forms[Ticket Count])</f>
        <v>4000</v>
      </c>
      <c r="O477" s="16">
        <f>LOOKUP(Table5[[#This Row],[Item '#]],Ticket_Forms[Form Number],Ticket_Forms[Ticket Value])</f>
        <v>1</v>
      </c>
      <c r="P477" s="16">
        <f>LOOKUP(Table5[[#This Row],[Item '#]],Ticket_Forms[Form Number],Ticket_Forms[Revenue])</f>
        <v>4000</v>
      </c>
      <c r="Q477" s="16">
        <f>LOOKUP(Table5[[#This Row],[Item '#]],Ticket_Forms[Form Number],Ticket_Forms[Ideal Profit])</f>
        <v>1000</v>
      </c>
      <c r="R477" s="16">
        <f>LOOKUP(Table5[[#This Row],[Item '#]],Ticket_Forms[Form Number],Ticket_Forms[Prizes])</f>
        <v>3000</v>
      </c>
      <c r="S477" s="16">
        <f>LOOKUP(Table5[[#This Row],[Item '#]],Ticket_Forms[Form Number],Ticket_Forms[Location Rent])</f>
        <v>240</v>
      </c>
      <c r="T477" s="16">
        <f>LOOKUP(Table5[[#This Row],[Item '#]],Ticket_Forms[Form Number],Ticket_Forms[Last Sale])</f>
        <v>0</v>
      </c>
      <c r="U477" s="16" t="s">
        <v>3909</v>
      </c>
      <c r="V477" s="58" t="str">
        <f>Table5[[#This Row],[Date Distributed]]</f>
        <v/>
      </c>
      <c r="W477" s="3" t="str">
        <f>_xlfn.XLOOKUP(Table5[[#This Row],[Serial '#]],Table10[Serial '#],Table10[Charity Association],"",,)</f>
        <v/>
      </c>
      <c r="Z477" s="3" t="s">
        <v>23</v>
      </c>
    </row>
    <row r="478" spans="1:26" hidden="1" x14ac:dyDescent="0.35">
      <c r="A478" s="3">
        <v>476</v>
      </c>
      <c r="B478" s="74">
        <v>45047</v>
      </c>
      <c r="C478" s="73" t="str">
        <f>_xlfn.XLOOKUP(Table5[[#This Row],[Serial '#]],Table10[Serial '#],Table10[Date],"",,)</f>
        <v/>
      </c>
      <c r="D4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78" s="73" t="str">
        <f>IF(Table5[[#This Row],[Date Distributed]]="","In Stock","Distributed")</f>
        <v>In Stock</v>
      </c>
      <c r="F478" s="75" t="s">
        <v>660</v>
      </c>
      <c r="G478" s="75" t="s">
        <v>761</v>
      </c>
      <c r="H478" s="76" t="s">
        <v>683</v>
      </c>
      <c r="I478" s="76" t="s">
        <v>684</v>
      </c>
      <c r="J478" s="77" t="s">
        <v>1261</v>
      </c>
      <c r="K478" s="76" t="s">
        <v>410</v>
      </c>
      <c r="L478" s="3" t="str">
        <f>_xlfn.XLOOKUP(Table5[[#This Row],[Item '#]],Ticket_Forms[Form Number],Ticket_Forms[Game Name],"",,)</f>
        <v>Down the Hatch</v>
      </c>
      <c r="M478" s="15">
        <v>134</v>
      </c>
      <c r="N478" s="3">
        <f>LOOKUP(Table5[[#This Row],[Item '#]],Ticket_Forms[Form Number],Ticket_Forms[Ticket Count])</f>
        <v>4000</v>
      </c>
      <c r="O478" s="16">
        <f>LOOKUP(Table5[[#This Row],[Item '#]],Ticket_Forms[Form Number],Ticket_Forms[Ticket Value])</f>
        <v>1</v>
      </c>
      <c r="P478" s="16">
        <f>LOOKUP(Table5[[#This Row],[Item '#]],Ticket_Forms[Form Number],Ticket_Forms[Revenue])</f>
        <v>4000</v>
      </c>
      <c r="Q478" s="16">
        <f>LOOKUP(Table5[[#This Row],[Item '#]],Ticket_Forms[Form Number],Ticket_Forms[Ideal Profit])</f>
        <v>998</v>
      </c>
      <c r="R478" s="16">
        <f>LOOKUP(Table5[[#This Row],[Item '#]],Ticket_Forms[Form Number],Ticket_Forms[Prizes])</f>
        <v>3002</v>
      </c>
      <c r="S478" s="16">
        <f>LOOKUP(Table5[[#This Row],[Item '#]],Ticket_Forms[Form Number],Ticket_Forms[Location Rent])</f>
        <v>240</v>
      </c>
      <c r="T478" s="16">
        <f>LOOKUP(Table5[[#This Row],[Item '#]],Ticket_Forms[Form Number],Ticket_Forms[Last Sale])</f>
        <v>0</v>
      </c>
      <c r="U478" s="16" t="s">
        <v>3909</v>
      </c>
      <c r="V478" s="58" t="str">
        <f>Table5[[#This Row],[Date Distributed]]</f>
        <v/>
      </c>
      <c r="W478" s="3" t="str">
        <f>_xlfn.XLOOKUP(Table5[[#This Row],[Serial '#]],Table10[Serial '#],Table10[Charity Association],"",,)</f>
        <v/>
      </c>
      <c r="Z478" s="3" t="s">
        <v>23</v>
      </c>
    </row>
    <row r="479" spans="1:26" hidden="1" x14ac:dyDescent="0.35">
      <c r="A479" s="3">
        <v>477</v>
      </c>
      <c r="B479" s="78">
        <v>45047</v>
      </c>
      <c r="C479" s="73" t="str">
        <f>_xlfn.XLOOKUP(Table5[[#This Row],[Serial '#]],Table10[Serial '#],Table10[Date],"",,)</f>
        <v/>
      </c>
      <c r="D4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79" s="73" t="str">
        <f>IF(Table5[[#This Row],[Date Distributed]]="","In Stock","Distributed")</f>
        <v>In Stock</v>
      </c>
      <c r="F479" s="79" t="s">
        <v>660</v>
      </c>
      <c r="G479" s="75" t="s">
        <v>761</v>
      </c>
      <c r="H479" s="80" t="s">
        <v>683</v>
      </c>
      <c r="I479" s="80" t="s">
        <v>684</v>
      </c>
      <c r="J479" s="81" t="s">
        <v>1262</v>
      </c>
      <c r="K479" s="80" t="s">
        <v>411</v>
      </c>
      <c r="L479" s="3" t="str">
        <f>_xlfn.XLOOKUP(Table5[[#This Row],[Item '#]],Ticket_Forms[Form Number],Ticket_Forms[Game Name],"",,)</f>
        <v>Ale in the Family</v>
      </c>
      <c r="M479" s="15">
        <v>134</v>
      </c>
      <c r="N479" s="3">
        <f>LOOKUP(Table5[[#This Row],[Item '#]],Ticket_Forms[Form Number],Ticket_Forms[Ticket Count])</f>
        <v>4000</v>
      </c>
      <c r="O479" s="16">
        <f>LOOKUP(Table5[[#This Row],[Item '#]],Ticket_Forms[Form Number],Ticket_Forms[Ticket Value])</f>
        <v>1</v>
      </c>
      <c r="P479" s="16">
        <f>LOOKUP(Table5[[#This Row],[Item '#]],Ticket_Forms[Form Number],Ticket_Forms[Revenue])</f>
        <v>4000</v>
      </c>
      <c r="Q479" s="16">
        <f>LOOKUP(Table5[[#This Row],[Item '#]],Ticket_Forms[Form Number],Ticket_Forms[Ideal Profit])</f>
        <v>998</v>
      </c>
      <c r="R479" s="16">
        <f>LOOKUP(Table5[[#This Row],[Item '#]],Ticket_Forms[Form Number],Ticket_Forms[Prizes])</f>
        <v>3002</v>
      </c>
      <c r="S479" s="16">
        <f>LOOKUP(Table5[[#This Row],[Item '#]],Ticket_Forms[Form Number],Ticket_Forms[Location Rent])</f>
        <v>240</v>
      </c>
      <c r="T479" s="16">
        <f>LOOKUP(Table5[[#This Row],[Item '#]],Ticket_Forms[Form Number],Ticket_Forms[Last Sale])</f>
        <v>0</v>
      </c>
      <c r="U479" s="16" t="s">
        <v>3909</v>
      </c>
      <c r="V479" s="58" t="str">
        <f>Table5[[#This Row],[Date Distributed]]</f>
        <v/>
      </c>
      <c r="W479" s="3" t="str">
        <f>_xlfn.XLOOKUP(Table5[[#This Row],[Serial '#]],Table10[Serial '#],Table10[Charity Association],"",,)</f>
        <v/>
      </c>
      <c r="Z479" s="3" t="s">
        <v>23</v>
      </c>
    </row>
    <row r="480" spans="1:26" hidden="1" x14ac:dyDescent="0.35">
      <c r="A480" s="3">
        <v>478</v>
      </c>
      <c r="B480" s="78">
        <v>45047</v>
      </c>
      <c r="C480" s="73" t="str">
        <f>_xlfn.XLOOKUP(Table5[[#This Row],[Serial '#]],Table10[Serial '#],Table10[Date],"",,)</f>
        <v/>
      </c>
      <c r="D4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80" s="73" t="str">
        <f>IF(Table5[[#This Row],[Date Distributed]]="","In Stock","Distributed")</f>
        <v>In Stock</v>
      </c>
      <c r="F480" s="79" t="s">
        <v>660</v>
      </c>
      <c r="G480" s="75" t="s">
        <v>761</v>
      </c>
      <c r="H480" s="80" t="s">
        <v>683</v>
      </c>
      <c r="I480" s="80" t="s">
        <v>684</v>
      </c>
      <c r="J480" s="81" t="s">
        <v>1263</v>
      </c>
      <c r="K480" s="80" t="s">
        <v>412</v>
      </c>
      <c r="L480" s="3" t="str">
        <f>_xlfn.XLOOKUP(Table5[[#This Row],[Item '#]],Ticket_Forms[Form Number],Ticket_Forms[Game Name],"",,)</f>
        <v>Winning Streak</v>
      </c>
      <c r="M480" s="15">
        <v>134</v>
      </c>
      <c r="N480" s="3">
        <f>LOOKUP(Table5[[#This Row],[Item '#]],Ticket_Forms[Form Number],Ticket_Forms[Ticket Count])</f>
        <v>4000</v>
      </c>
      <c r="O480" s="16">
        <f>LOOKUP(Table5[[#This Row],[Item '#]],Ticket_Forms[Form Number],Ticket_Forms[Ticket Value])</f>
        <v>1</v>
      </c>
      <c r="P480" s="16">
        <f>LOOKUP(Table5[[#This Row],[Item '#]],Ticket_Forms[Form Number],Ticket_Forms[Revenue])</f>
        <v>4000</v>
      </c>
      <c r="Q480" s="16">
        <f>LOOKUP(Table5[[#This Row],[Item '#]],Ticket_Forms[Form Number],Ticket_Forms[Ideal Profit])</f>
        <v>998</v>
      </c>
      <c r="R480" s="16">
        <f>LOOKUP(Table5[[#This Row],[Item '#]],Ticket_Forms[Form Number],Ticket_Forms[Prizes])</f>
        <v>3002</v>
      </c>
      <c r="S480" s="16">
        <f>LOOKUP(Table5[[#This Row],[Item '#]],Ticket_Forms[Form Number],Ticket_Forms[Location Rent])</f>
        <v>240</v>
      </c>
      <c r="T480" s="16">
        <f>LOOKUP(Table5[[#This Row],[Item '#]],Ticket_Forms[Form Number],Ticket_Forms[Last Sale])</f>
        <v>0</v>
      </c>
      <c r="U480" s="16" t="s">
        <v>3909</v>
      </c>
      <c r="V480" s="58" t="str">
        <f>Table5[[#This Row],[Date Distributed]]</f>
        <v/>
      </c>
      <c r="W480" s="3" t="str">
        <f>_xlfn.XLOOKUP(Table5[[#This Row],[Serial '#]],Table10[Serial '#],Table10[Charity Association],"",,)</f>
        <v/>
      </c>
      <c r="Z480" s="3" t="s">
        <v>23</v>
      </c>
    </row>
    <row r="481" spans="1:26" hidden="1" x14ac:dyDescent="0.35">
      <c r="A481" s="3">
        <v>479</v>
      </c>
      <c r="B481" s="78">
        <v>45047</v>
      </c>
      <c r="C481" s="73" t="str">
        <f>_xlfn.XLOOKUP(Table5[[#This Row],[Serial '#]],Table10[Serial '#],Table10[Date],"",,)</f>
        <v/>
      </c>
      <c r="D4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81" s="73" t="str">
        <f>IF(Table5[[#This Row],[Date Distributed]]="","In Stock","Distributed")</f>
        <v>In Stock</v>
      </c>
      <c r="F481" s="79" t="s">
        <v>660</v>
      </c>
      <c r="G481" s="75" t="s">
        <v>761</v>
      </c>
      <c r="H481" s="80" t="s">
        <v>683</v>
      </c>
      <c r="I481" s="80" t="s">
        <v>684</v>
      </c>
      <c r="J481" s="81" t="s">
        <v>1264</v>
      </c>
      <c r="K481" s="80" t="s">
        <v>410</v>
      </c>
      <c r="L481" s="3" t="str">
        <f>_xlfn.XLOOKUP(Table5[[#This Row],[Item '#]],Ticket_Forms[Form Number],Ticket_Forms[Game Name],"",,)</f>
        <v>Down the Hatch</v>
      </c>
      <c r="M481" s="15">
        <v>134</v>
      </c>
      <c r="N481" s="3">
        <f>LOOKUP(Table5[[#This Row],[Item '#]],Ticket_Forms[Form Number],Ticket_Forms[Ticket Count])</f>
        <v>4000</v>
      </c>
      <c r="O481" s="16">
        <f>LOOKUP(Table5[[#This Row],[Item '#]],Ticket_Forms[Form Number],Ticket_Forms[Ticket Value])</f>
        <v>1</v>
      </c>
      <c r="P481" s="16">
        <f>LOOKUP(Table5[[#This Row],[Item '#]],Ticket_Forms[Form Number],Ticket_Forms[Revenue])</f>
        <v>4000</v>
      </c>
      <c r="Q481" s="16">
        <f>LOOKUP(Table5[[#This Row],[Item '#]],Ticket_Forms[Form Number],Ticket_Forms[Ideal Profit])</f>
        <v>998</v>
      </c>
      <c r="R481" s="16">
        <f>LOOKUP(Table5[[#This Row],[Item '#]],Ticket_Forms[Form Number],Ticket_Forms[Prizes])</f>
        <v>3002</v>
      </c>
      <c r="S481" s="16">
        <f>LOOKUP(Table5[[#This Row],[Item '#]],Ticket_Forms[Form Number],Ticket_Forms[Location Rent])</f>
        <v>240</v>
      </c>
      <c r="T481" s="16">
        <f>LOOKUP(Table5[[#This Row],[Item '#]],Ticket_Forms[Form Number],Ticket_Forms[Last Sale])</f>
        <v>0</v>
      </c>
      <c r="U481" s="16" t="s">
        <v>3909</v>
      </c>
      <c r="V481" s="58" t="str">
        <f>Table5[[#This Row],[Date Distributed]]</f>
        <v/>
      </c>
      <c r="W481" s="3" t="str">
        <f>_xlfn.XLOOKUP(Table5[[#This Row],[Serial '#]],Table10[Serial '#],Table10[Charity Association],"",,)</f>
        <v/>
      </c>
      <c r="Z481" s="3" t="s">
        <v>23</v>
      </c>
    </row>
    <row r="482" spans="1:26" hidden="1" x14ac:dyDescent="0.35">
      <c r="A482" s="3">
        <v>480</v>
      </c>
      <c r="B482" s="78">
        <v>45047</v>
      </c>
      <c r="C482" s="73" t="str">
        <f>_xlfn.XLOOKUP(Table5[[#This Row],[Serial '#]],Table10[Serial '#],Table10[Date],"",,)</f>
        <v/>
      </c>
      <c r="D4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82" s="73" t="str">
        <f>IF(Table5[[#This Row],[Date Distributed]]="","In Stock","Distributed")</f>
        <v>In Stock</v>
      </c>
      <c r="F482" s="79" t="s">
        <v>660</v>
      </c>
      <c r="G482" s="75" t="s">
        <v>761</v>
      </c>
      <c r="H482" s="80" t="s">
        <v>683</v>
      </c>
      <c r="I482" s="80" t="s">
        <v>684</v>
      </c>
      <c r="J482" s="81" t="s">
        <v>1265</v>
      </c>
      <c r="K482" s="80" t="s">
        <v>411</v>
      </c>
      <c r="L482" s="3" t="str">
        <f>_xlfn.XLOOKUP(Table5[[#This Row],[Item '#]],Ticket_Forms[Form Number],Ticket_Forms[Game Name],"",,)</f>
        <v>Ale in the Family</v>
      </c>
      <c r="M482" s="15">
        <v>134</v>
      </c>
      <c r="N482" s="3">
        <f>LOOKUP(Table5[[#This Row],[Item '#]],Ticket_Forms[Form Number],Ticket_Forms[Ticket Count])</f>
        <v>4000</v>
      </c>
      <c r="O482" s="16">
        <f>LOOKUP(Table5[[#This Row],[Item '#]],Ticket_Forms[Form Number],Ticket_Forms[Ticket Value])</f>
        <v>1</v>
      </c>
      <c r="P482" s="16">
        <f>LOOKUP(Table5[[#This Row],[Item '#]],Ticket_Forms[Form Number],Ticket_Forms[Revenue])</f>
        <v>4000</v>
      </c>
      <c r="Q482" s="16">
        <f>LOOKUP(Table5[[#This Row],[Item '#]],Ticket_Forms[Form Number],Ticket_Forms[Ideal Profit])</f>
        <v>998</v>
      </c>
      <c r="R482" s="16">
        <f>LOOKUP(Table5[[#This Row],[Item '#]],Ticket_Forms[Form Number],Ticket_Forms[Prizes])</f>
        <v>3002</v>
      </c>
      <c r="S482" s="16">
        <f>LOOKUP(Table5[[#This Row],[Item '#]],Ticket_Forms[Form Number],Ticket_Forms[Location Rent])</f>
        <v>240</v>
      </c>
      <c r="T482" s="16">
        <f>LOOKUP(Table5[[#This Row],[Item '#]],Ticket_Forms[Form Number],Ticket_Forms[Last Sale])</f>
        <v>0</v>
      </c>
      <c r="U482" s="16" t="s">
        <v>3909</v>
      </c>
      <c r="V482" s="58" t="str">
        <f>Table5[[#This Row],[Date Distributed]]</f>
        <v/>
      </c>
      <c r="W482" s="3" t="str">
        <f>_xlfn.XLOOKUP(Table5[[#This Row],[Serial '#]],Table10[Serial '#],Table10[Charity Association],"",,)</f>
        <v/>
      </c>
      <c r="Z482" s="3" t="s">
        <v>23</v>
      </c>
    </row>
    <row r="483" spans="1:26" hidden="1" x14ac:dyDescent="0.35">
      <c r="A483" s="3">
        <v>481</v>
      </c>
      <c r="B483" s="78">
        <v>45047</v>
      </c>
      <c r="C483" s="73" t="str">
        <f>_xlfn.XLOOKUP(Table5[[#This Row],[Serial '#]],Table10[Serial '#],Table10[Date],"",,)</f>
        <v/>
      </c>
      <c r="D4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83" s="73" t="str">
        <f>IF(Table5[[#This Row],[Date Distributed]]="","In Stock","Distributed")</f>
        <v>In Stock</v>
      </c>
      <c r="F483" s="79" t="s">
        <v>660</v>
      </c>
      <c r="G483" s="75" t="s">
        <v>761</v>
      </c>
      <c r="H483" s="80" t="s">
        <v>683</v>
      </c>
      <c r="I483" s="80" t="s">
        <v>684</v>
      </c>
      <c r="J483" s="81" t="s">
        <v>1266</v>
      </c>
      <c r="K483" s="80" t="s">
        <v>387</v>
      </c>
      <c r="L483" s="3" t="str">
        <f>_xlfn.XLOOKUP(Table5[[#This Row],[Item '#]],Ticket_Forms[Form Number],Ticket_Forms[Game Name],"",,)</f>
        <v>Big 5</v>
      </c>
      <c r="M483" s="15">
        <v>360</v>
      </c>
      <c r="N483" s="3">
        <f>LOOKUP(Table5[[#This Row],[Item '#]],Ticket_Forms[Form Number],Ticket_Forms[Ticket Count])</f>
        <v>9959</v>
      </c>
      <c r="O483" s="16">
        <f>LOOKUP(Table5[[#This Row],[Item '#]],Ticket_Forms[Form Number],Ticket_Forms[Ticket Value])</f>
        <v>1</v>
      </c>
      <c r="P483" s="16">
        <f>LOOKUP(Table5[[#This Row],[Item '#]],Ticket_Forms[Form Number],Ticket_Forms[Revenue])</f>
        <v>9959</v>
      </c>
      <c r="Q483" s="16">
        <f>LOOKUP(Table5[[#This Row],[Item '#]],Ticket_Forms[Form Number],Ticket_Forms[Ideal Profit])</f>
        <v>2119</v>
      </c>
      <c r="R483" s="16">
        <f>LOOKUP(Table5[[#This Row],[Item '#]],Ticket_Forms[Form Number],Ticket_Forms[Prizes])</f>
        <v>7840</v>
      </c>
      <c r="S483" s="16">
        <f>LOOKUP(Table5[[#This Row],[Item '#]],Ticket_Forms[Form Number],Ticket_Forms[Location Rent])</f>
        <v>597</v>
      </c>
      <c r="T483" s="16">
        <f>LOOKUP(Table5[[#This Row],[Item '#]],Ticket_Forms[Form Number],Ticket_Forms[Last Sale])</f>
        <v>0</v>
      </c>
      <c r="U483" s="16" t="s">
        <v>3909</v>
      </c>
      <c r="V483" s="58" t="str">
        <f>Table5[[#This Row],[Date Distributed]]</f>
        <v/>
      </c>
      <c r="W483" s="3" t="str">
        <f>_xlfn.XLOOKUP(Table5[[#This Row],[Serial '#]],Table10[Serial '#],Table10[Charity Association],"",,)</f>
        <v/>
      </c>
      <c r="Z483" s="3" t="s">
        <v>23</v>
      </c>
    </row>
    <row r="484" spans="1:26" hidden="1" x14ac:dyDescent="0.35">
      <c r="A484" s="3">
        <v>482</v>
      </c>
      <c r="B484" s="78">
        <v>45047</v>
      </c>
      <c r="C484" s="73" t="str">
        <f>_xlfn.XLOOKUP(Table5[[#This Row],[Serial '#]],Table10[Serial '#],Table10[Date],"",,)</f>
        <v/>
      </c>
      <c r="D4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84" s="73" t="str">
        <f>IF(Table5[[#This Row],[Date Distributed]]="","In Stock","Distributed")</f>
        <v>In Stock</v>
      </c>
      <c r="F484" s="79" t="s">
        <v>660</v>
      </c>
      <c r="G484" s="75" t="s">
        <v>761</v>
      </c>
      <c r="H484" s="80" t="s">
        <v>683</v>
      </c>
      <c r="I484" s="80" t="s">
        <v>684</v>
      </c>
      <c r="J484" s="81" t="s">
        <v>1267</v>
      </c>
      <c r="K484" s="80" t="s">
        <v>415</v>
      </c>
      <c r="L484" s="3" t="str">
        <f>_xlfn.XLOOKUP(Table5[[#This Row],[Item '#]],Ticket_Forms[Form Number],Ticket_Forms[Game Name],"",,)</f>
        <v>Make Mine a Double</v>
      </c>
      <c r="M484" s="15">
        <v>134</v>
      </c>
      <c r="N484" s="3">
        <f>LOOKUP(Table5[[#This Row],[Item '#]],Ticket_Forms[Form Number],Ticket_Forms[Ticket Count])</f>
        <v>4000</v>
      </c>
      <c r="O484" s="16">
        <f>LOOKUP(Table5[[#This Row],[Item '#]],Ticket_Forms[Form Number],Ticket_Forms[Ticket Value])</f>
        <v>1</v>
      </c>
      <c r="P484" s="16">
        <f>LOOKUP(Table5[[#This Row],[Item '#]],Ticket_Forms[Form Number],Ticket_Forms[Revenue])</f>
        <v>4000</v>
      </c>
      <c r="Q484" s="16">
        <f>LOOKUP(Table5[[#This Row],[Item '#]],Ticket_Forms[Form Number],Ticket_Forms[Ideal Profit])</f>
        <v>998</v>
      </c>
      <c r="R484" s="16">
        <f>LOOKUP(Table5[[#This Row],[Item '#]],Ticket_Forms[Form Number],Ticket_Forms[Prizes])</f>
        <v>3002</v>
      </c>
      <c r="S484" s="16">
        <f>LOOKUP(Table5[[#This Row],[Item '#]],Ticket_Forms[Form Number],Ticket_Forms[Location Rent])</f>
        <v>240</v>
      </c>
      <c r="T484" s="16">
        <f>LOOKUP(Table5[[#This Row],[Item '#]],Ticket_Forms[Form Number],Ticket_Forms[Last Sale])</f>
        <v>0</v>
      </c>
      <c r="U484" s="16" t="s">
        <v>3909</v>
      </c>
      <c r="V484" s="58" t="str">
        <f>Table5[[#This Row],[Date Distributed]]</f>
        <v/>
      </c>
      <c r="W484" s="3" t="str">
        <f>_xlfn.XLOOKUP(Table5[[#This Row],[Serial '#]],Table10[Serial '#],Table10[Charity Association],"",,)</f>
        <v/>
      </c>
      <c r="Z484" s="3" t="s">
        <v>23</v>
      </c>
    </row>
    <row r="485" spans="1:26" hidden="1" x14ac:dyDescent="0.35">
      <c r="A485" s="3">
        <v>483</v>
      </c>
      <c r="B485" s="78">
        <v>45047</v>
      </c>
      <c r="C485" s="73" t="str">
        <f>_xlfn.XLOOKUP(Table5[[#This Row],[Serial '#]],Table10[Serial '#],Table10[Date],"",,)</f>
        <v/>
      </c>
      <c r="D4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85" s="73" t="str">
        <f>IF(Table5[[#This Row],[Date Distributed]]="","In Stock","Distributed")</f>
        <v>In Stock</v>
      </c>
      <c r="F485" s="79" t="s">
        <v>660</v>
      </c>
      <c r="G485" s="75" t="s">
        <v>761</v>
      </c>
      <c r="H485" s="80" t="s">
        <v>683</v>
      </c>
      <c r="I485" s="80" t="s">
        <v>684</v>
      </c>
      <c r="J485" s="81" t="s">
        <v>1268</v>
      </c>
      <c r="K485" s="80" t="s">
        <v>415</v>
      </c>
      <c r="L485" s="3" t="str">
        <f>_xlfn.XLOOKUP(Table5[[#This Row],[Item '#]],Ticket_Forms[Form Number],Ticket_Forms[Game Name],"",,)</f>
        <v>Make Mine a Double</v>
      </c>
      <c r="M485" s="15">
        <v>134</v>
      </c>
      <c r="N485" s="3">
        <f>LOOKUP(Table5[[#This Row],[Item '#]],Ticket_Forms[Form Number],Ticket_Forms[Ticket Count])</f>
        <v>4000</v>
      </c>
      <c r="O485" s="16">
        <f>LOOKUP(Table5[[#This Row],[Item '#]],Ticket_Forms[Form Number],Ticket_Forms[Ticket Value])</f>
        <v>1</v>
      </c>
      <c r="P485" s="16">
        <f>LOOKUP(Table5[[#This Row],[Item '#]],Ticket_Forms[Form Number],Ticket_Forms[Revenue])</f>
        <v>4000</v>
      </c>
      <c r="Q485" s="16">
        <f>LOOKUP(Table5[[#This Row],[Item '#]],Ticket_Forms[Form Number],Ticket_Forms[Ideal Profit])</f>
        <v>998</v>
      </c>
      <c r="R485" s="16">
        <f>LOOKUP(Table5[[#This Row],[Item '#]],Ticket_Forms[Form Number],Ticket_Forms[Prizes])</f>
        <v>3002</v>
      </c>
      <c r="S485" s="16">
        <f>LOOKUP(Table5[[#This Row],[Item '#]],Ticket_Forms[Form Number],Ticket_Forms[Location Rent])</f>
        <v>240</v>
      </c>
      <c r="T485" s="16">
        <f>LOOKUP(Table5[[#This Row],[Item '#]],Ticket_Forms[Form Number],Ticket_Forms[Last Sale])</f>
        <v>0</v>
      </c>
      <c r="U485" s="16" t="s">
        <v>3909</v>
      </c>
      <c r="V485" s="58" t="str">
        <f>Table5[[#This Row],[Date Distributed]]</f>
        <v/>
      </c>
      <c r="W485" s="3" t="str">
        <f>_xlfn.XLOOKUP(Table5[[#This Row],[Serial '#]],Table10[Serial '#],Table10[Charity Association],"",,)</f>
        <v/>
      </c>
      <c r="Z485" s="3" t="s">
        <v>23</v>
      </c>
    </row>
    <row r="486" spans="1:26" hidden="1" x14ac:dyDescent="0.35">
      <c r="A486" s="3">
        <v>484</v>
      </c>
      <c r="B486" s="78">
        <v>45047</v>
      </c>
      <c r="C486" s="73" t="str">
        <f>_xlfn.XLOOKUP(Table5[[#This Row],[Serial '#]],Table10[Serial '#],Table10[Date],"",,)</f>
        <v/>
      </c>
      <c r="D4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86" s="73" t="str">
        <f>IF(Table5[[#This Row],[Date Distributed]]="","In Stock","Distributed")</f>
        <v>In Stock</v>
      </c>
      <c r="F486" s="79" t="s">
        <v>660</v>
      </c>
      <c r="G486" s="75" t="s">
        <v>761</v>
      </c>
      <c r="H486" s="80" t="s">
        <v>683</v>
      </c>
      <c r="I486" s="80" t="s">
        <v>684</v>
      </c>
      <c r="J486" s="81" t="s">
        <v>1269</v>
      </c>
      <c r="K486" s="80" t="s">
        <v>411</v>
      </c>
      <c r="L486" s="3" t="str">
        <f>_xlfn.XLOOKUP(Table5[[#This Row],[Item '#]],Ticket_Forms[Form Number],Ticket_Forms[Game Name],"",,)</f>
        <v>Ale in the Family</v>
      </c>
      <c r="M486" s="15">
        <v>134</v>
      </c>
      <c r="N486" s="3">
        <f>LOOKUP(Table5[[#This Row],[Item '#]],Ticket_Forms[Form Number],Ticket_Forms[Ticket Count])</f>
        <v>4000</v>
      </c>
      <c r="O486" s="16">
        <f>LOOKUP(Table5[[#This Row],[Item '#]],Ticket_Forms[Form Number],Ticket_Forms[Ticket Value])</f>
        <v>1</v>
      </c>
      <c r="P486" s="16">
        <f>LOOKUP(Table5[[#This Row],[Item '#]],Ticket_Forms[Form Number],Ticket_Forms[Revenue])</f>
        <v>4000</v>
      </c>
      <c r="Q486" s="16">
        <f>LOOKUP(Table5[[#This Row],[Item '#]],Ticket_Forms[Form Number],Ticket_Forms[Ideal Profit])</f>
        <v>998</v>
      </c>
      <c r="R486" s="16">
        <f>LOOKUP(Table5[[#This Row],[Item '#]],Ticket_Forms[Form Number],Ticket_Forms[Prizes])</f>
        <v>3002</v>
      </c>
      <c r="S486" s="16">
        <f>LOOKUP(Table5[[#This Row],[Item '#]],Ticket_Forms[Form Number],Ticket_Forms[Location Rent])</f>
        <v>240</v>
      </c>
      <c r="T486" s="16">
        <f>LOOKUP(Table5[[#This Row],[Item '#]],Ticket_Forms[Form Number],Ticket_Forms[Last Sale])</f>
        <v>0</v>
      </c>
      <c r="U486" s="16" t="s">
        <v>3909</v>
      </c>
      <c r="V486" s="58" t="str">
        <f>Table5[[#This Row],[Date Distributed]]</f>
        <v/>
      </c>
      <c r="W486" s="3" t="str">
        <f>_xlfn.XLOOKUP(Table5[[#This Row],[Serial '#]],Table10[Serial '#],Table10[Charity Association],"",,)</f>
        <v/>
      </c>
      <c r="Z486" s="3" t="s">
        <v>23</v>
      </c>
    </row>
    <row r="487" spans="1:26" hidden="1" x14ac:dyDescent="0.35">
      <c r="A487" s="3">
        <v>485</v>
      </c>
      <c r="B487" s="78">
        <v>45047</v>
      </c>
      <c r="C487" s="73" t="str">
        <f>_xlfn.XLOOKUP(Table5[[#This Row],[Serial '#]],Table10[Serial '#],Table10[Date],"",,)</f>
        <v/>
      </c>
      <c r="D4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87" s="73" t="str">
        <f>IF(Table5[[#This Row],[Date Distributed]]="","In Stock","Distributed")</f>
        <v>In Stock</v>
      </c>
      <c r="F487" s="79" t="s">
        <v>660</v>
      </c>
      <c r="G487" s="75" t="s">
        <v>761</v>
      </c>
      <c r="H487" s="80" t="s">
        <v>683</v>
      </c>
      <c r="I487" s="80" t="s">
        <v>684</v>
      </c>
      <c r="J487" s="81" t="s">
        <v>1270</v>
      </c>
      <c r="K487" s="80" t="s">
        <v>387</v>
      </c>
      <c r="L487" s="3" t="str">
        <f>_xlfn.XLOOKUP(Table5[[#This Row],[Item '#]],Ticket_Forms[Form Number],Ticket_Forms[Game Name],"",,)</f>
        <v>Big 5</v>
      </c>
      <c r="M487" s="15">
        <v>360</v>
      </c>
      <c r="N487" s="3">
        <f>LOOKUP(Table5[[#This Row],[Item '#]],Ticket_Forms[Form Number],Ticket_Forms[Ticket Count])</f>
        <v>9959</v>
      </c>
      <c r="O487" s="16">
        <f>LOOKUP(Table5[[#This Row],[Item '#]],Ticket_Forms[Form Number],Ticket_Forms[Ticket Value])</f>
        <v>1</v>
      </c>
      <c r="P487" s="16">
        <f>LOOKUP(Table5[[#This Row],[Item '#]],Ticket_Forms[Form Number],Ticket_Forms[Revenue])</f>
        <v>9959</v>
      </c>
      <c r="Q487" s="16">
        <f>LOOKUP(Table5[[#This Row],[Item '#]],Ticket_Forms[Form Number],Ticket_Forms[Ideal Profit])</f>
        <v>2119</v>
      </c>
      <c r="R487" s="16">
        <f>LOOKUP(Table5[[#This Row],[Item '#]],Ticket_Forms[Form Number],Ticket_Forms[Prizes])</f>
        <v>7840</v>
      </c>
      <c r="S487" s="16">
        <f>LOOKUP(Table5[[#This Row],[Item '#]],Ticket_Forms[Form Number],Ticket_Forms[Location Rent])</f>
        <v>597</v>
      </c>
      <c r="T487" s="16">
        <f>LOOKUP(Table5[[#This Row],[Item '#]],Ticket_Forms[Form Number],Ticket_Forms[Last Sale])</f>
        <v>0</v>
      </c>
      <c r="U487" s="16" t="s">
        <v>3909</v>
      </c>
      <c r="V487" s="58" t="str">
        <f>Table5[[#This Row],[Date Distributed]]</f>
        <v/>
      </c>
      <c r="W487" s="3" t="str">
        <f>_xlfn.XLOOKUP(Table5[[#This Row],[Serial '#]],Table10[Serial '#],Table10[Charity Association],"",,)</f>
        <v/>
      </c>
      <c r="Z487" s="3" t="s">
        <v>23</v>
      </c>
    </row>
    <row r="488" spans="1:26" hidden="1" x14ac:dyDescent="0.35">
      <c r="A488" s="3">
        <v>486</v>
      </c>
      <c r="B488" s="78">
        <v>45047</v>
      </c>
      <c r="C488" s="73" t="str">
        <f>_xlfn.XLOOKUP(Table5[[#This Row],[Serial '#]],Table10[Serial '#],Table10[Date],"",,)</f>
        <v/>
      </c>
      <c r="D4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88" s="73" t="str">
        <f>IF(Table5[[#This Row],[Date Distributed]]="","In Stock","Distributed")</f>
        <v>In Stock</v>
      </c>
      <c r="F488" s="79" t="s">
        <v>660</v>
      </c>
      <c r="G488" s="75" t="s">
        <v>761</v>
      </c>
      <c r="H488" s="80" t="s">
        <v>683</v>
      </c>
      <c r="I488" s="80" t="s">
        <v>684</v>
      </c>
      <c r="J488" s="81" t="s">
        <v>1271</v>
      </c>
      <c r="K488" s="80" t="s">
        <v>416</v>
      </c>
      <c r="L488" s="3" t="str">
        <f>_xlfn.XLOOKUP(Table5[[#This Row],[Item '#]],Ticket_Forms[Form Number],Ticket_Forms[Game Name],"",,)</f>
        <v>Haul Of Fame</v>
      </c>
      <c r="M488" s="15">
        <v>134</v>
      </c>
      <c r="N488" s="3">
        <f>LOOKUP(Table5[[#This Row],[Item '#]],Ticket_Forms[Form Number],Ticket_Forms[Ticket Count])</f>
        <v>4000</v>
      </c>
      <c r="O488" s="16">
        <f>LOOKUP(Table5[[#This Row],[Item '#]],Ticket_Forms[Form Number],Ticket_Forms[Ticket Value])</f>
        <v>1</v>
      </c>
      <c r="P488" s="16">
        <f>LOOKUP(Table5[[#This Row],[Item '#]],Ticket_Forms[Form Number],Ticket_Forms[Revenue])</f>
        <v>4000</v>
      </c>
      <c r="Q488" s="16">
        <f>LOOKUP(Table5[[#This Row],[Item '#]],Ticket_Forms[Form Number],Ticket_Forms[Ideal Profit])</f>
        <v>998</v>
      </c>
      <c r="R488" s="16">
        <f>LOOKUP(Table5[[#This Row],[Item '#]],Ticket_Forms[Form Number],Ticket_Forms[Prizes])</f>
        <v>3002</v>
      </c>
      <c r="S488" s="16">
        <f>LOOKUP(Table5[[#This Row],[Item '#]],Ticket_Forms[Form Number],Ticket_Forms[Location Rent])</f>
        <v>240</v>
      </c>
      <c r="T488" s="16">
        <f>LOOKUP(Table5[[#This Row],[Item '#]],Ticket_Forms[Form Number],Ticket_Forms[Last Sale])</f>
        <v>0</v>
      </c>
      <c r="U488" s="16" t="s">
        <v>3909</v>
      </c>
      <c r="V488" s="58" t="str">
        <f>Table5[[#This Row],[Date Distributed]]</f>
        <v/>
      </c>
      <c r="W488" s="3" t="str">
        <f>_xlfn.XLOOKUP(Table5[[#This Row],[Serial '#]],Table10[Serial '#],Table10[Charity Association],"",,)</f>
        <v/>
      </c>
      <c r="Z488" s="3" t="s">
        <v>23</v>
      </c>
    </row>
    <row r="489" spans="1:26" hidden="1" x14ac:dyDescent="0.35">
      <c r="A489" s="3">
        <v>487</v>
      </c>
      <c r="B489" s="78">
        <v>45047</v>
      </c>
      <c r="C489" s="73" t="str">
        <f>_xlfn.XLOOKUP(Table5[[#This Row],[Serial '#]],Table10[Serial '#],Table10[Date],"",,)</f>
        <v/>
      </c>
      <c r="D4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89" s="73" t="str">
        <f>IF(Table5[[#This Row],[Date Distributed]]="","In Stock","Distributed")</f>
        <v>In Stock</v>
      </c>
      <c r="F489" s="79" t="s">
        <v>660</v>
      </c>
      <c r="G489" s="75" t="s">
        <v>761</v>
      </c>
      <c r="H489" s="80" t="s">
        <v>683</v>
      </c>
      <c r="I489" s="80" t="s">
        <v>684</v>
      </c>
      <c r="J489" s="81" t="s">
        <v>1272</v>
      </c>
      <c r="K489" s="80" t="s">
        <v>397</v>
      </c>
      <c r="L489" s="3" t="str">
        <f>_xlfn.XLOOKUP(Table5[[#This Row],[Item '#]],Ticket_Forms[Form Number],Ticket_Forms[Game Name],"",,)</f>
        <v>Crowns and Bars</v>
      </c>
      <c r="M489" s="15">
        <v>122</v>
      </c>
      <c r="N489" s="3">
        <f>LOOKUP(Table5[[#This Row],[Item '#]],Ticket_Forms[Form Number],Ticket_Forms[Ticket Count])</f>
        <v>3600</v>
      </c>
      <c r="O489" s="16">
        <f>LOOKUP(Table5[[#This Row],[Item '#]],Ticket_Forms[Form Number],Ticket_Forms[Ticket Value])</f>
        <v>1</v>
      </c>
      <c r="P489" s="16">
        <f>LOOKUP(Table5[[#This Row],[Item '#]],Ticket_Forms[Form Number],Ticket_Forms[Revenue])</f>
        <v>3600</v>
      </c>
      <c r="Q489" s="16">
        <f>LOOKUP(Table5[[#This Row],[Item '#]],Ticket_Forms[Form Number],Ticket_Forms[Ideal Profit])</f>
        <v>705</v>
      </c>
      <c r="R489" s="16">
        <f>LOOKUP(Table5[[#This Row],[Item '#]],Ticket_Forms[Form Number],Ticket_Forms[Prizes])</f>
        <v>2895</v>
      </c>
      <c r="S489" s="16">
        <f>LOOKUP(Table5[[#This Row],[Item '#]],Ticket_Forms[Form Number],Ticket_Forms[Location Rent])</f>
        <v>216</v>
      </c>
      <c r="T489" s="16">
        <f>LOOKUP(Table5[[#This Row],[Item '#]],Ticket_Forms[Form Number],Ticket_Forms[Last Sale])</f>
        <v>200</v>
      </c>
      <c r="U489" s="16" t="s">
        <v>3909</v>
      </c>
      <c r="V489" s="58" t="str">
        <f>Table5[[#This Row],[Date Distributed]]</f>
        <v/>
      </c>
      <c r="W489" s="3" t="str">
        <f>_xlfn.XLOOKUP(Table5[[#This Row],[Serial '#]],Table10[Serial '#],Table10[Charity Association],"",,)</f>
        <v/>
      </c>
      <c r="Z489" s="3" t="s">
        <v>23</v>
      </c>
    </row>
    <row r="490" spans="1:26" hidden="1" x14ac:dyDescent="0.35">
      <c r="A490" s="3">
        <v>488</v>
      </c>
      <c r="B490" s="78">
        <v>45047</v>
      </c>
      <c r="C490" s="73" t="str">
        <f>_xlfn.XLOOKUP(Table5[[#This Row],[Serial '#]],Table10[Serial '#],Table10[Date],"",,)</f>
        <v/>
      </c>
      <c r="D4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90" s="73" t="str">
        <f>IF(Table5[[#This Row],[Date Distributed]]="","In Stock","Distributed")</f>
        <v>In Stock</v>
      </c>
      <c r="F490" s="79" t="s">
        <v>660</v>
      </c>
      <c r="G490" s="75" t="s">
        <v>761</v>
      </c>
      <c r="H490" s="80" t="s">
        <v>683</v>
      </c>
      <c r="I490" s="80" t="s">
        <v>684</v>
      </c>
      <c r="J490" s="81" t="s">
        <v>1273</v>
      </c>
      <c r="K490" s="80" t="s">
        <v>397</v>
      </c>
      <c r="L490" s="3" t="str">
        <f>_xlfn.XLOOKUP(Table5[[#This Row],[Item '#]],Ticket_Forms[Form Number],Ticket_Forms[Game Name],"",,)</f>
        <v>Crowns and Bars</v>
      </c>
      <c r="M490" s="15">
        <v>122</v>
      </c>
      <c r="N490" s="3">
        <f>LOOKUP(Table5[[#This Row],[Item '#]],Ticket_Forms[Form Number],Ticket_Forms[Ticket Count])</f>
        <v>3600</v>
      </c>
      <c r="O490" s="16">
        <f>LOOKUP(Table5[[#This Row],[Item '#]],Ticket_Forms[Form Number],Ticket_Forms[Ticket Value])</f>
        <v>1</v>
      </c>
      <c r="P490" s="16">
        <f>LOOKUP(Table5[[#This Row],[Item '#]],Ticket_Forms[Form Number],Ticket_Forms[Revenue])</f>
        <v>3600</v>
      </c>
      <c r="Q490" s="16">
        <f>LOOKUP(Table5[[#This Row],[Item '#]],Ticket_Forms[Form Number],Ticket_Forms[Ideal Profit])</f>
        <v>705</v>
      </c>
      <c r="R490" s="16">
        <f>LOOKUP(Table5[[#This Row],[Item '#]],Ticket_Forms[Form Number],Ticket_Forms[Prizes])</f>
        <v>2895</v>
      </c>
      <c r="S490" s="16">
        <f>LOOKUP(Table5[[#This Row],[Item '#]],Ticket_Forms[Form Number],Ticket_Forms[Location Rent])</f>
        <v>216</v>
      </c>
      <c r="T490" s="16">
        <f>LOOKUP(Table5[[#This Row],[Item '#]],Ticket_Forms[Form Number],Ticket_Forms[Last Sale])</f>
        <v>200</v>
      </c>
      <c r="U490" s="16" t="s">
        <v>3909</v>
      </c>
      <c r="V490" s="58" t="str">
        <f>Table5[[#This Row],[Date Distributed]]</f>
        <v/>
      </c>
      <c r="W490" s="3" t="str">
        <f>_xlfn.XLOOKUP(Table5[[#This Row],[Serial '#]],Table10[Serial '#],Table10[Charity Association],"",,)</f>
        <v/>
      </c>
      <c r="Z490" s="3" t="s">
        <v>23</v>
      </c>
    </row>
    <row r="491" spans="1:26" hidden="1" x14ac:dyDescent="0.35">
      <c r="A491" s="3">
        <v>489</v>
      </c>
      <c r="B491" s="78">
        <v>45047</v>
      </c>
      <c r="C491" s="73" t="str">
        <f>_xlfn.XLOOKUP(Table5[[#This Row],[Serial '#]],Table10[Serial '#],Table10[Date],"",,)</f>
        <v/>
      </c>
      <c r="D4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91" s="73" t="str">
        <f>IF(Table5[[#This Row],[Date Distributed]]="","In Stock","Distributed")</f>
        <v>In Stock</v>
      </c>
      <c r="F491" s="79" t="s">
        <v>660</v>
      </c>
      <c r="G491" s="75" t="s">
        <v>761</v>
      </c>
      <c r="H491" s="80" t="s">
        <v>683</v>
      </c>
      <c r="I491" s="80" t="s">
        <v>684</v>
      </c>
      <c r="J491" s="81" t="s">
        <v>1274</v>
      </c>
      <c r="K491" s="80" t="s">
        <v>397</v>
      </c>
      <c r="L491" s="3" t="str">
        <f>_xlfn.XLOOKUP(Table5[[#This Row],[Item '#]],Ticket_Forms[Form Number],Ticket_Forms[Game Name],"",,)</f>
        <v>Crowns and Bars</v>
      </c>
      <c r="M491" s="15">
        <v>122</v>
      </c>
      <c r="N491" s="3">
        <f>LOOKUP(Table5[[#This Row],[Item '#]],Ticket_Forms[Form Number],Ticket_Forms[Ticket Count])</f>
        <v>3600</v>
      </c>
      <c r="O491" s="16">
        <f>LOOKUP(Table5[[#This Row],[Item '#]],Ticket_Forms[Form Number],Ticket_Forms[Ticket Value])</f>
        <v>1</v>
      </c>
      <c r="P491" s="16">
        <f>LOOKUP(Table5[[#This Row],[Item '#]],Ticket_Forms[Form Number],Ticket_Forms[Revenue])</f>
        <v>3600</v>
      </c>
      <c r="Q491" s="16">
        <f>LOOKUP(Table5[[#This Row],[Item '#]],Ticket_Forms[Form Number],Ticket_Forms[Ideal Profit])</f>
        <v>705</v>
      </c>
      <c r="R491" s="16">
        <f>LOOKUP(Table5[[#This Row],[Item '#]],Ticket_Forms[Form Number],Ticket_Forms[Prizes])</f>
        <v>2895</v>
      </c>
      <c r="S491" s="16">
        <f>LOOKUP(Table5[[#This Row],[Item '#]],Ticket_Forms[Form Number],Ticket_Forms[Location Rent])</f>
        <v>216</v>
      </c>
      <c r="T491" s="16">
        <f>LOOKUP(Table5[[#This Row],[Item '#]],Ticket_Forms[Form Number],Ticket_Forms[Last Sale])</f>
        <v>200</v>
      </c>
      <c r="U491" s="16" t="s">
        <v>3909</v>
      </c>
      <c r="V491" s="58" t="str">
        <f>Table5[[#This Row],[Date Distributed]]</f>
        <v/>
      </c>
      <c r="W491" s="3" t="str">
        <f>_xlfn.XLOOKUP(Table5[[#This Row],[Serial '#]],Table10[Serial '#],Table10[Charity Association],"",,)</f>
        <v/>
      </c>
      <c r="Z491" s="3" t="s">
        <v>23</v>
      </c>
    </row>
    <row r="492" spans="1:26" hidden="1" x14ac:dyDescent="0.35">
      <c r="A492" s="3">
        <v>490</v>
      </c>
      <c r="B492" s="78">
        <v>45047</v>
      </c>
      <c r="C492" s="73" t="str">
        <f>_xlfn.XLOOKUP(Table5[[#This Row],[Serial '#]],Table10[Serial '#],Table10[Date],"",,)</f>
        <v/>
      </c>
      <c r="D4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92" s="73" t="str">
        <f>IF(Table5[[#This Row],[Date Distributed]]="","In Stock","Distributed")</f>
        <v>In Stock</v>
      </c>
      <c r="F492" s="79" t="s">
        <v>660</v>
      </c>
      <c r="G492" s="75" t="s">
        <v>761</v>
      </c>
      <c r="H492" s="80" t="s">
        <v>683</v>
      </c>
      <c r="I492" s="80" t="s">
        <v>684</v>
      </c>
      <c r="J492" s="81" t="s">
        <v>1275</v>
      </c>
      <c r="K492" s="80" t="s">
        <v>387</v>
      </c>
      <c r="L492" s="3" t="str">
        <f>_xlfn.XLOOKUP(Table5[[#This Row],[Item '#]],Ticket_Forms[Form Number],Ticket_Forms[Game Name],"",,)</f>
        <v>Big 5</v>
      </c>
      <c r="M492" s="15">
        <v>360</v>
      </c>
      <c r="N492" s="3">
        <f>LOOKUP(Table5[[#This Row],[Item '#]],Ticket_Forms[Form Number],Ticket_Forms[Ticket Count])</f>
        <v>9959</v>
      </c>
      <c r="O492" s="16">
        <f>LOOKUP(Table5[[#This Row],[Item '#]],Ticket_Forms[Form Number],Ticket_Forms[Ticket Value])</f>
        <v>1</v>
      </c>
      <c r="P492" s="16">
        <f>LOOKUP(Table5[[#This Row],[Item '#]],Ticket_Forms[Form Number],Ticket_Forms[Revenue])</f>
        <v>9959</v>
      </c>
      <c r="Q492" s="16">
        <f>LOOKUP(Table5[[#This Row],[Item '#]],Ticket_Forms[Form Number],Ticket_Forms[Ideal Profit])</f>
        <v>2119</v>
      </c>
      <c r="R492" s="16">
        <f>LOOKUP(Table5[[#This Row],[Item '#]],Ticket_Forms[Form Number],Ticket_Forms[Prizes])</f>
        <v>7840</v>
      </c>
      <c r="S492" s="16">
        <f>LOOKUP(Table5[[#This Row],[Item '#]],Ticket_Forms[Form Number],Ticket_Forms[Location Rent])</f>
        <v>597</v>
      </c>
      <c r="T492" s="16">
        <f>LOOKUP(Table5[[#This Row],[Item '#]],Ticket_Forms[Form Number],Ticket_Forms[Last Sale])</f>
        <v>0</v>
      </c>
      <c r="U492" s="16" t="s">
        <v>3909</v>
      </c>
      <c r="V492" s="58" t="str">
        <f>Table5[[#This Row],[Date Distributed]]</f>
        <v/>
      </c>
      <c r="W492" s="3" t="str">
        <f>_xlfn.XLOOKUP(Table5[[#This Row],[Serial '#]],Table10[Serial '#],Table10[Charity Association],"",,)</f>
        <v/>
      </c>
      <c r="Z492" s="3" t="s">
        <v>23</v>
      </c>
    </row>
    <row r="493" spans="1:26" hidden="1" x14ac:dyDescent="0.35">
      <c r="A493" s="3">
        <v>491</v>
      </c>
      <c r="B493" s="78">
        <v>45047</v>
      </c>
      <c r="C493" s="73" t="str">
        <f>_xlfn.XLOOKUP(Table5[[#This Row],[Serial '#]],Table10[Serial '#],Table10[Date],"",,)</f>
        <v/>
      </c>
      <c r="D4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93" s="73" t="str">
        <f>IF(Table5[[#This Row],[Date Distributed]]="","In Stock","Distributed")</f>
        <v>In Stock</v>
      </c>
      <c r="F493" s="79" t="s">
        <v>660</v>
      </c>
      <c r="G493" s="75" t="s">
        <v>761</v>
      </c>
      <c r="H493" s="80" t="s">
        <v>683</v>
      </c>
      <c r="I493" s="80" t="s">
        <v>684</v>
      </c>
      <c r="J493" s="81" t="s">
        <v>1276</v>
      </c>
      <c r="K493" s="80" t="s">
        <v>416</v>
      </c>
      <c r="L493" s="3" t="str">
        <f>_xlfn.XLOOKUP(Table5[[#This Row],[Item '#]],Ticket_Forms[Form Number],Ticket_Forms[Game Name],"",,)</f>
        <v>Haul Of Fame</v>
      </c>
      <c r="M493" s="15">
        <v>134</v>
      </c>
      <c r="N493" s="3">
        <f>LOOKUP(Table5[[#This Row],[Item '#]],Ticket_Forms[Form Number],Ticket_Forms[Ticket Count])</f>
        <v>4000</v>
      </c>
      <c r="O493" s="16">
        <f>LOOKUP(Table5[[#This Row],[Item '#]],Ticket_Forms[Form Number],Ticket_Forms[Ticket Value])</f>
        <v>1</v>
      </c>
      <c r="P493" s="16">
        <f>LOOKUP(Table5[[#This Row],[Item '#]],Ticket_Forms[Form Number],Ticket_Forms[Revenue])</f>
        <v>4000</v>
      </c>
      <c r="Q493" s="16">
        <f>LOOKUP(Table5[[#This Row],[Item '#]],Ticket_Forms[Form Number],Ticket_Forms[Ideal Profit])</f>
        <v>998</v>
      </c>
      <c r="R493" s="16">
        <f>LOOKUP(Table5[[#This Row],[Item '#]],Ticket_Forms[Form Number],Ticket_Forms[Prizes])</f>
        <v>3002</v>
      </c>
      <c r="S493" s="16">
        <f>LOOKUP(Table5[[#This Row],[Item '#]],Ticket_Forms[Form Number],Ticket_Forms[Location Rent])</f>
        <v>240</v>
      </c>
      <c r="T493" s="16">
        <f>LOOKUP(Table5[[#This Row],[Item '#]],Ticket_Forms[Form Number],Ticket_Forms[Last Sale])</f>
        <v>0</v>
      </c>
      <c r="U493" s="16" t="s">
        <v>3909</v>
      </c>
      <c r="V493" s="58" t="str">
        <f>Table5[[#This Row],[Date Distributed]]</f>
        <v/>
      </c>
      <c r="W493" s="3" t="str">
        <f>_xlfn.XLOOKUP(Table5[[#This Row],[Serial '#]],Table10[Serial '#],Table10[Charity Association],"",,)</f>
        <v/>
      </c>
      <c r="Z493" s="3" t="s">
        <v>23</v>
      </c>
    </row>
    <row r="494" spans="1:26" hidden="1" x14ac:dyDescent="0.35">
      <c r="A494" s="3">
        <v>492</v>
      </c>
      <c r="B494" s="78">
        <v>45047</v>
      </c>
      <c r="C494" s="73" t="str">
        <f>_xlfn.XLOOKUP(Table5[[#This Row],[Serial '#]],Table10[Serial '#],Table10[Date],"",,)</f>
        <v/>
      </c>
      <c r="D4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94" s="73" t="str">
        <f>IF(Table5[[#This Row],[Date Distributed]]="","In Stock","Distributed")</f>
        <v>In Stock</v>
      </c>
      <c r="F494" s="79" t="s">
        <v>660</v>
      </c>
      <c r="G494" s="75" t="s">
        <v>761</v>
      </c>
      <c r="H494" s="80" t="s">
        <v>683</v>
      </c>
      <c r="I494" s="80" t="s">
        <v>684</v>
      </c>
      <c r="J494" s="81" t="s">
        <v>1277</v>
      </c>
      <c r="K494" s="80" t="s">
        <v>416</v>
      </c>
      <c r="L494" s="3" t="str">
        <f>_xlfn.XLOOKUP(Table5[[#This Row],[Item '#]],Ticket_Forms[Form Number],Ticket_Forms[Game Name],"",,)</f>
        <v>Haul Of Fame</v>
      </c>
      <c r="M494" s="15">
        <v>134</v>
      </c>
      <c r="N494" s="3">
        <f>LOOKUP(Table5[[#This Row],[Item '#]],Ticket_Forms[Form Number],Ticket_Forms[Ticket Count])</f>
        <v>4000</v>
      </c>
      <c r="O494" s="16">
        <f>LOOKUP(Table5[[#This Row],[Item '#]],Ticket_Forms[Form Number],Ticket_Forms[Ticket Value])</f>
        <v>1</v>
      </c>
      <c r="P494" s="16">
        <f>LOOKUP(Table5[[#This Row],[Item '#]],Ticket_Forms[Form Number],Ticket_Forms[Revenue])</f>
        <v>4000</v>
      </c>
      <c r="Q494" s="16">
        <f>LOOKUP(Table5[[#This Row],[Item '#]],Ticket_Forms[Form Number],Ticket_Forms[Ideal Profit])</f>
        <v>998</v>
      </c>
      <c r="R494" s="16">
        <f>LOOKUP(Table5[[#This Row],[Item '#]],Ticket_Forms[Form Number],Ticket_Forms[Prizes])</f>
        <v>3002</v>
      </c>
      <c r="S494" s="16">
        <f>LOOKUP(Table5[[#This Row],[Item '#]],Ticket_Forms[Form Number],Ticket_Forms[Location Rent])</f>
        <v>240</v>
      </c>
      <c r="T494" s="16">
        <f>LOOKUP(Table5[[#This Row],[Item '#]],Ticket_Forms[Form Number],Ticket_Forms[Last Sale])</f>
        <v>0</v>
      </c>
      <c r="U494" s="16" t="s">
        <v>3909</v>
      </c>
      <c r="V494" s="58" t="str">
        <f>Table5[[#This Row],[Date Distributed]]</f>
        <v/>
      </c>
      <c r="W494" s="3" t="str">
        <f>_xlfn.XLOOKUP(Table5[[#This Row],[Serial '#]],Table10[Serial '#],Table10[Charity Association],"",,)</f>
        <v/>
      </c>
      <c r="Z494" s="3" t="s">
        <v>23</v>
      </c>
    </row>
    <row r="495" spans="1:26" hidden="1" x14ac:dyDescent="0.35">
      <c r="A495" s="3">
        <v>493</v>
      </c>
      <c r="B495" s="78">
        <v>45047</v>
      </c>
      <c r="C495" s="73" t="str">
        <f>_xlfn.XLOOKUP(Table5[[#This Row],[Serial '#]],Table10[Serial '#],Table10[Date],"",,)</f>
        <v/>
      </c>
      <c r="D4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95" s="73" t="str">
        <f>IF(Table5[[#This Row],[Date Distributed]]="","In Stock","Distributed")</f>
        <v>In Stock</v>
      </c>
      <c r="F495" s="79" t="s">
        <v>660</v>
      </c>
      <c r="G495" s="75" t="s">
        <v>761</v>
      </c>
      <c r="H495" s="80" t="s">
        <v>683</v>
      </c>
      <c r="I495" s="80" t="s">
        <v>684</v>
      </c>
      <c r="J495" s="81" t="s">
        <v>1278</v>
      </c>
      <c r="K495" s="80" t="s">
        <v>412</v>
      </c>
      <c r="L495" s="3" t="str">
        <f>_xlfn.XLOOKUP(Table5[[#This Row],[Item '#]],Ticket_Forms[Form Number],Ticket_Forms[Game Name],"",,)</f>
        <v>Winning Streak</v>
      </c>
      <c r="M495" s="15">
        <v>134</v>
      </c>
      <c r="N495" s="3">
        <f>LOOKUP(Table5[[#This Row],[Item '#]],Ticket_Forms[Form Number],Ticket_Forms[Ticket Count])</f>
        <v>4000</v>
      </c>
      <c r="O495" s="16">
        <f>LOOKUP(Table5[[#This Row],[Item '#]],Ticket_Forms[Form Number],Ticket_Forms[Ticket Value])</f>
        <v>1</v>
      </c>
      <c r="P495" s="16">
        <f>LOOKUP(Table5[[#This Row],[Item '#]],Ticket_Forms[Form Number],Ticket_Forms[Revenue])</f>
        <v>4000</v>
      </c>
      <c r="Q495" s="16">
        <f>LOOKUP(Table5[[#This Row],[Item '#]],Ticket_Forms[Form Number],Ticket_Forms[Ideal Profit])</f>
        <v>998</v>
      </c>
      <c r="R495" s="16">
        <f>LOOKUP(Table5[[#This Row],[Item '#]],Ticket_Forms[Form Number],Ticket_Forms[Prizes])</f>
        <v>3002</v>
      </c>
      <c r="S495" s="16">
        <f>LOOKUP(Table5[[#This Row],[Item '#]],Ticket_Forms[Form Number],Ticket_Forms[Location Rent])</f>
        <v>240</v>
      </c>
      <c r="T495" s="16">
        <f>LOOKUP(Table5[[#This Row],[Item '#]],Ticket_Forms[Form Number],Ticket_Forms[Last Sale])</f>
        <v>0</v>
      </c>
      <c r="U495" s="16" t="s">
        <v>3909</v>
      </c>
      <c r="V495" s="58" t="str">
        <f>Table5[[#This Row],[Date Distributed]]</f>
        <v/>
      </c>
      <c r="W495" s="3" t="str">
        <f>_xlfn.XLOOKUP(Table5[[#This Row],[Serial '#]],Table10[Serial '#],Table10[Charity Association],"",,)</f>
        <v/>
      </c>
      <c r="Z495" s="3" t="s">
        <v>23</v>
      </c>
    </row>
    <row r="496" spans="1:26" hidden="1" x14ac:dyDescent="0.35">
      <c r="A496" s="3">
        <v>494</v>
      </c>
      <c r="B496" s="78">
        <v>45047</v>
      </c>
      <c r="C496" s="73" t="str">
        <f>_xlfn.XLOOKUP(Table5[[#This Row],[Serial '#]],Table10[Serial '#],Table10[Date],"",,)</f>
        <v/>
      </c>
      <c r="D4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96" s="73" t="str">
        <f>IF(Table5[[#This Row],[Date Distributed]]="","In Stock","Distributed")</f>
        <v>In Stock</v>
      </c>
      <c r="F496" s="79" t="s">
        <v>660</v>
      </c>
      <c r="G496" s="75" t="s">
        <v>761</v>
      </c>
      <c r="H496" s="80" t="s">
        <v>683</v>
      </c>
      <c r="I496" s="80" t="s">
        <v>684</v>
      </c>
      <c r="J496" s="81" t="s">
        <v>1279</v>
      </c>
      <c r="K496" s="80" t="s">
        <v>415</v>
      </c>
      <c r="L496" s="3" t="str">
        <f>_xlfn.XLOOKUP(Table5[[#This Row],[Item '#]],Ticket_Forms[Form Number],Ticket_Forms[Game Name],"",,)</f>
        <v>Make Mine a Double</v>
      </c>
      <c r="M496" s="15">
        <v>134</v>
      </c>
      <c r="N496" s="3">
        <f>LOOKUP(Table5[[#This Row],[Item '#]],Ticket_Forms[Form Number],Ticket_Forms[Ticket Count])</f>
        <v>4000</v>
      </c>
      <c r="O496" s="16">
        <f>LOOKUP(Table5[[#This Row],[Item '#]],Ticket_Forms[Form Number],Ticket_Forms[Ticket Value])</f>
        <v>1</v>
      </c>
      <c r="P496" s="16">
        <f>LOOKUP(Table5[[#This Row],[Item '#]],Ticket_Forms[Form Number],Ticket_Forms[Revenue])</f>
        <v>4000</v>
      </c>
      <c r="Q496" s="16">
        <f>LOOKUP(Table5[[#This Row],[Item '#]],Ticket_Forms[Form Number],Ticket_Forms[Ideal Profit])</f>
        <v>998</v>
      </c>
      <c r="R496" s="16">
        <f>LOOKUP(Table5[[#This Row],[Item '#]],Ticket_Forms[Form Number],Ticket_Forms[Prizes])</f>
        <v>3002</v>
      </c>
      <c r="S496" s="16">
        <f>LOOKUP(Table5[[#This Row],[Item '#]],Ticket_Forms[Form Number],Ticket_Forms[Location Rent])</f>
        <v>240</v>
      </c>
      <c r="T496" s="16">
        <f>LOOKUP(Table5[[#This Row],[Item '#]],Ticket_Forms[Form Number],Ticket_Forms[Last Sale])</f>
        <v>0</v>
      </c>
      <c r="U496" s="16" t="s">
        <v>3909</v>
      </c>
      <c r="V496" s="58" t="str">
        <f>Table5[[#This Row],[Date Distributed]]</f>
        <v/>
      </c>
      <c r="W496" s="3" t="str">
        <f>_xlfn.XLOOKUP(Table5[[#This Row],[Serial '#]],Table10[Serial '#],Table10[Charity Association],"",,)</f>
        <v/>
      </c>
      <c r="Z496" s="3" t="s">
        <v>23</v>
      </c>
    </row>
    <row r="497" spans="1:26" hidden="1" x14ac:dyDescent="0.35">
      <c r="A497" s="3">
        <v>495</v>
      </c>
      <c r="B497" s="78">
        <v>45047</v>
      </c>
      <c r="C497" s="73" t="str">
        <f>_xlfn.XLOOKUP(Table5[[#This Row],[Serial '#]],Table10[Serial '#],Table10[Date],"",,)</f>
        <v/>
      </c>
      <c r="D4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97" s="73" t="str">
        <f>IF(Table5[[#This Row],[Date Distributed]]="","In Stock","Distributed")</f>
        <v>In Stock</v>
      </c>
      <c r="F497" s="79" t="s">
        <v>660</v>
      </c>
      <c r="G497" s="75" t="s">
        <v>761</v>
      </c>
      <c r="H497" s="80" t="s">
        <v>683</v>
      </c>
      <c r="I497" s="80" t="s">
        <v>684</v>
      </c>
      <c r="J497" s="81" t="s">
        <v>1280</v>
      </c>
      <c r="K497" s="80" t="s">
        <v>410</v>
      </c>
      <c r="L497" s="3" t="str">
        <f>_xlfn.XLOOKUP(Table5[[#This Row],[Item '#]],Ticket_Forms[Form Number],Ticket_Forms[Game Name],"",,)</f>
        <v>Down the Hatch</v>
      </c>
      <c r="M497" s="15">
        <v>134</v>
      </c>
      <c r="N497" s="3">
        <f>LOOKUP(Table5[[#This Row],[Item '#]],Ticket_Forms[Form Number],Ticket_Forms[Ticket Count])</f>
        <v>4000</v>
      </c>
      <c r="O497" s="16">
        <f>LOOKUP(Table5[[#This Row],[Item '#]],Ticket_Forms[Form Number],Ticket_Forms[Ticket Value])</f>
        <v>1</v>
      </c>
      <c r="P497" s="16">
        <f>LOOKUP(Table5[[#This Row],[Item '#]],Ticket_Forms[Form Number],Ticket_Forms[Revenue])</f>
        <v>4000</v>
      </c>
      <c r="Q497" s="16">
        <f>LOOKUP(Table5[[#This Row],[Item '#]],Ticket_Forms[Form Number],Ticket_Forms[Ideal Profit])</f>
        <v>998</v>
      </c>
      <c r="R497" s="16">
        <f>LOOKUP(Table5[[#This Row],[Item '#]],Ticket_Forms[Form Number],Ticket_Forms[Prizes])</f>
        <v>3002</v>
      </c>
      <c r="S497" s="16">
        <f>LOOKUP(Table5[[#This Row],[Item '#]],Ticket_Forms[Form Number],Ticket_Forms[Location Rent])</f>
        <v>240</v>
      </c>
      <c r="T497" s="16">
        <f>LOOKUP(Table5[[#This Row],[Item '#]],Ticket_Forms[Form Number],Ticket_Forms[Last Sale])</f>
        <v>0</v>
      </c>
      <c r="U497" s="16" t="s">
        <v>3909</v>
      </c>
      <c r="V497" s="58" t="str">
        <f>Table5[[#This Row],[Date Distributed]]</f>
        <v/>
      </c>
      <c r="W497" s="3" t="str">
        <f>_xlfn.XLOOKUP(Table5[[#This Row],[Serial '#]],Table10[Serial '#],Table10[Charity Association],"",,)</f>
        <v/>
      </c>
      <c r="Z497" s="3" t="s">
        <v>23</v>
      </c>
    </row>
    <row r="498" spans="1:26" hidden="1" x14ac:dyDescent="0.35">
      <c r="A498" s="3">
        <v>496</v>
      </c>
      <c r="B498" s="78">
        <v>45047</v>
      </c>
      <c r="C498" s="73" t="str">
        <f>_xlfn.XLOOKUP(Table5[[#This Row],[Serial '#]],Table10[Serial '#],Table10[Date],"",,)</f>
        <v/>
      </c>
      <c r="D4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98" s="73" t="str">
        <f>IF(Table5[[#This Row],[Date Distributed]]="","In Stock","Distributed")</f>
        <v>In Stock</v>
      </c>
      <c r="F498" s="79" t="s">
        <v>660</v>
      </c>
      <c r="G498" s="75" t="s">
        <v>761</v>
      </c>
      <c r="H498" s="80" t="s">
        <v>683</v>
      </c>
      <c r="I498" s="80" t="s">
        <v>684</v>
      </c>
      <c r="J498" s="81" t="s">
        <v>1281</v>
      </c>
      <c r="K498" s="80" t="s">
        <v>387</v>
      </c>
      <c r="L498" s="3" t="str">
        <f>_xlfn.XLOOKUP(Table5[[#This Row],[Item '#]],Ticket_Forms[Form Number],Ticket_Forms[Game Name],"",,)</f>
        <v>Big 5</v>
      </c>
      <c r="M498" s="15">
        <v>360</v>
      </c>
      <c r="N498" s="3">
        <f>LOOKUP(Table5[[#This Row],[Item '#]],Ticket_Forms[Form Number],Ticket_Forms[Ticket Count])</f>
        <v>9959</v>
      </c>
      <c r="O498" s="16">
        <f>LOOKUP(Table5[[#This Row],[Item '#]],Ticket_Forms[Form Number],Ticket_Forms[Ticket Value])</f>
        <v>1</v>
      </c>
      <c r="P498" s="16">
        <f>LOOKUP(Table5[[#This Row],[Item '#]],Ticket_Forms[Form Number],Ticket_Forms[Revenue])</f>
        <v>9959</v>
      </c>
      <c r="Q498" s="16">
        <f>LOOKUP(Table5[[#This Row],[Item '#]],Ticket_Forms[Form Number],Ticket_Forms[Ideal Profit])</f>
        <v>2119</v>
      </c>
      <c r="R498" s="16">
        <f>LOOKUP(Table5[[#This Row],[Item '#]],Ticket_Forms[Form Number],Ticket_Forms[Prizes])</f>
        <v>7840</v>
      </c>
      <c r="S498" s="16">
        <f>LOOKUP(Table5[[#This Row],[Item '#]],Ticket_Forms[Form Number],Ticket_Forms[Location Rent])</f>
        <v>597</v>
      </c>
      <c r="T498" s="16">
        <f>LOOKUP(Table5[[#This Row],[Item '#]],Ticket_Forms[Form Number],Ticket_Forms[Last Sale])</f>
        <v>0</v>
      </c>
      <c r="U498" s="16" t="s">
        <v>3909</v>
      </c>
      <c r="V498" s="58" t="str">
        <f>Table5[[#This Row],[Date Distributed]]</f>
        <v/>
      </c>
      <c r="W498" s="3" t="str">
        <f>_xlfn.XLOOKUP(Table5[[#This Row],[Serial '#]],Table10[Serial '#],Table10[Charity Association],"",,)</f>
        <v/>
      </c>
      <c r="Z498" s="3" t="s">
        <v>23</v>
      </c>
    </row>
    <row r="499" spans="1:26" hidden="1" x14ac:dyDescent="0.35">
      <c r="A499" s="3">
        <v>497</v>
      </c>
      <c r="B499" s="78">
        <v>45047</v>
      </c>
      <c r="C499" s="73" t="str">
        <f>_xlfn.XLOOKUP(Table5[[#This Row],[Serial '#]],Table10[Serial '#],Table10[Date],"",,)</f>
        <v/>
      </c>
      <c r="D4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99" s="73" t="str">
        <f>IF(Table5[[#This Row],[Date Distributed]]="","In Stock","Distributed")</f>
        <v>In Stock</v>
      </c>
      <c r="F499" s="79" t="s">
        <v>660</v>
      </c>
      <c r="G499" s="75" t="s">
        <v>761</v>
      </c>
      <c r="H499" s="80" t="s">
        <v>683</v>
      </c>
      <c r="I499" s="80" t="s">
        <v>684</v>
      </c>
      <c r="J499" s="81" t="s">
        <v>1282</v>
      </c>
      <c r="K499" s="80" t="s">
        <v>387</v>
      </c>
      <c r="L499" s="3" t="str">
        <f>_xlfn.XLOOKUP(Table5[[#This Row],[Item '#]],Ticket_Forms[Form Number],Ticket_Forms[Game Name],"",,)</f>
        <v>Big 5</v>
      </c>
      <c r="M499" s="15">
        <v>360</v>
      </c>
      <c r="N499" s="3">
        <f>LOOKUP(Table5[[#This Row],[Item '#]],Ticket_Forms[Form Number],Ticket_Forms[Ticket Count])</f>
        <v>9959</v>
      </c>
      <c r="O499" s="16">
        <f>LOOKUP(Table5[[#This Row],[Item '#]],Ticket_Forms[Form Number],Ticket_Forms[Ticket Value])</f>
        <v>1</v>
      </c>
      <c r="P499" s="16">
        <f>LOOKUP(Table5[[#This Row],[Item '#]],Ticket_Forms[Form Number],Ticket_Forms[Revenue])</f>
        <v>9959</v>
      </c>
      <c r="Q499" s="16">
        <f>LOOKUP(Table5[[#This Row],[Item '#]],Ticket_Forms[Form Number],Ticket_Forms[Ideal Profit])</f>
        <v>2119</v>
      </c>
      <c r="R499" s="16">
        <f>LOOKUP(Table5[[#This Row],[Item '#]],Ticket_Forms[Form Number],Ticket_Forms[Prizes])</f>
        <v>7840</v>
      </c>
      <c r="S499" s="16">
        <f>LOOKUP(Table5[[#This Row],[Item '#]],Ticket_Forms[Form Number],Ticket_Forms[Location Rent])</f>
        <v>597</v>
      </c>
      <c r="T499" s="16">
        <f>LOOKUP(Table5[[#This Row],[Item '#]],Ticket_Forms[Form Number],Ticket_Forms[Last Sale])</f>
        <v>0</v>
      </c>
      <c r="U499" s="16" t="s">
        <v>3909</v>
      </c>
      <c r="V499" s="58" t="str">
        <f>Table5[[#This Row],[Date Distributed]]</f>
        <v/>
      </c>
      <c r="W499" s="3" t="str">
        <f>_xlfn.XLOOKUP(Table5[[#This Row],[Serial '#]],Table10[Serial '#],Table10[Charity Association],"",,)</f>
        <v/>
      </c>
      <c r="Z499" s="3" t="s">
        <v>23</v>
      </c>
    </row>
    <row r="500" spans="1:26" hidden="1" x14ac:dyDescent="0.35">
      <c r="A500" s="3">
        <v>498</v>
      </c>
      <c r="B500" s="78">
        <v>45047</v>
      </c>
      <c r="C500" s="73" t="str">
        <f>_xlfn.XLOOKUP(Table5[[#This Row],[Serial '#]],Table10[Serial '#],Table10[Date],"",,)</f>
        <v/>
      </c>
      <c r="D5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00" s="73" t="str">
        <f>IF(Table5[[#This Row],[Date Distributed]]="","In Stock","Distributed")</f>
        <v>In Stock</v>
      </c>
      <c r="F500" s="79" t="s">
        <v>660</v>
      </c>
      <c r="G500" s="75" t="s">
        <v>761</v>
      </c>
      <c r="H500" s="80" t="s">
        <v>683</v>
      </c>
      <c r="I500" s="80" t="s">
        <v>684</v>
      </c>
      <c r="J500" s="81" t="s">
        <v>1283</v>
      </c>
      <c r="K500" s="80" t="s">
        <v>412</v>
      </c>
      <c r="L500" s="3" t="str">
        <f>_xlfn.XLOOKUP(Table5[[#This Row],[Item '#]],Ticket_Forms[Form Number],Ticket_Forms[Game Name],"",,)</f>
        <v>Winning Streak</v>
      </c>
      <c r="M500" s="15">
        <v>134</v>
      </c>
      <c r="N500" s="3">
        <f>LOOKUP(Table5[[#This Row],[Item '#]],Ticket_Forms[Form Number],Ticket_Forms[Ticket Count])</f>
        <v>4000</v>
      </c>
      <c r="O500" s="16">
        <f>LOOKUP(Table5[[#This Row],[Item '#]],Ticket_Forms[Form Number],Ticket_Forms[Ticket Value])</f>
        <v>1</v>
      </c>
      <c r="P500" s="16">
        <f>LOOKUP(Table5[[#This Row],[Item '#]],Ticket_Forms[Form Number],Ticket_Forms[Revenue])</f>
        <v>4000</v>
      </c>
      <c r="Q500" s="16">
        <f>LOOKUP(Table5[[#This Row],[Item '#]],Ticket_Forms[Form Number],Ticket_Forms[Ideal Profit])</f>
        <v>998</v>
      </c>
      <c r="R500" s="16">
        <f>LOOKUP(Table5[[#This Row],[Item '#]],Ticket_Forms[Form Number],Ticket_Forms[Prizes])</f>
        <v>3002</v>
      </c>
      <c r="S500" s="16">
        <f>LOOKUP(Table5[[#This Row],[Item '#]],Ticket_Forms[Form Number],Ticket_Forms[Location Rent])</f>
        <v>240</v>
      </c>
      <c r="T500" s="16">
        <f>LOOKUP(Table5[[#This Row],[Item '#]],Ticket_Forms[Form Number],Ticket_Forms[Last Sale])</f>
        <v>0</v>
      </c>
      <c r="U500" s="16" t="s">
        <v>3909</v>
      </c>
      <c r="V500" s="58" t="str">
        <f>Table5[[#This Row],[Date Distributed]]</f>
        <v/>
      </c>
      <c r="W500" s="3" t="str">
        <f>_xlfn.XLOOKUP(Table5[[#This Row],[Serial '#]],Table10[Serial '#],Table10[Charity Association],"",,)</f>
        <v/>
      </c>
      <c r="Z500" s="3" t="s">
        <v>23</v>
      </c>
    </row>
    <row r="501" spans="1:26" hidden="1" x14ac:dyDescent="0.35">
      <c r="A501" s="3">
        <v>499</v>
      </c>
      <c r="B501" s="78">
        <v>45047</v>
      </c>
      <c r="C501" s="73" t="str">
        <f>_xlfn.XLOOKUP(Table5[[#This Row],[Serial '#]],Table10[Serial '#],Table10[Date],"",,)</f>
        <v/>
      </c>
      <c r="D5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01" s="73" t="str">
        <f>IF(Table5[[#This Row],[Date Distributed]]="","In Stock","Distributed")</f>
        <v>In Stock</v>
      </c>
      <c r="F501" s="79" t="s">
        <v>660</v>
      </c>
      <c r="G501" s="75" t="s">
        <v>761</v>
      </c>
      <c r="H501" s="80" t="s">
        <v>683</v>
      </c>
      <c r="I501" s="80" t="s">
        <v>684</v>
      </c>
      <c r="J501" s="81" t="s">
        <v>1284</v>
      </c>
      <c r="K501" s="80" t="s">
        <v>397</v>
      </c>
      <c r="L501" s="3" t="str">
        <f>_xlfn.XLOOKUP(Table5[[#This Row],[Item '#]],Ticket_Forms[Form Number],Ticket_Forms[Game Name],"",,)</f>
        <v>Crowns and Bars</v>
      </c>
      <c r="M501" s="15">
        <v>122</v>
      </c>
      <c r="N501" s="3">
        <f>LOOKUP(Table5[[#This Row],[Item '#]],Ticket_Forms[Form Number],Ticket_Forms[Ticket Count])</f>
        <v>3600</v>
      </c>
      <c r="O501" s="16">
        <f>LOOKUP(Table5[[#This Row],[Item '#]],Ticket_Forms[Form Number],Ticket_Forms[Ticket Value])</f>
        <v>1</v>
      </c>
      <c r="P501" s="16">
        <f>LOOKUP(Table5[[#This Row],[Item '#]],Ticket_Forms[Form Number],Ticket_Forms[Revenue])</f>
        <v>3600</v>
      </c>
      <c r="Q501" s="16">
        <f>LOOKUP(Table5[[#This Row],[Item '#]],Ticket_Forms[Form Number],Ticket_Forms[Ideal Profit])</f>
        <v>705</v>
      </c>
      <c r="R501" s="16">
        <f>LOOKUP(Table5[[#This Row],[Item '#]],Ticket_Forms[Form Number],Ticket_Forms[Prizes])</f>
        <v>2895</v>
      </c>
      <c r="S501" s="16">
        <f>LOOKUP(Table5[[#This Row],[Item '#]],Ticket_Forms[Form Number],Ticket_Forms[Location Rent])</f>
        <v>216</v>
      </c>
      <c r="T501" s="16">
        <f>LOOKUP(Table5[[#This Row],[Item '#]],Ticket_Forms[Form Number],Ticket_Forms[Last Sale])</f>
        <v>200</v>
      </c>
      <c r="U501" s="16" t="s">
        <v>3909</v>
      </c>
      <c r="V501" s="58" t="str">
        <f>Table5[[#This Row],[Date Distributed]]</f>
        <v/>
      </c>
      <c r="W501" s="3" t="str">
        <f>_xlfn.XLOOKUP(Table5[[#This Row],[Serial '#]],Table10[Serial '#],Table10[Charity Association],"",,)</f>
        <v/>
      </c>
      <c r="Z501" s="3" t="s">
        <v>23</v>
      </c>
    </row>
    <row r="502" spans="1:26" hidden="1" x14ac:dyDescent="0.35">
      <c r="A502" s="3">
        <v>500</v>
      </c>
      <c r="B502" s="78">
        <v>45047</v>
      </c>
      <c r="C502" s="73" t="str">
        <f>_xlfn.XLOOKUP(Table5[[#This Row],[Serial '#]],Table10[Serial '#],Table10[Date],"",,)</f>
        <v/>
      </c>
      <c r="D5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02" s="73" t="str">
        <f>IF(Table5[[#This Row],[Date Distributed]]="","In Stock","Distributed")</f>
        <v>In Stock</v>
      </c>
      <c r="F502" s="79" t="s">
        <v>660</v>
      </c>
      <c r="G502" s="75" t="s">
        <v>761</v>
      </c>
      <c r="H502" s="80" t="s">
        <v>683</v>
      </c>
      <c r="I502" s="80" t="s">
        <v>684</v>
      </c>
      <c r="J502" s="81" t="s">
        <v>1285</v>
      </c>
      <c r="K502" s="80" t="s">
        <v>397</v>
      </c>
      <c r="L502" s="3" t="str">
        <f>_xlfn.XLOOKUP(Table5[[#This Row],[Item '#]],Ticket_Forms[Form Number],Ticket_Forms[Game Name],"",,)</f>
        <v>Crowns and Bars</v>
      </c>
      <c r="M502" s="15">
        <v>122</v>
      </c>
      <c r="N502" s="3">
        <f>LOOKUP(Table5[[#This Row],[Item '#]],Ticket_Forms[Form Number],Ticket_Forms[Ticket Count])</f>
        <v>3600</v>
      </c>
      <c r="O502" s="16">
        <f>LOOKUP(Table5[[#This Row],[Item '#]],Ticket_Forms[Form Number],Ticket_Forms[Ticket Value])</f>
        <v>1</v>
      </c>
      <c r="P502" s="16">
        <f>LOOKUP(Table5[[#This Row],[Item '#]],Ticket_Forms[Form Number],Ticket_Forms[Revenue])</f>
        <v>3600</v>
      </c>
      <c r="Q502" s="16">
        <f>LOOKUP(Table5[[#This Row],[Item '#]],Ticket_Forms[Form Number],Ticket_Forms[Ideal Profit])</f>
        <v>705</v>
      </c>
      <c r="R502" s="16">
        <f>LOOKUP(Table5[[#This Row],[Item '#]],Ticket_Forms[Form Number],Ticket_Forms[Prizes])</f>
        <v>2895</v>
      </c>
      <c r="S502" s="16">
        <f>LOOKUP(Table5[[#This Row],[Item '#]],Ticket_Forms[Form Number],Ticket_Forms[Location Rent])</f>
        <v>216</v>
      </c>
      <c r="T502" s="16">
        <f>LOOKUP(Table5[[#This Row],[Item '#]],Ticket_Forms[Form Number],Ticket_Forms[Last Sale])</f>
        <v>200</v>
      </c>
      <c r="U502" s="16" t="s">
        <v>3909</v>
      </c>
      <c r="V502" s="58" t="str">
        <f>Table5[[#This Row],[Date Distributed]]</f>
        <v/>
      </c>
      <c r="W502" s="3" t="str">
        <f>_xlfn.XLOOKUP(Table5[[#This Row],[Serial '#]],Table10[Serial '#],Table10[Charity Association],"",,)</f>
        <v/>
      </c>
      <c r="Z502" s="3" t="s">
        <v>23</v>
      </c>
    </row>
    <row r="503" spans="1:26" hidden="1" x14ac:dyDescent="0.35">
      <c r="A503" s="3">
        <v>501</v>
      </c>
      <c r="B503" s="78">
        <v>45047</v>
      </c>
      <c r="C503" s="73" t="str">
        <f>_xlfn.XLOOKUP(Table5[[#This Row],[Serial '#]],Table10[Serial '#],Table10[Date],"",,)</f>
        <v/>
      </c>
      <c r="D5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03" s="73" t="str">
        <f>IF(Table5[[#This Row],[Date Distributed]]="","In Stock","Distributed")</f>
        <v>In Stock</v>
      </c>
      <c r="F503" s="79" t="s">
        <v>660</v>
      </c>
      <c r="G503" s="75" t="s">
        <v>761</v>
      </c>
      <c r="H503" s="80" t="s">
        <v>683</v>
      </c>
      <c r="I503" s="80" t="s">
        <v>684</v>
      </c>
      <c r="J503" s="81" t="s">
        <v>1286</v>
      </c>
      <c r="K503" s="80" t="s">
        <v>397</v>
      </c>
      <c r="L503" s="3" t="str">
        <f>_xlfn.XLOOKUP(Table5[[#This Row],[Item '#]],Ticket_Forms[Form Number],Ticket_Forms[Game Name],"",,)</f>
        <v>Crowns and Bars</v>
      </c>
      <c r="M503" s="15">
        <v>122</v>
      </c>
      <c r="N503" s="3">
        <f>LOOKUP(Table5[[#This Row],[Item '#]],Ticket_Forms[Form Number],Ticket_Forms[Ticket Count])</f>
        <v>3600</v>
      </c>
      <c r="O503" s="16">
        <f>LOOKUP(Table5[[#This Row],[Item '#]],Ticket_Forms[Form Number],Ticket_Forms[Ticket Value])</f>
        <v>1</v>
      </c>
      <c r="P503" s="16">
        <f>LOOKUP(Table5[[#This Row],[Item '#]],Ticket_Forms[Form Number],Ticket_Forms[Revenue])</f>
        <v>3600</v>
      </c>
      <c r="Q503" s="16">
        <f>LOOKUP(Table5[[#This Row],[Item '#]],Ticket_Forms[Form Number],Ticket_Forms[Ideal Profit])</f>
        <v>705</v>
      </c>
      <c r="R503" s="16">
        <f>LOOKUP(Table5[[#This Row],[Item '#]],Ticket_Forms[Form Number],Ticket_Forms[Prizes])</f>
        <v>2895</v>
      </c>
      <c r="S503" s="16">
        <f>LOOKUP(Table5[[#This Row],[Item '#]],Ticket_Forms[Form Number],Ticket_Forms[Location Rent])</f>
        <v>216</v>
      </c>
      <c r="T503" s="16">
        <f>LOOKUP(Table5[[#This Row],[Item '#]],Ticket_Forms[Form Number],Ticket_Forms[Last Sale])</f>
        <v>200</v>
      </c>
      <c r="U503" s="16" t="s">
        <v>3909</v>
      </c>
      <c r="V503" s="58" t="str">
        <f>Table5[[#This Row],[Date Distributed]]</f>
        <v/>
      </c>
      <c r="W503" s="3" t="str">
        <f>_xlfn.XLOOKUP(Table5[[#This Row],[Serial '#]],Table10[Serial '#],Table10[Charity Association],"",,)</f>
        <v/>
      </c>
      <c r="Z503" s="3" t="s">
        <v>23</v>
      </c>
    </row>
    <row r="504" spans="1:26" hidden="1" x14ac:dyDescent="0.35">
      <c r="A504" s="3">
        <v>502</v>
      </c>
      <c r="B504" s="78">
        <v>45047</v>
      </c>
      <c r="C504" s="73" t="str">
        <f>_xlfn.XLOOKUP(Table5[[#This Row],[Serial '#]],Table10[Serial '#],Table10[Date],"",,)</f>
        <v/>
      </c>
      <c r="D5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04" s="73" t="str">
        <f>IF(Table5[[#This Row],[Date Distributed]]="","In Stock","Distributed")</f>
        <v>In Stock</v>
      </c>
      <c r="F504" s="79" t="s">
        <v>660</v>
      </c>
      <c r="G504" s="75" t="s">
        <v>761</v>
      </c>
      <c r="H504" s="80" t="s">
        <v>683</v>
      </c>
      <c r="I504" s="80" t="s">
        <v>684</v>
      </c>
      <c r="J504" s="81" t="s">
        <v>1287</v>
      </c>
      <c r="K504" s="80" t="s">
        <v>397</v>
      </c>
      <c r="L504" s="3" t="str">
        <f>_xlfn.XLOOKUP(Table5[[#This Row],[Item '#]],Ticket_Forms[Form Number],Ticket_Forms[Game Name],"",,)</f>
        <v>Crowns and Bars</v>
      </c>
      <c r="M504" s="15">
        <v>122</v>
      </c>
      <c r="N504" s="3">
        <f>LOOKUP(Table5[[#This Row],[Item '#]],Ticket_Forms[Form Number],Ticket_Forms[Ticket Count])</f>
        <v>3600</v>
      </c>
      <c r="O504" s="16">
        <f>LOOKUP(Table5[[#This Row],[Item '#]],Ticket_Forms[Form Number],Ticket_Forms[Ticket Value])</f>
        <v>1</v>
      </c>
      <c r="P504" s="16">
        <f>LOOKUP(Table5[[#This Row],[Item '#]],Ticket_Forms[Form Number],Ticket_Forms[Revenue])</f>
        <v>3600</v>
      </c>
      <c r="Q504" s="16">
        <f>LOOKUP(Table5[[#This Row],[Item '#]],Ticket_Forms[Form Number],Ticket_Forms[Ideal Profit])</f>
        <v>705</v>
      </c>
      <c r="R504" s="16">
        <f>LOOKUP(Table5[[#This Row],[Item '#]],Ticket_Forms[Form Number],Ticket_Forms[Prizes])</f>
        <v>2895</v>
      </c>
      <c r="S504" s="16">
        <f>LOOKUP(Table5[[#This Row],[Item '#]],Ticket_Forms[Form Number],Ticket_Forms[Location Rent])</f>
        <v>216</v>
      </c>
      <c r="T504" s="16">
        <f>LOOKUP(Table5[[#This Row],[Item '#]],Ticket_Forms[Form Number],Ticket_Forms[Last Sale])</f>
        <v>200</v>
      </c>
      <c r="U504" s="16" t="s">
        <v>3909</v>
      </c>
      <c r="V504" s="58" t="str">
        <f>Table5[[#This Row],[Date Distributed]]</f>
        <v/>
      </c>
      <c r="W504" s="3" t="str">
        <f>_xlfn.XLOOKUP(Table5[[#This Row],[Serial '#]],Table10[Serial '#],Table10[Charity Association],"",,)</f>
        <v/>
      </c>
      <c r="Z504" s="3" t="s">
        <v>23</v>
      </c>
    </row>
    <row r="505" spans="1:26" hidden="1" x14ac:dyDescent="0.35">
      <c r="A505" s="3">
        <v>503</v>
      </c>
      <c r="B505" s="78">
        <v>45047</v>
      </c>
      <c r="C505" s="73" t="str">
        <f>_xlfn.XLOOKUP(Table5[[#This Row],[Serial '#]],Table10[Serial '#],Table10[Date],"",,)</f>
        <v/>
      </c>
      <c r="D5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05" s="73" t="str">
        <f>IF(Table5[[#This Row],[Date Distributed]]="","In Stock","Distributed")</f>
        <v>In Stock</v>
      </c>
      <c r="F505" s="79" t="s">
        <v>660</v>
      </c>
      <c r="G505" s="75" t="s">
        <v>761</v>
      </c>
      <c r="H505" s="80" t="s">
        <v>683</v>
      </c>
      <c r="I505" s="80" t="s">
        <v>684</v>
      </c>
      <c r="J505" s="81" t="s">
        <v>1288</v>
      </c>
      <c r="K505" s="80" t="s">
        <v>397</v>
      </c>
      <c r="L505" s="3" t="str">
        <f>_xlfn.XLOOKUP(Table5[[#This Row],[Item '#]],Ticket_Forms[Form Number],Ticket_Forms[Game Name],"",,)</f>
        <v>Crowns and Bars</v>
      </c>
      <c r="M505" s="15">
        <v>122</v>
      </c>
      <c r="N505" s="3">
        <f>LOOKUP(Table5[[#This Row],[Item '#]],Ticket_Forms[Form Number],Ticket_Forms[Ticket Count])</f>
        <v>3600</v>
      </c>
      <c r="O505" s="16">
        <f>LOOKUP(Table5[[#This Row],[Item '#]],Ticket_Forms[Form Number],Ticket_Forms[Ticket Value])</f>
        <v>1</v>
      </c>
      <c r="P505" s="16">
        <f>LOOKUP(Table5[[#This Row],[Item '#]],Ticket_Forms[Form Number],Ticket_Forms[Revenue])</f>
        <v>3600</v>
      </c>
      <c r="Q505" s="16">
        <f>LOOKUP(Table5[[#This Row],[Item '#]],Ticket_Forms[Form Number],Ticket_Forms[Ideal Profit])</f>
        <v>705</v>
      </c>
      <c r="R505" s="16">
        <f>LOOKUP(Table5[[#This Row],[Item '#]],Ticket_Forms[Form Number],Ticket_Forms[Prizes])</f>
        <v>2895</v>
      </c>
      <c r="S505" s="16">
        <f>LOOKUP(Table5[[#This Row],[Item '#]],Ticket_Forms[Form Number],Ticket_Forms[Location Rent])</f>
        <v>216</v>
      </c>
      <c r="T505" s="16">
        <f>LOOKUP(Table5[[#This Row],[Item '#]],Ticket_Forms[Form Number],Ticket_Forms[Last Sale])</f>
        <v>200</v>
      </c>
      <c r="U505" s="16" t="s">
        <v>3909</v>
      </c>
      <c r="V505" s="58" t="str">
        <f>Table5[[#This Row],[Date Distributed]]</f>
        <v/>
      </c>
      <c r="W505" s="3" t="str">
        <f>_xlfn.XLOOKUP(Table5[[#This Row],[Serial '#]],Table10[Serial '#],Table10[Charity Association],"",,)</f>
        <v/>
      </c>
      <c r="Z505" s="3" t="s">
        <v>23</v>
      </c>
    </row>
    <row r="506" spans="1:26" hidden="1" x14ac:dyDescent="0.35">
      <c r="A506" s="3">
        <v>504</v>
      </c>
      <c r="B506" s="78">
        <v>45047</v>
      </c>
      <c r="C506" s="73" t="str">
        <f>_xlfn.XLOOKUP(Table5[[#This Row],[Serial '#]],Table10[Serial '#],Table10[Date],"",,)</f>
        <v/>
      </c>
      <c r="D5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06" s="73" t="str">
        <f>IF(Table5[[#This Row],[Date Distributed]]="","In Stock","Distributed")</f>
        <v>In Stock</v>
      </c>
      <c r="F506" s="79" t="s">
        <v>660</v>
      </c>
      <c r="G506" s="75" t="s">
        <v>761</v>
      </c>
      <c r="H506" s="80" t="s">
        <v>683</v>
      </c>
      <c r="I506" s="80" t="s">
        <v>684</v>
      </c>
      <c r="J506" s="81" t="s">
        <v>1289</v>
      </c>
      <c r="K506" s="80" t="s">
        <v>387</v>
      </c>
      <c r="L506" s="3" t="str">
        <f>_xlfn.XLOOKUP(Table5[[#This Row],[Item '#]],Ticket_Forms[Form Number],Ticket_Forms[Game Name],"",,)</f>
        <v>Big 5</v>
      </c>
      <c r="M506" s="15">
        <v>360</v>
      </c>
      <c r="N506" s="3">
        <f>LOOKUP(Table5[[#This Row],[Item '#]],Ticket_Forms[Form Number],Ticket_Forms[Ticket Count])</f>
        <v>9959</v>
      </c>
      <c r="O506" s="16">
        <f>LOOKUP(Table5[[#This Row],[Item '#]],Ticket_Forms[Form Number],Ticket_Forms[Ticket Value])</f>
        <v>1</v>
      </c>
      <c r="P506" s="16">
        <f>LOOKUP(Table5[[#This Row],[Item '#]],Ticket_Forms[Form Number],Ticket_Forms[Revenue])</f>
        <v>9959</v>
      </c>
      <c r="Q506" s="16">
        <f>LOOKUP(Table5[[#This Row],[Item '#]],Ticket_Forms[Form Number],Ticket_Forms[Ideal Profit])</f>
        <v>2119</v>
      </c>
      <c r="R506" s="16">
        <f>LOOKUP(Table5[[#This Row],[Item '#]],Ticket_Forms[Form Number],Ticket_Forms[Prizes])</f>
        <v>7840</v>
      </c>
      <c r="S506" s="16">
        <f>LOOKUP(Table5[[#This Row],[Item '#]],Ticket_Forms[Form Number],Ticket_Forms[Location Rent])</f>
        <v>597</v>
      </c>
      <c r="T506" s="16">
        <f>LOOKUP(Table5[[#This Row],[Item '#]],Ticket_Forms[Form Number],Ticket_Forms[Last Sale])</f>
        <v>0</v>
      </c>
      <c r="U506" s="16" t="s">
        <v>3909</v>
      </c>
      <c r="V506" s="58" t="str">
        <f>Table5[[#This Row],[Date Distributed]]</f>
        <v/>
      </c>
      <c r="W506" s="3" t="str">
        <f>_xlfn.XLOOKUP(Table5[[#This Row],[Serial '#]],Table10[Serial '#],Table10[Charity Association],"",,)</f>
        <v/>
      </c>
      <c r="Z506" s="3" t="s">
        <v>23</v>
      </c>
    </row>
    <row r="507" spans="1:26" hidden="1" x14ac:dyDescent="0.35">
      <c r="A507" s="3">
        <v>505</v>
      </c>
      <c r="B507" s="78">
        <v>45047</v>
      </c>
      <c r="C507" s="73" t="str">
        <f>_xlfn.XLOOKUP(Table5[[#This Row],[Serial '#]],Table10[Serial '#],Table10[Date],"",,)</f>
        <v/>
      </c>
      <c r="D5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07" s="73" t="str">
        <f>IF(Table5[[#This Row],[Date Distributed]]="","In Stock","Distributed")</f>
        <v>In Stock</v>
      </c>
      <c r="F507" s="79" t="s">
        <v>660</v>
      </c>
      <c r="G507" s="75" t="s">
        <v>761</v>
      </c>
      <c r="H507" s="80" t="s">
        <v>683</v>
      </c>
      <c r="I507" s="80" t="s">
        <v>684</v>
      </c>
      <c r="J507" s="81" t="s">
        <v>1290</v>
      </c>
      <c r="K507" s="80" t="s">
        <v>397</v>
      </c>
      <c r="L507" s="3" t="str">
        <f>_xlfn.XLOOKUP(Table5[[#This Row],[Item '#]],Ticket_Forms[Form Number],Ticket_Forms[Game Name],"",,)</f>
        <v>Crowns and Bars</v>
      </c>
      <c r="M507" s="15">
        <v>122</v>
      </c>
      <c r="N507" s="3">
        <f>LOOKUP(Table5[[#This Row],[Item '#]],Ticket_Forms[Form Number],Ticket_Forms[Ticket Count])</f>
        <v>3600</v>
      </c>
      <c r="O507" s="16">
        <f>LOOKUP(Table5[[#This Row],[Item '#]],Ticket_Forms[Form Number],Ticket_Forms[Ticket Value])</f>
        <v>1</v>
      </c>
      <c r="P507" s="16">
        <f>LOOKUP(Table5[[#This Row],[Item '#]],Ticket_Forms[Form Number],Ticket_Forms[Revenue])</f>
        <v>3600</v>
      </c>
      <c r="Q507" s="16">
        <f>LOOKUP(Table5[[#This Row],[Item '#]],Ticket_Forms[Form Number],Ticket_Forms[Ideal Profit])</f>
        <v>705</v>
      </c>
      <c r="R507" s="16">
        <f>LOOKUP(Table5[[#This Row],[Item '#]],Ticket_Forms[Form Number],Ticket_Forms[Prizes])</f>
        <v>2895</v>
      </c>
      <c r="S507" s="16">
        <f>LOOKUP(Table5[[#This Row],[Item '#]],Ticket_Forms[Form Number],Ticket_Forms[Location Rent])</f>
        <v>216</v>
      </c>
      <c r="T507" s="16">
        <f>LOOKUP(Table5[[#This Row],[Item '#]],Ticket_Forms[Form Number],Ticket_Forms[Last Sale])</f>
        <v>200</v>
      </c>
      <c r="U507" s="16" t="s">
        <v>3909</v>
      </c>
      <c r="V507" s="58" t="str">
        <f>Table5[[#This Row],[Date Distributed]]</f>
        <v/>
      </c>
      <c r="W507" s="3" t="str">
        <f>_xlfn.XLOOKUP(Table5[[#This Row],[Serial '#]],Table10[Serial '#],Table10[Charity Association],"",,)</f>
        <v/>
      </c>
      <c r="Z507" s="3" t="s">
        <v>23</v>
      </c>
    </row>
    <row r="508" spans="1:26" hidden="1" x14ac:dyDescent="0.35">
      <c r="A508" s="3">
        <v>506</v>
      </c>
      <c r="B508" s="78">
        <v>45047</v>
      </c>
      <c r="C508" s="73" t="str">
        <f>_xlfn.XLOOKUP(Table5[[#This Row],[Serial '#]],Table10[Serial '#],Table10[Date],"",,)</f>
        <v/>
      </c>
      <c r="D5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08" s="73" t="str">
        <f>IF(Table5[[#This Row],[Date Distributed]]="","In Stock","Distributed")</f>
        <v>In Stock</v>
      </c>
      <c r="F508" s="79" t="s">
        <v>660</v>
      </c>
      <c r="G508" s="75" t="s">
        <v>761</v>
      </c>
      <c r="H508" s="80" t="s">
        <v>683</v>
      </c>
      <c r="I508" s="80" t="s">
        <v>684</v>
      </c>
      <c r="J508" s="81" t="s">
        <v>1291</v>
      </c>
      <c r="K508" s="80" t="s">
        <v>397</v>
      </c>
      <c r="L508" s="3" t="str">
        <f>_xlfn.XLOOKUP(Table5[[#This Row],[Item '#]],Ticket_Forms[Form Number],Ticket_Forms[Game Name],"",,)</f>
        <v>Crowns and Bars</v>
      </c>
      <c r="M508" s="15">
        <v>122</v>
      </c>
      <c r="N508" s="3">
        <f>LOOKUP(Table5[[#This Row],[Item '#]],Ticket_Forms[Form Number],Ticket_Forms[Ticket Count])</f>
        <v>3600</v>
      </c>
      <c r="O508" s="16">
        <f>LOOKUP(Table5[[#This Row],[Item '#]],Ticket_Forms[Form Number],Ticket_Forms[Ticket Value])</f>
        <v>1</v>
      </c>
      <c r="P508" s="16">
        <f>LOOKUP(Table5[[#This Row],[Item '#]],Ticket_Forms[Form Number],Ticket_Forms[Revenue])</f>
        <v>3600</v>
      </c>
      <c r="Q508" s="16">
        <f>LOOKUP(Table5[[#This Row],[Item '#]],Ticket_Forms[Form Number],Ticket_Forms[Ideal Profit])</f>
        <v>705</v>
      </c>
      <c r="R508" s="16">
        <f>LOOKUP(Table5[[#This Row],[Item '#]],Ticket_Forms[Form Number],Ticket_Forms[Prizes])</f>
        <v>2895</v>
      </c>
      <c r="S508" s="16">
        <f>LOOKUP(Table5[[#This Row],[Item '#]],Ticket_Forms[Form Number],Ticket_Forms[Location Rent])</f>
        <v>216</v>
      </c>
      <c r="T508" s="16">
        <f>LOOKUP(Table5[[#This Row],[Item '#]],Ticket_Forms[Form Number],Ticket_Forms[Last Sale])</f>
        <v>200</v>
      </c>
      <c r="U508" s="16" t="s">
        <v>3909</v>
      </c>
      <c r="V508" s="58" t="str">
        <f>Table5[[#This Row],[Date Distributed]]</f>
        <v/>
      </c>
      <c r="W508" s="3" t="str">
        <f>_xlfn.XLOOKUP(Table5[[#This Row],[Serial '#]],Table10[Serial '#],Table10[Charity Association],"",,)</f>
        <v/>
      </c>
      <c r="Z508" s="3" t="s">
        <v>23</v>
      </c>
    </row>
    <row r="509" spans="1:26" hidden="1" x14ac:dyDescent="0.35">
      <c r="A509" s="3">
        <v>507</v>
      </c>
      <c r="B509" s="78">
        <v>45047</v>
      </c>
      <c r="C509" s="73" t="str">
        <f>_xlfn.XLOOKUP(Table5[[#This Row],[Serial '#]],Table10[Serial '#],Table10[Date],"",,)</f>
        <v/>
      </c>
      <c r="D5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09" s="73" t="str">
        <f>IF(Table5[[#This Row],[Date Distributed]]="","In Stock","Distributed")</f>
        <v>In Stock</v>
      </c>
      <c r="F509" s="79" t="s">
        <v>660</v>
      </c>
      <c r="G509" s="75" t="s">
        <v>761</v>
      </c>
      <c r="H509" s="80" t="s">
        <v>683</v>
      </c>
      <c r="I509" s="80" t="s">
        <v>684</v>
      </c>
      <c r="J509" s="81" t="s">
        <v>1292</v>
      </c>
      <c r="K509" s="80" t="s">
        <v>397</v>
      </c>
      <c r="L509" s="3" t="str">
        <f>_xlfn.XLOOKUP(Table5[[#This Row],[Item '#]],Ticket_Forms[Form Number],Ticket_Forms[Game Name],"",,)</f>
        <v>Crowns and Bars</v>
      </c>
      <c r="M509" s="15">
        <v>122</v>
      </c>
      <c r="N509" s="3">
        <f>LOOKUP(Table5[[#This Row],[Item '#]],Ticket_Forms[Form Number],Ticket_Forms[Ticket Count])</f>
        <v>3600</v>
      </c>
      <c r="O509" s="16">
        <f>LOOKUP(Table5[[#This Row],[Item '#]],Ticket_Forms[Form Number],Ticket_Forms[Ticket Value])</f>
        <v>1</v>
      </c>
      <c r="P509" s="16">
        <f>LOOKUP(Table5[[#This Row],[Item '#]],Ticket_Forms[Form Number],Ticket_Forms[Revenue])</f>
        <v>3600</v>
      </c>
      <c r="Q509" s="16">
        <f>LOOKUP(Table5[[#This Row],[Item '#]],Ticket_Forms[Form Number],Ticket_Forms[Ideal Profit])</f>
        <v>705</v>
      </c>
      <c r="R509" s="16">
        <f>LOOKUP(Table5[[#This Row],[Item '#]],Ticket_Forms[Form Number],Ticket_Forms[Prizes])</f>
        <v>2895</v>
      </c>
      <c r="S509" s="16">
        <f>LOOKUP(Table5[[#This Row],[Item '#]],Ticket_Forms[Form Number],Ticket_Forms[Location Rent])</f>
        <v>216</v>
      </c>
      <c r="T509" s="16">
        <f>LOOKUP(Table5[[#This Row],[Item '#]],Ticket_Forms[Form Number],Ticket_Forms[Last Sale])</f>
        <v>200</v>
      </c>
      <c r="U509" s="16" t="s">
        <v>3909</v>
      </c>
      <c r="V509" s="58" t="str">
        <f>Table5[[#This Row],[Date Distributed]]</f>
        <v/>
      </c>
      <c r="W509" s="3" t="str">
        <f>_xlfn.XLOOKUP(Table5[[#This Row],[Serial '#]],Table10[Serial '#],Table10[Charity Association],"",,)</f>
        <v/>
      </c>
      <c r="Z509" s="3" t="s">
        <v>23</v>
      </c>
    </row>
    <row r="510" spans="1:26" hidden="1" x14ac:dyDescent="0.35">
      <c r="A510" s="3">
        <v>508</v>
      </c>
      <c r="B510" s="78">
        <v>45047</v>
      </c>
      <c r="C510" s="73" t="str">
        <f>_xlfn.XLOOKUP(Table5[[#This Row],[Serial '#]],Table10[Serial '#],Table10[Date],"",,)</f>
        <v/>
      </c>
      <c r="D5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10" s="73" t="str">
        <f>IF(Table5[[#This Row],[Date Distributed]]="","In Stock","Distributed")</f>
        <v>In Stock</v>
      </c>
      <c r="F510" s="79" t="s">
        <v>660</v>
      </c>
      <c r="G510" s="75" t="s">
        <v>761</v>
      </c>
      <c r="H510" s="80" t="s">
        <v>683</v>
      </c>
      <c r="I510" s="80" t="s">
        <v>684</v>
      </c>
      <c r="J510" s="81" t="s">
        <v>1293</v>
      </c>
      <c r="K510" s="80" t="s">
        <v>397</v>
      </c>
      <c r="L510" s="3" t="str">
        <f>_xlfn.XLOOKUP(Table5[[#This Row],[Item '#]],Ticket_Forms[Form Number],Ticket_Forms[Game Name],"",,)</f>
        <v>Crowns and Bars</v>
      </c>
      <c r="M510" s="15">
        <v>122</v>
      </c>
      <c r="N510" s="3">
        <f>LOOKUP(Table5[[#This Row],[Item '#]],Ticket_Forms[Form Number],Ticket_Forms[Ticket Count])</f>
        <v>3600</v>
      </c>
      <c r="O510" s="16">
        <f>LOOKUP(Table5[[#This Row],[Item '#]],Ticket_Forms[Form Number],Ticket_Forms[Ticket Value])</f>
        <v>1</v>
      </c>
      <c r="P510" s="16">
        <f>LOOKUP(Table5[[#This Row],[Item '#]],Ticket_Forms[Form Number],Ticket_Forms[Revenue])</f>
        <v>3600</v>
      </c>
      <c r="Q510" s="16">
        <f>LOOKUP(Table5[[#This Row],[Item '#]],Ticket_Forms[Form Number],Ticket_Forms[Ideal Profit])</f>
        <v>705</v>
      </c>
      <c r="R510" s="16">
        <f>LOOKUP(Table5[[#This Row],[Item '#]],Ticket_Forms[Form Number],Ticket_Forms[Prizes])</f>
        <v>2895</v>
      </c>
      <c r="S510" s="16">
        <f>LOOKUP(Table5[[#This Row],[Item '#]],Ticket_Forms[Form Number],Ticket_Forms[Location Rent])</f>
        <v>216</v>
      </c>
      <c r="T510" s="16">
        <f>LOOKUP(Table5[[#This Row],[Item '#]],Ticket_Forms[Form Number],Ticket_Forms[Last Sale])</f>
        <v>200</v>
      </c>
      <c r="U510" s="16" t="s">
        <v>3909</v>
      </c>
      <c r="V510" s="58" t="str">
        <f>Table5[[#This Row],[Date Distributed]]</f>
        <v/>
      </c>
      <c r="W510" s="3" t="str">
        <f>_xlfn.XLOOKUP(Table5[[#This Row],[Serial '#]],Table10[Serial '#],Table10[Charity Association],"",,)</f>
        <v/>
      </c>
      <c r="Z510" s="3" t="s">
        <v>23</v>
      </c>
    </row>
    <row r="511" spans="1:26" hidden="1" x14ac:dyDescent="0.35">
      <c r="A511" s="3">
        <v>509</v>
      </c>
      <c r="B511" s="78">
        <v>45047</v>
      </c>
      <c r="C511" s="73" t="str">
        <f>_xlfn.XLOOKUP(Table5[[#This Row],[Serial '#]],Table10[Serial '#],Table10[Date],"",,)</f>
        <v/>
      </c>
      <c r="D5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11" s="73" t="str">
        <f>IF(Table5[[#This Row],[Date Distributed]]="","In Stock","Distributed")</f>
        <v>In Stock</v>
      </c>
      <c r="F511" s="79" t="s">
        <v>660</v>
      </c>
      <c r="G511" s="75" t="s">
        <v>761</v>
      </c>
      <c r="H511" s="80" t="s">
        <v>683</v>
      </c>
      <c r="I511" s="80" t="s">
        <v>684</v>
      </c>
      <c r="J511" s="81" t="s">
        <v>1294</v>
      </c>
      <c r="K511" s="80" t="s">
        <v>397</v>
      </c>
      <c r="L511" s="3" t="str">
        <f>_xlfn.XLOOKUP(Table5[[#This Row],[Item '#]],Ticket_Forms[Form Number],Ticket_Forms[Game Name],"",,)</f>
        <v>Crowns and Bars</v>
      </c>
      <c r="M511" s="15">
        <v>122</v>
      </c>
      <c r="N511" s="3">
        <f>LOOKUP(Table5[[#This Row],[Item '#]],Ticket_Forms[Form Number],Ticket_Forms[Ticket Count])</f>
        <v>3600</v>
      </c>
      <c r="O511" s="16">
        <f>LOOKUP(Table5[[#This Row],[Item '#]],Ticket_Forms[Form Number],Ticket_Forms[Ticket Value])</f>
        <v>1</v>
      </c>
      <c r="P511" s="16">
        <f>LOOKUP(Table5[[#This Row],[Item '#]],Ticket_Forms[Form Number],Ticket_Forms[Revenue])</f>
        <v>3600</v>
      </c>
      <c r="Q511" s="16">
        <f>LOOKUP(Table5[[#This Row],[Item '#]],Ticket_Forms[Form Number],Ticket_Forms[Ideal Profit])</f>
        <v>705</v>
      </c>
      <c r="R511" s="16">
        <f>LOOKUP(Table5[[#This Row],[Item '#]],Ticket_Forms[Form Number],Ticket_Forms[Prizes])</f>
        <v>2895</v>
      </c>
      <c r="S511" s="16">
        <f>LOOKUP(Table5[[#This Row],[Item '#]],Ticket_Forms[Form Number],Ticket_Forms[Location Rent])</f>
        <v>216</v>
      </c>
      <c r="T511" s="16">
        <f>LOOKUP(Table5[[#This Row],[Item '#]],Ticket_Forms[Form Number],Ticket_Forms[Last Sale])</f>
        <v>200</v>
      </c>
      <c r="U511" s="16" t="s">
        <v>3909</v>
      </c>
      <c r="V511" s="58" t="str">
        <f>Table5[[#This Row],[Date Distributed]]</f>
        <v/>
      </c>
      <c r="W511" s="3" t="str">
        <f>_xlfn.XLOOKUP(Table5[[#This Row],[Serial '#]],Table10[Serial '#],Table10[Charity Association],"",,)</f>
        <v/>
      </c>
      <c r="Z511" s="3" t="s">
        <v>23</v>
      </c>
    </row>
    <row r="512" spans="1:26" hidden="1" x14ac:dyDescent="0.35">
      <c r="A512" s="3">
        <v>510</v>
      </c>
      <c r="B512" s="78">
        <v>45047</v>
      </c>
      <c r="C512" s="73" t="str">
        <f>_xlfn.XLOOKUP(Table5[[#This Row],[Serial '#]],Table10[Serial '#],Table10[Date],"",,)</f>
        <v/>
      </c>
      <c r="D5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12" s="73" t="str">
        <f>IF(Table5[[#This Row],[Date Distributed]]="","In Stock","Distributed")</f>
        <v>In Stock</v>
      </c>
      <c r="F512" s="79" t="s">
        <v>660</v>
      </c>
      <c r="G512" s="75" t="s">
        <v>761</v>
      </c>
      <c r="H512" s="80" t="s">
        <v>683</v>
      </c>
      <c r="I512" s="80" t="s">
        <v>684</v>
      </c>
      <c r="J512" s="81" t="s">
        <v>1295</v>
      </c>
      <c r="K512" s="80" t="s">
        <v>397</v>
      </c>
      <c r="L512" s="3" t="str">
        <f>_xlfn.XLOOKUP(Table5[[#This Row],[Item '#]],Ticket_Forms[Form Number],Ticket_Forms[Game Name],"",,)</f>
        <v>Crowns and Bars</v>
      </c>
      <c r="M512" s="15">
        <v>122</v>
      </c>
      <c r="N512" s="3">
        <f>LOOKUP(Table5[[#This Row],[Item '#]],Ticket_Forms[Form Number],Ticket_Forms[Ticket Count])</f>
        <v>3600</v>
      </c>
      <c r="O512" s="16">
        <f>LOOKUP(Table5[[#This Row],[Item '#]],Ticket_Forms[Form Number],Ticket_Forms[Ticket Value])</f>
        <v>1</v>
      </c>
      <c r="P512" s="16">
        <f>LOOKUP(Table5[[#This Row],[Item '#]],Ticket_Forms[Form Number],Ticket_Forms[Revenue])</f>
        <v>3600</v>
      </c>
      <c r="Q512" s="16">
        <f>LOOKUP(Table5[[#This Row],[Item '#]],Ticket_Forms[Form Number],Ticket_Forms[Ideal Profit])</f>
        <v>705</v>
      </c>
      <c r="R512" s="16">
        <f>LOOKUP(Table5[[#This Row],[Item '#]],Ticket_Forms[Form Number],Ticket_Forms[Prizes])</f>
        <v>2895</v>
      </c>
      <c r="S512" s="16">
        <f>LOOKUP(Table5[[#This Row],[Item '#]],Ticket_Forms[Form Number],Ticket_Forms[Location Rent])</f>
        <v>216</v>
      </c>
      <c r="T512" s="16">
        <f>LOOKUP(Table5[[#This Row],[Item '#]],Ticket_Forms[Form Number],Ticket_Forms[Last Sale])</f>
        <v>200</v>
      </c>
      <c r="U512" s="16" t="s">
        <v>3909</v>
      </c>
      <c r="V512" s="58" t="str">
        <f>Table5[[#This Row],[Date Distributed]]</f>
        <v/>
      </c>
      <c r="W512" s="3" t="str">
        <f>_xlfn.XLOOKUP(Table5[[#This Row],[Serial '#]],Table10[Serial '#],Table10[Charity Association],"",,)</f>
        <v/>
      </c>
      <c r="Z512" s="3" t="s">
        <v>23</v>
      </c>
    </row>
    <row r="513" spans="1:26" hidden="1" x14ac:dyDescent="0.35">
      <c r="A513" s="3">
        <v>511</v>
      </c>
      <c r="B513" s="78">
        <v>45047</v>
      </c>
      <c r="C513" s="73" t="str">
        <f>_xlfn.XLOOKUP(Table5[[#This Row],[Serial '#]],Table10[Serial '#],Table10[Date],"",,)</f>
        <v/>
      </c>
      <c r="D5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13" s="73" t="str">
        <f>IF(Table5[[#This Row],[Date Distributed]]="","In Stock","Distributed")</f>
        <v>In Stock</v>
      </c>
      <c r="F513" s="79" t="s">
        <v>660</v>
      </c>
      <c r="G513" s="75" t="s">
        <v>761</v>
      </c>
      <c r="H513" s="80" t="s">
        <v>683</v>
      </c>
      <c r="I513" s="80" t="s">
        <v>684</v>
      </c>
      <c r="J513" s="81" t="s">
        <v>1296</v>
      </c>
      <c r="K513" s="80" t="s">
        <v>397</v>
      </c>
      <c r="L513" s="3" t="str">
        <f>_xlfn.XLOOKUP(Table5[[#This Row],[Item '#]],Ticket_Forms[Form Number],Ticket_Forms[Game Name],"",,)</f>
        <v>Crowns and Bars</v>
      </c>
      <c r="M513" s="15">
        <v>122</v>
      </c>
      <c r="N513" s="3">
        <f>LOOKUP(Table5[[#This Row],[Item '#]],Ticket_Forms[Form Number],Ticket_Forms[Ticket Count])</f>
        <v>3600</v>
      </c>
      <c r="O513" s="16">
        <f>LOOKUP(Table5[[#This Row],[Item '#]],Ticket_Forms[Form Number],Ticket_Forms[Ticket Value])</f>
        <v>1</v>
      </c>
      <c r="P513" s="16">
        <f>LOOKUP(Table5[[#This Row],[Item '#]],Ticket_Forms[Form Number],Ticket_Forms[Revenue])</f>
        <v>3600</v>
      </c>
      <c r="Q513" s="16">
        <f>LOOKUP(Table5[[#This Row],[Item '#]],Ticket_Forms[Form Number],Ticket_Forms[Ideal Profit])</f>
        <v>705</v>
      </c>
      <c r="R513" s="16">
        <f>LOOKUP(Table5[[#This Row],[Item '#]],Ticket_Forms[Form Number],Ticket_Forms[Prizes])</f>
        <v>2895</v>
      </c>
      <c r="S513" s="16">
        <f>LOOKUP(Table5[[#This Row],[Item '#]],Ticket_Forms[Form Number],Ticket_Forms[Location Rent])</f>
        <v>216</v>
      </c>
      <c r="T513" s="16">
        <f>LOOKUP(Table5[[#This Row],[Item '#]],Ticket_Forms[Form Number],Ticket_Forms[Last Sale])</f>
        <v>200</v>
      </c>
      <c r="U513" s="16" t="s">
        <v>3909</v>
      </c>
      <c r="V513" s="58" t="str">
        <f>Table5[[#This Row],[Date Distributed]]</f>
        <v/>
      </c>
      <c r="W513" s="3" t="str">
        <f>_xlfn.XLOOKUP(Table5[[#This Row],[Serial '#]],Table10[Serial '#],Table10[Charity Association],"",,)</f>
        <v/>
      </c>
      <c r="Z513" s="3" t="s">
        <v>23</v>
      </c>
    </row>
    <row r="514" spans="1:26" hidden="1" x14ac:dyDescent="0.35">
      <c r="A514" s="3">
        <v>512</v>
      </c>
      <c r="B514" s="74">
        <v>45068</v>
      </c>
      <c r="C514" s="73" t="str">
        <f>_xlfn.XLOOKUP(Table5[[#This Row],[Serial '#]],Table10[Serial '#],Table10[Date],"",,)</f>
        <v/>
      </c>
      <c r="D5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14" s="73" t="str">
        <f>IF(Table5[[#This Row],[Date Distributed]]="","In Stock","Distributed")</f>
        <v>In Stock</v>
      </c>
      <c r="F514" s="75" t="s">
        <v>660</v>
      </c>
      <c r="G514" s="75" t="s">
        <v>761</v>
      </c>
      <c r="H514" s="76" t="s">
        <v>685</v>
      </c>
      <c r="I514" s="76" t="s">
        <v>686</v>
      </c>
      <c r="J514" s="77" t="s">
        <v>1297</v>
      </c>
      <c r="K514" s="76" t="s">
        <v>385</v>
      </c>
      <c r="L514" s="3" t="str">
        <f>_xlfn.XLOOKUP(Table5[[#This Row],[Item '#]],Ticket_Forms[Form Number],Ticket_Forms[Game Name],"",,)</f>
        <v>Criss Cross</v>
      </c>
      <c r="M514" s="15">
        <v>186</v>
      </c>
      <c r="N514" s="3">
        <f>LOOKUP(Table5[[#This Row],[Item '#]],Ticket_Forms[Form Number],Ticket_Forms[Ticket Count])</f>
        <v>5520</v>
      </c>
      <c r="O514" s="16">
        <f>LOOKUP(Table5[[#This Row],[Item '#]],Ticket_Forms[Form Number],Ticket_Forms[Ticket Value])</f>
        <v>1</v>
      </c>
      <c r="P514" s="16">
        <f>LOOKUP(Table5[[#This Row],[Item '#]],Ticket_Forms[Form Number],Ticket_Forms[Revenue])</f>
        <v>5520</v>
      </c>
      <c r="Q514" s="16">
        <f>LOOKUP(Table5[[#This Row],[Item '#]],Ticket_Forms[Form Number],Ticket_Forms[Ideal Profit])</f>
        <v>960</v>
      </c>
      <c r="R514" s="16">
        <f>LOOKUP(Table5[[#This Row],[Item '#]],Ticket_Forms[Form Number],Ticket_Forms[Prizes])</f>
        <v>4560</v>
      </c>
      <c r="S514" s="16">
        <f>LOOKUP(Table5[[#This Row],[Item '#]],Ticket_Forms[Form Number],Ticket_Forms[Location Rent])</f>
        <v>331</v>
      </c>
      <c r="T514" s="16">
        <f>LOOKUP(Table5[[#This Row],[Item '#]],Ticket_Forms[Form Number],Ticket_Forms[Last Sale])</f>
        <v>200</v>
      </c>
      <c r="U514" s="16" t="s">
        <v>3909</v>
      </c>
      <c r="V514" s="58" t="str">
        <f>Table5[[#This Row],[Date Distributed]]</f>
        <v/>
      </c>
      <c r="W514" s="3" t="str">
        <f>_xlfn.XLOOKUP(Table5[[#This Row],[Serial '#]],Table10[Serial '#],Table10[Charity Association],"",,)</f>
        <v/>
      </c>
      <c r="Z514" s="3" t="s">
        <v>23</v>
      </c>
    </row>
    <row r="515" spans="1:26" hidden="1" x14ac:dyDescent="0.35">
      <c r="A515" s="3">
        <v>513</v>
      </c>
      <c r="B515" s="78">
        <v>45068</v>
      </c>
      <c r="C515" s="73" t="str">
        <f>_xlfn.XLOOKUP(Table5[[#This Row],[Serial '#]],Table10[Serial '#],Table10[Date],"",,)</f>
        <v/>
      </c>
      <c r="D5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15" s="73" t="str">
        <f>IF(Table5[[#This Row],[Date Distributed]]="","In Stock","Distributed")</f>
        <v>In Stock</v>
      </c>
      <c r="F515" s="79" t="s">
        <v>660</v>
      </c>
      <c r="G515" s="75" t="s">
        <v>761</v>
      </c>
      <c r="H515" s="80" t="s">
        <v>685</v>
      </c>
      <c r="I515" s="80" t="s">
        <v>686</v>
      </c>
      <c r="J515" s="81" t="s">
        <v>1298</v>
      </c>
      <c r="K515" s="80" t="s">
        <v>385</v>
      </c>
      <c r="L515" s="3" t="str">
        <f>_xlfn.XLOOKUP(Table5[[#This Row],[Item '#]],Ticket_Forms[Form Number],Ticket_Forms[Game Name],"",,)</f>
        <v>Criss Cross</v>
      </c>
      <c r="M515" s="15">
        <v>186</v>
      </c>
      <c r="N515" s="3">
        <f>LOOKUP(Table5[[#This Row],[Item '#]],Ticket_Forms[Form Number],Ticket_Forms[Ticket Count])</f>
        <v>5520</v>
      </c>
      <c r="O515" s="16">
        <f>LOOKUP(Table5[[#This Row],[Item '#]],Ticket_Forms[Form Number],Ticket_Forms[Ticket Value])</f>
        <v>1</v>
      </c>
      <c r="P515" s="16">
        <f>LOOKUP(Table5[[#This Row],[Item '#]],Ticket_Forms[Form Number],Ticket_Forms[Revenue])</f>
        <v>5520</v>
      </c>
      <c r="Q515" s="16">
        <f>LOOKUP(Table5[[#This Row],[Item '#]],Ticket_Forms[Form Number],Ticket_Forms[Ideal Profit])</f>
        <v>960</v>
      </c>
      <c r="R515" s="16">
        <f>LOOKUP(Table5[[#This Row],[Item '#]],Ticket_Forms[Form Number],Ticket_Forms[Prizes])</f>
        <v>4560</v>
      </c>
      <c r="S515" s="16">
        <f>LOOKUP(Table5[[#This Row],[Item '#]],Ticket_Forms[Form Number],Ticket_Forms[Location Rent])</f>
        <v>331</v>
      </c>
      <c r="T515" s="16">
        <f>LOOKUP(Table5[[#This Row],[Item '#]],Ticket_Forms[Form Number],Ticket_Forms[Last Sale])</f>
        <v>200</v>
      </c>
      <c r="U515" s="16" t="s">
        <v>3909</v>
      </c>
      <c r="V515" s="58" t="str">
        <f>Table5[[#This Row],[Date Distributed]]</f>
        <v/>
      </c>
      <c r="W515" s="3" t="str">
        <f>_xlfn.XLOOKUP(Table5[[#This Row],[Serial '#]],Table10[Serial '#],Table10[Charity Association],"",,)</f>
        <v/>
      </c>
      <c r="Z515" s="3" t="s">
        <v>23</v>
      </c>
    </row>
    <row r="516" spans="1:26" hidden="1" x14ac:dyDescent="0.35">
      <c r="A516" s="3">
        <v>514</v>
      </c>
      <c r="B516" s="78">
        <v>45068</v>
      </c>
      <c r="C516" s="73" t="str">
        <f>_xlfn.XLOOKUP(Table5[[#This Row],[Serial '#]],Table10[Serial '#],Table10[Date],"",,)</f>
        <v/>
      </c>
      <c r="D5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16" s="73" t="str">
        <f>IF(Table5[[#This Row],[Date Distributed]]="","In Stock","Distributed")</f>
        <v>In Stock</v>
      </c>
      <c r="F516" s="79" t="s">
        <v>660</v>
      </c>
      <c r="G516" s="75" t="s">
        <v>761</v>
      </c>
      <c r="H516" s="80" t="s">
        <v>685</v>
      </c>
      <c r="I516" s="80" t="s">
        <v>686</v>
      </c>
      <c r="J516" s="81" t="s">
        <v>1299</v>
      </c>
      <c r="K516" s="80" t="s">
        <v>385</v>
      </c>
      <c r="L516" s="3" t="str">
        <f>_xlfn.XLOOKUP(Table5[[#This Row],[Item '#]],Ticket_Forms[Form Number],Ticket_Forms[Game Name],"",,)</f>
        <v>Criss Cross</v>
      </c>
      <c r="M516" s="15">
        <v>186</v>
      </c>
      <c r="N516" s="3">
        <f>LOOKUP(Table5[[#This Row],[Item '#]],Ticket_Forms[Form Number],Ticket_Forms[Ticket Count])</f>
        <v>5520</v>
      </c>
      <c r="O516" s="16">
        <f>LOOKUP(Table5[[#This Row],[Item '#]],Ticket_Forms[Form Number],Ticket_Forms[Ticket Value])</f>
        <v>1</v>
      </c>
      <c r="P516" s="16">
        <f>LOOKUP(Table5[[#This Row],[Item '#]],Ticket_Forms[Form Number],Ticket_Forms[Revenue])</f>
        <v>5520</v>
      </c>
      <c r="Q516" s="16">
        <f>LOOKUP(Table5[[#This Row],[Item '#]],Ticket_Forms[Form Number],Ticket_Forms[Ideal Profit])</f>
        <v>960</v>
      </c>
      <c r="R516" s="16">
        <f>LOOKUP(Table5[[#This Row],[Item '#]],Ticket_Forms[Form Number],Ticket_Forms[Prizes])</f>
        <v>4560</v>
      </c>
      <c r="S516" s="16">
        <f>LOOKUP(Table5[[#This Row],[Item '#]],Ticket_Forms[Form Number],Ticket_Forms[Location Rent])</f>
        <v>331</v>
      </c>
      <c r="T516" s="16">
        <f>LOOKUP(Table5[[#This Row],[Item '#]],Ticket_Forms[Form Number],Ticket_Forms[Last Sale])</f>
        <v>200</v>
      </c>
      <c r="U516" s="16" t="s">
        <v>3909</v>
      </c>
      <c r="V516" s="58" t="str">
        <f>Table5[[#This Row],[Date Distributed]]</f>
        <v/>
      </c>
      <c r="W516" s="3" t="str">
        <f>_xlfn.XLOOKUP(Table5[[#This Row],[Serial '#]],Table10[Serial '#],Table10[Charity Association],"",,)</f>
        <v/>
      </c>
      <c r="Z516" s="3" t="s">
        <v>23</v>
      </c>
    </row>
    <row r="517" spans="1:26" hidden="1" x14ac:dyDescent="0.35">
      <c r="A517" s="3">
        <v>515</v>
      </c>
      <c r="B517" s="78">
        <v>45068</v>
      </c>
      <c r="C517" s="73" t="str">
        <f>_xlfn.XLOOKUP(Table5[[#This Row],[Serial '#]],Table10[Serial '#],Table10[Date],"",,)</f>
        <v/>
      </c>
      <c r="D5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17" s="73" t="str">
        <f>IF(Table5[[#This Row],[Date Distributed]]="","In Stock","Distributed")</f>
        <v>In Stock</v>
      </c>
      <c r="F517" s="79" t="s">
        <v>660</v>
      </c>
      <c r="G517" s="75" t="s">
        <v>761</v>
      </c>
      <c r="H517" s="80" t="s">
        <v>685</v>
      </c>
      <c r="I517" s="80" t="s">
        <v>686</v>
      </c>
      <c r="J517" s="81" t="s">
        <v>1300</v>
      </c>
      <c r="K517" s="80" t="s">
        <v>385</v>
      </c>
      <c r="L517" s="3" t="str">
        <f>_xlfn.XLOOKUP(Table5[[#This Row],[Item '#]],Ticket_Forms[Form Number],Ticket_Forms[Game Name],"",,)</f>
        <v>Criss Cross</v>
      </c>
      <c r="M517" s="15">
        <v>186</v>
      </c>
      <c r="N517" s="3">
        <f>LOOKUP(Table5[[#This Row],[Item '#]],Ticket_Forms[Form Number],Ticket_Forms[Ticket Count])</f>
        <v>5520</v>
      </c>
      <c r="O517" s="16">
        <f>LOOKUP(Table5[[#This Row],[Item '#]],Ticket_Forms[Form Number],Ticket_Forms[Ticket Value])</f>
        <v>1</v>
      </c>
      <c r="P517" s="16">
        <f>LOOKUP(Table5[[#This Row],[Item '#]],Ticket_Forms[Form Number],Ticket_Forms[Revenue])</f>
        <v>5520</v>
      </c>
      <c r="Q517" s="16">
        <f>LOOKUP(Table5[[#This Row],[Item '#]],Ticket_Forms[Form Number],Ticket_Forms[Ideal Profit])</f>
        <v>960</v>
      </c>
      <c r="R517" s="16">
        <f>LOOKUP(Table5[[#This Row],[Item '#]],Ticket_Forms[Form Number],Ticket_Forms[Prizes])</f>
        <v>4560</v>
      </c>
      <c r="S517" s="16">
        <f>LOOKUP(Table5[[#This Row],[Item '#]],Ticket_Forms[Form Number],Ticket_Forms[Location Rent])</f>
        <v>331</v>
      </c>
      <c r="T517" s="16">
        <f>LOOKUP(Table5[[#This Row],[Item '#]],Ticket_Forms[Form Number],Ticket_Forms[Last Sale])</f>
        <v>200</v>
      </c>
      <c r="U517" s="16" t="s">
        <v>3909</v>
      </c>
      <c r="V517" s="58" t="str">
        <f>Table5[[#This Row],[Date Distributed]]</f>
        <v/>
      </c>
      <c r="W517" s="3" t="str">
        <f>_xlfn.XLOOKUP(Table5[[#This Row],[Serial '#]],Table10[Serial '#],Table10[Charity Association],"",,)</f>
        <v/>
      </c>
      <c r="Z517" s="3" t="s">
        <v>23</v>
      </c>
    </row>
    <row r="518" spans="1:26" hidden="1" x14ac:dyDescent="0.35">
      <c r="A518" s="3">
        <v>516</v>
      </c>
      <c r="B518" s="78">
        <v>45068</v>
      </c>
      <c r="C518" s="73" t="str">
        <f>_xlfn.XLOOKUP(Table5[[#This Row],[Serial '#]],Table10[Serial '#],Table10[Date],"",,)</f>
        <v/>
      </c>
      <c r="D5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18" s="73" t="str">
        <f>IF(Table5[[#This Row],[Date Distributed]]="","In Stock","Distributed")</f>
        <v>In Stock</v>
      </c>
      <c r="F518" s="79" t="s">
        <v>660</v>
      </c>
      <c r="G518" s="75" t="s">
        <v>761</v>
      </c>
      <c r="H518" s="80" t="s">
        <v>685</v>
      </c>
      <c r="I518" s="80" t="s">
        <v>686</v>
      </c>
      <c r="J518" s="81" t="s">
        <v>1301</v>
      </c>
      <c r="K518" s="80" t="s">
        <v>385</v>
      </c>
      <c r="L518" s="3" t="str">
        <f>_xlfn.XLOOKUP(Table5[[#This Row],[Item '#]],Ticket_Forms[Form Number],Ticket_Forms[Game Name],"",,)</f>
        <v>Criss Cross</v>
      </c>
      <c r="M518" s="15">
        <v>186</v>
      </c>
      <c r="N518" s="3">
        <f>LOOKUP(Table5[[#This Row],[Item '#]],Ticket_Forms[Form Number],Ticket_Forms[Ticket Count])</f>
        <v>5520</v>
      </c>
      <c r="O518" s="16">
        <f>LOOKUP(Table5[[#This Row],[Item '#]],Ticket_Forms[Form Number],Ticket_Forms[Ticket Value])</f>
        <v>1</v>
      </c>
      <c r="P518" s="16">
        <f>LOOKUP(Table5[[#This Row],[Item '#]],Ticket_Forms[Form Number],Ticket_Forms[Revenue])</f>
        <v>5520</v>
      </c>
      <c r="Q518" s="16">
        <f>LOOKUP(Table5[[#This Row],[Item '#]],Ticket_Forms[Form Number],Ticket_Forms[Ideal Profit])</f>
        <v>960</v>
      </c>
      <c r="R518" s="16">
        <f>LOOKUP(Table5[[#This Row],[Item '#]],Ticket_Forms[Form Number],Ticket_Forms[Prizes])</f>
        <v>4560</v>
      </c>
      <c r="S518" s="16">
        <f>LOOKUP(Table5[[#This Row],[Item '#]],Ticket_Forms[Form Number],Ticket_Forms[Location Rent])</f>
        <v>331</v>
      </c>
      <c r="T518" s="16">
        <f>LOOKUP(Table5[[#This Row],[Item '#]],Ticket_Forms[Form Number],Ticket_Forms[Last Sale])</f>
        <v>200</v>
      </c>
      <c r="U518" s="16" t="s">
        <v>3909</v>
      </c>
      <c r="V518" s="58" t="str">
        <f>Table5[[#This Row],[Date Distributed]]</f>
        <v/>
      </c>
      <c r="W518" s="3" t="str">
        <f>_xlfn.XLOOKUP(Table5[[#This Row],[Serial '#]],Table10[Serial '#],Table10[Charity Association],"",,)</f>
        <v/>
      </c>
      <c r="Z518" s="3" t="s">
        <v>23</v>
      </c>
    </row>
    <row r="519" spans="1:26" hidden="1" x14ac:dyDescent="0.35">
      <c r="A519" s="3">
        <v>517</v>
      </c>
      <c r="B519" s="78">
        <v>45068</v>
      </c>
      <c r="C519" s="73" t="str">
        <f>_xlfn.XLOOKUP(Table5[[#This Row],[Serial '#]],Table10[Serial '#],Table10[Date],"",,)</f>
        <v/>
      </c>
      <c r="D5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19" s="73" t="str">
        <f>IF(Table5[[#This Row],[Date Distributed]]="","In Stock","Distributed")</f>
        <v>In Stock</v>
      </c>
      <c r="F519" s="79" t="s">
        <v>660</v>
      </c>
      <c r="G519" s="75" t="s">
        <v>761</v>
      </c>
      <c r="H519" s="80" t="s">
        <v>685</v>
      </c>
      <c r="I519" s="80" t="s">
        <v>686</v>
      </c>
      <c r="J519" s="81" t="s">
        <v>1302</v>
      </c>
      <c r="K519" s="80" t="s">
        <v>385</v>
      </c>
      <c r="L519" s="3" t="str">
        <f>_xlfn.XLOOKUP(Table5[[#This Row],[Item '#]],Ticket_Forms[Form Number],Ticket_Forms[Game Name],"",,)</f>
        <v>Criss Cross</v>
      </c>
      <c r="M519" s="15">
        <v>186</v>
      </c>
      <c r="N519" s="3">
        <f>LOOKUP(Table5[[#This Row],[Item '#]],Ticket_Forms[Form Number],Ticket_Forms[Ticket Count])</f>
        <v>5520</v>
      </c>
      <c r="O519" s="16">
        <f>LOOKUP(Table5[[#This Row],[Item '#]],Ticket_Forms[Form Number],Ticket_Forms[Ticket Value])</f>
        <v>1</v>
      </c>
      <c r="P519" s="16">
        <f>LOOKUP(Table5[[#This Row],[Item '#]],Ticket_Forms[Form Number],Ticket_Forms[Revenue])</f>
        <v>5520</v>
      </c>
      <c r="Q519" s="16">
        <f>LOOKUP(Table5[[#This Row],[Item '#]],Ticket_Forms[Form Number],Ticket_Forms[Ideal Profit])</f>
        <v>960</v>
      </c>
      <c r="R519" s="16">
        <f>LOOKUP(Table5[[#This Row],[Item '#]],Ticket_Forms[Form Number],Ticket_Forms[Prizes])</f>
        <v>4560</v>
      </c>
      <c r="S519" s="16">
        <f>LOOKUP(Table5[[#This Row],[Item '#]],Ticket_Forms[Form Number],Ticket_Forms[Location Rent])</f>
        <v>331</v>
      </c>
      <c r="T519" s="16">
        <f>LOOKUP(Table5[[#This Row],[Item '#]],Ticket_Forms[Form Number],Ticket_Forms[Last Sale])</f>
        <v>200</v>
      </c>
      <c r="U519" s="16" t="s">
        <v>3909</v>
      </c>
      <c r="V519" s="58" t="str">
        <f>Table5[[#This Row],[Date Distributed]]</f>
        <v/>
      </c>
      <c r="W519" s="3" t="str">
        <f>_xlfn.XLOOKUP(Table5[[#This Row],[Serial '#]],Table10[Serial '#],Table10[Charity Association],"",,)</f>
        <v/>
      </c>
      <c r="Z519" s="3" t="s">
        <v>23</v>
      </c>
    </row>
    <row r="520" spans="1:26" hidden="1" x14ac:dyDescent="0.35">
      <c r="A520" s="3">
        <v>518</v>
      </c>
      <c r="B520" s="78">
        <v>45068</v>
      </c>
      <c r="C520" s="73" t="str">
        <f>_xlfn.XLOOKUP(Table5[[#This Row],[Serial '#]],Table10[Serial '#],Table10[Date],"",,)</f>
        <v/>
      </c>
      <c r="D5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20" s="73" t="str">
        <f>IF(Table5[[#This Row],[Date Distributed]]="","In Stock","Distributed")</f>
        <v>In Stock</v>
      </c>
      <c r="F520" s="79" t="s">
        <v>660</v>
      </c>
      <c r="G520" s="75" t="s">
        <v>761</v>
      </c>
      <c r="H520" s="80" t="s">
        <v>685</v>
      </c>
      <c r="I520" s="80" t="s">
        <v>686</v>
      </c>
      <c r="J520" s="81" t="s">
        <v>1303</v>
      </c>
      <c r="K520" s="80" t="s">
        <v>385</v>
      </c>
      <c r="L520" s="3" t="str">
        <f>_xlfn.XLOOKUP(Table5[[#This Row],[Item '#]],Ticket_Forms[Form Number],Ticket_Forms[Game Name],"",,)</f>
        <v>Criss Cross</v>
      </c>
      <c r="M520" s="15">
        <v>186</v>
      </c>
      <c r="N520" s="3">
        <f>LOOKUP(Table5[[#This Row],[Item '#]],Ticket_Forms[Form Number],Ticket_Forms[Ticket Count])</f>
        <v>5520</v>
      </c>
      <c r="O520" s="16">
        <f>LOOKUP(Table5[[#This Row],[Item '#]],Ticket_Forms[Form Number],Ticket_Forms[Ticket Value])</f>
        <v>1</v>
      </c>
      <c r="P520" s="16">
        <f>LOOKUP(Table5[[#This Row],[Item '#]],Ticket_Forms[Form Number],Ticket_Forms[Revenue])</f>
        <v>5520</v>
      </c>
      <c r="Q520" s="16">
        <f>LOOKUP(Table5[[#This Row],[Item '#]],Ticket_Forms[Form Number],Ticket_Forms[Ideal Profit])</f>
        <v>960</v>
      </c>
      <c r="R520" s="16">
        <f>LOOKUP(Table5[[#This Row],[Item '#]],Ticket_Forms[Form Number],Ticket_Forms[Prizes])</f>
        <v>4560</v>
      </c>
      <c r="S520" s="16">
        <f>LOOKUP(Table5[[#This Row],[Item '#]],Ticket_Forms[Form Number],Ticket_Forms[Location Rent])</f>
        <v>331</v>
      </c>
      <c r="T520" s="16">
        <f>LOOKUP(Table5[[#This Row],[Item '#]],Ticket_Forms[Form Number],Ticket_Forms[Last Sale])</f>
        <v>200</v>
      </c>
      <c r="U520" s="16" t="s">
        <v>3909</v>
      </c>
      <c r="V520" s="58" t="str">
        <f>Table5[[#This Row],[Date Distributed]]</f>
        <v/>
      </c>
      <c r="W520" s="3" t="str">
        <f>_xlfn.XLOOKUP(Table5[[#This Row],[Serial '#]],Table10[Serial '#],Table10[Charity Association],"",,)</f>
        <v/>
      </c>
      <c r="Z520" s="3" t="s">
        <v>23</v>
      </c>
    </row>
    <row r="521" spans="1:26" hidden="1" x14ac:dyDescent="0.35">
      <c r="A521" s="3">
        <v>519</v>
      </c>
      <c r="B521" s="78">
        <v>45068</v>
      </c>
      <c r="C521" s="73" t="str">
        <f>_xlfn.XLOOKUP(Table5[[#This Row],[Serial '#]],Table10[Serial '#],Table10[Date],"",,)</f>
        <v/>
      </c>
      <c r="D5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21" s="73" t="str">
        <f>IF(Table5[[#This Row],[Date Distributed]]="","In Stock","Distributed")</f>
        <v>In Stock</v>
      </c>
      <c r="F521" s="79" t="s">
        <v>660</v>
      </c>
      <c r="G521" s="75" t="s">
        <v>761</v>
      </c>
      <c r="H521" s="80" t="s">
        <v>685</v>
      </c>
      <c r="I521" s="80" t="s">
        <v>686</v>
      </c>
      <c r="J521" s="81" t="s">
        <v>1304</v>
      </c>
      <c r="K521" s="80" t="s">
        <v>385</v>
      </c>
      <c r="L521" s="3" t="str">
        <f>_xlfn.XLOOKUP(Table5[[#This Row],[Item '#]],Ticket_Forms[Form Number],Ticket_Forms[Game Name],"",,)</f>
        <v>Criss Cross</v>
      </c>
      <c r="M521" s="15">
        <v>186</v>
      </c>
      <c r="N521" s="3">
        <f>LOOKUP(Table5[[#This Row],[Item '#]],Ticket_Forms[Form Number],Ticket_Forms[Ticket Count])</f>
        <v>5520</v>
      </c>
      <c r="O521" s="16">
        <f>LOOKUP(Table5[[#This Row],[Item '#]],Ticket_Forms[Form Number],Ticket_Forms[Ticket Value])</f>
        <v>1</v>
      </c>
      <c r="P521" s="16">
        <f>LOOKUP(Table5[[#This Row],[Item '#]],Ticket_Forms[Form Number],Ticket_Forms[Revenue])</f>
        <v>5520</v>
      </c>
      <c r="Q521" s="16">
        <f>LOOKUP(Table5[[#This Row],[Item '#]],Ticket_Forms[Form Number],Ticket_Forms[Ideal Profit])</f>
        <v>960</v>
      </c>
      <c r="R521" s="16">
        <f>LOOKUP(Table5[[#This Row],[Item '#]],Ticket_Forms[Form Number],Ticket_Forms[Prizes])</f>
        <v>4560</v>
      </c>
      <c r="S521" s="16">
        <f>LOOKUP(Table5[[#This Row],[Item '#]],Ticket_Forms[Form Number],Ticket_Forms[Location Rent])</f>
        <v>331</v>
      </c>
      <c r="T521" s="16">
        <f>LOOKUP(Table5[[#This Row],[Item '#]],Ticket_Forms[Form Number],Ticket_Forms[Last Sale])</f>
        <v>200</v>
      </c>
      <c r="U521" s="16" t="s">
        <v>3909</v>
      </c>
      <c r="V521" s="58" t="str">
        <f>Table5[[#This Row],[Date Distributed]]</f>
        <v/>
      </c>
      <c r="W521" s="3" t="str">
        <f>_xlfn.XLOOKUP(Table5[[#This Row],[Serial '#]],Table10[Serial '#],Table10[Charity Association],"",,)</f>
        <v/>
      </c>
      <c r="Z521" s="3" t="s">
        <v>23</v>
      </c>
    </row>
    <row r="522" spans="1:26" hidden="1" x14ac:dyDescent="0.35">
      <c r="A522" s="3">
        <v>520</v>
      </c>
      <c r="B522" s="78">
        <v>45068</v>
      </c>
      <c r="C522" s="73" t="str">
        <f>_xlfn.XLOOKUP(Table5[[#This Row],[Serial '#]],Table10[Serial '#],Table10[Date],"",,)</f>
        <v/>
      </c>
      <c r="D5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22" s="73" t="str">
        <f>IF(Table5[[#This Row],[Date Distributed]]="","In Stock","Distributed")</f>
        <v>In Stock</v>
      </c>
      <c r="F522" s="79" t="s">
        <v>660</v>
      </c>
      <c r="G522" s="75" t="s">
        <v>761</v>
      </c>
      <c r="H522" s="80" t="s">
        <v>685</v>
      </c>
      <c r="I522" s="80" t="s">
        <v>686</v>
      </c>
      <c r="J522" s="81" t="s">
        <v>1305</v>
      </c>
      <c r="K522" s="80" t="s">
        <v>417</v>
      </c>
      <c r="L522" s="3" t="str">
        <f>_xlfn.XLOOKUP(Table5[[#This Row],[Item '#]],Ticket_Forms[Form Number],Ticket_Forms[Game Name],"",,)</f>
        <v>Sea Sick</v>
      </c>
      <c r="M522" s="15">
        <v>134</v>
      </c>
      <c r="N522" s="3">
        <f>LOOKUP(Table5[[#This Row],[Item '#]],Ticket_Forms[Form Number],Ticket_Forms[Ticket Count])</f>
        <v>4000</v>
      </c>
      <c r="O522" s="16">
        <f>LOOKUP(Table5[[#This Row],[Item '#]],Ticket_Forms[Form Number],Ticket_Forms[Ticket Value])</f>
        <v>1</v>
      </c>
      <c r="P522" s="16">
        <f>LOOKUP(Table5[[#This Row],[Item '#]],Ticket_Forms[Form Number],Ticket_Forms[Revenue])</f>
        <v>4000</v>
      </c>
      <c r="Q522" s="16">
        <f>LOOKUP(Table5[[#This Row],[Item '#]],Ticket_Forms[Form Number],Ticket_Forms[Ideal Profit])</f>
        <v>1000</v>
      </c>
      <c r="R522" s="16">
        <f>LOOKUP(Table5[[#This Row],[Item '#]],Ticket_Forms[Form Number],Ticket_Forms[Prizes])</f>
        <v>3000</v>
      </c>
      <c r="S522" s="16">
        <f>LOOKUP(Table5[[#This Row],[Item '#]],Ticket_Forms[Form Number],Ticket_Forms[Location Rent])</f>
        <v>240</v>
      </c>
      <c r="T522" s="16">
        <f>LOOKUP(Table5[[#This Row],[Item '#]],Ticket_Forms[Form Number],Ticket_Forms[Last Sale])</f>
        <v>0</v>
      </c>
      <c r="U522" s="16" t="s">
        <v>3909</v>
      </c>
      <c r="V522" s="58" t="str">
        <f>Table5[[#This Row],[Date Distributed]]</f>
        <v/>
      </c>
      <c r="W522" s="3" t="str">
        <f>_xlfn.XLOOKUP(Table5[[#This Row],[Serial '#]],Table10[Serial '#],Table10[Charity Association],"",,)</f>
        <v/>
      </c>
      <c r="Z522" s="3" t="s">
        <v>23</v>
      </c>
    </row>
    <row r="523" spans="1:26" hidden="1" x14ac:dyDescent="0.35">
      <c r="A523" s="3">
        <v>521</v>
      </c>
      <c r="B523" s="78">
        <v>45068</v>
      </c>
      <c r="C523" s="73" t="str">
        <f>_xlfn.XLOOKUP(Table5[[#This Row],[Serial '#]],Table10[Serial '#],Table10[Date],"",,)</f>
        <v/>
      </c>
      <c r="D5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23" s="73" t="str">
        <f>IF(Table5[[#This Row],[Date Distributed]]="","In Stock","Distributed")</f>
        <v>In Stock</v>
      </c>
      <c r="F523" s="79" t="s">
        <v>660</v>
      </c>
      <c r="G523" s="75" t="s">
        <v>761</v>
      </c>
      <c r="H523" s="80" t="s">
        <v>685</v>
      </c>
      <c r="I523" s="80" t="s">
        <v>686</v>
      </c>
      <c r="J523" s="81" t="s">
        <v>1306</v>
      </c>
      <c r="K523" s="80" t="s">
        <v>417</v>
      </c>
      <c r="L523" s="3" t="str">
        <f>_xlfn.XLOOKUP(Table5[[#This Row],[Item '#]],Ticket_Forms[Form Number],Ticket_Forms[Game Name],"",,)</f>
        <v>Sea Sick</v>
      </c>
      <c r="M523" s="15">
        <v>134</v>
      </c>
      <c r="N523" s="3">
        <f>LOOKUP(Table5[[#This Row],[Item '#]],Ticket_Forms[Form Number],Ticket_Forms[Ticket Count])</f>
        <v>4000</v>
      </c>
      <c r="O523" s="16">
        <f>LOOKUP(Table5[[#This Row],[Item '#]],Ticket_Forms[Form Number],Ticket_Forms[Ticket Value])</f>
        <v>1</v>
      </c>
      <c r="P523" s="16">
        <f>LOOKUP(Table5[[#This Row],[Item '#]],Ticket_Forms[Form Number],Ticket_Forms[Revenue])</f>
        <v>4000</v>
      </c>
      <c r="Q523" s="16">
        <f>LOOKUP(Table5[[#This Row],[Item '#]],Ticket_Forms[Form Number],Ticket_Forms[Ideal Profit])</f>
        <v>1000</v>
      </c>
      <c r="R523" s="16">
        <f>LOOKUP(Table5[[#This Row],[Item '#]],Ticket_Forms[Form Number],Ticket_Forms[Prizes])</f>
        <v>3000</v>
      </c>
      <c r="S523" s="16">
        <f>LOOKUP(Table5[[#This Row],[Item '#]],Ticket_Forms[Form Number],Ticket_Forms[Location Rent])</f>
        <v>240</v>
      </c>
      <c r="T523" s="16">
        <f>LOOKUP(Table5[[#This Row],[Item '#]],Ticket_Forms[Form Number],Ticket_Forms[Last Sale])</f>
        <v>0</v>
      </c>
      <c r="U523" s="16" t="s">
        <v>3909</v>
      </c>
      <c r="V523" s="58" t="str">
        <f>Table5[[#This Row],[Date Distributed]]</f>
        <v/>
      </c>
      <c r="W523" s="3" t="str">
        <f>_xlfn.XLOOKUP(Table5[[#This Row],[Serial '#]],Table10[Serial '#],Table10[Charity Association],"",,)</f>
        <v/>
      </c>
      <c r="Z523" s="3" t="s">
        <v>23</v>
      </c>
    </row>
    <row r="524" spans="1:26" hidden="1" x14ac:dyDescent="0.35">
      <c r="A524" s="3">
        <v>522</v>
      </c>
      <c r="B524" s="78">
        <v>45068</v>
      </c>
      <c r="C524" s="73" t="str">
        <f>_xlfn.XLOOKUP(Table5[[#This Row],[Serial '#]],Table10[Serial '#],Table10[Date],"",,)</f>
        <v/>
      </c>
      <c r="D5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24" s="73" t="str">
        <f>IF(Table5[[#This Row],[Date Distributed]]="","In Stock","Distributed")</f>
        <v>In Stock</v>
      </c>
      <c r="F524" s="79" t="s">
        <v>660</v>
      </c>
      <c r="G524" s="75" t="s">
        <v>761</v>
      </c>
      <c r="H524" s="80" t="s">
        <v>685</v>
      </c>
      <c r="I524" s="80" t="s">
        <v>686</v>
      </c>
      <c r="J524" s="81" t="s">
        <v>1307</v>
      </c>
      <c r="K524" s="80" t="s">
        <v>385</v>
      </c>
      <c r="L524" s="3" t="str">
        <f>_xlfn.XLOOKUP(Table5[[#This Row],[Item '#]],Ticket_Forms[Form Number],Ticket_Forms[Game Name],"",,)</f>
        <v>Criss Cross</v>
      </c>
      <c r="M524" s="15">
        <v>186</v>
      </c>
      <c r="N524" s="3">
        <f>LOOKUP(Table5[[#This Row],[Item '#]],Ticket_Forms[Form Number],Ticket_Forms[Ticket Count])</f>
        <v>5520</v>
      </c>
      <c r="O524" s="16">
        <f>LOOKUP(Table5[[#This Row],[Item '#]],Ticket_Forms[Form Number],Ticket_Forms[Ticket Value])</f>
        <v>1</v>
      </c>
      <c r="P524" s="16">
        <f>LOOKUP(Table5[[#This Row],[Item '#]],Ticket_Forms[Form Number],Ticket_Forms[Revenue])</f>
        <v>5520</v>
      </c>
      <c r="Q524" s="16">
        <f>LOOKUP(Table5[[#This Row],[Item '#]],Ticket_Forms[Form Number],Ticket_Forms[Ideal Profit])</f>
        <v>960</v>
      </c>
      <c r="R524" s="16">
        <f>LOOKUP(Table5[[#This Row],[Item '#]],Ticket_Forms[Form Number],Ticket_Forms[Prizes])</f>
        <v>4560</v>
      </c>
      <c r="S524" s="16">
        <f>LOOKUP(Table5[[#This Row],[Item '#]],Ticket_Forms[Form Number],Ticket_Forms[Location Rent])</f>
        <v>331</v>
      </c>
      <c r="T524" s="16">
        <f>LOOKUP(Table5[[#This Row],[Item '#]],Ticket_Forms[Form Number],Ticket_Forms[Last Sale])</f>
        <v>200</v>
      </c>
      <c r="U524" s="16" t="s">
        <v>3909</v>
      </c>
      <c r="V524" s="58" t="str">
        <f>Table5[[#This Row],[Date Distributed]]</f>
        <v/>
      </c>
      <c r="W524" s="3" t="str">
        <f>_xlfn.XLOOKUP(Table5[[#This Row],[Serial '#]],Table10[Serial '#],Table10[Charity Association],"",,)</f>
        <v/>
      </c>
      <c r="Z524" s="3" t="s">
        <v>23</v>
      </c>
    </row>
    <row r="525" spans="1:26" hidden="1" x14ac:dyDescent="0.35">
      <c r="A525" s="3">
        <v>523</v>
      </c>
      <c r="B525" s="78">
        <v>45068</v>
      </c>
      <c r="C525" s="73" t="str">
        <f>_xlfn.XLOOKUP(Table5[[#This Row],[Serial '#]],Table10[Serial '#],Table10[Date],"",,)</f>
        <v/>
      </c>
      <c r="D5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25" s="73" t="str">
        <f>IF(Table5[[#This Row],[Date Distributed]]="","In Stock","Distributed")</f>
        <v>In Stock</v>
      </c>
      <c r="F525" s="79" t="s">
        <v>660</v>
      </c>
      <c r="G525" s="75" t="s">
        <v>761</v>
      </c>
      <c r="H525" s="80" t="s">
        <v>685</v>
      </c>
      <c r="I525" s="80" t="s">
        <v>686</v>
      </c>
      <c r="J525" s="81" t="s">
        <v>1308</v>
      </c>
      <c r="K525" s="80" t="s">
        <v>385</v>
      </c>
      <c r="L525" s="3" t="str">
        <f>_xlfn.XLOOKUP(Table5[[#This Row],[Item '#]],Ticket_Forms[Form Number],Ticket_Forms[Game Name],"",,)</f>
        <v>Criss Cross</v>
      </c>
      <c r="M525" s="15">
        <v>186</v>
      </c>
      <c r="N525" s="3">
        <f>LOOKUP(Table5[[#This Row],[Item '#]],Ticket_Forms[Form Number],Ticket_Forms[Ticket Count])</f>
        <v>5520</v>
      </c>
      <c r="O525" s="16">
        <f>LOOKUP(Table5[[#This Row],[Item '#]],Ticket_Forms[Form Number],Ticket_Forms[Ticket Value])</f>
        <v>1</v>
      </c>
      <c r="P525" s="16">
        <f>LOOKUP(Table5[[#This Row],[Item '#]],Ticket_Forms[Form Number],Ticket_Forms[Revenue])</f>
        <v>5520</v>
      </c>
      <c r="Q525" s="16">
        <f>LOOKUP(Table5[[#This Row],[Item '#]],Ticket_Forms[Form Number],Ticket_Forms[Ideal Profit])</f>
        <v>960</v>
      </c>
      <c r="R525" s="16">
        <f>LOOKUP(Table5[[#This Row],[Item '#]],Ticket_Forms[Form Number],Ticket_Forms[Prizes])</f>
        <v>4560</v>
      </c>
      <c r="S525" s="16">
        <f>LOOKUP(Table5[[#This Row],[Item '#]],Ticket_Forms[Form Number],Ticket_Forms[Location Rent])</f>
        <v>331</v>
      </c>
      <c r="T525" s="16">
        <f>LOOKUP(Table5[[#This Row],[Item '#]],Ticket_Forms[Form Number],Ticket_Forms[Last Sale])</f>
        <v>200</v>
      </c>
      <c r="U525" s="16" t="s">
        <v>3909</v>
      </c>
      <c r="V525" s="58" t="str">
        <f>Table5[[#This Row],[Date Distributed]]</f>
        <v/>
      </c>
      <c r="W525" s="3" t="str">
        <f>_xlfn.XLOOKUP(Table5[[#This Row],[Serial '#]],Table10[Serial '#],Table10[Charity Association],"",,)</f>
        <v/>
      </c>
      <c r="Z525" s="3" t="s">
        <v>23</v>
      </c>
    </row>
    <row r="526" spans="1:26" hidden="1" x14ac:dyDescent="0.35">
      <c r="A526" s="3">
        <v>524</v>
      </c>
      <c r="B526" s="78">
        <v>45068</v>
      </c>
      <c r="C526" s="73" t="str">
        <f>_xlfn.XLOOKUP(Table5[[#This Row],[Serial '#]],Table10[Serial '#],Table10[Date],"",,)</f>
        <v/>
      </c>
      <c r="D5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26" s="73" t="str">
        <f>IF(Table5[[#This Row],[Date Distributed]]="","In Stock","Distributed")</f>
        <v>In Stock</v>
      </c>
      <c r="F526" s="79" t="s">
        <v>660</v>
      </c>
      <c r="G526" s="75" t="s">
        <v>761</v>
      </c>
      <c r="H526" s="80" t="s">
        <v>685</v>
      </c>
      <c r="I526" s="80" t="s">
        <v>686</v>
      </c>
      <c r="J526" s="81" t="s">
        <v>1309</v>
      </c>
      <c r="K526" s="80" t="s">
        <v>385</v>
      </c>
      <c r="L526" s="3" t="str">
        <f>_xlfn.XLOOKUP(Table5[[#This Row],[Item '#]],Ticket_Forms[Form Number],Ticket_Forms[Game Name],"",,)</f>
        <v>Criss Cross</v>
      </c>
      <c r="M526" s="15">
        <v>186</v>
      </c>
      <c r="N526" s="3">
        <f>LOOKUP(Table5[[#This Row],[Item '#]],Ticket_Forms[Form Number],Ticket_Forms[Ticket Count])</f>
        <v>5520</v>
      </c>
      <c r="O526" s="16">
        <f>LOOKUP(Table5[[#This Row],[Item '#]],Ticket_Forms[Form Number],Ticket_Forms[Ticket Value])</f>
        <v>1</v>
      </c>
      <c r="P526" s="16">
        <f>LOOKUP(Table5[[#This Row],[Item '#]],Ticket_Forms[Form Number],Ticket_Forms[Revenue])</f>
        <v>5520</v>
      </c>
      <c r="Q526" s="16">
        <f>LOOKUP(Table5[[#This Row],[Item '#]],Ticket_Forms[Form Number],Ticket_Forms[Ideal Profit])</f>
        <v>960</v>
      </c>
      <c r="R526" s="16">
        <f>LOOKUP(Table5[[#This Row],[Item '#]],Ticket_Forms[Form Number],Ticket_Forms[Prizes])</f>
        <v>4560</v>
      </c>
      <c r="S526" s="16">
        <f>LOOKUP(Table5[[#This Row],[Item '#]],Ticket_Forms[Form Number],Ticket_Forms[Location Rent])</f>
        <v>331</v>
      </c>
      <c r="T526" s="16">
        <f>LOOKUP(Table5[[#This Row],[Item '#]],Ticket_Forms[Form Number],Ticket_Forms[Last Sale])</f>
        <v>200</v>
      </c>
      <c r="U526" s="16" t="s">
        <v>3909</v>
      </c>
      <c r="V526" s="58" t="str">
        <f>Table5[[#This Row],[Date Distributed]]</f>
        <v/>
      </c>
      <c r="W526" s="3" t="str">
        <f>_xlfn.XLOOKUP(Table5[[#This Row],[Serial '#]],Table10[Serial '#],Table10[Charity Association],"",,)</f>
        <v/>
      </c>
      <c r="Z526" s="3" t="s">
        <v>23</v>
      </c>
    </row>
    <row r="527" spans="1:26" hidden="1" x14ac:dyDescent="0.35">
      <c r="A527" s="3">
        <v>525</v>
      </c>
      <c r="B527" s="78">
        <v>45068</v>
      </c>
      <c r="C527" s="73" t="str">
        <f>_xlfn.XLOOKUP(Table5[[#This Row],[Serial '#]],Table10[Serial '#],Table10[Date],"",,)</f>
        <v/>
      </c>
      <c r="D5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27" s="73" t="str">
        <f>IF(Table5[[#This Row],[Date Distributed]]="","In Stock","Distributed")</f>
        <v>In Stock</v>
      </c>
      <c r="F527" s="79" t="s">
        <v>660</v>
      </c>
      <c r="G527" s="75" t="s">
        <v>761</v>
      </c>
      <c r="H527" s="80" t="s">
        <v>685</v>
      </c>
      <c r="I527" s="80" t="s">
        <v>686</v>
      </c>
      <c r="J527" s="81" t="s">
        <v>1310</v>
      </c>
      <c r="K527" s="80" t="s">
        <v>385</v>
      </c>
      <c r="L527" s="3" t="str">
        <f>_xlfn.XLOOKUP(Table5[[#This Row],[Item '#]],Ticket_Forms[Form Number],Ticket_Forms[Game Name],"",,)</f>
        <v>Criss Cross</v>
      </c>
      <c r="M527" s="15">
        <v>186</v>
      </c>
      <c r="N527" s="3">
        <f>LOOKUP(Table5[[#This Row],[Item '#]],Ticket_Forms[Form Number],Ticket_Forms[Ticket Count])</f>
        <v>5520</v>
      </c>
      <c r="O527" s="16">
        <f>LOOKUP(Table5[[#This Row],[Item '#]],Ticket_Forms[Form Number],Ticket_Forms[Ticket Value])</f>
        <v>1</v>
      </c>
      <c r="P527" s="16">
        <f>LOOKUP(Table5[[#This Row],[Item '#]],Ticket_Forms[Form Number],Ticket_Forms[Revenue])</f>
        <v>5520</v>
      </c>
      <c r="Q527" s="16">
        <f>LOOKUP(Table5[[#This Row],[Item '#]],Ticket_Forms[Form Number],Ticket_Forms[Ideal Profit])</f>
        <v>960</v>
      </c>
      <c r="R527" s="16">
        <f>LOOKUP(Table5[[#This Row],[Item '#]],Ticket_Forms[Form Number],Ticket_Forms[Prizes])</f>
        <v>4560</v>
      </c>
      <c r="S527" s="16">
        <f>LOOKUP(Table5[[#This Row],[Item '#]],Ticket_Forms[Form Number],Ticket_Forms[Location Rent])</f>
        <v>331</v>
      </c>
      <c r="T527" s="16">
        <f>LOOKUP(Table5[[#This Row],[Item '#]],Ticket_Forms[Form Number],Ticket_Forms[Last Sale])</f>
        <v>200</v>
      </c>
      <c r="U527" s="16" t="s">
        <v>3909</v>
      </c>
      <c r="V527" s="58" t="str">
        <f>Table5[[#This Row],[Date Distributed]]</f>
        <v/>
      </c>
      <c r="W527" s="3" t="str">
        <f>_xlfn.XLOOKUP(Table5[[#This Row],[Serial '#]],Table10[Serial '#],Table10[Charity Association],"",,)</f>
        <v/>
      </c>
      <c r="Z527" s="3" t="s">
        <v>23</v>
      </c>
    </row>
    <row r="528" spans="1:26" hidden="1" x14ac:dyDescent="0.35">
      <c r="A528" s="3">
        <v>526</v>
      </c>
      <c r="B528" s="78">
        <v>45068</v>
      </c>
      <c r="C528" s="73" t="str">
        <f>_xlfn.XLOOKUP(Table5[[#This Row],[Serial '#]],Table10[Serial '#],Table10[Date],"",,)</f>
        <v/>
      </c>
      <c r="D5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28" s="73" t="str">
        <f>IF(Table5[[#This Row],[Date Distributed]]="","In Stock","Distributed")</f>
        <v>In Stock</v>
      </c>
      <c r="F528" s="79" t="s">
        <v>660</v>
      </c>
      <c r="G528" s="75" t="s">
        <v>761</v>
      </c>
      <c r="H528" s="80" t="s">
        <v>685</v>
      </c>
      <c r="I528" s="80" t="s">
        <v>686</v>
      </c>
      <c r="J528" s="81" t="s">
        <v>1311</v>
      </c>
      <c r="K528" s="80" t="s">
        <v>391</v>
      </c>
      <c r="L528" s="3" t="str">
        <f>_xlfn.XLOOKUP(Table5[[#This Row],[Item '#]],Ticket_Forms[Form Number],Ticket_Forms[Game Name],"",,)</f>
        <v>Irish Derby</v>
      </c>
      <c r="M528" s="15">
        <v>190</v>
      </c>
      <c r="N528" s="3">
        <f>LOOKUP(Table5[[#This Row],[Item '#]],Ticket_Forms[Form Number],Ticket_Forms[Ticket Count])</f>
        <v>4975</v>
      </c>
      <c r="O528" s="16">
        <f>LOOKUP(Table5[[#This Row],[Item '#]],Ticket_Forms[Form Number],Ticket_Forms[Ticket Value])</f>
        <v>1</v>
      </c>
      <c r="P528" s="16">
        <f>LOOKUP(Table5[[#This Row],[Item '#]],Ticket_Forms[Form Number],Ticket_Forms[Revenue])</f>
        <v>4975</v>
      </c>
      <c r="Q528" s="16">
        <f>LOOKUP(Table5[[#This Row],[Item '#]],Ticket_Forms[Form Number],Ticket_Forms[Ideal Profit])</f>
        <v>1075</v>
      </c>
      <c r="R528" s="16">
        <f>LOOKUP(Table5[[#This Row],[Item '#]],Ticket_Forms[Form Number],Ticket_Forms[Prizes])</f>
        <v>3900</v>
      </c>
      <c r="S528" s="16">
        <f>LOOKUP(Table5[[#This Row],[Item '#]],Ticket_Forms[Form Number],Ticket_Forms[Location Rent])</f>
        <v>298</v>
      </c>
      <c r="T528" s="16">
        <f>LOOKUP(Table5[[#This Row],[Item '#]],Ticket_Forms[Form Number],Ticket_Forms[Last Sale])</f>
        <v>300</v>
      </c>
      <c r="U528" s="16" t="s">
        <v>3909</v>
      </c>
      <c r="V528" s="58" t="str">
        <f>Table5[[#This Row],[Date Distributed]]</f>
        <v/>
      </c>
      <c r="W528" s="3" t="str">
        <f>_xlfn.XLOOKUP(Table5[[#This Row],[Serial '#]],Table10[Serial '#],Table10[Charity Association],"",,)</f>
        <v/>
      </c>
      <c r="Z528" s="3" t="s">
        <v>23</v>
      </c>
    </row>
    <row r="529" spans="1:26" hidden="1" x14ac:dyDescent="0.35">
      <c r="A529" s="3">
        <v>527</v>
      </c>
      <c r="B529" s="78">
        <v>45068</v>
      </c>
      <c r="C529" s="73" t="str">
        <f>_xlfn.XLOOKUP(Table5[[#This Row],[Serial '#]],Table10[Serial '#],Table10[Date],"",,)</f>
        <v/>
      </c>
      <c r="D5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29" s="73" t="str">
        <f>IF(Table5[[#This Row],[Date Distributed]]="","In Stock","Distributed")</f>
        <v>In Stock</v>
      </c>
      <c r="F529" s="79" t="s">
        <v>660</v>
      </c>
      <c r="G529" s="75" t="s">
        <v>761</v>
      </c>
      <c r="H529" s="80" t="s">
        <v>685</v>
      </c>
      <c r="I529" s="80" t="s">
        <v>686</v>
      </c>
      <c r="J529" s="81" t="s">
        <v>1312</v>
      </c>
      <c r="K529" s="80" t="s">
        <v>385</v>
      </c>
      <c r="L529" s="3" t="str">
        <f>_xlfn.XLOOKUP(Table5[[#This Row],[Item '#]],Ticket_Forms[Form Number],Ticket_Forms[Game Name],"",,)</f>
        <v>Criss Cross</v>
      </c>
      <c r="M529" s="15">
        <v>186</v>
      </c>
      <c r="N529" s="3">
        <f>LOOKUP(Table5[[#This Row],[Item '#]],Ticket_Forms[Form Number],Ticket_Forms[Ticket Count])</f>
        <v>5520</v>
      </c>
      <c r="O529" s="16">
        <f>LOOKUP(Table5[[#This Row],[Item '#]],Ticket_Forms[Form Number],Ticket_Forms[Ticket Value])</f>
        <v>1</v>
      </c>
      <c r="P529" s="16">
        <f>LOOKUP(Table5[[#This Row],[Item '#]],Ticket_Forms[Form Number],Ticket_Forms[Revenue])</f>
        <v>5520</v>
      </c>
      <c r="Q529" s="16">
        <f>LOOKUP(Table5[[#This Row],[Item '#]],Ticket_Forms[Form Number],Ticket_Forms[Ideal Profit])</f>
        <v>960</v>
      </c>
      <c r="R529" s="16">
        <f>LOOKUP(Table5[[#This Row],[Item '#]],Ticket_Forms[Form Number],Ticket_Forms[Prizes])</f>
        <v>4560</v>
      </c>
      <c r="S529" s="16">
        <f>LOOKUP(Table5[[#This Row],[Item '#]],Ticket_Forms[Form Number],Ticket_Forms[Location Rent])</f>
        <v>331</v>
      </c>
      <c r="T529" s="16">
        <f>LOOKUP(Table5[[#This Row],[Item '#]],Ticket_Forms[Form Number],Ticket_Forms[Last Sale])</f>
        <v>200</v>
      </c>
      <c r="U529" s="16" t="s">
        <v>3909</v>
      </c>
      <c r="V529" s="58" t="str">
        <f>Table5[[#This Row],[Date Distributed]]</f>
        <v/>
      </c>
      <c r="W529" s="3" t="str">
        <f>_xlfn.XLOOKUP(Table5[[#This Row],[Serial '#]],Table10[Serial '#],Table10[Charity Association],"",,)</f>
        <v/>
      </c>
      <c r="Z529" s="3" t="s">
        <v>23</v>
      </c>
    </row>
    <row r="530" spans="1:26" hidden="1" x14ac:dyDescent="0.35">
      <c r="A530" s="3">
        <v>528</v>
      </c>
      <c r="B530" s="78">
        <v>45068</v>
      </c>
      <c r="C530" s="73" t="str">
        <f>_xlfn.XLOOKUP(Table5[[#This Row],[Serial '#]],Table10[Serial '#],Table10[Date],"",,)</f>
        <v/>
      </c>
      <c r="D5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30" s="73" t="str">
        <f>IF(Table5[[#This Row],[Date Distributed]]="","In Stock","Distributed")</f>
        <v>In Stock</v>
      </c>
      <c r="F530" s="79" t="s">
        <v>660</v>
      </c>
      <c r="G530" s="75" t="s">
        <v>761</v>
      </c>
      <c r="H530" s="80" t="s">
        <v>685</v>
      </c>
      <c r="I530" s="80" t="s">
        <v>686</v>
      </c>
      <c r="J530" s="81" t="s">
        <v>1313</v>
      </c>
      <c r="K530" s="80" t="s">
        <v>385</v>
      </c>
      <c r="L530" s="3" t="str">
        <f>_xlfn.XLOOKUP(Table5[[#This Row],[Item '#]],Ticket_Forms[Form Number],Ticket_Forms[Game Name],"",,)</f>
        <v>Criss Cross</v>
      </c>
      <c r="M530" s="15">
        <v>186</v>
      </c>
      <c r="N530" s="3">
        <f>LOOKUP(Table5[[#This Row],[Item '#]],Ticket_Forms[Form Number],Ticket_Forms[Ticket Count])</f>
        <v>5520</v>
      </c>
      <c r="O530" s="16">
        <f>LOOKUP(Table5[[#This Row],[Item '#]],Ticket_Forms[Form Number],Ticket_Forms[Ticket Value])</f>
        <v>1</v>
      </c>
      <c r="P530" s="16">
        <f>LOOKUP(Table5[[#This Row],[Item '#]],Ticket_Forms[Form Number],Ticket_Forms[Revenue])</f>
        <v>5520</v>
      </c>
      <c r="Q530" s="16">
        <f>LOOKUP(Table5[[#This Row],[Item '#]],Ticket_Forms[Form Number],Ticket_Forms[Ideal Profit])</f>
        <v>960</v>
      </c>
      <c r="R530" s="16">
        <f>LOOKUP(Table5[[#This Row],[Item '#]],Ticket_Forms[Form Number],Ticket_Forms[Prizes])</f>
        <v>4560</v>
      </c>
      <c r="S530" s="16">
        <f>LOOKUP(Table5[[#This Row],[Item '#]],Ticket_Forms[Form Number],Ticket_Forms[Location Rent])</f>
        <v>331</v>
      </c>
      <c r="T530" s="16">
        <f>LOOKUP(Table5[[#This Row],[Item '#]],Ticket_Forms[Form Number],Ticket_Forms[Last Sale])</f>
        <v>200</v>
      </c>
      <c r="U530" s="16" t="s">
        <v>3909</v>
      </c>
      <c r="V530" s="58" t="str">
        <f>Table5[[#This Row],[Date Distributed]]</f>
        <v/>
      </c>
      <c r="W530" s="3" t="str">
        <f>_xlfn.XLOOKUP(Table5[[#This Row],[Serial '#]],Table10[Serial '#],Table10[Charity Association],"",,)</f>
        <v/>
      </c>
      <c r="Z530" s="3" t="s">
        <v>23</v>
      </c>
    </row>
    <row r="531" spans="1:26" hidden="1" x14ac:dyDescent="0.35">
      <c r="A531" s="3">
        <v>529</v>
      </c>
      <c r="B531" s="78">
        <v>45068</v>
      </c>
      <c r="C531" s="73" t="str">
        <f>_xlfn.XLOOKUP(Table5[[#This Row],[Serial '#]],Table10[Serial '#],Table10[Date],"",,)</f>
        <v/>
      </c>
      <c r="D5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31" s="73" t="str">
        <f>IF(Table5[[#This Row],[Date Distributed]]="","In Stock","Distributed")</f>
        <v>In Stock</v>
      </c>
      <c r="F531" s="79" t="s">
        <v>660</v>
      </c>
      <c r="G531" s="75" t="s">
        <v>761</v>
      </c>
      <c r="H531" s="80" t="s">
        <v>685</v>
      </c>
      <c r="I531" s="80" t="s">
        <v>686</v>
      </c>
      <c r="J531" s="81" t="s">
        <v>1314</v>
      </c>
      <c r="K531" s="80" t="s">
        <v>385</v>
      </c>
      <c r="L531" s="3" t="str">
        <f>_xlfn.XLOOKUP(Table5[[#This Row],[Item '#]],Ticket_Forms[Form Number],Ticket_Forms[Game Name],"",,)</f>
        <v>Criss Cross</v>
      </c>
      <c r="M531" s="15">
        <v>186</v>
      </c>
      <c r="N531" s="3">
        <f>LOOKUP(Table5[[#This Row],[Item '#]],Ticket_Forms[Form Number],Ticket_Forms[Ticket Count])</f>
        <v>5520</v>
      </c>
      <c r="O531" s="16">
        <f>LOOKUP(Table5[[#This Row],[Item '#]],Ticket_Forms[Form Number],Ticket_Forms[Ticket Value])</f>
        <v>1</v>
      </c>
      <c r="P531" s="16">
        <f>LOOKUP(Table5[[#This Row],[Item '#]],Ticket_Forms[Form Number],Ticket_Forms[Revenue])</f>
        <v>5520</v>
      </c>
      <c r="Q531" s="16">
        <f>LOOKUP(Table5[[#This Row],[Item '#]],Ticket_Forms[Form Number],Ticket_Forms[Ideal Profit])</f>
        <v>960</v>
      </c>
      <c r="R531" s="16">
        <f>LOOKUP(Table5[[#This Row],[Item '#]],Ticket_Forms[Form Number],Ticket_Forms[Prizes])</f>
        <v>4560</v>
      </c>
      <c r="S531" s="16">
        <f>LOOKUP(Table5[[#This Row],[Item '#]],Ticket_Forms[Form Number],Ticket_Forms[Location Rent])</f>
        <v>331</v>
      </c>
      <c r="T531" s="16">
        <f>LOOKUP(Table5[[#This Row],[Item '#]],Ticket_Forms[Form Number],Ticket_Forms[Last Sale])</f>
        <v>200</v>
      </c>
      <c r="U531" s="16" t="s">
        <v>3909</v>
      </c>
      <c r="V531" s="58" t="str">
        <f>Table5[[#This Row],[Date Distributed]]</f>
        <v/>
      </c>
      <c r="W531" s="3" t="str">
        <f>_xlfn.XLOOKUP(Table5[[#This Row],[Serial '#]],Table10[Serial '#],Table10[Charity Association],"",,)</f>
        <v/>
      </c>
      <c r="Z531" s="3" t="s">
        <v>23</v>
      </c>
    </row>
    <row r="532" spans="1:26" hidden="1" x14ac:dyDescent="0.35">
      <c r="A532" s="3">
        <v>530</v>
      </c>
      <c r="B532" s="78">
        <v>45068</v>
      </c>
      <c r="C532" s="73" t="str">
        <f>_xlfn.XLOOKUP(Table5[[#This Row],[Serial '#]],Table10[Serial '#],Table10[Date],"",,)</f>
        <v/>
      </c>
      <c r="D5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32" s="73" t="str">
        <f>IF(Table5[[#This Row],[Date Distributed]]="","In Stock","Distributed")</f>
        <v>In Stock</v>
      </c>
      <c r="F532" s="79" t="s">
        <v>660</v>
      </c>
      <c r="G532" s="75" t="s">
        <v>761</v>
      </c>
      <c r="H532" s="80" t="s">
        <v>685</v>
      </c>
      <c r="I532" s="80" t="s">
        <v>686</v>
      </c>
      <c r="J532" s="81" t="s">
        <v>1315</v>
      </c>
      <c r="K532" s="80" t="s">
        <v>418</v>
      </c>
      <c r="L532" s="3" t="str">
        <f>_xlfn.XLOOKUP(Table5[[#This Row],[Item '#]],Ticket_Forms[Form Number],Ticket_Forms[Game Name],"",,)</f>
        <v>Ale in the Family</v>
      </c>
      <c r="M532" s="15">
        <v>134</v>
      </c>
      <c r="N532" s="3">
        <f>LOOKUP(Table5[[#This Row],[Item '#]],Ticket_Forms[Form Number],Ticket_Forms[Ticket Count])</f>
        <v>4000</v>
      </c>
      <c r="O532" s="16">
        <f>LOOKUP(Table5[[#This Row],[Item '#]],Ticket_Forms[Form Number],Ticket_Forms[Ticket Value])</f>
        <v>1</v>
      </c>
      <c r="P532" s="16">
        <f>LOOKUP(Table5[[#This Row],[Item '#]],Ticket_Forms[Form Number],Ticket_Forms[Revenue])</f>
        <v>4000</v>
      </c>
      <c r="Q532" s="16">
        <f>LOOKUP(Table5[[#This Row],[Item '#]],Ticket_Forms[Form Number],Ticket_Forms[Ideal Profit])</f>
        <v>1000</v>
      </c>
      <c r="R532" s="16">
        <f>LOOKUP(Table5[[#This Row],[Item '#]],Ticket_Forms[Form Number],Ticket_Forms[Prizes])</f>
        <v>3000</v>
      </c>
      <c r="S532" s="16">
        <f>LOOKUP(Table5[[#This Row],[Item '#]],Ticket_Forms[Form Number],Ticket_Forms[Location Rent])</f>
        <v>240</v>
      </c>
      <c r="T532" s="16">
        <f>LOOKUP(Table5[[#This Row],[Item '#]],Ticket_Forms[Form Number],Ticket_Forms[Last Sale])</f>
        <v>0</v>
      </c>
      <c r="U532" s="16" t="s">
        <v>3909</v>
      </c>
      <c r="V532" s="58" t="str">
        <f>Table5[[#This Row],[Date Distributed]]</f>
        <v/>
      </c>
      <c r="W532" s="3" t="str">
        <f>_xlfn.XLOOKUP(Table5[[#This Row],[Serial '#]],Table10[Serial '#],Table10[Charity Association],"",,)</f>
        <v/>
      </c>
      <c r="Z532" s="3" t="s">
        <v>23</v>
      </c>
    </row>
    <row r="533" spans="1:26" hidden="1" x14ac:dyDescent="0.35">
      <c r="A533" s="3">
        <v>531</v>
      </c>
      <c r="B533" s="78">
        <v>45068</v>
      </c>
      <c r="C533" s="73" t="str">
        <f>_xlfn.XLOOKUP(Table5[[#This Row],[Serial '#]],Table10[Serial '#],Table10[Date],"",,)</f>
        <v/>
      </c>
      <c r="D5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33" s="73" t="str">
        <f>IF(Table5[[#This Row],[Date Distributed]]="","In Stock","Distributed")</f>
        <v>In Stock</v>
      </c>
      <c r="F533" s="79" t="s">
        <v>660</v>
      </c>
      <c r="G533" s="75" t="s">
        <v>761</v>
      </c>
      <c r="H533" s="80" t="s">
        <v>685</v>
      </c>
      <c r="I533" s="80" t="s">
        <v>686</v>
      </c>
      <c r="J533" s="81" t="s">
        <v>1316</v>
      </c>
      <c r="K533" s="80" t="s">
        <v>417</v>
      </c>
      <c r="L533" s="3" t="str">
        <f>_xlfn.XLOOKUP(Table5[[#This Row],[Item '#]],Ticket_Forms[Form Number],Ticket_Forms[Game Name],"",,)</f>
        <v>Sea Sick</v>
      </c>
      <c r="M533" s="15">
        <v>134</v>
      </c>
      <c r="N533" s="3">
        <f>LOOKUP(Table5[[#This Row],[Item '#]],Ticket_Forms[Form Number],Ticket_Forms[Ticket Count])</f>
        <v>4000</v>
      </c>
      <c r="O533" s="16">
        <f>LOOKUP(Table5[[#This Row],[Item '#]],Ticket_Forms[Form Number],Ticket_Forms[Ticket Value])</f>
        <v>1</v>
      </c>
      <c r="P533" s="16">
        <f>LOOKUP(Table5[[#This Row],[Item '#]],Ticket_Forms[Form Number],Ticket_Forms[Revenue])</f>
        <v>4000</v>
      </c>
      <c r="Q533" s="16">
        <f>LOOKUP(Table5[[#This Row],[Item '#]],Ticket_Forms[Form Number],Ticket_Forms[Ideal Profit])</f>
        <v>1000</v>
      </c>
      <c r="R533" s="16">
        <f>LOOKUP(Table5[[#This Row],[Item '#]],Ticket_Forms[Form Number],Ticket_Forms[Prizes])</f>
        <v>3000</v>
      </c>
      <c r="S533" s="16">
        <f>LOOKUP(Table5[[#This Row],[Item '#]],Ticket_Forms[Form Number],Ticket_Forms[Location Rent])</f>
        <v>240</v>
      </c>
      <c r="T533" s="16">
        <f>LOOKUP(Table5[[#This Row],[Item '#]],Ticket_Forms[Form Number],Ticket_Forms[Last Sale])</f>
        <v>0</v>
      </c>
      <c r="U533" s="16" t="s">
        <v>3909</v>
      </c>
      <c r="V533" s="58" t="str">
        <f>Table5[[#This Row],[Date Distributed]]</f>
        <v/>
      </c>
      <c r="W533" s="3" t="str">
        <f>_xlfn.XLOOKUP(Table5[[#This Row],[Serial '#]],Table10[Serial '#],Table10[Charity Association],"",,)</f>
        <v/>
      </c>
      <c r="Z533" s="3" t="s">
        <v>23</v>
      </c>
    </row>
    <row r="534" spans="1:26" hidden="1" x14ac:dyDescent="0.35">
      <c r="A534" s="3">
        <v>532</v>
      </c>
      <c r="B534" s="78">
        <v>45068</v>
      </c>
      <c r="C534" s="73" t="str">
        <f>_xlfn.XLOOKUP(Table5[[#This Row],[Serial '#]],Table10[Serial '#],Table10[Date],"",,)</f>
        <v/>
      </c>
      <c r="D5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34" s="73" t="str">
        <f>IF(Table5[[#This Row],[Date Distributed]]="","In Stock","Distributed")</f>
        <v>In Stock</v>
      </c>
      <c r="F534" s="79" t="s">
        <v>660</v>
      </c>
      <c r="G534" s="75" t="s">
        <v>761</v>
      </c>
      <c r="H534" s="80" t="s">
        <v>685</v>
      </c>
      <c r="I534" s="80" t="s">
        <v>686</v>
      </c>
      <c r="J534" s="81" t="s">
        <v>1317</v>
      </c>
      <c r="K534" s="80" t="s">
        <v>385</v>
      </c>
      <c r="L534" s="3" t="str">
        <f>_xlfn.XLOOKUP(Table5[[#This Row],[Item '#]],Ticket_Forms[Form Number],Ticket_Forms[Game Name],"",,)</f>
        <v>Criss Cross</v>
      </c>
      <c r="M534" s="15">
        <v>186</v>
      </c>
      <c r="N534" s="3">
        <f>LOOKUP(Table5[[#This Row],[Item '#]],Ticket_Forms[Form Number],Ticket_Forms[Ticket Count])</f>
        <v>5520</v>
      </c>
      <c r="O534" s="16">
        <f>LOOKUP(Table5[[#This Row],[Item '#]],Ticket_Forms[Form Number],Ticket_Forms[Ticket Value])</f>
        <v>1</v>
      </c>
      <c r="P534" s="16">
        <f>LOOKUP(Table5[[#This Row],[Item '#]],Ticket_Forms[Form Number],Ticket_Forms[Revenue])</f>
        <v>5520</v>
      </c>
      <c r="Q534" s="16">
        <f>LOOKUP(Table5[[#This Row],[Item '#]],Ticket_Forms[Form Number],Ticket_Forms[Ideal Profit])</f>
        <v>960</v>
      </c>
      <c r="R534" s="16">
        <f>LOOKUP(Table5[[#This Row],[Item '#]],Ticket_Forms[Form Number],Ticket_Forms[Prizes])</f>
        <v>4560</v>
      </c>
      <c r="S534" s="16">
        <f>LOOKUP(Table5[[#This Row],[Item '#]],Ticket_Forms[Form Number],Ticket_Forms[Location Rent])</f>
        <v>331</v>
      </c>
      <c r="T534" s="16">
        <f>LOOKUP(Table5[[#This Row],[Item '#]],Ticket_Forms[Form Number],Ticket_Forms[Last Sale])</f>
        <v>200</v>
      </c>
      <c r="U534" s="16" t="s">
        <v>3909</v>
      </c>
      <c r="V534" s="58" t="str">
        <f>Table5[[#This Row],[Date Distributed]]</f>
        <v/>
      </c>
      <c r="W534" s="3" t="str">
        <f>_xlfn.XLOOKUP(Table5[[#This Row],[Serial '#]],Table10[Serial '#],Table10[Charity Association],"",,)</f>
        <v/>
      </c>
      <c r="Z534" s="3" t="s">
        <v>23</v>
      </c>
    </row>
    <row r="535" spans="1:26" hidden="1" x14ac:dyDescent="0.35">
      <c r="A535" s="3">
        <v>533</v>
      </c>
      <c r="B535" s="78">
        <v>45068</v>
      </c>
      <c r="C535" s="73" t="str">
        <f>_xlfn.XLOOKUP(Table5[[#This Row],[Serial '#]],Table10[Serial '#],Table10[Date],"",,)</f>
        <v/>
      </c>
      <c r="D5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35" s="73" t="str">
        <f>IF(Table5[[#This Row],[Date Distributed]]="","In Stock","Distributed")</f>
        <v>In Stock</v>
      </c>
      <c r="F535" s="79" t="s">
        <v>660</v>
      </c>
      <c r="G535" s="75" t="s">
        <v>761</v>
      </c>
      <c r="H535" s="80" t="s">
        <v>685</v>
      </c>
      <c r="I535" s="80" t="s">
        <v>686</v>
      </c>
      <c r="J535" s="81" t="s">
        <v>1318</v>
      </c>
      <c r="K535" s="80" t="s">
        <v>385</v>
      </c>
      <c r="L535" s="3" t="str">
        <f>_xlfn.XLOOKUP(Table5[[#This Row],[Item '#]],Ticket_Forms[Form Number],Ticket_Forms[Game Name],"",,)</f>
        <v>Criss Cross</v>
      </c>
      <c r="M535" s="15">
        <v>186</v>
      </c>
      <c r="N535" s="3">
        <f>LOOKUP(Table5[[#This Row],[Item '#]],Ticket_Forms[Form Number],Ticket_Forms[Ticket Count])</f>
        <v>5520</v>
      </c>
      <c r="O535" s="16">
        <f>LOOKUP(Table5[[#This Row],[Item '#]],Ticket_Forms[Form Number],Ticket_Forms[Ticket Value])</f>
        <v>1</v>
      </c>
      <c r="P535" s="16">
        <f>LOOKUP(Table5[[#This Row],[Item '#]],Ticket_Forms[Form Number],Ticket_Forms[Revenue])</f>
        <v>5520</v>
      </c>
      <c r="Q535" s="16">
        <f>LOOKUP(Table5[[#This Row],[Item '#]],Ticket_Forms[Form Number],Ticket_Forms[Ideal Profit])</f>
        <v>960</v>
      </c>
      <c r="R535" s="16">
        <f>LOOKUP(Table5[[#This Row],[Item '#]],Ticket_Forms[Form Number],Ticket_Forms[Prizes])</f>
        <v>4560</v>
      </c>
      <c r="S535" s="16">
        <f>LOOKUP(Table5[[#This Row],[Item '#]],Ticket_Forms[Form Number],Ticket_Forms[Location Rent])</f>
        <v>331</v>
      </c>
      <c r="T535" s="16">
        <f>LOOKUP(Table5[[#This Row],[Item '#]],Ticket_Forms[Form Number],Ticket_Forms[Last Sale])</f>
        <v>200</v>
      </c>
      <c r="U535" s="16" t="s">
        <v>3909</v>
      </c>
      <c r="V535" s="58" t="str">
        <f>Table5[[#This Row],[Date Distributed]]</f>
        <v/>
      </c>
      <c r="W535" s="3" t="str">
        <f>_xlfn.XLOOKUP(Table5[[#This Row],[Serial '#]],Table10[Serial '#],Table10[Charity Association],"",,)</f>
        <v/>
      </c>
      <c r="Z535" s="3" t="s">
        <v>23</v>
      </c>
    </row>
    <row r="536" spans="1:26" hidden="1" x14ac:dyDescent="0.35">
      <c r="A536" s="3">
        <v>534</v>
      </c>
      <c r="B536" s="78">
        <v>45068</v>
      </c>
      <c r="C536" s="73" t="str">
        <f>_xlfn.XLOOKUP(Table5[[#This Row],[Serial '#]],Table10[Serial '#],Table10[Date],"",,)</f>
        <v/>
      </c>
      <c r="D5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36" s="73" t="str">
        <f>IF(Table5[[#This Row],[Date Distributed]]="","In Stock","Distributed")</f>
        <v>In Stock</v>
      </c>
      <c r="F536" s="79" t="s">
        <v>660</v>
      </c>
      <c r="G536" s="75" t="s">
        <v>761</v>
      </c>
      <c r="H536" s="80" t="s">
        <v>685</v>
      </c>
      <c r="I536" s="80" t="s">
        <v>686</v>
      </c>
      <c r="J536" s="81" t="s">
        <v>1319</v>
      </c>
      <c r="K536" s="80" t="s">
        <v>385</v>
      </c>
      <c r="L536" s="3" t="str">
        <f>_xlfn.XLOOKUP(Table5[[#This Row],[Item '#]],Ticket_Forms[Form Number],Ticket_Forms[Game Name],"",,)</f>
        <v>Criss Cross</v>
      </c>
      <c r="M536" s="15">
        <v>186</v>
      </c>
      <c r="N536" s="3">
        <f>LOOKUP(Table5[[#This Row],[Item '#]],Ticket_Forms[Form Number],Ticket_Forms[Ticket Count])</f>
        <v>5520</v>
      </c>
      <c r="O536" s="16">
        <f>LOOKUP(Table5[[#This Row],[Item '#]],Ticket_Forms[Form Number],Ticket_Forms[Ticket Value])</f>
        <v>1</v>
      </c>
      <c r="P536" s="16">
        <f>LOOKUP(Table5[[#This Row],[Item '#]],Ticket_Forms[Form Number],Ticket_Forms[Revenue])</f>
        <v>5520</v>
      </c>
      <c r="Q536" s="16">
        <f>LOOKUP(Table5[[#This Row],[Item '#]],Ticket_Forms[Form Number],Ticket_Forms[Ideal Profit])</f>
        <v>960</v>
      </c>
      <c r="R536" s="16">
        <f>LOOKUP(Table5[[#This Row],[Item '#]],Ticket_Forms[Form Number],Ticket_Forms[Prizes])</f>
        <v>4560</v>
      </c>
      <c r="S536" s="16">
        <f>LOOKUP(Table5[[#This Row],[Item '#]],Ticket_Forms[Form Number],Ticket_Forms[Location Rent])</f>
        <v>331</v>
      </c>
      <c r="T536" s="16">
        <f>LOOKUP(Table5[[#This Row],[Item '#]],Ticket_Forms[Form Number],Ticket_Forms[Last Sale])</f>
        <v>200</v>
      </c>
      <c r="U536" s="16" t="s">
        <v>3909</v>
      </c>
      <c r="V536" s="58" t="str">
        <f>Table5[[#This Row],[Date Distributed]]</f>
        <v/>
      </c>
      <c r="W536" s="3" t="str">
        <f>_xlfn.XLOOKUP(Table5[[#This Row],[Serial '#]],Table10[Serial '#],Table10[Charity Association],"",,)</f>
        <v/>
      </c>
      <c r="Z536" s="3" t="s">
        <v>23</v>
      </c>
    </row>
    <row r="537" spans="1:26" hidden="1" x14ac:dyDescent="0.35">
      <c r="A537" s="3">
        <v>535</v>
      </c>
      <c r="B537" s="78">
        <v>45068</v>
      </c>
      <c r="C537" s="73" t="str">
        <f>_xlfn.XLOOKUP(Table5[[#This Row],[Serial '#]],Table10[Serial '#],Table10[Date],"",,)</f>
        <v/>
      </c>
      <c r="D5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37" s="73" t="str">
        <f>IF(Table5[[#This Row],[Date Distributed]]="","In Stock","Distributed")</f>
        <v>In Stock</v>
      </c>
      <c r="F537" s="79" t="s">
        <v>660</v>
      </c>
      <c r="G537" s="75" t="s">
        <v>761</v>
      </c>
      <c r="H537" s="80" t="s">
        <v>685</v>
      </c>
      <c r="I537" s="80" t="s">
        <v>686</v>
      </c>
      <c r="J537" s="81" t="s">
        <v>1320</v>
      </c>
      <c r="K537" s="80" t="s">
        <v>385</v>
      </c>
      <c r="L537" s="3" t="str">
        <f>_xlfn.XLOOKUP(Table5[[#This Row],[Item '#]],Ticket_Forms[Form Number],Ticket_Forms[Game Name],"",,)</f>
        <v>Criss Cross</v>
      </c>
      <c r="M537" s="15">
        <v>186</v>
      </c>
      <c r="N537" s="3">
        <f>LOOKUP(Table5[[#This Row],[Item '#]],Ticket_Forms[Form Number],Ticket_Forms[Ticket Count])</f>
        <v>5520</v>
      </c>
      <c r="O537" s="16">
        <f>LOOKUP(Table5[[#This Row],[Item '#]],Ticket_Forms[Form Number],Ticket_Forms[Ticket Value])</f>
        <v>1</v>
      </c>
      <c r="P537" s="16">
        <f>LOOKUP(Table5[[#This Row],[Item '#]],Ticket_Forms[Form Number],Ticket_Forms[Revenue])</f>
        <v>5520</v>
      </c>
      <c r="Q537" s="16">
        <f>LOOKUP(Table5[[#This Row],[Item '#]],Ticket_Forms[Form Number],Ticket_Forms[Ideal Profit])</f>
        <v>960</v>
      </c>
      <c r="R537" s="16">
        <f>LOOKUP(Table5[[#This Row],[Item '#]],Ticket_Forms[Form Number],Ticket_Forms[Prizes])</f>
        <v>4560</v>
      </c>
      <c r="S537" s="16">
        <f>LOOKUP(Table5[[#This Row],[Item '#]],Ticket_Forms[Form Number],Ticket_Forms[Location Rent])</f>
        <v>331</v>
      </c>
      <c r="T537" s="16">
        <f>LOOKUP(Table5[[#This Row],[Item '#]],Ticket_Forms[Form Number],Ticket_Forms[Last Sale])</f>
        <v>200</v>
      </c>
      <c r="U537" s="16" t="s">
        <v>3909</v>
      </c>
      <c r="V537" s="58" t="str">
        <f>Table5[[#This Row],[Date Distributed]]</f>
        <v/>
      </c>
      <c r="W537" s="3" t="str">
        <f>_xlfn.XLOOKUP(Table5[[#This Row],[Serial '#]],Table10[Serial '#],Table10[Charity Association],"",,)</f>
        <v/>
      </c>
      <c r="Z537" s="3" t="s">
        <v>23</v>
      </c>
    </row>
    <row r="538" spans="1:26" hidden="1" x14ac:dyDescent="0.35">
      <c r="A538" s="3">
        <v>536</v>
      </c>
      <c r="B538" s="78">
        <v>45068</v>
      </c>
      <c r="C538" s="73" t="str">
        <f>_xlfn.XLOOKUP(Table5[[#This Row],[Serial '#]],Table10[Serial '#],Table10[Date],"",,)</f>
        <v/>
      </c>
      <c r="D5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38" s="73" t="str">
        <f>IF(Table5[[#This Row],[Date Distributed]]="","In Stock","Distributed")</f>
        <v>In Stock</v>
      </c>
      <c r="F538" s="79" t="s">
        <v>660</v>
      </c>
      <c r="G538" s="75" t="s">
        <v>761</v>
      </c>
      <c r="H538" s="80" t="s">
        <v>685</v>
      </c>
      <c r="I538" s="80" t="s">
        <v>686</v>
      </c>
      <c r="J538" s="81" t="s">
        <v>1321</v>
      </c>
      <c r="K538" s="80" t="s">
        <v>385</v>
      </c>
      <c r="L538" s="3" t="str">
        <f>_xlfn.XLOOKUP(Table5[[#This Row],[Item '#]],Ticket_Forms[Form Number],Ticket_Forms[Game Name],"",,)</f>
        <v>Criss Cross</v>
      </c>
      <c r="M538" s="15">
        <v>186</v>
      </c>
      <c r="N538" s="3">
        <f>LOOKUP(Table5[[#This Row],[Item '#]],Ticket_Forms[Form Number],Ticket_Forms[Ticket Count])</f>
        <v>5520</v>
      </c>
      <c r="O538" s="16">
        <f>LOOKUP(Table5[[#This Row],[Item '#]],Ticket_Forms[Form Number],Ticket_Forms[Ticket Value])</f>
        <v>1</v>
      </c>
      <c r="P538" s="16">
        <f>LOOKUP(Table5[[#This Row],[Item '#]],Ticket_Forms[Form Number],Ticket_Forms[Revenue])</f>
        <v>5520</v>
      </c>
      <c r="Q538" s="16">
        <f>LOOKUP(Table5[[#This Row],[Item '#]],Ticket_Forms[Form Number],Ticket_Forms[Ideal Profit])</f>
        <v>960</v>
      </c>
      <c r="R538" s="16">
        <f>LOOKUP(Table5[[#This Row],[Item '#]],Ticket_Forms[Form Number],Ticket_Forms[Prizes])</f>
        <v>4560</v>
      </c>
      <c r="S538" s="16">
        <f>LOOKUP(Table5[[#This Row],[Item '#]],Ticket_Forms[Form Number],Ticket_Forms[Location Rent])</f>
        <v>331</v>
      </c>
      <c r="T538" s="16">
        <f>LOOKUP(Table5[[#This Row],[Item '#]],Ticket_Forms[Form Number],Ticket_Forms[Last Sale])</f>
        <v>200</v>
      </c>
      <c r="U538" s="16" t="s">
        <v>3909</v>
      </c>
      <c r="V538" s="58" t="str">
        <f>Table5[[#This Row],[Date Distributed]]</f>
        <v/>
      </c>
      <c r="W538" s="3" t="str">
        <f>_xlfn.XLOOKUP(Table5[[#This Row],[Serial '#]],Table10[Serial '#],Table10[Charity Association],"",,)</f>
        <v/>
      </c>
      <c r="Z538" s="3" t="s">
        <v>23</v>
      </c>
    </row>
    <row r="539" spans="1:26" hidden="1" x14ac:dyDescent="0.35">
      <c r="A539" s="3">
        <v>537</v>
      </c>
      <c r="B539" s="78">
        <v>45068</v>
      </c>
      <c r="C539" s="73" t="str">
        <f>_xlfn.XLOOKUP(Table5[[#This Row],[Serial '#]],Table10[Serial '#],Table10[Date],"",,)</f>
        <v/>
      </c>
      <c r="D5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39" s="73" t="str">
        <f>IF(Table5[[#This Row],[Date Distributed]]="","In Stock","Distributed")</f>
        <v>In Stock</v>
      </c>
      <c r="F539" s="79" t="s">
        <v>660</v>
      </c>
      <c r="G539" s="75" t="s">
        <v>761</v>
      </c>
      <c r="H539" s="80" t="s">
        <v>685</v>
      </c>
      <c r="I539" s="80" t="s">
        <v>686</v>
      </c>
      <c r="J539" s="81" t="s">
        <v>1322</v>
      </c>
      <c r="K539" s="80" t="s">
        <v>385</v>
      </c>
      <c r="L539" s="3" t="str">
        <f>_xlfn.XLOOKUP(Table5[[#This Row],[Item '#]],Ticket_Forms[Form Number],Ticket_Forms[Game Name],"",,)</f>
        <v>Criss Cross</v>
      </c>
      <c r="M539" s="15">
        <v>186</v>
      </c>
      <c r="N539" s="3">
        <f>LOOKUP(Table5[[#This Row],[Item '#]],Ticket_Forms[Form Number],Ticket_Forms[Ticket Count])</f>
        <v>5520</v>
      </c>
      <c r="O539" s="16">
        <f>LOOKUP(Table5[[#This Row],[Item '#]],Ticket_Forms[Form Number],Ticket_Forms[Ticket Value])</f>
        <v>1</v>
      </c>
      <c r="P539" s="16">
        <f>LOOKUP(Table5[[#This Row],[Item '#]],Ticket_Forms[Form Number],Ticket_Forms[Revenue])</f>
        <v>5520</v>
      </c>
      <c r="Q539" s="16">
        <f>LOOKUP(Table5[[#This Row],[Item '#]],Ticket_Forms[Form Number],Ticket_Forms[Ideal Profit])</f>
        <v>960</v>
      </c>
      <c r="R539" s="16">
        <f>LOOKUP(Table5[[#This Row],[Item '#]],Ticket_Forms[Form Number],Ticket_Forms[Prizes])</f>
        <v>4560</v>
      </c>
      <c r="S539" s="16">
        <f>LOOKUP(Table5[[#This Row],[Item '#]],Ticket_Forms[Form Number],Ticket_Forms[Location Rent])</f>
        <v>331</v>
      </c>
      <c r="T539" s="16">
        <f>LOOKUP(Table5[[#This Row],[Item '#]],Ticket_Forms[Form Number],Ticket_Forms[Last Sale])</f>
        <v>200</v>
      </c>
      <c r="U539" s="16" t="s">
        <v>3909</v>
      </c>
      <c r="V539" s="58" t="str">
        <f>Table5[[#This Row],[Date Distributed]]</f>
        <v/>
      </c>
      <c r="W539" s="3" t="str">
        <f>_xlfn.XLOOKUP(Table5[[#This Row],[Serial '#]],Table10[Serial '#],Table10[Charity Association],"",,)</f>
        <v/>
      </c>
      <c r="Z539" s="3" t="s">
        <v>23</v>
      </c>
    </row>
    <row r="540" spans="1:26" hidden="1" x14ac:dyDescent="0.35">
      <c r="A540" s="3">
        <v>538</v>
      </c>
      <c r="B540" s="78">
        <v>45068</v>
      </c>
      <c r="C540" s="73" t="str">
        <f>_xlfn.XLOOKUP(Table5[[#This Row],[Serial '#]],Table10[Serial '#],Table10[Date],"",,)</f>
        <v/>
      </c>
      <c r="D5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40" s="73" t="str">
        <f>IF(Table5[[#This Row],[Date Distributed]]="","In Stock","Distributed")</f>
        <v>In Stock</v>
      </c>
      <c r="F540" s="79" t="s">
        <v>660</v>
      </c>
      <c r="G540" s="75" t="s">
        <v>761</v>
      </c>
      <c r="H540" s="80" t="s">
        <v>685</v>
      </c>
      <c r="I540" s="80" t="s">
        <v>686</v>
      </c>
      <c r="J540" s="81" t="s">
        <v>1323</v>
      </c>
      <c r="K540" s="80" t="s">
        <v>385</v>
      </c>
      <c r="L540" s="3" t="str">
        <f>_xlfn.XLOOKUP(Table5[[#This Row],[Item '#]],Ticket_Forms[Form Number],Ticket_Forms[Game Name],"",,)</f>
        <v>Criss Cross</v>
      </c>
      <c r="M540" s="15">
        <v>186</v>
      </c>
      <c r="N540" s="3">
        <f>LOOKUP(Table5[[#This Row],[Item '#]],Ticket_Forms[Form Number],Ticket_Forms[Ticket Count])</f>
        <v>5520</v>
      </c>
      <c r="O540" s="16">
        <f>LOOKUP(Table5[[#This Row],[Item '#]],Ticket_Forms[Form Number],Ticket_Forms[Ticket Value])</f>
        <v>1</v>
      </c>
      <c r="P540" s="16">
        <f>LOOKUP(Table5[[#This Row],[Item '#]],Ticket_Forms[Form Number],Ticket_Forms[Revenue])</f>
        <v>5520</v>
      </c>
      <c r="Q540" s="16">
        <f>LOOKUP(Table5[[#This Row],[Item '#]],Ticket_Forms[Form Number],Ticket_Forms[Ideal Profit])</f>
        <v>960</v>
      </c>
      <c r="R540" s="16">
        <f>LOOKUP(Table5[[#This Row],[Item '#]],Ticket_Forms[Form Number],Ticket_Forms[Prizes])</f>
        <v>4560</v>
      </c>
      <c r="S540" s="16">
        <f>LOOKUP(Table5[[#This Row],[Item '#]],Ticket_Forms[Form Number],Ticket_Forms[Location Rent])</f>
        <v>331</v>
      </c>
      <c r="T540" s="16">
        <f>LOOKUP(Table5[[#This Row],[Item '#]],Ticket_Forms[Form Number],Ticket_Forms[Last Sale])</f>
        <v>200</v>
      </c>
      <c r="U540" s="16" t="s">
        <v>3909</v>
      </c>
      <c r="V540" s="58" t="str">
        <f>Table5[[#This Row],[Date Distributed]]</f>
        <v/>
      </c>
      <c r="W540" s="3" t="str">
        <f>_xlfn.XLOOKUP(Table5[[#This Row],[Serial '#]],Table10[Serial '#],Table10[Charity Association],"",,)</f>
        <v/>
      </c>
      <c r="Z540" s="3" t="s">
        <v>23</v>
      </c>
    </row>
    <row r="541" spans="1:26" hidden="1" x14ac:dyDescent="0.35">
      <c r="A541" s="3">
        <v>539</v>
      </c>
      <c r="B541" s="78">
        <v>45068</v>
      </c>
      <c r="C541" s="73" t="str">
        <f>_xlfn.XLOOKUP(Table5[[#This Row],[Serial '#]],Table10[Serial '#],Table10[Date],"",,)</f>
        <v/>
      </c>
      <c r="D5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41" s="73" t="str">
        <f>IF(Table5[[#This Row],[Date Distributed]]="","In Stock","Distributed")</f>
        <v>In Stock</v>
      </c>
      <c r="F541" s="79" t="s">
        <v>660</v>
      </c>
      <c r="G541" s="75" t="s">
        <v>761</v>
      </c>
      <c r="H541" s="80" t="s">
        <v>685</v>
      </c>
      <c r="I541" s="80" t="s">
        <v>686</v>
      </c>
      <c r="J541" s="81" t="s">
        <v>1324</v>
      </c>
      <c r="K541" s="80" t="s">
        <v>391</v>
      </c>
      <c r="L541" s="3" t="str">
        <f>_xlfn.XLOOKUP(Table5[[#This Row],[Item '#]],Ticket_Forms[Form Number],Ticket_Forms[Game Name],"",,)</f>
        <v>Irish Derby</v>
      </c>
      <c r="M541" s="15">
        <v>190</v>
      </c>
      <c r="N541" s="3">
        <f>LOOKUP(Table5[[#This Row],[Item '#]],Ticket_Forms[Form Number],Ticket_Forms[Ticket Count])</f>
        <v>4975</v>
      </c>
      <c r="O541" s="16">
        <f>LOOKUP(Table5[[#This Row],[Item '#]],Ticket_Forms[Form Number],Ticket_Forms[Ticket Value])</f>
        <v>1</v>
      </c>
      <c r="P541" s="16">
        <f>LOOKUP(Table5[[#This Row],[Item '#]],Ticket_Forms[Form Number],Ticket_Forms[Revenue])</f>
        <v>4975</v>
      </c>
      <c r="Q541" s="16">
        <f>LOOKUP(Table5[[#This Row],[Item '#]],Ticket_Forms[Form Number],Ticket_Forms[Ideal Profit])</f>
        <v>1075</v>
      </c>
      <c r="R541" s="16">
        <f>LOOKUP(Table5[[#This Row],[Item '#]],Ticket_Forms[Form Number],Ticket_Forms[Prizes])</f>
        <v>3900</v>
      </c>
      <c r="S541" s="16">
        <f>LOOKUP(Table5[[#This Row],[Item '#]],Ticket_Forms[Form Number],Ticket_Forms[Location Rent])</f>
        <v>298</v>
      </c>
      <c r="T541" s="16">
        <f>LOOKUP(Table5[[#This Row],[Item '#]],Ticket_Forms[Form Number],Ticket_Forms[Last Sale])</f>
        <v>300</v>
      </c>
      <c r="U541" s="16" t="s">
        <v>3909</v>
      </c>
      <c r="V541" s="58" t="str">
        <f>Table5[[#This Row],[Date Distributed]]</f>
        <v/>
      </c>
      <c r="W541" s="3" t="str">
        <f>_xlfn.XLOOKUP(Table5[[#This Row],[Serial '#]],Table10[Serial '#],Table10[Charity Association],"",,)</f>
        <v/>
      </c>
      <c r="Z541" s="3" t="s">
        <v>23</v>
      </c>
    </row>
    <row r="542" spans="1:26" hidden="1" x14ac:dyDescent="0.35">
      <c r="A542" s="3">
        <v>540</v>
      </c>
      <c r="B542" s="78">
        <v>45068</v>
      </c>
      <c r="C542" s="73" t="str">
        <f>_xlfn.XLOOKUP(Table5[[#This Row],[Serial '#]],Table10[Serial '#],Table10[Date],"",,)</f>
        <v/>
      </c>
      <c r="D5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42" s="73" t="str">
        <f>IF(Table5[[#This Row],[Date Distributed]]="","In Stock","Distributed")</f>
        <v>In Stock</v>
      </c>
      <c r="F542" s="79" t="s">
        <v>660</v>
      </c>
      <c r="G542" s="75" t="s">
        <v>761</v>
      </c>
      <c r="H542" s="80" t="s">
        <v>685</v>
      </c>
      <c r="I542" s="80" t="s">
        <v>686</v>
      </c>
      <c r="J542" s="81" t="s">
        <v>1325</v>
      </c>
      <c r="K542" s="80" t="s">
        <v>385</v>
      </c>
      <c r="L542" s="3" t="str">
        <f>_xlfn.XLOOKUP(Table5[[#This Row],[Item '#]],Ticket_Forms[Form Number],Ticket_Forms[Game Name],"",,)</f>
        <v>Criss Cross</v>
      </c>
      <c r="M542" s="15">
        <v>186</v>
      </c>
      <c r="N542" s="3">
        <f>LOOKUP(Table5[[#This Row],[Item '#]],Ticket_Forms[Form Number],Ticket_Forms[Ticket Count])</f>
        <v>5520</v>
      </c>
      <c r="O542" s="16">
        <f>LOOKUP(Table5[[#This Row],[Item '#]],Ticket_Forms[Form Number],Ticket_Forms[Ticket Value])</f>
        <v>1</v>
      </c>
      <c r="P542" s="16">
        <f>LOOKUP(Table5[[#This Row],[Item '#]],Ticket_Forms[Form Number],Ticket_Forms[Revenue])</f>
        <v>5520</v>
      </c>
      <c r="Q542" s="16">
        <f>LOOKUP(Table5[[#This Row],[Item '#]],Ticket_Forms[Form Number],Ticket_Forms[Ideal Profit])</f>
        <v>960</v>
      </c>
      <c r="R542" s="16">
        <f>LOOKUP(Table5[[#This Row],[Item '#]],Ticket_Forms[Form Number],Ticket_Forms[Prizes])</f>
        <v>4560</v>
      </c>
      <c r="S542" s="16">
        <f>LOOKUP(Table5[[#This Row],[Item '#]],Ticket_Forms[Form Number],Ticket_Forms[Location Rent])</f>
        <v>331</v>
      </c>
      <c r="T542" s="16">
        <f>LOOKUP(Table5[[#This Row],[Item '#]],Ticket_Forms[Form Number],Ticket_Forms[Last Sale])</f>
        <v>200</v>
      </c>
      <c r="U542" s="16" t="s">
        <v>3909</v>
      </c>
      <c r="V542" s="58" t="str">
        <f>Table5[[#This Row],[Date Distributed]]</f>
        <v/>
      </c>
      <c r="W542" s="3" t="str">
        <f>_xlfn.XLOOKUP(Table5[[#This Row],[Serial '#]],Table10[Serial '#],Table10[Charity Association],"",,)</f>
        <v/>
      </c>
      <c r="Z542" s="3" t="s">
        <v>23</v>
      </c>
    </row>
    <row r="543" spans="1:26" hidden="1" x14ac:dyDescent="0.35">
      <c r="A543" s="3">
        <v>541</v>
      </c>
      <c r="B543" s="78">
        <v>45068</v>
      </c>
      <c r="C543" s="73" t="str">
        <f>_xlfn.XLOOKUP(Table5[[#This Row],[Serial '#]],Table10[Serial '#],Table10[Date],"",,)</f>
        <v/>
      </c>
      <c r="D5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43" s="73" t="str">
        <f>IF(Table5[[#This Row],[Date Distributed]]="","In Stock","Distributed")</f>
        <v>In Stock</v>
      </c>
      <c r="F543" s="79" t="s">
        <v>660</v>
      </c>
      <c r="G543" s="75" t="s">
        <v>761</v>
      </c>
      <c r="H543" s="80" t="s">
        <v>685</v>
      </c>
      <c r="I543" s="80" t="s">
        <v>686</v>
      </c>
      <c r="J543" s="81" t="s">
        <v>1326</v>
      </c>
      <c r="K543" s="80" t="s">
        <v>385</v>
      </c>
      <c r="L543" s="3" t="str">
        <f>_xlfn.XLOOKUP(Table5[[#This Row],[Item '#]],Ticket_Forms[Form Number],Ticket_Forms[Game Name],"",,)</f>
        <v>Criss Cross</v>
      </c>
      <c r="M543" s="15">
        <v>186</v>
      </c>
      <c r="N543" s="3">
        <f>LOOKUP(Table5[[#This Row],[Item '#]],Ticket_Forms[Form Number],Ticket_Forms[Ticket Count])</f>
        <v>5520</v>
      </c>
      <c r="O543" s="16">
        <f>LOOKUP(Table5[[#This Row],[Item '#]],Ticket_Forms[Form Number],Ticket_Forms[Ticket Value])</f>
        <v>1</v>
      </c>
      <c r="P543" s="16">
        <f>LOOKUP(Table5[[#This Row],[Item '#]],Ticket_Forms[Form Number],Ticket_Forms[Revenue])</f>
        <v>5520</v>
      </c>
      <c r="Q543" s="16">
        <f>LOOKUP(Table5[[#This Row],[Item '#]],Ticket_Forms[Form Number],Ticket_Forms[Ideal Profit])</f>
        <v>960</v>
      </c>
      <c r="R543" s="16">
        <f>LOOKUP(Table5[[#This Row],[Item '#]],Ticket_Forms[Form Number],Ticket_Forms[Prizes])</f>
        <v>4560</v>
      </c>
      <c r="S543" s="16">
        <f>LOOKUP(Table5[[#This Row],[Item '#]],Ticket_Forms[Form Number],Ticket_Forms[Location Rent])</f>
        <v>331</v>
      </c>
      <c r="T543" s="16">
        <f>LOOKUP(Table5[[#This Row],[Item '#]],Ticket_Forms[Form Number],Ticket_Forms[Last Sale])</f>
        <v>200</v>
      </c>
      <c r="U543" s="16" t="s">
        <v>3909</v>
      </c>
      <c r="V543" s="58" t="str">
        <f>Table5[[#This Row],[Date Distributed]]</f>
        <v/>
      </c>
      <c r="W543" s="3" t="str">
        <f>_xlfn.XLOOKUP(Table5[[#This Row],[Serial '#]],Table10[Serial '#],Table10[Charity Association],"",,)</f>
        <v/>
      </c>
      <c r="Z543" s="3" t="s">
        <v>23</v>
      </c>
    </row>
    <row r="544" spans="1:26" hidden="1" x14ac:dyDescent="0.35">
      <c r="A544" s="3">
        <v>542</v>
      </c>
      <c r="B544" s="78">
        <v>45068</v>
      </c>
      <c r="C544" s="73" t="str">
        <f>_xlfn.XLOOKUP(Table5[[#This Row],[Serial '#]],Table10[Serial '#],Table10[Date],"",,)</f>
        <v/>
      </c>
      <c r="D5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44" s="73" t="str">
        <f>IF(Table5[[#This Row],[Date Distributed]]="","In Stock","Distributed")</f>
        <v>In Stock</v>
      </c>
      <c r="F544" s="79" t="s">
        <v>660</v>
      </c>
      <c r="G544" s="75" t="s">
        <v>761</v>
      </c>
      <c r="H544" s="80" t="s">
        <v>685</v>
      </c>
      <c r="I544" s="80" t="s">
        <v>686</v>
      </c>
      <c r="J544" s="81" t="s">
        <v>1327</v>
      </c>
      <c r="K544" s="80" t="s">
        <v>418</v>
      </c>
      <c r="L544" s="3" t="str">
        <f>_xlfn.XLOOKUP(Table5[[#This Row],[Item '#]],Ticket_Forms[Form Number],Ticket_Forms[Game Name],"",,)</f>
        <v>Ale in the Family</v>
      </c>
      <c r="M544" s="15">
        <v>134</v>
      </c>
      <c r="N544" s="3">
        <f>LOOKUP(Table5[[#This Row],[Item '#]],Ticket_Forms[Form Number],Ticket_Forms[Ticket Count])</f>
        <v>4000</v>
      </c>
      <c r="O544" s="16">
        <f>LOOKUP(Table5[[#This Row],[Item '#]],Ticket_Forms[Form Number],Ticket_Forms[Ticket Value])</f>
        <v>1</v>
      </c>
      <c r="P544" s="16">
        <f>LOOKUP(Table5[[#This Row],[Item '#]],Ticket_Forms[Form Number],Ticket_Forms[Revenue])</f>
        <v>4000</v>
      </c>
      <c r="Q544" s="16">
        <f>LOOKUP(Table5[[#This Row],[Item '#]],Ticket_Forms[Form Number],Ticket_Forms[Ideal Profit])</f>
        <v>1000</v>
      </c>
      <c r="R544" s="16">
        <f>LOOKUP(Table5[[#This Row],[Item '#]],Ticket_Forms[Form Number],Ticket_Forms[Prizes])</f>
        <v>3000</v>
      </c>
      <c r="S544" s="16">
        <f>LOOKUP(Table5[[#This Row],[Item '#]],Ticket_Forms[Form Number],Ticket_Forms[Location Rent])</f>
        <v>240</v>
      </c>
      <c r="T544" s="16">
        <f>LOOKUP(Table5[[#This Row],[Item '#]],Ticket_Forms[Form Number],Ticket_Forms[Last Sale])</f>
        <v>0</v>
      </c>
      <c r="U544" s="16" t="s">
        <v>3909</v>
      </c>
      <c r="V544" s="58" t="str">
        <f>Table5[[#This Row],[Date Distributed]]</f>
        <v/>
      </c>
      <c r="W544" s="3" t="str">
        <f>_xlfn.XLOOKUP(Table5[[#This Row],[Serial '#]],Table10[Serial '#],Table10[Charity Association],"",,)</f>
        <v/>
      </c>
      <c r="Z544" s="3" t="s">
        <v>23</v>
      </c>
    </row>
    <row r="545" spans="1:26" hidden="1" x14ac:dyDescent="0.35">
      <c r="A545" s="3">
        <v>543</v>
      </c>
      <c r="B545" s="78">
        <v>45068</v>
      </c>
      <c r="C545" s="73" t="str">
        <f>_xlfn.XLOOKUP(Table5[[#This Row],[Serial '#]],Table10[Serial '#],Table10[Date],"",,)</f>
        <v/>
      </c>
      <c r="D5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45" s="73" t="str">
        <f>IF(Table5[[#This Row],[Date Distributed]]="","In Stock","Distributed")</f>
        <v>In Stock</v>
      </c>
      <c r="F545" s="79" t="s">
        <v>660</v>
      </c>
      <c r="G545" s="75" t="s">
        <v>761</v>
      </c>
      <c r="H545" s="80" t="s">
        <v>685</v>
      </c>
      <c r="I545" s="80" t="s">
        <v>686</v>
      </c>
      <c r="J545" s="81" t="s">
        <v>1328</v>
      </c>
      <c r="K545" s="80" t="s">
        <v>385</v>
      </c>
      <c r="L545" s="3" t="str">
        <f>_xlfn.XLOOKUP(Table5[[#This Row],[Item '#]],Ticket_Forms[Form Number],Ticket_Forms[Game Name],"",,)</f>
        <v>Criss Cross</v>
      </c>
      <c r="M545" s="15">
        <v>186</v>
      </c>
      <c r="N545" s="3">
        <f>LOOKUP(Table5[[#This Row],[Item '#]],Ticket_Forms[Form Number],Ticket_Forms[Ticket Count])</f>
        <v>5520</v>
      </c>
      <c r="O545" s="16">
        <f>LOOKUP(Table5[[#This Row],[Item '#]],Ticket_Forms[Form Number],Ticket_Forms[Ticket Value])</f>
        <v>1</v>
      </c>
      <c r="P545" s="16">
        <f>LOOKUP(Table5[[#This Row],[Item '#]],Ticket_Forms[Form Number],Ticket_Forms[Revenue])</f>
        <v>5520</v>
      </c>
      <c r="Q545" s="16">
        <f>LOOKUP(Table5[[#This Row],[Item '#]],Ticket_Forms[Form Number],Ticket_Forms[Ideal Profit])</f>
        <v>960</v>
      </c>
      <c r="R545" s="16">
        <f>LOOKUP(Table5[[#This Row],[Item '#]],Ticket_Forms[Form Number],Ticket_Forms[Prizes])</f>
        <v>4560</v>
      </c>
      <c r="S545" s="16">
        <f>LOOKUP(Table5[[#This Row],[Item '#]],Ticket_Forms[Form Number],Ticket_Forms[Location Rent])</f>
        <v>331</v>
      </c>
      <c r="T545" s="16">
        <f>LOOKUP(Table5[[#This Row],[Item '#]],Ticket_Forms[Form Number],Ticket_Forms[Last Sale])</f>
        <v>200</v>
      </c>
      <c r="U545" s="16" t="s">
        <v>3909</v>
      </c>
      <c r="V545" s="58" t="str">
        <f>Table5[[#This Row],[Date Distributed]]</f>
        <v/>
      </c>
      <c r="W545" s="3" t="str">
        <f>_xlfn.XLOOKUP(Table5[[#This Row],[Serial '#]],Table10[Serial '#],Table10[Charity Association],"",,)</f>
        <v/>
      </c>
      <c r="Z545" s="3" t="s">
        <v>23</v>
      </c>
    </row>
    <row r="546" spans="1:26" hidden="1" x14ac:dyDescent="0.35">
      <c r="A546" s="3">
        <v>544</v>
      </c>
      <c r="B546" s="78">
        <v>45068</v>
      </c>
      <c r="C546" s="73" t="str">
        <f>_xlfn.XLOOKUP(Table5[[#This Row],[Serial '#]],Table10[Serial '#],Table10[Date],"",,)</f>
        <v/>
      </c>
      <c r="D5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46" s="73" t="str">
        <f>IF(Table5[[#This Row],[Date Distributed]]="","In Stock","Distributed")</f>
        <v>In Stock</v>
      </c>
      <c r="F546" s="79" t="s">
        <v>660</v>
      </c>
      <c r="G546" s="75" t="s">
        <v>761</v>
      </c>
      <c r="H546" s="80" t="s">
        <v>685</v>
      </c>
      <c r="I546" s="80" t="s">
        <v>686</v>
      </c>
      <c r="J546" s="81" t="s">
        <v>1329</v>
      </c>
      <c r="K546" s="80" t="s">
        <v>418</v>
      </c>
      <c r="L546" s="3" t="str">
        <f>_xlfn.XLOOKUP(Table5[[#This Row],[Item '#]],Ticket_Forms[Form Number],Ticket_Forms[Game Name],"",,)</f>
        <v>Ale in the Family</v>
      </c>
      <c r="M546" s="15">
        <v>134</v>
      </c>
      <c r="N546" s="3">
        <f>LOOKUP(Table5[[#This Row],[Item '#]],Ticket_Forms[Form Number],Ticket_Forms[Ticket Count])</f>
        <v>4000</v>
      </c>
      <c r="O546" s="16">
        <f>LOOKUP(Table5[[#This Row],[Item '#]],Ticket_Forms[Form Number],Ticket_Forms[Ticket Value])</f>
        <v>1</v>
      </c>
      <c r="P546" s="16">
        <f>LOOKUP(Table5[[#This Row],[Item '#]],Ticket_Forms[Form Number],Ticket_Forms[Revenue])</f>
        <v>4000</v>
      </c>
      <c r="Q546" s="16">
        <f>LOOKUP(Table5[[#This Row],[Item '#]],Ticket_Forms[Form Number],Ticket_Forms[Ideal Profit])</f>
        <v>1000</v>
      </c>
      <c r="R546" s="16">
        <f>LOOKUP(Table5[[#This Row],[Item '#]],Ticket_Forms[Form Number],Ticket_Forms[Prizes])</f>
        <v>3000</v>
      </c>
      <c r="S546" s="16">
        <f>LOOKUP(Table5[[#This Row],[Item '#]],Ticket_Forms[Form Number],Ticket_Forms[Location Rent])</f>
        <v>240</v>
      </c>
      <c r="T546" s="16">
        <f>LOOKUP(Table5[[#This Row],[Item '#]],Ticket_Forms[Form Number],Ticket_Forms[Last Sale])</f>
        <v>0</v>
      </c>
      <c r="U546" s="16" t="s">
        <v>3909</v>
      </c>
      <c r="V546" s="58" t="str">
        <f>Table5[[#This Row],[Date Distributed]]</f>
        <v/>
      </c>
      <c r="W546" s="3" t="str">
        <f>_xlfn.XLOOKUP(Table5[[#This Row],[Serial '#]],Table10[Serial '#],Table10[Charity Association],"",,)</f>
        <v/>
      </c>
      <c r="Z546" s="3" t="s">
        <v>23</v>
      </c>
    </row>
    <row r="547" spans="1:26" hidden="1" x14ac:dyDescent="0.35">
      <c r="A547" s="3">
        <v>545</v>
      </c>
      <c r="B547" s="78">
        <v>45068</v>
      </c>
      <c r="C547" s="73" t="str">
        <f>_xlfn.XLOOKUP(Table5[[#This Row],[Serial '#]],Table10[Serial '#],Table10[Date],"",,)</f>
        <v/>
      </c>
      <c r="D5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47" s="73" t="str">
        <f>IF(Table5[[#This Row],[Date Distributed]]="","In Stock","Distributed")</f>
        <v>In Stock</v>
      </c>
      <c r="F547" s="79" t="s">
        <v>660</v>
      </c>
      <c r="G547" s="75" t="s">
        <v>761</v>
      </c>
      <c r="H547" s="80" t="s">
        <v>685</v>
      </c>
      <c r="I547" s="80" t="s">
        <v>686</v>
      </c>
      <c r="J547" s="81" t="s">
        <v>1330</v>
      </c>
      <c r="K547" s="80" t="s">
        <v>409</v>
      </c>
      <c r="L547" s="3" t="str">
        <f>_xlfn.XLOOKUP(Table5[[#This Row],[Item '#]],Ticket_Forms[Form Number],Ticket_Forms[Game Name],"",,)</f>
        <v>Diamonds and Hearts</v>
      </c>
      <c r="M547" s="15">
        <v>212</v>
      </c>
      <c r="N547" s="3">
        <f>LOOKUP(Table5[[#This Row],[Item '#]],Ticket_Forms[Form Number],Ticket_Forms[Ticket Count])</f>
        <v>6320</v>
      </c>
      <c r="O547" s="16">
        <f>LOOKUP(Table5[[#This Row],[Item '#]],Ticket_Forms[Form Number],Ticket_Forms[Ticket Value])</f>
        <v>1</v>
      </c>
      <c r="P547" s="16">
        <f>LOOKUP(Table5[[#This Row],[Item '#]],Ticket_Forms[Form Number],Ticket_Forms[Revenue])</f>
        <v>6320</v>
      </c>
      <c r="Q547" s="16">
        <f>LOOKUP(Table5[[#This Row],[Item '#]],Ticket_Forms[Form Number],Ticket_Forms[Ideal Profit])</f>
        <v>1575</v>
      </c>
      <c r="R547" s="16">
        <f>LOOKUP(Table5[[#This Row],[Item '#]],Ticket_Forms[Form Number],Ticket_Forms[Prizes])</f>
        <v>4745</v>
      </c>
      <c r="S547" s="16">
        <f>LOOKUP(Table5[[#This Row],[Item '#]],Ticket_Forms[Form Number],Ticket_Forms[Location Rent])</f>
        <v>379</v>
      </c>
      <c r="T547" s="16">
        <f>LOOKUP(Table5[[#This Row],[Item '#]],Ticket_Forms[Form Number],Ticket_Forms[Last Sale])</f>
        <v>599</v>
      </c>
      <c r="U547" s="16" t="s">
        <v>3909</v>
      </c>
      <c r="V547" s="58" t="str">
        <f>Table5[[#This Row],[Date Distributed]]</f>
        <v/>
      </c>
      <c r="W547" s="3" t="str">
        <f>_xlfn.XLOOKUP(Table5[[#This Row],[Serial '#]],Table10[Serial '#],Table10[Charity Association],"",,)</f>
        <v/>
      </c>
      <c r="Z547" s="3" t="s">
        <v>23</v>
      </c>
    </row>
    <row r="548" spans="1:26" hidden="1" x14ac:dyDescent="0.35">
      <c r="A548" s="3">
        <v>546</v>
      </c>
      <c r="B548" s="78">
        <v>45068</v>
      </c>
      <c r="C548" s="73" t="str">
        <f>_xlfn.XLOOKUP(Table5[[#This Row],[Serial '#]],Table10[Serial '#],Table10[Date],"",,)</f>
        <v/>
      </c>
      <c r="D5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48" s="73" t="str">
        <f>IF(Table5[[#This Row],[Date Distributed]]="","In Stock","Distributed")</f>
        <v>In Stock</v>
      </c>
      <c r="F548" s="79" t="s">
        <v>660</v>
      </c>
      <c r="G548" s="75" t="s">
        <v>761</v>
      </c>
      <c r="H548" s="80" t="s">
        <v>685</v>
      </c>
      <c r="I548" s="80" t="s">
        <v>686</v>
      </c>
      <c r="J548" s="81" t="s">
        <v>1331</v>
      </c>
      <c r="K548" s="80" t="s">
        <v>385</v>
      </c>
      <c r="L548" s="3" t="str">
        <f>_xlfn.XLOOKUP(Table5[[#This Row],[Item '#]],Ticket_Forms[Form Number],Ticket_Forms[Game Name],"",,)</f>
        <v>Criss Cross</v>
      </c>
      <c r="M548" s="15">
        <v>186</v>
      </c>
      <c r="N548" s="3">
        <f>LOOKUP(Table5[[#This Row],[Item '#]],Ticket_Forms[Form Number],Ticket_Forms[Ticket Count])</f>
        <v>5520</v>
      </c>
      <c r="O548" s="16">
        <f>LOOKUP(Table5[[#This Row],[Item '#]],Ticket_Forms[Form Number],Ticket_Forms[Ticket Value])</f>
        <v>1</v>
      </c>
      <c r="P548" s="16">
        <f>LOOKUP(Table5[[#This Row],[Item '#]],Ticket_Forms[Form Number],Ticket_Forms[Revenue])</f>
        <v>5520</v>
      </c>
      <c r="Q548" s="16">
        <f>LOOKUP(Table5[[#This Row],[Item '#]],Ticket_Forms[Form Number],Ticket_Forms[Ideal Profit])</f>
        <v>960</v>
      </c>
      <c r="R548" s="16">
        <f>LOOKUP(Table5[[#This Row],[Item '#]],Ticket_Forms[Form Number],Ticket_Forms[Prizes])</f>
        <v>4560</v>
      </c>
      <c r="S548" s="16">
        <f>LOOKUP(Table5[[#This Row],[Item '#]],Ticket_Forms[Form Number],Ticket_Forms[Location Rent])</f>
        <v>331</v>
      </c>
      <c r="T548" s="16">
        <f>LOOKUP(Table5[[#This Row],[Item '#]],Ticket_Forms[Form Number],Ticket_Forms[Last Sale])</f>
        <v>200</v>
      </c>
      <c r="U548" s="16" t="s">
        <v>3909</v>
      </c>
      <c r="V548" s="58" t="str">
        <f>Table5[[#This Row],[Date Distributed]]</f>
        <v/>
      </c>
      <c r="W548" s="3" t="str">
        <f>_xlfn.XLOOKUP(Table5[[#This Row],[Serial '#]],Table10[Serial '#],Table10[Charity Association],"",,)</f>
        <v/>
      </c>
      <c r="Z548" s="3" t="s">
        <v>23</v>
      </c>
    </row>
    <row r="549" spans="1:26" hidden="1" x14ac:dyDescent="0.35">
      <c r="A549" s="3">
        <v>547</v>
      </c>
      <c r="B549" s="78">
        <v>45068</v>
      </c>
      <c r="C549" s="73" t="str">
        <f>_xlfn.XLOOKUP(Table5[[#This Row],[Serial '#]],Table10[Serial '#],Table10[Date],"",,)</f>
        <v/>
      </c>
      <c r="D5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49" s="73" t="str">
        <f>IF(Table5[[#This Row],[Date Distributed]]="","In Stock","Distributed")</f>
        <v>In Stock</v>
      </c>
      <c r="F549" s="79" t="s">
        <v>660</v>
      </c>
      <c r="G549" s="75" t="s">
        <v>761</v>
      </c>
      <c r="H549" s="80" t="s">
        <v>685</v>
      </c>
      <c r="I549" s="80" t="s">
        <v>686</v>
      </c>
      <c r="J549" s="81" t="s">
        <v>1332</v>
      </c>
      <c r="K549" s="80" t="s">
        <v>385</v>
      </c>
      <c r="L549" s="3" t="str">
        <f>_xlfn.XLOOKUP(Table5[[#This Row],[Item '#]],Ticket_Forms[Form Number],Ticket_Forms[Game Name],"",,)</f>
        <v>Criss Cross</v>
      </c>
      <c r="M549" s="15">
        <v>186</v>
      </c>
      <c r="N549" s="3">
        <f>LOOKUP(Table5[[#This Row],[Item '#]],Ticket_Forms[Form Number],Ticket_Forms[Ticket Count])</f>
        <v>5520</v>
      </c>
      <c r="O549" s="16">
        <f>LOOKUP(Table5[[#This Row],[Item '#]],Ticket_Forms[Form Number],Ticket_Forms[Ticket Value])</f>
        <v>1</v>
      </c>
      <c r="P549" s="16">
        <f>LOOKUP(Table5[[#This Row],[Item '#]],Ticket_Forms[Form Number],Ticket_Forms[Revenue])</f>
        <v>5520</v>
      </c>
      <c r="Q549" s="16">
        <f>LOOKUP(Table5[[#This Row],[Item '#]],Ticket_Forms[Form Number],Ticket_Forms[Ideal Profit])</f>
        <v>960</v>
      </c>
      <c r="R549" s="16">
        <f>LOOKUP(Table5[[#This Row],[Item '#]],Ticket_Forms[Form Number],Ticket_Forms[Prizes])</f>
        <v>4560</v>
      </c>
      <c r="S549" s="16">
        <f>LOOKUP(Table5[[#This Row],[Item '#]],Ticket_Forms[Form Number],Ticket_Forms[Location Rent])</f>
        <v>331</v>
      </c>
      <c r="T549" s="16">
        <f>LOOKUP(Table5[[#This Row],[Item '#]],Ticket_Forms[Form Number],Ticket_Forms[Last Sale])</f>
        <v>200</v>
      </c>
      <c r="U549" s="16" t="s">
        <v>3909</v>
      </c>
      <c r="V549" s="58" t="str">
        <f>Table5[[#This Row],[Date Distributed]]</f>
        <v/>
      </c>
      <c r="W549" s="3" t="str">
        <f>_xlfn.XLOOKUP(Table5[[#This Row],[Serial '#]],Table10[Serial '#],Table10[Charity Association],"",,)</f>
        <v/>
      </c>
      <c r="Z549" s="3" t="s">
        <v>23</v>
      </c>
    </row>
    <row r="550" spans="1:26" hidden="1" x14ac:dyDescent="0.35">
      <c r="A550" s="3">
        <v>548</v>
      </c>
      <c r="B550" s="78">
        <v>45068</v>
      </c>
      <c r="C550" s="73" t="str">
        <f>_xlfn.XLOOKUP(Table5[[#This Row],[Serial '#]],Table10[Serial '#],Table10[Date],"",,)</f>
        <v/>
      </c>
      <c r="D5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50" s="73" t="str">
        <f>IF(Table5[[#This Row],[Date Distributed]]="","In Stock","Distributed")</f>
        <v>In Stock</v>
      </c>
      <c r="F550" s="79" t="s">
        <v>660</v>
      </c>
      <c r="G550" s="75" t="s">
        <v>761</v>
      </c>
      <c r="H550" s="80" t="s">
        <v>685</v>
      </c>
      <c r="I550" s="80" t="s">
        <v>686</v>
      </c>
      <c r="J550" s="81" t="s">
        <v>1333</v>
      </c>
      <c r="K550" s="80" t="s">
        <v>385</v>
      </c>
      <c r="L550" s="3" t="str">
        <f>_xlfn.XLOOKUP(Table5[[#This Row],[Item '#]],Ticket_Forms[Form Number],Ticket_Forms[Game Name],"",,)</f>
        <v>Criss Cross</v>
      </c>
      <c r="M550" s="15">
        <v>186</v>
      </c>
      <c r="N550" s="3">
        <f>LOOKUP(Table5[[#This Row],[Item '#]],Ticket_Forms[Form Number],Ticket_Forms[Ticket Count])</f>
        <v>5520</v>
      </c>
      <c r="O550" s="16">
        <f>LOOKUP(Table5[[#This Row],[Item '#]],Ticket_Forms[Form Number],Ticket_Forms[Ticket Value])</f>
        <v>1</v>
      </c>
      <c r="P550" s="16">
        <f>LOOKUP(Table5[[#This Row],[Item '#]],Ticket_Forms[Form Number],Ticket_Forms[Revenue])</f>
        <v>5520</v>
      </c>
      <c r="Q550" s="16">
        <f>LOOKUP(Table5[[#This Row],[Item '#]],Ticket_Forms[Form Number],Ticket_Forms[Ideal Profit])</f>
        <v>960</v>
      </c>
      <c r="R550" s="16">
        <f>LOOKUP(Table5[[#This Row],[Item '#]],Ticket_Forms[Form Number],Ticket_Forms[Prizes])</f>
        <v>4560</v>
      </c>
      <c r="S550" s="16">
        <f>LOOKUP(Table5[[#This Row],[Item '#]],Ticket_Forms[Form Number],Ticket_Forms[Location Rent])</f>
        <v>331</v>
      </c>
      <c r="T550" s="16">
        <f>LOOKUP(Table5[[#This Row],[Item '#]],Ticket_Forms[Form Number],Ticket_Forms[Last Sale])</f>
        <v>200</v>
      </c>
      <c r="U550" s="16" t="s">
        <v>3909</v>
      </c>
      <c r="V550" s="58" t="str">
        <f>Table5[[#This Row],[Date Distributed]]</f>
        <v/>
      </c>
      <c r="W550" s="3" t="str">
        <f>_xlfn.XLOOKUP(Table5[[#This Row],[Serial '#]],Table10[Serial '#],Table10[Charity Association],"",,)</f>
        <v/>
      </c>
      <c r="Z550" s="3" t="s">
        <v>23</v>
      </c>
    </row>
    <row r="551" spans="1:26" hidden="1" x14ac:dyDescent="0.35">
      <c r="A551" s="3">
        <v>549</v>
      </c>
      <c r="B551" s="78">
        <v>45068</v>
      </c>
      <c r="C551" s="73" t="str">
        <f>_xlfn.XLOOKUP(Table5[[#This Row],[Serial '#]],Table10[Serial '#],Table10[Date],"",,)</f>
        <v/>
      </c>
      <c r="D5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51" s="73" t="str">
        <f>IF(Table5[[#This Row],[Date Distributed]]="","In Stock","Distributed")</f>
        <v>In Stock</v>
      </c>
      <c r="F551" s="79" t="s">
        <v>660</v>
      </c>
      <c r="G551" s="75" t="s">
        <v>761</v>
      </c>
      <c r="H551" s="80" t="s">
        <v>685</v>
      </c>
      <c r="I551" s="80" t="s">
        <v>686</v>
      </c>
      <c r="J551" s="81" t="s">
        <v>1334</v>
      </c>
      <c r="K551" s="80" t="s">
        <v>385</v>
      </c>
      <c r="L551" s="3" t="str">
        <f>_xlfn.XLOOKUP(Table5[[#This Row],[Item '#]],Ticket_Forms[Form Number],Ticket_Forms[Game Name],"",,)</f>
        <v>Criss Cross</v>
      </c>
      <c r="M551" s="15">
        <v>186</v>
      </c>
      <c r="N551" s="3">
        <f>LOOKUP(Table5[[#This Row],[Item '#]],Ticket_Forms[Form Number],Ticket_Forms[Ticket Count])</f>
        <v>5520</v>
      </c>
      <c r="O551" s="16">
        <f>LOOKUP(Table5[[#This Row],[Item '#]],Ticket_Forms[Form Number],Ticket_Forms[Ticket Value])</f>
        <v>1</v>
      </c>
      <c r="P551" s="16">
        <f>LOOKUP(Table5[[#This Row],[Item '#]],Ticket_Forms[Form Number],Ticket_Forms[Revenue])</f>
        <v>5520</v>
      </c>
      <c r="Q551" s="16">
        <f>LOOKUP(Table5[[#This Row],[Item '#]],Ticket_Forms[Form Number],Ticket_Forms[Ideal Profit])</f>
        <v>960</v>
      </c>
      <c r="R551" s="16">
        <f>LOOKUP(Table5[[#This Row],[Item '#]],Ticket_Forms[Form Number],Ticket_Forms[Prizes])</f>
        <v>4560</v>
      </c>
      <c r="S551" s="16">
        <f>LOOKUP(Table5[[#This Row],[Item '#]],Ticket_Forms[Form Number],Ticket_Forms[Location Rent])</f>
        <v>331</v>
      </c>
      <c r="T551" s="16">
        <f>LOOKUP(Table5[[#This Row],[Item '#]],Ticket_Forms[Form Number],Ticket_Forms[Last Sale])</f>
        <v>200</v>
      </c>
      <c r="U551" s="16" t="s">
        <v>3909</v>
      </c>
      <c r="V551" s="58" t="str">
        <f>Table5[[#This Row],[Date Distributed]]</f>
        <v/>
      </c>
      <c r="W551" s="3" t="str">
        <f>_xlfn.XLOOKUP(Table5[[#This Row],[Serial '#]],Table10[Serial '#],Table10[Charity Association],"",,)</f>
        <v/>
      </c>
      <c r="Z551" s="3" t="s">
        <v>23</v>
      </c>
    </row>
    <row r="552" spans="1:26" hidden="1" x14ac:dyDescent="0.35">
      <c r="A552" s="3">
        <v>550</v>
      </c>
      <c r="B552" s="78">
        <v>45068</v>
      </c>
      <c r="C552" s="73" t="str">
        <f>_xlfn.XLOOKUP(Table5[[#This Row],[Serial '#]],Table10[Serial '#],Table10[Date],"",,)</f>
        <v/>
      </c>
      <c r="D5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52" s="73" t="str">
        <f>IF(Table5[[#This Row],[Date Distributed]]="","In Stock","Distributed")</f>
        <v>In Stock</v>
      </c>
      <c r="F552" s="79" t="s">
        <v>660</v>
      </c>
      <c r="G552" s="75" t="s">
        <v>761</v>
      </c>
      <c r="H552" s="80" t="s">
        <v>685</v>
      </c>
      <c r="I552" s="80" t="s">
        <v>686</v>
      </c>
      <c r="J552" s="81" t="s">
        <v>1335</v>
      </c>
      <c r="K552" s="80" t="s">
        <v>385</v>
      </c>
      <c r="L552" s="3" t="str">
        <f>_xlfn.XLOOKUP(Table5[[#This Row],[Item '#]],Ticket_Forms[Form Number],Ticket_Forms[Game Name],"",,)</f>
        <v>Criss Cross</v>
      </c>
      <c r="M552" s="15">
        <v>186</v>
      </c>
      <c r="N552" s="3">
        <f>LOOKUP(Table5[[#This Row],[Item '#]],Ticket_Forms[Form Number],Ticket_Forms[Ticket Count])</f>
        <v>5520</v>
      </c>
      <c r="O552" s="16">
        <f>LOOKUP(Table5[[#This Row],[Item '#]],Ticket_Forms[Form Number],Ticket_Forms[Ticket Value])</f>
        <v>1</v>
      </c>
      <c r="P552" s="16">
        <f>LOOKUP(Table5[[#This Row],[Item '#]],Ticket_Forms[Form Number],Ticket_Forms[Revenue])</f>
        <v>5520</v>
      </c>
      <c r="Q552" s="16">
        <f>LOOKUP(Table5[[#This Row],[Item '#]],Ticket_Forms[Form Number],Ticket_Forms[Ideal Profit])</f>
        <v>960</v>
      </c>
      <c r="R552" s="16">
        <f>LOOKUP(Table5[[#This Row],[Item '#]],Ticket_Forms[Form Number],Ticket_Forms[Prizes])</f>
        <v>4560</v>
      </c>
      <c r="S552" s="16">
        <f>LOOKUP(Table5[[#This Row],[Item '#]],Ticket_Forms[Form Number],Ticket_Forms[Location Rent])</f>
        <v>331</v>
      </c>
      <c r="T552" s="16">
        <f>LOOKUP(Table5[[#This Row],[Item '#]],Ticket_Forms[Form Number],Ticket_Forms[Last Sale])</f>
        <v>200</v>
      </c>
      <c r="U552" s="16" t="s">
        <v>3909</v>
      </c>
      <c r="V552" s="58" t="str">
        <f>Table5[[#This Row],[Date Distributed]]</f>
        <v/>
      </c>
      <c r="W552" s="3" t="str">
        <f>_xlfn.XLOOKUP(Table5[[#This Row],[Serial '#]],Table10[Serial '#],Table10[Charity Association],"",,)</f>
        <v/>
      </c>
      <c r="Z552" s="3" t="s">
        <v>23</v>
      </c>
    </row>
    <row r="553" spans="1:26" hidden="1" x14ac:dyDescent="0.35">
      <c r="A553" s="3">
        <v>551</v>
      </c>
      <c r="B553" s="78">
        <v>45068</v>
      </c>
      <c r="C553" s="73" t="str">
        <f>_xlfn.XLOOKUP(Table5[[#This Row],[Serial '#]],Table10[Serial '#],Table10[Date],"",,)</f>
        <v/>
      </c>
      <c r="D5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53" s="73" t="str">
        <f>IF(Table5[[#This Row],[Date Distributed]]="","In Stock","Distributed")</f>
        <v>In Stock</v>
      </c>
      <c r="F553" s="79" t="s">
        <v>660</v>
      </c>
      <c r="G553" s="75" t="s">
        <v>761</v>
      </c>
      <c r="H553" s="80" t="s">
        <v>685</v>
      </c>
      <c r="I553" s="80" t="s">
        <v>686</v>
      </c>
      <c r="J553" s="81" t="s">
        <v>1336</v>
      </c>
      <c r="K553" s="80" t="s">
        <v>385</v>
      </c>
      <c r="L553" s="3" t="str">
        <f>_xlfn.XLOOKUP(Table5[[#This Row],[Item '#]],Ticket_Forms[Form Number],Ticket_Forms[Game Name],"",,)</f>
        <v>Criss Cross</v>
      </c>
      <c r="M553" s="15">
        <v>186</v>
      </c>
      <c r="N553" s="3">
        <f>LOOKUP(Table5[[#This Row],[Item '#]],Ticket_Forms[Form Number],Ticket_Forms[Ticket Count])</f>
        <v>5520</v>
      </c>
      <c r="O553" s="16">
        <f>LOOKUP(Table5[[#This Row],[Item '#]],Ticket_Forms[Form Number],Ticket_Forms[Ticket Value])</f>
        <v>1</v>
      </c>
      <c r="P553" s="16">
        <f>LOOKUP(Table5[[#This Row],[Item '#]],Ticket_Forms[Form Number],Ticket_Forms[Revenue])</f>
        <v>5520</v>
      </c>
      <c r="Q553" s="16">
        <f>LOOKUP(Table5[[#This Row],[Item '#]],Ticket_Forms[Form Number],Ticket_Forms[Ideal Profit])</f>
        <v>960</v>
      </c>
      <c r="R553" s="16">
        <f>LOOKUP(Table5[[#This Row],[Item '#]],Ticket_Forms[Form Number],Ticket_Forms[Prizes])</f>
        <v>4560</v>
      </c>
      <c r="S553" s="16">
        <f>LOOKUP(Table5[[#This Row],[Item '#]],Ticket_Forms[Form Number],Ticket_Forms[Location Rent])</f>
        <v>331</v>
      </c>
      <c r="T553" s="16">
        <f>LOOKUP(Table5[[#This Row],[Item '#]],Ticket_Forms[Form Number],Ticket_Forms[Last Sale])</f>
        <v>200</v>
      </c>
      <c r="U553" s="16" t="s">
        <v>3909</v>
      </c>
      <c r="V553" s="58" t="str">
        <f>Table5[[#This Row],[Date Distributed]]</f>
        <v/>
      </c>
      <c r="W553" s="3" t="str">
        <f>_xlfn.XLOOKUP(Table5[[#This Row],[Serial '#]],Table10[Serial '#],Table10[Charity Association],"",,)</f>
        <v/>
      </c>
      <c r="Z553" s="3" t="s">
        <v>23</v>
      </c>
    </row>
    <row r="554" spans="1:26" hidden="1" x14ac:dyDescent="0.35">
      <c r="A554" s="3">
        <v>552</v>
      </c>
      <c r="B554" s="78">
        <v>45068</v>
      </c>
      <c r="C554" s="73" t="str">
        <f>_xlfn.XLOOKUP(Table5[[#This Row],[Serial '#]],Table10[Serial '#],Table10[Date],"",,)</f>
        <v/>
      </c>
      <c r="D5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54" s="73" t="str">
        <f>IF(Table5[[#This Row],[Date Distributed]]="","In Stock","Distributed")</f>
        <v>In Stock</v>
      </c>
      <c r="F554" s="79" t="s">
        <v>660</v>
      </c>
      <c r="G554" s="75" t="s">
        <v>761</v>
      </c>
      <c r="H554" s="80" t="s">
        <v>685</v>
      </c>
      <c r="I554" s="80" t="s">
        <v>686</v>
      </c>
      <c r="J554" s="81" t="s">
        <v>1337</v>
      </c>
      <c r="K554" s="80" t="s">
        <v>385</v>
      </c>
      <c r="L554" s="3" t="str">
        <f>_xlfn.XLOOKUP(Table5[[#This Row],[Item '#]],Ticket_Forms[Form Number],Ticket_Forms[Game Name],"",,)</f>
        <v>Criss Cross</v>
      </c>
      <c r="M554" s="15">
        <v>186</v>
      </c>
      <c r="N554" s="3">
        <f>LOOKUP(Table5[[#This Row],[Item '#]],Ticket_Forms[Form Number],Ticket_Forms[Ticket Count])</f>
        <v>5520</v>
      </c>
      <c r="O554" s="16">
        <f>LOOKUP(Table5[[#This Row],[Item '#]],Ticket_Forms[Form Number],Ticket_Forms[Ticket Value])</f>
        <v>1</v>
      </c>
      <c r="P554" s="16">
        <f>LOOKUP(Table5[[#This Row],[Item '#]],Ticket_Forms[Form Number],Ticket_Forms[Revenue])</f>
        <v>5520</v>
      </c>
      <c r="Q554" s="16">
        <f>LOOKUP(Table5[[#This Row],[Item '#]],Ticket_Forms[Form Number],Ticket_Forms[Ideal Profit])</f>
        <v>960</v>
      </c>
      <c r="R554" s="16">
        <f>LOOKUP(Table5[[#This Row],[Item '#]],Ticket_Forms[Form Number],Ticket_Forms[Prizes])</f>
        <v>4560</v>
      </c>
      <c r="S554" s="16">
        <f>LOOKUP(Table5[[#This Row],[Item '#]],Ticket_Forms[Form Number],Ticket_Forms[Location Rent])</f>
        <v>331</v>
      </c>
      <c r="T554" s="16">
        <f>LOOKUP(Table5[[#This Row],[Item '#]],Ticket_Forms[Form Number],Ticket_Forms[Last Sale])</f>
        <v>200</v>
      </c>
      <c r="U554" s="16" t="s">
        <v>3909</v>
      </c>
      <c r="V554" s="58" t="str">
        <f>Table5[[#This Row],[Date Distributed]]</f>
        <v/>
      </c>
      <c r="W554" s="3" t="str">
        <f>_xlfn.XLOOKUP(Table5[[#This Row],[Serial '#]],Table10[Serial '#],Table10[Charity Association],"",,)</f>
        <v/>
      </c>
      <c r="Z554" s="3" t="s">
        <v>23</v>
      </c>
    </row>
    <row r="555" spans="1:26" hidden="1" x14ac:dyDescent="0.35">
      <c r="A555" s="3">
        <v>553</v>
      </c>
      <c r="B555" s="78">
        <v>45068</v>
      </c>
      <c r="C555" s="73" t="str">
        <f>_xlfn.XLOOKUP(Table5[[#This Row],[Serial '#]],Table10[Serial '#],Table10[Date],"",,)</f>
        <v/>
      </c>
      <c r="D5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55" s="73" t="str">
        <f>IF(Table5[[#This Row],[Date Distributed]]="","In Stock","Distributed")</f>
        <v>In Stock</v>
      </c>
      <c r="F555" s="79" t="s">
        <v>660</v>
      </c>
      <c r="G555" s="75" t="s">
        <v>761</v>
      </c>
      <c r="H555" s="80" t="s">
        <v>685</v>
      </c>
      <c r="I555" s="80" t="s">
        <v>686</v>
      </c>
      <c r="J555" s="81" t="s">
        <v>1338</v>
      </c>
      <c r="K555" s="80" t="s">
        <v>427</v>
      </c>
      <c r="L555" s="3" t="str">
        <f>_xlfn.XLOOKUP(Table5[[#This Row],[Item '#]],Ticket_Forms[Form Number],Ticket_Forms[Game Name],"",,)</f>
        <v>Duty</v>
      </c>
      <c r="M555" s="15">
        <v>134</v>
      </c>
      <c r="N555" s="3">
        <f>LOOKUP(Table5[[#This Row],[Item '#]],Ticket_Forms[Form Number],Ticket_Forms[Ticket Count])</f>
        <v>4000</v>
      </c>
      <c r="O555" s="16">
        <f>LOOKUP(Table5[[#This Row],[Item '#]],Ticket_Forms[Form Number],Ticket_Forms[Ticket Value])</f>
        <v>1</v>
      </c>
      <c r="P555" s="16">
        <f>LOOKUP(Table5[[#This Row],[Item '#]],Ticket_Forms[Form Number],Ticket_Forms[Revenue])</f>
        <v>4000</v>
      </c>
      <c r="Q555" s="16">
        <f>LOOKUP(Table5[[#This Row],[Item '#]],Ticket_Forms[Form Number],Ticket_Forms[Ideal Profit])</f>
        <v>1000</v>
      </c>
      <c r="R555" s="16">
        <f>LOOKUP(Table5[[#This Row],[Item '#]],Ticket_Forms[Form Number],Ticket_Forms[Prizes])</f>
        <v>3000</v>
      </c>
      <c r="S555" s="16">
        <f>LOOKUP(Table5[[#This Row],[Item '#]],Ticket_Forms[Form Number],Ticket_Forms[Location Rent])</f>
        <v>240</v>
      </c>
      <c r="T555" s="16">
        <f>LOOKUP(Table5[[#This Row],[Item '#]],Ticket_Forms[Form Number],Ticket_Forms[Last Sale])</f>
        <v>0</v>
      </c>
      <c r="U555" s="16" t="s">
        <v>3909</v>
      </c>
      <c r="V555" s="58" t="str">
        <f>Table5[[#This Row],[Date Distributed]]</f>
        <v/>
      </c>
      <c r="W555" s="3" t="str">
        <f>_xlfn.XLOOKUP(Table5[[#This Row],[Serial '#]],Table10[Serial '#],Table10[Charity Association],"",,)</f>
        <v/>
      </c>
      <c r="Z555" s="3" t="s">
        <v>23</v>
      </c>
    </row>
    <row r="556" spans="1:26" hidden="1" x14ac:dyDescent="0.35">
      <c r="A556" s="3">
        <v>554</v>
      </c>
      <c r="B556" s="78">
        <v>45068</v>
      </c>
      <c r="C556" s="73" t="str">
        <f>_xlfn.XLOOKUP(Table5[[#This Row],[Serial '#]],Table10[Serial '#],Table10[Date],"",,)</f>
        <v/>
      </c>
      <c r="D5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56" s="73" t="str">
        <f>IF(Table5[[#This Row],[Date Distributed]]="","In Stock","Distributed")</f>
        <v>In Stock</v>
      </c>
      <c r="F556" s="79" t="s">
        <v>660</v>
      </c>
      <c r="G556" s="75" t="s">
        <v>761</v>
      </c>
      <c r="H556" s="80" t="s">
        <v>685</v>
      </c>
      <c r="I556" s="80" t="s">
        <v>686</v>
      </c>
      <c r="J556" s="81" t="s">
        <v>1339</v>
      </c>
      <c r="K556" s="80" t="s">
        <v>391</v>
      </c>
      <c r="L556" s="3" t="str">
        <f>_xlfn.XLOOKUP(Table5[[#This Row],[Item '#]],Ticket_Forms[Form Number],Ticket_Forms[Game Name],"",,)</f>
        <v>Irish Derby</v>
      </c>
      <c r="M556" s="15">
        <v>190</v>
      </c>
      <c r="N556" s="3">
        <f>LOOKUP(Table5[[#This Row],[Item '#]],Ticket_Forms[Form Number],Ticket_Forms[Ticket Count])</f>
        <v>4975</v>
      </c>
      <c r="O556" s="16">
        <f>LOOKUP(Table5[[#This Row],[Item '#]],Ticket_Forms[Form Number],Ticket_Forms[Ticket Value])</f>
        <v>1</v>
      </c>
      <c r="P556" s="16">
        <f>LOOKUP(Table5[[#This Row],[Item '#]],Ticket_Forms[Form Number],Ticket_Forms[Revenue])</f>
        <v>4975</v>
      </c>
      <c r="Q556" s="16">
        <f>LOOKUP(Table5[[#This Row],[Item '#]],Ticket_Forms[Form Number],Ticket_Forms[Ideal Profit])</f>
        <v>1075</v>
      </c>
      <c r="R556" s="16">
        <f>LOOKUP(Table5[[#This Row],[Item '#]],Ticket_Forms[Form Number],Ticket_Forms[Prizes])</f>
        <v>3900</v>
      </c>
      <c r="S556" s="16">
        <f>LOOKUP(Table5[[#This Row],[Item '#]],Ticket_Forms[Form Number],Ticket_Forms[Location Rent])</f>
        <v>298</v>
      </c>
      <c r="T556" s="16">
        <f>LOOKUP(Table5[[#This Row],[Item '#]],Ticket_Forms[Form Number],Ticket_Forms[Last Sale])</f>
        <v>300</v>
      </c>
      <c r="U556" s="16" t="s">
        <v>3909</v>
      </c>
      <c r="V556" s="58" t="str">
        <f>Table5[[#This Row],[Date Distributed]]</f>
        <v/>
      </c>
      <c r="W556" s="3" t="str">
        <f>_xlfn.XLOOKUP(Table5[[#This Row],[Serial '#]],Table10[Serial '#],Table10[Charity Association],"",,)</f>
        <v/>
      </c>
      <c r="Z556" s="3" t="s">
        <v>23</v>
      </c>
    </row>
    <row r="557" spans="1:26" hidden="1" x14ac:dyDescent="0.35">
      <c r="A557" s="3">
        <v>555</v>
      </c>
      <c r="B557" s="78">
        <v>45068</v>
      </c>
      <c r="C557" s="73" t="str">
        <f>_xlfn.XLOOKUP(Table5[[#This Row],[Serial '#]],Table10[Serial '#],Table10[Date],"",,)</f>
        <v/>
      </c>
      <c r="D5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57" s="73" t="str">
        <f>IF(Table5[[#This Row],[Date Distributed]]="","In Stock","Distributed")</f>
        <v>In Stock</v>
      </c>
      <c r="F557" s="79" t="s">
        <v>660</v>
      </c>
      <c r="G557" s="75" t="s">
        <v>761</v>
      </c>
      <c r="H557" s="80" t="s">
        <v>685</v>
      </c>
      <c r="I557" s="80" t="s">
        <v>686</v>
      </c>
      <c r="J557" s="81" t="s">
        <v>1340</v>
      </c>
      <c r="K557" s="80" t="s">
        <v>385</v>
      </c>
      <c r="L557" s="3" t="str">
        <f>_xlfn.XLOOKUP(Table5[[#This Row],[Item '#]],Ticket_Forms[Form Number],Ticket_Forms[Game Name],"",,)</f>
        <v>Criss Cross</v>
      </c>
      <c r="M557" s="15">
        <v>186</v>
      </c>
      <c r="N557" s="3">
        <f>LOOKUP(Table5[[#This Row],[Item '#]],Ticket_Forms[Form Number],Ticket_Forms[Ticket Count])</f>
        <v>5520</v>
      </c>
      <c r="O557" s="16">
        <f>LOOKUP(Table5[[#This Row],[Item '#]],Ticket_Forms[Form Number],Ticket_Forms[Ticket Value])</f>
        <v>1</v>
      </c>
      <c r="P557" s="16">
        <f>LOOKUP(Table5[[#This Row],[Item '#]],Ticket_Forms[Form Number],Ticket_Forms[Revenue])</f>
        <v>5520</v>
      </c>
      <c r="Q557" s="16">
        <f>LOOKUP(Table5[[#This Row],[Item '#]],Ticket_Forms[Form Number],Ticket_Forms[Ideal Profit])</f>
        <v>960</v>
      </c>
      <c r="R557" s="16">
        <f>LOOKUP(Table5[[#This Row],[Item '#]],Ticket_Forms[Form Number],Ticket_Forms[Prizes])</f>
        <v>4560</v>
      </c>
      <c r="S557" s="16">
        <f>LOOKUP(Table5[[#This Row],[Item '#]],Ticket_Forms[Form Number],Ticket_Forms[Location Rent])</f>
        <v>331</v>
      </c>
      <c r="T557" s="16">
        <f>LOOKUP(Table5[[#This Row],[Item '#]],Ticket_Forms[Form Number],Ticket_Forms[Last Sale])</f>
        <v>200</v>
      </c>
      <c r="U557" s="16" t="s">
        <v>3909</v>
      </c>
      <c r="V557" s="58" t="str">
        <f>Table5[[#This Row],[Date Distributed]]</f>
        <v/>
      </c>
      <c r="W557" s="3" t="str">
        <f>_xlfn.XLOOKUP(Table5[[#This Row],[Serial '#]],Table10[Serial '#],Table10[Charity Association],"",,)</f>
        <v/>
      </c>
      <c r="Z557" s="3" t="s">
        <v>23</v>
      </c>
    </row>
    <row r="558" spans="1:26" hidden="1" x14ac:dyDescent="0.35">
      <c r="A558" s="3">
        <v>556</v>
      </c>
      <c r="B558" s="78">
        <v>45068</v>
      </c>
      <c r="C558" s="73" t="str">
        <f>_xlfn.XLOOKUP(Table5[[#This Row],[Serial '#]],Table10[Serial '#],Table10[Date],"",,)</f>
        <v/>
      </c>
      <c r="D5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58" s="73" t="str">
        <f>IF(Table5[[#This Row],[Date Distributed]]="","In Stock","Distributed")</f>
        <v>In Stock</v>
      </c>
      <c r="F558" s="79" t="s">
        <v>660</v>
      </c>
      <c r="G558" s="75" t="s">
        <v>761</v>
      </c>
      <c r="H558" s="80" t="s">
        <v>685</v>
      </c>
      <c r="I558" s="80" t="s">
        <v>686</v>
      </c>
      <c r="J558" s="81" t="s">
        <v>1341</v>
      </c>
      <c r="K558" s="80" t="s">
        <v>385</v>
      </c>
      <c r="L558" s="3" t="str">
        <f>_xlfn.XLOOKUP(Table5[[#This Row],[Item '#]],Ticket_Forms[Form Number],Ticket_Forms[Game Name],"",,)</f>
        <v>Criss Cross</v>
      </c>
      <c r="M558" s="15">
        <v>186</v>
      </c>
      <c r="N558" s="3">
        <f>LOOKUP(Table5[[#This Row],[Item '#]],Ticket_Forms[Form Number],Ticket_Forms[Ticket Count])</f>
        <v>5520</v>
      </c>
      <c r="O558" s="16">
        <f>LOOKUP(Table5[[#This Row],[Item '#]],Ticket_Forms[Form Number],Ticket_Forms[Ticket Value])</f>
        <v>1</v>
      </c>
      <c r="P558" s="16">
        <f>LOOKUP(Table5[[#This Row],[Item '#]],Ticket_Forms[Form Number],Ticket_Forms[Revenue])</f>
        <v>5520</v>
      </c>
      <c r="Q558" s="16">
        <f>LOOKUP(Table5[[#This Row],[Item '#]],Ticket_Forms[Form Number],Ticket_Forms[Ideal Profit])</f>
        <v>960</v>
      </c>
      <c r="R558" s="16">
        <f>LOOKUP(Table5[[#This Row],[Item '#]],Ticket_Forms[Form Number],Ticket_Forms[Prizes])</f>
        <v>4560</v>
      </c>
      <c r="S558" s="16">
        <f>LOOKUP(Table5[[#This Row],[Item '#]],Ticket_Forms[Form Number],Ticket_Forms[Location Rent])</f>
        <v>331</v>
      </c>
      <c r="T558" s="16">
        <f>LOOKUP(Table5[[#This Row],[Item '#]],Ticket_Forms[Form Number],Ticket_Forms[Last Sale])</f>
        <v>200</v>
      </c>
      <c r="U558" s="16" t="s">
        <v>3909</v>
      </c>
      <c r="V558" s="58" t="str">
        <f>Table5[[#This Row],[Date Distributed]]</f>
        <v/>
      </c>
      <c r="W558" s="3" t="str">
        <f>_xlfn.XLOOKUP(Table5[[#This Row],[Serial '#]],Table10[Serial '#],Table10[Charity Association],"",,)</f>
        <v/>
      </c>
      <c r="Z558" s="3" t="s">
        <v>23</v>
      </c>
    </row>
    <row r="559" spans="1:26" hidden="1" x14ac:dyDescent="0.35">
      <c r="A559" s="3">
        <v>557</v>
      </c>
      <c r="B559" s="78">
        <v>45068</v>
      </c>
      <c r="C559" s="73" t="str">
        <f>_xlfn.XLOOKUP(Table5[[#This Row],[Serial '#]],Table10[Serial '#],Table10[Date],"",,)</f>
        <v/>
      </c>
      <c r="D5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59" s="73" t="str">
        <f>IF(Table5[[#This Row],[Date Distributed]]="","In Stock","Distributed")</f>
        <v>In Stock</v>
      </c>
      <c r="F559" s="79" t="s">
        <v>660</v>
      </c>
      <c r="G559" s="75" t="s">
        <v>761</v>
      </c>
      <c r="H559" s="80" t="s">
        <v>685</v>
      </c>
      <c r="I559" s="80" t="s">
        <v>686</v>
      </c>
      <c r="J559" s="81" t="s">
        <v>1342</v>
      </c>
      <c r="K559" s="80" t="s">
        <v>385</v>
      </c>
      <c r="L559" s="3" t="str">
        <f>_xlfn.XLOOKUP(Table5[[#This Row],[Item '#]],Ticket_Forms[Form Number],Ticket_Forms[Game Name],"",,)</f>
        <v>Criss Cross</v>
      </c>
      <c r="M559" s="15">
        <v>186</v>
      </c>
      <c r="N559" s="3">
        <f>LOOKUP(Table5[[#This Row],[Item '#]],Ticket_Forms[Form Number],Ticket_Forms[Ticket Count])</f>
        <v>5520</v>
      </c>
      <c r="O559" s="16">
        <f>LOOKUP(Table5[[#This Row],[Item '#]],Ticket_Forms[Form Number],Ticket_Forms[Ticket Value])</f>
        <v>1</v>
      </c>
      <c r="P559" s="16">
        <f>LOOKUP(Table5[[#This Row],[Item '#]],Ticket_Forms[Form Number],Ticket_Forms[Revenue])</f>
        <v>5520</v>
      </c>
      <c r="Q559" s="16">
        <f>LOOKUP(Table5[[#This Row],[Item '#]],Ticket_Forms[Form Number],Ticket_Forms[Ideal Profit])</f>
        <v>960</v>
      </c>
      <c r="R559" s="16">
        <f>LOOKUP(Table5[[#This Row],[Item '#]],Ticket_Forms[Form Number],Ticket_Forms[Prizes])</f>
        <v>4560</v>
      </c>
      <c r="S559" s="16">
        <f>LOOKUP(Table5[[#This Row],[Item '#]],Ticket_Forms[Form Number],Ticket_Forms[Location Rent])</f>
        <v>331</v>
      </c>
      <c r="T559" s="16">
        <f>LOOKUP(Table5[[#This Row],[Item '#]],Ticket_Forms[Form Number],Ticket_Forms[Last Sale])</f>
        <v>200</v>
      </c>
      <c r="U559" s="16" t="s">
        <v>3909</v>
      </c>
      <c r="V559" s="58" t="str">
        <f>Table5[[#This Row],[Date Distributed]]</f>
        <v/>
      </c>
      <c r="W559" s="3" t="str">
        <f>_xlfn.XLOOKUP(Table5[[#This Row],[Serial '#]],Table10[Serial '#],Table10[Charity Association],"",,)</f>
        <v/>
      </c>
      <c r="Z559" s="3" t="s">
        <v>23</v>
      </c>
    </row>
    <row r="560" spans="1:26" hidden="1" x14ac:dyDescent="0.35">
      <c r="A560" s="3">
        <v>558</v>
      </c>
      <c r="B560" s="78">
        <v>45068</v>
      </c>
      <c r="C560" s="73" t="str">
        <f>_xlfn.XLOOKUP(Table5[[#This Row],[Serial '#]],Table10[Serial '#],Table10[Date],"",,)</f>
        <v/>
      </c>
      <c r="D5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60" s="73" t="str">
        <f>IF(Table5[[#This Row],[Date Distributed]]="","In Stock","Distributed")</f>
        <v>In Stock</v>
      </c>
      <c r="F560" s="79" t="s">
        <v>660</v>
      </c>
      <c r="G560" s="75" t="s">
        <v>761</v>
      </c>
      <c r="H560" s="80" t="s">
        <v>685</v>
      </c>
      <c r="I560" s="80" t="s">
        <v>686</v>
      </c>
      <c r="J560" s="81" t="s">
        <v>1343</v>
      </c>
      <c r="K560" s="80" t="s">
        <v>385</v>
      </c>
      <c r="L560" s="3" t="str">
        <f>_xlfn.XLOOKUP(Table5[[#This Row],[Item '#]],Ticket_Forms[Form Number],Ticket_Forms[Game Name],"",,)</f>
        <v>Criss Cross</v>
      </c>
      <c r="M560" s="15">
        <v>186</v>
      </c>
      <c r="N560" s="3">
        <f>LOOKUP(Table5[[#This Row],[Item '#]],Ticket_Forms[Form Number],Ticket_Forms[Ticket Count])</f>
        <v>5520</v>
      </c>
      <c r="O560" s="16">
        <f>LOOKUP(Table5[[#This Row],[Item '#]],Ticket_Forms[Form Number],Ticket_Forms[Ticket Value])</f>
        <v>1</v>
      </c>
      <c r="P560" s="16">
        <f>LOOKUP(Table5[[#This Row],[Item '#]],Ticket_Forms[Form Number],Ticket_Forms[Revenue])</f>
        <v>5520</v>
      </c>
      <c r="Q560" s="16">
        <f>LOOKUP(Table5[[#This Row],[Item '#]],Ticket_Forms[Form Number],Ticket_Forms[Ideal Profit])</f>
        <v>960</v>
      </c>
      <c r="R560" s="16">
        <f>LOOKUP(Table5[[#This Row],[Item '#]],Ticket_Forms[Form Number],Ticket_Forms[Prizes])</f>
        <v>4560</v>
      </c>
      <c r="S560" s="16">
        <f>LOOKUP(Table5[[#This Row],[Item '#]],Ticket_Forms[Form Number],Ticket_Forms[Location Rent])</f>
        <v>331</v>
      </c>
      <c r="T560" s="16">
        <f>LOOKUP(Table5[[#This Row],[Item '#]],Ticket_Forms[Form Number],Ticket_Forms[Last Sale])</f>
        <v>200</v>
      </c>
      <c r="U560" s="16" t="s">
        <v>3909</v>
      </c>
      <c r="V560" s="58" t="str">
        <f>Table5[[#This Row],[Date Distributed]]</f>
        <v/>
      </c>
      <c r="W560" s="3" t="str">
        <f>_xlfn.XLOOKUP(Table5[[#This Row],[Serial '#]],Table10[Serial '#],Table10[Charity Association],"",,)</f>
        <v/>
      </c>
      <c r="Z560" s="3" t="s">
        <v>23</v>
      </c>
    </row>
    <row r="561" spans="1:26" hidden="1" x14ac:dyDescent="0.35">
      <c r="A561" s="3">
        <v>559</v>
      </c>
      <c r="B561" s="78">
        <v>45068</v>
      </c>
      <c r="C561" s="73" t="str">
        <f>_xlfn.XLOOKUP(Table5[[#This Row],[Serial '#]],Table10[Serial '#],Table10[Date],"",,)</f>
        <v/>
      </c>
      <c r="D5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61" s="73" t="str">
        <f>IF(Table5[[#This Row],[Date Distributed]]="","In Stock","Distributed")</f>
        <v>In Stock</v>
      </c>
      <c r="F561" s="79" t="s">
        <v>660</v>
      </c>
      <c r="G561" s="75" t="s">
        <v>761</v>
      </c>
      <c r="H561" s="80" t="s">
        <v>685</v>
      </c>
      <c r="I561" s="80" t="s">
        <v>686</v>
      </c>
      <c r="J561" s="81" t="s">
        <v>1344</v>
      </c>
      <c r="K561" s="80" t="s">
        <v>385</v>
      </c>
      <c r="L561" s="3" t="str">
        <f>_xlfn.XLOOKUP(Table5[[#This Row],[Item '#]],Ticket_Forms[Form Number],Ticket_Forms[Game Name],"",,)</f>
        <v>Criss Cross</v>
      </c>
      <c r="M561" s="15">
        <v>186</v>
      </c>
      <c r="N561" s="3">
        <f>LOOKUP(Table5[[#This Row],[Item '#]],Ticket_Forms[Form Number],Ticket_Forms[Ticket Count])</f>
        <v>5520</v>
      </c>
      <c r="O561" s="16">
        <f>LOOKUP(Table5[[#This Row],[Item '#]],Ticket_Forms[Form Number],Ticket_Forms[Ticket Value])</f>
        <v>1</v>
      </c>
      <c r="P561" s="16">
        <f>LOOKUP(Table5[[#This Row],[Item '#]],Ticket_Forms[Form Number],Ticket_Forms[Revenue])</f>
        <v>5520</v>
      </c>
      <c r="Q561" s="16">
        <f>LOOKUP(Table5[[#This Row],[Item '#]],Ticket_Forms[Form Number],Ticket_Forms[Ideal Profit])</f>
        <v>960</v>
      </c>
      <c r="R561" s="16">
        <f>LOOKUP(Table5[[#This Row],[Item '#]],Ticket_Forms[Form Number],Ticket_Forms[Prizes])</f>
        <v>4560</v>
      </c>
      <c r="S561" s="16">
        <f>LOOKUP(Table5[[#This Row],[Item '#]],Ticket_Forms[Form Number],Ticket_Forms[Location Rent])</f>
        <v>331</v>
      </c>
      <c r="T561" s="16">
        <f>LOOKUP(Table5[[#This Row],[Item '#]],Ticket_Forms[Form Number],Ticket_Forms[Last Sale])</f>
        <v>200</v>
      </c>
      <c r="U561" s="16" t="s">
        <v>3909</v>
      </c>
      <c r="V561" s="58" t="str">
        <f>Table5[[#This Row],[Date Distributed]]</f>
        <v/>
      </c>
      <c r="W561" s="3" t="str">
        <f>_xlfn.XLOOKUP(Table5[[#This Row],[Serial '#]],Table10[Serial '#],Table10[Charity Association],"",,)</f>
        <v/>
      </c>
      <c r="Z561" s="3" t="s">
        <v>23</v>
      </c>
    </row>
    <row r="562" spans="1:26" hidden="1" x14ac:dyDescent="0.35">
      <c r="A562" s="3">
        <v>560</v>
      </c>
      <c r="B562" s="78">
        <v>45068</v>
      </c>
      <c r="C562" s="73" t="str">
        <f>_xlfn.XLOOKUP(Table5[[#This Row],[Serial '#]],Table10[Serial '#],Table10[Date],"",,)</f>
        <v/>
      </c>
      <c r="D5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62" s="73" t="str">
        <f>IF(Table5[[#This Row],[Date Distributed]]="","In Stock","Distributed")</f>
        <v>In Stock</v>
      </c>
      <c r="F562" s="79" t="s">
        <v>660</v>
      </c>
      <c r="G562" s="75" t="s">
        <v>761</v>
      </c>
      <c r="H562" s="80" t="s">
        <v>685</v>
      </c>
      <c r="I562" s="80" t="s">
        <v>686</v>
      </c>
      <c r="J562" s="81" t="s">
        <v>1345</v>
      </c>
      <c r="K562" s="80" t="s">
        <v>385</v>
      </c>
      <c r="L562" s="3" t="str">
        <f>_xlfn.XLOOKUP(Table5[[#This Row],[Item '#]],Ticket_Forms[Form Number],Ticket_Forms[Game Name],"",,)</f>
        <v>Criss Cross</v>
      </c>
      <c r="M562" s="15">
        <v>186</v>
      </c>
      <c r="N562" s="3">
        <f>LOOKUP(Table5[[#This Row],[Item '#]],Ticket_Forms[Form Number],Ticket_Forms[Ticket Count])</f>
        <v>5520</v>
      </c>
      <c r="O562" s="16">
        <f>LOOKUP(Table5[[#This Row],[Item '#]],Ticket_Forms[Form Number],Ticket_Forms[Ticket Value])</f>
        <v>1</v>
      </c>
      <c r="P562" s="16">
        <f>LOOKUP(Table5[[#This Row],[Item '#]],Ticket_Forms[Form Number],Ticket_Forms[Revenue])</f>
        <v>5520</v>
      </c>
      <c r="Q562" s="16">
        <f>LOOKUP(Table5[[#This Row],[Item '#]],Ticket_Forms[Form Number],Ticket_Forms[Ideal Profit])</f>
        <v>960</v>
      </c>
      <c r="R562" s="16">
        <f>LOOKUP(Table5[[#This Row],[Item '#]],Ticket_Forms[Form Number],Ticket_Forms[Prizes])</f>
        <v>4560</v>
      </c>
      <c r="S562" s="16">
        <f>LOOKUP(Table5[[#This Row],[Item '#]],Ticket_Forms[Form Number],Ticket_Forms[Location Rent])</f>
        <v>331</v>
      </c>
      <c r="T562" s="16">
        <f>LOOKUP(Table5[[#This Row],[Item '#]],Ticket_Forms[Form Number],Ticket_Forms[Last Sale])</f>
        <v>200</v>
      </c>
      <c r="U562" s="16" t="s">
        <v>3909</v>
      </c>
      <c r="V562" s="58" t="str">
        <f>Table5[[#This Row],[Date Distributed]]</f>
        <v/>
      </c>
      <c r="W562" s="3" t="str">
        <f>_xlfn.XLOOKUP(Table5[[#This Row],[Serial '#]],Table10[Serial '#],Table10[Charity Association],"",,)</f>
        <v/>
      </c>
      <c r="Z562" s="3" t="s">
        <v>23</v>
      </c>
    </row>
    <row r="563" spans="1:26" hidden="1" x14ac:dyDescent="0.35">
      <c r="A563" s="3">
        <v>561</v>
      </c>
      <c r="B563" s="78">
        <v>45068</v>
      </c>
      <c r="C563" s="73" t="str">
        <f>_xlfn.XLOOKUP(Table5[[#This Row],[Serial '#]],Table10[Serial '#],Table10[Date],"",,)</f>
        <v/>
      </c>
      <c r="D5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63" s="73" t="str">
        <f>IF(Table5[[#This Row],[Date Distributed]]="","In Stock","Distributed")</f>
        <v>In Stock</v>
      </c>
      <c r="F563" s="79" t="s">
        <v>660</v>
      </c>
      <c r="G563" s="75" t="s">
        <v>761</v>
      </c>
      <c r="H563" s="80" t="s">
        <v>685</v>
      </c>
      <c r="I563" s="80" t="s">
        <v>686</v>
      </c>
      <c r="J563" s="81" t="s">
        <v>1346</v>
      </c>
      <c r="K563" s="80" t="s">
        <v>385</v>
      </c>
      <c r="L563" s="3" t="str">
        <f>_xlfn.XLOOKUP(Table5[[#This Row],[Item '#]],Ticket_Forms[Form Number],Ticket_Forms[Game Name],"",,)</f>
        <v>Criss Cross</v>
      </c>
      <c r="M563" s="15">
        <v>186</v>
      </c>
      <c r="N563" s="3">
        <f>LOOKUP(Table5[[#This Row],[Item '#]],Ticket_Forms[Form Number],Ticket_Forms[Ticket Count])</f>
        <v>5520</v>
      </c>
      <c r="O563" s="16">
        <f>LOOKUP(Table5[[#This Row],[Item '#]],Ticket_Forms[Form Number],Ticket_Forms[Ticket Value])</f>
        <v>1</v>
      </c>
      <c r="P563" s="16">
        <f>LOOKUP(Table5[[#This Row],[Item '#]],Ticket_Forms[Form Number],Ticket_Forms[Revenue])</f>
        <v>5520</v>
      </c>
      <c r="Q563" s="16">
        <f>LOOKUP(Table5[[#This Row],[Item '#]],Ticket_Forms[Form Number],Ticket_Forms[Ideal Profit])</f>
        <v>960</v>
      </c>
      <c r="R563" s="16">
        <f>LOOKUP(Table5[[#This Row],[Item '#]],Ticket_Forms[Form Number],Ticket_Forms[Prizes])</f>
        <v>4560</v>
      </c>
      <c r="S563" s="16">
        <f>LOOKUP(Table5[[#This Row],[Item '#]],Ticket_Forms[Form Number],Ticket_Forms[Location Rent])</f>
        <v>331</v>
      </c>
      <c r="T563" s="16">
        <f>LOOKUP(Table5[[#This Row],[Item '#]],Ticket_Forms[Form Number],Ticket_Forms[Last Sale])</f>
        <v>200</v>
      </c>
      <c r="U563" s="16" t="s">
        <v>3909</v>
      </c>
      <c r="V563" s="58" t="str">
        <f>Table5[[#This Row],[Date Distributed]]</f>
        <v/>
      </c>
      <c r="W563" s="3" t="str">
        <f>_xlfn.XLOOKUP(Table5[[#This Row],[Serial '#]],Table10[Serial '#],Table10[Charity Association],"",,)</f>
        <v/>
      </c>
      <c r="Z563" s="3" t="s">
        <v>23</v>
      </c>
    </row>
    <row r="564" spans="1:26" hidden="1" x14ac:dyDescent="0.35">
      <c r="A564" s="3">
        <v>562</v>
      </c>
      <c r="B564" s="78">
        <v>45068</v>
      </c>
      <c r="C564" s="73" t="str">
        <f>_xlfn.XLOOKUP(Table5[[#This Row],[Serial '#]],Table10[Serial '#],Table10[Date],"",,)</f>
        <v/>
      </c>
      <c r="D5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64" s="73" t="str">
        <f>IF(Table5[[#This Row],[Date Distributed]]="","In Stock","Distributed")</f>
        <v>In Stock</v>
      </c>
      <c r="F564" s="79" t="s">
        <v>660</v>
      </c>
      <c r="G564" s="75" t="s">
        <v>761</v>
      </c>
      <c r="H564" s="80" t="s">
        <v>685</v>
      </c>
      <c r="I564" s="80" t="s">
        <v>686</v>
      </c>
      <c r="J564" s="81" t="s">
        <v>1347</v>
      </c>
      <c r="K564" s="80" t="s">
        <v>385</v>
      </c>
      <c r="L564" s="3" t="str">
        <f>_xlfn.XLOOKUP(Table5[[#This Row],[Item '#]],Ticket_Forms[Form Number],Ticket_Forms[Game Name],"",,)</f>
        <v>Criss Cross</v>
      </c>
      <c r="M564" s="15">
        <v>186</v>
      </c>
      <c r="N564" s="3">
        <f>LOOKUP(Table5[[#This Row],[Item '#]],Ticket_Forms[Form Number],Ticket_Forms[Ticket Count])</f>
        <v>5520</v>
      </c>
      <c r="O564" s="16">
        <f>LOOKUP(Table5[[#This Row],[Item '#]],Ticket_Forms[Form Number],Ticket_Forms[Ticket Value])</f>
        <v>1</v>
      </c>
      <c r="P564" s="16">
        <f>LOOKUP(Table5[[#This Row],[Item '#]],Ticket_Forms[Form Number],Ticket_Forms[Revenue])</f>
        <v>5520</v>
      </c>
      <c r="Q564" s="16">
        <f>LOOKUP(Table5[[#This Row],[Item '#]],Ticket_Forms[Form Number],Ticket_Forms[Ideal Profit])</f>
        <v>960</v>
      </c>
      <c r="R564" s="16">
        <f>LOOKUP(Table5[[#This Row],[Item '#]],Ticket_Forms[Form Number],Ticket_Forms[Prizes])</f>
        <v>4560</v>
      </c>
      <c r="S564" s="16">
        <f>LOOKUP(Table5[[#This Row],[Item '#]],Ticket_Forms[Form Number],Ticket_Forms[Location Rent])</f>
        <v>331</v>
      </c>
      <c r="T564" s="16">
        <f>LOOKUP(Table5[[#This Row],[Item '#]],Ticket_Forms[Form Number],Ticket_Forms[Last Sale])</f>
        <v>200</v>
      </c>
      <c r="U564" s="16" t="s">
        <v>3909</v>
      </c>
      <c r="V564" s="58" t="str">
        <f>Table5[[#This Row],[Date Distributed]]</f>
        <v/>
      </c>
      <c r="W564" s="3" t="str">
        <f>_xlfn.XLOOKUP(Table5[[#This Row],[Serial '#]],Table10[Serial '#],Table10[Charity Association],"",,)</f>
        <v/>
      </c>
      <c r="Z564" s="3" t="s">
        <v>23</v>
      </c>
    </row>
    <row r="565" spans="1:26" hidden="1" x14ac:dyDescent="0.35">
      <c r="A565" s="3">
        <v>563</v>
      </c>
      <c r="B565" s="78">
        <v>45068</v>
      </c>
      <c r="C565" s="73" t="str">
        <f>_xlfn.XLOOKUP(Table5[[#This Row],[Serial '#]],Table10[Serial '#],Table10[Date],"",,)</f>
        <v/>
      </c>
      <c r="D5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65" s="73" t="str">
        <f>IF(Table5[[#This Row],[Date Distributed]]="","In Stock","Distributed")</f>
        <v>In Stock</v>
      </c>
      <c r="F565" s="79" t="s">
        <v>660</v>
      </c>
      <c r="G565" s="75" t="s">
        <v>761</v>
      </c>
      <c r="H565" s="80" t="s">
        <v>685</v>
      </c>
      <c r="I565" s="80" t="s">
        <v>686</v>
      </c>
      <c r="J565" s="81" t="s">
        <v>1348</v>
      </c>
      <c r="K565" s="80" t="s">
        <v>385</v>
      </c>
      <c r="L565" s="3" t="str">
        <f>_xlfn.XLOOKUP(Table5[[#This Row],[Item '#]],Ticket_Forms[Form Number],Ticket_Forms[Game Name],"",,)</f>
        <v>Criss Cross</v>
      </c>
      <c r="M565" s="15">
        <v>186</v>
      </c>
      <c r="N565" s="3">
        <f>LOOKUP(Table5[[#This Row],[Item '#]],Ticket_Forms[Form Number],Ticket_Forms[Ticket Count])</f>
        <v>5520</v>
      </c>
      <c r="O565" s="16">
        <f>LOOKUP(Table5[[#This Row],[Item '#]],Ticket_Forms[Form Number],Ticket_Forms[Ticket Value])</f>
        <v>1</v>
      </c>
      <c r="P565" s="16">
        <f>LOOKUP(Table5[[#This Row],[Item '#]],Ticket_Forms[Form Number],Ticket_Forms[Revenue])</f>
        <v>5520</v>
      </c>
      <c r="Q565" s="16">
        <f>LOOKUP(Table5[[#This Row],[Item '#]],Ticket_Forms[Form Number],Ticket_Forms[Ideal Profit])</f>
        <v>960</v>
      </c>
      <c r="R565" s="16">
        <f>LOOKUP(Table5[[#This Row],[Item '#]],Ticket_Forms[Form Number],Ticket_Forms[Prizes])</f>
        <v>4560</v>
      </c>
      <c r="S565" s="16">
        <f>LOOKUP(Table5[[#This Row],[Item '#]],Ticket_Forms[Form Number],Ticket_Forms[Location Rent])</f>
        <v>331</v>
      </c>
      <c r="T565" s="16">
        <f>LOOKUP(Table5[[#This Row],[Item '#]],Ticket_Forms[Form Number],Ticket_Forms[Last Sale])</f>
        <v>200</v>
      </c>
      <c r="U565" s="16" t="s">
        <v>3909</v>
      </c>
      <c r="V565" s="58" t="str">
        <f>Table5[[#This Row],[Date Distributed]]</f>
        <v/>
      </c>
      <c r="W565" s="3" t="str">
        <f>_xlfn.XLOOKUP(Table5[[#This Row],[Serial '#]],Table10[Serial '#],Table10[Charity Association],"",,)</f>
        <v/>
      </c>
      <c r="Z565" s="3" t="s">
        <v>23</v>
      </c>
    </row>
    <row r="566" spans="1:26" hidden="1" x14ac:dyDescent="0.35">
      <c r="A566" s="3">
        <v>564</v>
      </c>
      <c r="B566" s="78">
        <v>45068</v>
      </c>
      <c r="C566" s="73" t="str">
        <f>_xlfn.XLOOKUP(Table5[[#This Row],[Serial '#]],Table10[Serial '#],Table10[Date],"",,)</f>
        <v/>
      </c>
      <c r="D5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66" s="73" t="str">
        <f>IF(Table5[[#This Row],[Date Distributed]]="","In Stock","Distributed")</f>
        <v>In Stock</v>
      </c>
      <c r="F566" s="79" t="s">
        <v>660</v>
      </c>
      <c r="G566" s="75" t="s">
        <v>761</v>
      </c>
      <c r="H566" s="80" t="s">
        <v>685</v>
      </c>
      <c r="I566" s="80" t="s">
        <v>686</v>
      </c>
      <c r="J566" s="81" t="s">
        <v>1349</v>
      </c>
      <c r="K566" s="80" t="s">
        <v>432</v>
      </c>
      <c r="L566" s="3" t="str">
        <f>_xlfn.XLOOKUP(Table5[[#This Row],[Item '#]],Ticket_Forms[Form Number],Ticket_Forms[Game Name],"",,)</f>
        <v>True Heros</v>
      </c>
      <c r="M566" s="15">
        <v>134</v>
      </c>
      <c r="N566" s="3">
        <f>LOOKUP(Table5[[#This Row],[Item '#]],Ticket_Forms[Form Number],Ticket_Forms[Ticket Count])</f>
        <v>4000</v>
      </c>
      <c r="O566" s="16">
        <f>LOOKUP(Table5[[#This Row],[Item '#]],Ticket_Forms[Form Number],Ticket_Forms[Ticket Value])</f>
        <v>1</v>
      </c>
      <c r="P566" s="16">
        <f>LOOKUP(Table5[[#This Row],[Item '#]],Ticket_Forms[Form Number],Ticket_Forms[Revenue])</f>
        <v>4000</v>
      </c>
      <c r="Q566" s="16">
        <f>LOOKUP(Table5[[#This Row],[Item '#]],Ticket_Forms[Form Number],Ticket_Forms[Ideal Profit])</f>
        <v>1000</v>
      </c>
      <c r="R566" s="16">
        <f>LOOKUP(Table5[[#This Row],[Item '#]],Ticket_Forms[Form Number],Ticket_Forms[Prizes])</f>
        <v>3000</v>
      </c>
      <c r="S566" s="16">
        <f>LOOKUP(Table5[[#This Row],[Item '#]],Ticket_Forms[Form Number],Ticket_Forms[Location Rent])</f>
        <v>240</v>
      </c>
      <c r="T566" s="16">
        <f>LOOKUP(Table5[[#This Row],[Item '#]],Ticket_Forms[Form Number],Ticket_Forms[Last Sale])</f>
        <v>0</v>
      </c>
      <c r="U566" s="16" t="s">
        <v>3909</v>
      </c>
      <c r="V566" s="58" t="str">
        <f>Table5[[#This Row],[Date Distributed]]</f>
        <v/>
      </c>
      <c r="W566" s="3" t="str">
        <f>_xlfn.XLOOKUP(Table5[[#This Row],[Serial '#]],Table10[Serial '#],Table10[Charity Association],"",,)</f>
        <v/>
      </c>
      <c r="Z566" s="3" t="s">
        <v>23</v>
      </c>
    </row>
    <row r="567" spans="1:26" hidden="1" x14ac:dyDescent="0.35">
      <c r="A567" s="3">
        <v>565</v>
      </c>
      <c r="B567" s="78">
        <v>45068</v>
      </c>
      <c r="C567" s="73" t="str">
        <f>_xlfn.XLOOKUP(Table5[[#This Row],[Serial '#]],Table10[Serial '#],Table10[Date],"",,)</f>
        <v/>
      </c>
      <c r="D5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67" s="73" t="str">
        <f>IF(Table5[[#This Row],[Date Distributed]]="","In Stock","Distributed")</f>
        <v>In Stock</v>
      </c>
      <c r="F567" s="79" t="s">
        <v>660</v>
      </c>
      <c r="G567" s="75" t="s">
        <v>761</v>
      </c>
      <c r="H567" s="80" t="s">
        <v>685</v>
      </c>
      <c r="I567" s="80" t="s">
        <v>686</v>
      </c>
      <c r="J567" s="81" t="s">
        <v>1350</v>
      </c>
      <c r="K567" s="80" t="s">
        <v>385</v>
      </c>
      <c r="L567" s="3" t="str">
        <f>_xlfn.XLOOKUP(Table5[[#This Row],[Item '#]],Ticket_Forms[Form Number],Ticket_Forms[Game Name],"",,)</f>
        <v>Criss Cross</v>
      </c>
      <c r="M567" s="15">
        <v>186</v>
      </c>
      <c r="N567" s="3">
        <f>LOOKUP(Table5[[#This Row],[Item '#]],Ticket_Forms[Form Number],Ticket_Forms[Ticket Count])</f>
        <v>5520</v>
      </c>
      <c r="O567" s="16">
        <f>LOOKUP(Table5[[#This Row],[Item '#]],Ticket_Forms[Form Number],Ticket_Forms[Ticket Value])</f>
        <v>1</v>
      </c>
      <c r="P567" s="16">
        <f>LOOKUP(Table5[[#This Row],[Item '#]],Ticket_Forms[Form Number],Ticket_Forms[Revenue])</f>
        <v>5520</v>
      </c>
      <c r="Q567" s="16">
        <f>LOOKUP(Table5[[#This Row],[Item '#]],Ticket_Forms[Form Number],Ticket_Forms[Ideal Profit])</f>
        <v>960</v>
      </c>
      <c r="R567" s="16">
        <f>LOOKUP(Table5[[#This Row],[Item '#]],Ticket_Forms[Form Number],Ticket_Forms[Prizes])</f>
        <v>4560</v>
      </c>
      <c r="S567" s="16">
        <f>LOOKUP(Table5[[#This Row],[Item '#]],Ticket_Forms[Form Number],Ticket_Forms[Location Rent])</f>
        <v>331</v>
      </c>
      <c r="T567" s="16">
        <f>LOOKUP(Table5[[#This Row],[Item '#]],Ticket_Forms[Form Number],Ticket_Forms[Last Sale])</f>
        <v>200</v>
      </c>
      <c r="U567" s="16" t="s">
        <v>3909</v>
      </c>
      <c r="V567" s="58" t="str">
        <f>Table5[[#This Row],[Date Distributed]]</f>
        <v/>
      </c>
      <c r="W567" s="3" t="str">
        <f>_xlfn.XLOOKUP(Table5[[#This Row],[Serial '#]],Table10[Serial '#],Table10[Charity Association],"",,)</f>
        <v/>
      </c>
      <c r="Z567" s="3" t="s">
        <v>23</v>
      </c>
    </row>
    <row r="568" spans="1:26" hidden="1" x14ac:dyDescent="0.35">
      <c r="A568" s="3">
        <v>566</v>
      </c>
      <c r="B568" s="78">
        <v>45068</v>
      </c>
      <c r="C568" s="73" t="str">
        <f>_xlfn.XLOOKUP(Table5[[#This Row],[Serial '#]],Table10[Serial '#],Table10[Date],"",,)</f>
        <v/>
      </c>
      <c r="D5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68" s="73" t="str">
        <f>IF(Table5[[#This Row],[Date Distributed]]="","In Stock","Distributed")</f>
        <v>In Stock</v>
      </c>
      <c r="F568" s="79" t="s">
        <v>660</v>
      </c>
      <c r="G568" s="75" t="s">
        <v>761</v>
      </c>
      <c r="H568" s="80" t="s">
        <v>685</v>
      </c>
      <c r="I568" s="80" t="s">
        <v>686</v>
      </c>
      <c r="J568" s="81" t="s">
        <v>1351</v>
      </c>
      <c r="K568" s="80" t="s">
        <v>391</v>
      </c>
      <c r="L568" s="3" t="str">
        <f>_xlfn.XLOOKUP(Table5[[#This Row],[Item '#]],Ticket_Forms[Form Number],Ticket_Forms[Game Name],"",,)</f>
        <v>Irish Derby</v>
      </c>
      <c r="M568" s="15">
        <v>190</v>
      </c>
      <c r="N568" s="3">
        <f>LOOKUP(Table5[[#This Row],[Item '#]],Ticket_Forms[Form Number],Ticket_Forms[Ticket Count])</f>
        <v>4975</v>
      </c>
      <c r="O568" s="16">
        <f>LOOKUP(Table5[[#This Row],[Item '#]],Ticket_Forms[Form Number],Ticket_Forms[Ticket Value])</f>
        <v>1</v>
      </c>
      <c r="P568" s="16">
        <f>LOOKUP(Table5[[#This Row],[Item '#]],Ticket_Forms[Form Number],Ticket_Forms[Revenue])</f>
        <v>4975</v>
      </c>
      <c r="Q568" s="16">
        <f>LOOKUP(Table5[[#This Row],[Item '#]],Ticket_Forms[Form Number],Ticket_Forms[Ideal Profit])</f>
        <v>1075</v>
      </c>
      <c r="R568" s="16">
        <f>LOOKUP(Table5[[#This Row],[Item '#]],Ticket_Forms[Form Number],Ticket_Forms[Prizes])</f>
        <v>3900</v>
      </c>
      <c r="S568" s="16">
        <f>LOOKUP(Table5[[#This Row],[Item '#]],Ticket_Forms[Form Number],Ticket_Forms[Location Rent])</f>
        <v>298</v>
      </c>
      <c r="T568" s="16">
        <f>LOOKUP(Table5[[#This Row],[Item '#]],Ticket_Forms[Form Number],Ticket_Forms[Last Sale])</f>
        <v>300</v>
      </c>
      <c r="U568" s="16" t="s">
        <v>3909</v>
      </c>
      <c r="V568" s="58" t="str">
        <f>Table5[[#This Row],[Date Distributed]]</f>
        <v/>
      </c>
      <c r="W568" s="3" t="str">
        <f>_xlfn.XLOOKUP(Table5[[#This Row],[Serial '#]],Table10[Serial '#],Table10[Charity Association],"",,)</f>
        <v/>
      </c>
      <c r="Z568" s="3" t="s">
        <v>23</v>
      </c>
    </row>
    <row r="569" spans="1:26" hidden="1" x14ac:dyDescent="0.35">
      <c r="A569" s="3">
        <v>567</v>
      </c>
      <c r="B569" s="78">
        <v>45068</v>
      </c>
      <c r="C569" s="73" t="str">
        <f>_xlfn.XLOOKUP(Table5[[#This Row],[Serial '#]],Table10[Serial '#],Table10[Date],"",,)</f>
        <v/>
      </c>
      <c r="D5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69" s="73" t="str">
        <f>IF(Table5[[#This Row],[Date Distributed]]="","In Stock","Distributed")</f>
        <v>In Stock</v>
      </c>
      <c r="F569" s="79" t="s">
        <v>660</v>
      </c>
      <c r="G569" s="75" t="s">
        <v>761</v>
      </c>
      <c r="H569" s="80" t="s">
        <v>685</v>
      </c>
      <c r="I569" s="80" t="s">
        <v>686</v>
      </c>
      <c r="J569" s="81" t="s">
        <v>1352</v>
      </c>
      <c r="K569" s="80" t="s">
        <v>385</v>
      </c>
      <c r="L569" s="3" t="str">
        <f>_xlfn.XLOOKUP(Table5[[#This Row],[Item '#]],Ticket_Forms[Form Number],Ticket_Forms[Game Name],"",,)</f>
        <v>Criss Cross</v>
      </c>
      <c r="M569" s="15">
        <v>186</v>
      </c>
      <c r="N569" s="3">
        <f>LOOKUP(Table5[[#This Row],[Item '#]],Ticket_Forms[Form Number],Ticket_Forms[Ticket Count])</f>
        <v>5520</v>
      </c>
      <c r="O569" s="16">
        <f>LOOKUP(Table5[[#This Row],[Item '#]],Ticket_Forms[Form Number],Ticket_Forms[Ticket Value])</f>
        <v>1</v>
      </c>
      <c r="P569" s="16">
        <f>LOOKUP(Table5[[#This Row],[Item '#]],Ticket_Forms[Form Number],Ticket_Forms[Revenue])</f>
        <v>5520</v>
      </c>
      <c r="Q569" s="16">
        <f>LOOKUP(Table5[[#This Row],[Item '#]],Ticket_Forms[Form Number],Ticket_Forms[Ideal Profit])</f>
        <v>960</v>
      </c>
      <c r="R569" s="16">
        <f>LOOKUP(Table5[[#This Row],[Item '#]],Ticket_Forms[Form Number],Ticket_Forms[Prizes])</f>
        <v>4560</v>
      </c>
      <c r="S569" s="16">
        <f>LOOKUP(Table5[[#This Row],[Item '#]],Ticket_Forms[Form Number],Ticket_Forms[Location Rent])</f>
        <v>331</v>
      </c>
      <c r="T569" s="16">
        <f>LOOKUP(Table5[[#This Row],[Item '#]],Ticket_Forms[Form Number],Ticket_Forms[Last Sale])</f>
        <v>200</v>
      </c>
      <c r="U569" s="16" t="s">
        <v>3909</v>
      </c>
      <c r="V569" s="58" t="str">
        <f>Table5[[#This Row],[Date Distributed]]</f>
        <v/>
      </c>
      <c r="W569" s="3" t="str">
        <f>_xlfn.XLOOKUP(Table5[[#This Row],[Serial '#]],Table10[Serial '#],Table10[Charity Association],"",,)</f>
        <v/>
      </c>
      <c r="Z569" s="3" t="s">
        <v>23</v>
      </c>
    </row>
    <row r="570" spans="1:26" hidden="1" x14ac:dyDescent="0.35">
      <c r="A570" s="3">
        <v>568</v>
      </c>
      <c r="B570" s="78">
        <v>45068</v>
      </c>
      <c r="C570" s="73" t="str">
        <f>_xlfn.XLOOKUP(Table5[[#This Row],[Serial '#]],Table10[Serial '#],Table10[Date],"",,)</f>
        <v/>
      </c>
      <c r="D5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70" s="73" t="str">
        <f>IF(Table5[[#This Row],[Date Distributed]]="","In Stock","Distributed")</f>
        <v>In Stock</v>
      </c>
      <c r="F570" s="79" t="s">
        <v>660</v>
      </c>
      <c r="G570" s="75" t="s">
        <v>761</v>
      </c>
      <c r="H570" s="80" t="s">
        <v>685</v>
      </c>
      <c r="I570" s="80" t="s">
        <v>686</v>
      </c>
      <c r="J570" s="81" t="s">
        <v>1353</v>
      </c>
      <c r="K570" s="80" t="s">
        <v>427</v>
      </c>
      <c r="L570" s="3" t="str">
        <f>_xlfn.XLOOKUP(Table5[[#This Row],[Item '#]],Ticket_Forms[Form Number],Ticket_Forms[Game Name],"",,)</f>
        <v>Duty</v>
      </c>
      <c r="M570" s="15">
        <v>134</v>
      </c>
      <c r="N570" s="3">
        <f>LOOKUP(Table5[[#This Row],[Item '#]],Ticket_Forms[Form Number],Ticket_Forms[Ticket Count])</f>
        <v>4000</v>
      </c>
      <c r="O570" s="16">
        <f>LOOKUP(Table5[[#This Row],[Item '#]],Ticket_Forms[Form Number],Ticket_Forms[Ticket Value])</f>
        <v>1</v>
      </c>
      <c r="P570" s="16">
        <f>LOOKUP(Table5[[#This Row],[Item '#]],Ticket_Forms[Form Number],Ticket_Forms[Revenue])</f>
        <v>4000</v>
      </c>
      <c r="Q570" s="16">
        <f>LOOKUP(Table5[[#This Row],[Item '#]],Ticket_Forms[Form Number],Ticket_Forms[Ideal Profit])</f>
        <v>1000</v>
      </c>
      <c r="R570" s="16">
        <f>LOOKUP(Table5[[#This Row],[Item '#]],Ticket_Forms[Form Number],Ticket_Forms[Prizes])</f>
        <v>3000</v>
      </c>
      <c r="S570" s="16">
        <f>LOOKUP(Table5[[#This Row],[Item '#]],Ticket_Forms[Form Number],Ticket_Forms[Location Rent])</f>
        <v>240</v>
      </c>
      <c r="T570" s="16">
        <f>LOOKUP(Table5[[#This Row],[Item '#]],Ticket_Forms[Form Number],Ticket_Forms[Last Sale])</f>
        <v>0</v>
      </c>
      <c r="U570" s="16" t="s">
        <v>3909</v>
      </c>
      <c r="V570" s="58" t="str">
        <f>Table5[[#This Row],[Date Distributed]]</f>
        <v/>
      </c>
      <c r="W570" s="3" t="str">
        <f>_xlfn.XLOOKUP(Table5[[#This Row],[Serial '#]],Table10[Serial '#],Table10[Charity Association],"",,)</f>
        <v/>
      </c>
      <c r="Z570" s="3" t="s">
        <v>23</v>
      </c>
    </row>
    <row r="571" spans="1:26" hidden="1" x14ac:dyDescent="0.35">
      <c r="A571" s="3">
        <v>569</v>
      </c>
      <c r="B571" s="78">
        <v>45068</v>
      </c>
      <c r="C571" s="73" t="str">
        <f>_xlfn.XLOOKUP(Table5[[#This Row],[Serial '#]],Table10[Serial '#],Table10[Date],"",,)</f>
        <v/>
      </c>
      <c r="D5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71" s="73" t="str">
        <f>IF(Table5[[#This Row],[Date Distributed]]="","In Stock","Distributed")</f>
        <v>In Stock</v>
      </c>
      <c r="F571" s="79" t="s">
        <v>660</v>
      </c>
      <c r="G571" s="75" t="s">
        <v>761</v>
      </c>
      <c r="H571" s="80" t="s">
        <v>685</v>
      </c>
      <c r="I571" s="80" t="s">
        <v>686</v>
      </c>
      <c r="J571" s="81" t="s">
        <v>1354</v>
      </c>
      <c r="K571" s="80" t="s">
        <v>385</v>
      </c>
      <c r="L571" s="3" t="str">
        <f>_xlfn.XLOOKUP(Table5[[#This Row],[Item '#]],Ticket_Forms[Form Number],Ticket_Forms[Game Name],"",,)</f>
        <v>Criss Cross</v>
      </c>
      <c r="M571" s="15">
        <v>186</v>
      </c>
      <c r="N571" s="3">
        <f>LOOKUP(Table5[[#This Row],[Item '#]],Ticket_Forms[Form Number],Ticket_Forms[Ticket Count])</f>
        <v>5520</v>
      </c>
      <c r="O571" s="16">
        <f>LOOKUP(Table5[[#This Row],[Item '#]],Ticket_Forms[Form Number],Ticket_Forms[Ticket Value])</f>
        <v>1</v>
      </c>
      <c r="P571" s="16">
        <f>LOOKUP(Table5[[#This Row],[Item '#]],Ticket_Forms[Form Number],Ticket_Forms[Revenue])</f>
        <v>5520</v>
      </c>
      <c r="Q571" s="16">
        <f>LOOKUP(Table5[[#This Row],[Item '#]],Ticket_Forms[Form Number],Ticket_Forms[Ideal Profit])</f>
        <v>960</v>
      </c>
      <c r="R571" s="16">
        <f>LOOKUP(Table5[[#This Row],[Item '#]],Ticket_Forms[Form Number],Ticket_Forms[Prizes])</f>
        <v>4560</v>
      </c>
      <c r="S571" s="16">
        <f>LOOKUP(Table5[[#This Row],[Item '#]],Ticket_Forms[Form Number],Ticket_Forms[Location Rent])</f>
        <v>331</v>
      </c>
      <c r="T571" s="16">
        <f>LOOKUP(Table5[[#This Row],[Item '#]],Ticket_Forms[Form Number],Ticket_Forms[Last Sale])</f>
        <v>200</v>
      </c>
      <c r="U571" s="16" t="s">
        <v>3909</v>
      </c>
      <c r="V571" s="58" t="str">
        <f>Table5[[#This Row],[Date Distributed]]</f>
        <v/>
      </c>
      <c r="W571" s="3" t="str">
        <f>_xlfn.XLOOKUP(Table5[[#This Row],[Serial '#]],Table10[Serial '#],Table10[Charity Association],"",,)</f>
        <v/>
      </c>
      <c r="Z571" s="3" t="s">
        <v>23</v>
      </c>
    </row>
    <row r="572" spans="1:26" hidden="1" x14ac:dyDescent="0.35">
      <c r="A572" s="3">
        <v>570</v>
      </c>
      <c r="B572" s="78">
        <v>45068</v>
      </c>
      <c r="C572" s="73" t="str">
        <f>_xlfn.XLOOKUP(Table5[[#This Row],[Serial '#]],Table10[Serial '#],Table10[Date],"",,)</f>
        <v/>
      </c>
      <c r="D5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72" s="73" t="str">
        <f>IF(Table5[[#This Row],[Date Distributed]]="","In Stock","Distributed")</f>
        <v>In Stock</v>
      </c>
      <c r="F572" s="79" t="s">
        <v>660</v>
      </c>
      <c r="G572" s="75" t="s">
        <v>761</v>
      </c>
      <c r="H572" s="80" t="s">
        <v>685</v>
      </c>
      <c r="I572" s="80" t="s">
        <v>686</v>
      </c>
      <c r="J572" s="81" t="s">
        <v>1355</v>
      </c>
      <c r="K572" s="80" t="s">
        <v>385</v>
      </c>
      <c r="L572" s="3" t="str">
        <f>_xlfn.XLOOKUP(Table5[[#This Row],[Item '#]],Ticket_Forms[Form Number],Ticket_Forms[Game Name],"",,)</f>
        <v>Criss Cross</v>
      </c>
      <c r="M572" s="15">
        <v>186</v>
      </c>
      <c r="N572" s="3">
        <f>LOOKUP(Table5[[#This Row],[Item '#]],Ticket_Forms[Form Number],Ticket_Forms[Ticket Count])</f>
        <v>5520</v>
      </c>
      <c r="O572" s="16">
        <f>LOOKUP(Table5[[#This Row],[Item '#]],Ticket_Forms[Form Number],Ticket_Forms[Ticket Value])</f>
        <v>1</v>
      </c>
      <c r="P572" s="16">
        <f>LOOKUP(Table5[[#This Row],[Item '#]],Ticket_Forms[Form Number],Ticket_Forms[Revenue])</f>
        <v>5520</v>
      </c>
      <c r="Q572" s="16">
        <f>LOOKUP(Table5[[#This Row],[Item '#]],Ticket_Forms[Form Number],Ticket_Forms[Ideal Profit])</f>
        <v>960</v>
      </c>
      <c r="R572" s="16">
        <f>LOOKUP(Table5[[#This Row],[Item '#]],Ticket_Forms[Form Number],Ticket_Forms[Prizes])</f>
        <v>4560</v>
      </c>
      <c r="S572" s="16">
        <f>LOOKUP(Table5[[#This Row],[Item '#]],Ticket_Forms[Form Number],Ticket_Forms[Location Rent])</f>
        <v>331</v>
      </c>
      <c r="T572" s="16">
        <f>LOOKUP(Table5[[#This Row],[Item '#]],Ticket_Forms[Form Number],Ticket_Forms[Last Sale])</f>
        <v>200</v>
      </c>
      <c r="U572" s="16" t="s">
        <v>3909</v>
      </c>
      <c r="V572" s="58" t="str">
        <f>Table5[[#This Row],[Date Distributed]]</f>
        <v/>
      </c>
      <c r="W572" s="3" t="str">
        <f>_xlfn.XLOOKUP(Table5[[#This Row],[Serial '#]],Table10[Serial '#],Table10[Charity Association],"",,)</f>
        <v/>
      </c>
      <c r="Z572" s="3" t="s">
        <v>23</v>
      </c>
    </row>
    <row r="573" spans="1:26" hidden="1" x14ac:dyDescent="0.35">
      <c r="A573" s="3">
        <v>571</v>
      </c>
      <c r="B573" s="78">
        <v>45068</v>
      </c>
      <c r="C573" s="73" t="str">
        <f>_xlfn.XLOOKUP(Table5[[#This Row],[Serial '#]],Table10[Serial '#],Table10[Date],"",,)</f>
        <v/>
      </c>
      <c r="D5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73" s="73" t="str">
        <f>IF(Table5[[#This Row],[Date Distributed]]="","In Stock","Distributed")</f>
        <v>In Stock</v>
      </c>
      <c r="F573" s="79" t="s">
        <v>660</v>
      </c>
      <c r="G573" s="75" t="s">
        <v>761</v>
      </c>
      <c r="H573" s="80" t="s">
        <v>685</v>
      </c>
      <c r="I573" s="80" t="s">
        <v>686</v>
      </c>
      <c r="J573" s="81" t="s">
        <v>1356</v>
      </c>
      <c r="K573" s="80" t="s">
        <v>385</v>
      </c>
      <c r="L573" s="3" t="str">
        <f>_xlfn.XLOOKUP(Table5[[#This Row],[Item '#]],Ticket_Forms[Form Number],Ticket_Forms[Game Name],"",,)</f>
        <v>Criss Cross</v>
      </c>
      <c r="M573" s="15">
        <v>186</v>
      </c>
      <c r="N573" s="3">
        <f>LOOKUP(Table5[[#This Row],[Item '#]],Ticket_Forms[Form Number],Ticket_Forms[Ticket Count])</f>
        <v>5520</v>
      </c>
      <c r="O573" s="16">
        <f>LOOKUP(Table5[[#This Row],[Item '#]],Ticket_Forms[Form Number],Ticket_Forms[Ticket Value])</f>
        <v>1</v>
      </c>
      <c r="P573" s="16">
        <f>LOOKUP(Table5[[#This Row],[Item '#]],Ticket_Forms[Form Number],Ticket_Forms[Revenue])</f>
        <v>5520</v>
      </c>
      <c r="Q573" s="16">
        <f>LOOKUP(Table5[[#This Row],[Item '#]],Ticket_Forms[Form Number],Ticket_Forms[Ideal Profit])</f>
        <v>960</v>
      </c>
      <c r="R573" s="16">
        <f>LOOKUP(Table5[[#This Row],[Item '#]],Ticket_Forms[Form Number],Ticket_Forms[Prizes])</f>
        <v>4560</v>
      </c>
      <c r="S573" s="16">
        <f>LOOKUP(Table5[[#This Row],[Item '#]],Ticket_Forms[Form Number],Ticket_Forms[Location Rent])</f>
        <v>331</v>
      </c>
      <c r="T573" s="16">
        <f>LOOKUP(Table5[[#This Row],[Item '#]],Ticket_Forms[Form Number],Ticket_Forms[Last Sale])</f>
        <v>200</v>
      </c>
      <c r="U573" s="16" t="s">
        <v>3909</v>
      </c>
      <c r="V573" s="58" t="str">
        <f>Table5[[#This Row],[Date Distributed]]</f>
        <v/>
      </c>
      <c r="W573" s="3" t="str">
        <f>_xlfn.XLOOKUP(Table5[[#This Row],[Serial '#]],Table10[Serial '#],Table10[Charity Association],"",,)</f>
        <v/>
      </c>
      <c r="Z573" s="3" t="s">
        <v>23</v>
      </c>
    </row>
    <row r="574" spans="1:26" hidden="1" x14ac:dyDescent="0.35">
      <c r="A574" s="3">
        <v>572</v>
      </c>
      <c r="B574" s="78">
        <v>45068</v>
      </c>
      <c r="C574" s="73" t="str">
        <f>_xlfn.XLOOKUP(Table5[[#This Row],[Serial '#]],Table10[Serial '#],Table10[Date],"",,)</f>
        <v/>
      </c>
      <c r="D5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74" s="73" t="str">
        <f>IF(Table5[[#This Row],[Date Distributed]]="","In Stock","Distributed")</f>
        <v>In Stock</v>
      </c>
      <c r="F574" s="79" t="s">
        <v>660</v>
      </c>
      <c r="G574" s="75" t="s">
        <v>761</v>
      </c>
      <c r="H574" s="80" t="s">
        <v>685</v>
      </c>
      <c r="I574" s="80" t="s">
        <v>686</v>
      </c>
      <c r="J574" s="81" t="s">
        <v>1357</v>
      </c>
      <c r="K574" s="80" t="s">
        <v>385</v>
      </c>
      <c r="L574" s="3" t="str">
        <f>_xlfn.XLOOKUP(Table5[[#This Row],[Item '#]],Ticket_Forms[Form Number],Ticket_Forms[Game Name],"",,)</f>
        <v>Criss Cross</v>
      </c>
      <c r="M574" s="15">
        <v>186</v>
      </c>
      <c r="N574" s="3">
        <f>LOOKUP(Table5[[#This Row],[Item '#]],Ticket_Forms[Form Number],Ticket_Forms[Ticket Count])</f>
        <v>5520</v>
      </c>
      <c r="O574" s="16">
        <f>LOOKUP(Table5[[#This Row],[Item '#]],Ticket_Forms[Form Number],Ticket_Forms[Ticket Value])</f>
        <v>1</v>
      </c>
      <c r="P574" s="16">
        <f>LOOKUP(Table5[[#This Row],[Item '#]],Ticket_Forms[Form Number],Ticket_Forms[Revenue])</f>
        <v>5520</v>
      </c>
      <c r="Q574" s="16">
        <f>LOOKUP(Table5[[#This Row],[Item '#]],Ticket_Forms[Form Number],Ticket_Forms[Ideal Profit])</f>
        <v>960</v>
      </c>
      <c r="R574" s="16">
        <f>LOOKUP(Table5[[#This Row],[Item '#]],Ticket_Forms[Form Number],Ticket_Forms[Prizes])</f>
        <v>4560</v>
      </c>
      <c r="S574" s="16">
        <f>LOOKUP(Table5[[#This Row],[Item '#]],Ticket_Forms[Form Number],Ticket_Forms[Location Rent])</f>
        <v>331</v>
      </c>
      <c r="T574" s="16">
        <f>LOOKUP(Table5[[#This Row],[Item '#]],Ticket_Forms[Form Number],Ticket_Forms[Last Sale])</f>
        <v>200</v>
      </c>
      <c r="U574" s="16" t="s">
        <v>3909</v>
      </c>
      <c r="V574" s="58" t="str">
        <f>Table5[[#This Row],[Date Distributed]]</f>
        <v/>
      </c>
      <c r="W574" s="3" t="str">
        <f>_xlfn.XLOOKUP(Table5[[#This Row],[Serial '#]],Table10[Serial '#],Table10[Charity Association],"",,)</f>
        <v/>
      </c>
      <c r="Z574" s="3" t="s">
        <v>23</v>
      </c>
    </row>
    <row r="575" spans="1:26" hidden="1" x14ac:dyDescent="0.35">
      <c r="A575" s="3">
        <v>573</v>
      </c>
      <c r="B575" s="78">
        <v>45068</v>
      </c>
      <c r="C575" s="73" t="str">
        <f>_xlfn.XLOOKUP(Table5[[#This Row],[Serial '#]],Table10[Serial '#],Table10[Date],"",,)</f>
        <v/>
      </c>
      <c r="D5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75" s="73" t="str">
        <f>IF(Table5[[#This Row],[Date Distributed]]="","In Stock","Distributed")</f>
        <v>In Stock</v>
      </c>
      <c r="F575" s="79" t="s">
        <v>660</v>
      </c>
      <c r="G575" s="75" t="s">
        <v>761</v>
      </c>
      <c r="H575" s="80" t="s">
        <v>685</v>
      </c>
      <c r="I575" s="80" t="s">
        <v>686</v>
      </c>
      <c r="J575" s="81" t="s">
        <v>1358</v>
      </c>
      <c r="K575" s="80" t="s">
        <v>385</v>
      </c>
      <c r="L575" s="3" t="str">
        <f>_xlfn.XLOOKUP(Table5[[#This Row],[Item '#]],Ticket_Forms[Form Number],Ticket_Forms[Game Name],"",,)</f>
        <v>Criss Cross</v>
      </c>
      <c r="M575" s="15">
        <v>186</v>
      </c>
      <c r="N575" s="3">
        <f>LOOKUP(Table5[[#This Row],[Item '#]],Ticket_Forms[Form Number],Ticket_Forms[Ticket Count])</f>
        <v>5520</v>
      </c>
      <c r="O575" s="16">
        <f>LOOKUP(Table5[[#This Row],[Item '#]],Ticket_Forms[Form Number],Ticket_Forms[Ticket Value])</f>
        <v>1</v>
      </c>
      <c r="P575" s="16">
        <f>LOOKUP(Table5[[#This Row],[Item '#]],Ticket_Forms[Form Number],Ticket_Forms[Revenue])</f>
        <v>5520</v>
      </c>
      <c r="Q575" s="16">
        <f>LOOKUP(Table5[[#This Row],[Item '#]],Ticket_Forms[Form Number],Ticket_Forms[Ideal Profit])</f>
        <v>960</v>
      </c>
      <c r="R575" s="16">
        <f>LOOKUP(Table5[[#This Row],[Item '#]],Ticket_Forms[Form Number],Ticket_Forms[Prizes])</f>
        <v>4560</v>
      </c>
      <c r="S575" s="16">
        <f>LOOKUP(Table5[[#This Row],[Item '#]],Ticket_Forms[Form Number],Ticket_Forms[Location Rent])</f>
        <v>331</v>
      </c>
      <c r="T575" s="16">
        <f>LOOKUP(Table5[[#This Row],[Item '#]],Ticket_Forms[Form Number],Ticket_Forms[Last Sale])</f>
        <v>200</v>
      </c>
      <c r="U575" s="16" t="s">
        <v>3909</v>
      </c>
      <c r="V575" s="58" t="str">
        <f>Table5[[#This Row],[Date Distributed]]</f>
        <v/>
      </c>
      <c r="W575" s="3" t="str">
        <f>_xlfn.XLOOKUP(Table5[[#This Row],[Serial '#]],Table10[Serial '#],Table10[Charity Association],"",,)</f>
        <v/>
      </c>
      <c r="Z575" s="3" t="s">
        <v>23</v>
      </c>
    </row>
    <row r="576" spans="1:26" hidden="1" x14ac:dyDescent="0.35">
      <c r="A576" s="3">
        <v>574</v>
      </c>
      <c r="B576" s="78">
        <v>45068</v>
      </c>
      <c r="C576" s="73" t="str">
        <f>_xlfn.XLOOKUP(Table5[[#This Row],[Serial '#]],Table10[Serial '#],Table10[Date],"",,)</f>
        <v/>
      </c>
      <c r="D5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76" s="73" t="str">
        <f>IF(Table5[[#This Row],[Date Distributed]]="","In Stock","Distributed")</f>
        <v>In Stock</v>
      </c>
      <c r="F576" s="79" t="s">
        <v>660</v>
      </c>
      <c r="G576" s="75" t="s">
        <v>761</v>
      </c>
      <c r="H576" s="80" t="s">
        <v>685</v>
      </c>
      <c r="I576" s="80" t="s">
        <v>686</v>
      </c>
      <c r="J576" s="81" t="s">
        <v>1359</v>
      </c>
      <c r="K576" s="80" t="s">
        <v>427</v>
      </c>
      <c r="L576" s="3" t="str">
        <f>_xlfn.XLOOKUP(Table5[[#This Row],[Item '#]],Ticket_Forms[Form Number],Ticket_Forms[Game Name],"",,)</f>
        <v>Duty</v>
      </c>
      <c r="M576" s="15">
        <v>134</v>
      </c>
      <c r="N576" s="3">
        <f>LOOKUP(Table5[[#This Row],[Item '#]],Ticket_Forms[Form Number],Ticket_Forms[Ticket Count])</f>
        <v>4000</v>
      </c>
      <c r="O576" s="16">
        <f>LOOKUP(Table5[[#This Row],[Item '#]],Ticket_Forms[Form Number],Ticket_Forms[Ticket Value])</f>
        <v>1</v>
      </c>
      <c r="P576" s="16">
        <f>LOOKUP(Table5[[#This Row],[Item '#]],Ticket_Forms[Form Number],Ticket_Forms[Revenue])</f>
        <v>4000</v>
      </c>
      <c r="Q576" s="16">
        <f>LOOKUP(Table5[[#This Row],[Item '#]],Ticket_Forms[Form Number],Ticket_Forms[Ideal Profit])</f>
        <v>1000</v>
      </c>
      <c r="R576" s="16">
        <f>LOOKUP(Table5[[#This Row],[Item '#]],Ticket_Forms[Form Number],Ticket_Forms[Prizes])</f>
        <v>3000</v>
      </c>
      <c r="S576" s="16">
        <f>LOOKUP(Table5[[#This Row],[Item '#]],Ticket_Forms[Form Number],Ticket_Forms[Location Rent])</f>
        <v>240</v>
      </c>
      <c r="T576" s="16">
        <f>LOOKUP(Table5[[#This Row],[Item '#]],Ticket_Forms[Form Number],Ticket_Forms[Last Sale])</f>
        <v>0</v>
      </c>
      <c r="U576" s="16" t="s">
        <v>3909</v>
      </c>
      <c r="V576" s="58" t="str">
        <f>Table5[[#This Row],[Date Distributed]]</f>
        <v/>
      </c>
      <c r="W576" s="3" t="str">
        <f>_xlfn.XLOOKUP(Table5[[#This Row],[Serial '#]],Table10[Serial '#],Table10[Charity Association],"",,)</f>
        <v/>
      </c>
      <c r="Z576" s="3" t="s">
        <v>23</v>
      </c>
    </row>
    <row r="577" spans="1:26" hidden="1" x14ac:dyDescent="0.35">
      <c r="A577" s="3">
        <v>575</v>
      </c>
      <c r="B577" s="78">
        <v>45068</v>
      </c>
      <c r="C577" s="73" t="str">
        <f>_xlfn.XLOOKUP(Table5[[#This Row],[Serial '#]],Table10[Serial '#],Table10[Date],"",,)</f>
        <v/>
      </c>
      <c r="D5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77" s="73" t="str">
        <f>IF(Table5[[#This Row],[Date Distributed]]="","In Stock","Distributed")</f>
        <v>In Stock</v>
      </c>
      <c r="F577" s="79" t="s">
        <v>660</v>
      </c>
      <c r="G577" s="75" t="s">
        <v>761</v>
      </c>
      <c r="H577" s="80" t="s">
        <v>685</v>
      </c>
      <c r="I577" s="80" t="s">
        <v>686</v>
      </c>
      <c r="J577" s="81" t="s">
        <v>1360</v>
      </c>
      <c r="K577" s="80" t="s">
        <v>385</v>
      </c>
      <c r="L577" s="3" t="str">
        <f>_xlfn.XLOOKUP(Table5[[#This Row],[Item '#]],Ticket_Forms[Form Number],Ticket_Forms[Game Name],"",,)</f>
        <v>Criss Cross</v>
      </c>
      <c r="M577" s="15">
        <v>186</v>
      </c>
      <c r="N577" s="3">
        <f>LOOKUP(Table5[[#This Row],[Item '#]],Ticket_Forms[Form Number],Ticket_Forms[Ticket Count])</f>
        <v>5520</v>
      </c>
      <c r="O577" s="16">
        <f>LOOKUP(Table5[[#This Row],[Item '#]],Ticket_Forms[Form Number],Ticket_Forms[Ticket Value])</f>
        <v>1</v>
      </c>
      <c r="P577" s="16">
        <f>LOOKUP(Table5[[#This Row],[Item '#]],Ticket_Forms[Form Number],Ticket_Forms[Revenue])</f>
        <v>5520</v>
      </c>
      <c r="Q577" s="16">
        <f>LOOKUP(Table5[[#This Row],[Item '#]],Ticket_Forms[Form Number],Ticket_Forms[Ideal Profit])</f>
        <v>960</v>
      </c>
      <c r="R577" s="16">
        <f>LOOKUP(Table5[[#This Row],[Item '#]],Ticket_Forms[Form Number],Ticket_Forms[Prizes])</f>
        <v>4560</v>
      </c>
      <c r="S577" s="16">
        <f>LOOKUP(Table5[[#This Row],[Item '#]],Ticket_Forms[Form Number],Ticket_Forms[Location Rent])</f>
        <v>331</v>
      </c>
      <c r="T577" s="16">
        <f>LOOKUP(Table5[[#This Row],[Item '#]],Ticket_Forms[Form Number],Ticket_Forms[Last Sale])</f>
        <v>200</v>
      </c>
      <c r="U577" s="16" t="s">
        <v>3909</v>
      </c>
      <c r="V577" s="58" t="str">
        <f>Table5[[#This Row],[Date Distributed]]</f>
        <v/>
      </c>
      <c r="W577" s="3" t="str">
        <f>_xlfn.XLOOKUP(Table5[[#This Row],[Serial '#]],Table10[Serial '#],Table10[Charity Association],"",,)</f>
        <v/>
      </c>
      <c r="Z577" s="3" t="s">
        <v>23</v>
      </c>
    </row>
    <row r="578" spans="1:26" hidden="1" x14ac:dyDescent="0.35">
      <c r="A578" s="3">
        <v>576</v>
      </c>
      <c r="B578" s="78">
        <v>45068</v>
      </c>
      <c r="C578" s="73" t="str">
        <f>_xlfn.XLOOKUP(Table5[[#This Row],[Serial '#]],Table10[Serial '#],Table10[Date],"",,)</f>
        <v/>
      </c>
      <c r="D5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78" s="73" t="str">
        <f>IF(Table5[[#This Row],[Date Distributed]]="","In Stock","Distributed")</f>
        <v>In Stock</v>
      </c>
      <c r="F578" s="79" t="s">
        <v>660</v>
      </c>
      <c r="G578" s="75" t="s">
        <v>761</v>
      </c>
      <c r="H578" s="80" t="s">
        <v>685</v>
      </c>
      <c r="I578" s="80" t="s">
        <v>686</v>
      </c>
      <c r="J578" s="81" t="s">
        <v>1361</v>
      </c>
      <c r="K578" s="80" t="s">
        <v>391</v>
      </c>
      <c r="L578" s="3" t="str">
        <f>_xlfn.XLOOKUP(Table5[[#This Row],[Item '#]],Ticket_Forms[Form Number],Ticket_Forms[Game Name],"",,)</f>
        <v>Irish Derby</v>
      </c>
      <c r="M578" s="15">
        <v>190</v>
      </c>
      <c r="N578" s="3">
        <f>LOOKUP(Table5[[#This Row],[Item '#]],Ticket_Forms[Form Number],Ticket_Forms[Ticket Count])</f>
        <v>4975</v>
      </c>
      <c r="O578" s="16">
        <f>LOOKUP(Table5[[#This Row],[Item '#]],Ticket_Forms[Form Number],Ticket_Forms[Ticket Value])</f>
        <v>1</v>
      </c>
      <c r="P578" s="16">
        <f>LOOKUP(Table5[[#This Row],[Item '#]],Ticket_Forms[Form Number],Ticket_Forms[Revenue])</f>
        <v>4975</v>
      </c>
      <c r="Q578" s="16">
        <f>LOOKUP(Table5[[#This Row],[Item '#]],Ticket_Forms[Form Number],Ticket_Forms[Ideal Profit])</f>
        <v>1075</v>
      </c>
      <c r="R578" s="16">
        <f>LOOKUP(Table5[[#This Row],[Item '#]],Ticket_Forms[Form Number],Ticket_Forms[Prizes])</f>
        <v>3900</v>
      </c>
      <c r="S578" s="16">
        <f>LOOKUP(Table5[[#This Row],[Item '#]],Ticket_Forms[Form Number],Ticket_Forms[Location Rent])</f>
        <v>298</v>
      </c>
      <c r="T578" s="16">
        <f>LOOKUP(Table5[[#This Row],[Item '#]],Ticket_Forms[Form Number],Ticket_Forms[Last Sale])</f>
        <v>300</v>
      </c>
      <c r="U578" s="16" t="s">
        <v>3909</v>
      </c>
      <c r="V578" s="58" t="str">
        <f>Table5[[#This Row],[Date Distributed]]</f>
        <v/>
      </c>
      <c r="W578" s="3" t="str">
        <f>_xlfn.XLOOKUP(Table5[[#This Row],[Serial '#]],Table10[Serial '#],Table10[Charity Association],"",,)</f>
        <v/>
      </c>
      <c r="Z578" s="3" t="s">
        <v>23</v>
      </c>
    </row>
    <row r="579" spans="1:26" hidden="1" x14ac:dyDescent="0.35">
      <c r="A579" s="3">
        <v>577</v>
      </c>
      <c r="B579" s="78">
        <v>45068</v>
      </c>
      <c r="C579" s="73" t="str">
        <f>_xlfn.XLOOKUP(Table5[[#This Row],[Serial '#]],Table10[Serial '#],Table10[Date],"",,)</f>
        <v/>
      </c>
      <c r="D5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79" s="73" t="str">
        <f>IF(Table5[[#This Row],[Date Distributed]]="","In Stock","Distributed")</f>
        <v>In Stock</v>
      </c>
      <c r="F579" s="79" t="s">
        <v>660</v>
      </c>
      <c r="G579" s="75" t="s">
        <v>761</v>
      </c>
      <c r="H579" s="80" t="s">
        <v>685</v>
      </c>
      <c r="I579" s="80" t="s">
        <v>686</v>
      </c>
      <c r="J579" s="81" t="s">
        <v>1362</v>
      </c>
      <c r="K579" s="80" t="s">
        <v>385</v>
      </c>
      <c r="L579" s="3" t="str">
        <f>_xlfn.XLOOKUP(Table5[[#This Row],[Item '#]],Ticket_Forms[Form Number],Ticket_Forms[Game Name],"",,)</f>
        <v>Criss Cross</v>
      </c>
      <c r="M579" s="15">
        <v>186</v>
      </c>
      <c r="N579" s="3">
        <f>LOOKUP(Table5[[#This Row],[Item '#]],Ticket_Forms[Form Number],Ticket_Forms[Ticket Count])</f>
        <v>5520</v>
      </c>
      <c r="O579" s="16">
        <f>LOOKUP(Table5[[#This Row],[Item '#]],Ticket_Forms[Form Number],Ticket_Forms[Ticket Value])</f>
        <v>1</v>
      </c>
      <c r="P579" s="16">
        <f>LOOKUP(Table5[[#This Row],[Item '#]],Ticket_Forms[Form Number],Ticket_Forms[Revenue])</f>
        <v>5520</v>
      </c>
      <c r="Q579" s="16">
        <f>LOOKUP(Table5[[#This Row],[Item '#]],Ticket_Forms[Form Number],Ticket_Forms[Ideal Profit])</f>
        <v>960</v>
      </c>
      <c r="R579" s="16">
        <f>LOOKUP(Table5[[#This Row],[Item '#]],Ticket_Forms[Form Number],Ticket_Forms[Prizes])</f>
        <v>4560</v>
      </c>
      <c r="S579" s="16">
        <f>LOOKUP(Table5[[#This Row],[Item '#]],Ticket_Forms[Form Number],Ticket_Forms[Location Rent])</f>
        <v>331</v>
      </c>
      <c r="T579" s="16">
        <f>LOOKUP(Table5[[#This Row],[Item '#]],Ticket_Forms[Form Number],Ticket_Forms[Last Sale])</f>
        <v>200</v>
      </c>
      <c r="U579" s="16" t="s">
        <v>3909</v>
      </c>
      <c r="V579" s="58" t="str">
        <f>Table5[[#This Row],[Date Distributed]]</f>
        <v/>
      </c>
      <c r="W579" s="3" t="str">
        <f>_xlfn.XLOOKUP(Table5[[#This Row],[Serial '#]],Table10[Serial '#],Table10[Charity Association],"",,)</f>
        <v/>
      </c>
      <c r="Z579" s="3" t="s">
        <v>23</v>
      </c>
    </row>
    <row r="580" spans="1:26" hidden="1" x14ac:dyDescent="0.35">
      <c r="A580" s="3">
        <v>578</v>
      </c>
      <c r="B580" s="78">
        <v>45068</v>
      </c>
      <c r="C580" s="73" t="str">
        <f>_xlfn.XLOOKUP(Table5[[#This Row],[Serial '#]],Table10[Serial '#],Table10[Date],"",,)</f>
        <v/>
      </c>
      <c r="D5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80" s="73" t="str">
        <f>IF(Table5[[#This Row],[Date Distributed]]="","In Stock","Distributed")</f>
        <v>In Stock</v>
      </c>
      <c r="F580" s="79" t="s">
        <v>660</v>
      </c>
      <c r="G580" s="75" t="s">
        <v>761</v>
      </c>
      <c r="H580" s="80" t="s">
        <v>685</v>
      </c>
      <c r="I580" s="80" t="s">
        <v>686</v>
      </c>
      <c r="J580" s="81" t="s">
        <v>1363</v>
      </c>
      <c r="K580" s="80" t="s">
        <v>385</v>
      </c>
      <c r="L580" s="3" t="str">
        <f>_xlfn.XLOOKUP(Table5[[#This Row],[Item '#]],Ticket_Forms[Form Number],Ticket_Forms[Game Name],"",,)</f>
        <v>Criss Cross</v>
      </c>
      <c r="M580" s="15">
        <v>186</v>
      </c>
      <c r="N580" s="3">
        <f>LOOKUP(Table5[[#This Row],[Item '#]],Ticket_Forms[Form Number],Ticket_Forms[Ticket Count])</f>
        <v>5520</v>
      </c>
      <c r="O580" s="16">
        <f>LOOKUP(Table5[[#This Row],[Item '#]],Ticket_Forms[Form Number],Ticket_Forms[Ticket Value])</f>
        <v>1</v>
      </c>
      <c r="P580" s="16">
        <f>LOOKUP(Table5[[#This Row],[Item '#]],Ticket_Forms[Form Number],Ticket_Forms[Revenue])</f>
        <v>5520</v>
      </c>
      <c r="Q580" s="16">
        <f>LOOKUP(Table5[[#This Row],[Item '#]],Ticket_Forms[Form Number],Ticket_Forms[Ideal Profit])</f>
        <v>960</v>
      </c>
      <c r="R580" s="16">
        <f>LOOKUP(Table5[[#This Row],[Item '#]],Ticket_Forms[Form Number],Ticket_Forms[Prizes])</f>
        <v>4560</v>
      </c>
      <c r="S580" s="16">
        <f>LOOKUP(Table5[[#This Row],[Item '#]],Ticket_Forms[Form Number],Ticket_Forms[Location Rent])</f>
        <v>331</v>
      </c>
      <c r="T580" s="16">
        <f>LOOKUP(Table5[[#This Row],[Item '#]],Ticket_Forms[Form Number],Ticket_Forms[Last Sale])</f>
        <v>200</v>
      </c>
      <c r="U580" s="16" t="s">
        <v>3909</v>
      </c>
      <c r="V580" s="58" t="str">
        <f>Table5[[#This Row],[Date Distributed]]</f>
        <v/>
      </c>
      <c r="W580" s="3" t="str">
        <f>_xlfn.XLOOKUP(Table5[[#This Row],[Serial '#]],Table10[Serial '#],Table10[Charity Association],"",,)</f>
        <v/>
      </c>
      <c r="Z580" s="3" t="s">
        <v>23</v>
      </c>
    </row>
    <row r="581" spans="1:26" hidden="1" x14ac:dyDescent="0.35">
      <c r="A581" s="3">
        <v>579</v>
      </c>
      <c r="B581" s="78">
        <v>45068</v>
      </c>
      <c r="C581" s="73" t="str">
        <f>_xlfn.XLOOKUP(Table5[[#This Row],[Serial '#]],Table10[Serial '#],Table10[Date],"",,)</f>
        <v/>
      </c>
      <c r="D5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81" s="73" t="str">
        <f>IF(Table5[[#This Row],[Date Distributed]]="","In Stock","Distributed")</f>
        <v>In Stock</v>
      </c>
      <c r="F581" s="79" t="s">
        <v>660</v>
      </c>
      <c r="G581" s="75" t="s">
        <v>761</v>
      </c>
      <c r="H581" s="80" t="s">
        <v>685</v>
      </c>
      <c r="I581" s="80" t="s">
        <v>686</v>
      </c>
      <c r="J581" s="81" t="s">
        <v>1364</v>
      </c>
      <c r="K581" s="80" t="s">
        <v>385</v>
      </c>
      <c r="L581" s="3" t="str">
        <f>_xlfn.XLOOKUP(Table5[[#This Row],[Item '#]],Ticket_Forms[Form Number],Ticket_Forms[Game Name],"",,)</f>
        <v>Criss Cross</v>
      </c>
      <c r="M581" s="15">
        <v>186</v>
      </c>
      <c r="N581" s="3">
        <f>LOOKUP(Table5[[#This Row],[Item '#]],Ticket_Forms[Form Number],Ticket_Forms[Ticket Count])</f>
        <v>5520</v>
      </c>
      <c r="O581" s="16">
        <f>LOOKUP(Table5[[#This Row],[Item '#]],Ticket_Forms[Form Number],Ticket_Forms[Ticket Value])</f>
        <v>1</v>
      </c>
      <c r="P581" s="16">
        <f>LOOKUP(Table5[[#This Row],[Item '#]],Ticket_Forms[Form Number],Ticket_Forms[Revenue])</f>
        <v>5520</v>
      </c>
      <c r="Q581" s="16">
        <f>LOOKUP(Table5[[#This Row],[Item '#]],Ticket_Forms[Form Number],Ticket_Forms[Ideal Profit])</f>
        <v>960</v>
      </c>
      <c r="R581" s="16">
        <f>LOOKUP(Table5[[#This Row],[Item '#]],Ticket_Forms[Form Number],Ticket_Forms[Prizes])</f>
        <v>4560</v>
      </c>
      <c r="S581" s="16">
        <f>LOOKUP(Table5[[#This Row],[Item '#]],Ticket_Forms[Form Number],Ticket_Forms[Location Rent])</f>
        <v>331</v>
      </c>
      <c r="T581" s="16">
        <f>LOOKUP(Table5[[#This Row],[Item '#]],Ticket_Forms[Form Number],Ticket_Forms[Last Sale])</f>
        <v>200</v>
      </c>
      <c r="U581" s="16" t="s">
        <v>3909</v>
      </c>
      <c r="V581" s="58" t="str">
        <f>Table5[[#This Row],[Date Distributed]]</f>
        <v/>
      </c>
      <c r="W581" s="3" t="str">
        <f>_xlfn.XLOOKUP(Table5[[#This Row],[Serial '#]],Table10[Serial '#],Table10[Charity Association],"",,)</f>
        <v/>
      </c>
      <c r="Z581" s="3" t="s">
        <v>23</v>
      </c>
    </row>
    <row r="582" spans="1:26" hidden="1" x14ac:dyDescent="0.35">
      <c r="A582" s="3">
        <v>580</v>
      </c>
      <c r="B582" s="78">
        <v>45068</v>
      </c>
      <c r="C582" s="73" t="str">
        <f>_xlfn.XLOOKUP(Table5[[#This Row],[Serial '#]],Table10[Serial '#],Table10[Date],"",,)</f>
        <v/>
      </c>
      <c r="D5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82" s="73" t="str">
        <f>IF(Table5[[#This Row],[Date Distributed]]="","In Stock","Distributed")</f>
        <v>In Stock</v>
      </c>
      <c r="F582" s="79" t="s">
        <v>660</v>
      </c>
      <c r="G582" s="75" t="s">
        <v>761</v>
      </c>
      <c r="H582" s="80" t="s">
        <v>685</v>
      </c>
      <c r="I582" s="80" t="s">
        <v>686</v>
      </c>
      <c r="J582" s="81" t="s">
        <v>1365</v>
      </c>
      <c r="K582" s="80" t="s">
        <v>385</v>
      </c>
      <c r="L582" s="3" t="str">
        <f>_xlfn.XLOOKUP(Table5[[#This Row],[Item '#]],Ticket_Forms[Form Number],Ticket_Forms[Game Name],"",,)</f>
        <v>Criss Cross</v>
      </c>
      <c r="M582" s="15">
        <v>186</v>
      </c>
      <c r="N582" s="3">
        <f>LOOKUP(Table5[[#This Row],[Item '#]],Ticket_Forms[Form Number],Ticket_Forms[Ticket Count])</f>
        <v>5520</v>
      </c>
      <c r="O582" s="16">
        <f>LOOKUP(Table5[[#This Row],[Item '#]],Ticket_Forms[Form Number],Ticket_Forms[Ticket Value])</f>
        <v>1</v>
      </c>
      <c r="P582" s="16">
        <f>LOOKUP(Table5[[#This Row],[Item '#]],Ticket_Forms[Form Number],Ticket_Forms[Revenue])</f>
        <v>5520</v>
      </c>
      <c r="Q582" s="16">
        <f>LOOKUP(Table5[[#This Row],[Item '#]],Ticket_Forms[Form Number],Ticket_Forms[Ideal Profit])</f>
        <v>960</v>
      </c>
      <c r="R582" s="16">
        <f>LOOKUP(Table5[[#This Row],[Item '#]],Ticket_Forms[Form Number],Ticket_Forms[Prizes])</f>
        <v>4560</v>
      </c>
      <c r="S582" s="16">
        <f>LOOKUP(Table5[[#This Row],[Item '#]],Ticket_Forms[Form Number],Ticket_Forms[Location Rent])</f>
        <v>331</v>
      </c>
      <c r="T582" s="16">
        <f>LOOKUP(Table5[[#This Row],[Item '#]],Ticket_Forms[Form Number],Ticket_Forms[Last Sale])</f>
        <v>200</v>
      </c>
      <c r="U582" s="16" t="s">
        <v>3909</v>
      </c>
      <c r="V582" s="58" t="str">
        <f>Table5[[#This Row],[Date Distributed]]</f>
        <v/>
      </c>
      <c r="W582" s="3" t="str">
        <f>_xlfn.XLOOKUP(Table5[[#This Row],[Serial '#]],Table10[Serial '#],Table10[Charity Association],"",,)</f>
        <v/>
      </c>
      <c r="Z582" s="3" t="s">
        <v>23</v>
      </c>
    </row>
    <row r="583" spans="1:26" hidden="1" x14ac:dyDescent="0.35">
      <c r="A583" s="3">
        <v>581</v>
      </c>
      <c r="B583" s="78">
        <v>45068</v>
      </c>
      <c r="C583" s="73" t="str">
        <f>_xlfn.XLOOKUP(Table5[[#This Row],[Serial '#]],Table10[Serial '#],Table10[Date],"",,)</f>
        <v/>
      </c>
      <c r="D5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83" s="73" t="str">
        <f>IF(Table5[[#This Row],[Date Distributed]]="","In Stock","Distributed")</f>
        <v>In Stock</v>
      </c>
      <c r="F583" s="79" t="s">
        <v>660</v>
      </c>
      <c r="G583" s="75" t="s">
        <v>761</v>
      </c>
      <c r="H583" s="80" t="s">
        <v>685</v>
      </c>
      <c r="I583" s="80" t="s">
        <v>686</v>
      </c>
      <c r="J583" s="81" t="s">
        <v>1366</v>
      </c>
      <c r="K583" s="80" t="s">
        <v>385</v>
      </c>
      <c r="L583" s="3" t="str">
        <f>_xlfn.XLOOKUP(Table5[[#This Row],[Item '#]],Ticket_Forms[Form Number],Ticket_Forms[Game Name],"",,)</f>
        <v>Criss Cross</v>
      </c>
      <c r="M583" s="15">
        <v>186</v>
      </c>
      <c r="N583" s="3">
        <f>LOOKUP(Table5[[#This Row],[Item '#]],Ticket_Forms[Form Number],Ticket_Forms[Ticket Count])</f>
        <v>5520</v>
      </c>
      <c r="O583" s="16">
        <f>LOOKUP(Table5[[#This Row],[Item '#]],Ticket_Forms[Form Number],Ticket_Forms[Ticket Value])</f>
        <v>1</v>
      </c>
      <c r="P583" s="16">
        <f>LOOKUP(Table5[[#This Row],[Item '#]],Ticket_Forms[Form Number],Ticket_Forms[Revenue])</f>
        <v>5520</v>
      </c>
      <c r="Q583" s="16">
        <f>LOOKUP(Table5[[#This Row],[Item '#]],Ticket_Forms[Form Number],Ticket_Forms[Ideal Profit])</f>
        <v>960</v>
      </c>
      <c r="R583" s="16">
        <f>LOOKUP(Table5[[#This Row],[Item '#]],Ticket_Forms[Form Number],Ticket_Forms[Prizes])</f>
        <v>4560</v>
      </c>
      <c r="S583" s="16">
        <f>LOOKUP(Table5[[#This Row],[Item '#]],Ticket_Forms[Form Number],Ticket_Forms[Location Rent])</f>
        <v>331</v>
      </c>
      <c r="T583" s="16">
        <f>LOOKUP(Table5[[#This Row],[Item '#]],Ticket_Forms[Form Number],Ticket_Forms[Last Sale])</f>
        <v>200</v>
      </c>
      <c r="U583" s="16" t="s">
        <v>3909</v>
      </c>
      <c r="V583" s="58" t="str">
        <f>Table5[[#This Row],[Date Distributed]]</f>
        <v/>
      </c>
      <c r="W583" s="3" t="str">
        <f>_xlfn.XLOOKUP(Table5[[#This Row],[Serial '#]],Table10[Serial '#],Table10[Charity Association],"",,)</f>
        <v/>
      </c>
      <c r="Z583" s="3" t="s">
        <v>23</v>
      </c>
    </row>
    <row r="584" spans="1:26" hidden="1" x14ac:dyDescent="0.35">
      <c r="A584" s="3">
        <v>582</v>
      </c>
      <c r="B584" s="78">
        <v>45068</v>
      </c>
      <c r="C584" s="73" t="str">
        <f>_xlfn.XLOOKUP(Table5[[#This Row],[Serial '#]],Table10[Serial '#],Table10[Date],"",,)</f>
        <v/>
      </c>
      <c r="D5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84" s="73" t="str">
        <f>IF(Table5[[#This Row],[Date Distributed]]="","In Stock","Distributed")</f>
        <v>In Stock</v>
      </c>
      <c r="F584" s="79" t="s">
        <v>660</v>
      </c>
      <c r="G584" s="75" t="s">
        <v>761</v>
      </c>
      <c r="H584" s="80" t="s">
        <v>685</v>
      </c>
      <c r="I584" s="80" t="s">
        <v>686</v>
      </c>
      <c r="J584" s="81" t="s">
        <v>1367</v>
      </c>
      <c r="K584" s="80" t="s">
        <v>385</v>
      </c>
      <c r="L584" s="3" t="str">
        <f>_xlfn.XLOOKUP(Table5[[#This Row],[Item '#]],Ticket_Forms[Form Number],Ticket_Forms[Game Name],"",,)</f>
        <v>Criss Cross</v>
      </c>
      <c r="M584" s="15">
        <v>186</v>
      </c>
      <c r="N584" s="3">
        <f>LOOKUP(Table5[[#This Row],[Item '#]],Ticket_Forms[Form Number],Ticket_Forms[Ticket Count])</f>
        <v>5520</v>
      </c>
      <c r="O584" s="16">
        <f>LOOKUP(Table5[[#This Row],[Item '#]],Ticket_Forms[Form Number],Ticket_Forms[Ticket Value])</f>
        <v>1</v>
      </c>
      <c r="P584" s="16">
        <f>LOOKUP(Table5[[#This Row],[Item '#]],Ticket_Forms[Form Number],Ticket_Forms[Revenue])</f>
        <v>5520</v>
      </c>
      <c r="Q584" s="16">
        <f>LOOKUP(Table5[[#This Row],[Item '#]],Ticket_Forms[Form Number],Ticket_Forms[Ideal Profit])</f>
        <v>960</v>
      </c>
      <c r="R584" s="16">
        <f>LOOKUP(Table5[[#This Row],[Item '#]],Ticket_Forms[Form Number],Ticket_Forms[Prizes])</f>
        <v>4560</v>
      </c>
      <c r="S584" s="16">
        <f>LOOKUP(Table5[[#This Row],[Item '#]],Ticket_Forms[Form Number],Ticket_Forms[Location Rent])</f>
        <v>331</v>
      </c>
      <c r="T584" s="16">
        <f>LOOKUP(Table5[[#This Row],[Item '#]],Ticket_Forms[Form Number],Ticket_Forms[Last Sale])</f>
        <v>200</v>
      </c>
      <c r="U584" s="16" t="s">
        <v>3909</v>
      </c>
      <c r="V584" s="58" t="str">
        <f>Table5[[#This Row],[Date Distributed]]</f>
        <v/>
      </c>
      <c r="W584" s="3" t="str">
        <f>_xlfn.XLOOKUP(Table5[[#This Row],[Serial '#]],Table10[Serial '#],Table10[Charity Association],"",,)</f>
        <v/>
      </c>
      <c r="Z584" s="3" t="s">
        <v>23</v>
      </c>
    </row>
    <row r="585" spans="1:26" hidden="1" x14ac:dyDescent="0.35">
      <c r="A585" s="3">
        <v>583</v>
      </c>
      <c r="B585" s="78">
        <v>45068</v>
      </c>
      <c r="C585" s="73" t="str">
        <f>_xlfn.XLOOKUP(Table5[[#This Row],[Serial '#]],Table10[Serial '#],Table10[Date],"",,)</f>
        <v/>
      </c>
      <c r="D5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85" s="73" t="str">
        <f>IF(Table5[[#This Row],[Date Distributed]]="","In Stock","Distributed")</f>
        <v>In Stock</v>
      </c>
      <c r="F585" s="79" t="s">
        <v>660</v>
      </c>
      <c r="G585" s="75" t="s">
        <v>761</v>
      </c>
      <c r="H585" s="80" t="s">
        <v>685</v>
      </c>
      <c r="I585" s="80" t="s">
        <v>686</v>
      </c>
      <c r="J585" s="81" t="s">
        <v>1368</v>
      </c>
      <c r="K585" s="80" t="s">
        <v>385</v>
      </c>
      <c r="L585" s="3" t="str">
        <f>_xlfn.XLOOKUP(Table5[[#This Row],[Item '#]],Ticket_Forms[Form Number],Ticket_Forms[Game Name],"",,)</f>
        <v>Criss Cross</v>
      </c>
      <c r="M585" s="15">
        <v>186</v>
      </c>
      <c r="N585" s="3">
        <f>LOOKUP(Table5[[#This Row],[Item '#]],Ticket_Forms[Form Number],Ticket_Forms[Ticket Count])</f>
        <v>5520</v>
      </c>
      <c r="O585" s="16">
        <f>LOOKUP(Table5[[#This Row],[Item '#]],Ticket_Forms[Form Number],Ticket_Forms[Ticket Value])</f>
        <v>1</v>
      </c>
      <c r="P585" s="16">
        <f>LOOKUP(Table5[[#This Row],[Item '#]],Ticket_Forms[Form Number],Ticket_Forms[Revenue])</f>
        <v>5520</v>
      </c>
      <c r="Q585" s="16">
        <f>LOOKUP(Table5[[#This Row],[Item '#]],Ticket_Forms[Form Number],Ticket_Forms[Ideal Profit])</f>
        <v>960</v>
      </c>
      <c r="R585" s="16">
        <f>LOOKUP(Table5[[#This Row],[Item '#]],Ticket_Forms[Form Number],Ticket_Forms[Prizes])</f>
        <v>4560</v>
      </c>
      <c r="S585" s="16">
        <f>LOOKUP(Table5[[#This Row],[Item '#]],Ticket_Forms[Form Number],Ticket_Forms[Location Rent])</f>
        <v>331</v>
      </c>
      <c r="T585" s="16">
        <f>LOOKUP(Table5[[#This Row],[Item '#]],Ticket_Forms[Form Number],Ticket_Forms[Last Sale])</f>
        <v>200</v>
      </c>
      <c r="U585" s="16" t="s">
        <v>3909</v>
      </c>
      <c r="V585" s="58" t="str">
        <f>Table5[[#This Row],[Date Distributed]]</f>
        <v/>
      </c>
      <c r="W585" s="3" t="str">
        <f>_xlfn.XLOOKUP(Table5[[#This Row],[Serial '#]],Table10[Serial '#],Table10[Charity Association],"",,)</f>
        <v/>
      </c>
      <c r="Z585" s="3" t="s">
        <v>23</v>
      </c>
    </row>
    <row r="586" spans="1:26" hidden="1" x14ac:dyDescent="0.35">
      <c r="A586" s="3">
        <v>584</v>
      </c>
      <c r="B586" s="78">
        <v>45068</v>
      </c>
      <c r="C586" s="73" t="str">
        <f>_xlfn.XLOOKUP(Table5[[#This Row],[Serial '#]],Table10[Serial '#],Table10[Date],"",,)</f>
        <v/>
      </c>
      <c r="D5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86" s="73" t="str">
        <f>IF(Table5[[#This Row],[Date Distributed]]="","In Stock","Distributed")</f>
        <v>In Stock</v>
      </c>
      <c r="F586" s="79" t="s">
        <v>660</v>
      </c>
      <c r="G586" s="75" t="s">
        <v>761</v>
      </c>
      <c r="H586" s="80" t="s">
        <v>685</v>
      </c>
      <c r="I586" s="80" t="s">
        <v>686</v>
      </c>
      <c r="J586" s="81" t="s">
        <v>1369</v>
      </c>
      <c r="K586" s="80" t="s">
        <v>443</v>
      </c>
      <c r="L586" s="3" t="str">
        <f>_xlfn.XLOOKUP(Table5[[#This Row],[Item '#]],Ticket_Forms[Form Number],Ticket_Forms[Game Name],"",,)</f>
        <v>Moon Walk</v>
      </c>
      <c r="M586" s="15">
        <v>134</v>
      </c>
      <c r="N586" s="3">
        <f>LOOKUP(Table5[[#This Row],[Item '#]],Ticket_Forms[Form Number],Ticket_Forms[Ticket Count])</f>
        <v>4000</v>
      </c>
      <c r="O586" s="16">
        <f>LOOKUP(Table5[[#This Row],[Item '#]],Ticket_Forms[Form Number],Ticket_Forms[Ticket Value])</f>
        <v>1</v>
      </c>
      <c r="P586" s="16">
        <f>LOOKUP(Table5[[#This Row],[Item '#]],Ticket_Forms[Form Number],Ticket_Forms[Revenue])</f>
        <v>4000</v>
      </c>
      <c r="Q586" s="16">
        <f>LOOKUP(Table5[[#This Row],[Item '#]],Ticket_Forms[Form Number],Ticket_Forms[Ideal Profit])</f>
        <v>1000</v>
      </c>
      <c r="R586" s="16">
        <f>LOOKUP(Table5[[#This Row],[Item '#]],Ticket_Forms[Form Number],Ticket_Forms[Prizes])</f>
        <v>3000</v>
      </c>
      <c r="S586" s="16">
        <f>LOOKUP(Table5[[#This Row],[Item '#]],Ticket_Forms[Form Number],Ticket_Forms[Location Rent])</f>
        <v>240</v>
      </c>
      <c r="T586" s="16">
        <f>LOOKUP(Table5[[#This Row],[Item '#]],Ticket_Forms[Form Number],Ticket_Forms[Last Sale])</f>
        <v>0</v>
      </c>
      <c r="U586" s="16" t="s">
        <v>3909</v>
      </c>
      <c r="V586" s="58" t="str">
        <f>Table5[[#This Row],[Date Distributed]]</f>
        <v/>
      </c>
      <c r="W586" s="3" t="str">
        <f>_xlfn.XLOOKUP(Table5[[#This Row],[Serial '#]],Table10[Serial '#],Table10[Charity Association],"",,)</f>
        <v/>
      </c>
      <c r="Z586" s="3" t="s">
        <v>23</v>
      </c>
    </row>
    <row r="587" spans="1:26" hidden="1" x14ac:dyDescent="0.35">
      <c r="A587" s="3">
        <v>585</v>
      </c>
      <c r="B587" s="78">
        <v>45068</v>
      </c>
      <c r="C587" s="73" t="str">
        <f>_xlfn.XLOOKUP(Table5[[#This Row],[Serial '#]],Table10[Serial '#],Table10[Date],"",,)</f>
        <v/>
      </c>
      <c r="D5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87" s="73" t="str">
        <f>IF(Table5[[#This Row],[Date Distributed]]="","In Stock","Distributed")</f>
        <v>In Stock</v>
      </c>
      <c r="F587" s="79" t="s">
        <v>660</v>
      </c>
      <c r="G587" s="75" t="s">
        <v>761</v>
      </c>
      <c r="H587" s="80" t="s">
        <v>685</v>
      </c>
      <c r="I587" s="80" t="s">
        <v>686</v>
      </c>
      <c r="J587" s="81" t="s">
        <v>1370</v>
      </c>
      <c r="K587" s="80" t="s">
        <v>385</v>
      </c>
      <c r="L587" s="3" t="str">
        <f>_xlfn.XLOOKUP(Table5[[#This Row],[Item '#]],Ticket_Forms[Form Number],Ticket_Forms[Game Name],"",,)</f>
        <v>Criss Cross</v>
      </c>
      <c r="M587" s="15">
        <v>186</v>
      </c>
      <c r="N587" s="3">
        <f>LOOKUP(Table5[[#This Row],[Item '#]],Ticket_Forms[Form Number],Ticket_Forms[Ticket Count])</f>
        <v>5520</v>
      </c>
      <c r="O587" s="16">
        <f>LOOKUP(Table5[[#This Row],[Item '#]],Ticket_Forms[Form Number],Ticket_Forms[Ticket Value])</f>
        <v>1</v>
      </c>
      <c r="P587" s="16">
        <f>LOOKUP(Table5[[#This Row],[Item '#]],Ticket_Forms[Form Number],Ticket_Forms[Revenue])</f>
        <v>5520</v>
      </c>
      <c r="Q587" s="16">
        <f>LOOKUP(Table5[[#This Row],[Item '#]],Ticket_Forms[Form Number],Ticket_Forms[Ideal Profit])</f>
        <v>960</v>
      </c>
      <c r="R587" s="16">
        <f>LOOKUP(Table5[[#This Row],[Item '#]],Ticket_Forms[Form Number],Ticket_Forms[Prizes])</f>
        <v>4560</v>
      </c>
      <c r="S587" s="16">
        <f>LOOKUP(Table5[[#This Row],[Item '#]],Ticket_Forms[Form Number],Ticket_Forms[Location Rent])</f>
        <v>331</v>
      </c>
      <c r="T587" s="16">
        <f>LOOKUP(Table5[[#This Row],[Item '#]],Ticket_Forms[Form Number],Ticket_Forms[Last Sale])</f>
        <v>200</v>
      </c>
      <c r="U587" s="16" t="s">
        <v>3909</v>
      </c>
      <c r="V587" s="58" t="str">
        <f>Table5[[#This Row],[Date Distributed]]</f>
        <v/>
      </c>
      <c r="W587" s="3" t="str">
        <f>_xlfn.XLOOKUP(Table5[[#This Row],[Serial '#]],Table10[Serial '#],Table10[Charity Association],"",,)</f>
        <v/>
      </c>
      <c r="Z587" s="3" t="s">
        <v>23</v>
      </c>
    </row>
    <row r="588" spans="1:26" hidden="1" x14ac:dyDescent="0.35">
      <c r="A588" s="3">
        <v>586</v>
      </c>
      <c r="B588" s="78">
        <v>45068</v>
      </c>
      <c r="C588" s="73" t="str">
        <f>_xlfn.XLOOKUP(Table5[[#This Row],[Serial '#]],Table10[Serial '#],Table10[Date],"",,)</f>
        <v/>
      </c>
      <c r="D5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88" s="73" t="str">
        <f>IF(Table5[[#This Row],[Date Distributed]]="","In Stock","Distributed")</f>
        <v>In Stock</v>
      </c>
      <c r="F588" s="79" t="s">
        <v>660</v>
      </c>
      <c r="G588" s="75" t="s">
        <v>761</v>
      </c>
      <c r="H588" s="80" t="s">
        <v>685</v>
      </c>
      <c r="I588" s="80" t="s">
        <v>686</v>
      </c>
      <c r="J588" s="81" t="s">
        <v>1371</v>
      </c>
      <c r="K588" s="80" t="s">
        <v>385</v>
      </c>
      <c r="L588" s="3" t="str">
        <f>_xlfn.XLOOKUP(Table5[[#This Row],[Item '#]],Ticket_Forms[Form Number],Ticket_Forms[Game Name],"",,)</f>
        <v>Criss Cross</v>
      </c>
      <c r="M588" s="15">
        <v>186</v>
      </c>
      <c r="N588" s="3">
        <f>LOOKUP(Table5[[#This Row],[Item '#]],Ticket_Forms[Form Number],Ticket_Forms[Ticket Count])</f>
        <v>5520</v>
      </c>
      <c r="O588" s="16">
        <f>LOOKUP(Table5[[#This Row],[Item '#]],Ticket_Forms[Form Number],Ticket_Forms[Ticket Value])</f>
        <v>1</v>
      </c>
      <c r="P588" s="16">
        <f>LOOKUP(Table5[[#This Row],[Item '#]],Ticket_Forms[Form Number],Ticket_Forms[Revenue])</f>
        <v>5520</v>
      </c>
      <c r="Q588" s="16">
        <f>LOOKUP(Table5[[#This Row],[Item '#]],Ticket_Forms[Form Number],Ticket_Forms[Ideal Profit])</f>
        <v>960</v>
      </c>
      <c r="R588" s="16">
        <f>LOOKUP(Table5[[#This Row],[Item '#]],Ticket_Forms[Form Number],Ticket_Forms[Prizes])</f>
        <v>4560</v>
      </c>
      <c r="S588" s="16">
        <f>LOOKUP(Table5[[#This Row],[Item '#]],Ticket_Forms[Form Number],Ticket_Forms[Location Rent])</f>
        <v>331</v>
      </c>
      <c r="T588" s="16">
        <f>LOOKUP(Table5[[#This Row],[Item '#]],Ticket_Forms[Form Number],Ticket_Forms[Last Sale])</f>
        <v>200</v>
      </c>
      <c r="U588" s="16" t="s">
        <v>3909</v>
      </c>
      <c r="V588" s="58" t="str">
        <f>Table5[[#This Row],[Date Distributed]]</f>
        <v/>
      </c>
      <c r="W588" s="3" t="str">
        <f>_xlfn.XLOOKUP(Table5[[#This Row],[Serial '#]],Table10[Serial '#],Table10[Charity Association],"",,)</f>
        <v/>
      </c>
      <c r="Z588" s="3" t="s">
        <v>23</v>
      </c>
    </row>
    <row r="589" spans="1:26" hidden="1" x14ac:dyDescent="0.35">
      <c r="A589" s="3">
        <v>587</v>
      </c>
      <c r="B589" s="78">
        <v>45068</v>
      </c>
      <c r="C589" s="73" t="str">
        <f>_xlfn.XLOOKUP(Table5[[#This Row],[Serial '#]],Table10[Serial '#],Table10[Date],"",,)</f>
        <v/>
      </c>
      <c r="D5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89" s="73" t="str">
        <f>IF(Table5[[#This Row],[Date Distributed]]="","In Stock","Distributed")</f>
        <v>In Stock</v>
      </c>
      <c r="F589" s="79" t="s">
        <v>660</v>
      </c>
      <c r="G589" s="75" t="s">
        <v>761</v>
      </c>
      <c r="H589" s="80" t="s">
        <v>685</v>
      </c>
      <c r="I589" s="80" t="s">
        <v>686</v>
      </c>
      <c r="J589" s="81" t="s">
        <v>1372</v>
      </c>
      <c r="K589" s="80" t="s">
        <v>385</v>
      </c>
      <c r="L589" s="3" t="str">
        <f>_xlfn.XLOOKUP(Table5[[#This Row],[Item '#]],Ticket_Forms[Form Number],Ticket_Forms[Game Name],"",,)</f>
        <v>Criss Cross</v>
      </c>
      <c r="M589" s="15">
        <v>186</v>
      </c>
      <c r="N589" s="3">
        <f>LOOKUP(Table5[[#This Row],[Item '#]],Ticket_Forms[Form Number],Ticket_Forms[Ticket Count])</f>
        <v>5520</v>
      </c>
      <c r="O589" s="16">
        <f>LOOKUP(Table5[[#This Row],[Item '#]],Ticket_Forms[Form Number],Ticket_Forms[Ticket Value])</f>
        <v>1</v>
      </c>
      <c r="P589" s="16">
        <f>LOOKUP(Table5[[#This Row],[Item '#]],Ticket_Forms[Form Number],Ticket_Forms[Revenue])</f>
        <v>5520</v>
      </c>
      <c r="Q589" s="16">
        <f>LOOKUP(Table5[[#This Row],[Item '#]],Ticket_Forms[Form Number],Ticket_Forms[Ideal Profit])</f>
        <v>960</v>
      </c>
      <c r="R589" s="16">
        <f>LOOKUP(Table5[[#This Row],[Item '#]],Ticket_Forms[Form Number],Ticket_Forms[Prizes])</f>
        <v>4560</v>
      </c>
      <c r="S589" s="16">
        <f>LOOKUP(Table5[[#This Row],[Item '#]],Ticket_Forms[Form Number],Ticket_Forms[Location Rent])</f>
        <v>331</v>
      </c>
      <c r="T589" s="16">
        <f>LOOKUP(Table5[[#This Row],[Item '#]],Ticket_Forms[Form Number],Ticket_Forms[Last Sale])</f>
        <v>200</v>
      </c>
      <c r="U589" s="16" t="s">
        <v>3909</v>
      </c>
      <c r="V589" s="58" t="str">
        <f>Table5[[#This Row],[Date Distributed]]</f>
        <v/>
      </c>
      <c r="W589" s="3" t="str">
        <f>_xlfn.XLOOKUP(Table5[[#This Row],[Serial '#]],Table10[Serial '#],Table10[Charity Association],"",,)</f>
        <v/>
      </c>
      <c r="Z589" s="3" t="s">
        <v>23</v>
      </c>
    </row>
    <row r="590" spans="1:26" hidden="1" x14ac:dyDescent="0.35">
      <c r="A590" s="3">
        <v>588</v>
      </c>
      <c r="B590" s="78">
        <v>45068</v>
      </c>
      <c r="C590" s="73" t="str">
        <f>_xlfn.XLOOKUP(Table5[[#This Row],[Serial '#]],Table10[Serial '#],Table10[Date],"",,)</f>
        <v/>
      </c>
      <c r="D5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90" s="73" t="str">
        <f>IF(Table5[[#This Row],[Date Distributed]]="","In Stock","Distributed")</f>
        <v>In Stock</v>
      </c>
      <c r="F590" s="79" t="s">
        <v>660</v>
      </c>
      <c r="G590" s="75" t="s">
        <v>761</v>
      </c>
      <c r="H590" s="80" t="s">
        <v>685</v>
      </c>
      <c r="I590" s="80" t="s">
        <v>686</v>
      </c>
      <c r="J590" s="81" t="s">
        <v>1373</v>
      </c>
      <c r="K590" s="80" t="s">
        <v>385</v>
      </c>
      <c r="L590" s="3" t="str">
        <f>_xlfn.XLOOKUP(Table5[[#This Row],[Item '#]],Ticket_Forms[Form Number],Ticket_Forms[Game Name],"",,)</f>
        <v>Criss Cross</v>
      </c>
      <c r="M590" s="15">
        <v>186</v>
      </c>
      <c r="N590" s="3">
        <f>LOOKUP(Table5[[#This Row],[Item '#]],Ticket_Forms[Form Number],Ticket_Forms[Ticket Count])</f>
        <v>5520</v>
      </c>
      <c r="O590" s="16">
        <f>LOOKUP(Table5[[#This Row],[Item '#]],Ticket_Forms[Form Number],Ticket_Forms[Ticket Value])</f>
        <v>1</v>
      </c>
      <c r="P590" s="16">
        <f>LOOKUP(Table5[[#This Row],[Item '#]],Ticket_Forms[Form Number],Ticket_Forms[Revenue])</f>
        <v>5520</v>
      </c>
      <c r="Q590" s="16">
        <f>LOOKUP(Table5[[#This Row],[Item '#]],Ticket_Forms[Form Number],Ticket_Forms[Ideal Profit])</f>
        <v>960</v>
      </c>
      <c r="R590" s="16">
        <f>LOOKUP(Table5[[#This Row],[Item '#]],Ticket_Forms[Form Number],Ticket_Forms[Prizes])</f>
        <v>4560</v>
      </c>
      <c r="S590" s="16">
        <f>LOOKUP(Table5[[#This Row],[Item '#]],Ticket_Forms[Form Number],Ticket_Forms[Location Rent])</f>
        <v>331</v>
      </c>
      <c r="T590" s="16">
        <f>LOOKUP(Table5[[#This Row],[Item '#]],Ticket_Forms[Form Number],Ticket_Forms[Last Sale])</f>
        <v>200</v>
      </c>
      <c r="U590" s="16" t="s">
        <v>3909</v>
      </c>
      <c r="V590" s="58" t="str">
        <f>Table5[[#This Row],[Date Distributed]]</f>
        <v/>
      </c>
      <c r="W590" s="3" t="str">
        <f>_xlfn.XLOOKUP(Table5[[#This Row],[Serial '#]],Table10[Serial '#],Table10[Charity Association],"",,)</f>
        <v/>
      </c>
      <c r="Z590" s="3" t="s">
        <v>23</v>
      </c>
    </row>
    <row r="591" spans="1:26" hidden="1" x14ac:dyDescent="0.35">
      <c r="A591" s="3">
        <v>589</v>
      </c>
      <c r="B591" s="78">
        <v>45068</v>
      </c>
      <c r="C591" s="73" t="str">
        <f>_xlfn.XLOOKUP(Table5[[#This Row],[Serial '#]],Table10[Serial '#],Table10[Date],"",,)</f>
        <v/>
      </c>
      <c r="D5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91" s="73" t="str">
        <f>IF(Table5[[#This Row],[Date Distributed]]="","In Stock","Distributed")</f>
        <v>In Stock</v>
      </c>
      <c r="F591" s="79" t="s">
        <v>660</v>
      </c>
      <c r="G591" s="75" t="s">
        <v>761</v>
      </c>
      <c r="H591" s="80" t="s">
        <v>685</v>
      </c>
      <c r="I591" s="80" t="s">
        <v>686</v>
      </c>
      <c r="J591" s="81" t="s">
        <v>1374</v>
      </c>
      <c r="K591" s="80" t="s">
        <v>385</v>
      </c>
      <c r="L591" s="3" t="str">
        <f>_xlfn.XLOOKUP(Table5[[#This Row],[Item '#]],Ticket_Forms[Form Number],Ticket_Forms[Game Name],"",,)</f>
        <v>Criss Cross</v>
      </c>
      <c r="M591" s="15">
        <v>186</v>
      </c>
      <c r="N591" s="3">
        <f>LOOKUP(Table5[[#This Row],[Item '#]],Ticket_Forms[Form Number],Ticket_Forms[Ticket Count])</f>
        <v>5520</v>
      </c>
      <c r="O591" s="16">
        <f>LOOKUP(Table5[[#This Row],[Item '#]],Ticket_Forms[Form Number],Ticket_Forms[Ticket Value])</f>
        <v>1</v>
      </c>
      <c r="P591" s="16">
        <f>LOOKUP(Table5[[#This Row],[Item '#]],Ticket_Forms[Form Number],Ticket_Forms[Revenue])</f>
        <v>5520</v>
      </c>
      <c r="Q591" s="16">
        <f>LOOKUP(Table5[[#This Row],[Item '#]],Ticket_Forms[Form Number],Ticket_Forms[Ideal Profit])</f>
        <v>960</v>
      </c>
      <c r="R591" s="16">
        <f>LOOKUP(Table5[[#This Row],[Item '#]],Ticket_Forms[Form Number],Ticket_Forms[Prizes])</f>
        <v>4560</v>
      </c>
      <c r="S591" s="16">
        <f>LOOKUP(Table5[[#This Row],[Item '#]],Ticket_Forms[Form Number],Ticket_Forms[Location Rent])</f>
        <v>331</v>
      </c>
      <c r="T591" s="16">
        <f>LOOKUP(Table5[[#This Row],[Item '#]],Ticket_Forms[Form Number],Ticket_Forms[Last Sale])</f>
        <v>200</v>
      </c>
      <c r="U591" s="16" t="s">
        <v>3909</v>
      </c>
      <c r="V591" s="58" t="str">
        <f>Table5[[#This Row],[Date Distributed]]</f>
        <v/>
      </c>
      <c r="W591" s="3" t="str">
        <f>_xlfn.XLOOKUP(Table5[[#This Row],[Serial '#]],Table10[Serial '#],Table10[Charity Association],"",,)</f>
        <v/>
      </c>
      <c r="Z591" s="3" t="s">
        <v>23</v>
      </c>
    </row>
    <row r="592" spans="1:26" hidden="1" x14ac:dyDescent="0.35">
      <c r="A592" s="3">
        <v>590</v>
      </c>
      <c r="B592" s="78">
        <v>45068</v>
      </c>
      <c r="C592" s="73" t="str">
        <f>_xlfn.XLOOKUP(Table5[[#This Row],[Serial '#]],Table10[Serial '#],Table10[Date],"",,)</f>
        <v/>
      </c>
      <c r="D5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92" s="73" t="str">
        <f>IF(Table5[[#This Row],[Date Distributed]]="","In Stock","Distributed")</f>
        <v>In Stock</v>
      </c>
      <c r="F592" s="79" t="s">
        <v>660</v>
      </c>
      <c r="G592" s="75" t="s">
        <v>761</v>
      </c>
      <c r="H592" s="80" t="s">
        <v>685</v>
      </c>
      <c r="I592" s="80" t="s">
        <v>686</v>
      </c>
      <c r="J592" s="81" t="s">
        <v>1375</v>
      </c>
      <c r="K592" s="80" t="s">
        <v>385</v>
      </c>
      <c r="L592" s="3" t="str">
        <f>_xlfn.XLOOKUP(Table5[[#This Row],[Item '#]],Ticket_Forms[Form Number],Ticket_Forms[Game Name],"",,)</f>
        <v>Criss Cross</v>
      </c>
      <c r="M592" s="15">
        <v>186</v>
      </c>
      <c r="N592" s="3">
        <f>LOOKUP(Table5[[#This Row],[Item '#]],Ticket_Forms[Form Number],Ticket_Forms[Ticket Count])</f>
        <v>5520</v>
      </c>
      <c r="O592" s="16">
        <f>LOOKUP(Table5[[#This Row],[Item '#]],Ticket_Forms[Form Number],Ticket_Forms[Ticket Value])</f>
        <v>1</v>
      </c>
      <c r="P592" s="16">
        <f>LOOKUP(Table5[[#This Row],[Item '#]],Ticket_Forms[Form Number],Ticket_Forms[Revenue])</f>
        <v>5520</v>
      </c>
      <c r="Q592" s="16">
        <f>LOOKUP(Table5[[#This Row],[Item '#]],Ticket_Forms[Form Number],Ticket_Forms[Ideal Profit])</f>
        <v>960</v>
      </c>
      <c r="R592" s="16">
        <f>LOOKUP(Table5[[#This Row],[Item '#]],Ticket_Forms[Form Number],Ticket_Forms[Prizes])</f>
        <v>4560</v>
      </c>
      <c r="S592" s="16">
        <f>LOOKUP(Table5[[#This Row],[Item '#]],Ticket_Forms[Form Number],Ticket_Forms[Location Rent])</f>
        <v>331</v>
      </c>
      <c r="T592" s="16">
        <f>LOOKUP(Table5[[#This Row],[Item '#]],Ticket_Forms[Form Number],Ticket_Forms[Last Sale])</f>
        <v>200</v>
      </c>
      <c r="U592" s="16" t="s">
        <v>3909</v>
      </c>
      <c r="V592" s="58" t="str">
        <f>Table5[[#This Row],[Date Distributed]]</f>
        <v/>
      </c>
      <c r="W592" s="3" t="str">
        <f>_xlfn.XLOOKUP(Table5[[#This Row],[Serial '#]],Table10[Serial '#],Table10[Charity Association],"",,)</f>
        <v/>
      </c>
      <c r="Z592" s="3" t="s">
        <v>23</v>
      </c>
    </row>
    <row r="593" spans="1:26" hidden="1" x14ac:dyDescent="0.35">
      <c r="A593" s="3">
        <v>591</v>
      </c>
      <c r="B593" s="78">
        <v>45068</v>
      </c>
      <c r="C593" s="73" t="str">
        <f>_xlfn.XLOOKUP(Table5[[#This Row],[Serial '#]],Table10[Serial '#],Table10[Date],"",,)</f>
        <v/>
      </c>
      <c r="D5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93" s="73" t="str">
        <f>IF(Table5[[#This Row],[Date Distributed]]="","In Stock","Distributed")</f>
        <v>In Stock</v>
      </c>
      <c r="F593" s="79" t="s">
        <v>660</v>
      </c>
      <c r="G593" s="75" t="s">
        <v>761</v>
      </c>
      <c r="H593" s="80" t="s">
        <v>685</v>
      </c>
      <c r="I593" s="80" t="s">
        <v>686</v>
      </c>
      <c r="J593" s="81" t="s">
        <v>1376</v>
      </c>
      <c r="K593" s="80" t="s">
        <v>385</v>
      </c>
      <c r="L593" s="3" t="str">
        <f>_xlfn.XLOOKUP(Table5[[#This Row],[Item '#]],Ticket_Forms[Form Number],Ticket_Forms[Game Name],"",,)</f>
        <v>Criss Cross</v>
      </c>
      <c r="M593" s="15">
        <v>186</v>
      </c>
      <c r="N593" s="3">
        <f>LOOKUP(Table5[[#This Row],[Item '#]],Ticket_Forms[Form Number],Ticket_Forms[Ticket Count])</f>
        <v>5520</v>
      </c>
      <c r="O593" s="16">
        <f>LOOKUP(Table5[[#This Row],[Item '#]],Ticket_Forms[Form Number],Ticket_Forms[Ticket Value])</f>
        <v>1</v>
      </c>
      <c r="P593" s="16">
        <f>LOOKUP(Table5[[#This Row],[Item '#]],Ticket_Forms[Form Number],Ticket_Forms[Revenue])</f>
        <v>5520</v>
      </c>
      <c r="Q593" s="16">
        <f>LOOKUP(Table5[[#This Row],[Item '#]],Ticket_Forms[Form Number],Ticket_Forms[Ideal Profit])</f>
        <v>960</v>
      </c>
      <c r="R593" s="16">
        <f>LOOKUP(Table5[[#This Row],[Item '#]],Ticket_Forms[Form Number],Ticket_Forms[Prizes])</f>
        <v>4560</v>
      </c>
      <c r="S593" s="16">
        <f>LOOKUP(Table5[[#This Row],[Item '#]],Ticket_Forms[Form Number],Ticket_Forms[Location Rent])</f>
        <v>331</v>
      </c>
      <c r="T593" s="16">
        <f>LOOKUP(Table5[[#This Row],[Item '#]],Ticket_Forms[Form Number],Ticket_Forms[Last Sale])</f>
        <v>200</v>
      </c>
      <c r="U593" s="16" t="s">
        <v>3909</v>
      </c>
      <c r="V593" s="58" t="str">
        <f>Table5[[#This Row],[Date Distributed]]</f>
        <v/>
      </c>
      <c r="W593" s="3" t="str">
        <f>_xlfn.XLOOKUP(Table5[[#This Row],[Serial '#]],Table10[Serial '#],Table10[Charity Association],"",,)</f>
        <v/>
      </c>
      <c r="Z593" s="3" t="s">
        <v>23</v>
      </c>
    </row>
    <row r="594" spans="1:26" hidden="1" x14ac:dyDescent="0.35">
      <c r="A594" s="3">
        <v>592</v>
      </c>
      <c r="B594" s="78">
        <v>45068</v>
      </c>
      <c r="C594" s="73" t="str">
        <f>_xlfn.XLOOKUP(Table5[[#This Row],[Serial '#]],Table10[Serial '#],Table10[Date],"",,)</f>
        <v/>
      </c>
      <c r="D5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94" s="73" t="str">
        <f>IF(Table5[[#This Row],[Date Distributed]]="","In Stock","Distributed")</f>
        <v>In Stock</v>
      </c>
      <c r="F594" s="79" t="s">
        <v>660</v>
      </c>
      <c r="G594" s="75" t="s">
        <v>761</v>
      </c>
      <c r="H594" s="80" t="s">
        <v>685</v>
      </c>
      <c r="I594" s="80" t="s">
        <v>686</v>
      </c>
      <c r="J594" s="77" t="s">
        <v>1377</v>
      </c>
      <c r="K594" s="76" t="s">
        <v>385</v>
      </c>
      <c r="L594" s="3" t="str">
        <f>_xlfn.XLOOKUP(Table5[[#This Row],[Item '#]],Ticket_Forms[Form Number],Ticket_Forms[Game Name],"",,)</f>
        <v>Criss Cross</v>
      </c>
      <c r="M594" s="15">
        <v>186</v>
      </c>
      <c r="N594" s="3">
        <f>LOOKUP(Table5[[#This Row],[Item '#]],Ticket_Forms[Form Number],Ticket_Forms[Ticket Count])</f>
        <v>5520</v>
      </c>
      <c r="O594" s="16">
        <f>LOOKUP(Table5[[#This Row],[Item '#]],Ticket_Forms[Form Number],Ticket_Forms[Ticket Value])</f>
        <v>1</v>
      </c>
      <c r="P594" s="16">
        <f>LOOKUP(Table5[[#This Row],[Item '#]],Ticket_Forms[Form Number],Ticket_Forms[Revenue])</f>
        <v>5520</v>
      </c>
      <c r="Q594" s="16">
        <f>LOOKUP(Table5[[#This Row],[Item '#]],Ticket_Forms[Form Number],Ticket_Forms[Ideal Profit])</f>
        <v>960</v>
      </c>
      <c r="R594" s="16">
        <f>LOOKUP(Table5[[#This Row],[Item '#]],Ticket_Forms[Form Number],Ticket_Forms[Prizes])</f>
        <v>4560</v>
      </c>
      <c r="S594" s="16">
        <f>LOOKUP(Table5[[#This Row],[Item '#]],Ticket_Forms[Form Number],Ticket_Forms[Location Rent])</f>
        <v>331</v>
      </c>
      <c r="T594" s="16">
        <f>LOOKUP(Table5[[#This Row],[Item '#]],Ticket_Forms[Form Number],Ticket_Forms[Last Sale])</f>
        <v>200</v>
      </c>
      <c r="U594" s="16" t="s">
        <v>3909</v>
      </c>
      <c r="V594" s="58" t="str">
        <f>Table5[[#This Row],[Date Distributed]]</f>
        <v/>
      </c>
      <c r="W594" s="3" t="str">
        <f>_xlfn.XLOOKUP(Table5[[#This Row],[Serial '#]],Table10[Serial '#],Table10[Charity Association],"",,)</f>
        <v/>
      </c>
      <c r="Z594" s="3" t="s">
        <v>23</v>
      </c>
    </row>
    <row r="595" spans="1:26" hidden="1" x14ac:dyDescent="0.35">
      <c r="A595" s="3">
        <v>593</v>
      </c>
      <c r="B595" s="78">
        <v>45068</v>
      </c>
      <c r="C595" s="73" t="str">
        <f>_xlfn.XLOOKUP(Table5[[#This Row],[Serial '#]],Table10[Serial '#],Table10[Date],"",,)</f>
        <v/>
      </c>
      <c r="D5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95" s="73" t="str">
        <f>IF(Table5[[#This Row],[Date Distributed]]="","In Stock","Distributed")</f>
        <v>In Stock</v>
      </c>
      <c r="F595" s="79" t="s">
        <v>660</v>
      </c>
      <c r="G595" s="75" t="s">
        <v>761</v>
      </c>
      <c r="H595" s="80" t="s">
        <v>685</v>
      </c>
      <c r="I595" s="80" t="s">
        <v>686</v>
      </c>
      <c r="J595" s="81" t="s">
        <v>1378</v>
      </c>
      <c r="K595" s="76" t="s">
        <v>385</v>
      </c>
      <c r="L595" s="3" t="str">
        <f>_xlfn.XLOOKUP(Table5[[#This Row],[Item '#]],Ticket_Forms[Form Number],Ticket_Forms[Game Name],"",,)</f>
        <v>Criss Cross</v>
      </c>
      <c r="M595" s="15">
        <v>186</v>
      </c>
      <c r="N595" s="3">
        <f>LOOKUP(Table5[[#This Row],[Item '#]],Ticket_Forms[Form Number],Ticket_Forms[Ticket Count])</f>
        <v>5520</v>
      </c>
      <c r="O595" s="16">
        <f>LOOKUP(Table5[[#This Row],[Item '#]],Ticket_Forms[Form Number],Ticket_Forms[Ticket Value])</f>
        <v>1</v>
      </c>
      <c r="P595" s="16">
        <f>LOOKUP(Table5[[#This Row],[Item '#]],Ticket_Forms[Form Number],Ticket_Forms[Revenue])</f>
        <v>5520</v>
      </c>
      <c r="Q595" s="16">
        <f>LOOKUP(Table5[[#This Row],[Item '#]],Ticket_Forms[Form Number],Ticket_Forms[Ideal Profit])</f>
        <v>960</v>
      </c>
      <c r="R595" s="16">
        <f>LOOKUP(Table5[[#This Row],[Item '#]],Ticket_Forms[Form Number],Ticket_Forms[Prizes])</f>
        <v>4560</v>
      </c>
      <c r="S595" s="16">
        <f>LOOKUP(Table5[[#This Row],[Item '#]],Ticket_Forms[Form Number],Ticket_Forms[Location Rent])</f>
        <v>331</v>
      </c>
      <c r="T595" s="16">
        <f>LOOKUP(Table5[[#This Row],[Item '#]],Ticket_Forms[Form Number],Ticket_Forms[Last Sale])</f>
        <v>200</v>
      </c>
      <c r="U595" s="16" t="s">
        <v>3909</v>
      </c>
      <c r="V595" s="58" t="str">
        <f>Table5[[#This Row],[Date Distributed]]</f>
        <v/>
      </c>
      <c r="W595" s="3" t="str">
        <f>_xlfn.XLOOKUP(Table5[[#This Row],[Serial '#]],Table10[Serial '#],Table10[Charity Association],"",,)</f>
        <v/>
      </c>
      <c r="Z595" s="3" t="s">
        <v>23</v>
      </c>
    </row>
    <row r="596" spans="1:26" hidden="1" x14ac:dyDescent="0.35">
      <c r="A596" s="3">
        <v>594</v>
      </c>
      <c r="B596" s="78">
        <v>45068</v>
      </c>
      <c r="C596" s="73" t="str">
        <f>_xlfn.XLOOKUP(Table5[[#This Row],[Serial '#]],Table10[Serial '#],Table10[Date],"",,)</f>
        <v/>
      </c>
      <c r="D5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96" s="73" t="str">
        <f>IF(Table5[[#This Row],[Date Distributed]]="","In Stock","Distributed")</f>
        <v>In Stock</v>
      </c>
      <c r="F596" s="79" t="s">
        <v>660</v>
      </c>
      <c r="G596" s="75" t="s">
        <v>761</v>
      </c>
      <c r="H596" s="80" t="s">
        <v>685</v>
      </c>
      <c r="I596" s="80" t="s">
        <v>686</v>
      </c>
      <c r="J596" s="81" t="s">
        <v>1379</v>
      </c>
      <c r="K596" s="76" t="s">
        <v>385</v>
      </c>
      <c r="L596" s="3" t="str">
        <f>_xlfn.XLOOKUP(Table5[[#This Row],[Item '#]],Ticket_Forms[Form Number],Ticket_Forms[Game Name],"",,)</f>
        <v>Criss Cross</v>
      </c>
      <c r="M596" s="15">
        <v>186</v>
      </c>
      <c r="N596" s="3">
        <f>LOOKUP(Table5[[#This Row],[Item '#]],Ticket_Forms[Form Number],Ticket_Forms[Ticket Count])</f>
        <v>5520</v>
      </c>
      <c r="O596" s="16">
        <f>LOOKUP(Table5[[#This Row],[Item '#]],Ticket_Forms[Form Number],Ticket_Forms[Ticket Value])</f>
        <v>1</v>
      </c>
      <c r="P596" s="16">
        <f>LOOKUP(Table5[[#This Row],[Item '#]],Ticket_Forms[Form Number],Ticket_Forms[Revenue])</f>
        <v>5520</v>
      </c>
      <c r="Q596" s="16">
        <f>LOOKUP(Table5[[#This Row],[Item '#]],Ticket_Forms[Form Number],Ticket_Forms[Ideal Profit])</f>
        <v>960</v>
      </c>
      <c r="R596" s="16">
        <f>LOOKUP(Table5[[#This Row],[Item '#]],Ticket_Forms[Form Number],Ticket_Forms[Prizes])</f>
        <v>4560</v>
      </c>
      <c r="S596" s="16">
        <f>LOOKUP(Table5[[#This Row],[Item '#]],Ticket_Forms[Form Number],Ticket_Forms[Location Rent])</f>
        <v>331</v>
      </c>
      <c r="T596" s="16">
        <f>LOOKUP(Table5[[#This Row],[Item '#]],Ticket_Forms[Form Number],Ticket_Forms[Last Sale])</f>
        <v>200</v>
      </c>
      <c r="U596" s="16" t="s">
        <v>3909</v>
      </c>
      <c r="V596" s="58" t="str">
        <f>Table5[[#This Row],[Date Distributed]]</f>
        <v/>
      </c>
      <c r="W596" s="3" t="str">
        <f>_xlfn.XLOOKUP(Table5[[#This Row],[Serial '#]],Table10[Serial '#],Table10[Charity Association],"",,)</f>
        <v/>
      </c>
      <c r="Z596" s="3" t="s">
        <v>23</v>
      </c>
    </row>
    <row r="597" spans="1:26" hidden="1" x14ac:dyDescent="0.35">
      <c r="A597" s="3">
        <v>595</v>
      </c>
      <c r="B597" s="78">
        <v>45068</v>
      </c>
      <c r="C597" s="73" t="str">
        <f>_xlfn.XLOOKUP(Table5[[#This Row],[Serial '#]],Table10[Serial '#],Table10[Date],"",,)</f>
        <v/>
      </c>
      <c r="D5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97" s="73" t="str">
        <f>IF(Table5[[#This Row],[Date Distributed]]="","In Stock","Distributed")</f>
        <v>In Stock</v>
      </c>
      <c r="F597" s="79" t="s">
        <v>660</v>
      </c>
      <c r="G597" s="75" t="s">
        <v>761</v>
      </c>
      <c r="H597" s="80" t="s">
        <v>685</v>
      </c>
      <c r="I597" s="80" t="s">
        <v>686</v>
      </c>
      <c r="J597" s="81" t="s">
        <v>1380</v>
      </c>
      <c r="K597" s="80" t="s">
        <v>385</v>
      </c>
      <c r="L597" s="3" t="str">
        <f>_xlfn.XLOOKUP(Table5[[#This Row],[Item '#]],Ticket_Forms[Form Number],Ticket_Forms[Game Name],"",,)</f>
        <v>Criss Cross</v>
      </c>
      <c r="M597" s="15">
        <v>186</v>
      </c>
      <c r="N597" s="3">
        <f>LOOKUP(Table5[[#This Row],[Item '#]],Ticket_Forms[Form Number],Ticket_Forms[Ticket Count])</f>
        <v>5520</v>
      </c>
      <c r="O597" s="16">
        <f>LOOKUP(Table5[[#This Row],[Item '#]],Ticket_Forms[Form Number],Ticket_Forms[Ticket Value])</f>
        <v>1</v>
      </c>
      <c r="P597" s="16">
        <f>LOOKUP(Table5[[#This Row],[Item '#]],Ticket_Forms[Form Number],Ticket_Forms[Revenue])</f>
        <v>5520</v>
      </c>
      <c r="Q597" s="16">
        <f>LOOKUP(Table5[[#This Row],[Item '#]],Ticket_Forms[Form Number],Ticket_Forms[Ideal Profit])</f>
        <v>960</v>
      </c>
      <c r="R597" s="16">
        <f>LOOKUP(Table5[[#This Row],[Item '#]],Ticket_Forms[Form Number],Ticket_Forms[Prizes])</f>
        <v>4560</v>
      </c>
      <c r="S597" s="16">
        <f>LOOKUP(Table5[[#This Row],[Item '#]],Ticket_Forms[Form Number],Ticket_Forms[Location Rent])</f>
        <v>331</v>
      </c>
      <c r="T597" s="16">
        <f>LOOKUP(Table5[[#This Row],[Item '#]],Ticket_Forms[Form Number],Ticket_Forms[Last Sale])</f>
        <v>200</v>
      </c>
      <c r="U597" s="16" t="s">
        <v>3909</v>
      </c>
      <c r="V597" s="58" t="str">
        <f>Table5[[#This Row],[Date Distributed]]</f>
        <v/>
      </c>
      <c r="W597" s="3" t="str">
        <f>_xlfn.XLOOKUP(Table5[[#This Row],[Serial '#]],Table10[Serial '#],Table10[Charity Association],"",,)</f>
        <v/>
      </c>
      <c r="Z597" s="3" t="s">
        <v>23</v>
      </c>
    </row>
    <row r="598" spans="1:26" hidden="1" x14ac:dyDescent="0.35">
      <c r="A598" s="3">
        <v>596</v>
      </c>
      <c r="B598" s="78">
        <v>45068</v>
      </c>
      <c r="C598" s="73" t="str">
        <f>_xlfn.XLOOKUP(Table5[[#This Row],[Serial '#]],Table10[Serial '#],Table10[Date],"",,)</f>
        <v/>
      </c>
      <c r="D5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98" s="73" t="str">
        <f>IF(Table5[[#This Row],[Date Distributed]]="","In Stock","Distributed")</f>
        <v>In Stock</v>
      </c>
      <c r="F598" s="79" t="s">
        <v>660</v>
      </c>
      <c r="G598" s="75" t="s">
        <v>761</v>
      </c>
      <c r="H598" s="80" t="s">
        <v>685</v>
      </c>
      <c r="I598" s="80" t="s">
        <v>686</v>
      </c>
      <c r="J598" s="81" t="s">
        <v>1381</v>
      </c>
      <c r="K598" s="80" t="s">
        <v>385</v>
      </c>
      <c r="L598" s="3" t="str">
        <f>_xlfn.XLOOKUP(Table5[[#This Row],[Item '#]],Ticket_Forms[Form Number],Ticket_Forms[Game Name],"",,)</f>
        <v>Criss Cross</v>
      </c>
      <c r="M598" s="15">
        <v>186</v>
      </c>
      <c r="N598" s="3">
        <f>LOOKUP(Table5[[#This Row],[Item '#]],Ticket_Forms[Form Number],Ticket_Forms[Ticket Count])</f>
        <v>5520</v>
      </c>
      <c r="O598" s="16">
        <f>LOOKUP(Table5[[#This Row],[Item '#]],Ticket_Forms[Form Number],Ticket_Forms[Ticket Value])</f>
        <v>1</v>
      </c>
      <c r="P598" s="16">
        <f>LOOKUP(Table5[[#This Row],[Item '#]],Ticket_Forms[Form Number],Ticket_Forms[Revenue])</f>
        <v>5520</v>
      </c>
      <c r="Q598" s="16">
        <f>LOOKUP(Table5[[#This Row],[Item '#]],Ticket_Forms[Form Number],Ticket_Forms[Ideal Profit])</f>
        <v>960</v>
      </c>
      <c r="R598" s="16">
        <f>LOOKUP(Table5[[#This Row],[Item '#]],Ticket_Forms[Form Number],Ticket_Forms[Prizes])</f>
        <v>4560</v>
      </c>
      <c r="S598" s="16">
        <f>LOOKUP(Table5[[#This Row],[Item '#]],Ticket_Forms[Form Number],Ticket_Forms[Location Rent])</f>
        <v>331</v>
      </c>
      <c r="T598" s="16">
        <f>LOOKUP(Table5[[#This Row],[Item '#]],Ticket_Forms[Form Number],Ticket_Forms[Last Sale])</f>
        <v>200</v>
      </c>
      <c r="U598" s="16" t="s">
        <v>3909</v>
      </c>
      <c r="V598" s="58" t="str">
        <f>Table5[[#This Row],[Date Distributed]]</f>
        <v/>
      </c>
      <c r="W598" s="3" t="str">
        <f>_xlfn.XLOOKUP(Table5[[#This Row],[Serial '#]],Table10[Serial '#],Table10[Charity Association],"",,)</f>
        <v/>
      </c>
      <c r="Z598" s="3" t="s">
        <v>23</v>
      </c>
    </row>
    <row r="599" spans="1:26" hidden="1" x14ac:dyDescent="0.35">
      <c r="A599" s="3">
        <v>597</v>
      </c>
      <c r="B599" s="78">
        <v>45068</v>
      </c>
      <c r="C599" s="73" t="str">
        <f>_xlfn.XLOOKUP(Table5[[#This Row],[Serial '#]],Table10[Serial '#],Table10[Date],"",,)</f>
        <v/>
      </c>
      <c r="D5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99" s="73" t="str">
        <f>IF(Table5[[#This Row],[Date Distributed]]="","In Stock","Distributed")</f>
        <v>In Stock</v>
      </c>
      <c r="F599" s="79" t="s">
        <v>660</v>
      </c>
      <c r="G599" s="75" t="s">
        <v>761</v>
      </c>
      <c r="H599" s="80" t="s">
        <v>685</v>
      </c>
      <c r="I599" s="80" t="s">
        <v>686</v>
      </c>
      <c r="J599" s="81" t="s">
        <v>1382</v>
      </c>
      <c r="K599" s="80" t="s">
        <v>385</v>
      </c>
      <c r="L599" s="3" t="str">
        <f>_xlfn.XLOOKUP(Table5[[#This Row],[Item '#]],Ticket_Forms[Form Number],Ticket_Forms[Game Name],"",,)</f>
        <v>Criss Cross</v>
      </c>
      <c r="M599" s="15">
        <v>186</v>
      </c>
      <c r="N599" s="3">
        <f>LOOKUP(Table5[[#This Row],[Item '#]],Ticket_Forms[Form Number],Ticket_Forms[Ticket Count])</f>
        <v>5520</v>
      </c>
      <c r="O599" s="16">
        <f>LOOKUP(Table5[[#This Row],[Item '#]],Ticket_Forms[Form Number],Ticket_Forms[Ticket Value])</f>
        <v>1</v>
      </c>
      <c r="P599" s="16">
        <f>LOOKUP(Table5[[#This Row],[Item '#]],Ticket_Forms[Form Number],Ticket_Forms[Revenue])</f>
        <v>5520</v>
      </c>
      <c r="Q599" s="16">
        <f>LOOKUP(Table5[[#This Row],[Item '#]],Ticket_Forms[Form Number],Ticket_Forms[Ideal Profit])</f>
        <v>960</v>
      </c>
      <c r="R599" s="16">
        <f>LOOKUP(Table5[[#This Row],[Item '#]],Ticket_Forms[Form Number],Ticket_Forms[Prizes])</f>
        <v>4560</v>
      </c>
      <c r="S599" s="16">
        <f>LOOKUP(Table5[[#This Row],[Item '#]],Ticket_Forms[Form Number],Ticket_Forms[Location Rent])</f>
        <v>331</v>
      </c>
      <c r="T599" s="16">
        <f>LOOKUP(Table5[[#This Row],[Item '#]],Ticket_Forms[Form Number],Ticket_Forms[Last Sale])</f>
        <v>200</v>
      </c>
      <c r="U599" s="16" t="s">
        <v>3909</v>
      </c>
      <c r="V599" s="58" t="str">
        <f>Table5[[#This Row],[Date Distributed]]</f>
        <v/>
      </c>
      <c r="W599" s="3" t="str">
        <f>_xlfn.XLOOKUP(Table5[[#This Row],[Serial '#]],Table10[Serial '#],Table10[Charity Association],"",,)</f>
        <v/>
      </c>
      <c r="Z599" s="3" t="s">
        <v>23</v>
      </c>
    </row>
    <row r="600" spans="1:26" hidden="1" x14ac:dyDescent="0.35">
      <c r="A600" s="3">
        <v>598</v>
      </c>
      <c r="B600" s="78">
        <v>45068</v>
      </c>
      <c r="C600" s="73" t="str">
        <f>_xlfn.XLOOKUP(Table5[[#This Row],[Serial '#]],Table10[Serial '#],Table10[Date],"",,)</f>
        <v/>
      </c>
      <c r="D6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00" s="73" t="str">
        <f>IF(Table5[[#This Row],[Date Distributed]]="","In Stock","Distributed")</f>
        <v>In Stock</v>
      </c>
      <c r="F600" s="79" t="s">
        <v>660</v>
      </c>
      <c r="G600" s="75" t="s">
        <v>761</v>
      </c>
      <c r="H600" s="80" t="s">
        <v>685</v>
      </c>
      <c r="I600" s="80" t="s">
        <v>686</v>
      </c>
      <c r="J600" s="81" t="s">
        <v>1383</v>
      </c>
      <c r="K600" s="80" t="s">
        <v>385</v>
      </c>
      <c r="L600" s="3" t="str">
        <f>_xlfn.XLOOKUP(Table5[[#This Row],[Item '#]],Ticket_Forms[Form Number],Ticket_Forms[Game Name],"",,)</f>
        <v>Criss Cross</v>
      </c>
      <c r="M600" s="15">
        <v>186</v>
      </c>
      <c r="N600" s="3">
        <f>LOOKUP(Table5[[#This Row],[Item '#]],Ticket_Forms[Form Number],Ticket_Forms[Ticket Count])</f>
        <v>5520</v>
      </c>
      <c r="O600" s="16">
        <f>LOOKUP(Table5[[#This Row],[Item '#]],Ticket_Forms[Form Number],Ticket_Forms[Ticket Value])</f>
        <v>1</v>
      </c>
      <c r="P600" s="16">
        <f>LOOKUP(Table5[[#This Row],[Item '#]],Ticket_Forms[Form Number],Ticket_Forms[Revenue])</f>
        <v>5520</v>
      </c>
      <c r="Q600" s="16">
        <f>LOOKUP(Table5[[#This Row],[Item '#]],Ticket_Forms[Form Number],Ticket_Forms[Ideal Profit])</f>
        <v>960</v>
      </c>
      <c r="R600" s="16">
        <f>LOOKUP(Table5[[#This Row],[Item '#]],Ticket_Forms[Form Number],Ticket_Forms[Prizes])</f>
        <v>4560</v>
      </c>
      <c r="S600" s="16">
        <f>LOOKUP(Table5[[#This Row],[Item '#]],Ticket_Forms[Form Number],Ticket_Forms[Location Rent])</f>
        <v>331</v>
      </c>
      <c r="T600" s="16">
        <f>LOOKUP(Table5[[#This Row],[Item '#]],Ticket_Forms[Form Number],Ticket_Forms[Last Sale])</f>
        <v>200</v>
      </c>
      <c r="U600" s="16" t="s">
        <v>3909</v>
      </c>
      <c r="V600" s="58" t="str">
        <f>Table5[[#This Row],[Date Distributed]]</f>
        <v/>
      </c>
      <c r="W600" s="3" t="str">
        <f>_xlfn.XLOOKUP(Table5[[#This Row],[Serial '#]],Table10[Serial '#],Table10[Charity Association],"",,)</f>
        <v/>
      </c>
      <c r="Z600" s="3" t="s">
        <v>23</v>
      </c>
    </row>
    <row r="601" spans="1:26" hidden="1" x14ac:dyDescent="0.35">
      <c r="A601" s="3">
        <v>599</v>
      </c>
      <c r="B601" s="78">
        <v>45068</v>
      </c>
      <c r="C601" s="73" t="str">
        <f>_xlfn.XLOOKUP(Table5[[#This Row],[Serial '#]],Table10[Serial '#],Table10[Date],"",,)</f>
        <v/>
      </c>
      <c r="D6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01" s="73" t="str">
        <f>IF(Table5[[#This Row],[Date Distributed]]="","In Stock","Distributed")</f>
        <v>In Stock</v>
      </c>
      <c r="F601" s="79" t="s">
        <v>660</v>
      </c>
      <c r="G601" s="75" t="s">
        <v>761</v>
      </c>
      <c r="H601" s="80" t="s">
        <v>685</v>
      </c>
      <c r="I601" s="80" t="s">
        <v>686</v>
      </c>
      <c r="J601" s="81" t="s">
        <v>1384</v>
      </c>
      <c r="K601" s="80" t="s">
        <v>385</v>
      </c>
      <c r="L601" s="3" t="str">
        <f>_xlfn.XLOOKUP(Table5[[#This Row],[Item '#]],Ticket_Forms[Form Number],Ticket_Forms[Game Name],"",,)</f>
        <v>Criss Cross</v>
      </c>
      <c r="M601" s="15">
        <v>186</v>
      </c>
      <c r="N601" s="3">
        <f>LOOKUP(Table5[[#This Row],[Item '#]],Ticket_Forms[Form Number],Ticket_Forms[Ticket Count])</f>
        <v>5520</v>
      </c>
      <c r="O601" s="16">
        <f>LOOKUP(Table5[[#This Row],[Item '#]],Ticket_Forms[Form Number],Ticket_Forms[Ticket Value])</f>
        <v>1</v>
      </c>
      <c r="P601" s="16">
        <f>LOOKUP(Table5[[#This Row],[Item '#]],Ticket_Forms[Form Number],Ticket_Forms[Revenue])</f>
        <v>5520</v>
      </c>
      <c r="Q601" s="16">
        <f>LOOKUP(Table5[[#This Row],[Item '#]],Ticket_Forms[Form Number],Ticket_Forms[Ideal Profit])</f>
        <v>960</v>
      </c>
      <c r="R601" s="16">
        <f>LOOKUP(Table5[[#This Row],[Item '#]],Ticket_Forms[Form Number],Ticket_Forms[Prizes])</f>
        <v>4560</v>
      </c>
      <c r="S601" s="16">
        <f>LOOKUP(Table5[[#This Row],[Item '#]],Ticket_Forms[Form Number],Ticket_Forms[Location Rent])</f>
        <v>331</v>
      </c>
      <c r="T601" s="16">
        <f>LOOKUP(Table5[[#This Row],[Item '#]],Ticket_Forms[Form Number],Ticket_Forms[Last Sale])</f>
        <v>200</v>
      </c>
      <c r="U601" s="16" t="s">
        <v>3909</v>
      </c>
      <c r="V601" s="58" t="str">
        <f>Table5[[#This Row],[Date Distributed]]</f>
        <v/>
      </c>
      <c r="W601" s="3" t="str">
        <f>_xlfn.XLOOKUP(Table5[[#This Row],[Serial '#]],Table10[Serial '#],Table10[Charity Association],"",,)</f>
        <v/>
      </c>
      <c r="Z601" s="3" t="s">
        <v>23</v>
      </c>
    </row>
    <row r="602" spans="1:26" hidden="1" x14ac:dyDescent="0.35">
      <c r="A602" s="3">
        <v>600</v>
      </c>
      <c r="B602" s="78">
        <v>45068</v>
      </c>
      <c r="C602" s="73" t="str">
        <f>_xlfn.XLOOKUP(Table5[[#This Row],[Serial '#]],Table10[Serial '#],Table10[Date],"",,)</f>
        <v/>
      </c>
      <c r="D6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02" s="73" t="str">
        <f>IF(Table5[[#This Row],[Date Distributed]]="","In Stock","Distributed")</f>
        <v>In Stock</v>
      </c>
      <c r="F602" s="79" t="s">
        <v>660</v>
      </c>
      <c r="G602" s="75" t="s">
        <v>761</v>
      </c>
      <c r="H602" s="80" t="s">
        <v>685</v>
      </c>
      <c r="I602" s="80" t="s">
        <v>686</v>
      </c>
      <c r="J602" s="81" t="s">
        <v>1385</v>
      </c>
      <c r="K602" s="80" t="s">
        <v>385</v>
      </c>
      <c r="L602" s="3" t="str">
        <f>_xlfn.XLOOKUP(Table5[[#This Row],[Item '#]],Ticket_Forms[Form Number],Ticket_Forms[Game Name],"",,)</f>
        <v>Criss Cross</v>
      </c>
      <c r="M602" s="15">
        <v>186</v>
      </c>
      <c r="N602" s="3">
        <f>LOOKUP(Table5[[#This Row],[Item '#]],Ticket_Forms[Form Number],Ticket_Forms[Ticket Count])</f>
        <v>5520</v>
      </c>
      <c r="O602" s="16">
        <f>LOOKUP(Table5[[#This Row],[Item '#]],Ticket_Forms[Form Number],Ticket_Forms[Ticket Value])</f>
        <v>1</v>
      </c>
      <c r="P602" s="16">
        <f>LOOKUP(Table5[[#This Row],[Item '#]],Ticket_Forms[Form Number],Ticket_Forms[Revenue])</f>
        <v>5520</v>
      </c>
      <c r="Q602" s="16">
        <f>LOOKUP(Table5[[#This Row],[Item '#]],Ticket_Forms[Form Number],Ticket_Forms[Ideal Profit])</f>
        <v>960</v>
      </c>
      <c r="R602" s="16">
        <f>LOOKUP(Table5[[#This Row],[Item '#]],Ticket_Forms[Form Number],Ticket_Forms[Prizes])</f>
        <v>4560</v>
      </c>
      <c r="S602" s="16">
        <f>LOOKUP(Table5[[#This Row],[Item '#]],Ticket_Forms[Form Number],Ticket_Forms[Location Rent])</f>
        <v>331</v>
      </c>
      <c r="T602" s="16">
        <f>LOOKUP(Table5[[#This Row],[Item '#]],Ticket_Forms[Form Number],Ticket_Forms[Last Sale])</f>
        <v>200</v>
      </c>
      <c r="U602" s="16" t="s">
        <v>3909</v>
      </c>
      <c r="V602" s="58" t="str">
        <f>Table5[[#This Row],[Date Distributed]]</f>
        <v/>
      </c>
      <c r="W602" s="3" t="str">
        <f>_xlfn.XLOOKUP(Table5[[#This Row],[Serial '#]],Table10[Serial '#],Table10[Charity Association],"",,)</f>
        <v/>
      </c>
      <c r="Z602" s="3" t="s">
        <v>23</v>
      </c>
    </row>
    <row r="603" spans="1:26" hidden="1" x14ac:dyDescent="0.35">
      <c r="A603" s="3">
        <v>601</v>
      </c>
      <c r="B603" s="78">
        <v>45068</v>
      </c>
      <c r="C603" s="73" t="str">
        <f>_xlfn.XLOOKUP(Table5[[#This Row],[Serial '#]],Table10[Serial '#],Table10[Date],"",,)</f>
        <v/>
      </c>
      <c r="D6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03" s="73" t="str">
        <f>IF(Table5[[#This Row],[Date Distributed]]="","In Stock","Distributed")</f>
        <v>In Stock</v>
      </c>
      <c r="F603" s="79" t="s">
        <v>660</v>
      </c>
      <c r="G603" s="75" t="s">
        <v>761</v>
      </c>
      <c r="H603" s="80" t="s">
        <v>685</v>
      </c>
      <c r="I603" s="80" t="s">
        <v>686</v>
      </c>
      <c r="J603" s="81" t="s">
        <v>1386</v>
      </c>
      <c r="K603" s="80" t="s">
        <v>385</v>
      </c>
      <c r="L603" s="3" t="str">
        <f>_xlfn.XLOOKUP(Table5[[#This Row],[Item '#]],Ticket_Forms[Form Number],Ticket_Forms[Game Name],"",,)</f>
        <v>Criss Cross</v>
      </c>
      <c r="M603" s="15">
        <v>186</v>
      </c>
      <c r="N603" s="3">
        <f>LOOKUP(Table5[[#This Row],[Item '#]],Ticket_Forms[Form Number],Ticket_Forms[Ticket Count])</f>
        <v>5520</v>
      </c>
      <c r="O603" s="16">
        <f>LOOKUP(Table5[[#This Row],[Item '#]],Ticket_Forms[Form Number],Ticket_Forms[Ticket Value])</f>
        <v>1</v>
      </c>
      <c r="P603" s="16">
        <f>LOOKUP(Table5[[#This Row],[Item '#]],Ticket_Forms[Form Number],Ticket_Forms[Revenue])</f>
        <v>5520</v>
      </c>
      <c r="Q603" s="16">
        <f>LOOKUP(Table5[[#This Row],[Item '#]],Ticket_Forms[Form Number],Ticket_Forms[Ideal Profit])</f>
        <v>960</v>
      </c>
      <c r="R603" s="16">
        <f>LOOKUP(Table5[[#This Row],[Item '#]],Ticket_Forms[Form Number],Ticket_Forms[Prizes])</f>
        <v>4560</v>
      </c>
      <c r="S603" s="16">
        <f>LOOKUP(Table5[[#This Row],[Item '#]],Ticket_Forms[Form Number],Ticket_Forms[Location Rent])</f>
        <v>331</v>
      </c>
      <c r="T603" s="16">
        <f>LOOKUP(Table5[[#This Row],[Item '#]],Ticket_Forms[Form Number],Ticket_Forms[Last Sale])</f>
        <v>200</v>
      </c>
      <c r="U603" s="16" t="s">
        <v>3909</v>
      </c>
      <c r="V603" s="58" t="str">
        <f>Table5[[#This Row],[Date Distributed]]</f>
        <v/>
      </c>
      <c r="W603" s="3" t="str">
        <f>_xlfn.XLOOKUP(Table5[[#This Row],[Serial '#]],Table10[Serial '#],Table10[Charity Association],"",,)</f>
        <v/>
      </c>
      <c r="Z603" s="3" t="s">
        <v>23</v>
      </c>
    </row>
    <row r="604" spans="1:26" hidden="1" x14ac:dyDescent="0.35">
      <c r="A604" s="3">
        <v>602</v>
      </c>
      <c r="B604" s="78">
        <v>45068</v>
      </c>
      <c r="C604" s="73" t="str">
        <f>_xlfn.XLOOKUP(Table5[[#This Row],[Serial '#]],Table10[Serial '#],Table10[Date],"",,)</f>
        <v/>
      </c>
      <c r="D6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04" s="73" t="str">
        <f>IF(Table5[[#This Row],[Date Distributed]]="","In Stock","Distributed")</f>
        <v>In Stock</v>
      </c>
      <c r="F604" s="79" t="s">
        <v>660</v>
      </c>
      <c r="G604" s="75" t="s">
        <v>761</v>
      </c>
      <c r="H604" s="80" t="s">
        <v>685</v>
      </c>
      <c r="I604" s="80" t="s">
        <v>686</v>
      </c>
      <c r="J604" s="81" t="s">
        <v>1387</v>
      </c>
      <c r="K604" s="80" t="s">
        <v>385</v>
      </c>
      <c r="L604" s="3" t="str">
        <f>_xlfn.XLOOKUP(Table5[[#This Row],[Item '#]],Ticket_Forms[Form Number],Ticket_Forms[Game Name],"",,)</f>
        <v>Criss Cross</v>
      </c>
      <c r="M604" s="15">
        <v>186</v>
      </c>
      <c r="N604" s="3">
        <f>LOOKUP(Table5[[#This Row],[Item '#]],Ticket_Forms[Form Number],Ticket_Forms[Ticket Count])</f>
        <v>5520</v>
      </c>
      <c r="O604" s="16">
        <f>LOOKUP(Table5[[#This Row],[Item '#]],Ticket_Forms[Form Number],Ticket_Forms[Ticket Value])</f>
        <v>1</v>
      </c>
      <c r="P604" s="16">
        <f>LOOKUP(Table5[[#This Row],[Item '#]],Ticket_Forms[Form Number],Ticket_Forms[Revenue])</f>
        <v>5520</v>
      </c>
      <c r="Q604" s="16">
        <f>LOOKUP(Table5[[#This Row],[Item '#]],Ticket_Forms[Form Number],Ticket_Forms[Ideal Profit])</f>
        <v>960</v>
      </c>
      <c r="R604" s="16">
        <f>LOOKUP(Table5[[#This Row],[Item '#]],Ticket_Forms[Form Number],Ticket_Forms[Prizes])</f>
        <v>4560</v>
      </c>
      <c r="S604" s="16">
        <f>LOOKUP(Table5[[#This Row],[Item '#]],Ticket_Forms[Form Number],Ticket_Forms[Location Rent])</f>
        <v>331</v>
      </c>
      <c r="T604" s="16">
        <f>LOOKUP(Table5[[#This Row],[Item '#]],Ticket_Forms[Form Number],Ticket_Forms[Last Sale])</f>
        <v>200</v>
      </c>
      <c r="U604" s="16" t="s">
        <v>3909</v>
      </c>
      <c r="V604" s="58" t="str">
        <f>Table5[[#This Row],[Date Distributed]]</f>
        <v/>
      </c>
      <c r="W604" s="3" t="str">
        <f>_xlfn.XLOOKUP(Table5[[#This Row],[Serial '#]],Table10[Serial '#],Table10[Charity Association],"",,)</f>
        <v/>
      </c>
      <c r="Z604" s="3" t="s">
        <v>23</v>
      </c>
    </row>
    <row r="605" spans="1:26" hidden="1" x14ac:dyDescent="0.35">
      <c r="A605" s="3">
        <v>603</v>
      </c>
      <c r="B605" s="78">
        <v>45068</v>
      </c>
      <c r="C605" s="73" t="str">
        <f>_xlfn.XLOOKUP(Table5[[#This Row],[Serial '#]],Table10[Serial '#],Table10[Date],"",,)</f>
        <v/>
      </c>
      <c r="D6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05" s="73" t="str">
        <f>IF(Table5[[#This Row],[Date Distributed]]="","In Stock","Distributed")</f>
        <v>In Stock</v>
      </c>
      <c r="F605" s="79" t="s">
        <v>660</v>
      </c>
      <c r="G605" s="75" t="s">
        <v>761</v>
      </c>
      <c r="H605" s="80" t="s">
        <v>685</v>
      </c>
      <c r="I605" s="80" t="s">
        <v>686</v>
      </c>
      <c r="J605" s="81" t="s">
        <v>1388</v>
      </c>
      <c r="K605" s="80" t="s">
        <v>385</v>
      </c>
      <c r="L605" s="3" t="str">
        <f>_xlfn.XLOOKUP(Table5[[#This Row],[Item '#]],Ticket_Forms[Form Number],Ticket_Forms[Game Name],"",,)</f>
        <v>Criss Cross</v>
      </c>
      <c r="M605" s="15">
        <v>186</v>
      </c>
      <c r="N605" s="3">
        <f>LOOKUP(Table5[[#This Row],[Item '#]],Ticket_Forms[Form Number],Ticket_Forms[Ticket Count])</f>
        <v>5520</v>
      </c>
      <c r="O605" s="16">
        <f>LOOKUP(Table5[[#This Row],[Item '#]],Ticket_Forms[Form Number],Ticket_Forms[Ticket Value])</f>
        <v>1</v>
      </c>
      <c r="P605" s="16">
        <f>LOOKUP(Table5[[#This Row],[Item '#]],Ticket_Forms[Form Number],Ticket_Forms[Revenue])</f>
        <v>5520</v>
      </c>
      <c r="Q605" s="16">
        <f>LOOKUP(Table5[[#This Row],[Item '#]],Ticket_Forms[Form Number],Ticket_Forms[Ideal Profit])</f>
        <v>960</v>
      </c>
      <c r="R605" s="16">
        <f>LOOKUP(Table5[[#This Row],[Item '#]],Ticket_Forms[Form Number],Ticket_Forms[Prizes])</f>
        <v>4560</v>
      </c>
      <c r="S605" s="16">
        <f>LOOKUP(Table5[[#This Row],[Item '#]],Ticket_Forms[Form Number],Ticket_Forms[Location Rent])</f>
        <v>331</v>
      </c>
      <c r="T605" s="16">
        <f>LOOKUP(Table5[[#This Row],[Item '#]],Ticket_Forms[Form Number],Ticket_Forms[Last Sale])</f>
        <v>200</v>
      </c>
      <c r="U605" s="16" t="s">
        <v>3909</v>
      </c>
      <c r="V605" s="58" t="str">
        <f>Table5[[#This Row],[Date Distributed]]</f>
        <v/>
      </c>
      <c r="W605" s="3" t="str">
        <f>_xlfn.XLOOKUP(Table5[[#This Row],[Serial '#]],Table10[Serial '#],Table10[Charity Association],"",,)</f>
        <v/>
      </c>
      <c r="Z605" s="3" t="s">
        <v>23</v>
      </c>
    </row>
    <row r="606" spans="1:26" hidden="1" x14ac:dyDescent="0.35">
      <c r="A606" s="3">
        <v>604</v>
      </c>
      <c r="B606" s="78">
        <v>45068</v>
      </c>
      <c r="C606" s="73" t="str">
        <f>_xlfn.XLOOKUP(Table5[[#This Row],[Serial '#]],Table10[Serial '#],Table10[Date],"",,)</f>
        <v/>
      </c>
      <c r="D6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06" s="73" t="str">
        <f>IF(Table5[[#This Row],[Date Distributed]]="","In Stock","Distributed")</f>
        <v>In Stock</v>
      </c>
      <c r="F606" s="79" t="s">
        <v>660</v>
      </c>
      <c r="G606" s="75" t="s">
        <v>761</v>
      </c>
      <c r="H606" s="80" t="s">
        <v>685</v>
      </c>
      <c r="I606" s="80" t="s">
        <v>686</v>
      </c>
      <c r="J606" s="81" t="s">
        <v>1389</v>
      </c>
      <c r="K606" s="80" t="s">
        <v>385</v>
      </c>
      <c r="L606" s="3" t="str">
        <f>_xlfn.XLOOKUP(Table5[[#This Row],[Item '#]],Ticket_Forms[Form Number],Ticket_Forms[Game Name],"",,)</f>
        <v>Criss Cross</v>
      </c>
      <c r="M606" s="15">
        <v>186</v>
      </c>
      <c r="N606" s="3">
        <f>LOOKUP(Table5[[#This Row],[Item '#]],Ticket_Forms[Form Number],Ticket_Forms[Ticket Count])</f>
        <v>5520</v>
      </c>
      <c r="O606" s="16">
        <f>LOOKUP(Table5[[#This Row],[Item '#]],Ticket_Forms[Form Number],Ticket_Forms[Ticket Value])</f>
        <v>1</v>
      </c>
      <c r="P606" s="16">
        <f>LOOKUP(Table5[[#This Row],[Item '#]],Ticket_Forms[Form Number],Ticket_Forms[Revenue])</f>
        <v>5520</v>
      </c>
      <c r="Q606" s="16">
        <f>LOOKUP(Table5[[#This Row],[Item '#]],Ticket_Forms[Form Number],Ticket_Forms[Ideal Profit])</f>
        <v>960</v>
      </c>
      <c r="R606" s="16">
        <f>LOOKUP(Table5[[#This Row],[Item '#]],Ticket_Forms[Form Number],Ticket_Forms[Prizes])</f>
        <v>4560</v>
      </c>
      <c r="S606" s="16">
        <f>LOOKUP(Table5[[#This Row],[Item '#]],Ticket_Forms[Form Number],Ticket_Forms[Location Rent])</f>
        <v>331</v>
      </c>
      <c r="T606" s="16">
        <f>LOOKUP(Table5[[#This Row],[Item '#]],Ticket_Forms[Form Number],Ticket_Forms[Last Sale])</f>
        <v>200</v>
      </c>
      <c r="U606" s="16" t="s">
        <v>3909</v>
      </c>
      <c r="V606" s="58" t="str">
        <f>Table5[[#This Row],[Date Distributed]]</f>
        <v/>
      </c>
      <c r="W606" s="3" t="str">
        <f>_xlfn.XLOOKUP(Table5[[#This Row],[Serial '#]],Table10[Serial '#],Table10[Charity Association],"",,)</f>
        <v/>
      </c>
      <c r="Z606" s="3" t="s">
        <v>23</v>
      </c>
    </row>
    <row r="607" spans="1:26" hidden="1" x14ac:dyDescent="0.35">
      <c r="A607" s="3">
        <v>605</v>
      </c>
      <c r="B607" s="78">
        <v>45068</v>
      </c>
      <c r="C607" s="73" t="str">
        <f>_xlfn.XLOOKUP(Table5[[#This Row],[Serial '#]],Table10[Serial '#],Table10[Date],"",,)</f>
        <v/>
      </c>
      <c r="D6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07" s="73" t="str">
        <f>IF(Table5[[#This Row],[Date Distributed]]="","In Stock","Distributed")</f>
        <v>In Stock</v>
      </c>
      <c r="F607" s="79" t="s">
        <v>660</v>
      </c>
      <c r="G607" s="75" t="s">
        <v>761</v>
      </c>
      <c r="H607" s="80" t="s">
        <v>685</v>
      </c>
      <c r="I607" s="80" t="s">
        <v>686</v>
      </c>
      <c r="J607" s="81" t="s">
        <v>1390</v>
      </c>
      <c r="K607" s="80" t="s">
        <v>385</v>
      </c>
      <c r="L607" s="3" t="str">
        <f>_xlfn.XLOOKUP(Table5[[#This Row],[Item '#]],Ticket_Forms[Form Number],Ticket_Forms[Game Name],"",,)</f>
        <v>Criss Cross</v>
      </c>
      <c r="M607" s="15">
        <v>186</v>
      </c>
      <c r="N607" s="3">
        <f>LOOKUP(Table5[[#This Row],[Item '#]],Ticket_Forms[Form Number],Ticket_Forms[Ticket Count])</f>
        <v>5520</v>
      </c>
      <c r="O607" s="16">
        <f>LOOKUP(Table5[[#This Row],[Item '#]],Ticket_Forms[Form Number],Ticket_Forms[Ticket Value])</f>
        <v>1</v>
      </c>
      <c r="P607" s="16">
        <f>LOOKUP(Table5[[#This Row],[Item '#]],Ticket_Forms[Form Number],Ticket_Forms[Revenue])</f>
        <v>5520</v>
      </c>
      <c r="Q607" s="16">
        <f>LOOKUP(Table5[[#This Row],[Item '#]],Ticket_Forms[Form Number],Ticket_Forms[Ideal Profit])</f>
        <v>960</v>
      </c>
      <c r="R607" s="16">
        <f>LOOKUP(Table5[[#This Row],[Item '#]],Ticket_Forms[Form Number],Ticket_Forms[Prizes])</f>
        <v>4560</v>
      </c>
      <c r="S607" s="16">
        <f>LOOKUP(Table5[[#This Row],[Item '#]],Ticket_Forms[Form Number],Ticket_Forms[Location Rent])</f>
        <v>331</v>
      </c>
      <c r="T607" s="16">
        <f>LOOKUP(Table5[[#This Row],[Item '#]],Ticket_Forms[Form Number],Ticket_Forms[Last Sale])</f>
        <v>200</v>
      </c>
      <c r="U607" s="16" t="s">
        <v>3909</v>
      </c>
      <c r="V607" s="58" t="str">
        <f>Table5[[#This Row],[Date Distributed]]</f>
        <v/>
      </c>
      <c r="W607" s="3" t="str">
        <f>_xlfn.XLOOKUP(Table5[[#This Row],[Serial '#]],Table10[Serial '#],Table10[Charity Association],"",,)</f>
        <v/>
      </c>
      <c r="Z607" s="3" t="s">
        <v>23</v>
      </c>
    </row>
    <row r="608" spans="1:26" hidden="1" x14ac:dyDescent="0.35">
      <c r="A608" s="3">
        <v>606</v>
      </c>
      <c r="B608" s="78">
        <v>45068</v>
      </c>
      <c r="C608" s="73" t="str">
        <f>_xlfn.XLOOKUP(Table5[[#This Row],[Serial '#]],Table10[Serial '#],Table10[Date],"",,)</f>
        <v/>
      </c>
      <c r="D6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08" s="73" t="str">
        <f>IF(Table5[[#This Row],[Date Distributed]]="","In Stock","Distributed")</f>
        <v>In Stock</v>
      </c>
      <c r="F608" s="79" t="s">
        <v>660</v>
      </c>
      <c r="G608" s="75" t="s">
        <v>761</v>
      </c>
      <c r="H608" s="80" t="s">
        <v>685</v>
      </c>
      <c r="I608" s="80" t="s">
        <v>686</v>
      </c>
      <c r="J608" s="81" t="s">
        <v>1391</v>
      </c>
      <c r="K608" s="80" t="s">
        <v>385</v>
      </c>
      <c r="L608" s="3" t="str">
        <f>_xlfn.XLOOKUP(Table5[[#This Row],[Item '#]],Ticket_Forms[Form Number],Ticket_Forms[Game Name],"",,)</f>
        <v>Criss Cross</v>
      </c>
      <c r="M608" s="15">
        <v>186</v>
      </c>
      <c r="N608" s="3">
        <f>LOOKUP(Table5[[#This Row],[Item '#]],Ticket_Forms[Form Number],Ticket_Forms[Ticket Count])</f>
        <v>5520</v>
      </c>
      <c r="O608" s="16">
        <f>LOOKUP(Table5[[#This Row],[Item '#]],Ticket_Forms[Form Number],Ticket_Forms[Ticket Value])</f>
        <v>1</v>
      </c>
      <c r="P608" s="16">
        <f>LOOKUP(Table5[[#This Row],[Item '#]],Ticket_Forms[Form Number],Ticket_Forms[Revenue])</f>
        <v>5520</v>
      </c>
      <c r="Q608" s="16">
        <f>LOOKUP(Table5[[#This Row],[Item '#]],Ticket_Forms[Form Number],Ticket_Forms[Ideal Profit])</f>
        <v>960</v>
      </c>
      <c r="R608" s="16">
        <f>LOOKUP(Table5[[#This Row],[Item '#]],Ticket_Forms[Form Number],Ticket_Forms[Prizes])</f>
        <v>4560</v>
      </c>
      <c r="S608" s="16">
        <f>LOOKUP(Table5[[#This Row],[Item '#]],Ticket_Forms[Form Number],Ticket_Forms[Location Rent])</f>
        <v>331</v>
      </c>
      <c r="T608" s="16">
        <f>LOOKUP(Table5[[#This Row],[Item '#]],Ticket_Forms[Form Number],Ticket_Forms[Last Sale])</f>
        <v>200</v>
      </c>
      <c r="U608" s="16" t="s">
        <v>3909</v>
      </c>
      <c r="V608" s="58" t="str">
        <f>Table5[[#This Row],[Date Distributed]]</f>
        <v/>
      </c>
      <c r="W608" s="3" t="str">
        <f>_xlfn.XLOOKUP(Table5[[#This Row],[Serial '#]],Table10[Serial '#],Table10[Charity Association],"",,)</f>
        <v/>
      </c>
      <c r="Z608" s="3" t="s">
        <v>23</v>
      </c>
    </row>
    <row r="609" spans="1:26" hidden="1" x14ac:dyDescent="0.35">
      <c r="A609" s="3">
        <v>607</v>
      </c>
      <c r="B609" s="78">
        <v>45068</v>
      </c>
      <c r="C609" s="73">
        <f>_xlfn.XLOOKUP(Table5[[#This Row],[Serial '#]],Table10[Serial '#],Table10[Date],"",,)</f>
        <v>45313</v>
      </c>
      <c r="D6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609" s="73" t="str">
        <f>IF(Table5[[#This Row],[Date Distributed]]="","In Stock","Distributed")</f>
        <v>Distributed</v>
      </c>
      <c r="F609" s="79" t="s">
        <v>660</v>
      </c>
      <c r="G609" s="75" t="s">
        <v>761</v>
      </c>
      <c r="H609" s="80" t="s">
        <v>685</v>
      </c>
      <c r="I609" s="80" t="s">
        <v>686</v>
      </c>
      <c r="J609" s="77" t="s">
        <v>1392</v>
      </c>
      <c r="K609" s="76" t="s">
        <v>443</v>
      </c>
      <c r="L609" s="3" t="str">
        <f>_xlfn.XLOOKUP(Table5[[#This Row],[Item '#]],Ticket_Forms[Form Number],Ticket_Forms[Game Name],"",,)</f>
        <v>Moon Walk</v>
      </c>
      <c r="M609" s="15">
        <v>134</v>
      </c>
      <c r="N609" s="3">
        <f>LOOKUP(Table5[[#This Row],[Item '#]],Ticket_Forms[Form Number],Ticket_Forms[Ticket Count])</f>
        <v>4000</v>
      </c>
      <c r="O609" s="16">
        <f>LOOKUP(Table5[[#This Row],[Item '#]],Ticket_Forms[Form Number],Ticket_Forms[Ticket Value])</f>
        <v>1</v>
      </c>
      <c r="P609" s="16">
        <f>LOOKUP(Table5[[#This Row],[Item '#]],Ticket_Forms[Form Number],Ticket_Forms[Revenue])</f>
        <v>4000</v>
      </c>
      <c r="Q609" s="16">
        <f>LOOKUP(Table5[[#This Row],[Item '#]],Ticket_Forms[Form Number],Ticket_Forms[Ideal Profit])</f>
        <v>1000</v>
      </c>
      <c r="R609" s="16">
        <f>LOOKUP(Table5[[#This Row],[Item '#]],Ticket_Forms[Form Number],Ticket_Forms[Prizes])</f>
        <v>3000</v>
      </c>
      <c r="S609" s="16">
        <f>LOOKUP(Table5[[#This Row],[Item '#]],Ticket_Forms[Form Number],Ticket_Forms[Location Rent])</f>
        <v>240</v>
      </c>
      <c r="T609" s="16">
        <f>LOOKUP(Table5[[#This Row],[Item '#]],Ticket_Forms[Form Number],Ticket_Forms[Last Sale])</f>
        <v>0</v>
      </c>
      <c r="U609" s="16" t="s">
        <v>3909</v>
      </c>
      <c r="V609" s="58">
        <f>Table5[[#This Row],[Date Distributed]]</f>
        <v>45313</v>
      </c>
      <c r="W609" s="3" t="str">
        <f>_xlfn.XLOOKUP(Table5[[#This Row],[Serial '#]],Table10[Serial '#],Table10[Charity Association],"",,)</f>
        <v>Cleveland Police Athletic League</v>
      </c>
      <c r="Z609" s="3" t="s">
        <v>23</v>
      </c>
    </row>
    <row r="610" spans="1:26" hidden="1" x14ac:dyDescent="0.35">
      <c r="A610" s="3">
        <v>608</v>
      </c>
      <c r="B610" s="78">
        <v>45068</v>
      </c>
      <c r="C610" s="73">
        <f>_xlfn.XLOOKUP(Table5[[#This Row],[Serial '#]],Table10[Serial '#],Table10[Date],"",,)</f>
        <v>45461</v>
      </c>
      <c r="D6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610" s="73" t="str">
        <f>IF(Table5[[#This Row],[Date Distributed]]="","In Stock","Distributed")</f>
        <v>Distributed</v>
      </c>
      <c r="F610" s="79" t="s">
        <v>660</v>
      </c>
      <c r="G610" s="75" t="s">
        <v>761</v>
      </c>
      <c r="H610" s="80" t="s">
        <v>685</v>
      </c>
      <c r="I610" s="80" t="s">
        <v>686</v>
      </c>
      <c r="J610" s="81" t="s">
        <v>1393</v>
      </c>
      <c r="K610" s="80" t="s">
        <v>432</v>
      </c>
      <c r="L610" s="3" t="str">
        <f>_xlfn.XLOOKUP(Table5[[#This Row],[Item '#]],Ticket_Forms[Form Number],Ticket_Forms[Game Name],"",,)</f>
        <v>True Heros</v>
      </c>
      <c r="M610" s="15">
        <v>134</v>
      </c>
      <c r="N610" s="3">
        <f>LOOKUP(Table5[[#This Row],[Item '#]],Ticket_Forms[Form Number],Ticket_Forms[Ticket Count])</f>
        <v>4000</v>
      </c>
      <c r="O610" s="16">
        <f>LOOKUP(Table5[[#This Row],[Item '#]],Ticket_Forms[Form Number],Ticket_Forms[Ticket Value])</f>
        <v>1</v>
      </c>
      <c r="P610" s="16">
        <f>LOOKUP(Table5[[#This Row],[Item '#]],Ticket_Forms[Form Number],Ticket_Forms[Revenue])</f>
        <v>4000</v>
      </c>
      <c r="Q610" s="16">
        <f>LOOKUP(Table5[[#This Row],[Item '#]],Ticket_Forms[Form Number],Ticket_Forms[Ideal Profit])</f>
        <v>1000</v>
      </c>
      <c r="R610" s="16">
        <f>LOOKUP(Table5[[#This Row],[Item '#]],Ticket_Forms[Form Number],Ticket_Forms[Prizes])</f>
        <v>3000</v>
      </c>
      <c r="S610" s="16">
        <f>LOOKUP(Table5[[#This Row],[Item '#]],Ticket_Forms[Form Number],Ticket_Forms[Location Rent])</f>
        <v>240</v>
      </c>
      <c r="T610" s="16">
        <f>LOOKUP(Table5[[#This Row],[Item '#]],Ticket_Forms[Form Number],Ticket_Forms[Last Sale])</f>
        <v>0</v>
      </c>
      <c r="U610" s="16" t="s">
        <v>3909</v>
      </c>
      <c r="V610" s="58">
        <f>Table5[[#This Row],[Date Distributed]]</f>
        <v>45461</v>
      </c>
      <c r="W610" s="3" t="str">
        <f>_xlfn.XLOOKUP(Table5[[#This Row],[Serial '#]],Table10[Serial '#],Table10[Charity Association],"",,)</f>
        <v>Cleveland Police Athletic League</v>
      </c>
      <c r="Z610" s="3" t="s">
        <v>23</v>
      </c>
    </row>
    <row r="611" spans="1:26" hidden="1" x14ac:dyDescent="0.35">
      <c r="A611" s="3">
        <v>609</v>
      </c>
      <c r="B611" s="78">
        <v>45068</v>
      </c>
      <c r="C611" s="73">
        <f>_xlfn.XLOOKUP(Table5[[#This Row],[Serial '#]],Table10[Serial '#],Table10[Date],"",,)</f>
        <v>45524</v>
      </c>
      <c r="D6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611" s="73" t="str">
        <f>IF(Table5[[#This Row],[Date Distributed]]="","In Stock","Distributed")</f>
        <v>Distributed</v>
      </c>
      <c r="F611" s="79" t="s">
        <v>660</v>
      </c>
      <c r="G611" s="75" t="s">
        <v>761</v>
      </c>
      <c r="H611" s="80" t="s">
        <v>685</v>
      </c>
      <c r="I611" s="80" t="s">
        <v>686</v>
      </c>
      <c r="J611" s="81" t="s">
        <v>1394</v>
      </c>
      <c r="K611" s="80" t="s">
        <v>443</v>
      </c>
      <c r="L611" s="3" t="str">
        <f>_xlfn.XLOOKUP(Table5[[#This Row],[Item '#]],Ticket_Forms[Form Number],Ticket_Forms[Game Name],"",,)</f>
        <v>Moon Walk</v>
      </c>
      <c r="M611" s="15">
        <v>134</v>
      </c>
      <c r="N611" s="3">
        <f>LOOKUP(Table5[[#This Row],[Item '#]],Ticket_Forms[Form Number],Ticket_Forms[Ticket Count])</f>
        <v>4000</v>
      </c>
      <c r="O611" s="16">
        <f>LOOKUP(Table5[[#This Row],[Item '#]],Ticket_Forms[Form Number],Ticket_Forms[Ticket Value])</f>
        <v>1</v>
      </c>
      <c r="P611" s="16">
        <f>LOOKUP(Table5[[#This Row],[Item '#]],Ticket_Forms[Form Number],Ticket_Forms[Revenue])</f>
        <v>4000</v>
      </c>
      <c r="Q611" s="16">
        <f>LOOKUP(Table5[[#This Row],[Item '#]],Ticket_Forms[Form Number],Ticket_Forms[Ideal Profit])</f>
        <v>1000</v>
      </c>
      <c r="R611" s="16">
        <f>LOOKUP(Table5[[#This Row],[Item '#]],Ticket_Forms[Form Number],Ticket_Forms[Prizes])</f>
        <v>3000</v>
      </c>
      <c r="S611" s="16">
        <f>LOOKUP(Table5[[#This Row],[Item '#]],Ticket_Forms[Form Number],Ticket_Forms[Location Rent])</f>
        <v>240</v>
      </c>
      <c r="T611" s="16">
        <f>LOOKUP(Table5[[#This Row],[Item '#]],Ticket_Forms[Form Number],Ticket_Forms[Last Sale])</f>
        <v>0</v>
      </c>
      <c r="U611" s="16" t="s">
        <v>3909</v>
      </c>
      <c r="V611" s="58">
        <f>Table5[[#This Row],[Date Distributed]]</f>
        <v>45524</v>
      </c>
      <c r="W611" s="3" t="str">
        <f>_xlfn.XLOOKUP(Table5[[#This Row],[Serial '#]],Table10[Serial '#],Table10[Charity Association],"",,)</f>
        <v>Cleveland Police Athletic League</v>
      </c>
      <c r="Z611" s="3" t="s">
        <v>23</v>
      </c>
    </row>
    <row r="612" spans="1:26" hidden="1" x14ac:dyDescent="0.35">
      <c r="A612" s="3">
        <v>610</v>
      </c>
      <c r="B612" s="78">
        <v>45068</v>
      </c>
      <c r="C612" s="73" t="str">
        <f>_xlfn.XLOOKUP(Table5[[#This Row],[Serial '#]],Table10[Serial '#],Table10[Date],"",,)</f>
        <v/>
      </c>
      <c r="D6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12" s="73" t="str">
        <f>IF(Table5[[#This Row],[Date Distributed]]="","In Stock","Distributed")</f>
        <v>In Stock</v>
      </c>
      <c r="F612" s="79" t="s">
        <v>660</v>
      </c>
      <c r="G612" s="75" t="s">
        <v>761</v>
      </c>
      <c r="H612" s="80" t="s">
        <v>685</v>
      </c>
      <c r="I612" s="80" t="s">
        <v>686</v>
      </c>
      <c r="J612" s="81" t="s">
        <v>1395</v>
      </c>
      <c r="K612" s="80" t="s">
        <v>385</v>
      </c>
      <c r="L612" s="3" t="str">
        <f>_xlfn.XLOOKUP(Table5[[#This Row],[Item '#]],Ticket_Forms[Form Number],Ticket_Forms[Game Name],"",,)</f>
        <v>Criss Cross</v>
      </c>
      <c r="M612" s="15">
        <v>186</v>
      </c>
      <c r="N612" s="3">
        <f>LOOKUP(Table5[[#This Row],[Item '#]],Ticket_Forms[Form Number],Ticket_Forms[Ticket Count])</f>
        <v>5520</v>
      </c>
      <c r="O612" s="16">
        <f>LOOKUP(Table5[[#This Row],[Item '#]],Ticket_Forms[Form Number],Ticket_Forms[Ticket Value])</f>
        <v>1</v>
      </c>
      <c r="P612" s="16">
        <f>LOOKUP(Table5[[#This Row],[Item '#]],Ticket_Forms[Form Number],Ticket_Forms[Revenue])</f>
        <v>5520</v>
      </c>
      <c r="Q612" s="16">
        <f>LOOKUP(Table5[[#This Row],[Item '#]],Ticket_Forms[Form Number],Ticket_Forms[Ideal Profit])</f>
        <v>960</v>
      </c>
      <c r="R612" s="16">
        <f>LOOKUP(Table5[[#This Row],[Item '#]],Ticket_Forms[Form Number],Ticket_Forms[Prizes])</f>
        <v>4560</v>
      </c>
      <c r="S612" s="16">
        <f>LOOKUP(Table5[[#This Row],[Item '#]],Ticket_Forms[Form Number],Ticket_Forms[Location Rent])</f>
        <v>331</v>
      </c>
      <c r="T612" s="16">
        <f>LOOKUP(Table5[[#This Row],[Item '#]],Ticket_Forms[Form Number],Ticket_Forms[Last Sale])</f>
        <v>200</v>
      </c>
      <c r="U612" s="16" t="s">
        <v>3909</v>
      </c>
      <c r="V612" s="58" t="str">
        <f>Table5[[#This Row],[Date Distributed]]</f>
        <v/>
      </c>
      <c r="W612" s="3" t="str">
        <f>_xlfn.XLOOKUP(Table5[[#This Row],[Serial '#]],Table10[Serial '#],Table10[Charity Association],"",,)</f>
        <v/>
      </c>
      <c r="Z612" s="3" t="s">
        <v>23</v>
      </c>
    </row>
    <row r="613" spans="1:26" hidden="1" x14ac:dyDescent="0.35">
      <c r="A613" s="3">
        <v>611</v>
      </c>
      <c r="B613" s="78">
        <v>45068</v>
      </c>
      <c r="C613" s="73" t="str">
        <f>_xlfn.XLOOKUP(Table5[[#This Row],[Serial '#]],Table10[Serial '#],Table10[Date],"",,)</f>
        <v/>
      </c>
      <c r="D6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13" s="73" t="str">
        <f>IF(Table5[[#This Row],[Date Distributed]]="","In Stock","Distributed")</f>
        <v>In Stock</v>
      </c>
      <c r="F613" s="79" t="s">
        <v>660</v>
      </c>
      <c r="G613" s="75" t="s">
        <v>761</v>
      </c>
      <c r="H613" s="80" t="s">
        <v>685</v>
      </c>
      <c r="I613" s="80" t="s">
        <v>686</v>
      </c>
      <c r="J613" s="81" t="s">
        <v>1396</v>
      </c>
      <c r="K613" s="80" t="s">
        <v>385</v>
      </c>
      <c r="L613" s="3" t="str">
        <f>_xlfn.XLOOKUP(Table5[[#This Row],[Item '#]],Ticket_Forms[Form Number],Ticket_Forms[Game Name],"",,)</f>
        <v>Criss Cross</v>
      </c>
      <c r="M613" s="15">
        <v>186</v>
      </c>
      <c r="N613" s="3">
        <f>LOOKUP(Table5[[#This Row],[Item '#]],Ticket_Forms[Form Number],Ticket_Forms[Ticket Count])</f>
        <v>5520</v>
      </c>
      <c r="O613" s="16">
        <f>LOOKUP(Table5[[#This Row],[Item '#]],Ticket_Forms[Form Number],Ticket_Forms[Ticket Value])</f>
        <v>1</v>
      </c>
      <c r="P613" s="16">
        <f>LOOKUP(Table5[[#This Row],[Item '#]],Ticket_Forms[Form Number],Ticket_Forms[Revenue])</f>
        <v>5520</v>
      </c>
      <c r="Q613" s="16">
        <f>LOOKUP(Table5[[#This Row],[Item '#]],Ticket_Forms[Form Number],Ticket_Forms[Ideal Profit])</f>
        <v>960</v>
      </c>
      <c r="R613" s="16">
        <f>LOOKUP(Table5[[#This Row],[Item '#]],Ticket_Forms[Form Number],Ticket_Forms[Prizes])</f>
        <v>4560</v>
      </c>
      <c r="S613" s="16">
        <f>LOOKUP(Table5[[#This Row],[Item '#]],Ticket_Forms[Form Number],Ticket_Forms[Location Rent])</f>
        <v>331</v>
      </c>
      <c r="T613" s="16">
        <f>LOOKUP(Table5[[#This Row],[Item '#]],Ticket_Forms[Form Number],Ticket_Forms[Last Sale])</f>
        <v>200</v>
      </c>
      <c r="U613" s="16" t="s">
        <v>3909</v>
      </c>
      <c r="V613" s="58" t="str">
        <f>Table5[[#This Row],[Date Distributed]]</f>
        <v/>
      </c>
      <c r="W613" s="3" t="str">
        <f>_xlfn.XLOOKUP(Table5[[#This Row],[Serial '#]],Table10[Serial '#],Table10[Charity Association],"",,)</f>
        <v/>
      </c>
      <c r="Z613" s="3" t="s">
        <v>23</v>
      </c>
    </row>
    <row r="614" spans="1:26" hidden="1" x14ac:dyDescent="0.35">
      <c r="A614" s="3">
        <v>612</v>
      </c>
      <c r="B614" s="78">
        <v>45068</v>
      </c>
      <c r="C614" s="73" t="str">
        <f>_xlfn.XLOOKUP(Table5[[#This Row],[Serial '#]],Table10[Serial '#],Table10[Date],"",,)</f>
        <v/>
      </c>
      <c r="D6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14" s="73" t="str">
        <f>IF(Table5[[#This Row],[Date Distributed]]="","In Stock","Distributed")</f>
        <v>In Stock</v>
      </c>
      <c r="F614" s="79" t="s">
        <v>660</v>
      </c>
      <c r="G614" s="75" t="s">
        <v>761</v>
      </c>
      <c r="H614" s="80" t="s">
        <v>685</v>
      </c>
      <c r="I614" s="80" t="s">
        <v>686</v>
      </c>
      <c r="J614" s="81" t="s">
        <v>1397</v>
      </c>
      <c r="K614" s="80" t="s">
        <v>432</v>
      </c>
      <c r="L614" s="3" t="str">
        <f>_xlfn.XLOOKUP(Table5[[#This Row],[Item '#]],Ticket_Forms[Form Number],Ticket_Forms[Game Name],"",,)</f>
        <v>True Heros</v>
      </c>
      <c r="M614" s="15">
        <v>134</v>
      </c>
      <c r="N614" s="3">
        <f>LOOKUP(Table5[[#This Row],[Item '#]],Ticket_Forms[Form Number],Ticket_Forms[Ticket Count])</f>
        <v>4000</v>
      </c>
      <c r="O614" s="16">
        <f>LOOKUP(Table5[[#This Row],[Item '#]],Ticket_Forms[Form Number],Ticket_Forms[Ticket Value])</f>
        <v>1</v>
      </c>
      <c r="P614" s="16">
        <f>LOOKUP(Table5[[#This Row],[Item '#]],Ticket_Forms[Form Number],Ticket_Forms[Revenue])</f>
        <v>4000</v>
      </c>
      <c r="Q614" s="16">
        <f>LOOKUP(Table5[[#This Row],[Item '#]],Ticket_Forms[Form Number],Ticket_Forms[Ideal Profit])</f>
        <v>1000</v>
      </c>
      <c r="R614" s="16">
        <f>LOOKUP(Table5[[#This Row],[Item '#]],Ticket_Forms[Form Number],Ticket_Forms[Prizes])</f>
        <v>3000</v>
      </c>
      <c r="S614" s="16">
        <f>LOOKUP(Table5[[#This Row],[Item '#]],Ticket_Forms[Form Number],Ticket_Forms[Location Rent])</f>
        <v>240</v>
      </c>
      <c r="T614" s="16">
        <f>LOOKUP(Table5[[#This Row],[Item '#]],Ticket_Forms[Form Number],Ticket_Forms[Last Sale])</f>
        <v>0</v>
      </c>
      <c r="U614" s="16" t="s">
        <v>3909</v>
      </c>
      <c r="V614" s="58" t="str">
        <f>Table5[[#This Row],[Date Distributed]]</f>
        <v/>
      </c>
      <c r="W614" s="3" t="str">
        <f>_xlfn.XLOOKUP(Table5[[#This Row],[Serial '#]],Table10[Serial '#],Table10[Charity Association],"",,)</f>
        <v/>
      </c>
      <c r="Z614" s="3" t="s">
        <v>23</v>
      </c>
    </row>
    <row r="615" spans="1:26" hidden="1" x14ac:dyDescent="0.35">
      <c r="A615" s="3">
        <v>613</v>
      </c>
      <c r="B615" s="74">
        <v>45084</v>
      </c>
      <c r="C615" s="73" t="str">
        <f>_xlfn.XLOOKUP(Table5[[#This Row],[Serial '#]],Table10[Serial '#],Table10[Date],"",,)</f>
        <v/>
      </c>
      <c r="D6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15" s="73" t="str">
        <f>IF(Table5[[#This Row],[Date Distributed]]="","In Stock","Distributed")</f>
        <v>In Stock</v>
      </c>
      <c r="F615" s="75" t="s">
        <v>660</v>
      </c>
      <c r="G615" s="75" t="s">
        <v>761</v>
      </c>
      <c r="H615" s="76" t="s">
        <v>687</v>
      </c>
      <c r="I615" s="76" t="s">
        <v>688</v>
      </c>
      <c r="J615" s="77" t="s">
        <v>1398</v>
      </c>
      <c r="K615" s="76" t="s">
        <v>381</v>
      </c>
      <c r="L615" s="3" t="str">
        <f>_xlfn.XLOOKUP(Table5[[#This Row],[Item '#]],Ticket_Forms[Form Number],Ticket_Forms[Game Name],"",,)</f>
        <v>9 Iron</v>
      </c>
      <c r="M615" s="15">
        <v>212</v>
      </c>
      <c r="N615" s="3">
        <f>LOOKUP(Table5[[#This Row],[Item '#]],Ticket_Forms[Form Number],Ticket_Forms[Ticket Count])</f>
        <v>6320</v>
      </c>
      <c r="O615" s="16">
        <f>LOOKUP(Table5[[#This Row],[Item '#]],Ticket_Forms[Form Number],Ticket_Forms[Ticket Value])</f>
        <v>1</v>
      </c>
      <c r="P615" s="16">
        <f>LOOKUP(Table5[[#This Row],[Item '#]],Ticket_Forms[Form Number],Ticket_Forms[Revenue])</f>
        <v>6320</v>
      </c>
      <c r="Q615" s="16">
        <f>LOOKUP(Table5[[#This Row],[Item '#]],Ticket_Forms[Form Number],Ticket_Forms[Ideal Profit])</f>
        <v>1575</v>
      </c>
      <c r="R615" s="16">
        <f>LOOKUP(Table5[[#This Row],[Item '#]],Ticket_Forms[Form Number],Ticket_Forms[Prizes])</f>
        <v>4745</v>
      </c>
      <c r="S615" s="16">
        <f>LOOKUP(Table5[[#This Row],[Item '#]],Ticket_Forms[Form Number],Ticket_Forms[Location Rent])</f>
        <v>379</v>
      </c>
      <c r="T615" s="16">
        <f>LOOKUP(Table5[[#This Row],[Item '#]],Ticket_Forms[Form Number],Ticket_Forms[Last Sale])</f>
        <v>599</v>
      </c>
      <c r="U615" s="16" t="s">
        <v>3909</v>
      </c>
      <c r="V615" s="58" t="str">
        <f>Table5[[#This Row],[Date Distributed]]</f>
        <v/>
      </c>
      <c r="W615" s="3" t="str">
        <f>_xlfn.XLOOKUP(Table5[[#This Row],[Serial '#]],Table10[Serial '#],Table10[Charity Association],"",,)</f>
        <v/>
      </c>
      <c r="Z615" s="3" t="s">
        <v>23</v>
      </c>
    </row>
    <row r="616" spans="1:26" hidden="1" x14ac:dyDescent="0.35">
      <c r="A616" s="3">
        <v>614</v>
      </c>
      <c r="B616" s="78">
        <v>45084</v>
      </c>
      <c r="C616" s="73" t="str">
        <f>_xlfn.XLOOKUP(Table5[[#This Row],[Serial '#]],Table10[Serial '#],Table10[Date],"",,)</f>
        <v/>
      </c>
      <c r="D6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16" s="73" t="str">
        <f>IF(Table5[[#This Row],[Date Distributed]]="","In Stock","Distributed")</f>
        <v>In Stock</v>
      </c>
      <c r="F616" s="79" t="s">
        <v>660</v>
      </c>
      <c r="G616" s="75" t="s">
        <v>761</v>
      </c>
      <c r="H616" s="80" t="s">
        <v>687</v>
      </c>
      <c r="I616" s="80" t="s">
        <v>688</v>
      </c>
      <c r="J616" s="81" t="s">
        <v>1399</v>
      </c>
      <c r="K616" s="80" t="s">
        <v>385</v>
      </c>
      <c r="L616" s="3" t="str">
        <f>_xlfn.XLOOKUP(Table5[[#This Row],[Item '#]],Ticket_Forms[Form Number],Ticket_Forms[Game Name],"",,)</f>
        <v>Criss Cross</v>
      </c>
      <c r="M616" s="15">
        <v>186</v>
      </c>
      <c r="N616" s="3">
        <f>LOOKUP(Table5[[#This Row],[Item '#]],Ticket_Forms[Form Number],Ticket_Forms[Ticket Count])</f>
        <v>5520</v>
      </c>
      <c r="O616" s="16">
        <f>LOOKUP(Table5[[#This Row],[Item '#]],Ticket_Forms[Form Number],Ticket_Forms[Ticket Value])</f>
        <v>1</v>
      </c>
      <c r="P616" s="16">
        <f>LOOKUP(Table5[[#This Row],[Item '#]],Ticket_Forms[Form Number],Ticket_Forms[Revenue])</f>
        <v>5520</v>
      </c>
      <c r="Q616" s="16">
        <f>LOOKUP(Table5[[#This Row],[Item '#]],Ticket_Forms[Form Number],Ticket_Forms[Ideal Profit])</f>
        <v>960</v>
      </c>
      <c r="R616" s="16">
        <f>LOOKUP(Table5[[#This Row],[Item '#]],Ticket_Forms[Form Number],Ticket_Forms[Prizes])</f>
        <v>4560</v>
      </c>
      <c r="S616" s="16">
        <f>LOOKUP(Table5[[#This Row],[Item '#]],Ticket_Forms[Form Number],Ticket_Forms[Location Rent])</f>
        <v>331</v>
      </c>
      <c r="T616" s="16">
        <f>LOOKUP(Table5[[#This Row],[Item '#]],Ticket_Forms[Form Number],Ticket_Forms[Last Sale])</f>
        <v>200</v>
      </c>
      <c r="U616" s="16" t="s">
        <v>3909</v>
      </c>
      <c r="V616" s="58" t="str">
        <f>Table5[[#This Row],[Date Distributed]]</f>
        <v/>
      </c>
      <c r="W616" s="3" t="str">
        <f>_xlfn.XLOOKUP(Table5[[#This Row],[Serial '#]],Table10[Serial '#],Table10[Charity Association],"",,)</f>
        <v/>
      </c>
      <c r="Z616" s="3" t="s">
        <v>23</v>
      </c>
    </row>
    <row r="617" spans="1:26" hidden="1" x14ac:dyDescent="0.35">
      <c r="A617" s="3">
        <v>615</v>
      </c>
      <c r="B617" s="78">
        <v>45084</v>
      </c>
      <c r="C617" s="73" t="str">
        <f>_xlfn.XLOOKUP(Table5[[#This Row],[Serial '#]],Table10[Serial '#],Table10[Date],"",,)</f>
        <v/>
      </c>
      <c r="D6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17" s="73" t="str">
        <f>IF(Table5[[#This Row],[Date Distributed]]="","In Stock","Distributed")</f>
        <v>In Stock</v>
      </c>
      <c r="F617" s="79" t="s">
        <v>660</v>
      </c>
      <c r="G617" s="75" t="s">
        <v>761</v>
      </c>
      <c r="H617" s="80" t="s">
        <v>687</v>
      </c>
      <c r="I617" s="80" t="s">
        <v>688</v>
      </c>
      <c r="J617" s="81" t="s">
        <v>1400</v>
      </c>
      <c r="K617" s="80" t="s">
        <v>385</v>
      </c>
      <c r="L617" s="3" t="str">
        <f>_xlfn.XLOOKUP(Table5[[#This Row],[Item '#]],Ticket_Forms[Form Number],Ticket_Forms[Game Name],"",,)</f>
        <v>Criss Cross</v>
      </c>
      <c r="M617" s="15">
        <v>186</v>
      </c>
      <c r="N617" s="3">
        <f>LOOKUP(Table5[[#This Row],[Item '#]],Ticket_Forms[Form Number],Ticket_Forms[Ticket Count])</f>
        <v>5520</v>
      </c>
      <c r="O617" s="16">
        <f>LOOKUP(Table5[[#This Row],[Item '#]],Ticket_Forms[Form Number],Ticket_Forms[Ticket Value])</f>
        <v>1</v>
      </c>
      <c r="P617" s="16">
        <f>LOOKUP(Table5[[#This Row],[Item '#]],Ticket_Forms[Form Number],Ticket_Forms[Revenue])</f>
        <v>5520</v>
      </c>
      <c r="Q617" s="16">
        <f>LOOKUP(Table5[[#This Row],[Item '#]],Ticket_Forms[Form Number],Ticket_Forms[Ideal Profit])</f>
        <v>960</v>
      </c>
      <c r="R617" s="16">
        <f>LOOKUP(Table5[[#This Row],[Item '#]],Ticket_Forms[Form Number],Ticket_Forms[Prizes])</f>
        <v>4560</v>
      </c>
      <c r="S617" s="16">
        <f>LOOKUP(Table5[[#This Row],[Item '#]],Ticket_Forms[Form Number],Ticket_Forms[Location Rent])</f>
        <v>331</v>
      </c>
      <c r="T617" s="16">
        <f>LOOKUP(Table5[[#This Row],[Item '#]],Ticket_Forms[Form Number],Ticket_Forms[Last Sale])</f>
        <v>200</v>
      </c>
      <c r="U617" s="16" t="s">
        <v>3909</v>
      </c>
      <c r="V617" s="58" t="str">
        <f>Table5[[#This Row],[Date Distributed]]</f>
        <v/>
      </c>
      <c r="W617" s="3" t="str">
        <f>_xlfn.XLOOKUP(Table5[[#This Row],[Serial '#]],Table10[Serial '#],Table10[Charity Association],"",,)</f>
        <v/>
      </c>
      <c r="Z617" s="3" t="s">
        <v>23</v>
      </c>
    </row>
    <row r="618" spans="1:26" hidden="1" x14ac:dyDescent="0.35">
      <c r="A618" s="3">
        <v>616</v>
      </c>
      <c r="B618" s="78">
        <v>45084</v>
      </c>
      <c r="C618" s="73" t="str">
        <f>_xlfn.XLOOKUP(Table5[[#This Row],[Serial '#]],Table10[Serial '#],Table10[Date],"",,)</f>
        <v/>
      </c>
      <c r="D6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18" s="73" t="str">
        <f>IF(Table5[[#This Row],[Date Distributed]]="","In Stock","Distributed")</f>
        <v>In Stock</v>
      </c>
      <c r="F618" s="79" t="s">
        <v>660</v>
      </c>
      <c r="G618" s="75" t="s">
        <v>761</v>
      </c>
      <c r="H618" s="80" t="s">
        <v>687</v>
      </c>
      <c r="I618" s="80" t="s">
        <v>688</v>
      </c>
      <c r="J618" s="81" t="s">
        <v>1401</v>
      </c>
      <c r="K618" s="80" t="s">
        <v>421</v>
      </c>
      <c r="L618" s="3" t="str">
        <f>_xlfn.XLOOKUP(Table5[[#This Row],[Item '#]],Ticket_Forms[Form Number],Ticket_Forms[Game Name],"",,)</f>
        <v>Crowns and Bars</v>
      </c>
      <c r="M618" s="15">
        <v>102</v>
      </c>
      <c r="N618" s="3">
        <f>LOOKUP(Table5[[#This Row],[Item '#]],Ticket_Forms[Form Number],Ticket_Forms[Ticket Count])</f>
        <v>3000</v>
      </c>
      <c r="O618" s="16">
        <f>LOOKUP(Table5[[#This Row],[Item '#]],Ticket_Forms[Form Number],Ticket_Forms[Ticket Value])</f>
        <v>1</v>
      </c>
      <c r="P618" s="16">
        <f>LOOKUP(Table5[[#This Row],[Item '#]],Ticket_Forms[Form Number],Ticket_Forms[Revenue])</f>
        <v>3000</v>
      </c>
      <c r="Q618" s="16">
        <f>LOOKUP(Table5[[#This Row],[Item '#]],Ticket_Forms[Form Number],Ticket_Forms[Ideal Profit])</f>
        <v>750</v>
      </c>
      <c r="R618" s="16">
        <f>LOOKUP(Table5[[#This Row],[Item '#]],Ticket_Forms[Form Number],Ticket_Forms[Prizes])</f>
        <v>2250</v>
      </c>
      <c r="S618" s="16">
        <f>LOOKUP(Table5[[#This Row],[Item '#]],Ticket_Forms[Form Number],Ticket_Forms[Location Rent])</f>
        <v>180</v>
      </c>
      <c r="T618" s="16">
        <f>LOOKUP(Table5[[#This Row],[Item '#]],Ticket_Forms[Form Number],Ticket_Forms[Last Sale])</f>
        <v>200</v>
      </c>
      <c r="U618" s="16" t="s">
        <v>3909</v>
      </c>
      <c r="V618" s="58" t="str">
        <f>Table5[[#This Row],[Date Distributed]]</f>
        <v/>
      </c>
      <c r="W618" s="3" t="str">
        <f>_xlfn.XLOOKUP(Table5[[#This Row],[Serial '#]],Table10[Serial '#],Table10[Charity Association],"",,)</f>
        <v/>
      </c>
      <c r="Z618" s="3" t="s">
        <v>23</v>
      </c>
    </row>
    <row r="619" spans="1:26" hidden="1" x14ac:dyDescent="0.35">
      <c r="A619" s="3">
        <v>617</v>
      </c>
      <c r="B619" s="78">
        <v>45084</v>
      </c>
      <c r="C619" s="73" t="str">
        <f>_xlfn.XLOOKUP(Table5[[#This Row],[Serial '#]],Table10[Serial '#],Table10[Date],"",,)</f>
        <v/>
      </c>
      <c r="D6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19" s="73" t="str">
        <f>IF(Table5[[#This Row],[Date Distributed]]="","In Stock","Distributed")</f>
        <v>In Stock</v>
      </c>
      <c r="F619" s="79" t="s">
        <v>660</v>
      </c>
      <c r="G619" s="75" t="s">
        <v>761</v>
      </c>
      <c r="H619" s="80" t="s">
        <v>687</v>
      </c>
      <c r="I619" s="80" t="s">
        <v>688</v>
      </c>
      <c r="J619" s="81" t="s">
        <v>1402</v>
      </c>
      <c r="K619" s="80" t="s">
        <v>422</v>
      </c>
      <c r="L619" s="3" t="str">
        <f>_xlfn.XLOOKUP(Table5[[#This Row],[Item '#]],Ticket_Forms[Form Number],Ticket_Forms[Game Name],"",,)</f>
        <v>Mud Slide</v>
      </c>
      <c r="M619" s="15">
        <v>134</v>
      </c>
      <c r="N619" s="3">
        <f>LOOKUP(Table5[[#This Row],[Item '#]],Ticket_Forms[Form Number],Ticket_Forms[Ticket Count])</f>
        <v>4000</v>
      </c>
      <c r="O619" s="16">
        <f>LOOKUP(Table5[[#This Row],[Item '#]],Ticket_Forms[Form Number],Ticket_Forms[Ticket Value])</f>
        <v>1</v>
      </c>
      <c r="P619" s="16">
        <f>LOOKUP(Table5[[#This Row],[Item '#]],Ticket_Forms[Form Number],Ticket_Forms[Revenue])</f>
        <v>4000</v>
      </c>
      <c r="Q619" s="16">
        <f>LOOKUP(Table5[[#This Row],[Item '#]],Ticket_Forms[Form Number],Ticket_Forms[Ideal Profit])</f>
        <v>998</v>
      </c>
      <c r="R619" s="16">
        <f>LOOKUP(Table5[[#This Row],[Item '#]],Ticket_Forms[Form Number],Ticket_Forms[Prizes])</f>
        <v>3002</v>
      </c>
      <c r="S619" s="16">
        <f>LOOKUP(Table5[[#This Row],[Item '#]],Ticket_Forms[Form Number],Ticket_Forms[Location Rent])</f>
        <v>240</v>
      </c>
      <c r="T619" s="16">
        <f>LOOKUP(Table5[[#This Row],[Item '#]],Ticket_Forms[Form Number],Ticket_Forms[Last Sale])</f>
        <v>0</v>
      </c>
      <c r="U619" s="16" t="s">
        <v>3909</v>
      </c>
      <c r="V619" s="58" t="str">
        <f>Table5[[#This Row],[Date Distributed]]</f>
        <v/>
      </c>
      <c r="W619" s="3" t="str">
        <f>_xlfn.XLOOKUP(Table5[[#This Row],[Serial '#]],Table10[Serial '#],Table10[Charity Association],"",,)</f>
        <v/>
      </c>
      <c r="Z619" s="3" t="s">
        <v>23</v>
      </c>
    </row>
    <row r="620" spans="1:26" hidden="1" x14ac:dyDescent="0.35">
      <c r="A620" s="3">
        <v>618</v>
      </c>
      <c r="B620" s="78">
        <v>45084</v>
      </c>
      <c r="C620" s="73" t="str">
        <f>_xlfn.XLOOKUP(Table5[[#This Row],[Serial '#]],Table10[Serial '#],Table10[Date],"",,)</f>
        <v/>
      </c>
      <c r="D6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20" s="73" t="str">
        <f>IF(Table5[[#This Row],[Date Distributed]]="","In Stock","Distributed")</f>
        <v>In Stock</v>
      </c>
      <c r="F620" s="79" t="s">
        <v>660</v>
      </c>
      <c r="G620" s="75" t="s">
        <v>761</v>
      </c>
      <c r="H620" s="80" t="s">
        <v>687</v>
      </c>
      <c r="I620" s="80" t="s">
        <v>688</v>
      </c>
      <c r="J620" s="81" t="s">
        <v>1403</v>
      </c>
      <c r="K620" s="80" t="s">
        <v>423</v>
      </c>
      <c r="L620" s="3" t="str">
        <f>_xlfn.XLOOKUP(Table5[[#This Row],[Item '#]],Ticket_Forms[Form Number],Ticket_Forms[Game Name],"",,)</f>
        <v>Moon Walk</v>
      </c>
      <c r="M620" s="15">
        <v>134</v>
      </c>
      <c r="N620" s="3">
        <f>LOOKUP(Table5[[#This Row],[Item '#]],Ticket_Forms[Form Number],Ticket_Forms[Ticket Count])</f>
        <v>4000</v>
      </c>
      <c r="O620" s="16">
        <f>LOOKUP(Table5[[#This Row],[Item '#]],Ticket_Forms[Form Number],Ticket_Forms[Ticket Value])</f>
        <v>1</v>
      </c>
      <c r="P620" s="16">
        <f>LOOKUP(Table5[[#This Row],[Item '#]],Ticket_Forms[Form Number],Ticket_Forms[Revenue])</f>
        <v>4000</v>
      </c>
      <c r="Q620" s="16">
        <f>LOOKUP(Table5[[#This Row],[Item '#]],Ticket_Forms[Form Number],Ticket_Forms[Ideal Profit])</f>
        <v>998</v>
      </c>
      <c r="R620" s="16">
        <f>LOOKUP(Table5[[#This Row],[Item '#]],Ticket_Forms[Form Number],Ticket_Forms[Prizes])</f>
        <v>3002</v>
      </c>
      <c r="S620" s="16">
        <f>LOOKUP(Table5[[#This Row],[Item '#]],Ticket_Forms[Form Number],Ticket_Forms[Location Rent])</f>
        <v>240</v>
      </c>
      <c r="T620" s="16">
        <f>LOOKUP(Table5[[#This Row],[Item '#]],Ticket_Forms[Form Number],Ticket_Forms[Last Sale])</f>
        <v>0</v>
      </c>
      <c r="U620" s="16" t="s">
        <v>3909</v>
      </c>
      <c r="V620" s="58" t="str">
        <f>Table5[[#This Row],[Date Distributed]]</f>
        <v/>
      </c>
      <c r="W620" s="3" t="str">
        <f>_xlfn.XLOOKUP(Table5[[#This Row],[Serial '#]],Table10[Serial '#],Table10[Charity Association],"",,)</f>
        <v/>
      </c>
      <c r="Z620" s="3" t="s">
        <v>23</v>
      </c>
    </row>
    <row r="621" spans="1:26" hidden="1" x14ac:dyDescent="0.35">
      <c r="A621" s="3">
        <v>619</v>
      </c>
      <c r="B621" s="78">
        <v>45084</v>
      </c>
      <c r="C621" s="73" t="str">
        <f>_xlfn.XLOOKUP(Table5[[#This Row],[Serial '#]],Table10[Serial '#],Table10[Date],"",,)</f>
        <v/>
      </c>
      <c r="D6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21" s="73" t="str">
        <f>IF(Table5[[#This Row],[Date Distributed]]="","In Stock","Distributed")</f>
        <v>In Stock</v>
      </c>
      <c r="F621" s="79" t="s">
        <v>660</v>
      </c>
      <c r="G621" s="75" t="s">
        <v>761</v>
      </c>
      <c r="H621" s="80" t="s">
        <v>687</v>
      </c>
      <c r="I621" s="80" t="s">
        <v>688</v>
      </c>
      <c r="J621" s="81" t="s">
        <v>1404</v>
      </c>
      <c r="K621" s="80" t="s">
        <v>385</v>
      </c>
      <c r="L621" s="3" t="str">
        <f>_xlfn.XLOOKUP(Table5[[#This Row],[Item '#]],Ticket_Forms[Form Number],Ticket_Forms[Game Name],"",,)</f>
        <v>Criss Cross</v>
      </c>
      <c r="M621" s="15">
        <v>186</v>
      </c>
      <c r="N621" s="3">
        <f>LOOKUP(Table5[[#This Row],[Item '#]],Ticket_Forms[Form Number],Ticket_Forms[Ticket Count])</f>
        <v>5520</v>
      </c>
      <c r="O621" s="16">
        <f>LOOKUP(Table5[[#This Row],[Item '#]],Ticket_Forms[Form Number],Ticket_Forms[Ticket Value])</f>
        <v>1</v>
      </c>
      <c r="P621" s="16">
        <f>LOOKUP(Table5[[#This Row],[Item '#]],Ticket_Forms[Form Number],Ticket_Forms[Revenue])</f>
        <v>5520</v>
      </c>
      <c r="Q621" s="16">
        <f>LOOKUP(Table5[[#This Row],[Item '#]],Ticket_Forms[Form Number],Ticket_Forms[Ideal Profit])</f>
        <v>960</v>
      </c>
      <c r="R621" s="16">
        <f>LOOKUP(Table5[[#This Row],[Item '#]],Ticket_Forms[Form Number],Ticket_Forms[Prizes])</f>
        <v>4560</v>
      </c>
      <c r="S621" s="16">
        <f>LOOKUP(Table5[[#This Row],[Item '#]],Ticket_Forms[Form Number],Ticket_Forms[Location Rent])</f>
        <v>331</v>
      </c>
      <c r="T621" s="16">
        <f>LOOKUP(Table5[[#This Row],[Item '#]],Ticket_Forms[Form Number],Ticket_Forms[Last Sale])</f>
        <v>200</v>
      </c>
      <c r="U621" s="16" t="s">
        <v>3909</v>
      </c>
      <c r="V621" s="58" t="str">
        <f>Table5[[#This Row],[Date Distributed]]</f>
        <v/>
      </c>
      <c r="W621" s="3" t="str">
        <f>_xlfn.XLOOKUP(Table5[[#This Row],[Serial '#]],Table10[Serial '#],Table10[Charity Association],"",,)</f>
        <v/>
      </c>
      <c r="Z621" s="3" t="s">
        <v>23</v>
      </c>
    </row>
    <row r="622" spans="1:26" hidden="1" x14ac:dyDescent="0.35">
      <c r="A622" s="3">
        <v>620</v>
      </c>
      <c r="B622" s="78">
        <v>45084</v>
      </c>
      <c r="C622" s="73" t="str">
        <f>_xlfn.XLOOKUP(Table5[[#This Row],[Serial '#]],Table10[Serial '#],Table10[Date],"",,)</f>
        <v/>
      </c>
      <c r="D6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22" s="73" t="str">
        <f>IF(Table5[[#This Row],[Date Distributed]]="","In Stock","Distributed")</f>
        <v>In Stock</v>
      </c>
      <c r="F622" s="79" t="s">
        <v>660</v>
      </c>
      <c r="G622" s="75" t="s">
        <v>761</v>
      </c>
      <c r="H622" s="80" t="s">
        <v>687</v>
      </c>
      <c r="I622" s="80" t="s">
        <v>688</v>
      </c>
      <c r="J622" s="81" t="s">
        <v>1405</v>
      </c>
      <c r="K622" s="80" t="s">
        <v>385</v>
      </c>
      <c r="L622" s="3" t="str">
        <f>_xlfn.XLOOKUP(Table5[[#This Row],[Item '#]],Ticket_Forms[Form Number],Ticket_Forms[Game Name],"",,)</f>
        <v>Criss Cross</v>
      </c>
      <c r="M622" s="15">
        <v>186</v>
      </c>
      <c r="N622" s="3">
        <f>LOOKUP(Table5[[#This Row],[Item '#]],Ticket_Forms[Form Number],Ticket_Forms[Ticket Count])</f>
        <v>5520</v>
      </c>
      <c r="O622" s="16">
        <f>LOOKUP(Table5[[#This Row],[Item '#]],Ticket_Forms[Form Number],Ticket_Forms[Ticket Value])</f>
        <v>1</v>
      </c>
      <c r="P622" s="16">
        <f>LOOKUP(Table5[[#This Row],[Item '#]],Ticket_Forms[Form Number],Ticket_Forms[Revenue])</f>
        <v>5520</v>
      </c>
      <c r="Q622" s="16">
        <f>LOOKUP(Table5[[#This Row],[Item '#]],Ticket_Forms[Form Number],Ticket_Forms[Ideal Profit])</f>
        <v>960</v>
      </c>
      <c r="R622" s="16">
        <f>LOOKUP(Table5[[#This Row],[Item '#]],Ticket_Forms[Form Number],Ticket_Forms[Prizes])</f>
        <v>4560</v>
      </c>
      <c r="S622" s="16">
        <f>LOOKUP(Table5[[#This Row],[Item '#]],Ticket_Forms[Form Number],Ticket_Forms[Location Rent])</f>
        <v>331</v>
      </c>
      <c r="T622" s="16">
        <f>LOOKUP(Table5[[#This Row],[Item '#]],Ticket_Forms[Form Number],Ticket_Forms[Last Sale])</f>
        <v>200</v>
      </c>
      <c r="U622" s="16" t="s">
        <v>3909</v>
      </c>
      <c r="V622" s="58" t="str">
        <f>Table5[[#This Row],[Date Distributed]]</f>
        <v/>
      </c>
      <c r="W622" s="3" t="str">
        <f>_xlfn.XLOOKUP(Table5[[#This Row],[Serial '#]],Table10[Serial '#],Table10[Charity Association],"",,)</f>
        <v/>
      </c>
      <c r="Z622" s="3" t="s">
        <v>23</v>
      </c>
    </row>
    <row r="623" spans="1:26" hidden="1" x14ac:dyDescent="0.35">
      <c r="A623" s="3">
        <v>621</v>
      </c>
      <c r="B623" s="78">
        <v>45084</v>
      </c>
      <c r="C623" s="73" t="str">
        <f>_xlfn.XLOOKUP(Table5[[#This Row],[Serial '#]],Table10[Serial '#],Table10[Date],"",,)</f>
        <v/>
      </c>
      <c r="D6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23" s="73" t="str">
        <f>IF(Table5[[#This Row],[Date Distributed]]="","In Stock","Distributed")</f>
        <v>In Stock</v>
      </c>
      <c r="F623" s="79" t="s">
        <v>660</v>
      </c>
      <c r="G623" s="75" t="s">
        <v>761</v>
      </c>
      <c r="H623" s="80" t="s">
        <v>687</v>
      </c>
      <c r="I623" s="80" t="s">
        <v>688</v>
      </c>
      <c r="J623" s="81" t="s">
        <v>1406</v>
      </c>
      <c r="K623" s="80" t="s">
        <v>385</v>
      </c>
      <c r="L623" s="3" t="str">
        <f>_xlfn.XLOOKUP(Table5[[#This Row],[Item '#]],Ticket_Forms[Form Number],Ticket_Forms[Game Name],"",,)</f>
        <v>Criss Cross</v>
      </c>
      <c r="M623" s="15">
        <v>186</v>
      </c>
      <c r="N623" s="3">
        <f>LOOKUP(Table5[[#This Row],[Item '#]],Ticket_Forms[Form Number],Ticket_Forms[Ticket Count])</f>
        <v>5520</v>
      </c>
      <c r="O623" s="16">
        <f>LOOKUP(Table5[[#This Row],[Item '#]],Ticket_Forms[Form Number],Ticket_Forms[Ticket Value])</f>
        <v>1</v>
      </c>
      <c r="P623" s="16">
        <f>LOOKUP(Table5[[#This Row],[Item '#]],Ticket_Forms[Form Number],Ticket_Forms[Revenue])</f>
        <v>5520</v>
      </c>
      <c r="Q623" s="16">
        <f>LOOKUP(Table5[[#This Row],[Item '#]],Ticket_Forms[Form Number],Ticket_Forms[Ideal Profit])</f>
        <v>960</v>
      </c>
      <c r="R623" s="16">
        <f>LOOKUP(Table5[[#This Row],[Item '#]],Ticket_Forms[Form Number],Ticket_Forms[Prizes])</f>
        <v>4560</v>
      </c>
      <c r="S623" s="16">
        <f>LOOKUP(Table5[[#This Row],[Item '#]],Ticket_Forms[Form Number],Ticket_Forms[Location Rent])</f>
        <v>331</v>
      </c>
      <c r="T623" s="16">
        <f>LOOKUP(Table5[[#This Row],[Item '#]],Ticket_Forms[Form Number],Ticket_Forms[Last Sale])</f>
        <v>200</v>
      </c>
      <c r="U623" s="16" t="s">
        <v>3909</v>
      </c>
      <c r="V623" s="58" t="str">
        <f>Table5[[#This Row],[Date Distributed]]</f>
        <v/>
      </c>
      <c r="W623" s="3" t="str">
        <f>_xlfn.XLOOKUP(Table5[[#This Row],[Serial '#]],Table10[Serial '#],Table10[Charity Association],"",,)</f>
        <v/>
      </c>
      <c r="Z623" s="3" t="s">
        <v>23</v>
      </c>
    </row>
    <row r="624" spans="1:26" hidden="1" x14ac:dyDescent="0.35">
      <c r="A624" s="3">
        <v>622</v>
      </c>
      <c r="B624" s="78">
        <v>45084</v>
      </c>
      <c r="C624" s="73" t="str">
        <f>_xlfn.XLOOKUP(Table5[[#This Row],[Serial '#]],Table10[Serial '#],Table10[Date],"",,)</f>
        <v/>
      </c>
      <c r="D6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24" s="73" t="str">
        <f>IF(Table5[[#This Row],[Date Distributed]]="","In Stock","Distributed")</f>
        <v>In Stock</v>
      </c>
      <c r="F624" s="79" t="s">
        <v>660</v>
      </c>
      <c r="G624" s="75" t="s">
        <v>761</v>
      </c>
      <c r="H624" s="80" t="s">
        <v>687</v>
      </c>
      <c r="I624" s="80" t="s">
        <v>688</v>
      </c>
      <c r="J624" s="81" t="s">
        <v>1407</v>
      </c>
      <c r="K624" s="80" t="s">
        <v>3645</v>
      </c>
      <c r="L624" s="3" t="str">
        <f>_xlfn.XLOOKUP(Table5[[#This Row],[Item '#]],Ticket_Forms[Form Number],Ticket_Forms[Game Name],"",,)</f>
        <v>Big 5</v>
      </c>
      <c r="M624" s="15">
        <v>360</v>
      </c>
      <c r="N624" s="3">
        <f>LOOKUP(Table5[[#This Row],[Item '#]],Ticket_Forms[Form Number],Ticket_Forms[Ticket Count])</f>
        <v>9959</v>
      </c>
      <c r="O624" s="16">
        <f>LOOKUP(Table5[[#This Row],[Item '#]],Ticket_Forms[Form Number],Ticket_Forms[Ticket Value])</f>
        <v>1</v>
      </c>
      <c r="P624" s="16">
        <f>LOOKUP(Table5[[#This Row],[Item '#]],Ticket_Forms[Form Number],Ticket_Forms[Revenue])</f>
        <v>9959</v>
      </c>
      <c r="Q624" s="16">
        <f>LOOKUP(Table5[[#This Row],[Item '#]],Ticket_Forms[Form Number],Ticket_Forms[Ideal Profit])</f>
        <v>2119</v>
      </c>
      <c r="R624" s="16">
        <f>LOOKUP(Table5[[#This Row],[Item '#]],Ticket_Forms[Form Number],Ticket_Forms[Prizes])</f>
        <v>7840</v>
      </c>
      <c r="S624" s="16">
        <f>LOOKUP(Table5[[#This Row],[Item '#]],Ticket_Forms[Form Number],Ticket_Forms[Location Rent])</f>
        <v>597</v>
      </c>
      <c r="T624" s="16">
        <f>LOOKUP(Table5[[#This Row],[Item '#]],Ticket_Forms[Form Number],Ticket_Forms[Last Sale])</f>
        <v>0</v>
      </c>
      <c r="U624" s="16" t="s">
        <v>3909</v>
      </c>
      <c r="V624" s="58" t="str">
        <f>Table5[[#This Row],[Date Distributed]]</f>
        <v/>
      </c>
      <c r="W624" s="3" t="str">
        <f>_xlfn.XLOOKUP(Table5[[#This Row],[Serial '#]],Table10[Serial '#],Table10[Charity Association],"",,)</f>
        <v/>
      </c>
      <c r="Z624" s="3" t="s">
        <v>23</v>
      </c>
    </row>
    <row r="625" spans="1:26" hidden="1" x14ac:dyDescent="0.35">
      <c r="A625" s="3">
        <v>623</v>
      </c>
      <c r="B625" s="78">
        <v>45084</v>
      </c>
      <c r="C625" s="73" t="str">
        <f>_xlfn.XLOOKUP(Table5[[#This Row],[Serial '#]],Table10[Serial '#],Table10[Date],"",,)</f>
        <v/>
      </c>
      <c r="D6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25" s="73" t="str">
        <f>IF(Table5[[#This Row],[Date Distributed]]="","In Stock","Distributed")</f>
        <v>In Stock</v>
      </c>
      <c r="F625" s="79" t="s">
        <v>660</v>
      </c>
      <c r="G625" s="75" t="s">
        <v>761</v>
      </c>
      <c r="H625" s="80" t="s">
        <v>687</v>
      </c>
      <c r="I625" s="80" t="s">
        <v>688</v>
      </c>
      <c r="J625" s="81" t="s">
        <v>1408</v>
      </c>
      <c r="K625" s="80" t="s">
        <v>423</v>
      </c>
      <c r="L625" s="3" t="str">
        <f>_xlfn.XLOOKUP(Table5[[#This Row],[Item '#]],Ticket_Forms[Form Number],Ticket_Forms[Game Name],"",,)</f>
        <v>Moon Walk</v>
      </c>
      <c r="M625" s="15">
        <v>134</v>
      </c>
      <c r="N625" s="3">
        <f>LOOKUP(Table5[[#This Row],[Item '#]],Ticket_Forms[Form Number],Ticket_Forms[Ticket Count])</f>
        <v>4000</v>
      </c>
      <c r="O625" s="16">
        <f>LOOKUP(Table5[[#This Row],[Item '#]],Ticket_Forms[Form Number],Ticket_Forms[Ticket Value])</f>
        <v>1</v>
      </c>
      <c r="P625" s="16">
        <f>LOOKUP(Table5[[#This Row],[Item '#]],Ticket_Forms[Form Number],Ticket_Forms[Revenue])</f>
        <v>4000</v>
      </c>
      <c r="Q625" s="16">
        <f>LOOKUP(Table5[[#This Row],[Item '#]],Ticket_Forms[Form Number],Ticket_Forms[Ideal Profit])</f>
        <v>998</v>
      </c>
      <c r="R625" s="16">
        <f>LOOKUP(Table5[[#This Row],[Item '#]],Ticket_Forms[Form Number],Ticket_Forms[Prizes])</f>
        <v>3002</v>
      </c>
      <c r="S625" s="16">
        <f>LOOKUP(Table5[[#This Row],[Item '#]],Ticket_Forms[Form Number],Ticket_Forms[Location Rent])</f>
        <v>240</v>
      </c>
      <c r="T625" s="16">
        <f>LOOKUP(Table5[[#This Row],[Item '#]],Ticket_Forms[Form Number],Ticket_Forms[Last Sale])</f>
        <v>0</v>
      </c>
      <c r="U625" s="16" t="s">
        <v>3909</v>
      </c>
      <c r="V625" s="58" t="str">
        <f>Table5[[#This Row],[Date Distributed]]</f>
        <v/>
      </c>
      <c r="W625" s="3" t="str">
        <f>_xlfn.XLOOKUP(Table5[[#This Row],[Serial '#]],Table10[Serial '#],Table10[Charity Association],"",,)</f>
        <v/>
      </c>
      <c r="Z625" s="3" t="s">
        <v>23</v>
      </c>
    </row>
    <row r="626" spans="1:26" hidden="1" x14ac:dyDescent="0.35">
      <c r="A626" s="3">
        <v>624</v>
      </c>
      <c r="B626" s="78">
        <v>45084</v>
      </c>
      <c r="C626" s="73" t="str">
        <f>_xlfn.XLOOKUP(Table5[[#This Row],[Serial '#]],Table10[Serial '#],Table10[Date],"",,)</f>
        <v/>
      </c>
      <c r="D6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26" s="73" t="str">
        <f>IF(Table5[[#This Row],[Date Distributed]]="","In Stock","Distributed")</f>
        <v>In Stock</v>
      </c>
      <c r="F626" s="79" t="s">
        <v>660</v>
      </c>
      <c r="G626" s="75" t="s">
        <v>761</v>
      </c>
      <c r="H626" s="80" t="s">
        <v>687</v>
      </c>
      <c r="I626" s="80" t="s">
        <v>688</v>
      </c>
      <c r="J626" s="81" t="s">
        <v>1409</v>
      </c>
      <c r="K626" s="80" t="s">
        <v>424</v>
      </c>
      <c r="L626" s="3" t="str">
        <f>_xlfn.XLOOKUP(Table5[[#This Row],[Item '#]],Ticket_Forms[Form Number],Ticket_Forms[Game Name],"",,)</f>
        <v>The Perfect Pint</v>
      </c>
      <c r="M626" s="15">
        <v>134</v>
      </c>
      <c r="N626" s="3">
        <f>LOOKUP(Table5[[#This Row],[Item '#]],Ticket_Forms[Form Number],Ticket_Forms[Ticket Count])</f>
        <v>4000</v>
      </c>
      <c r="O626" s="16">
        <f>LOOKUP(Table5[[#This Row],[Item '#]],Ticket_Forms[Form Number],Ticket_Forms[Ticket Value])</f>
        <v>1</v>
      </c>
      <c r="P626" s="16">
        <f>LOOKUP(Table5[[#This Row],[Item '#]],Ticket_Forms[Form Number],Ticket_Forms[Revenue])</f>
        <v>4000</v>
      </c>
      <c r="Q626" s="16">
        <f>LOOKUP(Table5[[#This Row],[Item '#]],Ticket_Forms[Form Number],Ticket_Forms[Ideal Profit])</f>
        <v>998</v>
      </c>
      <c r="R626" s="16">
        <f>LOOKUP(Table5[[#This Row],[Item '#]],Ticket_Forms[Form Number],Ticket_Forms[Prizes])</f>
        <v>3002</v>
      </c>
      <c r="S626" s="16">
        <f>LOOKUP(Table5[[#This Row],[Item '#]],Ticket_Forms[Form Number],Ticket_Forms[Location Rent])</f>
        <v>240</v>
      </c>
      <c r="T626" s="16">
        <f>LOOKUP(Table5[[#This Row],[Item '#]],Ticket_Forms[Form Number],Ticket_Forms[Last Sale])</f>
        <v>0</v>
      </c>
      <c r="U626" s="16" t="s">
        <v>3909</v>
      </c>
      <c r="V626" s="58" t="str">
        <f>Table5[[#This Row],[Date Distributed]]</f>
        <v/>
      </c>
      <c r="W626" s="3" t="str">
        <f>_xlfn.XLOOKUP(Table5[[#This Row],[Serial '#]],Table10[Serial '#],Table10[Charity Association],"",,)</f>
        <v/>
      </c>
      <c r="Z626" s="3" t="s">
        <v>23</v>
      </c>
    </row>
    <row r="627" spans="1:26" hidden="1" x14ac:dyDescent="0.35">
      <c r="A627" s="3">
        <v>625</v>
      </c>
      <c r="B627" s="78">
        <v>45084</v>
      </c>
      <c r="C627" s="73" t="str">
        <f>_xlfn.XLOOKUP(Table5[[#This Row],[Serial '#]],Table10[Serial '#],Table10[Date],"",,)</f>
        <v/>
      </c>
      <c r="D6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27" s="73" t="str">
        <f>IF(Table5[[#This Row],[Date Distributed]]="","In Stock","Distributed")</f>
        <v>In Stock</v>
      </c>
      <c r="F627" s="79" t="s">
        <v>660</v>
      </c>
      <c r="G627" s="75" t="s">
        <v>761</v>
      </c>
      <c r="H627" s="80" t="s">
        <v>687</v>
      </c>
      <c r="I627" s="80" t="s">
        <v>688</v>
      </c>
      <c r="J627" s="81" t="s">
        <v>1410</v>
      </c>
      <c r="K627" s="80" t="s">
        <v>385</v>
      </c>
      <c r="L627" s="3" t="str">
        <f>_xlfn.XLOOKUP(Table5[[#This Row],[Item '#]],Ticket_Forms[Form Number],Ticket_Forms[Game Name],"",,)</f>
        <v>Criss Cross</v>
      </c>
      <c r="M627" s="15">
        <v>186</v>
      </c>
      <c r="N627" s="3">
        <f>LOOKUP(Table5[[#This Row],[Item '#]],Ticket_Forms[Form Number],Ticket_Forms[Ticket Count])</f>
        <v>5520</v>
      </c>
      <c r="O627" s="16">
        <f>LOOKUP(Table5[[#This Row],[Item '#]],Ticket_Forms[Form Number],Ticket_Forms[Ticket Value])</f>
        <v>1</v>
      </c>
      <c r="P627" s="16">
        <f>LOOKUP(Table5[[#This Row],[Item '#]],Ticket_Forms[Form Number],Ticket_Forms[Revenue])</f>
        <v>5520</v>
      </c>
      <c r="Q627" s="16">
        <f>LOOKUP(Table5[[#This Row],[Item '#]],Ticket_Forms[Form Number],Ticket_Forms[Ideal Profit])</f>
        <v>960</v>
      </c>
      <c r="R627" s="16">
        <f>LOOKUP(Table5[[#This Row],[Item '#]],Ticket_Forms[Form Number],Ticket_Forms[Prizes])</f>
        <v>4560</v>
      </c>
      <c r="S627" s="16">
        <f>LOOKUP(Table5[[#This Row],[Item '#]],Ticket_Forms[Form Number],Ticket_Forms[Location Rent])</f>
        <v>331</v>
      </c>
      <c r="T627" s="16">
        <f>LOOKUP(Table5[[#This Row],[Item '#]],Ticket_Forms[Form Number],Ticket_Forms[Last Sale])</f>
        <v>200</v>
      </c>
      <c r="U627" s="16" t="s">
        <v>3909</v>
      </c>
      <c r="V627" s="58" t="str">
        <f>Table5[[#This Row],[Date Distributed]]</f>
        <v/>
      </c>
      <c r="W627" s="3" t="str">
        <f>_xlfn.XLOOKUP(Table5[[#This Row],[Serial '#]],Table10[Serial '#],Table10[Charity Association],"",,)</f>
        <v/>
      </c>
      <c r="Z627" s="3" t="s">
        <v>23</v>
      </c>
    </row>
    <row r="628" spans="1:26" hidden="1" x14ac:dyDescent="0.35">
      <c r="A628" s="3">
        <v>626</v>
      </c>
      <c r="B628" s="78">
        <v>45084</v>
      </c>
      <c r="C628" s="73" t="str">
        <f>_xlfn.XLOOKUP(Table5[[#This Row],[Serial '#]],Table10[Serial '#],Table10[Date],"",,)</f>
        <v/>
      </c>
      <c r="D6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28" s="73" t="str">
        <f>IF(Table5[[#This Row],[Date Distributed]]="","In Stock","Distributed")</f>
        <v>In Stock</v>
      </c>
      <c r="F628" s="79" t="s">
        <v>660</v>
      </c>
      <c r="G628" s="75" t="s">
        <v>761</v>
      </c>
      <c r="H628" s="80" t="s">
        <v>687</v>
      </c>
      <c r="I628" s="80" t="s">
        <v>688</v>
      </c>
      <c r="J628" s="81" t="s">
        <v>1411</v>
      </c>
      <c r="K628" s="80" t="s">
        <v>385</v>
      </c>
      <c r="L628" s="3" t="str">
        <f>_xlfn.XLOOKUP(Table5[[#This Row],[Item '#]],Ticket_Forms[Form Number],Ticket_Forms[Game Name],"",,)</f>
        <v>Criss Cross</v>
      </c>
      <c r="M628" s="15">
        <v>186</v>
      </c>
      <c r="N628" s="3">
        <f>LOOKUP(Table5[[#This Row],[Item '#]],Ticket_Forms[Form Number],Ticket_Forms[Ticket Count])</f>
        <v>5520</v>
      </c>
      <c r="O628" s="16">
        <f>LOOKUP(Table5[[#This Row],[Item '#]],Ticket_Forms[Form Number],Ticket_Forms[Ticket Value])</f>
        <v>1</v>
      </c>
      <c r="P628" s="16">
        <f>LOOKUP(Table5[[#This Row],[Item '#]],Ticket_Forms[Form Number],Ticket_Forms[Revenue])</f>
        <v>5520</v>
      </c>
      <c r="Q628" s="16">
        <f>LOOKUP(Table5[[#This Row],[Item '#]],Ticket_Forms[Form Number],Ticket_Forms[Ideal Profit])</f>
        <v>960</v>
      </c>
      <c r="R628" s="16">
        <f>LOOKUP(Table5[[#This Row],[Item '#]],Ticket_Forms[Form Number],Ticket_Forms[Prizes])</f>
        <v>4560</v>
      </c>
      <c r="S628" s="16">
        <f>LOOKUP(Table5[[#This Row],[Item '#]],Ticket_Forms[Form Number],Ticket_Forms[Location Rent])</f>
        <v>331</v>
      </c>
      <c r="T628" s="16">
        <f>LOOKUP(Table5[[#This Row],[Item '#]],Ticket_Forms[Form Number],Ticket_Forms[Last Sale])</f>
        <v>200</v>
      </c>
      <c r="U628" s="16" t="s">
        <v>3909</v>
      </c>
      <c r="V628" s="58" t="str">
        <f>Table5[[#This Row],[Date Distributed]]</f>
        <v/>
      </c>
      <c r="W628" s="3" t="str">
        <f>_xlfn.XLOOKUP(Table5[[#This Row],[Serial '#]],Table10[Serial '#],Table10[Charity Association],"",,)</f>
        <v/>
      </c>
      <c r="Z628" s="3" t="s">
        <v>23</v>
      </c>
    </row>
    <row r="629" spans="1:26" hidden="1" x14ac:dyDescent="0.35">
      <c r="A629" s="3">
        <v>627</v>
      </c>
      <c r="B629" s="78">
        <v>45084</v>
      </c>
      <c r="C629" s="73" t="str">
        <f>_xlfn.XLOOKUP(Table5[[#This Row],[Serial '#]],Table10[Serial '#],Table10[Date],"",,)</f>
        <v/>
      </c>
      <c r="D6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29" s="73" t="str">
        <f>IF(Table5[[#This Row],[Date Distributed]]="","In Stock","Distributed")</f>
        <v>In Stock</v>
      </c>
      <c r="F629" s="79" t="s">
        <v>660</v>
      </c>
      <c r="G629" s="75" t="s">
        <v>761</v>
      </c>
      <c r="H629" s="80" t="s">
        <v>687</v>
      </c>
      <c r="I629" s="80" t="s">
        <v>688</v>
      </c>
      <c r="J629" s="81" t="s">
        <v>1412</v>
      </c>
      <c r="K629" s="80" t="s">
        <v>381</v>
      </c>
      <c r="L629" s="3" t="str">
        <f>_xlfn.XLOOKUP(Table5[[#This Row],[Item '#]],Ticket_Forms[Form Number],Ticket_Forms[Game Name],"",,)</f>
        <v>9 Iron</v>
      </c>
      <c r="M629" s="15">
        <v>212</v>
      </c>
      <c r="N629" s="3">
        <f>LOOKUP(Table5[[#This Row],[Item '#]],Ticket_Forms[Form Number],Ticket_Forms[Ticket Count])</f>
        <v>6320</v>
      </c>
      <c r="O629" s="16">
        <f>LOOKUP(Table5[[#This Row],[Item '#]],Ticket_Forms[Form Number],Ticket_Forms[Ticket Value])</f>
        <v>1</v>
      </c>
      <c r="P629" s="16">
        <f>LOOKUP(Table5[[#This Row],[Item '#]],Ticket_Forms[Form Number],Ticket_Forms[Revenue])</f>
        <v>6320</v>
      </c>
      <c r="Q629" s="16">
        <f>LOOKUP(Table5[[#This Row],[Item '#]],Ticket_Forms[Form Number],Ticket_Forms[Ideal Profit])</f>
        <v>1575</v>
      </c>
      <c r="R629" s="16">
        <f>LOOKUP(Table5[[#This Row],[Item '#]],Ticket_Forms[Form Number],Ticket_Forms[Prizes])</f>
        <v>4745</v>
      </c>
      <c r="S629" s="16">
        <f>LOOKUP(Table5[[#This Row],[Item '#]],Ticket_Forms[Form Number],Ticket_Forms[Location Rent])</f>
        <v>379</v>
      </c>
      <c r="T629" s="16">
        <f>LOOKUP(Table5[[#This Row],[Item '#]],Ticket_Forms[Form Number],Ticket_Forms[Last Sale])</f>
        <v>599</v>
      </c>
      <c r="U629" s="16" t="s">
        <v>3909</v>
      </c>
      <c r="V629" s="58" t="str">
        <f>Table5[[#This Row],[Date Distributed]]</f>
        <v/>
      </c>
      <c r="W629" s="3" t="str">
        <f>_xlfn.XLOOKUP(Table5[[#This Row],[Serial '#]],Table10[Serial '#],Table10[Charity Association],"",,)</f>
        <v/>
      </c>
      <c r="Z629" s="3" t="s">
        <v>23</v>
      </c>
    </row>
    <row r="630" spans="1:26" hidden="1" x14ac:dyDescent="0.35">
      <c r="A630" s="3">
        <v>628</v>
      </c>
      <c r="B630" s="78">
        <v>45084</v>
      </c>
      <c r="C630" s="73" t="str">
        <f>_xlfn.XLOOKUP(Table5[[#This Row],[Serial '#]],Table10[Serial '#],Table10[Date],"",,)</f>
        <v/>
      </c>
      <c r="D6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30" s="73" t="str">
        <f>IF(Table5[[#This Row],[Date Distributed]]="","In Stock","Distributed")</f>
        <v>In Stock</v>
      </c>
      <c r="F630" s="79" t="s">
        <v>660</v>
      </c>
      <c r="G630" s="75" t="s">
        <v>761</v>
      </c>
      <c r="H630" s="80" t="s">
        <v>687</v>
      </c>
      <c r="I630" s="80" t="s">
        <v>688</v>
      </c>
      <c r="J630" s="81" t="s">
        <v>1413</v>
      </c>
      <c r="K630" s="80" t="s">
        <v>428</v>
      </c>
      <c r="L630" s="3" t="str">
        <f>_xlfn.XLOOKUP(Table5[[#This Row],[Item '#]],Ticket_Forms[Form Number],Ticket_Forms[Game Name],"",,)</f>
        <v>Punch Drunk</v>
      </c>
      <c r="M630" s="15">
        <v>134</v>
      </c>
      <c r="N630" s="3">
        <f>LOOKUP(Table5[[#This Row],[Item '#]],Ticket_Forms[Form Number],Ticket_Forms[Ticket Count])</f>
        <v>4000</v>
      </c>
      <c r="O630" s="16">
        <f>LOOKUP(Table5[[#This Row],[Item '#]],Ticket_Forms[Form Number],Ticket_Forms[Ticket Value])</f>
        <v>1</v>
      </c>
      <c r="P630" s="16">
        <f>LOOKUP(Table5[[#This Row],[Item '#]],Ticket_Forms[Form Number],Ticket_Forms[Revenue])</f>
        <v>4000</v>
      </c>
      <c r="Q630" s="16">
        <f>LOOKUP(Table5[[#This Row],[Item '#]],Ticket_Forms[Form Number],Ticket_Forms[Ideal Profit])</f>
        <v>998</v>
      </c>
      <c r="R630" s="16">
        <f>LOOKUP(Table5[[#This Row],[Item '#]],Ticket_Forms[Form Number],Ticket_Forms[Prizes])</f>
        <v>3002</v>
      </c>
      <c r="S630" s="16">
        <f>LOOKUP(Table5[[#This Row],[Item '#]],Ticket_Forms[Form Number],Ticket_Forms[Location Rent])</f>
        <v>240</v>
      </c>
      <c r="T630" s="16">
        <f>LOOKUP(Table5[[#This Row],[Item '#]],Ticket_Forms[Form Number],Ticket_Forms[Last Sale])</f>
        <v>0</v>
      </c>
      <c r="U630" s="16" t="s">
        <v>3909</v>
      </c>
      <c r="V630" s="58" t="str">
        <f>Table5[[#This Row],[Date Distributed]]</f>
        <v/>
      </c>
      <c r="W630" s="3" t="str">
        <f>_xlfn.XLOOKUP(Table5[[#This Row],[Serial '#]],Table10[Serial '#],Table10[Charity Association],"",,)</f>
        <v/>
      </c>
      <c r="Z630" s="3" t="s">
        <v>23</v>
      </c>
    </row>
    <row r="631" spans="1:26" hidden="1" x14ac:dyDescent="0.35">
      <c r="A631" s="3">
        <v>629</v>
      </c>
      <c r="B631" s="78">
        <v>45084</v>
      </c>
      <c r="C631" s="73" t="str">
        <f>_xlfn.XLOOKUP(Table5[[#This Row],[Serial '#]],Table10[Serial '#],Table10[Date],"",,)</f>
        <v/>
      </c>
      <c r="D6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31" s="73" t="str">
        <f>IF(Table5[[#This Row],[Date Distributed]]="","In Stock","Distributed")</f>
        <v>In Stock</v>
      </c>
      <c r="F631" s="79" t="s">
        <v>660</v>
      </c>
      <c r="G631" s="75" t="s">
        <v>761</v>
      </c>
      <c r="H631" s="80" t="s">
        <v>687</v>
      </c>
      <c r="I631" s="80" t="s">
        <v>688</v>
      </c>
      <c r="J631" s="81" t="s">
        <v>1414</v>
      </c>
      <c r="K631" s="80" t="s">
        <v>3645</v>
      </c>
      <c r="L631" s="3" t="str">
        <f>_xlfn.XLOOKUP(Table5[[#This Row],[Item '#]],Ticket_Forms[Form Number],Ticket_Forms[Game Name],"",,)</f>
        <v>Big 5</v>
      </c>
      <c r="M631" s="15">
        <v>360</v>
      </c>
      <c r="N631" s="3">
        <f>LOOKUP(Table5[[#This Row],[Item '#]],Ticket_Forms[Form Number],Ticket_Forms[Ticket Count])</f>
        <v>9959</v>
      </c>
      <c r="O631" s="16">
        <f>LOOKUP(Table5[[#This Row],[Item '#]],Ticket_Forms[Form Number],Ticket_Forms[Ticket Value])</f>
        <v>1</v>
      </c>
      <c r="P631" s="16">
        <f>LOOKUP(Table5[[#This Row],[Item '#]],Ticket_Forms[Form Number],Ticket_Forms[Revenue])</f>
        <v>9959</v>
      </c>
      <c r="Q631" s="16">
        <f>LOOKUP(Table5[[#This Row],[Item '#]],Ticket_Forms[Form Number],Ticket_Forms[Ideal Profit])</f>
        <v>2119</v>
      </c>
      <c r="R631" s="16">
        <f>LOOKUP(Table5[[#This Row],[Item '#]],Ticket_Forms[Form Number],Ticket_Forms[Prizes])</f>
        <v>7840</v>
      </c>
      <c r="S631" s="16">
        <f>LOOKUP(Table5[[#This Row],[Item '#]],Ticket_Forms[Form Number],Ticket_Forms[Location Rent])</f>
        <v>597</v>
      </c>
      <c r="T631" s="16">
        <f>LOOKUP(Table5[[#This Row],[Item '#]],Ticket_Forms[Form Number],Ticket_Forms[Last Sale])</f>
        <v>0</v>
      </c>
      <c r="U631" s="16" t="s">
        <v>3909</v>
      </c>
      <c r="V631" s="58" t="str">
        <f>Table5[[#This Row],[Date Distributed]]</f>
        <v/>
      </c>
      <c r="W631" s="3" t="str">
        <f>_xlfn.XLOOKUP(Table5[[#This Row],[Serial '#]],Table10[Serial '#],Table10[Charity Association],"",,)</f>
        <v/>
      </c>
      <c r="Z631" s="3" t="s">
        <v>23</v>
      </c>
    </row>
    <row r="632" spans="1:26" hidden="1" x14ac:dyDescent="0.35">
      <c r="A632" s="3">
        <v>630</v>
      </c>
      <c r="B632" s="78">
        <v>45084</v>
      </c>
      <c r="C632" s="73" t="str">
        <f>_xlfn.XLOOKUP(Table5[[#This Row],[Serial '#]],Table10[Serial '#],Table10[Date],"",,)</f>
        <v/>
      </c>
      <c r="D6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32" s="73" t="str">
        <f>IF(Table5[[#This Row],[Date Distributed]]="","In Stock","Distributed")</f>
        <v>In Stock</v>
      </c>
      <c r="F632" s="79" t="s">
        <v>660</v>
      </c>
      <c r="G632" s="75" t="s">
        <v>761</v>
      </c>
      <c r="H632" s="80" t="s">
        <v>687</v>
      </c>
      <c r="I632" s="80" t="s">
        <v>688</v>
      </c>
      <c r="J632" s="81" t="s">
        <v>1415</v>
      </c>
      <c r="K632" s="80" t="s">
        <v>421</v>
      </c>
      <c r="L632" s="3" t="str">
        <f>_xlfn.XLOOKUP(Table5[[#This Row],[Item '#]],Ticket_Forms[Form Number],Ticket_Forms[Game Name],"",,)</f>
        <v>Crowns and Bars</v>
      </c>
      <c r="M632" s="15">
        <v>102</v>
      </c>
      <c r="N632" s="3">
        <f>LOOKUP(Table5[[#This Row],[Item '#]],Ticket_Forms[Form Number],Ticket_Forms[Ticket Count])</f>
        <v>3000</v>
      </c>
      <c r="O632" s="16">
        <f>LOOKUP(Table5[[#This Row],[Item '#]],Ticket_Forms[Form Number],Ticket_Forms[Ticket Value])</f>
        <v>1</v>
      </c>
      <c r="P632" s="16">
        <f>LOOKUP(Table5[[#This Row],[Item '#]],Ticket_Forms[Form Number],Ticket_Forms[Revenue])</f>
        <v>3000</v>
      </c>
      <c r="Q632" s="16">
        <f>LOOKUP(Table5[[#This Row],[Item '#]],Ticket_Forms[Form Number],Ticket_Forms[Ideal Profit])</f>
        <v>750</v>
      </c>
      <c r="R632" s="16">
        <f>LOOKUP(Table5[[#This Row],[Item '#]],Ticket_Forms[Form Number],Ticket_Forms[Prizes])</f>
        <v>2250</v>
      </c>
      <c r="S632" s="16">
        <f>LOOKUP(Table5[[#This Row],[Item '#]],Ticket_Forms[Form Number],Ticket_Forms[Location Rent])</f>
        <v>180</v>
      </c>
      <c r="T632" s="16">
        <f>LOOKUP(Table5[[#This Row],[Item '#]],Ticket_Forms[Form Number],Ticket_Forms[Last Sale])</f>
        <v>200</v>
      </c>
      <c r="U632" s="16" t="s">
        <v>3909</v>
      </c>
      <c r="V632" s="58" t="str">
        <f>Table5[[#This Row],[Date Distributed]]</f>
        <v/>
      </c>
      <c r="W632" s="3" t="str">
        <f>_xlfn.XLOOKUP(Table5[[#This Row],[Serial '#]],Table10[Serial '#],Table10[Charity Association],"",,)</f>
        <v/>
      </c>
      <c r="Z632" s="3" t="s">
        <v>23</v>
      </c>
    </row>
    <row r="633" spans="1:26" hidden="1" x14ac:dyDescent="0.35">
      <c r="A633" s="3">
        <v>631</v>
      </c>
      <c r="B633" s="78">
        <v>45084</v>
      </c>
      <c r="C633" s="73" t="str">
        <f>_xlfn.XLOOKUP(Table5[[#This Row],[Serial '#]],Table10[Serial '#],Table10[Date],"",,)</f>
        <v/>
      </c>
      <c r="D6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33" s="73" t="str">
        <f>IF(Table5[[#This Row],[Date Distributed]]="","In Stock","Distributed")</f>
        <v>In Stock</v>
      </c>
      <c r="F633" s="79" t="s">
        <v>660</v>
      </c>
      <c r="G633" s="75" t="s">
        <v>761</v>
      </c>
      <c r="H633" s="80" t="s">
        <v>687</v>
      </c>
      <c r="I633" s="80" t="s">
        <v>688</v>
      </c>
      <c r="J633" s="81" t="s">
        <v>1416</v>
      </c>
      <c r="K633" s="80" t="s">
        <v>421</v>
      </c>
      <c r="L633" s="3" t="str">
        <f>_xlfn.XLOOKUP(Table5[[#This Row],[Item '#]],Ticket_Forms[Form Number],Ticket_Forms[Game Name],"",,)</f>
        <v>Crowns and Bars</v>
      </c>
      <c r="M633" s="15">
        <v>102</v>
      </c>
      <c r="N633" s="3">
        <f>LOOKUP(Table5[[#This Row],[Item '#]],Ticket_Forms[Form Number],Ticket_Forms[Ticket Count])</f>
        <v>3000</v>
      </c>
      <c r="O633" s="16">
        <f>LOOKUP(Table5[[#This Row],[Item '#]],Ticket_Forms[Form Number],Ticket_Forms[Ticket Value])</f>
        <v>1</v>
      </c>
      <c r="P633" s="16">
        <f>LOOKUP(Table5[[#This Row],[Item '#]],Ticket_Forms[Form Number],Ticket_Forms[Revenue])</f>
        <v>3000</v>
      </c>
      <c r="Q633" s="16">
        <f>LOOKUP(Table5[[#This Row],[Item '#]],Ticket_Forms[Form Number],Ticket_Forms[Ideal Profit])</f>
        <v>750</v>
      </c>
      <c r="R633" s="16">
        <f>LOOKUP(Table5[[#This Row],[Item '#]],Ticket_Forms[Form Number],Ticket_Forms[Prizes])</f>
        <v>2250</v>
      </c>
      <c r="S633" s="16">
        <f>LOOKUP(Table5[[#This Row],[Item '#]],Ticket_Forms[Form Number],Ticket_Forms[Location Rent])</f>
        <v>180</v>
      </c>
      <c r="T633" s="16">
        <f>LOOKUP(Table5[[#This Row],[Item '#]],Ticket_Forms[Form Number],Ticket_Forms[Last Sale])</f>
        <v>200</v>
      </c>
      <c r="U633" s="16" t="s">
        <v>3909</v>
      </c>
      <c r="V633" s="58" t="str">
        <f>Table5[[#This Row],[Date Distributed]]</f>
        <v/>
      </c>
      <c r="W633" s="3" t="str">
        <f>_xlfn.XLOOKUP(Table5[[#This Row],[Serial '#]],Table10[Serial '#],Table10[Charity Association],"",,)</f>
        <v/>
      </c>
      <c r="Z633" s="3" t="s">
        <v>23</v>
      </c>
    </row>
    <row r="634" spans="1:26" hidden="1" x14ac:dyDescent="0.35">
      <c r="A634" s="3">
        <v>632</v>
      </c>
      <c r="B634" s="78">
        <v>45084</v>
      </c>
      <c r="C634" s="73" t="str">
        <f>_xlfn.XLOOKUP(Table5[[#This Row],[Serial '#]],Table10[Serial '#],Table10[Date],"",,)</f>
        <v/>
      </c>
      <c r="D6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34" s="73" t="str">
        <f>IF(Table5[[#This Row],[Date Distributed]]="","In Stock","Distributed")</f>
        <v>In Stock</v>
      </c>
      <c r="F634" s="79" t="s">
        <v>660</v>
      </c>
      <c r="G634" s="75" t="s">
        <v>761</v>
      </c>
      <c r="H634" s="80" t="s">
        <v>687</v>
      </c>
      <c r="I634" s="80" t="s">
        <v>688</v>
      </c>
      <c r="J634" s="81" t="s">
        <v>1417</v>
      </c>
      <c r="K634" s="80" t="s">
        <v>429</v>
      </c>
      <c r="L634" s="3" t="str">
        <f>_xlfn.XLOOKUP(Table5[[#This Row],[Item '#]],Ticket_Forms[Form Number],Ticket_Forms[Game Name],"",,)</f>
        <v>Wings of Liberty</v>
      </c>
      <c r="M634" s="15">
        <v>212</v>
      </c>
      <c r="N634" s="3">
        <f>LOOKUP(Table5[[#This Row],[Item '#]],Ticket_Forms[Form Number],Ticket_Forms[Ticket Count])</f>
        <v>6320</v>
      </c>
      <c r="O634" s="16">
        <f>LOOKUP(Table5[[#This Row],[Item '#]],Ticket_Forms[Form Number],Ticket_Forms[Ticket Value])</f>
        <v>1</v>
      </c>
      <c r="P634" s="16">
        <f>LOOKUP(Table5[[#This Row],[Item '#]],Ticket_Forms[Form Number],Ticket_Forms[Revenue])</f>
        <v>6320</v>
      </c>
      <c r="Q634" s="16">
        <f>LOOKUP(Table5[[#This Row],[Item '#]],Ticket_Forms[Form Number],Ticket_Forms[Ideal Profit])</f>
        <v>1575</v>
      </c>
      <c r="R634" s="16">
        <f>LOOKUP(Table5[[#This Row],[Item '#]],Ticket_Forms[Form Number],Ticket_Forms[Prizes])</f>
        <v>4745</v>
      </c>
      <c r="S634" s="16">
        <f>LOOKUP(Table5[[#This Row],[Item '#]],Ticket_Forms[Form Number],Ticket_Forms[Location Rent])</f>
        <v>379</v>
      </c>
      <c r="T634" s="16">
        <f>LOOKUP(Table5[[#This Row],[Item '#]],Ticket_Forms[Form Number],Ticket_Forms[Last Sale])</f>
        <v>599</v>
      </c>
      <c r="U634" s="16" t="s">
        <v>3909</v>
      </c>
      <c r="V634" s="58" t="str">
        <f>Table5[[#This Row],[Date Distributed]]</f>
        <v/>
      </c>
      <c r="W634" s="3" t="str">
        <f>_xlfn.XLOOKUP(Table5[[#This Row],[Serial '#]],Table10[Serial '#],Table10[Charity Association],"",,)</f>
        <v/>
      </c>
      <c r="Z634" s="3" t="s">
        <v>23</v>
      </c>
    </row>
    <row r="635" spans="1:26" hidden="1" x14ac:dyDescent="0.35">
      <c r="A635" s="3">
        <v>633</v>
      </c>
      <c r="B635" s="78">
        <v>45084</v>
      </c>
      <c r="C635" s="73" t="str">
        <f>_xlfn.XLOOKUP(Table5[[#This Row],[Serial '#]],Table10[Serial '#],Table10[Date],"",,)</f>
        <v/>
      </c>
      <c r="D6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35" s="73" t="str">
        <f>IF(Table5[[#This Row],[Date Distributed]]="","In Stock","Distributed")</f>
        <v>In Stock</v>
      </c>
      <c r="F635" s="79" t="s">
        <v>660</v>
      </c>
      <c r="G635" s="75" t="s">
        <v>761</v>
      </c>
      <c r="H635" s="80" t="s">
        <v>687</v>
      </c>
      <c r="I635" s="80" t="s">
        <v>688</v>
      </c>
      <c r="J635" s="81" t="s">
        <v>1418</v>
      </c>
      <c r="K635" s="80" t="s">
        <v>385</v>
      </c>
      <c r="L635" s="3" t="str">
        <f>_xlfn.XLOOKUP(Table5[[#This Row],[Item '#]],Ticket_Forms[Form Number],Ticket_Forms[Game Name],"",,)</f>
        <v>Criss Cross</v>
      </c>
      <c r="M635" s="15">
        <v>186</v>
      </c>
      <c r="N635" s="3">
        <f>LOOKUP(Table5[[#This Row],[Item '#]],Ticket_Forms[Form Number],Ticket_Forms[Ticket Count])</f>
        <v>5520</v>
      </c>
      <c r="O635" s="16">
        <f>LOOKUP(Table5[[#This Row],[Item '#]],Ticket_Forms[Form Number],Ticket_Forms[Ticket Value])</f>
        <v>1</v>
      </c>
      <c r="P635" s="16">
        <f>LOOKUP(Table5[[#This Row],[Item '#]],Ticket_Forms[Form Number],Ticket_Forms[Revenue])</f>
        <v>5520</v>
      </c>
      <c r="Q635" s="16">
        <f>LOOKUP(Table5[[#This Row],[Item '#]],Ticket_Forms[Form Number],Ticket_Forms[Ideal Profit])</f>
        <v>960</v>
      </c>
      <c r="R635" s="16">
        <f>LOOKUP(Table5[[#This Row],[Item '#]],Ticket_Forms[Form Number],Ticket_Forms[Prizes])</f>
        <v>4560</v>
      </c>
      <c r="S635" s="16">
        <f>LOOKUP(Table5[[#This Row],[Item '#]],Ticket_Forms[Form Number],Ticket_Forms[Location Rent])</f>
        <v>331</v>
      </c>
      <c r="T635" s="16">
        <f>LOOKUP(Table5[[#This Row],[Item '#]],Ticket_Forms[Form Number],Ticket_Forms[Last Sale])</f>
        <v>200</v>
      </c>
      <c r="U635" s="16" t="s">
        <v>3909</v>
      </c>
      <c r="V635" s="58" t="str">
        <f>Table5[[#This Row],[Date Distributed]]</f>
        <v/>
      </c>
      <c r="W635" s="3" t="str">
        <f>_xlfn.XLOOKUP(Table5[[#This Row],[Serial '#]],Table10[Serial '#],Table10[Charity Association],"",,)</f>
        <v/>
      </c>
      <c r="Z635" s="3" t="s">
        <v>23</v>
      </c>
    </row>
    <row r="636" spans="1:26" hidden="1" x14ac:dyDescent="0.35">
      <c r="A636" s="3">
        <v>634</v>
      </c>
      <c r="B636" s="78">
        <v>45084</v>
      </c>
      <c r="C636" s="73" t="str">
        <f>_xlfn.XLOOKUP(Table5[[#This Row],[Serial '#]],Table10[Serial '#],Table10[Date],"",,)</f>
        <v/>
      </c>
      <c r="D6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36" s="73" t="str">
        <f>IF(Table5[[#This Row],[Date Distributed]]="","In Stock","Distributed")</f>
        <v>In Stock</v>
      </c>
      <c r="F636" s="79" t="s">
        <v>660</v>
      </c>
      <c r="G636" s="75" t="s">
        <v>761</v>
      </c>
      <c r="H636" s="80" t="s">
        <v>687</v>
      </c>
      <c r="I636" s="80" t="s">
        <v>688</v>
      </c>
      <c r="J636" s="81" t="s">
        <v>1419</v>
      </c>
      <c r="K636" s="80" t="s">
        <v>428</v>
      </c>
      <c r="L636" s="3" t="str">
        <f>_xlfn.XLOOKUP(Table5[[#This Row],[Item '#]],Ticket_Forms[Form Number],Ticket_Forms[Game Name],"",,)</f>
        <v>Punch Drunk</v>
      </c>
      <c r="M636" s="15">
        <v>134</v>
      </c>
      <c r="N636" s="3">
        <f>LOOKUP(Table5[[#This Row],[Item '#]],Ticket_Forms[Form Number],Ticket_Forms[Ticket Count])</f>
        <v>4000</v>
      </c>
      <c r="O636" s="16">
        <f>LOOKUP(Table5[[#This Row],[Item '#]],Ticket_Forms[Form Number],Ticket_Forms[Ticket Value])</f>
        <v>1</v>
      </c>
      <c r="P636" s="16">
        <f>LOOKUP(Table5[[#This Row],[Item '#]],Ticket_Forms[Form Number],Ticket_Forms[Revenue])</f>
        <v>4000</v>
      </c>
      <c r="Q636" s="16">
        <f>LOOKUP(Table5[[#This Row],[Item '#]],Ticket_Forms[Form Number],Ticket_Forms[Ideal Profit])</f>
        <v>998</v>
      </c>
      <c r="R636" s="16">
        <f>LOOKUP(Table5[[#This Row],[Item '#]],Ticket_Forms[Form Number],Ticket_Forms[Prizes])</f>
        <v>3002</v>
      </c>
      <c r="S636" s="16">
        <f>LOOKUP(Table5[[#This Row],[Item '#]],Ticket_Forms[Form Number],Ticket_Forms[Location Rent])</f>
        <v>240</v>
      </c>
      <c r="T636" s="16">
        <f>LOOKUP(Table5[[#This Row],[Item '#]],Ticket_Forms[Form Number],Ticket_Forms[Last Sale])</f>
        <v>0</v>
      </c>
      <c r="U636" s="16" t="s">
        <v>3909</v>
      </c>
      <c r="V636" s="58" t="str">
        <f>Table5[[#This Row],[Date Distributed]]</f>
        <v/>
      </c>
      <c r="W636" s="3" t="str">
        <f>_xlfn.XLOOKUP(Table5[[#This Row],[Serial '#]],Table10[Serial '#],Table10[Charity Association],"",,)</f>
        <v/>
      </c>
      <c r="Z636" s="3" t="s">
        <v>23</v>
      </c>
    </row>
    <row r="637" spans="1:26" hidden="1" x14ac:dyDescent="0.35">
      <c r="A637" s="3">
        <v>635</v>
      </c>
      <c r="B637" s="78">
        <v>45084</v>
      </c>
      <c r="C637" s="73" t="str">
        <f>_xlfn.XLOOKUP(Table5[[#This Row],[Serial '#]],Table10[Serial '#],Table10[Date],"",,)</f>
        <v/>
      </c>
      <c r="D6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37" s="73" t="str">
        <f>IF(Table5[[#This Row],[Date Distributed]]="","In Stock","Distributed")</f>
        <v>In Stock</v>
      </c>
      <c r="F637" s="79" t="s">
        <v>660</v>
      </c>
      <c r="G637" s="75" t="s">
        <v>761</v>
      </c>
      <c r="H637" s="80" t="s">
        <v>687</v>
      </c>
      <c r="I637" s="80" t="s">
        <v>688</v>
      </c>
      <c r="J637" s="81" t="s">
        <v>1420</v>
      </c>
      <c r="K637" s="80" t="s">
        <v>430</v>
      </c>
      <c r="L637" s="3" t="str">
        <f>_xlfn.XLOOKUP(Table5[[#This Row],[Item '#]],Ticket_Forms[Form Number],Ticket_Forms[Game Name],"",,)</f>
        <v>No Finer Diner</v>
      </c>
      <c r="M637" s="15">
        <v>134</v>
      </c>
      <c r="N637" s="3">
        <f>LOOKUP(Table5[[#This Row],[Item '#]],Ticket_Forms[Form Number],Ticket_Forms[Ticket Count])</f>
        <v>4000</v>
      </c>
      <c r="O637" s="16">
        <f>LOOKUP(Table5[[#This Row],[Item '#]],Ticket_Forms[Form Number],Ticket_Forms[Ticket Value])</f>
        <v>1</v>
      </c>
      <c r="P637" s="16">
        <f>LOOKUP(Table5[[#This Row],[Item '#]],Ticket_Forms[Form Number],Ticket_Forms[Revenue])</f>
        <v>4000</v>
      </c>
      <c r="Q637" s="16">
        <f>LOOKUP(Table5[[#This Row],[Item '#]],Ticket_Forms[Form Number],Ticket_Forms[Ideal Profit])</f>
        <v>998</v>
      </c>
      <c r="R637" s="16">
        <f>LOOKUP(Table5[[#This Row],[Item '#]],Ticket_Forms[Form Number],Ticket_Forms[Prizes])</f>
        <v>3002</v>
      </c>
      <c r="S637" s="16">
        <f>LOOKUP(Table5[[#This Row],[Item '#]],Ticket_Forms[Form Number],Ticket_Forms[Location Rent])</f>
        <v>240</v>
      </c>
      <c r="T637" s="16">
        <f>LOOKUP(Table5[[#This Row],[Item '#]],Ticket_Forms[Form Number],Ticket_Forms[Last Sale])</f>
        <v>0</v>
      </c>
      <c r="U637" s="16" t="s">
        <v>3909</v>
      </c>
      <c r="V637" s="58" t="str">
        <f>Table5[[#This Row],[Date Distributed]]</f>
        <v/>
      </c>
      <c r="W637" s="3" t="str">
        <f>_xlfn.XLOOKUP(Table5[[#This Row],[Serial '#]],Table10[Serial '#],Table10[Charity Association],"",,)</f>
        <v/>
      </c>
      <c r="Z637" s="3" t="s">
        <v>23</v>
      </c>
    </row>
    <row r="638" spans="1:26" hidden="1" x14ac:dyDescent="0.35">
      <c r="A638" s="3">
        <v>636</v>
      </c>
      <c r="B638" s="78">
        <v>45084</v>
      </c>
      <c r="C638" s="73" t="str">
        <f>_xlfn.XLOOKUP(Table5[[#This Row],[Serial '#]],Table10[Serial '#],Table10[Date],"",,)</f>
        <v/>
      </c>
      <c r="D6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38" s="73" t="str">
        <f>IF(Table5[[#This Row],[Date Distributed]]="","In Stock","Distributed")</f>
        <v>In Stock</v>
      </c>
      <c r="F638" s="79" t="s">
        <v>660</v>
      </c>
      <c r="G638" s="75" t="s">
        <v>761</v>
      </c>
      <c r="H638" s="80" t="s">
        <v>687</v>
      </c>
      <c r="I638" s="80" t="s">
        <v>688</v>
      </c>
      <c r="J638" s="81" t="s">
        <v>1421</v>
      </c>
      <c r="K638" s="80" t="s">
        <v>431</v>
      </c>
      <c r="L638" s="3" t="str">
        <f>_xlfn.XLOOKUP(Table5[[#This Row],[Item '#]],Ticket_Forms[Form Number],Ticket_Forms[Game Name],"",,)</f>
        <v>Cash on the Run</v>
      </c>
      <c r="M638" s="15">
        <v>134</v>
      </c>
      <c r="N638" s="3">
        <f>LOOKUP(Table5[[#This Row],[Item '#]],Ticket_Forms[Form Number],Ticket_Forms[Ticket Count])</f>
        <v>4000</v>
      </c>
      <c r="O638" s="16">
        <f>LOOKUP(Table5[[#This Row],[Item '#]],Ticket_Forms[Form Number],Ticket_Forms[Ticket Value])</f>
        <v>1</v>
      </c>
      <c r="P638" s="16">
        <f>LOOKUP(Table5[[#This Row],[Item '#]],Ticket_Forms[Form Number],Ticket_Forms[Revenue])</f>
        <v>4000</v>
      </c>
      <c r="Q638" s="16">
        <f>LOOKUP(Table5[[#This Row],[Item '#]],Ticket_Forms[Form Number],Ticket_Forms[Ideal Profit])</f>
        <v>998</v>
      </c>
      <c r="R638" s="16">
        <f>LOOKUP(Table5[[#This Row],[Item '#]],Ticket_Forms[Form Number],Ticket_Forms[Prizes])</f>
        <v>3002</v>
      </c>
      <c r="S638" s="16">
        <f>LOOKUP(Table5[[#This Row],[Item '#]],Ticket_Forms[Form Number],Ticket_Forms[Location Rent])</f>
        <v>240</v>
      </c>
      <c r="T638" s="16">
        <f>LOOKUP(Table5[[#This Row],[Item '#]],Ticket_Forms[Form Number],Ticket_Forms[Last Sale])</f>
        <v>0</v>
      </c>
      <c r="U638" s="16" t="s">
        <v>3909</v>
      </c>
      <c r="V638" s="58" t="str">
        <f>Table5[[#This Row],[Date Distributed]]</f>
        <v/>
      </c>
      <c r="W638" s="3" t="str">
        <f>_xlfn.XLOOKUP(Table5[[#This Row],[Serial '#]],Table10[Serial '#],Table10[Charity Association],"",,)</f>
        <v/>
      </c>
      <c r="Z638" s="3" t="s">
        <v>23</v>
      </c>
    </row>
    <row r="639" spans="1:26" hidden="1" x14ac:dyDescent="0.35">
      <c r="A639" s="3">
        <v>637</v>
      </c>
      <c r="B639" s="78">
        <v>45084</v>
      </c>
      <c r="C639" s="73" t="str">
        <f>_xlfn.XLOOKUP(Table5[[#This Row],[Serial '#]],Table10[Serial '#],Table10[Date],"",,)</f>
        <v/>
      </c>
      <c r="D6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39" s="73" t="str">
        <f>IF(Table5[[#This Row],[Date Distributed]]="","In Stock","Distributed")</f>
        <v>In Stock</v>
      </c>
      <c r="F639" s="79" t="s">
        <v>660</v>
      </c>
      <c r="G639" s="75" t="s">
        <v>761</v>
      </c>
      <c r="H639" s="80" t="s">
        <v>687</v>
      </c>
      <c r="I639" s="80" t="s">
        <v>688</v>
      </c>
      <c r="J639" s="81" t="s">
        <v>1422</v>
      </c>
      <c r="K639" s="80" t="s">
        <v>424</v>
      </c>
      <c r="L639" s="3" t="str">
        <f>_xlfn.XLOOKUP(Table5[[#This Row],[Item '#]],Ticket_Forms[Form Number],Ticket_Forms[Game Name],"",,)</f>
        <v>The Perfect Pint</v>
      </c>
      <c r="M639" s="15">
        <v>134</v>
      </c>
      <c r="N639" s="3">
        <f>LOOKUP(Table5[[#This Row],[Item '#]],Ticket_Forms[Form Number],Ticket_Forms[Ticket Count])</f>
        <v>4000</v>
      </c>
      <c r="O639" s="16">
        <f>LOOKUP(Table5[[#This Row],[Item '#]],Ticket_Forms[Form Number],Ticket_Forms[Ticket Value])</f>
        <v>1</v>
      </c>
      <c r="P639" s="16">
        <f>LOOKUP(Table5[[#This Row],[Item '#]],Ticket_Forms[Form Number],Ticket_Forms[Revenue])</f>
        <v>4000</v>
      </c>
      <c r="Q639" s="16">
        <f>LOOKUP(Table5[[#This Row],[Item '#]],Ticket_Forms[Form Number],Ticket_Forms[Ideal Profit])</f>
        <v>998</v>
      </c>
      <c r="R639" s="16">
        <f>LOOKUP(Table5[[#This Row],[Item '#]],Ticket_Forms[Form Number],Ticket_Forms[Prizes])</f>
        <v>3002</v>
      </c>
      <c r="S639" s="16">
        <f>LOOKUP(Table5[[#This Row],[Item '#]],Ticket_Forms[Form Number],Ticket_Forms[Location Rent])</f>
        <v>240</v>
      </c>
      <c r="T639" s="16">
        <f>LOOKUP(Table5[[#This Row],[Item '#]],Ticket_Forms[Form Number],Ticket_Forms[Last Sale])</f>
        <v>0</v>
      </c>
      <c r="U639" s="16" t="s">
        <v>3909</v>
      </c>
      <c r="V639" s="58" t="str">
        <f>Table5[[#This Row],[Date Distributed]]</f>
        <v/>
      </c>
      <c r="W639" s="3" t="str">
        <f>_xlfn.XLOOKUP(Table5[[#This Row],[Serial '#]],Table10[Serial '#],Table10[Charity Association],"",,)</f>
        <v/>
      </c>
      <c r="Z639" s="3" t="s">
        <v>23</v>
      </c>
    </row>
    <row r="640" spans="1:26" hidden="1" x14ac:dyDescent="0.35">
      <c r="A640" s="3">
        <v>638</v>
      </c>
      <c r="B640" s="78">
        <v>45084</v>
      </c>
      <c r="C640" s="73" t="str">
        <f>_xlfn.XLOOKUP(Table5[[#This Row],[Serial '#]],Table10[Serial '#],Table10[Date],"",,)</f>
        <v/>
      </c>
      <c r="D6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40" s="73" t="str">
        <f>IF(Table5[[#This Row],[Date Distributed]]="","In Stock","Distributed")</f>
        <v>In Stock</v>
      </c>
      <c r="F640" s="79" t="s">
        <v>660</v>
      </c>
      <c r="G640" s="75" t="s">
        <v>761</v>
      </c>
      <c r="H640" s="80" t="s">
        <v>687</v>
      </c>
      <c r="I640" s="80" t="s">
        <v>688</v>
      </c>
      <c r="J640" s="81" t="s">
        <v>1423</v>
      </c>
      <c r="K640" s="80" t="s">
        <v>3645</v>
      </c>
      <c r="L640" s="3" t="str">
        <f>_xlfn.XLOOKUP(Table5[[#This Row],[Item '#]],Ticket_Forms[Form Number],Ticket_Forms[Game Name],"",,)</f>
        <v>Big 5</v>
      </c>
      <c r="M640" s="15">
        <v>360</v>
      </c>
      <c r="N640" s="3">
        <f>LOOKUP(Table5[[#This Row],[Item '#]],Ticket_Forms[Form Number],Ticket_Forms[Ticket Count])</f>
        <v>9959</v>
      </c>
      <c r="O640" s="16">
        <f>LOOKUP(Table5[[#This Row],[Item '#]],Ticket_Forms[Form Number],Ticket_Forms[Ticket Value])</f>
        <v>1</v>
      </c>
      <c r="P640" s="16">
        <f>LOOKUP(Table5[[#This Row],[Item '#]],Ticket_Forms[Form Number],Ticket_Forms[Revenue])</f>
        <v>9959</v>
      </c>
      <c r="Q640" s="16">
        <f>LOOKUP(Table5[[#This Row],[Item '#]],Ticket_Forms[Form Number],Ticket_Forms[Ideal Profit])</f>
        <v>2119</v>
      </c>
      <c r="R640" s="16">
        <f>LOOKUP(Table5[[#This Row],[Item '#]],Ticket_Forms[Form Number],Ticket_Forms[Prizes])</f>
        <v>7840</v>
      </c>
      <c r="S640" s="16">
        <f>LOOKUP(Table5[[#This Row],[Item '#]],Ticket_Forms[Form Number],Ticket_Forms[Location Rent])</f>
        <v>597</v>
      </c>
      <c r="T640" s="16">
        <f>LOOKUP(Table5[[#This Row],[Item '#]],Ticket_Forms[Form Number],Ticket_Forms[Last Sale])</f>
        <v>0</v>
      </c>
      <c r="U640" s="16" t="s">
        <v>3909</v>
      </c>
      <c r="V640" s="58" t="str">
        <f>Table5[[#This Row],[Date Distributed]]</f>
        <v/>
      </c>
      <c r="W640" s="3" t="str">
        <f>_xlfn.XLOOKUP(Table5[[#This Row],[Serial '#]],Table10[Serial '#],Table10[Charity Association],"",,)</f>
        <v/>
      </c>
      <c r="Z640" s="3" t="s">
        <v>23</v>
      </c>
    </row>
    <row r="641" spans="1:26" hidden="1" x14ac:dyDescent="0.35">
      <c r="A641" s="3">
        <v>639</v>
      </c>
      <c r="B641" s="78">
        <v>45084</v>
      </c>
      <c r="C641" s="73" t="str">
        <f>_xlfn.XLOOKUP(Table5[[#This Row],[Serial '#]],Table10[Serial '#],Table10[Date],"",,)</f>
        <v/>
      </c>
      <c r="D6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41" s="73" t="str">
        <f>IF(Table5[[#This Row],[Date Distributed]]="","In Stock","Distributed")</f>
        <v>In Stock</v>
      </c>
      <c r="F641" s="79" t="s">
        <v>660</v>
      </c>
      <c r="G641" s="75" t="s">
        <v>761</v>
      </c>
      <c r="H641" s="80" t="s">
        <v>687</v>
      </c>
      <c r="I641" s="80" t="s">
        <v>688</v>
      </c>
      <c r="J641" s="81" t="s">
        <v>1424</v>
      </c>
      <c r="K641" s="80" t="s">
        <v>421</v>
      </c>
      <c r="L641" s="3" t="str">
        <f>_xlfn.XLOOKUP(Table5[[#This Row],[Item '#]],Ticket_Forms[Form Number],Ticket_Forms[Game Name],"",,)</f>
        <v>Crowns and Bars</v>
      </c>
      <c r="M641" s="15">
        <v>102</v>
      </c>
      <c r="N641" s="3">
        <f>LOOKUP(Table5[[#This Row],[Item '#]],Ticket_Forms[Form Number],Ticket_Forms[Ticket Count])</f>
        <v>3000</v>
      </c>
      <c r="O641" s="16">
        <f>LOOKUP(Table5[[#This Row],[Item '#]],Ticket_Forms[Form Number],Ticket_Forms[Ticket Value])</f>
        <v>1</v>
      </c>
      <c r="P641" s="16">
        <f>LOOKUP(Table5[[#This Row],[Item '#]],Ticket_Forms[Form Number],Ticket_Forms[Revenue])</f>
        <v>3000</v>
      </c>
      <c r="Q641" s="16">
        <f>LOOKUP(Table5[[#This Row],[Item '#]],Ticket_Forms[Form Number],Ticket_Forms[Ideal Profit])</f>
        <v>750</v>
      </c>
      <c r="R641" s="16">
        <f>LOOKUP(Table5[[#This Row],[Item '#]],Ticket_Forms[Form Number],Ticket_Forms[Prizes])</f>
        <v>2250</v>
      </c>
      <c r="S641" s="16">
        <f>LOOKUP(Table5[[#This Row],[Item '#]],Ticket_Forms[Form Number],Ticket_Forms[Location Rent])</f>
        <v>180</v>
      </c>
      <c r="T641" s="16">
        <f>LOOKUP(Table5[[#This Row],[Item '#]],Ticket_Forms[Form Number],Ticket_Forms[Last Sale])</f>
        <v>200</v>
      </c>
      <c r="U641" s="16" t="s">
        <v>3909</v>
      </c>
      <c r="V641" s="58" t="str">
        <f>Table5[[#This Row],[Date Distributed]]</f>
        <v/>
      </c>
      <c r="W641" s="3" t="str">
        <f>_xlfn.XLOOKUP(Table5[[#This Row],[Serial '#]],Table10[Serial '#],Table10[Charity Association],"",,)</f>
        <v/>
      </c>
      <c r="Z641" s="3" t="s">
        <v>23</v>
      </c>
    </row>
    <row r="642" spans="1:26" hidden="1" x14ac:dyDescent="0.35">
      <c r="A642" s="3">
        <v>640</v>
      </c>
      <c r="B642" s="78">
        <v>45084</v>
      </c>
      <c r="C642" s="73" t="str">
        <f>_xlfn.XLOOKUP(Table5[[#This Row],[Serial '#]],Table10[Serial '#],Table10[Date],"",,)</f>
        <v/>
      </c>
      <c r="D6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42" s="73" t="str">
        <f>IF(Table5[[#This Row],[Date Distributed]]="","In Stock","Distributed")</f>
        <v>In Stock</v>
      </c>
      <c r="F642" s="79" t="s">
        <v>660</v>
      </c>
      <c r="G642" s="75" t="s">
        <v>761</v>
      </c>
      <c r="H642" s="80" t="s">
        <v>687</v>
      </c>
      <c r="I642" s="80" t="s">
        <v>688</v>
      </c>
      <c r="J642" s="81" t="s">
        <v>1425</v>
      </c>
      <c r="K642" s="80" t="s">
        <v>421</v>
      </c>
      <c r="L642" s="3" t="str">
        <f>_xlfn.XLOOKUP(Table5[[#This Row],[Item '#]],Ticket_Forms[Form Number],Ticket_Forms[Game Name],"",,)</f>
        <v>Crowns and Bars</v>
      </c>
      <c r="M642" s="15">
        <v>102</v>
      </c>
      <c r="N642" s="3">
        <f>LOOKUP(Table5[[#This Row],[Item '#]],Ticket_Forms[Form Number],Ticket_Forms[Ticket Count])</f>
        <v>3000</v>
      </c>
      <c r="O642" s="16">
        <f>LOOKUP(Table5[[#This Row],[Item '#]],Ticket_Forms[Form Number],Ticket_Forms[Ticket Value])</f>
        <v>1</v>
      </c>
      <c r="P642" s="16">
        <f>LOOKUP(Table5[[#This Row],[Item '#]],Ticket_Forms[Form Number],Ticket_Forms[Revenue])</f>
        <v>3000</v>
      </c>
      <c r="Q642" s="16">
        <f>LOOKUP(Table5[[#This Row],[Item '#]],Ticket_Forms[Form Number],Ticket_Forms[Ideal Profit])</f>
        <v>750</v>
      </c>
      <c r="R642" s="16">
        <f>LOOKUP(Table5[[#This Row],[Item '#]],Ticket_Forms[Form Number],Ticket_Forms[Prizes])</f>
        <v>2250</v>
      </c>
      <c r="S642" s="16">
        <f>LOOKUP(Table5[[#This Row],[Item '#]],Ticket_Forms[Form Number],Ticket_Forms[Location Rent])</f>
        <v>180</v>
      </c>
      <c r="T642" s="16">
        <f>LOOKUP(Table5[[#This Row],[Item '#]],Ticket_Forms[Form Number],Ticket_Forms[Last Sale])</f>
        <v>200</v>
      </c>
      <c r="U642" s="16" t="s">
        <v>3909</v>
      </c>
      <c r="V642" s="58" t="str">
        <f>Table5[[#This Row],[Date Distributed]]</f>
        <v/>
      </c>
      <c r="W642" s="3" t="str">
        <f>_xlfn.XLOOKUP(Table5[[#This Row],[Serial '#]],Table10[Serial '#],Table10[Charity Association],"",,)</f>
        <v/>
      </c>
      <c r="Z642" s="3" t="s">
        <v>23</v>
      </c>
    </row>
    <row r="643" spans="1:26" hidden="1" x14ac:dyDescent="0.35">
      <c r="A643" s="3">
        <v>641</v>
      </c>
      <c r="B643" s="78">
        <v>45084</v>
      </c>
      <c r="C643" s="73" t="str">
        <f>_xlfn.XLOOKUP(Table5[[#This Row],[Serial '#]],Table10[Serial '#],Table10[Date],"",,)</f>
        <v/>
      </c>
      <c r="D6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43" s="73" t="str">
        <f>IF(Table5[[#This Row],[Date Distributed]]="","In Stock","Distributed")</f>
        <v>In Stock</v>
      </c>
      <c r="F643" s="79" t="s">
        <v>660</v>
      </c>
      <c r="G643" s="75" t="s">
        <v>761</v>
      </c>
      <c r="H643" s="80" t="s">
        <v>687</v>
      </c>
      <c r="I643" s="80" t="s">
        <v>688</v>
      </c>
      <c r="J643" s="81" t="s">
        <v>1426</v>
      </c>
      <c r="K643" s="80" t="s">
        <v>3645</v>
      </c>
      <c r="L643" s="3" t="str">
        <f>_xlfn.XLOOKUP(Table5[[#This Row],[Item '#]],Ticket_Forms[Form Number],Ticket_Forms[Game Name],"",,)</f>
        <v>Big 5</v>
      </c>
      <c r="M643" s="15">
        <v>360</v>
      </c>
      <c r="N643" s="3">
        <f>LOOKUP(Table5[[#This Row],[Item '#]],Ticket_Forms[Form Number],Ticket_Forms[Ticket Count])</f>
        <v>9959</v>
      </c>
      <c r="O643" s="16">
        <f>LOOKUP(Table5[[#This Row],[Item '#]],Ticket_Forms[Form Number],Ticket_Forms[Ticket Value])</f>
        <v>1</v>
      </c>
      <c r="P643" s="16">
        <f>LOOKUP(Table5[[#This Row],[Item '#]],Ticket_Forms[Form Number],Ticket_Forms[Revenue])</f>
        <v>9959</v>
      </c>
      <c r="Q643" s="16">
        <f>LOOKUP(Table5[[#This Row],[Item '#]],Ticket_Forms[Form Number],Ticket_Forms[Ideal Profit])</f>
        <v>2119</v>
      </c>
      <c r="R643" s="16">
        <f>LOOKUP(Table5[[#This Row],[Item '#]],Ticket_Forms[Form Number],Ticket_Forms[Prizes])</f>
        <v>7840</v>
      </c>
      <c r="S643" s="16">
        <f>LOOKUP(Table5[[#This Row],[Item '#]],Ticket_Forms[Form Number],Ticket_Forms[Location Rent])</f>
        <v>597</v>
      </c>
      <c r="T643" s="16">
        <f>LOOKUP(Table5[[#This Row],[Item '#]],Ticket_Forms[Form Number],Ticket_Forms[Last Sale])</f>
        <v>0</v>
      </c>
      <c r="U643" s="16" t="s">
        <v>3909</v>
      </c>
      <c r="V643" s="58" t="str">
        <f>Table5[[#This Row],[Date Distributed]]</f>
        <v/>
      </c>
      <c r="W643" s="3" t="str">
        <f>_xlfn.XLOOKUP(Table5[[#This Row],[Serial '#]],Table10[Serial '#],Table10[Charity Association],"",,)</f>
        <v/>
      </c>
      <c r="Z643" s="3" t="s">
        <v>23</v>
      </c>
    </row>
    <row r="644" spans="1:26" hidden="1" x14ac:dyDescent="0.35">
      <c r="A644" s="3">
        <v>642</v>
      </c>
      <c r="B644" s="78">
        <v>45084</v>
      </c>
      <c r="C644" s="73" t="str">
        <f>_xlfn.XLOOKUP(Table5[[#This Row],[Serial '#]],Table10[Serial '#],Table10[Date],"",,)</f>
        <v/>
      </c>
      <c r="D6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44" s="73" t="str">
        <f>IF(Table5[[#This Row],[Date Distributed]]="","In Stock","Distributed")</f>
        <v>In Stock</v>
      </c>
      <c r="F644" s="79" t="s">
        <v>660</v>
      </c>
      <c r="G644" s="75" t="s">
        <v>761</v>
      </c>
      <c r="H644" s="80" t="s">
        <v>687</v>
      </c>
      <c r="I644" s="80" t="s">
        <v>688</v>
      </c>
      <c r="J644" s="81" t="s">
        <v>1427</v>
      </c>
      <c r="K644" s="80" t="s">
        <v>428</v>
      </c>
      <c r="L644" s="3" t="str">
        <f>_xlfn.XLOOKUP(Table5[[#This Row],[Item '#]],Ticket_Forms[Form Number],Ticket_Forms[Game Name],"",,)</f>
        <v>Punch Drunk</v>
      </c>
      <c r="M644" s="15">
        <v>134</v>
      </c>
      <c r="N644" s="3">
        <f>LOOKUP(Table5[[#This Row],[Item '#]],Ticket_Forms[Form Number],Ticket_Forms[Ticket Count])</f>
        <v>4000</v>
      </c>
      <c r="O644" s="16">
        <f>LOOKUP(Table5[[#This Row],[Item '#]],Ticket_Forms[Form Number],Ticket_Forms[Ticket Value])</f>
        <v>1</v>
      </c>
      <c r="P644" s="16">
        <f>LOOKUP(Table5[[#This Row],[Item '#]],Ticket_Forms[Form Number],Ticket_Forms[Revenue])</f>
        <v>4000</v>
      </c>
      <c r="Q644" s="16">
        <f>LOOKUP(Table5[[#This Row],[Item '#]],Ticket_Forms[Form Number],Ticket_Forms[Ideal Profit])</f>
        <v>998</v>
      </c>
      <c r="R644" s="16">
        <f>LOOKUP(Table5[[#This Row],[Item '#]],Ticket_Forms[Form Number],Ticket_Forms[Prizes])</f>
        <v>3002</v>
      </c>
      <c r="S644" s="16">
        <f>LOOKUP(Table5[[#This Row],[Item '#]],Ticket_Forms[Form Number],Ticket_Forms[Location Rent])</f>
        <v>240</v>
      </c>
      <c r="T644" s="16">
        <f>LOOKUP(Table5[[#This Row],[Item '#]],Ticket_Forms[Form Number],Ticket_Forms[Last Sale])</f>
        <v>0</v>
      </c>
      <c r="U644" s="16" t="s">
        <v>3909</v>
      </c>
      <c r="V644" s="58" t="str">
        <f>Table5[[#This Row],[Date Distributed]]</f>
        <v/>
      </c>
      <c r="W644" s="3" t="str">
        <f>_xlfn.XLOOKUP(Table5[[#This Row],[Serial '#]],Table10[Serial '#],Table10[Charity Association],"",,)</f>
        <v/>
      </c>
      <c r="Z644" s="3" t="s">
        <v>23</v>
      </c>
    </row>
    <row r="645" spans="1:26" hidden="1" x14ac:dyDescent="0.35">
      <c r="A645" s="3">
        <v>643</v>
      </c>
      <c r="B645" s="78">
        <v>45084</v>
      </c>
      <c r="C645" s="73" t="str">
        <f>_xlfn.XLOOKUP(Table5[[#This Row],[Serial '#]],Table10[Serial '#],Table10[Date],"",,)</f>
        <v/>
      </c>
      <c r="D6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45" s="73" t="str">
        <f>IF(Table5[[#This Row],[Date Distributed]]="","In Stock","Distributed")</f>
        <v>In Stock</v>
      </c>
      <c r="F645" s="79" t="s">
        <v>660</v>
      </c>
      <c r="G645" s="75" t="s">
        <v>761</v>
      </c>
      <c r="H645" s="80" t="s">
        <v>687</v>
      </c>
      <c r="I645" s="80" t="s">
        <v>688</v>
      </c>
      <c r="J645" s="81" t="s">
        <v>1428</v>
      </c>
      <c r="K645" s="80" t="s">
        <v>422</v>
      </c>
      <c r="L645" s="3" t="str">
        <f>_xlfn.XLOOKUP(Table5[[#This Row],[Item '#]],Ticket_Forms[Form Number],Ticket_Forms[Game Name],"",,)</f>
        <v>Mud Slide</v>
      </c>
      <c r="M645" s="15">
        <v>134</v>
      </c>
      <c r="N645" s="3">
        <f>LOOKUP(Table5[[#This Row],[Item '#]],Ticket_Forms[Form Number],Ticket_Forms[Ticket Count])</f>
        <v>4000</v>
      </c>
      <c r="O645" s="16">
        <f>LOOKUP(Table5[[#This Row],[Item '#]],Ticket_Forms[Form Number],Ticket_Forms[Ticket Value])</f>
        <v>1</v>
      </c>
      <c r="P645" s="16">
        <f>LOOKUP(Table5[[#This Row],[Item '#]],Ticket_Forms[Form Number],Ticket_Forms[Revenue])</f>
        <v>4000</v>
      </c>
      <c r="Q645" s="16">
        <f>LOOKUP(Table5[[#This Row],[Item '#]],Ticket_Forms[Form Number],Ticket_Forms[Ideal Profit])</f>
        <v>998</v>
      </c>
      <c r="R645" s="16">
        <f>LOOKUP(Table5[[#This Row],[Item '#]],Ticket_Forms[Form Number],Ticket_Forms[Prizes])</f>
        <v>3002</v>
      </c>
      <c r="S645" s="16">
        <f>LOOKUP(Table5[[#This Row],[Item '#]],Ticket_Forms[Form Number],Ticket_Forms[Location Rent])</f>
        <v>240</v>
      </c>
      <c r="T645" s="16">
        <f>LOOKUP(Table5[[#This Row],[Item '#]],Ticket_Forms[Form Number],Ticket_Forms[Last Sale])</f>
        <v>0</v>
      </c>
      <c r="U645" s="16" t="s">
        <v>3909</v>
      </c>
      <c r="V645" s="58" t="str">
        <f>Table5[[#This Row],[Date Distributed]]</f>
        <v/>
      </c>
      <c r="W645" s="3" t="str">
        <f>_xlfn.XLOOKUP(Table5[[#This Row],[Serial '#]],Table10[Serial '#],Table10[Charity Association],"",,)</f>
        <v/>
      </c>
      <c r="Z645" s="3" t="s">
        <v>23</v>
      </c>
    </row>
    <row r="646" spans="1:26" hidden="1" x14ac:dyDescent="0.35">
      <c r="A646" s="3">
        <v>644</v>
      </c>
      <c r="B646" s="78">
        <v>45084</v>
      </c>
      <c r="C646" s="73" t="str">
        <f>_xlfn.XLOOKUP(Table5[[#This Row],[Serial '#]],Table10[Serial '#],Table10[Date],"",,)</f>
        <v/>
      </c>
      <c r="D6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46" s="73" t="str">
        <f>IF(Table5[[#This Row],[Date Distributed]]="","In Stock","Distributed")</f>
        <v>In Stock</v>
      </c>
      <c r="F646" s="79" t="s">
        <v>660</v>
      </c>
      <c r="G646" s="75" t="s">
        <v>761</v>
      </c>
      <c r="H646" s="80" t="s">
        <v>687</v>
      </c>
      <c r="I646" s="80" t="s">
        <v>688</v>
      </c>
      <c r="J646" s="81" t="s">
        <v>1429</v>
      </c>
      <c r="K646" s="80" t="s">
        <v>423</v>
      </c>
      <c r="L646" s="3" t="str">
        <f>_xlfn.XLOOKUP(Table5[[#This Row],[Item '#]],Ticket_Forms[Form Number],Ticket_Forms[Game Name],"",,)</f>
        <v>Moon Walk</v>
      </c>
      <c r="M646" s="15">
        <v>134</v>
      </c>
      <c r="N646" s="3">
        <f>LOOKUP(Table5[[#This Row],[Item '#]],Ticket_Forms[Form Number],Ticket_Forms[Ticket Count])</f>
        <v>4000</v>
      </c>
      <c r="O646" s="16">
        <f>LOOKUP(Table5[[#This Row],[Item '#]],Ticket_Forms[Form Number],Ticket_Forms[Ticket Value])</f>
        <v>1</v>
      </c>
      <c r="P646" s="16">
        <f>LOOKUP(Table5[[#This Row],[Item '#]],Ticket_Forms[Form Number],Ticket_Forms[Revenue])</f>
        <v>4000</v>
      </c>
      <c r="Q646" s="16">
        <f>LOOKUP(Table5[[#This Row],[Item '#]],Ticket_Forms[Form Number],Ticket_Forms[Ideal Profit])</f>
        <v>998</v>
      </c>
      <c r="R646" s="16">
        <f>LOOKUP(Table5[[#This Row],[Item '#]],Ticket_Forms[Form Number],Ticket_Forms[Prizes])</f>
        <v>3002</v>
      </c>
      <c r="S646" s="16">
        <f>LOOKUP(Table5[[#This Row],[Item '#]],Ticket_Forms[Form Number],Ticket_Forms[Location Rent])</f>
        <v>240</v>
      </c>
      <c r="T646" s="16">
        <f>LOOKUP(Table5[[#This Row],[Item '#]],Ticket_Forms[Form Number],Ticket_Forms[Last Sale])</f>
        <v>0</v>
      </c>
      <c r="U646" s="16" t="s">
        <v>3909</v>
      </c>
      <c r="V646" s="58" t="str">
        <f>Table5[[#This Row],[Date Distributed]]</f>
        <v/>
      </c>
      <c r="W646" s="3" t="str">
        <f>_xlfn.XLOOKUP(Table5[[#This Row],[Serial '#]],Table10[Serial '#],Table10[Charity Association],"",,)</f>
        <v/>
      </c>
      <c r="Z646" s="3" t="s">
        <v>23</v>
      </c>
    </row>
    <row r="647" spans="1:26" hidden="1" x14ac:dyDescent="0.35">
      <c r="A647" s="3">
        <v>645</v>
      </c>
      <c r="B647" s="78">
        <v>45084</v>
      </c>
      <c r="C647" s="73" t="str">
        <f>_xlfn.XLOOKUP(Table5[[#This Row],[Serial '#]],Table10[Serial '#],Table10[Date],"",,)</f>
        <v/>
      </c>
      <c r="D6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47" s="73" t="str">
        <f>IF(Table5[[#This Row],[Date Distributed]]="","In Stock","Distributed")</f>
        <v>In Stock</v>
      </c>
      <c r="F647" s="79" t="s">
        <v>660</v>
      </c>
      <c r="G647" s="75" t="s">
        <v>761</v>
      </c>
      <c r="H647" s="80" t="s">
        <v>687</v>
      </c>
      <c r="I647" s="80" t="s">
        <v>688</v>
      </c>
      <c r="J647" s="81" t="s">
        <v>1430</v>
      </c>
      <c r="K647" s="80" t="s">
        <v>422</v>
      </c>
      <c r="L647" s="3" t="str">
        <f>_xlfn.XLOOKUP(Table5[[#This Row],[Item '#]],Ticket_Forms[Form Number],Ticket_Forms[Game Name],"",,)</f>
        <v>Mud Slide</v>
      </c>
      <c r="M647" s="15">
        <v>134</v>
      </c>
      <c r="N647" s="3">
        <f>LOOKUP(Table5[[#This Row],[Item '#]],Ticket_Forms[Form Number],Ticket_Forms[Ticket Count])</f>
        <v>4000</v>
      </c>
      <c r="O647" s="16">
        <f>LOOKUP(Table5[[#This Row],[Item '#]],Ticket_Forms[Form Number],Ticket_Forms[Ticket Value])</f>
        <v>1</v>
      </c>
      <c r="P647" s="16">
        <f>LOOKUP(Table5[[#This Row],[Item '#]],Ticket_Forms[Form Number],Ticket_Forms[Revenue])</f>
        <v>4000</v>
      </c>
      <c r="Q647" s="16">
        <f>LOOKUP(Table5[[#This Row],[Item '#]],Ticket_Forms[Form Number],Ticket_Forms[Ideal Profit])</f>
        <v>998</v>
      </c>
      <c r="R647" s="16">
        <f>LOOKUP(Table5[[#This Row],[Item '#]],Ticket_Forms[Form Number],Ticket_Forms[Prizes])</f>
        <v>3002</v>
      </c>
      <c r="S647" s="16">
        <f>LOOKUP(Table5[[#This Row],[Item '#]],Ticket_Forms[Form Number],Ticket_Forms[Location Rent])</f>
        <v>240</v>
      </c>
      <c r="T647" s="16">
        <f>LOOKUP(Table5[[#This Row],[Item '#]],Ticket_Forms[Form Number],Ticket_Forms[Last Sale])</f>
        <v>0</v>
      </c>
      <c r="U647" s="16" t="s">
        <v>3909</v>
      </c>
      <c r="V647" s="58" t="str">
        <f>Table5[[#This Row],[Date Distributed]]</f>
        <v/>
      </c>
      <c r="W647" s="3" t="str">
        <f>_xlfn.XLOOKUP(Table5[[#This Row],[Serial '#]],Table10[Serial '#],Table10[Charity Association],"",,)</f>
        <v/>
      </c>
      <c r="Z647" s="3" t="s">
        <v>23</v>
      </c>
    </row>
    <row r="648" spans="1:26" hidden="1" x14ac:dyDescent="0.35">
      <c r="A648" s="3">
        <v>646</v>
      </c>
      <c r="B648" s="78">
        <v>45084</v>
      </c>
      <c r="C648" s="73" t="str">
        <f>_xlfn.XLOOKUP(Table5[[#This Row],[Serial '#]],Table10[Serial '#],Table10[Date],"",,)</f>
        <v/>
      </c>
      <c r="D6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48" s="73" t="str">
        <f>IF(Table5[[#This Row],[Date Distributed]]="","In Stock","Distributed")</f>
        <v>In Stock</v>
      </c>
      <c r="F648" s="79" t="s">
        <v>660</v>
      </c>
      <c r="G648" s="75" t="s">
        <v>761</v>
      </c>
      <c r="H648" s="80" t="s">
        <v>687</v>
      </c>
      <c r="I648" s="80" t="s">
        <v>688</v>
      </c>
      <c r="J648" s="81" t="s">
        <v>1431</v>
      </c>
      <c r="K648" s="80" t="s">
        <v>421</v>
      </c>
      <c r="L648" s="3" t="str">
        <f>_xlfn.XLOOKUP(Table5[[#This Row],[Item '#]],Ticket_Forms[Form Number],Ticket_Forms[Game Name],"",,)</f>
        <v>Crowns and Bars</v>
      </c>
      <c r="M648" s="15">
        <v>102</v>
      </c>
      <c r="N648" s="3">
        <f>LOOKUP(Table5[[#This Row],[Item '#]],Ticket_Forms[Form Number],Ticket_Forms[Ticket Count])</f>
        <v>3000</v>
      </c>
      <c r="O648" s="16">
        <f>LOOKUP(Table5[[#This Row],[Item '#]],Ticket_Forms[Form Number],Ticket_Forms[Ticket Value])</f>
        <v>1</v>
      </c>
      <c r="P648" s="16">
        <f>LOOKUP(Table5[[#This Row],[Item '#]],Ticket_Forms[Form Number],Ticket_Forms[Revenue])</f>
        <v>3000</v>
      </c>
      <c r="Q648" s="16">
        <f>LOOKUP(Table5[[#This Row],[Item '#]],Ticket_Forms[Form Number],Ticket_Forms[Ideal Profit])</f>
        <v>750</v>
      </c>
      <c r="R648" s="16">
        <f>LOOKUP(Table5[[#This Row],[Item '#]],Ticket_Forms[Form Number],Ticket_Forms[Prizes])</f>
        <v>2250</v>
      </c>
      <c r="S648" s="16">
        <f>LOOKUP(Table5[[#This Row],[Item '#]],Ticket_Forms[Form Number],Ticket_Forms[Location Rent])</f>
        <v>180</v>
      </c>
      <c r="T648" s="16">
        <f>LOOKUP(Table5[[#This Row],[Item '#]],Ticket_Forms[Form Number],Ticket_Forms[Last Sale])</f>
        <v>200</v>
      </c>
      <c r="U648" s="16" t="s">
        <v>3909</v>
      </c>
      <c r="V648" s="58" t="str">
        <f>Table5[[#This Row],[Date Distributed]]</f>
        <v/>
      </c>
      <c r="W648" s="3" t="str">
        <f>_xlfn.XLOOKUP(Table5[[#This Row],[Serial '#]],Table10[Serial '#],Table10[Charity Association],"",,)</f>
        <v/>
      </c>
      <c r="Z648" s="3" t="s">
        <v>23</v>
      </c>
    </row>
    <row r="649" spans="1:26" hidden="1" x14ac:dyDescent="0.35">
      <c r="A649" s="3">
        <v>647</v>
      </c>
      <c r="B649" s="78">
        <v>45084</v>
      </c>
      <c r="C649" s="73" t="str">
        <f>_xlfn.XLOOKUP(Table5[[#This Row],[Serial '#]],Table10[Serial '#],Table10[Date],"",,)</f>
        <v/>
      </c>
      <c r="D6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49" s="73" t="str">
        <f>IF(Table5[[#This Row],[Date Distributed]]="","In Stock","Distributed")</f>
        <v>In Stock</v>
      </c>
      <c r="F649" s="79" t="s">
        <v>660</v>
      </c>
      <c r="G649" s="75" t="s">
        <v>761</v>
      </c>
      <c r="H649" s="80" t="s">
        <v>687</v>
      </c>
      <c r="I649" s="80" t="s">
        <v>688</v>
      </c>
      <c r="J649" s="81" t="s">
        <v>1432</v>
      </c>
      <c r="K649" s="80" t="s">
        <v>430</v>
      </c>
      <c r="L649" s="3" t="str">
        <f>_xlfn.XLOOKUP(Table5[[#This Row],[Item '#]],Ticket_Forms[Form Number],Ticket_Forms[Game Name],"",,)</f>
        <v>No Finer Diner</v>
      </c>
      <c r="M649" s="15">
        <v>134</v>
      </c>
      <c r="N649" s="3">
        <f>LOOKUP(Table5[[#This Row],[Item '#]],Ticket_Forms[Form Number],Ticket_Forms[Ticket Count])</f>
        <v>4000</v>
      </c>
      <c r="O649" s="16">
        <f>LOOKUP(Table5[[#This Row],[Item '#]],Ticket_Forms[Form Number],Ticket_Forms[Ticket Value])</f>
        <v>1</v>
      </c>
      <c r="P649" s="16">
        <f>LOOKUP(Table5[[#This Row],[Item '#]],Ticket_Forms[Form Number],Ticket_Forms[Revenue])</f>
        <v>4000</v>
      </c>
      <c r="Q649" s="16">
        <f>LOOKUP(Table5[[#This Row],[Item '#]],Ticket_Forms[Form Number],Ticket_Forms[Ideal Profit])</f>
        <v>998</v>
      </c>
      <c r="R649" s="16">
        <f>LOOKUP(Table5[[#This Row],[Item '#]],Ticket_Forms[Form Number],Ticket_Forms[Prizes])</f>
        <v>3002</v>
      </c>
      <c r="S649" s="16">
        <f>LOOKUP(Table5[[#This Row],[Item '#]],Ticket_Forms[Form Number],Ticket_Forms[Location Rent])</f>
        <v>240</v>
      </c>
      <c r="T649" s="16">
        <f>LOOKUP(Table5[[#This Row],[Item '#]],Ticket_Forms[Form Number],Ticket_Forms[Last Sale])</f>
        <v>0</v>
      </c>
      <c r="U649" s="16" t="s">
        <v>3909</v>
      </c>
      <c r="V649" s="58" t="str">
        <f>Table5[[#This Row],[Date Distributed]]</f>
        <v/>
      </c>
      <c r="W649" s="3" t="str">
        <f>_xlfn.XLOOKUP(Table5[[#This Row],[Serial '#]],Table10[Serial '#],Table10[Charity Association],"",,)</f>
        <v/>
      </c>
      <c r="Z649" s="3" t="s">
        <v>23</v>
      </c>
    </row>
    <row r="650" spans="1:26" hidden="1" x14ac:dyDescent="0.35">
      <c r="A650" s="3">
        <v>648</v>
      </c>
      <c r="B650" s="78">
        <v>45084</v>
      </c>
      <c r="C650" s="73" t="str">
        <f>_xlfn.XLOOKUP(Table5[[#This Row],[Serial '#]],Table10[Serial '#],Table10[Date],"",,)</f>
        <v/>
      </c>
      <c r="D6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50" s="73" t="str">
        <f>IF(Table5[[#This Row],[Date Distributed]]="","In Stock","Distributed")</f>
        <v>In Stock</v>
      </c>
      <c r="F650" s="79" t="s">
        <v>660</v>
      </c>
      <c r="G650" s="75" t="s">
        <v>761</v>
      </c>
      <c r="H650" s="80" t="s">
        <v>687</v>
      </c>
      <c r="I650" s="80" t="s">
        <v>688</v>
      </c>
      <c r="J650" s="81" t="s">
        <v>1433</v>
      </c>
      <c r="K650" s="80" t="s">
        <v>385</v>
      </c>
      <c r="L650" s="3" t="str">
        <f>_xlfn.XLOOKUP(Table5[[#This Row],[Item '#]],Ticket_Forms[Form Number],Ticket_Forms[Game Name],"",,)</f>
        <v>Criss Cross</v>
      </c>
      <c r="M650" s="15">
        <v>186</v>
      </c>
      <c r="N650" s="3">
        <f>LOOKUP(Table5[[#This Row],[Item '#]],Ticket_Forms[Form Number],Ticket_Forms[Ticket Count])</f>
        <v>5520</v>
      </c>
      <c r="O650" s="16">
        <f>LOOKUP(Table5[[#This Row],[Item '#]],Ticket_Forms[Form Number],Ticket_Forms[Ticket Value])</f>
        <v>1</v>
      </c>
      <c r="P650" s="16">
        <f>LOOKUP(Table5[[#This Row],[Item '#]],Ticket_Forms[Form Number],Ticket_Forms[Revenue])</f>
        <v>5520</v>
      </c>
      <c r="Q650" s="16">
        <f>LOOKUP(Table5[[#This Row],[Item '#]],Ticket_Forms[Form Number],Ticket_Forms[Ideal Profit])</f>
        <v>960</v>
      </c>
      <c r="R650" s="16">
        <f>LOOKUP(Table5[[#This Row],[Item '#]],Ticket_Forms[Form Number],Ticket_Forms[Prizes])</f>
        <v>4560</v>
      </c>
      <c r="S650" s="16">
        <f>LOOKUP(Table5[[#This Row],[Item '#]],Ticket_Forms[Form Number],Ticket_Forms[Location Rent])</f>
        <v>331</v>
      </c>
      <c r="T650" s="16">
        <f>LOOKUP(Table5[[#This Row],[Item '#]],Ticket_Forms[Form Number],Ticket_Forms[Last Sale])</f>
        <v>200</v>
      </c>
      <c r="U650" s="16" t="s">
        <v>3909</v>
      </c>
      <c r="V650" s="58" t="str">
        <f>Table5[[#This Row],[Date Distributed]]</f>
        <v/>
      </c>
      <c r="W650" s="3" t="str">
        <f>_xlfn.XLOOKUP(Table5[[#This Row],[Serial '#]],Table10[Serial '#],Table10[Charity Association],"",,)</f>
        <v/>
      </c>
      <c r="Z650" s="3" t="s">
        <v>23</v>
      </c>
    </row>
    <row r="651" spans="1:26" hidden="1" x14ac:dyDescent="0.35">
      <c r="A651" s="3">
        <v>649</v>
      </c>
      <c r="B651" s="78">
        <v>45084</v>
      </c>
      <c r="C651" s="73" t="str">
        <f>_xlfn.XLOOKUP(Table5[[#This Row],[Serial '#]],Table10[Serial '#],Table10[Date],"",,)</f>
        <v/>
      </c>
      <c r="D6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51" s="73" t="str">
        <f>IF(Table5[[#This Row],[Date Distributed]]="","In Stock","Distributed")</f>
        <v>In Stock</v>
      </c>
      <c r="F651" s="79" t="s">
        <v>660</v>
      </c>
      <c r="G651" s="75" t="s">
        <v>761</v>
      </c>
      <c r="H651" s="80" t="s">
        <v>687</v>
      </c>
      <c r="I651" s="80" t="s">
        <v>688</v>
      </c>
      <c r="J651" s="81" t="s">
        <v>1434</v>
      </c>
      <c r="K651" s="80" t="s">
        <v>421</v>
      </c>
      <c r="L651" s="3" t="str">
        <f>_xlfn.XLOOKUP(Table5[[#This Row],[Item '#]],Ticket_Forms[Form Number],Ticket_Forms[Game Name],"",,)</f>
        <v>Crowns and Bars</v>
      </c>
      <c r="M651" s="15">
        <v>102</v>
      </c>
      <c r="N651" s="3">
        <f>LOOKUP(Table5[[#This Row],[Item '#]],Ticket_Forms[Form Number],Ticket_Forms[Ticket Count])</f>
        <v>3000</v>
      </c>
      <c r="O651" s="16">
        <f>LOOKUP(Table5[[#This Row],[Item '#]],Ticket_Forms[Form Number],Ticket_Forms[Ticket Value])</f>
        <v>1</v>
      </c>
      <c r="P651" s="16">
        <f>LOOKUP(Table5[[#This Row],[Item '#]],Ticket_Forms[Form Number],Ticket_Forms[Revenue])</f>
        <v>3000</v>
      </c>
      <c r="Q651" s="16">
        <f>LOOKUP(Table5[[#This Row],[Item '#]],Ticket_Forms[Form Number],Ticket_Forms[Ideal Profit])</f>
        <v>750</v>
      </c>
      <c r="R651" s="16">
        <f>LOOKUP(Table5[[#This Row],[Item '#]],Ticket_Forms[Form Number],Ticket_Forms[Prizes])</f>
        <v>2250</v>
      </c>
      <c r="S651" s="16">
        <f>LOOKUP(Table5[[#This Row],[Item '#]],Ticket_Forms[Form Number],Ticket_Forms[Location Rent])</f>
        <v>180</v>
      </c>
      <c r="T651" s="16">
        <f>LOOKUP(Table5[[#This Row],[Item '#]],Ticket_Forms[Form Number],Ticket_Forms[Last Sale])</f>
        <v>200</v>
      </c>
      <c r="U651" s="16" t="s">
        <v>3909</v>
      </c>
      <c r="V651" s="58" t="str">
        <f>Table5[[#This Row],[Date Distributed]]</f>
        <v/>
      </c>
      <c r="W651" s="3" t="str">
        <f>_xlfn.XLOOKUP(Table5[[#This Row],[Serial '#]],Table10[Serial '#],Table10[Charity Association],"",,)</f>
        <v/>
      </c>
      <c r="Z651" s="3" t="s">
        <v>23</v>
      </c>
    </row>
    <row r="652" spans="1:26" hidden="1" x14ac:dyDescent="0.35">
      <c r="A652" s="3">
        <v>650</v>
      </c>
      <c r="B652" s="78">
        <v>45084</v>
      </c>
      <c r="C652" s="73" t="str">
        <f>_xlfn.XLOOKUP(Table5[[#This Row],[Serial '#]],Table10[Serial '#],Table10[Date],"",,)</f>
        <v/>
      </c>
      <c r="D6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52" s="73" t="str">
        <f>IF(Table5[[#This Row],[Date Distributed]]="","In Stock","Distributed")</f>
        <v>In Stock</v>
      </c>
      <c r="F652" s="79" t="s">
        <v>660</v>
      </c>
      <c r="G652" s="75" t="s">
        <v>761</v>
      </c>
      <c r="H652" s="80" t="s">
        <v>687</v>
      </c>
      <c r="I652" s="80" t="s">
        <v>688</v>
      </c>
      <c r="J652" s="81" t="s">
        <v>1435</v>
      </c>
      <c r="K652" s="80" t="s">
        <v>421</v>
      </c>
      <c r="L652" s="3" t="str">
        <f>_xlfn.XLOOKUP(Table5[[#This Row],[Item '#]],Ticket_Forms[Form Number],Ticket_Forms[Game Name],"",,)</f>
        <v>Crowns and Bars</v>
      </c>
      <c r="M652" s="15">
        <v>102</v>
      </c>
      <c r="N652" s="3">
        <f>LOOKUP(Table5[[#This Row],[Item '#]],Ticket_Forms[Form Number],Ticket_Forms[Ticket Count])</f>
        <v>3000</v>
      </c>
      <c r="O652" s="16">
        <f>LOOKUP(Table5[[#This Row],[Item '#]],Ticket_Forms[Form Number],Ticket_Forms[Ticket Value])</f>
        <v>1</v>
      </c>
      <c r="P652" s="16">
        <f>LOOKUP(Table5[[#This Row],[Item '#]],Ticket_Forms[Form Number],Ticket_Forms[Revenue])</f>
        <v>3000</v>
      </c>
      <c r="Q652" s="16">
        <f>LOOKUP(Table5[[#This Row],[Item '#]],Ticket_Forms[Form Number],Ticket_Forms[Ideal Profit])</f>
        <v>750</v>
      </c>
      <c r="R652" s="16">
        <f>LOOKUP(Table5[[#This Row],[Item '#]],Ticket_Forms[Form Number],Ticket_Forms[Prizes])</f>
        <v>2250</v>
      </c>
      <c r="S652" s="16">
        <f>LOOKUP(Table5[[#This Row],[Item '#]],Ticket_Forms[Form Number],Ticket_Forms[Location Rent])</f>
        <v>180</v>
      </c>
      <c r="T652" s="16">
        <f>LOOKUP(Table5[[#This Row],[Item '#]],Ticket_Forms[Form Number],Ticket_Forms[Last Sale])</f>
        <v>200</v>
      </c>
      <c r="U652" s="16" t="s">
        <v>3909</v>
      </c>
      <c r="V652" s="58" t="str">
        <f>Table5[[#This Row],[Date Distributed]]</f>
        <v/>
      </c>
      <c r="W652" s="3" t="str">
        <f>_xlfn.XLOOKUP(Table5[[#This Row],[Serial '#]],Table10[Serial '#],Table10[Charity Association],"",,)</f>
        <v/>
      </c>
      <c r="Z652" s="3" t="s">
        <v>23</v>
      </c>
    </row>
    <row r="653" spans="1:26" hidden="1" x14ac:dyDescent="0.35">
      <c r="A653" s="3">
        <v>651</v>
      </c>
      <c r="B653" s="78">
        <v>45084</v>
      </c>
      <c r="C653" s="73" t="str">
        <f>_xlfn.XLOOKUP(Table5[[#This Row],[Serial '#]],Table10[Serial '#],Table10[Date],"",,)</f>
        <v/>
      </c>
      <c r="D6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53" s="73" t="str">
        <f>IF(Table5[[#This Row],[Date Distributed]]="","In Stock","Distributed")</f>
        <v>In Stock</v>
      </c>
      <c r="F653" s="79" t="s">
        <v>660</v>
      </c>
      <c r="G653" s="75" t="s">
        <v>761</v>
      </c>
      <c r="H653" s="80" t="s">
        <v>687</v>
      </c>
      <c r="I653" s="80" t="s">
        <v>688</v>
      </c>
      <c r="J653" s="81" t="s">
        <v>1436</v>
      </c>
      <c r="K653" s="80" t="s">
        <v>385</v>
      </c>
      <c r="L653" s="3" t="str">
        <f>_xlfn.XLOOKUP(Table5[[#This Row],[Item '#]],Ticket_Forms[Form Number],Ticket_Forms[Game Name],"",,)</f>
        <v>Criss Cross</v>
      </c>
      <c r="M653" s="15">
        <v>186</v>
      </c>
      <c r="N653" s="3">
        <f>LOOKUP(Table5[[#This Row],[Item '#]],Ticket_Forms[Form Number],Ticket_Forms[Ticket Count])</f>
        <v>5520</v>
      </c>
      <c r="O653" s="16">
        <f>LOOKUP(Table5[[#This Row],[Item '#]],Ticket_Forms[Form Number],Ticket_Forms[Ticket Value])</f>
        <v>1</v>
      </c>
      <c r="P653" s="16">
        <f>LOOKUP(Table5[[#This Row],[Item '#]],Ticket_Forms[Form Number],Ticket_Forms[Revenue])</f>
        <v>5520</v>
      </c>
      <c r="Q653" s="16">
        <f>LOOKUP(Table5[[#This Row],[Item '#]],Ticket_Forms[Form Number],Ticket_Forms[Ideal Profit])</f>
        <v>960</v>
      </c>
      <c r="R653" s="16">
        <f>LOOKUP(Table5[[#This Row],[Item '#]],Ticket_Forms[Form Number],Ticket_Forms[Prizes])</f>
        <v>4560</v>
      </c>
      <c r="S653" s="16">
        <f>LOOKUP(Table5[[#This Row],[Item '#]],Ticket_Forms[Form Number],Ticket_Forms[Location Rent])</f>
        <v>331</v>
      </c>
      <c r="T653" s="16">
        <f>LOOKUP(Table5[[#This Row],[Item '#]],Ticket_Forms[Form Number],Ticket_Forms[Last Sale])</f>
        <v>200</v>
      </c>
      <c r="U653" s="16" t="s">
        <v>3909</v>
      </c>
      <c r="V653" s="58" t="str">
        <f>Table5[[#This Row],[Date Distributed]]</f>
        <v/>
      </c>
      <c r="W653" s="3" t="str">
        <f>_xlfn.XLOOKUP(Table5[[#This Row],[Serial '#]],Table10[Serial '#],Table10[Charity Association],"",,)</f>
        <v/>
      </c>
      <c r="Z653" s="3" t="s">
        <v>23</v>
      </c>
    </row>
    <row r="654" spans="1:26" hidden="1" x14ac:dyDescent="0.35">
      <c r="A654" s="3">
        <v>652</v>
      </c>
      <c r="B654" s="78">
        <v>45084</v>
      </c>
      <c r="C654" s="73" t="str">
        <f>_xlfn.XLOOKUP(Table5[[#This Row],[Serial '#]],Table10[Serial '#],Table10[Date],"",,)</f>
        <v/>
      </c>
      <c r="D6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54" s="73" t="str">
        <f>IF(Table5[[#This Row],[Date Distributed]]="","In Stock","Distributed")</f>
        <v>In Stock</v>
      </c>
      <c r="F654" s="79" t="s">
        <v>660</v>
      </c>
      <c r="G654" s="75" t="s">
        <v>761</v>
      </c>
      <c r="H654" s="80" t="s">
        <v>687</v>
      </c>
      <c r="I654" s="80" t="s">
        <v>688</v>
      </c>
      <c r="J654" s="81" t="s">
        <v>1437</v>
      </c>
      <c r="K654" s="80" t="s">
        <v>421</v>
      </c>
      <c r="L654" s="3" t="str">
        <f>_xlfn.XLOOKUP(Table5[[#This Row],[Item '#]],Ticket_Forms[Form Number],Ticket_Forms[Game Name],"",,)</f>
        <v>Crowns and Bars</v>
      </c>
      <c r="M654" s="15">
        <v>102</v>
      </c>
      <c r="N654" s="3">
        <f>LOOKUP(Table5[[#This Row],[Item '#]],Ticket_Forms[Form Number],Ticket_Forms[Ticket Count])</f>
        <v>3000</v>
      </c>
      <c r="O654" s="16">
        <f>LOOKUP(Table5[[#This Row],[Item '#]],Ticket_Forms[Form Number],Ticket_Forms[Ticket Value])</f>
        <v>1</v>
      </c>
      <c r="P654" s="16">
        <f>LOOKUP(Table5[[#This Row],[Item '#]],Ticket_Forms[Form Number],Ticket_Forms[Revenue])</f>
        <v>3000</v>
      </c>
      <c r="Q654" s="16">
        <f>LOOKUP(Table5[[#This Row],[Item '#]],Ticket_Forms[Form Number],Ticket_Forms[Ideal Profit])</f>
        <v>750</v>
      </c>
      <c r="R654" s="16">
        <f>LOOKUP(Table5[[#This Row],[Item '#]],Ticket_Forms[Form Number],Ticket_Forms[Prizes])</f>
        <v>2250</v>
      </c>
      <c r="S654" s="16">
        <f>LOOKUP(Table5[[#This Row],[Item '#]],Ticket_Forms[Form Number],Ticket_Forms[Location Rent])</f>
        <v>180</v>
      </c>
      <c r="T654" s="16">
        <f>LOOKUP(Table5[[#This Row],[Item '#]],Ticket_Forms[Form Number],Ticket_Forms[Last Sale])</f>
        <v>200</v>
      </c>
      <c r="U654" s="16" t="s">
        <v>3909</v>
      </c>
      <c r="V654" s="58" t="str">
        <f>Table5[[#This Row],[Date Distributed]]</f>
        <v/>
      </c>
      <c r="W654" s="3" t="str">
        <f>_xlfn.XLOOKUP(Table5[[#This Row],[Serial '#]],Table10[Serial '#],Table10[Charity Association],"",,)</f>
        <v/>
      </c>
      <c r="Z654" s="3" t="s">
        <v>23</v>
      </c>
    </row>
    <row r="655" spans="1:26" hidden="1" x14ac:dyDescent="0.35">
      <c r="A655" s="3">
        <v>653</v>
      </c>
      <c r="B655" s="78">
        <v>45084</v>
      </c>
      <c r="C655" s="73" t="str">
        <f>_xlfn.XLOOKUP(Table5[[#This Row],[Serial '#]],Table10[Serial '#],Table10[Date],"",,)</f>
        <v/>
      </c>
      <c r="D6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55" s="73" t="str">
        <f>IF(Table5[[#This Row],[Date Distributed]]="","In Stock","Distributed")</f>
        <v>In Stock</v>
      </c>
      <c r="F655" s="79" t="s">
        <v>660</v>
      </c>
      <c r="G655" s="75" t="s">
        <v>761</v>
      </c>
      <c r="H655" s="80" t="s">
        <v>687</v>
      </c>
      <c r="I655" s="80" t="s">
        <v>688</v>
      </c>
      <c r="J655" s="81" t="s">
        <v>1438</v>
      </c>
      <c r="K655" s="80" t="s">
        <v>385</v>
      </c>
      <c r="L655" s="3" t="str">
        <f>_xlfn.XLOOKUP(Table5[[#This Row],[Item '#]],Ticket_Forms[Form Number],Ticket_Forms[Game Name],"",,)</f>
        <v>Criss Cross</v>
      </c>
      <c r="M655" s="15">
        <v>186</v>
      </c>
      <c r="N655" s="3">
        <f>LOOKUP(Table5[[#This Row],[Item '#]],Ticket_Forms[Form Number],Ticket_Forms[Ticket Count])</f>
        <v>5520</v>
      </c>
      <c r="O655" s="16">
        <f>LOOKUP(Table5[[#This Row],[Item '#]],Ticket_Forms[Form Number],Ticket_Forms[Ticket Value])</f>
        <v>1</v>
      </c>
      <c r="P655" s="16">
        <f>LOOKUP(Table5[[#This Row],[Item '#]],Ticket_Forms[Form Number],Ticket_Forms[Revenue])</f>
        <v>5520</v>
      </c>
      <c r="Q655" s="16">
        <f>LOOKUP(Table5[[#This Row],[Item '#]],Ticket_Forms[Form Number],Ticket_Forms[Ideal Profit])</f>
        <v>960</v>
      </c>
      <c r="R655" s="16">
        <f>LOOKUP(Table5[[#This Row],[Item '#]],Ticket_Forms[Form Number],Ticket_Forms[Prizes])</f>
        <v>4560</v>
      </c>
      <c r="S655" s="16">
        <f>LOOKUP(Table5[[#This Row],[Item '#]],Ticket_Forms[Form Number],Ticket_Forms[Location Rent])</f>
        <v>331</v>
      </c>
      <c r="T655" s="16">
        <f>LOOKUP(Table5[[#This Row],[Item '#]],Ticket_Forms[Form Number],Ticket_Forms[Last Sale])</f>
        <v>200</v>
      </c>
      <c r="U655" s="16" t="s">
        <v>3909</v>
      </c>
      <c r="V655" s="58" t="str">
        <f>Table5[[#This Row],[Date Distributed]]</f>
        <v/>
      </c>
      <c r="W655" s="3" t="str">
        <f>_xlfn.XLOOKUP(Table5[[#This Row],[Serial '#]],Table10[Serial '#],Table10[Charity Association],"",,)</f>
        <v/>
      </c>
      <c r="Z655" s="3" t="s">
        <v>23</v>
      </c>
    </row>
    <row r="656" spans="1:26" hidden="1" x14ac:dyDescent="0.35">
      <c r="A656" s="3">
        <v>654</v>
      </c>
      <c r="B656" s="78">
        <v>45084</v>
      </c>
      <c r="C656" s="73" t="str">
        <f>_xlfn.XLOOKUP(Table5[[#This Row],[Serial '#]],Table10[Serial '#],Table10[Date],"",,)</f>
        <v/>
      </c>
      <c r="D6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56" s="73" t="str">
        <f>IF(Table5[[#This Row],[Date Distributed]]="","In Stock","Distributed")</f>
        <v>In Stock</v>
      </c>
      <c r="F656" s="79" t="s">
        <v>660</v>
      </c>
      <c r="G656" s="75" t="s">
        <v>761</v>
      </c>
      <c r="H656" s="80" t="s">
        <v>687</v>
      </c>
      <c r="I656" s="80" t="s">
        <v>688</v>
      </c>
      <c r="J656" s="81" t="s">
        <v>1439</v>
      </c>
      <c r="K656" s="80" t="s">
        <v>385</v>
      </c>
      <c r="L656" s="3" t="str">
        <f>_xlfn.XLOOKUP(Table5[[#This Row],[Item '#]],Ticket_Forms[Form Number],Ticket_Forms[Game Name],"",,)</f>
        <v>Criss Cross</v>
      </c>
      <c r="M656" s="15">
        <v>186</v>
      </c>
      <c r="N656" s="3">
        <f>LOOKUP(Table5[[#This Row],[Item '#]],Ticket_Forms[Form Number],Ticket_Forms[Ticket Count])</f>
        <v>5520</v>
      </c>
      <c r="O656" s="16">
        <f>LOOKUP(Table5[[#This Row],[Item '#]],Ticket_Forms[Form Number],Ticket_Forms[Ticket Value])</f>
        <v>1</v>
      </c>
      <c r="P656" s="16">
        <f>LOOKUP(Table5[[#This Row],[Item '#]],Ticket_Forms[Form Number],Ticket_Forms[Revenue])</f>
        <v>5520</v>
      </c>
      <c r="Q656" s="16">
        <f>LOOKUP(Table5[[#This Row],[Item '#]],Ticket_Forms[Form Number],Ticket_Forms[Ideal Profit])</f>
        <v>960</v>
      </c>
      <c r="R656" s="16">
        <f>LOOKUP(Table5[[#This Row],[Item '#]],Ticket_Forms[Form Number],Ticket_Forms[Prizes])</f>
        <v>4560</v>
      </c>
      <c r="S656" s="16">
        <f>LOOKUP(Table5[[#This Row],[Item '#]],Ticket_Forms[Form Number],Ticket_Forms[Location Rent])</f>
        <v>331</v>
      </c>
      <c r="T656" s="16">
        <f>LOOKUP(Table5[[#This Row],[Item '#]],Ticket_Forms[Form Number],Ticket_Forms[Last Sale])</f>
        <v>200</v>
      </c>
      <c r="U656" s="16" t="s">
        <v>3909</v>
      </c>
      <c r="V656" s="58" t="str">
        <f>Table5[[#This Row],[Date Distributed]]</f>
        <v/>
      </c>
      <c r="W656" s="3" t="str">
        <f>_xlfn.XLOOKUP(Table5[[#This Row],[Serial '#]],Table10[Serial '#],Table10[Charity Association],"",,)</f>
        <v/>
      </c>
      <c r="Z656" s="3" t="s">
        <v>23</v>
      </c>
    </row>
    <row r="657" spans="1:26" hidden="1" x14ac:dyDescent="0.35">
      <c r="A657" s="3">
        <v>655</v>
      </c>
      <c r="B657" s="78">
        <v>45084</v>
      </c>
      <c r="C657" s="73" t="str">
        <f>_xlfn.XLOOKUP(Table5[[#This Row],[Serial '#]],Table10[Serial '#],Table10[Date],"",,)</f>
        <v/>
      </c>
      <c r="D6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57" s="73" t="str">
        <f>IF(Table5[[#This Row],[Date Distributed]]="","In Stock","Distributed")</f>
        <v>In Stock</v>
      </c>
      <c r="F657" s="79" t="s">
        <v>660</v>
      </c>
      <c r="G657" s="75" t="s">
        <v>761</v>
      </c>
      <c r="H657" s="80" t="s">
        <v>687</v>
      </c>
      <c r="I657" s="80" t="s">
        <v>688</v>
      </c>
      <c r="J657" s="81" t="s">
        <v>1440</v>
      </c>
      <c r="K657" s="80" t="s">
        <v>385</v>
      </c>
      <c r="L657" s="3" t="str">
        <f>_xlfn.XLOOKUP(Table5[[#This Row],[Item '#]],Ticket_Forms[Form Number],Ticket_Forms[Game Name],"",,)</f>
        <v>Criss Cross</v>
      </c>
      <c r="M657" s="15">
        <v>186</v>
      </c>
      <c r="N657" s="3">
        <f>LOOKUP(Table5[[#This Row],[Item '#]],Ticket_Forms[Form Number],Ticket_Forms[Ticket Count])</f>
        <v>5520</v>
      </c>
      <c r="O657" s="16">
        <f>LOOKUP(Table5[[#This Row],[Item '#]],Ticket_Forms[Form Number],Ticket_Forms[Ticket Value])</f>
        <v>1</v>
      </c>
      <c r="P657" s="16">
        <f>LOOKUP(Table5[[#This Row],[Item '#]],Ticket_Forms[Form Number],Ticket_Forms[Revenue])</f>
        <v>5520</v>
      </c>
      <c r="Q657" s="16">
        <f>LOOKUP(Table5[[#This Row],[Item '#]],Ticket_Forms[Form Number],Ticket_Forms[Ideal Profit])</f>
        <v>960</v>
      </c>
      <c r="R657" s="16">
        <f>LOOKUP(Table5[[#This Row],[Item '#]],Ticket_Forms[Form Number],Ticket_Forms[Prizes])</f>
        <v>4560</v>
      </c>
      <c r="S657" s="16">
        <f>LOOKUP(Table5[[#This Row],[Item '#]],Ticket_Forms[Form Number],Ticket_Forms[Location Rent])</f>
        <v>331</v>
      </c>
      <c r="T657" s="16">
        <f>LOOKUP(Table5[[#This Row],[Item '#]],Ticket_Forms[Form Number],Ticket_Forms[Last Sale])</f>
        <v>200</v>
      </c>
      <c r="U657" s="16" t="s">
        <v>3909</v>
      </c>
      <c r="V657" s="58" t="str">
        <f>Table5[[#This Row],[Date Distributed]]</f>
        <v/>
      </c>
      <c r="W657" s="3" t="str">
        <f>_xlfn.XLOOKUP(Table5[[#This Row],[Serial '#]],Table10[Serial '#],Table10[Charity Association],"",,)</f>
        <v/>
      </c>
      <c r="Z657" s="3" t="s">
        <v>23</v>
      </c>
    </row>
    <row r="658" spans="1:26" hidden="1" x14ac:dyDescent="0.35">
      <c r="A658" s="3">
        <v>656</v>
      </c>
      <c r="B658" s="78">
        <v>45084</v>
      </c>
      <c r="C658" s="73" t="str">
        <f>_xlfn.XLOOKUP(Table5[[#This Row],[Serial '#]],Table10[Serial '#],Table10[Date],"",,)</f>
        <v/>
      </c>
      <c r="D6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58" s="73" t="str">
        <f>IF(Table5[[#This Row],[Date Distributed]]="","In Stock","Distributed")</f>
        <v>In Stock</v>
      </c>
      <c r="F658" s="79" t="s">
        <v>660</v>
      </c>
      <c r="G658" s="75" t="s">
        <v>761</v>
      </c>
      <c r="H658" s="80" t="s">
        <v>687</v>
      </c>
      <c r="I658" s="80" t="s">
        <v>688</v>
      </c>
      <c r="J658" s="81" t="s">
        <v>1441</v>
      </c>
      <c r="K658" s="80" t="s">
        <v>385</v>
      </c>
      <c r="L658" s="3" t="str">
        <f>_xlfn.XLOOKUP(Table5[[#This Row],[Item '#]],Ticket_Forms[Form Number],Ticket_Forms[Game Name],"",,)</f>
        <v>Criss Cross</v>
      </c>
      <c r="M658" s="15">
        <v>186</v>
      </c>
      <c r="N658" s="3">
        <f>LOOKUP(Table5[[#This Row],[Item '#]],Ticket_Forms[Form Number],Ticket_Forms[Ticket Count])</f>
        <v>5520</v>
      </c>
      <c r="O658" s="16">
        <f>LOOKUP(Table5[[#This Row],[Item '#]],Ticket_Forms[Form Number],Ticket_Forms[Ticket Value])</f>
        <v>1</v>
      </c>
      <c r="P658" s="16">
        <f>LOOKUP(Table5[[#This Row],[Item '#]],Ticket_Forms[Form Number],Ticket_Forms[Revenue])</f>
        <v>5520</v>
      </c>
      <c r="Q658" s="16">
        <f>LOOKUP(Table5[[#This Row],[Item '#]],Ticket_Forms[Form Number],Ticket_Forms[Ideal Profit])</f>
        <v>960</v>
      </c>
      <c r="R658" s="16">
        <f>LOOKUP(Table5[[#This Row],[Item '#]],Ticket_Forms[Form Number],Ticket_Forms[Prizes])</f>
        <v>4560</v>
      </c>
      <c r="S658" s="16">
        <f>LOOKUP(Table5[[#This Row],[Item '#]],Ticket_Forms[Form Number],Ticket_Forms[Location Rent])</f>
        <v>331</v>
      </c>
      <c r="T658" s="16">
        <f>LOOKUP(Table5[[#This Row],[Item '#]],Ticket_Forms[Form Number],Ticket_Forms[Last Sale])</f>
        <v>200</v>
      </c>
      <c r="U658" s="16" t="s">
        <v>3909</v>
      </c>
      <c r="V658" s="58" t="str">
        <f>Table5[[#This Row],[Date Distributed]]</f>
        <v/>
      </c>
      <c r="W658" s="3" t="str">
        <f>_xlfn.XLOOKUP(Table5[[#This Row],[Serial '#]],Table10[Serial '#],Table10[Charity Association],"",,)</f>
        <v/>
      </c>
      <c r="Z658" s="3" t="s">
        <v>23</v>
      </c>
    </row>
    <row r="659" spans="1:26" hidden="1" x14ac:dyDescent="0.35">
      <c r="A659" s="3">
        <v>657</v>
      </c>
      <c r="B659" s="78">
        <v>45084</v>
      </c>
      <c r="C659" s="73" t="str">
        <f>_xlfn.XLOOKUP(Table5[[#This Row],[Serial '#]],Table10[Serial '#],Table10[Date],"",,)</f>
        <v/>
      </c>
      <c r="D6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59" s="73" t="str">
        <f>IF(Table5[[#This Row],[Date Distributed]]="","In Stock","Distributed")</f>
        <v>In Stock</v>
      </c>
      <c r="F659" s="79" t="s">
        <v>660</v>
      </c>
      <c r="G659" s="75" t="s">
        <v>761</v>
      </c>
      <c r="H659" s="80" t="s">
        <v>687</v>
      </c>
      <c r="I659" s="80" t="s">
        <v>688</v>
      </c>
      <c r="J659" s="81" t="s">
        <v>1442</v>
      </c>
      <c r="K659" s="80" t="s">
        <v>385</v>
      </c>
      <c r="L659" s="3" t="str">
        <f>_xlfn.XLOOKUP(Table5[[#This Row],[Item '#]],Ticket_Forms[Form Number],Ticket_Forms[Game Name],"",,)</f>
        <v>Criss Cross</v>
      </c>
      <c r="M659" s="15">
        <v>186</v>
      </c>
      <c r="N659" s="3">
        <f>LOOKUP(Table5[[#This Row],[Item '#]],Ticket_Forms[Form Number],Ticket_Forms[Ticket Count])</f>
        <v>5520</v>
      </c>
      <c r="O659" s="16">
        <f>LOOKUP(Table5[[#This Row],[Item '#]],Ticket_Forms[Form Number],Ticket_Forms[Ticket Value])</f>
        <v>1</v>
      </c>
      <c r="P659" s="16">
        <f>LOOKUP(Table5[[#This Row],[Item '#]],Ticket_Forms[Form Number],Ticket_Forms[Revenue])</f>
        <v>5520</v>
      </c>
      <c r="Q659" s="16">
        <f>LOOKUP(Table5[[#This Row],[Item '#]],Ticket_Forms[Form Number],Ticket_Forms[Ideal Profit])</f>
        <v>960</v>
      </c>
      <c r="R659" s="16">
        <f>LOOKUP(Table5[[#This Row],[Item '#]],Ticket_Forms[Form Number],Ticket_Forms[Prizes])</f>
        <v>4560</v>
      </c>
      <c r="S659" s="16">
        <f>LOOKUP(Table5[[#This Row],[Item '#]],Ticket_Forms[Form Number],Ticket_Forms[Location Rent])</f>
        <v>331</v>
      </c>
      <c r="T659" s="16">
        <f>LOOKUP(Table5[[#This Row],[Item '#]],Ticket_Forms[Form Number],Ticket_Forms[Last Sale])</f>
        <v>200</v>
      </c>
      <c r="U659" s="16" t="s">
        <v>3909</v>
      </c>
      <c r="V659" s="58" t="str">
        <f>Table5[[#This Row],[Date Distributed]]</f>
        <v/>
      </c>
      <c r="W659" s="3" t="str">
        <f>_xlfn.XLOOKUP(Table5[[#This Row],[Serial '#]],Table10[Serial '#],Table10[Charity Association],"",,)</f>
        <v/>
      </c>
      <c r="Z659" s="3" t="s">
        <v>23</v>
      </c>
    </row>
    <row r="660" spans="1:26" hidden="1" x14ac:dyDescent="0.35">
      <c r="A660" s="3">
        <v>658</v>
      </c>
      <c r="B660" s="78">
        <v>45084</v>
      </c>
      <c r="C660" s="73" t="str">
        <f>_xlfn.XLOOKUP(Table5[[#This Row],[Serial '#]],Table10[Serial '#],Table10[Date],"",,)</f>
        <v/>
      </c>
      <c r="D6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60" s="73" t="str">
        <f>IF(Table5[[#This Row],[Date Distributed]]="","In Stock","Distributed")</f>
        <v>In Stock</v>
      </c>
      <c r="F660" s="79" t="s">
        <v>660</v>
      </c>
      <c r="G660" s="75" t="s">
        <v>761</v>
      </c>
      <c r="H660" s="80" t="s">
        <v>687</v>
      </c>
      <c r="I660" s="80" t="s">
        <v>688</v>
      </c>
      <c r="J660" s="81" t="s">
        <v>1443</v>
      </c>
      <c r="K660" s="80" t="s">
        <v>385</v>
      </c>
      <c r="L660" s="3" t="str">
        <f>_xlfn.XLOOKUP(Table5[[#This Row],[Item '#]],Ticket_Forms[Form Number],Ticket_Forms[Game Name],"",,)</f>
        <v>Criss Cross</v>
      </c>
      <c r="M660" s="15">
        <v>186</v>
      </c>
      <c r="N660" s="3">
        <f>LOOKUP(Table5[[#This Row],[Item '#]],Ticket_Forms[Form Number],Ticket_Forms[Ticket Count])</f>
        <v>5520</v>
      </c>
      <c r="O660" s="16">
        <f>LOOKUP(Table5[[#This Row],[Item '#]],Ticket_Forms[Form Number],Ticket_Forms[Ticket Value])</f>
        <v>1</v>
      </c>
      <c r="P660" s="16">
        <f>LOOKUP(Table5[[#This Row],[Item '#]],Ticket_Forms[Form Number],Ticket_Forms[Revenue])</f>
        <v>5520</v>
      </c>
      <c r="Q660" s="16">
        <f>LOOKUP(Table5[[#This Row],[Item '#]],Ticket_Forms[Form Number],Ticket_Forms[Ideal Profit])</f>
        <v>960</v>
      </c>
      <c r="R660" s="16">
        <f>LOOKUP(Table5[[#This Row],[Item '#]],Ticket_Forms[Form Number],Ticket_Forms[Prizes])</f>
        <v>4560</v>
      </c>
      <c r="S660" s="16">
        <f>LOOKUP(Table5[[#This Row],[Item '#]],Ticket_Forms[Form Number],Ticket_Forms[Location Rent])</f>
        <v>331</v>
      </c>
      <c r="T660" s="16">
        <f>LOOKUP(Table5[[#This Row],[Item '#]],Ticket_Forms[Form Number],Ticket_Forms[Last Sale])</f>
        <v>200</v>
      </c>
      <c r="U660" s="16" t="s">
        <v>3909</v>
      </c>
      <c r="V660" s="58" t="str">
        <f>Table5[[#This Row],[Date Distributed]]</f>
        <v/>
      </c>
      <c r="W660" s="3" t="str">
        <f>_xlfn.XLOOKUP(Table5[[#This Row],[Serial '#]],Table10[Serial '#],Table10[Charity Association],"",,)</f>
        <v/>
      </c>
      <c r="Z660" s="3" t="s">
        <v>23</v>
      </c>
    </row>
    <row r="661" spans="1:26" hidden="1" x14ac:dyDescent="0.35">
      <c r="A661" s="3">
        <v>659</v>
      </c>
      <c r="B661" s="78">
        <v>45084</v>
      </c>
      <c r="C661" s="73" t="str">
        <f>_xlfn.XLOOKUP(Table5[[#This Row],[Serial '#]],Table10[Serial '#],Table10[Date],"",,)</f>
        <v/>
      </c>
      <c r="D6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61" s="73" t="str">
        <f>IF(Table5[[#This Row],[Date Distributed]]="","In Stock","Distributed")</f>
        <v>In Stock</v>
      </c>
      <c r="F661" s="79" t="s">
        <v>660</v>
      </c>
      <c r="G661" s="75" t="s">
        <v>761</v>
      </c>
      <c r="H661" s="80" t="s">
        <v>687</v>
      </c>
      <c r="I661" s="80" t="s">
        <v>688</v>
      </c>
      <c r="J661" s="81" t="s">
        <v>1444</v>
      </c>
      <c r="K661" s="80" t="s">
        <v>385</v>
      </c>
      <c r="L661" s="3" t="str">
        <f>_xlfn.XLOOKUP(Table5[[#This Row],[Item '#]],Ticket_Forms[Form Number],Ticket_Forms[Game Name],"",,)</f>
        <v>Criss Cross</v>
      </c>
      <c r="M661" s="15">
        <v>186</v>
      </c>
      <c r="N661" s="3">
        <f>LOOKUP(Table5[[#This Row],[Item '#]],Ticket_Forms[Form Number],Ticket_Forms[Ticket Count])</f>
        <v>5520</v>
      </c>
      <c r="O661" s="16">
        <f>LOOKUP(Table5[[#This Row],[Item '#]],Ticket_Forms[Form Number],Ticket_Forms[Ticket Value])</f>
        <v>1</v>
      </c>
      <c r="P661" s="16">
        <f>LOOKUP(Table5[[#This Row],[Item '#]],Ticket_Forms[Form Number],Ticket_Forms[Revenue])</f>
        <v>5520</v>
      </c>
      <c r="Q661" s="16">
        <f>LOOKUP(Table5[[#This Row],[Item '#]],Ticket_Forms[Form Number],Ticket_Forms[Ideal Profit])</f>
        <v>960</v>
      </c>
      <c r="R661" s="16">
        <f>LOOKUP(Table5[[#This Row],[Item '#]],Ticket_Forms[Form Number],Ticket_Forms[Prizes])</f>
        <v>4560</v>
      </c>
      <c r="S661" s="16">
        <f>LOOKUP(Table5[[#This Row],[Item '#]],Ticket_Forms[Form Number],Ticket_Forms[Location Rent])</f>
        <v>331</v>
      </c>
      <c r="T661" s="16">
        <f>LOOKUP(Table5[[#This Row],[Item '#]],Ticket_Forms[Form Number],Ticket_Forms[Last Sale])</f>
        <v>200</v>
      </c>
      <c r="U661" s="16" t="s">
        <v>3909</v>
      </c>
      <c r="V661" s="58" t="str">
        <f>Table5[[#This Row],[Date Distributed]]</f>
        <v/>
      </c>
      <c r="W661" s="3" t="str">
        <f>_xlfn.XLOOKUP(Table5[[#This Row],[Serial '#]],Table10[Serial '#],Table10[Charity Association],"",,)</f>
        <v/>
      </c>
      <c r="Z661" s="3" t="s">
        <v>23</v>
      </c>
    </row>
    <row r="662" spans="1:26" hidden="1" x14ac:dyDescent="0.35">
      <c r="A662" s="3">
        <v>660</v>
      </c>
      <c r="B662" s="78">
        <v>45084</v>
      </c>
      <c r="C662" s="73" t="str">
        <f>_xlfn.XLOOKUP(Table5[[#This Row],[Serial '#]],Table10[Serial '#],Table10[Date],"",,)</f>
        <v/>
      </c>
      <c r="D6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62" s="73" t="str">
        <f>IF(Table5[[#This Row],[Date Distributed]]="","In Stock","Distributed")</f>
        <v>In Stock</v>
      </c>
      <c r="F662" s="79" t="s">
        <v>660</v>
      </c>
      <c r="G662" s="75" t="s">
        <v>761</v>
      </c>
      <c r="H662" s="80" t="s">
        <v>687</v>
      </c>
      <c r="I662" s="80" t="s">
        <v>688</v>
      </c>
      <c r="J662" s="81" t="s">
        <v>1445</v>
      </c>
      <c r="K662" s="80" t="s">
        <v>385</v>
      </c>
      <c r="L662" s="3" t="str">
        <f>_xlfn.XLOOKUP(Table5[[#This Row],[Item '#]],Ticket_Forms[Form Number],Ticket_Forms[Game Name],"",,)</f>
        <v>Criss Cross</v>
      </c>
      <c r="M662" s="15">
        <v>186</v>
      </c>
      <c r="N662" s="3">
        <f>LOOKUP(Table5[[#This Row],[Item '#]],Ticket_Forms[Form Number],Ticket_Forms[Ticket Count])</f>
        <v>5520</v>
      </c>
      <c r="O662" s="16">
        <f>LOOKUP(Table5[[#This Row],[Item '#]],Ticket_Forms[Form Number],Ticket_Forms[Ticket Value])</f>
        <v>1</v>
      </c>
      <c r="P662" s="16">
        <f>LOOKUP(Table5[[#This Row],[Item '#]],Ticket_Forms[Form Number],Ticket_Forms[Revenue])</f>
        <v>5520</v>
      </c>
      <c r="Q662" s="16">
        <f>LOOKUP(Table5[[#This Row],[Item '#]],Ticket_Forms[Form Number],Ticket_Forms[Ideal Profit])</f>
        <v>960</v>
      </c>
      <c r="R662" s="16">
        <f>LOOKUP(Table5[[#This Row],[Item '#]],Ticket_Forms[Form Number],Ticket_Forms[Prizes])</f>
        <v>4560</v>
      </c>
      <c r="S662" s="16">
        <f>LOOKUP(Table5[[#This Row],[Item '#]],Ticket_Forms[Form Number],Ticket_Forms[Location Rent])</f>
        <v>331</v>
      </c>
      <c r="T662" s="16">
        <f>LOOKUP(Table5[[#This Row],[Item '#]],Ticket_Forms[Form Number],Ticket_Forms[Last Sale])</f>
        <v>200</v>
      </c>
      <c r="U662" s="16" t="s">
        <v>3909</v>
      </c>
      <c r="V662" s="58" t="str">
        <f>Table5[[#This Row],[Date Distributed]]</f>
        <v/>
      </c>
      <c r="W662" s="3" t="str">
        <f>_xlfn.XLOOKUP(Table5[[#This Row],[Serial '#]],Table10[Serial '#],Table10[Charity Association],"",,)</f>
        <v/>
      </c>
      <c r="Z662" s="3" t="s">
        <v>23</v>
      </c>
    </row>
    <row r="663" spans="1:26" hidden="1" x14ac:dyDescent="0.35">
      <c r="A663" s="3">
        <v>661</v>
      </c>
      <c r="B663" s="78">
        <v>45084</v>
      </c>
      <c r="C663" s="73" t="str">
        <f>_xlfn.XLOOKUP(Table5[[#This Row],[Serial '#]],Table10[Serial '#],Table10[Date],"",,)</f>
        <v/>
      </c>
      <c r="D6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63" s="73" t="str">
        <f>IF(Table5[[#This Row],[Date Distributed]]="","In Stock","Distributed")</f>
        <v>In Stock</v>
      </c>
      <c r="F663" s="79" t="s">
        <v>660</v>
      </c>
      <c r="G663" s="75" t="s">
        <v>761</v>
      </c>
      <c r="H663" s="80" t="s">
        <v>687</v>
      </c>
      <c r="I663" s="80" t="s">
        <v>688</v>
      </c>
      <c r="J663" s="81" t="s">
        <v>1446</v>
      </c>
      <c r="K663" s="80" t="s">
        <v>385</v>
      </c>
      <c r="L663" s="3" t="str">
        <f>_xlfn.XLOOKUP(Table5[[#This Row],[Item '#]],Ticket_Forms[Form Number],Ticket_Forms[Game Name],"",,)</f>
        <v>Criss Cross</v>
      </c>
      <c r="M663" s="15">
        <v>186</v>
      </c>
      <c r="N663" s="3">
        <f>LOOKUP(Table5[[#This Row],[Item '#]],Ticket_Forms[Form Number],Ticket_Forms[Ticket Count])</f>
        <v>5520</v>
      </c>
      <c r="O663" s="16">
        <f>LOOKUP(Table5[[#This Row],[Item '#]],Ticket_Forms[Form Number],Ticket_Forms[Ticket Value])</f>
        <v>1</v>
      </c>
      <c r="P663" s="16">
        <f>LOOKUP(Table5[[#This Row],[Item '#]],Ticket_Forms[Form Number],Ticket_Forms[Revenue])</f>
        <v>5520</v>
      </c>
      <c r="Q663" s="16">
        <f>LOOKUP(Table5[[#This Row],[Item '#]],Ticket_Forms[Form Number],Ticket_Forms[Ideal Profit])</f>
        <v>960</v>
      </c>
      <c r="R663" s="16">
        <f>LOOKUP(Table5[[#This Row],[Item '#]],Ticket_Forms[Form Number],Ticket_Forms[Prizes])</f>
        <v>4560</v>
      </c>
      <c r="S663" s="16">
        <f>LOOKUP(Table5[[#This Row],[Item '#]],Ticket_Forms[Form Number],Ticket_Forms[Location Rent])</f>
        <v>331</v>
      </c>
      <c r="T663" s="16">
        <f>LOOKUP(Table5[[#This Row],[Item '#]],Ticket_Forms[Form Number],Ticket_Forms[Last Sale])</f>
        <v>200</v>
      </c>
      <c r="U663" s="16" t="s">
        <v>3909</v>
      </c>
      <c r="V663" s="58" t="str">
        <f>Table5[[#This Row],[Date Distributed]]</f>
        <v/>
      </c>
      <c r="W663" s="3" t="str">
        <f>_xlfn.XLOOKUP(Table5[[#This Row],[Serial '#]],Table10[Serial '#],Table10[Charity Association],"",,)</f>
        <v/>
      </c>
      <c r="Z663" s="3" t="s">
        <v>23</v>
      </c>
    </row>
    <row r="664" spans="1:26" hidden="1" x14ac:dyDescent="0.35">
      <c r="A664" s="3">
        <v>662</v>
      </c>
      <c r="B664" s="78">
        <v>45084</v>
      </c>
      <c r="C664" s="73" t="str">
        <f>_xlfn.XLOOKUP(Table5[[#This Row],[Serial '#]],Table10[Serial '#],Table10[Date],"",,)</f>
        <v/>
      </c>
      <c r="D6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64" s="73" t="str">
        <f>IF(Table5[[#This Row],[Date Distributed]]="","In Stock","Distributed")</f>
        <v>In Stock</v>
      </c>
      <c r="F664" s="79" t="s">
        <v>660</v>
      </c>
      <c r="G664" s="75" t="s">
        <v>761</v>
      </c>
      <c r="H664" s="80" t="s">
        <v>687</v>
      </c>
      <c r="I664" s="80" t="s">
        <v>688</v>
      </c>
      <c r="J664" s="81" t="s">
        <v>1447</v>
      </c>
      <c r="K664" s="80" t="s">
        <v>385</v>
      </c>
      <c r="L664" s="3" t="str">
        <f>_xlfn.XLOOKUP(Table5[[#This Row],[Item '#]],Ticket_Forms[Form Number],Ticket_Forms[Game Name],"",,)</f>
        <v>Criss Cross</v>
      </c>
      <c r="M664" s="15">
        <v>186</v>
      </c>
      <c r="N664" s="3">
        <f>LOOKUP(Table5[[#This Row],[Item '#]],Ticket_Forms[Form Number],Ticket_Forms[Ticket Count])</f>
        <v>5520</v>
      </c>
      <c r="O664" s="16">
        <f>LOOKUP(Table5[[#This Row],[Item '#]],Ticket_Forms[Form Number],Ticket_Forms[Ticket Value])</f>
        <v>1</v>
      </c>
      <c r="P664" s="16">
        <f>LOOKUP(Table5[[#This Row],[Item '#]],Ticket_Forms[Form Number],Ticket_Forms[Revenue])</f>
        <v>5520</v>
      </c>
      <c r="Q664" s="16">
        <f>LOOKUP(Table5[[#This Row],[Item '#]],Ticket_Forms[Form Number],Ticket_Forms[Ideal Profit])</f>
        <v>960</v>
      </c>
      <c r="R664" s="16">
        <f>LOOKUP(Table5[[#This Row],[Item '#]],Ticket_Forms[Form Number],Ticket_Forms[Prizes])</f>
        <v>4560</v>
      </c>
      <c r="S664" s="16">
        <f>LOOKUP(Table5[[#This Row],[Item '#]],Ticket_Forms[Form Number],Ticket_Forms[Location Rent])</f>
        <v>331</v>
      </c>
      <c r="T664" s="16">
        <f>LOOKUP(Table5[[#This Row],[Item '#]],Ticket_Forms[Form Number],Ticket_Forms[Last Sale])</f>
        <v>200</v>
      </c>
      <c r="U664" s="16" t="s">
        <v>3909</v>
      </c>
      <c r="V664" s="58" t="str">
        <f>Table5[[#This Row],[Date Distributed]]</f>
        <v/>
      </c>
      <c r="W664" s="3" t="str">
        <f>_xlfn.XLOOKUP(Table5[[#This Row],[Serial '#]],Table10[Serial '#],Table10[Charity Association],"",,)</f>
        <v/>
      </c>
      <c r="Z664" s="3" t="s">
        <v>23</v>
      </c>
    </row>
    <row r="665" spans="1:26" hidden="1" x14ac:dyDescent="0.35">
      <c r="A665" s="3">
        <v>663</v>
      </c>
      <c r="B665" s="78">
        <v>45084</v>
      </c>
      <c r="C665" s="73" t="str">
        <f>_xlfn.XLOOKUP(Table5[[#This Row],[Serial '#]],Table10[Serial '#],Table10[Date],"",,)</f>
        <v/>
      </c>
      <c r="D6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65" s="73" t="str">
        <f>IF(Table5[[#This Row],[Date Distributed]]="","In Stock","Distributed")</f>
        <v>In Stock</v>
      </c>
      <c r="F665" s="79" t="s">
        <v>660</v>
      </c>
      <c r="G665" s="75" t="s">
        <v>761</v>
      </c>
      <c r="H665" s="80" t="s">
        <v>687</v>
      </c>
      <c r="I665" s="80" t="s">
        <v>688</v>
      </c>
      <c r="J665" s="81" t="s">
        <v>1448</v>
      </c>
      <c r="K665" s="80" t="s">
        <v>385</v>
      </c>
      <c r="L665" s="3" t="str">
        <f>_xlfn.XLOOKUP(Table5[[#This Row],[Item '#]],Ticket_Forms[Form Number],Ticket_Forms[Game Name],"",,)</f>
        <v>Criss Cross</v>
      </c>
      <c r="M665" s="15">
        <v>186</v>
      </c>
      <c r="N665" s="3">
        <f>LOOKUP(Table5[[#This Row],[Item '#]],Ticket_Forms[Form Number],Ticket_Forms[Ticket Count])</f>
        <v>5520</v>
      </c>
      <c r="O665" s="16">
        <f>LOOKUP(Table5[[#This Row],[Item '#]],Ticket_Forms[Form Number],Ticket_Forms[Ticket Value])</f>
        <v>1</v>
      </c>
      <c r="P665" s="16">
        <f>LOOKUP(Table5[[#This Row],[Item '#]],Ticket_Forms[Form Number],Ticket_Forms[Revenue])</f>
        <v>5520</v>
      </c>
      <c r="Q665" s="16">
        <f>LOOKUP(Table5[[#This Row],[Item '#]],Ticket_Forms[Form Number],Ticket_Forms[Ideal Profit])</f>
        <v>960</v>
      </c>
      <c r="R665" s="16">
        <f>LOOKUP(Table5[[#This Row],[Item '#]],Ticket_Forms[Form Number],Ticket_Forms[Prizes])</f>
        <v>4560</v>
      </c>
      <c r="S665" s="16">
        <f>LOOKUP(Table5[[#This Row],[Item '#]],Ticket_Forms[Form Number],Ticket_Forms[Location Rent])</f>
        <v>331</v>
      </c>
      <c r="T665" s="16">
        <f>LOOKUP(Table5[[#This Row],[Item '#]],Ticket_Forms[Form Number],Ticket_Forms[Last Sale])</f>
        <v>200</v>
      </c>
      <c r="U665" s="16" t="s">
        <v>3909</v>
      </c>
      <c r="V665" s="58" t="str">
        <f>Table5[[#This Row],[Date Distributed]]</f>
        <v/>
      </c>
      <c r="W665" s="3" t="str">
        <f>_xlfn.XLOOKUP(Table5[[#This Row],[Serial '#]],Table10[Serial '#],Table10[Charity Association],"",,)</f>
        <v/>
      </c>
      <c r="Z665" s="3" t="s">
        <v>23</v>
      </c>
    </row>
    <row r="666" spans="1:26" hidden="1" x14ac:dyDescent="0.35">
      <c r="A666" s="3">
        <v>664</v>
      </c>
      <c r="B666" s="78">
        <v>45084</v>
      </c>
      <c r="C666" s="73" t="str">
        <f>_xlfn.XLOOKUP(Table5[[#This Row],[Serial '#]],Table10[Serial '#],Table10[Date],"",,)</f>
        <v/>
      </c>
      <c r="D6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66" s="73" t="str">
        <f>IF(Table5[[#This Row],[Date Distributed]]="","In Stock","Distributed")</f>
        <v>In Stock</v>
      </c>
      <c r="F666" s="79" t="s">
        <v>660</v>
      </c>
      <c r="G666" s="75" t="s">
        <v>761</v>
      </c>
      <c r="H666" s="80" t="s">
        <v>687</v>
      </c>
      <c r="I666" s="80" t="s">
        <v>688</v>
      </c>
      <c r="J666" s="81" t="s">
        <v>1449</v>
      </c>
      <c r="K666" s="80" t="s">
        <v>385</v>
      </c>
      <c r="L666" s="3" t="str">
        <f>_xlfn.XLOOKUP(Table5[[#This Row],[Item '#]],Ticket_Forms[Form Number],Ticket_Forms[Game Name],"",,)</f>
        <v>Criss Cross</v>
      </c>
      <c r="M666" s="15">
        <v>186</v>
      </c>
      <c r="N666" s="3">
        <f>LOOKUP(Table5[[#This Row],[Item '#]],Ticket_Forms[Form Number],Ticket_Forms[Ticket Count])</f>
        <v>5520</v>
      </c>
      <c r="O666" s="16">
        <f>LOOKUP(Table5[[#This Row],[Item '#]],Ticket_Forms[Form Number],Ticket_Forms[Ticket Value])</f>
        <v>1</v>
      </c>
      <c r="P666" s="16">
        <f>LOOKUP(Table5[[#This Row],[Item '#]],Ticket_Forms[Form Number],Ticket_Forms[Revenue])</f>
        <v>5520</v>
      </c>
      <c r="Q666" s="16">
        <f>LOOKUP(Table5[[#This Row],[Item '#]],Ticket_Forms[Form Number],Ticket_Forms[Ideal Profit])</f>
        <v>960</v>
      </c>
      <c r="R666" s="16">
        <f>LOOKUP(Table5[[#This Row],[Item '#]],Ticket_Forms[Form Number],Ticket_Forms[Prizes])</f>
        <v>4560</v>
      </c>
      <c r="S666" s="16">
        <f>LOOKUP(Table5[[#This Row],[Item '#]],Ticket_Forms[Form Number],Ticket_Forms[Location Rent])</f>
        <v>331</v>
      </c>
      <c r="T666" s="16">
        <f>LOOKUP(Table5[[#This Row],[Item '#]],Ticket_Forms[Form Number],Ticket_Forms[Last Sale])</f>
        <v>200</v>
      </c>
      <c r="U666" s="16" t="s">
        <v>3909</v>
      </c>
      <c r="V666" s="58" t="str">
        <f>Table5[[#This Row],[Date Distributed]]</f>
        <v/>
      </c>
      <c r="W666" s="3" t="str">
        <f>_xlfn.XLOOKUP(Table5[[#This Row],[Serial '#]],Table10[Serial '#],Table10[Charity Association],"",,)</f>
        <v/>
      </c>
      <c r="Z666" s="3" t="s">
        <v>23</v>
      </c>
    </row>
    <row r="667" spans="1:26" hidden="1" x14ac:dyDescent="0.35">
      <c r="A667" s="3">
        <v>665</v>
      </c>
      <c r="B667" s="78">
        <v>45084</v>
      </c>
      <c r="C667" s="73" t="str">
        <f>_xlfn.XLOOKUP(Table5[[#This Row],[Serial '#]],Table10[Serial '#],Table10[Date],"",,)</f>
        <v/>
      </c>
      <c r="D6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67" s="73" t="str">
        <f>IF(Table5[[#This Row],[Date Distributed]]="","In Stock","Distributed")</f>
        <v>In Stock</v>
      </c>
      <c r="F667" s="79" t="s">
        <v>660</v>
      </c>
      <c r="G667" s="75" t="s">
        <v>761</v>
      </c>
      <c r="H667" s="80" t="s">
        <v>687</v>
      </c>
      <c r="I667" s="80" t="s">
        <v>688</v>
      </c>
      <c r="J667" s="81" t="s">
        <v>1450</v>
      </c>
      <c r="K667" s="80" t="s">
        <v>385</v>
      </c>
      <c r="L667" s="3" t="str">
        <f>_xlfn.XLOOKUP(Table5[[#This Row],[Item '#]],Ticket_Forms[Form Number],Ticket_Forms[Game Name],"",,)</f>
        <v>Criss Cross</v>
      </c>
      <c r="M667" s="15">
        <v>186</v>
      </c>
      <c r="N667" s="3">
        <f>LOOKUP(Table5[[#This Row],[Item '#]],Ticket_Forms[Form Number],Ticket_Forms[Ticket Count])</f>
        <v>5520</v>
      </c>
      <c r="O667" s="16">
        <f>LOOKUP(Table5[[#This Row],[Item '#]],Ticket_Forms[Form Number],Ticket_Forms[Ticket Value])</f>
        <v>1</v>
      </c>
      <c r="P667" s="16">
        <f>LOOKUP(Table5[[#This Row],[Item '#]],Ticket_Forms[Form Number],Ticket_Forms[Revenue])</f>
        <v>5520</v>
      </c>
      <c r="Q667" s="16">
        <f>LOOKUP(Table5[[#This Row],[Item '#]],Ticket_Forms[Form Number],Ticket_Forms[Ideal Profit])</f>
        <v>960</v>
      </c>
      <c r="R667" s="16">
        <f>LOOKUP(Table5[[#This Row],[Item '#]],Ticket_Forms[Form Number],Ticket_Forms[Prizes])</f>
        <v>4560</v>
      </c>
      <c r="S667" s="16">
        <f>LOOKUP(Table5[[#This Row],[Item '#]],Ticket_Forms[Form Number],Ticket_Forms[Location Rent])</f>
        <v>331</v>
      </c>
      <c r="T667" s="16">
        <f>LOOKUP(Table5[[#This Row],[Item '#]],Ticket_Forms[Form Number],Ticket_Forms[Last Sale])</f>
        <v>200</v>
      </c>
      <c r="U667" s="16" t="s">
        <v>3909</v>
      </c>
      <c r="V667" s="58" t="str">
        <f>Table5[[#This Row],[Date Distributed]]</f>
        <v/>
      </c>
      <c r="W667" s="3" t="str">
        <f>_xlfn.XLOOKUP(Table5[[#This Row],[Serial '#]],Table10[Serial '#],Table10[Charity Association],"",,)</f>
        <v/>
      </c>
      <c r="Z667" s="3" t="s">
        <v>23</v>
      </c>
    </row>
    <row r="668" spans="1:26" hidden="1" x14ac:dyDescent="0.35">
      <c r="A668" s="3">
        <v>666</v>
      </c>
      <c r="B668" s="78">
        <v>45084</v>
      </c>
      <c r="C668" s="73" t="str">
        <f>_xlfn.XLOOKUP(Table5[[#This Row],[Serial '#]],Table10[Serial '#],Table10[Date],"",,)</f>
        <v/>
      </c>
      <c r="D6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68" s="73" t="str">
        <f>IF(Table5[[#This Row],[Date Distributed]]="","In Stock","Distributed")</f>
        <v>In Stock</v>
      </c>
      <c r="F668" s="79" t="s">
        <v>660</v>
      </c>
      <c r="G668" s="75" t="s">
        <v>761</v>
      </c>
      <c r="H668" s="80" t="s">
        <v>687</v>
      </c>
      <c r="I668" s="80" t="s">
        <v>688</v>
      </c>
      <c r="J668" s="81" t="s">
        <v>1451</v>
      </c>
      <c r="K668" s="80" t="s">
        <v>385</v>
      </c>
      <c r="L668" s="3" t="str">
        <f>_xlfn.XLOOKUP(Table5[[#This Row],[Item '#]],Ticket_Forms[Form Number],Ticket_Forms[Game Name],"",,)</f>
        <v>Criss Cross</v>
      </c>
      <c r="M668" s="15">
        <v>186</v>
      </c>
      <c r="N668" s="3">
        <f>LOOKUP(Table5[[#This Row],[Item '#]],Ticket_Forms[Form Number],Ticket_Forms[Ticket Count])</f>
        <v>5520</v>
      </c>
      <c r="O668" s="16">
        <f>LOOKUP(Table5[[#This Row],[Item '#]],Ticket_Forms[Form Number],Ticket_Forms[Ticket Value])</f>
        <v>1</v>
      </c>
      <c r="P668" s="16">
        <f>LOOKUP(Table5[[#This Row],[Item '#]],Ticket_Forms[Form Number],Ticket_Forms[Revenue])</f>
        <v>5520</v>
      </c>
      <c r="Q668" s="16">
        <f>LOOKUP(Table5[[#This Row],[Item '#]],Ticket_Forms[Form Number],Ticket_Forms[Ideal Profit])</f>
        <v>960</v>
      </c>
      <c r="R668" s="16">
        <f>LOOKUP(Table5[[#This Row],[Item '#]],Ticket_Forms[Form Number],Ticket_Forms[Prizes])</f>
        <v>4560</v>
      </c>
      <c r="S668" s="16">
        <f>LOOKUP(Table5[[#This Row],[Item '#]],Ticket_Forms[Form Number],Ticket_Forms[Location Rent])</f>
        <v>331</v>
      </c>
      <c r="T668" s="16">
        <f>LOOKUP(Table5[[#This Row],[Item '#]],Ticket_Forms[Form Number],Ticket_Forms[Last Sale])</f>
        <v>200</v>
      </c>
      <c r="U668" s="16" t="s">
        <v>3909</v>
      </c>
      <c r="V668" s="58" t="str">
        <f>Table5[[#This Row],[Date Distributed]]</f>
        <v/>
      </c>
      <c r="W668" s="3" t="str">
        <f>_xlfn.XLOOKUP(Table5[[#This Row],[Serial '#]],Table10[Serial '#],Table10[Charity Association],"",,)</f>
        <v/>
      </c>
      <c r="Z668" s="3" t="s">
        <v>23</v>
      </c>
    </row>
    <row r="669" spans="1:26" hidden="1" x14ac:dyDescent="0.35">
      <c r="A669" s="3">
        <v>667</v>
      </c>
      <c r="B669" s="78">
        <v>45084</v>
      </c>
      <c r="C669" s="73" t="str">
        <f>_xlfn.XLOOKUP(Table5[[#This Row],[Serial '#]],Table10[Serial '#],Table10[Date],"",,)</f>
        <v/>
      </c>
      <c r="D6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69" s="73" t="str">
        <f>IF(Table5[[#This Row],[Date Distributed]]="","In Stock","Distributed")</f>
        <v>In Stock</v>
      </c>
      <c r="F669" s="79" t="s">
        <v>660</v>
      </c>
      <c r="G669" s="75" t="s">
        <v>761</v>
      </c>
      <c r="H669" s="80" t="s">
        <v>687</v>
      </c>
      <c r="I669" s="80" t="s">
        <v>688</v>
      </c>
      <c r="J669" s="81" t="s">
        <v>1452</v>
      </c>
      <c r="K669" s="80" t="s">
        <v>385</v>
      </c>
      <c r="L669" s="3" t="str">
        <f>_xlfn.XLOOKUP(Table5[[#This Row],[Item '#]],Ticket_Forms[Form Number],Ticket_Forms[Game Name],"",,)</f>
        <v>Criss Cross</v>
      </c>
      <c r="M669" s="15">
        <v>186</v>
      </c>
      <c r="N669" s="3">
        <f>LOOKUP(Table5[[#This Row],[Item '#]],Ticket_Forms[Form Number],Ticket_Forms[Ticket Count])</f>
        <v>5520</v>
      </c>
      <c r="O669" s="16">
        <f>LOOKUP(Table5[[#This Row],[Item '#]],Ticket_Forms[Form Number],Ticket_Forms[Ticket Value])</f>
        <v>1</v>
      </c>
      <c r="P669" s="16">
        <f>LOOKUP(Table5[[#This Row],[Item '#]],Ticket_Forms[Form Number],Ticket_Forms[Revenue])</f>
        <v>5520</v>
      </c>
      <c r="Q669" s="16">
        <f>LOOKUP(Table5[[#This Row],[Item '#]],Ticket_Forms[Form Number],Ticket_Forms[Ideal Profit])</f>
        <v>960</v>
      </c>
      <c r="R669" s="16">
        <f>LOOKUP(Table5[[#This Row],[Item '#]],Ticket_Forms[Form Number],Ticket_Forms[Prizes])</f>
        <v>4560</v>
      </c>
      <c r="S669" s="16">
        <f>LOOKUP(Table5[[#This Row],[Item '#]],Ticket_Forms[Form Number],Ticket_Forms[Location Rent])</f>
        <v>331</v>
      </c>
      <c r="T669" s="16">
        <f>LOOKUP(Table5[[#This Row],[Item '#]],Ticket_Forms[Form Number],Ticket_Forms[Last Sale])</f>
        <v>200</v>
      </c>
      <c r="U669" s="16" t="s">
        <v>3909</v>
      </c>
      <c r="V669" s="58" t="str">
        <f>Table5[[#This Row],[Date Distributed]]</f>
        <v/>
      </c>
      <c r="W669" s="3" t="str">
        <f>_xlfn.XLOOKUP(Table5[[#This Row],[Serial '#]],Table10[Serial '#],Table10[Charity Association],"",,)</f>
        <v/>
      </c>
      <c r="Z669" s="3" t="s">
        <v>23</v>
      </c>
    </row>
    <row r="670" spans="1:26" hidden="1" x14ac:dyDescent="0.35">
      <c r="A670" s="3">
        <v>668</v>
      </c>
      <c r="B670" s="78">
        <v>45084</v>
      </c>
      <c r="C670" s="73" t="str">
        <f>_xlfn.XLOOKUP(Table5[[#This Row],[Serial '#]],Table10[Serial '#],Table10[Date],"",,)</f>
        <v/>
      </c>
      <c r="D6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70" s="73" t="str">
        <f>IF(Table5[[#This Row],[Date Distributed]]="","In Stock","Distributed")</f>
        <v>In Stock</v>
      </c>
      <c r="F670" s="79" t="s">
        <v>660</v>
      </c>
      <c r="G670" s="75" t="s">
        <v>761</v>
      </c>
      <c r="H670" s="80" t="s">
        <v>687</v>
      </c>
      <c r="I670" s="80" t="s">
        <v>688</v>
      </c>
      <c r="J670" s="81" t="s">
        <v>1453</v>
      </c>
      <c r="K670" s="80" t="s">
        <v>385</v>
      </c>
      <c r="L670" s="3" t="str">
        <f>_xlfn.XLOOKUP(Table5[[#This Row],[Item '#]],Ticket_Forms[Form Number],Ticket_Forms[Game Name],"",,)</f>
        <v>Criss Cross</v>
      </c>
      <c r="M670" s="15">
        <v>186</v>
      </c>
      <c r="N670" s="3">
        <f>LOOKUP(Table5[[#This Row],[Item '#]],Ticket_Forms[Form Number],Ticket_Forms[Ticket Count])</f>
        <v>5520</v>
      </c>
      <c r="O670" s="16">
        <f>LOOKUP(Table5[[#This Row],[Item '#]],Ticket_Forms[Form Number],Ticket_Forms[Ticket Value])</f>
        <v>1</v>
      </c>
      <c r="P670" s="16">
        <f>LOOKUP(Table5[[#This Row],[Item '#]],Ticket_Forms[Form Number],Ticket_Forms[Revenue])</f>
        <v>5520</v>
      </c>
      <c r="Q670" s="16">
        <f>LOOKUP(Table5[[#This Row],[Item '#]],Ticket_Forms[Form Number],Ticket_Forms[Ideal Profit])</f>
        <v>960</v>
      </c>
      <c r="R670" s="16">
        <f>LOOKUP(Table5[[#This Row],[Item '#]],Ticket_Forms[Form Number],Ticket_Forms[Prizes])</f>
        <v>4560</v>
      </c>
      <c r="S670" s="16">
        <f>LOOKUP(Table5[[#This Row],[Item '#]],Ticket_Forms[Form Number],Ticket_Forms[Location Rent])</f>
        <v>331</v>
      </c>
      <c r="T670" s="16">
        <f>LOOKUP(Table5[[#This Row],[Item '#]],Ticket_Forms[Form Number],Ticket_Forms[Last Sale])</f>
        <v>200</v>
      </c>
      <c r="U670" s="16" t="s">
        <v>3909</v>
      </c>
      <c r="V670" s="58" t="str">
        <f>Table5[[#This Row],[Date Distributed]]</f>
        <v/>
      </c>
      <c r="W670" s="3" t="str">
        <f>_xlfn.XLOOKUP(Table5[[#This Row],[Serial '#]],Table10[Serial '#],Table10[Charity Association],"",,)</f>
        <v/>
      </c>
      <c r="Z670" s="3" t="s">
        <v>23</v>
      </c>
    </row>
    <row r="671" spans="1:26" hidden="1" x14ac:dyDescent="0.35">
      <c r="A671" s="3">
        <v>669</v>
      </c>
      <c r="B671" s="78">
        <v>45084</v>
      </c>
      <c r="C671" s="73" t="str">
        <f>_xlfn.XLOOKUP(Table5[[#This Row],[Serial '#]],Table10[Serial '#],Table10[Date],"",,)</f>
        <v/>
      </c>
      <c r="D6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71" s="73" t="str">
        <f>IF(Table5[[#This Row],[Date Distributed]]="","In Stock","Distributed")</f>
        <v>In Stock</v>
      </c>
      <c r="F671" s="79" t="s">
        <v>660</v>
      </c>
      <c r="G671" s="75" t="s">
        <v>761</v>
      </c>
      <c r="H671" s="80" t="s">
        <v>687</v>
      </c>
      <c r="I671" s="80" t="s">
        <v>688</v>
      </c>
      <c r="J671" s="81" t="s">
        <v>1454</v>
      </c>
      <c r="K671" s="80" t="s">
        <v>385</v>
      </c>
      <c r="L671" s="3" t="str">
        <f>_xlfn.XLOOKUP(Table5[[#This Row],[Item '#]],Ticket_Forms[Form Number],Ticket_Forms[Game Name],"",,)</f>
        <v>Criss Cross</v>
      </c>
      <c r="M671" s="15">
        <v>186</v>
      </c>
      <c r="N671" s="3">
        <f>LOOKUP(Table5[[#This Row],[Item '#]],Ticket_Forms[Form Number],Ticket_Forms[Ticket Count])</f>
        <v>5520</v>
      </c>
      <c r="O671" s="16">
        <f>LOOKUP(Table5[[#This Row],[Item '#]],Ticket_Forms[Form Number],Ticket_Forms[Ticket Value])</f>
        <v>1</v>
      </c>
      <c r="P671" s="16">
        <f>LOOKUP(Table5[[#This Row],[Item '#]],Ticket_Forms[Form Number],Ticket_Forms[Revenue])</f>
        <v>5520</v>
      </c>
      <c r="Q671" s="16">
        <f>LOOKUP(Table5[[#This Row],[Item '#]],Ticket_Forms[Form Number],Ticket_Forms[Ideal Profit])</f>
        <v>960</v>
      </c>
      <c r="R671" s="16">
        <f>LOOKUP(Table5[[#This Row],[Item '#]],Ticket_Forms[Form Number],Ticket_Forms[Prizes])</f>
        <v>4560</v>
      </c>
      <c r="S671" s="16">
        <f>LOOKUP(Table5[[#This Row],[Item '#]],Ticket_Forms[Form Number],Ticket_Forms[Location Rent])</f>
        <v>331</v>
      </c>
      <c r="T671" s="16">
        <f>LOOKUP(Table5[[#This Row],[Item '#]],Ticket_Forms[Form Number],Ticket_Forms[Last Sale])</f>
        <v>200</v>
      </c>
      <c r="U671" s="16" t="s">
        <v>3909</v>
      </c>
      <c r="V671" s="58" t="str">
        <f>Table5[[#This Row],[Date Distributed]]</f>
        <v/>
      </c>
      <c r="W671" s="3" t="str">
        <f>_xlfn.XLOOKUP(Table5[[#This Row],[Serial '#]],Table10[Serial '#],Table10[Charity Association],"",,)</f>
        <v/>
      </c>
      <c r="Z671" s="3" t="s">
        <v>23</v>
      </c>
    </row>
    <row r="672" spans="1:26" hidden="1" x14ac:dyDescent="0.35">
      <c r="A672" s="3">
        <v>670</v>
      </c>
      <c r="B672" s="78">
        <v>45084</v>
      </c>
      <c r="C672" s="73" t="str">
        <f>_xlfn.XLOOKUP(Table5[[#This Row],[Serial '#]],Table10[Serial '#],Table10[Date],"",,)</f>
        <v/>
      </c>
      <c r="D6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72" s="73" t="str">
        <f>IF(Table5[[#This Row],[Date Distributed]]="","In Stock","Distributed")</f>
        <v>In Stock</v>
      </c>
      <c r="F672" s="79" t="s">
        <v>660</v>
      </c>
      <c r="G672" s="75" t="s">
        <v>761</v>
      </c>
      <c r="H672" s="80" t="s">
        <v>687</v>
      </c>
      <c r="I672" s="80" t="s">
        <v>688</v>
      </c>
      <c r="J672" s="81" t="s">
        <v>1455</v>
      </c>
      <c r="K672" s="80" t="s">
        <v>421</v>
      </c>
      <c r="L672" s="3" t="str">
        <f>_xlfn.XLOOKUP(Table5[[#This Row],[Item '#]],Ticket_Forms[Form Number],Ticket_Forms[Game Name],"",,)</f>
        <v>Crowns and Bars</v>
      </c>
      <c r="M672" s="15">
        <v>102</v>
      </c>
      <c r="N672" s="3">
        <f>LOOKUP(Table5[[#This Row],[Item '#]],Ticket_Forms[Form Number],Ticket_Forms[Ticket Count])</f>
        <v>3000</v>
      </c>
      <c r="O672" s="16">
        <f>LOOKUP(Table5[[#This Row],[Item '#]],Ticket_Forms[Form Number],Ticket_Forms[Ticket Value])</f>
        <v>1</v>
      </c>
      <c r="P672" s="16">
        <f>LOOKUP(Table5[[#This Row],[Item '#]],Ticket_Forms[Form Number],Ticket_Forms[Revenue])</f>
        <v>3000</v>
      </c>
      <c r="Q672" s="16">
        <f>LOOKUP(Table5[[#This Row],[Item '#]],Ticket_Forms[Form Number],Ticket_Forms[Ideal Profit])</f>
        <v>750</v>
      </c>
      <c r="R672" s="16">
        <f>LOOKUP(Table5[[#This Row],[Item '#]],Ticket_Forms[Form Number],Ticket_Forms[Prizes])</f>
        <v>2250</v>
      </c>
      <c r="S672" s="16">
        <f>LOOKUP(Table5[[#This Row],[Item '#]],Ticket_Forms[Form Number],Ticket_Forms[Location Rent])</f>
        <v>180</v>
      </c>
      <c r="T672" s="16">
        <f>LOOKUP(Table5[[#This Row],[Item '#]],Ticket_Forms[Form Number],Ticket_Forms[Last Sale])</f>
        <v>200</v>
      </c>
      <c r="U672" s="16" t="s">
        <v>3909</v>
      </c>
      <c r="V672" s="58" t="str">
        <f>Table5[[#This Row],[Date Distributed]]</f>
        <v/>
      </c>
      <c r="W672" s="3" t="str">
        <f>_xlfn.XLOOKUP(Table5[[#This Row],[Serial '#]],Table10[Serial '#],Table10[Charity Association],"",,)</f>
        <v/>
      </c>
      <c r="Z672" s="3" t="s">
        <v>23</v>
      </c>
    </row>
    <row r="673" spans="1:26" hidden="1" x14ac:dyDescent="0.35">
      <c r="A673" s="3">
        <v>671</v>
      </c>
      <c r="B673" s="78">
        <v>45084</v>
      </c>
      <c r="C673" s="73" t="str">
        <f>_xlfn.XLOOKUP(Table5[[#This Row],[Serial '#]],Table10[Serial '#],Table10[Date],"",,)</f>
        <v/>
      </c>
      <c r="D6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73" s="73" t="str">
        <f>IF(Table5[[#This Row],[Date Distributed]]="","In Stock","Distributed")</f>
        <v>In Stock</v>
      </c>
      <c r="F673" s="79" t="s">
        <v>660</v>
      </c>
      <c r="G673" s="75" t="s">
        <v>761</v>
      </c>
      <c r="H673" s="80" t="s">
        <v>687</v>
      </c>
      <c r="I673" s="80" t="s">
        <v>688</v>
      </c>
      <c r="J673" s="81" t="s">
        <v>1456</v>
      </c>
      <c r="K673" s="80" t="s">
        <v>421</v>
      </c>
      <c r="L673" s="3" t="str">
        <f>_xlfn.XLOOKUP(Table5[[#This Row],[Item '#]],Ticket_Forms[Form Number],Ticket_Forms[Game Name],"",,)</f>
        <v>Crowns and Bars</v>
      </c>
      <c r="M673" s="15">
        <v>102</v>
      </c>
      <c r="N673" s="3">
        <f>LOOKUP(Table5[[#This Row],[Item '#]],Ticket_Forms[Form Number],Ticket_Forms[Ticket Count])</f>
        <v>3000</v>
      </c>
      <c r="O673" s="16">
        <f>LOOKUP(Table5[[#This Row],[Item '#]],Ticket_Forms[Form Number],Ticket_Forms[Ticket Value])</f>
        <v>1</v>
      </c>
      <c r="P673" s="16">
        <f>LOOKUP(Table5[[#This Row],[Item '#]],Ticket_Forms[Form Number],Ticket_Forms[Revenue])</f>
        <v>3000</v>
      </c>
      <c r="Q673" s="16">
        <f>LOOKUP(Table5[[#This Row],[Item '#]],Ticket_Forms[Form Number],Ticket_Forms[Ideal Profit])</f>
        <v>750</v>
      </c>
      <c r="R673" s="16">
        <f>LOOKUP(Table5[[#This Row],[Item '#]],Ticket_Forms[Form Number],Ticket_Forms[Prizes])</f>
        <v>2250</v>
      </c>
      <c r="S673" s="16">
        <f>LOOKUP(Table5[[#This Row],[Item '#]],Ticket_Forms[Form Number],Ticket_Forms[Location Rent])</f>
        <v>180</v>
      </c>
      <c r="T673" s="16">
        <f>LOOKUP(Table5[[#This Row],[Item '#]],Ticket_Forms[Form Number],Ticket_Forms[Last Sale])</f>
        <v>200</v>
      </c>
      <c r="U673" s="16" t="s">
        <v>3909</v>
      </c>
      <c r="V673" s="58" t="str">
        <f>Table5[[#This Row],[Date Distributed]]</f>
        <v/>
      </c>
      <c r="W673" s="3" t="str">
        <f>_xlfn.XLOOKUP(Table5[[#This Row],[Serial '#]],Table10[Serial '#],Table10[Charity Association],"",,)</f>
        <v/>
      </c>
      <c r="Z673" s="3" t="s">
        <v>23</v>
      </c>
    </row>
    <row r="674" spans="1:26" hidden="1" x14ac:dyDescent="0.35">
      <c r="A674" s="3">
        <v>672</v>
      </c>
      <c r="B674" s="78">
        <v>45084</v>
      </c>
      <c r="C674" s="73" t="str">
        <f>_xlfn.XLOOKUP(Table5[[#This Row],[Serial '#]],Table10[Serial '#],Table10[Date],"",,)</f>
        <v/>
      </c>
      <c r="D6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74" s="73" t="str">
        <f>IF(Table5[[#This Row],[Date Distributed]]="","In Stock","Distributed")</f>
        <v>In Stock</v>
      </c>
      <c r="F674" s="79" t="s">
        <v>660</v>
      </c>
      <c r="G674" s="75" t="s">
        <v>761</v>
      </c>
      <c r="H674" s="80" t="s">
        <v>687</v>
      </c>
      <c r="I674" s="80" t="s">
        <v>688</v>
      </c>
      <c r="J674" s="81" t="s">
        <v>1457</v>
      </c>
      <c r="K674" s="80" t="s">
        <v>385</v>
      </c>
      <c r="L674" s="3" t="str">
        <f>_xlfn.XLOOKUP(Table5[[#This Row],[Item '#]],Ticket_Forms[Form Number],Ticket_Forms[Game Name],"",,)</f>
        <v>Criss Cross</v>
      </c>
      <c r="M674" s="15">
        <v>186</v>
      </c>
      <c r="N674" s="3">
        <f>LOOKUP(Table5[[#This Row],[Item '#]],Ticket_Forms[Form Number],Ticket_Forms[Ticket Count])</f>
        <v>5520</v>
      </c>
      <c r="O674" s="16">
        <f>LOOKUP(Table5[[#This Row],[Item '#]],Ticket_Forms[Form Number],Ticket_Forms[Ticket Value])</f>
        <v>1</v>
      </c>
      <c r="P674" s="16">
        <f>LOOKUP(Table5[[#This Row],[Item '#]],Ticket_Forms[Form Number],Ticket_Forms[Revenue])</f>
        <v>5520</v>
      </c>
      <c r="Q674" s="16">
        <f>LOOKUP(Table5[[#This Row],[Item '#]],Ticket_Forms[Form Number],Ticket_Forms[Ideal Profit])</f>
        <v>960</v>
      </c>
      <c r="R674" s="16">
        <f>LOOKUP(Table5[[#This Row],[Item '#]],Ticket_Forms[Form Number],Ticket_Forms[Prizes])</f>
        <v>4560</v>
      </c>
      <c r="S674" s="16">
        <f>LOOKUP(Table5[[#This Row],[Item '#]],Ticket_Forms[Form Number],Ticket_Forms[Location Rent])</f>
        <v>331</v>
      </c>
      <c r="T674" s="16">
        <f>LOOKUP(Table5[[#This Row],[Item '#]],Ticket_Forms[Form Number],Ticket_Forms[Last Sale])</f>
        <v>200</v>
      </c>
      <c r="U674" s="16" t="s">
        <v>3909</v>
      </c>
      <c r="V674" s="58" t="str">
        <f>Table5[[#This Row],[Date Distributed]]</f>
        <v/>
      </c>
      <c r="W674" s="3" t="str">
        <f>_xlfn.XLOOKUP(Table5[[#This Row],[Serial '#]],Table10[Serial '#],Table10[Charity Association],"",,)</f>
        <v/>
      </c>
      <c r="Z674" s="3" t="s">
        <v>23</v>
      </c>
    </row>
    <row r="675" spans="1:26" hidden="1" x14ac:dyDescent="0.35">
      <c r="A675" s="3">
        <v>673</v>
      </c>
      <c r="B675" s="78">
        <v>45084</v>
      </c>
      <c r="C675" s="73" t="str">
        <f>_xlfn.XLOOKUP(Table5[[#This Row],[Serial '#]],Table10[Serial '#],Table10[Date],"",,)</f>
        <v/>
      </c>
      <c r="D6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75" s="73" t="str">
        <f>IF(Table5[[#This Row],[Date Distributed]]="","In Stock","Distributed")</f>
        <v>In Stock</v>
      </c>
      <c r="F675" s="79" t="s">
        <v>660</v>
      </c>
      <c r="G675" s="75" t="s">
        <v>761</v>
      </c>
      <c r="H675" s="80" t="s">
        <v>687</v>
      </c>
      <c r="I675" s="80" t="s">
        <v>688</v>
      </c>
      <c r="J675" s="81" t="s">
        <v>1458</v>
      </c>
      <c r="K675" s="80" t="s">
        <v>385</v>
      </c>
      <c r="L675" s="3" t="str">
        <f>_xlfn.XLOOKUP(Table5[[#This Row],[Item '#]],Ticket_Forms[Form Number],Ticket_Forms[Game Name],"",,)</f>
        <v>Criss Cross</v>
      </c>
      <c r="M675" s="15">
        <v>186</v>
      </c>
      <c r="N675" s="3">
        <f>LOOKUP(Table5[[#This Row],[Item '#]],Ticket_Forms[Form Number],Ticket_Forms[Ticket Count])</f>
        <v>5520</v>
      </c>
      <c r="O675" s="16">
        <f>LOOKUP(Table5[[#This Row],[Item '#]],Ticket_Forms[Form Number],Ticket_Forms[Ticket Value])</f>
        <v>1</v>
      </c>
      <c r="P675" s="16">
        <f>LOOKUP(Table5[[#This Row],[Item '#]],Ticket_Forms[Form Number],Ticket_Forms[Revenue])</f>
        <v>5520</v>
      </c>
      <c r="Q675" s="16">
        <f>LOOKUP(Table5[[#This Row],[Item '#]],Ticket_Forms[Form Number],Ticket_Forms[Ideal Profit])</f>
        <v>960</v>
      </c>
      <c r="R675" s="16">
        <f>LOOKUP(Table5[[#This Row],[Item '#]],Ticket_Forms[Form Number],Ticket_Forms[Prizes])</f>
        <v>4560</v>
      </c>
      <c r="S675" s="16">
        <f>LOOKUP(Table5[[#This Row],[Item '#]],Ticket_Forms[Form Number],Ticket_Forms[Location Rent])</f>
        <v>331</v>
      </c>
      <c r="T675" s="16">
        <f>LOOKUP(Table5[[#This Row],[Item '#]],Ticket_Forms[Form Number],Ticket_Forms[Last Sale])</f>
        <v>200</v>
      </c>
      <c r="U675" s="16" t="s">
        <v>3909</v>
      </c>
      <c r="V675" s="58" t="str">
        <f>Table5[[#This Row],[Date Distributed]]</f>
        <v/>
      </c>
      <c r="W675" s="3" t="str">
        <f>_xlfn.XLOOKUP(Table5[[#This Row],[Serial '#]],Table10[Serial '#],Table10[Charity Association],"",,)</f>
        <v/>
      </c>
      <c r="Z675" s="3" t="s">
        <v>23</v>
      </c>
    </row>
    <row r="676" spans="1:26" hidden="1" x14ac:dyDescent="0.35">
      <c r="A676" s="3">
        <v>674</v>
      </c>
      <c r="B676" s="78">
        <v>45084</v>
      </c>
      <c r="C676" s="73" t="str">
        <f>_xlfn.XLOOKUP(Table5[[#This Row],[Serial '#]],Table10[Serial '#],Table10[Date],"",,)</f>
        <v/>
      </c>
      <c r="D6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76" s="73" t="str">
        <f>IF(Table5[[#This Row],[Date Distributed]]="","In Stock","Distributed")</f>
        <v>In Stock</v>
      </c>
      <c r="F676" s="79" t="s">
        <v>660</v>
      </c>
      <c r="G676" s="75" t="s">
        <v>761</v>
      </c>
      <c r="H676" s="80" t="s">
        <v>687</v>
      </c>
      <c r="I676" s="80" t="s">
        <v>688</v>
      </c>
      <c r="J676" s="81" t="s">
        <v>1459</v>
      </c>
      <c r="K676" s="80" t="s">
        <v>385</v>
      </c>
      <c r="L676" s="3" t="str">
        <f>_xlfn.XLOOKUP(Table5[[#This Row],[Item '#]],Ticket_Forms[Form Number],Ticket_Forms[Game Name],"",,)</f>
        <v>Criss Cross</v>
      </c>
      <c r="M676" s="15">
        <v>186</v>
      </c>
      <c r="N676" s="3">
        <f>LOOKUP(Table5[[#This Row],[Item '#]],Ticket_Forms[Form Number],Ticket_Forms[Ticket Count])</f>
        <v>5520</v>
      </c>
      <c r="O676" s="16">
        <f>LOOKUP(Table5[[#This Row],[Item '#]],Ticket_Forms[Form Number],Ticket_Forms[Ticket Value])</f>
        <v>1</v>
      </c>
      <c r="P676" s="16">
        <f>LOOKUP(Table5[[#This Row],[Item '#]],Ticket_Forms[Form Number],Ticket_Forms[Revenue])</f>
        <v>5520</v>
      </c>
      <c r="Q676" s="16">
        <f>LOOKUP(Table5[[#This Row],[Item '#]],Ticket_Forms[Form Number],Ticket_Forms[Ideal Profit])</f>
        <v>960</v>
      </c>
      <c r="R676" s="16">
        <f>LOOKUP(Table5[[#This Row],[Item '#]],Ticket_Forms[Form Number],Ticket_Forms[Prizes])</f>
        <v>4560</v>
      </c>
      <c r="S676" s="16">
        <f>LOOKUP(Table5[[#This Row],[Item '#]],Ticket_Forms[Form Number],Ticket_Forms[Location Rent])</f>
        <v>331</v>
      </c>
      <c r="T676" s="16">
        <f>LOOKUP(Table5[[#This Row],[Item '#]],Ticket_Forms[Form Number],Ticket_Forms[Last Sale])</f>
        <v>200</v>
      </c>
      <c r="U676" s="16" t="s">
        <v>3909</v>
      </c>
      <c r="V676" s="58" t="str">
        <f>Table5[[#This Row],[Date Distributed]]</f>
        <v/>
      </c>
      <c r="W676" s="3" t="str">
        <f>_xlfn.XLOOKUP(Table5[[#This Row],[Serial '#]],Table10[Serial '#],Table10[Charity Association],"",,)</f>
        <v/>
      </c>
      <c r="Z676" s="3" t="s">
        <v>23</v>
      </c>
    </row>
    <row r="677" spans="1:26" hidden="1" x14ac:dyDescent="0.35">
      <c r="A677" s="3">
        <v>675</v>
      </c>
      <c r="B677" s="78">
        <v>45084</v>
      </c>
      <c r="C677" s="73" t="str">
        <f>_xlfn.XLOOKUP(Table5[[#This Row],[Serial '#]],Table10[Serial '#],Table10[Date],"",,)</f>
        <v/>
      </c>
      <c r="D6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77" s="73" t="str">
        <f>IF(Table5[[#This Row],[Date Distributed]]="","In Stock","Distributed")</f>
        <v>In Stock</v>
      </c>
      <c r="F677" s="79" t="s">
        <v>660</v>
      </c>
      <c r="G677" s="75" t="s">
        <v>761</v>
      </c>
      <c r="H677" s="80" t="s">
        <v>687</v>
      </c>
      <c r="I677" s="80" t="s">
        <v>688</v>
      </c>
      <c r="J677" s="81" t="s">
        <v>1460</v>
      </c>
      <c r="K677" s="80" t="s">
        <v>421</v>
      </c>
      <c r="L677" s="3" t="str">
        <f>_xlfn.XLOOKUP(Table5[[#This Row],[Item '#]],Ticket_Forms[Form Number],Ticket_Forms[Game Name],"",,)</f>
        <v>Crowns and Bars</v>
      </c>
      <c r="M677" s="15">
        <v>102</v>
      </c>
      <c r="N677" s="3">
        <f>LOOKUP(Table5[[#This Row],[Item '#]],Ticket_Forms[Form Number],Ticket_Forms[Ticket Count])</f>
        <v>3000</v>
      </c>
      <c r="O677" s="16">
        <f>LOOKUP(Table5[[#This Row],[Item '#]],Ticket_Forms[Form Number],Ticket_Forms[Ticket Value])</f>
        <v>1</v>
      </c>
      <c r="P677" s="16">
        <f>LOOKUP(Table5[[#This Row],[Item '#]],Ticket_Forms[Form Number],Ticket_Forms[Revenue])</f>
        <v>3000</v>
      </c>
      <c r="Q677" s="16">
        <f>LOOKUP(Table5[[#This Row],[Item '#]],Ticket_Forms[Form Number],Ticket_Forms[Ideal Profit])</f>
        <v>750</v>
      </c>
      <c r="R677" s="16">
        <f>LOOKUP(Table5[[#This Row],[Item '#]],Ticket_Forms[Form Number],Ticket_Forms[Prizes])</f>
        <v>2250</v>
      </c>
      <c r="S677" s="16">
        <f>LOOKUP(Table5[[#This Row],[Item '#]],Ticket_Forms[Form Number],Ticket_Forms[Location Rent])</f>
        <v>180</v>
      </c>
      <c r="T677" s="16">
        <f>LOOKUP(Table5[[#This Row],[Item '#]],Ticket_Forms[Form Number],Ticket_Forms[Last Sale])</f>
        <v>200</v>
      </c>
      <c r="U677" s="16" t="s">
        <v>3909</v>
      </c>
      <c r="V677" s="58" t="str">
        <f>Table5[[#This Row],[Date Distributed]]</f>
        <v/>
      </c>
      <c r="W677" s="3" t="str">
        <f>_xlfn.XLOOKUP(Table5[[#This Row],[Serial '#]],Table10[Serial '#],Table10[Charity Association],"",,)</f>
        <v/>
      </c>
      <c r="Z677" s="3" t="s">
        <v>23</v>
      </c>
    </row>
    <row r="678" spans="1:26" hidden="1" x14ac:dyDescent="0.35">
      <c r="A678" s="3">
        <v>676</v>
      </c>
      <c r="B678" s="78">
        <v>45084</v>
      </c>
      <c r="C678" s="73" t="str">
        <f>_xlfn.XLOOKUP(Table5[[#This Row],[Serial '#]],Table10[Serial '#],Table10[Date],"",,)</f>
        <v/>
      </c>
      <c r="D6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78" s="73" t="str">
        <f>IF(Table5[[#This Row],[Date Distributed]]="","In Stock","Distributed")</f>
        <v>In Stock</v>
      </c>
      <c r="F678" s="79" t="s">
        <v>660</v>
      </c>
      <c r="G678" s="75" t="s">
        <v>761</v>
      </c>
      <c r="H678" s="80" t="s">
        <v>687</v>
      </c>
      <c r="I678" s="80" t="s">
        <v>688</v>
      </c>
      <c r="J678" s="81" t="s">
        <v>1461</v>
      </c>
      <c r="K678" s="80" t="s">
        <v>385</v>
      </c>
      <c r="L678" s="3" t="str">
        <f>_xlfn.XLOOKUP(Table5[[#This Row],[Item '#]],Ticket_Forms[Form Number],Ticket_Forms[Game Name],"",,)</f>
        <v>Criss Cross</v>
      </c>
      <c r="M678" s="15">
        <v>186</v>
      </c>
      <c r="N678" s="3">
        <f>LOOKUP(Table5[[#This Row],[Item '#]],Ticket_Forms[Form Number],Ticket_Forms[Ticket Count])</f>
        <v>5520</v>
      </c>
      <c r="O678" s="16">
        <f>LOOKUP(Table5[[#This Row],[Item '#]],Ticket_Forms[Form Number],Ticket_Forms[Ticket Value])</f>
        <v>1</v>
      </c>
      <c r="P678" s="16">
        <f>LOOKUP(Table5[[#This Row],[Item '#]],Ticket_Forms[Form Number],Ticket_Forms[Revenue])</f>
        <v>5520</v>
      </c>
      <c r="Q678" s="16">
        <f>LOOKUP(Table5[[#This Row],[Item '#]],Ticket_Forms[Form Number],Ticket_Forms[Ideal Profit])</f>
        <v>960</v>
      </c>
      <c r="R678" s="16">
        <f>LOOKUP(Table5[[#This Row],[Item '#]],Ticket_Forms[Form Number],Ticket_Forms[Prizes])</f>
        <v>4560</v>
      </c>
      <c r="S678" s="16">
        <f>LOOKUP(Table5[[#This Row],[Item '#]],Ticket_Forms[Form Number],Ticket_Forms[Location Rent])</f>
        <v>331</v>
      </c>
      <c r="T678" s="16">
        <f>LOOKUP(Table5[[#This Row],[Item '#]],Ticket_Forms[Form Number],Ticket_Forms[Last Sale])</f>
        <v>200</v>
      </c>
      <c r="U678" s="16" t="s">
        <v>3909</v>
      </c>
      <c r="V678" s="58" t="str">
        <f>Table5[[#This Row],[Date Distributed]]</f>
        <v/>
      </c>
      <c r="W678" s="3" t="str">
        <f>_xlfn.XLOOKUP(Table5[[#This Row],[Serial '#]],Table10[Serial '#],Table10[Charity Association],"",,)</f>
        <v/>
      </c>
      <c r="Z678" s="3" t="s">
        <v>23</v>
      </c>
    </row>
    <row r="679" spans="1:26" hidden="1" x14ac:dyDescent="0.35">
      <c r="A679" s="3">
        <v>677</v>
      </c>
      <c r="B679" s="78">
        <v>45084</v>
      </c>
      <c r="C679" s="73" t="str">
        <f>_xlfn.XLOOKUP(Table5[[#This Row],[Serial '#]],Table10[Serial '#],Table10[Date],"",,)</f>
        <v/>
      </c>
      <c r="D6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79" s="73" t="str">
        <f>IF(Table5[[#This Row],[Date Distributed]]="","In Stock","Distributed")</f>
        <v>In Stock</v>
      </c>
      <c r="F679" s="79" t="s">
        <v>660</v>
      </c>
      <c r="G679" s="75" t="s">
        <v>761</v>
      </c>
      <c r="H679" s="80" t="s">
        <v>687</v>
      </c>
      <c r="I679" s="80" t="s">
        <v>688</v>
      </c>
      <c r="J679" s="81" t="s">
        <v>1462</v>
      </c>
      <c r="K679" s="80" t="s">
        <v>385</v>
      </c>
      <c r="L679" s="3" t="str">
        <f>_xlfn.XLOOKUP(Table5[[#This Row],[Item '#]],Ticket_Forms[Form Number],Ticket_Forms[Game Name],"",,)</f>
        <v>Criss Cross</v>
      </c>
      <c r="M679" s="15">
        <v>186</v>
      </c>
      <c r="N679" s="3">
        <f>LOOKUP(Table5[[#This Row],[Item '#]],Ticket_Forms[Form Number],Ticket_Forms[Ticket Count])</f>
        <v>5520</v>
      </c>
      <c r="O679" s="16">
        <f>LOOKUP(Table5[[#This Row],[Item '#]],Ticket_Forms[Form Number],Ticket_Forms[Ticket Value])</f>
        <v>1</v>
      </c>
      <c r="P679" s="16">
        <f>LOOKUP(Table5[[#This Row],[Item '#]],Ticket_Forms[Form Number],Ticket_Forms[Revenue])</f>
        <v>5520</v>
      </c>
      <c r="Q679" s="16">
        <f>LOOKUP(Table5[[#This Row],[Item '#]],Ticket_Forms[Form Number],Ticket_Forms[Ideal Profit])</f>
        <v>960</v>
      </c>
      <c r="R679" s="16">
        <f>LOOKUP(Table5[[#This Row],[Item '#]],Ticket_Forms[Form Number],Ticket_Forms[Prizes])</f>
        <v>4560</v>
      </c>
      <c r="S679" s="16">
        <f>LOOKUP(Table5[[#This Row],[Item '#]],Ticket_Forms[Form Number],Ticket_Forms[Location Rent])</f>
        <v>331</v>
      </c>
      <c r="T679" s="16">
        <f>LOOKUP(Table5[[#This Row],[Item '#]],Ticket_Forms[Form Number],Ticket_Forms[Last Sale])</f>
        <v>200</v>
      </c>
      <c r="U679" s="16" t="s">
        <v>3909</v>
      </c>
      <c r="V679" s="58" t="str">
        <f>Table5[[#This Row],[Date Distributed]]</f>
        <v/>
      </c>
      <c r="W679" s="3" t="str">
        <f>_xlfn.XLOOKUP(Table5[[#This Row],[Serial '#]],Table10[Serial '#],Table10[Charity Association],"",,)</f>
        <v/>
      </c>
      <c r="Z679" s="3" t="s">
        <v>23</v>
      </c>
    </row>
    <row r="680" spans="1:26" hidden="1" x14ac:dyDescent="0.35">
      <c r="A680" s="3">
        <v>678</v>
      </c>
      <c r="B680" s="78">
        <v>45084</v>
      </c>
      <c r="C680" s="73" t="str">
        <f>_xlfn.XLOOKUP(Table5[[#This Row],[Serial '#]],Table10[Serial '#],Table10[Date],"",,)</f>
        <v/>
      </c>
      <c r="D6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80" s="73" t="str">
        <f>IF(Table5[[#This Row],[Date Distributed]]="","In Stock","Distributed")</f>
        <v>In Stock</v>
      </c>
      <c r="F680" s="79" t="s">
        <v>660</v>
      </c>
      <c r="G680" s="75" t="s">
        <v>761</v>
      </c>
      <c r="H680" s="80" t="s">
        <v>687</v>
      </c>
      <c r="I680" s="80" t="s">
        <v>688</v>
      </c>
      <c r="J680" s="81" t="s">
        <v>1463</v>
      </c>
      <c r="K680" s="80" t="s">
        <v>385</v>
      </c>
      <c r="L680" s="3" t="str">
        <f>_xlfn.XLOOKUP(Table5[[#This Row],[Item '#]],Ticket_Forms[Form Number],Ticket_Forms[Game Name],"",,)</f>
        <v>Criss Cross</v>
      </c>
      <c r="M680" s="15">
        <v>186</v>
      </c>
      <c r="N680" s="3">
        <f>LOOKUP(Table5[[#This Row],[Item '#]],Ticket_Forms[Form Number],Ticket_Forms[Ticket Count])</f>
        <v>5520</v>
      </c>
      <c r="O680" s="16">
        <f>LOOKUP(Table5[[#This Row],[Item '#]],Ticket_Forms[Form Number],Ticket_Forms[Ticket Value])</f>
        <v>1</v>
      </c>
      <c r="P680" s="16">
        <f>LOOKUP(Table5[[#This Row],[Item '#]],Ticket_Forms[Form Number],Ticket_Forms[Revenue])</f>
        <v>5520</v>
      </c>
      <c r="Q680" s="16">
        <f>LOOKUP(Table5[[#This Row],[Item '#]],Ticket_Forms[Form Number],Ticket_Forms[Ideal Profit])</f>
        <v>960</v>
      </c>
      <c r="R680" s="16">
        <f>LOOKUP(Table5[[#This Row],[Item '#]],Ticket_Forms[Form Number],Ticket_Forms[Prizes])</f>
        <v>4560</v>
      </c>
      <c r="S680" s="16">
        <f>LOOKUP(Table5[[#This Row],[Item '#]],Ticket_Forms[Form Number],Ticket_Forms[Location Rent])</f>
        <v>331</v>
      </c>
      <c r="T680" s="16">
        <f>LOOKUP(Table5[[#This Row],[Item '#]],Ticket_Forms[Form Number],Ticket_Forms[Last Sale])</f>
        <v>200</v>
      </c>
      <c r="U680" s="16" t="s">
        <v>3909</v>
      </c>
      <c r="V680" s="58" t="str">
        <f>Table5[[#This Row],[Date Distributed]]</f>
        <v/>
      </c>
      <c r="W680" s="3" t="str">
        <f>_xlfn.XLOOKUP(Table5[[#This Row],[Serial '#]],Table10[Serial '#],Table10[Charity Association],"",,)</f>
        <v/>
      </c>
      <c r="Z680" s="3" t="s">
        <v>23</v>
      </c>
    </row>
    <row r="681" spans="1:26" hidden="1" x14ac:dyDescent="0.35">
      <c r="A681" s="3">
        <v>679</v>
      </c>
      <c r="B681" s="78">
        <v>45084</v>
      </c>
      <c r="C681" s="73" t="str">
        <f>_xlfn.XLOOKUP(Table5[[#This Row],[Serial '#]],Table10[Serial '#],Table10[Date],"",,)</f>
        <v/>
      </c>
      <c r="D6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81" s="73" t="str">
        <f>IF(Table5[[#This Row],[Date Distributed]]="","In Stock","Distributed")</f>
        <v>In Stock</v>
      </c>
      <c r="F681" s="79" t="s">
        <v>660</v>
      </c>
      <c r="G681" s="75" t="s">
        <v>761</v>
      </c>
      <c r="H681" s="80" t="s">
        <v>687</v>
      </c>
      <c r="I681" s="80" t="s">
        <v>688</v>
      </c>
      <c r="J681" s="81" t="s">
        <v>1464</v>
      </c>
      <c r="K681" s="80" t="s">
        <v>385</v>
      </c>
      <c r="L681" s="3" t="str">
        <f>_xlfn.XLOOKUP(Table5[[#This Row],[Item '#]],Ticket_Forms[Form Number],Ticket_Forms[Game Name],"",,)</f>
        <v>Criss Cross</v>
      </c>
      <c r="M681" s="15">
        <v>186</v>
      </c>
      <c r="N681" s="3">
        <f>LOOKUP(Table5[[#This Row],[Item '#]],Ticket_Forms[Form Number],Ticket_Forms[Ticket Count])</f>
        <v>5520</v>
      </c>
      <c r="O681" s="16">
        <f>LOOKUP(Table5[[#This Row],[Item '#]],Ticket_Forms[Form Number],Ticket_Forms[Ticket Value])</f>
        <v>1</v>
      </c>
      <c r="P681" s="16">
        <f>LOOKUP(Table5[[#This Row],[Item '#]],Ticket_Forms[Form Number],Ticket_Forms[Revenue])</f>
        <v>5520</v>
      </c>
      <c r="Q681" s="16">
        <f>LOOKUP(Table5[[#This Row],[Item '#]],Ticket_Forms[Form Number],Ticket_Forms[Ideal Profit])</f>
        <v>960</v>
      </c>
      <c r="R681" s="16">
        <f>LOOKUP(Table5[[#This Row],[Item '#]],Ticket_Forms[Form Number],Ticket_Forms[Prizes])</f>
        <v>4560</v>
      </c>
      <c r="S681" s="16">
        <f>LOOKUP(Table5[[#This Row],[Item '#]],Ticket_Forms[Form Number],Ticket_Forms[Location Rent])</f>
        <v>331</v>
      </c>
      <c r="T681" s="16">
        <f>LOOKUP(Table5[[#This Row],[Item '#]],Ticket_Forms[Form Number],Ticket_Forms[Last Sale])</f>
        <v>200</v>
      </c>
      <c r="U681" s="16" t="s">
        <v>3909</v>
      </c>
      <c r="V681" s="58" t="str">
        <f>Table5[[#This Row],[Date Distributed]]</f>
        <v/>
      </c>
      <c r="W681" s="3" t="str">
        <f>_xlfn.XLOOKUP(Table5[[#This Row],[Serial '#]],Table10[Serial '#],Table10[Charity Association],"",,)</f>
        <v/>
      </c>
      <c r="Z681" s="3" t="s">
        <v>23</v>
      </c>
    </row>
    <row r="682" spans="1:26" hidden="1" x14ac:dyDescent="0.35">
      <c r="A682" s="3">
        <v>680</v>
      </c>
      <c r="B682" s="78">
        <v>45084</v>
      </c>
      <c r="C682" s="73" t="str">
        <f>_xlfn.XLOOKUP(Table5[[#This Row],[Serial '#]],Table10[Serial '#],Table10[Date],"",,)</f>
        <v/>
      </c>
      <c r="D6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82" s="73" t="str">
        <f>IF(Table5[[#This Row],[Date Distributed]]="","In Stock","Distributed")</f>
        <v>In Stock</v>
      </c>
      <c r="F682" s="79" t="s">
        <v>660</v>
      </c>
      <c r="G682" s="75" t="s">
        <v>761</v>
      </c>
      <c r="H682" s="80" t="s">
        <v>687</v>
      </c>
      <c r="I682" s="80" t="s">
        <v>688</v>
      </c>
      <c r="J682" s="81" t="s">
        <v>1465</v>
      </c>
      <c r="K682" s="80" t="s">
        <v>421</v>
      </c>
      <c r="L682" s="3" t="str">
        <f>_xlfn.XLOOKUP(Table5[[#This Row],[Item '#]],Ticket_Forms[Form Number],Ticket_Forms[Game Name],"",,)</f>
        <v>Crowns and Bars</v>
      </c>
      <c r="M682" s="15">
        <v>102</v>
      </c>
      <c r="N682" s="3">
        <f>LOOKUP(Table5[[#This Row],[Item '#]],Ticket_Forms[Form Number],Ticket_Forms[Ticket Count])</f>
        <v>3000</v>
      </c>
      <c r="O682" s="16">
        <f>LOOKUP(Table5[[#This Row],[Item '#]],Ticket_Forms[Form Number],Ticket_Forms[Ticket Value])</f>
        <v>1</v>
      </c>
      <c r="P682" s="16">
        <f>LOOKUP(Table5[[#This Row],[Item '#]],Ticket_Forms[Form Number],Ticket_Forms[Revenue])</f>
        <v>3000</v>
      </c>
      <c r="Q682" s="16">
        <f>LOOKUP(Table5[[#This Row],[Item '#]],Ticket_Forms[Form Number],Ticket_Forms[Ideal Profit])</f>
        <v>750</v>
      </c>
      <c r="R682" s="16">
        <f>LOOKUP(Table5[[#This Row],[Item '#]],Ticket_Forms[Form Number],Ticket_Forms[Prizes])</f>
        <v>2250</v>
      </c>
      <c r="S682" s="16">
        <f>LOOKUP(Table5[[#This Row],[Item '#]],Ticket_Forms[Form Number],Ticket_Forms[Location Rent])</f>
        <v>180</v>
      </c>
      <c r="T682" s="16">
        <f>LOOKUP(Table5[[#This Row],[Item '#]],Ticket_Forms[Form Number],Ticket_Forms[Last Sale])</f>
        <v>200</v>
      </c>
      <c r="U682" s="16" t="s">
        <v>3909</v>
      </c>
      <c r="V682" s="58" t="str">
        <f>Table5[[#This Row],[Date Distributed]]</f>
        <v/>
      </c>
      <c r="W682" s="3" t="str">
        <f>_xlfn.XLOOKUP(Table5[[#This Row],[Serial '#]],Table10[Serial '#],Table10[Charity Association],"",,)</f>
        <v/>
      </c>
      <c r="Z682" s="3" t="s">
        <v>23</v>
      </c>
    </row>
    <row r="683" spans="1:26" hidden="1" x14ac:dyDescent="0.35">
      <c r="A683" s="3">
        <v>681</v>
      </c>
      <c r="B683" s="78">
        <v>45084</v>
      </c>
      <c r="C683" s="73" t="str">
        <f>_xlfn.XLOOKUP(Table5[[#This Row],[Serial '#]],Table10[Serial '#],Table10[Date],"",,)</f>
        <v/>
      </c>
      <c r="D6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83" s="73" t="str">
        <f>IF(Table5[[#This Row],[Date Distributed]]="","In Stock","Distributed")</f>
        <v>In Stock</v>
      </c>
      <c r="F683" s="79" t="s">
        <v>660</v>
      </c>
      <c r="G683" s="75" t="s">
        <v>761</v>
      </c>
      <c r="H683" s="80" t="s">
        <v>687</v>
      </c>
      <c r="I683" s="80" t="s">
        <v>688</v>
      </c>
      <c r="J683" s="81" t="s">
        <v>1466</v>
      </c>
      <c r="K683" s="80" t="s">
        <v>421</v>
      </c>
      <c r="L683" s="3" t="str">
        <f>_xlfn.XLOOKUP(Table5[[#This Row],[Item '#]],Ticket_Forms[Form Number],Ticket_Forms[Game Name],"",,)</f>
        <v>Crowns and Bars</v>
      </c>
      <c r="M683" s="15">
        <v>102</v>
      </c>
      <c r="N683" s="3">
        <f>LOOKUP(Table5[[#This Row],[Item '#]],Ticket_Forms[Form Number],Ticket_Forms[Ticket Count])</f>
        <v>3000</v>
      </c>
      <c r="O683" s="16">
        <f>LOOKUP(Table5[[#This Row],[Item '#]],Ticket_Forms[Form Number],Ticket_Forms[Ticket Value])</f>
        <v>1</v>
      </c>
      <c r="P683" s="16">
        <f>LOOKUP(Table5[[#This Row],[Item '#]],Ticket_Forms[Form Number],Ticket_Forms[Revenue])</f>
        <v>3000</v>
      </c>
      <c r="Q683" s="16">
        <f>LOOKUP(Table5[[#This Row],[Item '#]],Ticket_Forms[Form Number],Ticket_Forms[Ideal Profit])</f>
        <v>750</v>
      </c>
      <c r="R683" s="16">
        <f>LOOKUP(Table5[[#This Row],[Item '#]],Ticket_Forms[Form Number],Ticket_Forms[Prizes])</f>
        <v>2250</v>
      </c>
      <c r="S683" s="16">
        <f>LOOKUP(Table5[[#This Row],[Item '#]],Ticket_Forms[Form Number],Ticket_Forms[Location Rent])</f>
        <v>180</v>
      </c>
      <c r="T683" s="16">
        <f>LOOKUP(Table5[[#This Row],[Item '#]],Ticket_Forms[Form Number],Ticket_Forms[Last Sale])</f>
        <v>200</v>
      </c>
      <c r="U683" s="16" t="s">
        <v>3909</v>
      </c>
      <c r="V683" s="58" t="str">
        <f>Table5[[#This Row],[Date Distributed]]</f>
        <v/>
      </c>
      <c r="W683" s="3" t="str">
        <f>_xlfn.XLOOKUP(Table5[[#This Row],[Serial '#]],Table10[Serial '#],Table10[Charity Association],"",,)</f>
        <v/>
      </c>
      <c r="Z683" s="3" t="s">
        <v>23</v>
      </c>
    </row>
    <row r="684" spans="1:26" hidden="1" x14ac:dyDescent="0.35">
      <c r="A684" s="3">
        <v>682</v>
      </c>
      <c r="B684" s="78">
        <v>45084</v>
      </c>
      <c r="C684" s="73" t="str">
        <f>_xlfn.XLOOKUP(Table5[[#This Row],[Serial '#]],Table10[Serial '#],Table10[Date],"",,)</f>
        <v/>
      </c>
      <c r="D6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84" s="73" t="str">
        <f>IF(Table5[[#This Row],[Date Distributed]]="","In Stock","Distributed")</f>
        <v>In Stock</v>
      </c>
      <c r="F684" s="79" t="s">
        <v>660</v>
      </c>
      <c r="G684" s="75" t="s">
        <v>761</v>
      </c>
      <c r="H684" s="80" t="s">
        <v>687</v>
      </c>
      <c r="I684" s="80" t="s">
        <v>688</v>
      </c>
      <c r="J684" s="81" t="s">
        <v>1467</v>
      </c>
      <c r="K684" s="80" t="s">
        <v>421</v>
      </c>
      <c r="L684" s="3" t="str">
        <f>_xlfn.XLOOKUP(Table5[[#This Row],[Item '#]],Ticket_Forms[Form Number],Ticket_Forms[Game Name],"",,)</f>
        <v>Crowns and Bars</v>
      </c>
      <c r="M684" s="15">
        <v>102</v>
      </c>
      <c r="N684" s="3">
        <f>LOOKUP(Table5[[#This Row],[Item '#]],Ticket_Forms[Form Number],Ticket_Forms[Ticket Count])</f>
        <v>3000</v>
      </c>
      <c r="O684" s="16">
        <f>LOOKUP(Table5[[#This Row],[Item '#]],Ticket_Forms[Form Number],Ticket_Forms[Ticket Value])</f>
        <v>1</v>
      </c>
      <c r="P684" s="16">
        <f>LOOKUP(Table5[[#This Row],[Item '#]],Ticket_Forms[Form Number],Ticket_Forms[Revenue])</f>
        <v>3000</v>
      </c>
      <c r="Q684" s="16">
        <f>LOOKUP(Table5[[#This Row],[Item '#]],Ticket_Forms[Form Number],Ticket_Forms[Ideal Profit])</f>
        <v>750</v>
      </c>
      <c r="R684" s="16">
        <f>LOOKUP(Table5[[#This Row],[Item '#]],Ticket_Forms[Form Number],Ticket_Forms[Prizes])</f>
        <v>2250</v>
      </c>
      <c r="S684" s="16">
        <f>LOOKUP(Table5[[#This Row],[Item '#]],Ticket_Forms[Form Number],Ticket_Forms[Location Rent])</f>
        <v>180</v>
      </c>
      <c r="T684" s="16">
        <f>LOOKUP(Table5[[#This Row],[Item '#]],Ticket_Forms[Form Number],Ticket_Forms[Last Sale])</f>
        <v>200</v>
      </c>
      <c r="U684" s="16" t="s">
        <v>3909</v>
      </c>
      <c r="V684" s="58" t="str">
        <f>Table5[[#This Row],[Date Distributed]]</f>
        <v/>
      </c>
      <c r="W684" s="3" t="str">
        <f>_xlfn.XLOOKUP(Table5[[#This Row],[Serial '#]],Table10[Serial '#],Table10[Charity Association],"",,)</f>
        <v/>
      </c>
      <c r="Z684" s="3" t="s">
        <v>23</v>
      </c>
    </row>
    <row r="685" spans="1:26" hidden="1" x14ac:dyDescent="0.35">
      <c r="A685" s="3">
        <v>683</v>
      </c>
      <c r="B685" s="78">
        <v>45084</v>
      </c>
      <c r="C685" s="73" t="str">
        <f>_xlfn.XLOOKUP(Table5[[#This Row],[Serial '#]],Table10[Serial '#],Table10[Date],"",,)</f>
        <v/>
      </c>
      <c r="D6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85" s="73" t="str">
        <f>IF(Table5[[#This Row],[Date Distributed]]="","In Stock","Distributed")</f>
        <v>In Stock</v>
      </c>
      <c r="F685" s="79" t="s">
        <v>660</v>
      </c>
      <c r="G685" s="75" t="s">
        <v>761</v>
      </c>
      <c r="H685" s="80" t="s">
        <v>687</v>
      </c>
      <c r="I685" s="80" t="s">
        <v>688</v>
      </c>
      <c r="J685" s="81" t="s">
        <v>1468</v>
      </c>
      <c r="K685" s="80" t="s">
        <v>385</v>
      </c>
      <c r="L685" s="3" t="str">
        <f>_xlfn.XLOOKUP(Table5[[#This Row],[Item '#]],Ticket_Forms[Form Number],Ticket_Forms[Game Name],"",,)</f>
        <v>Criss Cross</v>
      </c>
      <c r="M685" s="15">
        <v>186</v>
      </c>
      <c r="N685" s="3">
        <f>LOOKUP(Table5[[#This Row],[Item '#]],Ticket_Forms[Form Number],Ticket_Forms[Ticket Count])</f>
        <v>5520</v>
      </c>
      <c r="O685" s="16">
        <f>LOOKUP(Table5[[#This Row],[Item '#]],Ticket_Forms[Form Number],Ticket_Forms[Ticket Value])</f>
        <v>1</v>
      </c>
      <c r="P685" s="16">
        <f>LOOKUP(Table5[[#This Row],[Item '#]],Ticket_Forms[Form Number],Ticket_Forms[Revenue])</f>
        <v>5520</v>
      </c>
      <c r="Q685" s="16">
        <f>LOOKUP(Table5[[#This Row],[Item '#]],Ticket_Forms[Form Number],Ticket_Forms[Ideal Profit])</f>
        <v>960</v>
      </c>
      <c r="R685" s="16">
        <f>LOOKUP(Table5[[#This Row],[Item '#]],Ticket_Forms[Form Number],Ticket_Forms[Prizes])</f>
        <v>4560</v>
      </c>
      <c r="S685" s="16">
        <f>LOOKUP(Table5[[#This Row],[Item '#]],Ticket_Forms[Form Number],Ticket_Forms[Location Rent])</f>
        <v>331</v>
      </c>
      <c r="T685" s="16">
        <f>LOOKUP(Table5[[#This Row],[Item '#]],Ticket_Forms[Form Number],Ticket_Forms[Last Sale])</f>
        <v>200</v>
      </c>
      <c r="U685" s="16" t="s">
        <v>3909</v>
      </c>
      <c r="V685" s="58" t="str">
        <f>Table5[[#This Row],[Date Distributed]]</f>
        <v/>
      </c>
      <c r="W685" s="3" t="str">
        <f>_xlfn.XLOOKUP(Table5[[#This Row],[Serial '#]],Table10[Serial '#],Table10[Charity Association],"",,)</f>
        <v/>
      </c>
      <c r="Z685" s="3" t="s">
        <v>23</v>
      </c>
    </row>
    <row r="686" spans="1:26" hidden="1" x14ac:dyDescent="0.35">
      <c r="A686" s="3">
        <v>684</v>
      </c>
      <c r="B686" s="78">
        <v>45084</v>
      </c>
      <c r="C686" s="73" t="str">
        <f>_xlfn.XLOOKUP(Table5[[#This Row],[Serial '#]],Table10[Serial '#],Table10[Date],"",,)</f>
        <v/>
      </c>
      <c r="D6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86" s="73" t="str">
        <f>IF(Table5[[#This Row],[Date Distributed]]="","In Stock","Distributed")</f>
        <v>In Stock</v>
      </c>
      <c r="F686" s="79" t="s">
        <v>660</v>
      </c>
      <c r="G686" s="75" t="s">
        <v>761</v>
      </c>
      <c r="H686" s="80" t="s">
        <v>687</v>
      </c>
      <c r="I686" s="80" t="s">
        <v>688</v>
      </c>
      <c r="J686" s="81" t="s">
        <v>1469</v>
      </c>
      <c r="K686" s="80" t="s">
        <v>385</v>
      </c>
      <c r="L686" s="3" t="str">
        <f>_xlfn.XLOOKUP(Table5[[#This Row],[Item '#]],Ticket_Forms[Form Number],Ticket_Forms[Game Name],"",,)</f>
        <v>Criss Cross</v>
      </c>
      <c r="M686" s="15">
        <v>186</v>
      </c>
      <c r="N686" s="3">
        <f>LOOKUP(Table5[[#This Row],[Item '#]],Ticket_Forms[Form Number],Ticket_Forms[Ticket Count])</f>
        <v>5520</v>
      </c>
      <c r="O686" s="16">
        <f>LOOKUP(Table5[[#This Row],[Item '#]],Ticket_Forms[Form Number],Ticket_Forms[Ticket Value])</f>
        <v>1</v>
      </c>
      <c r="P686" s="16">
        <f>LOOKUP(Table5[[#This Row],[Item '#]],Ticket_Forms[Form Number],Ticket_Forms[Revenue])</f>
        <v>5520</v>
      </c>
      <c r="Q686" s="16">
        <f>LOOKUP(Table5[[#This Row],[Item '#]],Ticket_Forms[Form Number],Ticket_Forms[Ideal Profit])</f>
        <v>960</v>
      </c>
      <c r="R686" s="16">
        <f>LOOKUP(Table5[[#This Row],[Item '#]],Ticket_Forms[Form Number],Ticket_Forms[Prizes])</f>
        <v>4560</v>
      </c>
      <c r="S686" s="16">
        <f>LOOKUP(Table5[[#This Row],[Item '#]],Ticket_Forms[Form Number],Ticket_Forms[Location Rent])</f>
        <v>331</v>
      </c>
      <c r="T686" s="16">
        <f>LOOKUP(Table5[[#This Row],[Item '#]],Ticket_Forms[Form Number],Ticket_Forms[Last Sale])</f>
        <v>200</v>
      </c>
      <c r="U686" s="16" t="s">
        <v>3909</v>
      </c>
      <c r="V686" s="58" t="str">
        <f>Table5[[#This Row],[Date Distributed]]</f>
        <v/>
      </c>
      <c r="W686" s="3" t="str">
        <f>_xlfn.XLOOKUP(Table5[[#This Row],[Serial '#]],Table10[Serial '#],Table10[Charity Association],"",,)</f>
        <v/>
      </c>
      <c r="Z686" s="3" t="s">
        <v>23</v>
      </c>
    </row>
    <row r="687" spans="1:26" hidden="1" x14ac:dyDescent="0.35">
      <c r="A687" s="3">
        <v>685</v>
      </c>
      <c r="B687" s="78">
        <v>45084</v>
      </c>
      <c r="C687" s="73" t="str">
        <f>_xlfn.XLOOKUP(Table5[[#This Row],[Serial '#]],Table10[Serial '#],Table10[Date],"",,)</f>
        <v/>
      </c>
      <c r="D6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87" s="73" t="str">
        <f>IF(Table5[[#This Row],[Date Distributed]]="","In Stock","Distributed")</f>
        <v>In Stock</v>
      </c>
      <c r="F687" s="79" t="s">
        <v>660</v>
      </c>
      <c r="G687" s="75" t="s">
        <v>761</v>
      </c>
      <c r="H687" s="80" t="s">
        <v>687</v>
      </c>
      <c r="I687" s="80" t="s">
        <v>688</v>
      </c>
      <c r="J687" s="81" t="s">
        <v>1470</v>
      </c>
      <c r="K687" s="80" t="s">
        <v>421</v>
      </c>
      <c r="L687" s="3" t="str">
        <f>_xlfn.XLOOKUP(Table5[[#This Row],[Item '#]],Ticket_Forms[Form Number],Ticket_Forms[Game Name],"",,)</f>
        <v>Crowns and Bars</v>
      </c>
      <c r="M687" s="15">
        <v>102</v>
      </c>
      <c r="N687" s="3">
        <f>LOOKUP(Table5[[#This Row],[Item '#]],Ticket_Forms[Form Number],Ticket_Forms[Ticket Count])</f>
        <v>3000</v>
      </c>
      <c r="O687" s="16">
        <f>LOOKUP(Table5[[#This Row],[Item '#]],Ticket_Forms[Form Number],Ticket_Forms[Ticket Value])</f>
        <v>1</v>
      </c>
      <c r="P687" s="16">
        <f>LOOKUP(Table5[[#This Row],[Item '#]],Ticket_Forms[Form Number],Ticket_Forms[Revenue])</f>
        <v>3000</v>
      </c>
      <c r="Q687" s="16">
        <f>LOOKUP(Table5[[#This Row],[Item '#]],Ticket_Forms[Form Number],Ticket_Forms[Ideal Profit])</f>
        <v>750</v>
      </c>
      <c r="R687" s="16">
        <f>LOOKUP(Table5[[#This Row],[Item '#]],Ticket_Forms[Form Number],Ticket_Forms[Prizes])</f>
        <v>2250</v>
      </c>
      <c r="S687" s="16">
        <f>LOOKUP(Table5[[#This Row],[Item '#]],Ticket_Forms[Form Number],Ticket_Forms[Location Rent])</f>
        <v>180</v>
      </c>
      <c r="T687" s="16">
        <f>LOOKUP(Table5[[#This Row],[Item '#]],Ticket_Forms[Form Number],Ticket_Forms[Last Sale])</f>
        <v>200</v>
      </c>
      <c r="U687" s="16" t="s">
        <v>3909</v>
      </c>
      <c r="V687" s="58" t="str">
        <f>Table5[[#This Row],[Date Distributed]]</f>
        <v/>
      </c>
      <c r="W687" s="3" t="str">
        <f>_xlfn.XLOOKUP(Table5[[#This Row],[Serial '#]],Table10[Serial '#],Table10[Charity Association],"",,)</f>
        <v/>
      </c>
      <c r="Z687" s="3" t="s">
        <v>23</v>
      </c>
    </row>
    <row r="688" spans="1:26" hidden="1" x14ac:dyDescent="0.35">
      <c r="A688" s="3">
        <v>686</v>
      </c>
      <c r="B688" s="78">
        <v>45084</v>
      </c>
      <c r="C688" s="73" t="str">
        <f>_xlfn.XLOOKUP(Table5[[#This Row],[Serial '#]],Table10[Serial '#],Table10[Date],"",,)</f>
        <v/>
      </c>
      <c r="D6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88" s="73" t="str">
        <f>IF(Table5[[#This Row],[Date Distributed]]="","In Stock","Distributed")</f>
        <v>In Stock</v>
      </c>
      <c r="F688" s="79" t="s">
        <v>660</v>
      </c>
      <c r="G688" s="75" t="s">
        <v>761</v>
      </c>
      <c r="H688" s="80" t="s">
        <v>687</v>
      </c>
      <c r="I688" s="80" t="s">
        <v>688</v>
      </c>
      <c r="J688" s="81" t="s">
        <v>1471</v>
      </c>
      <c r="K688" s="80" t="s">
        <v>421</v>
      </c>
      <c r="L688" s="3" t="str">
        <f>_xlfn.XLOOKUP(Table5[[#This Row],[Item '#]],Ticket_Forms[Form Number],Ticket_Forms[Game Name],"",,)</f>
        <v>Crowns and Bars</v>
      </c>
      <c r="M688" s="15">
        <v>102</v>
      </c>
      <c r="N688" s="3">
        <f>LOOKUP(Table5[[#This Row],[Item '#]],Ticket_Forms[Form Number],Ticket_Forms[Ticket Count])</f>
        <v>3000</v>
      </c>
      <c r="O688" s="16">
        <f>LOOKUP(Table5[[#This Row],[Item '#]],Ticket_Forms[Form Number],Ticket_Forms[Ticket Value])</f>
        <v>1</v>
      </c>
      <c r="P688" s="16">
        <f>LOOKUP(Table5[[#This Row],[Item '#]],Ticket_Forms[Form Number],Ticket_Forms[Revenue])</f>
        <v>3000</v>
      </c>
      <c r="Q688" s="16">
        <f>LOOKUP(Table5[[#This Row],[Item '#]],Ticket_Forms[Form Number],Ticket_Forms[Ideal Profit])</f>
        <v>750</v>
      </c>
      <c r="R688" s="16">
        <f>LOOKUP(Table5[[#This Row],[Item '#]],Ticket_Forms[Form Number],Ticket_Forms[Prizes])</f>
        <v>2250</v>
      </c>
      <c r="S688" s="16">
        <f>LOOKUP(Table5[[#This Row],[Item '#]],Ticket_Forms[Form Number],Ticket_Forms[Location Rent])</f>
        <v>180</v>
      </c>
      <c r="T688" s="16">
        <f>LOOKUP(Table5[[#This Row],[Item '#]],Ticket_Forms[Form Number],Ticket_Forms[Last Sale])</f>
        <v>200</v>
      </c>
      <c r="U688" s="16" t="s">
        <v>3909</v>
      </c>
      <c r="V688" s="58" t="str">
        <f>Table5[[#This Row],[Date Distributed]]</f>
        <v/>
      </c>
      <c r="W688" s="3" t="str">
        <f>_xlfn.XLOOKUP(Table5[[#This Row],[Serial '#]],Table10[Serial '#],Table10[Charity Association],"",,)</f>
        <v/>
      </c>
      <c r="Z688" s="3" t="s">
        <v>23</v>
      </c>
    </row>
    <row r="689" spans="1:26" hidden="1" x14ac:dyDescent="0.35">
      <c r="A689" s="3">
        <v>687</v>
      </c>
      <c r="B689" s="78">
        <v>45084</v>
      </c>
      <c r="C689" s="73" t="str">
        <f>_xlfn.XLOOKUP(Table5[[#This Row],[Serial '#]],Table10[Serial '#],Table10[Date],"",,)</f>
        <v/>
      </c>
      <c r="D6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89" s="73" t="str">
        <f>IF(Table5[[#This Row],[Date Distributed]]="","In Stock","Distributed")</f>
        <v>In Stock</v>
      </c>
      <c r="F689" s="79" t="s">
        <v>660</v>
      </c>
      <c r="G689" s="75" t="s">
        <v>761</v>
      </c>
      <c r="H689" s="80" t="s">
        <v>687</v>
      </c>
      <c r="I689" s="80" t="s">
        <v>688</v>
      </c>
      <c r="J689" s="81" t="s">
        <v>1472</v>
      </c>
      <c r="K689" s="80" t="s">
        <v>421</v>
      </c>
      <c r="L689" s="3" t="str">
        <f>_xlfn.XLOOKUP(Table5[[#This Row],[Item '#]],Ticket_Forms[Form Number],Ticket_Forms[Game Name],"",,)</f>
        <v>Crowns and Bars</v>
      </c>
      <c r="M689" s="15">
        <v>102</v>
      </c>
      <c r="N689" s="3">
        <f>LOOKUP(Table5[[#This Row],[Item '#]],Ticket_Forms[Form Number],Ticket_Forms[Ticket Count])</f>
        <v>3000</v>
      </c>
      <c r="O689" s="16">
        <f>LOOKUP(Table5[[#This Row],[Item '#]],Ticket_Forms[Form Number],Ticket_Forms[Ticket Value])</f>
        <v>1</v>
      </c>
      <c r="P689" s="16">
        <f>LOOKUP(Table5[[#This Row],[Item '#]],Ticket_Forms[Form Number],Ticket_Forms[Revenue])</f>
        <v>3000</v>
      </c>
      <c r="Q689" s="16">
        <f>LOOKUP(Table5[[#This Row],[Item '#]],Ticket_Forms[Form Number],Ticket_Forms[Ideal Profit])</f>
        <v>750</v>
      </c>
      <c r="R689" s="16">
        <f>LOOKUP(Table5[[#This Row],[Item '#]],Ticket_Forms[Form Number],Ticket_Forms[Prizes])</f>
        <v>2250</v>
      </c>
      <c r="S689" s="16">
        <f>LOOKUP(Table5[[#This Row],[Item '#]],Ticket_Forms[Form Number],Ticket_Forms[Location Rent])</f>
        <v>180</v>
      </c>
      <c r="T689" s="16">
        <f>LOOKUP(Table5[[#This Row],[Item '#]],Ticket_Forms[Form Number],Ticket_Forms[Last Sale])</f>
        <v>200</v>
      </c>
      <c r="U689" s="16" t="s">
        <v>3909</v>
      </c>
      <c r="V689" s="58" t="str">
        <f>Table5[[#This Row],[Date Distributed]]</f>
        <v/>
      </c>
      <c r="W689" s="3" t="str">
        <f>_xlfn.XLOOKUP(Table5[[#This Row],[Serial '#]],Table10[Serial '#],Table10[Charity Association],"",,)</f>
        <v/>
      </c>
      <c r="Z689" s="3" t="s">
        <v>23</v>
      </c>
    </row>
    <row r="690" spans="1:26" hidden="1" x14ac:dyDescent="0.35">
      <c r="A690" s="3">
        <v>688</v>
      </c>
      <c r="B690" s="78">
        <v>45084</v>
      </c>
      <c r="C690" s="73" t="str">
        <f>_xlfn.XLOOKUP(Table5[[#This Row],[Serial '#]],Table10[Serial '#],Table10[Date],"",,)</f>
        <v/>
      </c>
      <c r="D6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90" s="73" t="str">
        <f>IF(Table5[[#This Row],[Date Distributed]]="","In Stock","Distributed")</f>
        <v>In Stock</v>
      </c>
      <c r="F690" s="79" t="s">
        <v>660</v>
      </c>
      <c r="G690" s="75" t="s">
        <v>761</v>
      </c>
      <c r="H690" s="80" t="s">
        <v>687</v>
      </c>
      <c r="I690" s="80" t="s">
        <v>688</v>
      </c>
      <c r="J690" s="81" t="s">
        <v>1473</v>
      </c>
      <c r="K690" s="80" t="s">
        <v>421</v>
      </c>
      <c r="L690" s="3" t="str">
        <f>_xlfn.XLOOKUP(Table5[[#This Row],[Item '#]],Ticket_Forms[Form Number],Ticket_Forms[Game Name],"",,)</f>
        <v>Crowns and Bars</v>
      </c>
      <c r="M690" s="15">
        <v>102</v>
      </c>
      <c r="N690" s="3">
        <f>LOOKUP(Table5[[#This Row],[Item '#]],Ticket_Forms[Form Number],Ticket_Forms[Ticket Count])</f>
        <v>3000</v>
      </c>
      <c r="O690" s="16">
        <f>LOOKUP(Table5[[#This Row],[Item '#]],Ticket_Forms[Form Number],Ticket_Forms[Ticket Value])</f>
        <v>1</v>
      </c>
      <c r="P690" s="16">
        <f>LOOKUP(Table5[[#This Row],[Item '#]],Ticket_Forms[Form Number],Ticket_Forms[Revenue])</f>
        <v>3000</v>
      </c>
      <c r="Q690" s="16">
        <f>LOOKUP(Table5[[#This Row],[Item '#]],Ticket_Forms[Form Number],Ticket_Forms[Ideal Profit])</f>
        <v>750</v>
      </c>
      <c r="R690" s="16">
        <f>LOOKUP(Table5[[#This Row],[Item '#]],Ticket_Forms[Form Number],Ticket_Forms[Prizes])</f>
        <v>2250</v>
      </c>
      <c r="S690" s="16">
        <f>LOOKUP(Table5[[#This Row],[Item '#]],Ticket_Forms[Form Number],Ticket_Forms[Location Rent])</f>
        <v>180</v>
      </c>
      <c r="T690" s="16">
        <f>LOOKUP(Table5[[#This Row],[Item '#]],Ticket_Forms[Form Number],Ticket_Forms[Last Sale])</f>
        <v>200</v>
      </c>
      <c r="U690" s="16" t="s">
        <v>3909</v>
      </c>
      <c r="V690" s="58" t="str">
        <f>Table5[[#This Row],[Date Distributed]]</f>
        <v/>
      </c>
      <c r="W690" s="3" t="str">
        <f>_xlfn.XLOOKUP(Table5[[#This Row],[Serial '#]],Table10[Serial '#],Table10[Charity Association],"",,)</f>
        <v/>
      </c>
      <c r="Z690" s="3" t="s">
        <v>23</v>
      </c>
    </row>
    <row r="691" spans="1:26" hidden="1" x14ac:dyDescent="0.35">
      <c r="A691" s="3">
        <v>689</v>
      </c>
      <c r="B691" s="78">
        <v>45084</v>
      </c>
      <c r="C691" s="73" t="str">
        <f>_xlfn.XLOOKUP(Table5[[#This Row],[Serial '#]],Table10[Serial '#],Table10[Date],"",,)</f>
        <v/>
      </c>
      <c r="D6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91" s="73" t="str">
        <f>IF(Table5[[#This Row],[Date Distributed]]="","In Stock","Distributed")</f>
        <v>In Stock</v>
      </c>
      <c r="F691" s="79" t="s">
        <v>660</v>
      </c>
      <c r="G691" s="75" t="s">
        <v>761</v>
      </c>
      <c r="H691" s="80" t="s">
        <v>687</v>
      </c>
      <c r="I691" s="80" t="s">
        <v>688</v>
      </c>
      <c r="J691" s="81" t="s">
        <v>1474</v>
      </c>
      <c r="K691" s="80" t="s">
        <v>385</v>
      </c>
      <c r="L691" s="3" t="str">
        <f>_xlfn.XLOOKUP(Table5[[#This Row],[Item '#]],Ticket_Forms[Form Number],Ticket_Forms[Game Name],"",,)</f>
        <v>Criss Cross</v>
      </c>
      <c r="M691" s="15">
        <v>186</v>
      </c>
      <c r="N691" s="3">
        <f>LOOKUP(Table5[[#This Row],[Item '#]],Ticket_Forms[Form Number],Ticket_Forms[Ticket Count])</f>
        <v>5520</v>
      </c>
      <c r="O691" s="16">
        <f>LOOKUP(Table5[[#This Row],[Item '#]],Ticket_Forms[Form Number],Ticket_Forms[Ticket Value])</f>
        <v>1</v>
      </c>
      <c r="P691" s="16">
        <f>LOOKUP(Table5[[#This Row],[Item '#]],Ticket_Forms[Form Number],Ticket_Forms[Revenue])</f>
        <v>5520</v>
      </c>
      <c r="Q691" s="16">
        <f>LOOKUP(Table5[[#This Row],[Item '#]],Ticket_Forms[Form Number],Ticket_Forms[Ideal Profit])</f>
        <v>960</v>
      </c>
      <c r="R691" s="16">
        <f>LOOKUP(Table5[[#This Row],[Item '#]],Ticket_Forms[Form Number],Ticket_Forms[Prizes])</f>
        <v>4560</v>
      </c>
      <c r="S691" s="16">
        <f>LOOKUP(Table5[[#This Row],[Item '#]],Ticket_Forms[Form Number],Ticket_Forms[Location Rent])</f>
        <v>331</v>
      </c>
      <c r="T691" s="16">
        <f>LOOKUP(Table5[[#This Row],[Item '#]],Ticket_Forms[Form Number],Ticket_Forms[Last Sale])</f>
        <v>200</v>
      </c>
      <c r="U691" s="16" t="s">
        <v>3909</v>
      </c>
      <c r="V691" s="58" t="str">
        <f>Table5[[#This Row],[Date Distributed]]</f>
        <v/>
      </c>
      <c r="W691" s="3" t="str">
        <f>_xlfn.XLOOKUP(Table5[[#This Row],[Serial '#]],Table10[Serial '#],Table10[Charity Association],"",,)</f>
        <v/>
      </c>
      <c r="Z691" s="3" t="s">
        <v>23</v>
      </c>
    </row>
    <row r="692" spans="1:26" hidden="1" x14ac:dyDescent="0.35">
      <c r="A692" s="3">
        <v>690</v>
      </c>
      <c r="B692" s="78">
        <v>45084</v>
      </c>
      <c r="C692" s="73" t="str">
        <f>_xlfn.XLOOKUP(Table5[[#This Row],[Serial '#]],Table10[Serial '#],Table10[Date],"",,)</f>
        <v/>
      </c>
      <c r="D6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92" s="73" t="str">
        <f>IF(Table5[[#This Row],[Date Distributed]]="","In Stock","Distributed")</f>
        <v>In Stock</v>
      </c>
      <c r="F692" s="79" t="s">
        <v>660</v>
      </c>
      <c r="G692" s="75" t="s">
        <v>761</v>
      </c>
      <c r="H692" s="80" t="s">
        <v>687</v>
      </c>
      <c r="I692" s="80" t="s">
        <v>688</v>
      </c>
      <c r="J692" s="81" t="s">
        <v>1475</v>
      </c>
      <c r="K692" s="80" t="s">
        <v>385</v>
      </c>
      <c r="L692" s="3" t="str">
        <f>_xlfn.XLOOKUP(Table5[[#This Row],[Item '#]],Ticket_Forms[Form Number],Ticket_Forms[Game Name],"",,)</f>
        <v>Criss Cross</v>
      </c>
      <c r="M692" s="15">
        <v>186</v>
      </c>
      <c r="N692" s="3">
        <f>LOOKUP(Table5[[#This Row],[Item '#]],Ticket_Forms[Form Number],Ticket_Forms[Ticket Count])</f>
        <v>5520</v>
      </c>
      <c r="O692" s="16">
        <f>LOOKUP(Table5[[#This Row],[Item '#]],Ticket_Forms[Form Number],Ticket_Forms[Ticket Value])</f>
        <v>1</v>
      </c>
      <c r="P692" s="16">
        <f>LOOKUP(Table5[[#This Row],[Item '#]],Ticket_Forms[Form Number],Ticket_Forms[Revenue])</f>
        <v>5520</v>
      </c>
      <c r="Q692" s="16">
        <f>LOOKUP(Table5[[#This Row],[Item '#]],Ticket_Forms[Form Number],Ticket_Forms[Ideal Profit])</f>
        <v>960</v>
      </c>
      <c r="R692" s="16">
        <f>LOOKUP(Table5[[#This Row],[Item '#]],Ticket_Forms[Form Number],Ticket_Forms[Prizes])</f>
        <v>4560</v>
      </c>
      <c r="S692" s="16">
        <f>LOOKUP(Table5[[#This Row],[Item '#]],Ticket_Forms[Form Number],Ticket_Forms[Location Rent])</f>
        <v>331</v>
      </c>
      <c r="T692" s="16">
        <f>LOOKUP(Table5[[#This Row],[Item '#]],Ticket_Forms[Form Number],Ticket_Forms[Last Sale])</f>
        <v>200</v>
      </c>
      <c r="U692" s="16" t="s">
        <v>3909</v>
      </c>
      <c r="V692" s="58" t="str">
        <f>Table5[[#This Row],[Date Distributed]]</f>
        <v/>
      </c>
      <c r="W692" s="3" t="str">
        <f>_xlfn.XLOOKUP(Table5[[#This Row],[Serial '#]],Table10[Serial '#],Table10[Charity Association],"",,)</f>
        <v/>
      </c>
      <c r="Z692" s="3" t="s">
        <v>23</v>
      </c>
    </row>
    <row r="693" spans="1:26" hidden="1" x14ac:dyDescent="0.35">
      <c r="A693" s="3">
        <v>691</v>
      </c>
      <c r="B693" s="78">
        <v>45084</v>
      </c>
      <c r="C693" s="73" t="str">
        <f>_xlfn.XLOOKUP(Table5[[#This Row],[Serial '#]],Table10[Serial '#],Table10[Date],"",,)</f>
        <v/>
      </c>
      <c r="D6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93" s="73" t="str">
        <f>IF(Table5[[#This Row],[Date Distributed]]="","In Stock","Distributed")</f>
        <v>In Stock</v>
      </c>
      <c r="F693" s="79" t="s">
        <v>660</v>
      </c>
      <c r="G693" s="75" t="s">
        <v>761</v>
      </c>
      <c r="H693" s="80" t="s">
        <v>687</v>
      </c>
      <c r="I693" s="80" t="s">
        <v>688</v>
      </c>
      <c r="J693" s="81" t="s">
        <v>1476</v>
      </c>
      <c r="K693" s="80" t="s">
        <v>385</v>
      </c>
      <c r="L693" s="3" t="str">
        <f>_xlfn.XLOOKUP(Table5[[#This Row],[Item '#]],Ticket_Forms[Form Number],Ticket_Forms[Game Name],"",,)</f>
        <v>Criss Cross</v>
      </c>
      <c r="M693" s="15">
        <v>186</v>
      </c>
      <c r="N693" s="3">
        <f>LOOKUP(Table5[[#This Row],[Item '#]],Ticket_Forms[Form Number],Ticket_Forms[Ticket Count])</f>
        <v>5520</v>
      </c>
      <c r="O693" s="16">
        <f>LOOKUP(Table5[[#This Row],[Item '#]],Ticket_Forms[Form Number],Ticket_Forms[Ticket Value])</f>
        <v>1</v>
      </c>
      <c r="P693" s="16">
        <f>LOOKUP(Table5[[#This Row],[Item '#]],Ticket_Forms[Form Number],Ticket_Forms[Revenue])</f>
        <v>5520</v>
      </c>
      <c r="Q693" s="16">
        <f>LOOKUP(Table5[[#This Row],[Item '#]],Ticket_Forms[Form Number],Ticket_Forms[Ideal Profit])</f>
        <v>960</v>
      </c>
      <c r="R693" s="16">
        <f>LOOKUP(Table5[[#This Row],[Item '#]],Ticket_Forms[Form Number],Ticket_Forms[Prizes])</f>
        <v>4560</v>
      </c>
      <c r="S693" s="16">
        <f>LOOKUP(Table5[[#This Row],[Item '#]],Ticket_Forms[Form Number],Ticket_Forms[Location Rent])</f>
        <v>331</v>
      </c>
      <c r="T693" s="16">
        <f>LOOKUP(Table5[[#This Row],[Item '#]],Ticket_Forms[Form Number],Ticket_Forms[Last Sale])</f>
        <v>200</v>
      </c>
      <c r="U693" s="16" t="s">
        <v>3909</v>
      </c>
      <c r="V693" s="58" t="str">
        <f>Table5[[#This Row],[Date Distributed]]</f>
        <v/>
      </c>
      <c r="W693" s="3" t="str">
        <f>_xlfn.XLOOKUP(Table5[[#This Row],[Serial '#]],Table10[Serial '#],Table10[Charity Association],"",,)</f>
        <v/>
      </c>
      <c r="Z693" s="3" t="s">
        <v>23</v>
      </c>
    </row>
    <row r="694" spans="1:26" hidden="1" x14ac:dyDescent="0.35">
      <c r="A694" s="3">
        <v>692</v>
      </c>
      <c r="B694" s="78">
        <v>45084</v>
      </c>
      <c r="C694" s="73" t="str">
        <f>_xlfn.XLOOKUP(Table5[[#This Row],[Serial '#]],Table10[Serial '#],Table10[Date],"",,)</f>
        <v/>
      </c>
      <c r="D6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94" s="73" t="str">
        <f>IF(Table5[[#This Row],[Date Distributed]]="","In Stock","Distributed")</f>
        <v>In Stock</v>
      </c>
      <c r="F694" s="79" t="s">
        <v>660</v>
      </c>
      <c r="G694" s="75" t="s">
        <v>761</v>
      </c>
      <c r="H694" s="80" t="s">
        <v>687</v>
      </c>
      <c r="I694" s="80" t="s">
        <v>688</v>
      </c>
      <c r="J694" s="81" t="s">
        <v>1477</v>
      </c>
      <c r="K694" s="80" t="s">
        <v>421</v>
      </c>
      <c r="L694" s="3" t="str">
        <f>_xlfn.XLOOKUP(Table5[[#This Row],[Item '#]],Ticket_Forms[Form Number],Ticket_Forms[Game Name],"",,)</f>
        <v>Crowns and Bars</v>
      </c>
      <c r="M694" s="15">
        <v>102</v>
      </c>
      <c r="N694" s="3">
        <f>LOOKUP(Table5[[#This Row],[Item '#]],Ticket_Forms[Form Number],Ticket_Forms[Ticket Count])</f>
        <v>3000</v>
      </c>
      <c r="O694" s="16">
        <f>LOOKUP(Table5[[#This Row],[Item '#]],Ticket_Forms[Form Number],Ticket_Forms[Ticket Value])</f>
        <v>1</v>
      </c>
      <c r="P694" s="16">
        <f>LOOKUP(Table5[[#This Row],[Item '#]],Ticket_Forms[Form Number],Ticket_Forms[Revenue])</f>
        <v>3000</v>
      </c>
      <c r="Q694" s="16">
        <f>LOOKUP(Table5[[#This Row],[Item '#]],Ticket_Forms[Form Number],Ticket_Forms[Ideal Profit])</f>
        <v>750</v>
      </c>
      <c r="R694" s="16">
        <f>LOOKUP(Table5[[#This Row],[Item '#]],Ticket_Forms[Form Number],Ticket_Forms[Prizes])</f>
        <v>2250</v>
      </c>
      <c r="S694" s="16">
        <f>LOOKUP(Table5[[#This Row],[Item '#]],Ticket_Forms[Form Number],Ticket_Forms[Location Rent])</f>
        <v>180</v>
      </c>
      <c r="T694" s="16">
        <f>LOOKUP(Table5[[#This Row],[Item '#]],Ticket_Forms[Form Number],Ticket_Forms[Last Sale])</f>
        <v>200</v>
      </c>
      <c r="U694" s="16" t="s">
        <v>3909</v>
      </c>
      <c r="V694" s="58" t="str">
        <f>Table5[[#This Row],[Date Distributed]]</f>
        <v/>
      </c>
      <c r="W694" s="3" t="str">
        <f>_xlfn.XLOOKUP(Table5[[#This Row],[Serial '#]],Table10[Serial '#],Table10[Charity Association],"",,)</f>
        <v/>
      </c>
      <c r="Z694" s="3" t="s">
        <v>23</v>
      </c>
    </row>
    <row r="695" spans="1:26" hidden="1" x14ac:dyDescent="0.35">
      <c r="A695" s="3">
        <v>693</v>
      </c>
      <c r="B695" s="78">
        <v>45084</v>
      </c>
      <c r="C695" s="73" t="str">
        <f>_xlfn.XLOOKUP(Table5[[#This Row],[Serial '#]],Table10[Serial '#],Table10[Date],"",,)</f>
        <v/>
      </c>
      <c r="D6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95" s="73" t="str">
        <f>IF(Table5[[#This Row],[Date Distributed]]="","In Stock","Distributed")</f>
        <v>In Stock</v>
      </c>
      <c r="F695" s="79" t="s">
        <v>660</v>
      </c>
      <c r="G695" s="75" t="s">
        <v>761</v>
      </c>
      <c r="H695" s="80" t="s">
        <v>687</v>
      </c>
      <c r="I695" s="80" t="s">
        <v>688</v>
      </c>
      <c r="J695" s="81" t="s">
        <v>1478</v>
      </c>
      <c r="K695" s="80" t="s">
        <v>421</v>
      </c>
      <c r="L695" s="3" t="str">
        <f>_xlfn.XLOOKUP(Table5[[#This Row],[Item '#]],Ticket_Forms[Form Number],Ticket_Forms[Game Name],"",,)</f>
        <v>Crowns and Bars</v>
      </c>
      <c r="M695" s="15">
        <v>102</v>
      </c>
      <c r="N695" s="3">
        <f>LOOKUP(Table5[[#This Row],[Item '#]],Ticket_Forms[Form Number],Ticket_Forms[Ticket Count])</f>
        <v>3000</v>
      </c>
      <c r="O695" s="16">
        <f>LOOKUP(Table5[[#This Row],[Item '#]],Ticket_Forms[Form Number],Ticket_Forms[Ticket Value])</f>
        <v>1</v>
      </c>
      <c r="P695" s="16">
        <f>LOOKUP(Table5[[#This Row],[Item '#]],Ticket_Forms[Form Number],Ticket_Forms[Revenue])</f>
        <v>3000</v>
      </c>
      <c r="Q695" s="16">
        <f>LOOKUP(Table5[[#This Row],[Item '#]],Ticket_Forms[Form Number],Ticket_Forms[Ideal Profit])</f>
        <v>750</v>
      </c>
      <c r="R695" s="16">
        <f>LOOKUP(Table5[[#This Row],[Item '#]],Ticket_Forms[Form Number],Ticket_Forms[Prizes])</f>
        <v>2250</v>
      </c>
      <c r="S695" s="16">
        <f>LOOKUP(Table5[[#This Row],[Item '#]],Ticket_Forms[Form Number],Ticket_Forms[Location Rent])</f>
        <v>180</v>
      </c>
      <c r="T695" s="16">
        <f>LOOKUP(Table5[[#This Row],[Item '#]],Ticket_Forms[Form Number],Ticket_Forms[Last Sale])</f>
        <v>200</v>
      </c>
      <c r="U695" s="16" t="s">
        <v>3909</v>
      </c>
      <c r="V695" s="58" t="str">
        <f>Table5[[#This Row],[Date Distributed]]</f>
        <v/>
      </c>
      <c r="W695" s="3" t="str">
        <f>_xlfn.XLOOKUP(Table5[[#This Row],[Serial '#]],Table10[Serial '#],Table10[Charity Association],"",,)</f>
        <v/>
      </c>
      <c r="Z695" s="3" t="s">
        <v>23</v>
      </c>
    </row>
    <row r="696" spans="1:26" hidden="1" x14ac:dyDescent="0.35">
      <c r="A696" s="3">
        <v>694</v>
      </c>
      <c r="B696" s="78">
        <v>45084</v>
      </c>
      <c r="C696" s="73" t="str">
        <f>_xlfn.XLOOKUP(Table5[[#This Row],[Serial '#]],Table10[Serial '#],Table10[Date],"",,)</f>
        <v/>
      </c>
      <c r="D6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96" s="73" t="str">
        <f>IF(Table5[[#This Row],[Date Distributed]]="","In Stock","Distributed")</f>
        <v>In Stock</v>
      </c>
      <c r="F696" s="79" t="s">
        <v>660</v>
      </c>
      <c r="G696" s="75" t="s">
        <v>761</v>
      </c>
      <c r="H696" s="80" t="s">
        <v>687</v>
      </c>
      <c r="I696" s="80" t="s">
        <v>688</v>
      </c>
      <c r="J696" s="81" t="s">
        <v>1479</v>
      </c>
      <c r="K696" s="80" t="s">
        <v>456</v>
      </c>
      <c r="L696" s="3" t="str">
        <f>_xlfn.XLOOKUP(Table5[[#This Row],[Item '#]],Ticket_Forms[Form Number],Ticket_Forms[Game Name],"",,)</f>
        <v>We Salute You</v>
      </c>
      <c r="M696" s="15">
        <v>212</v>
      </c>
      <c r="N696" s="3">
        <f>LOOKUP(Table5[[#This Row],[Item '#]],Ticket_Forms[Form Number],Ticket_Forms[Ticket Count])</f>
        <v>6320</v>
      </c>
      <c r="O696" s="16">
        <f>LOOKUP(Table5[[#This Row],[Item '#]],Ticket_Forms[Form Number],Ticket_Forms[Ticket Value])</f>
        <v>1</v>
      </c>
      <c r="P696" s="16">
        <f>LOOKUP(Table5[[#This Row],[Item '#]],Ticket_Forms[Form Number],Ticket_Forms[Revenue])</f>
        <v>6320</v>
      </c>
      <c r="Q696" s="16">
        <f>LOOKUP(Table5[[#This Row],[Item '#]],Ticket_Forms[Form Number],Ticket_Forms[Ideal Profit])</f>
        <v>1575</v>
      </c>
      <c r="R696" s="16">
        <f>LOOKUP(Table5[[#This Row],[Item '#]],Ticket_Forms[Form Number],Ticket_Forms[Prizes])</f>
        <v>4745</v>
      </c>
      <c r="S696" s="16">
        <f>LOOKUP(Table5[[#This Row],[Item '#]],Ticket_Forms[Form Number],Ticket_Forms[Location Rent])</f>
        <v>379</v>
      </c>
      <c r="T696" s="16">
        <f>LOOKUP(Table5[[#This Row],[Item '#]],Ticket_Forms[Form Number],Ticket_Forms[Last Sale])</f>
        <v>599</v>
      </c>
      <c r="U696" s="16" t="s">
        <v>3909</v>
      </c>
      <c r="V696" s="58" t="str">
        <f>Table5[[#This Row],[Date Distributed]]</f>
        <v/>
      </c>
      <c r="W696" s="3" t="str">
        <f>_xlfn.XLOOKUP(Table5[[#This Row],[Serial '#]],Table10[Serial '#],Table10[Charity Association],"",,)</f>
        <v/>
      </c>
      <c r="Z696" s="3" t="s">
        <v>23</v>
      </c>
    </row>
    <row r="697" spans="1:26" hidden="1" x14ac:dyDescent="0.35">
      <c r="A697" s="3">
        <v>695</v>
      </c>
      <c r="B697" s="78">
        <v>45084</v>
      </c>
      <c r="C697" s="73" t="str">
        <f>_xlfn.XLOOKUP(Table5[[#This Row],[Serial '#]],Table10[Serial '#],Table10[Date],"",,)</f>
        <v/>
      </c>
      <c r="D6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97" s="73" t="str">
        <f>IF(Table5[[#This Row],[Date Distributed]]="","In Stock","Distributed")</f>
        <v>In Stock</v>
      </c>
      <c r="F697" s="79" t="s">
        <v>660</v>
      </c>
      <c r="G697" s="75" t="s">
        <v>761</v>
      </c>
      <c r="H697" s="80" t="s">
        <v>687</v>
      </c>
      <c r="I697" s="80" t="s">
        <v>688</v>
      </c>
      <c r="J697" s="81" t="s">
        <v>1480</v>
      </c>
      <c r="K697" s="80" t="s">
        <v>421</v>
      </c>
      <c r="L697" s="3" t="str">
        <f>_xlfn.XLOOKUP(Table5[[#This Row],[Item '#]],Ticket_Forms[Form Number],Ticket_Forms[Game Name],"",,)</f>
        <v>Crowns and Bars</v>
      </c>
      <c r="M697" s="15">
        <v>102</v>
      </c>
      <c r="N697" s="3">
        <f>LOOKUP(Table5[[#This Row],[Item '#]],Ticket_Forms[Form Number],Ticket_Forms[Ticket Count])</f>
        <v>3000</v>
      </c>
      <c r="O697" s="16">
        <f>LOOKUP(Table5[[#This Row],[Item '#]],Ticket_Forms[Form Number],Ticket_Forms[Ticket Value])</f>
        <v>1</v>
      </c>
      <c r="P697" s="16">
        <f>LOOKUP(Table5[[#This Row],[Item '#]],Ticket_Forms[Form Number],Ticket_Forms[Revenue])</f>
        <v>3000</v>
      </c>
      <c r="Q697" s="16">
        <f>LOOKUP(Table5[[#This Row],[Item '#]],Ticket_Forms[Form Number],Ticket_Forms[Ideal Profit])</f>
        <v>750</v>
      </c>
      <c r="R697" s="16">
        <f>LOOKUP(Table5[[#This Row],[Item '#]],Ticket_Forms[Form Number],Ticket_Forms[Prizes])</f>
        <v>2250</v>
      </c>
      <c r="S697" s="16">
        <f>LOOKUP(Table5[[#This Row],[Item '#]],Ticket_Forms[Form Number],Ticket_Forms[Location Rent])</f>
        <v>180</v>
      </c>
      <c r="T697" s="16">
        <f>LOOKUP(Table5[[#This Row],[Item '#]],Ticket_Forms[Form Number],Ticket_Forms[Last Sale])</f>
        <v>200</v>
      </c>
      <c r="U697" s="16" t="s">
        <v>3909</v>
      </c>
      <c r="V697" s="58" t="str">
        <f>Table5[[#This Row],[Date Distributed]]</f>
        <v/>
      </c>
      <c r="W697" s="3" t="str">
        <f>_xlfn.XLOOKUP(Table5[[#This Row],[Serial '#]],Table10[Serial '#],Table10[Charity Association],"",,)</f>
        <v/>
      </c>
      <c r="Z697" s="3" t="s">
        <v>23</v>
      </c>
    </row>
    <row r="698" spans="1:26" hidden="1" x14ac:dyDescent="0.35">
      <c r="A698" s="3">
        <v>696</v>
      </c>
      <c r="B698" s="78">
        <v>45084</v>
      </c>
      <c r="C698" s="73" t="str">
        <f>_xlfn.XLOOKUP(Table5[[#This Row],[Serial '#]],Table10[Serial '#],Table10[Date],"",,)</f>
        <v/>
      </c>
      <c r="D6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98" s="73" t="str">
        <f>IF(Table5[[#This Row],[Date Distributed]]="","In Stock","Distributed")</f>
        <v>In Stock</v>
      </c>
      <c r="F698" s="79" t="s">
        <v>660</v>
      </c>
      <c r="G698" s="75" t="s">
        <v>761</v>
      </c>
      <c r="H698" s="80" t="s">
        <v>687</v>
      </c>
      <c r="I698" s="80" t="s">
        <v>688</v>
      </c>
      <c r="J698" s="81" t="s">
        <v>1481</v>
      </c>
      <c r="K698" s="80" t="s">
        <v>430</v>
      </c>
      <c r="L698" s="3" t="str">
        <f>_xlfn.XLOOKUP(Table5[[#This Row],[Item '#]],Ticket_Forms[Form Number],Ticket_Forms[Game Name],"",,)</f>
        <v>No Finer Diner</v>
      </c>
      <c r="M698" s="15">
        <v>134</v>
      </c>
      <c r="N698" s="3">
        <f>LOOKUP(Table5[[#This Row],[Item '#]],Ticket_Forms[Form Number],Ticket_Forms[Ticket Count])</f>
        <v>4000</v>
      </c>
      <c r="O698" s="16">
        <f>LOOKUP(Table5[[#This Row],[Item '#]],Ticket_Forms[Form Number],Ticket_Forms[Ticket Value])</f>
        <v>1</v>
      </c>
      <c r="P698" s="16">
        <f>LOOKUP(Table5[[#This Row],[Item '#]],Ticket_Forms[Form Number],Ticket_Forms[Revenue])</f>
        <v>4000</v>
      </c>
      <c r="Q698" s="16">
        <f>LOOKUP(Table5[[#This Row],[Item '#]],Ticket_Forms[Form Number],Ticket_Forms[Ideal Profit])</f>
        <v>998</v>
      </c>
      <c r="R698" s="16">
        <f>LOOKUP(Table5[[#This Row],[Item '#]],Ticket_Forms[Form Number],Ticket_Forms[Prizes])</f>
        <v>3002</v>
      </c>
      <c r="S698" s="16">
        <f>LOOKUP(Table5[[#This Row],[Item '#]],Ticket_Forms[Form Number],Ticket_Forms[Location Rent])</f>
        <v>240</v>
      </c>
      <c r="T698" s="16">
        <f>LOOKUP(Table5[[#This Row],[Item '#]],Ticket_Forms[Form Number],Ticket_Forms[Last Sale])</f>
        <v>0</v>
      </c>
      <c r="U698" s="16" t="s">
        <v>3909</v>
      </c>
      <c r="V698" s="58" t="str">
        <f>Table5[[#This Row],[Date Distributed]]</f>
        <v/>
      </c>
      <c r="W698" s="3" t="str">
        <f>_xlfn.XLOOKUP(Table5[[#This Row],[Serial '#]],Table10[Serial '#],Table10[Charity Association],"",,)</f>
        <v/>
      </c>
      <c r="Z698" s="3" t="s">
        <v>23</v>
      </c>
    </row>
    <row r="699" spans="1:26" hidden="1" x14ac:dyDescent="0.35">
      <c r="A699" s="3">
        <v>697</v>
      </c>
      <c r="B699" s="78">
        <v>45084</v>
      </c>
      <c r="C699" s="73" t="str">
        <f>_xlfn.XLOOKUP(Table5[[#This Row],[Serial '#]],Table10[Serial '#],Table10[Date],"",,)</f>
        <v/>
      </c>
      <c r="D6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99" s="73" t="str">
        <f>IF(Table5[[#This Row],[Date Distributed]]="","In Stock","Distributed")</f>
        <v>In Stock</v>
      </c>
      <c r="F699" s="79" t="s">
        <v>660</v>
      </c>
      <c r="G699" s="75" t="s">
        <v>761</v>
      </c>
      <c r="H699" s="80" t="s">
        <v>687</v>
      </c>
      <c r="I699" s="80" t="s">
        <v>688</v>
      </c>
      <c r="J699" s="81" t="s">
        <v>1482</v>
      </c>
      <c r="K699" s="80" t="s">
        <v>421</v>
      </c>
      <c r="L699" s="3" t="str">
        <f>_xlfn.XLOOKUP(Table5[[#This Row],[Item '#]],Ticket_Forms[Form Number],Ticket_Forms[Game Name],"",,)</f>
        <v>Crowns and Bars</v>
      </c>
      <c r="M699" s="15">
        <v>102</v>
      </c>
      <c r="N699" s="3">
        <f>LOOKUP(Table5[[#This Row],[Item '#]],Ticket_Forms[Form Number],Ticket_Forms[Ticket Count])</f>
        <v>3000</v>
      </c>
      <c r="O699" s="16">
        <f>LOOKUP(Table5[[#This Row],[Item '#]],Ticket_Forms[Form Number],Ticket_Forms[Ticket Value])</f>
        <v>1</v>
      </c>
      <c r="P699" s="16">
        <f>LOOKUP(Table5[[#This Row],[Item '#]],Ticket_Forms[Form Number],Ticket_Forms[Revenue])</f>
        <v>3000</v>
      </c>
      <c r="Q699" s="16">
        <f>LOOKUP(Table5[[#This Row],[Item '#]],Ticket_Forms[Form Number],Ticket_Forms[Ideal Profit])</f>
        <v>750</v>
      </c>
      <c r="R699" s="16">
        <f>LOOKUP(Table5[[#This Row],[Item '#]],Ticket_Forms[Form Number],Ticket_Forms[Prizes])</f>
        <v>2250</v>
      </c>
      <c r="S699" s="16">
        <f>LOOKUP(Table5[[#This Row],[Item '#]],Ticket_Forms[Form Number],Ticket_Forms[Location Rent])</f>
        <v>180</v>
      </c>
      <c r="T699" s="16">
        <f>LOOKUP(Table5[[#This Row],[Item '#]],Ticket_Forms[Form Number],Ticket_Forms[Last Sale])</f>
        <v>200</v>
      </c>
      <c r="U699" s="16" t="s">
        <v>3909</v>
      </c>
      <c r="V699" s="58" t="str">
        <f>Table5[[#This Row],[Date Distributed]]</f>
        <v/>
      </c>
      <c r="W699" s="3" t="str">
        <f>_xlfn.XLOOKUP(Table5[[#This Row],[Serial '#]],Table10[Serial '#],Table10[Charity Association],"",,)</f>
        <v/>
      </c>
      <c r="Z699" s="3" t="s">
        <v>23</v>
      </c>
    </row>
    <row r="700" spans="1:26" hidden="1" x14ac:dyDescent="0.35">
      <c r="A700" s="3">
        <v>698</v>
      </c>
      <c r="B700" s="78">
        <v>45084</v>
      </c>
      <c r="C700" s="73" t="str">
        <f>_xlfn.XLOOKUP(Table5[[#This Row],[Serial '#]],Table10[Serial '#],Table10[Date],"",,)</f>
        <v/>
      </c>
      <c r="D7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00" s="73" t="str">
        <f>IF(Table5[[#This Row],[Date Distributed]]="","In Stock","Distributed")</f>
        <v>In Stock</v>
      </c>
      <c r="F700" s="79" t="s">
        <v>660</v>
      </c>
      <c r="G700" s="75" t="s">
        <v>761</v>
      </c>
      <c r="H700" s="80" t="s">
        <v>687</v>
      </c>
      <c r="I700" s="80" t="s">
        <v>688</v>
      </c>
      <c r="J700" s="81" t="s">
        <v>1483</v>
      </c>
      <c r="K700" s="80" t="s">
        <v>421</v>
      </c>
      <c r="L700" s="3" t="str">
        <f>_xlfn.XLOOKUP(Table5[[#This Row],[Item '#]],Ticket_Forms[Form Number],Ticket_Forms[Game Name],"",,)</f>
        <v>Crowns and Bars</v>
      </c>
      <c r="M700" s="15">
        <v>102</v>
      </c>
      <c r="N700" s="3">
        <f>LOOKUP(Table5[[#This Row],[Item '#]],Ticket_Forms[Form Number],Ticket_Forms[Ticket Count])</f>
        <v>3000</v>
      </c>
      <c r="O700" s="16">
        <f>LOOKUP(Table5[[#This Row],[Item '#]],Ticket_Forms[Form Number],Ticket_Forms[Ticket Value])</f>
        <v>1</v>
      </c>
      <c r="P700" s="16">
        <f>LOOKUP(Table5[[#This Row],[Item '#]],Ticket_Forms[Form Number],Ticket_Forms[Revenue])</f>
        <v>3000</v>
      </c>
      <c r="Q700" s="16">
        <f>LOOKUP(Table5[[#This Row],[Item '#]],Ticket_Forms[Form Number],Ticket_Forms[Ideal Profit])</f>
        <v>750</v>
      </c>
      <c r="R700" s="16">
        <f>LOOKUP(Table5[[#This Row],[Item '#]],Ticket_Forms[Form Number],Ticket_Forms[Prizes])</f>
        <v>2250</v>
      </c>
      <c r="S700" s="16">
        <f>LOOKUP(Table5[[#This Row],[Item '#]],Ticket_Forms[Form Number],Ticket_Forms[Location Rent])</f>
        <v>180</v>
      </c>
      <c r="T700" s="16">
        <f>LOOKUP(Table5[[#This Row],[Item '#]],Ticket_Forms[Form Number],Ticket_Forms[Last Sale])</f>
        <v>200</v>
      </c>
      <c r="U700" s="16" t="s">
        <v>3909</v>
      </c>
      <c r="V700" s="58" t="str">
        <f>Table5[[#This Row],[Date Distributed]]</f>
        <v/>
      </c>
      <c r="W700" s="3" t="str">
        <f>_xlfn.XLOOKUP(Table5[[#This Row],[Serial '#]],Table10[Serial '#],Table10[Charity Association],"",,)</f>
        <v/>
      </c>
      <c r="Z700" s="3" t="s">
        <v>23</v>
      </c>
    </row>
    <row r="701" spans="1:26" hidden="1" x14ac:dyDescent="0.35">
      <c r="A701" s="3">
        <v>699</v>
      </c>
      <c r="B701" s="78">
        <v>45084</v>
      </c>
      <c r="C701" s="73" t="str">
        <f>_xlfn.XLOOKUP(Table5[[#This Row],[Serial '#]],Table10[Serial '#],Table10[Date],"",,)</f>
        <v/>
      </c>
      <c r="D7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01" s="73" t="str">
        <f>IF(Table5[[#This Row],[Date Distributed]]="","In Stock","Distributed")</f>
        <v>In Stock</v>
      </c>
      <c r="F701" s="79" t="s">
        <v>660</v>
      </c>
      <c r="G701" s="75" t="s">
        <v>761</v>
      </c>
      <c r="H701" s="80" t="s">
        <v>687</v>
      </c>
      <c r="I701" s="80" t="s">
        <v>688</v>
      </c>
      <c r="J701" s="81" t="s">
        <v>1484</v>
      </c>
      <c r="K701" s="80" t="s">
        <v>421</v>
      </c>
      <c r="L701" s="3" t="str">
        <f>_xlfn.XLOOKUP(Table5[[#This Row],[Item '#]],Ticket_Forms[Form Number],Ticket_Forms[Game Name],"",,)</f>
        <v>Crowns and Bars</v>
      </c>
      <c r="M701" s="15">
        <v>102</v>
      </c>
      <c r="N701" s="3">
        <f>LOOKUP(Table5[[#This Row],[Item '#]],Ticket_Forms[Form Number],Ticket_Forms[Ticket Count])</f>
        <v>3000</v>
      </c>
      <c r="O701" s="16">
        <f>LOOKUP(Table5[[#This Row],[Item '#]],Ticket_Forms[Form Number],Ticket_Forms[Ticket Value])</f>
        <v>1</v>
      </c>
      <c r="P701" s="16">
        <f>LOOKUP(Table5[[#This Row],[Item '#]],Ticket_Forms[Form Number],Ticket_Forms[Revenue])</f>
        <v>3000</v>
      </c>
      <c r="Q701" s="16">
        <f>LOOKUP(Table5[[#This Row],[Item '#]],Ticket_Forms[Form Number],Ticket_Forms[Ideal Profit])</f>
        <v>750</v>
      </c>
      <c r="R701" s="16">
        <f>LOOKUP(Table5[[#This Row],[Item '#]],Ticket_Forms[Form Number],Ticket_Forms[Prizes])</f>
        <v>2250</v>
      </c>
      <c r="S701" s="16">
        <f>LOOKUP(Table5[[#This Row],[Item '#]],Ticket_Forms[Form Number],Ticket_Forms[Location Rent])</f>
        <v>180</v>
      </c>
      <c r="T701" s="16">
        <f>LOOKUP(Table5[[#This Row],[Item '#]],Ticket_Forms[Form Number],Ticket_Forms[Last Sale])</f>
        <v>200</v>
      </c>
      <c r="U701" s="16" t="s">
        <v>3909</v>
      </c>
      <c r="V701" s="58" t="str">
        <f>Table5[[#This Row],[Date Distributed]]</f>
        <v/>
      </c>
      <c r="W701" s="3" t="str">
        <f>_xlfn.XLOOKUP(Table5[[#This Row],[Serial '#]],Table10[Serial '#],Table10[Charity Association],"",,)</f>
        <v/>
      </c>
      <c r="Z701" s="3" t="s">
        <v>23</v>
      </c>
    </row>
    <row r="702" spans="1:26" hidden="1" x14ac:dyDescent="0.35">
      <c r="A702" s="3">
        <v>700</v>
      </c>
      <c r="B702" s="78">
        <v>45084</v>
      </c>
      <c r="C702" s="73" t="str">
        <f>_xlfn.XLOOKUP(Table5[[#This Row],[Serial '#]],Table10[Serial '#],Table10[Date],"",,)</f>
        <v/>
      </c>
      <c r="D7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02" s="73" t="str">
        <f>IF(Table5[[#This Row],[Date Distributed]]="","In Stock","Distributed")</f>
        <v>In Stock</v>
      </c>
      <c r="F702" s="79" t="s">
        <v>660</v>
      </c>
      <c r="G702" s="75" t="s">
        <v>761</v>
      </c>
      <c r="H702" s="80" t="s">
        <v>687</v>
      </c>
      <c r="I702" s="80" t="s">
        <v>688</v>
      </c>
      <c r="J702" s="81" t="s">
        <v>1485</v>
      </c>
      <c r="K702" s="80" t="s">
        <v>421</v>
      </c>
      <c r="L702" s="3" t="str">
        <f>_xlfn.XLOOKUP(Table5[[#This Row],[Item '#]],Ticket_Forms[Form Number],Ticket_Forms[Game Name],"",,)</f>
        <v>Crowns and Bars</v>
      </c>
      <c r="M702" s="15">
        <v>102</v>
      </c>
      <c r="N702" s="3">
        <f>LOOKUP(Table5[[#This Row],[Item '#]],Ticket_Forms[Form Number],Ticket_Forms[Ticket Count])</f>
        <v>3000</v>
      </c>
      <c r="O702" s="16">
        <f>LOOKUP(Table5[[#This Row],[Item '#]],Ticket_Forms[Form Number],Ticket_Forms[Ticket Value])</f>
        <v>1</v>
      </c>
      <c r="P702" s="16">
        <f>LOOKUP(Table5[[#This Row],[Item '#]],Ticket_Forms[Form Number],Ticket_Forms[Revenue])</f>
        <v>3000</v>
      </c>
      <c r="Q702" s="16">
        <f>LOOKUP(Table5[[#This Row],[Item '#]],Ticket_Forms[Form Number],Ticket_Forms[Ideal Profit])</f>
        <v>750</v>
      </c>
      <c r="R702" s="16">
        <f>LOOKUP(Table5[[#This Row],[Item '#]],Ticket_Forms[Form Number],Ticket_Forms[Prizes])</f>
        <v>2250</v>
      </c>
      <c r="S702" s="16">
        <f>LOOKUP(Table5[[#This Row],[Item '#]],Ticket_Forms[Form Number],Ticket_Forms[Location Rent])</f>
        <v>180</v>
      </c>
      <c r="T702" s="16">
        <f>LOOKUP(Table5[[#This Row],[Item '#]],Ticket_Forms[Form Number],Ticket_Forms[Last Sale])</f>
        <v>200</v>
      </c>
      <c r="U702" s="16" t="s">
        <v>3909</v>
      </c>
      <c r="V702" s="58" t="str">
        <f>Table5[[#This Row],[Date Distributed]]</f>
        <v/>
      </c>
      <c r="W702" s="3" t="str">
        <f>_xlfn.XLOOKUP(Table5[[#This Row],[Serial '#]],Table10[Serial '#],Table10[Charity Association],"",,)</f>
        <v/>
      </c>
      <c r="Z702" s="3" t="s">
        <v>23</v>
      </c>
    </row>
    <row r="703" spans="1:26" hidden="1" x14ac:dyDescent="0.35">
      <c r="A703" s="3">
        <v>701</v>
      </c>
      <c r="B703" s="78">
        <v>45084</v>
      </c>
      <c r="C703" s="73" t="str">
        <f>_xlfn.XLOOKUP(Table5[[#This Row],[Serial '#]],Table10[Serial '#],Table10[Date],"",,)</f>
        <v/>
      </c>
      <c r="D7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03" s="73" t="str">
        <f>IF(Table5[[#This Row],[Date Distributed]]="","In Stock","Distributed")</f>
        <v>In Stock</v>
      </c>
      <c r="F703" s="79" t="s">
        <v>660</v>
      </c>
      <c r="G703" s="75" t="s">
        <v>761</v>
      </c>
      <c r="H703" s="80" t="s">
        <v>687</v>
      </c>
      <c r="I703" s="80" t="s">
        <v>688</v>
      </c>
      <c r="J703" s="81" t="s">
        <v>1486</v>
      </c>
      <c r="K703" s="80" t="s">
        <v>421</v>
      </c>
      <c r="L703" s="3" t="str">
        <f>_xlfn.XLOOKUP(Table5[[#This Row],[Item '#]],Ticket_Forms[Form Number],Ticket_Forms[Game Name],"",,)</f>
        <v>Crowns and Bars</v>
      </c>
      <c r="M703" s="15">
        <v>102</v>
      </c>
      <c r="N703" s="3">
        <f>LOOKUP(Table5[[#This Row],[Item '#]],Ticket_Forms[Form Number],Ticket_Forms[Ticket Count])</f>
        <v>3000</v>
      </c>
      <c r="O703" s="16">
        <f>LOOKUP(Table5[[#This Row],[Item '#]],Ticket_Forms[Form Number],Ticket_Forms[Ticket Value])</f>
        <v>1</v>
      </c>
      <c r="P703" s="16">
        <f>LOOKUP(Table5[[#This Row],[Item '#]],Ticket_Forms[Form Number],Ticket_Forms[Revenue])</f>
        <v>3000</v>
      </c>
      <c r="Q703" s="16">
        <f>LOOKUP(Table5[[#This Row],[Item '#]],Ticket_Forms[Form Number],Ticket_Forms[Ideal Profit])</f>
        <v>750</v>
      </c>
      <c r="R703" s="16">
        <f>LOOKUP(Table5[[#This Row],[Item '#]],Ticket_Forms[Form Number],Ticket_Forms[Prizes])</f>
        <v>2250</v>
      </c>
      <c r="S703" s="16">
        <f>LOOKUP(Table5[[#This Row],[Item '#]],Ticket_Forms[Form Number],Ticket_Forms[Location Rent])</f>
        <v>180</v>
      </c>
      <c r="T703" s="16">
        <f>LOOKUP(Table5[[#This Row],[Item '#]],Ticket_Forms[Form Number],Ticket_Forms[Last Sale])</f>
        <v>200</v>
      </c>
      <c r="U703" s="16" t="s">
        <v>3909</v>
      </c>
      <c r="V703" s="58" t="str">
        <f>Table5[[#This Row],[Date Distributed]]</f>
        <v/>
      </c>
      <c r="W703" s="3" t="str">
        <f>_xlfn.XLOOKUP(Table5[[#This Row],[Serial '#]],Table10[Serial '#],Table10[Charity Association],"",,)</f>
        <v/>
      </c>
      <c r="Z703" s="3" t="s">
        <v>23</v>
      </c>
    </row>
    <row r="704" spans="1:26" hidden="1" x14ac:dyDescent="0.35">
      <c r="A704" s="3">
        <v>702</v>
      </c>
      <c r="B704" s="78">
        <v>45084</v>
      </c>
      <c r="C704" s="73" t="str">
        <f>_xlfn.XLOOKUP(Table5[[#This Row],[Serial '#]],Table10[Serial '#],Table10[Date],"",,)</f>
        <v/>
      </c>
      <c r="D7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04" s="73" t="str">
        <f>IF(Table5[[#This Row],[Date Distributed]]="","In Stock","Distributed")</f>
        <v>In Stock</v>
      </c>
      <c r="F704" s="79" t="s">
        <v>660</v>
      </c>
      <c r="G704" s="75" t="s">
        <v>761</v>
      </c>
      <c r="H704" s="80" t="s">
        <v>687</v>
      </c>
      <c r="I704" s="80" t="s">
        <v>688</v>
      </c>
      <c r="J704" s="81" t="s">
        <v>1487</v>
      </c>
      <c r="K704" s="80" t="s">
        <v>385</v>
      </c>
      <c r="L704" s="3" t="str">
        <f>_xlfn.XLOOKUP(Table5[[#This Row],[Item '#]],Ticket_Forms[Form Number],Ticket_Forms[Game Name],"",,)</f>
        <v>Criss Cross</v>
      </c>
      <c r="M704" s="15">
        <v>186</v>
      </c>
      <c r="N704" s="3">
        <f>LOOKUP(Table5[[#This Row],[Item '#]],Ticket_Forms[Form Number],Ticket_Forms[Ticket Count])</f>
        <v>5520</v>
      </c>
      <c r="O704" s="16">
        <f>LOOKUP(Table5[[#This Row],[Item '#]],Ticket_Forms[Form Number],Ticket_Forms[Ticket Value])</f>
        <v>1</v>
      </c>
      <c r="P704" s="16">
        <f>LOOKUP(Table5[[#This Row],[Item '#]],Ticket_Forms[Form Number],Ticket_Forms[Revenue])</f>
        <v>5520</v>
      </c>
      <c r="Q704" s="16">
        <f>LOOKUP(Table5[[#This Row],[Item '#]],Ticket_Forms[Form Number],Ticket_Forms[Ideal Profit])</f>
        <v>960</v>
      </c>
      <c r="R704" s="16">
        <f>LOOKUP(Table5[[#This Row],[Item '#]],Ticket_Forms[Form Number],Ticket_Forms[Prizes])</f>
        <v>4560</v>
      </c>
      <c r="S704" s="16">
        <f>LOOKUP(Table5[[#This Row],[Item '#]],Ticket_Forms[Form Number],Ticket_Forms[Location Rent])</f>
        <v>331</v>
      </c>
      <c r="T704" s="16">
        <f>LOOKUP(Table5[[#This Row],[Item '#]],Ticket_Forms[Form Number],Ticket_Forms[Last Sale])</f>
        <v>200</v>
      </c>
      <c r="U704" s="16" t="s">
        <v>3909</v>
      </c>
      <c r="V704" s="58" t="str">
        <f>Table5[[#This Row],[Date Distributed]]</f>
        <v/>
      </c>
      <c r="W704" s="3" t="str">
        <f>_xlfn.XLOOKUP(Table5[[#This Row],[Serial '#]],Table10[Serial '#],Table10[Charity Association],"",,)</f>
        <v/>
      </c>
      <c r="Z704" s="3" t="s">
        <v>23</v>
      </c>
    </row>
    <row r="705" spans="1:26" hidden="1" x14ac:dyDescent="0.35">
      <c r="A705" s="3">
        <v>703</v>
      </c>
      <c r="B705" s="78">
        <v>45084</v>
      </c>
      <c r="C705" s="73" t="str">
        <f>_xlfn.XLOOKUP(Table5[[#This Row],[Serial '#]],Table10[Serial '#],Table10[Date],"",,)</f>
        <v/>
      </c>
      <c r="D7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05" s="73" t="str">
        <f>IF(Table5[[#This Row],[Date Distributed]]="","In Stock","Distributed")</f>
        <v>In Stock</v>
      </c>
      <c r="F705" s="79" t="s">
        <v>660</v>
      </c>
      <c r="G705" s="75" t="s">
        <v>761</v>
      </c>
      <c r="H705" s="80" t="s">
        <v>687</v>
      </c>
      <c r="I705" s="80" t="s">
        <v>688</v>
      </c>
      <c r="J705" s="81" t="s">
        <v>1488</v>
      </c>
      <c r="K705" s="80" t="s">
        <v>421</v>
      </c>
      <c r="L705" s="3" t="str">
        <f>_xlfn.XLOOKUP(Table5[[#This Row],[Item '#]],Ticket_Forms[Form Number],Ticket_Forms[Game Name],"",,)</f>
        <v>Crowns and Bars</v>
      </c>
      <c r="M705" s="15">
        <v>102</v>
      </c>
      <c r="N705" s="3">
        <f>LOOKUP(Table5[[#This Row],[Item '#]],Ticket_Forms[Form Number],Ticket_Forms[Ticket Count])</f>
        <v>3000</v>
      </c>
      <c r="O705" s="16">
        <f>LOOKUP(Table5[[#This Row],[Item '#]],Ticket_Forms[Form Number],Ticket_Forms[Ticket Value])</f>
        <v>1</v>
      </c>
      <c r="P705" s="16">
        <f>LOOKUP(Table5[[#This Row],[Item '#]],Ticket_Forms[Form Number],Ticket_Forms[Revenue])</f>
        <v>3000</v>
      </c>
      <c r="Q705" s="16">
        <f>LOOKUP(Table5[[#This Row],[Item '#]],Ticket_Forms[Form Number],Ticket_Forms[Ideal Profit])</f>
        <v>750</v>
      </c>
      <c r="R705" s="16">
        <f>LOOKUP(Table5[[#This Row],[Item '#]],Ticket_Forms[Form Number],Ticket_Forms[Prizes])</f>
        <v>2250</v>
      </c>
      <c r="S705" s="16">
        <f>LOOKUP(Table5[[#This Row],[Item '#]],Ticket_Forms[Form Number],Ticket_Forms[Location Rent])</f>
        <v>180</v>
      </c>
      <c r="T705" s="16">
        <f>LOOKUP(Table5[[#This Row],[Item '#]],Ticket_Forms[Form Number],Ticket_Forms[Last Sale])</f>
        <v>200</v>
      </c>
      <c r="U705" s="16" t="s">
        <v>3909</v>
      </c>
      <c r="V705" s="58" t="str">
        <f>Table5[[#This Row],[Date Distributed]]</f>
        <v/>
      </c>
      <c r="W705" s="3" t="str">
        <f>_xlfn.XLOOKUP(Table5[[#This Row],[Serial '#]],Table10[Serial '#],Table10[Charity Association],"",,)</f>
        <v/>
      </c>
      <c r="Z705" s="3" t="s">
        <v>23</v>
      </c>
    </row>
    <row r="706" spans="1:26" hidden="1" x14ac:dyDescent="0.35">
      <c r="A706" s="3">
        <v>704</v>
      </c>
      <c r="B706" s="78">
        <v>45084</v>
      </c>
      <c r="C706" s="73" t="str">
        <f>_xlfn.XLOOKUP(Table5[[#This Row],[Serial '#]],Table10[Serial '#],Table10[Date],"",,)</f>
        <v/>
      </c>
      <c r="D7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06" s="73" t="str">
        <f>IF(Table5[[#This Row],[Date Distributed]]="","In Stock","Distributed")</f>
        <v>In Stock</v>
      </c>
      <c r="F706" s="79" t="s">
        <v>660</v>
      </c>
      <c r="G706" s="75" t="s">
        <v>761</v>
      </c>
      <c r="H706" s="80" t="s">
        <v>687</v>
      </c>
      <c r="I706" s="80" t="s">
        <v>688</v>
      </c>
      <c r="J706" s="81" t="s">
        <v>1489</v>
      </c>
      <c r="K706" s="80" t="s">
        <v>421</v>
      </c>
      <c r="L706" s="3" t="str">
        <f>_xlfn.XLOOKUP(Table5[[#This Row],[Item '#]],Ticket_Forms[Form Number],Ticket_Forms[Game Name],"",,)</f>
        <v>Crowns and Bars</v>
      </c>
      <c r="M706" s="15">
        <v>102</v>
      </c>
      <c r="N706" s="3">
        <f>LOOKUP(Table5[[#This Row],[Item '#]],Ticket_Forms[Form Number],Ticket_Forms[Ticket Count])</f>
        <v>3000</v>
      </c>
      <c r="O706" s="16">
        <f>LOOKUP(Table5[[#This Row],[Item '#]],Ticket_Forms[Form Number],Ticket_Forms[Ticket Value])</f>
        <v>1</v>
      </c>
      <c r="P706" s="16">
        <f>LOOKUP(Table5[[#This Row],[Item '#]],Ticket_Forms[Form Number],Ticket_Forms[Revenue])</f>
        <v>3000</v>
      </c>
      <c r="Q706" s="16">
        <f>LOOKUP(Table5[[#This Row],[Item '#]],Ticket_Forms[Form Number],Ticket_Forms[Ideal Profit])</f>
        <v>750</v>
      </c>
      <c r="R706" s="16">
        <f>LOOKUP(Table5[[#This Row],[Item '#]],Ticket_Forms[Form Number],Ticket_Forms[Prizes])</f>
        <v>2250</v>
      </c>
      <c r="S706" s="16">
        <f>LOOKUP(Table5[[#This Row],[Item '#]],Ticket_Forms[Form Number],Ticket_Forms[Location Rent])</f>
        <v>180</v>
      </c>
      <c r="T706" s="16">
        <f>LOOKUP(Table5[[#This Row],[Item '#]],Ticket_Forms[Form Number],Ticket_Forms[Last Sale])</f>
        <v>200</v>
      </c>
      <c r="U706" s="16" t="s">
        <v>3909</v>
      </c>
      <c r="V706" s="58" t="str">
        <f>Table5[[#This Row],[Date Distributed]]</f>
        <v/>
      </c>
      <c r="W706" s="3" t="str">
        <f>_xlfn.XLOOKUP(Table5[[#This Row],[Serial '#]],Table10[Serial '#],Table10[Charity Association],"",,)</f>
        <v/>
      </c>
      <c r="Z706" s="3" t="s">
        <v>23</v>
      </c>
    </row>
    <row r="707" spans="1:26" hidden="1" x14ac:dyDescent="0.35">
      <c r="A707" s="3">
        <v>705</v>
      </c>
      <c r="B707" s="78">
        <v>45084</v>
      </c>
      <c r="C707" s="73" t="str">
        <f>_xlfn.XLOOKUP(Table5[[#This Row],[Serial '#]],Table10[Serial '#],Table10[Date],"",,)</f>
        <v/>
      </c>
      <c r="D7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07" s="73" t="str">
        <f>IF(Table5[[#This Row],[Date Distributed]]="","In Stock","Distributed")</f>
        <v>In Stock</v>
      </c>
      <c r="F707" s="79" t="s">
        <v>660</v>
      </c>
      <c r="G707" s="75" t="s">
        <v>761</v>
      </c>
      <c r="H707" s="80" t="s">
        <v>687</v>
      </c>
      <c r="I707" s="80" t="s">
        <v>688</v>
      </c>
      <c r="J707" s="81" t="s">
        <v>1490</v>
      </c>
      <c r="K707" s="80" t="s">
        <v>421</v>
      </c>
      <c r="L707" s="3" t="str">
        <f>_xlfn.XLOOKUP(Table5[[#This Row],[Item '#]],Ticket_Forms[Form Number],Ticket_Forms[Game Name],"",,)</f>
        <v>Crowns and Bars</v>
      </c>
      <c r="M707" s="15">
        <v>102</v>
      </c>
      <c r="N707" s="3">
        <f>LOOKUP(Table5[[#This Row],[Item '#]],Ticket_Forms[Form Number],Ticket_Forms[Ticket Count])</f>
        <v>3000</v>
      </c>
      <c r="O707" s="16">
        <f>LOOKUP(Table5[[#This Row],[Item '#]],Ticket_Forms[Form Number],Ticket_Forms[Ticket Value])</f>
        <v>1</v>
      </c>
      <c r="P707" s="16">
        <f>LOOKUP(Table5[[#This Row],[Item '#]],Ticket_Forms[Form Number],Ticket_Forms[Revenue])</f>
        <v>3000</v>
      </c>
      <c r="Q707" s="16">
        <f>LOOKUP(Table5[[#This Row],[Item '#]],Ticket_Forms[Form Number],Ticket_Forms[Ideal Profit])</f>
        <v>750</v>
      </c>
      <c r="R707" s="16">
        <f>LOOKUP(Table5[[#This Row],[Item '#]],Ticket_Forms[Form Number],Ticket_Forms[Prizes])</f>
        <v>2250</v>
      </c>
      <c r="S707" s="16">
        <f>LOOKUP(Table5[[#This Row],[Item '#]],Ticket_Forms[Form Number],Ticket_Forms[Location Rent])</f>
        <v>180</v>
      </c>
      <c r="T707" s="16">
        <f>LOOKUP(Table5[[#This Row],[Item '#]],Ticket_Forms[Form Number],Ticket_Forms[Last Sale])</f>
        <v>200</v>
      </c>
      <c r="U707" s="16" t="s">
        <v>3909</v>
      </c>
      <c r="V707" s="58" t="str">
        <f>Table5[[#This Row],[Date Distributed]]</f>
        <v/>
      </c>
      <c r="W707" s="3" t="str">
        <f>_xlfn.XLOOKUP(Table5[[#This Row],[Serial '#]],Table10[Serial '#],Table10[Charity Association],"",,)</f>
        <v/>
      </c>
      <c r="Z707" s="3" t="s">
        <v>23</v>
      </c>
    </row>
    <row r="708" spans="1:26" hidden="1" x14ac:dyDescent="0.35">
      <c r="A708" s="3">
        <v>706</v>
      </c>
      <c r="B708" s="78">
        <v>45084</v>
      </c>
      <c r="C708" s="73" t="str">
        <f>_xlfn.XLOOKUP(Table5[[#This Row],[Serial '#]],Table10[Serial '#],Table10[Date],"",,)</f>
        <v/>
      </c>
      <c r="D7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08" s="73" t="str">
        <f>IF(Table5[[#This Row],[Date Distributed]]="","In Stock","Distributed")</f>
        <v>In Stock</v>
      </c>
      <c r="F708" s="79" t="s">
        <v>660</v>
      </c>
      <c r="G708" s="75" t="s">
        <v>761</v>
      </c>
      <c r="H708" s="80" t="s">
        <v>687</v>
      </c>
      <c r="I708" s="80" t="s">
        <v>688</v>
      </c>
      <c r="J708" s="81" t="s">
        <v>1491</v>
      </c>
      <c r="K708" s="80" t="s">
        <v>421</v>
      </c>
      <c r="L708" s="3" t="str">
        <f>_xlfn.XLOOKUP(Table5[[#This Row],[Item '#]],Ticket_Forms[Form Number],Ticket_Forms[Game Name],"",,)</f>
        <v>Crowns and Bars</v>
      </c>
      <c r="M708" s="15">
        <v>102</v>
      </c>
      <c r="N708" s="3">
        <f>LOOKUP(Table5[[#This Row],[Item '#]],Ticket_Forms[Form Number],Ticket_Forms[Ticket Count])</f>
        <v>3000</v>
      </c>
      <c r="O708" s="16">
        <f>LOOKUP(Table5[[#This Row],[Item '#]],Ticket_Forms[Form Number],Ticket_Forms[Ticket Value])</f>
        <v>1</v>
      </c>
      <c r="P708" s="16">
        <f>LOOKUP(Table5[[#This Row],[Item '#]],Ticket_Forms[Form Number],Ticket_Forms[Revenue])</f>
        <v>3000</v>
      </c>
      <c r="Q708" s="16">
        <f>LOOKUP(Table5[[#This Row],[Item '#]],Ticket_Forms[Form Number],Ticket_Forms[Ideal Profit])</f>
        <v>750</v>
      </c>
      <c r="R708" s="16">
        <f>LOOKUP(Table5[[#This Row],[Item '#]],Ticket_Forms[Form Number],Ticket_Forms[Prizes])</f>
        <v>2250</v>
      </c>
      <c r="S708" s="16">
        <f>LOOKUP(Table5[[#This Row],[Item '#]],Ticket_Forms[Form Number],Ticket_Forms[Location Rent])</f>
        <v>180</v>
      </c>
      <c r="T708" s="16">
        <f>LOOKUP(Table5[[#This Row],[Item '#]],Ticket_Forms[Form Number],Ticket_Forms[Last Sale])</f>
        <v>200</v>
      </c>
      <c r="U708" s="16" t="s">
        <v>3909</v>
      </c>
      <c r="V708" s="58" t="str">
        <f>Table5[[#This Row],[Date Distributed]]</f>
        <v/>
      </c>
      <c r="W708" s="3" t="str">
        <f>_xlfn.XLOOKUP(Table5[[#This Row],[Serial '#]],Table10[Serial '#],Table10[Charity Association],"",,)</f>
        <v/>
      </c>
      <c r="Z708" s="3" t="s">
        <v>23</v>
      </c>
    </row>
    <row r="709" spans="1:26" hidden="1" x14ac:dyDescent="0.35">
      <c r="A709" s="3">
        <v>707</v>
      </c>
      <c r="B709" s="78">
        <v>45084</v>
      </c>
      <c r="C709" s="73" t="str">
        <f>_xlfn.XLOOKUP(Table5[[#This Row],[Serial '#]],Table10[Serial '#],Table10[Date],"",,)</f>
        <v/>
      </c>
      <c r="D7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09" s="73" t="str">
        <f>IF(Table5[[#This Row],[Date Distributed]]="","In Stock","Distributed")</f>
        <v>In Stock</v>
      </c>
      <c r="F709" s="79" t="s">
        <v>660</v>
      </c>
      <c r="G709" s="75" t="s">
        <v>761</v>
      </c>
      <c r="H709" s="80" t="s">
        <v>687</v>
      </c>
      <c r="I709" s="80" t="s">
        <v>688</v>
      </c>
      <c r="J709" s="81" t="s">
        <v>1492</v>
      </c>
      <c r="K709" s="80" t="s">
        <v>421</v>
      </c>
      <c r="L709" s="3" t="str">
        <f>_xlfn.XLOOKUP(Table5[[#This Row],[Item '#]],Ticket_Forms[Form Number],Ticket_Forms[Game Name],"",,)</f>
        <v>Crowns and Bars</v>
      </c>
      <c r="M709" s="15">
        <v>102</v>
      </c>
      <c r="N709" s="3">
        <f>LOOKUP(Table5[[#This Row],[Item '#]],Ticket_Forms[Form Number],Ticket_Forms[Ticket Count])</f>
        <v>3000</v>
      </c>
      <c r="O709" s="16">
        <f>LOOKUP(Table5[[#This Row],[Item '#]],Ticket_Forms[Form Number],Ticket_Forms[Ticket Value])</f>
        <v>1</v>
      </c>
      <c r="P709" s="16">
        <f>LOOKUP(Table5[[#This Row],[Item '#]],Ticket_Forms[Form Number],Ticket_Forms[Revenue])</f>
        <v>3000</v>
      </c>
      <c r="Q709" s="16">
        <f>LOOKUP(Table5[[#This Row],[Item '#]],Ticket_Forms[Form Number],Ticket_Forms[Ideal Profit])</f>
        <v>750</v>
      </c>
      <c r="R709" s="16">
        <f>LOOKUP(Table5[[#This Row],[Item '#]],Ticket_Forms[Form Number],Ticket_Forms[Prizes])</f>
        <v>2250</v>
      </c>
      <c r="S709" s="16">
        <f>LOOKUP(Table5[[#This Row],[Item '#]],Ticket_Forms[Form Number],Ticket_Forms[Location Rent])</f>
        <v>180</v>
      </c>
      <c r="T709" s="16">
        <f>LOOKUP(Table5[[#This Row],[Item '#]],Ticket_Forms[Form Number],Ticket_Forms[Last Sale])</f>
        <v>200</v>
      </c>
      <c r="U709" s="16" t="s">
        <v>3909</v>
      </c>
      <c r="V709" s="58" t="str">
        <f>Table5[[#This Row],[Date Distributed]]</f>
        <v/>
      </c>
      <c r="W709" s="3" t="str">
        <f>_xlfn.XLOOKUP(Table5[[#This Row],[Serial '#]],Table10[Serial '#],Table10[Charity Association],"",,)</f>
        <v/>
      </c>
      <c r="Z709" s="3" t="s">
        <v>23</v>
      </c>
    </row>
    <row r="710" spans="1:26" hidden="1" x14ac:dyDescent="0.35">
      <c r="A710" s="3">
        <v>708</v>
      </c>
      <c r="B710" s="78">
        <v>45084</v>
      </c>
      <c r="C710" s="73" t="str">
        <f>_xlfn.XLOOKUP(Table5[[#This Row],[Serial '#]],Table10[Serial '#],Table10[Date],"",,)</f>
        <v/>
      </c>
      <c r="D7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10" s="73" t="str">
        <f>IF(Table5[[#This Row],[Date Distributed]]="","In Stock","Distributed")</f>
        <v>In Stock</v>
      </c>
      <c r="F710" s="79" t="s">
        <v>660</v>
      </c>
      <c r="G710" s="75" t="s">
        <v>761</v>
      </c>
      <c r="H710" s="80" t="s">
        <v>687</v>
      </c>
      <c r="I710" s="80" t="s">
        <v>688</v>
      </c>
      <c r="J710" s="81" t="s">
        <v>1493</v>
      </c>
      <c r="K710" s="80" t="s">
        <v>421</v>
      </c>
      <c r="L710" s="3" t="str">
        <f>_xlfn.XLOOKUP(Table5[[#This Row],[Item '#]],Ticket_Forms[Form Number],Ticket_Forms[Game Name],"",,)</f>
        <v>Crowns and Bars</v>
      </c>
      <c r="M710" s="15">
        <v>102</v>
      </c>
      <c r="N710" s="3">
        <f>LOOKUP(Table5[[#This Row],[Item '#]],Ticket_Forms[Form Number],Ticket_Forms[Ticket Count])</f>
        <v>3000</v>
      </c>
      <c r="O710" s="16">
        <f>LOOKUP(Table5[[#This Row],[Item '#]],Ticket_Forms[Form Number],Ticket_Forms[Ticket Value])</f>
        <v>1</v>
      </c>
      <c r="P710" s="16">
        <f>LOOKUP(Table5[[#This Row],[Item '#]],Ticket_Forms[Form Number],Ticket_Forms[Revenue])</f>
        <v>3000</v>
      </c>
      <c r="Q710" s="16">
        <f>LOOKUP(Table5[[#This Row],[Item '#]],Ticket_Forms[Form Number],Ticket_Forms[Ideal Profit])</f>
        <v>750</v>
      </c>
      <c r="R710" s="16">
        <f>LOOKUP(Table5[[#This Row],[Item '#]],Ticket_Forms[Form Number],Ticket_Forms[Prizes])</f>
        <v>2250</v>
      </c>
      <c r="S710" s="16">
        <f>LOOKUP(Table5[[#This Row],[Item '#]],Ticket_Forms[Form Number],Ticket_Forms[Location Rent])</f>
        <v>180</v>
      </c>
      <c r="T710" s="16">
        <f>LOOKUP(Table5[[#This Row],[Item '#]],Ticket_Forms[Form Number],Ticket_Forms[Last Sale])</f>
        <v>200</v>
      </c>
      <c r="U710" s="16" t="s">
        <v>3909</v>
      </c>
      <c r="V710" s="58" t="str">
        <f>Table5[[#This Row],[Date Distributed]]</f>
        <v/>
      </c>
      <c r="W710" s="3" t="str">
        <f>_xlfn.XLOOKUP(Table5[[#This Row],[Serial '#]],Table10[Serial '#],Table10[Charity Association],"",,)</f>
        <v/>
      </c>
      <c r="Z710" s="3" t="s">
        <v>23</v>
      </c>
    </row>
    <row r="711" spans="1:26" hidden="1" x14ac:dyDescent="0.35">
      <c r="A711" s="3">
        <v>709</v>
      </c>
      <c r="B711" s="78">
        <v>45084</v>
      </c>
      <c r="C711" s="73" t="str">
        <f>_xlfn.XLOOKUP(Table5[[#This Row],[Serial '#]],Table10[Serial '#],Table10[Date],"",,)</f>
        <v/>
      </c>
      <c r="D7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11" s="73" t="str">
        <f>IF(Table5[[#This Row],[Date Distributed]]="","In Stock","Distributed")</f>
        <v>In Stock</v>
      </c>
      <c r="F711" s="79" t="s">
        <v>660</v>
      </c>
      <c r="G711" s="75" t="s">
        <v>761</v>
      </c>
      <c r="H711" s="80" t="s">
        <v>687</v>
      </c>
      <c r="I711" s="80" t="s">
        <v>688</v>
      </c>
      <c r="J711" s="81" t="s">
        <v>1494</v>
      </c>
      <c r="K711" s="80" t="s">
        <v>421</v>
      </c>
      <c r="L711" s="3" t="str">
        <f>_xlfn.XLOOKUP(Table5[[#This Row],[Item '#]],Ticket_Forms[Form Number],Ticket_Forms[Game Name],"",,)</f>
        <v>Crowns and Bars</v>
      </c>
      <c r="M711" s="15">
        <v>102</v>
      </c>
      <c r="N711" s="3">
        <f>LOOKUP(Table5[[#This Row],[Item '#]],Ticket_Forms[Form Number],Ticket_Forms[Ticket Count])</f>
        <v>3000</v>
      </c>
      <c r="O711" s="16">
        <f>LOOKUP(Table5[[#This Row],[Item '#]],Ticket_Forms[Form Number],Ticket_Forms[Ticket Value])</f>
        <v>1</v>
      </c>
      <c r="P711" s="16">
        <f>LOOKUP(Table5[[#This Row],[Item '#]],Ticket_Forms[Form Number],Ticket_Forms[Revenue])</f>
        <v>3000</v>
      </c>
      <c r="Q711" s="16">
        <f>LOOKUP(Table5[[#This Row],[Item '#]],Ticket_Forms[Form Number],Ticket_Forms[Ideal Profit])</f>
        <v>750</v>
      </c>
      <c r="R711" s="16">
        <f>LOOKUP(Table5[[#This Row],[Item '#]],Ticket_Forms[Form Number],Ticket_Forms[Prizes])</f>
        <v>2250</v>
      </c>
      <c r="S711" s="16">
        <f>LOOKUP(Table5[[#This Row],[Item '#]],Ticket_Forms[Form Number],Ticket_Forms[Location Rent])</f>
        <v>180</v>
      </c>
      <c r="T711" s="16">
        <f>LOOKUP(Table5[[#This Row],[Item '#]],Ticket_Forms[Form Number],Ticket_Forms[Last Sale])</f>
        <v>200</v>
      </c>
      <c r="U711" s="16" t="s">
        <v>3909</v>
      </c>
      <c r="V711" s="58" t="str">
        <f>Table5[[#This Row],[Date Distributed]]</f>
        <v/>
      </c>
      <c r="W711" s="3" t="str">
        <f>_xlfn.XLOOKUP(Table5[[#This Row],[Serial '#]],Table10[Serial '#],Table10[Charity Association],"",,)</f>
        <v/>
      </c>
      <c r="Z711" s="3" t="s">
        <v>23</v>
      </c>
    </row>
    <row r="712" spans="1:26" hidden="1" x14ac:dyDescent="0.35">
      <c r="A712" s="3">
        <v>710</v>
      </c>
      <c r="B712" s="78">
        <v>45084</v>
      </c>
      <c r="C712" s="73" t="str">
        <f>_xlfn.XLOOKUP(Table5[[#This Row],[Serial '#]],Table10[Serial '#],Table10[Date],"",,)</f>
        <v/>
      </c>
      <c r="D7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12" s="73" t="str">
        <f>IF(Table5[[#This Row],[Date Distributed]]="","In Stock","Distributed")</f>
        <v>In Stock</v>
      </c>
      <c r="F712" s="79" t="s">
        <v>660</v>
      </c>
      <c r="G712" s="75" t="s">
        <v>761</v>
      </c>
      <c r="H712" s="80" t="s">
        <v>687</v>
      </c>
      <c r="I712" s="80" t="s">
        <v>688</v>
      </c>
      <c r="J712" s="81" t="s">
        <v>1495</v>
      </c>
      <c r="K712" s="80" t="s">
        <v>421</v>
      </c>
      <c r="L712" s="3" t="str">
        <f>_xlfn.XLOOKUP(Table5[[#This Row],[Item '#]],Ticket_Forms[Form Number],Ticket_Forms[Game Name],"",,)</f>
        <v>Crowns and Bars</v>
      </c>
      <c r="M712" s="15">
        <v>102</v>
      </c>
      <c r="N712" s="3">
        <f>LOOKUP(Table5[[#This Row],[Item '#]],Ticket_Forms[Form Number],Ticket_Forms[Ticket Count])</f>
        <v>3000</v>
      </c>
      <c r="O712" s="16">
        <f>LOOKUP(Table5[[#This Row],[Item '#]],Ticket_Forms[Form Number],Ticket_Forms[Ticket Value])</f>
        <v>1</v>
      </c>
      <c r="P712" s="16">
        <f>LOOKUP(Table5[[#This Row],[Item '#]],Ticket_Forms[Form Number],Ticket_Forms[Revenue])</f>
        <v>3000</v>
      </c>
      <c r="Q712" s="16">
        <f>LOOKUP(Table5[[#This Row],[Item '#]],Ticket_Forms[Form Number],Ticket_Forms[Ideal Profit])</f>
        <v>750</v>
      </c>
      <c r="R712" s="16">
        <f>LOOKUP(Table5[[#This Row],[Item '#]],Ticket_Forms[Form Number],Ticket_Forms[Prizes])</f>
        <v>2250</v>
      </c>
      <c r="S712" s="16">
        <f>LOOKUP(Table5[[#This Row],[Item '#]],Ticket_Forms[Form Number],Ticket_Forms[Location Rent])</f>
        <v>180</v>
      </c>
      <c r="T712" s="16">
        <f>LOOKUP(Table5[[#This Row],[Item '#]],Ticket_Forms[Form Number],Ticket_Forms[Last Sale])</f>
        <v>200</v>
      </c>
      <c r="U712" s="16" t="s">
        <v>3909</v>
      </c>
      <c r="V712" s="58" t="str">
        <f>Table5[[#This Row],[Date Distributed]]</f>
        <v/>
      </c>
      <c r="W712" s="3" t="str">
        <f>_xlfn.XLOOKUP(Table5[[#This Row],[Serial '#]],Table10[Serial '#],Table10[Charity Association],"",,)</f>
        <v/>
      </c>
      <c r="Z712" s="3" t="s">
        <v>23</v>
      </c>
    </row>
    <row r="713" spans="1:26" hidden="1" x14ac:dyDescent="0.35">
      <c r="A713" s="3">
        <v>711</v>
      </c>
      <c r="B713" s="78">
        <v>45084</v>
      </c>
      <c r="C713" s="73" t="str">
        <f>_xlfn.XLOOKUP(Table5[[#This Row],[Serial '#]],Table10[Serial '#],Table10[Date],"",,)</f>
        <v/>
      </c>
      <c r="D7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13" s="73" t="str">
        <f>IF(Table5[[#This Row],[Date Distributed]]="","In Stock","Distributed")</f>
        <v>In Stock</v>
      </c>
      <c r="F713" s="79" t="s">
        <v>660</v>
      </c>
      <c r="G713" s="75" t="s">
        <v>761</v>
      </c>
      <c r="H713" s="80" t="s">
        <v>687</v>
      </c>
      <c r="I713" s="80" t="s">
        <v>688</v>
      </c>
      <c r="J713" s="81" t="s">
        <v>1496</v>
      </c>
      <c r="K713" s="80" t="s">
        <v>421</v>
      </c>
      <c r="L713" s="3" t="str">
        <f>_xlfn.XLOOKUP(Table5[[#This Row],[Item '#]],Ticket_Forms[Form Number],Ticket_Forms[Game Name],"",,)</f>
        <v>Crowns and Bars</v>
      </c>
      <c r="M713" s="15">
        <v>102</v>
      </c>
      <c r="N713" s="3">
        <f>LOOKUP(Table5[[#This Row],[Item '#]],Ticket_Forms[Form Number],Ticket_Forms[Ticket Count])</f>
        <v>3000</v>
      </c>
      <c r="O713" s="16">
        <f>LOOKUP(Table5[[#This Row],[Item '#]],Ticket_Forms[Form Number],Ticket_Forms[Ticket Value])</f>
        <v>1</v>
      </c>
      <c r="P713" s="16">
        <f>LOOKUP(Table5[[#This Row],[Item '#]],Ticket_Forms[Form Number],Ticket_Forms[Revenue])</f>
        <v>3000</v>
      </c>
      <c r="Q713" s="16">
        <f>LOOKUP(Table5[[#This Row],[Item '#]],Ticket_Forms[Form Number],Ticket_Forms[Ideal Profit])</f>
        <v>750</v>
      </c>
      <c r="R713" s="16">
        <f>LOOKUP(Table5[[#This Row],[Item '#]],Ticket_Forms[Form Number],Ticket_Forms[Prizes])</f>
        <v>2250</v>
      </c>
      <c r="S713" s="16">
        <f>LOOKUP(Table5[[#This Row],[Item '#]],Ticket_Forms[Form Number],Ticket_Forms[Location Rent])</f>
        <v>180</v>
      </c>
      <c r="T713" s="16">
        <f>LOOKUP(Table5[[#This Row],[Item '#]],Ticket_Forms[Form Number],Ticket_Forms[Last Sale])</f>
        <v>200</v>
      </c>
      <c r="U713" s="16" t="s">
        <v>3909</v>
      </c>
      <c r="V713" s="58" t="str">
        <f>Table5[[#This Row],[Date Distributed]]</f>
        <v/>
      </c>
      <c r="W713" s="3" t="str">
        <f>_xlfn.XLOOKUP(Table5[[#This Row],[Serial '#]],Table10[Serial '#],Table10[Charity Association],"",,)</f>
        <v/>
      </c>
      <c r="Z713" s="3" t="s">
        <v>23</v>
      </c>
    </row>
    <row r="714" spans="1:26" hidden="1" x14ac:dyDescent="0.35">
      <c r="A714" s="3">
        <v>712</v>
      </c>
      <c r="B714" s="78">
        <v>45084</v>
      </c>
      <c r="C714" s="73" t="str">
        <f>_xlfn.XLOOKUP(Table5[[#This Row],[Serial '#]],Table10[Serial '#],Table10[Date],"",,)</f>
        <v/>
      </c>
      <c r="D7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14" s="73" t="str">
        <f>IF(Table5[[#This Row],[Date Distributed]]="","In Stock","Distributed")</f>
        <v>In Stock</v>
      </c>
      <c r="F714" s="79" t="s">
        <v>660</v>
      </c>
      <c r="G714" s="75" t="s">
        <v>761</v>
      </c>
      <c r="H714" s="80" t="s">
        <v>687</v>
      </c>
      <c r="I714" s="80" t="s">
        <v>688</v>
      </c>
      <c r="J714" s="81" t="s">
        <v>1497</v>
      </c>
      <c r="K714" s="80" t="s">
        <v>421</v>
      </c>
      <c r="L714" s="3" t="str">
        <f>_xlfn.XLOOKUP(Table5[[#This Row],[Item '#]],Ticket_Forms[Form Number],Ticket_Forms[Game Name],"",,)</f>
        <v>Crowns and Bars</v>
      </c>
      <c r="M714" s="15">
        <v>102</v>
      </c>
      <c r="N714" s="3">
        <f>LOOKUP(Table5[[#This Row],[Item '#]],Ticket_Forms[Form Number],Ticket_Forms[Ticket Count])</f>
        <v>3000</v>
      </c>
      <c r="O714" s="16">
        <f>LOOKUP(Table5[[#This Row],[Item '#]],Ticket_Forms[Form Number],Ticket_Forms[Ticket Value])</f>
        <v>1</v>
      </c>
      <c r="P714" s="16">
        <f>LOOKUP(Table5[[#This Row],[Item '#]],Ticket_Forms[Form Number],Ticket_Forms[Revenue])</f>
        <v>3000</v>
      </c>
      <c r="Q714" s="16">
        <f>LOOKUP(Table5[[#This Row],[Item '#]],Ticket_Forms[Form Number],Ticket_Forms[Ideal Profit])</f>
        <v>750</v>
      </c>
      <c r="R714" s="16">
        <f>LOOKUP(Table5[[#This Row],[Item '#]],Ticket_Forms[Form Number],Ticket_Forms[Prizes])</f>
        <v>2250</v>
      </c>
      <c r="S714" s="16">
        <f>LOOKUP(Table5[[#This Row],[Item '#]],Ticket_Forms[Form Number],Ticket_Forms[Location Rent])</f>
        <v>180</v>
      </c>
      <c r="T714" s="16">
        <f>LOOKUP(Table5[[#This Row],[Item '#]],Ticket_Forms[Form Number],Ticket_Forms[Last Sale])</f>
        <v>200</v>
      </c>
      <c r="U714" s="16" t="s">
        <v>3909</v>
      </c>
      <c r="V714" s="58" t="str">
        <f>Table5[[#This Row],[Date Distributed]]</f>
        <v/>
      </c>
      <c r="W714" s="3" t="str">
        <f>_xlfn.XLOOKUP(Table5[[#This Row],[Serial '#]],Table10[Serial '#],Table10[Charity Association],"",,)</f>
        <v/>
      </c>
      <c r="Z714" s="3" t="s">
        <v>23</v>
      </c>
    </row>
    <row r="715" spans="1:26" hidden="1" x14ac:dyDescent="0.35">
      <c r="A715" s="3">
        <v>713</v>
      </c>
      <c r="B715" s="78">
        <v>45084</v>
      </c>
      <c r="C715" s="73" t="str">
        <f>_xlfn.XLOOKUP(Table5[[#This Row],[Serial '#]],Table10[Serial '#],Table10[Date],"",,)</f>
        <v/>
      </c>
      <c r="D7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15" s="73" t="str">
        <f>IF(Table5[[#This Row],[Date Distributed]]="","In Stock","Distributed")</f>
        <v>In Stock</v>
      </c>
      <c r="F715" s="79" t="s">
        <v>660</v>
      </c>
      <c r="G715" s="75" t="s">
        <v>761</v>
      </c>
      <c r="H715" s="80" t="s">
        <v>687</v>
      </c>
      <c r="I715" s="80" t="s">
        <v>688</v>
      </c>
      <c r="J715" s="81" t="s">
        <v>1498</v>
      </c>
      <c r="K715" s="80" t="s">
        <v>421</v>
      </c>
      <c r="L715" s="3" t="str">
        <f>_xlfn.XLOOKUP(Table5[[#This Row],[Item '#]],Ticket_Forms[Form Number],Ticket_Forms[Game Name],"",,)</f>
        <v>Crowns and Bars</v>
      </c>
      <c r="M715" s="15">
        <v>102</v>
      </c>
      <c r="N715" s="3">
        <f>LOOKUP(Table5[[#This Row],[Item '#]],Ticket_Forms[Form Number],Ticket_Forms[Ticket Count])</f>
        <v>3000</v>
      </c>
      <c r="O715" s="16">
        <f>LOOKUP(Table5[[#This Row],[Item '#]],Ticket_Forms[Form Number],Ticket_Forms[Ticket Value])</f>
        <v>1</v>
      </c>
      <c r="P715" s="16">
        <f>LOOKUP(Table5[[#This Row],[Item '#]],Ticket_Forms[Form Number],Ticket_Forms[Revenue])</f>
        <v>3000</v>
      </c>
      <c r="Q715" s="16">
        <f>LOOKUP(Table5[[#This Row],[Item '#]],Ticket_Forms[Form Number],Ticket_Forms[Ideal Profit])</f>
        <v>750</v>
      </c>
      <c r="R715" s="16">
        <f>LOOKUP(Table5[[#This Row],[Item '#]],Ticket_Forms[Form Number],Ticket_Forms[Prizes])</f>
        <v>2250</v>
      </c>
      <c r="S715" s="16">
        <f>LOOKUP(Table5[[#This Row],[Item '#]],Ticket_Forms[Form Number],Ticket_Forms[Location Rent])</f>
        <v>180</v>
      </c>
      <c r="T715" s="16">
        <f>LOOKUP(Table5[[#This Row],[Item '#]],Ticket_Forms[Form Number],Ticket_Forms[Last Sale])</f>
        <v>200</v>
      </c>
      <c r="U715" s="16" t="s">
        <v>3909</v>
      </c>
      <c r="V715" s="58" t="str">
        <f>Table5[[#This Row],[Date Distributed]]</f>
        <v/>
      </c>
      <c r="W715" s="3" t="str">
        <f>_xlfn.XLOOKUP(Table5[[#This Row],[Serial '#]],Table10[Serial '#],Table10[Charity Association],"",,)</f>
        <v/>
      </c>
      <c r="Z715" s="3" t="s">
        <v>23</v>
      </c>
    </row>
    <row r="716" spans="1:26" hidden="1" x14ac:dyDescent="0.35">
      <c r="A716" s="3">
        <v>714</v>
      </c>
      <c r="B716" s="78">
        <v>45084</v>
      </c>
      <c r="C716" s="73" t="str">
        <f>_xlfn.XLOOKUP(Table5[[#This Row],[Serial '#]],Table10[Serial '#],Table10[Date],"",,)</f>
        <v/>
      </c>
      <c r="D7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16" s="73" t="str">
        <f>IF(Table5[[#This Row],[Date Distributed]]="","In Stock","Distributed")</f>
        <v>In Stock</v>
      </c>
      <c r="F716" s="79" t="s">
        <v>660</v>
      </c>
      <c r="G716" s="75" t="s">
        <v>761</v>
      </c>
      <c r="H716" s="80" t="s">
        <v>687</v>
      </c>
      <c r="I716" s="80" t="s">
        <v>688</v>
      </c>
      <c r="J716" s="81" t="s">
        <v>1499</v>
      </c>
      <c r="K716" s="80" t="s">
        <v>421</v>
      </c>
      <c r="L716" s="3" t="str">
        <f>_xlfn.XLOOKUP(Table5[[#This Row],[Item '#]],Ticket_Forms[Form Number],Ticket_Forms[Game Name],"",,)</f>
        <v>Crowns and Bars</v>
      </c>
      <c r="M716" s="15">
        <v>102</v>
      </c>
      <c r="N716" s="3">
        <f>LOOKUP(Table5[[#This Row],[Item '#]],Ticket_Forms[Form Number],Ticket_Forms[Ticket Count])</f>
        <v>3000</v>
      </c>
      <c r="O716" s="16">
        <f>LOOKUP(Table5[[#This Row],[Item '#]],Ticket_Forms[Form Number],Ticket_Forms[Ticket Value])</f>
        <v>1</v>
      </c>
      <c r="P716" s="16">
        <f>LOOKUP(Table5[[#This Row],[Item '#]],Ticket_Forms[Form Number],Ticket_Forms[Revenue])</f>
        <v>3000</v>
      </c>
      <c r="Q716" s="16">
        <f>LOOKUP(Table5[[#This Row],[Item '#]],Ticket_Forms[Form Number],Ticket_Forms[Ideal Profit])</f>
        <v>750</v>
      </c>
      <c r="R716" s="16">
        <f>LOOKUP(Table5[[#This Row],[Item '#]],Ticket_Forms[Form Number],Ticket_Forms[Prizes])</f>
        <v>2250</v>
      </c>
      <c r="S716" s="16">
        <f>LOOKUP(Table5[[#This Row],[Item '#]],Ticket_Forms[Form Number],Ticket_Forms[Location Rent])</f>
        <v>180</v>
      </c>
      <c r="T716" s="16">
        <f>LOOKUP(Table5[[#This Row],[Item '#]],Ticket_Forms[Form Number],Ticket_Forms[Last Sale])</f>
        <v>200</v>
      </c>
      <c r="U716" s="16" t="s">
        <v>3909</v>
      </c>
      <c r="V716" s="58" t="str">
        <f>Table5[[#This Row],[Date Distributed]]</f>
        <v/>
      </c>
      <c r="W716" s="3" t="str">
        <f>_xlfn.XLOOKUP(Table5[[#This Row],[Serial '#]],Table10[Serial '#],Table10[Charity Association],"",,)</f>
        <v/>
      </c>
      <c r="Z716" s="3" t="s">
        <v>23</v>
      </c>
    </row>
    <row r="717" spans="1:26" hidden="1" x14ac:dyDescent="0.35">
      <c r="A717" s="3">
        <v>715</v>
      </c>
      <c r="B717" s="78">
        <v>45084</v>
      </c>
      <c r="C717" s="73" t="str">
        <f>_xlfn.XLOOKUP(Table5[[#This Row],[Serial '#]],Table10[Serial '#],Table10[Date],"",,)</f>
        <v/>
      </c>
      <c r="D7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17" s="73" t="str">
        <f>IF(Table5[[#This Row],[Date Distributed]]="","In Stock","Distributed")</f>
        <v>In Stock</v>
      </c>
      <c r="F717" s="79" t="s">
        <v>660</v>
      </c>
      <c r="G717" s="75" t="s">
        <v>761</v>
      </c>
      <c r="H717" s="80" t="s">
        <v>687</v>
      </c>
      <c r="I717" s="80" t="s">
        <v>688</v>
      </c>
      <c r="J717" s="81" t="s">
        <v>1500</v>
      </c>
      <c r="K717" s="80" t="s">
        <v>421</v>
      </c>
      <c r="L717" s="3" t="str">
        <f>_xlfn.XLOOKUP(Table5[[#This Row],[Item '#]],Ticket_Forms[Form Number],Ticket_Forms[Game Name],"",,)</f>
        <v>Crowns and Bars</v>
      </c>
      <c r="M717" s="15">
        <v>102</v>
      </c>
      <c r="N717" s="3">
        <f>LOOKUP(Table5[[#This Row],[Item '#]],Ticket_Forms[Form Number],Ticket_Forms[Ticket Count])</f>
        <v>3000</v>
      </c>
      <c r="O717" s="16">
        <f>LOOKUP(Table5[[#This Row],[Item '#]],Ticket_Forms[Form Number],Ticket_Forms[Ticket Value])</f>
        <v>1</v>
      </c>
      <c r="P717" s="16">
        <f>LOOKUP(Table5[[#This Row],[Item '#]],Ticket_Forms[Form Number],Ticket_Forms[Revenue])</f>
        <v>3000</v>
      </c>
      <c r="Q717" s="16">
        <f>LOOKUP(Table5[[#This Row],[Item '#]],Ticket_Forms[Form Number],Ticket_Forms[Ideal Profit])</f>
        <v>750</v>
      </c>
      <c r="R717" s="16">
        <f>LOOKUP(Table5[[#This Row],[Item '#]],Ticket_Forms[Form Number],Ticket_Forms[Prizes])</f>
        <v>2250</v>
      </c>
      <c r="S717" s="16">
        <f>LOOKUP(Table5[[#This Row],[Item '#]],Ticket_Forms[Form Number],Ticket_Forms[Location Rent])</f>
        <v>180</v>
      </c>
      <c r="T717" s="16">
        <f>LOOKUP(Table5[[#This Row],[Item '#]],Ticket_Forms[Form Number],Ticket_Forms[Last Sale])</f>
        <v>200</v>
      </c>
      <c r="U717" s="16" t="s">
        <v>3909</v>
      </c>
      <c r="V717" s="58" t="str">
        <f>Table5[[#This Row],[Date Distributed]]</f>
        <v/>
      </c>
      <c r="W717" s="3" t="str">
        <f>_xlfn.XLOOKUP(Table5[[#This Row],[Serial '#]],Table10[Serial '#],Table10[Charity Association],"",,)</f>
        <v/>
      </c>
      <c r="Z717" s="3" t="s">
        <v>23</v>
      </c>
    </row>
    <row r="718" spans="1:26" hidden="1" x14ac:dyDescent="0.35">
      <c r="A718" s="3">
        <v>716</v>
      </c>
      <c r="B718" s="78">
        <v>45084</v>
      </c>
      <c r="C718" s="73" t="str">
        <f>_xlfn.XLOOKUP(Table5[[#This Row],[Serial '#]],Table10[Serial '#],Table10[Date],"",,)</f>
        <v/>
      </c>
      <c r="D7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18" s="73" t="str">
        <f>IF(Table5[[#This Row],[Date Distributed]]="","In Stock","Distributed")</f>
        <v>In Stock</v>
      </c>
      <c r="F718" s="79" t="s">
        <v>660</v>
      </c>
      <c r="G718" s="75" t="s">
        <v>761</v>
      </c>
      <c r="H718" s="80" t="s">
        <v>687</v>
      </c>
      <c r="I718" s="80" t="s">
        <v>688</v>
      </c>
      <c r="J718" s="81" t="s">
        <v>1501</v>
      </c>
      <c r="K718" s="80" t="s">
        <v>421</v>
      </c>
      <c r="L718" s="3" t="str">
        <f>_xlfn.XLOOKUP(Table5[[#This Row],[Item '#]],Ticket_Forms[Form Number],Ticket_Forms[Game Name],"",,)</f>
        <v>Crowns and Bars</v>
      </c>
      <c r="M718" s="15">
        <v>102</v>
      </c>
      <c r="N718" s="3">
        <f>LOOKUP(Table5[[#This Row],[Item '#]],Ticket_Forms[Form Number],Ticket_Forms[Ticket Count])</f>
        <v>3000</v>
      </c>
      <c r="O718" s="16">
        <f>LOOKUP(Table5[[#This Row],[Item '#]],Ticket_Forms[Form Number],Ticket_Forms[Ticket Value])</f>
        <v>1</v>
      </c>
      <c r="P718" s="16">
        <f>LOOKUP(Table5[[#This Row],[Item '#]],Ticket_Forms[Form Number],Ticket_Forms[Revenue])</f>
        <v>3000</v>
      </c>
      <c r="Q718" s="16">
        <f>LOOKUP(Table5[[#This Row],[Item '#]],Ticket_Forms[Form Number],Ticket_Forms[Ideal Profit])</f>
        <v>750</v>
      </c>
      <c r="R718" s="16">
        <f>LOOKUP(Table5[[#This Row],[Item '#]],Ticket_Forms[Form Number],Ticket_Forms[Prizes])</f>
        <v>2250</v>
      </c>
      <c r="S718" s="16">
        <f>LOOKUP(Table5[[#This Row],[Item '#]],Ticket_Forms[Form Number],Ticket_Forms[Location Rent])</f>
        <v>180</v>
      </c>
      <c r="T718" s="16">
        <f>LOOKUP(Table5[[#This Row],[Item '#]],Ticket_Forms[Form Number],Ticket_Forms[Last Sale])</f>
        <v>200</v>
      </c>
      <c r="U718" s="16" t="s">
        <v>3909</v>
      </c>
      <c r="V718" s="58" t="str">
        <f>Table5[[#This Row],[Date Distributed]]</f>
        <v/>
      </c>
      <c r="W718" s="3" t="str">
        <f>_xlfn.XLOOKUP(Table5[[#This Row],[Serial '#]],Table10[Serial '#],Table10[Charity Association],"",,)</f>
        <v/>
      </c>
      <c r="Z718" s="3" t="s">
        <v>23</v>
      </c>
    </row>
    <row r="719" spans="1:26" hidden="1" x14ac:dyDescent="0.35">
      <c r="A719" s="3">
        <v>717</v>
      </c>
      <c r="B719" s="78">
        <v>45084</v>
      </c>
      <c r="C719" s="73" t="str">
        <f>_xlfn.XLOOKUP(Table5[[#This Row],[Serial '#]],Table10[Serial '#],Table10[Date],"",,)</f>
        <v/>
      </c>
      <c r="D7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19" s="73" t="str">
        <f>IF(Table5[[#This Row],[Date Distributed]]="","In Stock","Distributed")</f>
        <v>In Stock</v>
      </c>
      <c r="F719" s="79" t="s">
        <v>660</v>
      </c>
      <c r="G719" s="75" t="s">
        <v>761</v>
      </c>
      <c r="H719" s="80" t="s">
        <v>687</v>
      </c>
      <c r="I719" s="80" t="s">
        <v>688</v>
      </c>
      <c r="J719" s="81" t="s">
        <v>1502</v>
      </c>
      <c r="K719" s="80" t="s">
        <v>421</v>
      </c>
      <c r="L719" s="3" t="str">
        <f>_xlfn.XLOOKUP(Table5[[#This Row],[Item '#]],Ticket_Forms[Form Number],Ticket_Forms[Game Name],"",,)</f>
        <v>Crowns and Bars</v>
      </c>
      <c r="M719" s="15">
        <v>102</v>
      </c>
      <c r="N719" s="3">
        <f>LOOKUP(Table5[[#This Row],[Item '#]],Ticket_Forms[Form Number],Ticket_Forms[Ticket Count])</f>
        <v>3000</v>
      </c>
      <c r="O719" s="16">
        <f>LOOKUP(Table5[[#This Row],[Item '#]],Ticket_Forms[Form Number],Ticket_Forms[Ticket Value])</f>
        <v>1</v>
      </c>
      <c r="P719" s="16">
        <f>LOOKUP(Table5[[#This Row],[Item '#]],Ticket_Forms[Form Number],Ticket_Forms[Revenue])</f>
        <v>3000</v>
      </c>
      <c r="Q719" s="16">
        <f>LOOKUP(Table5[[#This Row],[Item '#]],Ticket_Forms[Form Number],Ticket_Forms[Ideal Profit])</f>
        <v>750</v>
      </c>
      <c r="R719" s="16">
        <f>LOOKUP(Table5[[#This Row],[Item '#]],Ticket_Forms[Form Number],Ticket_Forms[Prizes])</f>
        <v>2250</v>
      </c>
      <c r="S719" s="16">
        <f>LOOKUP(Table5[[#This Row],[Item '#]],Ticket_Forms[Form Number],Ticket_Forms[Location Rent])</f>
        <v>180</v>
      </c>
      <c r="T719" s="16">
        <f>LOOKUP(Table5[[#This Row],[Item '#]],Ticket_Forms[Form Number],Ticket_Forms[Last Sale])</f>
        <v>200</v>
      </c>
      <c r="U719" s="16" t="s">
        <v>3909</v>
      </c>
      <c r="V719" s="58" t="str">
        <f>Table5[[#This Row],[Date Distributed]]</f>
        <v/>
      </c>
      <c r="W719" s="3" t="str">
        <f>_xlfn.XLOOKUP(Table5[[#This Row],[Serial '#]],Table10[Serial '#],Table10[Charity Association],"",,)</f>
        <v/>
      </c>
      <c r="Z719" s="3" t="s">
        <v>23</v>
      </c>
    </row>
    <row r="720" spans="1:26" hidden="1" x14ac:dyDescent="0.35">
      <c r="A720" s="3">
        <v>718</v>
      </c>
      <c r="B720" s="78">
        <v>45084</v>
      </c>
      <c r="C720" s="73" t="str">
        <f>_xlfn.XLOOKUP(Table5[[#This Row],[Serial '#]],Table10[Serial '#],Table10[Date],"",,)</f>
        <v/>
      </c>
      <c r="D7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20" s="73" t="str">
        <f>IF(Table5[[#This Row],[Date Distributed]]="","In Stock","Distributed")</f>
        <v>In Stock</v>
      </c>
      <c r="F720" s="79" t="s">
        <v>660</v>
      </c>
      <c r="G720" s="75" t="s">
        <v>761</v>
      </c>
      <c r="H720" s="80" t="s">
        <v>687</v>
      </c>
      <c r="I720" s="80" t="s">
        <v>688</v>
      </c>
      <c r="J720" s="81" t="s">
        <v>1503</v>
      </c>
      <c r="K720" s="80" t="s">
        <v>421</v>
      </c>
      <c r="L720" s="3" t="str">
        <f>_xlfn.XLOOKUP(Table5[[#This Row],[Item '#]],Ticket_Forms[Form Number],Ticket_Forms[Game Name],"",,)</f>
        <v>Crowns and Bars</v>
      </c>
      <c r="M720" s="15">
        <v>102</v>
      </c>
      <c r="N720" s="3">
        <f>LOOKUP(Table5[[#This Row],[Item '#]],Ticket_Forms[Form Number],Ticket_Forms[Ticket Count])</f>
        <v>3000</v>
      </c>
      <c r="O720" s="16">
        <f>LOOKUP(Table5[[#This Row],[Item '#]],Ticket_Forms[Form Number],Ticket_Forms[Ticket Value])</f>
        <v>1</v>
      </c>
      <c r="P720" s="16">
        <f>LOOKUP(Table5[[#This Row],[Item '#]],Ticket_Forms[Form Number],Ticket_Forms[Revenue])</f>
        <v>3000</v>
      </c>
      <c r="Q720" s="16">
        <f>LOOKUP(Table5[[#This Row],[Item '#]],Ticket_Forms[Form Number],Ticket_Forms[Ideal Profit])</f>
        <v>750</v>
      </c>
      <c r="R720" s="16">
        <f>LOOKUP(Table5[[#This Row],[Item '#]],Ticket_Forms[Form Number],Ticket_Forms[Prizes])</f>
        <v>2250</v>
      </c>
      <c r="S720" s="16">
        <f>LOOKUP(Table5[[#This Row],[Item '#]],Ticket_Forms[Form Number],Ticket_Forms[Location Rent])</f>
        <v>180</v>
      </c>
      <c r="T720" s="16">
        <f>LOOKUP(Table5[[#This Row],[Item '#]],Ticket_Forms[Form Number],Ticket_Forms[Last Sale])</f>
        <v>200</v>
      </c>
      <c r="U720" s="16" t="s">
        <v>3909</v>
      </c>
      <c r="V720" s="58" t="str">
        <f>Table5[[#This Row],[Date Distributed]]</f>
        <v/>
      </c>
      <c r="W720" s="3" t="str">
        <f>_xlfn.XLOOKUP(Table5[[#This Row],[Serial '#]],Table10[Serial '#],Table10[Charity Association],"",,)</f>
        <v/>
      </c>
      <c r="Z720" s="3" t="s">
        <v>23</v>
      </c>
    </row>
    <row r="721" spans="1:26" hidden="1" x14ac:dyDescent="0.35">
      <c r="A721" s="3">
        <v>719</v>
      </c>
      <c r="B721" s="78">
        <v>45084</v>
      </c>
      <c r="C721" s="73" t="str">
        <f>_xlfn.XLOOKUP(Table5[[#This Row],[Serial '#]],Table10[Serial '#],Table10[Date],"",,)</f>
        <v/>
      </c>
      <c r="D7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21" s="73" t="str">
        <f>IF(Table5[[#This Row],[Date Distributed]]="","In Stock","Distributed")</f>
        <v>In Stock</v>
      </c>
      <c r="F721" s="79" t="s">
        <v>660</v>
      </c>
      <c r="G721" s="75" t="s">
        <v>761</v>
      </c>
      <c r="H721" s="80" t="s">
        <v>687</v>
      </c>
      <c r="I721" s="80" t="s">
        <v>688</v>
      </c>
      <c r="J721" s="81" t="s">
        <v>1504</v>
      </c>
      <c r="K721" s="80" t="s">
        <v>421</v>
      </c>
      <c r="L721" s="3" t="str">
        <f>_xlfn.XLOOKUP(Table5[[#This Row],[Item '#]],Ticket_Forms[Form Number],Ticket_Forms[Game Name],"",,)</f>
        <v>Crowns and Bars</v>
      </c>
      <c r="M721" s="15">
        <v>102</v>
      </c>
      <c r="N721" s="3">
        <f>LOOKUP(Table5[[#This Row],[Item '#]],Ticket_Forms[Form Number],Ticket_Forms[Ticket Count])</f>
        <v>3000</v>
      </c>
      <c r="O721" s="16">
        <f>LOOKUP(Table5[[#This Row],[Item '#]],Ticket_Forms[Form Number],Ticket_Forms[Ticket Value])</f>
        <v>1</v>
      </c>
      <c r="P721" s="16">
        <f>LOOKUP(Table5[[#This Row],[Item '#]],Ticket_Forms[Form Number],Ticket_Forms[Revenue])</f>
        <v>3000</v>
      </c>
      <c r="Q721" s="16">
        <f>LOOKUP(Table5[[#This Row],[Item '#]],Ticket_Forms[Form Number],Ticket_Forms[Ideal Profit])</f>
        <v>750</v>
      </c>
      <c r="R721" s="16">
        <f>LOOKUP(Table5[[#This Row],[Item '#]],Ticket_Forms[Form Number],Ticket_Forms[Prizes])</f>
        <v>2250</v>
      </c>
      <c r="S721" s="16">
        <f>LOOKUP(Table5[[#This Row],[Item '#]],Ticket_Forms[Form Number],Ticket_Forms[Location Rent])</f>
        <v>180</v>
      </c>
      <c r="T721" s="16">
        <f>LOOKUP(Table5[[#This Row],[Item '#]],Ticket_Forms[Form Number],Ticket_Forms[Last Sale])</f>
        <v>200</v>
      </c>
      <c r="U721" s="16" t="s">
        <v>3909</v>
      </c>
      <c r="V721" s="58" t="str">
        <f>Table5[[#This Row],[Date Distributed]]</f>
        <v/>
      </c>
      <c r="W721" s="3" t="str">
        <f>_xlfn.XLOOKUP(Table5[[#This Row],[Serial '#]],Table10[Serial '#],Table10[Charity Association],"",,)</f>
        <v/>
      </c>
      <c r="Z721" s="3" t="s">
        <v>23</v>
      </c>
    </row>
    <row r="722" spans="1:26" hidden="1" x14ac:dyDescent="0.35">
      <c r="A722" s="3">
        <v>720</v>
      </c>
      <c r="B722" s="78">
        <v>45084</v>
      </c>
      <c r="C722" s="73" t="str">
        <f>_xlfn.XLOOKUP(Table5[[#This Row],[Serial '#]],Table10[Serial '#],Table10[Date],"",,)</f>
        <v/>
      </c>
      <c r="D7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22" s="73" t="str">
        <f>IF(Table5[[#This Row],[Date Distributed]]="","In Stock","Distributed")</f>
        <v>In Stock</v>
      </c>
      <c r="F722" s="79" t="s">
        <v>660</v>
      </c>
      <c r="G722" s="75" t="s">
        <v>761</v>
      </c>
      <c r="H722" s="80" t="s">
        <v>687</v>
      </c>
      <c r="I722" s="80" t="s">
        <v>688</v>
      </c>
      <c r="J722" s="81" t="s">
        <v>1505</v>
      </c>
      <c r="K722" s="80" t="s">
        <v>421</v>
      </c>
      <c r="L722" s="3" t="str">
        <f>_xlfn.XLOOKUP(Table5[[#This Row],[Item '#]],Ticket_Forms[Form Number],Ticket_Forms[Game Name],"",,)</f>
        <v>Crowns and Bars</v>
      </c>
      <c r="M722" s="15">
        <v>102</v>
      </c>
      <c r="N722" s="3">
        <f>LOOKUP(Table5[[#This Row],[Item '#]],Ticket_Forms[Form Number],Ticket_Forms[Ticket Count])</f>
        <v>3000</v>
      </c>
      <c r="O722" s="16">
        <f>LOOKUP(Table5[[#This Row],[Item '#]],Ticket_Forms[Form Number],Ticket_Forms[Ticket Value])</f>
        <v>1</v>
      </c>
      <c r="P722" s="16">
        <f>LOOKUP(Table5[[#This Row],[Item '#]],Ticket_Forms[Form Number],Ticket_Forms[Revenue])</f>
        <v>3000</v>
      </c>
      <c r="Q722" s="16">
        <f>LOOKUP(Table5[[#This Row],[Item '#]],Ticket_Forms[Form Number],Ticket_Forms[Ideal Profit])</f>
        <v>750</v>
      </c>
      <c r="R722" s="16">
        <f>LOOKUP(Table5[[#This Row],[Item '#]],Ticket_Forms[Form Number],Ticket_Forms[Prizes])</f>
        <v>2250</v>
      </c>
      <c r="S722" s="16">
        <f>LOOKUP(Table5[[#This Row],[Item '#]],Ticket_Forms[Form Number],Ticket_Forms[Location Rent])</f>
        <v>180</v>
      </c>
      <c r="T722" s="16">
        <f>LOOKUP(Table5[[#This Row],[Item '#]],Ticket_Forms[Form Number],Ticket_Forms[Last Sale])</f>
        <v>200</v>
      </c>
      <c r="U722" s="16" t="s">
        <v>3909</v>
      </c>
      <c r="V722" s="58" t="str">
        <f>Table5[[#This Row],[Date Distributed]]</f>
        <v/>
      </c>
      <c r="W722" s="3" t="str">
        <f>_xlfn.XLOOKUP(Table5[[#This Row],[Serial '#]],Table10[Serial '#],Table10[Charity Association],"",,)</f>
        <v/>
      </c>
      <c r="Z722" s="3" t="s">
        <v>23</v>
      </c>
    </row>
    <row r="723" spans="1:26" hidden="1" x14ac:dyDescent="0.35">
      <c r="A723" s="3">
        <v>721</v>
      </c>
      <c r="B723" s="78">
        <v>45084</v>
      </c>
      <c r="C723" s="73" t="str">
        <f>_xlfn.XLOOKUP(Table5[[#This Row],[Serial '#]],Table10[Serial '#],Table10[Date],"",,)</f>
        <v/>
      </c>
      <c r="D7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23" s="73" t="str">
        <f>IF(Table5[[#This Row],[Date Distributed]]="","In Stock","Distributed")</f>
        <v>In Stock</v>
      </c>
      <c r="F723" s="79" t="s">
        <v>660</v>
      </c>
      <c r="G723" s="75" t="s">
        <v>761</v>
      </c>
      <c r="H723" s="80" t="s">
        <v>687</v>
      </c>
      <c r="I723" s="80" t="s">
        <v>688</v>
      </c>
      <c r="J723" s="81" t="s">
        <v>1506</v>
      </c>
      <c r="K723" s="80" t="s">
        <v>421</v>
      </c>
      <c r="L723" s="3" t="str">
        <f>_xlfn.XLOOKUP(Table5[[#This Row],[Item '#]],Ticket_Forms[Form Number],Ticket_Forms[Game Name],"",,)</f>
        <v>Crowns and Bars</v>
      </c>
      <c r="M723" s="15">
        <v>102</v>
      </c>
      <c r="N723" s="3">
        <f>LOOKUP(Table5[[#This Row],[Item '#]],Ticket_Forms[Form Number],Ticket_Forms[Ticket Count])</f>
        <v>3000</v>
      </c>
      <c r="O723" s="16">
        <f>LOOKUP(Table5[[#This Row],[Item '#]],Ticket_Forms[Form Number],Ticket_Forms[Ticket Value])</f>
        <v>1</v>
      </c>
      <c r="P723" s="16">
        <f>LOOKUP(Table5[[#This Row],[Item '#]],Ticket_Forms[Form Number],Ticket_Forms[Revenue])</f>
        <v>3000</v>
      </c>
      <c r="Q723" s="16">
        <f>LOOKUP(Table5[[#This Row],[Item '#]],Ticket_Forms[Form Number],Ticket_Forms[Ideal Profit])</f>
        <v>750</v>
      </c>
      <c r="R723" s="16">
        <f>LOOKUP(Table5[[#This Row],[Item '#]],Ticket_Forms[Form Number],Ticket_Forms[Prizes])</f>
        <v>2250</v>
      </c>
      <c r="S723" s="16">
        <f>LOOKUP(Table5[[#This Row],[Item '#]],Ticket_Forms[Form Number],Ticket_Forms[Location Rent])</f>
        <v>180</v>
      </c>
      <c r="T723" s="16">
        <f>LOOKUP(Table5[[#This Row],[Item '#]],Ticket_Forms[Form Number],Ticket_Forms[Last Sale])</f>
        <v>200</v>
      </c>
      <c r="U723" s="16" t="s">
        <v>3909</v>
      </c>
      <c r="V723" s="58" t="str">
        <f>Table5[[#This Row],[Date Distributed]]</f>
        <v/>
      </c>
      <c r="W723" s="3" t="str">
        <f>_xlfn.XLOOKUP(Table5[[#This Row],[Serial '#]],Table10[Serial '#],Table10[Charity Association],"",,)</f>
        <v/>
      </c>
      <c r="Z723" s="3" t="s">
        <v>23</v>
      </c>
    </row>
    <row r="724" spans="1:26" hidden="1" x14ac:dyDescent="0.35">
      <c r="A724" s="3">
        <v>722</v>
      </c>
      <c r="B724" s="78">
        <v>45084</v>
      </c>
      <c r="C724" s="73" t="str">
        <f>_xlfn.XLOOKUP(Table5[[#This Row],[Serial '#]],Table10[Serial '#],Table10[Date],"",,)</f>
        <v/>
      </c>
      <c r="D7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24" s="73" t="str">
        <f>IF(Table5[[#This Row],[Date Distributed]]="","In Stock","Distributed")</f>
        <v>In Stock</v>
      </c>
      <c r="F724" s="79" t="s">
        <v>660</v>
      </c>
      <c r="G724" s="75" t="s">
        <v>761</v>
      </c>
      <c r="H724" s="80" t="s">
        <v>687</v>
      </c>
      <c r="I724" s="80" t="s">
        <v>688</v>
      </c>
      <c r="J724" s="81" t="s">
        <v>1507</v>
      </c>
      <c r="K724" s="80" t="s">
        <v>421</v>
      </c>
      <c r="L724" s="3" t="str">
        <f>_xlfn.XLOOKUP(Table5[[#This Row],[Item '#]],Ticket_Forms[Form Number],Ticket_Forms[Game Name],"",,)</f>
        <v>Crowns and Bars</v>
      </c>
      <c r="M724" s="15">
        <v>102</v>
      </c>
      <c r="N724" s="3">
        <f>LOOKUP(Table5[[#This Row],[Item '#]],Ticket_Forms[Form Number],Ticket_Forms[Ticket Count])</f>
        <v>3000</v>
      </c>
      <c r="O724" s="16">
        <f>LOOKUP(Table5[[#This Row],[Item '#]],Ticket_Forms[Form Number],Ticket_Forms[Ticket Value])</f>
        <v>1</v>
      </c>
      <c r="P724" s="16">
        <f>LOOKUP(Table5[[#This Row],[Item '#]],Ticket_Forms[Form Number],Ticket_Forms[Revenue])</f>
        <v>3000</v>
      </c>
      <c r="Q724" s="16">
        <f>LOOKUP(Table5[[#This Row],[Item '#]],Ticket_Forms[Form Number],Ticket_Forms[Ideal Profit])</f>
        <v>750</v>
      </c>
      <c r="R724" s="16">
        <f>LOOKUP(Table5[[#This Row],[Item '#]],Ticket_Forms[Form Number],Ticket_Forms[Prizes])</f>
        <v>2250</v>
      </c>
      <c r="S724" s="16">
        <f>LOOKUP(Table5[[#This Row],[Item '#]],Ticket_Forms[Form Number],Ticket_Forms[Location Rent])</f>
        <v>180</v>
      </c>
      <c r="T724" s="16">
        <f>LOOKUP(Table5[[#This Row],[Item '#]],Ticket_Forms[Form Number],Ticket_Forms[Last Sale])</f>
        <v>200</v>
      </c>
      <c r="U724" s="16" t="s">
        <v>3909</v>
      </c>
      <c r="V724" s="58" t="str">
        <f>Table5[[#This Row],[Date Distributed]]</f>
        <v/>
      </c>
      <c r="W724" s="3" t="str">
        <f>_xlfn.XLOOKUP(Table5[[#This Row],[Serial '#]],Table10[Serial '#],Table10[Charity Association],"",,)</f>
        <v/>
      </c>
      <c r="Z724" s="3" t="s">
        <v>23</v>
      </c>
    </row>
    <row r="725" spans="1:26" hidden="1" x14ac:dyDescent="0.35">
      <c r="A725" s="3">
        <v>723</v>
      </c>
      <c r="B725" s="78">
        <v>45084</v>
      </c>
      <c r="C725" s="73" t="str">
        <f>_xlfn.XLOOKUP(Table5[[#This Row],[Serial '#]],Table10[Serial '#],Table10[Date],"",,)</f>
        <v/>
      </c>
      <c r="D7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25" s="73" t="str">
        <f>IF(Table5[[#This Row],[Date Distributed]]="","In Stock","Distributed")</f>
        <v>In Stock</v>
      </c>
      <c r="F725" s="79" t="s">
        <v>660</v>
      </c>
      <c r="G725" s="75" t="s">
        <v>761</v>
      </c>
      <c r="H725" s="80" t="s">
        <v>687</v>
      </c>
      <c r="I725" s="80" t="s">
        <v>688</v>
      </c>
      <c r="J725" s="81" t="s">
        <v>1508</v>
      </c>
      <c r="K725" s="80" t="s">
        <v>421</v>
      </c>
      <c r="L725" s="3" t="str">
        <f>_xlfn.XLOOKUP(Table5[[#This Row],[Item '#]],Ticket_Forms[Form Number],Ticket_Forms[Game Name],"",,)</f>
        <v>Crowns and Bars</v>
      </c>
      <c r="M725" s="15">
        <v>102</v>
      </c>
      <c r="N725" s="3">
        <f>LOOKUP(Table5[[#This Row],[Item '#]],Ticket_Forms[Form Number],Ticket_Forms[Ticket Count])</f>
        <v>3000</v>
      </c>
      <c r="O725" s="16">
        <f>LOOKUP(Table5[[#This Row],[Item '#]],Ticket_Forms[Form Number],Ticket_Forms[Ticket Value])</f>
        <v>1</v>
      </c>
      <c r="P725" s="16">
        <f>LOOKUP(Table5[[#This Row],[Item '#]],Ticket_Forms[Form Number],Ticket_Forms[Revenue])</f>
        <v>3000</v>
      </c>
      <c r="Q725" s="16">
        <f>LOOKUP(Table5[[#This Row],[Item '#]],Ticket_Forms[Form Number],Ticket_Forms[Ideal Profit])</f>
        <v>750</v>
      </c>
      <c r="R725" s="16">
        <f>LOOKUP(Table5[[#This Row],[Item '#]],Ticket_Forms[Form Number],Ticket_Forms[Prizes])</f>
        <v>2250</v>
      </c>
      <c r="S725" s="16">
        <f>LOOKUP(Table5[[#This Row],[Item '#]],Ticket_Forms[Form Number],Ticket_Forms[Location Rent])</f>
        <v>180</v>
      </c>
      <c r="T725" s="16">
        <f>LOOKUP(Table5[[#This Row],[Item '#]],Ticket_Forms[Form Number],Ticket_Forms[Last Sale])</f>
        <v>200</v>
      </c>
      <c r="U725" s="16" t="s">
        <v>3909</v>
      </c>
      <c r="V725" s="58" t="str">
        <f>Table5[[#This Row],[Date Distributed]]</f>
        <v/>
      </c>
      <c r="W725" s="3" t="str">
        <f>_xlfn.XLOOKUP(Table5[[#This Row],[Serial '#]],Table10[Serial '#],Table10[Charity Association],"",,)</f>
        <v/>
      </c>
      <c r="Z725" s="3" t="s">
        <v>23</v>
      </c>
    </row>
    <row r="726" spans="1:26" hidden="1" x14ac:dyDescent="0.35">
      <c r="A726" s="3">
        <v>724</v>
      </c>
      <c r="B726" s="78">
        <v>45084</v>
      </c>
      <c r="C726" s="73" t="str">
        <f>_xlfn.XLOOKUP(Table5[[#This Row],[Serial '#]],Table10[Serial '#],Table10[Date],"",,)</f>
        <v/>
      </c>
      <c r="D7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26" s="73" t="str">
        <f>IF(Table5[[#This Row],[Date Distributed]]="","In Stock","Distributed")</f>
        <v>In Stock</v>
      </c>
      <c r="F726" s="79" t="s">
        <v>660</v>
      </c>
      <c r="G726" s="75" t="s">
        <v>761</v>
      </c>
      <c r="H726" s="80" t="s">
        <v>687</v>
      </c>
      <c r="I726" s="80" t="s">
        <v>688</v>
      </c>
      <c r="J726" s="81" t="s">
        <v>1509</v>
      </c>
      <c r="K726" s="80" t="s">
        <v>421</v>
      </c>
      <c r="L726" s="3" t="str">
        <f>_xlfn.XLOOKUP(Table5[[#This Row],[Item '#]],Ticket_Forms[Form Number],Ticket_Forms[Game Name],"",,)</f>
        <v>Crowns and Bars</v>
      </c>
      <c r="M726" s="15">
        <v>102</v>
      </c>
      <c r="N726" s="3">
        <f>LOOKUP(Table5[[#This Row],[Item '#]],Ticket_Forms[Form Number],Ticket_Forms[Ticket Count])</f>
        <v>3000</v>
      </c>
      <c r="O726" s="16">
        <f>LOOKUP(Table5[[#This Row],[Item '#]],Ticket_Forms[Form Number],Ticket_Forms[Ticket Value])</f>
        <v>1</v>
      </c>
      <c r="P726" s="16">
        <f>LOOKUP(Table5[[#This Row],[Item '#]],Ticket_Forms[Form Number],Ticket_Forms[Revenue])</f>
        <v>3000</v>
      </c>
      <c r="Q726" s="16">
        <f>LOOKUP(Table5[[#This Row],[Item '#]],Ticket_Forms[Form Number],Ticket_Forms[Ideal Profit])</f>
        <v>750</v>
      </c>
      <c r="R726" s="16">
        <f>LOOKUP(Table5[[#This Row],[Item '#]],Ticket_Forms[Form Number],Ticket_Forms[Prizes])</f>
        <v>2250</v>
      </c>
      <c r="S726" s="16">
        <f>LOOKUP(Table5[[#This Row],[Item '#]],Ticket_Forms[Form Number],Ticket_Forms[Location Rent])</f>
        <v>180</v>
      </c>
      <c r="T726" s="16">
        <f>LOOKUP(Table5[[#This Row],[Item '#]],Ticket_Forms[Form Number],Ticket_Forms[Last Sale])</f>
        <v>200</v>
      </c>
      <c r="U726" s="16" t="s">
        <v>3909</v>
      </c>
      <c r="V726" s="58" t="str">
        <f>Table5[[#This Row],[Date Distributed]]</f>
        <v/>
      </c>
      <c r="W726" s="3" t="str">
        <f>_xlfn.XLOOKUP(Table5[[#This Row],[Serial '#]],Table10[Serial '#],Table10[Charity Association],"",,)</f>
        <v/>
      </c>
      <c r="Z726" s="3" t="s">
        <v>23</v>
      </c>
    </row>
    <row r="727" spans="1:26" hidden="1" x14ac:dyDescent="0.35">
      <c r="A727" s="3">
        <v>725</v>
      </c>
      <c r="B727" s="78">
        <v>45084</v>
      </c>
      <c r="C727" s="73" t="str">
        <f>_xlfn.XLOOKUP(Table5[[#This Row],[Serial '#]],Table10[Serial '#],Table10[Date],"",,)</f>
        <v/>
      </c>
      <c r="D7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27" s="73" t="str">
        <f>IF(Table5[[#This Row],[Date Distributed]]="","In Stock","Distributed")</f>
        <v>In Stock</v>
      </c>
      <c r="F727" s="79" t="s">
        <v>660</v>
      </c>
      <c r="G727" s="75" t="s">
        <v>761</v>
      </c>
      <c r="H727" s="80" t="s">
        <v>687</v>
      </c>
      <c r="I727" s="80" t="s">
        <v>688</v>
      </c>
      <c r="J727" s="81" t="s">
        <v>1510</v>
      </c>
      <c r="K727" s="80" t="s">
        <v>421</v>
      </c>
      <c r="L727" s="3" t="str">
        <f>_xlfn.XLOOKUP(Table5[[#This Row],[Item '#]],Ticket_Forms[Form Number],Ticket_Forms[Game Name],"",,)</f>
        <v>Crowns and Bars</v>
      </c>
      <c r="M727" s="15">
        <v>102</v>
      </c>
      <c r="N727" s="3">
        <f>LOOKUP(Table5[[#This Row],[Item '#]],Ticket_Forms[Form Number],Ticket_Forms[Ticket Count])</f>
        <v>3000</v>
      </c>
      <c r="O727" s="16">
        <f>LOOKUP(Table5[[#This Row],[Item '#]],Ticket_Forms[Form Number],Ticket_Forms[Ticket Value])</f>
        <v>1</v>
      </c>
      <c r="P727" s="16">
        <f>LOOKUP(Table5[[#This Row],[Item '#]],Ticket_Forms[Form Number],Ticket_Forms[Revenue])</f>
        <v>3000</v>
      </c>
      <c r="Q727" s="16">
        <f>LOOKUP(Table5[[#This Row],[Item '#]],Ticket_Forms[Form Number],Ticket_Forms[Ideal Profit])</f>
        <v>750</v>
      </c>
      <c r="R727" s="16">
        <f>LOOKUP(Table5[[#This Row],[Item '#]],Ticket_Forms[Form Number],Ticket_Forms[Prizes])</f>
        <v>2250</v>
      </c>
      <c r="S727" s="16">
        <f>LOOKUP(Table5[[#This Row],[Item '#]],Ticket_Forms[Form Number],Ticket_Forms[Location Rent])</f>
        <v>180</v>
      </c>
      <c r="T727" s="16">
        <f>LOOKUP(Table5[[#This Row],[Item '#]],Ticket_Forms[Form Number],Ticket_Forms[Last Sale])</f>
        <v>200</v>
      </c>
      <c r="U727" s="16" t="s">
        <v>3909</v>
      </c>
      <c r="V727" s="58" t="str">
        <f>Table5[[#This Row],[Date Distributed]]</f>
        <v/>
      </c>
      <c r="W727" s="3" t="str">
        <f>_xlfn.XLOOKUP(Table5[[#This Row],[Serial '#]],Table10[Serial '#],Table10[Charity Association],"",,)</f>
        <v/>
      </c>
      <c r="Z727" s="3" t="s">
        <v>23</v>
      </c>
    </row>
    <row r="728" spans="1:26" hidden="1" x14ac:dyDescent="0.35">
      <c r="A728" s="3">
        <v>726</v>
      </c>
      <c r="B728" s="78">
        <v>45084</v>
      </c>
      <c r="C728" s="73" t="str">
        <f>_xlfn.XLOOKUP(Table5[[#This Row],[Serial '#]],Table10[Serial '#],Table10[Date],"",,)</f>
        <v/>
      </c>
      <c r="D7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28" s="73" t="str">
        <f>IF(Table5[[#This Row],[Date Distributed]]="","In Stock","Distributed")</f>
        <v>In Stock</v>
      </c>
      <c r="F728" s="79" t="s">
        <v>660</v>
      </c>
      <c r="G728" s="75" t="s">
        <v>761</v>
      </c>
      <c r="H728" s="80" t="s">
        <v>687</v>
      </c>
      <c r="I728" s="80" t="s">
        <v>688</v>
      </c>
      <c r="J728" s="81" t="s">
        <v>1511</v>
      </c>
      <c r="K728" s="80" t="s">
        <v>421</v>
      </c>
      <c r="L728" s="3" t="str">
        <f>_xlfn.XLOOKUP(Table5[[#This Row],[Item '#]],Ticket_Forms[Form Number],Ticket_Forms[Game Name],"",,)</f>
        <v>Crowns and Bars</v>
      </c>
      <c r="M728" s="15">
        <v>102</v>
      </c>
      <c r="N728" s="3">
        <f>LOOKUP(Table5[[#This Row],[Item '#]],Ticket_Forms[Form Number],Ticket_Forms[Ticket Count])</f>
        <v>3000</v>
      </c>
      <c r="O728" s="16">
        <f>LOOKUP(Table5[[#This Row],[Item '#]],Ticket_Forms[Form Number],Ticket_Forms[Ticket Value])</f>
        <v>1</v>
      </c>
      <c r="P728" s="16">
        <f>LOOKUP(Table5[[#This Row],[Item '#]],Ticket_Forms[Form Number],Ticket_Forms[Revenue])</f>
        <v>3000</v>
      </c>
      <c r="Q728" s="16">
        <f>LOOKUP(Table5[[#This Row],[Item '#]],Ticket_Forms[Form Number],Ticket_Forms[Ideal Profit])</f>
        <v>750</v>
      </c>
      <c r="R728" s="16">
        <f>LOOKUP(Table5[[#This Row],[Item '#]],Ticket_Forms[Form Number],Ticket_Forms[Prizes])</f>
        <v>2250</v>
      </c>
      <c r="S728" s="16">
        <f>LOOKUP(Table5[[#This Row],[Item '#]],Ticket_Forms[Form Number],Ticket_Forms[Location Rent])</f>
        <v>180</v>
      </c>
      <c r="T728" s="16">
        <f>LOOKUP(Table5[[#This Row],[Item '#]],Ticket_Forms[Form Number],Ticket_Forms[Last Sale])</f>
        <v>200</v>
      </c>
      <c r="U728" s="16" t="s">
        <v>3909</v>
      </c>
      <c r="V728" s="58" t="str">
        <f>Table5[[#This Row],[Date Distributed]]</f>
        <v/>
      </c>
      <c r="W728" s="3" t="str">
        <f>_xlfn.XLOOKUP(Table5[[#This Row],[Serial '#]],Table10[Serial '#],Table10[Charity Association],"",,)</f>
        <v/>
      </c>
      <c r="Z728" s="3" t="s">
        <v>23</v>
      </c>
    </row>
    <row r="729" spans="1:26" hidden="1" x14ac:dyDescent="0.35">
      <c r="A729" s="3">
        <v>727</v>
      </c>
      <c r="B729" s="78">
        <v>45084</v>
      </c>
      <c r="C729" s="73" t="str">
        <f>_xlfn.XLOOKUP(Table5[[#This Row],[Serial '#]],Table10[Serial '#],Table10[Date],"",,)</f>
        <v/>
      </c>
      <c r="D7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29" s="73" t="str">
        <f>IF(Table5[[#This Row],[Date Distributed]]="","In Stock","Distributed")</f>
        <v>In Stock</v>
      </c>
      <c r="F729" s="79" t="s">
        <v>660</v>
      </c>
      <c r="G729" s="75" t="s">
        <v>761</v>
      </c>
      <c r="H729" s="80" t="s">
        <v>687</v>
      </c>
      <c r="I729" s="80" t="s">
        <v>688</v>
      </c>
      <c r="J729" s="81" t="s">
        <v>1512</v>
      </c>
      <c r="K729" s="80" t="s">
        <v>421</v>
      </c>
      <c r="L729" s="3" t="str">
        <f>_xlfn.XLOOKUP(Table5[[#This Row],[Item '#]],Ticket_Forms[Form Number],Ticket_Forms[Game Name],"",,)</f>
        <v>Crowns and Bars</v>
      </c>
      <c r="M729" s="15">
        <v>102</v>
      </c>
      <c r="N729" s="3">
        <f>LOOKUP(Table5[[#This Row],[Item '#]],Ticket_Forms[Form Number],Ticket_Forms[Ticket Count])</f>
        <v>3000</v>
      </c>
      <c r="O729" s="16">
        <f>LOOKUP(Table5[[#This Row],[Item '#]],Ticket_Forms[Form Number],Ticket_Forms[Ticket Value])</f>
        <v>1</v>
      </c>
      <c r="P729" s="16">
        <f>LOOKUP(Table5[[#This Row],[Item '#]],Ticket_Forms[Form Number],Ticket_Forms[Revenue])</f>
        <v>3000</v>
      </c>
      <c r="Q729" s="16">
        <f>LOOKUP(Table5[[#This Row],[Item '#]],Ticket_Forms[Form Number],Ticket_Forms[Ideal Profit])</f>
        <v>750</v>
      </c>
      <c r="R729" s="16">
        <f>LOOKUP(Table5[[#This Row],[Item '#]],Ticket_Forms[Form Number],Ticket_Forms[Prizes])</f>
        <v>2250</v>
      </c>
      <c r="S729" s="16">
        <f>LOOKUP(Table5[[#This Row],[Item '#]],Ticket_Forms[Form Number],Ticket_Forms[Location Rent])</f>
        <v>180</v>
      </c>
      <c r="T729" s="16">
        <f>LOOKUP(Table5[[#This Row],[Item '#]],Ticket_Forms[Form Number],Ticket_Forms[Last Sale])</f>
        <v>200</v>
      </c>
      <c r="U729" s="16" t="s">
        <v>3909</v>
      </c>
      <c r="V729" s="58" t="str">
        <f>Table5[[#This Row],[Date Distributed]]</f>
        <v/>
      </c>
      <c r="W729" s="3" t="str">
        <f>_xlfn.XLOOKUP(Table5[[#This Row],[Serial '#]],Table10[Serial '#],Table10[Charity Association],"",,)</f>
        <v/>
      </c>
      <c r="Z729" s="3" t="s">
        <v>23</v>
      </c>
    </row>
    <row r="730" spans="1:26" hidden="1" x14ac:dyDescent="0.35">
      <c r="A730" s="3">
        <v>728</v>
      </c>
      <c r="B730" s="78">
        <v>45084</v>
      </c>
      <c r="C730" s="73" t="str">
        <f>_xlfn.XLOOKUP(Table5[[#This Row],[Serial '#]],Table10[Serial '#],Table10[Date],"",,)</f>
        <v/>
      </c>
      <c r="D7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30" s="73" t="str">
        <f>IF(Table5[[#This Row],[Date Distributed]]="","In Stock","Distributed")</f>
        <v>In Stock</v>
      </c>
      <c r="F730" s="79" t="s">
        <v>660</v>
      </c>
      <c r="G730" s="75" t="s">
        <v>761</v>
      </c>
      <c r="H730" s="80" t="s">
        <v>687</v>
      </c>
      <c r="I730" s="80" t="s">
        <v>688</v>
      </c>
      <c r="J730" s="81" t="s">
        <v>1513</v>
      </c>
      <c r="K730" s="80" t="s">
        <v>421</v>
      </c>
      <c r="L730" s="3" t="str">
        <f>_xlfn.XLOOKUP(Table5[[#This Row],[Item '#]],Ticket_Forms[Form Number],Ticket_Forms[Game Name],"",,)</f>
        <v>Crowns and Bars</v>
      </c>
      <c r="M730" s="15">
        <v>102</v>
      </c>
      <c r="N730" s="3">
        <f>LOOKUP(Table5[[#This Row],[Item '#]],Ticket_Forms[Form Number],Ticket_Forms[Ticket Count])</f>
        <v>3000</v>
      </c>
      <c r="O730" s="16">
        <f>LOOKUP(Table5[[#This Row],[Item '#]],Ticket_Forms[Form Number],Ticket_Forms[Ticket Value])</f>
        <v>1</v>
      </c>
      <c r="P730" s="16">
        <f>LOOKUP(Table5[[#This Row],[Item '#]],Ticket_Forms[Form Number],Ticket_Forms[Revenue])</f>
        <v>3000</v>
      </c>
      <c r="Q730" s="16">
        <f>LOOKUP(Table5[[#This Row],[Item '#]],Ticket_Forms[Form Number],Ticket_Forms[Ideal Profit])</f>
        <v>750</v>
      </c>
      <c r="R730" s="16">
        <f>LOOKUP(Table5[[#This Row],[Item '#]],Ticket_Forms[Form Number],Ticket_Forms[Prizes])</f>
        <v>2250</v>
      </c>
      <c r="S730" s="16">
        <f>LOOKUP(Table5[[#This Row],[Item '#]],Ticket_Forms[Form Number],Ticket_Forms[Location Rent])</f>
        <v>180</v>
      </c>
      <c r="T730" s="16">
        <f>LOOKUP(Table5[[#This Row],[Item '#]],Ticket_Forms[Form Number],Ticket_Forms[Last Sale])</f>
        <v>200</v>
      </c>
      <c r="U730" s="16" t="s">
        <v>3909</v>
      </c>
      <c r="V730" s="58" t="str">
        <f>Table5[[#This Row],[Date Distributed]]</f>
        <v/>
      </c>
      <c r="W730" s="3" t="str">
        <f>_xlfn.XLOOKUP(Table5[[#This Row],[Serial '#]],Table10[Serial '#],Table10[Charity Association],"",,)</f>
        <v/>
      </c>
      <c r="Z730" s="3" t="s">
        <v>23</v>
      </c>
    </row>
    <row r="731" spans="1:26" hidden="1" x14ac:dyDescent="0.35">
      <c r="A731" s="3">
        <v>729</v>
      </c>
      <c r="B731" s="78">
        <v>45084</v>
      </c>
      <c r="C731" s="73" t="str">
        <f>_xlfn.XLOOKUP(Table5[[#This Row],[Serial '#]],Table10[Serial '#],Table10[Date],"",,)</f>
        <v/>
      </c>
      <c r="D7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31" s="73" t="str">
        <f>IF(Table5[[#This Row],[Date Distributed]]="","In Stock","Distributed")</f>
        <v>In Stock</v>
      </c>
      <c r="F731" s="79" t="s">
        <v>660</v>
      </c>
      <c r="G731" s="75" t="s">
        <v>761</v>
      </c>
      <c r="H731" s="80" t="s">
        <v>687</v>
      </c>
      <c r="I731" s="80" t="s">
        <v>688</v>
      </c>
      <c r="J731" s="81" t="s">
        <v>1514</v>
      </c>
      <c r="K731" s="80" t="s">
        <v>421</v>
      </c>
      <c r="L731" s="3" t="str">
        <f>_xlfn.XLOOKUP(Table5[[#This Row],[Item '#]],Ticket_Forms[Form Number],Ticket_Forms[Game Name],"",,)</f>
        <v>Crowns and Bars</v>
      </c>
      <c r="M731" s="15">
        <v>102</v>
      </c>
      <c r="N731" s="3">
        <f>LOOKUP(Table5[[#This Row],[Item '#]],Ticket_Forms[Form Number],Ticket_Forms[Ticket Count])</f>
        <v>3000</v>
      </c>
      <c r="O731" s="16">
        <f>LOOKUP(Table5[[#This Row],[Item '#]],Ticket_Forms[Form Number],Ticket_Forms[Ticket Value])</f>
        <v>1</v>
      </c>
      <c r="P731" s="16">
        <f>LOOKUP(Table5[[#This Row],[Item '#]],Ticket_Forms[Form Number],Ticket_Forms[Revenue])</f>
        <v>3000</v>
      </c>
      <c r="Q731" s="16">
        <f>LOOKUP(Table5[[#This Row],[Item '#]],Ticket_Forms[Form Number],Ticket_Forms[Ideal Profit])</f>
        <v>750</v>
      </c>
      <c r="R731" s="16">
        <f>LOOKUP(Table5[[#This Row],[Item '#]],Ticket_Forms[Form Number],Ticket_Forms[Prizes])</f>
        <v>2250</v>
      </c>
      <c r="S731" s="16">
        <f>LOOKUP(Table5[[#This Row],[Item '#]],Ticket_Forms[Form Number],Ticket_Forms[Location Rent])</f>
        <v>180</v>
      </c>
      <c r="T731" s="16">
        <f>LOOKUP(Table5[[#This Row],[Item '#]],Ticket_Forms[Form Number],Ticket_Forms[Last Sale])</f>
        <v>200</v>
      </c>
      <c r="U731" s="16" t="s">
        <v>3909</v>
      </c>
      <c r="V731" s="58" t="str">
        <f>Table5[[#This Row],[Date Distributed]]</f>
        <v/>
      </c>
      <c r="W731" s="3" t="str">
        <f>_xlfn.XLOOKUP(Table5[[#This Row],[Serial '#]],Table10[Serial '#],Table10[Charity Association],"",,)</f>
        <v/>
      </c>
      <c r="Z731" s="3" t="s">
        <v>23</v>
      </c>
    </row>
    <row r="732" spans="1:26" hidden="1" x14ac:dyDescent="0.35">
      <c r="A732" s="3">
        <v>730</v>
      </c>
      <c r="B732" s="78">
        <v>45084</v>
      </c>
      <c r="C732" s="73" t="str">
        <f>_xlfn.XLOOKUP(Table5[[#This Row],[Serial '#]],Table10[Serial '#],Table10[Date],"",,)</f>
        <v/>
      </c>
      <c r="D7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32" s="73" t="str">
        <f>IF(Table5[[#This Row],[Date Distributed]]="","In Stock","Distributed")</f>
        <v>In Stock</v>
      </c>
      <c r="F732" s="79" t="s">
        <v>660</v>
      </c>
      <c r="G732" s="75" t="s">
        <v>761</v>
      </c>
      <c r="H732" s="80" t="s">
        <v>687</v>
      </c>
      <c r="I732" s="80" t="s">
        <v>688</v>
      </c>
      <c r="J732" s="81" t="s">
        <v>1515</v>
      </c>
      <c r="K732" s="80" t="s">
        <v>421</v>
      </c>
      <c r="L732" s="3" t="str">
        <f>_xlfn.XLOOKUP(Table5[[#This Row],[Item '#]],Ticket_Forms[Form Number],Ticket_Forms[Game Name],"",,)</f>
        <v>Crowns and Bars</v>
      </c>
      <c r="M732" s="15">
        <v>102</v>
      </c>
      <c r="N732" s="3">
        <f>LOOKUP(Table5[[#This Row],[Item '#]],Ticket_Forms[Form Number],Ticket_Forms[Ticket Count])</f>
        <v>3000</v>
      </c>
      <c r="O732" s="16">
        <f>LOOKUP(Table5[[#This Row],[Item '#]],Ticket_Forms[Form Number],Ticket_Forms[Ticket Value])</f>
        <v>1</v>
      </c>
      <c r="P732" s="16">
        <f>LOOKUP(Table5[[#This Row],[Item '#]],Ticket_Forms[Form Number],Ticket_Forms[Revenue])</f>
        <v>3000</v>
      </c>
      <c r="Q732" s="16">
        <f>LOOKUP(Table5[[#This Row],[Item '#]],Ticket_Forms[Form Number],Ticket_Forms[Ideal Profit])</f>
        <v>750</v>
      </c>
      <c r="R732" s="16">
        <f>LOOKUP(Table5[[#This Row],[Item '#]],Ticket_Forms[Form Number],Ticket_Forms[Prizes])</f>
        <v>2250</v>
      </c>
      <c r="S732" s="16">
        <f>LOOKUP(Table5[[#This Row],[Item '#]],Ticket_Forms[Form Number],Ticket_Forms[Location Rent])</f>
        <v>180</v>
      </c>
      <c r="T732" s="16">
        <f>LOOKUP(Table5[[#This Row],[Item '#]],Ticket_Forms[Form Number],Ticket_Forms[Last Sale])</f>
        <v>200</v>
      </c>
      <c r="U732" s="16" t="s">
        <v>3909</v>
      </c>
      <c r="V732" s="58" t="str">
        <f>Table5[[#This Row],[Date Distributed]]</f>
        <v/>
      </c>
      <c r="W732" s="3" t="str">
        <f>_xlfn.XLOOKUP(Table5[[#This Row],[Serial '#]],Table10[Serial '#],Table10[Charity Association],"",,)</f>
        <v/>
      </c>
      <c r="Z732" s="3" t="s">
        <v>23</v>
      </c>
    </row>
    <row r="733" spans="1:26" hidden="1" x14ac:dyDescent="0.35">
      <c r="A733" s="3">
        <v>731</v>
      </c>
      <c r="B733" s="78">
        <v>45084</v>
      </c>
      <c r="C733" s="73" t="str">
        <f>_xlfn.XLOOKUP(Table5[[#This Row],[Serial '#]],Table10[Serial '#],Table10[Date],"",,)</f>
        <v/>
      </c>
      <c r="D7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33" s="73" t="str">
        <f>IF(Table5[[#This Row],[Date Distributed]]="","In Stock","Distributed")</f>
        <v>In Stock</v>
      </c>
      <c r="F733" s="79" t="s">
        <v>660</v>
      </c>
      <c r="G733" s="75" t="s">
        <v>761</v>
      </c>
      <c r="H733" s="80" t="s">
        <v>687</v>
      </c>
      <c r="I733" s="80" t="s">
        <v>688</v>
      </c>
      <c r="J733" s="81" t="s">
        <v>1516</v>
      </c>
      <c r="K733" s="80" t="s">
        <v>421</v>
      </c>
      <c r="L733" s="3" t="str">
        <f>_xlfn.XLOOKUP(Table5[[#This Row],[Item '#]],Ticket_Forms[Form Number],Ticket_Forms[Game Name],"",,)</f>
        <v>Crowns and Bars</v>
      </c>
      <c r="M733" s="15">
        <v>102</v>
      </c>
      <c r="N733" s="3">
        <f>LOOKUP(Table5[[#This Row],[Item '#]],Ticket_Forms[Form Number],Ticket_Forms[Ticket Count])</f>
        <v>3000</v>
      </c>
      <c r="O733" s="16">
        <f>LOOKUP(Table5[[#This Row],[Item '#]],Ticket_Forms[Form Number],Ticket_Forms[Ticket Value])</f>
        <v>1</v>
      </c>
      <c r="P733" s="16">
        <f>LOOKUP(Table5[[#This Row],[Item '#]],Ticket_Forms[Form Number],Ticket_Forms[Revenue])</f>
        <v>3000</v>
      </c>
      <c r="Q733" s="16">
        <f>LOOKUP(Table5[[#This Row],[Item '#]],Ticket_Forms[Form Number],Ticket_Forms[Ideal Profit])</f>
        <v>750</v>
      </c>
      <c r="R733" s="16">
        <f>LOOKUP(Table5[[#This Row],[Item '#]],Ticket_Forms[Form Number],Ticket_Forms[Prizes])</f>
        <v>2250</v>
      </c>
      <c r="S733" s="16">
        <f>LOOKUP(Table5[[#This Row],[Item '#]],Ticket_Forms[Form Number],Ticket_Forms[Location Rent])</f>
        <v>180</v>
      </c>
      <c r="T733" s="16">
        <f>LOOKUP(Table5[[#This Row],[Item '#]],Ticket_Forms[Form Number],Ticket_Forms[Last Sale])</f>
        <v>200</v>
      </c>
      <c r="U733" s="16" t="s">
        <v>3909</v>
      </c>
      <c r="V733" s="58" t="str">
        <f>Table5[[#This Row],[Date Distributed]]</f>
        <v/>
      </c>
      <c r="W733" s="3" t="str">
        <f>_xlfn.XLOOKUP(Table5[[#This Row],[Serial '#]],Table10[Serial '#],Table10[Charity Association],"",,)</f>
        <v/>
      </c>
      <c r="Z733" s="3" t="s">
        <v>23</v>
      </c>
    </row>
    <row r="734" spans="1:26" hidden="1" x14ac:dyDescent="0.35">
      <c r="A734" s="3">
        <v>732</v>
      </c>
      <c r="B734" s="78">
        <v>45084</v>
      </c>
      <c r="C734" s="73" t="str">
        <f>_xlfn.XLOOKUP(Table5[[#This Row],[Serial '#]],Table10[Serial '#],Table10[Date],"",,)</f>
        <v/>
      </c>
      <c r="D7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34" s="73" t="str">
        <f>IF(Table5[[#This Row],[Date Distributed]]="","In Stock","Distributed")</f>
        <v>In Stock</v>
      </c>
      <c r="F734" s="79" t="s">
        <v>660</v>
      </c>
      <c r="G734" s="75" t="s">
        <v>761</v>
      </c>
      <c r="H734" s="80" t="s">
        <v>687</v>
      </c>
      <c r="I734" s="80" t="s">
        <v>688</v>
      </c>
      <c r="J734" s="81" t="s">
        <v>1517</v>
      </c>
      <c r="K734" s="80" t="s">
        <v>421</v>
      </c>
      <c r="L734" s="3" t="str">
        <f>_xlfn.XLOOKUP(Table5[[#This Row],[Item '#]],Ticket_Forms[Form Number],Ticket_Forms[Game Name],"",,)</f>
        <v>Crowns and Bars</v>
      </c>
      <c r="M734" s="15">
        <v>102</v>
      </c>
      <c r="N734" s="3">
        <f>LOOKUP(Table5[[#This Row],[Item '#]],Ticket_Forms[Form Number],Ticket_Forms[Ticket Count])</f>
        <v>3000</v>
      </c>
      <c r="O734" s="16">
        <f>LOOKUP(Table5[[#This Row],[Item '#]],Ticket_Forms[Form Number],Ticket_Forms[Ticket Value])</f>
        <v>1</v>
      </c>
      <c r="P734" s="16">
        <f>LOOKUP(Table5[[#This Row],[Item '#]],Ticket_Forms[Form Number],Ticket_Forms[Revenue])</f>
        <v>3000</v>
      </c>
      <c r="Q734" s="16">
        <f>LOOKUP(Table5[[#This Row],[Item '#]],Ticket_Forms[Form Number],Ticket_Forms[Ideal Profit])</f>
        <v>750</v>
      </c>
      <c r="R734" s="16">
        <f>LOOKUP(Table5[[#This Row],[Item '#]],Ticket_Forms[Form Number],Ticket_Forms[Prizes])</f>
        <v>2250</v>
      </c>
      <c r="S734" s="16">
        <f>LOOKUP(Table5[[#This Row],[Item '#]],Ticket_Forms[Form Number],Ticket_Forms[Location Rent])</f>
        <v>180</v>
      </c>
      <c r="T734" s="16">
        <f>LOOKUP(Table5[[#This Row],[Item '#]],Ticket_Forms[Form Number],Ticket_Forms[Last Sale])</f>
        <v>200</v>
      </c>
      <c r="U734" s="16" t="s">
        <v>3909</v>
      </c>
      <c r="V734" s="58" t="str">
        <f>Table5[[#This Row],[Date Distributed]]</f>
        <v/>
      </c>
      <c r="W734" s="3" t="str">
        <f>_xlfn.XLOOKUP(Table5[[#This Row],[Serial '#]],Table10[Serial '#],Table10[Charity Association],"",,)</f>
        <v/>
      </c>
      <c r="Z734" s="3" t="s">
        <v>23</v>
      </c>
    </row>
    <row r="735" spans="1:26" hidden="1" x14ac:dyDescent="0.35">
      <c r="A735" s="3">
        <v>733</v>
      </c>
      <c r="B735" s="78">
        <v>45084</v>
      </c>
      <c r="C735" s="73" t="str">
        <f>_xlfn.XLOOKUP(Table5[[#This Row],[Serial '#]],Table10[Serial '#],Table10[Date],"",,)</f>
        <v/>
      </c>
      <c r="D7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35" s="73" t="str">
        <f>IF(Table5[[#This Row],[Date Distributed]]="","In Stock","Distributed")</f>
        <v>In Stock</v>
      </c>
      <c r="F735" s="79" t="s">
        <v>660</v>
      </c>
      <c r="G735" s="75" t="s">
        <v>761</v>
      </c>
      <c r="H735" s="80" t="s">
        <v>687</v>
      </c>
      <c r="I735" s="80" t="s">
        <v>688</v>
      </c>
      <c r="J735" s="81" t="s">
        <v>1518</v>
      </c>
      <c r="K735" s="80" t="s">
        <v>421</v>
      </c>
      <c r="L735" s="3" t="str">
        <f>_xlfn.XLOOKUP(Table5[[#This Row],[Item '#]],Ticket_Forms[Form Number],Ticket_Forms[Game Name],"",,)</f>
        <v>Crowns and Bars</v>
      </c>
      <c r="M735" s="15">
        <v>102</v>
      </c>
      <c r="N735" s="3">
        <f>LOOKUP(Table5[[#This Row],[Item '#]],Ticket_Forms[Form Number],Ticket_Forms[Ticket Count])</f>
        <v>3000</v>
      </c>
      <c r="O735" s="16">
        <f>LOOKUP(Table5[[#This Row],[Item '#]],Ticket_Forms[Form Number],Ticket_Forms[Ticket Value])</f>
        <v>1</v>
      </c>
      <c r="P735" s="16">
        <f>LOOKUP(Table5[[#This Row],[Item '#]],Ticket_Forms[Form Number],Ticket_Forms[Revenue])</f>
        <v>3000</v>
      </c>
      <c r="Q735" s="16">
        <f>LOOKUP(Table5[[#This Row],[Item '#]],Ticket_Forms[Form Number],Ticket_Forms[Ideal Profit])</f>
        <v>750</v>
      </c>
      <c r="R735" s="16">
        <f>LOOKUP(Table5[[#This Row],[Item '#]],Ticket_Forms[Form Number],Ticket_Forms[Prizes])</f>
        <v>2250</v>
      </c>
      <c r="S735" s="16">
        <f>LOOKUP(Table5[[#This Row],[Item '#]],Ticket_Forms[Form Number],Ticket_Forms[Location Rent])</f>
        <v>180</v>
      </c>
      <c r="T735" s="16">
        <f>LOOKUP(Table5[[#This Row],[Item '#]],Ticket_Forms[Form Number],Ticket_Forms[Last Sale])</f>
        <v>200</v>
      </c>
      <c r="U735" s="16" t="s">
        <v>3909</v>
      </c>
      <c r="V735" s="58" t="str">
        <f>Table5[[#This Row],[Date Distributed]]</f>
        <v/>
      </c>
      <c r="W735" s="3" t="str">
        <f>_xlfn.XLOOKUP(Table5[[#This Row],[Serial '#]],Table10[Serial '#],Table10[Charity Association],"",,)</f>
        <v/>
      </c>
      <c r="Z735" s="3" t="s">
        <v>23</v>
      </c>
    </row>
    <row r="736" spans="1:26" hidden="1" x14ac:dyDescent="0.35">
      <c r="A736" s="3">
        <v>734</v>
      </c>
      <c r="B736" s="78">
        <v>45084</v>
      </c>
      <c r="C736" s="73" t="str">
        <f>_xlfn.XLOOKUP(Table5[[#This Row],[Serial '#]],Table10[Serial '#],Table10[Date],"",,)</f>
        <v/>
      </c>
      <c r="D7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36" s="73" t="str">
        <f>IF(Table5[[#This Row],[Date Distributed]]="","In Stock","Distributed")</f>
        <v>In Stock</v>
      </c>
      <c r="F736" s="79" t="s">
        <v>660</v>
      </c>
      <c r="G736" s="75" t="s">
        <v>761</v>
      </c>
      <c r="H736" s="80" t="s">
        <v>687</v>
      </c>
      <c r="I736" s="80" t="s">
        <v>688</v>
      </c>
      <c r="J736" s="81" t="s">
        <v>1519</v>
      </c>
      <c r="K736" s="80" t="s">
        <v>421</v>
      </c>
      <c r="L736" s="3" t="str">
        <f>_xlfn.XLOOKUP(Table5[[#This Row],[Item '#]],Ticket_Forms[Form Number],Ticket_Forms[Game Name],"",,)</f>
        <v>Crowns and Bars</v>
      </c>
      <c r="M736" s="15">
        <v>102</v>
      </c>
      <c r="N736" s="3">
        <f>LOOKUP(Table5[[#This Row],[Item '#]],Ticket_Forms[Form Number],Ticket_Forms[Ticket Count])</f>
        <v>3000</v>
      </c>
      <c r="O736" s="16">
        <f>LOOKUP(Table5[[#This Row],[Item '#]],Ticket_Forms[Form Number],Ticket_Forms[Ticket Value])</f>
        <v>1</v>
      </c>
      <c r="P736" s="16">
        <f>LOOKUP(Table5[[#This Row],[Item '#]],Ticket_Forms[Form Number],Ticket_Forms[Revenue])</f>
        <v>3000</v>
      </c>
      <c r="Q736" s="16">
        <f>LOOKUP(Table5[[#This Row],[Item '#]],Ticket_Forms[Form Number],Ticket_Forms[Ideal Profit])</f>
        <v>750</v>
      </c>
      <c r="R736" s="16">
        <f>LOOKUP(Table5[[#This Row],[Item '#]],Ticket_Forms[Form Number],Ticket_Forms[Prizes])</f>
        <v>2250</v>
      </c>
      <c r="S736" s="16">
        <f>LOOKUP(Table5[[#This Row],[Item '#]],Ticket_Forms[Form Number],Ticket_Forms[Location Rent])</f>
        <v>180</v>
      </c>
      <c r="T736" s="16">
        <f>LOOKUP(Table5[[#This Row],[Item '#]],Ticket_Forms[Form Number],Ticket_Forms[Last Sale])</f>
        <v>200</v>
      </c>
      <c r="U736" s="16" t="s">
        <v>3909</v>
      </c>
      <c r="V736" s="58" t="str">
        <f>Table5[[#This Row],[Date Distributed]]</f>
        <v/>
      </c>
      <c r="W736" s="3" t="str">
        <f>_xlfn.XLOOKUP(Table5[[#This Row],[Serial '#]],Table10[Serial '#],Table10[Charity Association],"",,)</f>
        <v/>
      </c>
      <c r="Z736" s="3" t="s">
        <v>23</v>
      </c>
    </row>
    <row r="737" spans="1:26" hidden="1" x14ac:dyDescent="0.35">
      <c r="A737" s="3">
        <v>735</v>
      </c>
      <c r="B737" s="78">
        <v>45084</v>
      </c>
      <c r="C737" s="73" t="str">
        <f>_xlfn.XLOOKUP(Table5[[#This Row],[Serial '#]],Table10[Serial '#],Table10[Date],"",,)</f>
        <v/>
      </c>
      <c r="D7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37" s="73" t="str">
        <f>IF(Table5[[#This Row],[Date Distributed]]="","In Stock","Distributed")</f>
        <v>In Stock</v>
      </c>
      <c r="F737" s="79" t="s">
        <v>660</v>
      </c>
      <c r="G737" s="75" t="s">
        <v>761</v>
      </c>
      <c r="H737" s="80" t="s">
        <v>687</v>
      </c>
      <c r="I737" s="80" t="s">
        <v>688</v>
      </c>
      <c r="J737" s="81" t="s">
        <v>1520</v>
      </c>
      <c r="K737" s="80" t="s">
        <v>421</v>
      </c>
      <c r="L737" s="3" t="str">
        <f>_xlfn.XLOOKUP(Table5[[#This Row],[Item '#]],Ticket_Forms[Form Number],Ticket_Forms[Game Name],"",,)</f>
        <v>Crowns and Bars</v>
      </c>
      <c r="M737" s="15">
        <v>102</v>
      </c>
      <c r="N737" s="3">
        <f>LOOKUP(Table5[[#This Row],[Item '#]],Ticket_Forms[Form Number],Ticket_Forms[Ticket Count])</f>
        <v>3000</v>
      </c>
      <c r="O737" s="16">
        <f>LOOKUP(Table5[[#This Row],[Item '#]],Ticket_Forms[Form Number],Ticket_Forms[Ticket Value])</f>
        <v>1</v>
      </c>
      <c r="P737" s="16">
        <f>LOOKUP(Table5[[#This Row],[Item '#]],Ticket_Forms[Form Number],Ticket_Forms[Revenue])</f>
        <v>3000</v>
      </c>
      <c r="Q737" s="16">
        <f>LOOKUP(Table5[[#This Row],[Item '#]],Ticket_Forms[Form Number],Ticket_Forms[Ideal Profit])</f>
        <v>750</v>
      </c>
      <c r="R737" s="16">
        <f>LOOKUP(Table5[[#This Row],[Item '#]],Ticket_Forms[Form Number],Ticket_Forms[Prizes])</f>
        <v>2250</v>
      </c>
      <c r="S737" s="16">
        <f>LOOKUP(Table5[[#This Row],[Item '#]],Ticket_Forms[Form Number],Ticket_Forms[Location Rent])</f>
        <v>180</v>
      </c>
      <c r="T737" s="16">
        <f>LOOKUP(Table5[[#This Row],[Item '#]],Ticket_Forms[Form Number],Ticket_Forms[Last Sale])</f>
        <v>200</v>
      </c>
      <c r="U737" s="16" t="s">
        <v>3909</v>
      </c>
      <c r="V737" s="58" t="str">
        <f>Table5[[#This Row],[Date Distributed]]</f>
        <v/>
      </c>
      <c r="W737" s="3" t="str">
        <f>_xlfn.XLOOKUP(Table5[[#This Row],[Serial '#]],Table10[Serial '#],Table10[Charity Association],"",,)</f>
        <v/>
      </c>
      <c r="Z737" s="3" t="s">
        <v>23</v>
      </c>
    </row>
    <row r="738" spans="1:26" hidden="1" x14ac:dyDescent="0.35">
      <c r="A738" s="3">
        <v>736</v>
      </c>
      <c r="B738" s="78">
        <v>45084</v>
      </c>
      <c r="C738" s="73">
        <f>_xlfn.XLOOKUP(Table5[[#This Row],[Serial '#]],Table10[Serial '#],Table10[Date],"",,)</f>
        <v>45292</v>
      </c>
      <c r="D7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38" s="73" t="str">
        <f>IF(Table5[[#This Row],[Date Distributed]]="","In Stock","Distributed")</f>
        <v>Distributed</v>
      </c>
      <c r="F738" s="79" t="s">
        <v>660</v>
      </c>
      <c r="G738" s="75" t="s">
        <v>761</v>
      </c>
      <c r="H738" s="80" t="s">
        <v>687</v>
      </c>
      <c r="I738" s="80" t="s">
        <v>688</v>
      </c>
      <c r="J738" s="81" t="s">
        <v>1521</v>
      </c>
      <c r="K738" s="80" t="s">
        <v>421</v>
      </c>
      <c r="L738" s="3" t="str">
        <f>_xlfn.XLOOKUP(Table5[[#This Row],[Item '#]],Ticket_Forms[Form Number],Ticket_Forms[Game Name],"",,)</f>
        <v>Crowns and Bars</v>
      </c>
      <c r="M738" s="15">
        <v>102</v>
      </c>
      <c r="N738" s="3">
        <f>LOOKUP(Table5[[#This Row],[Item '#]],Ticket_Forms[Form Number],Ticket_Forms[Ticket Count])</f>
        <v>3000</v>
      </c>
      <c r="O738" s="16">
        <f>LOOKUP(Table5[[#This Row],[Item '#]],Ticket_Forms[Form Number],Ticket_Forms[Ticket Value])</f>
        <v>1</v>
      </c>
      <c r="P738" s="16">
        <f>LOOKUP(Table5[[#This Row],[Item '#]],Ticket_Forms[Form Number],Ticket_Forms[Revenue])</f>
        <v>3000</v>
      </c>
      <c r="Q738" s="16">
        <f>LOOKUP(Table5[[#This Row],[Item '#]],Ticket_Forms[Form Number],Ticket_Forms[Ideal Profit])</f>
        <v>750</v>
      </c>
      <c r="R738" s="16">
        <f>LOOKUP(Table5[[#This Row],[Item '#]],Ticket_Forms[Form Number],Ticket_Forms[Prizes])</f>
        <v>2250</v>
      </c>
      <c r="S738" s="16">
        <f>LOOKUP(Table5[[#This Row],[Item '#]],Ticket_Forms[Form Number],Ticket_Forms[Location Rent])</f>
        <v>180</v>
      </c>
      <c r="T738" s="16">
        <f>LOOKUP(Table5[[#This Row],[Item '#]],Ticket_Forms[Form Number],Ticket_Forms[Last Sale])</f>
        <v>200</v>
      </c>
      <c r="U738" s="16" t="s">
        <v>3909</v>
      </c>
      <c r="V738" s="58">
        <f>Table5[[#This Row],[Date Distributed]]</f>
        <v>45292</v>
      </c>
      <c r="W738" s="3" t="str">
        <f>_xlfn.XLOOKUP(Table5[[#This Row],[Serial '#]],Table10[Serial '#],Table10[Charity Association],"",,)</f>
        <v>Cleveland Police Athletic League</v>
      </c>
      <c r="Z738" s="3" t="s">
        <v>23</v>
      </c>
    </row>
    <row r="739" spans="1:26" hidden="1" x14ac:dyDescent="0.35">
      <c r="A739" s="3">
        <v>737</v>
      </c>
      <c r="B739" s="78">
        <v>45084</v>
      </c>
      <c r="C739" s="73">
        <f>_xlfn.XLOOKUP(Table5[[#This Row],[Serial '#]],Table10[Serial '#],Table10[Date],"",,)</f>
        <v>45295</v>
      </c>
      <c r="D7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39" s="73" t="str">
        <f>IF(Table5[[#This Row],[Date Distributed]]="","In Stock","Distributed")</f>
        <v>Distributed</v>
      </c>
      <c r="F739" s="79" t="s">
        <v>660</v>
      </c>
      <c r="G739" s="75" t="s">
        <v>761</v>
      </c>
      <c r="H739" s="80" t="s">
        <v>687</v>
      </c>
      <c r="I739" s="80" t="s">
        <v>688</v>
      </c>
      <c r="J739" s="81" t="s">
        <v>1522</v>
      </c>
      <c r="K739" s="80" t="s">
        <v>421</v>
      </c>
      <c r="L739" s="3" t="str">
        <f>_xlfn.XLOOKUP(Table5[[#This Row],[Item '#]],Ticket_Forms[Form Number],Ticket_Forms[Game Name],"",,)</f>
        <v>Crowns and Bars</v>
      </c>
      <c r="M739" s="15">
        <v>102</v>
      </c>
      <c r="N739" s="3">
        <f>LOOKUP(Table5[[#This Row],[Item '#]],Ticket_Forms[Form Number],Ticket_Forms[Ticket Count])</f>
        <v>3000</v>
      </c>
      <c r="O739" s="16">
        <f>LOOKUP(Table5[[#This Row],[Item '#]],Ticket_Forms[Form Number],Ticket_Forms[Ticket Value])</f>
        <v>1</v>
      </c>
      <c r="P739" s="16">
        <f>LOOKUP(Table5[[#This Row],[Item '#]],Ticket_Forms[Form Number],Ticket_Forms[Revenue])</f>
        <v>3000</v>
      </c>
      <c r="Q739" s="16">
        <f>LOOKUP(Table5[[#This Row],[Item '#]],Ticket_Forms[Form Number],Ticket_Forms[Ideal Profit])</f>
        <v>750</v>
      </c>
      <c r="R739" s="16">
        <f>LOOKUP(Table5[[#This Row],[Item '#]],Ticket_Forms[Form Number],Ticket_Forms[Prizes])</f>
        <v>2250</v>
      </c>
      <c r="S739" s="16">
        <f>LOOKUP(Table5[[#This Row],[Item '#]],Ticket_Forms[Form Number],Ticket_Forms[Location Rent])</f>
        <v>180</v>
      </c>
      <c r="T739" s="16">
        <f>LOOKUP(Table5[[#This Row],[Item '#]],Ticket_Forms[Form Number],Ticket_Forms[Last Sale])</f>
        <v>200</v>
      </c>
      <c r="U739" s="16" t="s">
        <v>3909</v>
      </c>
      <c r="V739" s="58">
        <f>Table5[[#This Row],[Date Distributed]]</f>
        <v>45295</v>
      </c>
      <c r="W739" s="3" t="str">
        <f>_xlfn.XLOOKUP(Table5[[#This Row],[Serial '#]],Table10[Serial '#],Table10[Charity Association],"",,)</f>
        <v>Cleveland Police Athletic League</v>
      </c>
      <c r="Z739" s="3" t="s">
        <v>23</v>
      </c>
    </row>
    <row r="740" spans="1:26" hidden="1" x14ac:dyDescent="0.35">
      <c r="A740" s="3">
        <v>738</v>
      </c>
      <c r="B740" s="78">
        <v>45084</v>
      </c>
      <c r="C740" s="73">
        <f>_xlfn.XLOOKUP(Table5[[#This Row],[Serial '#]],Table10[Serial '#],Table10[Date],"",,)</f>
        <v>45295</v>
      </c>
      <c r="D7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40" s="73" t="str">
        <f>IF(Table5[[#This Row],[Date Distributed]]="","In Stock","Distributed")</f>
        <v>Distributed</v>
      </c>
      <c r="F740" s="79" t="s">
        <v>660</v>
      </c>
      <c r="G740" s="75" t="s">
        <v>761</v>
      </c>
      <c r="H740" s="80" t="s">
        <v>687</v>
      </c>
      <c r="I740" s="80" t="s">
        <v>688</v>
      </c>
      <c r="J740" s="81" t="s">
        <v>1523</v>
      </c>
      <c r="K740" s="80" t="s">
        <v>421</v>
      </c>
      <c r="L740" s="3" t="str">
        <f>_xlfn.XLOOKUP(Table5[[#This Row],[Item '#]],Ticket_Forms[Form Number],Ticket_Forms[Game Name],"",,)</f>
        <v>Crowns and Bars</v>
      </c>
      <c r="M740" s="15">
        <v>102</v>
      </c>
      <c r="N740" s="3">
        <f>LOOKUP(Table5[[#This Row],[Item '#]],Ticket_Forms[Form Number],Ticket_Forms[Ticket Count])</f>
        <v>3000</v>
      </c>
      <c r="O740" s="16">
        <f>LOOKUP(Table5[[#This Row],[Item '#]],Ticket_Forms[Form Number],Ticket_Forms[Ticket Value])</f>
        <v>1</v>
      </c>
      <c r="P740" s="16">
        <f>LOOKUP(Table5[[#This Row],[Item '#]],Ticket_Forms[Form Number],Ticket_Forms[Revenue])</f>
        <v>3000</v>
      </c>
      <c r="Q740" s="16">
        <f>LOOKUP(Table5[[#This Row],[Item '#]],Ticket_Forms[Form Number],Ticket_Forms[Ideal Profit])</f>
        <v>750</v>
      </c>
      <c r="R740" s="16">
        <f>LOOKUP(Table5[[#This Row],[Item '#]],Ticket_Forms[Form Number],Ticket_Forms[Prizes])</f>
        <v>2250</v>
      </c>
      <c r="S740" s="16">
        <f>LOOKUP(Table5[[#This Row],[Item '#]],Ticket_Forms[Form Number],Ticket_Forms[Location Rent])</f>
        <v>180</v>
      </c>
      <c r="T740" s="16">
        <f>LOOKUP(Table5[[#This Row],[Item '#]],Ticket_Forms[Form Number],Ticket_Forms[Last Sale])</f>
        <v>200</v>
      </c>
      <c r="U740" s="16" t="s">
        <v>3909</v>
      </c>
      <c r="V740" s="58">
        <f>Table5[[#This Row],[Date Distributed]]</f>
        <v>45295</v>
      </c>
      <c r="W740" s="3" t="str">
        <f>_xlfn.XLOOKUP(Table5[[#This Row],[Serial '#]],Table10[Serial '#],Table10[Charity Association],"",,)</f>
        <v>Cleveland Police Athletic League</v>
      </c>
      <c r="Z740" s="3" t="s">
        <v>23</v>
      </c>
    </row>
    <row r="741" spans="1:26" hidden="1" x14ac:dyDescent="0.35">
      <c r="A741" s="3">
        <v>739</v>
      </c>
      <c r="B741" s="78">
        <v>45084</v>
      </c>
      <c r="C741" s="73">
        <f>_xlfn.XLOOKUP(Table5[[#This Row],[Serial '#]],Table10[Serial '#],Table10[Date],"",,)</f>
        <v>45297</v>
      </c>
      <c r="D7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41" s="73" t="str">
        <f>IF(Table5[[#This Row],[Date Distributed]]="","In Stock","Distributed")</f>
        <v>Distributed</v>
      </c>
      <c r="F741" s="79" t="s">
        <v>660</v>
      </c>
      <c r="G741" s="75" t="s">
        <v>761</v>
      </c>
      <c r="H741" s="80" t="s">
        <v>687</v>
      </c>
      <c r="I741" s="80" t="s">
        <v>688</v>
      </c>
      <c r="J741" s="81" t="s">
        <v>1524</v>
      </c>
      <c r="K741" s="80" t="s">
        <v>421</v>
      </c>
      <c r="L741" s="3" t="str">
        <f>_xlfn.XLOOKUP(Table5[[#This Row],[Item '#]],Ticket_Forms[Form Number],Ticket_Forms[Game Name],"",,)</f>
        <v>Crowns and Bars</v>
      </c>
      <c r="M741" s="15">
        <v>102</v>
      </c>
      <c r="N741" s="3">
        <f>LOOKUP(Table5[[#This Row],[Item '#]],Ticket_Forms[Form Number],Ticket_Forms[Ticket Count])</f>
        <v>3000</v>
      </c>
      <c r="O741" s="16">
        <f>LOOKUP(Table5[[#This Row],[Item '#]],Ticket_Forms[Form Number],Ticket_Forms[Ticket Value])</f>
        <v>1</v>
      </c>
      <c r="P741" s="16">
        <f>LOOKUP(Table5[[#This Row],[Item '#]],Ticket_Forms[Form Number],Ticket_Forms[Revenue])</f>
        <v>3000</v>
      </c>
      <c r="Q741" s="16">
        <f>LOOKUP(Table5[[#This Row],[Item '#]],Ticket_Forms[Form Number],Ticket_Forms[Ideal Profit])</f>
        <v>750</v>
      </c>
      <c r="R741" s="16">
        <f>LOOKUP(Table5[[#This Row],[Item '#]],Ticket_Forms[Form Number],Ticket_Forms[Prizes])</f>
        <v>2250</v>
      </c>
      <c r="S741" s="16">
        <f>LOOKUP(Table5[[#This Row],[Item '#]],Ticket_Forms[Form Number],Ticket_Forms[Location Rent])</f>
        <v>180</v>
      </c>
      <c r="T741" s="16">
        <f>LOOKUP(Table5[[#This Row],[Item '#]],Ticket_Forms[Form Number],Ticket_Forms[Last Sale])</f>
        <v>200</v>
      </c>
      <c r="U741" s="16" t="s">
        <v>3909</v>
      </c>
      <c r="V741" s="58">
        <f>Table5[[#This Row],[Date Distributed]]</f>
        <v>45297</v>
      </c>
      <c r="W741" s="3" t="str">
        <f>_xlfn.XLOOKUP(Table5[[#This Row],[Serial '#]],Table10[Serial '#],Table10[Charity Association],"",,)</f>
        <v>Cleveland Police Athletic League</v>
      </c>
      <c r="Z741" s="3" t="s">
        <v>23</v>
      </c>
    </row>
    <row r="742" spans="1:26" hidden="1" x14ac:dyDescent="0.35">
      <c r="A742" s="3">
        <v>740</v>
      </c>
      <c r="B742" s="78">
        <v>45084</v>
      </c>
      <c r="C742" s="73">
        <f>_xlfn.XLOOKUP(Table5[[#This Row],[Serial '#]],Table10[Serial '#],Table10[Date],"",,)</f>
        <v>45300</v>
      </c>
      <c r="D7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42" s="73" t="str">
        <f>IF(Table5[[#This Row],[Date Distributed]]="","In Stock","Distributed")</f>
        <v>Distributed</v>
      </c>
      <c r="F742" s="79" t="s">
        <v>660</v>
      </c>
      <c r="G742" s="75" t="s">
        <v>761</v>
      </c>
      <c r="H742" s="80" t="s">
        <v>687</v>
      </c>
      <c r="I742" s="80" t="s">
        <v>688</v>
      </c>
      <c r="J742" s="81" t="s">
        <v>1525</v>
      </c>
      <c r="K742" s="80" t="s">
        <v>421</v>
      </c>
      <c r="L742" s="3" t="str">
        <f>_xlfn.XLOOKUP(Table5[[#This Row],[Item '#]],Ticket_Forms[Form Number],Ticket_Forms[Game Name],"",,)</f>
        <v>Crowns and Bars</v>
      </c>
      <c r="M742" s="15">
        <v>102</v>
      </c>
      <c r="N742" s="3">
        <f>LOOKUP(Table5[[#This Row],[Item '#]],Ticket_Forms[Form Number],Ticket_Forms[Ticket Count])</f>
        <v>3000</v>
      </c>
      <c r="O742" s="16">
        <f>LOOKUP(Table5[[#This Row],[Item '#]],Ticket_Forms[Form Number],Ticket_Forms[Ticket Value])</f>
        <v>1</v>
      </c>
      <c r="P742" s="16">
        <f>LOOKUP(Table5[[#This Row],[Item '#]],Ticket_Forms[Form Number],Ticket_Forms[Revenue])</f>
        <v>3000</v>
      </c>
      <c r="Q742" s="16">
        <f>LOOKUP(Table5[[#This Row],[Item '#]],Ticket_Forms[Form Number],Ticket_Forms[Ideal Profit])</f>
        <v>750</v>
      </c>
      <c r="R742" s="16">
        <f>LOOKUP(Table5[[#This Row],[Item '#]],Ticket_Forms[Form Number],Ticket_Forms[Prizes])</f>
        <v>2250</v>
      </c>
      <c r="S742" s="16">
        <f>LOOKUP(Table5[[#This Row],[Item '#]],Ticket_Forms[Form Number],Ticket_Forms[Location Rent])</f>
        <v>180</v>
      </c>
      <c r="T742" s="16">
        <f>LOOKUP(Table5[[#This Row],[Item '#]],Ticket_Forms[Form Number],Ticket_Forms[Last Sale])</f>
        <v>200</v>
      </c>
      <c r="U742" s="16" t="s">
        <v>3909</v>
      </c>
      <c r="V742" s="58">
        <f>Table5[[#This Row],[Date Distributed]]</f>
        <v>45300</v>
      </c>
      <c r="W742" s="3" t="str">
        <f>_xlfn.XLOOKUP(Table5[[#This Row],[Serial '#]],Table10[Serial '#],Table10[Charity Association],"",,)</f>
        <v>Cleveland Police Athletic League</v>
      </c>
      <c r="Z742" s="3" t="s">
        <v>23</v>
      </c>
    </row>
    <row r="743" spans="1:26" hidden="1" x14ac:dyDescent="0.35">
      <c r="A743" s="3">
        <v>741</v>
      </c>
      <c r="B743" s="78">
        <v>45084</v>
      </c>
      <c r="C743" s="73">
        <f>_xlfn.XLOOKUP(Table5[[#This Row],[Serial '#]],Table10[Serial '#],Table10[Date],"",,)</f>
        <v>45303</v>
      </c>
      <c r="D7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43" s="73" t="str">
        <f>IF(Table5[[#This Row],[Date Distributed]]="","In Stock","Distributed")</f>
        <v>Distributed</v>
      </c>
      <c r="F743" s="79" t="s">
        <v>660</v>
      </c>
      <c r="G743" s="75" t="s">
        <v>761</v>
      </c>
      <c r="H743" s="80" t="s">
        <v>687</v>
      </c>
      <c r="I743" s="80" t="s">
        <v>688</v>
      </c>
      <c r="J743" s="81" t="s">
        <v>1526</v>
      </c>
      <c r="K743" s="80" t="s">
        <v>421</v>
      </c>
      <c r="L743" s="3" t="str">
        <f>_xlfn.XLOOKUP(Table5[[#This Row],[Item '#]],Ticket_Forms[Form Number],Ticket_Forms[Game Name],"",,)</f>
        <v>Crowns and Bars</v>
      </c>
      <c r="M743" s="15">
        <v>102</v>
      </c>
      <c r="N743" s="3">
        <f>LOOKUP(Table5[[#This Row],[Item '#]],Ticket_Forms[Form Number],Ticket_Forms[Ticket Count])</f>
        <v>3000</v>
      </c>
      <c r="O743" s="16">
        <f>LOOKUP(Table5[[#This Row],[Item '#]],Ticket_Forms[Form Number],Ticket_Forms[Ticket Value])</f>
        <v>1</v>
      </c>
      <c r="P743" s="16">
        <f>LOOKUP(Table5[[#This Row],[Item '#]],Ticket_Forms[Form Number],Ticket_Forms[Revenue])</f>
        <v>3000</v>
      </c>
      <c r="Q743" s="16">
        <f>LOOKUP(Table5[[#This Row],[Item '#]],Ticket_Forms[Form Number],Ticket_Forms[Ideal Profit])</f>
        <v>750</v>
      </c>
      <c r="R743" s="16">
        <f>LOOKUP(Table5[[#This Row],[Item '#]],Ticket_Forms[Form Number],Ticket_Forms[Prizes])</f>
        <v>2250</v>
      </c>
      <c r="S743" s="16">
        <f>LOOKUP(Table5[[#This Row],[Item '#]],Ticket_Forms[Form Number],Ticket_Forms[Location Rent])</f>
        <v>180</v>
      </c>
      <c r="T743" s="16">
        <f>LOOKUP(Table5[[#This Row],[Item '#]],Ticket_Forms[Form Number],Ticket_Forms[Last Sale])</f>
        <v>200</v>
      </c>
      <c r="U743" s="16" t="s">
        <v>3909</v>
      </c>
      <c r="V743" s="58">
        <f>Table5[[#This Row],[Date Distributed]]</f>
        <v>45303</v>
      </c>
      <c r="W743" s="3" t="str">
        <f>_xlfn.XLOOKUP(Table5[[#This Row],[Serial '#]],Table10[Serial '#],Table10[Charity Association],"",,)</f>
        <v>Cleveland Police Athletic League</v>
      </c>
      <c r="Z743" s="3" t="s">
        <v>23</v>
      </c>
    </row>
    <row r="744" spans="1:26" hidden="1" x14ac:dyDescent="0.35">
      <c r="A744" s="3">
        <v>742</v>
      </c>
      <c r="B744" s="78">
        <v>45084</v>
      </c>
      <c r="C744" s="73">
        <f>_xlfn.XLOOKUP(Table5[[#This Row],[Serial '#]],Table10[Serial '#],Table10[Date],"",,)</f>
        <v>45304</v>
      </c>
      <c r="D7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44" s="73" t="str">
        <f>IF(Table5[[#This Row],[Date Distributed]]="","In Stock","Distributed")</f>
        <v>Distributed</v>
      </c>
      <c r="F744" s="79" t="s">
        <v>660</v>
      </c>
      <c r="G744" s="75" t="s">
        <v>761</v>
      </c>
      <c r="H744" s="80" t="s">
        <v>687</v>
      </c>
      <c r="I744" s="80" t="s">
        <v>688</v>
      </c>
      <c r="J744" s="81" t="s">
        <v>1527</v>
      </c>
      <c r="K744" s="80" t="s">
        <v>421</v>
      </c>
      <c r="L744" s="3" t="str">
        <f>_xlfn.XLOOKUP(Table5[[#This Row],[Item '#]],Ticket_Forms[Form Number],Ticket_Forms[Game Name],"",,)</f>
        <v>Crowns and Bars</v>
      </c>
      <c r="M744" s="15">
        <v>102</v>
      </c>
      <c r="N744" s="3">
        <f>LOOKUP(Table5[[#This Row],[Item '#]],Ticket_Forms[Form Number],Ticket_Forms[Ticket Count])</f>
        <v>3000</v>
      </c>
      <c r="O744" s="16">
        <f>LOOKUP(Table5[[#This Row],[Item '#]],Ticket_Forms[Form Number],Ticket_Forms[Ticket Value])</f>
        <v>1</v>
      </c>
      <c r="P744" s="16">
        <f>LOOKUP(Table5[[#This Row],[Item '#]],Ticket_Forms[Form Number],Ticket_Forms[Revenue])</f>
        <v>3000</v>
      </c>
      <c r="Q744" s="16">
        <f>LOOKUP(Table5[[#This Row],[Item '#]],Ticket_Forms[Form Number],Ticket_Forms[Ideal Profit])</f>
        <v>750</v>
      </c>
      <c r="R744" s="16">
        <f>LOOKUP(Table5[[#This Row],[Item '#]],Ticket_Forms[Form Number],Ticket_Forms[Prizes])</f>
        <v>2250</v>
      </c>
      <c r="S744" s="16">
        <f>LOOKUP(Table5[[#This Row],[Item '#]],Ticket_Forms[Form Number],Ticket_Forms[Location Rent])</f>
        <v>180</v>
      </c>
      <c r="T744" s="16">
        <f>LOOKUP(Table5[[#This Row],[Item '#]],Ticket_Forms[Form Number],Ticket_Forms[Last Sale])</f>
        <v>200</v>
      </c>
      <c r="U744" s="16" t="s">
        <v>3909</v>
      </c>
      <c r="V744" s="58">
        <f>Table5[[#This Row],[Date Distributed]]</f>
        <v>45304</v>
      </c>
      <c r="W744" s="3" t="str">
        <f>_xlfn.XLOOKUP(Table5[[#This Row],[Serial '#]],Table10[Serial '#],Table10[Charity Association],"",,)</f>
        <v>Cleveland Police Athletic League</v>
      </c>
      <c r="Z744" s="3" t="s">
        <v>23</v>
      </c>
    </row>
    <row r="745" spans="1:26" hidden="1" x14ac:dyDescent="0.35">
      <c r="A745" s="3">
        <v>743</v>
      </c>
      <c r="B745" s="78">
        <v>45084</v>
      </c>
      <c r="C745" s="73">
        <f>_xlfn.XLOOKUP(Table5[[#This Row],[Serial '#]],Table10[Serial '#],Table10[Date],"",,)</f>
        <v>45307</v>
      </c>
      <c r="D7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45" s="73" t="str">
        <f>IF(Table5[[#This Row],[Date Distributed]]="","In Stock","Distributed")</f>
        <v>Distributed</v>
      </c>
      <c r="F745" s="79" t="s">
        <v>660</v>
      </c>
      <c r="G745" s="75" t="s">
        <v>761</v>
      </c>
      <c r="H745" s="80" t="s">
        <v>687</v>
      </c>
      <c r="I745" s="80" t="s">
        <v>688</v>
      </c>
      <c r="J745" s="81" t="s">
        <v>1528</v>
      </c>
      <c r="K745" s="80" t="s">
        <v>421</v>
      </c>
      <c r="L745" s="3" t="str">
        <f>_xlfn.XLOOKUP(Table5[[#This Row],[Item '#]],Ticket_Forms[Form Number],Ticket_Forms[Game Name],"",,)</f>
        <v>Crowns and Bars</v>
      </c>
      <c r="M745" s="15">
        <v>102</v>
      </c>
      <c r="N745" s="3">
        <f>LOOKUP(Table5[[#This Row],[Item '#]],Ticket_Forms[Form Number],Ticket_Forms[Ticket Count])</f>
        <v>3000</v>
      </c>
      <c r="O745" s="16">
        <f>LOOKUP(Table5[[#This Row],[Item '#]],Ticket_Forms[Form Number],Ticket_Forms[Ticket Value])</f>
        <v>1</v>
      </c>
      <c r="P745" s="16">
        <f>LOOKUP(Table5[[#This Row],[Item '#]],Ticket_Forms[Form Number],Ticket_Forms[Revenue])</f>
        <v>3000</v>
      </c>
      <c r="Q745" s="16">
        <f>LOOKUP(Table5[[#This Row],[Item '#]],Ticket_Forms[Form Number],Ticket_Forms[Ideal Profit])</f>
        <v>750</v>
      </c>
      <c r="R745" s="16">
        <f>LOOKUP(Table5[[#This Row],[Item '#]],Ticket_Forms[Form Number],Ticket_Forms[Prizes])</f>
        <v>2250</v>
      </c>
      <c r="S745" s="16">
        <f>LOOKUP(Table5[[#This Row],[Item '#]],Ticket_Forms[Form Number],Ticket_Forms[Location Rent])</f>
        <v>180</v>
      </c>
      <c r="T745" s="16">
        <f>LOOKUP(Table5[[#This Row],[Item '#]],Ticket_Forms[Form Number],Ticket_Forms[Last Sale])</f>
        <v>200</v>
      </c>
      <c r="U745" s="16" t="s">
        <v>3909</v>
      </c>
      <c r="V745" s="58">
        <f>Table5[[#This Row],[Date Distributed]]</f>
        <v>45307</v>
      </c>
      <c r="W745" s="3" t="str">
        <f>_xlfn.XLOOKUP(Table5[[#This Row],[Serial '#]],Table10[Serial '#],Table10[Charity Association],"",,)</f>
        <v>Cleveland Police Athletic League</v>
      </c>
      <c r="Z745" s="3" t="s">
        <v>23</v>
      </c>
    </row>
    <row r="746" spans="1:26" hidden="1" x14ac:dyDescent="0.35">
      <c r="A746" s="3">
        <v>744</v>
      </c>
      <c r="B746" s="78">
        <v>45084</v>
      </c>
      <c r="C746" s="73">
        <f>_xlfn.XLOOKUP(Table5[[#This Row],[Serial '#]],Table10[Serial '#],Table10[Date],"",,)</f>
        <v>45310</v>
      </c>
      <c r="D7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46" s="73" t="str">
        <f>IF(Table5[[#This Row],[Date Distributed]]="","In Stock","Distributed")</f>
        <v>Distributed</v>
      </c>
      <c r="F746" s="79" t="s">
        <v>660</v>
      </c>
      <c r="G746" s="75" t="s">
        <v>761</v>
      </c>
      <c r="H746" s="80" t="s">
        <v>687</v>
      </c>
      <c r="I746" s="80" t="s">
        <v>688</v>
      </c>
      <c r="J746" s="81" t="s">
        <v>1529</v>
      </c>
      <c r="K746" s="80" t="s">
        <v>421</v>
      </c>
      <c r="L746" s="3" t="str">
        <f>_xlfn.XLOOKUP(Table5[[#This Row],[Item '#]],Ticket_Forms[Form Number],Ticket_Forms[Game Name],"",,)</f>
        <v>Crowns and Bars</v>
      </c>
      <c r="M746" s="15">
        <v>102</v>
      </c>
      <c r="N746" s="3">
        <f>LOOKUP(Table5[[#This Row],[Item '#]],Ticket_Forms[Form Number],Ticket_Forms[Ticket Count])</f>
        <v>3000</v>
      </c>
      <c r="O746" s="16">
        <f>LOOKUP(Table5[[#This Row],[Item '#]],Ticket_Forms[Form Number],Ticket_Forms[Ticket Value])</f>
        <v>1</v>
      </c>
      <c r="P746" s="16">
        <f>LOOKUP(Table5[[#This Row],[Item '#]],Ticket_Forms[Form Number],Ticket_Forms[Revenue])</f>
        <v>3000</v>
      </c>
      <c r="Q746" s="16">
        <f>LOOKUP(Table5[[#This Row],[Item '#]],Ticket_Forms[Form Number],Ticket_Forms[Ideal Profit])</f>
        <v>750</v>
      </c>
      <c r="R746" s="16">
        <f>LOOKUP(Table5[[#This Row],[Item '#]],Ticket_Forms[Form Number],Ticket_Forms[Prizes])</f>
        <v>2250</v>
      </c>
      <c r="S746" s="16">
        <f>LOOKUP(Table5[[#This Row],[Item '#]],Ticket_Forms[Form Number],Ticket_Forms[Location Rent])</f>
        <v>180</v>
      </c>
      <c r="T746" s="16">
        <f>LOOKUP(Table5[[#This Row],[Item '#]],Ticket_Forms[Form Number],Ticket_Forms[Last Sale])</f>
        <v>200</v>
      </c>
      <c r="U746" s="16" t="s">
        <v>3909</v>
      </c>
      <c r="V746" s="58">
        <f>Table5[[#This Row],[Date Distributed]]</f>
        <v>45310</v>
      </c>
      <c r="W746" s="3" t="str">
        <f>_xlfn.XLOOKUP(Table5[[#This Row],[Serial '#]],Table10[Serial '#],Table10[Charity Association],"",,)</f>
        <v>Cleveland Police Athletic League</v>
      </c>
      <c r="Z746" s="3" t="s">
        <v>23</v>
      </c>
    </row>
    <row r="747" spans="1:26" hidden="1" x14ac:dyDescent="0.35">
      <c r="A747" s="3">
        <v>745</v>
      </c>
      <c r="B747" s="78">
        <v>45084</v>
      </c>
      <c r="C747" s="73">
        <f>_xlfn.XLOOKUP(Table5[[#This Row],[Serial '#]],Table10[Serial '#],Table10[Date],"",,)</f>
        <v>45313</v>
      </c>
      <c r="D7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47" s="73" t="str">
        <f>IF(Table5[[#This Row],[Date Distributed]]="","In Stock","Distributed")</f>
        <v>Distributed</v>
      </c>
      <c r="F747" s="79" t="s">
        <v>660</v>
      </c>
      <c r="G747" s="75" t="s">
        <v>761</v>
      </c>
      <c r="H747" s="80" t="s">
        <v>687</v>
      </c>
      <c r="I747" s="80" t="s">
        <v>688</v>
      </c>
      <c r="J747" s="81" t="s">
        <v>1530</v>
      </c>
      <c r="K747" s="80" t="s">
        <v>421</v>
      </c>
      <c r="L747" s="3" t="str">
        <f>_xlfn.XLOOKUP(Table5[[#This Row],[Item '#]],Ticket_Forms[Form Number],Ticket_Forms[Game Name],"",,)</f>
        <v>Crowns and Bars</v>
      </c>
      <c r="M747" s="15">
        <v>102</v>
      </c>
      <c r="N747" s="3">
        <f>LOOKUP(Table5[[#This Row],[Item '#]],Ticket_Forms[Form Number],Ticket_Forms[Ticket Count])</f>
        <v>3000</v>
      </c>
      <c r="O747" s="16">
        <f>LOOKUP(Table5[[#This Row],[Item '#]],Ticket_Forms[Form Number],Ticket_Forms[Ticket Value])</f>
        <v>1</v>
      </c>
      <c r="P747" s="16">
        <f>LOOKUP(Table5[[#This Row],[Item '#]],Ticket_Forms[Form Number],Ticket_Forms[Revenue])</f>
        <v>3000</v>
      </c>
      <c r="Q747" s="16">
        <f>LOOKUP(Table5[[#This Row],[Item '#]],Ticket_Forms[Form Number],Ticket_Forms[Ideal Profit])</f>
        <v>750</v>
      </c>
      <c r="R747" s="16">
        <f>LOOKUP(Table5[[#This Row],[Item '#]],Ticket_Forms[Form Number],Ticket_Forms[Prizes])</f>
        <v>2250</v>
      </c>
      <c r="S747" s="16">
        <f>LOOKUP(Table5[[#This Row],[Item '#]],Ticket_Forms[Form Number],Ticket_Forms[Location Rent])</f>
        <v>180</v>
      </c>
      <c r="T747" s="16">
        <f>LOOKUP(Table5[[#This Row],[Item '#]],Ticket_Forms[Form Number],Ticket_Forms[Last Sale])</f>
        <v>200</v>
      </c>
      <c r="U747" s="16" t="s">
        <v>3909</v>
      </c>
      <c r="V747" s="58">
        <f>Table5[[#This Row],[Date Distributed]]</f>
        <v>45313</v>
      </c>
      <c r="W747" s="3" t="str">
        <f>_xlfn.XLOOKUP(Table5[[#This Row],[Serial '#]],Table10[Serial '#],Table10[Charity Association],"",,)</f>
        <v>Cleveland Police Athletic League</v>
      </c>
      <c r="Z747" s="3" t="s">
        <v>23</v>
      </c>
    </row>
    <row r="748" spans="1:26" hidden="1" x14ac:dyDescent="0.35">
      <c r="A748" s="3">
        <v>746</v>
      </c>
      <c r="B748" s="78">
        <v>45084</v>
      </c>
      <c r="C748" s="73">
        <f>_xlfn.XLOOKUP(Table5[[#This Row],[Serial '#]],Table10[Serial '#],Table10[Date],"",,)</f>
        <v>45317</v>
      </c>
      <c r="D7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48" s="73" t="str">
        <f>IF(Table5[[#This Row],[Date Distributed]]="","In Stock","Distributed")</f>
        <v>Distributed</v>
      </c>
      <c r="F748" s="79" t="s">
        <v>660</v>
      </c>
      <c r="G748" s="75" t="s">
        <v>761</v>
      </c>
      <c r="H748" s="80" t="s">
        <v>687</v>
      </c>
      <c r="I748" s="80" t="s">
        <v>688</v>
      </c>
      <c r="J748" s="81" t="s">
        <v>1531</v>
      </c>
      <c r="K748" s="80" t="s">
        <v>421</v>
      </c>
      <c r="L748" s="3" t="str">
        <f>_xlfn.XLOOKUP(Table5[[#This Row],[Item '#]],Ticket_Forms[Form Number],Ticket_Forms[Game Name],"",,)</f>
        <v>Crowns and Bars</v>
      </c>
      <c r="M748" s="15">
        <v>102</v>
      </c>
      <c r="N748" s="3">
        <f>LOOKUP(Table5[[#This Row],[Item '#]],Ticket_Forms[Form Number],Ticket_Forms[Ticket Count])</f>
        <v>3000</v>
      </c>
      <c r="O748" s="16">
        <f>LOOKUP(Table5[[#This Row],[Item '#]],Ticket_Forms[Form Number],Ticket_Forms[Ticket Value])</f>
        <v>1</v>
      </c>
      <c r="P748" s="16">
        <f>LOOKUP(Table5[[#This Row],[Item '#]],Ticket_Forms[Form Number],Ticket_Forms[Revenue])</f>
        <v>3000</v>
      </c>
      <c r="Q748" s="16">
        <f>LOOKUP(Table5[[#This Row],[Item '#]],Ticket_Forms[Form Number],Ticket_Forms[Ideal Profit])</f>
        <v>750</v>
      </c>
      <c r="R748" s="16">
        <f>LOOKUP(Table5[[#This Row],[Item '#]],Ticket_Forms[Form Number],Ticket_Forms[Prizes])</f>
        <v>2250</v>
      </c>
      <c r="S748" s="16">
        <f>LOOKUP(Table5[[#This Row],[Item '#]],Ticket_Forms[Form Number],Ticket_Forms[Location Rent])</f>
        <v>180</v>
      </c>
      <c r="T748" s="16">
        <f>LOOKUP(Table5[[#This Row],[Item '#]],Ticket_Forms[Form Number],Ticket_Forms[Last Sale])</f>
        <v>200</v>
      </c>
      <c r="U748" s="16" t="s">
        <v>3909</v>
      </c>
      <c r="V748" s="58">
        <f>Table5[[#This Row],[Date Distributed]]</f>
        <v>45317</v>
      </c>
      <c r="W748" s="3" t="str">
        <f>_xlfn.XLOOKUP(Table5[[#This Row],[Serial '#]],Table10[Serial '#],Table10[Charity Association],"",,)</f>
        <v>Cleveland Police Athletic League</v>
      </c>
      <c r="Z748" s="3" t="s">
        <v>23</v>
      </c>
    </row>
    <row r="749" spans="1:26" hidden="1" x14ac:dyDescent="0.35">
      <c r="A749" s="3">
        <v>747</v>
      </c>
      <c r="B749" s="78">
        <v>45084</v>
      </c>
      <c r="C749" s="73">
        <f>_xlfn.XLOOKUP(Table5[[#This Row],[Serial '#]],Table10[Serial '#],Table10[Date],"",,)</f>
        <v>45321</v>
      </c>
      <c r="D7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49" s="73" t="str">
        <f>IF(Table5[[#This Row],[Date Distributed]]="","In Stock","Distributed")</f>
        <v>Distributed</v>
      </c>
      <c r="F749" s="79" t="s">
        <v>660</v>
      </c>
      <c r="G749" s="75" t="s">
        <v>761</v>
      </c>
      <c r="H749" s="80" t="s">
        <v>687</v>
      </c>
      <c r="I749" s="80" t="s">
        <v>688</v>
      </c>
      <c r="J749" s="81" t="s">
        <v>1532</v>
      </c>
      <c r="K749" s="80" t="s">
        <v>421</v>
      </c>
      <c r="L749" s="3" t="str">
        <f>_xlfn.XLOOKUP(Table5[[#This Row],[Item '#]],Ticket_Forms[Form Number],Ticket_Forms[Game Name],"",,)</f>
        <v>Crowns and Bars</v>
      </c>
      <c r="M749" s="15">
        <v>102</v>
      </c>
      <c r="N749" s="3">
        <f>LOOKUP(Table5[[#This Row],[Item '#]],Ticket_Forms[Form Number],Ticket_Forms[Ticket Count])</f>
        <v>3000</v>
      </c>
      <c r="O749" s="16">
        <f>LOOKUP(Table5[[#This Row],[Item '#]],Ticket_Forms[Form Number],Ticket_Forms[Ticket Value])</f>
        <v>1</v>
      </c>
      <c r="P749" s="16">
        <f>LOOKUP(Table5[[#This Row],[Item '#]],Ticket_Forms[Form Number],Ticket_Forms[Revenue])</f>
        <v>3000</v>
      </c>
      <c r="Q749" s="16">
        <f>LOOKUP(Table5[[#This Row],[Item '#]],Ticket_Forms[Form Number],Ticket_Forms[Ideal Profit])</f>
        <v>750</v>
      </c>
      <c r="R749" s="16">
        <f>LOOKUP(Table5[[#This Row],[Item '#]],Ticket_Forms[Form Number],Ticket_Forms[Prizes])</f>
        <v>2250</v>
      </c>
      <c r="S749" s="16">
        <f>LOOKUP(Table5[[#This Row],[Item '#]],Ticket_Forms[Form Number],Ticket_Forms[Location Rent])</f>
        <v>180</v>
      </c>
      <c r="T749" s="16">
        <f>LOOKUP(Table5[[#This Row],[Item '#]],Ticket_Forms[Form Number],Ticket_Forms[Last Sale])</f>
        <v>200</v>
      </c>
      <c r="U749" s="16" t="s">
        <v>3909</v>
      </c>
      <c r="V749" s="58">
        <f>Table5[[#This Row],[Date Distributed]]</f>
        <v>45321</v>
      </c>
      <c r="W749" s="3" t="str">
        <f>_xlfn.XLOOKUP(Table5[[#This Row],[Serial '#]],Table10[Serial '#],Table10[Charity Association],"",,)</f>
        <v>Cleveland Police Athletic League</v>
      </c>
      <c r="Z749" s="3" t="s">
        <v>23</v>
      </c>
    </row>
    <row r="750" spans="1:26" hidden="1" x14ac:dyDescent="0.35">
      <c r="A750" s="3">
        <v>748</v>
      </c>
      <c r="B750" s="78">
        <v>45084</v>
      </c>
      <c r="C750" s="73">
        <f>_xlfn.XLOOKUP(Table5[[#This Row],[Serial '#]],Table10[Serial '#],Table10[Date],"",,)</f>
        <v>45324</v>
      </c>
      <c r="D7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50" s="73" t="str">
        <f>IF(Table5[[#This Row],[Date Distributed]]="","In Stock","Distributed")</f>
        <v>Distributed</v>
      </c>
      <c r="F750" s="79" t="s">
        <v>660</v>
      </c>
      <c r="G750" s="75" t="s">
        <v>761</v>
      </c>
      <c r="H750" s="80" t="s">
        <v>687</v>
      </c>
      <c r="I750" s="80" t="s">
        <v>688</v>
      </c>
      <c r="J750" s="81" t="s">
        <v>1533</v>
      </c>
      <c r="K750" s="80" t="s">
        <v>421</v>
      </c>
      <c r="L750" s="3" t="str">
        <f>_xlfn.XLOOKUP(Table5[[#This Row],[Item '#]],Ticket_Forms[Form Number],Ticket_Forms[Game Name],"",,)</f>
        <v>Crowns and Bars</v>
      </c>
      <c r="M750" s="15">
        <v>102</v>
      </c>
      <c r="N750" s="3">
        <f>LOOKUP(Table5[[#This Row],[Item '#]],Ticket_Forms[Form Number],Ticket_Forms[Ticket Count])</f>
        <v>3000</v>
      </c>
      <c r="O750" s="16">
        <f>LOOKUP(Table5[[#This Row],[Item '#]],Ticket_Forms[Form Number],Ticket_Forms[Ticket Value])</f>
        <v>1</v>
      </c>
      <c r="P750" s="16">
        <f>LOOKUP(Table5[[#This Row],[Item '#]],Ticket_Forms[Form Number],Ticket_Forms[Revenue])</f>
        <v>3000</v>
      </c>
      <c r="Q750" s="16">
        <f>LOOKUP(Table5[[#This Row],[Item '#]],Ticket_Forms[Form Number],Ticket_Forms[Ideal Profit])</f>
        <v>750</v>
      </c>
      <c r="R750" s="16">
        <f>LOOKUP(Table5[[#This Row],[Item '#]],Ticket_Forms[Form Number],Ticket_Forms[Prizes])</f>
        <v>2250</v>
      </c>
      <c r="S750" s="16">
        <f>LOOKUP(Table5[[#This Row],[Item '#]],Ticket_Forms[Form Number],Ticket_Forms[Location Rent])</f>
        <v>180</v>
      </c>
      <c r="T750" s="16">
        <f>LOOKUP(Table5[[#This Row],[Item '#]],Ticket_Forms[Form Number],Ticket_Forms[Last Sale])</f>
        <v>200</v>
      </c>
      <c r="U750" s="16" t="s">
        <v>3909</v>
      </c>
      <c r="V750" s="58">
        <f>Table5[[#This Row],[Date Distributed]]</f>
        <v>45324</v>
      </c>
      <c r="W750" s="3" t="str">
        <f>_xlfn.XLOOKUP(Table5[[#This Row],[Serial '#]],Table10[Serial '#],Table10[Charity Association],"",,)</f>
        <v>Cleveland Police Athletic League</v>
      </c>
      <c r="Z750" s="3" t="s">
        <v>23</v>
      </c>
    </row>
    <row r="751" spans="1:26" hidden="1" x14ac:dyDescent="0.35">
      <c r="A751" s="3">
        <v>749</v>
      </c>
      <c r="B751" s="78">
        <v>45084</v>
      </c>
      <c r="C751" s="73">
        <f>_xlfn.XLOOKUP(Table5[[#This Row],[Serial '#]],Table10[Serial '#],Table10[Date],"",,)</f>
        <v>45342</v>
      </c>
      <c r="D7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51" s="73" t="str">
        <f>IF(Table5[[#This Row],[Date Distributed]]="","In Stock","Distributed")</f>
        <v>Distributed</v>
      </c>
      <c r="F751" s="79" t="s">
        <v>660</v>
      </c>
      <c r="G751" s="75" t="s">
        <v>761</v>
      </c>
      <c r="H751" s="80" t="s">
        <v>687</v>
      </c>
      <c r="I751" s="80" t="s">
        <v>688</v>
      </c>
      <c r="J751" s="81" t="s">
        <v>1534</v>
      </c>
      <c r="K751" s="80" t="s">
        <v>421</v>
      </c>
      <c r="L751" s="3" t="str">
        <f>_xlfn.XLOOKUP(Table5[[#This Row],[Item '#]],Ticket_Forms[Form Number],Ticket_Forms[Game Name],"",,)</f>
        <v>Crowns and Bars</v>
      </c>
      <c r="M751" s="15">
        <v>102</v>
      </c>
      <c r="N751" s="3">
        <f>LOOKUP(Table5[[#This Row],[Item '#]],Ticket_Forms[Form Number],Ticket_Forms[Ticket Count])</f>
        <v>3000</v>
      </c>
      <c r="O751" s="16">
        <f>LOOKUP(Table5[[#This Row],[Item '#]],Ticket_Forms[Form Number],Ticket_Forms[Ticket Value])</f>
        <v>1</v>
      </c>
      <c r="P751" s="16">
        <f>LOOKUP(Table5[[#This Row],[Item '#]],Ticket_Forms[Form Number],Ticket_Forms[Revenue])</f>
        <v>3000</v>
      </c>
      <c r="Q751" s="16">
        <f>LOOKUP(Table5[[#This Row],[Item '#]],Ticket_Forms[Form Number],Ticket_Forms[Ideal Profit])</f>
        <v>750</v>
      </c>
      <c r="R751" s="16">
        <f>LOOKUP(Table5[[#This Row],[Item '#]],Ticket_Forms[Form Number],Ticket_Forms[Prizes])</f>
        <v>2250</v>
      </c>
      <c r="S751" s="16">
        <f>LOOKUP(Table5[[#This Row],[Item '#]],Ticket_Forms[Form Number],Ticket_Forms[Location Rent])</f>
        <v>180</v>
      </c>
      <c r="T751" s="16">
        <f>LOOKUP(Table5[[#This Row],[Item '#]],Ticket_Forms[Form Number],Ticket_Forms[Last Sale])</f>
        <v>200</v>
      </c>
      <c r="U751" s="16" t="s">
        <v>3909</v>
      </c>
      <c r="V751" s="58">
        <f>Table5[[#This Row],[Date Distributed]]</f>
        <v>45342</v>
      </c>
      <c r="W751" s="3" t="str">
        <f>_xlfn.XLOOKUP(Table5[[#This Row],[Serial '#]],Table10[Serial '#],Table10[Charity Association],"",,)</f>
        <v>Cleveland Police Athletic League</v>
      </c>
      <c r="Z751" s="3" t="s">
        <v>23</v>
      </c>
    </row>
    <row r="752" spans="1:26" hidden="1" x14ac:dyDescent="0.35">
      <c r="A752" s="3">
        <v>750</v>
      </c>
      <c r="B752" s="78">
        <v>45084</v>
      </c>
      <c r="C752" s="73">
        <f>_xlfn.XLOOKUP(Table5[[#This Row],[Serial '#]],Table10[Serial '#],Table10[Date],"",,)</f>
        <v>45342</v>
      </c>
      <c r="D7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52" s="73" t="str">
        <f>IF(Table5[[#This Row],[Date Distributed]]="","In Stock","Distributed")</f>
        <v>Distributed</v>
      </c>
      <c r="F752" s="79" t="s">
        <v>660</v>
      </c>
      <c r="G752" s="75" t="s">
        <v>761</v>
      </c>
      <c r="H752" s="80" t="s">
        <v>687</v>
      </c>
      <c r="I752" s="80" t="s">
        <v>688</v>
      </c>
      <c r="J752" s="81" t="s">
        <v>1535</v>
      </c>
      <c r="K752" s="80" t="s">
        <v>421</v>
      </c>
      <c r="L752" s="3" t="str">
        <f>_xlfn.XLOOKUP(Table5[[#This Row],[Item '#]],Ticket_Forms[Form Number],Ticket_Forms[Game Name],"",,)</f>
        <v>Crowns and Bars</v>
      </c>
      <c r="M752" s="15">
        <v>102</v>
      </c>
      <c r="N752" s="3">
        <f>LOOKUP(Table5[[#This Row],[Item '#]],Ticket_Forms[Form Number],Ticket_Forms[Ticket Count])</f>
        <v>3000</v>
      </c>
      <c r="O752" s="16">
        <f>LOOKUP(Table5[[#This Row],[Item '#]],Ticket_Forms[Form Number],Ticket_Forms[Ticket Value])</f>
        <v>1</v>
      </c>
      <c r="P752" s="16">
        <f>LOOKUP(Table5[[#This Row],[Item '#]],Ticket_Forms[Form Number],Ticket_Forms[Revenue])</f>
        <v>3000</v>
      </c>
      <c r="Q752" s="16">
        <f>LOOKUP(Table5[[#This Row],[Item '#]],Ticket_Forms[Form Number],Ticket_Forms[Ideal Profit])</f>
        <v>750</v>
      </c>
      <c r="R752" s="16">
        <f>LOOKUP(Table5[[#This Row],[Item '#]],Ticket_Forms[Form Number],Ticket_Forms[Prizes])</f>
        <v>2250</v>
      </c>
      <c r="S752" s="16">
        <f>LOOKUP(Table5[[#This Row],[Item '#]],Ticket_Forms[Form Number],Ticket_Forms[Location Rent])</f>
        <v>180</v>
      </c>
      <c r="T752" s="16">
        <f>LOOKUP(Table5[[#This Row],[Item '#]],Ticket_Forms[Form Number],Ticket_Forms[Last Sale])</f>
        <v>200</v>
      </c>
      <c r="U752" s="16" t="s">
        <v>3909</v>
      </c>
      <c r="V752" s="58">
        <f>Table5[[#This Row],[Date Distributed]]</f>
        <v>45342</v>
      </c>
      <c r="W752" s="3" t="str">
        <f>_xlfn.XLOOKUP(Table5[[#This Row],[Serial '#]],Table10[Serial '#],Table10[Charity Association],"",,)</f>
        <v>Cleveland Police Athletic League</v>
      </c>
      <c r="Z752" s="3" t="s">
        <v>23</v>
      </c>
    </row>
    <row r="753" spans="1:26" hidden="1" x14ac:dyDescent="0.35">
      <c r="A753" s="3">
        <v>751</v>
      </c>
      <c r="B753" s="78">
        <v>45084</v>
      </c>
      <c r="C753" s="73">
        <f>_xlfn.XLOOKUP(Table5[[#This Row],[Serial '#]],Table10[Serial '#],Table10[Date],"",,)</f>
        <v>45344</v>
      </c>
      <c r="D7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53" s="73" t="str">
        <f>IF(Table5[[#This Row],[Date Distributed]]="","In Stock","Distributed")</f>
        <v>Distributed</v>
      </c>
      <c r="F753" s="79" t="s">
        <v>660</v>
      </c>
      <c r="G753" s="75" t="s">
        <v>761</v>
      </c>
      <c r="H753" s="80" t="s">
        <v>687</v>
      </c>
      <c r="I753" s="80" t="s">
        <v>688</v>
      </c>
      <c r="J753" s="81" t="s">
        <v>1536</v>
      </c>
      <c r="K753" s="80" t="s">
        <v>421</v>
      </c>
      <c r="L753" s="3" t="str">
        <f>_xlfn.XLOOKUP(Table5[[#This Row],[Item '#]],Ticket_Forms[Form Number],Ticket_Forms[Game Name],"",,)</f>
        <v>Crowns and Bars</v>
      </c>
      <c r="M753" s="15">
        <v>102</v>
      </c>
      <c r="N753" s="3">
        <f>LOOKUP(Table5[[#This Row],[Item '#]],Ticket_Forms[Form Number],Ticket_Forms[Ticket Count])</f>
        <v>3000</v>
      </c>
      <c r="O753" s="16">
        <f>LOOKUP(Table5[[#This Row],[Item '#]],Ticket_Forms[Form Number],Ticket_Forms[Ticket Value])</f>
        <v>1</v>
      </c>
      <c r="P753" s="16">
        <f>LOOKUP(Table5[[#This Row],[Item '#]],Ticket_Forms[Form Number],Ticket_Forms[Revenue])</f>
        <v>3000</v>
      </c>
      <c r="Q753" s="16">
        <f>LOOKUP(Table5[[#This Row],[Item '#]],Ticket_Forms[Form Number],Ticket_Forms[Ideal Profit])</f>
        <v>750</v>
      </c>
      <c r="R753" s="16">
        <f>LOOKUP(Table5[[#This Row],[Item '#]],Ticket_Forms[Form Number],Ticket_Forms[Prizes])</f>
        <v>2250</v>
      </c>
      <c r="S753" s="16">
        <f>LOOKUP(Table5[[#This Row],[Item '#]],Ticket_Forms[Form Number],Ticket_Forms[Location Rent])</f>
        <v>180</v>
      </c>
      <c r="T753" s="16">
        <f>LOOKUP(Table5[[#This Row],[Item '#]],Ticket_Forms[Form Number],Ticket_Forms[Last Sale])</f>
        <v>200</v>
      </c>
      <c r="U753" s="16" t="s">
        <v>3909</v>
      </c>
      <c r="V753" s="58">
        <f>Table5[[#This Row],[Date Distributed]]</f>
        <v>45344</v>
      </c>
      <c r="W753" s="3" t="str">
        <f>_xlfn.XLOOKUP(Table5[[#This Row],[Serial '#]],Table10[Serial '#],Table10[Charity Association],"",,)</f>
        <v>Cleveland Police Athletic League</v>
      </c>
      <c r="Z753" s="3" t="s">
        <v>23</v>
      </c>
    </row>
    <row r="754" spans="1:26" hidden="1" x14ac:dyDescent="0.35">
      <c r="A754" s="3">
        <v>752</v>
      </c>
      <c r="B754" s="78">
        <v>45084</v>
      </c>
      <c r="C754" s="73">
        <f>_xlfn.XLOOKUP(Table5[[#This Row],[Serial '#]],Table10[Serial '#],Table10[Date],"",,)</f>
        <v>45344</v>
      </c>
      <c r="D7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54" s="73" t="str">
        <f>IF(Table5[[#This Row],[Date Distributed]]="","In Stock","Distributed")</f>
        <v>Distributed</v>
      </c>
      <c r="F754" s="79" t="s">
        <v>660</v>
      </c>
      <c r="G754" s="75" t="s">
        <v>761</v>
      </c>
      <c r="H754" s="80" t="s">
        <v>687</v>
      </c>
      <c r="I754" s="80" t="s">
        <v>688</v>
      </c>
      <c r="J754" s="81" t="s">
        <v>1537</v>
      </c>
      <c r="K754" s="80" t="s">
        <v>421</v>
      </c>
      <c r="L754" s="3" t="str">
        <f>_xlfn.XLOOKUP(Table5[[#This Row],[Item '#]],Ticket_Forms[Form Number],Ticket_Forms[Game Name],"",,)</f>
        <v>Crowns and Bars</v>
      </c>
      <c r="M754" s="15">
        <v>102</v>
      </c>
      <c r="N754" s="3">
        <f>LOOKUP(Table5[[#This Row],[Item '#]],Ticket_Forms[Form Number],Ticket_Forms[Ticket Count])</f>
        <v>3000</v>
      </c>
      <c r="O754" s="16">
        <f>LOOKUP(Table5[[#This Row],[Item '#]],Ticket_Forms[Form Number],Ticket_Forms[Ticket Value])</f>
        <v>1</v>
      </c>
      <c r="P754" s="16">
        <f>LOOKUP(Table5[[#This Row],[Item '#]],Ticket_Forms[Form Number],Ticket_Forms[Revenue])</f>
        <v>3000</v>
      </c>
      <c r="Q754" s="16">
        <f>LOOKUP(Table5[[#This Row],[Item '#]],Ticket_Forms[Form Number],Ticket_Forms[Ideal Profit])</f>
        <v>750</v>
      </c>
      <c r="R754" s="16">
        <f>LOOKUP(Table5[[#This Row],[Item '#]],Ticket_Forms[Form Number],Ticket_Forms[Prizes])</f>
        <v>2250</v>
      </c>
      <c r="S754" s="16">
        <f>LOOKUP(Table5[[#This Row],[Item '#]],Ticket_Forms[Form Number],Ticket_Forms[Location Rent])</f>
        <v>180</v>
      </c>
      <c r="T754" s="16">
        <f>LOOKUP(Table5[[#This Row],[Item '#]],Ticket_Forms[Form Number],Ticket_Forms[Last Sale])</f>
        <v>200</v>
      </c>
      <c r="U754" s="16" t="s">
        <v>3909</v>
      </c>
      <c r="V754" s="58">
        <f>Table5[[#This Row],[Date Distributed]]</f>
        <v>45344</v>
      </c>
      <c r="W754" s="3" t="str">
        <f>_xlfn.XLOOKUP(Table5[[#This Row],[Serial '#]],Table10[Serial '#],Table10[Charity Association],"",,)</f>
        <v>Cleveland Police Athletic League</v>
      </c>
      <c r="Z754" s="3" t="s">
        <v>23</v>
      </c>
    </row>
    <row r="755" spans="1:26" hidden="1" x14ac:dyDescent="0.35">
      <c r="A755" s="3">
        <v>753</v>
      </c>
      <c r="B755" s="78">
        <v>45084</v>
      </c>
      <c r="C755" s="73">
        <f>_xlfn.XLOOKUP(Table5[[#This Row],[Serial '#]],Table10[Serial '#],Table10[Date],"",,)</f>
        <v>45344</v>
      </c>
      <c r="D7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55" s="73" t="str">
        <f>IF(Table5[[#This Row],[Date Distributed]]="","In Stock","Distributed")</f>
        <v>Distributed</v>
      </c>
      <c r="F755" s="79" t="s">
        <v>660</v>
      </c>
      <c r="G755" s="75" t="s">
        <v>761</v>
      </c>
      <c r="H755" s="80" t="s">
        <v>687</v>
      </c>
      <c r="I755" s="80" t="s">
        <v>688</v>
      </c>
      <c r="J755" s="81" t="s">
        <v>1538</v>
      </c>
      <c r="K755" s="80" t="s">
        <v>421</v>
      </c>
      <c r="L755" s="3" t="str">
        <f>_xlfn.XLOOKUP(Table5[[#This Row],[Item '#]],Ticket_Forms[Form Number],Ticket_Forms[Game Name],"",,)</f>
        <v>Crowns and Bars</v>
      </c>
      <c r="M755" s="15">
        <v>102</v>
      </c>
      <c r="N755" s="3">
        <f>LOOKUP(Table5[[#This Row],[Item '#]],Ticket_Forms[Form Number],Ticket_Forms[Ticket Count])</f>
        <v>3000</v>
      </c>
      <c r="O755" s="16">
        <f>LOOKUP(Table5[[#This Row],[Item '#]],Ticket_Forms[Form Number],Ticket_Forms[Ticket Value])</f>
        <v>1</v>
      </c>
      <c r="P755" s="16">
        <f>LOOKUP(Table5[[#This Row],[Item '#]],Ticket_Forms[Form Number],Ticket_Forms[Revenue])</f>
        <v>3000</v>
      </c>
      <c r="Q755" s="16">
        <f>LOOKUP(Table5[[#This Row],[Item '#]],Ticket_Forms[Form Number],Ticket_Forms[Ideal Profit])</f>
        <v>750</v>
      </c>
      <c r="R755" s="16">
        <f>LOOKUP(Table5[[#This Row],[Item '#]],Ticket_Forms[Form Number],Ticket_Forms[Prizes])</f>
        <v>2250</v>
      </c>
      <c r="S755" s="16">
        <f>LOOKUP(Table5[[#This Row],[Item '#]],Ticket_Forms[Form Number],Ticket_Forms[Location Rent])</f>
        <v>180</v>
      </c>
      <c r="T755" s="16">
        <f>LOOKUP(Table5[[#This Row],[Item '#]],Ticket_Forms[Form Number],Ticket_Forms[Last Sale])</f>
        <v>200</v>
      </c>
      <c r="U755" s="16" t="s">
        <v>3909</v>
      </c>
      <c r="V755" s="58">
        <f>Table5[[#This Row],[Date Distributed]]</f>
        <v>45344</v>
      </c>
      <c r="W755" s="3" t="str">
        <f>_xlfn.XLOOKUP(Table5[[#This Row],[Serial '#]],Table10[Serial '#],Table10[Charity Association],"",,)</f>
        <v>Cleveland Police Athletic League</v>
      </c>
      <c r="Z755" s="3" t="s">
        <v>23</v>
      </c>
    </row>
    <row r="756" spans="1:26" hidden="1" x14ac:dyDescent="0.35">
      <c r="A756" s="3">
        <v>754</v>
      </c>
      <c r="B756" s="78">
        <v>45084</v>
      </c>
      <c r="C756" s="73">
        <f>_xlfn.XLOOKUP(Table5[[#This Row],[Serial '#]],Table10[Serial '#],Table10[Date],"",,)</f>
        <v>45345</v>
      </c>
      <c r="D7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56" s="73" t="str">
        <f>IF(Table5[[#This Row],[Date Distributed]]="","In Stock","Distributed")</f>
        <v>Distributed</v>
      </c>
      <c r="F756" s="79" t="s">
        <v>660</v>
      </c>
      <c r="G756" s="75" t="s">
        <v>761</v>
      </c>
      <c r="H756" s="80" t="s">
        <v>687</v>
      </c>
      <c r="I756" s="80" t="s">
        <v>688</v>
      </c>
      <c r="J756" s="81" t="s">
        <v>1539</v>
      </c>
      <c r="K756" s="80" t="s">
        <v>421</v>
      </c>
      <c r="L756" s="3" t="str">
        <f>_xlfn.XLOOKUP(Table5[[#This Row],[Item '#]],Ticket_Forms[Form Number],Ticket_Forms[Game Name],"",,)</f>
        <v>Crowns and Bars</v>
      </c>
      <c r="M756" s="15">
        <v>102</v>
      </c>
      <c r="N756" s="3">
        <f>LOOKUP(Table5[[#This Row],[Item '#]],Ticket_Forms[Form Number],Ticket_Forms[Ticket Count])</f>
        <v>3000</v>
      </c>
      <c r="O756" s="16">
        <f>LOOKUP(Table5[[#This Row],[Item '#]],Ticket_Forms[Form Number],Ticket_Forms[Ticket Value])</f>
        <v>1</v>
      </c>
      <c r="P756" s="16">
        <f>LOOKUP(Table5[[#This Row],[Item '#]],Ticket_Forms[Form Number],Ticket_Forms[Revenue])</f>
        <v>3000</v>
      </c>
      <c r="Q756" s="16">
        <f>LOOKUP(Table5[[#This Row],[Item '#]],Ticket_Forms[Form Number],Ticket_Forms[Ideal Profit])</f>
        <v>750</v>
      </c>
      <c r="R756" s="16">
        <f>LOOKUP(Table5[[#This Row],[Item '#]],Ticket_Forms[Form Number],Ticket_Forms[Prizes])</f>
        <v>2250</v>
      </c>
      <c r="S756" s="16">
        <f>LOOKUP(Table5[[#This Row],[Item '#]],Ticket_Forms[Form Number],Ticket_Forms[Location Rent])</f>
        <v>180</v>
      </c>
      <c r="T756" s="16">
        <f>LOOKUP(Table5[[#This Row],[Item '#]],Ticket_Forms[Form Number],Ticket_Forms[Last Sale])</f>
        <v>200</v>
      </c>
      <c r="U756" s="16" t="s">
        <v>3909</v>
      </c>
      <c r="V756" s="58">
        <f>Table5[[#This Row],[Date Distributed]]</f>
        <v>45345</v>
      </c>
      <c r="W756" s="3" t="str">
        <f>_xlfn.XLOOKUP(Table5[[#This Row],[Serial '#]],Table10[Serial '#],Table10[Charity Association],"",,)</f>
        <v>Greater Cleveland Football Foundation</v>
      </c>
      <c r="Z756" s="3" t="s">
        <v>23</v>
      </c>
    </row>
    <row r="757" spans="1:26" hidden="1" x14ac:dyDescent="0.35">
      <c r="A757" s="3">
        <v>755</v>
      </c>
      <c r="B757" s="78">
        <v>45084</v>
      </c>
      <c r="C757" s="73">
        <f>_xlfn.XLOOKUP(Table5[[#This Row],[Serial '#]],Table10[Serial '#],Table10[Date],"",,)</f>
        <v>45413</v>
      </c>
      <c r="D7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57" s="73" t="str">
        <f>IF(Table5[[#This Row],[Date Distributed]]="","In Stock","Distributed")</f>
        <v>Distributed</v>
      </c>
      <c r="F757" s="79" t="s">
        <v>660</v>
      </c>
      <c r="G757" s="75" t="s">
        <v>761</v>
      </c>
      <c r="H757" s="80" t="s">
        <v>687</v>
      </c>
      <c r="I757" s="80" t="s">
        <v>688</v>
      </c>
      <c r="J757" s="81" t="s">
        <v>1540</v>
      </c>
      <c r="K757" s="80" t="s">
        <v>421</v>
      </c>
      <c r="L757" s="3" t="str">
        <f>_xlfn.XLOOKUP(Table5[[#This Row],[Item '#]],Ticket_Forms[Form Number],Ticket_Forms[Game Name],"",,)</f>
        <v>Crowns and Bars</v>
      </c>
      <c r="M757" s="15">
        <v>102</v>
      </c>
      <c r="N757" s="3">
        <f>LOOKUP(Table5[[#This Row],[Item '#]],Ticket_Forms[Form Number],Ticket_Forms[Ticket Count])</f>
        <v>3000</v>
      </c>
      <c r="O757" s="16">
        <f>LOOKUP(Table5[[#This Row],[Item '#]],Ticket_Forms[Form Number],Ticket_Forms[Ticket Value])</f>
        <v>1</v>
      </c>
      <c r="P757" s="16">
        <f>LOOKUP(Table5[[#This Row],[Item '#]],Ticket_Forms[Form Number],Ticket_Forms[Revenue])</f>
        <v>3000</v>
      </c>
      <c r="Q757" s="16">
        <f>LOOKUP(Table5[[#This Row],[Item '#]],Ticket_Forms[Form Number],Ticket_Forms[Ideal Profit])</f>
        <v>750</v>
      </c>
      <c r="R757" s="16">
        <f>LOOKUP(Table5[[#This Row],[Item '#]],Ticket_Forms[Form Number],Ticket_Forms[Prizes])</f>
        <v>2250</v>
      </c>
      <c r="S757" s="16">
        <f>LOOKUP(Table5[[#This Row],[Item '#]],Ticket_Forms[Form Number],Ticket_Forms[Location Rent])</f>
        <v>180</v>
      </c>
      <c r="T757" s="16">
        <f>LOOKUP(Table5[[#This Row],[Item '#]],Ticket_Forms[Form Number],Ticket_Forms[Last Sale])</f>
        <v>200</v>
      </c>
      <c r="U757" s="16" t="s">
        <v>3909</v>
      </c>
      <c r="V757" s="58">
        <f>Table5[[#This Row],[Date Distributed]]</f>
        <v>45413</v>
      </c>
      <c r="W757" s="3" t="str">
        <f>_xlfn.XLOOKUP(Table5[[#This Row],[Serial '#]],Table10[Serial '#],Table10[Charity Association],"",,)</f>
        <v>Cleveland Police Athletic League</v>
      </c>
      <c r="Z757" s="3" t="s">
        <v>23</v>
      </c>
    </row>
    <row r="758" spans="1:26" hidden="1" x14ac:dyDescent="0.35">
      <c r="A758" s="3">
        <v>756</v>
      </c>
      <c r="B758" s="74">
        <v>45089</v>
      </c>
      <c r="C758" s="73" t="str">
        <f>_xlfn.XLOOKUP(Table5[[#This Row],[Serial '#]],Table10[Serial '#],Table10[Date],"",,)</f>
        <v/>
      </c>
      <c r="D7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58" s="73" t="str">
        <f>IF(Table5[[#This Row],[Date Distributed]]="","In Stock","Distributed")</f>
        <v>In Stock</v>
      </c>
      <c r="F758" s="75" t="s">
        <v>660</v>
      </c>
      <c r="G758" s="75" t="s">
        <v>761</v>
      </c>
      <c r="H758" s="76" t="s">
        <v>689</v>
      </c>
      <c r="I758" s="76" t="s">
        <v>690</v>
      </c>
      <c r="J758" s="77">
        <v>115888</v>
      </c>
      <c r="K758" s="76" t="s">
        <v>425</v>
      </c>
      <c r="L758" s="3" t="str">
        <f>_xlfn.XLOOKUP(Table5[[#This Row],[Item '#]],Ticket_Forms[Form Number],Ticket_Forms[Game Name],"",,)</f>
        <v>North Star 12</v>
      </c>
      <c r="M758" s="15">
        <v>255</v>
      </c>
      <c r="N758" s="3">
        <f>LOOKUP(Table5[[#This Row],[Item '#]],Ticket_Forms[Form Number],Ticket_Forms[Ticket Count])</f>
        <v>5100</v>
      </c>
      <c r="O758" s="16">
        <f>LOOKUP(Table5[[#This Row],[Item '#]],Ticket_Forms[Form Number],Ticket_Forms[Ticket Value])</f>
        <v>2</v>
      </c>
      <c r="P758" s="16">
        <f>LOOKUP(Table5[[#This Row],[Item '#]],Ticket_Forms[Form Number],Ticket_Forms[Revenue])</f>
        <v>10200</v>
      </c>
      <c r="Q758" s="16">
        <f>LOOKUP(Table5[[#This Row],[Item '#]],Ticket_Forms[Form Number],Ticket_Forms[Ideal Profit])</f>
        <v>1420</v>
      </c>
      <c r="R758" s="16">
        <f>LOOKUP(Table5[[#This Row],[Item '#]],Ticket_Forms[Form Number],Ticket_Forms[Prizes])</f>
        <v>8780</v>
      </c>
      <c r="S758" s="16">
        <f>LOOKUP(Table5[[#This Row],[Item '#]],Ticket_Forms[Form Number],Ticket_Forms[Location Rent])</f>
        <v>612</v>
      </c>
      <c r="T758" s="16">
        <f>LOOKUP(Table5[[#This Row],[Item '#]],Ticket_Forms[Form Number],Ticket_Forms[Last Sale])</f>
        <v>500</v>
      </c>
      <c r="U758" s="16" t="s">
        <v>3909</v>
      </c>
      <c r="V758" s="58" t="str">
        <f>Table5[[#This Row],[Date Distributed]]</f>
        <v/>
      </c>
      <c r="W758" s="3" t="str">
        <f>_xlfn.XLOOKUP(Table5[[#This Row],[Serial '#]],Table10[Serial '#],Table10[Charity Association],"",,)</f>
        <v/>
      </c>
      <c r="Z758" s="3" t="s">
        <v>23</v>
      </c>
    </row>
    <row r="759" spans="1:26" hidden="1" x14ac:dyDescent="0.35">
      <c r="A759" s="3">
        <v>757</v>
      </c>
      <c r="B759" s="78">
        <v>45089</v>
      </c>
      <c r="C759" s="73" t="str">
        <f>_xlfn.XLOOKUP(Table5[[#This Row],[Serial '#]],Table10[Serial '#],Table10[Date],"",,)</f>
        <v/>
      </c>
      <c r="D7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59" s="73" t="str">
        <f>IF(Table5[[#This Row],[Date Distributed]]="","In Stock","Distributed")</f>
        <v>In Stock</v>
      </c>
      <c r="F759" s="79" t="s">
        <v>660</v>
      </c>
      <c r="G759" s="75" t="s">
        <v>761</v>
      </c>
      <c r="H759" s="80" t="s">
        <v>689</v>
      </c>
      <c r="I759" s="80" t="s">
        <v>690</v>
      </c>
      <c r="J759" s="81">
        <v>115884</v>
      </c>
      <c r="K759" s="80" t="s">
        <v>425</v>
      </c>
      <c r="L759" s="3" t="str">
        <f>_xlfn.XLOOKUP(Table5[[#This Row],[Item '#]],Ticket_Forms[Form Number],Ticket_Forms[Game Name],"",,)</f>
        <v>North Star 12</v>
      </c>
      <c r="M759" s="15">
        <v>255</v>
      </c>
      <c r="N759" s="3">
        <f>LOOKUP(Table5[[#This Row],[Item '#]],Ticket_Forms[Form Number],Ticket_Forms[Ticket Count])</f>
        <v>5100</v>
      </c>
      <c r="O759" s="16">
        <f>LOOKUP(Table5[[#This Row],[Item '#]],Ticket_Forms[Form Number],Ticket_Forms[Ticket Value])</f>
        <v>2</v>
      </c>
      <c r="P759" s="16">
        <f>LOOKUP(Table5[[#This Row],[Item '#]],Ticket_Forms[Form Number],Ticket_Forms[Revenue])</f>
        <v>10200</v>
      </c>
      <c r="Q759" s="16">
        <f>LOOKUP(Table5[[#This Row],[Item '#]],Ticket_Forms[Form Number],Ticket_Forms[Ideal Profit])</f>
        <v>1420</v>
      </c>
      <c r="R759" s="16">
        <f>LOOKUP(Table5[[#This Row],[Item '#]],Ticket_Forms[Form Number],Ticket_Forms[Prizes])</f>
        <v>8780</v>
      </c>
      <c r="S759" s="16">
        <f>LOOKUP(Table5[[#This Row],[Item '#]],Ticket_Forms[Form Number],Ticket_Forms[Location Rent])</f>
        <v>612</v>
      </c>
      <c r="T759" s="16">
        <f>LOOKUP(Table5[[#This Row],[Item '#]],Ticket_Forms[Form Number],Ticket_Forms[Last Sale])</f>
        <v>500</v>
      </c>
      <c r="U759" s="16" t="s">
        <v>3909</v>
      </c>
      <c r="V759" s="58" t="str">
        <f>Table5[[#This Row],[Date Distributed]]</f>
        <v/>
      </c>
      <c r="W759" s="3" t="str">
        <f>_xlfn.XLOOKUP(Table5[[#This Row],[Serial '#]],Table10[Serial '#],Table10[Charity Association],"",,)</f>
        <v/>
      </c>
      <c r="Z759" s="3" t="s">
        <v>23</v>
      </c>
    </row>
    <row r="760" spans="1:26" hidden="1" x14ac:dyDescent="0.35">
      <c r="A760" s="3">
        <v>758</v>
      </c>
      <c r="B760" s="78">
        <v>45089</v>
      </c>
      <c r="C760" s="73" t="str">
        <f>_xlfn.XLOOKUP(Table5[[#This Row],[Serial '#]],Table10[Serial '#],Table10[Date],"",,)</f>
        <v/>
      </c>
      <c r="D7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60" s="73" t="str">
        <f>IF(Table5[[#This Row],[Date Distributed]]="","In Stock","Distributed")</f>
        <v>In Stock</v>
      </c>
      <c r="F760" s="79" t="s">
        <v>660</v>
      </c>
      <c r="G760" s="75" t="s">
        <v>761</v>
      </c>
      <c r="H760" s="80" t="s">
        <v>689</v>
      </c>
      <c r="I760" s="80" t="s">
        <v>690</v>
      </c>
      <c r="J760" s="81">
        <v>115897</v>
      </c>
      <c r="K760" s="80" t="s">
        <v>425</v>
      </c>
      <c r="L760" s="3" t="str">
        <f>_xlfn.XLOOKUP(Table5[[#This Row],[Item '#]],Ticket_Forms[Form Number],Ticket_Forms[Game Name],"",,)</f>
        <v>North Star 12</v>
      </c>
      <c r="M760" s="15">
        <v>255</v>
      </c>
      <c r="N760" s="3">
        <f>LOOKUP(Table5[[#This Row],[Item '#]],Ticket_Forms[Form Number],Ticket_Forms[Ticket Count])</f>
        <v>5100</v>
      </c>
      <c r="O760" s="16">
        <f>LOOKUP(Table5[[#This Row],[Item '#]],Ticket_Forms[Form Number],Ticket_Forms[Ticket Value])</f>
        <v>2</v>
      </c>
      <c r="P760" s="16">
        <f>LOOKUP(Table5[[#This Row],[Item '#]],Ticket_Forms[Form Number],Ticket_Forms[Revenue])</f>
        <v>10200</v>
      </c>
      <c r="Q760" s="16">
        <f>LOOKUP(Table5[[#This Row],[Item '#]],Ticket_Forms[Form Number],Ticket_Forms[Ideal Profit])</f>
        <v>1420</v>
      </c>
      <c r="R760" s="16">
        <f>LOOKUP(Table5[[#This Row],[Item '#]],Ticket_Forms[Form Number],Ticket_Forms[Prizes])</f>
        <v>8780</v>
      </c>
      <c r="S760" s="16">
        <f>LOOKUP(Table5[[#This Row],[Item '#]],Ticket_Forms[Form Number],Ticket_Forms[Location Rent])</f>
        <v>612</v>
      </c>
      <c r="T760" s="16">
        <f>LOOKUP(Table5[[#This Row],[Item '#]],Ticket_Forms[Form Number],Ticket_Forms[Last Sale])</f>
        <v>500</v>
      </c>
      <c r="U760" s="16" t="s">
        <v>3909</v>
      </c>
      <c r="V760" s="58" t="str">
        <f>Table5[[#This Row],[Date Distributed]]</f>
        <v/>
      </c>
      <c r="W760" s="3" t="str">
        <f>_xlfn.XLOOKUP(Table5[[#This Row],[Serial '#]],Table10[Serial '#],Table10[Charity Association],"",,)</f>
        <v/>
      </c>
      <c r="Z760" s="3" t="s">
        <v>23</v>
      </c>
    </row>
    <row r="761" spans="1:26" hidden="1" x14ac:dyDescent="0.35">
      <c r="A761" s="3">
        <v>759</v>
      </c>
      <c r="B761" s="78">
        <v>45089</v>
      </c>
      <c r="C761" s="73" t="str">
        <f>_xlfn.XLOOKUP(Table5[[#This Row],[Serial '#]],Table10[Serial '#],Table10[Date],"",,)</f>
        <v/>
      </c>
      <c r="D7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61" s="73" t="str">
        <f>IF(Table5[[#This Row],[Date Distributed]]="","In Stock","Distributed")</f>
        <v>In Stock</v>
      </c>
      <c r="F761" s="79" t="s">
        <v>660</v>
      </c>
      <c r="G761" s="75" t="s">
        <v>761</v>
      </c>
      <c r="H761" s="80" t="s">
        <v>689</v>
      </c>
      <c r="I761" s="80" t="s">
        <v>690</v>
      </c>
      <c r="J761" s="81">
        <v>115893</v>
      </c>
      <c r="K761" s="80" t="s">
        <v>425</v>
      </c>
      <c r="L761" s="3" t="str">
        <f>_xlfn.XLOOKUP(Table5[[#This Row],[Item '#]],Ticket_Forms[Form Number],Ticket_Forms[Game Name],"",,)</f>
        <v>North Star 12</v>
      </c>
      <c r="M761" s="15">
        <v>255</v>
      </c>
      <c r="N761" s="3">
        <f>LOOKUP(Table5[[#This Row],[Item '#]],Ticket_Forms[Form Number],Ticket_Forms[Ticket Count])</f>
        <v>5100</v>
      </c>
      <c r="O761" s="16">
        <f>LOOKUP(Table5[[#This Row],[Item '#]],Ticket_Forms[Form Number],Ticket_Forms[Ticket Value])</f>
        <v>2</v>
      </c>
      <c r="P761" s="16">
        <f>LOOKUP(Table5[[#This Row],[Item '#]],Ticket_Forms[Form Number],Ticket_Forms[Revenue])</f>
        <v>10200</v>
      </c>
      <c r="Q761" s="16">
        <f>LOOKUP(Table5[[#This Row],[Item '#]],Ticket_Forms[Form Number],Ticket_Forms[Ideal Profit])</f>
        <v>1420</v>
      </c>
      <c r="R761" s="16">
        <f>LOOKUP(Table5[[#This Row],[Item '#]],Ticket_Forms[Form Number],Ticket_Forms[Prizes])</f>
        <v>8780</v>
      </c>
      <c r="S761" s="16">
        <f>LOOKUP(Table5[[#This Row],[Item '#]],Ticket_Forms[Form Number],Ticket_Forms[Location Rent])</f>
        <v>612</v>
      </c>
      <c r="T761" s="16">
        <f>LOOKUP(Table5[[#This Row],[Item '#]],Ticket_Forms[Form Number],Ticket_Forms[Last Sale])</f>
        <v>500</v>
      </c>
      <c r="U761" s="16" t="s">
        <v>3909</v>
      </c>
      <c r="V761" s="58" t="str">
        <f>Table5[[#This Row],[Date Distributed]]</f>
        <v/>
      </c>
      <c r="W761" s="3" t="str">
        <f>_xlfn.XLOOKUP(Table5[[#This Row],[Serial '#]],Table10[Serial '#],Table10[Charity Association],"",,)</f>
        <v/>
      </c>
      <c r="Z761" s="3" t="s">
        <v>23</v>
      </c>
    </row>
    <row r="762" spans="1:26" hidden="1" x14ac:dyDescent="0.35">
      <c r="A762" s="3">
        <v>760</v>
      </c>
      <c r="B762" s="78">
        <v>45089</v>
      </c>
      <c r="C762" s="73" t="str">
        <f>_xlfn.XLOOKUP(Table5[[#This Row],[Serial '#]],Table10[Serial '#],Table10[Date],"",,)</f>
        <v/>
      </c>
      <c r="D7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62" s="73" t="str">
        <f>IF(Table5[[#This Row],[Date Distributed]]="","In Stock","Distributed")</f>
        <v>In Stock</v>
      </c>
      <c r="F762" s="79" t="s">
        <v>660</v>
      </c>
      <c r="G762" s="75" t="s">
        <v>761</v>
      </c>
      <c r="H762" s="80" t="s">
        <v>689</v>
      </c>
      <c r="I762" s="80" t="s">
        <v>690</v>
      </c>
      <c r="J762" s="81">
        <v>115885</v>
      </c>
      <c r="K762" s="80" t="s">
        <v>425</v>
      </c>
      <c r="L762" s="3" t="str">
        <f>_xlfn.XLOOKUP(Table5[[#This Row],[Item '#]],Ticket_Forms[Form Number],Ticket_Forms[Game Name],"",,)</f>
        <v>North Star 12</v>
      </c>
      <c r="M762" s="15">
        <v>255</v>
      </c>
      <c r="N762" s="3">
        <f>LOOKUP(Table5[[#This Row],[Item '#]],Ticket_Forms[Form Number],Ticket_Forms[Ticket Count])</f>
        <v>5100</v>
      </c>
      <c r="O762" s="16">
        <f>LOOKUP(Table5[[#This Row],[Item '#]],Ticket_Forms[Form Number],Ticket_Forms[Ticket Value])</f>
        <v>2</v>
      </c>
      <c r="P762" s="16">
        <f>LOOKUP(Table5[[#This Row],[Item '#]],Ticket_Forms[Form Number],Ticket_Forms[Revenue])</f>
        <v>10200</v>
      </c>
      <c r="Q762" s="16">
        <f>LOOKUP(Table5[[#This Row],[Item '#]],Ticket_Forms[Form Number],Ticket_Forms[Ideal Profit])</f>
        <v>1420</v>
      </c>
      <c r="R762" s="16">
        <f>LOOKUP(Table5[[#This Row],[Item '#]],Ticket_Forms[Form Number],Ticket_Forms[Prizes])</f>
        <v>8780</v>
      </c>
      <c r="S762" s="16">
        <f>LOOKUP(Table5[[#This Row],[Item '#]],Ticket_Forms[Form Number],Ticket_Forms[Location Rent])</f>
        <v>612</v>
      </c>
      <c r="T762" s="16">
        <f>LOOKUP(Table5[[#This Row],[Item '#]],Ticket_Forms[Form Number],Ticket_Forms[Last Sale])</f>
        <v>500</v>
      </c>
      <c r="U762" s="16" t="s">
        <v>3909</v>
      </c>
      <c r="V762" s="58" t="str">
        <f>Table5[[#This Row],[Date Distributed]]</f>
        <v/>
      </c>
      <c r="W762" s="3" t="str">
        <f>_xlfn.XLOOKUP(Table5[[#This Row],[Serial '#]],Table10[Serial '#],Table10[Charity Association],"",,)</f>
        <v/>
      </c>
      <c r="Z762" s="3" t="s">
        <v>23</v>
      </c>
    </row>
    <row r="763" spans="1:26" hidden="1" x14ac:dyDescent="0.35">
      <c r="A763" s="3">
        <v>761</v>
      </c>
      <c r="B763" s="78">
        <v>45089</v>
      </c>
      <c r="C763" s="73" t="str">
        <f>_xlfn.XLOOKUP(Table5[[#This Row],[Serial '#]],Table10[Serial '#],Table10[Date],"",,)</f>
        <v/>
      </c>
      <c r="D7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63" s="73" t="str">
        <f>IF(Table5[[#This Row],[Date Distributed]]="","In Stock","Distributed")</f>
        <v>In Stock</v>
      </c>
      <c r="F763" s="79" t="s">
        <v>660</v>
      </c>
      <c r="G763" s="75" t="s">
        <v>761</v>
      </c>
      <c r="H763" s="80" t="s">
        <v>689</v>
      </c>
      <c r="I763" s="80" t="s">
        <v>690</v>
      </c>
      <c r="J763" s="81">
        <v>115898</v>
      </c>
      <c r="K763" s="80" t="s">
        <v>425</v>
      </c>
      <c r="L763" s="3" t="str">
        <f>_xlfn.XLOOKUP(Table5[[#This Row],[Item '#]],Ticket_Forms[Form Number],Ticket_Forms[Game Name],"",,)</f>
        <v>North Star 12</v>
      </c>
      <c r="M763" s="15">
        <v>255</v>
      </c>
      <c r="N763" s="3">
        <f>LOOKUP(Table5[[#This Row],[Item '#]],Ticket_Forms[Form Number],Ticket_Forms[Ticket Count])</f>
        <v>5100</v>
      </c>
      <c r="O763" s="16">
        <f>LOOKUP(Table5[[#This Row],[Item '#]],Ticket_Forms[Form Number],Ticket_Forms[Ticket Value])</f>
        <v>2</v>
      </c>
      <c r="P763" s="16">
        <f>LOOKUP(Table5[[#This Row],[Item '#]],Ticket_Forms[Form Number],Ticket_Forms[Revenue])</f>
        <v>10200</v>
      </c>
      <c r="Q763" s="16">
        <f>LOOKUP(Table5[[#This Row],[Item '#]],Ticket_Forms[Form Number],Ticket_Forms[Ideal Profit])</f>
        <v>1420</v>
      </c>
      <c r="R763" s="16">
        <f>LOOKUP(Table5[[#This Row],[Item '#]],Ticket_Forms[Form Number],Ticket_Forms[Prizes])</f>
        <v>8780</v>
      </c>
      <c r="S763" s="16">
        <f>LOOKUP(Table5[[#This Row],[Item '#]],Ticket_Forms[Form Number],Ticket_Forms[Location Rent])</f>
        <v>612</v>
      </c>
      <c r="T763" s="16">
        <f>LOOKUP(Table5[[#This Row],[Item '#]],Ticket_Forms[Form Number],Ticket_Forms[Last Sale])</f>
        <v>500</v>
      </c>
      <c r="U763" s="16" t="s">
        <v>3909</v>
      </c>
      <c r="V763" s="58" t="str">
        <f>Table5[[#This Row],[Date Distributed]]</f>
        <v/>
      </c>
      <c r="W763" s="3" t="str">
        <f>_xlfn.XLOOKUP(Table5[[#This Row],[Serial '#]],Table10[Serial '#],Table10[Charity Association],"",,)</f>
        <v/>
      </c>
      <c r="Z763" s="3" t="s">
        <v>23</v>
      </c>
    </row>
    <row r="764" spans="1:26" hidden="1" x14ac:dyDescent="0.35">
      <c r="A764" s="3">
        <v>762</v>
      </c>
      <c r="B764" s="78">
        <v>45089</v>
      </c>
      <c r="C764" s="73" t="str">
        <f>_xlfn.XLOOKUP(Table5[[#This Row],[Serial '#]],Table10[Serial '#],Table10[Date],"",,)</f>
        <v/>
      </c>
      <c r="D7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64" s="73" t="str">
        <f>IF(Table5[[#This Row],[Date Distributed]]="","In Stock","Distributed")</f>
        <v>In Stock</v>
      </c>
      <c r="F764" s="79" t="s">
        <v>660</v>
      </c>
      <c r="G764" s="75" t="s">
        <v>761</v>
      </c>
      <c r="H764" s="80" t="s">
        <v>689</v>
      </c>
      <c r="I764" s="80" t="s">
        <v>690</v>
      </c>
      <c r="J764" s="81">
        <v>115899</v>
      </c>
      <c r="K764" s="80" t="s">
        <v>425</v>
      </c>
      <c r="L764" s="3" t="str">
        <f>_xlfn.XLOOKUP(Table5[[#This Row],[Item '#]],Ticket_Forms[Form Number],Ticket_Forms[Game Name],"",,)</f>
        <v>North Star 12</v>
      </c>
      <c r="M764" s="15">
        <v>255</v>
      </c>
      <c r="N764" s="3">
        <f>LOOKUP(Table5[[#This Row],[Item '#]],Ticket_Forms[Form Number],Ticket_Forms[Ticket Count])</f>
        <v>5100</v>
      </c>
      <c r="O764" s="16">
        <f>LOOKUP(Table5[[#This Row],[Item '#]],Ticket_Forms[Form Number],Ticket_Forms[Ticket Value])</f>
        <v>2</v>
      </c>
      <c r="P764" s="16">
        <f>LOOKUP(Table5[[#This Row],[Item '#]],Ticket_Forms[Form Number],Ticket_Forms[Revenue])</f>
        <v>10200</v>
      </c>
      <c r="Q764" s="16">
        <f>LOOKUP(Table5[[#This Row],[Item '#]],Ticket_Forms[Form Number],Ticket_Forms[Ideal Profit])</f>
        <v>1420</v>
      </c>
      <c r="R764" s="16">
        <f>LOOKUP(Table5[[#This Row],[Item '#]],Ticket_Forms[Form Number],Ticket_Forms[Prizes])</f>
        <v>8780</v>
      </c>
      <c r="S764" s="16">
        <f>LOOKUP(Table5[[#This Row],[Item '#]],Ticket_Forms[Form Number],Ticket_Forms[Location Rent])</f>
        <v>612</v>
      </c>
      <c r="T764" s="16">
        <f>LOOKUP(Table5[[#This Row],[Item '#]],Ticket_Forms[Form Number],Ticket_Forms[Last Sale])</f>
        <v>500</v>
      </c>
      <c r="U764" s="16" t="s">
        <v>3909</v>
      </c>
      <c r="V764" s="58" t="str">
        <f>Table5[[#This Row],[Date Distributed]]</f>
        <v/>
      </c>
      <c r="W764" s="3" t="str">
        <f>_xlfn.XLOOKUP(Table5[[#This Row],[Serial '#]],Table10[Serial '#],Table10[Charity Association],"",,)</f>
        <v/>
      </c>
      <c r="Z764" s="3" t="s">
        <v>23</v>
      </c>
    </row>
    <row r="765" spans="1:26" hidden="1" x14ac:dyDescent="0.35">
      <c r="A765" s="3">
        <v>763</v>
      </c>
      <c r="B765" s="78">
        <v>45089</v>
      </c>
      <c r="C765" s="73" t="str">
        <f>_xlfn.XLOOKUP(Table5[[#This Row],[Serial '#]],Table10[Serial '#],Table10[Date],"",,)</f>
        <v/>
      </c>
      <c r="D7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65" s="73" t="str">
        <f>IF(Table5[[#This Row],[Date Distributed]]="","In Stock","Distributed")</f>
        <v>In Stock</v>
      </c>
      <c r="F765" s="79" t="s">
        <v>660</v>
      </c>
      <c r="G765" s="75" t="s">
        <v>761</v>
      </c>
      <c r="H765" s="80" t="s">
        <v>689</v>
      </c>
      <c r="I765" s="80" t="s">
        <v>690</v>
      </c>
      <c r="J765" s="81">
        <v>115901</v>
      </c>
      <c r="K765" s="80" t="s">
        <v>425</v>
      </c>
      <c r="L765" s="3" t="str">
        <f>_xlfn.XLOOKUP(Table5[[#This Row],[Item '#]],Ticket_Forms[Form Number],Ticket_Forms[Game Name],"",,)</f>
        <v>North Star 12</v>
      </c>
      <c r="M765" s="15">
        <v>255</v>
      </c>
      <c r="N765" s="3">
        <f>LOOKUP(Table5[[#This Row],[Item '#]],Ticket_Forms[Form Number],Ticket_Forms[Ticket Count])</f>
        <v>5100</v>
      </c>
      <c r="O765" s="16">
        <f>LOOKUP(Table5[[#This Row],[Item '#]],Ticket_Forms[Form Number],Ticket_Forms[Ticket Value])</f>
        <v>2</v>
      </c>
      <c r="P765" s="16">
        <f>LOOKUP(Table5[[#This Row],[Item '#]],Ticket_Forms[Form Number],Ticket_Forms[Revenue])</f>
        <v>10200</v>
      </c>
      <c r="Q765" s="16">
        <f>LOOKUP(Table5[[#This Row],[Item '#]],Ticket_Forms[Form Number],Ticket_Forms[Ideal Profit])</f>
        <v>1420</v>
      </c>
      <c r="R765" s="16">
        <f>LOOKUP(Table5[[#This Row],[Item '#]],Ticket_Forms[Form Number],Ticket_Forms[Prizes])</f>
        <v>8780</v>
      </c>
      <c r="S765" s="16">
        <f>LOOKUP(Table5[[#This Row],[Item '#]],Ticket_Forms[Form Number],Ticket_Forms[Location Rent])</f>
        <v>612</v>
      </c>
      <c r="T765" s="16">
        <f>LOOKUP(Table5[[#This Row],[Item '#]],Ticket_Forms[Form Number],Ticket_Forms[Last Sale])</f>
        <v>500</v>
      </c>
      <c r="U765" s="16" t="s">
        <v>3909</v>
      </c>
      <c r="V765" s="58" t="str">
        <f>Table5[[#This Row],[Date Distributed]]</f>
        <v/>
      </c>
      <c r="W765" s="3" t="str">
        <f>_xlfn.XLOOKUP(Table5[[#This Row],[Serial '#]],Table10[Serial '#],Table10[Charity Association],"",,)</f>
        <v/>
      </c>
      <c r="Z765" s="3" t="s">
        <v>23</v>
      </c>
    </row>
    <row r="766" spans="1:26" hidden="1" x14ac:dyDescent="0.35">
      <c r="A766" s="3">
        <v>764</v>
      </c>
      <c r="B766" s="78">
        <v>45089</v>
      </c>
      <c r="C766" s="73" t="str">
        <f>_xlfn.XLOOKUP(Table5[[#This Row],[Serial '#]],Table10[Serial '#],Table10[Date],"",,)</f>
        <v/>
      </c>
      <c r="D7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66" s="73" t="str">
        <f>IF(Table5[[#This Row],[Date Distributed]]="","In Stock","Distributed")</f>
        <v>In Stock</v>
      </c>
      <c r="F766" s="79" t="s">
        <v>660</v>
      </c>
      <c r="G766" s="75" t="s">
        <v>761</v>
      </c>
      <c r="H766" s="80" t="s">
        <v>689</v>
      </c>
      <c r="I766" s="80" t="s">
        <v>690</v>
      </c>
      <c r="J766" s="81">
        <v>115886</v>
      </c>
      <c r="K766" s="80" t="s">
        <v>425</v>
      </c>
      <c r="L766" s="3" t="str">
        <f>_xlfn.XLOOKUP(Table5[[#This Row],[Item '#]],Ticket_Forms[Form Number],Ticket_Forms[Game Name],"",,)</f>
        <v>North Star 12</v>
      </c>
      <c r="M766" s="15">
        <v>255</v>
      </c>
      <c r="N766" s="3">
        <f>LOOKUP(Table5[[#This Row],[Item '#]],Ticket_Forms[Form Number],Ticket_Forms[Ticket Count])</f>
        <v>5100</v>
      </c>
      <c r="O766" s="16">
        <f>LOOKUP(Table5[[#This Row],[Item '#]],Ticket_Forms[Form Number],Ticket_Forms[Ticket Value])</f>
        <v>2</v>
      </c>
      <c r="P766" s="16">
        <f>LOOKUP(Table5[[#This Row],[Item '#]],Ticket_Forms[Form Number],Ticket_Forms[Revenue])</f>
        <v>10200</v>
      </c>
      <c r="Q766" s="16">
        <f>LOOKUP(Table5[[#This Row],[Item '#]],Ticket_Forms[Form Number],Ticket_Forms[Ideal Profit])</f>
        <v>1420</v>
      </c>
      <c r="R766" s="16">
        <f>LOOKUP(Table5[[#This Row],[Item '#]],Ticket_Forms[Form Number],Ticket_Forms[Prizes])</f>
        <v>8780</v>
      </c>
      <c r="S766" s="16">
        <f>LOOKUP(Table5[[#This Row],[Item '#]],Ticket_Forms[Form Number],Ticket_Forms[Location Rent])</f>
        <v>612</v>
      </c>
      <c r="T766" s="16">
        <f>LOOKUP(Table5[[#This Row],[Item '#]],Ticket_Forms[Form Number],Ticket_Forms[Last Sale])</f>
        <v>500</v>
      </c>
      <c r="U766" s="16" t="s">
        <v>3909</v>
      </c>
      <c r="V766" s="58" t="str">
        <f>Table5[[#This Row],[Date Distributed]]</f>
        <v/>
      </c>
      <c r="W766" s="3" t="str">
        <f>_xlfn.XLOOKUP(Table5[[#This Row],[Serial '#]],Table10[Serial '#],Table10[Charity Association],"",,)</f>
        <v/>
      </c>
      <c r="Z766" s="3" t="s">
        <v>23</v>
      </c>
    </row>
    <row r="767" spans="1:26" hidden="1" x14ac:dyDescent="0.35">
      <c r="A767" s="3">
        <v>765</v>
      </c>
      <c r="B767" s="78">
        <v>45089</v>
      </c>
      <c r="C767" s="73" t="str">
        <f>_xlfn.XLOOKUP(Table5[[#This Row],[Serial '#]],Table10[Serial '#],Table10[Date],"",,)</f>
        <v/>
      </c>
      <c r="D7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67" s="73" t="str">
        <f>IF(Table5[[#This Row],[Date Distributed]]="","In Stock","Distributed")</f>
        <v>In Stock</v>
      </c>
      <c r="F767" s="79" t="s">
        <v>660</v>
      </c>
      <c r="G767" s="75" t="s">
        <v>761</v>
      </c>
      <c r="H767" s="80" t="s">
        <v>689</v>
      </c>
      <c r="I767" s="80" t="s">
        <v>690</v>
      </c>
      <c r="J767" s="81">
        <v>115882</v>
      </c>
      <c r="K767" s="80" t="s">
        <v>425</v>
      </c>
      <c r="L767" s="3" t="str">
        <f>_xlfn.XLOOKUP(Table5[[#This Row],[Item '#]],Ticket_Forms[Form Number],Ticket_Forms[Game Name],"",,)</f>
        <v>North Star 12</v>
      </c>
      <c r="M767" s="15">
        <v>255</v>
      </c>
      <c r="N767" s="3">
        <f>LOOKUP(Table5[[#This Row],[Item '#]],Ticket_Forms[Form Number],Ticket_Forms[Ticket Count])</f>
        <v>5100</v>
      </c>
      <c r="O767" s="16">
        <f>LOOKUP(Table5[[#This Row],[Item '#]],Ticket_Forms[Form Number],Ticket_Forms[Ticket Value])</f>
        <v>2</v>
      </c>
      <c r="P767" s="16">
        <f>LOOKUP(Table5[[#This Row],[Item '#]],Ticket_Forms[Form Number],Ticket_Forms[Revenue])</f>
        <v>10200</v>
      </c>
      <c r="Q767" s="16">
        <f>LOOKUP(Table5[[#This Row],[Item '#]],Ticket_Forms[Form Number],Ticket_Forms[Ideal Profit])</f>
        <v>1420</v>
      </c>
      <c r="R767" s="16">
        <f>LOOKUP(Table5[[#This Row],[Item '#]],Ticket_Forms[Form Number],Ticket_Forms[Prizes])</f>
        <v>8780</v>
      </c>
      <c r="S767" s="16">
        <f>LOOKUP(Table5[[#This Row],[Item '#]],Ticket_Forms[Form Number],Ticket_Forms[Location Rent])</f>
        <v>612</v>
      </c>
      <c r="T767" s="16">
        <f>LOOKUP(Table5[[#This Row],[Item '#]],Ticket_Forms[Form Number],Ticket_Forms[Last Sale])</f>
        <v>500</v>
      </c>
      <c r="U767" s="16" t="s">
        <v>3909</v>
      </c>
      <c r="V767" s="58" t="str">
        <f>Table5[[#This Row],[Date Distributed]]</f>
        <v/>
      </c>
      <c r="W767" s="3" t="str">
        <f>_xlfn.XLOOKUP(Table5[[#This Row],[Serial '#]],Table10[Serial '#],Table10[Charity Association],"",,)</f>
        <v/>
      </c>
      <c r="Z767" s="3" t="s">
        <v>23</v>
      </c>
    </row>
    <row r="768" spans="1:26" hidden="1" x14ac:dyDescent="0.35">
      <c r="A768" s="3">
        <v>766</v>
      </c>
      <c r="B768" s="78">
        <v>45089</v>
      </c>
      <c r="C768" s="73" t="str">
        <f>_xlfn.XLOOKUP(Table5[[#This Row],[Serial '#]],Table10[Serial '#],Table10[Date],"",,)</f>
        <v/>
      </c>
      <c r="D7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68" s="73" t="str">
        <f>IF(Table5[[#This Row],[Date Distributed]]="","In Stock","Distributed")</f>
        <v>In Stock</v>
      </c>
      <c r="F768" s="79" t="s">
        <v>660</v>
      </c>
      <c r="G768" s="75" t="s">
        <v>761</v>
      </c>
      <c r="H768" s="80" t="s">
        <v>689</v>
      </c>
      <c r="I768" s="80" t="s">
        <v>690</v>
      </c>
      <c r="J768" s="81">
        <v>115889</v>
      </c>
      <c r="K768" s="80" t="s">
        <v>425</v>
      </c>
      <c r="L768" s="3" t="str">
        <f>_xlfn.XLOOKUP(Table5[[#This Row],[Item '#]],Ticket_Forms[Form Number],Ticket_Forms[Game Name],"",,)</f>
        <v>North Star 12</v>
      </c>
      <c r="M768" s="15">
        <v>255</v>
      </c>
      <c r="N768" s="3">
        <f>LOOKUP(Table5[[#This Row],[Item '#]],Ticket_Forms[Form Number],Ticket_Forms[Ticket Count])</f>
        <v>5100</v>
      </c>
      <c r="O768" s="16">
        <f>LOOKUP(Table5[[#This Row],[Item '#]],Ticket_Forms[Form Number],Ticket_Forms[Ticket Value])</f>
        <v>2</v>
      </c>
      <c r="P768" s="16">
        <f>LOOKUP(Table5[[#This Row],[Item '#]],Ticket_Forms[Form Number],Ticket_Forms[Revenue])</f>
        <v>10200</v>
      </c>
      <c r="Q768" s="16">
        <f>LOOKUP(Table5[[#This Row],[Item '#]],Ticket_Forms[Form Number],Ticket_Forms[Ideal Profit])</f>
        <v>1420</v>
      </c>
      <c r="R768" s="16">
        <f>LOOKUP(Table5[[#This Row],[Item '#]],Ticket_Forms[Form Number],Ticket_Forms[Prizes])</f>
        <v>8780</v>
      </c>
      <c r="S768" s="16">
        <f>LOOKUP(Table5[[#This Row],[Item '#]],Ticket_Forms[Form Number],Ticket_Forms[Location Rent])</f>
        <v>612</v>
      </c>
      <c r="T768" s="16">
        <f>LOOKUP(Table5[[#This Row],[Item '#]],Ticket_Forms[Form Number],Ticket_Forms[Last Sale])</f>
        <v>500</v>
      </c>
      <c r="U768" s="16" t="s">
        <v>3909</v>
      </c>
      <c r="V768" s="58" t="str">
        <f>Table5[[#This Row],[Date Distributed]]</f>
        <v/>
      </c>
      <c r="W768" s="3" t="str">
        <f>_xlfn.XLOOKUP(Table5[[#This Row],[Serial '#]],Table10[Serial '#],Table10[Charity Association],"",,)</f>
        <v/>
      </c>
      <c r="Z768" s="3" t="s">
        <v>23</v>
      </c>
    </row>
    <row r="769" spans="1:26" hidden="1" x14ac:dyDescent="0.35">
      <c r="A769" s="3">
        <v>767</v>
      </c>
      <c r="B769" s="78">
        <v>45089</v>
      </c>
      <c r="C769" s="73">
        <f>_xlfn.XLOOKUP(Table5[[#This Row],[Serial '#]],Table10[Serial '#],Table10[Date],"",,)</f>
        <v>45304</v>
      </c>
      <c r="D7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69" s="73" t="str">
        <f>IF(Table5[[#This Row],[Date Distributed]]="","In Stock","Distributed")</f>
        <v>Distributed</v>
      </c>
      <c r="F769" s="79" t="s">
        <v>660</v>
      </c>
      <c r="G769" s="75" t="s">
        <v>761</v>
      </c>
      <c r="H769" s="80" t="s">
        <v>689</v>
      </c>
      <c r="I769" s="80" t="s">
        <v>690</v>
      </c>
      <c r="J769" s="81">
        <v>115900</v>
      </c>
      <c r="K769" s="80" t="s">
        <v>425</v>
      </c>
      <c r="L769" s="3" t="str">
        <f>_xlfn.XLOOKUP(Table5[[#This Row],[Item '#]],Ticket_Forms[Form Number],Ticket_Forms[Game Name],"",,)</f>
        <v>North Star 12</v>
      </c>
      <c r="M769" s="15">
        <v>255</v>
      </c>
      <c r="N769" s="3">
        <f>LOOKUP(Table5[[#This Row],[Item '#]],Ticket_Forms[Form Number],Ticket_Forms[Ticket Count])</f>
        <v>5100</v>
      </c>
      <c r="O769" s="16">
        <f>LOOKUP(Table5[[#This Row],[Item '#]],Ticket_Forms[Form Number],Ticket_Forms[Ticket Value])</f>
        <v>2</v>
      </c>
      <c r="P769" s="16">
        <f>LOOKUP(Table5[[#This Row],[Item '#]],Ticket_Forms[Form Number],Ticket_Forms[Revenue])</f>
        <v>10200</v>
      </c>
      <c r="Q769" s="16">
        <f>LOOKUP(Table5[[#This Row],[Item '#]],Ticket_Forms[Form Number],Ticket_Forms[Ideal Profit])</f>
        <v>1420</v>
      </c>
      <c r="R769" s="16">
        <f>LOOKUP(Table5[[#This Row],[Item '#]],Ticket_Forms[Form Number],Ticket_Forms[Prizes])</f>
        <v>8780</v>
      </c>
      <c r="S769" s="16">
        <f>LOOKUP(Table5[[#This Row],[Item '#]],Ticket_Forms[Form Number],Ticket_Forms[Location Rent])</f>
        <v>612</v>
      </c>
      <c r="T769" s="16">
        <f>LOOKUP(Table5[[#This Row],[Item '#]],Ticket_Forms[Form Number],Ticket_Forms[Last Sale])</f>
        <v>500</v>
      </c>
      <c r="U769" s="16" t="s">
        <v>3909</v>
      </c>
      <c r="V769" s="58">
        <f>Table5[[#This Row],[Date Distributed]]</f>
        <v>45304</v>
      </c>
      <c r="W769" s="3" t="str">
        <f>_xlfn.XLOOKUP(Table5[[#This Row],[Serial '#]],Table10[Serial '#],Table10[Charity Association],"",,)</f>
        <v>Cleveland Police Athletic League</v>
      </c>
      <c r="Z769" s="3" t="s">
        <v>23</v>
      </c>
    </row>
    <row r="770" spans="1:26" hidden="1" x14ac:dyDescent="0.35">
      <c r="A770" s="3">
        <v>768</v>
      </c>
      <c r="B770" s="78">
        <v>45089</v>
      </c>
      <c r="C770" s="73">
        <f>_xlfn.XLOOKUP(Table5[[#This Row],[Serial '#]],Table10[Serial '#],Table10[Date],"",,)</f>
        <v>45313</v>
      </c>
      <c r="D7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70" s="73" t="str">
        <f>IF(Table5[[#This Row],[Date Distributed]]="","In Stock","Distributed")</f>
        <v>Distributed</v>
      </c>
      <c r="F770" s="79" t="s">
        <v>660</v>
      </c>
      <c r="G770" s="75" t="s">
        <v>761</v>
      </c>
      <c r="H770" s="80" t="s">
        <v>689</v>
      </c>
      <c r="I770" s="80" t="s">
        <v>690</v>
      </c>
      <c r="J770" s="81">
        <v>115892</v>
      </c>
      <c r="K770" s="80" t="s">
        <v>425</v>
      </c>
      <c r="L770" s="3" t="str">
        <f>_xlfn.XLOOKUP(Table5[[#This Row],[Item '#]],Ticket_Forms[Form Number],Ticket_Forms[Game Name],"",,)</f>
        <v>North Star 12</v>
      </c>
      <c r="M770" s="15">
        <v>255</v>
      </c>
      <c r="N770" s="3">
        <f>LOOKUP(Table5[[#This Row],[Item '#]],Ticket_Forms[Form Number],Ticket_Forms[Ticket Count])</f>
        <v>5100</v>
      </c>
      <c r="O770" s="16">
        <f>LOOKUP(Table5[[#This Row],[Item '#]],Ticket_Forms[Form Number],Ticket_Forms[Ticket Value])</f>
        <v>2</v>
      </c>
      <c r="P770" s="16">
        <f>LOOKUP(Table5[[#This Row],[Item '#]],Ticket_Forms[Form Number],Ticket_Forms[Revenue])</f>
        <v>10200</v>
      </c>
      <c r="Q770" s="16">
        <f>LOOKUP(Table5[[#This Row],[Item '#]],Ticket_Forms[Form Number],Ticket_Forms[Ideal Profit])</f>
        <v>1420</v>
      </c>
      <c r="R770" s="16">
        <f>LOOKUP(Table5[[#This Row],[Item '#]],Ticket_Forms[Form Number],Ticket_Forms[Prizes])</f>
        <v>8780</v>
      </c>
      <c r="S770" s="16">
        <f>LOOKUP(Table5[[#This Row],[Item '#]],Ticket_Forms[Form Number],Ticket_Forms[Location Rent])</f>
        <v>612</v>
      </c>
      <c r="T770" s="16">
        <f>LOOKUP(Table5[[#This Row],[Item '#]],Ticket_Forms[Form Number],Ticket_Forms[Last Sale])</f>
        <v>500</v>
      </c>
      <c r="U770" s="16" t="s">
        <v>3909</v>
      </c>
      <c r="V770" s="58">
        <f>Table5[[#This Row],[Date Distributed]]</f>
        <v>45313</v>
      </c>
      <c r="W770" s="3" t="str">
        <f>_xlfn.XLOOKUP(Table5[[#This Row],[Serial '#]],Table10[Serial '#],Table10[Charity Association],"",,)</f>
        <v>Cleveland Police Athletic League</v>
      </c>
      <c r="Z770" s="3" t="s">
        <v>23</v>
      </c>
    </row>
    <row r="771" spans="1:26" hidden="1" x14ac:dyDescent="0.35">
      <c r="A771" s="3">
        <v>769</v>
      </c>
      <c r="B771" s="78">
        <v>45089</v>
      </c>
      <c r="C771" s="73">
        <f>_xlfn.XLOOKUP(Table5[[#This Row],[Serial '#]],Table10[Serial '#],Table10[Date],"",,)</f>
        <v>45324</v>
      </c>
      <c r="D7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71" s="73" t="str">
        <f>IF(Table5[[#This Row],[Date Distributed]]="","In Stock","Distributed")</f>
        <v>Distributed</v>
      </c>
      <c r="F771" s="79" t="s">
        <v>660</v>
      </c>
      <c r="G771" s="75" t="s">
        <v>761</v>
      </c>
      <c r="H771" s="80" t="s">
        <v>689</v>
      </c>
      <c r="I771" s="80" t="s">
        <v>690</v>
      </c>
      <c r="J771" s="81">
        <v>115903</v>
      </c>
      <c r="K771" s="80" t="s">
        <v>425</v>
      </c>
      <c r="L771" s="3" t="str">
        <f>_xlfn.XLOOKUP(Table5[[#This Row],[Item '#]],Ticket_Forms[Form Number],Ticket_Forms[Game Name],"",,)</f>
        <v>North Star 12</v>
      </c>
      <c r="M771" s="15">
        <v>255</v>
      </c>
      <c r="N771" s="3">
        <f>LOOKUP(Table5[[#This Row],[Item '#]],Ticket_Forms[Form Number],Ticket_Forms[Ticket Count])</f>
        <v>5100</v>
      </c>
      <c r="O771" s="16">
        <f>LOOKUP(Table5[[#This Row],[Item '#]],Ticket_Forms[Form Number],Ticket_Forms[Ticket Value])</f>
        <v>2</v>
      </c>
      <c r="P771" s="16">
        <f>LOOKUP(Table5[[#This Row],[Item '#]],Ticket_Forms[Form Number],Ticket_Forms[Revenue])</f>
        <v>10200</v>
      </c>
      <c r="Q771" s="16">
        <f>LOOKUP(Table5[[#This Row],[Item '#]],Ticket_Forms[Form Number],Ticket_Forms[Ideal Profit])</f>
        <v>1420</v>
      </c>
      <c r="R771" s="16">
        <f>LOOKUP(Table5[[#This Row],[Item '#]],Ticket_Forms[Form Number],Ticket_Forms[Prizes])</f>
        <v>8780</v>
      </c>
      <c r="S771" s="16">
        <f>LOOKUP(Table5[[#This Row],[Item '#]],Ticket_Forms[Form Number],Ticket_Forms[Location Rent])</f>
        <v>612</v>
      </c>
      <c r="T771" s="16">
        <f>LOOKUP(Table5[[#This Row],[Item '#]],Ticket_Forms[Form Number],Ticket_Forms[Last Sale])</f>
        <v>500</v>
      </c>
      <c r="U771" s="16" t="s">
        <v>3909</v>
      </c>
      <c r="V771" s="58">
        <f>Table5[[#This Row],[Date Distributed]]</f>
        <v>45324</v>
      </c>
      <c r="W771" s="3" t="str">
        <f>_xlfn.XLOOKUP(Table5[[#This Row],[Serial '#]],Table10[Serial '#],Table10[Charity Association],"",,)</f>
        <v>Cleveland Police Athletic League</v>
      </c>
      <c r="Z771" s="3" t="s">
        <v>23</v>
      </c>
    </row>
    <row r="772" spans="1:26" hidden="1" x14ac:dyDescent="0.35">
      <c r="A772" s="3">
        <v>770</v>
      </c>
      <c r="B772" s="78">
        <v>45089</v>
      </c>
      <c r="C772" s="73">
        <f>_xlfn.XLOOKUP(Table5[[#This Row],[Serial '#]],Table10[Serial '#],Table10[Date],"",,)</f>
        <v>45333</v>
      </c>
      <c r="D7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72" s="73" t="str">
        <f>IF(Table5[[#This Row],[Date Distributed]]="","In Stock","Distributed")</f>
        <v>Distributed</v>
      </c>
      <c r="F772" s="79" t="s">
        <v>660</v>
      </c>
      <c r="G772" s="75" t="s">
        <v>761</v>
      </c>
      <c r="H772" s="80" t="s">
        <v>689</v>
      </c>
      <c r="I772" s="80" t="s">
        <v>690</v>
      </c>
      <c r="J772" s="81">
        <v>115896</v>
      </c>
      <c r="K772" s="80" t="s">
        <v>425</v>
      </c>
      <c r="L772" s="3" t="str">
        <f>_xlfn.XLOOKUP(Table5[[#This Row],[Item '#]],Ticket_Forms[Form Number],Ticket_Forms[Game Name],"",,)</f>
        <v>North Star 12</v>
      </c>
      <c r="M772" s="15">
        <v>255</v>
      </c>
      <c r="N772" s="3">
        <f>LOOKUP(Table5[[#This Row],[Item '#]],Ticket_Forms[Form Number],Ticket_Forms[Ticket Count])</f>
        <v>5100</v>
      </c>
      <c r="O772" s="16">
        <f>LOOKUP(Table5[[#This Row],[Item '#]],Ticket_Forms[Form Number],Ticket_Forms[Ticket Value])</f>
        <v>2</v>
      </c>
      <c r="P772" s="16">
        <f>LOOKUP(Table5[[#This Row],[Item '#]],Ticket_Forms[Form Number],Ticket_Forms[Revenue])</f>
        <v>10200</v>
      </c>
      <c r="Q772" s="16">
        <f>LOOKUP(Table5[[#This Row],[Item '#]],Ticket_Forms[Form Number],Ticket_Forms[Ideal Profit])</f>
        <v>1420</v>
      </c>
      <c r="R772" s="16">
        <f>LOOKUP(Table5[[#This Row],[Item '#]],Ticket_Forms[Form Number],Ticket_Forms[Prizes])</f>
        <v>8780</v>
      </c>
      <c r="S772" s="16">
        <f>LOOKUP(Table5[[#This Row],[Item '#]],Ticket_Forms[Form Number],Ticket_Forms[Location Rent])</f>
        <v>612</v>
      </c>
      <c r="T772" s="16">
        <f>LOOKUP(Table5[[#This Row],[Item '#]],Ticket_Forms[Form Number],Ticket_Forms[Last Sale])</f>
        <v>500</v>
      </c>
      <c r="U772" s="16" t="s">
        <v>3909</v>
      </c>
      <c r="V772" s="58">
        <f>Table5[[#This Row],[Date Distributed]]</f>
        <v>45333</v>
      </c>
      <c r="W772" s="3" t="str">
        <f>_xlfn.XLOOKUP(Table5[[#This Row],[Serial '#]],Table10[Serial '#],Table10[Charity Association],"",,)</f>
        <v>Cleveland Police Athletic League</v>
      </c>
      <c r="Z772" s="3" t="s">
        <v>23</v>
      </c>
    </row>
    <row r="773" spans="1:26" hidden="1" x14ac:dyDescent="0.35">
      <c r="A773" s="3">
        <v>771</v>
      </c>
      <c r="B773" s="78">
        <v>45089</v>
      </c>
      <c r="C773" s="73">
        <f>_xlfn.XLOOKUP(Table5[[#This Row],[Serial '#]],Table10[Serial '#],Table10[Date],"",,)</f>
        <v>45344</v>
      </c>
      <c r="D7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73" s="73" t="str">
        <f>IF(Table5[[#This Row],[Date Distributed]]="","In Stock","Distributed")</f>
        <v>Distributed</v>
      </c>
      <c r="F773" s="79" t="s">
        <v>660</v>
      </c>
      <c r="G773" s="75" t="s">
        <v>761</v>
      </c>
      <c r="H773" s="80" t="s">
        <v>689</v>
      </c>
      <c r="I773" s="80" t="s">
        <v>690</v>
      </c>
      <c r="J773" s="81">
        <v>115891</v>
      </c>
      <c r="K773" s="80" t="s">
        <v>425</v>
      </c>
      <c r="L773" s="3" t="str">
        <f>_xlfn.XLOOKUP(Table5[[#This Row],[Item '#]],Ticket_Forms[Form Number],Ticket_Forms[Game Name],"",,)</f>
        <v>North Star 12</v>
      </c>
      <c r="M773" s="15">
        <v>255</v>
      </c>
      <c r="N773" s="3">
        <f>LOOKUP(Table5[[#This Row],[Item '#]],Ticket_Forms[Form Number],Ticket_Forms[Ticket Count])</f>
        <v>5100</v>
      </c>
      <c r="O773" s="16">
        <f>LOOKUP(Table5[[#This Row],[Item '#]],Ticket_Forms[Form Number],Ticket_Forms[Ticket Value])</f>
        <v>2</v>
      </c>
      <c r="P773" s="16">
        <f>LOOKUP(Table5[[#This Row],[Item '#]],Ticket_Forms[Form Number],Ticket_Forms[Revenue])</f>
        <v>10200</v>
      </c>
      <c r="Q773" s="16">
        <f>LOOKUP(Table5[[#This Row],[Item '#]],Ticket_Forms[Form Number],Ticket_Forms[Ideal Profit])</f>
        <v>1420</v>
      </c>
      <c r="R773" s="16">
        <f>LOOKUP(Table5[[#This Row],[Item '#]],Ticket_Forms[Form Number],Ticket_Forms[Prizes])</f>
        <v>8780</v>
      </c>
      <c r="S773" s="16">
        <f>LOOKUP(Table5[[#This Row],[Item '#]],Ticket_Forms[Form Number],Ticket_Forms[Location Rent])</f>
        <v>612</v>
      </c>
      <c r="T773" s="16">
        <f>LOOKUP(Table5[[#This Row],[Item '#]],Ticket_Forms[Form Number],Ticket_Forms[Last Sale])</f>
        <v>500</v>
      </c>
      <c r="U773" s="16" t="s">
        <v>3909</v>
      </c>
      <c r="V773" s="58">
        <f>Table5[[#This Row],[Date Distributed]]</f>
        <v>45344</v>
      </c>
      <c r="W773" s="3" t="str">
        <f>_xlfn.XLOOKUP(Table5[[#This Row],[Serial '#]],Table10[Serial '#],Table10[Charity Association],"",,)</f>
        <v>Cleveland Police Athletic League</v>
      </c>
      <c r="Z773" s="3" t="s">
        <v>23</v>
      </c>
    </row>
    <row r="774" spans="1:26" hidden="1" x14ac:dyDescent="0.35">
      <c r="A774" s="3">
        <v>772</v>
      </c>
      <c r="B774" s="78">
        <v>45089</v>
      </c>
      <c r="C774" s="73">
        <f>_xlfn.XLOOKUP(Table5[[#This Row],[Serial '#]],Table10[Serial '#],Table10[Date],"",,)</f>
        <v>45349</v>
      </c>
      <c r="D7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74" s="73" t="str">
        <f>IF(Table5[[#This Row],[Date Distributed]]="","In Stock","Distributed")</f>
        <v>Distributed</v>
      </c>
      <c r="F774" s="79" t="s">
        <v>660</v>
      </c>
      <c r="G774" s="75" t="s">
        <v>761</v>
      </c>
      <c r="H774" s="80" t="s">
        <v>689</v>
      </c>
      <c r="I774" s="80" t="s">
        <v>690</v>
      </c>
      <c r="J774" s="81">
        <v>115904</v>
      </c>
      <c r="K774" s="80" t="s">
        <v>425</v>
      </c>
      <c r="L774" s="3" t="str">
        <f>_xlfn.XLOOKUP(Table5[[#This Row],[Item '#]],Ticket_Forms[Form Number],Ticket_Forms[Game Name],"",,)</f>
        <v>North Star 12</v>
      </c>
      <c r="M774" s="15">
        <v>255</v>
      </c>
      <c r="N774" s="3">
        <f>LOOKUP(Table5[[#This Row],[Item '#]],Ticket_Forms[Form Number],Ticket_Forms[Ticket Count])</f>
        <v>5100</v>
      </c>
      <c r="O774" s="16">
        <f>LOOKUP(Table5[[#This Row],[Item '#]],Ticket_Forms[Form Number],Ticket_Forms[Ticket Value])</f>
        <v>2</v>
      </c>
      <c r="P774" s="16">
        <f>LOOKUP(Table5[[#This Row],[Item '#]],Ticket_Forms[Form Number],Ticket_Forms[Revenue])</f>
        <v>10200</v>
      </c>
      <c r="Q774" s="16">
        <f>LOOKUP(Table5[[#This Row],[Item '#]],Ticket_Forms[Form Number],Ticket_Forms[Ideal Profit])</f>
        <v>1420</v>
      </c>
      <c r="R774" s="16">
        <f>LOOKUP(Table5[[#This Row],[Item '#]],Ticket_Forms[Form Number],Ticket_Forms[Prizes])</f>
        <v>8780</v>
      </c>
      <c r="S774" s="16">
        <f>LOOKUP(Table5[[#This Row],[Item '#]],Ticket_Forms[Form Number],Ticket_Forms[Location Rent])</f>
        <v>612</v>
      </c>
      <c r="T774" s="16">
        <f>LOOKUP(Table5[[#This Row],[Item '#]],Ticket_Forms[Form Number],Ticket_Forms[Last Sale])</f>
        <v>500</v>
      </c>
      <c r="U774" s="16" t="s">
        <v>3909</v>
      </c>
      <c r="V774" s="58">
        <f>Table5[[#This Row],[Date Distributed]]</f>
        <v>45349</v>
      </c>
      <c r="W774" s="3" t="str">
        <f>_xlfn.XLOOKUP(Table5[[#This Row],[Serial '#]],Table10[Serial '#],Table10[Charity Association],"",,)</f>
        <v>Cleveland Police Athletic League</v>
      </c>
      <c r="Z774" s="3" t="s">
        <v>23</v>
      </c>
    </row>
    <row r="775" spans="1:26" hidden="1" x14ac:dyDescent="0.35">
      <c r="A775" s="3">
        <v>773</v>
      </c>
      <c r="B775" s="78">
        <v>45089</v>
      </c>
      <c r="C775" s="73">
        <f>_xlfn.XLOOKUP(Table5[[#This Row],[Serial '#]],Table10[Serial '#],Table10[Date],"",,)</f>
        <v>45358</v>
      </c>
      <c r="D7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75" s="73" t="str">
        <f>IF(Table5[[#This Row],[Date Distributed]]="","In Stock","Distributed")</f>
        <v>Distributed</v>
      </c>
      <c r="F775" s="79" t="s">
        <v>660</v>
      </c>
      <c r="G775" s="75" t="s">
        <v>761</v>
      </c>
      <c r="H775" s="80" t="s">
        <v>689</v>
      </c>
      <c r="I775" s="80" t="s">
        <v>690</v>
      </c>
      <c r="J775" s="81">
        <v>115890</v>
      </c>
      <c r="K775" s="80" t="s">
        <v>425</v>
      </c>
      <c r="L775" s="3" t="str">
        <f>_xlfn.XLOOKUP(Table5[[#This Row],[Item '#]],Ticket_Forms[Form Number],Ticket_Forms[Game Name],"",,)</f>
        <v>North Star 12</v>
      </c>
      <c r="M775" s="15">
        <v>255</v>
      </c>
      <c r="N775" s="3">
        <f>LOOKUP(Table5[[#This Row],[Item '#]],Ticket_Forms[Form Number],Ticket_Forms[Ticket Count])</f>
        <v>5100</v>
      </c>
      <c r="O775" s="16">
        <f>LOOKUP(Table5[[#This Row],[Item '#]],Ticket_Forms[Form Number],Ticket_Forms[Ticket Value])</f>
        <v>2</v>
      </c>
      <c r="P775" s="16">
        <f>LOOKUP(Table5[[#This Row],[Item '#]],Ticket_Forms[Form Number],Ticket_Forms[Revenue])</f>
        <v>10200</v>
      </c>
      <c r="Q775" s="16">
        <f>LOOKUP(Table5[[#This Row],[Item '#]],Ticket_Forms[Form Number],Ticket_Forms[Ideal Profit])</f>
        <v>1420</v>
      </c>
      <c r="R775" s="16">
        <f>LOOKUP(Table5[[#This Row],[Item '#]],Ticket_Forms[Form Number],Ticket_Forms[Prizes])</f>
        <v>8780</v>
      </c>
      <c r="S775" s="16">
        <f>LOOKUP(Table5[[#This Row],[Item '#]],Ticket_Forms[Form Number],Ticket_Forms[Location Rent])</f>
        <v>612</v>
      </c>
      <c r="T775" s="16">
        <f>LOOKUP(Table5[[#This Row],[Item '#]],Ticket_Forms[Form Number],Ticket_Forms[Last Sale])</f>
        <v>500</v>
      </c>
      <c r="U775" s="16" t="s">
        <v>3909</v>
      </c>
      <c r="V775" s="58">
        <f>Table5[[#This Row],[Date Distributed]]</f>
        <v>45358</v>
      </c>
      <c r="W775" s="3" t="str">
        <f>_xlfn.XLOOKUP(Table5[[#This Row],[Serial '#]],Table10[Serial '#],Table10[Charity Association],"",,)</f>
        <v>Cleveland Police Athletic League</v>
      </c>
      <c r="Z775" s="3" t="s">
        <v>23</v>
      </c>
    </row>
    <row r="776" spans="1:26" hidden="1" x14ac:dyDescent="0.35">
      <c r="A776" s="3">
        <v>774</v>
      </c>
      <c r="B776" s="78">
        <v>45089</v>
      </c>
      <c r="C776" s="73">
        <f>_xlfn.XLOOKUP(Table5[[#This Row],[Serial '#]],Table10[Serial '#],Table10[Date],"",,)</f>
        <v>45359</v>
      </c>
      <c r="D7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76" s="73" t="str">
        <f>IF(Table5[[#This Row],[Date Distributed]]="","In Stock","Distributed")</f>
        <v>Distributed</v>
      </c>
      <c r="F776" s="79" t="s">
        <v>660</v>
      </c>
      <c r="G776" s="75" t="s">
        <v>761</v>
      </c>
      <c r="H776" s="80" t="s">
        <v>689</v>
      </c>
      <c r="I776" s="80" t="s">
        <v>690</v>
      </c>
      <c r="J776" s="81">
        <v>115883</v>
      </c>
      <c r="K776" s="80" t="s">
        <v>425</v>
      </c>
      <c r="L776" s="3" t="str">
        <f>_xlfn.XLOOKUP(Table5[[#This Row],[Item '#]],Ticket_Forms[Form Number],Ticket_Forms[Game Name],"",,)</f>
        <v>North Star 12</v>
      </c>
      <c r="M776" s="15">
        <v>255</v>
      </c>
      <c r="N776" s="3">
        <f>LOOKUP(Table5[[#This Row],[Item '#]],Ticket_Forms[Form Number],Ticket_Forms[Ticket Count])</f>
        <v>5100</v>
      </c>
      <c r="O776" s="16">
        <f>LOOKUP(Table5[[#This Row],[Item '#]],Ticket_Forms[Form Number],Ticket_Forms[Ticket Value])</f>
        <v>2</v>
      </c>
      <c r="P776" s="16">
        <f>LOOKUP(Table5[[#This Row],[Item '#]],Ticket_Forms[Form Number],Ticket_Forms[Revenue])</f>
        <v>10200</v>
      </c>
      <c r="Q776" s="16">
        <f>LOOKUP(Table5[[#This Row],[Item '#]],Ticket_Forms[Form Number],Ticket_Forms[Ideal Profit])</f>
        <v>1420</v>
      </c>
      <c r="R776" s="16">
        <f>LOOKUP(Table5[[#This Row],[Item '#]],Ticket_Forms[Form Number],Ticket_Forms[Prizes])</f>
        <v>8780</v>
      </c>
      <c r="S776" s="16">
        <f>LOOKUP(Table5[[#This Row],[Item '#]],Ticket_Forms[Form Number],Ticket_Forms[Location Rent])</f>
        <v>612</v>
      </c>
      <c r="T776" s="16">
        <f>LOOKUP(Table5[[#This Row],[Item '#]],Ticket_Forms[Form Number],Ticket_Forms[Last Sale])</f>
        <v>500</v>
      </c>
      <c r="U776" s="16" t="s">
        <v>3909</v>
      </c>
      <c r="V776" s="58">
        <f>Table5[[#This Row],[Date Distributed]]</f>
        <v>45359</v>
      </c>
      <c r="W776" s="3" t="str">
        <f>_xlfn.XLOOKUP(Table5[[#This Row],[Serial '#]],Table10[Serial '#],Table10[Charity Association],"",,)</f>
        <v>Cleveland Police Athletic League</v>
      </c>
      <c r="Z776" s="3" t="s">
        <v>23</v>
      </c>
    </row>
    <row r="777" spans="1:26" hidden="1" x14ac:dyDescent="0.35">
      <c r="A777" s="3">
        <v>775</v>
      </c>
      <c r="B777" s="78">
        <v>45089</v>
      </c>
      <c r="C777" s="73">
        <f>_xlfn.XLOOKUP(Table5[[#This Row],[Serial '#]],Table10[Serial '#],Table10[Date],"",,)</f>
        <v>45370</v>
      </c>
      <c r="D7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77" s="73" t="str">
        <f>IF(Table5[[#This Row],[Date Distributed]]="","In Stock","Distributed")</f>
        <v>Distributed</v>
      </c>
      <c r="F777" s="79" t="s">
        <v>660</v>
      </c>
      <c r="G777" s="75" t="s">
        <v>761</v>
      </c>
      <c r="H777" s="80" t="s">
        <v>689</v>
      </c>
      <c r="I777" s="80" t="s">
        <v>690</v>
      </c>
      <c r="J777" s="81">
        <v>115887</v>
      </c>
      <c r="K777" s="80" t="s">
        <v>425</v>
      </c>
      <c r="L777" s="3" t="str">
        <f>_xlfn.XLOOKUP(Table5[[#This Row],[Item '#]],Ticket_Forms[Form Number],Ticket_Forms[Game Name],"",,)</f>
        <v>North Star 12</v>
      </c>
      <c r="M777" s="15">
        <v>255</v>
      </c>
      <c r="N777" s="3">
        <f>LOOKUP(Table5[[#This Row],[Item '#]],Ticket_Forms[Form Number],Ticket_Forms[Ticket Count])</f>
        <v>5100</v>
      </c>
      <c r="O777" s="16">
        <f>LOOKUP(Table5[[#This Row],[Item '#]],Ticket_Forms[Form Number],Ticket_Forms[Ticket Value])</f>
        <v>2</v>
      </c>
      <c r="P777" s="16">
        <f>LOOKUP(Table5[[#This Row],[Item '#]],Ticket_Forms[Form Number],Ticket_Forms[Revenue])</f>
        <v>10200</v>
      </c>
      <c r="Q777" s="16">
        <f>LOOKUP(Table5[[#This Row],[Item '#]],Ticket_Forms[Form Number],Ticket_Forms[Ideal Profit])</f>
        <v>1420</v>
      </c>
      <c r="R777" s="16">
        <f>LOOKUP(Table5[[#This Row],[Item '#]],Ticket_Forms[Form Number],Ticket_Forms[Prizes])</f>
        <v>8780</v>
      </c>
      <c r="S777" s="16">
        <f>LOOKUP(Table5[[#This Row],[Item '#]],Ticket_Forms[Form Number],Ticket_Forms[Location Rent])</f>
        <v>612</v>
      </c>
      <c r="T777" s="16">
        <f>LOOKUP(Table5[[#This Row],[Item '#]],Ticket_Forms[Form Number],Ticket_Forms[Last Sale])</f>
        <v>500</v>
      </c>
      <c r="U777" s="16" t="s">
        <v>3909</v>
      </c>
      <c r="V777" s="58">
        <f>Table5[[#This Row],[Date Distributed]]</f>
        <v>45370</v>
      </c>
      <c r="W777" s="3" t="str">
        <f>_xlfn.XLOOKUP(Table5[[#This Row],[Serial '#]],Table10[Serial '#],Table10[Charity Association],"",,)</f>
        <v>Cleveland Police Athletic League</v>
      </c>
      <c r="Z777" s="3" t="s">
        <v>23</v>
      </c>
    </row>
    <row r="778" spans="1:26" hidden="1" x14ac:dyDescent="0.35">
      <c r="A778" s="3">
        <v>776</v>
      </c>
      <c r="B778" s="78">
        <v>45089</v>
      </c>
      <c r="C778" s="73">
        <f>_xlfn.XLOOKUP(Table5[[#This Row],[Serial '#]],Table10[Serial '#],Table10[Date],"",,)</f>
        <v>45389</v>
      </c>
      <c r="D7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78" s="73" t="str">
        <f>IF(Table5[[#This Row],[Date Distributed]]="","In Stock","Distributed")</f>
        <v>Distributed</v>
      </c>
      <c r="F778" s="79" t="s">
        <v>660</v>
      </c>
      <c r="G778" s="75" t="s">
        <v>761</v>
      </c>
      <c r="H778" s="80" t="s">
        <v>689</v>
      </c>
      <c r="I778" s="80" t="s">
        <v>690</v>
      </c>
      <c r="J778" s="81">
        <v>115894</v>
      </c>
      <c r="K778" s="80" t="s">
        <v>425</v>
      </c>
      <c r="L778" s="3" t="str">
        <f>_xlfn.XLOOKUP(Table5[[#This Row],[Item '#]],Ticket_Forms[Form Number],Ticket_Forms[Game Name],"",,)</f>
        <v>North Star 12</v>
      </c>
      <c r="M778" s="15">
        <v>255</v>
      </c>
      <c r="N778" s="3">
        <f>LOOKUP(Table5[[#This Row],[Item '#]],Ticket_Forms[Form Number],Ticket_Forms[Ticket Count])</f>
        <v>5100</v>
      </c>
      <c r="O778" s="16">
        <f>LOOKUP(Table5[[#This Row],[Item '#]],Ticket_Forms[Form Number],Ticket_Forms[Ticket Value])</f>
        <v>2</v>
      </c>
      <c r="P778" s="16">
        <f>LOOKUP(Table5[[#This Row],[Item '#]],Ticket_Forms[Form Number],Ticket_Forms[Revenue])</f>
        <v>10200</v>
      </c>
      <c r="Q778" s="16">
        <f>LOOKUP(Table5[[#This Row],[Item '#]],Ticket_Forms[Form Number],Ticket_Forms[Ideal Profit])</f>
        <v>1420</v>
      </c>
      <c r="R778" s="16">
        <f>LOOKUP(Table5[[#This Row],[Item '#]],Ticket_Forms[Form Number],Ticket_Forms[Prizes])</f>
        <v>8780</v>
      </c>
      <c r="S778" s="16">
        <f>LOOKUP(Table5[[#This Row],[Item '#]],Ticket_Forms[Form Number],Ticket_Forms[Location Rent])</f>
        <v>612</v>
      </c>
      <c r="T778" s="16">
        <f>LOOKUP(Table5[[#This Row],[Item '#]],Ticket_Forms[Form Number],Ticket_Forms[Last Sale])</f>
        <v>500</v>
      </c>
      <c r="U778" s="16" t="s">
        <v>3909</v>
      </c>
      <c r="V778" s="58">
        <f>Table5[[#This Row],[Date Distributed]]</f>
        <v>45389</v>
      </c>
      <c r="W778" s="3" t="str">
        <f>_xlfn.XLOOKUP(Table5[[#This Row],[Serial '#]],Table10[Serial '#],Table10[Charity Association],"",,)</f>
        <v>Cleveland Police Athletic League</v>
      </c>
      <c r="Z778" s="3" t="s">
        <v>23</v>
      </c>
    </row>
    <row r="779" spans="1:26" hidden="1" x14ac:dyDescent="0.35">
      <c r="A779" s="3">
        <v>777</v>
      </c>
      <c r="B779" s="78">
        <v>45089</v>
      </c>
      <c r="C779" s="73">
        <f>_xlfn.XLOOKUP(Table5[[#This Row],[Serial '#]],Table10[Serial '#],Table10[Date],"",,)</f>
        <v>45540</v>
      </c>
      <c r="D7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79" s="73" t="str">
        <f>IF(Table5[[#This Row],[Date Distributed]]="","In Stock","Distributed")</f>
        <v>Distributed</v>
      </c>
      <c r="F779" s="79" t="s">
        <v>660</v>
      </c>
      <c r="G779" s="75" t="s">
        <v>761</v>
      </c>
      <c r="H779" s="80" t="s">
        <v>689</v>
      </c>
      <c r="I779" s="80" t="s">
        <v>690</v>
      </c>
      <c r="J779" s="81">
        <v>115881</v>
      </c>
      <c r="K779" s="80" t="s">
        <v>425</v>
      </c>
      <c r="L779" s="3" t="str">
        <f>_xlfn.XLOOKUP(Table5[[#This Row],[Item '#]],Ticket_Forms[Form Number],Ticket_Forms[Game Name],"",,)</f>
        <v>North Star 12</v>
      </c>
      <c r="M779" s="15">
        <v>255</v>
      </c>
      <c r="N779" s="3">
        <f>LOOKUP(Table5[[#This Row],[Item '#]],Ticket_Forms[Form Number],Ticket_Forms[Ticket Count])</f>
        <v>5100</v>
      </c>
      <c r="O779" s="16">
        <f>LOOKUP(Table5[[#This Row],[Item '#]],Ticket_Forms[Form Number],Ticket_Forms[Ticket Value])</f>
        <v>2</v>
      </c>
      <c r="P779" s="16">
        <f>LOOKUP(Table5[[#This Row],[Item '#]],Ticket_Forms[Form Number],Ticket_Forms[Revenue])</f>
        <v>10200</v>
      </c>
      <c r="Q779" s="16">
        <f>LOOKUP(Table5[[#This Row],[Item '#]],Ticket_Forms[Form Number],Ticket_Forms[Ideal Profit])</f>
        <v>1420</v>
      </c>
      <c r="R779" s="16">
        <f>LOOKUP(Table5[[#This Row],[Item '#]],Ticket_Forms[Form Number],Ticket_Forms[Prizes])</f>
        <v>8780</v>
      </c>
      <c r="S779" s="16">
        <f>LOOKUP(Table5[[#This Row],[Item '#]],Ticket_Forms[Form Number],Ticket_Forms[Location Rent])</f>
        <v>612</v>
      </c>
      <c r="T779" s="16">
        <f>LOOKUP(Table5[[#This Row],[Item '#]],Ticket_Forms[Form Number],Ticket_Forms[Last Sale])</f>
        <v>500</v>
      </c>
      <c r="U779" s="16" t="s">
        <v>3909</v>
      </c>
      <c r="V779" s="58">
        <f>Table5[[#This Row],[Date Distributed]]</f>
        <v>45540</v>
      </c>
      <c r="W779" s="3" t="str">
        <f>_xlfn.XLOOKUP(Table5[[#This Row],[Serial '#]],Table10[Serial '#],Table10[Charity Association],"",,)</f>
        <v>Greater Cleveland Football Foundation</v>
      </c>
      <c r="Z779" s="3" t="s">
        <v>23</v>
      </c>
    </row>
    <row r="780" spans="1:26" hidden="1" x14ac:dyDescent="0.35">
      <c r="A780" s="3">
        <v>778</v>
      </c>
      <c r="B780" s="78">
        <v>45089</v>
      </c>
      <c r="C780" s="73" t="str">
        <f>_xlfn.XLOOKUP(Table5[[#This Row],[Serial '#]],Table10[Serial '#],Table10[Date],"",,)</f>
        <v/>
      </c>
      <c r="D7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80" s="73" t="str">
        <f>IF(Table5[[#This Row],[Date Distributed]]="","In Stock","Distributed")</f>
        <v>In Stock</v>
      </c>
      <c r="F780" s="79" t="s">
        <v>660</v>
      </c>
      <c r="G780" s="75" t="s">
        <v>761</v>
      </c>
      <c r="H780" s="80" t="s">
        <v>689</v>
      </c>
      <c r="I780" s="80" t="s">
        <v>690</v>
      </c>
      <c r="J780" s="81">
        <v>115902</v>
      </c>
      <c r="K780" s="80" t="s">
        <v>425</v>
      </c>
      <c r="L780" s="3" t="str">
        <f>_xlfn.XLOOKUP(Table5[[#This Row],[Item '#]],Ticket_Forms[Form Number],Ticket_Forms[Game Name],"",,)</f>
        <v>North Star 12</v>
      </c>
      <c r="M780" s="15">
        <v>255</v>
      </c>
      <c r="N780" s="3">
        <f>LOOKUP(Table5[[#This Row],[Item '#]],Ticket_Forms[Form Number],Ticket_Forms[Ticket Count])</f>
        <v>5100</v>
      </c>
      <c r="O780" s="16">
        <f>LOOKUP(Table5[[#This Row],[Item '#]],Ticket_Forms[Form Number],Ticket_Forms[Ticket Value])</f>
        <v>2</v>
      </c>
      <c r="P780" s="16">
        <f>LOOKUP(Table5[[#This Row],[Item '#]],Ticket_Forms[Form Number],Ticket_Forms[Revenue])</f>
        <v>10200</v>
      </c>
      <c r="Q780" s="16">
        <f>LOOKUP(Table5[[#This Row],[Item '#]],Ticket_Forms[Form Number],Ticket_Forms[Ideal Profit])</f>
        <v>1420</v>
      </c>
      <c r="R780" s="16">
        <f>LOOKUP(Table5[[#This Row],[Item '#]],Ticket_Forms[Form Number],Ticket_Forms[Prizes])</f>
        <v>8780</v>
      </c>
      <c r="S780" s="16">
        <f>LOOKUP(Table5[[#This Row],[Item '#]],Ticket_Forms[Form Number],Ticket_Forms[Location Rent])</f>
        <v>612</v>
      </c>
      <c r="T780" s="16">
        <f>LOOKUP(Table5[[#This Row],[Item '#]],Ticket_Forms[Form Number],Ticket_Forms[Last Sale])</f>
        <v>500</v>
      </c>
      <c r="U780" s="16" t="s">
        <v>3909</v>
      </c>
      <c r="V780" s="58" t="str">
        <f>Table5[[#This Row],[Date Distributed]]</f>
        <v/>
      </c>
      <c r="W780" s="3" t="str">
        <f>_xlfn.XLOOKUP(Table5[[#This Row],[Serial '#]],Table10[Serial '#],Table10[Charity Association],"",,)</f>
        <v/>
      </c>
      <c r="Z780" s="3" t="s">
        <v>23</v>
      </c>
    </row>
    <row r="781" spans="1:26" hidden="1" x14ac:dyDescent="0.35">
      <c r="A781" s="3">
        <v>779</v>
      </c>
      <c r="B781" s="78">
        <v>45089</v>
      </c>
      <c r="C781" s="73" t="str">
        <f>_xlfn.XLOOKUP(Table5[[#This Row],[Serial '#]],Table10[Serial '#],Table10[Date],"",,)</f>
        <v/>
      </c>
      <c r="D7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81" s="73" t="str">
        <f>IF(Table5[[#This Row],[Date Distributed]]="","In Stock","Distributed")</f>
        <v>In Stock</v>
      </c>
      <c r="F781" s="79" t="s">
        <v>660</v>
      </c>
      <c r="G781" s="75" t="s">
        <v>761</v>
      </c>
      <c r="H781" s="80" t="s">
        <v>689</v>
      </c>
      <c r="I781" s="80" t="s">
        <v>690</v>
      </c>
      <c r="J781" s="81">
        <v>115895</v>
      </c>
      <c r="K781" s="80" t="s">
        <v>425</v>
      </c>
      <c r="L781" s="3" t="str">
        <f>_xlfn.XLOOKUP(Table5[[#This Row],[Item '#]],Ticket_Forms[Form Number],Ticket_Forms[Game Name],"",,)</f>
        <v>North Star 12</v>
      </c>
      <c r="M781" s="15">
        <v>255</v>
      </c>
      <c r="N781" s="3">
        <f>LOOKUP(Table5[[#This Row],[Item '#]],Ticket_Forms[Form Number],Ticket_Forms[Ticket Count])</f>
        <v>5100</v>
      </c>
      <c r="O781" s="16">
        <f>LOOKUP(Table5[[#This Row],[Item '#]],Ticket_Forms[Form Number],Ticket_Forms[Ticket Value])</f>
        <v>2</v>
      </c>
      <c r="P781" s="16">
        <f>LOOKUP(Table5[[#This Row],[Item '#]],Ticket_Forms[Form Number],Ticket_Forms[Revenue])</f>
        <v>10200</v>
      </c>
      <c r="Q781" s="16">
        <f>LOOKUP(Table5[[#This Row],[Item '#]],Ticket_Forms[Form Number],Ticket_Forms[Ideal Profit])</f>
        <v>1420</v>
      </c>
      <c r="R781" s="16">
        <f>LOOKUP(Table5[[#This Row],[Item '#]],Ticket_Forms[Form Number],Ticket_Forms[Prizes])</f>
        <v>8780</v>
      </c>
      <c r="S781" s="16">
        <f>LOOKUP(Table5[[#This Row],[Item '#]],Ticket_Forms[Form Number],Ticket_Forms[Location Rent])</f>
        <v>612</v>
      </c>
      <c r="T781" s="16">
        <f>LOOKUP(Table5[[#This Row],[Item '#]],Ticket_Forms[Form Number],Ticket_Forms[Last Sale])</f>
        <v>500</v>
      </c>
      <c r="U781" s="16" t="s">
        <v>3909</v>
      </c>
      <c r="V781" s="58" t="str">
        <f>Table5[[#This Row],[Date Distributed]]</f>
        <v/>
      </c>
      <c r="W781" s="3" t="str">
        <f>_xlfn.XLOOKUP(Table5[[#This Row],[Serial '#]],Table10[Serial '#],Table10[Charity Association],"",,)</f>
        <v/>
      </c>
      <c r="Z781" s="3" t="s">
        <v>23</v>
      </c>
    </row>
    <row r="782" spans="1:26" hidden="1" x14ac:dyDescent="0.35">
      <c r="A782" s="3">
        <v>780</v>
      </c>
      <c r="B782" s="74">
        <v>45104</v>
      </c>
      <c r="C782" s="73" t="str">
        <f>_xlfn.XLOOKUP(Table5[[#This Row],[Serial '#]],Table10[Serial '#],Table10[Date],"",,)</f>
        <v/>
      </c>
      <c r="D7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82" s="73" t="str">
        <f>IF(Table5[[#This Row],[Date Distributed]]="","In Stock","Distributed")</f>
        <v>In Stock</v>
      </c>
      <c r="F782" s="75" t="s">
        <v>660</v>
      </c>
      <c r="G782" s="75" t="s">
        <v>761</v>
      </c>
      <c r="H782" s="76" t="s">
        <v>691</v>
      </c>
      <c r="I782" s="76" t="s">
        <v>692</v>
      </c>
      <c r="J782" s="77" t="s">
        <v>1541</v>
      </c>
      <c r="K782" s="76" t="s">
        <v>433</v>
      </c>
      <c r="L782" s="3" t="str">
        <f>_xlfn.XLOOKUP(Table5[[#This Row],[Item '#]],Ticket_Forms[Form Number],Ticket_Forms[Game Name],"",,)</f>
        <v>Zip Zap</v>
      </c>
      <c r="M782" s="15">
        <v>146</v>
      </c>
      <c r="N782" s="3">
        <f>LOOKUP(Table5[[#This Row],[Item '#]],Ticket_Forms[Form Number],Ticket_Forms[Ticket Count])</f>
        <v>4560</v>
      </c>
      <c r="O782" s="16">
        <f>LOOKUP(Table5[[#This Row],[Item '#]],Ticket_Forms[Form Number],Ticket_Forms[Ticket Value])</f>
        <v>1</v>
      </c>
      <c r="P782" s="16">
        <f>LOOKUP(Table5[[#This Row],[Item '#]],Ticket_Forms[Form Number],Ticket_Forms[Revenue])</f>
        <v>4560</v>
      </c>
      <c r="Q782" s="16">
        <f>LOOKUP(Table5[[#This Row],[Item '#]],Ticket_Forms[Form Number],Ticket_Forms[Ideal Profit])</f>
        <v>1100</v>
      </c>
      <c r="R782" s="16">
        <f>LOOKUP(Table5[[#This Row],[Item '#]],Ticket_Forms[Form Number],Ticket_Forms[Prizes])</f>
        <v>3460</v>
      </c>
      <c r="S782" s="16">
        <f>LOOKUP(Table5[[#This Row],[Item '#]],Ticket_Forms[Form Number],Ticket_Forms[Location Rent])</f>
        <v>273</v>
      </c>
      <c r="T782" s="16">
        <f>LOOKUP(Table5[[#This Row],[Item '#]],Ticket_Forms[Form Number],Ticket_Forms[Last Sale])</f>
        <v>0</v>
      </c>
      <c r="U782" s="16" t="s">
        <v>3909</v>
      </c>
      <c r="V782" s="58" t="str">
        <f>Table5[[#This Row],[Date Distributed]]</f>
        <v/>
      </c>
      <c r="W782" s="3" t="str">
        <f>_xlfn.XLOOKUP(Table5[[#This Row],[Serial '#]],Table10[Serial '#],Table10[Charity Association],"",,)</f>
        <v/>
      </c>
      <c r="Z782" s="3" t="s">
        <v>23</v>
      </c>
    </row>
    <row r="783" spans="1:26" hidden="1" x14ac:dyDescent="0.35">
      <c r="A783" s="3">
        <v>781</v>
      </c>
      <c r="B783" s="78">
        <v>45104</v>
      </c>
      <c r="C783" s="73" t="str">
        <f>_xlfn.XLOOKUP(Table5[[#This Row],[Serial '#]],Table10[Serial '#],Table10[Date],"",,)</f>
        <v/>
      </c>
      <c r="D7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83" s="73" t="str">
        <f>IF(Table5[[#This Row],[Date Distributed]]="","In Stock","Distributed")</f>
        <v>In Stock</v>
      </c>
      <c r="F783" s="79" t="s">
        <v>660</v>
      </c>
      <c r="G783" s="75" t="s">
        <v>761</v>
      </c>
      <c r="H783" s="80" t="s">
        <v>691</v>
      </c>
      <c r="I783" s="80" t="s">
        <v>692</v>
      </c>
      <c r="J783" s="81" t="s">
        <v>1542</v>
      </c>
      <c r="K783" s="80" t="s">
        <v>433</v>
      </c>
      <c r="L783" s="3" t="str">
        <f>_xlfn.XLOOKUP(Table5[[#This Row],[Item '#]],Ticket_Forms[Form Number],Ticket_Forms[Game Name],"",,)</f>
        <v>Zip Zap</v>
      </c>
      <c r="M783" s="15">
        <v>146</v>
      </c>
      <c r="N783" s="3">
        <f>LOOKUP(Table5[[#This Row],[Item '#]],Ticket_Forms[Form Number],Ticket_Forms[Ticket Count])</f>
        <v>4560</v>
      </c>
      <c r="O783" s="16">
        <f>LOOKUP(Table5[[#This Row],[Item '#]],Ticket_Forms[Form Number],Ticket_Forms[Ticket Value])</f>
        <v>1</v>
      </c>
      <c r="P783" s="16">
        <f>LOOKUP(Table5[[#This Row],[Item '#]],Ticket_Forms[Form Number],Ticket_Forms[Revenue])</f>
        <v>4560</v>
      </c>
      <c r="Q783" s="16">
        <f>LOOKUP(Table5[[#This Row],[Item '#]],Ticket_Forms[Form Number],Ticket_Forms[Ideal Profit])</f>
        <v>1100</v>
      </c>
      <c r="R783" s="16">
        <f>LOOKUP(Table5[[#This Row],[Item '#]],Ticket_Forms[Form Number],Ticket_Forms[Prizes])</f>
        <v>3460</v>
      </c>
      <c r="S783" s="16">
        <f>LOOKUP(Table5[[#This Row],[Item '#]],Ticket_Forms[Form Number],Ticket_Forms[Location Rent])</f>
        <v>273</v>
      </c>
      <c r="T783" s="16">
        <f>LOOKUP(Table5[[#This Row],[Item '#]],Ticket_Forms[Form Number],Ticket_Forms[Last Sale])</f>
        <v>0</v>
      </c>
      <c r="U783" s="16" t="s">
        <v>3909</v>
      </c>
      <c r="V783" s="58" t="str">
        <f>Table5[[#This Row],[Date Distributed]]</f>
        <v/>
      </c>
      <c r="W783" s="3" t="str">
        <f>_xlfn.XLOOKUP(Table5[[#This Row],[Serial '#]],Table10[Serial '#],Table10[Charity Association],"",,)</f>
        <v/>
      </c>
      <c r="Z783" s="3" t="s">
        <v>23</v>
      </c>
    </row>
    <row r="784" spans="1:26" hidden="1" x14ac:dyDescent="0.35">
      <c r="A784" s="3">
        <v>782</v>
      </c>
      <c r="B784" s="78">
        <v>45104</v>
      </c>
      <c r="C784" s="73" t="str">
        <f>_xlfn.XLOOKUP(Table5[[#This Row],[Serial '#]],Table10[Serial '#],Table10[Date],"",,)</f>
        <v/>
      </c>
      <c r="D7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84" s="73" t="str">
        <f>IF(Table5[[#This Row],[Date Distributed]]="","In Stock","Distributed")</f>
        <v>In Stock</v>
      </c>
      <c r="F784" s="79" t="s">
        <v>660</v>
      </c>
      <c r="G784" s="75" t="s">
        <v>761</v>
      </c>
      <c r="H784" s="80" t="s">
        <v>691</v>
      </c>
      <c r="I784" s="80" t="s">
        <v>692</v>
      </c>
      <c r="J784" s="81" t="s">
        <v>1543</v>
      </c>
      <c r="K784" s="80" t="s">
        <v>433</v>
      </c>
      <c r="L784" s="3" t="str">
        <f>_xlfn.XLOOKUP(Table5[[#This Row],[Item '#]],Ticket_Forms[Form Number],Ticket_Forms[Game Name],"",,)</f>
        <v>Zip Zap</v>
      </c>
      <c r="M784" s="15">
        <v>146</v>
      </c>
      <c r="N784" s="3">
        <f>LOOKUP(Table5[[#This Row],[Item '#]],Ticket_Forms[Form Number],Ticket_Forms[Ticket Count])</f>
        <v>4560</v>
      </c>
      <c r="O784" s="16">
        <f>LOOKUP(Table5[[#This Row],[Item '#]],Ticket_Forms[Form Number],Ticket_Forms[Ticket Value])</f>
        <v>1</v>
      </c>
      <c r="P784" s="16">
        <f>LOOKUP(Table5[[#This Row],[Item '#]],Ticket_Forms[Form Number],Ticket_Forms[Revenue])</f>
        <v>4560</v>
      </c>
      <c r="Q784" s="16">
        <f>LOOKUP(Table5[[#This Row],[Item '#]],Ticket_Forms[Form Number],Ticket_Forms[Ideal Profit])</f>
        <v>1100</v>
      </c>
      <c r="R784" s="16">
        <f>LOOKUP(Table5[[#This Row],[Item '#]],Ticket_Forms[Form Number],Ticket_Forms[Prizes])</f>
        <v>3460</v>
      </c>
      <c r="S784" s="16">
        <f>LOOKUP(Table5[[#This Row],[Item '#]],Ticket_Forms[Form Number],Ticket_Forms[Location Rent])</f>
        <v>273</v>
      </c>
      <c r="T784" s="16">
        <f>LOOKUP(Table5[[#This Row],[Item '#]],Ticket_Forms[Form Number],Ticket_Forms[Last Sale])</f>
        <v>0</v>
      </c>
      <c r="U784" s="16" t="s">
        <v>3909</v>
      </c>
      <c r="V784" s="58" t="str">
        <f>Table5[[#This Row],[Date Distributed]]</f>
        <v/>
      </c>
      <c r="W784" s="3" t="str">
        <f>_xlfn.XLOOKUP(Table5[[#This Row],[Serial '#]],Table10[Serial '#],Table10[Charity Association],"",,)</f>
        <v/>
      </c>
      <c r="Z784" s="3" t="s">
        <v>23</v>
      </c>
    </row>
    <row r="785" spans="1:26" hidden="1" x14ac:dyDescent="0.35">
      <c r="A785" s="3">
        <v>783</v>
      </c>
      <c r="B785" s="78">
        <v>45104</v>
      </c>
      <c r="C785" s="73" t="str">
        <f>_xlfn.XLOOKUP(Table5[[#This Row],[Serial '#]],Table10[Serial '#],Table10[Date],"",,)</f>
        <v/>
      </c>
      <c r="D7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85" s="73" t="str">
        <f>IF(Table5[[#This Row],[Date Distributed]]="","In Stock","Distributed")</f>
        <v>In Stock</v>
      </c>
      <c r="F785" s="79" t="s">
        <v>660</v>
      </c>
      <c r="G785" s="75" t="s">
        <v>761</v>
      </c>
      <c r="H785" s="80" t="s">
        <v>691</v>
      </c>
      <c r="I785" s="80" t="s">
        <v>692</v>
      </c>
      <c r="J785" s="81" t="s">
        <v>1544</v>
      </c>
      <c r="K785" s="80" t="s">
        <v>434</v>
      </c>
      <c r="L785" s="3" t="str">
        <f>_xlfn.XLOOKUP(Table5[[#This Row],[Item '#]],Ticket_Forms[Form Number],Ticket_Forms[Game Name],"",,)</f>
        <v>A-Paw-Ling Pooches</v>
      </c>
      <c r="M785" s="15">
        <v>212</v>
      </c>
      <c r="N785" s="3">
        <f>LOOKUP(Table5[[#This Row],[Item '#]],Ticket_Forms[Form Number],Ticket_Forms[Ticket Count])</f>
        <v>6320</v>
      </c>
      <c r="O785" s="16">
        <f>LOOKUP(Table5[[#This Row],[Item '#]],Ticket_Forms[Form Number],Ticket_Forms[Ticket Value])</f>
        <v>1</v>
      </c>
      <c r="P785" s="16">
        <f>LOOKUP(Table5[[#This Row],[Item '#]],Ticket_Forms[Form Number],Ticket_Forms[Revenue])</f>
        <v>6320</v>
      </c>
      <c r="Q785" s="16">
        <f>LOOKUP(Table5[[#This Row],[Item '#]],Ticket_Forms[Form Number],Ticket_Forms[Ideal Profit])</f>
        <v>1575</v>
      </c>
      <c r="R785" s="16">
        <f>LOOKUP(Table5[[#This Row],[Item '#]],Ticket_Forms[Form Number],Ticket_Forms[Prizes])</f>
        <v>4745</v>
      </c>
      <c r="S785" s="16">
        <f>LOOKUP(Table5[[#This Row],[Item '#]],Ticket_Forms[Form Number],Ticket_Forms[Location Rent])</f>
        <v>379</v>
      </c>
      <c r="T785" s="16">
        <f>LOOKUP(Table5[[#This Row],[Item '#]],Ticket_Forms[Form Number],Ticket_Forms[Last Sale])</f>
        <v>599</v>
      </c>
      <c r="U785" s="16" t="s">
        <v>3909</v>
      </c>
      <c r="V785" s="58" t="str">
        <f>Table5[[#This Row],[Date Distributed]]</f>
        <v/>
      </c>
      <c r="W785" s="3" t="str">
        <f>_xlfn.XLOOKUP(Table5[[#This Row],[Serial '#]],Table10[Serial '#],Table10[Charity Association],"",,)</f>
        <v/>
      </c>
      <c r="Z785" s="3" t="s">
        <v>23</v>
      </c>
    </row>
    <row r="786" spans="1:26" hidden="1" x14ac:dyDescent="0.35">
      <c r="A786" s="3">
        <v>784</v>
      </c>
      <c r="B786" s="78">
        <v>45104</v>
      </c>
      <c r="C786" s="73" t="str">
        <f>_xlfn.XLOOKUP(Table5[[#This Row],[Serial '#]],Table10[Serial '#],Table10[Date],"",,)</f>
        <v/>
      </c>
      <c r="D7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86" s="73" t="str">
        <f>IF(Table5[[#This Row],[Date Distributed]]="","In Stock","Distributed")</f>
        <v>In Stock</v>
      </c>
      <c r="F786" s="79" t="s">
        <v>660</v>
      </c>
      <c r="G786" s="75" t="s">
        <v>761</v>
      </c>
      <c r="H786" s="80" t="s">
        <v>691</v>
      </c>
      <c r="I786" s="80" t="s">
        <v>692</v>
      </c>
      <c r="J786" s="81" t="s">
        <v>1545</v>
      </c>
      <c r="K786" s="80" t="s">
        <v>433</v>
      </c>
      <c r="L786" s="3" t="str">
        <f>_xlfn.XLOOKUP(Table5[[#This Row],[Item '#]],Ticket_Forms[Form Number],Ticket_Forms[Game Name],"",,)</f>
        <v>Zip Zap</v>
      </c>
      <c r="M786" s="15">
        <v>146</v>
      </c>
      <c r="N786" s="3">
        <f>LOOKUP(Table5[[#This Row],[Item '#]],Ticket_Forms[Form Number],Ticket_Forms[Ticket Count])</f>
        <v>4560</v>
      </c>
      <c r="O786" s="16">
        <f>LOOKUP(Table5[[#This Row],[Item '#]],Ticket_Forms[Form Number],Ticket_Forms[Ticket Value])</f>
        <v>1</v>
      </c>
      <c r="P786" s="16">
        <f>LOOKUP(Table5[[#This Row],[Item '#]],Ticket_Forms[Form Number],Ticket_Forms[Revenue])</f>
        <v>4560</v>
      </c>
      <c r="Q786" s="16">
        <f>LOOKUP(Table5[[#This Row],[Item '#]],Ticket_Forms[Form Number],Ticket_Forms[Ideal Profit])</f>
        <v>1100</v>
      </c>
      <c r="R786" s="16">
        <f>LOOKUP(Table5[[#This Row],[Item '#]],Ticket_Forms[Form Number],Ticket_Forms[Prizes])</f>
        <v>3460</v>
      </c>
      <c r="S786" s="16">
        <f>LOOKUP(Table5[[#This Row],[Item '#]],Ticket_Forms[Form Number],Ticket_Forms[Location Rent])</f>
        <v>273</v>
      </c>
      <c r="T786" s="16">
        <f>LOOKUP(Table5[[#This Row],[Item '#]],Ticket_Forms[Form Number],Ticket_Forms[Last Sale])</f>
        <v>0</v>
      </c>
      <c r="U786" s="16" t="s">
        <v>3909</v>
      </c>
      <c r="V786" s="58" t="str">
        <f>Table5[[#This Row],[Date Distributed]]</f>
        <v/>
      </c>
      <c r="W786" s="3" t="str">
        <f>_xlfn.XLOOKUP(Table5[[#This Row],[Serial '#]],Table10[Serial '#],Table10[Charity Association],"",,)</f>
        <v/>
      </c>
      <c r="Z786" s="3" t="s">
        <v>23</v>
      </c>
    </row>
    <row r="787" spans="1:26" hidden="1" x14ac:dyDescent="0.35">
      <c r="A787" s="3">
        <v>785</v>
      </c>
      <c r="B787" s="78">
        <v>45104</v>
      </c>
      <c r="C787" s="73" t="str">
        <f>_xlfn.XLOOKUP(Table5[[#This Row],[Serial '#]],Table10[Serial '#],Table10[Date],"",,)</f>
        <v/>
      </c>
      <c r="D7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87" s="73" t="str">
        <f>IF(Table5[[#This Row],[Date Distributed]]="","In Stock","Distributed")</f>
        <v>In Stock</v>
      </c>
      <c r="F787" s="79" t="s">
        <v>660</v>
      </c>
      <c r="G787" s="75" t="s">
        <v>761</v>
      </c>
      <c r="H787" s="80" t="s">
        <v>691</v>
      </c>
      <c r="I787" s="80" t="s">
        <v>692</v>
      </c>
      <c r="J787" s="81" t="s">
        <v>1546</v>
      </c>
      <c r="K787" s="80" t="s">
        <v>433</v>
      </c>
      <c r="L787" s="3" t="str">
        <f>_xlfn.XLOOKUP(Table5[[#This Row],[Item '#]],Ticket_Forms[Form Number],Ticket_Forms[Game Name],"",,)</f>
        <v>Zip Zap</v>
      </c>
      <c r="M787" s="15">
        <v>146</v>
      </c>
      <c r="N787" s="3">
        <f>LOOKUP(Table5[[#This Row],[Item '#]],Ticket_Forms[Form Number],Ticket_Forms[Ticket Count])</f>
        <v>4560</v>
      </c>
      <c r="O787" s="16">
        <f>LOOKUP(Table5[[#This Row],[Item '#]],Ticket_Forms[Form Number],Ticket_Forms[Ticket Value])</f>
        <v>1</v>
      </c>
      <c r="P787" s="16">
        <f>LOOKUP(Table5[[#This Row],[Item '#]],Ticket_Forms[Form Number],Ticket_Forms[Revenue])</f>
        <v>4560</v>
      </c>
      <c r="Q787" s="16">
        <f>LOOKUP(Table5[[#This Row],[Item '#]],Ticket_Forms[Form Number],Ticket_Forms[Ideal Profit])</f>
        <v>1100</v>
      </c>
      <c r="R787" s="16">
        <f>LOOKUP(Table5[[#This Row],[Item '#]],Ticket_Forms[Form Number],Ticket_Forms[Prizes])</f>
        <v>3460</v>
      </c>
      <c r="S787" s="16">
        <f>LOOKUP(Table5[[#This Row],[Item '#]],Ticket_Forms[Form Number],Ticket_Forms[Location Rent])</f>
        <v>273</v>
      </c>
      <c r="T787" s="16">
        <f>LOOKUP(Table5[[#This Row],[Item '#]],Ticket_Forms[Form Number],Ticket_Forms[Last Sale])</f>
        <v>0</v>
      </c>
      <c r="U787" s="16" t="s">
        <v>3909</v>
      </c>
      <c r="V787" s="58" t="str">
        <f>Table5[[#This Row],[Date Distributed]]</f>
        <v/>
      </c>
      <c r="W787" s="3" t="str">
        <f>_xlfn.XLOOKUP(Table5[[#This Row],[Serial '#]],Table10[Serial '#],Table10[Charity Association],"",,)</f>
        <v/>
      </c>
      <c r="Z787" s="3" t="s">
        <v>23</v>
      </c>
    </row>
    <row r="788" spans="1:26" hidden="1" x14ac:dyDescent="0.35">
      <c r="A788" s="3">
        <v>786</v>
      </c>
      <c r="B788" s="78">
        <v>45104</v>
      </c>
      <c r="C788" s="73" t="str">
        <f>_xlfn.XLOOKUP(Table5[[#This Row],[Serial '#]],Table10[Serial '#],Table10[Date],"",,)</f>
        <v/>
      </c>
      <c r="D7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88" s="73" t="str">
        <f>IF(Table5[[#This Row],[Date Distributed]]="","In Stock","Distributed")</f>
        <v>In Stock</v>
      </c>
      <c r="F788" s="79" t="s">
        <v>660</v>
      </c>
      <c r="G788" s="75" t="s">
        <v>761</v>
      </c>
      <c r="H788" s="80" t="s">
        <v>691</v>
      </c>
      <c r="I788" s="80" t="s">
        <v>692</v>
      </c>
      <c r="J788" s="81" t="s">
        <v>1547</v>
      </c>
      <c r="K788" s="80" t="s">
        <v>434</v>
      </c>
      <c r="L788" s="3" t="str">
        <f>_xlfn.XLOOKUP(Table5[[#This Row],[Item '#]],Ticket_Forms[Form Number],Ticket_Forms[Game Name],"",,)</f>
        <v>A-Paw-Ling Pooches</v>
      </c>
      <c r="M788" s="15">
        <v>212</v>
      </c>
      <c r="N788" s="3">
        <f>LOOKUP(Table5[[#This Row],[Item '#]],Ticket_Forms[Form Number],Ticket_Forms[Ticket Count])</f>
        <v>6320</v>
      </c>
      <c r="O788" s="16">
        <f>LOOKUP(Table5[[#This Row],[Item '#]],Ticket_Forms[Form Number],Ticket_Forms[Ticket Value])</f>
        <v>1</v>
      </c>
      <c r="P788" s="16">
        <f>LOOKUP(Table5[[#This Row],[Item '#]],Ticket_Forms[Form Number],Ticket_Forms[Revenue])</f>
        <v>6320</v>
      </c>
      <c r="Q788" s="16">
        <f>LOOKUP(Table5[[#This Row],[Item '#]],Ticket_Forms[Form Number],Ticket_Forms[Ideal Profit])</f>
        <v>1575</v>
      </c>
      <c r="R788" s="16">
        <f>LOOKUP(Table5[[#This Row],[Item '#]],Ticket_Forms[Form Number],Ticket_Forms[Prizes])</f>
        <v>4745</v>
      </c>
      <c r="S788" s="16">
        <f>LOOKUP(Table5[[#This Row],[Item '#]],Ticket_Forms[Form Number],Ticket_Forms[Location Rent])</f>
        <v>379</v>
      </c>
      <c r="T788" s="16">
        <f>LOOKUP(Table5[[#This Row],[Item '#]],Ticket_Forms[Form Number],Ticket_Forms[Last Sale])</f>
        <v>599</v>
      </c>
      <c r="U788" s="16" t="s">
        <v>3909</v>
      </c>
      <c r="V788" s="58" t="str">
        <f>Table5[[#This Row],[Date Distributed]]</f>
        <v/>
      </c>
      <c r="W788" s="3" t="str">
        <f>_xlfn.XLOOKUP(Table5[[#This Row],[Serial '#]],Table10[Serial '#],Table10[Charity Association],"",,)</f>
        <v/>
      </c>
      <c r="Z788" s="3" t="s">
        <v>23</v>
      </c>
    </row>
    <row r="789" spans="1:26" hidden="1" x14ac:dyDescent="0.35">
      <c r="A789" s="3">
        <v>787</v>
      </c>
      <c r="B789" s="78">
        <v>45104</v>
      </c>
      <c r="C789" s="73" t="str">
        <f>_xlfn.XLOOKUP(Table5[[#This Row],[Serial '#]],Table10[Serial '#],Table10[Date],"",,)</f>
        <v/>
      </c>
      <c r="D7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89" s="73" t="str">
        <f>IF(Table5[[#This Row],[Date Distributed]]="","In Stock","Distributed")</f>
        <v>In Stock</v>
      </c>
      <c r="F789" s="79" t="s">
        <v>660</v>
      </c>
      <c r="G789" s="75" t="s">
        <v>761</v>
      </c>
      <c r="H789" s="80" t="s">
        <v>691</v>
      </c>
      <c r="I789" s="80" t="s">
        <v>692</v>
      </c>
      <c r="J789" s="81" t="s">
        <v>1548</v>
      </c>
      <c r="K789" s="80" t="s">
        <v>434</v>
      </c>
      <c r="L789" s="3" t="str">
        <f>_xlfn.XLOOKUP(Table5[[#This Row],[Item '#]],Ticket_Forms[Form Number],Ticket_Forms[Game Name],"",,)</f>
        <v>A-Paw-Ling Pooches</v>
      </c>
      <c r="M789" s="15">
        <v>212</v>
      </c>
      <c r="N789" s="3">
        <f>LOOKUP(Table5[[#This Row],[Item '#]],Ticket_Forms[Form Number],Ticket_Forms[Ticket Count])</f>
        <v>6320</v>
      </c>
      <c r="O789" s="16">
        <f>LOOKUP(Table5[[#This Row],[Item '#]],Ticket_Forms[Form Number],Ticket_Forms[Ticket Value])</f>
        <v>1</v>
      </c>
      <c r="P789" s="16">
        <f>LOOKUP(Table5[[#This Row],[Item '#]],Ticket_Forms[Form Number],Ticket_Forms[Revenue])</f>
        <v>6320</v>
      </c>
      <c r="Q789" s="16">
        <f>LOOKUP(Table5[[#This Row],[Item '#]],Ticket_Forms[Form Number],Ticket_Forms[Ideal Profit])</f>
        <v>1575</v>
      </c>
      <c r="R789" s="16">
        <f>LOOKUP(Table5[[#This Row],[Item '#]],Ticket_Forms[Form Number],Ticket_Forms[Prizes])</f>
        <v>4745</v>
      </c>
      <c r="S789" s="16">
        <f>LOOKUP(Table5[[#This Row],[Item '#]],Ticket_Forms[Form Number],Ticket_Forms[Location Rent])</f>
        <v>379</v>
      </c>
      <c r="T789" s="16">
        <f>LOOKUP(Table5[[#This Row],[Item '#]],Ticket_Forms[Form Number],Ticket_Forms[Last Sale])</f>
        <v>599</v>
      </c>
      <c r="U789" s="16" t="s">
        <v>3909</v>
      </c>
      <c r="V789" s="58" t="str">
        <f>Table5[[#This Row],[Date Distributed]]</f>
        <v/>
      </c>
      <c r="W789" s="3" t="str">
        <f>_xlfn.XLOOKUP(Table5[[#This Row],[Serial '#]],Table10[Serial '#],Table10[Charity Association],"",,)</f>
        <v/>
      </c>
      <c r="Z789" s="3" t="s">
        <v>23</v>
      </c>
    </row>
    <row r="790" spans="1:26" hidden="1" x14ac:dyDescent="0.35">
      <c r="A790" s="3">
        <v>788</v>
      </c>
      <c r="B790" s="78">
        <v>45104</v>
      </c>
      <c r="C790" s="73" t="str">
        <f>_xlfn.XLOOKUP(Table5[[#This Row],[Serial '#]],Table10[Serial '#],Table10[Date],"",,)</f>
        <v/>
      </c>
      <c r="D7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90" s="73" t="str">
        <f>IF(Table5[[#This Row],[Date Distributed]]="","In Stock","Distributed")</f>
        <v>In Stock</v>
      </c>
      <c r="F790" s="79" t="s">
        <v>660</v>
      </c>
      <c r="G790" s="75" t="s">
        <v>761</v>
      </c>
      <c r="H790" s="80" t="s">
        <v>691</v>
      </c>
      <c r="I790" s="80" t="s">
        <v>692</v>
      </c>
      <c r="J790" s="81" t="s">
        <v>1549</v>
      </c>
      <c r="K790" s="80" t="s">
        <v>437</v>
      </c>
      <c r="L790" s="3" t="str">
        <f>_xlfn.XLOOKUP(Table5[[#This Row],[Item '#]],Ticket_Forms[Form Number],Ticket_Forms[Game Name],"",,)</f>
        <v>Diamonds and Pearls</v>
      </c>
      <c r="M790" s="15">
        <v>212</v>
      </c>
      <c r="N790" s="3">
        <f>LOOKUP(Table5[[#This Row],[Item '#]],Ticket_Forms[Form Number],Ticket_Forms[Ticket Count])</f>
        <v>6320</v>
      </c>
      <c r="O790" s="16">
        <f>LOOKUP(Table5[[#This Row],[Item '#]],Ticket_Forms[Form Number],Ticket_Forms[Ticket Value])</f>
        <v>1</v>
      </c>
      <c r="P790" s="16">
        <f>LOOKUP(Table5[[#This Row],[Item '#]],Ticket_Forms[Form Number],Ticket_Forms[Revenue])</f>
        <v>6320</v>
      </c>
      <c r="Q790" s="16">
        <f>LOOKUP(Table5[[#This Row],[Item '#]],Ticket_Forms[Form Number],Ticket_Forms[Ideal Profit])</f>
        <v>1575</v>
      </c>
      <c r="R790" s="16">
        <f>LOOKUP(Table5[[#This Row],[Item '#]],Ticket_Forms[Form Number],Ticket_Forms[Prizes])</f>
        <v>4745</v>
      </c>
      <c r="S790" s="16">
        <f>LOOKUP(Table5[[#This Row],[Item '#]],Ticket_Forms[Form Number],Ticket_Forms[Location Rent])</f>
        <v>379</v>
      </c>
      <c r="T790" s="16">
        <f>LOOKUP(Table5[[#This Row],[Item '#]],Ticket_Forms[Form Number],Ticket_Forms[Last Sale])</f>
        <v>599</v>
      </c>
      <c r="U790" s="16" t="s">
        <v>3909</v>
      </c>
      <c r="V790" s="58" t="str">
        <f>Table5[[#This Row],[Date Distributed]]</f>
        <v/>
      </c>
      <c r="W790" s="3" t="str">
        <f>_xlfn.XLOOKUP(Table5[[#This Row],[Serial '#]],Table10[Serial '#],Table10[Charity Association],"",,)</f>
        <v/>
      </c>
      <c r="Z790" s="3" t="s">
        <v>23</v>
      </c>
    </row>
    <row r="791" spans="1:26" hidden="1" x14ac:dyDescent="0.35">
      <c r="A791" s="3">
        <v>789</v>
      </c>
      <c r="B791" s="78">
        <v>45104</v>
      </c>
      <c r="C791" s="73" t="str">
        <f>_xlfn.XLOOKUP(Table5[[#This Row],[Serial '#]],Table10[Serial '#],Table10[Date],"",,)</f>
        <v/>
      </c>
      <c r="D7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91" s="73" t="str">
        <f>IF(Table5[[#This Row],[Date Distributed]]="","In Stock","Distributed")</f>
        <v>In Stock</v>
      </c>
      <c r="F791" s="79" t="s">
        <v>660</v>
      </c>
      <c r="G791" s="75" t="s">
        <v>761</v>
      </c>
      <c r="H791" s="80" t="s">
        <v>691</v>
      </c>
      <c r="I791" s="80" t="s">
        <v>692</v>
      </c>
      <c r="J791" s="81" t="s">
        <v>1550</v>
      </c>
      <c r="K791" s="80" t="s">
        <v>433</v>
      </c>
      <c r="L791" s="3" t="str">
        <f>_xlfn.XLOOKUP(Table5[[#This Row],[Item '#]],Ticket_Forms[Form Number],Ticket_Forms[Game Name],"",,)</f>
        <v>Zip Zap</v>
      </c>
      <c r="M791" s="15">
        <v>146</v>
      </c>
      <c r="N791" s="3">
        <f>LOOKUP(Table5[[#This Row],[Item '#]],Ticket_Forms[Form Number],Ticket_Forms[Ticket Count])</f>
        <v>4560</v>
      </c>
      <c r="O791" s="16">
        <f>LOOKUP(Table5[[#This Row],[Item '#]],Ticket_Forms[Form Number],Ticket_Forms[Ticket Value])</f>
        <v>1</v>
      </c>
      <c r="P791" s="16">
        <f>LOOKUP(Table5[[#This Row],[Item '#]],Ticket_Forms[Form Number],Ticket_Forms[Revenue])</f>
        <v>4560</v>
      </c>
      <c r="Q791" s="16">
        <f>LOOKUP(Table5[[#This Row],[Item '#]],Ticket_Forms[Form Number],Ticket_Forms[Ideal Profit])</f>
        <v>1100</v>
      </c>
      <c r="R791" s="16">
        <f>LOOKUP(Table5[[#This Row],[Item '#]],Ticket_Forms[Form Number],Ticket_Forms[Prizes])</f>
        <v>3460</v>
      </c>
      <c r="S791" s="16">
        <f>LOOKUP(Table5[[#This Row],[Item '#]],Ticket_Forms[Form Number],Ticket_Forms[Location Rent])</f>
        <v>273</v>
      </c>
      <c r="T791" s="16">
        <f>LOOKUP(Table5[[#This Row],[Item '#]],Ticket_Forms[Form Number],Ticket_Forms[Last Sale])</f>
        <v>0</v>
      </c>
      <c r="U791" s="16" t="s">
        <v>3909</v>
      </c>
      <c r="V791" s="58" t="str">
        <f>Table5[[#This Row],[Date Distributed]]</f>
        <v/>
      </c>
      <c r="W791" s="3" t="str">
        <f>_xlfn.XLOOKUP(Table5[[#This Row],[Serial '#]],Table10[Serial '#],Table10[Charity Association],"",,)</f>
        <v/>
      </c>
      <c r="Z791" s="3" t="s">
        <v>23</v>
      </c>
    </row>
    <row r="792" spans="1:26" hidden="1" x14ac:dyDescent="0.35">
      <c r="A792" s="3">
        <v>790</v>
      </c>
      <c r="B792" s="78">
        <v>45104</v>
      </c>
      <c r="C792" s="73" t="str">
        <f>_xlfn.XLOOKUP(Table5[[#This Row],[Serial '#]],Table10[Serial '#],Table10[Date],"",,)</f>
        <v/>
      </c>
      <c r="D7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92" s="73" t="str">
        <f>IF(Table5[[#This Row],[Date Distributed]]="","In Stock","Distributed")</f>
        <v>In Stock</v>
      </c>
      <c r="F792" s="79" t="s">
        <v>660</v>
      </c>
      <c r="G792" s="75" t="s">
        <v>761</v>
      </c>
      <c r="H792" s="80" t="s">
        <v>691</v>
      </c>
      <c r="I792" s="80" t="s">
        <v>692</v>
      </c>
      <c r="J792" s="81" t="s">
        <v>1551</v>
      </c>
      <c r="K792" s="80" t="s">
        <v>434</v>
      </c>
      <c r="L792" s="3" t="str">
        <f>_xlfn.XLOOKUP(Table5[[#This Row],[Item '#]],Ticket_Forms[Form Number],Ticket_Forms[Game Name],"",,)</f>
        <v>A-Paw-Ling Pooches</v>
      </c>
      <c r="M792" s="15">
        <v>212</v>
      </c>
      <c r="N792" s="3">
        <f>LOOKUP(Table5[[#This Row],[Item '#]],Ticket_Forms[Form Number],Ticket_Forms[Ticket Count])</f>
        <v>6320</v>
      </c>
      <c r="O792" s="16">
        <f>LOOKUP(Table5[[#This Row],[Item '#]],Ticket_Forms[Form Number],Ticket_Forms[Ticket Value])</f>
        <v>1</v>
      </c>
      <c r="P792" s="16">
        <f>LOOKUP(Table5[[#This Row],[Item '#]],Ticket_Forms[Form Number],Ticket_Forms[Revenue])</f>
        <v>6320</v>
      </c>
      <c r="Q792" s="16">
        <f>LOOKUP(Table5[[#This Row],[Item '#]],Ticket_Forms[Form Number],Ticket_Forms[Ideal Profit])</f>
        <v>1575</v>
      </c>
      <c r="R792" s="16">
        <f>LOOKUP(Table5[[#This Row],[Item '#]],Ticket_Forms[Form Number],Ticket_Forms[Prizes])</f>
        <v>4745</v>
      </c>
      <c r="S792" s="16">
        <f>LOOKUP(Table5[[#This Row],[Item '#]],Ticket_Forms[Form Number],Ticket_Forms[Location Rent])</f>
        <v>379</v>
      </c>
      <c r="T792" s="16">
        <f>LOOKUP(Table5[[#This Row],[Item '#]],Ticket_Forms[Form Number],Ticket_Forms[Last Sale])</f>
        <v>599</v>
      </c>
      <c r="U792" s="16" t="s">
        <v>3909</v>
      </c>
      <c r="V792" s="58" t="str">
        <f>Table5[[#This Row],[Date Distributed]]</f>
        <v/>
      </c>
      <c r="W792" s="3" t="str">
        <f>_xlfn.XLOOKUP(Table5[[#This Row],[Serial '#]],Table10[Serial '#],Table10[Charity Association],"",,)</f>
        <v/>
      </c>
      <c r="Z792" s="3" t="s">
        <v>23</v>
      </c>
    </row>
    <row r="793" spans="1:26" hidden="1" x14ac:dyDescent="0.35">
      <c r="A793" s="3">
        <v>791</v>
      </c>
      <c r="B793" s="78">
        <v>45104</v>
      </c>
      <c r="C793" s="73" t="str">
        <f>_xlfn.XLOOKUP(Table5[[#This Row],[Serial '#]],Table10[Serial '#],Table10[Date],"",,)</f>
        <v/>
      </c>
      <c r="D7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93" s="73" t="str">
        <f>IF(Table5[[#This Row],[Date Distributed]]="","In Stock","Distributed")</f>
        <v>In Stock</v>
      </c>
      <c r="F793" s="79" t="s">
        <v>660</v>
      </c>
      <c r="G793" s="75" t="s">
        <v>761</v>
      </c>
      <c r="H793" s="80" t="s">
        <v>691</v>
      </c>
      <c r="I793" s="80" t="s">
        <v>692</v>
      </c>
      <c r="J793" s="81" t="s">
        <v>1552</v>
      </c>
      <c r="K793" s="80" t="s">
        <v>433</v>
      </c>
      <c r="L793" s="3" t="str">
        <f>_xlfn.XLOOKUP(Table5[[#This Row],[Item '#]],Ticket_Forms[Form Number],Ticket_Forms[Game Name],"",,)</f>
        <v>Zip Zap</v>
      </c>
      <c r="M793" s="15">
        <v>146</v>
      </c>
      <c r="N793" s="3">
        <f>LOOKUP(Table5[[#This Row],[Item '#]],Ticket_Forms[Form Number],Ticket_Forms[Ticket Count])</f>
        <v>4560</v>
      </c>
      <c r="O793" s="16">
        <f>LOOKUP(Table5[[#This Row],[Item '#]],Ticket_Forms[Form Number],Ticket_Forms[Ticket Value])</f>
        <v>1</v>
      </c>
      <c r="P793" s="16">
        <f>LOOKUP(Table5[[#This Row],[Item '#]],Ticket_Forms[Form Number],Ticket_Forms[Revenue])</f>
        <v>4560</v>
      </c>
      <c r="Q793" s="16">
        <f>LOOKUP(Table5[[#This Row],[Item '#]],Ticket_Forms[Form Number],Ticket_Forms[Ideal Profit])</f>
        <v>1100</v>
      </c>
      <c r="R793" s="16">
        <f>LOOKUP(Table5[[#This Row],[Item '#]],Ticket_Forms[Form Number],Ticket_Forms[Prizes])</f>
        <v>3460</v>
      </c>
      <c r="S793" s="16">
        <f>LOOKUP(Table5[[#This Row],[Item '#]],Ticket_Forms[Form Number],Ticket_Forms[Location Rent])</f>
        <v>273</v>
      </c>
      <c r="T793" s="16">
        <f>LOOKUP(Table5[[#This Row],[Item '#]],Ticket_Forms[Form Number],Ticket_Forms[Last Sale])</f>
        <v>0</v>
      </c>
      <c r="U793" s="16" t="s">
        <v>3909</v>
      </c>
      <c r="V793" s="58" t="str">
        <f>Table5[[#This Row],[Date Distributed]]</f>
        <v/>
      </c>
      <c r="W793" s="3" t="str">
        <f>_xlfn.XLOOKUP(Table5[[#This Row],[Serial '#]],Table10[Serial '#],Table10[Charity Association],"",,)</f>
        <v/>
      </c>
      <c r="Z793" s="3" t="s">
        <v>23</v>
      </c>
    </row>
    <row r="794" spans="1:26" hidden="1" x14ac:dyDescent="0.35">
      <c r="A794" s="3">
        <v>792</v>
      </c>
      <c r="B794" s="78">
        <v>45104</v>
      </c>
      <c r="C794" s="73" t="str">
        <f>_xlfn.XLOOKUP(Table5[[#This Row],[Serial '#]],Table10[Serial '#],Table10[Date],"",,)</f>
        <v/>
      </c>
      <c r="D7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94" s="73" t="str">
        <f>IF(Table5[[#This Row],[Date Distributed]]="","In Stock","Distributed")</f>
        <v>In Stock</v>
      </c>
      <c r="F794" s="79" t="s">
        <v>660</v>
      </c>
      <c r="G794" s="75" t="s">
        <v>761</v>
      </c>
      <c r="H794" s="80" t="s">
        <v>691</v>
      </c>
      <c r="I794" s="80" t="s">
        <v>692</v>
      </c>
      <c r="J794" s="81" t="s">
        <v>1553</v>
      </c>
      <c r="K794" s="80" t="s">
        <v>433</v>
      </c>
      <c r="L794" s="3" t="str">
        <f>_xlfn.XLOOKUP(Table5[[#This Row],[Item '#]],Ticket_Forms[Form Number],Ticket_Forms[Game Name],"",,)</f>
        <v>Zip Zap</v>
      </c>
      <c r="M794" s="15">
        <v>146</v>
      </c>
      <c r="N794" s="3">
        <f>LOOKUP(Table5[[#This Row],[Item '#]],Ticket_Forms[Form Number],Ticket_Forms[Ticket Count])</f>
        <v>4560</v>
      </c>
      <c r="O794" s="16">
        <f>LOOKUP(Table5[[#This Row],[Item '#]],Ticket_Forms[Form Number],Ticket_Forms[Ticket Value])</f>
        <v>1</v>
      </c>
      <c r="P794" s="16">
        <f>LOOKUP(Table5[[#This Row],[Item '#]],Ticket_Forms[Form Number],Ticket_Forms[Revenue])</f>
        <v>4560</v>
      </c>
      <c r="Q794" s="16">
        <f>LOOKUP(Table5[[#This Row],[Item '#]],Ticket_Forms[Form Number],Ticket_Forms[Ideal Profit])</f>
        <v>1100</v>
      </c>
      <c r="R794" s="16">
        <f>LOOKUP(Table5[[#This Row],[Item '#]],Ticket_Forms[Form Number],Ticket_Forms[Prizes])</f>
        <v>3460</v>
      </c>
      <c r="S794" s="16">
        <f>LOOKUP(Table5[[#This Row],[Item '#]],Ticket_Forms[Form Number],Ticket_Forms[Location Rent])</f>
        <v>273</v>
      </c>
      <c r="T794" s="16">
        <f>LOOKUP(Table5[[#This Row],[Item '#]],Ticket_Forms[Form Number],Ticket_Forms[Last Sale])</f>
        <v>0</v>
      </c>
      <c r="U794" s="16" t="s">
        <v>3909</v>
      </c>
      <c r="V794" s="58" t="str">
        <f>Table5[[#This Row],[Date Distributed]]</f>
        <v/>
      </c>
      <c r="W794" s="3" t="str">
        <f>_xlfn.XLOOKUP(Table5[[#This Row],[Serial '#]],Table10[Serial '#],Table10[Charity Association],"",,)</f>
        <v/>
      </c>
      <c r="Z794" s="3" t="s">
        <v>23</v>
      </c>
    </row>
    <row r="795" spans="1:26" hidden="1" x14ac:dyDescent="0.35">
      <c r="A795" s="3">
        <v>793</v>
      </c>
      <c r="B795" s="78">
        <v>45104</v>
      </c>
      <c r="C795" s="73" t="str">
        <f>_xlfn.XLOOKUP(Table5[[#This Row],[Serial '#]],Table10[Serial '#],Table10[Date],"",,)</f>
        <v/>
      </c>
      <c r="D7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95" s="73" t="str">
        <f>IF(Table5[[#This Row],[Date Distributed]]="","In Stock","Distributed")</f>
        <v>In Stock</v>
      </c>
      <c r="F795" s="79" t="s">
        <v>660</v>
      </c>
      <c r="G795" s="75" t="s">
        <v>761</v>
      </c>
      <c r="H795" s="80" t="s">
        <v>691</v>
      </c>
      <c r="I795" s="80" t="s">
        <v>692</v>
      </c>
      <c r="J795" s="81" t="s">
        <v>1554</v>
      </c>
      <c r="K795" s="80" t="s">
        <v>433</v>
      </c>
      <c r="L795" s="3" t="str">
        <f>_xlfn.XLOOKUP(Table5[[#This Row],[Item '#]],Ticket_Forms[Form Number],Ticket_Forms[Game Name],"",,)</f>
        <v>Zip Zap</v>
      </c>
      <c r="M795" s="15">
        <v>146</v>
      </c>
      <c r="N795" s="3">
        <f>LOOKUP(Table5[[#This Row],[Item '#]],Ticket_Forms[Form Number],Ticket_Forms[Ticket Count])</f>
        <v>4560</v>
      </c>
      <c r="O795" s="16">
        <f>LOOKUP(Table5[[#This Row],[Item '#]],Ticket_Forms[Form Number],Ticket_Forms[Ticket Value])</f>
        <v>1</v>
      </c>
      <c r="P795" s="16">
        <f>LOOKUP(Table5[[#This Row],[Item '#]],Ticket_Forms[Form Number],Ticket_Forms[Revenue])</f>
        <v>4560</v>
      </c>
      <c r="Q795" s="16">
        <f>LOOKUP(Table5[[#This Row],[Item '#]],Ticket_Forms[Form Number],Ticket_Forms[Ideal Profit])</f>
        <v>1100</v>
      </c>
      <c r="R795" s="16">
        <f>LOOKUP(Table5[[#This Row],[Item '#]],Ticket_Forms[Form Number],Ticket_Forms[Prizes])</f>
        <v>3460</v>
      </c>
      <c r="S795" s="16">
        <f>LOOKUP(Table5[[#This Row],[Item '#]],Ticket_Forms[Form Number],Ticket_Forms[Location Rent])</f>
        <v>273</v>
      </c>
      <c r="T795" s="16">
        <f>LOOKUP(Table5[[#This Row],[Item '#]],Ticket_Forms[Form Number],Ticket_Forms[Last Sale])</f>
        <v>0</v>
      </c>
      <c r="U795" s="16" t="s">
        <v>3909</v>
      </c>
      <c r="V795" s="58" t="str">
        <f>Table5[[#This Row],[Date Distributed]]</f>
        <v/>
      </c>
      <c r="W795" s="3" t="str">
        <f>_xlfn.XLOOKUP(Table5[[#This Row],[Serial '#]],Table10[Serial '#],Table10[Charity Association],"",,)</f>
        <v/>
      </c>
      <c r="Z795" s="3" t="s">
        <v>23</v>
      </c>
    </row>
    <row r="796" spans="1:26" hidden="1" x14ac:dyDescent="0.35">
      <c r="A796" s="3">
        <v>794</v>
      </c>
      <c r="B796" s="78">
        <v>45104</v>
      </c>
      <c r="C796" s="73" t="str">
        <f>_xlfn.XLOOKUP(Table5[[#This Row],[Serial '#]],Table10[Serial '#],Table10[Date],"",,)</f>
        <v/>
      </c>
      <c r="D7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96" s="73" t="str">
        <f>IF(Table5[[#This Row],[Date Distributed]]="","In Stock","Distributed")</f>
        <v>In Stock</v>
      </c>
      <c r="F796" s="79" t="s">
        <v>660</v>
      </c>
      <c r="G796" s="75" t="s">
        <v>761</v>
      </c>
      <c r="H796" s="80" t="s">
        <v>691</v>
      </c>
      <c r="I796" s="80" t="s">
        <v>692</v>
      </c>
      <c r="J796" s="81" t="s">
        <v>1555</v>
      </c>
      <c r="K796" s="80" t="s">
        <v>437</v>
      </c>
      <c r="L796" s="3" t="str">
        <f>_xlfn.XLOOKUP(Table5[[#This Row],[Item '#]],Ticket_Forms[Form Number],Ticket_Forms[Game Name],"",,)</f>
        <v>Diamonds and Pearls</v>
      </c>
      <c r="M796" s="15">
        <v>212</v>
      </c>
      <c r="N796" s="3">
        <f>LOOKUP(Table5[[#This Row],[Item '#]],Ticket_Forms[Form Number],Ticket_Forms[Ticket Count])</f>
        <v>6320</v>
      </c>
      <c r="O796" s="16">
        <f>LOOKUP(Table5[[#This Row],[Item '#]],Ticket_Forms[Form Number],Ticket_Forms[Ticket Value])</f>
        <v>1</v>
      </c>
      <c r="P796" s="16">
        <f>LOOKUP(Table5[[#This Row],[Item '#]],Ticket_Forms[Form Number],Ticket_Forms[Revenue])</f>
        <v>6320</v>
      </c>
      <c r="Q796" s="16">
        <f>LOOKUP(Table5[[#This Row],[Item '#]],Ticket_Forms[Form Number],Ticket_Forms[Ideal Profit])</f>
        <v>1575</v>
      </c>
      <c r="R796" s="16">
        <f>LOOKUP(Table5[[#This Row],[Item '#]],Ticket_Forms[Form Number],Ticket_Forms[Prizes])</f>
        <v>4745</v>
      </c>
      <c r="S796" s="16">
        <f>LOOKUP(Table5[[#This Row],[Item '#]],Ticket_Forms[Form Number],Ticket_Forms[Location Rent])</f>
        <v>379</v>
      </c>
      <c r="T796" s="16">
        <f>LOOKUP(Table5[[#This Row],[Item '#]],Ticket_Forms[Form Number],Ticket_Forms[Last Sale])</f>
        <v>599</v>
      </c>
      <c r="U796" s="16" t="s">
        <v>3909</v>
      </c>
      <c r="V796" s="58" t="str">
        <f>Table5[[#This Row],[Date Distributed]]</f>
        <v/>
      </c>
      <c r="W796" s="3" t="str">
        <f>_xlfn.XLOOKUP(Table5[[#This Row],[Serial '#]],Table10[Serial '#],Table10[Charity Association],"",,)</f>
        <v/>
      </c>
      <c r="Z796" s="3" t="s">
        <v>23</v>
      </c>
    </row>
    <row r="797" spans="1:26" hidden="1" x14ac:dyDescent="0.35">
      <c r="A797" s="3">
        <v>795</v>
      </c>
      <c r="B797" s="78">
        <v>45104</v>
      </c>
      <c r="C797" s="73" t="str">
        <f>_xlfn.XLOOKUP(Table5[[#This Row],[Serial '#]],Table10[Serial '#],Table10[Date],"",,)</f>
        <v/>
      </c>
      <c r="D7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97" s="73" t="str">
        <f>IF(Table5[[#This Row],[Date Distributed]]="","In Stock","Distributed")</f>
        <v>In Stock</v>
      </c>
      <c r="F797" s="79" t="s">
        <v>660</v>
      </c>
      <c r="G797" s="75" t="s">
        <v>761</v>
      </c>
      <c r="H797" s="80" t="s">
        <v>691</v>
      </c>
      <c r="I797" s="80" t="s">
        <v>692</v>
      </c>
      <c r="J797" s="81" t="s">
        <v>1556</v>
      </c>
      <c r="K797" s="80" t="s">
        <v>433</v>
      </c>
      <c r="L797" s="3" t="str">
        <f>_xlfn.XLOOKUP(Table5[[#This Row],[Item '#]],Ticket_Forms[Form Number],Ticket_Forms[Game Name],"",,)</f>
        <v>Zip Zap</v>
      </c>
      <c r="M797" s="15">
        <v>146</v>
      </c>
      <c r="N797" s="3">
        <f>LOOKUP(Table5[[#This Row],[Item '#]],Ticket_Forms[Form Number],Ticket_Forms[Ticket Count])</f>
        <v>4560</v>
      </c>
      <c r="O797" s="16">
        <f>LOOKUP(Table5[[#This Row],[Item '#]],Ticket_Forms[Form Number],Ticket_Forms[Ticket Value])</f>
        <v>1</v>
      </c>
      <c r="P797" s="16">
        <f>LOOKUP(Table5[[#This Row],[Item '#]],Ticket_Forms[Form Number],Ticket_Forms[Revenue])</f>
        <v>4560</v>
      </c>
      <c r="Q797" s="16">
        <f>LOOKUP(Table5[[#This Row],[Item '#]],Ticket_Forms[Form Number],Ticket_Forms[Ideal Profit])</f>
        <v>1100</v>
      </c>
      <c r="R797" s="16">
        <f>LOOKUP(Table5[[#This Row],[Item '#]],Ticket_Forms[Form Number],Ticket_Forms[Prizes])</f>
        <v>3460</v>
      </c>
      <c r="S797" s="16">
        <f>LOOKUP(Table5[[#This Row],[Item '#]],Ticket_Forms[Form Number],Ticket_Forms[Location Rent])</f>
        <v>273</v>
      </c>
      <c r="T797" s="16">
        <f>LOOKUP(Table5[[#This Row],[Item '#]],Ticket_Forms[Form Number],Ticket_Forms[Last Sale])</f>
        <v>0</v>
      </c>
      <c r="U797" s="16" t="s">
        <v>3909</v>
      </c>
      <c r="V797" s="58" t="str">
        <f>Table5[[#This Row],[Date Distributed]]</f>
        <v/>
      </c>
      <c r="W797" s="3" t="str">
        <f>_xlfn.XLOOKUP(Table5[[#This Row],[Serial '#]],Table10[Serial '#],Table10[Charity Association],"",,)</f>
        <v/>
      </c>
      <c r="Z797" s="3" t="s">
        <v>23</v>
      </c>
    </row>
    <row r="798" spans="1:26" hidden="1" x14ac:dyDescent="0.35">
      <c r="A798" s="3">
        <v>796</v>
      </c>
      <c r="B798" s="78">
        <v>45104</v>
      </c>
      <c r="C798" s="73" t="str">
        <f>_xlfn.XLOOKUP(Table5[[#This Row],[Serial '#]],Table10[Serial '#],Table10[Date],"",,)</f>
        <v/>
      </c>
      <c r="D7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98" s="73" t="str">
        <f>IF(Table5[[#This Row],[Date Distributed]]="","In Stock","Distributed")</f>
        <v>In Stock</v>
      </c>
      <c r="F798" s="79" t="s">
        <v>660</v>
      </c>
      <c r="G798" s="75" t="s">
        <v>761</v>
      </c>
      <c r="H798" s="80" t="s">
        <v>691</v>
      </c>
      <c r="I798" s="80" t="s">
        <v>692</v>
      </c>
      <c r="J798" s="81" t="s">
        <v>1557</v>
      </c>
      <c r="K798" s="80" t="s">
        <v>440</v>
      </c>
      <c r="L798" s="3" t="str">
        <f>_xlfn.XLOOKUP(Table5[[#This Row],[Item '#]],Ticket_Forms[Form Number],Ticket_Forms[Game Name],"",,)</f>
        <v>Campin' Buddies</v>
      </c>
      <c r="M798" s="15">
        <v>212</v>
      </c>
      <c r="N798" s="3">
        <f>LOOKUP(Table5[[#This Row],[Item '#]],Ticket_Forms[Form Number],Ticket_Forms[Ticket Count])</f>
        <v>6320</v>
      </c>
      <c r="O798" s="16">
        <f>LOOKUP(Table5[[#This Row],[Item '#]],Ticket_Forms[Form Number],Ticket_Forms[Ticket Value])</f>
        <v>1</v>
      </c>
      <c r="P798" s="16">
        <f>LOOKUP(Table5[[#This Row],[Item '#]],Ticket_Forms[Form Number],Ticket_Forms[Revenue])</f>
        <v>6320</v>
      </c>
      <c r="Q798" s="16">
        <f>LOOKUP(Table5[[#This Row],[Item '#]],Ticket_Forms[Form Number],Ticket_Forms[Ideal Profit])</f>
        <v>1575</v>
      </c>
      <c r="R798" s="16">
        <f>LOOKUP(Table5[[#This Row],[Item '#]],Ticket_Forms[Form Number],Ticket_Forms[Prizes])</f>
        <v>4745</v>
      </c>
      <c r="S798" s="16">
        <f>LOOKUP(Table5[[#This Row],[Item '#]],Ticket_Forms[Form Number],Ticket_Forms[Location Rent])</f>
        <v>379</v>
      </c>
      <c r="T798" s="16">
        <f>LOOKUP(Table5[[#This Row],[Item '#]],Ticket_Forms[Form Number],Ticket_Forms[Last Sale])</f>
        <v>599</v>
      </c>
      <c r="U798" s="16" t="s">
        <v>3909</v>
      </c>
      <c r="V798" s="58" t="str">
        <f>Table5[[#This Row],[Date Distributed]]</f>
        <v/>
      </c>
      <c r="W798" s="3" t="str">
        <f>_xlfn.XLOOKUP(Table5[[#This Row],[Serial '#]],Table10[Serial '#],Table10[Charity Association],"",,)</f>
        <v/>
      </c>
      <c r="Z798" s="3" t="s">
        <v>23</v>
      </c>
    </row>
    <row r="799" spans="1:26" hidden="1" x14ac:dyDescent="0.35">
      <c r="A799" s="3">
        <v>797</v>
      </c>
      <c r="B799" s="78">
        <v>45104</v>
      </c>
      <c r="C799" s="73" t="str">
        <f>_xlfn.XLOOKUP(Table5[[#This Row],[Serial '#]],Table10[Serial '#],Table10[Date],"",,)</f>
        <v/>
      </c>
      <c r="D7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99" s="73" t="str">
        <f>IF(Table5[[#This Row],[Date Distributed]]="","In Stock","Distributed")</f>
        <v>In Stock</v>
      </c>
      <c r="F799" s="79" t="s">
        <v>660</v>
      </c>
      <c r="G799" s="75" t="s">
        <v>761</v>
      </c>
      <c r="H799" s="80" t="s">
        <v>691</v>
      </c>
      <c r="I799" s="80" t="s">
        <v>692</v>
      </c>
      <c r="J799" s="81" t="s">
        <v>1558</v>
      </c>
      <c r="K799" s="80" t="s">
        <v>441</v>
      </c>
      <c r="L799" s="3" t="str">
        <f>_xlfn.XLOOKUP(Table5[[#This Row],[Item '#]],Ticket_Forms[Form Number],Ticket_Forms[Game Name],"",,)</f>
        <v>Simple Life</v>
      </c>
      <c r="M799" s="15">
        <v>212</v>
      </c>
      <c r="N799" s="3">
        <f>LOOKUP(Table5[[#This Row],[Item '#]],Ticket_Forms[Form Number],Ticket_Forms[Ticket Count])</f>
        <v>6320</v>
      </c>
      <c r="O799" s="16">
        <f>LOOKUP(Table5[[#This Row],[Item '#]],Ticket_Forms[Form Number],Ticket_Forms[Ticket Value])</f>
        <v>1</v>
      </c>
      <c r="P799" s="16">
        <f>LOOKUP(Table5[[#This Row],[Item '#]],Ticket_Forms[Form Number],Ticket_Forms[Revenue])</f>
        <v>6320</v>
      </c>
      <c r="Q799" s="16">
        <f>LOOKUP(Table5[[#This Row],[Item '#]],Ticket_Forms[Form Number],Ticket_Forms[Ideal Profit])</f>
        <v>1575</v>
      </c>
      <c r="R799" s="16">
        <f>LOOKUP(Table5[[#This Row],[Item '#]],Ticket_Forms[Form Number],Ticket_Forms[Prizes])</f>
        <v>4745</v>
      </c>
      <c r="S799" s="16">
        <f>LOOKUP(Table5[[#This Row],[Item '#]],Ticket_Forms[Form Number],Ticket_Forms[Location Rent])</f>
        <v>379</v>
      </c>
      <c r="T799" s="16">
        <f>LOOKUP(Table5[[#This Row],[Item '#]],Ticket_Forms[Form Number],Ticket_Forms[Last Sale])</f>
        <v>599</v>
      </c>
      <c r="U799" s="16" t="s">
        <v>3909</v>
      </c>
      <c r="V799" s="58" t="str">
        <f>Table5[[#This Row],[Date Distributed]]</f>
        <v/>
      </c>
      <c r="W799" s="3" t="str">
        <f>_xlfn.XLOOKUP(Table5[[#This Row],[Serial '#]],Table10[Serial '#],Table10[Charity Association],"",,)</f>
        <v/>
      </c>
      <c r="Z799" s="3" t="s">
        <v>23</v>
      </c>
    </row>
    <row r="800" spans="1:26" hidden="1" x14ac:dyDescent="0.35">
      <c r="A800" s="3">
        <v>798</v>
      </c>
      <c r="B800" s="78">
        <v>45104</v>
      </c>
      <c r="C800" s="73" t="str">
        <f>_xlfn.XLOOKUP(Table5[[#This Row],[Serial '#]],Table10[Serial '#],Table10[Date],"",,)</f>
        <v/>
      </c>
      <c r="D8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00" s="73" t="str">
        <f>IF(Table5[[#This Row],[Date Distributed]]="","In Stock","Distributed")</f>
        <v>In Stock</v>
      </c>
      <c r="F800" s="79" t="s">
        <v>660</v>
      </c>
      <c r="G800" s="75" t="s">
        <v>761</v>
      </c>
      <c r="H800" s="80" t="s">
        <v>691</v>
      </c>
      <c r="I800" s="80" t="s">
        <v>692</v>
      </c>
      <c r="J800" s="81" t="s">
        <v>1559</v>
      </c>
      <c r="K800" s="80" t="s">
        <v>437</v>
      </c>
      <c r="L800" s="3" t="str">
        <f>_xlfn.XLOOKUP(Table5[[#This Row],[Item '#]],Ticket_Forms[Form Number],Ticket_Forms[Game Name],"",,)</f>
        <v>Diamonds and Pearls</v>
      </c>
      <c r="M800" s="15">
        <v>212</v>
      </c>
      <c r="N800" s="3">
        <f>LOOKUP(Table5[[#This Row],[Item '#]],Ticket_Forms[Form Number],Ticket_Forms[Ticket Count])</f>
        <v>6320</v>
      </c>
      <c r="O800" s="16">
        <f>LOOKUP(Table5[[#This Row],[Item '#]],Ticket_Forms[Form Number],Ticket_Forms[Ticket Value])</f>
        <v>1</v>
      </c>
      <c r="P800" s="16">
        <f>LOOKUP(Table5[[#This Row],[Item '#]],Ticket_Forms[Form Number],Ticket_Forms[Revenue])</f>
        <v>6320</v>
      </c>
      <c r="Q800" s="16">
        <f>LOOKUP(Table5[[#This Row],[Item '#]],Ticket_Forms[Form Number],Ticket_Forms[Ideal Profit])</f>
        <v>1575</v>
      </c>
      <c r="R800" s="16">
        <f>LOOKUP(Table5[[#This Row],[Item '#]],Ticket_Forms[Form Number],Ticket_Forms[Prizes])</f>
        <v>4745</v>
      </c>
      <c r="S800" s="16">
        <f>LOOKUP(Table5[[#This Row],[Item '#]],Ticket_Forms[Form Number],Ticket_Forms[Location Rent])</f>
        <v>379</v>
      </c>
      <c r="T800" s="16">
        <f>LOOKUP(Table5[[#This Row],[Item '#]],Ticket_Forms[Form Number],Ticket_Forms[Last Sale])</f>
        <v>599</v>
      </c>
      <c r="U800" s="16" t="s">
        <v>3909</v>
      </c>
      <c r="V800" s="58" t="str">
        <f>Table5[[#This Row],[Date Distributed]]</f>
        <v/>
      </c>
      <c r="W800" s="3" t="str">
        <f>_xlfn.XLOOKUP(Table5[[#This Row],[Serial '#]],Table10[Serial '#],Table10[Charity Association],"",,)</f>
        <v/>
      </c>
      <c r="Z800" s="3" t="s">
        <v>23</v>
      </c>
    </row>
    <row r="801" spans="1:26" hidden="1" x14ac:dyDescent="0.35">
      <c r="A801" s="3">
        <v>799</v>
      </c>
      <c r="B801" s="78">
        <v>45104</v>
      </c>
      <c r="C801" s="73" t="str">
        <f>_xlfn.XLOOKUP(Table5[[#This Row],[Serial '#]],Table10[Serial '#],Table10[Date],"",,)</f>
        <v/>
      </c>
      <c r="D8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01" s="73" t="str">
        <f>IF(Table5[[#This Row],[Date Distributed]]="","In Stock","Distributed")</f>
        <v>In Stock</v>
      </c>
      <c r="F801" s="79" t="s">
        <v>660</v>
      </c>
      <c r="G801" s="75" t="s">
        <v>761</v>
      </c>
      <c r="H801" s="80" t="s">
        <v>691</v>
      </c>
      <c r="I801" s="80" t="s">
        <v>692</v>
      </c>
      <c r="J801" s="81" t="s">
        <v>1560</v>
      </c>
      <c r="K801" s="80" t="s">
        <v>433</v>
      </c>
      <c r="L801" s="3" t="str">
        <f>_xlfn.XLOOKUP(Table5[[#This Row],[Item '#]],Ticket_Forms[Form Number],Ticket_Forms[Game Name],"",,)</f>
        <v>Zip Zap</v>
      </c>
      <c r="M801" s="15">
        <v>146</v>
      </c>
      <c r="N801" s="3">
        <f>LOOKUP(Table5[[#This Row],[Item '#]],Ticket_Forms[Form Number],Ticket_Forms[Ticket Count])</f>
        <v>4560</v>
      </c>
      <c r="O801" s="16">
        <f>LOOKUP(Table5[[#This Row],[Item '#]],Ticket_Forms[Form Number],Ticket_Forms[Ticket Value])</f>
        <v>1</v>
      </c>
      <c r="P801" s="16">
        <f>LOOKUP(Table5[[#This Row],[Item '#]],Ticket_Forms[Form Number],Ticket_Forms[Revenue])</f>
        <v>4560</v>
      </c>
      <c r="Q801" s="16">
        <f>LOOKUP(Table5[[#This Row],[Item '#]],Ticket_Forms[Form Number],Ticket_Forms[Ideal Profit])</f>
        <v>1100</v>
      </c>
      <c r="R801" s="16">
        <f>LOOKUP(Table5[[#This Row],[Item '#]],Ticket_Forms[Form Number],Ticket_Forms[Prizes])</f>
        <v>3460</v>
      </c>
      <c r="S801" s="16">
        <f>LOOKUP(Table5[[#This Row],[Item '#]],Ticket_Forms[Form Number],Ticket_Forms[Location Rent])</f>
        <v>273</v>
      </c>
      <c r="T801" s="16">
        <f>LOOKUP(Table5[[#This Row],[Item '#]],Ticket_Forms[Form Number],Ticket_Forms[Last Sale])</f>
        <v>0</v>
      </c>
      <c r="U801" s="16" t="s">
        <v>3909</v>
      </c>
      <c r="V801" s="58" t="str">
        <f>Table5[[#This Row],[Date Distributed]]</f>
        <v/>
      </c>
      <c r="W801" s="3" t="str">
        <f>_xlfn.XLOOKUP(Table5[[#This Row],[Serial '#]],Table10[Serial '#],Table10[Charity Association],"",,)</f>
        <v/>
      </c>
      <c r="Z801" s="3" t="s">
        <v>23</v>
      </c>
    </row>
    <row r="802" spans="1:26" hidden="1" x14ac:dyDescent="0.35">
      <c r="A802" s="3">
        <v>800</v>
      </c>
      <c r="B802" s="78">
        <v>45104</v>
      </c>
      <c r="C802" s="73" t="str">
        <f>_xlfn.XLOOKUP(Table5[[#This Row],[Serial '#]],Table10[Serial '#],Table10[Date],"",,)</f>
        <v/>
      </c>
      <c r="D8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02" s="73" t="str">
        <f>IF(Table5[[#This Row],[Date Distributed]]="","In Stock","Distributed")</f>
        <v>In Stock</v>
      </c>
      <c r="F802" s="79" t="s">
        <v>660</v>
      </c>
      <c r="G802" s="75" t="s">
        <v>761</v>
      </c>
      <c r="H802" s="80" t="s">
        <v>691</v>
      </c>
      <c r="I802" s="80" t="s">
        <v>692</v>
      </c>
      <c r="J802" s="81" t="s">
        <v>1561</v>
      </c>
      <c r="K802" s="80" t="s">
        <v>433</v>
      </c>
      <c r="L802" s="3" t="str">
        <f>_xlfn.XLOOKUP(Table5[[#This Row],[Item '#]],Ticket_Forms[Form Number],Ticket_Forms[Game Name],"",,)</f>
        <v>Zip Zap</v>
      </c>
      <c r="M802" s="15">
        <v>146</v>
      </c>
      <c r="N802" s="3">
        <f>LOOKUP(Table5[[#This Row],[Item '#]],Ticket_Forms[Form Number],Ticket_Forms[Ticket Count])</f>
        <v>4560</v>
      </c>
      <c r="O802" s="16">
        <f>LOOKUP(Table5[[#This Row],[Item '#]],Ticket_Forms[Form Number],Ticket_Forms[Ticket Value])</f>
        <v>1</v>
      </c>
      <c r="P802" s="16">
        <f>LOOKUP(Table5[[#This Row],[Item '#]],Ticket_Forms[Form Number],Ticket_Forms[Revenue])</f>
        <v>4560</v>
      </c>
      <c r="Q802" s="16">
        <f>LOOKUP(Table5[[#This Row],[Item '#]],Ticket_Forms[Form Number],Ticket_Forms[Ideal Profit])</f>
        <v>1100</v>
      </c>
      <c r="R802" s="16">
        <f>LOOKUP(Table5[[#This Row],[Item '#]],Ticket_Forms[Form Number],Ticket_Forms[Prizes])</f>
        <v>3460</v>
      </c>
      <c r="S802" s="16">
        <f>LOOKUP(Table5[[#This Row],[Item '#]],Ticket_Forms[Form Number],Ticket_Forms[Location Rent])</f>
        <v>273</v>
      </c>
      <c r="T802" s="16">
        <f>LOOKUP(Table5[[#This Row],[Item '#]],Ticket_Forms[Form Number],Ticket_Forms[Last Sale])</f>
        <v>0</v>
      </c>
      <c r="U802" s="16" t="s">
        <v>3909</v>
      </c>
      <c r="V802" s="58" t="str">
        <f>Table5[[#This Row],[Date Distributed]]</f>
        <v/>
      </c>
      <c r="W802" s="3" t="str">
        <f>_xlfn.XLOOKUP(Table5[[#This Row],[Serial '#]],Table10[Serial '#],Table10[Charity Association],"",,)</f>
        <v/>
      </c>
      <c r="Z802" s="3" t="s">
        <v>23</v>
      </c>
    </row>
    <row r="803" spans="1:26" hidden="1" x14ac:dyDescent="0.35">
      <c r="A803" s="3">
        <v>801</v>
      </c>
      <c r="B803" s="78">
        <v>45104</v>
      </c>
      <c r="C803" s="73" t="str">
        <f>_xlfn.XLOOKUP(Table5[[#This Row],[Serial '#]],Table10[Serial '#],Table10[Date],"",,)</f>
        <v/>
      </c>
      <c r="D8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03" s="73" t="str">
        <f>IF(Table5[[#This Row],[Date Distributed]]="","In Stock","Distributed")</f>
        <v>In Stock</v>
      </c>
      <c r="F803" s="79" t="s">
        <v>660</v>
      </c>
      <c r="G803" s="75" t="s">
        <v>761</v>
      </c>
      <c r="H803" s="80" t="s">
        <v>691</v>
      </c>
      <c r="I803" s="80" t="s">
        <v>692</v>
      </c>
      <c r="J803" s="81" t="s">
        <v>1562</v>
      </c>
      <c r="K803" s="80" t="s">
        <v>433</v>
      </c>
      <c r="L803" s="3" t="str">
        <f>_xlfn.XLOOKUP(Table5[[#This Row],[Item '#]],Ticket_Forms[Form Number],Ticket_Forms[Game Name],"",,)</f>
        <v>Zip Zap</v>
      </c>
      <c r="M803" s="15">
        <v>146</v>
      </c>
      <c r="N803" s="3">
        <f>LOOKUP(Table5[[#This Row],[Item '#]],Ticket_Forms[Form Number],Ticket_Forms[Ticket Count])</f>
        <v>4560</v>
      </c>
      <c r="O803" s="16">
        <f>LOOKUP(Table5[[#This Row],[Item '#]],Ticket_Forms[Form Number],Ticket_Forms[Ticket Value])</f>
        <v>1</v>
      </c>
      <c r="P803" s="16">
        <f>LOOKUP(Table5[[#This Row],[Item '#]],Ticket_Forms[Form Number],Ticket_Forms[Revenue])</f>
        <v>4560</v>
      </c>
      <c r="Q803" s="16">
        <f>LOOKUP(Table5[[#This Row],[Item '#]],Ticket_Forms[Form Number],Ticket_Forms[Ideal Profit])</f>
        <v>1100</v>
      </c>
      <c r="R803" s="16">
        <f>LOOKUP(Table5[[#This Row],[Item '#]],Ticket_Forms[Form Number],Ticket_Forms[Prizes])</f>
        <v>3460</v>
      </c>
      <c r="S803" s="16">
        <f>LOOKUP(Table5[[#This Row],[Item '#]],Ticket_Forms[Form Number],Ticket_Forms[Location Rent])</f>
        <v>273</v>
      </c>
      <c r="T803" s="16">
        <f>LOOKUP(Table5[[#This Row],[Item '#]],Ticket_Forms[Form Number],Ticket_Forms[Last Sale])</f>
        <v>0</v>
      </c>
      <c r="U803" s="16" t="s">
        <v>3909</v>
      </c>
      <c r="V803" s="58" t="str">
        <f>Table5[[#This Row],[Date Distributed]]</f>
        <v/>
      </c>
      <c r="W803" s="3" t="str">
        <f>_xlfn.XLOOKUP(Table5[[#This Row],[Serial '#]],Table10[Serial '#],Table10[Charity Association],"",,)</f>
        <v/>
      </c>
      <c r="Z803" s="3" t="s">
        <v>23</v>
      </c>
    </row>
    <row r="804" spans="1:26" hidden="1" x14ac:dyDescent="0.35">
      <c r="A804" s="3">
        <v>802</v>
      </c>
      <c r="B804" s="78">
        <v>45104</v>
      </c>
      <c r="C804" s="73" t="str">
        <f>_xlfn.XLOOKUP(Table5[[#This Row],[Serial '#]],Table10[Serial '#],Table10[Date],"",,)</f>
        <v/>
      </c>
      <c r="D8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04" s="73" t="str">
        <f>IF(Table5[[#This Row],[Date Distributed]]="","In Stock","Distributed")</f>
        <v>In Stock</v>
      </c>
      <c r="F804" s="79" t="s">
        <v>660</v>
      </c>
      <c r="G804" s="75" t="s">
        <v>761</v>
      </c>
      <c r="H804" s="80" t="s">
        <v>691</v>
      </c>
      <c r="I804" s="80" t="s">
        <v>692</v>
      </c>
      <c r="J804" s="81" t="s">
        <v>1563</v>
      </c>
      <c r="K804" s="80" t="s">
        <v>437</v>
      </c>
      <c r="L804" s="3" t="str">
        <f>_xlfn.XLOOKUP(Table5[[#This Row],[Item '#]],Ticket_Forms[Form Number],Ticket_Forms[Game Name],"",,)</f>
        <v>Diamonds and Pearls</v>
      </c>
      <c r="M804" s="15">
        <v>212</v>
      </c>
      <c r="N804" s="3">
        <f>LOOKUP(Table5[[#This Row],[Item '#]],Ticket_Forms[Form Number],Ticket_Forms[Ticket Count])</f>
        <v>6320</v>
      </c>
      <c r="O804" s="16">
        <f>LOOKUP(Table5[[#This Row],[Item '#]],Ticket_Forms[Form Number],Ticket_Forms[Ticket Value])</f>
        <v>1</v>
      </c>
      <c r="P804" s="16">
        <f>LOOKUP(Table5[[#This Row],[Item '#]],Ticket_Forms[Form Number],Ticket_Forms[Revenue])</f>
        <v>6320</v>
      </c>
      <c r="Q804" s="16">
        <f>LOOKUP(Table5[[#This Row],[Item '#]],Ticket_Forms[Form Number],Ticket_Forms[Ideal Profit])</f>
        <v>1575</v>
      </c>
      <c r="R804" s="16">
        <f>LOOKUP(Table5[[#This Row],[Item '#]],Ticket_Forms[Form Number],Ticket_Forms[Prizes])</f>
        <v>4745</v>
      </c>
      <c r="S804" s="16">
        <f>LOOKUP(Table5[[#This Row],[Item '#]],Ticket_Forms[Form Number],Ticket_Forms[Location Rent])</f>
        <v>379</v>
      </c>
      <c r="T804" s="16">
        <f>LOOKUP(Table5[[#This Row],[Item '#]],Ticket_Forms[Form Number],Ticket_Forms[Last Sale])</f>
        <v>599</v>
      </c>
      <c r="U804" s="16" t="s">
        <v>3909</v>
      </c>
      <c r="V804" s="58" t="str">
        <f>Table5[[#This Row],[Date Distributed]]</f>
        <v/>
      </c>
      <c r="W804" s="3" t="str">
        <f>_xlfn.XLOOKUP(Table5[[#This Row],[Serial '#]],Table10[Serial '#],Table10[Charity Association],"",,)</f>
        <v/>
      </c>
      <c r="Z804" s="3" t="s">
        <v>23</v>
      </c>
    </row>
    <row r="805" spans="1:26" hidden="1" x14ac:dyDescent="0.35">
      <c r="A805" s="3">
        <v>803</v>
      </c>
      <c r="B805" s="78">
        <v>45104</v>
      </c>
      <c r="C805" s="73" t="str">
        <f>_xlfn.XLOOKUP(Table5[[#This Row],[Serial '#]],Table10[Serial '#],Table10[Date],"",,)</f>
        <v/>
      </c>
      <c r="D8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05" s="73" t="str">
        <f>IF(Table5[[#This Row],[Date Distributed]]="","In Stock","Distributed")</f>
        <v>In Stock</v>
      </c>
      <c r="F805" s="79" t="s">
        <v>660</v>
      </c>
      <c r="G805" s="75" t="s">
        <v>761</v>
      </c>
      <c r="H805" s="80" t="s">
        <v>691</v>
      </c>
      <c r="I805" s="80" t="s">
        <v>692</v>
      </c>
      <c r="J805" s="81" t="s">
        <v>1564</v>
      </c>
      <c r="K805" s="80" t="s">
        <v>441</v>
      </c>
      <c r="L805" s="3" t="str">
        <f>_xlfn.XLOOKUP(Table5[[#This Row],[Item '#]],Ticket_Forms[Form Number],Ticket_Forms[Game Name],"",,)</f>
        <v>Simple Life</v>
      </c>
      <c r="M805" s="15">
        <v>212</v>
      </c>
      <c r="N805" s="3">
        <f>LOOKUP(Table5[[#This Row],[Item '#]],Ticket_Forms[Form Number],Ticket_Forms[Ticket Count])</f>
        <v>6320</v>
      </c>
      <c r="O805" s="16">
        <f>LOOKUP(Table5[[#This Row],[Item '#]],Ticket_Forms[Form Number],Ticket_Forms[Ticket Value])</f>
        <v>1</v>
      </c>
      <c r="P805" s="16">
        <f>LOOKUP(Table5[[#This Row],[Item '#]],Ticket_Forms[Form Number],Ticket_Forms[Revenue])</f>
        <v>6320</v>
      </c>
      <c r="Q805" s="16">
        <f>LOOKUP(Table5[[#This Row],[Item '#]],Ticket_Forms[Form Number],Ticket_Forms[Ideal Profit])</f>
        <v>1575</v>
      </c>
      <c r="R805" s="16">
        <f>LOOKUP(Table5[[#This Row],[Item '#]],Ticket_Forms[Form Number],Ticket_Forms[Prizes])</f>
        <v>4745</v>
      </c>
      <c r="S805" s="16">
        <f>LOOKUP(Table5[[#This Row],[Item '#]],Ticket_Forms[Form Number],Ticket_Forms[Location Rent])</f>
        <v>379</v>
      </c>
      <c r="T805" s="16">
        <f>LOOKUP(Table5[[#This Row],[Item '#]],Ticket_Forms[Form Number],Ticket_Forms[Last Sale])</f>
        <v>599</v>
      </c>
      <c r="U805" s="16" t="s">
        <v>3909</v>
      </c>
      <c r="V805" s="58" t="str">
        <f>Table5[[#This Row],[Date Distributed]]</f>
        <v/>
      </c>
      <c r="W805" s="3" t="str">
        <f>_xlfn.XLOOKUP(Table5[[#This Row],[Serial '#]],Table10[Serial '#],Table10[Charity Association],"",,)</f>
        <v/>
      </c>
      <c r="Z805" s="3" t="s">
        <v>23</v>
      </c>
    </row>
    <row r="806" spans="1:26" hidden="1" x14ac:dyDescent="0.35">
      <c r="A806" s="3">
        <v>804</v>
      </c>
      <c r="B806" s="78">
        <v>45104</v>
      </c>
      <c r="C806" s="73" t="str">
        <f>_xlfn.XLOOKUP(Table5[[#This Row],[Serial '#]],Table10[Serial '#],Table10[Date],"",,)</f>
        <v/>
      </c>
      <c r="D8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06" s="73" t="str">
        <f>IF(Table5[[#This Row],[Date Distributed]]="","In Stock","Distributed")</f>
        <v>In Stock</v>
      </c>
      <c r="F806" s="79" t="s">
        <v>660</v>
      </c>
      <c r="G806" s="75" t="s">
        <v>761</v>
      </c>
      <c r="H806" s="80" t="s">
        <v>691</v>
      </c>
      <c r="I806" s="80" t="s">
        <v>692</v>
      </c>
      <c r="J806" s="81" t="s">
        <v>1565</v>
      </c>
      <c r="K806" s="80" t="s">
        <v>433</v>
      </c>
      <c r="L806" s="3" t="str">
        <f>_xlfn.XLOOKUP(Table5[[#This Row],[Item '#]],Ticket_Forms[Form Number],Ticket_Forms[Game Name],"",,)</f>
        <v>Zip Zap</v>
      </c>
      <c r="M806" s="15">
        <v>146</v>
      </c>
      <c r="N806" s="3">
        <f>LOOKUP(Table5[[#This Row],[Item '#]],Ticket_Forms[Form Number],Ticket_Forms[Ticket Count])</f>
        <v>4560</v>
      </c>
      <c r="O806" s="16">
        <f>LOOKUP(Table5[[#This Row],[Item '#]],Ticket_Forms[Form Number],Ticket_Forms[Ticket Value])</f>
        <v>1</v>
      </c>
      <c r="P806" s="16">
        <f>LOOKUP(Table5[[#This Row],[Item '#]],Ticket_Forms[Form Number],Ticket_Forms[Revenue])</f>
        <v>4560</v>
      </c>
      <c r="Q806" s="16">
        <f>LOOKUP(Table5[[#This Row],[Item '#]],Ticket_Forms[Form Number],Ticket_Forms[Ideal Profit])</f>
        <v>1100</v>
      </c>
      <c r="R806" s="16">
        <f>LOOKUP(Table5[[#This Row],[Item '#]],Ticket_Forms[Form Number],Ticket_Forms[Prizes])</f>
        <v>3460</v>
      </c>
      <c r="S806" s="16">
        <f>LOOKUP(Table5[[#This Row],[Item '#]],Ticket_Forms[Form Number],Ticket_Forms[Location Rent])</f>
        <v>273</v>
      </c>
      <c r="T806" s="16">
        <f>LOOKUP(Table5[[#This Row],[Item '#]],Ticket_Forms[Form Number],Ticket_Forms[Last Sale])</f>
        <v>0</v>
      </c>
      <c r="U806" s="16" t="s">
        <v>3909</v>
      </c>
      <c r="V806" s="58" t="str">
        <f>Table5[[#This Row],[Date Distributed]]</f>
        <v/>
      </c>
      <c r="W806" s="3" t="str">
        <f>_xlfn.XLOOKUP(Table5[[#This Row],[Serial '#]],Table10[Serial '#],Table10[Charity Association],"",,)</f>
        <v/>
      </c>
      <c r="Z806" s="3" t="s">
        <v>23</v>
      </c>
    </row>
    <row r="807" spans="1:26" hidden="1" x14ac:dyDescent="0.35">
      <c r="A807" s="3">
        <v>805</v>
      </c>
      <c r="B807" s="78">
        <v>45104</v>
      </c>
      <c r="C807" s="73" t="str">
        <f>_xlfn.XLOOKUP(Table5[[#This Row],[Serial '#]],Table10[Serial '#],Table10[Date],"",,)</f>
        <v/>
      </c>
      <c r="D8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07" s="73" t="str">
        <f>IF(Table5[[#This Row],[Date Distributed]]="","In Stock","Distributed")</f>
        <v>In Stock</v>
      </c>
      <c r="F807" s="79" t="s">
        <v>660</v>
      </c>
      <c r="G807" s="75" t="s">
        <v>761</v>
      </c>
      <c r="H807" s="80" t="s">
        <v>691</v>
      </c>
      <c r="I807" s="80" t="s">
        <v>692</v>
      </c>
      <c r="J807" s="81" t="s">
        <v>1566</v>
      </c>
      <c r="K807" s="80" t="s">
        <v>437</v>
      </c>
      <c r="L807" s="3" t="str">
        <f>_xlfn.XLOOKUP(Table5[[#This Row],[Item '#]],Ticket_Forms[Form Number],Ticket_Forms[Game Name],"",,)</f>
        <v>Diamonds and Pearls</v>
      </c>
      <c r="M807" s="15">
        <v>212</v>
      </c>
      <c r="N807" s="3">
        <f>LOOKUP(Table5[[#This Row],[Item '#]],Ticket_Forms[Form Number],Ticket_Forms[Ticket Count])</f>
        <v>6320</v>
      </c>
      <c r="O807" s="16">
        <f>LOOKUP(Table5[[#This Row],[Item '#]],Ticket_Forms[Form Number],Ticket_Forms[Ticket Value])</f>
        <v>1</v>
      </c>
      <c r="P807" s="16">
        <f>LOOKUP(Table5[[#This Row],[Item '#]],Ticket_Forms[Form Number],Ticket_Forms[Revenue])</f>
        <v>6320</v>
      </c>
      <c r="Q807" s="16">
        <f>LOOKUP(Table5[[#This Row],[Item '#]],Ticket_Forms[Form Number],Ticket_Forms[Ideal Profit])</f>
        <v>1575</v>
      </c>
      <c r="R807" s="16">
        <f>LOOKUP(Table5[[#This Row],[Item '#]],Ticket_Forms[Form Number],Ticket_Forms[Prizes])</f>
        <v>4745</v>
      </c>
      <c r="S807" s="16">
        <f>LOOKUP(Table5[[#This Row],[Item '#]],Ticket_Forms[Form Number],Ticket_Forms[Location Rent])</f>
        <v>379</v>
      </c>
      <c r="T807" s="16">
        <f>LOOKUP(Table5[[#This Row],[Item '#]],Ticket_Forms[Form Number],Ticket_Forms[Last Sale])</f>
        <v>599</v>
      </c>
      <c r="U807" s="16" t="s">
        <v>3909</v>
      </c>
      <c r="V807" s="58" t="str">
        <f>Table5[[#This Row],[Date Distributed]]</f>
        <v/>
      </c>
      <c r="W807" s="3" t="str">
        <f>_xlfn.XLOOKUP(Table5[[#This Row],[Serial '#]],Table10[Serial '#],Table10[Charity Association],"",,)</f>
        <v/>
      </c>
      <c r="Z807" s="3" t="s">
        <v>23</v>
      </c>
    </row>
    <row r="808" spans="1:26" hidden="1" x14ac:dyDescent="0.35">
      <c r="A808" s="3">
        <v>806</v>
      </c>
      <c r="B808" s="78">
        <v>45104</v>
      </c>
      <c r="C808" s="73" t="str">
        <f>_xlfn.XLOOKUP(Table5[[#This Row],[Serial '#]],Table10[Serial '#],Table10[Date],"",,)</f>
        <v/>
      </c>
      <c r="D8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08" s="73" t="str">
        <f>IF(Table5[[#This Row],[Date Distributed]]="","In Stock","Distributed")</f>
        <v>In Stock</v>
      </c>
      <c r="F808" s="79" t="s">
        <v>660</v>
      </c>
      <c r="G808" s="75" t="s">
        <v>761</v>
      </c>
      <c r="H808" s="80" t="s">
        <v>691</v>
      </c>
      <c r="I808" s="80" t="s">
        <v>692</v>
      </c>
      <c r="J808" s="81" t="s">
        <v>1567</v>
      </c>
      <c r="K808" s="80" t="s">
        <v>433</v>
      </c>
      <c r="L808" s="3" t="str">
        <f>_xlfn.XLOOKUP(Table5[[#This Row],[Item '#]],Ticket_Forms[Form Number],Ticket_Forms[Game Name],"",,)</f>
        <v>Zip Zap</v>
      </c>
      <c r="M808" s="15">
        <v>146</v>
      </c>
      <c r="N808" s="3">
        <f>LOOKUP(Table5[[#This Row],[Item '#]],Ticket_Forms[Form Number],Ticket_Forms[Ticket Count])</f>
        <v>4560</v>
      </c>
      <c r="O808" s="16">
        <f>LOOKUP(Table5[[#This Row],[Item '#]],Ticket_Forms[Form Number],Ticket_Forms[Ticket Value])</f>
        <v>1</v>
      </c>
      <c r="P808" s="16">
        <f>LOOKUP(Table5[[#This Row],[Item '#]],Ticket_Forms[Form Number],Ticket_Forms[Revenue])</f>
        <v>4560</v>
      </c>
      <c r="Q808" s="16">
        <f>LOOKUP(Table5[[#This Row],[Item '#]],Ticket_Forms[Form Number],Ticket_Forms[Ideal Profit])</f>
        <v>1100</v>
      </c>
      <c r="R808" s="16">
        <f>LOOKUP(Table5[[#This Row],[Item '#]],Ticket_Forms[Form Number],Ticket_Forms[Prizes])</f>
        <v>3460</v>
      </c>
      <c r="S808" s="16">
        <f>LOOKUP(Table5[[#This Row],[Item '#]],Ticket_Forms[Form Number],Ticket_Forms[Location Rent])</f>
        <v>273</v>
      </c>
      <c r="T808" s="16">
        <f>LOOKUP(Table5[[#This Row],[Item '#]],Ticket_Forms[Form Number],Ticket_Forms[Last Sale])</f>
        <v>0</v>
      </c>
      <c r="U808" s="16" t="s">
        <v>3909</v>
      </c>
      <c r="V808" s="58" t="str">
        <f>Table5[[#This Row],[Date Distributed]]</f>
        <v/>
      </c>
      <c r="W808" s="3" t="str">
        <f>_xlfn.XLOOKUP(Table5[[#This Row],[Serial '#]],Table10[Serial '#],Table10[Charity Association],"",,)</f>
        <v/>
      </c>
      <c r="Z808" s="3" t="s">
        <v>23</v>
      </c>
    </row>
    <row r="809" spans="1:26" hidden="1" x14ac:dyDescent="0.35">
      <c r="A809" s="3">
        <v>807</v>
      </c>
      <c r="B809" s="78">
        <v>45104</v>
      </c>
      <c r="C809" s="73" t="str">
        <f>_xlfn.XLOOKUP(Table5[[#This Row],[Serial '#]],Table10[Serial '#],Table10[Date],"",,)</f>
        <v/>
      </c>
      <c r="D8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09" s="73" t="str">
        <f>IF(Table5[[#This Row],[Date Distributed]]="","In Stock","Distributed")</f>
        <v>In Stock</v>
      </c>
      <c r="F809" s="79" t="s">
        <v>660</v>
      </c>
      <c r="G809" s="75" t="s">
        <v>761</v>
      </c>
      <c r="H809" s="80" t="s">
        <v>691</v>
      </c>
      <c r="I809" s="80" t="s">
        <v>692</v>
      </c>
      <c r="J809" s="81" t="s">
        <v>1568</v>
      </c>
      <c r="K809" s="80" t="s">
        <v>434</v>
      </c>
      <c r="L809" s="3" t="str">
        <f>_xlfn.XLOOKUP(Table5[[#This Row],[Item '#]],Ticket_Forms[Form Number],Ticket_Forms[Game Name],"",,)</f>
        <v>A-Paw-Ling Pooches</v>
      </c>
      <c r="M809" s="15">
        <v>212</v>
      </c>
      <c r="N809" s="3">
        <f>LOOKUP(Table5[[#This Row],[Item '#]],Ticket_Forms[Form Number],Ticket_Forms[Ticket Count])</f>
        <v>6320</v>
      </c>
      <c r="O809" s="16">
        <f>LOOKUP(Table5[[#This Row],[Item '#]],Ticket_Forms[Form Number],Ticket_Forms[Ticket Value])</f>
        <v>1</v>
      </c>
      <c r="P809" s="16">
        <f>LOOKUP(Table5[[#This Row],[Item '#]],Ticket_Forms[Form Number],Ticket_Forms[Revenue])</f>
        <v>6320</v>
      </c>
      <c r="Q809" s="16">
        <f>LOOKUP(Table5[[#This Row],[Item '#]],Ticket_Forms[Form Number],Ticket_Forms[Ideal Profit])</f>
        <v>1575</v>
      </c>
      <c r="R809" s="16">
        <f>LOOKUP(Table5[[#This Row],[Item '#]],Ticket_Forms[Form Number],Ticket_Forms[Prizes])</f>
        <v>4745</v>
      </c>
      <c r="S809" s="16">
        <f>LOOKUP(Table5[[#This Row],[Item '#]],Ticket_Forms[Form Number],Ticket_Forms[Location Rent])</f>
        <v>379</v>
      </c>
      <c r="T809" s="16">
        <f>LOOKUP(Table5[[#This Row],[Item '#]],Ticket_Forms[Form Number],Ticket_Forms[Last Sale])</f>
        <v>599</v>
      </c>
      <c r="U809" s="16" t="s">
        <v>3909</v>
      </c>
      <c r="V809" s="58" t="str">
        <f>Table5[[#This Row],[Date Distributed]]</f>
        <v/>
      </c>
      <c r="W809" s="3" t="str">
        <f>_xlfn.XLOOKUP(Table5[[#This Row],[Serial '#]],Table10[Serial '#],Table10[Charity Association],"",,)</f>
        <v/>
      </c>
      <c r="Z809" s="3" t="s">
        <v>23</v>
      </c>
    </row>
    <row r="810" spans="1:26" hidden="1" x14ac:dyDescent="0.35">
      <c r="A810" s="3">
        <v>808</v>
      </c>
      <c r="B810" s="78">
        <v>45104</v>
      </c>
      <c r="C810" s="73" t="str">
        <f>_xlfn.XLOOKUP(Table5[[#This Row],[Serial '#]],Table10[Serial '#],Table10[Date],"",,)</f>
        <v/>
      </c>
      <c r="D8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10" s="73" t="str">
        <f>IF(Table5[[#This Row],[Date Distributed]]="","In Stock","Distributed")</f>
        <v>In Stock</v>
      </c>
      <c r="F810" s="79" t="s">
        <v>660</v>
      </c>
      <c r="G810" s="75" t="s">
        <v>761</v>
      </c>
      <c r="H810" s="80" t="s">
        <v>691</v>
      </c>
      <c r="I810" s="80" t="s">
        <v>692</v>
      </c>
      <c r="J810" s="81" t="s">
        <v>1569</v>
      </c>
      <c r="K810" s="80" t="s">
        <v>441</v>
      </c>
      <c r="L810" s="3" t="str">
        <f>_xlfn.XLOOKUP(Table5[[#This Row],[Item '#]],Ticket_Forms[Form Number],Ticket_Forms[Game Name],"",,)</f>
        <v>Simple Life</v>
      </c>
      <c r="M810" s="15">
        <v>212</v>
      </c>
      <c r="N810" s="3">
        <f>LOOKUP(Table5[[#This Row],[Item '#]],Ticket_Forms[Form Number],Ticket_Forms[Ticket Count])</f>
        <v>6320</v>
      </c>
      <c r="O810" s="16">
        <f>LOOKUP(Table5[[#This Row],[Item '#]],Ticket_Forms[Form Number],Ticket_Forms[Ticket Value])</f>
        <v>1</v>
      </c>
      <c r="P810" s="16">
        <f>LOOKUP(Table5[[#This Row],[Item '#]],Ticket_Forms[Form Number],Ticket_Forms[Revenue])</f>
        <v>6320</v>
      </c>
      <c r="Q810" s="16">
        <f>LOOKUP(Table5[[#This Row],[Item '#]],Ticket_Forms[Form Number],Ticket_Forms[Ideal Profit])</f>
        <v>1575</v>
      </c>
      <c r="R810" s="16">
        <f>LOOKUP(Table5[[#This Row],[Item '#]],Ticket_Forms[Form Number],Ticket_Forms[Prizes])</f>
        <v>4745</v>
      </c>
      <c r="S810" s="16">
        <f>LOOKUP(Table5[[#This Row],[Item '#]],Ticket_Forms[Form Number],Ticket_Forms[Location Rent])</f>
        <v>379</v>
      </c>
      <c r="T810" s="16">
        <f>LOOKUP(Table5[[#This Row],[Item '#]],Ticket_Forms[Form Number],Ticket_Forms[Last Sale])</f>
        <v>599</v>
      </c>
      <c r="U810" s="16" t="s">
        <v>3909</v>
      </c>
      <c r="V810" s="58" t="str">
        <f>Table5[[#This Row],[Date Distributed]]</f>
        <v/>
      </c>
      <c r="W810" s="3" t="str">
        <f>_xlfn.XLOOKUP(Table5[[#This Row],[Serial '#]],Table10[Serial '#],Table10[Charity Association],"",,)</f>
        <v/>
      </c>
      <c r="Z810" s="3" t="s">
        <v>23</v>
      </c>
    </row>
    <row r="811" spans="1:26" hidden="1" x14ac:dyDescent="0.35">
      <c r="A811" s="3">
        <v>809</v>
      </c>
      <c r="B811" s="78">
        <v>45104</v>
      </c>
      <c r="C811" s="73" t="str">
        <f>_xlfn.XLOOKUP(Table5[[#This Row],[Serial '#]],Table10[Serial '#],Table10[Date],"",,)</f>
        <v/>
      </c>
      <c r="D8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11" s="73" t="str">
        <f>IF(Table5[[#This Row],[Date Distributed]]="","In Stock","Distributed")</f>
        <v>In Stock</v>
      </c>
      <c r="F811" s="79" t="s">
        <v>660</v>
      </c>
      <c r="G811" s="75" t="s">
        <v>761</v>
      </c>
      <c r="H811" s="80" t="s">
        <v>691</v>
      </c>
      <c r="I811" s="80" t="s">
        <v>692</v>
      </c>
      <c r="J811" s="81" t="s">
        <v>1570</v>
      </c>
      <c r="K811" s="80" t="s">
        <v>433</v>
      </c>
      <c r="L811" s="3" t="str">
        <f>_xlfn.XLOOKUP(Table5[[#This Row],[Item '#]],Ticket_Forms[Form Number],Ticket_Forms[Game Name],"",,)</f>
        <v>Zip Zap</v>
      </c>
      <c r="M811" s="15">
        <v>146</v>
      </c>
      <c r="N811" s="3">
        <f>LOOKUP(Table5[[#This Row],[Item '#]],Ticket_Forms[Form Number],Ticket_Forms[Ticket Count])</f>
        <v>4560</v>
      </c>
      <c r="O811" s="16">
        <f>LOOKUP(Table5[[#This Row],[Item '#]],Ticket_Forms[Form Number],Ticket_Forms[Ticket Value])</f>
        <v>1</v>
      </c>
      <c r="P811" s="16">
        <f>LOOKUP(Table5[[#This Row],[Item '#]],Ticket_Forms[Form Number],Ticket_Forms[Revenue])</f>
        <v>4560</v>
      </c>
      <c r="Q811" s="16">
        <f>LOOKUP(Table5[[#This Row],[Item '#]],Ticket_Forms[Form Number],Ticket_Forms[Ideal Profit])</f>
        <v>1100</v>
      </c>
      <c r="R811" s="16">
        <f>LOOKUP(Table5[[#This Row],[Item '#]],Ticket_Forms[Form Number],Ticket_Forms[Prizes])</f>
        <v>3460</v>
      </c>
      <c r="S811" s="16">
        <f>LOOKUP(Table5[[#This Row],[Item '#]],Ticket_Forms[Form Number],Ticket_Forms[Location Rent])</f>
        <v>273</v>
      </c>
      <c r="T811" s="16">
        <f>LOOKUP(Table5[[#This Row],[Item '#]],Ticket_Forms[Form Number],Ticket_Forms[Last Sale])</f>
        <v>0</v>
      </c>
      <c r="U811" s="16" t="s">
        <v>3909</v>
      </c>
      <c r="V811" s="58" t="str">
        <f>Table5[[#This Row],[Date Distributed]]</f>
        <v/>
      </c>
      <c r="W811" s="3" t="str">
        <f>_xlfn.XLOOKUP(Table5[[#This Row],[Serial '#]],Table10[Serial '#],Table10[Charity Association],"",,)</f>
        <v/>
      </c>
      <c r="Z811" s="3" t="s">
        <v>23</v>
      </c>
    </row>
    <row r="812" spans="1:26" hidden="1" x14ac:dyDescent="0.35">
      <c r="A812" s="3">
        <v>810</v>
      </c>
      <c r="B812" s="78">
        <v>45104</v>
      </c>
      <c r="C812" s="73" t="str">
        <f>_xlfn.XLOOKUP(Table5[[#This Row],[Serial '#]],Table10[Serial '#],Table10[Date],"",,)</f>
        <v/>
      </c>
      <c r="D8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12" s="73" t="str">
        <f>IF(Table5[[#This Row],[Date Distributed]]="","In Stock","Distributed")</f>
        <v>In Stock</v>
      </c>
      <c r="F812" s="79" t="s">
        <v>660</v>
      </c>
      <c r="G812" s="75" t="s">
        <v>761</v>
      </c>
      <c r="H812" s="80" t="s">
        <v>691</v>
      </c>
      <c r="I812" s="80" t="s">
        <v>692</v>
      </c>
      <c r="J812" s="81" t="s">
        <v>1571</v>
      </c>
      <c r="K812" s="80" t="s">
        <v>433</v>
      </c>
      <c r="L812" s="3" t="str">
        <f>_xlfn.XLOOKUP(Table5[[#This Row],[Item '#]],Ticket_Forms[Form Number],Ticket_Forms[Game Name],"",,)</f>
        <v>Zip Zap</v>
      </c>
      <c r="M812" s="15">
        <v>146</v>
      </c>
      <c r="N812" s="3">
        <f>LOOKUP(Table5[[#This Row],[Item '#]],Ticket_Forms[Form Number],Ticket_Forms[Ticket Count])</f>
        <v>4560</v>
      </c>
      <c r="O812" s="16">
        <f>LOOKUP(Table5[[#This Row],[Item '#]],Ticket_Forms[Form Number],Ticket_Forms[Ticket Value])</f>
        <v>1</v>
      </c>
      <c r="P812" s="16">
        <f>LOOKUP(Table5[[#This Row],[Item '#]],Ticket_Forms[Form Number],Ticket_Forms[Revenue])</f>
        <v>4560</v>
      </c>
      <c r="Q812" s="16">
        <f>LOOKUP(Table5[[#This Row],[Item '#]],Ticket_Forms[Form Number],Ticket_Forms[Ideal Profit])</f>
        <v>1100</v>
      </c>
      <c r="R812" s="16">
        <f>LOOKUP(Table5[[#This Row],[Item '#]],Ticket_Forms[Form Number],Ticket_Forms[Prizes])</f>
        <v>3460</v>
      </c>
      <c r="S812" s="16">
        <f>LOOKUP(Table5[[#This Row],[Item '#]],Ticket_Forms[Form Number],Ticket_Forms[Location Rent])</f>
        <v>273</v>
      </c>
      <c r="T812" s="16">
        <f>LOOKUP(Table5[[#This Row],[Item '#]],Ticket_Forms[Form Number],Ticket_Forms[Last Sale])</f>
        <v>0</v>
      </c>
      <c r="U812" s="16" t="s">
        <v>3909</v>
      </c>
      <c r="V812" s="58" t="str">
        <f>Table5[[#This Row],[Date Distributed]]</f>
        <v/>
      </c>
      <c r="W812" s="3" t="str">
        <f>_xlfn.XLOOKUP(Table5[[#This Row],[Serial '#]],Table10[Serial '#],Table10[Charity Association],"",,)</f>
        <v/>
      </c>
      <c r="Z812" s="3" t="s">
        <v>23</v>
      </c>
    </row>
    <row r="813" spans="1:26" hidden="1" x14ac:dyDescent="0.35">
      <c r="A813" s="3">
        <v>811</v>
      </c>
      <c r="B813" s="78">
        <v>45104</v>
      </c>
      <c r="C813" s="73" t="str">
        <f>_xlfn.XLOOKUP(Table5[[#This Row],[Serial '#]],Table10[Serial '#],Table10[Date],"",,)</f>
        <v/>
      </c>
      <c r="D8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13" s="73" t="str">
        <f>IF(Table5[[#This Row],[Date Distributed]]="","In Stock","Distributed")</f>
        <v>In Stock</v>
      </c>
      <c r="F813" s="79" t="s">
        <v>660</v>
      </c>
      <c r="G813" s="75" t="s">
        <v>761</v>
      </c>
      <c r="H813" s="80" t="s">
        <v>691</v>
      </c>
      <c r="I813" s="80" t="s">
        <v>692</v>
      </c>
      <c r="J813" s="81" t="s">
        <v>1572</v>
      </c>
      <c r="K813" s="80" t="s">
        <v>441</v>
      </c>
      <c r="L813" s="3" t="str">
        <f>_xlfn.XLOOKUP(Table5[[#This Row],[Item '#]],Ticket_Forms[Form Number],Ticket_Forms[Game Name],"",,)</f>
        <v>Simple Life</v>
      </c>
      <c r="M813" s="15">
        <v>212</v>
      </c>
      <c r="N813" s="3">
        <f>LOOKUP(Table5[[#This Row],[Item '#]],Ticket_Forms[Form Number],Ticket_Forms[Ticket Count])</f>
        <v>6320</v>
      </c>
      <c r="O813" s="16">
        <f>LOOKUP(Table5[[#This Row],[Item '#]],Ticket_Forms[Form Number],Ticket_Forms[Ticket Value])</f>
        <v>1</v>
      </c>
      <c r="P813" s="16">
        <f>LOOKUP(Table5[[#This Row],[Item '#]],Ticket_Forms[Form Number],Ticket_Forms[Revenue])</f>
        <v>6320</v>
      </c>
      <c r="Q813" s="16">
        <f>LOOKUP(Table5[[#This Row],[Item '#]],Ticket_Forms[Form Number],Ticket_Forms[Ideal Profit])</f>
        <v>1575</v>
      </c>
      <c r="R813" s="16">
        <f>LOOKUP(Table5[[#This Row],[Item '#]],Ticket_Forms[Form Number],Ticket_Forms[Prizes])</f>
        <v>4745</v>
      </c>
      <c r="S813" s="16">
        <f>LOOKUP(Table5[[#This Row],[Item '#]],Ticket_Forms[Form Number],Ticket_Forms[Location Rent])</f>
        <v>379</v>
      </c>
      <c r="T813" s="16">
        <f>LOOKUP(Table5[[#This Row],[Item '#]],Ticket_Forms[Form Number],Ticket_Forms[Last Sale])</f>
        <v>599</v>
      </c>
      <c r="U813" s="16" t="s">
        <v>3909</v>
      </c>
      <c r="V813" s="58" t="str">
        <f>Table5[[#This Row],[Date Distributed]]</f>
        <v/>
      </c>
      <c r="W813" s="3" t="str">
        <f>_xlfn.XLOOKUP(Table5[[#This Row],[Serial '#]],Table10[Serial '#],Table10[Charity Association],"",,)</f>
        <v/>
      </c>
      <c r="Z813" s="3" t="s">
        <v>23</v>
      </c>
    </row>
    <row r="814" spans="1:26" hidden="1" x14ac:dyDescent="0.35">
      <c r="A814" s="3">
        <v>812</v>
      </c>
      <c r="B814" s="78">
        <v>45104</v>
      </c>
      <c r="C814" s="73" t="str">
        <f>_xlfn.XLOOKUP(Table5[[#This Row],[Serial '#]],Table10[Serial '#],Table10[Date],"",,)</f>
        <v/>
      </c>
      <c r="D8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14" s="73" t="str">
        <f>IF(Table5[[#This Row],[Date Distributed]]="","In Stock","Distributed")</f>
        <v>In Stock</v>
      </c>
      <c r="F814" s="79" t="s">
        <v>660</v>
      </c>
      <c r="G814" s="75" t="s">
        <v>761</v>
      </c>
      <c r="H814" s="80" t="s">
        <v>691</v>
      </c>
      <c r="I814" s="80" t="s">
        <v>692</v>
      </c>
      <c r="J814" s="81" t="s">
        <v>1573</v>
      </c>
      <c r="K814" s="80" t="s">
        <v>433</v>
      </c>
      <c r="L814" s="3" t="str">
        <f>_xlfn.XLOOKUP(Table5[[#This Row],[Item '#]],Ticket_Forms[Form Number],Ticket_Forms[Game Name],"",,)</f>
        <v>Zip Zap</v>
      </c>
      <c r="M814" s="15">
        <v>146</v>
      </c>
      <c r="N814" s="3">
        <f>LOOKUP(Table5[[#This Row],[Item '#]],Ticket_Forms[Form Number],Ticket_Forms[Ticket Count])</f>
        <v>4560</v>
      </c>
      <c r="O814" s="16">
        <f>LOOKUP(Table5[[#This Row],[Item '#]],Ticket_Forms[Form Number],Ticket_Forms[Ticket Value])</f>
        <v>1</v>
      </c>
      <c r="P814" s="16">
        <f>LOOKUP(Table5[[#This Row],[Item '#]],Ticket_Forms[Form Number],Ticket_Forms[Revenue])</f>
        <v>4560</v>
      </c>
      <c r="Q814" s="16">
        <f>LOOKUP(Table5[[#This Row],[Item '#]],Ticket_Forms[Form Number],Ticket_Forms[Ideal Profit])</f>
        <v>1100</v>
      </c>
      <c r="R814" s="16">
        <f>LOOKUP(Table5[[#This Row],[Item '#]],Ticket_Forms[Form Number],Ticket_Forms[Prizes])</f>
        <v>3460</v>
      </c>
      <c r="S814" s="16">
        <f>LOOKUP(Table5[[#This Row],[Item '#]],Ticket_Forms[Form Number],Ticket_Forms[Location Rent])</f>
        <v>273</v>
      </c>
      <c r="T814" s="16">
        <f>LOOKUP(Table5[[#This Row],[Item '#]],Ticket_Forms[Form Number],Ticket_Forms[Last Sale])</f>
        <v>0</v>
      </c>
      <c r="U814" s="16" t="s">
        <v>3909</v>
      </c>
      <c r="V814" s="58" t="str">
        <f>Table5[[#This Row],[Date Distributed]]</f>
        <v/>
      </c>
      <c r="W814" s="3" t="str">
        <f>_xlfn.XLOOKUP(Table5[[#This Row],[Serial '#]],Table10[Serial '#],Table10[Charity Association],"",,)</f>
        <v/>
      </c>
      <c r="Z814" s="3" t="s">
        <v>23</v>
      </c>
    </row>
    <row r="815" spans="1:26" hidden="1" x14ac:dyDescent="0.35">
      <c r="A815" s="3">
        <v>813</v>
      </c>
      <c r="B815" s="78">
        <v>45104</v>
      </c>
      <c r="C815" s="73" t="str">
        <f>_xlfn.XLOOKUP(Table5[[#This Row],[Serial '#]],Table10[Serial '#],Table10[Date],"",,)</f>
        <v/>
      </c>
      <c r="D8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15" s="73" t="str">
        <f>IF(Table5[[#This Row],[Date Distributed]]="","In Stock","Distributed")</f>
        <v>In Stock</v>
      </c>
      <c r="F815" s="79" t="s">
        <v>660</v>
      </c>
      <c r="G815" s="75" t="s">
        <v>761</v>
      </c>
      <c r="H815" s="80" t="s">
        <v>691</v>
      </c>
      <c r="I815" s="80" t="s">
        <v>692</v>
      </c>
      <c r="J815" s="81" t="s">
        <v>1574</v>
      </c>
      <c r="K815" s="80" t="s">
        <v>433</v>
      </c>
      <c r="L815" s="3" t="str">
        <f>_xlfn.XLOOKUP(Table5[[#This Row],[Item '#]],Ticket_Forms[Form Number],Ticket_Forms[Game Name],"",,)</f>
        <v>Zip Zap</v>
      </c>
      <c r="M815" s="15">
        <v>146</v>
      </c>
      <c r="N815" s="3">
        <f>LOOKUP(Table5[[#This Row],[Item '#]],Ticket_Forms[Form Number],Ticket_Forms[Ticket Count])</f>
        <v>4560</v>
      </c>
      <c r="O815" s="16">
        <f>LOOKUP(Table5[[#This Row],[Item '#]],Ticket_Forms[Form Number],Ticket_Forms[Ticket Value])</f>
        <v>1</v>
      </c>
      <c r="P815" s="16">
        <f>LOOKUP(Table5[[#This Row],[Item '#]],Ticket_Forms[Form Number],Ticket_Forms[Revenue])</f>
        <v>4560</v>
      </c>
      <c r="Q815" s="16">
        <f>LOOKUP(Table5[[#This Row],[Item '#]],Ticket_Forms[Form Number],Ticket_Forms[Ideal Profit])</f>
        <v>1100</v>
      </c>
      <c r="R815" s="16">
        <f>LOOKUP(Table5[[#This Row],[Item '#]],Ticket_Forms[Form Number],Ticket_Forms[Prizes])</f>
        <v>3460</v>
      </c>
      <c r="S815" s="16">
        <f>LOOKUP(Table5[[#This Row],[Item '#]],Ticket_Forms[Form Number],Ticket_Forms[Location Rent])</f>
        <v>273</v>
      </c>
      <c r="T815" s="16">
        <f>LOOKUP(Table5[[#This Row],[Item '#]],Ticket_Forms[Form Number],Ticket_Forms[Last Sale])</f>
        <v>0</v>
      </c>
      <c r="U815" s="16" t="s">
        <v>3909</v>
      </c>
      <c r="V815" s="58" t="str">
        <f>Table5[[#This Row],[Date Distributed]]</f>
        <v/>
      </c>
      <c r="W815" s="3" t="str">
        <f>_xlfn.XLOOKUP(Table5[[#This Row],[Serial '#]],Table10[Serial '#],Table10[Charity Association],"",,)</f>
        <v/>
      </c>
      <c r="Z815" s="3" t="s">
        <v>23</v>
      </c>
    </row>
    <row r="816" spans="1:26" hidden="1" x14ac:dyDescent="0.35">
      <c r="A816" s="3">
        <v>814</v>
      </c>
      <c r="B816" s="78">
        <v>45104</v>
      </c>
      <c r="C816" s="73" t="str">
        <f>_xlfn.XLOOKUP(Table5[[#This Row],[Serial '#]],Table10[Serial '#],Table10[Date],"",,)</f>
        <v/>
      </c>
      <c r="D8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16" s="73" t="str">
        <f>IF(Table5[[#This Row],[Date Distributed]]="","In Stock","Distributed")</f>
        <v>In Stock</v>
      </c>
      <c r="F816" s="79" t="s">
        <v>660</v>
      </c>
      <c r="G816" s="75" t="s">
        <v>761</v>
      </c>
      <c r="H816" s="80" t="s">
        <v>691</v>
      </c>
      <c r="I816" s="80" t="s">
        <v>692</v>
      </c>
      <c r="J816" s="81" t="s">
        <v>1575</v>
      </c>
      <c r="K816" s="80" t="s">
        <v>433</v>
      </c>
      <c r="L816" s="3" t="str">
        <f>_xlfn.XLOOKUP(Table5[[#This Row],[Item '#]],Ticket_Forms[Form Number],Ticket_Forms[Game Name],"",,)</f>
        <v>Zip Zap</v>
      </c>
      <c r="M816" s="15">
        <v>146</v>
      </c>
      <c r="N816" s="3">
        <f>LOOKUP(Table5[[#This Row],[Item '#]],Ticket_Forms[Form Number],Ticket_Forms[Ticket Count])</f>
        <v>4560</v>
      </c>
      <c r="O816" s="16">
        <f>LOOKUP(Table5[[#This Row],[Item '#]],Ticket_Forms[Form Number],Ticket_Forms[Ticket Value])</f>
        <v>1</v>
      </c>
      <c r="P816" s="16">
        <f>LOOKUP(Table5[[#This Row],[Item '#]],Ticket_Forms[Form Number],Ticket_Forms[Revenue])</f>
        <v>4560</v>
      </c>
      <c r="Q816" s="16">
        <f>LOOKUP(Table5[[#This Row],[Item '#]],Ticket_Forms[Form Number],Ticket_Forms[Ideal Profit])</f>
        <v>1100</v>
      </c>
      <c r="R816" s="16">
        <f>LOOKUP(Table5[[#This Row],[Item '#]],Ticket_Forms[Form Number],Ticket_Forms[Prizes])</f>
        <v>3460</v>
      </c>
      <c r="S816" s="16">
        <f>LOOKUP(Table5[[#This Row],[Item '#]],Ticket_Forms[Form Number],Ticket_Forms[Location Rent])</f>
        <v>273</v>
      </c>
      <c r="T816" s="16">
        <f>LOOKUP(Table5[[#This Row],[Item '#]],Ticket_Forms[Form Number],Ticket_Forms[Last Sale])</f>
        <v>0</v>
      </c>
      <c r="U816" s="16" t="s">
        <v>3909</v>
      </c>
      <c r="V816" s="58" t="str">
        <f>Table5[[#This Row],[Date Distributed]]</f>
        <v/>
      </c>
      <c r="W816" s="3" t="str">
        <f>_xlfn.XLOOKUP(Table5[[#This Row],[Serial '#]],Table10[Serial '#],Table10[Charity Association],"",,)</f>
        <v/>
      </c>
      <c r="Z816" s="3" t="s">
        <v>23</v>
      </c>
    </row>
    <row r="817" spans="1:26" hidden="1" x14ac:dyDescent="0.35">
      <c r="A817" s="3">
        <v>815</v>
      </c>
      <c r="B817" s="78">
        <v>45104</v>
      </c>
      <c r="C817" s="73" t="str">
        <f>_xlfn.XLOOKUP(Table5[[#This Row],[Serial '#]],Table10[Serial '#],Table10[Date],"",,)</f>
        <v/>
      </c>
      <c r="D8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17" s="73" t="str">
        <f>IF(Table5[[#This Row],[Date Distributed]]="","In Stock","Distributed")</f>
        <v>In Stock</v>
      </c>
      <c r="F817" s="79" t="s">
        <v>660</v>
      </c>
      <c r="G817" s="75" t="s">
        <v>761</v>
      </c>
      <c r="H817" s="80" t="s">
        <v>691</v>
      </c>
      <c r="I817" s="80" t="s">
        <v>692</v>
      </c>
      <c r="J817" s="81" t="s">
        <v>1576</v>
      </c>
      <c r="K817" s="80" t="s">
        <v>447</v>
      </c>
      <c r="L817" s="3" t="str">
        <f>_xlfn.XLOOKUP(Table5[[#This Row],[Item '#]],Ticket_Forms[Form Number],Ticket_Forms[Game Name],"",,)</f>
        <v>Bar The Slots</v>
      </c>
      <c r="M817" s="15">
        <v>212</v>
      </c>
      <c r="N817" s="3">
        <f>LOOKUP(Table5[[#This Row],[Item '#]],Ticket_Forms[Form Number],Ticket_Forms[Ticket Count])</f>
        <v>6320</v>
      </c>
      <c r="O817" s="16">
        <f>LOOKUP(Table5[[#This Row],[Item '#]],Ticket_Forms[Form Number],Ticket_Forms[Ticket Value])</f>
        <v>1</v>
      </c>
      <c r="P817" s="16">
        <f>LOOKUP(Table5[[#This Row],[Item '#]],Ticket_Forms[Form Number],Ticket_Forms[Revenue])</f>
        <v>6320</v>
      </c>
      <c r="Q817" s="16">
        <f>LOOKUP(Table5[[#This Row],[Item '#]],Ticket_Forms[Form Number],Ticket_Forms[Ideal Profit])</f>
        <v>1575</v>
      </c>
      <c r="R817" s="16">
        <f>LOOKUP(Table5[[#This Row],[Item '#]],Ticket_Forms[Form Number],Ticket_Forms[Prizes])</f>
        <v>4745</v>
      </c>
      <c r="S817" s="16">
        <f>LOOKUP(Table5[[#This Row],[Item '#]],Ticket_Forms[Form Number],Ticket_Forms[Location Rent])</f>
        <v>379</v>
      </c>
      <c r="T817" s="16">
        <f>LOOKUP(Table5[[#This Row],[Item '#]],Ticket_Forms[Form Number],Ticket_Forms[Last Sale])</f>
        <v>599</v>
      </c>
      <c r="U817" s="16" t="s">
        <v>3909</v>
      </c>
      <c r="V817" s="58" t="str">
        <f>Table5[[#This Row],[Date Distributed]]</f>
        <v/>
      </c>
      <c r="W817" s="3" t="str">
        <f>_xlfn.XLOOKUP(Table5[[#This Row],[Serial '#]],Table10[Serial '#],Table10[Charity Association],"",,)</f>
        <v/>
      </c>
      <c r="Z817" s="3" t="s">
        <v>23</v>
      </c>
    </row>
    <row r="818" spans="1:26" hidden="1" x14ac:dyDescent="0.35">
      <c r="A818" s="3">
        <v>816</v>
      </c>
      <c r="B818" s="78">
        <v>45104</v>
      </c>
      <c r="C818" s="73" t="str">
        <f>_xlfn.XLOOKUP(Table5[[#This Row],[Serial '#]],Table10[Serial '#],Table10[Date],"",,)</f>
        <v/>
      </c>
      <c r="D8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18" s="73" t="str">
        <f>IF(Table5[[#This Row],[Date Distributed]]="","In Stock","Distributed")</f>
        <v>In Stock</v>
      </c>
      <c r="F818" s="79" t="s">
        <v>660</v>
      </c>
      <c r="G818" s="75" t="s">
        <v>761</v>
      </c>
      <c r="H818" s="80" t="s">
        <v>691</v>
      </c>
      <c r="I818" s="80" t="s">
        <v>692</v>
      </c>
      <c r="J818" s="81" t="s">
        <v>1577</v>
      </c>
      <c r="K818" s="80" t="s">
        <v>433</v>
      </c>
      <c r="L818" s="3" t="str">
        <f>_xlfn.XLOOKUP(Table5[[#This Row],[Item '#]],Ticket_Forms[Form Number],Ticket_Forms[Game Name],"",,)</f>
        <v>Zip Zap</v>
      </c>
      <c r="M818" s="15">
        <v>146</v>
      </c>
      <c r="N818" s="3">
        <f>LOOKUP(Table5[[#This Row],[Item '#]],Ticket_Forms[Form Number],Ticket_Forms[Ticket Count])</f>
        <v>4560</v>
      </c>
      <c r="O818" s="16">
        <f>LOOKUP(Table5[[#This Row],[Item '#]],Ticket_Forms[Form Number],Ticket_Forms[Ticket Value])</f>
        <v>1</v>
      </c>
      <c r="P818" s="16">
        <f>LOOKUP(Table5[[#This Row],[Item '#]],Ticket_Forms[Form Number],Ticket_Forms[Revenue])</f>
        <v>4560</v>
      </c>
      <c r="Q818" s="16">
        <f>LOOKUP(Table5[[#This Row],[Item '#]],Ticket_Forms[Form Number],Ticket_Forms[Ideal Profit])</f>
        <v>1100</v>
      </c>
      <c r="R818" s="16">
        <f>LOOKUP(Table5[[#This Row],[Item '#]],Ticket_Forms[Form Number],Ticket_Forms[Prizes])</f>
        <v>3460</v>
      </c>
      <c r="S818" s="16">
        <f>LOOKUP(Table5[[#This Row],[Item '#]],Ticket_Forms[Form Number],Ticket_Forms[Location Rent])</f>
        <v>273</v>
      </c>
      <c r="T818" s="16">
        <f>LOOKUP(Table5[[#This Row],[Item '#]],Ticket_Forms[Form Number],Ticket_Forms[Last Sale])</f>
        <v>0</v>
      </c>
      <c r="U818" s="16" t="s">
        <v>3909</v>
      </c>
      <c r="V818" s="58" t="str">
        <f>Table5[[#This Row],[Date Distributed]]</f>
        <v/>
      </c>
      <c r="W818" s="3" t="str">
        <f>_xlfn.XLOOKUP(Table5[[#This Row],[Serial '#]],Table10[Serial '#],Table10[Charity Association],"",,)</f>
        <v/>
      </c>
      <c r="Z818" s="3" t="s">
        <v>23</v>
      </c>
    </row>
    <row r="819" spans="1:26" hidden="1" x14ac:dyDescent="0.35">
      <c r="A819" s="3">
        <v>817</v>
      </c>
      <c r="B819" s="78">
        <v>45104</v>
      </c>
      <c r="C819" s="73" t="str">
        <f>_xlfn.XLOOKUP(Table5[[#This Row],[Serial '#]],Table10[Serial '#],Table10[Date],"",,)</f>
        <v/>
      </c>
      <c r="D8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19" s="73" t="str">
        <f>IF(Table5[[#This Row],[Date Distributed]]="","In Stock","Distributed")</f>
        <v>In Stock</v>
      </c>
      <c r="F819" s="79" t="s">
        <v>660</v>
      </c>
      <c r="G819" s="75" t="s">
        <v>761</v>
      </c>
      <c r="H819" s="80" t="s">
        <v>691</v>
      </c>
      <c r="I819" s="80" t="s">
        <v>692</v>
      </c>
      <c r="J819" s="81" t="s">
        <v>1578</v>
      </c>
      <c r="K819" s="80" t="s">
        <v>433</v>
      </c>
      <c r="L819" s="3" t="str">
        <f>_xlfn.XLOOKUP(Table5[[#This Row],[Item '#]],Ticket_Forms[Form Number],Ticket_Forms[Game Name],"",,)</f>
        <v>Zip Zap</v>
      </c>
      <c r="M819" s="15">
        <v>146</v>
      </c>
      <c r="N819" s="3">
        <f>LOOKUP(Table5[[#This Row],[Item '#]],Ticket_Forms[Form Number],Ticket_Forms[Ticket Count])</f>
        <v>4560</v>
      </c>
      <c r="O819" s="16">
        <f>LOOKUP(Table5[[#This Row],[Item '#]],Ticket_Forms[Form Number],Ticket_Forms[Ticket Value])</f>
        <v>1</v>
      </c>
      <c r="P819" s="16">
        <f>LOOKUP(Table5[[#This Row],[Item '#]],Ticket_Forms[Form Number],Ticket_Forms[Revenue])</f>
        <v>4560</v>
      </c>
      <c r="Q819" s="16">
        <f>LOOKUP(Table5[[#This Row],[Item '#]],Ticket_Forms[Form Number],Ticket_Forms[Ideal Profit])</f>
        <v>1100</v>
      </c>
      <c r="R819" s="16">
        <f>LOOKUP(Table5[[#This Row],[Item '#]],Ticket_Forms[Form Number],Ticket_Forms[Prizes])</f>
        <v>3460</v>
      </c>
      <c r="S819" s="16">
        <f>LOOKUP(Table5[[#This Row],[Item '#]],Ticket_Forms[Form Number],Ticket_Forms[Location Rent])</f>
        <v>273</v>
      </c>
      <c r="T819" s="16">
        <f>LOOKUP(Table5[[#This Row],[Item '#]],Ticket_Forms[Form Number],Ticket_Forms[Last Sale])</f>
        <v>0</v>
      </c>
      <c r="U819" s="16" t="s">
        <v>3909</v>
      </c>
      <c r="V819" s="58" t="str">
        <f>Table5[[#This Row],[Date Distributed]]</f>
        <v/>
      </c>
      <c r="W819" s="3" t="str">
        <f>_xlfn.XLOOKUP(Table5[[#This Row],[Serial '#]],Table10[Serial '#],Table10[Charity Association],"",,)</f>
        <v/>
      </c>
      <c r="Z819" s="3" t="s">
        <v>23</v>
      </c>
    </row>
    <row r="820" spans="1:26" hidden="1" x14ac:dyDescent="0.35">
      <c r="A820" s="3">
        <v>818</v>
      </c>
      <c r="B820" s="78">
        <v>45104</v>
      </c>
      <c r="C820" s="73" t="str">
        <f>_xlfn.XLOOKUP(Table5[[#This Row],[Serial '#]],Table10[Serial '#],Table10[Date],"",,)</f>
        <v/>
      </c>
      <c r="D8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20" s="73" t="str">
        <f>IF(Table5[[#This Row],[Date Distributed]]="","In Stock","Distributed")</f>
        <v>In Stock</v>
      </c>
      <c r="F820" s="79" t="s">
        <v>660</v>
      </c>
      <c r="G820" s="75" t="s">
        <v>761</v>
      </c>
      <c r="H820" s="80" t="s">
        <v>691</v>
      </c>
      <c r="I820" s="80" t="s">
        <v>692</v>
      </c>
      <c r="J820" s="81" t="s">
        <v>1579</v>
      </c>
      <c r="K820" s="80" t="s">
        <v>434</v>
      </c>
      <c r="L820" s="3" t="str">
        <f>_xlfn.XLOOKUP(Table5[[#This Row],[Item '#]],Ticket_Forms[Form Number],Ticket_Forms[Game Name],"",,)</f>
        <v>A-Paw-Ling Pooches</v>
      </c>
      <c r="M820" s="15">
        <v>212</v>
      </c>
      <c r="N820" s="3">
        <f>LOOKUP(Table5[[#This Row],[Item '#]],Ticket_Forms[Form Number],Ticket_Forms[Ticket Count])</f>
        <v>6320</v>
      </c>
      <c r="O820" s="16">
        <f>LOOKUP(Table5[[#This Row],[Item '#]],Ticket_Forms[Form Number],Ticket_Forms[Ticket Value])</f>
        <v>1</v>
      </c>
      <c r="P820" s="16">
        <f>LOOKUP(Table5[[#This Row],[Item '#]],Ticket_Forms[Form Number],Ticket_Forms[Revenue])</f>
        <v>6320</v>
      </c>
      <c r="Q820" s="16">
        <f>LOOKUP(Table5[[#This Row],[Item '#]],Ticket_Forms[Form Number],Ticket_Forms[Ideal Profit])</f>
        <v>1575</v>
      </c>
      <c r="R820" s="16">
        <f>LOOKUP(Table5[[#This Row],[Item '#]],Ticket_Forms[Form Number],Ticket_Forms[Prizes])</f>
        <v>4745</v>
      </c>
      <c r="S820" s="16">
        <f>LOOKUP(Table5[[#This Row],[Item '#]],Ticket_Forms[Form Number],Ticket_Forms[Location Rent])</f>
        <v>379</v>
      </c>
      <c r="T820" s="16">
        <f>LOOKUP(Table5[[#This Row],[Item '#]],Ticket_Forms[Form Number],Ticket_Forms[Last Sale])</f>
        <v>599</v>
      </c>
      <c r="U820" s="16" t="s">
        <v>3909</v>
      </c>
      <c r="V820" s="58" t="str">
        <f>Table5[[#This Row],[Date Distributed]]</f>
        <v/>
      </c>
      <c r="W820" s="3" t="str">
        <f>_xlfn.XLOOKUP(Table5[[#This Row],[Serial '#]],Table10[Serial '#],Table10[Charity Association],"",,)</f>
        <v/>
      </c>
      <c r="Z820" s="3" t="s">
        <v>23</v>
      </c>
    </row>
    <row r="821" spans="1:26" hidden="1" x14ac:dyDescent="0.35">
      <c r="A821" s="3">
        <v>819</v>
      </c>
      <c r="B821" s="78">
        <v>45104</v>
      </c>
      <c r="C821" s="73" t="str">
        <f>_xlfn.XLOOKUP(Table5[[#This Row],[Serial '#]],Table10[Serial '#],Table10[Date],"",,)</f>
        <v/>
      </c>
      <c r="D8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21" s="73" t="str">
        <f>IF(Table5[[#This Row],[Date Distributed]]="","In Stock","Distributed")</f>
        <v>In Stock</v>
      </c>
      <c r="F821" s="79" t="s">
        <v>660</v>
      </c>
      <c r="G821" s="75" t="s">
        <v>761</v>
      </c>
      <c r="H821" s="80" t="s">
        <v>691</v>
      </c>
      <c r="I821" s="80" t="s">
        <v>692</v>
      </c>
      <c r="J821" s="81" t="s">
        <v>1580</v>
      </c>
      <c r="K821" s="80" t="s">
        <v>440</v>
      </c>
      <c r="L821" s="3" t="str">
        <f>_xlfn.XLOOKUP(Table5[[#This Row],[Item '#]],Ticket_Forms[Form Number],Ticket_Forms[Game Name],"",,)</f>
        <v>Campin' Buddies</v>
      </c>
      <c r="M821" s="15">
        <v>212</v>
      </c>
      <c r="N821" s="3">
        <f>LOOKUP(Table5[[#This Row],[Item '#]],Ticket_Forms[Form Number],Ticket_Forms[Ticket Count])</f>
        <v>6320</v>
      </c>
      <c r="O821" s="16">
        <f>LOOKUP(Table5[[#This Row],[Item '#]],Ticket_Forms[Form Number],Ticket_Forms[Ticket Value])</f>
        <v>1</v>
      </c>
      <c r="P821" s="16">
        <f>LOOKUP(Table5[[#This Row],[Item '#]],Ticket_Forms[Form Number],Ticket_Forms[Revenue])</f>
        <v>6320</v>
      </c>
      <c r="Q821" s="16">
        <f>LOOKUP(Table5[[#This Row],[Item '#]],Ticket_Forms[Form Number],Ticket_Forms[Ideal Profit])</f>
        <v>1575</v>
      </c>
      <c r="R821" s="16">
        <f>LOOKUP(Table5[[#This Row],[Item '#]],Ticket_Forms[Form Number],Ticket_Forms[Prizes])</f>
        <v>4745</v>
      </c>
      <c r="S821" s="16">
        <f>LOOKUP(Table5[[#This Row],[Item '#]],Ticket_Forms[Form Number],Ticket_Forms[Location Rent])</f>
        <v>379</v>
      </c>
      <c r="T821" s="16">
        <f>LOOKUP(Table5[[#This Row],[Item '#]],Ticket_Forms[Form Number],Ticket_Forms[Last Sale])</f>
        <v>599</v>
      </c>
      <c r="U821" s="16" t="s">
        <v>3909</v>
      </c>
      <c r="V821" s="58" t="str">
        <f>Table5[[#This Row],[Date Distributed]]</f>
        <v/>
      </c>
      <c r="W821" s="3" t="str">
        <f>_xlfn.XLOOKUP(Table5[[#This Row],[Serial '#]],Table10[Serial '#],Table10[Charity Association],"",,)</f>
        <v/>
      </c>
      <c r="Z821" s="3" t="s">
        <v>23</v>
      </c>
    </row>
    <row r="822" spans="1:26" hidden="1" x14ac:dyDescent="0.35">
      <c r="A822" s="3">
        <v>820</v>
      </c>
      <c r="B822" s="74">
        <v>45104</v>
      </c>
      <c r="C822" s="73" t="str">
        <f>_xlfn.XLOOKUP(Table5[[#This Row],[Serial '#]],Table10[Serial '#],Table10[Date],"",,)</f>
        <v/>
      </c>
      <c r="D8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22" s="73" t="str">
        <f>IF(Table5[[#This Row],[Date Distributed]]="","In Stock","Distributed")</f>
        <v>In Stock</v>
      </c>
      <c r="F822" s="75" t="s">
        <v>660</v>
      </c>
      <c r="G822" s="75" t="s">
        <v>761</v>
      </c>
      <c r="H822" s="76" t="s">
        <v>691</v>
      </c>
      <c r="I822" s="80" t="s">
        <v>692</v>
      </c>
      <c r="J822" s="77" t="s">
        <v>1581</v>
      </c>
      <c r="K822" s="76" t="s">
        <v>433</v>
      </c>
      <c r="L822" s="3" t="str">
        <f>_xlfn.XLOOKUP(Table5[[#This Row],[Item '#]],Ticket_Forms[Form Number],Ticket_Forms[Game Name],"",,)</f>
        <v>Zip Zap</v>
      </c>
      <c r="M822" s="15">
        <v>146</v>
      </c>
      <c r="N822" s="3">
        <f>LOOKUP(Table5[[#This Row],[Item '#]],Ticket_Forms[Form Number],Ticket_Forms[Ticket Count])</f>
        <v>4560</v>
      </c>
      <c r="O822" s="16">
        <f>LOOKUP(Table5[[#This Row],[Item '#]],Ticket_Forms[Form Number],Ticket_Forms[Ticket Value])</f>
        <v>1</v>
      </c>
      <c r="P822" s="16">
        <f>LOOKUP(Table5[[#This Row],[Item '#]],Ticket_Forms[Form Number],Ticket_Forms[Revenue])</f>
        <v>4560</v>
      </c>
      <c r="Q822" s="16">
        <f>LOOKUP(Table5[[#This Row],[Item '#]],Ticket_Forms[Form Number],Ticket_Forms[Ideal Profit])</f>
        <v>1100</v>
      </c>
      <c r="R822" s="16">
        <f>LOOKUP(Table5[[#This Row],[Item '#]],Ticket_Forms[Form Number],Ticket_Forms[Prizes])</f>
        <v>3460</v>
      </c>
      <c r="S822" s="16">
        <f>LOOKUP(Table5[[#This Row],[Item '#]],Ticket_Forms[Form Number],Ticket_Forms[Location Rent])</f>
        <v>273</v>
      </c>
      <c r="T822" s="16">
        <f>LOOKUP(Table5[[#This Row],[Item '#]],Ticket_Forms[Form Number],Ticket_Forms[Last Sale])</f>
        <v>0</v>
      </c>
      <c r="U822" s="16" t="s">
        <v>3909</v>
      </c>
      <c r="V822" s="58" t="str">
        <f>Table5[[#This Row],[Date Distributed]]</f>
        <v/>
      </c>
      <c r="W822" s="3" t="str">
        <f>_xlfn.XLOOKUP(Table5[[#This Row],[Serial '#]],Table10[Serial '#],Table10[Charity Association],"",,)</f>
        <v/>
      </c>
      <c r="Z822" s="3" t="s">
        <v>23</v>
      </c>
    </row>
    <row r="823" spans="1:26" hidden="1" x14ac:dyDescent="0.35">
      <c r="A823" s="3">
        <v>821</v>
      </c>
      <c r="B823" s="78">
        <v>45104</v>
      </c>
      <c r="C823" s="73" t="str">
        <f>_xlfn.XLOOKUP(Table5[[#This Row],[Serial '#]],Table10[Serial '#],Table10[Date],"",,)</f>
        <v/>
      </c>
      <c r="D8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23" s="73" t="str">
        <f>IF(Table5[[#This Row],[Date Distributed]]="","In Stock","Distributed")</f>
        <v>In Stock</v>
      </c>
      <c r="F823" s="79" t="s">
        <v>660</v>
      </c>
      <c r="G823" s="75" t="s">
        <v>761</v>
      </c>
      <c r="H823" s="80" t="s">
        <v>691</v>
      </c>
      <c r="I823" s="80" t="s">
        <v>692</v>
      </c>
      <c r="J823" s="81" t="s">
        <v>1582</v>
      </c>
      <c r="K823" s="76" t="s">
        <v>440</v>
      </c>
      <c r="L823" s="3" t="str">
        <f>_xlfn.XLOOKUP(Table5[[#This Row],[Item '#]],Ticket_Forms[Form Number],Ticket_Forms[Game Name],"",,)</f>
        <v>Campin' Buddies</v>
      </c>
      <c r="M823" s="15">
        <v>212</v>
      </c>
      <c r="N823" s="3">
        <f>LOOKUP(Table5[[#This Row],[Item '#]],Ticket_Forms[Form Number],Ticket_Forms[Ticket Count])</f>
        <v>6320</v>
      </c>
      <c r="O823" s="16">
        <f>LOOKUP(Table5[[#This Row],[Item '#]],Ticket_Forms[Form Number],Ticket_Forms[Ticket Value])</f>
        <v>1</v>
      </c>
      <c r="P823" s="16">
        <f>LOOKUP(Table5[[#This Row],[Item '#]],Ticket_Forms[Form Number],Ticket_Forms[Revenue])</f>
        <v>6320</v>
      </c>
      <c r="Q823" s="16">
        <f>LOOKUP(Table5[[#This Row],[Item '#]],Ticket_Forms[Form Number],Ticket_Forms[Ideal Profit])</f>
        <v>1575</v>
      </c>
      <c r="R823" s="16">
        <f>LOOKUP(Table5[[#This Row],[Item '#]],Ticket_Forms[Form Number],Ticket_Forms[Prizes])</f>
        <v>4745</v>
      </c>
      <c r="S823" s="16">
        <f>LOOKUP(Table5[[#This Row],[Item '#]],Ticket_Forms[Form Number],Ticket_Forms[Location Rent])</f>
        <v>379</v>
      </c>
      <c r="T823" s="16">
        <f>LOOKUP(Table5[[#This Row],[Item '#]],Ticket_Forms[Form Number],Ticket_Forms[Last Sale])</f>
        <v>599</v>
      </c>
      <c r="U823" s="16" t="s">
        <v>3909</v>
      </c>
      <c r="V823" s="58" t="str">
        <f>Table5[[#This Row],[Date Distributed]]</f>
        <v/>
      </c>
      <c r="W823" s="3" t="str">
        <f>_xlfn.XLOOKUP(Table5[[#This Row],[Serial '#]],Table10[Serial '#],Table10[Charity Association],"",,)</f>
        <v/>
      </c>
      <c r="Z823" s="3" t="s">
        <v>23</v>
      </c>
    </row>
    <row r="824" spans="1:26" hidden="1" x14ac:dyDescent="0.35">
      <c r="A824" s="3">
        <v>822</v>
      </c>
      <c r="B824" s="78">
        <v>45104</v>
      </c>
      <c r="C824" s="73" t="str">
        <f>_xlfn.XLOOKUP(Table5[[#This Row],[Serial '#]],Table10[Serial '#],Table10[Date],"",,)</f>
        <v/>
      </c>
      <c r="D8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24" s="73" t="str">
        <f>IF(Table5[[#This Row],[Date Distributed]]="","In Stock","Distributed")</f>
        <v>In Stock</v>
      </c>
      <c r="F824" s="79" t="s">
        <v>660</v>
      </c>
      <c r="G824" s="75" t="s">
        <v>761</v>
      </c>
      <c r="H824" s="80" t="s">
        <v>691</v>
      </c>
      <c r="I824" s="80" t="s">
        <v>692</v>
      </c>
      <c r="J824" s="81" t="s">
        <v>1583</v>
      </c>
      <c r="K824" s="76" t="s">
        <v>433</v>
      </c>
      <c r="L824" s="3" t="str">
        <f>_xlfn.XLOOKUP(Table5[[#This Row],[Item '#]],Ticket_Forms[Form Number],Ticket_Forms[Game Name],"",,)</f>
        <v>Zip Zap</v>
      </c>
      <c r="M824" s="15">
        <v>146</v>
      </c>
      <c r="N824" s="3">
        <f>LOOKUP(Table5[[#This Row],[Item '#]],Ticket_Forms[Form Number],Ticket_Forms[Ticket Count])</f>
        <v>4560</v>
      </c>
      <c r="O824" s="16">
        <f>LOOKUP(Table5[[#This Row],[Item '#]],Ticket_Forms[Form Number],Ticket_Forms[Ticket Value])</f>
        <v>1</v>
      </c>
      <c r="P824" s="16">
        <f>LOOKUP(Table5[[#This Row],[Item '#]],Ticket_Forms[Form Number],Ticket_Forms[Revenue])</f>
        <v>4560</v>
      </c>
      <c r="Q824" s="16">
        <f>LOOKUP(Table5[[#This Row],[Item '#]],Ticket_Forms[Form Number],Ticket_Forms[Ideal Profit])</f>
        <v>1100</v>
      </c>
      <c r="R824" s="16">
        <f>LOOKUP(Table5[[#This Row],[Item '#]],Ticket_Forms[Form Number],Ticket_Forms[Prizes])</f>
        <v>3460</v>
      </c>
      <c r="S824" s="16">
        <f>LOOKUP(Table5[[#This Row],[Item '#]],Ticket_Forms[Form Number],Ticket_Forms[Location Rent])</f>
        <v>273</v>
      </c>
      <c r="T824" s="16">
        <f>LOOKUP(Table5[[#This Row],[Item '#]],Ticket_Forms[Form Number],Ticket_Forms[Last Sale])</f>
        <v>0</v>
      </c>
      <c r="U824" s="16" t="s">
        <v>3909</v>
      </c>
      <c r="V824" s="58" t="str">
        <f>Table5[[#This Row],[Date Distributed]]</f>
        <v/>
      </c>
      <c r="W824" s="3" t="str">
        <f>_xlfn.XLOOKUP(Table5[[#This Row],[Serial '#]],Table10[Serial '#],Table10[Charity Association],"",,)</f>
        <v/>
      </c>
      <c r="Z824" s="3" t="s">
        <v>23</v>
      </c>
    </row>
    <row r="825" spans="1:26" hidden="1" x14ac:dyDescent="0.35">
      <c r="A825" s="3">
        <v>823</v>
      </c>
      <c r="B825" s="78">
        <v>45104</v>
      </c>
      <c r="C825" s="73" t="str">
        <f>_xlfn.XLOOKUP(Table5[[#This Row],[Serial '#]],Table10[Serial '#],Table10[Date],"",,)</f>
        <v/>
      </c>
      <c r="D8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25" s="73" t="str">
        <f>IF(Table5[[#This Row],[Date Distributed]]="","In Stock","Distributed")</f>
        <v>In Stock</v>
      </c>
      <c r="F825" s="79" t="s">
        <v>660</v>
      </c>
      <c r="G825" s="75" t="s">
        <v>761</v>
      </c>
      <c r="H825" s="80" t="s">
        <v>691</v>
      </c>
      <c r="I825" s="80" t="s">
        <v>692</v>
      </c>
      <c r="J825" s="81" t="s">
        <v>1584</v>
      </c>
      <c r="K825" s="76" t="s">
        <v>440</v>
      </c>
      <c r="L825" s="3" t="str">
        <f>_xlfn.XLOOKUP(Table5[[#This Row],[Item '#]],Ticket_Forms[Form Number],Ticket_Forms[Game Name],"",,)</f>
        <v>Campin' Buddies</v>
      </c>
      <c r="M825" s="15">
        <v>212</v>
      </c>
      <c r="N825" s="3">
        <f>LOOKUP(Table5[[#This Row],[Item '#]],Ticket_Forms[Form Number],Ticket_Forms[Ticket Count])</f>
        <v>6320</v>
      </c>
      <c r="O825" s="16">
        <f>LOOKUP(Table5[[#This Row],[Item '#]],Ticket_Forms[Form Number],Ticket_Forms[Ticket Value])</f>
        <v>1</v>
      </c>
      <c r="P825" s="16">
        <f>LOOKUP(Table5[[#This Row],[Item '#]],Ticket_Forms[Form Number],Ticket_Forms[Revenue])</f>
        <v>6320</v>
      </c>
      <c r="Q825" s="16">
        <f>LOOKUP(Table5[[#This Row],[Item '#]],Ticket_Forms[Form Number],Ticket_Forms[Ideal Profit])</f>
        <v>1575</v>
      </c>
      <c r="R825" s="16">
        <f>LOOKUP(Table5[[#This Row],[Item '#]],Ticket_Forms[Form Number],Ticket_Forms[Prizes])</f>
        <v>4745</v>
      </c>
      <c r="S825" s="16">
        <f>LOOKUP(Table5[[#This Row],[Item '#]],Ticket_Forms[Form Number],Ticket_Forms[Location Rent])</f>
        <v>379</v>
      </c>
      <c r="T825" s="16">
        <f>LOOKUP(Table5[[#This Row],[Item '#]],Ticket_Forms[Form Number],Ticket_Forms[Last Sale])</f>
        <v>599</v>
      </c>
      <c r="U825" s="16" t="s">
        <v>3909</v>
      </c>
      <c r="V825" s="58" t="str">
        <f>Table5[[#This Row],[Date Distributed]]</f>
        <v/>
      </c>
      <c r="W825" s="3" t="str">
        <f>_xlfn.XLOOKUP(Table5[[#This Row],[Serial '#]],Table10[Serial '#],Table10[Charity Association],"",,)</f>
        <v/>
      </c>
      <c r="Z825" s="3" t="s">
        <v>23</v>
      </c>
    </row>
    <row r="826" spans="1:26" hidden="1" x14ac:dyDescent="0.35">
      <c r="A826" s="3">
        <v>824</v>
      </c>
      <c r="B826" s="78">
        <v>45104</v>
      </c>
      <c r="C826" s="73" t="str">
        <f>_xlfn.XLOOKUP(Table5[[#This Row],[Serial '#]],Table10[Serial '#],Table10[Date],"",,)</f>
        <v/>
      </c>
      <c r="D8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26" s="73" t="str">
        <f>IF(Table5[[#This Row],[Date Distributed]]="","In Stock","Distributed")</f>
        <v>In Stock</v>
      </c>
      <c r="F826" s="79" t="s">
        <v>660</v>
      </c>
      <c r="G826" s="75" t="s">
        <v>761</v>
      </c>
      <c r="H826" s="80" t="s">
        <v>691</v>
      </c>
      <c r="I826" s="80" t="s">
        <v>692</v>
      </c>
      <c r="J826" s="81" t="s">
        <v>1585</v>
      </c>
      <c r="K826" s="76" t="s">
        <v>447</v>
      </c>
      <c r="L826" s="3" t="str">
        <f>_xlfn.XLOOKUP(Table5[[#This Row],[Item '#]],Ticket_Forms[Form Number],Ticket_Forms[Game Name],"",,)</f>
        <v>Bar The Slots</v>
      </c>
      <c r="M826" s="15">
        <v>212</v>
      </c>
      <c r="N826" s="3">
        <f>LOOKUP(Table5[[#This Row],[Item '#]],Ticket_Forms[Form Number],Ticket_Forms[Ticket Count])</f>
        <v>6320</v>
      </c>
      <c r="O826" s="16">
        <f>LOOKUP(Table5[[#This Row],[Item '#]],Ticket_Forms[Form Number],Ticket_Forms[Ticket Value])</f>
        <v>1</v>
      </c>
      <c r="P826" s="16">
        <f>LOOKUP(Table5[[#This Row],[Item '#]],Ticket_Forms[Form Number],Ticket_Forms[Revenue])</f>
        <v>6320</v>
      </c>
      <c r="Q826" s="16">
        <f>LOOKUP(Table5[[#This Row],[Item '#]],Ticket_Forms[Form Number],Ticket_Forms[Ideal Profit])</f>
        <v>1575</v>
      </c>
      <c r="R826" s="16">
        <f>LOOKUP(Table5[[#This Row],[Item '#]],Ticket_Forms[Form Number],Ticket_Forms[Prizes])</f>
        <v>4745</v>
      </c>
      <c r="S826" s="16">
        <f>LOOKUP(Table5[[#This Row],[Item '#]],Ticket_Forms[Form Number],Ticket_Forms[Location Rent])</f>
        <v>379</v>
      </c>
      <c r="T826" s="16">
        <f>LOOKUP(Table5[[#This Row],[Item '#]],Ticket_Forms[Form Number],Ticket_Forms[Last Sale])</f>
        <v>599</v>
      </c>
      <c r="U826" s="16" t="s">
        <v>3909</v>
      </c>
      <c r="V826" s="58" t="str">
        <f>Table5[[#This Row],[Date Distributed]]</f>
        <v/>
      </c>
      <c r="W826" s="3" t="str">
        <f>_xlfn.XLOOKUP(Table5[[#This Row],[Serial '#]],Table10[Serial '#],Table10[Charity Association],"",,)</f>
        <v/>
      </c>
      <c r="Z826" s="3" t="s">
        <v>23</v>
      </c>
    </row>
    <row r="827" spans="1:26" hidden="1" x14ac:dyDescent="0.35">
      <c r="A827" s="3">
        <v>825</v>
      </c>
      <c r="B827" s="78">
        <v>45104</v>
      </c>
      <c r="C827" s="73" t="str">
        <f>_xlfn.XLOOKUP(Table5[[#This Row],[Serial '#]],Table10[Serial '#],Table10[Date],"",,)</f>
        <v/>
      </c>
      <c r="D8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27" s="73" t="str">
        <f>IF(Table5[[#This Row],[Date Distributed]]="","In Stock","Distributed")</f>
        <v>In Stock</v>
      </c>
      <c r="F827" s="79" t="s">
        <v>660</v>
      </c>
      <c r="G827" s="75" t="s">
        <v>761</v>
      </c>
      <c r="H827" s="80" t="s">
        <v>691</v>
      </c>
      <c r="I827" s="80" t="s">
        <v>692</v>
      </c>
      <c r="J827" s="81" t="s">
        <v>1586</v>
      </c>
      <c r="K827" s="76" t="s">
        <v>440</v>
      </c>
      <c r="L827" s="3" t="str">
        <f>_xlfn.XLOOKUP(Table5[[#This Row],[Item '#]],Ticket_Forms[Form Number],Ticket_Forms[Game Name],"",,)</f>
        <v>Campin' Buddies</v>
      </c>
      <c r="M827" s="15">
        <v>212</v>
      </c>
      <c r="N827" s="3">
        <f>LOOKUP(Table5[[#This Row],[Item '#]],Ticket_Forms[Form Number],Ticket_Forms[Ticket Count])</f>
        <v>6320</v>
      </c>
      <c r="O827" s="16">
        <f>LOOKUP(Table5[[#This Row],[Item '#]],Ticket_Forms[Form Number],Ticket_Forms[Ticket Value])</f>
        <v>1</v>
      </c>
      <c r="P827" s="16">
        <f>LOOKUP(Table5[[#This Row],[Item '#]],Ticket_Forms[Form Number],Ticket_Forms[Revenue])</f>
        <v>6320</v>
      </c>
      <c r="Q827" s="16">
        <f>LOOKUP(Table5[[#This Row],[Item '#]],Ticket_Forms[Form Number],Ticket_Forms[Ideal Profit])</f>
        <v>1575</v>
      </c>
      <c r="R827" s="16">
        <f>LOOKUP(Table5[[#This Row],[Item '#]],Ticket_Forms[Form Number],Ticket_Forms[Prizes])</f>
        <v>4745</v>
      </c>
      <c r="S827" s="16">
        <f>LOOKUP(Table5[[#This Row],[Item '#]],Ticket_Forms[Form Number],Ticket_Forms[Location Rent])</f>
        <v>379</v>
      </c>
      <c r="T827" s="16">
        <f>LOOKUP(Table5[[#This Row],[Item '#]],Ticket_Forms[Form Number],Ticket_Forms[Last Sale])</f>
        <v>599</v>
      </c>
      <c r="U827" s="16" t="s">
        <v>3909</v>
      </c>
      <c r="V827" s="58" t="str">
        <f>Table5[[#This Row],[Date Distributed]]</f>
        <v/>
      </c>
      <c r="W827" s="3" t="str">
        <f>_xlfn.XLOOKUP(Table5[[#This Row],[Serial '#]],Table10[Serial '#],Table10[Charity Association],"",,)</f>
        <v/>
      </c>
      <c r="Z827" s="3" t="s">
        <v>23</v>
      </c>
    </row>
    <row r="828" spans="1:26" hidden="1" x14ac:dyDescent="0.35">
      <c r="A828" s="3">
        <v>826</v>
      </c>
      <c r="B828" s="78">
        <v>45104</v>
      </c>
      <c r="C828" s="73" t="str">
        <f>_xlfn.XLOOKUP(Table5[[#This Row],[Serial '#]],Table10[Serial '#],Table10[Date],"",,)</f>
        <v/>
      </c>
      <c r="D8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28" s="73" t="str">
        <f>IF(Table5[[#This Row],[Date Distributed]]="","In Stock","Distributed")</f>
        <v>In Stock</v>
      </c>
      <c r="F828" s="79" t="s">
        <v>660</v>
      </c>
      <c r="G828" s="75" t="s">
        <v>761</v>
      </c>
      <c r="H828" s="80" t="s">
        <v>691</v>
      </c>
      <c r="I828" s="80" t="s">
        <v>692</v>
      </c>
      <c r="J828" s="81" t="s">
        <v>1587</v>
      </c>
      <c r="K828" s="76" t="s">
        <v>434</v>
      </c>
      <c r="L828" s="3" t="str">
        <f>_xlfn.XLOOKUP(Table5[[#This Row],[Item '#]],Ticket_Forms[Form Number],Ticket_Forms[Game Name],"",,)</f>
        <v>A-Paw-Ling Pooches</v>
      </c>
      <c r="M828" s="15">
        <v>212</v>
      </c>
      <c r="N828" s="3">
        <f>LOOKUP(Table5[[#This Row],[Item '#]],Ticket_Forms[Form Number],Ticket_Forms[Ticket Count])</f>
        <v>6320</v>
      </c>
      <c r="O828" s="16">
        <f>LOOKUP(Table5[[#This Row],[Item '#]],Ticket_Forms[Form Number],Ticket_Forms[Ticket Value])</f>
        <v>1</v>
      </c>
      <c r="P828" s="16">
        <f>LOOKUP(Table5[[#This Row],[Item '#]],Ticket_Forms[Form Number],Ticket_Forms[Revenue])</f>
        <v>6320</v>
      </c>
      <c r="Q828" s="16">
        <f>LOOKUP(Table5[[#This Row],[Item '#]],Ticket_Forms[Form Number],Ticket_Forms[Ideal Profit])</f>
        <v>1575</v>
      </c>
      <c r="R828" s="16">
        <f>LOOKUP(Table5[[#This Row],[Item '#]],Ticket_Forms[Form Number],Ticket_Forms[Prizes])</f>
        <v>4745</v>
      </c>
      <c r="S828" s="16">
        <f>LOOKUP(Table5[[#This Row],[Item '#]],Ticket_Forms[Form Number],Ticket_Forms[Location Rent])</f>
        <v>379</v>
      </c>
      <c r="T828" s="16">
        <f>LOOKUP(Table5[[#This Row],[Item '#]],Ticket_Forms[Form Number],Ticket_Forms[Last Sale])</f>
        <v>599</v>
      </c>
      <c r="U828" s="16" t="s">
        <v>3909</v>
      </c>
      <c r="V828" s="58" t="str">
        <f>Table5[[#This Row],[Date Distributed]]</f>
        <v/>
      </c>
      <c r="W828" s="3" t="str">
        <f>_xlfn.XLOOKUP(Table5[[#This Row],[Serial '#]],Table10[Serial '#],Table10[Charity Association],"",,)</f>
        <v/>
      </c>
      <c r="Z828" s="3" t="s">
        <v>23</v>
      </c>
    </row>
    <row r="829" spans="1:26" hidden="1" x14ac:dyDescent="0.35">
      <c r="A829" s="3">
        <v>827</v>
      </c>
      <c r="B829" s="78">
        <v>45104</v>
      </c>
      <c r="C829" s="73" t="str">
        <f>_xlfn.XLOOKUP(Table5[[#This Row],[Serial '#]],Table10[Serial '#],Table10[Date],"",,)</f>
        <v/>
      </c>
      <c r="D8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29" s="73" t="str">
        <f>IF(Table5[[#This Row],[Date Distributed]]="","In Stock","Distributed")</f>
        <v>In Stock</v>
      </c>
      <c r="F829" s="79" t="s">
        <v>660</v>
      </c>
      <c r="G829" s="75" t="s">
        <v>761</v>
      </c>
      <c r="H829" s="80" t="s">
        <v>691</v>
      </c>
      <c r="I829" s="80" t="s">
        <v>692</v>
      </c>
      <c r="J829" s="81" t="s">
        <v>1588</v>
      </c>
      <c r="K829" s="76" t="s">
        <v>437</v>
      </c>
      <c r="L829" s="3" t="str">
        <f>_xlfn.XLOOKUP(Table5[[#This Row],[Item '#]],Ticket_Forms[Form Number],Ticket_Forms[Game Name],"",,)</f>
        <v>Diamonds and Pearls</v>
      </c>
      <c r="M829" s="15">
        <v>212</v>
      </c>
      <c r="N829" s="3">
        <f>LOOKUP(Table5[[#This Row],[Item '#]],Ticket_Forms[Form Number],Ticket_Forms[Ticket Count])</f>
        <v>6320</v>
      </c>
      <c r="O829" s="16">
        <f>LOOKUP(Table5[[#This Row],[Item '#]],Ticket_Forms[Form Number],Ticket_Forms[Ticket Value])</f>
        <v>1</v>
      </c>
      <c r="P829" s="16">
        <f>LOOKUP(Table5[[#This Row],[Item '#]],Ticket_Forms[Form Number],Ticket_Forms[Revenue])</f>
        <v>6320</v>
      </c>
      <c r="Q829" s="16">
        <f>LOOKUP(Table5[[#This Row],[Item '#]],Ticket_Forms[Form Number],Ticket_Forms[Ideal Profit])</f>
        <v>1575</v>
      </c>
      <c r="R829" s="16">
        <f>LOOKUP(Table5[[#This Row],[Item '#]],Ticket_Forms[Form Number],Ticket_Forms[Prizes])</f>
        <v>4745</v>
      </c>
      <c r="S829" s="16">
        <f>LOOKUP(Table5[[#This Row],[Item '#]],Ticket_Forms[Form Number],Ticket_Forms[Location Rent])</f>
        <v>379</v>
      </c>
      <c r="T829" s="16">
        <f>LOOKUP(Table5[[#This Row],[Item '#]],Ticket_Forms[Form Number],Ticket_Forms[Last Sale])</f>
        <v>599</v>
      </c>
      <c r="U829" s="16" t="s">
        <v>3909</v>
      </c>
      <c r="V829" s="58" t="str">
        <f>Table5[[#This Row],[Date Distributed]]</f>
        <v/>
      </c>
      <c r="W829" s="3" t="str">
        <f>_xlfn.XLOOKUP(Table5[[#This Row],[Serial '#]],Table10[Serial '#],Table10[Charity Association],"",,)</f>
        <v/>
      </c>
      <c r="Z829" s="3" t="s">
        <v>23</v>
      </c>
    </row>
    <row r="830" spans="1:26" hidden="1" x14ac:dyDescent="0.35">
      <c r="A830" s="3">
        <v>828</v>
      </c>
      <c r="B830" s="78">
        <v>45104</v>
      </c>
      <c r="C830" s="73" t="str">
        <f>_xlfn.XLOOKUP(Table5[[#This Row],[Serial '#]],Table10[Serial '#],Table10[Date],"",,)</f>
        <v/>
      </c>
      <c r="D8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30" s="73" t="str">
        <f>IF(Table5[[#This Row],[Date Distributed]]="","In Stock","Distributed")</f>
        <v>In Stock</v>
      </c>
      <c r="F830" s="79" t="s">
        <v>660</v>
      </c>
      <c r="G830" s="75" t="s">
        <v>761</v>
      </c>
      <c r="H830" s="80" t="s">
        <v>691</v>
      </c>
      <c r="I830" s="80" t="s">
        <v>692</v>
      </c>
      <c r="J830" s="81" t="s">
        <v>1589</v>
      </c>
      <c r="K830" s="76" t="s">
        <v>441</v>
      </c>
      <c r="L830" s="3" t="str">
        <f>_xlfn.XLOOKUP(Table5[[#This Row],[Item '#]],Ticket_Forms[Form Number],Ticket_Forms[Game Name],"",,)</f>
        <v>Simple Life</v>
      </c>
      <c r="M830" s="15">
        <v>212</v>
      </c>
      <c r="N830" s="3">
        <f>LOOKUP(Table5[[#This Row],[Item '#]],Ticket_Forms[Form Number],Ticket_Forms[Ticket Count])</f>
        <v>6320</v>
      </c>
      <c r="O830" s="16">
        <f>LOOKUP(Table5[[#This Row],[Item '#]],Ticket_Forms[Form Number],Ticket_Forms[Ticket Value])</f>
        <v>1</v>
      </c>
      <c r="P830" s="16">
        <f>LOOKUP(Table5[[#This Row],[Item '#]],Ticket_Forms[Form Number],Ticket_Forms[Revenue])</f>
        <v>6320</v>
      </c>
      <c r="Q830" s="16">
        <f>LOOKUP(Table5[[#This Row],[Item '#]],Ticket_Forms[Form Number],Ticket_Forms[Ideal Profit])</f>
        <v>1575</v>
      </c>
      <c r="R830" s="16">
        <f>LOOKUP(Table5[[#This Row],[Item '#]],Ticket_Forms[Form Number],Ticket_Forms[Prizes])</f>
        <v>4745</v>
      </c>
      <c r="S830" s="16">
        <f>LOOKUP(Table5[[#This Row],[Item '#]],Ticket_Forms[Form Number],Ticket_Forms[Location Rent])</f>
        <v>379</v>
      </c>
      <c r="T830" s="16">
        <f>LOOKUP(Table5[[#This Row],[Item '#]],Ticket_Forms[Form Number],Ticket_Forms[Last Sale])</f>
        <v>599</v>
      </c>
      <c r="U830" s="16" t="s">
        <v>3909</v>
      </c>
      <c r="V830" s="58" t="str">
        <f>Table5[[#This Row],[Date Distributed]]</f>
        <v/>
      </c>
      <c r="W830" s="3" t="str">
        <f>_xlfn.XLOOKUP(Table5[[#This Row],[Serial '#]],Table10[Serial '#],Table10[Charity Association],"",,)</f>
        <v/>
      </c>
      <c r="Z830" s="3" t="s">
        <v>23</v>
      </c>
    </row>
    <row r="831" spans="1:26" hidden="1" x14ac:dyDescent="0.35">
      <c r="A831" s="3">
        <v>829</v>
      </c>
      <c r="B831" s="78">
        <v>45104</v>
      </c>
      <c r="C831" s="73" t="str">
        <f>_xlfn.XLOOKUP(Table5[[#This Row],[Serial '#]],Table10[Serial '#],Table10[Date],"",,)</f>
        <v/>
      </c>
      <c r="D8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31" s="73" t="str">
        <f>IF(Table5[[#This Row],[Date Distributed]]="","In Stock","Distributed")</f>
        <v>In Stock</v>
      </c>
      <c r="F831" s="79" t="s">
        <v>660</v>
      </c>
      <c r="G831" s="75" t="s">
        <v>761</v>
      </c>
      <c r="H831" s="80" t="s">
        <v>691</v>
      </c>
      <c r="I831" s="80" t="s">
        <v>692</v>
      </c>
      <c r="J831" s="81" t="s">
        <v>1590</v>
      </c>
      <c r="K831" s="76" t="s">
        <v>434</v>
      </c>
      <c r="L831" s="3" t="str">
        <f>_xlfn.XLOOKUP(Table5[[#This Row],[Item '#]],Ticket_Forms[Form Number],Ticket_Forms[Game Name],"",,)</f>
        <v>A-Paw-Ling Pooches</v>
      </c>
      <c r="M831" s="15">
        <v>212</v>
      </c>
      <c r="N831" s="3">
        <f>LOOKUP(Table5[[#This Row],[Item '#]],Ticket_Forms[Form Number],Ticket_Forms[Ticket Count])</f>
        <v>6320</v>
      </c>
      <c r="O831" s="16">
        <f>LOOKUP(Table5[[#This Row],[Item '#]],Ticket_Forms[Form Number],Ticket_Forms[Ticket Value])</f>
        <v>1</v>
      </c>
      <c r="P831" s="16">
        <f>LOOKUP(Table5[[#This Row],[Item '#]],Ticket_Forms[Form Number],Ticket_Forms[Revenue])</f>
        <v>6320</v>
      </c>
      <c r="Q831" s="16">
        <f>LOOKUP(Table5[[#This Row],[Item '#]],Ticket_Forms[Form Number],Ticket_Forms[Ideal Profit])</f>
        <v>1575</v>
      </c>
      <c r="R831" s="16">
        <f>LOOKUP(Table5[[#This Row],[Item '#]],Ticket_Forms[Form Number],Ticket_Forms[Prizes])</f>
        <v>4745</v>
      </c>
      <c r="S831" s="16">
        <f>LOOKUP(Table5[[#This Row],[Item '#]],Ticket_Forms[Form Number],Ticket_Forms[Location Rent])</f>
        <v>379</v>
      </c>
      <c r="T831" s="16">
        <f>LOOKUP(Table5[[#This Row],[Item '#]],Ticket_Forms[Form Number],Ticket_Forms[Last Sale])</f>
        <v>599</v>
      </c>
      <c r="U831" s="16" t="s">
        <v>3909</v>
      </c>
      <c r="V831" s="58" t="str">
        <f>Table5[[#This Row],[Date Distributed]]</f>
        <v/>
      </c>
      <c r="W831" s="3" t="str">
        <f>_xlfn.XLOOKUP(Table5[[#This Row],[Serial '#]],Table10[Serial '#],Table10[Charity Association],"",,)</f>
        <v/>
      </c>
      <c r="Z831" s="3" t="s">
        <v>23</v>
      </c>
    </row>
    <row r="832" spans="1:26" hidden="1" x14ac:dyDescent="0.35">
      <c r="A832" s="3">
        <v>830</v>
      </c>
      <c r="B832" s="78">
        <v>45104</v>
      </c>
      <c r="C832" s="73" t="str">
        <f>_xlfn.XLOOKUP(Table5[[#This Row],[Serial '#]],Table10[Serial '#],Table10[Date],"",,)</f>
        <v/>
      </c>
      <c r="D8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32" s="73" t="str">
        <f>IF(Table5[[#This Row],[Date Distributed]]="","In Stock","Distributed")</f>
        <v>In Stock</v>
      </c>
      <c r="F832" s="79" t="s">
        <v>660</v>
      </c>
      <c r="G832" s="75" t="s">
        <v>761</v>
      </c>
      <c r="H832" s="80" t="s">
        <v>691</v>
      </c>
      <c r="I832" s="80" t="s">
        <v>692</v>
      </c>
      <c r="J832" s="81" t="s">
        <v>1591</v>
      </c>
      <c r="K832" s="76" t="s">
        <v>447</v>
      </c>
      <c r="L832" s="3" t="str">
        <f>_xlfn.XLOOKUP(Table5[[#This Row],[Item '#]],Ticket_Forms[Form Number],Ticket_Forms[Game Name],"",,)</f>
        <v>Bar The Slots</v>
      </c>
      <c r="M832" s="15">
        <v>212</v>
      </c>
      <c r="N832" s="3">
        <f>LOOKUP(Table5[[#This Row],[Item '#]],Ticket_Forms[Form Number],Ticket_Forms[Ticket Count])</f>
        <v>6320</v>
      </c>
      <c r="O832" s="16">
        <f>LOOKUP(Table5[[#This Row],[Item '#]],Ticket_Forms[Form Number],Ticket_Forms[Ticket Value])</f>
        <v>1</v>
      </c>
      <c r="P832" s="16">
        <f>LOOKUP(Table5[[#This Row],[Item '#]],Ticket_Forms[Form Number],Ticket_Forms[Revenue])</f>
        <v>6320</v>
      </c>
      <c r="Q832" s="16">
        <f>LOOKUP(Table5[[#This Row],[Item '#]],Ticket_Forms[Form Number],Ticket_Forms[Ideal Profit])</f>
        <v>1575</v>
      </c>
      <c r="R832" s="16">
        <f>LOOKUP(Table5[[#This Row],[Item '#]],Ticket_Forms[Form Number],Ticket_Forms[Prizes])</f>
        <v>4745</v>
      </c>
      <c r="S832" s="16">
        <f>LOOKUP(Table5[[#This Row],[Item '#]],Ticket_Forms[Form Number],Ticket_Forms[Location Rent])</f>
        <v>379</v>
      </c>
      <c r="T832" s="16">
        <f>LOOKUP(Table5[[#This Row],[Item '#]],Ticket_Forms[Form Number],Ticket_Forms[Last Sale])</f>
        <v>599</v>
      </c>
      <c r="U832" s="16" t="s">
        <v>3909</v>
      </c>
      <c r="V832" s="58" t="str">
        <f>Table5[[#This Row],[Date Distributed]]</f>
        <v/>
      </c>
      <c r="W832" s="3" t="str">
        <f>_xlfn.XLOOKUP(Table5[[#This Row],[Serial '#]],Table10[Serial '#],Table10[Charity Association],"",,)</f>
        <v/>
      </c>
      <c r="Z832" s="3" t="s">
        <v>23</v>
      </c>
    </row>
    <row r="833" spans="1:26" hidden="1" x14ac:dyDescent="0.35">
      <c r="A833" s="3">
        <v>831</v>
      </c>
      <c r="B833" s="78">
        <v>45104</v>
      </c>
      <c r="C833" s="73" t="str">
        <f>_xlfn.XLOOKUP(Table5[[#This Row],[Serial '#]],Table10[Serial '#],Table10[Date],"",,)</f>
        <v/>
      </c>
      <c r="D8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33" s="73" t="str">
        <f>IF(Table5[[#This Row],[Date Distributed]]="","In Stock","Distributed")</f>
        <v>In Stock</v>
      </c>
      <c r="F833" s="79" t="s">
        <v>660</v>
      </c>
      <c r="G833" s="75" t="s">
        <v>761</v>
      </c>
      <c r="H833" s="80" t="s">
        <v>691</v>
      </c>
      <c r="I833" s="80" t="s">
        <v>692</v>
      </c>
      <c r="J833" s="81" t="s">
        <v>1592</v>
      </c>
      <c r="K833" s="76" t="s">
        <v>434</v>
      </c>
      <c r="L833" s="3" t="str">
        <f>_xlfn.XLOOKUP(Table5[[#This Row],[Item '#]],Ticket_Forms[Form Number],Ticket_Forms[Game Name],"",,)</f>
        <v>A-Paw-Ling Pooches</v>
      </c>
      <c r="M833" s="15">
        <v>212</v>
      </c>
      <c r="N833" s="3">
        <f>LOOKUP(Table5[[#This Row],[Item '#]],Ticket_Forms[Form Number],Ticket_Forms[Ticket Count])</f>
        <v>6320</v>
      </c>
      <c r="O833" s="16">
        <f>LOOKUP(Table5[[#This Row],[Item '#]],Ticket_Forms[Form Number],Ticket_Forms[Ticket Value])</f>
        <v>1</v>
      </c>
      <c r="P833" s="16">
        <f>LOOKUP(Table5[[#This Row],[Item '#]],Ticket_Forms[Form Number],Ticket_Forms[Revenue])</f>
        <v>6320</v>
      </c>
      <c r="Q833" s="16">
        <f>LOOKUP(Table5[[#This Row],[Item '#]],Ticket_Forms[Form Number],Ticket_Forms[Ideal Profit])</f>
        <v>1575</v>
      </c>
      <c r="R833" s="16">
        <f>LOOKUP(Table5[[#This Row],[Item '#]],Ticket_Forms[Form Number],Ticket_Forms[Prizes])</f>
        <v>4745</v>
      </c>
      <c r="S833" s="16">
        <f>LOOKUP(Table5[[#This Row],[Item '#]],Ticket_Forms[Form Number],Ticket_Forms[Location Rent])</f>
        <v>379</v>
      </c>
      <c r="T833" s="16">
        <f>LOOKUP(Table5[[#This Row],[Item '#]],Ticket_Forms[Form Number],Ticket_Forms[Last Sale])</f>
        <v>599</v>
      </c>
      <c r="U833" s="16" t="s">
        <v>3909</v>
      </c>
      <c r="V833" s="58" t="str">
        <f>Table5[[#This Row],[Date Distributed]]</f>
        <v/>
      </c>
      <c r="W833" s="3" t="str">
        <f>_xlfn.XLOOKUP(Table5[[#This Row],[Serial '#]],Table10[Serial '#],Table10[Charity Association],"",,)</f>
        <v/>
      </c>
      <c r="Z833" s="3" t="s">
        <v>23</v>
      </c>
    </row>
    <row r="834" spans="1:26" hidden="1" x14ac:dyDescent="0.35">
      <c r="A834" s="3">
        <v>832</v>
      </c>
      <c r="B834" s="78">
        <v>45104</v>
      </c>
      <c r="C834" s="73" t="str">
        <f>_xlfn.XLOOKUP(Table5[[#This Row],[Serial '#]],Table10[Serial '#],Table10[Date],"",,)</f>
        <v/>
      </c>
      <c r="D8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34" s="73" t="str">
        <f>IF(Table5[[#This Row],[Date Distributed]]="","In Stock","Distributed")</f>
        <v>In Stock</v>
      </c>
      <c r="F834" s="79" t="s">
        <v>660</v>
      </c>
      <c r="G834" s="75" t="s">
        <v>761</v>
      </c>
      <c r="H834" s="80" t="s">
        <v>691</v>
      </c>
      <c r="I834" s="80" t="s">
        <v>692</v>
      </c>
      <c r="J834" s="81" t="s">
        <v>1593</v>
      </c>
      <c r="K834" s="76" t="s">
        <v>447</v>
      </c>
      <c r="L834" s="3" t="str">
        <f>_xlfn.XLOOKUP(Table5[[#This Row],[Item '#]],Ticket_Forms[Form Number],Ticket_Forms[Game Name],"",,)</f>
        <v>Bar The Slots</v>
      </c>
      <c r="M834" s="15">
        <v>212</v>
      </c>
      <c r="N834" s="3">
        <f>LOOKUP(Table5[[#This Row],[Item '#]],Ticket_Forms[Form Number],Ticket_Forms[Ticket Count])</f>
        <v>6320</v>
      </c>
      <c r="O834" s="16">
        <f>LOOKUP(Table5[[#This Row],[Item '#]],Ticket_Forms[Form Number],Ticket_Forms[Ticket Value])</f>
        <v>1</v>
      </c>
      <c r="P834" s="16">
        <f>LOOKUP(Table5[[#This Row],[Item '#]],Ticket_Forms[Form Number],Ticket_Forms[Revenue])</f>
        <v>6320</v>
      </c>
      <c r="Q834" s="16">
        <f>LOOKUP(Table5[[#This Row],[Item '#]],Ticket_Forms[Form Number],Ticket_Forms[Ideal Profit])</f>
        <v>1575</v>
      </c>
      <c r="R834" s="16">
        <f>LOOKUP(Table5[[#This Row],[Item '#]],Ticket_Forms[Form Number],Ticket_Forms[Prizes])</f>
        <v>4745</v>
      </c>
      <c r="S834" s="16">
        <f>LOOKUP(Table5[[#This Row],[Item '#]],Ticket_Forms[Form Number],Ticket_Forms[Location Rent])</f>
        <v>379</v>
      </c>
      <c r="T834" s="16">
        <f>LOOKUP(Table5[[#This Row],[Item '#]],Ticket_Forms[Form Number],Ticket_Forms[Last Sale])</f>
        <v>599</v>
      </c>
      <c r="U834" s="16" t="s">
        <v>3909</v>
      </c>
      <c r="V834" s="58" t="str">
        <f>Table5[[#This Row],[Date Distributed]]</f>
        <v/>
      </c>
      <c r="W834" s="3" t="str">
        <f>_xlfn.XLOOKUP(Table5[[#This Row],[Serial '#]],Table10[Serial '#],Table10[Charity Association],"",,)</f>
        <v/>
      </c>
      <c r="Z834" s="3" t="s">
        <v>23</v>
      </c>
    </row>
    <row r="835" spans="1:26" hidden="1" x14ac:dyDescent="0.35">
      <c r="A835" s="3">
        <v>833</v>
      </c>
      <c r="B835" s="78">
        <v>45104</v>
      </c>
      <c r="C835" s="73" t="str">
        <f>_xlfn.XLOOKUP(Table5[[#This Row],[Serial '#]],Table10[Serial '#],Table10[Date],"",,)</f>
        <v/>
      </c>
      <c r="D8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35" s="73" t="str">
        <f>IF(Table5[[#This Row],[Date Distributed]]="","In Stock","Distributed")</f>
        <v>In Stock</v>
      </c>
      <c r="F835" s="79" t="s">
        <v>660</v>
      </c>
      <c r="G835" s="75" t="s">
        <v>761</v>
      </c>
      <c r="H835" s="80" t="s">
        <v>691</v>
      </c>
      <c r="I835" s="80" t="s">
        <v>692</v>
      </c>
      <c r="J835" s="81" t="s">
        <v>1594</v>
      </c>
      <c r="K835" s="76" t="s">
        <v>447</v>
      </c>
      <c r="L835" s="3" t="str">
        <f>_xlfn.XLOOKUP(Table5[[#This Row],[Item '#]],Ticket_Forms[Form Number],Ticket_Forms[Game Name],"",,)</f>
        <v>Bar The Slots</v>
      </c>
      <c r="M835" s="15">
        <v>212</v>
      </c>
      <c r="N835" s="3">
        <f>LOOKUP(Table5[[#This Row],[Item '#]],Ticket_Forms[Form Number],Ticket_Forms[Ticket Count])</f>
        <v>6320</v>
      </c>
      <c r="O835" s="16">
        <f>LOOKUP(Table5[[#This Row],[Item '#]],Ticket_Forms[Form Number],Ticket_Forms[Ticket Value])</f>
        <v>1</v>
      </c>
      <c r="P835" s="16">
        <f>LOOKUP(Table5[[#This Row],[Item '#]],Ticket_Forms[Form Number],Ticket_Forms[Revenue])</f>
        <v>6320</v>
      </c>
      <c r="Q835" s="16">
        <f>LOOKUP(Table5[[#This Row],[Item '#]],Ticket_Forms[Form Number],Ticket_Forms[Ideal Profit])</f>
        <v>1575</v>
      </c>
      <c r="R835" s="16">
        <f>LOOKUP(Table5[[#This Row],[Item '#]],Ticket_Forms[Form Number],Ticket_Forms[Prizes])</f>
        <v>4745</v>
      </c>
      <c r="S835" s="16">
        <f>LOOKUP(Table5[[#This Row],[Item '#]],Ticket_Forms[Form Number],Ticket_Forms[Location Rent])</f>
        <v>379</v>
      </c>
      <c r="T835" s="16">
        <f>LOOKUP(Table5[[#This Row],[Item '#]],Ticket_Forms[Form Number],Ticket_Forms[Last Sale])</f>
        <v>599</v>
      </c>
      <c r="U835" s="16" t="s">
        <v>3909</v>
      </c>
      <c r="V835" s="58" t="str">
        <f>Table5[[#This Row],[Date Distributed]]</f>
        <v/>
      </c>
      <c r="W835" s="3" t="str">
        <f>_xlfn.XLOOKUP(Table5[[#This Row],[Serial '#]],Table10[Serial '#],Table10[Charity Association],"",,)</f>
        <v/>
      </c>
      <c r="Z835" s="3" t="s">
        <v>23</v>
      </c>
    </row>
    <row r="836" spans="1:26" hidden="1" x14ac:dyDescent="0.35">
      <c r="A836" s="3">
        <v>834</v>
      </c>
      <c r="B836" s="78">
        <v>45104</v>
      </c>
      <c r="C836" s="73" t="str">
        <f>_xlfn.XLOOKUP(Table5[[#This Row],[Serial '#]],Table10[Serial '#],Table10[Date],"",,)</f>
        <v/>
      </c>
      <c r="D8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36" s="73" t="str">
        <f>IF(Table5[[#This Row],[Date Distributed]]="","In Stock","Distributed")</f>
        <v>In Stock</v>
      </c>
      <c r="F836" s="79" t="s">
        <v>660</v>
      </c>
      <c r="G836" s="75" t="s">
        <v>761</v>
      </c>
      <c r="H836" s="80" t="s">
        <v>691</v>
      </c>
      <c r="I836" s="80" t="s">
        <v>692</v>
      </c>
      <c r="J836" s="81" t="s">
        <v>1595</v>
      </c>
      <c r="K836" s="76" t="s">
        <v>447</v>
      </c>
      <c r="L836" s="3" t="str">
        <f>_xlfn.XLOOKUP(Table5[[#This Row],[Item '#]],Ticket_Forms[Form Number],Ticket_Forms[Game Name],"",,)</f>
        <v>Bar The Slots</v>
      </c>
      <c r="M836" s="15">
        <v>212</v>
      </c>
      <c r="N836" s="3">
        <f>LOOKUP(Table5[[#This Row],[Item '#]],Ticket_Forms[Form Number],Ticket_Forms[Ticket Count])</f>
        <v>6320</v>
      </c>
      <c r="O836" s="16">
        <f>LOOKUP(Table5[[#This Row],[Item '#]],Ticket_Forms[Form Number],Ticket_Forms[Ticket Value])</f>
        <v>1</v>
      </c>
      <c r="P836" s="16">
        <f>LOOKUP(Table5[[#This Row],[Item '#]],Ticket_Forms[Form Number],Ticket_Forms[Revenue])</f>
        <v>6320</v>
      </c>
      <c r="Q836" s="16">
        <f>LOOKUP(Table5[[#This Row],[Item '#]],Ticket_Forms[Form Number],Ticket_Forms[Ideal Profit])</f>
        <v>1575</v>
      </c>
      <c r="R836" s="16">
        <f>LOOKUP(Table5[[#This Row],[Item '#]],Ticket_Forms[Form Number],Ticket_Forms[Prizes])</f>
        <v>4745</v>
      </c>
      <c r="S836" s="16">
        <f>LOOKUP(Table5[[#This Row],[Item '#]],Ticket_Forms[Form Number],Ticket_Forms[Location Rent])</f>
        <v>379</v>
      </c>
      <c r="T836" s="16">
        <f>LOOKUP(Table5[[#This Row],[Item '#]],Ticket_Forms[Form Number],Ticket_Forms[Last Sale])</f>
        <v>599</v>
      </c>
      <c r="U836" s="16" t="s">
        <v>3909</v>
      </c>
      <c r="V836" s="58" t="str">
        <f>Table5[[#This Row],[Date Distributed]]</f>
        <v/>
      </c>
      <c r="W836" s="3" t="str">
        <f>_xlfn.XLOOKUP(Table5[[#This Row],[Serial '#]],Table10[Serial '#],Table10[Charity Association],"",,)</f>
        <v/>
      </c>
      <c r="Z836" s="3" t="s">
        <v>23</v>
      </c>
    </row>
    <row r="837" spans="1:26" hidden="1" x14ac:dyDescent="0.35">
      <c r="A837" s="3">
        <v>835</v>
      </c>
      <c r="B837" s="78">
        <v>45104</v>
      </c>
      <c r="C837" s="73" t="str">
        <f>_xlfn.XLOOKUP(Table5[[#This Row],[Serial '#]],Table10[Serial '#],Table10[Date],"",,)</f>
        <v/>
      </c>
      <c r="D8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37" s="73" t="str">
        <f>IF(Table5[[#This Row],[Date Distributed]]="","In Stock","Distributed")</f>
        <v>In Stock</v>
      </c>
      <c r="F837" s="79" t="s">
        <v>660</v>
      </c>
      <c r="G837" s="75" t="s">
        <v>761</v>
      </c>
      <c r="H837" s="80" t="s">
        <v>691</v>
      </c>
      <c r="I837" s="80" t="s">
        <v>692</v>
      </c>
      <c r="J837" s="81" t="s">
        <v>1596</v>
      </c>
      <c r="K837" s="76" t="s">
        <v>434</v>
      </c>
      <c r="L837" s="3" t="str">
        <f>_xlfn.XLOOKUP(Table5[[#This Row],[Item '#]],Ticket_Forms[Form Number],Ticket_Forms[Game Name],"",,)</f>
        <v>A-Paw-Ling Pooches</v>
      </c>
      <c r="M837" s="15">
        <v>212</v>
      </c>
      <c r="N837" s="3">
        <f>LOOKUP(Table5[[#This Row],[Item '#]],Ticket_Forms[Form Number],Ticket_Forms[Ticket Count])</f>
        <v>6320</v>
      </c>
      <c r="O837" s="16">
        <f>LOOKUP(Table5[[#This Row],[Item '#]],Ticket_Forms[Form Number],Ticket_Forms[Ticket Value])</f>
        <v>1</v>
      </c>
      <c r="P837" s="16">
        <f>LOOKUP(Table5[[#This Row],[Item '#]],Ticket_Forms[Form Number],Ticket_Forms[Revenue])</f>
        <v>6320</v>
      </c>
      <c r="Q837" s="16">
        <f>LOOKUP(Table5[[#This Row],[Item '#]],Ticket_Forms[Form Number],Ticket_Forms[Ideal Profit])</f>
        <v>1575</v>
      </c>
      <c r="R837" s="16">
        <f>LOOKUP(Table5[[#This Row],[Item '#]],Ticket_Forms[Form Number],Ticket_Forms[Prizes])</f>
        <v>4745</v>
      </c>
      <c r="S837" s="16">
        <f>LOOKUP(Table5[[#This Row],[Item '#]],Ticket_Forms[Form Number],Ticket_Forms[Location Rent])</f>
        <v>379</v>
      </c>
      <c r="T837" s="16">
        <f>LOOKUP(Table5[[#This Row],[Item '#]],Ticket_Forms[Form Number],Ticket_Forms[Last Sale])</f>
        <v>599</v>
      </c>
      <c r="U837" s="16" t="s">
        <v>3909</v>
      </c>
      <c r="V837" s="58" t="str">
        <f>Table5[[#This Row],[Date Distributed]]</f>
        <v/>
      </c>
      <c r="W837" s="3" t="str">
        <f>_xlfn.XLOOKUP(Table5[[#This Row],[Serial '#]],Table10[Serial '#],Table10[Charity Association],"",,)</f>
        <v/>
      </c>
      <c r="Z837" s="3" t="s">
        <v>23</v>
      </c>
    </row>
    <row r="838" spans="1:26" hidden="1" x14ac:dyDescent="0.35">
      <c r="A838" s="3">
        <v>836</v>
      </c>
      <c r="B838" s="78">
        <v>45104</v>
      </c>
      <c r="C838" s="73" t="str">
        <f>_xlfn.XLOOKUP(Table5[[#This Row],[Serial '#]],Table10[Serial '#],Table10[Date],"",,)</f>
        <v/>
      </c>
      <c r="D8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38" s="73" t="str">
        <f>IF(Table5[[#This Row],[Date Distributed]]="","In Stock","Distributed")</f>
        <v>In Stock</v>
      </c>
      <c r="F838" s="79" t="s">
        <v>660</v>
      </c>
      <c r="G838" s="75" t="s">
        <v>761</v>
      </c>
      <c r="H838" s="80" t="s">
        <v>691</v>
      </c>
      <c r="I838" s="80" t="s">
        <v>692</v>
      </c>
      <c r="J838" s="81" t="s">
        <v>1597</v>
      </c>
      <c r="K838" s="76" t="s">
        <v>447</v>
      </c>
      <c r="L838" s="3" t="str">
        <f>_xlfn.XLOOKUP(Table5[[#This Row],[Item '#]],Ticket_Forms[Form Number],Ticket_Forms[Game Name],"",,)</f>
        <v>Bar The Slots</v>
      </c>
      <c r="M838" s="15">
        <v>212</v>
      </c>
      <c r="N838" s="3">
        <f>LOOKUP(Table5[[#This Row],[Item '#]],Ticket_Forms[Form Number],Ticket_Forms[Ticket Count])</f>
        <v>6320</v>
      </c>
      <c r="O838" s="16">
        <f>LOOKUP(Table5[[#This Row],[Item '#]],Ticket_Forms[Form Number],Ticket_Forms[Ticket Value])</f>
        <v>1</v>
      </c>
      <c r="P838" s="16">
        <f>LOOKUP(Table5[[#This Row],[Item '#]],Ticket_Forms[Form Number],Ticket_Forms[Revenue])</f>
        <v>6320</v>
      </c>
      <c r="Q838" s="16">
        <f>LOOKUP(Table5[[#This Row],[Item '#]],Ticket_Forms[Form Number],Ticket_Forms[Ideal Profit])</f>
        <v>1575</v>
      </c>
      <c r="R838" s="16">
        <f>LOOKUP(Table5[[#This Row],[Item '#]],Ticket_Forms[Form Number],Ticket_Forms[Prizes])</f>
        <v>4745</v>
      </c>
      <c r="S838" s="16">
        <f>LOOKUP(Table5[[#This Row],[Item '#]],Ticket_Forms[Form Number],Ticket_Forms[Location Rent])</f>
        <v>379</v>
      </c>
      <c r="T838" s="16">
        <f>LOOKUP(Table5[[#This Row],[Item '#]],Ticket_Forms[Form Number],Ticket_Forms[Last Sale])</f>
        <v>599</v>
      </c>
      <c r="U838" s="16" t="s">
        <v>3909</v>
      </c>
      <c r="V838" s="58" t="str">
        <f>Table5[[#This Row],[Date Distributed]]</f>
        <v/>
      </c>
      <c r="W838" s="3" t="str">
        <f>_xlfn.XLOOKUP(Table5[[#This Row],[Serial '#]],Table10[Serial '#],Table10[Charity Association],"",,)</f>
        <v/>
      </c>
      <c r="Z838" s="3" t="s">
        <v>23</v>
      </c>
    </row>
    <row r="839" spans="1:26" hidden="1" x14ac:dyDescent="0.35">
      <c r="A839" s="3">
        <v>837</v>
      </c>
      <c r="B839" s="78">
        <v>45104</v>
      </c>
      <c r="C839" s="73" t="str">
        <f>_xlfn.XLOOKUP(Table5[[#This Row],[Serial '#]],Table10[Serial '#],Table10[Date],"",,)</f>
        <v/>
      </c>
      <c r="D8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39" s="73" t="str">
        <f>IF(Table5[[#This Row],[Date Distributed]]="","In Stock","Distributed")</f>
        <v>In Stock</v>
      </c>
      <c r="F839" s="79" t="s">
        <v>660</v>
      </c>
      <c r="G839" s="75" t="s">
        <v>761</v>
      </c>
      <c r="H839" s="80" t="s">
        <v>691</v>
      </c>
      <c r="I839" s="80" t="s">
        <v>692</v>
      </c>
      <c r="J839" s="81" t="s">
        <v>1598</v>
      </c>
      <c r="K839" s="76" t="s">
        <v>437</v>
      </c>
      <c r="L839" s="3" t="str">
        <f>_xlfn.XLOOKUP(Table5[[#This Row],[Item '#]],Ticket_Forms[Form Number],Ticket_Forms[Game Name],"",,)</f>
        <v>Diamonds and Pearls</v>
      </c>
      <c r="M839" s="15">
        <v>212</v>
      </c>
      <c r="N839" s="3">
        <f>LOOKUP(Table5[[#This Row],[Item '#]],Ticket_Forms[Form Number],Ticket_Forms[Ticket Count])</f>
        <v>6320</v>
      </c>
      <c r="O839" s="16">
        <f>LOOKUP(Table5[[#This Row],[Item '#]],Ticket_Forms[Form Number],Ticket_Forms[Ticket Value])</f>
        <v>1</v>
      </c>
      <c r="P839" s="16">
        <f>LOOKUP(Table5[[#This Row],[Item '#]],Ticket_Forms[Form Number],Ticket_Forms[Revenue])</f>
        <v>6320</v>
      </c>
      <c r="Q839" s="16">
        <f>LOOKUP(Table5[[#This Row],[Item '#]],Ticket_Forms[Form Number],Ticket_Forms[Ideal Profit])</f>
        <v>1575</v>
      </c>
      <c r="R839" s="16">
        <f>LOOKUP(Table5[[#This Row],[Item '#]],Ticket_Forms[Form Number],Ticket_Forms[Prizes])</f>
        <v>4745</v>
      </c>
      <c r="S839" s="16">
        <f>LOOKUP(Table5[[#This Row],[Item '#]],Ticket_Forms[Form Number],Ticket_Forms[Location Rent])</f>
        <v>379</v>
      </c>
      <c r="T839" s="16">
        <f>LOOKUP(Table5[[#This Row],[Item '#]],Ticket_Forms[Form Number],Ticket_Forms[Last Sale])</f>
        <v>599</v>
      </c>
      <c r="U839" s="16" t="s">
        <v>3909</v>
      </c>
      <c r="V839" s="58" t="str">
        <f>Table5[[#This Row],[Date Distributed]]</f>
        <v/>
      </c>
      <c r="W839" s="3" t="str">
        <f>_xlfn.XLOOKUP(Table5[[#This Row],[Serial '#]],Table10[Serial '#],Table10[Charity Association],"",,)</f>
        <v/>
      </c>
      <c r="Z839" s="3" t="s">
        <v>23</v>
      </c>
    </row>
    <row r="840" spans="1:26" hidden="1" x14ac:dyDescent="0.35">
      <c r="A840" s="3">
        <v>838</v>
      </c>
      <c r="B840" s="78">
        <v>45104</v>
      </c>
      <c r="C840" s="73" t="str">
        <f>_xlfn.XLOOKUP(Table5[[#This Row],[Serial '#]],Table10[Serial '#],Table10[Date],"",,)</f>
        <v/>
      </c>
      <c r="D8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40" s="73" t="str">
        <f>IF(Table5[[#This Row],[Date Distributed]]="","In Stock","Distributed")</f>
        <v>In Stock</v>
      </c>
      <c r="F840" s="79" t="s">
        <v>660</v>
      </c>
      <c r="G840" s="75" t="s">
        <v>761</v>
      </c>
      <c r="H840" s="80" t="s">
        <v>691</v>
      </c>
      <c r="I840" s="80" t="s">
        <v>692</v>
      </c>
      <c r="J840" s="81" t="s">
        <v>1599</v>
      </c>
      <c r="K840" s="76" t="s">
        <v>441</v>
      </c>
      <c r="L840" s="3" t="str">
        <f>_xlfn.XLOOKUP(Table5[[#This Row],[Item '#]],Ticket_Forms[Form Number],Ticket_Forms[Game Name],"",,)</f>
        <v>Simple Life</v>
      </c>
      <c r="M840" s="15">
        <v>212</v>
      </c>
      <c r="N840" s="3">
        <f>LOOKUP(Table5[[#This Row],[Item '#]],Ticket_Forms[Form Number],Ticket_Forms[Ticket Count])</f>
        <v>6320</v>
      </c>
      <c r="O840" s="16">
        <f>LOOKUP(Table5[[#This Row],[Item '#]],Ticket_Forms[Form Number],Ticket_Forms[Ticket Value])</f>
        <v>1</v>
      </c>
      <c r="P840" s="16">
        <f>LOOKUP(Table5[[#This Row],[Item '#]],Ticket_Forms[Form Number],Ticket_Forms[Revenue])</f>
        <v>6320</v>
      </c>
      <c r="Q840" s="16">
        <f>LOOKUP(Table5[[#This Row],[Item '#]],Ticket_Forms[Form Number],Ticket_Forms[Ideal Profit])</f>
        <v>1575</v>
      </c>
      <c r="R840" s="16">
        <f>LOOKUP(Table5[[#This Row],[Item '#]],Ticket_Forms[Form Number],Ticket_Forms[Prizes])</f>
        <v>4745</v>
      </c>
      <c r="S840" s="16">
        <f>LOOKUP(Table5[[#This Row],[Item '#]],Ticket_Forms[Form Number],Ticket_Forms[Location Rent])</f>
        <v>379</v>
      </c>
      <c r="T840" s="16">
        <f>LOOKUP(Table5[[#This Row],[Item '#]],Ticket_Forms[Form Number],Ticket_Forms[Last Sale])</f>
        <v>599</v>
      </c>
      <c r="U840" s="16" t="s">
        <v>3909</v>
      </c>
      <c r="V840" s="58" t="str">
        <f>Table5[[#This Row],[Date Distributed]]</f>
        <v/>
      </c>
      <c r="W840" s="3" t="str">
        <f>_xlfn.XLOOKUP(Table5[[#This Row],[Serial '#]],Table10[Serial '#],Table10[Charity Association],"",,)</f>
        <v/>
      </c>
      <c r="Z840" s="3" t="s">
        <v>23</v>
      </c>
    </row>
    <row r="841" spans="1:26" hidden="1" x14ac:dyDescent="0.35">
      <c r="A841" s="3">
        <v>839</v>
      </c>
      <c r="B841" s="78">
        <v>45104</v>
      </c>
      <c r="C841" s="73" t="str">
        <f>_xlfn.XLOOKUP(Table5[[#This Row],[Serial '#]],Table10[Serial '#],Table10[Date],"",,)</f>
        <v/>
      </c>
      <c r="D8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41" s="73" t="str">
        <f>IF(Table5[[#This Row],[Date Distributed]]="","In Stock","Distributed")</f>
        <v>In Stock</v>
      </c>
      <c r="F841" s="79" t="s">
        <v>660</v>
      </c>
      <c r="G841" s="75" t="s">
        <v>761</v>
      </c>
      <c r="H841" s="80" t="s">
        <v>691</v>
      </c>
      <c r="I841" s="80" t="s">
        <v>692</v>
      </c>
      <c r="J841" s="81" t="s">
        <v>1600</v>
      </c>
      <c r="K841" s="76" t="s">
        <v>447</v>
      </c>
      <c r="L841" s="3" t="str">
        <f>_xlfn.XLOOKUP(Table5[[#This Row],[Item '#]],Ticket_Forms[Form Number],Ticket_Forms[Game Name],"",,)</f>
        <v>Bar The Slots</v>
      </c>
      <c r="M841" s="15">
        <v>212</v>
      </c>
      <c r="N841" s="3">
        <f>LOOKUP(Table5[[#This Row],[Item '#]],Ticket_Forms[Form Number],Ticket_Forms[Ticket Count])</f>
        <v>6320</v>
      </c>
      <c r="O841" s="16">
        <f>LOOKUP(Table5[[#This Row],[Item '#]],Ticket_Forms[Form Number],Ticket_Forms[Ticket Value])</f>
        <v>1</v>
      </c>
      <c r="P841" s="16">
        <f>LOOKUP(Table5[[#This Row],[Item '#]],Ticket_Forms[Form Number],Ticket_Forms[Revenue])</f>
        <v>6320</v>
      </c>
      <c r="Q841" s="16">
        <f>LOOKUP(Table5[[#This Row],[Item '#]],Ticket_Forms[Form Number],Ticket_Forms[Ideal Profit])</f>
        <v>1575</v>
      </c>
      <c r="R841" s="16">
        <f>LOOKUP(Table5[[#This Row],[Item '#]],Ticket_Forms[Form Number],Ticket_Forms[Prizes])</f>
        <v>4745</v>
      </c>
      <c r="S841" s="16">
        <f>LOOKUP(Table5[[#This Row],[Item '#]],Ticket_Forms[Form Number],Ticket_Forms[Location Rent])</f>
        <v>379</v>
      </c>
      <c r="T841" s="16">
        <f>LOOKUP(Table5[[#This Row],[Item '#]],Ticket_Forms[Form Number],Ticket_Forms[Last Sale])</f>
        <v>599</v>
      </c>
      <c r="U841" s="16" t="s">
        <v>3909</v>
      </c>
      <c r="V841" s="58" t="str">
        <f>Table5[[#This Row],[Date Distributed]]</f>
        <v/>
      </c>
      <c r="W841" s="3" t="str">
        <f>_xlfn.XLOOKUP(Table5[[#This Row],[Serial '#]],Table10[Serial '#],Table10[Charity Association],"",,)</f>
        <v/>
      </c>
      <c r="Z841" s="3" t="s">
        <v>23</v>
      </c>
    </row>
    <row r="842" spans="1:26" hidden="1" x14ac:dyDescent="0.35">
      <c r="A842" s="3">
        <v>840</v>
      </c>
      <c r="B842" s="74">
        <v>45104</v>
      </c>
      <c r="C842" s="73" t="str">
        <f>_xlfn.XLOOKUP(Table5[[#This Row],[Serial '#]],Table10[Serial '#],Table10[Date],"",,)</f>
        <v/>
      </c>
      <c r="D8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42" s="73" t="str">
        <f>IF(Table5[[#This Row],[Date Distributed]]="","In Stock","Distributed")</f>
        <v>In Stock</v>
      </c>
      <c r="F842" s="79" t="s">
        <v>660</v>
      </c>
      <c r="G842" s="75" t="s">
        <v>761</v>
      </c>
      <c r="H842" s="80" t="s">
        <v>691</v>
      </c>
      <c r="I842" s="80" t="s">
        <v>692</v>
      </c>
      <c r="J842" s="77" t="s">
        <v>1601</v>
      </c>
      <c r="K842" s="76" t="s">
        <v>441</v>
      </c>
      <c r="L842" s="3" t="str">
        <f>_xlfn.XLOOKUP(Table5[[#This Row],[Item '#]],Ticket_Forms[Form Number],Ticket_Forms[Game Name],"",,)</f>
        <v>Simple Life</v>
      </c>
      <c r="M842" s="15">
        <v>212</v>
      </c>
      <c r="N842" s="3">
        <f>LOOKUP(Table5[[#This Row],[Item '#]],Ticket_Forms[Form Number],Ticket_Forms[Ticket Count])</f>
        <v>6320</v>
      </c>
      <c r="O842" s="16">
        <f>LOOKUP(Table5[[#This Row],[Item '#]],Ticket_Forms[Form Number],Ticket_Forms[Ticket Value])</f>
        <v>1</v>
      </c>
      <c r="P842" s="16">
        <f>LOOKUP(Table5[[#This Row],[Item '#]],Ticket_Forms[Form Number],Ticket_Forms[Revenue])</f>
        <v>6320</v>
      </c>
      <c r="Q842" s="16">
        <f>LOOKUP(Table5[[#This Row],[Item '#]],Ticket_Forms[Form Number],Ticket_Forms[Ideal Profit])</f>
        <v>1575</v>
      </c>
      <c r="R842" s="16">
        <f>LOOKUP(Table5[[#This Row],[Item '#]],Ticket_Forms[Form Number],Ticket_Forms[Prizes])</f>
        <v>4745</v>
      </c>
      <c r="S842" s="16">
        <f>LOOKUP(Table5[[#This Row],[Item '#]],Ticket_Forms[Form Number],Ticket_Forms[Location Rent])</f>
        <v>379</v>
      </c>
      <c r="T842" s="16">
        <f>LOOKUP(Table5[[#This Row],[Item '#]],Ticket_Forms[Form Number],Ticket_Forms[Last Sale])</f>
        <v>599</v>
      </c>
      <c r="U842" s="16" t="s">
        <v>3909</v>
      </c>
      <c r="V842" s="58" t="str">
        <f>Table5[[#This Row],[Date Distributed]]</f>
        <v/>
      </c>
      <c r="W842" s="3" t="str">
        <f>_xlfn.XLOOKUP(Table5[[#This Row],[Serial '#]],Table10[Serial '#],Table10[Charity Association],"",,)</f>
        <v/>
      </c>
      <c r="Z842" s="3" t="s">
        <v>23</v>
      </c>
    </row>
    <row r="843" spans="1:26" hidden="1" x14ac:dyDescent="0.35">
      <c r="A843" s="3">
        <v>841</v>
      </c>
      <c r="B843" s="78">
        <v>45104</v>
      </c>
      <c r="C843" s="73" t="str">
        <f>_xlfn.XLOOKUP(Table5[[#This Row],[Serial '#]],Table10[Serial '#],Table10[Date],"",,)</f>
        <v/>
      </c>
      <c r="D8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43" s="73" t="str">
        <f>IF(Table5[[#This Row],[Date Distributed]]="","In Stock","Distributed")</f>
        <v>In Stock</v>
      </c>
      <c r="F843" s="79" t="s">
        <v>660</v>
      </c>
      <c r="G843" s="75" t="s">
        <v>761</v>
      </c>
      <c r="H843" s="80" t="s">
        <v>691</v>
      </c>
      <c r="I843" s="80" t="s">
        <v>692</v>
      </c>
      <c r="J843" s="81" t="s">
        <v>1602</v>
      </c>
      <c r="K843" s="76" t="s">
        <v>441</v>
      </c>
      <c r="L843" s="3" t="str">
        <f>_xlfn.XLOOKUP(Table5[[#This Row],[Item '#]],Ticket_Forms[Form Number],Ticket_Forms[Game Name],"",,)</f>
        <v>Simple Life</v>
      </c>
      <c r="M843" s="15">
        <v>212</v>
      </c>
      <c r="N843" s="3">
        <f>LOOKUP(Table5[[#This Row],[Item '#]],Ticket_Forms[Form Number],Ticket_Forms[Ticket Count])</f>
        <v>6320</v>
      </c>
      <c r="O843" s="16">
        <f>LOOKUP(Table5[[#This Row],[Item '#]],Ticket_Forms[Form Number],Ticket_Forms[Ticket Value])</f>
        <v>1</v>
      </c>
      <c r="P843" s="16">
        <f>LOOKUP(Table5[[#This Row],[Item '#]],Ticket_Forms[Form Number],Ticket_Forms[Revenue])</f>
        <v>6320</v>
      </c>
      <c r="Q843" s="16">
        <f>LOOKUP(Table5[[#This Row],[Item '#]],Ticket_Forms[Form Number],Ticket_Forms[Ideal Profit])</f>
        <v>1575</v>
      </c>
      <c r="R843" s="16">
        <f>LOOKUP(Table5[[#This Row],[Item '#]],Ticket_Forms[Form Number],Ticket_Forms[Prizes])</f>
        <v>4745</v>
      </c>
      <c r="S843" s="16">
        <f>LOOKUP(Table5[[#This Row],[Item '#]],Ticket_Forms[Form Number],Ticket_Forms[Location Rent])</f>
        <v>379</v>
      </c>
      <c r="T843" s="16">
        <f>LOOKUP(Table5[[#This Row],[Item '#]],Ticket_Forms[Form Number],Ticket_Forms[Last Sale])</f>
        <v>599</v>
      </c>
      <c r="U843" s="16" t="s">
        <v>3909</v>
      </c>
      <c r="V843" s="58" t="str">
        <f>Table5[[#This Row],[Date Distributed]]</f>
        <v/>
      </c>
      <c r="W843" s="3" t="str">
        <f>_xlfn.XLOOKUP(Table5[[#This Row],[Serial '#]],Table10[Serial '#],Table10[Charity Association],"",,)</f>
        <v/>
      </c>
      <c r="Z843" s="3" t="s">
        <v>23</v>
      </c>
    </row>
    <row r="844" spans="1:26" hidden="1" x14ac:dyDescent="0.35">
      <c r="A844" s="3">
        <v>842</v>
      </c>
      <c r="B844" s="78">
        <v>45104</v>
      </c>
      <c r="C844" s="73" t="str">
        <f>_xlfn.XLOOKUP(Table5[[#This Row],[Serial '#]],Table10[Serial '#],Table10[Date],"",,)</f>
        <v/>
      </c>
      <c r="D8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44" s="73" t="str">
        <f>IF(Table5[[#This Row],[Date Distributed]]="","In Stock","Distributed")</f>
        <v>In Stock</v>
      </c>
      <c r="F844" s="79" t="s">
        <v>660</v>
      </c>
      <c r="G844" s="75" t="s">
        <v>761</v>
      </c>
      <c r="H844" s="80" t="s">
        <v>691</v>
      </c>
      <c r="I844" s="80" t="s">
        <v>692</v>
      </c>
      <c r="J844" s="81" t="s">
        <v>1603</v>
      </c>
      <c r="K844" s="76" t="s">
        <v>441</v>
      </c>
      <c r="L844" s="3" t="str">
        <f>_xlfn.XLOOKUP(Table5[[#This Row],[Item '#]],Ticket_Forms[Form Number],Ticket_Forms[Game Name],"",,)</f>
        <v>Simple Life</v>
      </c>
      <c r="M844" s="15">
        <v>212</v>
      </c>
      <c r="N844" s="3">
        <f>LOOKUP(Table5[[#This Row],[Item '#]],Ticket_Forms[Form Number],Ticket_Forms[Ticket Count])</f>
        <v>6320</v>
      </c>
      <c r="O844" s="16">
        <f>LOOKUP(Table5[[#This Row],[Item '#]],Ticket_Forms[Form Number],Ticket_Forms[Ticket Value])</f>
        <v>1</v>
      </c>
      <c r="P844" s="16">
        <f>LOOKUP(Table5[[#This Row],[Item '#]],Ticket_Forms[Form Number],Ticket_Forms[Revenue])</f>
        <v>6320</v>
      </c>
      <c r="Q844" s="16">
        <f>LOOKUP(Table5[[#This Row],[Item '#]],Ticket_Forms[Form Number],Ticket_Forms[Ideal Profit])</f>
        <v>1575</v>
      </c>
      <c r="R844" s="16">
        <f>LOOKUP(Table5[[#This Row],[Item '#]],Ticket_Forms[Form Number],Ticket_Forms[Prizes])</f>
        <v>4745</v>
      </c>
      <c r="S844" s="16">
        <f>LOOKUP(Table5[[#This Row],[Item '#]],Ticket_Forms[Form Number],Ticket_Forms[Location Rent])</f>
        <v>379</v>
      </c>
      <c r="T844" s="16">
        <f>LOOKUP(Table5[[#This Row],[Item '#]],Ticket_Forms[Form Number],Ticket_Forms[Last Sale])</f>
        <v>599</v>
      </c>
      <c r="U844" s="16" t="s">
        <v>3909</v>
      </c>
      <c r="V844" s="58" t="str">
        <f>Table5[[#This Row],[Date Distributed]]</f>
        <v/>
      </c>
      <c r="W844" s="3" t="str">
        <f>_xlfn.XLOOKUP(Table5[[#This Row],[Serial '#]],Table10[Serial '#],Table10[Charity Association],"",,)</f>
        <v/>
      </c>
      <c r="Z844" s="3" t="s">
        <v>23</v>
      </c>
    </row>
    <row r="845" spans="1:26" hidden="1" x14ac:dyDescent="0.35">
      <c r="A845" s="3">
        <v>843</v>
      </c>
      <c r="B845" s="78">
        <v>45104</v>
      </c>
      <c r="C845" s="73" t="str">
        <f>_xlfn.XLOOKUP(Table5[[#This Row],[Serial '#]],Table10[Serial '#],Table10[Date],"",,)</f>
        <v/>
      </c>
      <c r="D8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45" s="73" t="str">
        <f>IF(Table5[[#This Row],[Date Distributed]]="","In Stock","Distributed")</f>
        <v>In Stock</v>
      </c>
      <c r="F845" s="79" t="s">
        <v>660</v>
      </c>
      <c r="G845" s="75" t="s">
        <v>761</v>
      </c>
      <c r="H845" s="80" t="s">
        <v>691</v>
      </c>
      <c r="I845" s="80" t="s">
        <v>692</v>
      </c>
      <c r="J845" s="81" t="s">
        <v>1604</v>
      </c>
      <c r="K845" s="76" t="s">
        <v>440</v>
      </c>
      <c r="L845" s="3" t="str">
        <f>_xlfn.XLOOKUP(Table5[[#This Row],[Item '#]],Ticket_Forms[Form Number],Ticket_Forms[Game Name],"",,)</f>
        <v>Campin' Buddies</v>
      </c>
      <c r="M845" s="15">
        <v>212</v>
      </c>
      <c r="N845" s="3">
        <f>LOOKUP(Table5[[#This Row],[Item '#]],Ticket_Forms[Form Number],Ticket_Forms[Ticket Count])</f>
        <v>6320</v>
      </c>
      <c r="O845" s="16">
        <f>LOOKUP(Table5[[#This Row],[Item '#]],Ticket_Forms[Form Number],Ticket_Forms[Ticket Value])</f>
        <v>1</v>
      </c>
      <c r="P845" s="16">
        <f>LOOKUP(Table5[[#This Row],[Item '#]],Ticket_Forms[Form Number],Ticket_Forms[Revenue])</f>
        <v>6320</v>
      </c>
      <c r="Q845" s="16">
        <f>LOOKUP(Table5[[#This Row],[Item '#]],Ticket_Forms[Form Number],Ticket_Forms[Ideal Profit])</f>
        <v>1575</v>
      </c>
      <c r="R845" s="16">
        <f>LOOKUP(Table5[[#This Row],[Item '#]],Ticket_Forms[Form Number],Ticket_Forms[Prizes])</f>
        <v>4745</v>
      </c>
      <c r="S845" s="16">
        <f>LOOKUP(Table5[[#This Row],[Item '#]],Ticket_Forms[Form Number],Ticket_Forms[Location Rent])</f>
        <v>379</v>
      </c>
      <c r="T845" s="16">
        <f>LOOKUP(Table5[[#This Row],[Item '#]],Ticket_Forms[Form Number],Ticket_Forms[Last Sale])</f>
        <v>599</v>
      </c>
      <c r="U845" s="16" t="s">
        <v>3909</v>
      </c>
      <c r="V845" s="58" t="str">
        <f>Table5[[#This Row],[Date Distributed]]</f>
        <v/>
      </c>
      <c r="W845" s="3" t="str">
        <f>_xlfn.XLOOKUP(Table5[[#This Row],[Serial '#]],Table10[Serial '#],Table10[Charity Association],"",,)</f>
        <v/>
      </c>
      <c r="Z845" s="3" t="s">
        <v>23</v>
      </c>
    </row>
    <row r="846" spans="1:26" hidden="1" x14ac:dyDescent="0.35">
      <c r="A846" s="3">
        <v>844</v>
      </c>
      <c r="B846" s="78">
        <v>45104</v>
      </c>
      <c r="C846" s="73" t="str">
        <f>_xlfn.XLOOKUP(Table5[[#This Row],[Serial '#]],Table10[Serial '#],Table10[Date],"",,)</f>
        <v/>
      </c>
      <c r="D8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46" s="73" t="str">
        <f>IF(Table5[[#This Row],[Date Distributed]]="","In Stock","Distributed")</f>
        <v>In Stock</v>
      </c>
      <c r="F846" s="79" t="s">
        <v>660</v>
      </c>
      <c r="G846" s="75" t="s">
        <v>761</v>
      </c>
      <c r="H846" s="80" t="s">
        <v>691</v>
      </c>
      <c r="I846" s="80" t="s">
        <v>692</v>
      </c>
      <c r="J846" s="81" t="s">
        <v>1605</v>
      </c>
      <c r="K846" s="76" t="s">
        <v>437</v>
      </c>
      <c r="L846" s="3" t="str">
        <f>_xlfn.XLOOKUP(Table5[[#This Row],[Item '#]],Ticket_Forms[Form Number],Ticket_Forms[Game Name],"",,)</f>
        <v>Diamonds and Pearls</v>
      </c>
      <c r="M846" s="15">
        <v>212</v>
      </c>
      <c r="N846" s="3">
        <f>LOOKUP(Table5[[#This Row],[Item '#]],Ticket_Forms[Form Number],Ticket_Forms[Ticket Count])</f>
        <v>6320</v>
      </c>
      <c r="O846" s="16">
        <f>LOOKUP(Table5[[#This Row],[Item '#]],Ticket_Forms[Form Number],Ticket_Forms[Ticket Value])</f>
        <v>1</v>
      </c>
      <c r="P846" s="16">
        <f>LOOKUP(Table5[[#This Row],[Item '#]],Ticket_Forms[Form Number],Ticket_Forms[Revenue])</f>
        <v>6320</v>
      </c>
      <c r="Q846" s="16">
        <f>LOOKUP(Table5[[#This Row],[Item '#]],Ticket_Forms[Form Number],Ticket_Forms[Ideal Profit])</f>
        <v>1575</v>
      </c>
      <c r="R846" s="16">
        <f>LOOKUP(Table5[[#This Row],[Item '#]],Ticket_Forms[Form Number],Ticket_Forms[Prizes])</f>
        <v>4745</v>
      </c>
      <c r="S846" s="16">
        <f>LOOKUP(Table5[[#This Row],[Item '#]],Ticket_Forms[Form Number],Ticket_Forms[Location Rent])</f>
        <v>379</v>
      </c>
      <c r="T846" s="16">
        <f>LOOKUP(Table5[[#This Row],[Item '#]],Ticket_Forms[Form Number],Ticket_Forms[Last Sale])</f>
        <v>599</v>
      </c>
      <c r="U846" s="16" t="s">
        <v>3909</v>
      </c>
      <c r="V846" s="58" t="str">
        <f>Table5[[#This Row],[Date Distributed]]</f>
        <v/>
      </c>
      <c r="W846" s="3" t="str">
        <f>_xlfn.XLOOKUP(Table5[[#This Row],[Serial '#]],Table10[Serial '#],Table10[Charity Association],"",,)</f>
        <v/>
      </c>
      <c r="Z846" s="3" t="s">
        <v>23</v>
      </c>
    </row>
    <row r="847" spans="1:26" hidden="1" x14ac:dyDescent="0.35">
      <c r="A847" s="3">
        <v>845</v>
      </c>
      <c r="B847" s="78">
        <v>45104</v>
      </c>
      <c r="C847" s="73" t="str">
        <f>_xlfn.XLOOKUP(Table5[[#This Row],[Serial '#]],Table10[Serial '#],Table10[Date],"",,)</f>
        <v/>
      </c>
      <c r="D8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47" s="73" t="str">
        <f>IF(Table5[[#This Row],[Date Distributed]]="","In Stock","Distributed")</f>
        <v>In Stock</v>
      </c>
      <c r="F847" s="79" t="s">
        <v>660</v>
      </c>
      <c r="G847" s="75" t="s">
        <v>761</v>
      </c>
      <c r="H847" s="80" t="s">
        <v>691</v>
      </c>
      <c r="I847" s="80" t="s">
        <v>692</v>
      </c>
      <c r="J847" s="81" t="s">
        <v>1606</v>
      </c>
      <c r="K847" s="76" t="s">
        <v>447</v>
      </c>
      <c r="L847" s="3" t="str">
        <f>_xlfn.XLOOKUP(Table5[[#This Row],[Item '#]],Ticket_Forms[Form Number],Ticket_Forms[Game Name],"",,)</f>
        <v>Bar The Slots</v>
      </c>
      <c r="M847" s="15">
        <v>212</v>
      </c>
      <c r="N847" s="3">
        <f>LOOKUP(Table5[[#This Row],[Item '#]],Ticket_Forms[Form Number],Ticket_Forms[Ticket Count])</f>
        <v>6320</v>
      </c>
      <c r="O847" s="16">
        <f>LOOKUP(Table5[[#This Row],[Item '#]],Ticket_Forms[Form Number],Ticket_Forms[Ticket Value])</f>
        <v>1</v>
      </c>
      <c r="P847" s="16">
        <f>LOOKUP(Table5[[#This Row],[Item '#]],Ticket_Forms[Form Number],Ticket_Forms[Revenue])</f>
        <v>6320</v>
      </c>
      <c r="Q847" s="16">
        <f>LOOKUP(Table5[[#This Row],[Item '#]],Ticket_Forms[Form Number],Ticket_Forms[Ideal Profit])</f>
        <v>1575</v>
      </c>
      <c r="R847" s="16">
        <f>LOOKUP(Table5[[#This Row],[Item '#]],Ticket_Forms[Form Number],Ticket_Forms[Prizes])</f>
        <v>4745</v>
      </c>
      <c r="S847" s="16">
        <f>LOOKUP(Table5[[#This Row],[Item '#]],Ticket_Forms[Form Number],Ticket_Forms[Location Rent])</f>
        <v>379</v>
      </c>
      <c r="T847" s="16">
        <f>LOOKUP(Table5[[#This Row],[Item '#]],Ticket_Forms[Form Number],Ticket_Forms[Last Sale])</f>
        <v>599</v>
      </c>
      <c r="U847" s="16" t="s">
        <v>3909</v>
      </c>
      <c r="V847" s="58" t="str">
        <f>Table5[[#This Row],[Date Distributed]]</f>
        <v/>
      </c>
      <c r="W847" s="3" t="str">
        <f>_xlfn.XLOOKUP(Table5[[#This Row],[Serial '#]],Table10[Serial '#],Table10[Charity Association],"",,)</f>
        <v/>
      </c>
      <c r="Z847" s="3" t="s">
        <v>23</v>
      </c>
    </row>
    <row r="848" spans="1:26" hidden="1" x14ac:dyDescent="0.35">
      <c r="A848" s="3">
        <v>846</v>
      </c>
      <c r="B848" s="78">
        <v>45104</v>
      </c>
      <c r="C848" s="73" t="str">
        <f>_xlfn.XLOOKUP(Table5[[#This Row],[Serial '#]],Table10[Serial '#],Table10[Date],"",,)</f>
        <v/>
      </c>
      <c r="D8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48" s="73" t="str">
        <f>IF(Table5[[#This Row],[Date Distributed]]="","In Stock","Distributed")</f>
        <v>In Stock</v>
      </c>
      <c r="F848" s="79" t="s">
        <v>660</v>
      </c>
      <c r="G848" s="75" t="s">
        <v>761</v>
      </c>
      <c r="H848" s="80" t="s">
        <v>691</v>
      </c>
      <c r="I848" s="80" t="s">
        <v>692</v>
      </c>
      <c r="J848" s="81" t="s">
        <v>1607</v>
      </c>
      <c r="K848" s="76" t="s">
        <v>447</v>
      </c>
      <c r="L848" s="3" t="str">
        <f>_xlfn.XLOOKUP(Table5[[#This Row],[Item '#]],Ticket_Forms[Form Number],Ticket_Forms[Game Name],"",,)</f>
        <v>Bar The Slots</v>
      </c>
      <c r="M848" s="15">
        <v>212</v>
      </c>
      <c r="N848" s="3">
        <f>LOOKUP(Table5[[#This Row],[Item '#]],Ticket_Forms[Form Number],Ticket_Forms[Ticket Count])</f>
        <v>6320</v>
      </c>
      <c r="O848" s="16">
        <f>LOOKUP(Table5[[#This Row],[Item '#]],Ticket_Forms[Form Number],Ticket_Forms[Ticket Value])</f>
        <v>1</v>
      </c>
      <c r="P848" s="16">
        <f>LOOKUP(Table5[[#This Row],[Item '#]],Ticket_Forms[Form Number],Ticket_Forms[Revenue])</f>
        <v>6320</v>
      </c>
      <c r="Q848" s="16">
        <f>LOOKUP(Table5[[#This Row],[Item '#]],Ticket_Forms[Form Number],Ticket_Forms[Ideal Profit])</f>
        <v>1575</v>
      </c>
      <c r="R848" s="16">
        <f>LOOKUP(Table5[[#This Row],[Item '#]],Ticket_Forms[Form Number],Ticket_Forms[Prizes])</f>
        <v>4745</v>
      </c>
      <c r="S848" s="16">
        <f>LOOKUP(Table5[[#This Row],[Item '#]],Ticket_Forms[Form Number],Ticket_Forms[Location Rent])</f>
        <v>379</v>
      </c>
      <c r="T848" s="16">
        <f>LOOKUP(Table5[[#This Row],[Item '#]],Ticket_Forms[Form Number],Ticket_Forms[Last Sale])</f>
        <v>599</v>
      </c>
      <c r="U848" s="16" t="s">
        <v>3909</v>
      </c>
      <c r="V848" s="58" t="str">
        <f>Table5[[#This Row],[Date Distributed]]</f>
        <v/>
      </c>
      <c r="W848" s="3" t="str">
        <f>_xlfn.XLOOKUP(Table5[[#This Row],[Serial '#]],Table10[Serial '#],Table10[Charity Association],"",,)</f>
        <v/>
      </c>
      <c r="Z848" s="3" t="s">
        <v>23</v>
      </c>
    </row>
    <row r="849" spans="1:26" hidden="1" x14ac:dyDescent="0.35">
      <c r="A849" s="3">
        <v>847</v>
      </c>
      <c r="B849" s="78">
        <v>45104</v>
      </c>
      <c r="C849" s="73" t="str">
        <f>_xlfn.XLOOKUP(Table5[[#This Row],[Serial '#]],Table10[Serial '#],Table10[Date],"",,)</f>
        <v/>
      </c>
      <c r="D8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49" s="73" t="str">
        <f>IF(Table5[[#This Row],[Date Distributed]]="","In Stock","Distributed")</f>
        <v>In Stock</v>
      </c>
      <c r="F849" s="79" t="s">
        <v>660</v>
      </c>
      <c r="G849" s="75" t="s">
        <v>761</v>
      </c>
      <c r="H849" s="80" t="s">
        <v>691</v>
      </c>
      <c r="I849" s="80" t="s">
        <v>692</v>
      </c>
      <c r="J849" s="81" t="s">
        <v>1608</v>
      </c>
      <c r="K849" s="76" t="s">
        <v>441</v>
      </c>
      <c r="L849" s="3" t="str">
        <f>_xlfn.XLOOKUP(Table5[[#This Row],[Item '#]],Ticket_Forms[Form Number],Ticket_Forms[Game Name],"",,)</f>
        <v>Simple Life</v>
      </c>
      <c r="M849" s="15">
        <v>212</v>
      </c>
      <c r="N849" s="3">
        <f>LOOKUP(Table5[[#This Row],[Item '#]],Ticket_Forms[Form Number],Ticket_Forms[Ticket Count])</f>
        <v>6320</v>
      </c>
      <c r="O849" s="16">
        <f>LOOKUP(Table5[[#This Row],[Item '#]],Ticket_Forms[Form Number],Ticket_Forms[Ticket Value])</f>
        <v>1</v>
      </c>
      <c r="P849" s="16">
        <f>LOOKUP(Table5[[#This Row],[Item '#]],Ticket_Forms[Form Number],Ticket_Forms[Revenue])</f>
        <v>6320</v>
      </c>
      <c r="Q849" s="16">
        <f>LOOKUP(Table5[[#This Row],[Item '#]],Ticket_Forms[Form Number],Ticket_Forms[Ideal Profit])</f>
        <v>1575</v>
      </c>
      <c r="R849" s="16">
        <f>LOOKUP(Table5[[#This Row],[Item '#]],Ticket_Forms[Form Number],Ticket_Forms[Prizes])</f>
        <v>4745</v>
      </c>
      <c r="S849" s="16">
        <f>LOOKUP(Table5[[#This Row],[Item '#]],Ticket_Forms[Form Number],Ticket_Forms[Location Rent])</f>
        <v>379</v>
      </c>
      <c r="T849" s="16">
        <f>LOOKUP(Table5[[#This Row],[Item '#]],Ticket_Forms[Form Number],Ticket_Forms[Last Sale])</f>
        <v>599</v>
      </c>
      <c r="U849" s="16" t="s">
        <v>3909</v>
      </c>
      <c r="V849" s="58" t="str">
        <f>Table5[[#This Row],[Date Distributed]]</f>
        <v/>
      </c>
      <c r="W849" s="3" t="str">
        <f>_xlfn.XLOOKUP(Table5[[#This Row],[Serial '#]],Table10[Serial '#],Table10[Charity Association],"",,)</f>
        <v/>
      </c>
      <c r="Z849" s="3" t="s">
        <v>23</v>
      </c>
    </row>
    <row r="850" spans="1:26" hidden="1" x14ac:dyDescent="0.35">
      <c r="A850" s="3">
        <v>848</v>
      </c>
      <c r="B850" s="78">
        <v>45104</v>
      </c>
      <c r="C850" s="73" t="str">
        <f>_xlfn.XLOOKUP(Table5[[#This Row],[Serial '#]],Table10[Serial '#],Table10[Date],"",,)</f>
        <v/>
      </c>
      <c r="D8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50" s="73" t="str">
        <f>IF(Table5[[#This Row],[Date Distributed]]="","In Stock","Distributed")</f>
        <v>In Stock</v>
      </c>
      <c r="F850" s="79" t="s">
        <v>660</v>
      </c>
      <c r="G850" s="75" t="s">
        <v>761</v>
      </c>
      <c r="H850" s="80" t="s">
        <v>691</v>
      </c>
      <c r="I850" s="80" t="s">
        <v>692</v>
      </c>
      <c r="J850" s="81" t="s">
        <v>1609</v>
      </c>
      <c r="K850" s="76" t="s">
        <v>434</v>
      </c>
      <c r="L850" s="3" t="str">
        <f>_xlfn.XLOOKUP(Table5[[#This Row],[Item '#]],Ticket_Forms[Form Number],Ticket_Forms[Game Name],"",,)</f>
        <v>A-Paw-Ling Pooches</v>
      </c>
      <c r="M850" s="15">
        <v>212</v>
      </c>
      <c r="N850" s="3">
        <f>LOOKUP(Table5[[#This Row],[Item '#]],Ticket_Forms[Form Number],Ticket_Forms[Ticket Count])</f>
        <v>6320</v>
      </c>
      <c r="O850" s="16">
        <f>LOOKUP(Table5[[#This Row],[Item '#]],Ticket_Forms[Form Number],Ticket_Forms[Ticket Value])</f>
        <v>1</v>
      </c>
      <c r="P850" s="16">
        <f>LOOKUP(Table5[[#This Row],[Item '#]],Ticket_Forms[Form Number],Ticket_Forms[Revenue])</f>
        <v>6320</v>
      </c>
      <c r="Q850" s="16">
        <f>LOOKUP(Table5[[#This Row],[Item '#]],Ticket_Forms[Form Number],Ticket_Forms[Ideal Profit])</f>
        <v>1575</v>
      </c>
      <c r="R850" s="16">
        <f>LOOKUP(Table5[[#This Row],[Item '#]],Ticket_Forms[Form Number],Ticket_Forms[Prizes])</f>
        <v>4745</v>
      </c>
      <c r="S850" s="16">
        <f>LOOKUP(Table5[[#This Row],[Item '#]],Ticket_Forms[Form Number],Ticket_Forms[Location Rent])</f>
        <v>379</v>
      </c>
      <c r="T850" s="16">
        <f>LOOKUP(Table5[[#This Row],[Item '#]],Ticket_Forms[Form Number],Ticket_Forms[Last Sale])</f>
        <v>599</v>
      </c>
      <c r="U850" s="16" t="s">
        <v>3909</v>
      </c>
      <c r="V850" s="58" t="str">
        <f>Table5[[#This Row],[Date Distributed]]</f>
        <v/>
      </c>
      <c r="W850" s="3" t="str">
        <f>_xlfn.XLOOKUP(Table5[[#This Row],[Serial '#]],Table10[Serial '#],Table10[Charity Association],"",,)</f>
        <v/>
      </c>
      <c r="Z850" s="3" t="s">
        <v>23</v>
      </c>
    </row>
    <row r="851" spans="1:26" hidden="1" x14ac:dyDescent="0.35">
      <c r="A851" s="3">
        <v>849</v>
      </c>
      <c r="B851" s="78">
        <v>45104</v>
      </c>
      <c r="C851" s="73" t="str">
        <f>_xlfn.XLOOKUP(Table5[[#This Row],[Serial '#]],Table10[Serial '#],Table10[Date],"",,)</f>
        <v/>
      </c>
      <c r="D8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51" s="73" t="str">
        <f>IF(Table5[[#This Row],[Date Distributed]]="","In Stock","Distributed")</f>
        <v>In Stock</v>
      </c>
      <c r="F851" s="79" t="s">
        <v>660</v>
      </c>
      <c r="G851" s="75" t="s">
        <v>761</v>
      </c>
      <c r="H851" s="80" t="s">
        <v>691</v>
      </c>
      <c r="I851" s="80" t="s">
        <v>692</v>
      </c>
      <c r="J851" s="81" t="s">
        <v>1610</v>
      </c>
      <c r="K851" s="76" t="s">
        <v>434</v>
      </c>
      <c r="L851" s="3" t="str">
        <f>_xlfn.XLOOKUP(Table5[[#This Row],[Item '#]],Ticket_Forms[Form Number],Ticket_Forms[Game Name],"",,)</f>
        <v>A-Paw-Ling Pooches</v>
      </c>
      <c r="M851" s="15">
        <v>212</v>
      </c>
      <c r="N851" s="3">
        <f>LOOKUP(Table5[[#This Row],[Item '#]],Ticket_Forms[Form Number],Ticket_Forms[Ticket Count])</f>
        <v>6320</v>
      </c>
      <c r="O851" s="16">
        <f>LOOKUP(Table5[[#This Row],[Item '#]],Ticket_Forms[Form Number],Ticket_Forms[Ticket Value])</f>
        <v>1</v>
      </c>
      <c r="P851" s="16">
        <f>LOOKUP(Table5[[#This Row],[Item '#]],Ticket_Forms[Form Number],Ticket_Forms[Revenue])</f>
        <v>6320</v>
      </c>
      <c r="Q851" s="16">
        <f>LOOKUP(Table5[[#This Row],[Item '#]],Ticket_Forms[Form Number],Ticket_Forms[Ideal Profit])</f>
        <v>1575</v>
      </c>
      <c r="R851" s="16">
        <f>LOOKUP(Table5[[#This Row],[Item '#]],Ticket_Forms[Form Number],Ticket_Forms[Prizes])</f>
        <v>4745</v>
      </c>
      <c r="S851" s="16">
        <f>LOOKUP(Table5[[#This Row],[Item '#]],Ticket_Forms[Form Number],Ticket_Forms[Location Rent])</f>
        <v>379</v>
      </c>
      <c r="T851" s="16">
        <f>LOOKUP(Table5[[#This Row],[Item '#]],Ticket_Forms[Form Number],Ticket_Forms[Last Sale])</f>
        <v>599</v>
      </c>
      <c r="U851" s="16" t="s">
        <v>3909</v>
      </c>
      <c r="V851" s="58" t="str">
        <f>Table5[[#This Row],[Date Distributed]]</f>
        <v/>
      </c>
      <c r="W851" s="3" t="str">
        <f>_xlfn.XLOOKUP(Table5[[#This Row],[Serial '#]],Table10[Serial '#],Table10[Charity Association],"",,)</f>
        <v/>
      </c>
      <c r="Z851" s="3" t="s">
        <v>23</v>
      </c>
    </row>
    <row r="852" spans="1:26" hidden="1" x14ac:dyDescent="0.35">
      <c r="A852" s="3">
        <v>850</v>
      </c>
      <c r="B852" s="78">
        <v>45104</v>
      </c>
      <c r="C852" s="73" t="str">
        <f>_xlfn.XLOOKUP(Table5[[#This Row],[Serial '#]],Table10[Serial '#],Table10[Date],"",,)</f>
        <v/>
      </c>
      <c r="D8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52" s="73" t="str">
        <f>IF(Table5[[#This Row],[Date Distributed]]="","In Stock","Distributed")</f>
        <v>In Stock</v>
      </c>
      <c r="F852" s="79" t="s">
        <v>660</v>
      </c>
      <c r="G852" s="75" t="s">
        <v>761</v>
      </c>
      <c r="H852" s="80" t="s">
        <v>691</v>
      </c>
      <c r="I852" s="80" t="s">
        <v>692</v>
      </c>
      <c r="J852" s="81" t="s">
        <v>1611</v>
      </c>
      <c r="K852" s="76" t="s">
        <v>447</v>
      </c>
      <c r="L852" s="3" t="str">
        <f>_xlfn.XLOOKUP(Table5[[#This Row],[Item '#]],Ticket_Forms[Form Number],Ticket_Forms[Game Name],"",,)</f>
        <v>Bar The Slots</v>
      </c>
      <c r="M852" s="15">
        <v>212</v>
      </c>
      <c r="N852" s="3">
        <f>LOOKUP(Table5[[#This Row],[Item '#]],Ticket_Forms[Form Number],Ticket_Forms[Ticket Count])</f>
        <v>6320</v>
      </c>
      <c r="O852" s="16">
        <f>LOOKUP(Table5[[#This Row],[Item '#]],Ticket_Forms[Form Number],Ticket_Forms[Ticket Value])</f>
        <v>1</v>
      </c>
      <c r="P852" s="16">
        <f>LOOKUP(Table5[[#This Row],[Item '#]],Ticket_Forms[Form Number],Ticket_Forms[Revenue])</f>
        <v>6320</v>
      </c>
      <c r="Q852" s="16">
        <f>LOOKUP(Table5[[#This Row],[Item '#]],Ticket_Forms[Form Number],Ticket_Forms[Ideal Profit])</f>
        <v>1575</v>
      </c>
      <c r="R852" s="16">
        <f>LOOKUP(Table5[[#This Row],[Item '#]],Ticket_Forms[Form Number],Ticket_Forms[Prizes])</f>
        <v>4745</v>
      </c>
      <c r="S852" s="16">
        <f>LOOKUP(Table5[[#This Row],[Item '#]],Ticket_Forms[Form Number],Ticket_Forms[Location Rent])</f>
        <v>379</v>
      </c>
      <c r="T852" s="16">
        <f>LOOKUP(Table5[[#This Row],[Item '#]],Ticket_Forms[Form Number],Ticket_Forms[Last Sale])</f>
        <v>599</v>
      </c>
      <c r="U852" s="16" t="s">
        <v>3909</v>
      </c>
      <c r="V852" s="58" t="str">
        <f>Table5[[#This Row],[Date Distributed]]</f>
        <v/>
      </c>
      <c r="W852" s="3" t="str">
        <f>_xlfn.XLOOKUP(Table5[[#This Row],[Serial '#]],Table10[Serial '#],Table10[Charity Association],"",,)</f>
        <v/>
      </c>
      <c r="Z852" s="3" t="s">
        <v>23</v>
      </c>
    </row>
    <row r="853" spans="1:26" hidden="1" x14ac:dyDescent="0.35">
      <c r="A853" s="3">
        <v>851</v>
      </c>
      <c r="B853" s="78">
        <v>45104</v>
      </c>
      <c r="C853" s="73" t="str">
        <f>_xlfn.XLOOKUP(Table5[[#This Row],[Serial '#]],Table10[Serial '#],Table10[Date],"",,)</f>
        <v/>
      </c>
      <c r="D8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53" s="73" t="str">
        <f>IF(Table5[[#This Row],[Date Distributed]]="","In Stock","Distributed")</f>
        <v>In Stock</v>
      </c>
      <c r="F853" s="79" t="s">
        <v>660</v>
      </c>
      <c r="G853" s="75" t="s">
        <v>761</v>
      </c>
      <c r="H853" s="80" t="s">
        <v>691</v>
      </c>
      <c r="I853" s="80" t="s">
        <v>692</v>
      </c>
      <c r="J853" s="81" t="s">
        <v>1612</v>
      </c>
      <c r="K853" s="76" t="s">
        <v>437</v>
      </c>
      <c r="L853" s="3" t="str">
        <f>_xlfn.XLOOKUP(Table5[[#This Row],[Item '#]],Ticket_Forms[Form Number],Ticket_Forms[Game Name],"",,)</f>
        <v>Diamonds and Pearls</v>
      </c>
      <c r="M853" s="15">
        <v>212</v>
      </c>
      <c r="N853" s="3">
        <f>LOOKUP(Table5[[#This Row],[Item '#]],Ticket_Forms[Form Number],Ticket_Forms[Ticket Count])</f>
        <v>6320</v>
      </c>
      <c r="O853" s="16">
        <f>LOOKUP(Table5[[#This Row],[Item '#]],Ticket_Forms[Form Number],Ticket_Forms[Ticket Value])</f>
        <v>1</v>
      </c>
      <c r="P853" s="16">
        <f>LOOKUP(Table5[[#This Row],[Item '#]],Ticket_Forms[Form Number],Ticket_Forms[Revenue])</f>
        <v>6320</v>
      </c>
      <c r="Q853" s="16">
        <f>LOOKUP(Table5[[#This Row],[Item '#]],Ticket_Forms[Form Number],Ticket_Forms[Ideal Profit])</f>
        <v>1575</v>
      </c>
      <c r="R853" s="16">
        <f>LOOKUP(Table5[[#This Row],[Item '#]],Ticket_Forms[Form Number],Ticket_Forms[Prizes])</f>
        <v>4745</v>
      </c>
      <c r="S853" s="16">
        <f>LOOKUP(Table5[[#This Row],[Item '#]],Ticket_Forms[Form Number],Ticket_Forms[Location Rent])</f>
        <v>379</v>
      </c>
      <c r="T853" s="16">
        <f>LOOKUP(Table5[[#This Row],[Item '#]],Ticket_Forms[Form Number],Ticket_Forms[Last Sale])</f>
        <v>599</v>
      </c>
      <c r="U853" s="16" t="s">
        <v>3909</v>
      </c>
      <c r="V853" s="58" t="str">
        <f>Table5[[#This Row],[Date Distributed]]</f>
        <v/>
      </c>
      <c r="W853" s="3" t="str">
        <f>_xlfn.XLOOKUP(Table5[[#This Row],[Serial '#]],Table10[Serial '#],Table10[Charity Association],"",,)</f>
        <v/>
      </c>
      <c r="Z853" s="3" t="s">
        <v>23</v>
      </c>
    </row>
    <row r="854" spans="1:26" hidden="1" x14ac:dyDescent="0.35">
      <c r="A854" s="3">
        <v>852</v>
      </c>
      <c r="B854" s="78">
        <v>45104</v>
      </c>
      <c r="C854" s="73" t="str">
        <f>_xlfn.XLOOKUP(Table5[[#This Row],[Serial '#]],Table10[Serial '#],Table10[Date],"",,)</f>
        <v/>
      </c>
      <c r="D8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54" s="73" t="str">
        <f>IF(Table5[[#This Row],[Date Distributed]]="","In Stock","Distributed")</f>
        <v>In Stock</v>
      </c>
      <c r="F854" s="79" t="s">
        <v>660</v>
      </c>
      <c r="G854" s="75" t="s">
        <v>761</v>
      </c>
      <c r="H854" s="80" t="s">
        <v>691</v>
      </c>
      <c r="I854" s="80" t="s">
        <v>692</v>
      </c>
      <c r="J854" s="81" t="s">
        <v>1613</v>
      </c>
      <c r="K854" s="76" t="s">
        <v>437</v>
      </c>
      <c r="L854" s="3" t="str">
        <f>_xlfn.XLOOKUP(Table5[[#This Row],[Item '#]],Ticket_Forms[Form Number],Ticket_Forms[Game Name],"",,)</f>
        <v>Diamonds and Pearls</v>
      </c>
      <c r="M854" s="15">
        <v>212</v>
      </c>
      <c r="N854" s="3">
        <f>LOOKUP(Table5[[#This Row],[Item '#]],Ticket_Forms[Form Number],Ticket_Forms[Ticket Count])</f>
        <v>6320</v>
      </c>
      <c r="O854" s="16">
        <f>LOOKUP(Table5[[#This Row],[Item '#]],Ticket_Forms[Form Number],Ticket_Forms[Ticket Value])</f>
        <v>1</v>
      </c>
      <c r="P854" s="16">
        <f>LOOKUP(Table5[[#This Row],[Item '#]],Ticket_Forms[Form Number],Ticket_Forms[Revenue])</f>
        <v>6320</v>
      </c>
      <c r="Q854" s="16">
        <f>LOOKUP(Table5[[#This Row],[Item '#]],Ticket_Forms[Form Number],Ticket_Forms[Ideal Profit])</f>
        <v>1575</v>
      </c>
      <c r="R854" s="16">
        <f>LOOKUP(Table5[[#This Row],[Item '#]],Ticket_Forms[Form Number],Ticket_Forms[Prizes])</f>
        <v>4745</v>
      </c>
      <c r="S854" s="16">
        <f>LOOKUP(Table5[[#This Row],[Item '#]],Ticket_Forms[Form Number],Ticket_Forms[Location Rent])</f>
        <v>379</v>
      </c>
      <c r="T854" s="16">
        <f>LOOKUP(Table5[[#This Row],[Item '#]],Ticket_Forms[Form Number],Ticket_Forms[Last Sale])</f>
        <v>599</v>
      </c>
      <c r="U854" s="16" t="s">
        <v>3909</v>
      </c>
      <c r="V854" s="58" t="str">
        <f>Table5[[#This Row],[Date Distributed]]</f>
        <v/>
      </c>
      <c r="W854" s="3" t="str">
        <f>_xlfn.XLOOKUP(Table5[[#This Row],[Serial '#]],Table10[Serial '#],Table10[Charity Association],"",,)</f>
        <v/>
      </c>
      <c r="Z854" s="3" t="s">
        <v>23</v>
      </c>
    </row>
    <row r="855" spans="1:26" hidden="1" x14ac:dyDescent="0.35">
      <c r="A855" s="3">
        <v>853</v>
      </c>
      <c r="B855" s="78">
        <v>45104</v>
      </c>
      <c r="C855" s="73" t="str">
        <f>_xlfn.XLOOKUP(Table5[[#This Row],[Serial '#]],Table10[Serial '#],Table10[Date],"",,)</f>
        <v/>
      </c>
      <c r="D8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55" s="73" t="str">
        <f>IF(Table5[[#This Row],[Date Distributed]]="","In Stock","Distributed")</f>
        <v>In Stock</v>
      </c>
      <c r="F855" s="79" t="s">
        <v>660</v>
      </c>
      <c r="G855" s="75" t="s">
        <v>761</v>
      </c>
      <c r="H855" s="80" t="s">
        <v>691</v>
      </c>
      <c r="I855" s="80" t="s">
        <v>692</v>
      </c>
      <c r="J855" s="81" t="s">
        <v>1614</v>
      </c>
      <c r="K855" s="76" t="s">
        <v>447</v>
      </c>
      <c r="L855" s="3" t="str">
        <f>_xlfn.XLOOKUP(Table5[[#This Row],[Item '#]],Ticket_Forms[Form Number],Ticket_Forms[Game Name],"",,)</f>
        <v>Bar The Slots</v>
      </c>
      <c r="M855" s="15">
        <v>212</v>
      </c>
      <c r="N855" s="3">
        <f>LOOKUP(Table5[[#This Row],[Item '#]],Ticket_Forms[Form Number],Ticket_Forms[Ticket Count])</f>
        <v>6320</v>
      </c>
      <c r="O855" s="16">
        <f>LOOKUP(Table5[[#This Row],[Item '#]],Ticket_Forms[Form Number],Ticket_Forms[Ticket Value])</f>
        <v>1</v>
      </c>
      <c r="P855" s="16">
        <f>LOOKUP(Table5[[#This Row],[Item '#]],Ticket_Forms[Form Number],Ticket_Forms[Revenue])</f>
        <v>6320</v>
      </c>
      <c r="Q855" s="16">
        <f>LOOKUP(Table5[[#This Row],[Item '#]],Ticket_Forms[Form Number],Ticket_Forms[Ideal Profit])</f>
        <v>1575</v>
      </c>
      <c r="R855" s="16">
        <f>LOOKUP(Table5[[#This Row],[Item '#]],Ticket_Forms[Form Number],Ticket_Forms[Prizes])</f>
        <v>4745</v>
      </c>
      <c r="S855" s="16">
        <f>LOOKUP(Table5[[#This Row],[Item '#]],Ticket_Forms[Form Number],Ticket_Forms[Location Rent])</f>
        <v>379</v>
      </c>
      <c r="T855" s="16">
        <f>LOOKUP(Table5[[#This Row],[Item '#]],Ticket_Forms[Form Number],Ticket_Forms[Last Sale])</f>
        <v>599</v>
      </c>
      <c r="U855" s="16" t="s">
        <v>3909</v>
      </c>
      <c r="V855" s="58" t="str">
        <f>Table5[[#This Row],[Date Distributed]]</f>
        <v/>
      </c>
      <c r="W855" s="3" t="str">
        <f>_xlfn.XLOOKUP(Table5[[#This Row],[Serial '#]],Table10[Serial '#],Table10[Charity Association],"",,)</f>
        <v/>
      </c>
      <c r="Z855" s="3" t="s">
        <v>23</v>
      </c>
    </row>
    <row r="856" spans="1:26" hidden="1" x14ac:dyDescent="0.35">
      <c r="A856" s="3">
        <v>854</v>
      </c>
      <c r="B856" s="78">
        <v>45104</v>
      </c>
      <c r="C856" s="73" t="str">
        <f>_xlfn.XLOOKUP(Table5[[#This Row],[Serial '#]],Table10[Serial '#],Table10[Date],"",,)</f>
        <v/>
      </c>
      <c r="D8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56" s="73" t="str">
        <f>IF(Table5[[#This Row],[Date Distributed]]="","In Stock","Distributed")</f>
        <v>In Stock</v>
      </c>
      <c r="F856" s="79" t="s">
        <v>660</v>
      </c>
      <c r="G856" s="75" t="s">
        <v>761</v>
      </c>
      <c r="H856" s="80" t="s">
        <v>691</v>
      </c>
      <c r="I856" s="80" t="s">
        <v>692</v>
      </c>
      <c r="J856" s="81" t="s">
        <v>1615</v>
      </c>
      <c r="K856" s="76" t="s">
        <v>441</v>
      </c>
      <c r="L856" s="3" t="str">
        <f>_xlfn.XLOOKUP(Table5[[#This Row],[Item '#]],Ticket_Forms[Form Number],Ticket_Forms[Game Name],"",,)</f>
        <v>Simple Life</v>
      </c>
      <c r="M856" s="15">
        <v>212</v>
      </c>
      <c r="N856" s="3">
        <f>LOOKUP(Table5[[#This Row],[Item '#]],Ticket_Forms[Form Number],Ticket_Forms[Ticket Count])</f>
        <v>6320</v>
      </c>
      <c r="O856" s="16">
        <f>LOOKUP(Table5[[#This Row],[Item '#]],Ticket_Forms[Form Number],Ticket_Forms[Ticket Value])</f>
        <v>1</v>
      </c>
      <c r="P856" s="16">
        <f>LOOKUP(Table5[[#This Row],[Item '#]],Ticket_Forms[Form Number],Ticket_Forms[Revenue])</f>
        <v>6320</v>
      </c>
      <c r="Q856" s="16">
        <f>LOOKUP(Table5[[#This Row],[Item '#]],Ticket_Forms[Form Number],Ticket_Forms[Ideal Profit])</f>
        <v>1575</v>
      </c>
      <c r="R856" s="16">
        <f>LOOKUP(Table5[[#This Row],[Item '#]],Ticket_Forms[Form Number],Ticket_Forms[Prizes])</f>
        <v>4745</v>
      </c>
      <c r="S856" s="16">
        <f>LOOKUP(Table5[[#This Row],[Item '#]],Ticket_Forms[Form Number],Ticket_Forms[Location Rent])</f>
        <v>379</v>
      </c>
      <c r="T856" s="16">
        <f>LOOKUP(Table5[[#This Row],[Item '#]],Ticket_Forms[Form Number],Ticket_Forms[Last Sale])</f>
        <v>599</v>
      </c>
      <c r="U856" s="16" t="s">
        <v>3909</v>
      </c>
      <c r="V856" s="58" t="str">
        <f>Table5[[#This Row],[Date Distributed]]</f>
        <v/>
      </c>
      <c r="W856" s="3" t="str">
        <f>_xlfn.XLOOKUP(Table5[[#This Row],[Serial '#]],Table10[Serial '#],Table10[Charity Association],"",,)</f>
        <v/>
      </c>
      <c r="Z856" s="3" t="s">
        <v>23</v>
      </c>
    </row>
    <row r="857" spans="1:26" hidden="1" x14ac:dyDescent="0.35">
      <c r="A857" s="3">
        <v>855</v>
      </c>
      <c r="B857" s="78">
        <v>45104</v>
      </c>
      <c r="C857" s="73" t="str">
        <f>_xlfn.XLOOKUP(Table5[[#This Row],[Serial '#]],Table10[Serial '#],Table10[Date],"",,)</f>
        <v/>
      </c>
      <c r="D8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57" s="73" t="str">
        <f>IF(Table5[[#This Row],[Date Distributed]]="","In Stock","Distributed")</f>
        <v>In Stock</v>
      </c>
      <c r="F857" s="79" t="s">
        <v>660</v>
      </c>
      <c r="G857" s="75" t="s">
        <v>761</v>
      </c>
      <c r="H857" s="80" t="s">
        <v>691</v>
      </c>
      <c r="I857" s="80" t="s">
        <v>692</v>
      </c>
      <c r="J857" s="81" t="s">
        <v>1616</v>
      </c>
      <c r="K857" s="76" t="s">
        <v>447</v>
      </c>
      <c r="L857" s="3" t="str">
        <f>_xlfn.XLOOKUP(Table5[[#This Row],[Item '#]],Ticket_Forms[Form Number],Ticket_Forms[Game Name],"",,)</f>
        <v>Bar The Slots</v>
      </c>
      <c r="M857" s="15">
        <v>212</v>
      </c>
      <c r="N857" s="3">
        <f>LOOKUP(Table5[[#This Row],[Item '#]],Ticket_Forms[Form Number],Ticket_Forms[Ticket Count])</f>
        <v>6320</v>
      </c>
      <c r="O857" s="16">
        <f>LOOKUP(Table5[[#This Row],[Item '#]],Ticket_Forms[Form Number],Ticket_Forms[Ticket Value])</f>
        <v>1</v>
      </c>
      <c r="P857" s="16">
        <f>LOOKUP(Table5[[#This Row],[Item '#]],Ticket_Forms[Form Number],Ticket_Forms[Revenue])</f>
        <v>6320</v>
      </c>
      <c r="Q857" s="16">
        <f>LOOKUP(Table5[[#This Row],[Item '#]],Ticket_Forms[Form Number],Ticket_Forms[Ideal Profit])</f>
        <v>1575</v>
      </c>
      <c r="R857" s="16">
        <f>LOOKUP(Table5[[#This Row],[Item '#]],Ticket_Forms[Form Number],Ticket_Forms[Prizes])</f>
        <v>4745</v>
      </c>
      <c r="S857" s="16">
        <f>LOOKUP(Table5[[#This Row],[Item '#]],Ticket_Forms[Form Number],Ticket_Forms[Location Rent])</f>
        <v>379</v>
      </c>
      <c r="T857" s="16">
        <f>LOOKUP(Table5[[#This Row],[Item '#]],Ticket_Forms[Form Number],Ticket_Forms[Last Sale])</f>
        <v>599</v>
      </c>
      <c r="U857" s="16" t="s">
        <v>3909</v>
      </c>
      <c r="V857" s="58" t="str">
        <f>Table5[[#This Row],[Date Distributed]]</f>
        <v/>
      </c>
      <c r="W857" s="3" t="str">
        <f>_xlfn.XLOOKUP(Table5[[#This Row],[Serial '#]],Table10[Serial '#],Table10[Charity Association],"",,)</f>
        <v/>
      </c>
      <c r="Z857" s="3" t="s">
        <v>23</v>
      </c>
    </row>
    <row r="858" spans="1:26" hidden="1" x14ac:dyDescent="0.35">
      <c r="A858" s="3">
        <v>856</v>
      </c>
      <c r="B858" s="78">
        <v>45104</v>
      </c>
      <c r="C858" s="73" t="str">
        <f>_xlfn.XLOOKUP(Table5[[#This Row],[Serial '#]],Table10[Serial '#],Table10[Date],"",,)</f>
        <v/>
      </c>
      <c r="D8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58" s="73" t="str">
        <f>IF(Table5[[#This Row],[Date Distributed]]="","In Stock","Distributed")</f>
        <v>In Stock</v>
      </c>
      <c r="F858" s="79" t="s">
        <v>660</v>
      </c>
      <c r="G858" s="75" t="s">
        <v>761</v>
      </c>
      <c r="H858" s="80" t="s">
        <v>691</v>
      </c>
      <c r="I858" s="80" t="s">
        <v>692</v>
      </c>
      <c r="J858" s="81" t="s">
        <v>1617</v>
      </c>
      <c r="K858" s="76" t="s">
        <v>440</v>
      </c>
      <c r="L858" s="3" t="str">
        <f>_xlfn.XLOOKUP(Table5[[#This Row],[Item '#]],Ticket_Forms[Form Number],Ticket_Forms[Game Name],"",,)</f>
        <v>Campin' Buddies</v>
      </c>
      <c r="M858" s="15">
        <v>212</v>
      </c>
      <c r="N858" s="3">
        <f>LOOKUP(Table5[[#This Row],[Item '#]],Ticket_Forms[Form Number],Ticket_Forms[Ticket Count])</f>
        <v>6320</v>
      </c>
      <c r="O858" s="16">
        <f>LOOKUP(Table5[[#This Row],[Item '#]],Ticket_Forms[Form Number],Ticket_Forms[Ticket Value])</f>
        <v>1</v>
      </c>
      <c r="P858" s="16">
        <f>LOOKUP(Table5[[#This Row],[Item '#]],Ticket_Forms[Form Number],Ticket_Forms[Revenue])</f>
        <v>6320</v>
      </c>
      <c r="Q858" s="16">
        <f>LOOKUP(Table5[[#This Row],[Item '#]],Ticket_Forms[Form Number],Ticket_Forms[Ideal Profit])</f>
        <v>1575</v>
      </c>
      <c r="R858" s="16">
        <f>LOOKUP(Table5[[#This Row],[Item '#]],Ticket_Forms[Form Number],Ticket_Forms[Prizes])</f>
        <v>4745</v>
      </c>
      <c r="S858" s="16">
        <f>LOOKUP(Table5[[#This Row],[Item '#]],Ticket_Forms[Form Number],Ticket_Forms[Location Rent])</f>
        <v>379</v>
      </c>
      <c r="T858" s="16">
        <f>LOOKUP(Table5[[#This Row],[Item '#]],Ticket_Forms[Form Number],Ticket_Forms[Last Sale])</f>
        <v>599</v>
      </c>
      <c r="U858" s="16" t="s">
        <v>3909</v>
      </c>
      <c r="V858" s="58" t="str">
        <f>Table5[[#This Row],[Date Distributed]]</f>
        <v/>
      </c>
      <c r="W858" s="3" t="str">
        <f>_xlfn.XLOOKUP(Table5[[#This Row],[Serial '#]],Table10[Serial '#],Table10[Charity Association],"",,)</f>
        <v/>
      </c>
      <c r="Z858" s="3" t="s">
        <v>23</v>
      </c>
    </row>
    <row r="859" spans="1:26" hidden="1" x14ac:dyDescent="0.35">
      <c r="A859" s="3">
        <v>857</v>
      </c>
      <c r="B859" s="78">
        <v>45104</v>
      </c>
      <c r="C859" s="73" t="str">
        <f>_xlfn.XLOOKUP(Table5[[#This Row],[Serial '#]],Table10[Serial '#],Table10[Date],"",,)</f>
        <v/>
      </c>
      <c r="D8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59" s="73" t="str">
        <f>IF(Table5[[#This Row],[Date Distributed]]="","In Stock","Distributed")</f>
        <v>In Stock</v>
      </c>
      <c r="F859" s="79" t="s">
        <v>660</v>
      </c>
      <c r="G859" s="75" t="s">
        <v>761</v>
      </c>
      <c r="H859" s="80" t="s">
        <v>691</v>
      </c>
      <c r="I859" s="80" t="s">
        <v>692</v>
      </c>
      <c r="J859" s="81" t="s">
        <v>1618</v>
      </c>
      <c r="K859" s="76" t="s">
        <v>440</v>
      </c>
      <c r="L859" s="3" t="str">
        <f>_xlfn.XLOOKUP(Table5[[#This Row],[Item '#]],Ticket_Forms[Form Number],Ticket_Forms[Game Name],"",,)</f>
        <v>Campin' Buddies</v>
      </c>
      <c r="M859" s="15">
        <v>212</v>
      </c>
      <c r="N859" s="3">
        <f>LOOKUP(Table5[[#This Row],[Item '#]],Ticket_Forms[Form Number],Ticket_Forms[Ticket Count])</f>
        <v>6320</v>
      </c>
      <c r="O859" s="16">
        <f>LOOKUP(Table5[[#This Row],[Item '#]],Ticket_Forms[Form Number],Ticket_Forms[Ticket Value])</f>
        <v>1</v>
      </c>
      <c r="P859" s="16">
        <f>LOOKUP(Table5[[#This Row],[Item '#]],Ticket_Forms[Form Number],Ticket_Forms[Revenue])</f>
        <v>6320</v>
      </c>
      <c r="Q859" s="16">
        <f>LOOKUP(Table5[[#This Row],[Item '#]],Ticket_Forms[Form Number],Ticket_Forms[Ideal Profit])</f>
        <v>1575</v>
      </c>
      <c r="R859" s="16">
        <f>LOOKUP(Table5[[#This Row],[Item '#]],Ticket_Forms[Form Number],Ticket_Forms[Prizes])</f>
        <v>4745</v>
      </c>
      <c r="S859" s="16">
        <f>LOOKUP(Table5[[#This Row],[Item '#]],Ticket_Forms[Form Number],Ticket_Forms[Location Rent])</f>
        <v>379</v>
      </c>
      <c r="T859" s="16">
        <f>LOOKUP(Table5[[#This Row],[Item '#]],Ticket_Forms[Form Number],Ticket_Forms[Last Sale])</f>
        <v>599</v>
      </c>
      <c r="U859" s="16" t="s">
        <v>3909</v>
      </c>
      <c r="V859" s="58" t="str">
        <f>Table5[[#This Row],[Date Distributed]]</f>
        <v/>
      </c>
      <c r="W859" s="3" t="str">
        <f>_xlfn.XLOOKUP(Table5[[#This Row],[Serial '#]],Table10[Serial '#],Table10[Charity Association],"",,)</f>
        <v/>
      </c>
      <c r="Z859" s="3" t="s">
        <v>23</v>
      </c>
    </row>
    <row r="860" spans="1:26" hidden="1" x14ac:dyDescent="0.35">
      <c r="A860" s="3">
        <v>858</v>
      </c>
      <c r="B860" s="78">
        <v>45104</v>
      </c>
      <c r="C860" s="73" t="str">
        <f>_xlfn.XLOOKUP(Table5[[#This Row],[Serial '#]],Table10[Serial '#],Table10[Date],"",,)</f>
        <v/>
      </c>
      <c r="D8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60" s="73" t="str">
        <f>IF(Table5[[#This Row],[Date Distributed]]="","In Stock","Distributed")</f>
        <v>In Stock</v>
      </c>
      <c r="F860" s="79" t="s">
        <v>660</v>
      </c>
      <c r="G860" s="75" t="s">
        <v>761</v>
      </c>
      <c r="H860" s="80" t="s">
        <v>691</v>
      </c>
      <c r="I860" s="80" t="s">
        <v>692</v>
      </c>
      <c r="J860" s="81" t="s">
        <v>1619</v>
      </c>
      <c r="K860" s="76" t="s">
        <v>440</v>
      </c>
      <c r="L860" s="3" t="str">
        <f>_xlfn.XLOOKUP(Table5[[#This Row],[Item '#]],Ticket_Forms[Form Number],Ticket_Forms[Game Name],"",,)</f>
        <v>Campin' Buddies</v>
      </c>
      <c r="M860" s="15">
        <v>212</v>
      </c>
      <c r="N860" s="3">
        <f>LOOKUP(Table5[[#This Row],[Item '#]],Ticket_Forms[Form Number],Ticket_Forms[Ticket Count])</f>
        <v>6320</v>
      </c>
      <c r="O860" s="16">
        <f>LOOKUP(Table5[[#This Row],[Item '#]],Ticket_Forms[Form Number],Ticket_Forms[Ticket Value])</f>
        <v>1</v>
      </c>
      <c r="P860" s="16">
        <f>LOOKUP(Table5[[#This Row],[Item '#]],Ticket_Forms[Form Number],Ticket_Forms[Revenue])</f>
        <v>6320</v>
      </c>
      <c r="Q860" s="16">
        <f>LOOKUP(Table5[[#This Row],[Item '#]],Ticket_Forms[Form Number],Ticket_Forms[Ideal Profit])</f>
        <v>1575</v>
      </c>
      <c r="R860" s="16">
        <f>LOOKUP(Table5[[#This Row],[Item '#]],Ticket_Forms[Form Number],Ticket_Forms[Prizes])</f>
        <v>4745</v>
      </c>
      <c r="S860" s="16">
        <f>LOOKUP(Table5[[#This Row],[Item '#]],Ticket_Forms[Form Number],Ticket_Forms[Location Rent])</f>
        <v>379</v>
      </c>
      <c r="T860" s="16">
        <f>LOOKUP(Table5[[#This Row],[Item '#]],Ticket_Forms[Form Number],Ticket_Forms[Last Sale])</f>
        <v>599</v>
      </c>
      <c r="U860" s="16" t="s">
        <v>3909</v>
      </c>
      <c r="V860" s="58" t="str">
        <f>Table5[[#This Row],[Date Distributed]]</f>
        <v/>
      </c>
      <c r="W860" s="3" t="str">
        <f>_xlfn.XLOOKUP(Table5[[#This Row],[Serial '#]],Table10[Serial '#],Table10[Charity Association],"",,)</f>
        <v/>
      </c>
      <c r="Z860" s="3" t="s">
        <v>23</v>
      </c>
    </row>
    <row r="861" spans="1:26" hidden="1" x14ac:dyDescent="0.35">
      <c r="A861" s="3">
        <v>859</v>
      </c>
      <c r="B861" s="78">
        <v>45104</v>
      </c>
      <c r="C861" s="73" t="str">
        <f>_xlfn.XLOOKUP(Table5[[#This Row],[Serial '#]],Table10[Serial '#],Table10[Date],"",,)</f>
        <v/>
      </c>
      <c r="D8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61" s="73" t="str">
        <f>IF(Table5[[#This Row],[Date Distributed]]="","In Stock","Distributed")</f>
        <v>In Stock</v>
      </c>
      <c r="F861" s="79" t="s">
        <v>660</v>
      </c>
      <c r="G861" s="75" t="s">
        <v>761</v>
      </c>
      <c r="H861" s="80" t="s">
        <v>691</v>
      </c>
      <c r="I861" s="80" t="s">
        <v>692</v>
      </c>
      <c r="J861" s="81" t="s">
        <v>1620</v>
      </c>
      <c r="K861" s="76" t="s">
        <v>441</v>
      </c>
      <c r="L861" s="3" t="str">
        <f>_xlfn.XLOOKUP(Table5[[#This Row],[Item '#]],Ticket_Forms[Form Number],Ticket_Forms[Game Name],"",,)</f>
        <v>Simple Life</v>
      </c>
      <c r="M861" s="15">
        <v>212</v>
      </c>
      <c r="N861" s="3">
        <f>LOOKUP(Table5[[#This Row],[Item '#]],Ticket_Forms[Form Number],Ticket_Forms[Ticket Count])</f>
        <v>6320</v>
      </c>
      <c r="O861" s="16">
        <f>LOOKUP(Table5[[#This Row],[Item '#]],Ticket_Forms[Form Number],Ticket_Forms[Ticket Value])</f>
        <v>1</v>
      </c>
      <c r="P861" s="16">
        <f>LOOKUP(Table5[[#This Row],[Item '#]],Ticket_Forms[Form Number],Ticket_Forms[Revenue])</f>
        <v>6320</v>
      </c>
      <c r="Q861" s="16">
        <f>LOOKUP(Table5[[#This Row],[Item '#]],Ticket_Forms[Form Number],Ticket_Forms[Ideal Profit])</f>
        <v>1575</v>
      </c>
      <c r="R861" s="16">
        <f>LOOKUP(Table5[[#This Row],[Item '#]],Ticket_Forms[Form Number],Ticket_Forms[Prizes])</f>
        <v>4745</v>
      </c>
      <c r="S861" s="16">
        <f>LOOKUP(Table5[[#This Row],[Item '#]],Ticket_Forms[Form Number],Ticket_Forms[Location Rent])</f>
        <v>379</v>
      </c>
      <c r="T861" s="16">
        <f>LOOKUP(Table5[[#This Row],[Item '#]],Ticket_Forms[Form Number],Ticket_Forms[Last Sale])</f>
        <v>599</v>
      </c>
      <c r="U861" s="16" t="s">
        <v>3909</v>
      </c>
      <c r="V861" s="58" t="str">
        <f>Table5[[#This Row],[Date Distributed]]</f>
        <v/>
      </c>
      <c r="W861" s="3" t="str">
        <f>_xlfn.XLOOKUP(Table5[[#This Row],[Serial '#]],Table10[Serial '#],Table10[Charity Association],"",,)</f>
        <v/>
      </c>
      <c r="Z861" s="3" t="s">
        <v>23</v>
      </c>
    </row>
    <row r="862" spans="1:26" hidden="1" x14ac:dyDescent="0.35">
      <c r="A862" s="3">
        <v>860</v>
      </c>
      <c r="B862" s="78">
        <v>45104</v>
      </c>
      <c r="C862" s="73" t="str">
        <f>_xlfn.XLOOKUP(Table5[[#This Row],[Serial '#]],Table10[Serial '#],Table10[Date],"",,)</f>
        <v/>
      </c>
      <c r="D8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62" s="73" t="str">
        <f>IF(Table5[[#This Row],[Date Distributed]]="","In Stock","Distributed")</f>
        <v>In Stock</v>
      </c>
      <c r="F862" s="79" t="s">
        <v>660</v>
      </c>
      <c r="G862" s="75" t="s">
        <v>761</v>
      </c>
      <c r="H862" s="80" t="s">
        <v>691</v>
      </c>
      <c r="I862" s="80" t="s">
        <v>692</v>
      </c>
      <c r="J862" s="81" t="s">
        <v>1621</v>
      </c>
      <c r="K862" s="80" t="s">
        <v>440</v>
      </c>
      <c r="L862" s="3" t="str">
        <f>_xlfn.XLOOKUP(Table5[[#This Row],[Item '#]],Ticket_Forms[Form Number],Ticket_Forms[Game Name],"",,)</f>
        <v>Campin' Buddies</v>
      </c>
      <c r="M862" s="15">
        <v>212</v>
      </c>
      <c r="N862" s="3">
        <f>LOOKUP(Table5[[#This Row],[Item '#]],Ticket_Forms[Form Number],Ticket_Forms[Ticket Count])</f>
        <v>6320</v>
      </c>
      <c r="O862" s="16">
        <f>LOOKUP(Table5[[#This Row],[Item '#]],Ticket_Forms[Form Number],Ticket_Forms[Ticket Value])</f>
        <v>1</v>
      </c>
      <c r="P862" s="16">
        <f>LOOKUP(Table5[[#This Row],[Item '#]],Ticket_Forms[Form Number],Ticket_Forms[Revenue])</f>
        <v>6320</v>
      </c>
      <c r="Q862" s="16">
        <f>LOOKUP(Table5[[#This Row],[Item '#]],Ticket_Forms[Form Number],Ticket_Forms[Ideal Profit])</f>
        <v>1575</v>
      </c>
      <c r="R862" s="16">
        <f>LOOKUP(Table5[[#This Row],[Item '#]],Ticket_Forms[Form Number],Ticket_Forms[Prizes])</f>
        <v>4745</v>
      </c>
      <c r="S862" s="16">
        <f>LOOKUP(Table5[[#This Row],[Item '#]],Ticket_Forms[Form Number],Ticket_Forms[Location Rent])</f>
        <v>379</v>
      </c>
      <c r="T862" s="16">
        <f>LOOKUP(Table5[[#This Row],[Item '#]],Ticket_Forms[Form Number],Ticket_Forms[Last Sale])</f>
        <v>599</v>
      </c>
      <c r="U862" s="16" t="s">
        <v>3909</v>
      </c>
      <c r="V862" s="58" t="str">
        <f>Table5[[#This Row],[Date Distributed]]</f>
        <v/>
      </c>
      <c r="W862" s="3" t="str">
        <f>_xlfn.XLOOKUP(Table5[[#This Row],[Serial '#]],Table10[Serial '#],Table10[Charity Association],"",,)</f>
        <v/>
      </c>
      <c r="Z862" s="3" t="s">
        <v>23</v>
      </c>
    </row>
    <row r="863" spans="1:26" hidden="1" x14ac:dyDescent="0.35">
      <c r="A863" s="3">
        <v>861</v>
      </c>
      <c r="B863" s="78">
        <v>45104</v>
      </c>
      <c r="C863" s="73" t="str">
        <f>_xlfn.XLOOKUP(Table5[[#This Row],[Serial '#]],Table10[Serial '#],Table10[Date],"",,)</f>
        <v/>
      </c>
      <c r="D8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63" s="73" t="str">
        <f>IF(Table5[[#This Row],[Date Distributed]]="","In Stock","Distributed")</f>
        <v>In Stock</v>
      </c>
      <c r="F863" s="79" t="s">
        <v>660</v>
      </c>
      <c r="G863" s="75" t="s">
        <v>761</v>
      </c>
      <c r="H863" s="80" t="s">
        <v>691</v>
      </c>
      <c r="I863" s="80" t="s">
        <v>692</v>
      </c>
      <c r="J863" s="81" t="s">
        <v>1622</v>
      </c>
      <c r="K863" s="80" t="s">
        <v>440</v>
      </c>
      <c r="L863" s="3" t="str">
        <f>_xlfn.XLOOKUP(Table5[[#This Row],[Item '#]],Ticket_Forms[Form Number],Ticket_Forms[Game Name],"",,)</f>
        <v>Campin' Buddies</v>
      </c>
      <c r="M863" s="15">
        <v>212</v>
      </c>
      <c r="N863" s="3">
        <f>LOOKUP(Table5[[#This Row],[Item '#]],Ticket_Forms[Form Number],Ticket_Forms[Ticket Count])</f>
        <v>6320</v>
      </c>
      <c r="O863" s="16">
        <f>LOOKUP(Table5[[#This Row],[Item '#]],Ticket_Forms[Form Number],Ticket_Forms[Ticket Value])</f>
        <v>1</v>
      </c>
      <c r="P863" s="16">
        <f>LOOKUP(Table5[[#This Row],[Item '#]],Ticket_Forms[Form Number],Ticket_Forms[Revenue])</f>
        <v>6320</v>
      </c>
      <c r="Q863" s="16">
        <f>LOOKUP(Table5[[#This Row],[Item '#]],Ticket_Forms[Form Number],Ticket_Forms[Ideal Profit])</f>
        <v>1575</v>
      </c>
      <c r="R863" s="16">
        <f>LOOKUP(Table5[[#This Row],[Item '#]],Ticket_Forms[Form Number],Ticket_Forms[Prizes])</f>
        <v>4745</v>
      </c>
      <c r="S863" s="16">
        <f>LOOKUP(Table5[[#This Row],[Item '#]],Ticket_Forms[Form Number],Ticket_Forms[Location Rent])</f>
        <v>379</v>
      </c>
      <c r="T863" s="16">
        <f>LOOKUP(Table5[[#This Row],[Item '#]],Ticket_Forms[Form Number],Ticket_Forms[Last Sale])</f>
        <v>599</v>
      </c>
      <c r="U863" s="16" t="s">
        <v>3909</v>
      </c>
      <c r="V863" s="58" t="str">
        <f>Table5[[#This Row],[Date Distributed]]</f>
        <v/>
      </c>
      <c r="W863" s="3" t="str">
        <f>_xlfn.XLOOKUP(Table5[[#This Row],[Serial '#]],Table10[Serial '#],Table10[Charity Association],"",,)</f>
        <v/>
      </c>
      <c r="Z863" s="3" t="s">
        <v>23</v>
      </c>
    </row>
    <row r="864" spans="1:26" hidden="1" x14ac:dyDescent="0.35">
      <c r="A864" s="3">
        <v>862</v>
      </c>
      <c r="B864" s="78">
        <v>45104</v>
      </c>
      <c r="C864" s="73" t="str">
        <f>_xlfn.XLOOKUP(Table5[[#This Row],[Serial '#]],Table10[Serial '#],Table10[Date],"",,)</f>
        <v/>
      </c>
      <c r="D8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64" s="73" t="str">
        <f>IF(Table5[[#This Row],[Date Distributed]]="","In Stock","Distributed")</f>
        <v>In Stock</v>
      </c>
      <c r="F864" s="79" t="s">
        <v>660</v>
      </c>
      <c r="G864" s="75" t="s">
        <v>761</v>
      </c>
      <c r="H864" s="80" t="s">
        <v>691</v>
      </c>
      <c r="I864" s="80" t="s">
        <v>692</v>
      </c>
      <c r="J864" s="81" t="s">
        <v>1623</v>
      </c>
      <c r="K864" s="80" t="s">
        <v>440</v>
      </c>
      <c r="L864" s="3" t="str">
        <f>_xlfn.XLOOKUP(Table5[[#This Row],[Item '#]],Ticket_Forms[Form Number],Ticket_Forms[Game Name],"",,)</f>
        <v>Campin' Buddies</v>
      </c>
      <c r="M864" s="15">
        <v>212</v>
      </c>
      <c r="N864" s="3">
        <f>LOOKUP(Table5[[#This Row],[Item '#]],Ticket_Forms[Form Number],Ticket_Forms[Ticket Count])</f>
        <v>6320</v>
      </c>
      <c r="O864" s="16">
        <f>LOOKUP(Table5[[#This Row],[Item '#]],Ticket_Forms[Form Number],Ticket_Forms[Ticket Value])</f>
        <v>1</v>
      </c>
      <c r="P864" s="16">
        <f>LOOKUP(Table5[[#This Row],[Item '#]],Ticket_Forms[Form Number],Ticket_Forms[Revenue])</f>
        <v>6320</v>
      </c>
      <c r="Q864" s="16">
        <f>LOOKUP(Table5[[#This Row],[Item '#]],Ticket_Forms[Form Number],Ticket_Forms[Ideal Profit])</f>
        <v>1575</v>
      </c>
      <c r="R864" s="16">
        <f>LOOKUP(Table5[[#This Row],[Item '#]],Ticket_Forms[Form Number],Ticket_Forms[Prizes])</f>
        <v>4745</v>
      </c>
      <c r="S864" s="16">
        <f>LOOKUP(Table5[[#This Row],[Item '#]],Ticket_Forms[Form Number],Ticket_Forms[Location Rent])</f>
        <v>379</v>
      </c>
      <c r="T864" s="16">
        <f>LOOKUP(Table5[[#This Row],[Item '#]],Ticket_Forms[Form Number],Ticket_Forms[Last Sale])</f>
        <v>599</v>
      </c>
      <c r="U864" s="16" t="s">
        <v>3909</v>
      </c>
      <c r="V864" s="58" t="str">
        <f>Table5[[#This Row],[Date Distributed]]</f>
        <v/>
      </c>
      <c r="W864" s="3" t="str">
        <f>_xlfn.XLOOKUP(Table5[[#This Row],[Serial '#]],Table10[Serial '#],Table10[Charity Association],"",,)</f>
        <v/>
      </c>
      <c r="Z864" s="3" t="s">
        <v>23</v>
      </c>
    </row>
    <row r="865" spans="1:26" hidden="1" x14ac:dyDescent="0.35">
      <c r="A865" s="3">
        <v>863</v>
      </c>
      <c r="B865" s="78">
        <v>45104</v>
      </c>
      <c r="C865" s="73" t="str">
        <f>_xlfn.XLOOKUP(Table5[[#This Row],[Serial '#]],Table10[Serial '#],Table10[Date],"",,)</f>
        <v/>
      </c>
      <c r="D8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65" s="73" t="str">
        <f>IF(Table5[[#This Row],[Date Distributed]]="","In Stock","Distributed")</f>
        <v>In Stock</v>
      </c>
      <c r="F865" s="79" t="s">
        <v>660</v>
      </c>
      <c r="G865" s="75" t="s">
        <v>761</v>
      </c>
      <c r="H865" s="80" t="s">
        <v>691</v>
      </c>
      <c r="I865" s="80" t="s">
        <v>692</v>
      </c>
      <c r="J865" s="81" t="s">
        <v>1624</v>
      </c>
      <c r="K865" s="80" t="s">
        <v>440</v>
      </c>
      <c r="L865" s="3" t="str">
        <f>_xlfn.XLOOKUP(Table5[[#This Row],[Item '#]],Ticket_Forms[Form Number],Ticket_Forms[Game Name],"",,)</f>
        <v>Campin' Buddies</v>
      </c>
      <c r="M865" s="15">
        <v>212</v>
      </c>
      <c r="N865" s="3">
        <f>LOOKUP(Table5[[#This Row],[Item '#]],Ticket_Forms[Form Number],Ticket_Forms[Ticket Count])</f>
        <v>6320</v>
      </c>
      <c r="O865" s="16">
        <f>LOOKUP(Table5[[#This Row],[Item '#]],Ticket_Forms[Form Number],Ticket_Forms[Ticket Value])</f>
        <v>1</v>
      </c>
      <c r="P865" s="16">
        <f>LOOKUP(Table5[[#This Row],[Item '#]],Ticket_Forms[Form Number],Ticket_Forms[Revenue])</f>
        <v>6320</v>
      </c>
      <c r="Q865" s="16">
        <f>LOOKUP(Table5[[#This Row],[Item '#]],Ticket_Forms[Form Number],Ticket_Forms[Ideal Profit])</f>
        <v>1575</v>
      </c>
      <c r="R865" s="16">
        <f>LOOKUP(Table5[[#This Row],[Item '#]],Ticket_Forms[Form Number],Ticket_Forms[Prizes])</f>
        <v>4745</v>
      </c>
      <c r="S865" s="16">
        <f>LOOKUP(Table5[[#This Row],[Item '#]],Ticket_Forms[Form Number],Ticket_Forms[Location Rent])</f>
        <v>379</v>
      </c>
      <c r="T865" s="16">
        <f>LOOKUP(Table5[[#This Row],[Item '#]],Ticket_Forms[Form Number],Ticket_Forms[Last Sale])</f>
        <v>599</v>
      </c>
      <c r="U865" s="16" t="s">
        <v>3909</v>
      </c>
      <c r="V865" s="58" t="str">
        <f>Table5[[#This Row],[Date Distributed]]</f>
        <v/>
      </c>
      <c r="W865" s="3" t="str">
        <f>_xlfn.XLOOKUP(Table5[[#This Row],[Serial '#]],Table10[Serial '#],Table10[Charity Association],"",,)</f>
        <v/>
      </c>
      <c r="Z865" s="3" t="s">
        <v>23</v>
      </c>
    </row>
    <row r="866" spans="1:26" hidden="1" x14ac:dyDescent="0.35">
      <c r="A866" s="3">
        <v>864</v>
      </c>
      <c r="B866" s="78">
        <v>45104</v>
      </c>
      <c r="C866" s="73" t="str">
        <f>_xlfn.XLOOKUP(Table5[[#This Row],[Serial '#]],Table10[Serial '#],Table10[Date],"",,)</f>
        <v/>
      </c>
      <c r="D8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66" s="73" t="str">
        <f>IF(Table5[[#This Row],[Date Distributed]]="","In Stock","Distributed")</f>
        <v>In Stock</v>
      </c>
      <c r="F866" s="79" t="s">
        <v>660</v>
      </c>
      <c r="G866" s="75" t="s">
        <v>761</v>
      </c>
      <c r="H866" s="80" t="s">
        <v>691</v>
      </c>
      <c r="I866" s="80" t="s">
        <v>692</v>
      </c>
      <c r="J866" s="81" t="s">
        <v>1625</v>
      </c>
      <c r="K866" s="80" t="s">
        <v>447</v>
      </c>
      <c r="L866" s="3" t="str">
        <f>_xlfn.XLOOKUP(Table5[[#This Row],[Item '#]],Ticket_Forms[Form Number],Ticket_Forms[Game Name],"",,)</f>
        <v>Bar The Slots</v>
      </c>
      <c r="M866" s="15">
        <v>212</v>
      </c>
      <c r="N866" s="3">
        <f>LOOKUP(Table5[[#This Row],[Item '#]],Ticket_Forms[Form Number],Ticket_Forms[Ticket Count])</f>
        <v>6320</v>
      </c>
      <c r="O866" s="16">
        <f>LOOKUP(Table5[[#This Row],[Item '#]],Ticket_Forms[Form Number],Ticket_Forms[Ticket Value])</f>
        <v>1</v>
      </c>
      <c r="P866" s="16">
        <f>LOOKUP(Table5[[#This Row],[Item '#]],Ticket_Forms[Form Number],Ticket_Forms[Revenue])</f>
        <v>6320</v>
      </c>
      <c r="Q866" s="16">
        <f>LOOKUP(Table5[[#This Row],[Item '#]],Ticket_Forms[Form Number],Ticket_Forms[Ideal Profit])</f>
        <v>1575</v>
      </c>
      <c r="R866" s="16">
        <f>LOOKUP(Table5[[#This Row],[Item '#]],Ticket_Forms[Form Number],Ticket_Forms[Prizes])</f>
        <v>4745</v>
      </c>
      <c r="S866" s="16">
        <f>LOOKUP(Table5[[#This Row],[Item '#]],Ticket_Forms[Form Number],Ticket_Forms[Location Rent])</f>
        <v>379</v>
      </c>
      <c r="T866" s="16">
        <f>LOOKUP(Table5[[#This Row],[Item '#]],Ticket_Forms[Form Number],Ticket_Forms[Last Sale])</f>
        <v>599</v>
      </c>
      <c r="U866" s="16" t="s">
        <v>3909</v>
      </c>
      <c r="V866" s="58" t="str">
        <f>Table5[[#This Row],[Date Distributed]]</f>
        <v/>
      </c>
      <c r="W866" s="3" t="str">
        <f>_xlfn.XLOOKUP(Table5[[#This Row],[Serial '#]],Table10[Serial '#],Table10[Charity Association],"",,)</f>
        <v/>
      </c>
      <c r="Z866" s="3" t="s">
        <v>23</v>
      </c>
    </row>
    <row r="867" spans="1:26" hidden="1" x14ac:dyDescent="0.35">
      <c r="A867" s="3">
        <v>865</v>
      </c>
      <c r="B867" s="78">
        <v>45104</v>
      </c>
      <c r="C867" s="73" t="str">
        <f>_xlfn.XLOOKUP(Table5[[#This Row],[Serial '#]],Table10[Serial '#],Table10[Date],"",,)</f>
        <v/>
      </c>
      <c r="D8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67" s="73" t="str">
        <f>IF(Table5[[#This Row],[Date Distributed]]="","In Stock","Distributed")</f>
        <v>In Stock</v>
      </c>
      <c r="F867" s="79" t="s">
        <v>660</v>
      </c>
      <c r="G867" s="75" t="s">
        <v>761</v>
      </c>
      <c r="H867" s="80" t="s">
        <v>691</v>
      </c>
      <c r="I867" s="80" t="s">
        <v>692</v>
      </c>
      <c r="J867" s="81" t="s">
        <v>1626</v>
      </c>
      <c r="K867" s="80" t="s">
        <v>441</v>
      </c>
      <c r="L867" s="3" t="str">
        <f>_xlfn.XLOOKUP(Table5[[#This Row],[Item '#]],Ticket_Forms[Form Number],Ticket_Forms[Game Name],"",,)</f>
        <v>Simple Life</v>
      </c>
      <c r="M867" s="15">
        <v>212</v>
      </c>
      <c r="N867" s="3">
        <f>LOOKUP(Table5[[#This Row],[Item '#]],Ticket_Forms[Form Number],Ticket_Forms[Ticket Count])</f>
        <v>6320</v>
      </c>
      <c r="O867" s="16">
        <f>LOOKUP(Table5[[#This Row],[Item '#]],Ticket_Forms[Form Number],Ticket_Forms[Ticket Value])</f>
        <v>1</v>
      </c>
      <c r="P867" s="16">
        <f>LOOKUP(Table5[[#This Row],[Item '#]],Ticket_Forms[Form Number],Ticket_Forms[Revenue])</f>
        <v>6320</v>
      </c>
      <c r="Q867" s="16">
        <f>LOOKUP(Table5[[#This Row],[Item '#]],Ticket_Forms[Form Number],Ticket_Forms[Ideal Profit])</f>
        <v>1575</v>
      </c>
      <c r="R867" s="16">
        <f>LOOKUP(Table5[[#This Row],[Item '#]],Ticket_Forms[Form Number],Ticket_Forms[Prizes])</f>
        <v>4745</v>
      </c>
      <c r="S867" s="16">
        <f>LOOKUP(Table5[[#This Row],[Item '#]],Ticket_Forms[Form Number],Ticket_Forms[Location Rent])</f>
        <v>379</v>
      </c>
      <c r="T867" s="16">
        <f>LOOKUP(Table5[[#This Row],[Item '#]],Ticket_Forms[Form Number],Ticket_Forms[Last Sale])</f>
        <v>599</v>
      </c>
      <c r="U867" s="16" t="s">
        <v>3909</v>
      </c>
      <c r="V867" s="58" t="str">
        <f>Table5[[#This Row],[Date Distributed]]</f>
        <v/>
      </c>
      <c r="W867" s="3" t="str">
        <f>_xlfn.XLOOKUP(Table5[[#This Row],[Serial '#]],Table10[Serial '#],Table10[Charity Association],"",,)</f>
        <v/>
      </c>
      <c r="Z867" s="3" t="s">
        <v>23</v>
      </c>
    </row>
    <row r="868" spans="1:26" hidden="1" x14ac:dyDescent="0.35">
      <c r="A868" s="3">
        <v>866</v>
      </c>
      <c r="B868" s="78">
        <v>45104</v>
      </c>
      <c r="C868" s="73" t="str">
        <f>_xlfn.XLOOKUP(Table5[[#This Row],[Serial '#]],Table10[Serial '#],Table10[Date],"",,)</f>
        <v/>
      </c>
      <c r="D8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68" s="73" t="str">
        <f>IF(Table5[[#This Row],[Date Distributed]]="","In Stock","Distributed")</f>
        <v>In Stock</v>
      </c>
      <c r="F868" s="79" t="s">
        <v>660</v>
      </c>
      <c r="G868" s="75" t="s">
        <v>761</v>
      </c>
      <c r="H868" s="80" t="s">
        <v>691</v>
      </c>
      <c r="I868" s="80" t="s">
        <v>692</v>
      </c>
      <c r="J868" s="81" t="s">
        <v>1627</v>
      </c>
      <c r="K868" s="80" t="s">
        <v>447</v>
      </c>
      <c r="L868" s="3" t="str">
        <f>_xlfn.XLOOKUP(Table5[[#This Row],[Item '#]],Ticket_Forms[Form Number],Ticket_Forms[Game Name],"",,)</f>
        <v>Bar The Slots</v>
      </c>
      <c r="M868" s="15">
        <v>212</v>
      </c>
      <c r="N868" s="3">
        <f>LOOKUP(Table5[[#This Row],[Item '#]],Ticket_Forms[Form Number],Ticket_Forms[Ticket Count])</f>
        <v>6320</v>
      </c>
      <c r="O868" s="16">
        <f>LOOKUP(Table5[[#This Row],[Item '#]],Ticket_Forms[Form Number],Ticket_Forms[Ticket Value])</f>
        <v>1</v>
      </c>
      <c r="P868" s="16">
        <f>LOOKUP(Table5[[#This Row],[Item '#]],Ticket_Forms[Form Number],Ticket_Forms[Revenue])</f>
        <v>6320</v>
      </c>
      <c r="Q868" s="16">
        <f>LOOKUP(Table5[[#This Row],[Item '#]],Ticket_Forms[Form Number],Ticket_Forms[Ideal Profit])</f>
        <v>1575</v>
      </c>
      <c r="R868" s="16">
        <f>LOOKUP(Table5[[#This Row],[Item '#]],Ticket_Forms[Form Number],Ticket_Forms[Prizes])</f>
        <v>4745</v>
      </c>
      <c r="S868" s="16">
        <f>LOOKUP(Table5[[#This Row],[Item '#]],Ticket_Forms[Form Number],Ticket_Forms[Location Rent])</f>
        <v>379</v>
      </c>
      <c r="T868" s="16">
        <f>LOOKUP(Table5[[#This Row],[Item '#]],Ticket_Forms[Form Number],Ticket_Forms[Last Sale])</f>
        <v>599</v>
      </c>
      <c r="U868" s="16" t="s">
        <v>3909</v>
      </c>
      <c r="V868" s="58" t="str">
        <f>Table5[[#This Row],[Date Distributed]]</f>
        <v/>
      </c>
      <c r="W868" s="3" t="str">
        <f>_xlfn.XLOOKUP(Table5[[#This Row],[Serial '#]],Table10[Serial '#],Table10[Charity Association],"",,)</f>
        <v/>
      </c>
      <c r="Z868" s="3" t="s">
        <v>23</v>
      </c>
    </row>
    <row r="869" spans="1:26" hidden="1" x14ac:dyDescent="0.35">
      <c r="A869" s="3">
        <v>867</v>
      </c>
      <c r="B869" s="78">
        <v>45104</v>
      </c>
      <c r="C869" s="73" t="str">
        <f>_xlfn.XLOOKUP(Table5[[#This Row],[Serial '#]],Table10[Serial '#],Table10[Date],"",,)</f>
        <v/>
      </c>
      <c r="D8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69" s="73" t="str">
        <f>IF(Table5[[#This Row],[Date Distributed]]="","In Stock","Distributed")</f>
        <v>In Stock</v>
      </c>
      <c r="F869" s="79" t="s">
        <v>660</v>
      </c>
      <c r="G869" s="75" t="s">
        <v>761</v>
      </c>
      <c r="H869" s="80" t="s">
        <v>691</v>
      </c>
      <c r="I869" s="80" t="s">
        <v>692</v>
      </c>
      <c r="J869" s="81" t="s">
        <v>1628</v>
      </c>
      <c r="K869" s="80" t="s">
        <v>440</v>
      </c>
      <c r="L869" s="3" t="str">
        <f>_xlfn.XLOOKUP(Table5[[#This Row],[Item '#]],Ticket_Forms[Form Number],Ticket_Forms[Game Name],"",,)</f>
        <v>Campin' Buddies</v>
      </c>
      <c r="M869" s="15">
        <v>212</v>
      </c>
      <c r="N869" s="3">
        <f>LOOKUP(Table5[[#This Row],[Item '#]],Ticket_Forms[Form Number],Ticket_Forms[Ticket Count])</f>
        <v>6320</v>
      </c>
      <c r="O869" s="16">
        <f>LOOKUP(Table5[[#This Row],[Item '#]],Ticket_Forms[Form Number],Ticket_Forms[Ticket Value])</f>
        <v>1</v>
      </c>
      <c r="P869" s="16">
        <f>LOOKUP(Table5[[#This Row],[Item '#]],Ticket_Forms[Form Number],Ticket_Forms[Revenue])</f>
        <v>6320</v>
      </c>
      <c r="Q869" s="16">
        <f>LOOKUP(Table5[[#This Row],[Item '#]],Ticket_Forms[Form Number],Ticket_Forms[Ideal Profit])</f>
        <v>1575</v>
      </c>
      <c r="R869" s="16">
        <f>LOOKUP(Table5[[#This Row],[Item '#]],Ticket_Forms[Form Number],Ticket_Forms[Prizes])</f>
        <v>4745</v>
      </c>
      <c r="S869" s="16">
        <f>LOOKUP(Table5[[#This Row],[Item '#]],Ticket_Forms[Form Number],Ticket_Forms[Location Rent])</f>
        <v>379</v>
      </c>
      <c r="T869" s="16">
        <f>LOOKUP(Table5[[#This Row],[Item '#]],Ticket_Forms[Form Number],Ticket_Forms[Last Sale])</f>
        <v>599</v>
      </c>
      <c r="U869" s="16" t="s">
        <v>3909</v>
      </c>
      <c r="V869" s="58" t="str">
        <f>Table5[[#This Row],[Date Distributed]]</f>
        <v/>
      </c>
      <c r="W869" s="3" t="str">
        <f>_xlfn.XLOOKUP(Table5[[#This Row],[Serial '#]],Table10[Serial '#],Table10[Charity Association],"",,)</f>
        <v/>
      </c>
      <c r="Z869" s="3" t="s">
        <v>23</v>
      </c>
    </row>
    <row r="870" spans="1:26" hidden="1" x14ac:dyDescent="0.35">
      <c r="A870" s="3">
        <v>868</v>
      </c>
      <c r="B870" s="78">
        <v>45104</v>
      </c>
      <c r="C870" s="73" t="str">
        <f>_xlfn.XLOOKUP(Table5[[#This Row],[Serial '#]],Table10[Serial '#],Table10[Date],"",,)</f>
        <v/>
      </c>
      <c r="D8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70" s="73" t="str">
        <f>IF(Table5[[#This Row],[Date Distributed]]="","In Stock","Distributed")</f>
        <v>In Stock</v>
      </c>
      <c r="F870" s="79" t="s">
        <v>660</v>
      </c>
      <c r="G870" s="75" t="s">
        <v>761</v>
      </c>
      <c r="H870" s="80" t="s">
        <v>691</v>
      </c>
      <c r="I870" s="80" t="s">
        <v>692</v>
      </c>
      <c r="J870" s="81" t="s">
        <v>1629</v>
      </c>
      <c r="K870" s="80" t="s">
        <v>434</v>
      </c>
      <c r="L870" s="3" t="str">
        <f>_xlfn.XLOOKUP(Table5[[#This Row],[Item '#]],Ticket_Forms[Form Number],Ticket_Forms[Game Name],"",,)</f>
        <v>A-Paw-Ling Pooches</v>
      </c>
      <c r="M870" s="15">
        <v>212</v>
      </c>
      <c r="N870" s="3">
        <f>LOOKUP(Table5[[#This Row],[Item '#]],Ticket_Forms[Form Number],Ticket_Forms[Ticket Count])</f>
        <v>6320</v>
      </c>
      <c r="O870" s="16">
        <f>LOOKUP(Table5[[#This Row],[Item '#]],Ticket_Forms[Form Number],Ticket_Forms[Ticket Value])</f>
        <v>1</v>
      </c>
      <c r="P870" s="16">
        <f>LOOKUP(Table5[[#This Row],[Item '#]],Ticket_Forms[Form Number],Ticket_Forms[Revenue])</f>
        <v>6320</v>
      </c>
      <c r="Q870" s="16">
        <f>LOOKUP(Table5[[#This Row],[Item '#]],Ticket_Forms[Form Number],Ticket_Forms[Ideal Profit])</f>
        <v>1575</v>
      </c>
      <c r="R870" s="16">
        <f>LOOKUP(Table5[[#This Row],[Item '#]],Ticket_Forms[Form Number],Ticket_Forms[Prizes])</f>
        <v>4745</v>
      </c>
      <c r="S870" s="16">
        <f>LOOKUP(Table5[[#This Row],[Item '#]],Ticket_Forms[Form Number],Ticket_Forms[Location Rent])</f>
        <v>379</v>
      </c>
      <c r="T870" s="16">
        <f>LOOKUP(Table5[[#This Row],[Item '#]],Ticket_Forms[Form Number],Ticket_Forms[Last Sale])</f>
        <v>599</v>
      </c>
      <c r="U870" s="16" t="s">
        <v>3909</v>
      </c>
      <c r="V870" s="58" t="str">
        <f>Table5[[#This Row],[Date Distributed]]</f>
        <v/>
      </c>
      <c r="W870" s="3" t="str">
        <f>_xlfn.XLOOKUP(Table5[[#This Row],[Serial '#]],Table10[Serial '#],Table10[Charity Association],"",,)</f>
        <v/>
      </c>
      <c r="Z870" s="3" t="s">
        <v>23</v>
      </c>
    </row>
    <row r="871" spans="1:26" hidden="1" x14ac:dyDescent="0.35">
      <c r="A871" s="3">
        <v>869</v>
      </c>
      <c r="B871" s="78">
        <v>45104</v>
      </c>
      <c r="C871" s="73" t="str">
        <f>_xlfn.XLOOKUP(Table5[[#This Row],[Serial '#]],Table10[Serial '#],Table10[Date],"",,)</f>
        <v/>
      </c>
      <c r="D8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71" s="73" t="str">
        <f>IF(Table5[[#This Row],[Date Distributed]]="","In Stock","Distributed")</f>
        <v>In Stock</v>
      </c>
      <c r="F871" s="79" t="s">
        <v>660</v>
      </c>
      <c r="G871" s="75" t="s">
        <v>761</v>
      </c>
      <c r="H871" s="80" t="s">
        <v>691</v>
      </c>
      <c r="I871" s="80" t="s">
        <v>692</v>
      </c>
      <c r="J871" s="81" t="s">
        <v>1630</v>
      </c>
      <c r="K871" s="80" t="s">
        <v>437</v>
      </c>
      <c r="L871" s="3" t="str">
        <f>_xlfn.XLOOKUP(Table5[[#This Row],[Item '#]],Ticket_Forms[Form Number],Ticket_Forms[Game Name],"",,)</f>
        <v>Diamonds and Pearls</v>
      </c>
      <c r="M871" s="15">
        <v>212</v>
      </c>
      <c r="N871" s="3">
        <f>LOOKUP(Table5[[#This Row],[Item '#]],Ticket_Forms[Form Number],Ticket_Forms[Ticket Count])</f>
        <v>6320</v>
      </c>
      <c r="O871" s="16">
        <f>LOOKUP(Table5[[#This Row],[Item '#]],Ticket_Forms[Form Number],Ticket_Forms[Ticket Value])</f>
        <v>1</v>
      </c>
      <c r="P871" s="16">
        <f>LOOKUP(Table5[[#This Row],[Item '#]],Ticket_Forms[Form Number],Ticket_Forms[Revenue])</f>
        <v>6320</v>
      </c>
      <c r="Q871" s="16">
        <f>LOOKUP(Table5[[#This Row],[Item '#]],Ticket_Forms[Form Number],Ticket_Forms[Ideal Profit])</f>
        <v>1575</v>
      </c>
      <c r="R871" s="16">
        <f>LOOKUP(Table5[[#This Row],[Item '#]],Ticket_Forms[Form Number],Ticket_Forms[Prizes])</f>
        <v>4745</v>
      </c>
      <c r="S871" s="16">
        <f>LOOKUP(Table5[[#This Row],[Item '#]],Ticket_Forms[Form Number],Ticket_Forms[Location Rent])</f>
        <v>379</v>
      </c>
      <c r="T871" s="16">
        <f>LOOKUP(Table5[[#This Row],[Item '#]],Ticket_Forms[Form Number],Ticket_Forms[Last Sale])</f>
        <v>599</v>
      </c>
      <c r="U871" s="16" t="s">
        <v>3909</v>
      </c>
      <c r="V871" s="58" t="str">
        <f>Table5[[#This Row],[Date Distributed]]</f>
        <v/>
      </c>
      <c r="W871" s="3" t="str">
        <f>_xlfn.XLOOKUP(Table5[[#This Row],[Serial '#]],Table10[Serial '#],Table10[Charity Association],"",,)</f>
        <v/>
      </c>
      <c r="Z871" s="3" t="s">
        <v>23</v>
      </c>
    </row>
    <row r="872" spans="1:26" hidden="1" x14ac:dyDescent="0.35">
      <c r="A872" s="3">
        <v>870</v>
      </c>
      <c r="B872" s="78">
        <v>45104</v>
      </c>
      <c r="C872" s="73" t="str">
        <f>_xlfn.XLOOKUP(Table5[[#This Row],[Serial '#]],Table10[Serial '#],Table10[Date],"",,)</f>
        <v/>
      </c>
      <c r="D8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72" s="73" t="str">
        <f>IF(Table5[[#This Row],[Date Distributed]]="","In Stock","Distributed")</f>
        <v>In Stock</v>
      </c>
      <c r="F872" s="79" t="s">
        <v>660</v>
      </c>
      <c r="G872" s="75" t="s">
        <v>761</v>
      </c>
      <c r="H872" s="80" t="s">
        <v>691</v>
      </c>
      <c r="I872" s="80" t="s">
        <v>692</v>
      </c>
      <c r="J872" s="81" t="s">
        <v>1631</v>
      </c>
      <c r="K872" s="80" t="s">
        <v>434</v>
      </c>
      <c r="L872" s="3" t="str">
        <f>_xlfn.XLOOKUP(Table5[[#This Row],[Item '#]],Ticket_Forms[Form Number],Ticket_Forms[Game Name],"",,)</f>
        <v>A-Paw-Ling Pooches</v>
      </c>
      <c r="M872" s="15">
        <v>212</v>
      </c>
      <c r="N872" s="3">
        <f>LOOKUP(Table5[[#This Row],[Item '#]],Ticket_Forms[Form Number],Ticket_Forms[Ticket Count])</f>
        <v>6320</v>
      </c>
      <c r="O872" s="16">
        <f>LOOKUP(Table5[[#This Row],[Item '#]],Ticket_Forms[Form Number],Ticket_Forms[Ticket Value])</f>
        <v>1</v>
      </c>
      <c r="P872" s="16">
        <f>LOOKUP(Table5[[#This Row],[Item '#]],Ticket_Forms[Form Number],Ticket_Forms[Revenue])</f>
        <v>6320</v>
      </c>
      <c r="Q872" s="16">
        <f>LOOKUP(Table5[[#This Row],[Item '#]],Ticket_Forms[Form Number],Ticket_Forms[Ideal Profit])</f>
        <v>1575</v>
      </c>
      <c r="R872" s="16">
        <f>LOOKUP(Table5[[#This Row],[Item '#]],Ticket_Forms[Form Number],Ticket_Forms[Prizes])</f>
        <v>4745</v>
      </c>
      <c r="S872" s="16">
        <f>LOOKUP(Table5[[#This Row],[Item '#]],Ticket_Forms[Form Number],Ticket_Forms[Location Rent])</f>
        <v>379</v>
      </c>
      <c r="T872" s="16">
        <f>LOOKUP(Table5[[#This Row],[Item '#]],Ticket_Forms[Form Number],Ticket_Forms[Last Sale])</f>
        <v>599</v>
      </c>
      <c r="U872" s="16" t="s">
        <v>3909</v>
      </c>
      <c r="V872" s="58" t="str">
        <f>Table5[[#This Row],[Date Distributed]]</f>
        <v/>
      </c>
      <c r="W872" s="3" t="str">
        <f>_xlfn.XLOOKUP(Table5[[#This Row],[Serial '#]],Table10[Serial '#],Table10[Charity Association],"",,)</f>
        <v/>
      </c>
      <c r="Z872" s="3" t="s">
        <v>23</v>
      </c>
    </row>
    <row r="873" spans="1:26" hidden="1" x14ac:dyDescent="0.35">
      <c r="A873" s="3">
        <v>871</v>
      </c>
      <c r="B873" s="78">
        <v>45104</v>
      </c>
      <c r="C873" s="73" t="str">
        <f>_xlfn.XLOOKUP(Table5[[#This Row],[Serial '#]],Table10[Serial '#],Table10[Date],"",,)</f>
        <v/>
      </c>
      <c r="D8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73" s="73" t="str">
        <f>IF(Table5[[#This Row],[Date Distributed]]="","In Stock","Distributed")</f>
        <v>In Stock</v>
      </c>
      <c r="F873" s="79" t="s">
        <v>660</v>
      </c>
      <c r="G873" s="75" t="s">
        <v>761</v>
      </c>
      <c r="H873" s="80" t="s">
        <v>691</v>
      </c>
      <c r="I873" s="80" t="s">
        <v>692</v>
      </c>
      <c r="J873" s="81" t="s">
        <v>1632</v>
      </c>
      <c r="K873" s="80" t="s">
        <v>437</v>
      </c>
      <c r="L873" s="3" t="str">
        <f>_xlfn.XLOOKUP(Table5[[#This Row],[Item '#]],Ticket_Forms[Form Number],Ticket_Forms[Game Name],"",,)</f>
        <v>Diamonds and Pearls</v>
      </c>
      <c r="M873" s="15">
        <v>212</v>
      </c>
      <c r="N873" s="3">
        <f>LOOKUP(Table5[[#This Row],[Item '#]],Ticket_Forms[Form Number],Ticket_Forms[Ticket Count])</f>
        <v>6320</v>
      </c>
      <c r="O873" s="16">
        <f>LOOKUP(Table5[[#This Row],[Item '#]],Ticket_Forms[Form Number],Ticket_Forms[Ticket Value])</f>
        <v>1</v>
      </c>
      <c r="P873" s="16">
        <f>LOOKUP(Table5[[#This Row],[Item '#]],Ticket_Forms[Form Number],Ticket_Forms[Revenue])</f>
        <v>6320</v>
      </c>
      <c r="Q873" s="16">
        <f>LOOKUP(Table5[[#This Row],[Item '#]],Ticket_Forms[Form Number],Ticket_Forms[Ideal Profit])</f>
        <v>1575</v>
      </c>
      <c r="R873" s="16">
        <f>LOOKUP(Table5[[#This Row],[Item '#]],Ticket_Forms[Form Number],Ticket_Forms[Prizes])</f>
        <v>4745</v>
      </c>
      <c r="S873" s="16">
        <f>LOOKUP(Table5[[#This Row],[Item '#]],Ticket_Forms[Form Number],Ticket_Forms[Location Rent])</f>
        <v>379</v>
      </c>
      <c r="T873" s="16">
        <f>LOOKUP(Table5[[#This Row],[Item '#]],Ticket_Forms[Form Number],Ticket_Forms[Last Sale])</f>
        <v>599</v>
      </c>
      <c r="U873" s="16" t="s">
        <v>3909</v>
      </c>
      <c r="V873" s="58" t="str">
        <f>Table5[[#This Row],[Date Distributed]]</f>
        <v/>
      </c>
      <c r="W873" s="3" t="str">
        <f>_xlfn.XLOOKUP(Table5[[#This Row],[Serial '#]],Table10[Serial '#],Table10[Charity Association],"",,)</f>
        <v/>
      </c>
      <c r="Z873" s="3" t="s">
        <v>23</v>
      </c>
    </row>
    <row r="874" spans="1:26" hidden="1" x14ac:dyDescent="0.35">
      <c r="A874" s="3">
        <v>872</v>
      </c>
      <c r="B874" s="78">
        <v>45104</v>
      </c>
      <c r="C874" s="73" t="str">
        <f>_xlfn.XLOOKUP(Table5[[#This Row],[Serial '#]],Table10[Serial '#],Table10[Date],"",,)</f>
        <v/>
      </c>
      <c r="D8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74" s="73" t="str">
        <f>IF(Table5[[#This Row],[Date Distributed]]="","In Stock","Distributed")</f>
        <v>In Stock</v>
      </c>
      <c r="F874" s="79" t="s">
        <v>660</v>
      </c>
      <c r="G874" s="75" t="s">
        <v>761</v>
      </c>
      <c r="H874" s="80" t="s">
        <v>691</v>
      </c>
      <c r="I874" s="80" t="s">
        <v>692</v>
      </c>
      <c r="J874" s="81" t="s">
        <v>1633</v>
      </c>
      <c r="K874" s="80" t="s">
        <v>441</v>
      </c>
      <c r="L874" s="3" t="str">
        <f>_xlfn.XLOOKUP(Table5[[#This Row],[Item '#]],Ticket_Forms[Form Number],Ticket_Forms[Game Name],"",,)</f>
        <v>Simple Life</v>
      </c>
      <c r="M874" s="15">
        <v>212</v>
      </c>
      <c r="N874" s="3">
        <f>LOOKUP(Table5[[#This Row],[Item '#]],Ticket_Forms[Form Number],Ticket_Forms[Ticket Count])</f>
        <v>6320</v>
      </c>
      <c r="O874" s="16">
        <f>LOOKUP(Table5[[#This Row],[Item '#]],Ticket_Forms[Form Number],Ticket_Forms[Ticket Value])</f>
        <v>1</v>
      </c>
      <c r="P874" s="16">
        <f>LOOKUP(Table5[[#This Row],[Item '#]],Ticket_Forms[Form Number],Ticket_Forms[Revenue])</f>
        <v>6320</v>
      </c>
      <c r="Q874" s="16">
        <f>LOOKUP(Table5[[#This Row],[Item '#]],Ticket_Forms[Form Number],Ticket_Forms[Ideal Profit])</f>
        <v>1575</v>
      </c>
      <c r="R874" s="16">
        <f>LOOKUP(Table5[[#This Row],[Item '#]],Ticket_Forms[Form Number],Ticket_Forms[Prizes])</f>
        <v>4745</v>
      </c>
      <c r="S874" s="16">
        <f>LOOKUP(Table5[[#This Row],[Item '#]],Ticket_Forms[Form Number],Ticket_Forms[Location Rent])</f>
        <v>379</v>
      </c>
      <c r="T874" s="16">
        <f>LOOKUP(Table5[[#This Row],[Item '#]],Ticket_Forms[Form Number],Ticket_Forms[Last Sale])</f>
        <v>599</v>
      </c>
      <c r="U874" s="16" t="s">
        <v>3909</v>
      </c>
      <c r="V874" s="58" t="str">
        <f>Table5[[#This Row],[Date Distributed]]</f>
        <v/>
      </c>
      <c r="W874" s="3" t="str">
        <f>_xlfn.XLOOKUP(Table5[[#This Row],[Serial '#]],Table10[Serial '#],Table10[Charity Association],"",,)</f>
        <v/>
      </c>
      <c r="Z874" s="3" t="s">
        <v>23</v>
      </c>
    </row>
    <row r="875" spans="1:26" hidden="1" x14ac:dyDescent="0.35">
      <c r="A875" s="3">
        <v>873</v>
      </c>
      <c r="B875" s="78">
        <v>45104</v>
      </c>
      <c r="C875" s="73" t="str">
        <f>_xlfn.XLOOKUP(Table5[[#This Row],[Serial '#]],Table10[Serial '#],Table10[Date],"",,)</f>
        <v/>
      </c>
      <c r="D8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75" s="73" t="str">
        <f>IF(Table5[[#This Row],[Date Distributed]]="","In Stock","Distributed")</f>
        <v>In Stock</v>
      </c>
      <c r="F875" s="79" t="s">
        <v>660</v>
      </c>
      <c r="G875" s="75" t="s">
        <v>761</v>
      </c>
      <c r="H875" s="80" t="s">
        <v>691</v>
      </c>
      <c r="I875" s="80" t="s">
        <v>692</v>
      </c>
      <c r="J875" s="81" t="s">
        <v>1634</v>
      </c>
      <c r="K875" s="80" t="s">
        <v>440</v>
      </c>
      <c r="L875" s="3" t="str">
        <f>_xlfn.XLOOKUP(Table5[[#This Row],[Item '#]],Ticket_Forms[Form Number],Ticket_Forms[Game Name],"",,)</f>
        <v>Campin' Buddies</v>
      </c>
      <c r="M875" s="15">
        <v>212</v>
      </c>
      <c r="N875" s="3">
        <f>LOOKUP(Table5[[#This Row],[Item '#]],Ticket_Forms[Form Number],Ticket_Forms[Ticket Count])</f>
        <v>6320</v>
      </c>
      <c r="O875" s="16">
        <f>LOOKUP(Table5[[#This Row],[Item '#]],Ticket_Forms[Form Number],Ticket_Forms[Ticket Value])</f>
        <v>1</v>
      </c>
      <c r="P875" s="16">
        <f>LOOKUP(Table5[[#This Row],[Item '#]],Ticket_Forms[Form Number],Ticket_Forms[Revenue])</f>
        <v>6320</v>
      </c>
      <c r="Q875" s="16">
        <f>LOOKUP(Table5[[#This Row],[Item '#]],Ticket_Forms[Form Number],Ticket_Forms[Ideal Profit])</f>
        <v>1575</v>
      </c>
      <c r="R875" s="16">
        <f>LOOKUP(Table5[[#This Row],[Item '#]],Ticket_Forms[Form Number],Ticket_Forms[Prizes])</f>
        <v>4745</v>
      </c>
      <c r="S875" s="16">
        <f>LOOKUP(Table5[[#This Row],[Item '#]],Ticket_Forms[Form Number],Ticket_Forms[Location Rent])</f>
        <v>379</v>
      </c>
      <c r="T875" s="16">
        <f>LOOKUP(Table5[[#This Row],[Item '#]],Ticket_Forms[Form Number],Ticket_Forms[Last Sale])</f>
        <v>599</v>
      </c>
      <c r="U875" s="16" t="s">
        <v>3909</v>
      </c>
      <c r="V875" s="58" t="str">
        <f>Table5[[#This Row],[Date Distributed]]</f>
        <v/>
      </c>
      <c r="W875" s="3" t="str">
        <f>_xlfn.XLOOKUP(Table5[[#This Row],[Serial '#]],Table10[Serial '#],Table10[Charity Association],"",,)</f>
        <v/>
      </c>
      <c r="Z875" s="3" t="s">
        <v>23</v>
      </c>
    </row>
    <row r="876" spans="1:26" hidden="1" x14ac:dyDescent="0.35">
      <c r="A876" s="3">
        <v>874</v>
      </c>
      <c r="B876" s="78">
        <v>45104</v>
      </c>
      <c r="C876" s="73" t="str">
        <f>_xlfn.XLOOKUP(Table5[[#This Row],[Serial '#]],Table10[Serial '#],Table10[Date],"",,)</f>
        <v/>
      </c>
      <c r="D8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76" s="73" t="str">
        <f>IF(Table5[[#This Row],[Date Distributed]]="","In Stock","Distributed")</f>
        <v>In Stock</v>
      </c>
      <c r="F876" s="79" t="s">
        <v>660</v>
      </c>
      <c r="G876" s="75" t="s">
        <v>761</v>
      </c>
      <c r="H876" s="80" t="s">
        <v>691</v>
      </c>
      <c r="I876" s="80" t="s">
        <v>692</v>
      </c>
      <c r="J876" s="81" t="s">
        <v>1635</v>
      </c>
      <c r="K876" s="80" t="s">
        <v>434</v>
      </c>
      <c r="L876" s="3" t="str">
        <f>_xlfn.XLOOKUP(Table5[[#This Row],[Item '#]],Ticket_Forms[Form Number],Ticket_Forms[Game Name],"",,)</f>
        <v>A-Paw-Ling Pooches</v>
      </c>
      <c r="M876" s="15">
        <v>212</v>
      </c>
      <c r="N876" s="3">
        <f>LOOKUP(Table5[[#This Row],[Item '#]],Ticket_Forms[Form Number],Ticket_Forms[Ticket Count])</f>
        <v>6320</v>
      </c>
      <c r="O876" s="16">
        <f>LOOKUP(Table5[[#This Row],[Item '#]],Ticket_Forms[Form Number],Ticket_Forms[Ticket Value])</f>
        <v>1</v>
      </c>
      <c r="P876" s="16">
        <f>LOOKUP(Table5[[#This Row],[Item '#]],Ticket_Forms[Form Number],Ticket_Forms[Revenue])</f>
        <v>6320</v>
      </c>
      <c r="Q876" s="16">
        <f>LOOKUP(Table5[[#This Row],[Item '#]],Ticket_Forms[Form Number],Ticket_Forms[Ideal Profit])</f>
        <v>1575</v>
      </c>
      <c r="R876" s="16">
        <f>LOOKUP(Table5[[#This Row],[Item '#]],Ticket_Forms[Form Number],Ticket_Forms[Prizes])</f>
        <v>4745</v>
      </c>
      <c r="S876" s="16">
        <f>LOOKUP(Table5[[#This Row],[Item '#]],Ticket_Forms[Form Number],Ticket_Forms[Location Rent])</f>
        <v>379</v>
      </c>
      <c r="T876" s="16">
        <f>LOOKUP(Table5[[#This Row],[Item '#]],Ticket_Forms[Form Number],Ticket_Forms[Last Sale])</f>
        <v>599</v>
      </c>
      <c r="U876" s="16" t="s">
        <v>3909</v>
      </c>
      <c r="V876" s="58" t="str">
        <f>Table5[[#This Row],[Date Distributed]]</f>
        <v/>
      </c>
      <c r="W876" s="3" t="str">
        <f>_xlfn.XLOOKUP(Table5[[#This Row],[Serial '#]],Table10[Serial '#],Table10[Charity Association],"",,)</f>
        <v/>
      </c>
      <c r="Z876" s="3" t="s">
        <v>23</v>
      </c>
    </row>
    <row r="877" spans="1:26" hidden="1" x14ac:dyDescent="0.35">
      <c r="A877" s="3">
        <v>875</v>
      </c>
      <c r="B877" s="78">
        <v>45104</v>
      </c>
      <c r="C877" s="73" t="str">
        <f>_xlfn.XLOOKUP(Table5[[#This Row],[Serial '#]],Table10[Serial '#],Table10[Date],"",,)</f>
        <v/>
      </c>
      <c r="D8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77" s="73" t="str">
        <f>IF(Table5[[#This Row],[Date Distributed]]="","In Stock","Distributed")</f>
        <v>In Stock</v>
      </c>
      <c r="F877" s="79" t="s">
        <v>660</v>
      </c>
      <c r="G877" s="75" t="s">
        <v>761</v>
      </c>
      <c r="H877" s="80" t="s">
        <v>691</v>
      </c>
      <c r="I877" s="80" t="s">
        <v>692</v>
      </c>
      <c r="J877" s="81" t="s">
        <v>1636</v>
      </c>
      <c r="K877" s="80" t="s">
        <v>433</v>
      </c>
      <c r="L877" s="3" t="str">
        <f>_xlfn.XLOOKUP(Table5[[#This Row],[Item '#]],Ticket_Forms[Form Number],Ticket_Forms[Game Name],"",,)</f>
        <v>Zip Zap</v>
      </c>
      <c r="M877" s="15">
        <v>146</v>
      </c>
      <c r="N877" s="3">
        <f>LOOKUP(Table5[[#This Row],[Item '#]],Ticket_Forms[Form Number],Ticket_Forms[Ticket Count])</f>
        <v>4560</v>
      </c>
      <c r="O877" s="16">
        <f>LOOKUP(Table5[[#This Row],[Item '#]],Ticket_Forms[Form Number],Ticket_Forms[Ticket Value])</f>
        <v>1</v>
      </c>
      <c r="P877" s="16">
        <f>LOOKUP(Table5[[#This Row],[Item '#]],Ticket_Forms[Form Number],Ticket_Forms[Revenue])</f>
        <v>4560</v>
      </c>
      <c r="Q877" s="16">
        <f>LOOKUP(Table5[[#This Row],[Item '#]],Ticket_Forms[Form Number],Ticket_Forms[Ideal Profit])</f>
        <v>1100</v>
      </c>
      <c r="R877" s="16">
        <f>LOOKUP(Table5[[#This Row],[Item '#]],Ticket_Forms[Form Number],Ticket_Forms[Prizes])</f>
        <v>3460</v>
      </c>
      <c r="S877" s="16">
        <f>LOOKUP(Table5[[#This Row],[Item '#]],Ticket_Forms[Form Number],Ticket_Forms[Location Rent])</f>
        <v>273</v>
      </c>
      <c r="T877" s="16">
        <f>LOOKUP(Table5[[#This Row],[Item '#]],Ticket_Forms[Form Number],Ticket_Forms[Last Sale])</f>
        <v>0</v>
      </c>
      <c r="U877" s="16" t="s">
        <v>3909</v>
      </c>
      <c r="V877" s="58" t="str">
        <f>Table5[[#This Row],[Date Distributed]]</f>
        <v/>
      </c>
      <c r="W877" s="3" t="str">
        <f>_xlfn.XLOOKUP(Table5[[#This Row],[Serial '#]],Table10[Serial '#],Table10[Charity Association],"",,)</f>
        <v/>
      </c>
      <c r="Z877" s="3" t="s">
        <v>23</v>
      </c>
    </row>
    <row r="878" spans="1:26" hidden="1" x14ac:dyDescent="0.35">
      <c r="A878" s="3">
        <v>876</v>
      </c>
      <c r="B878" s="78">
        <v>45104</v>
      </c>
      <c r="C878" s="73" t="str">
        <f>_xlfn.XLOOKUP(Table5[[#This Row],[Serial '#]],Table10[Serial '#],Table10[Date],"",,)</f>
        <v/>
      </c>
      <c r="D8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78" s="73" t="str">
        <f>IF(Table5[[#This Row],[Date Distributed]]="","In Stock","Distributed")</f>
        <v>In Stock</v>
      </c>
      <c r="F878" s="79" t="s">
        <v>660</v>
      </c>
      <c r="G878" s="75" t="s">
        <v>761</v>
      </c>
      <c r="H878" s="80" t="s">
        <v>691</v>
      </c>
      <c r="I878" s="80" t="s">
        <v>692</v>
      </c>
      <c r="J878" s="81" t="s">
        <v>1637</v>
      </c>
      <c r="K878" s="80" t="s">
        <v>440</v>
      </c>
      <c r="L878" s="3" t="str">
        <f>_xlfn.XLOOKUP(Table5[[#This Row],[Item '#]],Ticket_Forms[Form Number],Ticket_Forms[Game Name],"",,)</f>
        <v>Campin' Buddies</v>
      </c>
      <c r="M878" s="15">
        <v>212</v>
      </c>
      <c r="N878" s="3">
        <f>LOOKUP(Table5[[#This Row],[Item '#]],Ticket_Forms[Form Number],Ticket_Forms[Ticket Count])</f>
        <v>6320</v>
      </c>
      <c r="O878" s="16">
        <f>LOOKUP(Table5[[#This Row],[Item '#]],Ticket_Forms[Form Number],Ticket_Forms[Ticket Value])</f>
        <v>1</v>
      </c>
      <c r="P878" s="16">
        <f>LOOKUP(Table5[[#This Row],[Item '#]],Ticket_Forms[Form Number],Ticket_Forms[Revenue])</f>
        <v>6320</v>
      </c>
      <c r="Q878" s="16">
        <f>LOOKUP(Table5[[#This Row],[Item '#]],Ticket_Forms[Form Number],Ticket_Forms[Ideal Profit])</f>
        <v>1575</v>
      </c>
      <c r="R878" s="16">
        <f>LOOKUP(Table5[[#This Row],[Item '#]],Ticket_Forms[Form Number],Ticket_Forms[Prizes])</f>
        <v>4745</v>
      </c>
      <c r="S878" s="16">
        <f>LOOKUP(Table5[[#This Row],[Item '#]],Ticket_Forms[Form Number],Ticket_Forms[Location Rent])</f>
        <v>379</v>
      </c>
      <c r="T878" s="16">
        <f>LOOKUP(Table5[[#This Row],[Item '#]],Ticket_Forms[Form Number],Ticket_Forms[Last Sale])</f>
        <v>599</v>
      </c>
      <c r="U878" s="16" t="s">
        <v>3909</v>
      </c>
      <c r="V878" s="58" t="str">
        <f>Table5[[#This Row],[Date Distributed]]</f>
        <v/>
      </c>
      <c r="W878" s="3" t="str">
        <f>_xlfn.XLOOKUP(Table5[[#This Row],[Serial '#]],Table10[Serial '#],Table10[Charity Association],"",,)</f>
        <v/>
      </c>
      <c r="Z878" s="3" t="s">
        <v>23</v>
      </c>
    </row>
    <row r="879" spans="1:26" hidden="1" x14ac:dyDescent="0.35">
      <c r="A879" s="3">
        <v>877</v>
      </c>
      <c r="B879" s="78">
        <v>45104</v>
      </c>
      <c r="C879" s="73">
        <f>_xlfn.XLOOKUP(Table5[[#This Row],[Serial '#]],Table10[Serial '#],Table10[Date],"",,)</f>
        <v>45299</v>
      </c>
      <c r="D8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79" s="73" t="str">
        <f>IF(Table5[[#This Row],[Date Distributed]]="","In Stock","Distributed")</f>
        <v>Distributed</v>
      </c>
      <c r="F879" s="79" t="s">
        <v>660</v>
      </c>
      <c r="G879" s="75" t="s">
        <v>761</v>
      </c>
      <c r="H879" s="80" t="s">
        <v>691</v>
      </c>
      <c r="I879" s="80" t="s">
        <v>692</v>
      </c>
      <c r="J879" s="81" t="s">
        <v>1638</v>
      </c>
      <c r="K879" s="80" t="s">
        <v>440</v>
      </c>
      <c r="L879" s="3" t="str">
        <f>_xlfn.XLOOKUP(Table5[[#This Row],[Item '#]],Ticket_Forms[Form Number],Ticket_Forms[Game Name],"",,)</f>
        <v>Campin' Buddies</v>
      </c>
      <c r="M879" s="15">
        <v>212</v>
      </c>
      <c r="N879" s="3">
        <f>LOOKUP(Table5[[#This Row],[Item '#]],Ticket_Forms[Form Number],Ticket_Forms[Ticket Count])</f>
        <v>6320</v>
      </c>
      <c r="O879" s="16">
        <f>LOOKUP(Table5[[#This Row],[Item '#]],Ticket_Forms[Form Number],Ticket_Forms[Ticket Value])</f>
        <v>1</v>
      </c>
      <c r="P879" s="16">
        <f>LOOKUP(Table5[[#This Row],[Item '#]],Ticket_Forms[Form Number],Ticket_Forms[Revenue])</f>
        <v>6320</v>
      </c>
      <c r="Q879" s="16">
        <f>LOOKUP(Table5[[#This Row],[Item '#]],Ticket_Forms[Form Number],Ticket_Forms[Ideal Profit])</f>
        <v>1575</v>
      </c>
      <c r="R879" s="16">
        <f>LOOKUP(Table5[[#This Row],[Item '#]],Ticket_Forms[Form Number],Ticket_Forms[Prizes])</f>
        <v>4745</v>
      </c>
      <c r="S879" s="16">
        <f>LOOKUP(Table5[[#This Row],[Item '#]],Ticket_Forms[Form Number],Ticket_Forms[Location Rent])</f>
        <v>379</v>
      </c>
      <c r="T879" s="16">
        <f>LOOKUP(Table5[[#This Row],[Item '#]],Ticket_Forms[Form Number],Ticket_Forms[Last Sale])</f>
        <v>599</v>
      </c>
      <c r="U879" s="16" t="s">
        <v>3909</v>
      </c>
      <c r="V879" s="58">
        <f>Table5[[#This Row],[Date Distributed]]</f>
        <v>45299</v>
      </c>
      <c r="W879" s="3" t="str">
        <f>_xlfn.XLOOKUP(Table5[[#This Row],[Serial '#]],Table10[Serial '#],Table10[Charity Association],"",,)</f>
        <v>Cleveland Police Athletic League</v>
      </c>
      <c r="Z879" s="3" t="s">
        <v>23</v>
      </c>
    </row>
    <row r="880" spans="1:26" hidden="1" x14ac:dyDescent="0.35">
      <c r="A880" s="3">
        <v>878</v>
      </c>
      <c r="B880" s="78">
        <v>45104</v>
      </c>
      <c r="C880" s="73">
        <f>_xlfn.XLOOKUP(Table5[[#This Row],[Serial '#]],Table10[Serial '#],Table10[Date],"",,)</f>
        <v>45300</v>
      </c>
      <c r="D8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80" s="73" t="str">
        <f>IF(Table5[[#This Row],[Date Distributed]]="","In Stock","Distributed")</f>
        <v>Distributed</v>
      </c>
      <c r="F880" s="79" t="s">
        <v>660</v>
      </c>
      <c r="G880" s="75" t="s">
        <v>761</v>
      </c>
      <c r="H880" s="80" t="s">
        <v>691</v>
      </c>
      <c r="I880" s="80" t="s">
        <v>692</v>
      </c>
      <c r="J880" s="81" t="s">
        <v>1639</v>
      </c>
      <c r="K880" s="80" t="s">
        <v>440</v>
      </c>
      <c r="L880" s="3" t="str">
        <f>_xlfn.XLOOKUP(Table5[[#This Row],[Item '#]],Ticket_Forms[Form Number],Ticket_Forms[Game Name],"",,)</f>
        <v>Campin' Buddies</v>
      </c>
      <c r="M880" s="15">
        <v>212</v>
      </c>
      <c r="N880" s="3">
        <f>LOOKUP(Table5[[#This Row],[Item '#]],Ticket_Forms[Form Number],Ticket_Forms[Ticket Count])</f>
        <v>6320</v>
      </c>
      <c r="O880" s="16">
        <f>LOOKUP(Table5[[#This Row],[Item '#]],Ticket_Forms[Form Number],Ticket_Forms[Ticket Value])</f>
        <v>1</v>
      </c>
      <c r="P880" s="16">
        <f>LOOKUP(Table5[[#This Row],[Item '#]],Ticket_Forms[Form Number],Ticket_Forms[Revenue])</f>
        <v>6320</v>
      </c>
      <c r="Q880" s="16">
        <f>LOOKUP(Table5[[#This Row],[Item '#]],Ticket_Forms[Form Number],Ticket_Forms[Ideal Profit])</f>
        <v>1575</v>
      </c>
      <c r="R880" s="16">
        <f>LOOKUP(Table5[[#This Row],[Item '#]],Ticket_Forms[Form Number],Ticket_Forms[Prizes])</f>
        <v>4745</v>
      </c>
      <c r="S880" s="16">
        <f>LOOKUP(Table5[[#This Row],[Item '#]],Ticket_Forms[Form Number],Ticket_Forms[Location Rent])</f>
        <v>379</v>
      </c>
      <c r="T880" s="16">
        <f>LOOKUP(Table5[[#This Row],[Item '#]],Ticket_Forms[Form Number],Ticket_Forms[Last Sale])</f>
        <v>599</v>
      </c>
      <c r="U880" s="16" t="s">
        <v>3909</v>
      </c>
      <c r="V880" s="58">
        <f>Table5[[#This Row],[Date Distributed]]</f>
        <v>45300</v>
      </c>
      <c r="W880" s="3" t="str">
        <f>_xlfn.XLOOKUP(Table5[[#This Row],[Serial '#]],Table10[Serial '#],Table10[Charity Association],"",,)</f>
        <v>Cleveland Police Athletic League</v>
      </c>
      <c r="Z880" s="3" t="s">
        <v>23</v>
      </c>
    </row>
    <row r="881" spans="1:26" hidden="1" x14ac:dyDescent="0.35">
      <c r="A881" s="3">
        <v>879</v>
      </c>
      <c r="B881" s="78">
        <v>45104</v>
      </c>
      <c r="C881" s="73">
        <f>_xlfn.XLOOKUP(Table5[[#This Row],[Serial '#]],Table10[Serial '#],Table10[Date],"",,)</f>
        <v>45302</v>
      </c>
      <c r="D8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81" s="73" t="str">
        <f>IF(Table5[[#This Row],[Date Distributed]]="","In Stock","Distributed")</f>
        <v>Distributed</v>
      </c>
      <c r="F881" s="79" t="s">
        <v>660</v>
      </c>
      <c r="G881" s="75" t="s">
        <v>761</v>
      </c>
      <c r="H881" s="80" t="s">
        <v>691</v>
      </c>
      <c r="I881" s="80" t="s">
        <v>692</v>
      </c>
      <c r="J881" s="81" t="s">
        <v>1640</v>
      </c>
      <c r="K881" s="80" t="s">
        <v>447</v>
      </c>
      <c r="L881" s="3" t="str">
        <f>_xlfn.XLOOKUP(Table5[[#This Row],[Item '#]],Ticket_Forms[Form Number],Ticket_Forms[Game Name],"",,)</f>
        <v>Bar The Slots</v>
      </c>
      <c r="M881" s="15">
        <v>212</v>
      </c>
      <c r="N881" s="3">
        <f>LOOKUP(Table5[[#This Row],[Item '#]],Ticket_Forms[Form Number],Ticket_Forms[Ticket Count])</f>
        <v>6320</v>
      </c>
      <c r="O881" s="16">
        <f>LOOKUP(Table5[[#This Row],[Item '#]],Ticket_Forms[Form Number],Ticket_Forms[Ticket Value])</f>
        <v>1</v>
      </c>
      <c r="P881" s="16">
        <f>LOOKUP(Table5[[#This Row],[Item '#]],Ticket_Forms[Form Number],Ticket_Forms[Revenue])</f>
        <v>6320</v>
      </c>
      <c r="Q881" s="16">
        <f>LOOKUP(Table5[[#This Row],[Item '#]],Ticket_Forms[Form Number],Ticket_Forms[Ideal Profit])</f>
        <v>1575</v>
      </c>
      <c r="R881" s="16">
        <f>LOOKUP(Table5[[#This Row],[Item '#]],Ticket_Forms[Form Number],Ticket_Forms[Prizes])</f>
        <v>4745</v>
      </c>
      <c r="S881" s="16">
        <f>LOOKUP(Table5[[#This Row],[Item '#]],Ticket_Forms[Form Number],Ticket_Forms[Location Rent])</f>
        <v>379</v>
      </c>
      <c r="T881" s="16">
        <f>LOOKUP(Table5[[#This Row],[Item '#]],Ticket_Forms[Form Number],Ticket_Forms[Last Sale])</f>
        <v>599</v>
      </c>
      <c r="U881" s="16" t="s">
        <v>3909</v>
      </c>
      <c r="V881" s="58">
        <f>Table5[[#This Row],[Date Distributed]]</f>
        <v>45302</v>
      </c>
      <c r="W881" s="3" t="str">
        <f>_xlfn.XLOOKUP(Table5[[#This Row],[Serial '#]],Table10[Serial '#],Table10[Charity Association],"",,)</f>
        <v>Cleveland Police Athletic League</v>
      </c>
      <c r="Z881" s="3" t="s">
        <v>23</v>
      </c>
    </row>
    <row r="882" spans="1:26" hidden="1" x14ac:dyDescent="0.35">
      <c r="A882" s="3">
        <v>880</v>
      </c>
      <c r="B882" s="78">
        <v>45104</v>
      </c>
      <c r="C882" s="73">
        <f>_xlfn.XLOOKUP(Table5[[#This Row],[Serial '#]],Table10[Serial '#],Table10[Date],"",,)</f>
        <v>45304</v>
      </c>
      <c r="D8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82" s="73" t="str">
        <f>IF(Table5[[#This Row],[Date Distributed]]="","In Stock","Distributed")</f>
        <v>Distributed</v>
      </c>
      <c r="F882" s="79" t="s">
        <v>660</v>
      </c>
      <c r="G882" s="75" t="s">
        <v>761</v>
      </c>
      <c r="H882" s="80" t="s">
        <v>691</v>
      </c>
      <c r="I882" s="80" t="s">
        <v>692</v>
      </c>
      <c r="J882" s="81" t="s">
        <v>1641</v>
      </c>
      <c r="K882" s="80" t="s">
        <v>437</v>
      </c>
      <c r="L882" s="3" t="str">
        <f>_xlfn.XLOOKUP(Table5[[#This Row],[Item '#]],Ticket_Forms[Form Number],Ticket_Forms[Game Name],"",,)</f>
        <v>Diamonds and Pearls</v>
      </c>
      <c r="M882" s="15">
        <v>212</v>
      </c>
      <c r="N882" s="3">
        <f>LOOKUP(Table5[[#This Row],[Item '#]],Ticket_Forms[Form Number],Ticket_Forms[Ticket Count])</f>
        <v>6320</v>
      </c>
      <c r="O882" s="16">
        <f>LOOKUP(Table5[[#This Row],[Item '#]],Ticket_Forms[Form Number],Ticket_Forms[Ticket Value])</f>
        <v>1</v>
      </c>
      <c r="P882" s="16">
        <f>LOOKUP(Table5[[#This Row],[Item '#]],Ticket_Forms[Form Number],Ticket_Forms[Revenue])</f>
        <v>6320</v>
      </c>
      <c r="Q882" s="16">
        <f>LOOKUP(Table5[[#This Row],[Item '#]],Ticket_Forms[Form Number],Ticket_Forms[Ideal Profit])</f>
        <v>1575</v>
      </c>
      <c r="R882" s="16">
        <f>LOOKUP(Table5[[#This Row],[Item '#]],Ticket_Forms[Form Number],Ticket_Forms[Prizes])</f>
        <v>4745</v>
      </c>
      <c r="S882" s="16">
        <f>LOOKUP(Table5[[#This Row],[Item '#]],Ticket_Forms[Form Number],Ticket_Forms[Location Rent])</f>
        <v>379</v>
      </c>
      <c r="T882" s="16">
        <f>LOOKUP(Table5[[#This Row],[Item '#]],Ticket_Forms[Form Number],Ticket_Forms[Last Sale])</f>
        <v>599</v>
      </c>
      <c r="U882" s="16" t="s">
        <v>3909</v>
      </c>
      <c r="V882" s="58">
        <f>Table5[[#This Row],[Date Distributed]]</f>
        <v>45304</v>
      </c>
      <c r="W882" s="3" t="str">
        <f>_xlfn.XLOOKUP(Table5[[#This Row],[Serial '#]],Table10[Serial '#],Table10[Charity Association],"",,)</f>
        <v>Cleveland Police Athletic League</v>
      </c>
      <c r="Z882" s="3" t="s">
        <v>23</v>
      </c>
    </row>
    <row r="883" spans="1:26" hidden="1" x14ac:dyDescent="0.35">
      <c r="A883" s="3">
        <v>881</v>
      </c>
      <c r="B883" s="78">
        <v>45104</v>
      </c>
      <c r="C883" s="73">
        <f>_xlfn.XLOOKUP(Table5[[#This Row],[Serial '#]],Table10[Serial '#],Table10[Date],"",,)</f>
        <v>45306</v>
      </c>
      <c r="D8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83" s="73" t="str">
        <f>IF(Table5[[#This Row],[Date Distributed]]="","In Stock","Distributed")</f>
        <v>Distributed</v>
      </c>
      <c r="F883" s="79" t="s">
        <v>660</v>
      </c>
      <c r="G883" s="75" t="s">
        <v>761</v>
      </c>
      <c r="H883" s="80" t="s">
        <v>691</v>
      </c>
      <c r="I883" s="80" t="s">
        <v>692</v>
      </c>
      <c r="J883" s="81" t="s">
        <v>1642</v>
      </c>
      <c r="K883" s="80" t="s">
        <v>437</v>
      </c>
      <c r="L883" s="3" t="str">
        <f>_xlfn.XLOOKUP(Table5[[#This Row],[Item '#]],Ticket_Forms[Form Number],Ticket_Forms[Game Name],"",,)</f>
        <v>Diamonds and Pearls</v>
      </c>
      <c r="M883" s="15">
        <v>212</v>
      </c>
      <c r="N883" s="3">
        <f>LOOKUP(Table5[[#This Row],[Item '#]],Ticket_Forms[Form Number],Ticket_Forms[Ticket Count])</f>
        <v>6320</v>
      </c>
      <c r="O883" s="16">
        <f>LOOKUP(Table5[[#This Row],[Item '#]],Ticket_Forms[Form Number],Ticket_Forms[Ticket Value])</f>
        <v>1</v>
      </c>
      <c r="P883" s="16">
        <f>LOOKUP(Table5[[#This Row],[Item '#]],Ticket_Forms[Form Number],Ticket_Forms[Revenue])</f>
        <v>6320</v>
      </c>
      <c r="Q883" s="16">
        <f>LOOKUP(Table5[[#This Row],[Item '#]],Ticket_Forms[Form Number],Ticket_Forms[Ideal Profit])</f>
        <v>1575</v>
      </c>
      <c r="R883" s="16">
        <f>LOOKUP(Table5[[#This Row],[Item '#]],Ticket_Forms[Form Number],Ticket_Forms[Prizes])</f>
        <v>4745</v>
      </c>
      <c r="S883" s="16">
        <f>LOOKUP(Table5[[#This Row],[Item '#]],Ticket_Forms[Form Number],Ticket_Forms[Location Rent])</f>
        <v>379</v>
      </c>
      <c r="T883" s="16">
        <f>LOOKUP(Table5[[#This Row],[Item '#]],Ticket_Forms[Form Number],Ticket_Forms[Last Sale])</f>
        <v>599</v>
      </c>
      <c r="U883" s="16" t="s">
        <v>3909</v>
      </c>
      <c r="V883" s="58">
        <f>Table5[[#This Row],[Date Distributed]]</f>
        <v>45306</v>
      </c>
      <c r="W883" s="3" t="str">
        <f>_xlfn.XLOOKUP(Table5[[#This Row],[Serial '#]],Table10[Serial '#],Table10[Charity Association],"",,)</f>
        <v>Cleveland Police Athletic League</v>
      </c>
      <c r="Z883" s="3" t="s">
        <v>23</v>
      </c>
    </row>
    <row r="884" spans="1:26" hidden="1" x14ac:dyDescent="0.35">
      <c r="A884" s="3">
        <v>882</v>
      </c>
      <c r="B884" s="78">
        <v>45104</v>
      </c>
      <c r="C884" s="73">
        <f>_xlfn.XLOOKUP(Table5[[#This Row],[Serial '#]],Table10[Serial '#],Table10[Date],"",,)</f>
        <v>45313</v>
      </c>
      <c r="D8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84" s="73" t="str">
        <f>IF(Table5[[#This Row],[Date Distributed]]="","In Stock","Distributed")</f>
        <v>Distributed</v>
      </c>
      <c r="F884" s="79" t="s">
        <v>660</v>
      </c>
      <c r="G884" s="75" t="s">
        <v>761</v>
      </c>
      <c r="H884" s="80" t="s">
        <v>691</v>
      </c>
      <c r="I884" s="80" t="s">
        <v>692</v>
      </c>
      <c r="J884" s="81" t="s">
        <v>1643</v>
      </c>
      <c r="K884" s="80" t="s">
        <v>434</v>
      </c>
      <c r="L884" s="3" t="str">
        <f>_xlfn.XLOOKUP(Table5[[#This Row],[Item '#]],Ticket_Forms[Form Number],Ticket_Forms[Game Name],"",,)</f>
        <v>A-Paw-Ling Pooches</v>
      </c>
      <c r="M884" s="15">
        <v>212</v>
      </c>
      <c r="N884" s="3">
        <f>LOOKUP(Table5[[#This Row],[Item '#]],Ticket_Forms[Form Number],Ticket_Forms[Ticket Count])</f>
        <v>6320</v>
      </c>
      <c r="O884" s="16">
        <f>LOOKUP(Table5[[#This Row],[Item '#]],Ticket_Forms[Form Number],Ticket_Forms[Ticket Value])</f>
        <v>1</v>
      </c>
      <c r="P884" s="16">
        <f>LOOKUP(Table5[[#This Row],[Item '#]],Ticket_Forms[Form Number],Ticket_Forms[Revenue])</f>
        <v>6320</v>
      </c>
      <c r="Q884" s="16">
        <f>LOOKUP(Table5[[#This Row],[Item '#]],Ticket_Forms[Form Number],Ticket_Forms[Ideal Profit])</f>
        <v>1575</v>
      </c>
      <c r="R884" s="16">
        <f>LOOKUP(Table5[[#This Row],[Item '#]],Ticket_Forms[Form Number],Ticket_Forms[Prizes])</f>
        <v>4745</v>
      </c>
      <c r="S884" s="16">
        <f>LOOKUP(Table5[[#This Row],[Item '#]],Ticket_Forms[Form Number],Ticket_Forms[Location Rent])</f>
        <v>379</v>
      </c>
      <c r="T884" s="16">
        <f>LOOKUP(Table5[[#This Row],[Item '#]],Ticket_Forms[Form Number],Ticket_Forms[Last Sale])</f>
        <v>599</v>
      </c>
      <c r="U884" s="16" t="s">
        <v>3909</v>
      </c>
      <c r="V884" s="58">
        <f>Table5[[#This Row],[Date Distributed]]</f>
        <v>45313</v>
      </c>
      <c r="W884" s="3" t="str">
        <f>_xlfn.XLOOKUP(Table5[[#This Row],[Serial '#]],Table10[Serial '#],Table10[Charity Association],"",,)</f>
        <v>Cleveland Police Athletic League</v>
      </c>
      <c r="Z884" s="3" t="s">
        <v>23</v>
      </c>
    </row>
    <row r="885" spans="1:26" hidden="1" x14ac:dyDescent="0.35">
      <c r="A885" s="3">
        <v>883</v>
      </c>
      <c r="B885" s="78">
        <v>45104</v>
      </c>
      <c r="C885" s="73">
        <f>_xlfn.XLOOKUP(Table5[[#This Row],[Serial '#]],Table10[Serial '#],Table10[Date],"",,)</f>
        <v>45314</v>
      </c>
      <c r="D8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85" s="73" t="str">
        <f>IF(Table5[[#This Row],[Date Distributed]]="","In Stock","Distributed")</f>
        <v>Distributed</v>
      </c>
      <c r="F885" s="79" t="s">
        <v>660</v>
      </c>
      <c r="G885" s="75" t="s">
        <v>761</v>
      </c>
      <c r="H885" s="80" t="s">
        <v>691</v>
      </c>
      <c r="I885" s="80" t="s">
        <v>692</v>
      </c>
      <c r="J885" s="81" t="s">
        <v>1644</v>
      </c>
      <c r="K885" s="80" t="s">
        <v>434</v>
      </c>
      <c r="L885" s="3" t="str">
        <f>_xlfn.XLOOKUP(Table5[[#This Row],[Item '#]],Ticket_Forms[Form Number],Ticket_Forms[Game Name],"",,)</f>
        <v>A-Paw-Ling Pooches</v>
      </c>
      <c r="M885" s="15">
        <v>212</v>
      </c>
      <c r="N885" s="3">
        <f>LOOKUP(Table5[[#This Row],[Item '#]],Ticket_Forms[Form Number],Ticket_Forms[Ticket Count])</f>
        <v>6320</v>
      </c>
      <c r="O885" s="16">
        <f>LOOKUP(Table5[[#This Row],[Item '#]],Ticket_Forms[Form Number],Ticket_Forms[Ticket Value])</f>
        <v>1</v>
      </c>
      <c r="P885" s="16">
        <f>LOOKUP(Table5[[#This Row],[Item '#]],Ticket_Forms[Form Number],Ticket_Forms[Revenue])</f>
        <v>6320</v>
      </c>
      <c r="Q885" s="16">
        <f>LOOKUP(Table5[[#This Row],[Item '#]],Ticket_Forms[Form Number],Ticket_Forms[Ideal Profit])</f>
        <v>1575</v>
      </c>
      <c r="R885" s="16">
        <f>LOOKUP(Table5[[#This Row],[Item '#]],Ticket_Forms[Form Number],Ticket_Forms[Prizes])</f>
        <v>4745</v>
      </c>
      <c r="S885" s="16">
        <f>LOOKUP(Table5[[#This Row],[Item '#]],Ticket_Forms[Form Number],Ticket_Forms[Location Rent])</f>
        <v>379</v>
      </c>
      <c r="T885" s="16">
        <f>LOOKUP(Table5[[#This Row],[Item '#]],Ticket_Forms[Form Number],Ticket_Forms[Last Sale])</f>
        <v>599</v>
      </c>
      <c r="U885" s="16" t="s">
        <v>3909</v>
      </c>
      <c r="V885" s="58">
        <f>Table5[[#This Row],[Date Distributed]]</f>
        <v>45314</v>
      </c>
      <c r="W885" s="3" t="str">
        <f>_xlfn.XLOOKUP(Table5[[#This Row],[Serial '#]],Table10[Serial '#],Table10[Charity Association],"",,)</f>
        <v>Cleveland Police Athletic League</v>
      </c>
      <c r="Z885" s="3" t="s">
        <v>23</v>
      </c>
    </row>
    <row r="886" spans="1:26" hidden="1" x14ac:dyDescent="0.35">
      <c r="A886" s="3">
        <v>884</v>
      </c>
      <c r="B886" s="78">
        <v>45104</v>
      </c>
      <c r="C886" s="73">
        <f>_xlfn.XLOOKUP(Table5[[#This Row],[Serial '#]],Table10[Serial '#],Table10[Date],"",,)</f>
        <v>45314</v>
      </c>
      <c r="D8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86" s="73" t="str">
        <f>IF(Table5[[#This Row],[Date Distributed]]="","In Stock","Distributed")</f>
        <v>Distributed</v>
      </c>
      <c r="F886" s="79" t="s">
        <v>660</v>
      </c>
      <c r="G886" s="75" t="s">
        <v>761</v>
      </c>
      <c r="H886" s="80" t="s">
        <v>691</v>
      </c>
      <c r="I886" s="80" t="s">
        <v>692</v>
      </c>
      <c r="J886" s="81" t="s">
        <v>1645</v>
      </c>
      <c r="K886" s="80" t="s">
        <v>434</v>
      </c>
      <c r="L886" s="3" t="str">
        <f>_xlfn.XLOOKUP(Table5[[#This Row],[Item '#]],Ticket_Forms[Form Number],Ticket_Forms[Game Name],"",,)</f>
        <v>A-Paw-Ling Pooches</v>
      </c>
      <c r="M886" s="15">
        <v>212</v>
      </c>
      <c r="N886" s="3">
        <f>LOOKUP(Table5[[#This Row],[Item '#]],Ticket_Forms[Form Number],Ticket_Forms[Ticket Count])</f>
        <v>6320</v>
      </c>
      <c r="O886" s="16">
        <f>LOOKUP(Table5[[#This Row],[Item '#]],Ticket_Forms[Form Number],Ticket_Forms[Ticket Value])</f>
        <v>1</v>
      </c>
      <c r="P886" s="16">
        <f>LOOKUP(Table5[[#This Row],[Item '#]],Ticket_Forms[Form Number],Ticket_Forms[Revenue])</f>
        <v>6320</v>
      </c>
      <c r="Q886" s="16">
        <f>LOOKUP(Table5[[#This Row],[Item '#]],Ticket_Forms[Form Number],Ticket_Forms[Ideal Profit])</f>
        <v>1575</v>
      </c>
      <c r="R886" s="16">
        <f>LOOKUP(Table5[[#This Row],[Item '#]],Ticket_Forms[Form Number],Ticket_Forms[Prizes])</f>
        <v>4745</v>
      </c>
      <c r="S886" s="16">
        <f>LOOKUP(Table5[[#This Row],[Item '#]],Ticket_Forms[Form Number],Ticket_Forms[Location Rent])</f>
        <v>379</v>
      </c>
      <c r="T886" s="16">
        <f>LOOKUP(Table5[[#This Row],[Item '#]],Ticket_Forms[Form Number],Ticket_Forms[Last Sale])</f>
        <v>599</v>
      </c>
      <c r="U886" s="16" t="s">
        <v>3909</v>
      </c>
      <c r="V886" s="58">
        <f>Table5[[#This Row],[Date Distributed]]</f>
        <v>45314</v>
      </c>
      <c r="W886" s="3" t="str">
        <f>_xlfn.XLOOKUP(Table5[[#This Row],[Serial '#]],Table10[Serial '#],Table10[Charity Association],"",,)</f>
        <v>Cleveland Police Athletic League</v>
      </c>
      <c r="Z886" s="3" t="s">
        <v>23</v>
      </c>
    </row>
    <row r="887" spans="1:26" hidden="1" x14ac:dyDescent="0.35">
      <c r="A887" s="3">
        <v>885</v>
      </c>
      <c r="B887" s="78">
        <v>45104</v>
      </c>
      <c r="C887" s="73">
        <f>_xlfn.XLOOKUP(Table5[[#This Row],[Serial '#]],Table10[Serial '#],Table10[Date],"",,)</f>
        <v>45314</v>
      </c>
      <c r="D8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87" s="73" t="str">
        <f>IF(Table5[[#This Row],[Date Distributed]]="","In Stock","Distributed")</f>
        <v>Distributed</v>
      </c>
      <c r="F887" s="79" t="s">
        <v>660</v>
      </c>
      <c r="G887" s="75" t="s">
        <v>761</v>
      </c>
      <c r="H887" s="80" t="s">
        <v>691</v>
      </c>
      <c r="I887" s="80" t="s">
        <v>692</v>
      </c>
      <c r="J887" s="81" t="s">
        <v>1646</v>
      </c>
      <c r="K887" s="80" t="s">
        <v>437</v>
      </c>
      <c r="L887" s="3" t="str">
        <f>_xlfn.XLOOKUP(Table5[[#This Row],[Item '#]],Ticket_Forms[Form Number],Ticket_Forms[Game Name],"",,)</f>
        <v>Diamonds and Pearls</v>
      </c>
      <c r="M887" s="15">
        <v>212</v>
      </c>
      <c r="N887" s="3">
        <f>LOOKUP(Table5[[#This Row],[Item '#]],Ticket_Forms[Form Number],Ticket_Forms[Ticket Count])</f>
        <v>6320</v>
      </c>
      <c r="O887" s="16">
        <f>LOOKUP(Table5[[#This Row],[Item '#]],Ticket_Forms[Form Number],Ticket_Forms[Ticket Value])</f>
        <v>1</v>
      </c>
      <c r="P887" s="16">
        <f>LOOKUP(Table5[[#This Row],[Item '#]],Ticket_Forms[Form Number],Ticket_Forms[Revenue])</f>
        <v>6320</v>
      </c>
      <c r="Q887" s="16">
        <f>LOOKUP(Table5[[#This Row],[Item '#]],Ticket_Forms[Form Number],Ticket_Forms[Ideal Profit])</f>
        <v>1575</v>
      </c>
      <c r="R887" s="16">
        <f>LOOKUP(Table5[[#This Row],[Item '#]],Ticket_Forms[Form Number],Ticket_Forms[Prizes])</f>
        <v>4745</v>
      </c>
      <c r="S887" s="16">
        <f>LOOKUP(Table5[[#This Row],[Item '#]],Ticket_Forms[Form Number],Ticket_Forms[Location Rent])</f>
        <v>379</v>
      </c>
      <c r="T887" s="16">
        <f>LOOKUP(Table5[[#This Row],[Item '#]],Ticket_Forms[Form Number],Ticket_Forms[Last Sale])</f>
        <v>599</v>
      </c>
      <c r="U887" s="16" t="s">
        <v>3909</v>
      </c>
      <c r="V887" s="58">
        <f>Table5[[#This Row],[Date Distributed]]</f>
        <v>45314</v>
      </c>
      <c r="W887" s="3" t="str">
        <f>_xlfn.XLOOKUP(Table5[[#This Row],[Serial '#]],Table10[Serial '#],Table10[Charity Association],"",,)</f>
        <v>Cleveland Police Athletic League</v>
      </c>
      <c r="Z887" s="3" t="s">
        <v>23</v>
      </c>
    </row>
    <row r="888" spans="1:26" hidden="1" x14ac:dyDescent="0.35">
      <c r="A888" s="3">
        <v>886</v>
      </c>
      <c r="B888" s="78">
        <v>45104</v>
      </c>
      <c r="C888" s="73">
        <f>_xlfn.XLOOKUP(Table5[[#This Row],[Serial '#]],Table10[Serial '#],Table10[Date],"",,)</f>
        <v>45324</v>
      </c>
      <c r="D8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88" s="73" t="str">
        <f>IF(Table5[[#This Row],[Date Distributed]]="","In Stock","Distributed")</f>
        <v>Distributed</v>
      </c>
      <c r="F888" s="79" t="s">
        <v>660</v>
      </c>
      <c r="G888" s="75" t="s">
        <v>761</v>
      </c>
      <c r="H888" s="80" t="s">
        <v>691</v>
      </c>
      <c r="I888" s="80" t="s">
        <v>692</v>
      </c>
      <c r="J888" s="81" t="s">
        <v>1647</v>
      </c>
      <c r="K888" s="80" t="s">
        <v>434</v>
      </c>
      <c r="L888" s="3" t="str">
        <f>_xlfn.XLOOKUP(Table5[[#This Row],[Item '#]],Ticket_Forms[Form Number],Ticket_Forms[Game Name],"",,)</f>
        <v>A-Paw-Ling Pooches</v>
      </c>
      <c r="M888" s="15">
        <v>212</v>
      </c>
      <c r="N888" s="3">
        <f>LOOKUP(Table5[[#This Row],[Item '#]],Ticket_Forms[Form Number],Ticket_Forms[Ticket Count])</f>
        <v>6320</v>
      </c>
      <c r="O888" s="16">
        <f>LOOKUP(Table5[[#This Row],[Item '#]],Ticket_Forms[Form Number],Ticket_Forms[Ticket Value])</f>
        <v>1</v>
      </c>
      <c r="P888" s="16">
        <f>LOOKUP(Table5[[#This Row],[Item '#]],Ticket_Forms[Form Number],Ticket_Forms[Revenue])</f>
        <v>6320</v>
      </c>
      <c r="Q888" s="16">
        <f>LOOKUP(Table5[[#This Row],[Item '#]],Ticket_Forms[Form Number],Ticket_Forms[Ideal Profit])</f>
        <v>1575</v>
      </c>
      <c r="R888" s="16">
        <f>LOOKUP(Table5[[#This Row],[Item '#]],Ticket_Forms[Form Number],Ticket_Forms[Prizes])</f>
        <v>4745</v>
      </c>
      <c r="S888" s="16">
        <f>LOOKUP(Table5[[#This Row],[Item '#]],Ticket_Forms[Form Number],Ticket_Forms[Location Rent])</f>
        <v>379</v>
      </c>
      <c r="T888" s="16">
        <f>LOOKUP(Table5[[#This Row],[Item '#]],Ticket_Forms[Form Number],Ticket_Forms[Last Sale])</f>
        <v>599</v>
      </c>
      <c r="U888" s="16" t="s">
        <v>3909</v>
      </c>
      <c r="V888" s="58">
        <f>Table5[[#This Row],[Date Distributed]]</f>
        <v>45324</v>
      </c>
      <c r="W888" s="3" t="str">
        <f>_xlfn.XLOOKUP(Table5[[#This Row],[Serial '#]],Table10[Serial '#],Table10[Charity Association],"",,)</f>
        <v>Italian American Brotherhood Club</v>
      </c>
      <c r="Z888" s="3" t="s">
        <v>23</v>
      </c>
    </row>
    <row r="889" spans="1:26" hidden="1" x14ac:dyDescent="0.35">
      <c r="A889" s="3">
        <v>887</v>
      </c>
      <c r="B889" s="78">
        <v>45104</v>
      </c>
      <c r="C889" s="73">
        <f>_xlfn.XLOOKUP(Table5[[#This Row],[Serial '#]],Table10[Serial '#],Table10[Date],"",,)</f>
        <v>45324</v>
      </c>
      <c r="D8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89" s="73" t="str">
        <f>IF(Table5[[#This Row],[Date Distributed]]="","In Stock","Distributed")</f>
        <v>Distributed</v>
      </c>
      <c r="F889" s="79" t="s">
        <v>660</v>
      </c>
      <c r="G889" s="75" t="s">
        <v>761</v>
      </c>
      <c r="H889" s="80" t="s">
        <v>691</v>
      </c>
      <c r="I889" s="80" t="s">
        <v>692</v>
      </c>
      <c r="J889" s="81" t="s">
        <v>1648</v>
      </c>
      <c r="K889" s="80" t="s">
        <v>441</v>
      </c>
      <c r="L889" s="3" t="str">
        <f>_xlfn.XLOOKUP(Table5[[#This Row],[Item '#]],Ticket_Forms[Form Number],Ticket_Forms[Game Name],"",,)</f>
        <v>Simple Life</v>
      </c>
      <c r="M889" s="15">
        <v>212</v>
      </c>
      <c r="N889" s="3">
        <f>LOOKUP(Table5[[#This Row],[Item '#]],Ticket_Forms[Form Number],Ticket_Forms[Ticket Count])</f>
        <v>6320</v>
      </c>
      <c r="O889" s="16">
        <f>LOOKUP(Table5[[#This Row],[Item '#]],Ticket_Forms[Form Number],Ticket_Forms[Ticket Value])</f>
        <v>1</v>
      </c>
      <c r="P889" s="16">
        <f>LOOKUP(Table5[[#This Row],[Item '#]],Ticket_Forms[Form Number],Ticket_Forms[Revenue])</f>
        <v>6320</v>
      </c>
      <c r="Q889" s="16">
        <f>LOOKUP(Table5[[#This Row],[Item '#]],Ticket_Forms[Form Number],Ticket_Forms[Ideal Profit])</f>
        <v>1575</v>
      </c>
      <c r="R889" s="16">
        <f>LOOKUP(Table5[[#This Row],[Item '#]],Ticket_Forms[Form Number],Ticket_Forms[Prizes])</f>
        <v>4745</v>
      </c>
      <c r="S889" s="16">
        <f>LOOKUP(Table5[[#This Row],[Item '#]],Ticket_Forms[Form Number],Ticket_Forms[Location Rent])</f>
        <v>379</v>
      </c>
      <c r="T889" s="16">
        <f>LOOKUP(Table5[[#This Row],[Item '#]],Ticket_Forms[Form Number],Ticket_Forms[Last Sale])</f>
        <v>599</v>
      </c>
      <c r="U889" s="16" t="s">
        <v>3909</v>
      </c>
      <c r="V889" s="58">
        <f>Table5[[#This Row],[Date Distributed]]</f>
        <v>45324</v>
      </c>
      <c r="W889" s="3" t="str">
        <f>_xlfn.XLOOKUP(Table5[[#This Row],[Serial '#]],Table10[Serial '#],Table10[Charity Association],"",,)</f>
        <v>Cleveland Police Athletic League</v>
      </c>
      <c r="Z889" s="3" t="s">
        <v>23</v>
      </c>
    </row>
    <row r="890" spans="1:26" hidden="1" x14ac:dyDescent="0.35">
      <c r="A890" s="3">
        <v>888</v>
      </c>
      <c r="B890" s="78">
        <v>45104</v>
      </c>
      <c r="C890" s="73">
        <f>_xlfn.XLOOKUP(Table5[[#This Row],[Serial '#]],Table10[Serial '#],Table10[Date],"",,)</f>
        <v>45327</v>
      </c>
      <c r="D8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90" s="73" t="str">
        <f>IF(Table5[[#This Row],[Date Distributed]]="","In Stock","Distributed")</f>
        <v>Distributed</v>
      </c>
      <c r="F890" s="79" t="s">
        <v>660</v>
      </c>
      <c r="G890" s="75" t="s">
        <v>761</v>
      </c>
      <c r="H890" s="80" t="s">
        <v>691</v>
      </c>
      <c r="I890" s="80" t="s">
        <v>692</v>
      </c>
      <c r="J890" s="81" t="s">
        <v>1649</v>
      </c>
      <c r="K890" s="80" t="s">
        <v>434</v>
      </c>
      <c r="L890" s="3" t="str">
        <f>_xlfn.XLOOKUP(Table5[[#This Row],[Item '#]],Ticket_Forms[Form Number],Ticket_Forms[Game Name],"",,)</f>
        <v>A-Paw-Ling Pooches</v>
      </c>
      <c r="M890" s="15">
        <v>212</v>
      </c>
      <c r="N890" s="3">
        <f>LOOKUP(Table5[[#This Row],[Item '#]],Ticket_Forms[Form Number],Ticket_Forms[Ticket Count])</f>
        <v>6320</v>
      </c>
      <c r="O890" s="16">
        <f>LOOKUP(Table5[[#This Row],[Item '#]],Ticket_Forms[Form Number],Ticket_Forms[Ticket Value])</f>
        <v>1</v>
      </c>
      <c r="P890" s="16">
        <f>LOOKUP(Table5[[#This Row],[Item '#]],Ticket_Forms[Form Number],Ticket_Forms[Revenue])</f>
        <v>6320</v>
      </c>
      <c r="Q890" s="16">
        <f>LOOKUP(Table5[[#This Row],[Item '#]],Ticket_Forms[Form Number],Ticket_Forms[Ideal Profit])</f>
        <v>1575</v>
      </c>
      <c r="R890" s="16">
        <f>LOOKUP(Table5[[#This Row],[Item '#]],Ticket_Forms[Form Number],Ticket_Forms[Prizes])</f>
        <v>4745</v>
      </c>
      <c r="S890" s="16">
        <f>LOOKUP(Table5[[#This Row],[Item '#]],Ticket_Forms[Form Number],Ticket_Forms[Location Rent])</f>
        <v>379</v>
      </c>
      <c r="T890" s="16">
        <f>LOOKUP(Table5[[#This Row],[Item '#]],Ticket_Forms[Form Number],Ticket_Forms[Last Sale])</f>
        <v>599</v>
      </c>
      <c r="U890" s="16" t="s">
        <v>3909</v>
      </c>
      <c r="V890" s="58">
        <f>Table5[[#This Row],[Date Distributed]]</f>
        <v>45327</v>
      </c>
      <c r="W890" s="3" t="str">
        <f>_xlfn.XLOOKUP(Table5[[#This Row],[Serial '#]],Table10[Serial '#],Table10[Charity Association],"",,)</f>
        <v>Cleveland Police Athletic League</v>
      </c>
      <c r="Z890" s="3" t="s">
        <v>23</v>
      </c>
    </row>
    <row r="891" spans="1:26" hidden="1" x14ac:dyDescent="0.35">
      <c r="A891" s="3">
        <v>889</v>
      </c>
      <c r="B891" s="78">
        <v>45104</v>
      </c>
      <c r="C891" s="73">
        <f>_xlfn.XLOOKUP(Table5[[#This Row],[Serial '#]],Table10[Serial '#],Table10[Date],"",,)</f>
        <v>45327</v>
      </c>
      <c r="D8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91" s="73" t="str">
        <f>IF(Table5[[#This Row],[Date Distributed]]="","In Stock","Distributed")</f>
        <v>Distributed</v>
      </c>
      <c r="F891" s="79" t="s">
        <v>660</v>
      </c>
      <c r="G891" s="75" t="s">
        <v>761</v>
      </c>
      <c r="H891" s="80" t="s">
        <v>691</v>
      </c>
      <c r="I891" s="80" t="s">
        <v>692</v>
      </c>
      <c r="J891" s="81" t="s">
        <v>1650</v>
      </c>
      <c r="K891" s="80" t="s">
        <v>447</v>
      </c>
      <c r="L891" s="3" t="str">
        <f>_xlfn.XLOOKUP(Table5[[#This Row],[Item '#]],Ticket_Forms[Form Number],Ticket_Forms[Game Name],"",,)</f>
        <v>Bar The Slots</v>
      </c>
      <c r="M891" s="15">
        <v>212</v>
      </c>
      <c r="N891" s="3">
        <f>LOOKUP(Table5[[#This Row],[Item '#]],Ticket_Forms[Form Number],Ticket_Forms[Ticket Count])</f>
        <v>6320</v>
      </c>
      <c r="O891" s="16">
        <f>LOOKUP(Table5[[#This Row],[Item '#]],Ticket_Forms[Form Number],Ticket_Forms[Ticket Value])</f>
        <v>1</v>
      </c>
      <c r="P891" s="16">
        <f>LOOKUP(Table5[[#This Row],[Item '#]],Ticket_Forms[Form Number],Ticket_Forms[Revenue])</f>
        <v>6320</v>
      </c>
      <c r="Q891" s="16">
        <f>LOOKUP(Table5[[#This Row],[Item '#]],Ticket_Forms[Form Number],Ticket_Forms[Ideal Profit])</f>
        <v>1575</v>
      </c>
      <c r="R891" s="16">
        <f>LOOKUP(Table5[[#This Row],[Item '#]],Ticket_Forms[Form Number],Ticket_Forms[Prizes])</f>
        <v>4745</v>
      </c>
      <c r="S891" s="16">
        <f>LOOKUP(Table5[[#This Row],[Item '#]],Ticket_Forms[Form Number],Ticket_Forms[Location Rent])</f>
        <v>379</v>
      </c>
      <c r="T891" s="16">
        <f>LOOKUP(Table5[[#This Row],[Item '#]],Ticket_Forms[Form Number],Ticket_Forms[Last Sale])</f>
        <v>599</v>
      </c>
      <c r="U891" s="16" t="s">
        <v>3909</v>
      </c>
      <c r="V891" s="58">
        <f>Table5[[#This Row],[Date Distributed]]</f>
        <v>45327</v>
      </c>
      <c r="W891" s="3" t="str">
        <f>_xlfn.XLOOKUP(Table5[[#This Row],[Serial '#]],Table10[Serial '#],Table10[Charity Association],"",,)</f>
        <v>Cleveland Police Athletic League</v>
      </c>
      <c r="Z891" s="3" t="s">
        <v>23</v>
      </c>
    </row>
    <row r="892" spans="1:26" hidden="1" x14ac:dyDescent="0.35">
      <c r="A892" s="3">
        <v>890</v>
      </c>
      <c r="B892" s="78">
        <v>45104</v>
      </c>
      <c r="C892" s="73">
        <f>_xlfn.XLOOKUP(Table5[[#This Row],[Serial '#]],Table10[Serial '#],Table10[Date],"",,)</f>
        <v>45328</v>
      </c>
      <c r="D8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92" s="73" t="str">
        <f>IF(Table5[[#This Row],[Date Distributed]]="","In Stock","Distributed")</f>
        <v>Distributed</v>
      </c>
      <c r="F892" s="79" t="s">
        <v>660</v>
      </c>
      <c r="G892" s="75" t="s">
        <v>761</v>
      </c>
      <c r="H892" s="80" t="s">
        <v>691</v>
      </c>
      <c r="I892" s="80" t="s">
        <v>692</v>
      </c>
      <c r="J892" s="81" t="s">
        <v>1651</v>
      </c>
      <c r="K892" s="80" t="s">
        <v>447</v>
      </c>
      <c r="L892" s="3" t="str">
        <f>_xlfn.XLOOKUP(Table5[[#This Row],[Item '#]],Ticket_Forms[Form Number],Ticket_Forms[Game Name],"",,)</f>
        <v>Bar The Slots</v>
      </c>
      <c r="M892" s="15">
        <v>212</v>
      </c>
      <c r="N892" s="3">
        <f>LOOKUP(Table5[[#This Row],[Item '#]],Ticket_Forms[Form Number],Ticket_Forms[Ticket Count])</f>
        <v>6320</v>
      </c>
      <c r="O892" s="16">
        <f>LOOKUP(Table5[[#This Row],[Item '#]],Ticket_Forms[Form Number],Ticket_Forms[Ticket Value])</f>
        <v>1</v>
      </c>
      <c r="P892" s="16">
        <f>LOOKUP(Table5[[#This Row],[Item '#]],Ticket_Forms[Form Number],Ticket_Forms[Revenue])</f>
        <v>6320</v>
      </c>
      <c r="Q892" s="16">
        <f>LOOKUP(Table5[[#This Row],[Item '#]],Ticket_Forms[Form Number],Ticket_Forms[Ideal Profit])</f>
        <v>1575</v>
      </c>
      <c r="R892" s="16">
        <f>LOOKUP(Table5[[#This Row],[Item '#]],Ticket_Forms[Form Number],Ticket_Forms[Prizes])</f>
        <v>4745</v>
      </c>
      <c r="S892" s="16">
        <f>LOOKUP(Table5[[#This Row],[Item '#]],Ticket_Forms[Form Number],Ticket_Forms[Location Rent])</f>
        <v>379</v>
      </c>
      <c r="T892" s="16">
        <f>LOOKUP(Table5[[#This Row],[Item '#]],Ticket_Forms[Form Number],Ticket_Forms[Last Sale])</f>
        <v>599</v>
      </c>
      <c r="U892" s="16" t="s">
        <v>3909</v>
      </c>
      <c r="V892" s="58">
        <f>Table5[[#This Row],[Date Distributed]]</f>
        <v>45328</v>
      </c>
      <c r="W892" s="3" t="str">
        <f>_xlfn.XLOOKUP(Table5[[#This Row],[Serial '#]],Table10[Serial '#],Table10[Charity Association],"",,)</f>
        <v>Cleveland Police Athletic League</v>
      </c>
      <c r="Z892" s="3" t="s">
        <v>23</v>
      </c>
    </row>
    <row r="893" spans="1:26" hidden="1" x14ac:dyDescent="0.35">
      <c r="A893" s="3">
        <v>891</v>
      </c>
      <c r="B893" s="78">
        <v>45104</v>
      </c>
      <c r="C893" s="73">
        <f>_xlfn.XLOOKUP(Table5[[#This Row],[Serial '#]],Table10[Serial '#],Table10[Date],"",,)</f>
        <v>45328</v>
      </c>
      <c r="D8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93" s="73" t="str">
        <f>IF(Table5[[#This Row],[Date Distributed]]="","In Stock","Distributed")</f>
        <v>Distributed</v>
      </c>
      <c r="F893" s="79" t="s">
        <v>660</v>
      </c>
      <c r="G893" s="75" t="s">
        <v>761</v>
      </c>
      <c r="H893" s="80" t="s">
        <v>691</v>
      </c>
      <c r="I893" s="80" t="s">
        <v>692</v>
      </c>
      <c r="J893" s="81" t="s">
        <v>1652</v>
      </c>
      <c r="K893" s="80" t="s">
        <v>441</v>
      </c>
      <c r="L893" s="3" t="str">
        <f>_xlfn.XLOOKUP(Table5[[#This Row],[Item '#]],Ticket_Forms[Form Number],Ticket_Forms[Game Name],"",,)</f>
        <v>Simple Life</v>
      </c>
      <c r="M893" s="15">
        <v>212</v>
      </c>
      <c r="N893" s="3">
        <f>LOOKUP(Table5[[#This Row],[Item '#]],Ticket_Forms[Form Number],Ticket_Forms[Ticket Count])</f>
        <v>6320</v>
      </c>
      <c r="O893" s="16">
        <f>LOOKUP(Table5[[#This Row],[Item '#]],Ticket_Forms[Form Number],Ticket_Forms[Ticket Value])</f>
        <v>1</v>
      </c>
      <c r="P893" s="16">
        <f>LOOKUP(Table5[[#This Row],[Item '#]],Ticket_Forms[Form Number],Ticket_Forms[Revenue])</f>
        <v>6320</v>
      </c>
      <c r="Q893" s="16">
        <f>LOOKUP(Table5[[#This Row],[Item '#]],Ticket_Forms[Form Number],Ticket_Forms[Ideal Profit])</f>
        <v>1575</v>
      </c>
      <c r="R893" s="16">
        <f>LOOKUP(Table5[[#This Row],[Item '#]],Ticket_Forms[Form Number],Ticket_Forms[Prizes])</f>
        <v>4745</v>
      </c>
      <c r="S893" s="16">
        <f>LOOKUP(Table5[[#This Row],[Item '#]],Ticket_Forms[Form Number],Ticket_Forms[Location Rent])</f>
        <v>379</v>
      </c>
      <c r="T893" s="16">
        <f>LOOKUP(Table5[[#This Row],[Item '#]],Ticket_Forms[Form Number],Ticket_Forms[Last Sale])</f>
        <v>599</v>
      </c>
      <c r="U893" s="16" t="s">
        <v>3909</v>
      </c>
      <c r="V893" s="58">
        <f>Table5[[#This Row],[Date Distributed]]</f>
        <v>45328</v>
      </c>
      <c r="W893" s="3" t="str">
        <f>_xlfn.XLOOKUP(Table5[[#This Row],[Serial '#]],Table10[Serial '#],Table10[Charity Association],"",,)</f>
        <v>Cleveland Police Athletic League</v>
      </c>
      <c r="Z893" s="3" t="s">
        <v>23</v>
      </c>
    </row>
    <row r="894" spans="1:26" hidden="1" x14ac:dyDescent="0.35">
      <c r="A894" s="3">
        <v>892</v>
      </c>
      <c r="B894" s="78">
        <v>45104</v>
      </c>
      <c r="C894" s="73">
        <f>_xlfn.XLOOKUP(Table5[[#This Row],[Serial '#]],Table10[Serial '#],Table10[Date],"",,)</f>
        <v>45332</v>
      </c>
      <c r="D8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94" s="73" t="str">
        <f>IF(Table5[[#This Row],[Date Distributed]]="","In Stock","Distributed")</f>
        <v>Distributed</v>
      </c>
      <c r="F894" s="79" t="s">
        <v>660</v>
      </c>
      <c r="G894" s="75" t="s">
        <v>761</v>
      </c>
      <c r="H894" s="80" t="s">
        <v>691</v>
      </c>
      <c r="I894" s="80" t="s">
        <v>692</v>
      </c>
      <c r="J894" s="81" t="s">
        <v>1653</v>
      </c>
      <c r="K894" s="80" t="s">
        <v>440</v>
      </c>
      <c r="L894" s="3" t="str">
        <f>_xlfn.XLOOKUP(Table5[[#This Row],[Item '#]],Ticket_Forms[Form Number],Ticket_Forms[Game Name],"",,)</f>
        <v>Campin' Buddies</v>
      </c>
      <c r="M894" s="15">
        <v>212</v>
      </c>
      <c r="N894" s="3">
        <f>LOOKUP(Table5[[#This Row],[Item '#]],Ticket_Forms[Form Number],Ticket_Forms[Ticket Count])</f>
        <v>6320</v>
      </c>
      <c r="O894" s="16">
        <f>LOOKUP(Table5[[#This Row],[Item '#]],Ticket_Forms[Form Number],Ticket_Forms[Ticket Value])</f>
        <v>1</v>
      </c>
      <c r="P894" s="16">
        <f>LOOKUP(Table5[[#This Row],[Item '#]],Ticket_Forms[Form Number],Ticket_Forms[Revenue])</f>
        <v>6320</v>
      </c>
      <c r="Q894" s="16">
        <f>LOOKUP(Table5[[#This Row],[Item '#]],Ticket_Forms[Form Number],Ticket_Forms[Ideal Profit])</f>
        <v>1575</v>
      </c>
      <c r="R894" s="16">
        <f>LOOKUP(Table5[[#This Row],[Item '#]],Ticket_Forms[Form Number],Ticket_Forms[Prizes])</f>
        <v>4745</v>
      </c>
      <c r="S894" s="16">
        <f>LOOKUP(Table5[[#This Row],[Item '#]],Ticket_Forms[Form Number],Ticket_Forms[Location Rent])</f>
        <v>379</v>
      </c>
      <c r="T894" s="16">
        <f>LOOKUP(Table5[[#This Row],[Item '#]],Ticket_Forms[Form Number],Ticket_Forms[Last Sale])</f>
        <v>599</v>
      </c>
      <c r="U894" s="16" t="s">
        <v>3909</v>
      </c>
      <c r="V894" s="58">
        <f>Table5[[#This Row],[Date Distributed]]</f>
        <v>45332</v>
      </c>
      <c r="W894" s="3" t="str">
        <f>_xlfn.XLOOKUP(Table5[[#This Row],[Serial '#]],Table10[Serial '#],Table10[Charity Association],"",,)</f>
        <v>Cleveland Police Athletic League</v>
      </c>
      <c r="Z894" s="3" t="s">
        <v>23</v>
      </c>
    </row>
    <row r="895" spans="1:26" hidden="1" x14ac:dyDescent="0.35">
      <c r="A895" s="3">
        <v>893</v>
      </c>
      <c r="B895" s="78">
        <v>45104</v>
      </c>
      <c r="C895" s="73">
        <f>_xlfn.XLOOKUP(Table5[[#This Row],[Serial '#]],Table10[Serial '#],Table10[Date],"",,)</f>
        <v>45334</v>
      </c>
      <c r="D8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95" s="73" t="str">
        <f>IF(Table5[[#This Row],[Date Distributed]]="","In Stock","Distributed")</f>
        <v>Distributed</v>
      </c>
      <c r="F895" s="79" t="s">
        <v>660</v>
      </c>
      <c r="G895" s="75" t="s">
        <v>761</v>
      </c>
      <c r="H895" s="80" t="s">
        <v>691</v>
      </c>
      <c r="I895" s="80" t="s">
        <v>692</v>
      </c>
      <c r="J895" s="81" t="s">
        <v>1654</v>
      </c>
      <c r="K895" s="80" t="s">
        <v>440</v>
      </c>
      <c r="L895" s="3" t="str">
        <f>_xlfn.XLOOKUP(Table5[[#This Row],[Item '#]],Ticket_Forms[Form Number],Ticket_Forms[Game Name],"",,)</f>
        <v>Campin' Buddies</v>
      </c>
      <c r="M895" s="15">
        <v>212</v>
      </c>
      <c r="N895" s="3">
        <f>LOOKUP(Table5[[#This Row],[Item '#]],Ticket_Forms[Form Number],Ticket_Forms[Ticket Count])</f>
        <v>6320</v>
      </c>
      <c r="O895" s="16">
        <f>LOOKUP(Table5[[#This Row],[Item '#]],Ticket_Forms[Form Number],Ticket_Forms[Ticket Value])</f>
        <v>1</v>
      </c>
      <c r="P895" s="16">
        <f>LOOKUP(Table5[[#This Row],[Item '#]],Ticket_Forms[Form Number],Ticket_Forms[Revenue])</f>
        <v>6320</v>
      </c>
      <c r="Q895" s="16">
        <f>LOOKUP(Table5[[#This Row],[Item '#]],Ticket_Forms[Form Number],Ticket_Forms[Ideal Profit])</f>
        <v>1575</v>
      </c>
      <c r="R895" s="16">
        <f>LOOKUP(Table5[[#This Row],[Item '#]],Ticket_Forms[Form Number],Ticket_Forms[Prizes])</f>
        <v>4745</v>
      </c>
      <c r="S895" s="16">
        <f>LOOKUP(Table5[[#This Row],[Item '#]],Ticket_Forms[Form Number],Ticket_Forms[Location Rent])</f>
        <v>379</v>
      </c>
      <c r="T895" s="16">
        <f>LOOKUP(Table5[[#This Row],[Item '#]],Ticket_Forms[Form Number],Ticket_Forms[Last Sale])</f>
        <v>599</v>
      </c>
      <c r="U895" s="16" t="s">
        <v>3909</v>
      </c>
      <c r="V895" s="58">
        <f>Table5[[#This Row],[Date Distributed]]</f>
        <v>45334</v>
      </c>
      <c r="W895" s="3" t="str">
        <f>_xlfn.XLOOKUP(Table5[[#This Row],[Serial '#]],Table10[Serial '#],Table10[Charity Association],"",,)</f>
        <v>Cleveland Police Athletic League</v>
      </c>
      <c r="Z895" s="3" t="s">
        <v>23</v>
      </c>
    </row>
    <row r="896" spans="1:26" hidden="1" x14ac:dyDescent="0.35">
      <c r="A896" s="3">
        <v>894</v>
      </c>
      <c r="B896" s="78">
        <v>45104</v>
      </c>
      <c r="C896" s="73">
        <f>_xlfn.XLOOKUP(Table5[[#This Row],[Serial '#]],Table10[Serial '#],Table10[Date],"",,)</f>
        <v>45334</v>
      </c>
      <c r="D8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96" s="73" t="str">
        <f>IF(Table5[[#This Row],[Date Distributed]]="","In Stock","Distributed")</f>
        <v>Distributed</v>
      </c>
      <c r="F896" s="79" t="s">
        <v>660</v>
      </c>
      <c r="G896" s="75" t="s">
        <v>761</v>
      </c>
      <c r="H896" s="80" t="s">
        <v>691</v>
      </c>
      <c r="I896" s="80" t="s">
        <v>692</v>
      </c>
      <c r="J896" s="81" t="s">
        <v>1655</v>
      </c>
      <c r="K896" s="80" t="s">
        <v>437</v>
      </c>
      <c r="L896" s="3" t="str">
        <f>_xlfn.XLOOKUP(Table5[[#This Row],[Item '#]],Ticket_Forms[Form Number],Ticket_Forms[Game Name],"",,)</f>
        <v>Diamonds and Pearls</v>
      </c>
      <c r="M896" s="15">
        <v>212</v>
      </c>
      <c r="N896" s="3">
        <f>LOOKUP(Table5[[#This Row],[Item '#]],Ticket_Forms[Form Number],Ticket_Forms[Ticket Count])</f>
        <v>6320</v>
      </c>
      <c r="O896" s="16">
        <f>LOOKUP(Table5[[#This Row],[Item '#]],Ticket_Forms[Form Number],Ticket_Forms[Ticket Value])</f>
        <v>1</v>
      </c>
      <c r="P896" s="16">
        <f>LOOKUP(Table5[[#This Row],[Item '#]],Ticket_Forms[Form Number],Ticket_Forms[Revenue])</f>
        <v>6320</v>
      </c>
      <c r="Q896" s="16">
        <f>LOOKUP(Table5[[#This Row],[Item '#]],Ticket_Forms[Form Number],Ticket_Forms[Ideal Profit])</f>
        <v>1575</v>
      </c>
      <c r="R896" s="16">
        <f>LOOKUP(Table5[[#This Row],[Item '#]],Ticket_Forms[Form Number],Ticket_Forms[Prizes])</f>
        <v>4745</v>
      </c>
      <c r="S896" s="16">
        <f>LOOKUP(Table5[[#This Row],[Item '#]],Ticket_Forms[Form Number],Ticket_Forms[Location Rent])</f>
        <v>379</v>
      </c>
      <c r="T896" s="16">
        <f>LOOKUP(Table5[[#This Row],[Item '#]],Ticket_Forms[Form Number],Ticket_Forms[Last Sale])</f>
        <v>599</v>
      </c>
      <c r="U896" s="16" t="s">
        <v>3909</v>
      </c>
      <c r="V896" s="58">
        <f>Table5[[#This Row],[Date Distributed]]</f>
        <v>45334</v>
      </c>
      <c r="W896" s="3" t="str">
        <f>_xlfn.XLOOKUP(Table5[[#This Row],[Serial '#]],Table10[Serial '#],Table10[Charity Association],"",,)</f>
        <v>Cleveland Police Athletic League</v>
      </c>
      <c r="Z896" s="3" t="s">
        <v>23</v>
      </c>
    </row>
    <row r="897" spans="1:26" hidden="1" x14ac:dyDescent="0.35">
      <c r="A897" s="3">
        <v>895</v>
      </c>
      <c r="B897" s="78">
        <v>45104</v>
      </c>
      <c r="C897" s="73">
        <f>_xlfn.XLOOKUP(Table5[[#This Row],[Serial '#]],Table10[Serial '#],Table10[Date],"",,)</f>
        <v>45341</v>
      </c>
      <c r="D8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97" s="73" t="str">
        <f>IF(Table5[[#This Row],[Date Distributed]]="","In Stock","Distributed")</f>
        <v>Distributed</v>
      </c>
      <c r="F897" s="79" t="s">
        <v>660</v>
      </c>
      <c r="G897" s="75" t="s">
        <v>761</v>
      </c>
      <c r="H897" s="80" t="s">
        <v>691</v>
      </c>
      <c r="I897" s="80" t="s">
        <v>692</v>
      </c>
      <c r="J897" s="81" t="s">
        <v>1656</v>
      </c>
      <c r="K897" s="80" t="s">
        <v>437</v>
      </c>
      <c r="L897" s="3" t="str">
        <f>_xlfn.XLOOKUP(Table5[[#This Row],[Item '#]],Ticket_Forms[Form Number],Ticket_Forms[Game Name],"",,)</f>
        <v>Diamonds and Pearls</v>
      </c>
      <c r="M897" s="15">
        <v>212</v>
      </c>
      <c r="N897" s="3">
        <f>LOOKUP(Table5[[#This Row],[Item '#]],Ticket_Forms[Form Number],Ticket_Forms[Ticket Count])</f>
        <v>6320</v>
      </c>
      <c r="O897" s="16">
        <f>LOOKUP(Table5[[#This Row],[Item '#]],Ticket_Forms[Form Number],Ticket_Forms[Ticket Value])</f>
        <v>1</v>
      </c>
      <c r="P897" s="16">
        <f>LOOKUP(Table5[[#This Row],[Item '#]],Ticket_Forms[Form Number],Ticket_Forms[Revenue])</f>
        <v>6320</v>
      </c>
      <c r="Q897" s="16">
        <f>LOOKUP(Table5[[#This Row],[Item '#]],Ticket_Forms[Form Number],Ticket_Forms[Ideal Profit])</f>
        <v>1575</v>
      </c>
      <c r="R897" s="16">
        <f>LOOKUP(Table5[[#This Row],[Item '#]],Ticket_Forms[Form Number],Ticket_Forms[Prizes])</f>
        <v>4745</v>
      </c>
      <c r="S897" s="16">
        <f>LOOKUP(Table5[[#This Row],[Item '#]],Ticket_Forms[Form Number],Ticket_Forms[Location Rent])</f>
        <v>379</v>
      </c>
      <c r="T897" s="16">
        <f>LOOKUP(Table5[[#This Row],[Item '#]],Ticket_Forms[Form Number],Ticket_Forms[Last Sale])</f>
        <v>599</v>
      </c>
      <c r="U897" s="16" t="s">
        <v>3909</v>
      </c>
      <c r="V897" s="58">
        <f>Table5[[#This Row],[Date Distributed]]</f>
        <v>45341</v>
      </c>
      <c r="W897" s="3" t="str">
        <f>_xlfn.XLOOKUP(Table5[[#This Row],[Serial '#]],Table10[Serial '#],Table10[Charity Association],"",,)</f>
        <v>Greater Cleveland Football Foundation</v>
      </c>
      <c r="Z897" s="3" t="s">
        <v>23</v>
      </c>
    </row>
    <row r="898" spans="1:26" hidden="1" x14ac:dyDescent="0.35">
      <c r="A898" s="3">
        <v>896</v>
      </c>
      <c r="B898" s="78">
        <v>45104</v>
      </c>
      <c r="C898" s="73">
        <f>_xlfn.XLOOKUP(Table5[[#This Row],[Serial '#]],Table10[Serial '#],Table10[Date],"",,)</f>
        <v>45342</v>
      </c>
      <c r="D8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98" s="73" t="str">
        <f>IF(Table5[[#This Row],[Date Distributed]]="","In Stock","Distributed")</f>
        <v>Distributed</v>
      </c>
      <c r="F898" s="79" t="s">
        <v>660</v>
      </c>
      <c r="G898" s="75" t="s">
        <v>761</v>
      </c>
      <c r="H898" s="80" t="s">
        <v>691</v>
      </c>
      <c r="I898" s="80" t="s">
        <v>692</v>
      </c>
      <c r="J898" s="81" t="s">
        <v>1657</v>
      </c>
      <c r="K898" s="80" t="s">
        <v>437</v>
      </c>
      <c r="L898" s="3" t="str">
        <f>_xlfn.XLOOKUP(Table5[[#This Row],[Item '#]],Ticket_Forms[Form Number],Ticket_Forms[Game Name],"",,)</f>
        <v>Diamonds and Pearls</v>
      </c>
      <c r="M898" s="15">
        <v>212</v>
      </c>
      <c r="N898" s="3">
        <f>LOOKUP(Table5[[#This Row],[Item '#]],Ticket_Forms[Form Number],Ticket_Forms[Ticket Count])</f>
        <v>6320</v>
      </c>
      <c r="O898" s="16">
        <f>LOOKUP(Table5[[#This Row],[Item '#]],Ticket_Forms[Form Number],Ticket_Forms[Ticket Value])</f>
        <v>1</v>
      </c>
      <c r="P898" s="16">
        <f>LOOKUP(Table5[[#This Row],[Item '#]],Ticket_Forms[Form Number],Ticket_Forms[Revenue])</f>
        <v>6320</v>
      </c>
      <c r="Q898" s="16">
        <f>LOOKUP(Table5[[#This Row],[Item '#]],Ticket_Forms[Form Number],Ticket_Forms[Ideal Profit])</f>
        <v>1575</v>
      </c>
      <c r="R898" s="16">
        <f>LOOKUP(Table5[[#This Row],[Item '#]],Ticket_Forms[Form Number],Ticket_Forms[Prizes])</f>
        <v>4745</v>
      </c>
      <c r="S898" s="16">
        <f>LOOKUP(Table5[[#This Row],[Item '#]],Ticket_Forms[Form Number],Ticket_Forms[Location Rent])</f>
        <v>379</v>
      </c>
      <c r="T898" s="16">
        <f>LOOKUP(Table5[[#This Row],[Item '#]],Ticket_Forms[Form Number],Ticket_Forms[Last Sale])</f>
        <v>599</v>
      </c>
      <c r="U898" s="16" t="s">
        <v>3909</v>
      </c>
      <c r="V898" s="58">
        <f>Table5[[#This Row],[Date Distributed]]</f>
        <v>45342</v>
      </c>
      <c r="W898" s="3" t="str">
        <f>_xlfn.XLOOKUP(Table5[[#This Row],[Serial '#]],Table10[Serial '#],Table10[Charity Association],"",,)</f>
        <v>Cleveland Police Athletic League</v>
      </c>
      <c r="Z898" s="3" t="s">
        <v>23</v>
      </c>
    </row>
    <row r="899" spans="1:26" hidden="1" x14ac:dyDescent="0.35">
      <c r="A899" s="3">
        <v>897</v>
      </c>
      <c r="B899" s="78">
        <v>45104</v>
      </c>
      <c r="C899" s="73">
        <f>_xlfn.XLOOKUP(Table5[[#This Row],[Serial '#]],Table10[Serial '#],Table10[Date],"",,)</f>
        <v>45345</v>
      </c>
      <c r="D8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99" s="73" t="str">
        <f>IF(Table5[[#This Row],[Date Distributed]]="","In Stock","Distributed")</f>
        <v>Distributed</v>
      </c>
      <c r="F899" s="79" t="s">
        <v>660</v>
      </c>
      <c r="G899" s="75" t="s">
        <v>761</v>
      </c>
      <c r="H899" s="80" t="s">
        <v>691</v>
      </c>
      <c r="I899" s="80" t="s">
        <v>692</v>
      </c>
      <c r="J899" s="81" t="s">
        <v>1658</v>
      </c>
      <c r="K899" s="80" t="s">
        <v>437</v>
      </c>
      <c r="L899" s="3" t="str">
        <f>_xlfn.XLOOKUP(Table5[[#This Row],[Item '#]],Ticket_Forms[Form Number],Ticket_Forms[Game Name],"",,)</f>
        <v>Diamonds and Pearls</v>
      </c>
      <c r="M899" s="15">
        <v>212</v>
      </c>
      <c r="N899" s="3">
        <f>LOOKUP(Table5[[#This Row],[Item '#]],Ticket_Forms[Form Number],Ticket_Forms[Ticket Count])</f>
        <v>6320</v>
      </c>
      <c r="O899" s="16">
        <f>LOOKUP(Table5[[#This Row],[Item '#]],Ticket_Forms[Form Number],Ticket_Forms[Ticket Value])</f>
        <v>1</v>
      </c>
      <c r="P899" s="16">
        <f>LOOKUP(Table5[[#This Row],[Item '#]],Ticket_Forms[Form Number],Ticket_Forms[Revenue])</f>
        <v>6320</v>
      </c>
      <c r="Q899" s="16">
        <f>LOOKUP(Table5[[#This Row],[Item '#]],Ticket_Forms[Form Number],Ticket_Forms[Ideal Profit])</f>
        <v>1575</v>
      </c>
      <c r="R899" s="16">
        <f>LOOKUP(Table5[[#This Row],[Item '#]],Ticket_Forms[Form Number],Ticket_Forms[Prizes])</f>
        <v>4745</v>
      </c>
      <c r="S899" s="16">
        <f>LOOKUP(Table5[[#This Row],[Item '#]],Ticket_Forms[Form Number],Ticket_Forms[Location Rent])</f>
        <v>379</v>
      </c>
      <c r="T899" s="16">
        <f>LOOKUP(Table5[[#This Row],[Item '#]],Ticket_Forms[Form Number],Ticket_Forms[Last Sale])</f>
        <v>599</v>
      </c>
      <c r="U899" s="16" t="s">
        <v>3909</v>
      </c>
      <c r="V899" s="58">
        <f>Table5[[#This Row],[Date Distributed]]</f>
        <v>45345</v>
      </c>
      <c r="W899" s="3" t="str">
        <f>_xlfn.XLOOKUP(Table5[[#This Row],[Serial '#]],Table10[Serial '#],Table10[Charity Association],"",,)</f>
        <v>Cleveland Police Athletic League</v>
      </c>
      <c r="Z899" s="3" t="s">
        <v>23</v>
      </c>
    </row>
    <row r="900" spans="1:26" hidden="1" x14ac:dyDescent="0.35">
      <c r="A900" s="3">
        <v>898</v>
      </c>
      <c r="B900" s="78">
        <v>45104</v>
      </c>
      <c r="C900" s="73">
        <f>_xlfn.XLOOKUP(Table5[[#This Row],[Serial '#]],Table10[Serial '#],Table10[Date],"",,)</f>
        <v>45348</v>
      </c>
      <c r="D9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00" s="73" t="str">
        <f>IF(Table5[[#This Row],[Date Distributed]]="","In Stock","Distributed")</f>
        <v>Distributed</v>
      </c>
      <c r="F900" s="79" t="s">
        <v>660</v>
      </c>
      <c r="G900" s="75" t="s">
        <v>761</v>
      </c>
      <c r="H900" s="80" t="s">
        <v>691</v>
      </c>
      <c r="I900" s="80" t="s">
        <v>692</v>
      </c>
      <c r="J900" s="81" t="s">
        <v>1659</v>
      </c>
      <c r="K900" s="80" t="s">
        <v>441</v>
      </c>
      <c r="L900" s="3" t="str">
        <f>_xlfn.XLOOKUP(Table5[[#This Row],[Item '#]],Ticket_Forms[Form Number],Ticket_Forms[Game Name],"",,)</f>
        <v>Simple Life</v>
      </c>
      <c r="M900" s="15">
        <v>212</v>
      </c>
      <c r="N900" s="3">
        <f>LOOKUP(Table5[[#This Row],[Item '#]],Ticket_Forms[Form Number],Ticket_Forms[Ticket Count])</f>
        <v>6320</v>
      </c>
      <c r="O900" s="16">
        <f>LOOKUP(Table5[[#This Row],[Item '#]],Ticket_Forms[Form Number],Ticket_Forms[Ticket Value])</f>
        <v>1</v>
      </c>
      <c r="P900" s="16">
        <f>LOOKUP(Table5[[#This Row],[Item '#]],Ticket_Forms[Form Number],Ticket_Forms[Revenue])</f>
        <v>6320</v>
      </c>
      <c r="Q900" s="16">
        <f>LOOKUP(Table5[[#This Row],[Item '#]],Ticket_Forms[Form Number],Ticket_Forms[Ideal Profit])</f>
        <v>1575</v>
      </c>
      <c r="R900" s="16">
        <f>LOOKUP(Table5[[#This Row],[Item '#]],Ticket_Forms[Form Number],Ticket_Forms[Prizes])</f>
        <v>4745</v>
      </c>
      <c r="S900" s="16">
        <f>LOOKUP(Table5[[#This Row],[Item '#]],Ticket_Forms[Form Number],Ticket_Forms[Location Rent])</f>
        <v>379</v>
      </c>
      <c r="T900" s="16">
        <f>LOOKUP(Table5[[#This Row],[Item '#]],Ticket_Forms[Form Number],Ticket_Forms[Last Sale])</f>
        <v>599</v>
      </c>
      <c r="U900" s="16" t="s">
        <v>3909</v>
      </c>
      <c r="V900" s="58">
        <f>Table5[[#This Row],[Date Distributed]]</f>
        <v>45348</v>
      </c>
      <c r="W900" s="3" t="str">
        <f>_xlfn.XLOOKUP(Table5[[#This Row],[Serial '#]],Table10[Serial '#],Table10[Charity Association],"",,)</f>
        <v>Cleveland Police Athletic League</v>
      </c>
      <c r="Z900" s="3" t="s">
        <v>23</v>
      </c>
    </row>
    <row r="901" spans="1:26" hidden="1" x14ac:dyDescent="0.35">
      <c r="A901" s="3">
        <v>899</v>
      </c>
      <c r="B901" s="78">
        <v>45104</v>
      </c>
      <c r="C901" s="73">
        <f>_xlfn.XLOOKUP(Table5[[#This Row],[Serial '#]],Table10[Serial '#],Table10[Date],"",,)</f>
        <v>45348</v>
      </c>
      <c r="D9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01" s="73" t="str">
        <f>IF(Table5[[#This Row],[Date Distributed]]="","In Stock","Distributed")</f>
        <v>Distributed</v>
      </c>
      <c r="F901" s="79" t="s">
        <v>660</v>
      </c>
      <c r="G901" s="75" t="s">
        <v>761</v>
      </c>
      <c r="H901" s="80" t="s">
        <v>691</v>
      </c>
      <c r="I901" s="80" t="s">
        <v>692</v>
      </c>
      <c r="J901" s="81" t="s">
        <v>1660</v>
      </c>
      <c r="K901" s="80" t="s">
        <v>441</v>
      </c>
      <c r="L901" s="3" t="str">
        <f>_xlfn.XLOOKUP(Table5[[#This Row],[Item '#]],Ticket_Forms[Form Number],Ticket_Forms[Game Name],"",,)</f>
        <v>Simple Life</v>
      </c>
      <c r="M901" s="15">
        <v>212</v>
      </c>
      <c r="N901" s="3">
        <f>LOOKUP(Table5[[#This Row],[Item '#]],Ticket_Forms[Form Number],Ticket_Forms[Ticket Count])</f>
        <v>6320</v>
      </c>
      <c r="O901" s="16">
        <f>LOOKUP(Table5[[#This Row],[Item '#]],Ticket_Forms[Form Number],Ticket_Forms[Ticket Value])</f>
        <v>1</v>
      </c>
      <c r="P901" s="16">
        <f>LOOKUP(Table5[[#This Row],[Item '#]],Ticket_Forms[Form Number],Ticket_Forms[Revenue])</f>
        <v>6320</v>
      </c>
      <c r="Q901" s="16">
        <f>LOOKUP(Table5[[#This Row],[Item '#]],Ticket_Forms[Form Number],Ticket_Forms[Ideal Profit])</f>
        <v>1575</v>
      </c>
      <c r="R901" s="16">
        <f>LOOKUP(Table5[[#This Row],[Item '#]],Ticket_Forms[Form Number],Ticket_Forms[Prizes])</f>
        <v>4745</v>
      </c>
      <c r="S901" s="16">
        <f>LOOKUP(Table5[[#This Row],[Item '#]],Ticket_Forms[Form Number],Ticket_Forms[Location Rent])</f>
        <v>379</v>
      </c>
      <c r="T901" s="16">
        <f>LOOKUP(Table5[[#This Row],[Item '#]],Ticket_Forms[Form Number],Ticket_Forms[Last Sale])</f>
        <v>599</v>
      </c>
      <c r="U901" s="16" t="s">
        <v>3909</v>
      </c>
      <c r="V901" s="58">
        <f>Table5[[#This Row],[Date Distributed]]</f>
        <v>45348</v>
      </c>
      <c r="W901" s="3" t="str">
        <f>_xlfn.XLOOKUP(Table5[[#This Row],[Serial '#]],Table10[Serial '#],Table10[Charity Association],"",,)</f>
        <v>Greater Cleveland Football Foundation</v>
      </c>
      <c r="Z901" s="3" t="s">
        <v>23</v>
      </c>
    </row>
    <row r="902" spans="1:26" hidden="1" x14ac:dyDescent="0.35">
      <c r="A902" s="3">
        <v>900</v>
      </c>
      <c r="B902" s="78">
        <v>45104</v>
      </c>
      <c r="C902" s="73">
        <f>_xlfn.XLOOKUP(Table5[[#This Row],[Serial '#]],Table10[Serial '#],Table10[Date],"",,)</f>
        <v>45352</v>
      </c>
      <c r="D9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02" s="73" t="str">
        <f>IF(Table5[[#This Row],[Date Distributed]]="","In Stock","Distributed")</f>
        <v>Distributed</v>
      </c>
      <c r="F902" s="79" t="s">
        <v>660</v>
      </c>
      <c r="G902" s="75" t="s">
        <v>761</v>
      </c>
      <c r="H902" s="80" t="s">
        <v>691</v>
      </c>
      <c r="I902" s="80" t="s">
        <v>692</v>
      </c>
      <c r="J902" s="81" t="s">
        <v>1661</v>
      </c>
      <c r="K902" s="80" t="s">
        <v>447</v>
      </c>
      <c r="L902" s="3" t="str">
        <f>_xlfn.XLOOKUP(Table5[[#This Row],[Item '#]],Ticket_Forms[Form Number],Ticket_Forms[Game Name],"",,)</f>
        <v>Bar The Slots</v>
      </c>
      <c r="M902" s="15">
        <v>212</v>
      </c>
      <c r="N902" s="3">
        <f>LOOKUP(Table5[[#This Row],[Item '#]],Ticket_Forms[Form Number],Ticket_Forms[Ticket Count])</f>
        <v>6320</v>
      </c>
      <c r="O902" s="16">
        <f>LOOKUP(Table5[[#This Row],[Item '#]],Ticket_Forms[Form Number],Ticket_Forms[Ticket Value])</f>
        <v>1</v>
      </c>
      <c r="P902" s="16">
        <f>LOOKUP(Table5[[#This Row],[Item '#]],Ticket_Forms[Form Number],Ticket_Forms[Revenue])</f>
        <v>6320</v>
      </c>
      <c r="Q902" s="16">
        <f>LOOKUP(Table5[[#This Row],[Item '#]],Ticket_Forms[Form Number],Ticket_Forms[Ideal Profit])</f>
        <v>1575</v>
      </c>
      <c r="R902" s="16">
        <f>LOOKUP(Table5[[#This Row],[Item '#]],Ticket_Forms[Form Number],Ticket_Forms[Prizes])</f>
        <v>4745</v>
      </c>
      <c r="S902" s="16">
        <f>LOOKUP(Table5[[#This Row],[Item '#]],Ticket_Forms[Form Number],Ticket_Forms[Location Rent])</f>
        <v>379</v>
      </c>
      <c r="T902" s="16">
        <f>LOOKUP(Table5[[#This Row],[Item '#]],Ticket_Forms[Form Number],Ticket_Forms[Last Sale])</f>
        <v>599</v>
      </c>
      <c r="U902" s="16" t="s">
        <v>3909</v>
      </c>
      <c r="V902" s="58">
        <f>Table5[[#This Row],[Date Distributed]]</f>
        <v>45352</v>
      </c>
      <c r="W902" s="3" t="str">
        <f>_xlfn.XLOOKUP(Table5[[#This Row],[Serial '#]],Table10[Serial '#],Table10[Charity Association],"",,)</f>
        <v>Cleveland Police Athletic League</v>
      </c>
      <c r="Z902" s="3" t="s">
        <v>23</v>
      </c>
    </row>
    <row r="903" spans="1:26" hidden="1" x14ac:dyDescent="0.35">
      <c r="A903" s="3">
        <v>901</v>
      </c>
      <c r="B903" s="78">
        <v>45104</v>
      </c>
      <c r="C903" s="73">
        <f>_xlfn.XLOOKUP(Table5[[#This Row],[Serial '#]],Table10[Serial '#],Table10[Date],"",,)</f>
        <v>45352</v>
      </c>
      <c r="D9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03" s="73" t="str">
        <f>IF(Table5[[#This Row],[Date Distributed]]="","In Stock","Distributed")</f>
        <v>Distributed</v>
      </c>
      <c r="F903" s="79" t="s">
        <v>660</v>
      </c>
      <c r="G903" s="75" t="s">
        <v>761</v>
      </c>
      <c r="H903" s="80" t="s">
        <v>691</v>
      </c>
      <c r="I903" s="80" t="s">
        <v>692</v>
      </c>
      <c r="J903" s="81" t="s">
        <v>1662</v>
      </c>
      <c r="K903" s="80" t="s">
        <v>441</v>
      </c>
      <c r="L903" s="3" t="str">
        <f>_xlfn.XLOOKUP(Table5[[#This Row],[Item '#]],Ticket_Forms[Form Number],Ticket_Forms[Game Name],"",,)</f>
        <v>Simple Life</v>
      </c>
      <c r="M903" s="15">
        <v>212</v>
      </c>
      <c r="N903" s="3">
        <f>LOOKUP(Table5[[#This Row],[Item '#]],Ticket_Forms[Form Number],Ticket_Forms[Ticket Count])</f>
        <v>6320</v>
      </c>
      <c r="O903" s="16">
        <f>LOOKUP(Table5[[#This Row],[Item '#]],Ticket_Forms[Form Number],Ticket_Forms[Ticket Value])</f>
        <v>1</v>
      </c>
      <c r="P903" s="16">
        <f>LOOKUP(Table5[[#This Row],[Item '#]],Ticket_Forms[Form Number],Ticket_Forms[Revenue])</f>
        <v>6320</v>
      </c>
      <c r="Q903" s="16">
        <f>LOOKUP(Table5[[#This Row],[Item '#]],Ticket_Forms[Form Number],Ticket_Forms[Ideal Profit])</f>
        <v>1575</v>
      </c>
      <c r="R903" s="16">
        <f>LOOKUP(Table5[[#This Row],[Item '#]],Ticket_Forms[Form Number],Ticket_Forms[Prizes])</f>
        <v>4745</v>
      </c>
      <c r="S903" s="16">
        <f>LOOKUP(Table5[[#This Row],[Item '#]],Ticket_Forms[Form Number],Ticket_Forms[Location Rent])</f>
        <v>379</v>
      </c>
      <c r="T903" s="16">
        <f>LOOKUP(Table5[[#This Row],[Item '#]],Ticket_Forms[Form Number],Ticket_Forms[Last Sale])</f>
        <v>599</v>
      </c>
      <c r="U903" s="16" t="s">
        <v>3909</v>
      </c>
      <c r="V903" s="58">
        <f>Table5[[#This Row],[Date Distributed]]</f>
        <v>45352</v>
      </c>
      <c r="W903" s="3" t="str">
        <f>_xlfn.XLOOKUP(Table5[[#This Row],[Serial '#]],Table10[Serial '#],Table10[Charity Association],"",,)</f>
        <v>Cleveland Police Athletic League</v>
      </c>
      <c r="Z903" s="3" t="s">
        <v>23</v>
      </c>
    </row>
    <row r="904" spans="1:26" hidden="1" x14ac:dyDescent="0.35">
      <c r="A904" s="3">
        <v>902</v>
      </c>
      <c r="B904" s="78">
        <v>45104</v>
      </c>
      <c r="C904" s="73">
        <f>_xlfn.XLOOKUP(Table5[[#This Row],[Serial '#]],Table10[Serial '#],Table10[Date],"",,)</f>
        <v>45355</v>
      </c>
      <c r="D9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04" s="73" t="str">
        <f>IF(Table5[[#This Row],[Date Distributed]]="","In Stock","Distributed")</f>
        <v>Distributed</v>
      </c>
      <c r="F904" s="79" t="s">
        <v>660</v>
      </c>
      <c r="G904" s="75" t="s">
        <v>761</v>
      </c>
      <c r="H904" s="80" t="s">
        <v>691</v>
      </c>
      <c r="I904" s="80" t="s">
        <v>692</v>
      </c>
      <c r="J904" s="81" t="s">
        <v>1663</v>
      </c>
      <c r="K904" s="80" t="s">
        <v>447</v>
      </c>
      <c r="L904" s="3" t="str">
        <f>_xlfn.XLOOKUP(Table5[[#This Row],[Item '#]],Ticket_Forms[Form Number],Ticket_Forms[Game Name],"",,)</f>
        <v>Bar The Slots</v>
      </c>
      <c r="M904" s="15">
        <v>212</v>
      </c>
      <c r="N904" s="3">
        <f>LOOKUP(Table5[[#This Row],[Item '#]],Ticket_Forms[Form Number],Ticket_Forms[Ticket Count])</f>
        <v>6320</v>
      </c>
      <c r="O904" s="16">
        <f>LOOKUP(Table5[[#This Row],[Item '#]],Ticket_Forms[Form Number],Ticket_Forms[Ticket Value])</f>
        <v>1</v>
      </c>
      <c r="P904" s="16">
        <f>LOOKUP(Table5[[#This Row],[Item '#]],Ticket_Forms[Form Number],Ticket_Forms[Revenue])</f>
        <v>6320</v>
      </c>
      <c r="Q904" s="16">
        <f>LOOKUP(Table5[[#This Row],[Item '#]],Ticket_Forms[Form Number],Ticket_Forms[Ideal Profit])</f>
        <v>1575</v>
      </c>
      <c r="R904" s="16">
        <f>LOOKUP(Table5[[#This Row],[Item '#]],Ticket_Forms[Form Number],Ticket_Forms[Prizes])</f>
        <v>4745</v>
      </c>
      <c r="S904" s="16">
        <f>LOOKUP(Table5[[#This Row],[Item '#]],Ticket_Forms[Form Number],Ticket_Forms[Location Rent])</f>
        <v>379</v>
      </c>
      <c r="T904" s="16">
        <f>LOOKUP(Table5[[#This Row],[Item '#]],Ticket_Forms[Form Number],Ticket_Forms[Last Sale])</f>
        <v>599</v>
      </c>
      <c r="U904" s="16" t="s">
        <v>3909</v>
      </c>
      <c r="V904" s="58">
        <f>Table5[[#This Row],[Date Distributed]]</f>
        <v>45355</v>
      </c>
      <c r="W904" s="3" t="str">
        <f>_xlfn.XLOOKUP(Table5[[#This Row],[Serial '#]],Table10[Serial '#],Table10[Charity Association],"",,)</f>
        <v>Cleveland Police Athletic League</v>
      </c>
      <c r="Z904" s="3" t="s">
        <v>23</v>
      </c>
    </row>
    <row r="905" spans="1:26" hidden="1" x14ac:dyDescent="0.35">
      <c r="A905" s="3">
        <v>903</v>
      </c>
      <c r="B905" s="78">
        <v>45104</v>
      </c>
      <c r="C905" s="73">
        <f>_xlfn.XLOOKUP(Table5[[#This Row],[Serial '#]],Table10[Serial '#],Table10[Date],"",,)</f>
        <v>45355</v>
      </c>
      <c r="D9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05" s="73" t="str">
        <f>IF(Table5[[#This Row],[Date Distributed]]="","In Stock","Distributed")</f>
        <v>Distributed</v>
      </c>
      <c r="F905" s="79" t="s">
        <v>660</v>
      </c>
      <c r="G905" s="75" t="s">
        <v>761</v>
      </c>
      <c r="H905" s="80" t="s">
        <v>691</v>
      </c>
      <c r="I905" s="80" t="s">
        <v>692</v>
      </c>
      <c r="J905" s="81" t="s">
        <v>1664</v>
      </c>
      <c r="K905" s="80" t="s">
        <v>437</v>
      </c>
      <c r="L905" s="3" t="str">
        <f>_xlfn.XLOOKUP(Table5[[#This Row],[Item '#]],Ticket_Forms[Form Number],Ticket_Forms[Game Name],"",,)</f>
        <v>Diamonds and Pearls</v>
      </c>
      <c r="M905" s="15">
        <v>212</v>
      </c>
      <c r="N905" s="3">
        <f>LOOKUP(Table5[[#This Row],[Item '#]],Ticket_Forms[Form Number],Ticket_Forms[Ticket Count])</f>
        <v>6320</v>
      </c>
      <c r="O905" s="16">
        <f>LOOKUP(Table5[[#This Row],[Item '#]],Ticket_Forms[Form Number],Ticket_Forms[Ticket Value])</f>
        <v>1</v>
      </c>
      <c r="P905" s="16">
        <f>LOOKUP(Table5[[#This Row],[Item '#]],Ticket_Forms[Form Number],Ticket_Forms[Revenue])</f>
        <v>6320</v>
      </c>
      <c r="Q905" s="16">
        <f>LOOKUP(Table5[[#This Row],[Item '#]],Ticket_Forms[Form Number],Ticket_Forms[Ideal Profit])</f>
        <v>1575</v>
      </c>
      <c r="R905" s="16">
        <f>LOOKUP(Table5[[#This Row],[Item '#]],Ticket_Forms[Form Number],Ticket_Forms[Prizes])</f>
        <v>4745</v>
      </c>
      <c r="S905" s="16">
        <f>LOOKUP(Table5[[#This Row],[Item '#]],Ticket_Forms[Form Number],Ticket_Forms[Location Rent])</f>
        <v>379</v>
      </c>
      <c r="T905" s="16">
        <f>LOOKUP(Table5[[#This Row],[Item '#]],Ticket_Forms[Form Number],Ticket_Forms[Last Sale])</f>
        <v>599</v>
      </c>
      <c r="U905" s="16" t="s">
        <v>3909</v>
      </c>
      <c r="V905" s="58">
        <f>Table5[[#This Row],[Date Distributed]]</f>
        <v>45355</v>
      </c>
      <c r="W905" s="3" t="str">
        <f>_xlfn.XLOOKUP(Table5[[#This Row],[Serial '#]],Table10[Serial '#],Table10[Charity Association],"",,)</f>
        <v>Cleveland Police Athletic League</v>
      </c>
      <c r="Z905" s="3" t="s">
        <v>23</v>
      </c>
    </row>
    <row r="906" spans="1:26" hidden="1" x14ac:dyDescent="0.35">
      <c r="A906" s="3">
        <v>904</v>
      </c>
      <c r="B906" s="78">
        <v>45104</v>
      </c>
      <c r="C906" s="73">
        <f>_xlfn.XLOOKUP(Table5[[#This Row],[Serial '#]],Table10[Serial '#],Table10[Date],"",,)</f>
        <v>45355</v>
      </c>
      <c r="D9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06" s="73" t="str">
        <f>IF(Table5[[#This Row],[Date Distributed]]="","In Stock","Distributed")</f>
        <v>Distributed</v>
      </c>
      <c r="F906" s="79" t="s">
        <v>660</v>
      </c>
      <c r="G906" s="75" t="s">
        <v>761</v>
      </c>
      <c r="H906" s="80" t="s">
        <v>691</v>
      </c>
      <c r="I906" s="80" t="s">
        <v>692</v>
      </c>
      <c r="J906" s="81" t="s">
        <v>1665</v>
      </c>
      <c r="K906" s="80" t="s">
        <v>441</v>
      </c>
      <c r="L906" s="3" t="str">
        <f>_xlfn.XLOOKUP(Table5[[#This Row],[Item '#]],Ticket_Forms[Form Number],Ticket_Forms[Game Name],"",,)</f>
        <v>Simple Life</v>
      </c>
      <c r="M906" s="15">
        <v>212</v>
      </c>
      <c r="N906" s="3">
        <f>LOOKUP(Table5[[#This Row],[Item '#]],Ticket_Forms[Form Number],Ticket_Forms[Ticket Count])</f>
        <v>6320</v>
      </c>
      <c r="O906" s="16">
        <f>LOOKUP(Table5[[#This Row],[Item '#]],Ticket_Forms[Form Number],Ticket_Forms[Ticket Value])</f>
        <v>1</v>
      </c>
      <c r="P906" s="16">
        <f>LOOKUP(Table5[[#This Row],[Item '#]],Ticket_Forms[Form Number],Ticket_Forms[Revenue])</f>
        <v>6320</v>
      </c>
      <c r="Q906" s="16">
        <f>LOOKUP(Table5[[#This Row],[Item '#]],Ticket_Forms[Form Number],Ticket_Forms[Ideal Profit])</f>
        <v>1575</v>
      </c>
      <c r="R906" s="16">
        <f>LOOKUP(Table5[[#This Row],[Item '#]],Ticket_Forms[Form Number],Ticket_Forms[Prizes])</f>
        <v>4745</v>
      </c>
      <c r="S906" s="16">
        <f>LOOKUP(Table5[[#This Row],[Item '#]],Ticket_Forms[Form Number],Ticket_Forms[Location Rent])</f>
        <v>379</v>
      </c>
      <c r="T906" s="16">
        <f>LOOKUP(Table5[[#This Row],[Item '#]],Ticket_Forms[Form Number],Ticket_Forms[Last Sale])</f>
        <v>599</v>
      </c>
      <c r="U906" s="16" t="s">
        <v>3909</v>
      </c>
      <c r="V906" s="58">
        <f>Table5[[#This Row],[Date Distributed]]</f>
        <v>45355</v>
      </c>
      <c r="W906" s="3" t="str">
        <f>_xlfn.XLOOKUP(Table5[[#This Row],[Serial '#]],Table10[Serial '#],Table10[Charity Association],"",,)</f>
        <v>Cleveland Police Athletic League</v>
      </c>
      <c r="Z906" s="3" t="s">
        <v>23</v>
      </c>
    </row>
    <row r="907" spans="1:26" hidden="1" x14ac:dyDescent="0.35">
      <c r="A907" s="3">
        <v>905</v>
      </c>
      <c r="B907" s="78">
        <v>45104</v>
      </c>
      <c r="C907" s="73">
        <f>_xlfn.XLOOKUP(Table5[[#This Row],[Serial '#]],Table10[Serial '#],Table10[Date],"",,)</f>
        <v>45461</v>
      </c>
      <c r="D9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07" s="73" t="str">
        <f>IF(Table5[[#This Row],[Date Distributed]]="","In Stock","Distributed")</f>
        <v>Distributed</v>
      </c>
      <c r="F907" s="79" t="s">
        <v>660</v>
      </c>
      <c r="G907" s="75" t="s">
        <v>761</v>
      </c>
      <c r="H907" s="80" t="s">
        <v>691</v>
      </c>
      <c r="I907" s="80" t="s">
        <v>692</v>
      </c>
      <c r="J907" s="81" t="s">
        <v>1666</v>
      </c>
      <c r="K907" s="80" t="s">
        <v>433</v>
      </c>
      <c r="L907" s="3" t="str">
        <f>_xlfn.XLOOKUP(Table5[[#This Row],[Item '#]],Ticket_Forms[Form Number],Ticket_Forms[Game Name],"",,)</f>
        <v>Zip Zap</v>
      </c>
      <c r="M907" s="15">
        <v>146</v>
      </c>
      <c r="N907" s="3">
        <f>LOOKUP(Table5[[#This Row],[Item '#]],Ticket_Forms[Form Number],Ticket_Forms[Ticket Count])</f>
        <v>4560</v>
      </c>
      <c r="O907" s="16">
        <f>LOOKUP(Table5[[#This Row],[Item '#]],Ticket_Forms[Form Number],Ticket_Forms[Ticket Value])</f>
        <v>1</v>
      </c>
      <c r="P907" s="16">
        <f>LOOKUP(Table5[[#This Row],[Item '#]],Ticket_Forms[Form Number],Ticket_Forms[Revenue])</f>
        <v>4560</v>
      </c>
      <c r="Q907" s="16">
        <f>LOOKUP(Table5[[#This Row],[Item '#]],Ticket_Forms[Form Number],Ticket_Forms[Ideal Profit])</f>
        <v>1100</v>
      </c>
      <c r="R907" s="16">
        <f>LOOKUP(Table5[[#This Row],[Item '#]],Ticket_Forms[Form Number],Ticket_Forms[Prizes])</f>
        <v>3460</v>
      </c>
      <c r="S907" s="16">
        <f>LOOKUP(Table5[[#This Row],[Item '#]],Ticket_Forms[Form Number],Ticket_Forms[Location Rent])</f>
        <v>273</v>
      </c>
      <c r="T907" s="16">
        <f>LOOKUP(Table5[[#This Row],[Item '#]],Ticket_Forms[Form Number],Ticket_Forms[Last Sale])</f>
        <v>0</v>
      </c>
      <c r="U907" s="16" t="s">
        <v>3909</v>
      </c>
      <c r="V907" s="58">
        <f>Table5[[#This Row],[Date Distributed]]</f>
        <v>45461</v>
      </c>
      <c r="W907" s="3" t="str">
        <f>_xlfn.XLOOKUP(Table5[[#This Row],[Serial '#]],Table10[Serial '#],Table10[Charity Association],"",,)</f>
        <v>Cleveland Police Athletic League</v>
      </c>
      <c r="Z907" s="3" t="s">
        <v>23</v>
      </c>
    </row>
    <row r="908" spans="1:26" hidden="1" x14ac:dyDescent="0.35">
      <c r="A908" s="3">
        <v>906</v>
      </c>
      <c r="B908" s="78">
        <v>45104</v>
      </c>
      <c r="C908" s="73">
        <f>_xlfn.XLOOKUP(Table5[[#This Row],[Serial '#]],Table10[Serial '#],Table10[Date],"",,)</f>
        <v>45462</v>
      </c>
      <c r="D9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08" s="73" t="str">
        <f>IF(Table5[[#This Row],[Date Distributed]]="","In Stock","Distributed")</f>
        <v>Distributed</v>
      </c>
      <c r="F908" s="79" t="s">
        <v>660</v>
      </c>
      <c r="G908" s="75" t="s">
        <v>761</v>
      </c>
      <c r="H908" s="80" t="s">
        <v>691</v>
      </c>
      <c r="I908" s="80" t="s">
        <v>692</v>
      </c>
      <c r="J908" s="81" t="s">
        <v>1667</v>
      </c>
      <c r="K908" s="80" t="s">
        <v>433</v>
      </c>
      <c r="L908" s="3" t="str">
        <f>_xlfn.XLOOKUP(Table5[[#This Row],[Item '#]],Ticket_Forms[Form Number],Ticket_Forms[Game Name],"",,)</f>
        <v>Zip Zap</v>
      </c>
      <c r="M908" s="15">
        <v>146</v>
      </c>
      <c r="N908" s="3">
        <f>LOOKUP(Table5[[#This Row],[Item '#]],Ticket_Forms[Form Number],Ticket_Forms[Ticket Count])</f>
        <v>4560</v>
      </c>
      <c r="O908" s="16">
        <f>LOOKUP(Table5[[#This Row],[Item '#]],Ticket_Forms[Form Number],Ticket_Forms[Ticket Value])</f>
        <v>1</v>
      </c>
      <c r="P908" s="16">
        <f>LOOKUP(Table5[[#This Row],[Item '#]],Ticket_Forms[Form Number],Ticket_Forms[Revenue])</f>
        <v>4560</v>
      </c>
      <c r="Q908" s="16">
        <f>LOOKUP(Table5[[#This Row],[Item '#]],Ticket_Forms[Form Number],Ticket_Forms[Ideal Profit])</f>
        <v>1100</v>
      </c>
      <c r="R908" s="16">
        <f>LOOKUP(Table5[[#This Row],[Item '#]],Ticket_Forms[Form Number],Ticket_Forms[Prizes])</f>
        <v>3460</v>
      </c>
      <c r="S908" s="16">
        <f>LOOKUP(Table5[[#This Row],[Item '#]],Ticket_Forms[Form Number],Ticket_Forms[Location Rent])</f>
        <v>273</v>
      </c>
      <c r="T908" s="16">
        <f>LOOKUP(Table5[[#This Row],[Item '#]],Ticket_Forms[Form Number],Ticket_Forms[Last Sale])</f>
        <v>0</v>
      </c>
      <c r="U908" s="16" t="s">
        <v>3909</v>
      </c>
      <c r="V908" s="58">
        <f>Table5[[#This Row],[Date Distributed]]</f>
        <v>45462</v>
      </c>
      <c r="W908" s="3" t="str">
        <f>_xlfn.XLOOKUP(Table5[[#This Row],[Serial '#]],Table10[Serial '#],Table10[Charity Association],"",,)</f>
        <v>Cleveland Police Athletic League</v>
      </c>
      <c r="Z908" s="3" t="s">
        <v>23</v>
      </c>
    </row>
    <row r="909" spans="1:26" hidden="1" x14ac:dyDescent="0.35">
      <c r="A909" s="3">
        <v>907</v>
      </c>
      <c r="B909" s="78">
        <v>45104</v>
      </c>
      <c r="C909" s="73">
        <f>_xlfn.XLOOKUP(Table5[[#This Row],[Serial '#]],Table10[Serial '#],Table10[Date],"",,)</f>
        <v>45468</v>
      </c>
      <c r="D9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09" s="73" t="str">
        <f>IF(Table5[[#This Row],[Date Distributed]]="","In Stock","Distributed")</f>
        <v>Distributed</v>
      </c>
      <c r="F909" s="79" t="s">
        <v>660</v>
      </c>
      <c r="G909" s="75" t="s">
        <v>761</v>
      </c>
      <c r="H909" s="80" t="s">
        <v>691</v>
      </c>
      <c r="I909" s="80" t="s">
        <v>692</v>
      </c>
      <c r="J909" s="81" t="s">
        <v>1668</v>
      </c>
      <c r="K909" s="80" t="s">
        <v>433</v>
      </c>
      <c r="L909" s="3" t="str">
        <f>_xlfn.XLOOKUP(Table5[[#This Row],[Item '#]],Ticket_Forms[Form Number],Ticket_Forms[Game Name],"",,)</f>
        <v>Zip Zap</v>
      </c>
      <c r="M909" s="15">
        <v>146</v>
      </c>
      <c r="N909" s="3">
        <f>LOOKUP(Table5[[#This Row],[Item '#]],Ticket_Forms[Form Number],Ticket_Forms[Ticket Count])</f>
        <v>4560</v>
      </c>
      <c r="O909" s="16">
        <f>LOOKUP(Table5[[#This Row],[Item '#]],Ticket_Forms[Form Number],Ticket_Forms[Ticket Value])</f>
        <v>1</v>
      </c>
      <c r="P909" s="16">
        <f>LOOKUP(Table5[[#This Row],[Item '#]],Ticket_Forms[Form Number],Ticket_Forms[Revenue])</f>
        <v>4560</v>
      </c>
      <c r="Q909" s="16">
        <f>LOOKUP(Table5[[#This Row],[Item '#]],Ticket_Forms[Form Number],Ticket_Forms[Ideal Profit])</f>
        <v>1100</v>
      </c>
      <c r="R909" s="16">
        <f>LOOKUP(Table5[[#This Row],[Item '#]],Ticket_Forms[Form Number],Ticket_Forms[Prizes])</f>
        <v>3460</v>
      </c>
      <c r="S909" s="16">
        <f>LOOKUP(Table5[[#This Row],[Item '#]],Ticket_Forms[Form Number],Ticket_Forms[Location Rent])</f>
        <v>273</v>
      </c>
      <c r="T909" s="16">
        <f>LOOKUP(Table5[[#This Row],[Item '#]],Ticket_Forms[Form Number],Ticket_Forms[Last Sale])</f>
        <v>0</v>
      </c>
      <c r="U909" s="16" t="s">
        <v>3909</v>
      </c>
      <c r="V909" s="58">
        <f>Table5[[#This Row],[Date Distributed]]</f>
        <v>45468</v>
      </c>
      <c r="W909" s="3" t="str">
        <f>_xlfn.XLOOKUP(Table5[[#This Row],[Serial '#]],Table10[Serial '#],Table10[Charity Association],"",,)</f>
        <v>Cleveland Police Athletic League</v>
      </c>
      <c r="Z909" s="3" t="s">
        <v>23</v>
      </c>
    </row>
    <row r="910" spans="1:26" hidden="1" x14ac:dyDescent="0.35">
      <c r="A910" s="3">
        <v>908</v>
      </c>
      <c r="B910" s="78">
        <v>45104</v>
      </c>
      <c r="C910" s="73">
        <f>_xlfn.XLOOKUP(Table5[[#This Row],[Serial '#]],Table10[Serial '#],Table10[Date],"",,)</f>
        <v>45471</v>
      </c>
      <c r="D9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10" s="73" t="str">
        <f>IF(Table5[[#This Row],[Date Distributed]]="","In Stock","Distributed")</f>
        <v>Distributed</v>
      </c>
      <c r="F910" s="79" t="s">
        <v>660</v>
      </c>
      <c r="G910" s="75" t="s">
        <v>761</v>
      </c>
      <c r="H910" s="80" t="s">
        <v>691</v>
      </c>
      <c r="I910" s="80" t="s">
        <v>692</v>
      </c>
      <c r="J910" s="81" t="s">
        <v>1669</v>
      </c>
      <c r="K910" s="80" t="s">
        <v>433</v>
      </c>
      <c r="L910" s="3" t="str">
        <f>_xlfn.XLOOKUP(Table5[[#This Row],[Item '#]],Ticket_Forms[Form Number],Ticket_Forms[Game Name],"",,)</f>
        <v>Zip Zap</v>
      </c>
      <c r="M910" s="15">
        <v>146</v>
      </c>
      <c r="N910" s="3">
        <f>LOOKUP(Table5[[#This Row],[Item '#]],Ticket_Forms[Form Number],Ticket_Forms[Ticket Count])</f>
        <v>4560</v>
      </c>
      <c r="O910" s="16">
        <f>LOOKUP(Table5[[#This Row],[Item '#]],Ticket_Forms[Form Number],Ticket_Forms[Ticket Value])</f>
        <v>1</v>
      </c>
      <c r="P910" s="16">
        <f>LOOKUP(Table5[[#This Row],[Item '#]],Ticket_Forms[Form Number],Ticket_Forms[Revenue])</f>
        <v>4560</v>
      </c>
      <c r="Q910" s="16">
        <f>LOOKUP(Table5[[#This Row],[Item '#]],Ticket_Forms[Form Number],Ticket_Forms[Ideal Profit])</f>
        <v>1100</v>
      </c>
      <c r="R910" s="16">
        <f>LOOKUP(Table5[[#This Row],[Item '#]],Ticket_Forms[Form Number],Ticket_Forms[Prizes])</f>
        <v>3460</v>
      </c>
      <c r="S910" s="16">
        <f>LOOKUP(Table5[[#This Row],[Item '#]],Ticket_Forms[Form Number],Ticket_Forms[Location Rent])</f>
        <v>273</v>
      </c>
      <c r="T910" s="16">
        <f>LOOKUP(Table5[[#This Row],[Item '#]],Ticket_Forms[Form Number],Ticket_Forms[Last Sale])</f>
        <v>0</v>
      </c>
      <c r="U910" s="16" t="s">
        <v>3909</v>
      </c>
      <c r="V910" s="58">
        <f>Table5[[#This Row],[Date Distributed]]</f>
        <v>45471</v>
      </c>
      <c r="W910" s="3" t="str">
        <f>_xlfn.XLOOKUP(Table5[[#This Row],[Serial '#]],Table10[Serial '#],Table10[Charity Association],"",,)</f>
        <v>Greater Cleveland Football Foundation</v>
      </c>
      <c r="Z910" s="3" t="s">
        <v>23</v>
      </c>
    </row>
    <row r="911" spans="1:26" hidden="1" x14ac:dyDescent="0.35">
      <c r="A911" s="3">
        <v>909</v>
      </c>
      <c r="B911" s="78">
        <v>45104</v>
      </c>
      <c r="C911" s="73" t="str">
        <f>_xlfn.XLOOKUP(Table5[[#This Row],[Serial '#]],Table10[Serial '#],Table10[Date],"",,)</f>
        <v/>
      </c>
      <c r="D9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11" s="73" t="str">
        <f>IF(Table5[[#This Row],[Date Distributed]]="","In Stock","Distributed")</f>
        <v>In Stock</v>
      </c>
      <c r="F911" s="79" t="s">
        <v>660</v>
      </c>
      <c r="G911" s="75" t="s">
        <v>761</v>
      </c>
      <c r="H911" s="80" t="s">
        <v>691</v>
      </c>
      <c r="I911" s="80" t="s">
        <v>692</v>
      </c>
      <c r="J911" s="81" t="s">
        <v>1670</v>
      </c>
      <c r="K911" s="80" t="s">
        <v>433</v>
      </c>
      <c r="L911" s="3" t="str">
        <f>_xlfn.XLOOKUP(Table5[[#This Row],[Item '#]],Ticket_Forms[Form Number],Ticket_Forms[Game Name],"",,)</f>
        <v>Zip Zap</v>
      </c>
      <c r="M911" s="15">
        <v>146</v>
      </c>
      <c r="N911" s="3">
        <f>LOOKUP(Table5[[#This Row],[Item '#]],Ticket_Forms[Form Number],Ticket_Forms[Ticket Count])</f>
        <v>4560</v>
      </c>
      <c r="O911" s="16">
        <f>LOOKUP(Table5[[#This Row],[Item '#]],Ticket_Forms[Form Number],Ticket_Forms[Ticket Value])</f>
        <v>1</v>
      </c>
      <c r="P911" s="16">
        <f>LOOKUP(Table5[[#This Row],[Item '#]],Ticket_Forms[Form Number],Ticket_Forms[Revenue])</f>
        <v>4560</v>
      </c>
      <c r="Q911" s="16">
        <f>LOOKUP(Table5[[#This Row],[Item '#]],Ticket_Forms[Form Number],Ticket_Forms[Ideal Profit])</f>
        <v>1100</v>
      </c>
      <c r="R911" s="16">
        <f>LOOKUP(Table5[[#This Row],[Item '#]],Ticket_Forms[Form Number],Ticket_Forms[Prizes])</f>
        <v>3460</v>
      </c>
      <c r="S911" s="16">
        <f>LOOKUP(Table5[[#This Row],[Item '#]],Ticket_Forms[Form Number],Ticket_Forms[Location Rent])</f>
        <v>273</v>
      </c>
      <c r="T911" s="16">
        <f>LOOKUP(Table5[[#This Row],[Item '#]],Ticket_Forms[Form Number],Ticket_Forms[Last Sale])</f>
        <v>0</v>
      </c>
      <c r="U911" s="16" t="s">
        <v>3909</v>
      </c>
      <c r="V911" s="58" t="str">
        <f>Table5[[#This Row],[Date Distributed]]</f>
        <v/>
      </c>
      <c r="W911" s="3" t="str">
        <f>_xlfn.XLOOKUP(Table5[[#This Row],[Serial '#]],Table10[Serial '#],Table10[Charity Association],"",,)</f>
        <v/>
      </c>
      <c r="Z911" s="3" t="s">
        <v>23</v>
      </c>
    </row>
    <row r="912" spans="1:26" hidden="1" x14ac:dyDescent="0.35">
      <c r="A912" s="3">
        <v>910</v>
      </c>
      <c r="B912" s="74">
        <v>45106</v>
      </c>
      <c r="C912" s="73" t="str">
        <f>_xlfn.XLOOKUP(Table5[[#This Row],[Serial '#]],Table10[Serial '#],Table10[Date],"",,)</f>
        <v/>
      </c>
      <c r="D9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12" s="73" t="str">
        <f>IF(Table5[[#This Row],[Date Distributed]]="","In Stock","Distributed")</f>
        <v>In Stock</v>
      </c>
      <c r="F912" s="75" t="s">
        <v>660</v>
      </c>
      <c r="G912" s="75" t="s">
        <v>360</v>
      </c>
      <c r="H912" s="76">
        <v>2310011</v>
      </c>
      <c r="I912" s="76"/>
      <c r="J912" s="77" t="s">
        <v>1671</v>
      </c>
      <c r="K912" s="76" t="s">
        <v>435</v>
      </c>
      <c r="L912" s="3" t="str">
        <f>_xlfn.XLOOKUP(Table5[[#This Row],[Item '#]],Ticket_Forms[Form Number],Ticket_Forms[Game Name],"",,)</f>
        <v>Bootleg Bottles</v>
      </c>
      <c r="M912" s="15">
        <v>324.45</v>
      </c>
      <c r="N912" s="3">
        <f>LOOKUP(Table5[[#This Row],[Item '#]],Ticket_Forms[Form Number],Ticket_Forms[Ticket Count])</f>
        <v>6300</v>
      </c>
      <c r="O912" s="16">
        <f>LOOKUP(Table5[[#This Row],[Item '#]],Ticket_Forms[Form Number],Ticket_Forms[Ticket Value])</f>
        <v>1</v>
      </c>
      <c r="P912" s="16">
        <f>LOOKUP(Table5[[#This Row],[Item '#]],Ticket_Forms[Form Number],Ticket_Forms[Revenue])</f>
        <v>6300</v>
      </c>
      <c r="Q912" s="16">
        <f>LOOKUP(Table5[[#This Row],[Item '#]],Ticket_Forms[Form Number],Ticket_Forms[Ideal Profit])</f>
        <v>995</v>
      </c>
      <c r="R912" s="16">
        <f>LOOKUP(Table5[[#This Row],[Item '#]],Ticket_Forms[Form Number],Ticket_Forms[Prizes])</f>
        <v>5305</v>
      </c>
      <c r="S912" s="16">
        <f>LOOKUP(Table5[[#This Row],[Item '#]],Ticket_Forms[Form Number],Ticket_Forms[Location Rent])</f>
        <v>378</v>
      </c>
      <c r="T912" s="16">
        <f>LOOKUP(Table5[[#This Row],[Item '#]],Ticket_Forms[Form Number],Ticket_Forms[Last Sale])</f>
        <v>500</v>
      </c>
      <c r="U912" s="16" t="s">
        <v>3909</v>
      </c>
      <c r="V912" s="58" t="str">
        <f>Table5[[#This Row],[Date Distributed]]</f>
        <v/>
      </c>
      <c r="W912" s="3" t="str">
        <f>_xlfn.XLOOKUP(Table5[[#This Row],[Serial '#]],Table10[Serial '#],Table10[Charity Association],"",,)</f>
        <v/>
      </c>
      <c r="Z912" s="3" t="s">
        <v>23</v>
      </c>
    </row>
    <row r="913" spans="1:26" hidden="1" x14ac:dyDescent="0.35">
      <c r="A913" s="3">
        <v>911</v>
      </c>
      <c r="B913" s="78">
        <v>45106</v>
      </c>
      <c r="C913" s="73" t="str">
        <f>_xlfn.XLOOKUP(Table5[[#This Row],[Serial '#]],Table10[Serial '#],Table10[Date],"",,)</f>
        <v/>
      </c>
      <c r="D9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13" s="73" t="str">
        <f>IF(Table5[[#This Row],[Date Distributed]]="","In Stock","Distributed")</f>
        <v>In Stock</v>
      </c>
      <c r="F913" s="79" t="s">
        <v>660</v>
      </c>
      <c r="G913" s="75" t="s">
        <v>360</v>
      </c>
      <c r="H913" s="80">
        <v>2310011</v>
      </c>
      <c r="I913" s="80"/>
      <c r="J913" s="77" t="s">
        <v>1672</v>
      </c>
      <c r="K913" s="80" t="s">
        <v>436</v>
      </c>
      <c r="L913" s="3" t="str">
        <f>_xlfn.XLOOKUP(Table5[[#This Row],[Item '#]],Ticket_Forms[Form Number],Ticket_Forms[Game Name],"",,)</f>
        <v>Whiskey Wealth</v>
      </c>
      <c r="M913" s="15">
        <v>237.93</v>
      </c>
      <c r="N913" s="3">
        <f>LOOKUP(Table5[[#This Row],[Item '#]],Ticket_Forms[Form Number],Ticket_Forms[Ticket Count])</f>
        <v>4620</v>
      </c>
      <c r="O913" s="16">
        <f>LOOKUP(Table5[[#This Row],[Item '#]],Ticket_Forms[Form Number],Ticket_Forms[Ticket Value])</f>
        <v>1</v>
      </c>
      <c r="P913" s="16">
        <f>LOOKUP(Table5[[#This Row],[Item '#]],Ticket_Forms[Form Number],Ticket_Forms[Revenue])</f>
        <v>4620</v>
      </c>
      <c r="Q913" s="16">
        <f>LOOKUP(Table5[[#This Row],[Item '#]],Ticket_Forms[Form Number],Ticket_Forms[Ideal Profit])</f>
        <v>900</v>
      </c>
      <c r="R913" s="16">
        <f>LOOKUP(Table5[[#This Row],[Item '#]],Ticket_Forms[Form Number],Ticket_Forms[Prizes])</f>
        <v>3720</v>
      </c>
      <c r="S913" s="16">
        <f>LOOKUP(Table5[[#This Row],[Item '#]],Ticket_Forms[Form Number],Ticket_Forms[Location Rent])</f>
        <v>277</v>
      </c>
      <c r="T913" s="16">
        <f>LOOKUP(Table5[[#This Row],[Item '#]],Ticket_Forms[Form Number],Ticket_Forms[Last Sale])</f>
        <v>599</v>
      </c>
      <c r="U913" s="16" t="s">
        <v>3909</v>
      </c>
      <c r="V913" s="58" t="str">
        <f>Table5[[#This Row],[Date Distributed]]</f>
        <v/>
      </c>
      <c r="W913" s="3" t="str">
        <f>_xlfn.XLOOKUP(Table5[[#This Row],[Serial '#]],Table10[Serial '#],Table10[Charity Association],"",,)</f>
        <v/>
      </c>
      <c r="Z913" s="3" t="s">
        <v>23</v>
      </c>
    </row>
    <row r="914" spans="1:26" hidden="1" x14ac:dyDescent="0.35">
      <c r="A914" s="3">
        <v>912</v>
      </c>
      <c r="B914" s="78">
        <v>45106</v>
      </c>
      <c r="C914" s="73" t="str">
        <f>_xlfn.XLOOKUP(Table5[[#This Row],[Serial '#]],Table10[Serial '#],Table10[Date],"",,)</f>
        <v/>
      </c>
      <c r="D9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14" s="73" t="str">
        <f>IF(Table5[[#This Row],[Date Distributed]]="","In Stock","Distributed")</f>
        <v>In Stock</v>
      </c>
      <c r="F914" s="79" t="s">
        <v>660</v>
      </c>
      <c r="G914" s="75" t="s">
        <v>360</v>
      </c>
      <c r="H914" s="80">
        <v>2310011</v>
      </c>
      <c r="I914" s="80"/>
      <c r="J914" s="77" t="s">
        <v>1673</v>
      </c>
      <c r="K914" s="80" t="s">
        <v>435</v>
      </c>
      <c r="L914" s="3" t="str">
        <f>_xlfn.XLOOKUP(Table5[[#This Row],[Item '#]],Ticket_Forms[Form Number],Ticket_Forms[Game Name],"",,)</f>
        <v>Bootleg Bottles</v>
      </c>
      <c r="M914" s="15">
        <v>324.45</v>
      </c>
      <c r="N914" s="3">
        <f>LOOKUP(Table5[[#This Row],[Item '#]],Ticket_Forms[Form Number],Ticket_Forms[Ticket Count])</f>
        <v>6300</v>
      </c>
      <c r="O914" s="16">
        <f>LOOKUP(Table5[[#This Row],[Item '#]],Ticket_Forms[Form Number],Ticket_Forms[Ticket Value])</f>
        <v>1</v>
      </c>
      <c r="P914" s="16">
        <f>LOOKUP(Table5[[#This Row],[Item '#]],Ticket_Forms[Form Number],Ticket_Forms[Revenue])</f>
        <v>6300</v>
      </c>
      <c r="Q914" s="16">
        <f>LOOKUP(Table5[[#This Row],[Item '#]],Ticket_Forms[Form Number],Ticket_Forms[Ideal Profit])</f>
        <v>995</v>
      </c>
      <c r="R914" s="16">
        <f>LOOKUP(Table5[[#This Row],[Item '#]],Ticket_Forms[Form Number],Ticket_Forms[Prizes])</f>
        <v>5305</v>
      </c>
      <c r="S914" s="16">
        <f>LOOKUP(Table5[[#This Row],[Item '#]],Ticket_Forms[Form Number],Ticket_Forms[Location Rent])</f>
        <v>378</v>
      </c>
      <c r="T914" s="16">
        <f>LOOKUP(Table5[[#This Row],[Item '#]],Ticket_Forms[Form Number],Ticket_Forms[Last Sale])</f>
        <v>500</v>
      </c>
      <c r="U914" s="16" t="s">
        <v>3909</v>
      </c>
      <c r="V914" s="58" t="str">
        <f>Table5[[#This Row],[Date Distributed]]</f>
        <v/>
      </c>
      <c r="W914" s="3" t="str">
        <f>_xlfn.XLOOKUP(Table5[[#This Row],[Serial '#]],Table10[Serial '#],Table10[Charity Association],"",,)</f>
        <v/>
      </c>
      <c r="Z914" s="3" t="s">
        <v>23</v>
      </c>
    </row>
    <row r="915" spans="1:26" hidden="1" x14ac:dyDescent="0.35">
      <c r="A915" s="3">
        <v>913</v>
      </c>
      <c r="B915" s="78">
        <v>45106</v>
      </c>
      <c r="C915" s="73" t="str">
        <f>_xlfn.XLOOKUP(Table5[[#This Row],[Serial '#]],Table10[Serial '#],Table10[Date],"",,)</f>
        <v/>
      </c>
      <c r="D9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15" s="73" t="str">
        <f>IF(Table5[[#This Row],[Date Distributed]]="","In Stock","Distributed")</f>
        <v>In Stock</v>
      </c>
      <c r="F915" s="79" t="s">
        <v>660</v>
      </c>
      <c r="G915" s="75" t="s">
        <v>360</v>
      </c>
      <c r="H915" s="80">
        <v>2310011</v>
      </c>
      <c r="I915" s="80"/>
      <c r="J915" s="77" t="s">
        <v>1674</v>
      </c>
      <c r="K915" s="80" t="s">
        <v>435</v>
      </c>
      <c r="L915" s="3" t="str">
        <f>_xlfn.XLOOKUP(Table5[[#This Row],[Item '#]],Ticket_Forms[Form Number],Ticket_Forms[Game Name],"",,)</f>
        <v>Bootleg Bottles</v>
      </c>
      <c r="M915" s="15">
        <v>324.45</v>
      </c>
      <c r="N915" s="3">
        <f>LOOKUP(Table5[[#This Row],[Item '#]],Ticket_Forms[Form Number],Ticket_Forms[Ticket Count])</f>
        <v>6300</v>
      </c>
      <c r="O915" s="16">
        <f>LOOKUP(Table5[[#This Row],[Item '#]],Ticket_Forms[Form Number],Ticket_Forms[Ticket Value])</f>
        <v>1</v>
      </c>
      <c r="P915" s="16">
        <f>LOOKUP(Table5[[#This Row],[Item '#]],Ticket_Forms[Form Number],Ticket_Forms[Revenue])</f>
        <v>6300</v>
      </c>
      <c r="Q915" s="16">
        <f>LOOKUP(Table5[[#This Row],[Item '#]],Ticket_Forms[Form Number],Ticket_Forms[Ideal Profit])</f>
        <v>995</v>
      </c>
      <c r="R915" s="16">
        <f>LOOKUP(Table5[[#This Row],[Item '#]],Ticket_Forms[Form Number],Ticket_Forms[Prizes])</f>
        <v>5305</v>
      </c>
      <c r="S915" s="16">
        <f>LOOKUP(Table5[[#This Row],[Item '#]],Ticket_Forms[Form Number],Ticket_Forms[Location Rent])</f>
        <v>378</v>
      </c>
      <c r="T915" s="16">
        <f>LOOKUP(Table5[[#This Row],[Item '#]],Ticket_Forms[Form Number],Ticket_Forms[Last Sale])</f>
        <v>500</v>
      </c>
      <c r="U915" s="16" t="s">
        <v>3909</v>
      </c>
      <c r="V915" s="58" t="str">
        <f>Table5[[#This Row],[Date Distributed]]</f>
        <v/>
      </c>
      <c r="W915" s="3" t="str">
        <f>_xlfn.XLOOKUP(Table5[[#This Row],[Serial '#]],Table10[Serial '#],Table10[Charity Association],"",,)</f>
        <v/>
      </c>
      <c r="Z915" s="3" t="s">
        <v>23</v>
      </c>
    </row>
    <row r="916" spans="1:26" hidden="1" x14ac:dyDescent="0.35">
      <c r="A916" s="3">
        <v>914</v>
      </c>
      <c r="B916" s="78">
        <v>45106</v>
      </c>
      <c r="C916" s="73" t="str">
        <f>_xlfn.XLOOKUP(Table5[[#This Row],[Serial '#]],Table10[Serial '#],Table10[Date],"",,)</f>
        <v/>
      </c>
      <c r="D9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16" s="73" t="str">
        <f>IF(Table5[[#This Row],[Date Distributed]]="","In Stock","Distributed")</f>
        <v>In Stock</v>
      </c>
      <c r="F916" s="79" t="s">
        <v>660</v>
      </c>
      <c r="G916" s="75" t="s">
        <v>360</v>
      </c>
      <c r="H916" s="80">
        <v>2310011</v>
      </c>
      <c r="I916" s="80"/>
      <c r="J916" s="77" t="s">
        <v>1675</v>
      </c>
      <c r="K916" s="80" t="s">
        <v>438</v>
      </c>
      <c r="L916" s="3" t="str">
        <f>_xlfn.XLOOKUP(Table5[[#This Row],[Item '#]],Ticket_Forms[Form Number],Ticket_Forms[Game Name],"",,)</f>
        <v>Badda Bing Bank</v>
      </c>
      <c r="M916" s="15">
        <v>281.19</v>
      </c>
      <c r="N916" s="3">
        <f>LOOKUP(Table5[[#This Row],[Item '#]],Ticket_Forms[Form Number],Ticket_Forms[Ticket Count])</f>
        <v>5460</v>
      </c>
      <c r="O916" s="16">
        <f>LOOKUP(Table5[[#This Row],[Item '#]],Ticket_Forms[Form Number],Ticket_Forms[Ticket Value])</f>
        <v>1</v>
      </c>
      <c r="P916" s="16">
        <f>LOOKUP(Table5[[#This Row],[Item '#]],Ticket_Forms[Form Number],Ticket_Forms[Revenue])</f>
        <v>5460</v>
      </c>
      <c r="Q916" s="16">
        <f>LOOKUP(Table5[[#This Row],[Item '#]],Ticket_Forms[Form Number],Ticket_Forms[Ideal Profit])</f>
        <v>960</v>
      </c>
      <c r="R916" s="16">
        <f>LOOKUP(Table5[[#This Row],[Item '#]],Ticket_Forms[Form Number],Ticket_Forms[Prizes])</f>
        <v>4500</v>
      </c>
      <c r="S916" s="16">
        <f>LOOKUP(Table5[[#This Row],[Item '#]],Ticket_Forms[Form Number],Ticket_Forms[Location Rent])</f>
        <v>327</v>
      </c>
      <c r="T916" s="16">
        <f>LOOKUP(Table5[[#This Row],[Item '#]],Ticket_Forms[Form Number],Ticket_Forms[Last Sale])</f>
        <v>200</v>
      </c>
      <c r="U916" s="16" t="s">
        <v>3909</v>
      </c>
      <c r="V916" s="58" t="str">
        <f>Table5[[#This Row],[Date Distributed]]</f>
        <v/>
      </c>
      <c r="W916" s="3" t="str">
        <f>_xlfn.XLOOKUP(Table5[[#This Row],[Serial '#]],Table10[Serial '#],Table10[Charity Association],"",,)</f>
        <v/>
      </c>
      <c r="Z916" s="3" t="s">
        <v>23</v>
      </c>
    </row>
    <row r="917" spans="1:26" hidden="1" x14ac:dyDescent="0.35">
      <c r="A917" s="3">
        <v>915</v>
      </c>
      <c r="B917" s="78">
        <v>45106</v>
      </c>
      <c r="C917" s="73" t="str">
        <f>_xlfn.XLOOKUP(Table5[[#This Row],[Serial '#]],Table10[Serial '#],Table10[Date],"",,)</f>
        <v/>
      </c>
      <c r="D9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17" s="73" t="str">
        <f>IF(Table5[[#This Row],[Date Distributed]]="","In Stock","Distributed")</f>
        <v>In Stock</v>
      </c>
      <c r="F917" s="79" t="s">
        <v>660</v>
      </c>
      <c r="G917" s="75" t="s">
        <v>360</v>
      </c>
      <c r="H917" s="80">
        <v>2310011</v>
      </c>
      <c r="I917" s="80"/>
      <c r="J917" s="77" t="s">
        <v>1676</v>
      </c>
      <c r="K917" s="80" t="s">
        <v>438</v>
      </c>
      <c r="L917" s="3" t="str">
        <f>_xlfn.XLOOKUP(Table5[[#This Row],[Item '#]],Ticket_Forms[Form Number],Ticket_Forms[Game Name],"",,)</f>
        <v>Badda Bing Bank</v>
      </c>
      <c r="M917" s="15">
        <v>281.19</v>
      </c>
      <c r="N917" s="3">
        <f>LOOKUP(Table5[[#This Row],[Item '#]],Ticket_Forms[Form Number],Ticket_Forms[Ticket Count])</f>
        <v>5460</v>
      </c>
      <c r="O917" s="16">
        <f>LOOKUP(Table5[[#This Row],[Item '#]],Ticket_Forms[Form Number],Ticket_Forms[Ticket Value])</f>
        <v>1</v>
      </c>
      <c r="P917" s="16">
        <f>LOOKUP(Table5[[#This Row],[Item '#]],Ticket_Forms[Form Number],Ticket_Forms[Revenue])</f>
        <v>5460</v>
      </c>
      <c r="Q917" s="16">
        <f>LOOKUP(Table5[[#This Row],[Item '#]],Ticket_Forms[Form Number],Ticket_Forms[Ideal Profit])</f>
        <v>960</v>
      </c>
      <c r="R917" s="16">
        <f>LOOKUP(Table5[[#This Row],[Item '#]],Ticket_Forms[Form Number],Ticket_Forms[Prizes])</f>
        <v>4500</v>
      </c>
      <c r="S917" s="16">
        <f>LOOKUP(Table5[[#This Row],[Item '#]],Ticket_Forms[Form Number],Ticket_Forms[Location Rent])</f>
        <v>327</v>
      </c>
      <c r="T917" s="16">
        <f>LOOKUP(Table5[[#This Row],[Item '#]],Ticket_Forms[Form Number],Ticket_Forms[Last Sale])</f>
        <v>200</v>
      </c>
      <c r="U917" s="16" t="s">
        <v>3909</v>
      </c>
      <c r="V917" s="58" t="str">
        <f>Table5[[#This Row],[Date Distributed]]</f>
        <v/>
      </c>
      <c r="W917" s="3" t="str">
        <f>_xlfn.XLOOKUP(Table5[[#This Row],[Serial '#]],Table10[Serial '#],Table10[Charity Association],"",,)</f>
        <v/>
      </c>
      <c r="Z917" s="3" t="s">
        <v>23</v>
      </c>
    </row>
    <row r="918" spans="1:26" hidden="1" x14ac:dyDescent="0.35">
      <c r="A918" s="3">
        <v>916</v>
      </c>
      <c r="B918" s="78">
        <v>45106</v>
      </c>
      <c r="C918" s="73" t="str">
        <f>_xlfn.XLOOKUP(Table5[[#This Row],[Serial '#]],Table10[Serial '#],Table10[Date],"",,)</f>
        <v/>
      </c>
      <c r="D9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18" s="73" t="str">
        <f>IF(Table5[[#This Row],[Date Distributed]]="","In Stock","Distributed")</f>
        <v>In Stock</v>
      </c>
      <c r="F918" s="79" t="s">
        <v>660</v>
      </c>
      <c r="G918" s="75" t="s">
        <v>360</v>
      </c>
      <c r="H918" s="80">
        <v>2310011</v>
      </c>
      <c r="I918" s="80"/>
      <c r="J918" s="77" t="s">
        <v>1677</v>
      </c>
      <c r="K918" s="80" t="s">
        <v>435</v>
      </c>
      <c r="L918" s="3" t="str">
        <f>_xlfn.XLOOKUP(Table5[[#This Row],[Item '#]],Ticket_Forms[Form Number],Ticket_Forms[Game Name],"",,)</f>
        <v>Bootleg Bottles</v>
      </c>
      <c r="M918" s="15">
        <v>324.45</v>
      </c>
      <c r="N918" s="3">
        <f>LOOKUP(Table5[[#This Row],[Item '#]],Ticket_Forms[Form Number],Ticket_Forms[Ticket Count])</f>
        <v>6300</v>
      </c>
      <c r="O918" s="16">
        <f>LOOKUP(Table5[[#This Row],[Item '#]],Ticket_Forms[Form Number],Ticket_Forms[Ticket Value])</f>
        <v>1</v>
      </c>
      <c r="P918" s="16">
        <f>LOOKUP(Table5[[#This Row],[Item '#]],Ticket_Forms[Form Number],Ticket_Forms[Revenue])</f>
        <v>6300</v>
      </c>
      <c r="Q918" s="16">
        <f>LOOKUP(Table5[[#This Row],[Item '#]],Ticket_Forms[Form Number],Ticket_Forms[Ideal Profit])</f>
        <v>995</v>
      </c>
      <c r="R918" s="16">
        <f>LOOKUP(Table5[[#This Row],[Item '#]],Ticket_Forms[Form Number],Ticket_Forms[Prizes])</f>
        <v>5305</v>
      </c>
      <c r="S918" s="16">
        <f>LOOKUP(Table5[[#This Row],[Item '#]],Ticket_Forms[Form Number],Ticket_Forms[Location Rent])</f>
        <v>378</v>
      </c>
      <c r="T918" s="16">
        <f>LOOKUP(Table5[[#This Row],[Item '#]],Ticket_Forms[Form Number],Ticket_Forms[Last Sale])</f>
        <v>500</v>
      </c>
      <c r="U918" s="16" t="s">
        <v>3909</v>
      </c>
      <c r="V918" s="58" t="str">
        <f>Table5[[#This Row],[Date Distributed]]</f>
        <v/>
      </c>
      <c r="W918" s="3" t="str">
        <f>_xlfn.XLOOKUP(Table5[[#This Row],[Serial '#]],Table10[Serial '#],Table10[Charity Association],"",,)</f>
        <v/>
      </c>
      <c r="Z918" s="3" t="s">
        <v>23</v>
      </c>
    </row>
    <row r="919" spans="1:26" hidden="1" x14ac:dyDescent="0.35">
      <c r="A919" s="3">
        <v>917</v>
      </c>
      <c r="B919" s="78">
        <v>45106</v>
      </c>
      <c r="C919" s="73" t="str">
        <f>_xlfn.XLOOKUP(Table5[[#This Row],[Serial '#]],Table10[Serial '#],Table10[Date],"",,)</f>
        <v/>
      </c>
      <c r="D9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19" s="73" t="str">
        <f>IF(Table5[[#This Row],[Date Distributed]]="","In Stock","Distributed")</f>
        <v>In Stock</v>
      </c>
      <c r="F919" s="79" t="s">
        <v>660</v>
      </c>
      <c r="G919" s="75" t="s">
        <v>360</v>
      </c>
      <c r="H919" s="80">
        <v>2310011</v>
      </c>
      <c r="I919" s="80"/>
      <c r="J919" s="77" t="s">
        <v>1678</v>
      </c>
      <c r="K919" s="80" t="s">
        <v>436</v>
      </c>
      <c r="L919" s="3" t="str">
        <f>_xlfn.XLOOKUP(Table5[[#This Row],[Item '#]],Ticket_Forms[Form Number],Ticket_Forms[Game Name],"",,)</f>
        <v>Whiskey Wealth</v>
      </c>
      <c r="M919" s="15">
        <v>237.93</v>
      </c>
      <c r="N919" s="3">
        <f>LOOKUP(Table5[[#This Row],[Item '#]],Ticket_Forms[Form Number],Ticket_Forms[Ticket Count])</f>
        <v>4620</v>
      </c>
      <c r="O919" s="16">
        <f>LOOKUP(Table5[[#This Row],[Item '#]],Ticket_Forms[Form Number],Ticket_Forms[Ticket Value])</f>
        <v>1</v>
      </c>
      <c r="P919" s="16">
        <f>LOOKUP(Table5[[#This Row],[Item '#]],Ticket_Forms[Form Number],Ticket_Forms[Revenue])</f>
        <v>4620</v>
      </c>
      <c r="Q919" s="16">
        <f>LOOKUP(Table5[[#This Row],[Item '#]],Ticket_Forms[Form Number],Ticket_Forms[Ideal Profit])</f>
        <v>900</v>
      </c>
      <c r="R919" s="16">
        <f>LOOKUP(Table5[[#This Row],[Item '#]],Ticket_Forms[Form Number],Ticket_Forms[Prizes])</f>
        <v>3720</v>
      </c>
      <c r="S919" s="16">
        <f>LOOKUP(Table5[[#This Row],[Item '#]],Ticket_Forms[Form Number],Ticket_Forms[Location Rent])</f>
        <v>277</v>
      </c>
      <c r="T919" s="16">
        <f>LOOKUP(Table5[[#This Row],[Item '#]],Ticket_Forms[Form Number],Ticket_Forms[Last Sale])</f>
        <v>599</v>
      </c>
      <c r="U919" s="16" t="s">
        <v>3909</v>
      </c>
      <c r="V919" s="58" t="str">
        <f>Table5[[#This Row],[Date Distributed]]</f>
        <v/>
      </c>
      <c r="W919" s="3" t="str">
        <f>_xlfn.XLOOKUP(Table5[[#This Row],[Serial '#]],Table10[Serial '#],Table10[Charity Association],"",,)</f>
        <v/>
      </c>
      <c r="Z919" s="3" t="s">
        <v>23</v>
      </c>
    </row>
    <row r="920" spans="1:26" hidden="1" x14ac:dyDescent="0.35">
      <c r="A920" s="3">
        <v>918</v>
      </c>
      <c r="B920" s="78">
        <v>45106</v>
      </c>
      <c r="C920" s="73" t="str">
        <f>_xlfn.XLOOKUP(Table5[[#This Row],[Serial '#]],Table10[Serial '#],Table10[Date],"",,)</f>
        <v/>
      </c>
      <c r="D9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20" s="73" t="str">
        <f>IF(Table5[[#This Row],[Date Distributed]]="","In Stock","Distributed")</f>
        <v>In Stock</v>
      </c>
      <c r="F920" s="79" t="s">
        <v>660</v>
      </c>
      <c r="G920" s="75" t="s">
        <v>360</v>
      </c>
      <c r="H920" s="80">
        <v>2310011</v>
      </c>
      <c r="I920" s="80"/>
      <c r="J920" s="77" t="s">
        <v>1679</v>
      </c>
      <c r="K920" s="80" t="s">
        <v>439</v>
      </c>
      <c r="L920" s="3" t="str">
        <f>_xlfn.XLOOKUP(Table5[[#This Row],[Item '#]],Ticket_Forms[Form Number],Ticket_Forms[Game Name],"",,)</f>
        <v>Wealthy Wise Guys</v>
      </c>
      <c r="M920" s="15">
        <v>415.3</v>
      </c>
      <c r="N920" s="3">
        <f>LOOKUP(Table5[[#This Row],[Item '#]],Ticket_Forms[Form Number],Ticket_Forms[Ticket Count])</f>
        <v>12180</v>
      </c>
      <c r="O920" s="16">
        <f>LOOKUP(Table5[[#This Row],[Item '#]],Ticket_Forms[Form Number],Ticket_Forms[Ticket Value])</f>
        <v>1</v>
      </c>
      <c r="P920" s="16">
        <f>LOOKUP(Table5[[#This Row],[Item '#]],Ticket_Forms[Form Number],Ticket_Forms[Revenue])</f>
        <v>12180</v>
      </c>
      <c r="Q920" s="16">
        <f>LOOKUP(Table5[[#This Row],[Item '#]],Ticket_Forms[Form Number],Ticket_Forms[Ideal Profit])</f>
        <v>9800</v>
      </c>
      <c r="R920" s="16">
        <f>LOOKUP(Table5[[#This Row],[Item '#]],Ticket_Forms[Form Number],Ticket_Forms[Prizes])</f>
        <v>2380</v>
      </c>
      <c r="S920" s="16">
        <f>LOOKUP(Table5[[#This Row],[Item '#]],Ticket_Forms[Form Number],Ticket_Forms[Location Rent])</f>
        <v>730</v>
      </c>
      <c r="T920" s="16">
        <f>LOOKUP(Table5[[#This Row],[Item '#]],Ticket_Forms[Form Number],Ticket_Forms[Last Sale])</f>
        <v>500</v>
      </c>
      <c r="U920" s="16" t="s">
        <v>3909</v>
      </c>
      <c r="V920" s="58" t="str">
        <f>Table5[[#This Row],[Date Distributed]]</f>
        <v/>
      </c>
      <c r="W920" s="3" t="str">
        <f>_xlfn.XLOOKUP(Table5[[#This Row],[Serial '#]],Table10[Serial '#],Table10[Charity Association],"",,)</f>
        <v/>
      </c>
      <c r="Z920" s="3" t="s">
        <v>23</v>
      </c>
    </row>
    <row r="921" spans="1:26" hidden="1" x14ac:dyDescent="0.35">
      <c r="A921" s="3">
        <v>919</v>
      </c>
      <c r="B921" s="78">
        <v>45106</v>
      </c>
      <c r="C921" s="73" t="str">
        <f>_xlfn.XLOOKUP(Table5[[#This Row],[Serial '#]],Table10[Serial '#],Table10[Date],"",,)</f>
        <v/>
      </c>
      <c r="D9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21" s="73" t="str">
        <f>IF(Table5[[#This Row],[Date Distributed]]="","In Stock","Distributed")</f>
        <v>In Stock</v>
      </c>
      <c r="F921" s="79" t="s">
        <v>660</v>
      </c>
      <c r="G921" s="75" t="s">
        <v>360</v>
      </c>
      <c r="H921" s="80">
        <v>2310011</v>
      </c>
      <c r="I921" s="80"/>
      <c r="J921" s="77" t="s">
        <v>1680</v>
      </c>
      <c r="K921" s="80" t="s">
        <v>442</v>
      </c>
      <c r="L921" s="3" t="str">
        <f>_xlfn.XLOOKUP(Table5[[#This Row],[Item '#]],Ticket_Forms[Form Number],Ticket_Forms[Game Name],"",,)</f>
        <v>Mob Money</v>
      </c>
      <c r="M921" s="15">
        <v>216.3</v>
      </c>
      <c r="N921" s="3">
        <f>LOOKUP(Table5[[#This Row],[Item '#]],Ticket_Forms[Form Number],Ticket_Forms[Ticket Count])</f>
        <v>4200</v>
      </c>
      <c r="O921" s="16">
        <f>LOOKUP(Table5[[#This Row],[Item '#]],Ticket_Forms[Form Number],Ticket_Forms[Ticket Value])</f>
        <v>5</v>
      </c>
      <c r="P921" s="16">
        <f>LOOKUP(Table5[[#This Row],[Item '#]],Ticket_Forms[Form Number],Ticket_Forms[Revenue])</f>
        <v>21000</v>
      </c>
      <c r="Q921" s="16">
        <f>LOOKUP(Table5[[#This Row],[Item '#]],Ticket_Forms[Form Number],Ticket_Forms[Ideal Profit])</f>
        <v>4400</v>
      </c>
      <c r="R921" s="16">
        <f>LOOKUP(Table5[[#This Row],[Item '#]],Ticket_Forms[Form Number],Ticket_Forms[Prizes])</f>
        <v>16600</v>
      </c>
      <c r="S921" s="16">
        <f>LOOKUP(Table5[[#This Row],[Item '#]],Ticket_Forms[Form Number],Ticket_Forms[Location Rent])</f>
        <v>1260</v>
      </c>
      <c r="T921" s="16">
        <f>LOOKUP(Table5[[#This Row],[Item '#]],Ticket_Forms[Form Number],Ticket_Forms[Last Sale])</f>
        <v>500</v>
      </c>
      <c r="U921" s="16" t="s">
        <v>3909</v>
      </c>
      <c r="V921" s="58" t="str">
        <f>Table5[[#This Row],[Date Distributed]]</f>
        <v/>
      </c>
      <c r="W921" s="3" t="str">
        <f>_xlfn.XLOOKUP(Table5[[#This Row],[Serial '#]],Table10[Serial '#],Table10[Charity Association],"",,)</f>
        <v/>
      </c>
      <c r="Z921" s="3" t="s">
        <v>23</v>
      </c>
    </row>
    <row r="922" spans="1:26" hidden="1" x14ac:dyDescent="0.35">
      <c r="A922" s="3">
        <v>920</v>
      </c>
      <c r="B922" s="78">
        <v>45106</v>
      </c>
      <c r="C922" s="73" t="str">
        <f>_xlfn.XLOOKUP(Table5[[#This Row],[Serial '#]],Table10[Serial '#],Table10[Date],"",,)</f>
        <v/>
      </c>
      <c r="D9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22" s="73" t="str">
        <f>IF(Table5[[#This Row],[Date Distributed]]="","In Stock","Distributed")</f>
        <v>In Stock</v>
      </c>
      <c r="F922" s="79" t="s">
        <v>660</v>
      </c>
      <c r="G922" s="75" t="s">
        <v>360</v>
      </c>
      <c r="H922" s="80">
        <v>2310011</v>
      </c>
      <c r="I922" s="80"/>
      <c r="J922" s="77" t="s">
        <v>1681</v>
      </c>
      <c r="K922" s="80" t="s">
        <v>438</v>
      </c>
      <c r="L922" s="3" t="str">
        <f>_xlfn.XLOOKUP(Table5[[#This Row],[Item '#]],Ticket_Forms[Form Number],Ticket_Forms[Game Name],"",,)</f>
        <v>Badda Bing Bank</v>
      </c>
      <c r="M922" s="15">
        <v>281.19</v>
      </c>
      <c r="N922" s="3">
        <f>LOOKUP(Table5[[#This Row],[Item '#]],Ticket_Forms[Form Number],Ticket_Forms[Ticket Count])</f>
        <v>5460</v>
      </c>
      <c r="O922" s="16">
        <f>LOOKUP(Table5[[#This Row],[Item '#]],Ticket_Forms[Form Number],Ticket_Forms[Ticket Value])</f>
        <v>1</v>
      </c>
      <c r="P922" s="16">
        <f>LOOKUP(Table5[[#This Row],[Item '#]],Ticket_Forms[Form Number],Ticket_Forms[Revenue])</f>
        <v>5460</v>
      </c>
      <c r="Q922" s="16">
        <f>LOOKUP(Table5[[#This Row],[Item '#]],Ticket_Forms[Form Number],Ticket_Forms[Ideal Profit])</f>
        <v>960</v>
      </c>
      <c r="R922" s="16">
        <f>LOOKUP(Table5[[#This Row],[Item '#]],Ticket_Forms[Form Number],Ticket_Forms[Prizes])</f>
        <v>4500</v>
      </c>
      <c r="S922" s="16">
        <f>LOOKUP(Table5[[#This Row],[Item '#]],Ticket_Forms[Form Number],Ticket_Forms[Location Rent])</f>
        <v>327</v>
      </c>
      <c r="T922" s="16">
        <f>LOOKUP(Table5[[#This Row],[Item '#]],Ticket_Forms[Form Number],Ticket_Forms[Last Sale])</f>
        <v>200</v>
      </c>
      <c r="U922" s="16" t="s">
        <v>3909</v>
      </c>
      <c r="V922" s="58" t="str">
        <f>Table5[[#This Row],[Date Distributed]]</f>
        <v/>
      </c>
      <c r="W922" s="3" t="str">
        <f>_xlfn.XLOOKUP(Table5[[#This Row],[Serial '#]],Table10[Serial '#],Table10[Charity Association],"",,)</f>
        <v/>
      </c>
      <c r="Z922" s="3" t="s">
        <v>23</v>
      </c>
    </row>
    <row r="923" spans="1:26" hidden="1" x14ac:dyDescent="0.35">
      <c r="A923" s="3">
        <v>921</v>
      </c>
      <c r="B923" s="78">
        <v>45106</v>
      </c>
      <c r="C923" s="73" t="str">
        <f>_xlfn.XLOOKUP(Table5[[#This Row],[Serial '#]],Table10[Serial '#],Table10[Date],"",,)</f>
        <v/>
      </c>
      <c r="D9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23" s="73" t="str">
        <f>IF(Table5[[#This Row],[Date Distributed]]="","In Stock","Distributed")</f>
        <v>In Stock</v>
      </c>
      <c r="F923" s="79" t="s">
        <v>660</v>
      </c>
      <c r="G923" s="75" t="s">
        <v>360</v>
      </c>
      <c r="H923" s="80">
        <v>2310011</v>
      </c>
      <c r="I923" s="80"/>
      <c r="J923" s="77" t="s">
        <v>1682</v>
      </c>
      <c r="K923" s="80" t="s">
        <v>435</v>
      </c>
      <c r="L923" s="3" t="str">
        <f>_xlfn.XLOOKUP(Table5[[#This Row],[Item '#]],Ticket_Forms[Form Number],Ticket_Forms[Game Name],"",,)</f>
        <v>Bootleg Bottles</v>
      </c>
      <c r="M923" s="15">
        <v>324.45</v>
      </c>
      <c r="N923" s="3">
        <f>LOOKUP(Table5[[#This Row],[Item '#]],Ticket_Forms[Form Number],Ticket_Forms[Ticket Count])</f>
        <v>6300</v>
      </c>
      <c r="O923" s="16">
        <f>LOOKUP(Table5[[#This Row],[Item '#]],Ticket_Forms[Form Number],Ticket_Forms[Ticket Value])</f>
        <v>1</v>
      </c>
      <c r="P923" s="16">
        <f>LOOKUP(Table5[[#This Row],[Item '#]],Ticket_Forms[Form Number],Ticket_Forms[Revenue])</f>
        <v>6300</v>
      </c>
      <c r="Q923" s="16">
        <f>LOOKUP(Table5[[#This Row],[Item '#]],Ticket_Forms[Form Number],Ticket_Forms[Ideal Profit])</f>
        <v>995</v>
      </c>
      <c r="R923" s="16">
        <f>LOOKUP(Table5[[#This Row],[Item '#]],Ticket_Forms[Form Number],Ticket_Forms[Prizes])</f>
        <v>5305</v>
      </c>
      <c r="S923" s="16">
        <f>LOOKUP(Table5[[#This Row],[Item '#]],Ticket_Forms[Form Number],Ticket_Forms[Location Rent])</f>
        <v>378</v>
      </c>
      <c r="T923" s="16">
        <f>LOOKUP(Table5[[#This Row],[Item '#]],Ticket_Forms[Form Number],Ticket_Forms[Last Sale])</f>
        <v>500</v>
      </c>
      <c r="U923" s="16" t="s">
        <v>3909</v>
      </c>
      <c r="V923" s="58" t="str">
        <f>Table5[[#This Row],[Date Distributed]]</f>
        <v/>
      </c>
      <c r="W923" s="3" t="str">
        <f>_xlfn.XLOOKUP(Table5[[#This Row],[Serial '#]],Table10[Serial '#],Table10[Charity Association],"",,)</f>
        <v/>
      </c>
      <c r="Z923" s="3" t="s">
        <v>23</v>
      </c>
    </row>
    <row r="924" spans="1:26" hidden="1" x14ac:dyDescent="0.35">
      <c r="A924" s="3">
        <v>922</v>
      </c>
      <c r="B924" s="78">
        <v>45106</v>
      </c>
      <c r="C924" s="73" t="str">
        <f>_xlfn.XLOOKUP(Table5[[#This Row],[Serial '#]],Table10[Serial '#],Table10[Date],"",,)</f>
        <v/>
      </c>
      <c r="D9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24" s="73" t="str">
        <f>IF(Table5[[#This Row],[Date Distributed]]="","In Stock","Distributed")</f>
        <v>In Stock</v>
      </c>
      <c r="F924" s="79" t="s">
        <v>660</v>
      </c>
      <c r="G924" s="75" t="s">
        <v>360</v>
      </c>
      <c r="H924" s="80">
        <v>2310011</v>
      </c>
      <c r="I924" s="80"/>
      <c r="J924" s="77" t="s">
        <v>1683</v>
      </c>
      <c r="K924" s="80" t="s">
        <v>436</v>
      </c>
      <c r="L924" s="3" t="str">
        <f>_xlfn.XLOOKUP(Table5[[#This Row],[Item '#]],Ticket_Forms[Form Number],Ticket_Forms[Game Name],"",,)</f>
        <v>Whiskey Wealth</v>
      </c>
      <c r="M924" s="15">
        <v>237.93</v>
      </c>
      <c r="N924" s="3">
        <f>LOOKUP(Table5[[#This Row],[Item '#]],Ticket_Forms[Form Number],Ticket_Forms[Ticket Count])</f>
        <v>4620</v>
      </c>
      <c r="O924" s="16">
        <f>LOOKUP(Table5[[#This Row],[Item '#]],Ticket_Forms[Form Number],Ticket_Forms[Ticket Value])</f>
        <v>1</v>
      </c>
      <c r="P924" s="16">
        <f>LOOKUP(Table5[[#This Row],[Item '#]],Ticket_Forms[Form Number],Ticket_Forms[Revenue])</f>
        <v>4620</v>
      </c>
      <c r="Q924" s="16">
        <f>LOOKUP(Table5[[#This Row],[Item '#]],Ticket_Forms[Form Number],Ticket_Forms[Ideal Profit])</f>
        <v>900</v>
      </c>
      <c r="R924" s="16">
        <f>LOOKUP(Table5[[#This Row],[Item '#]],Ticket_Forms[Form Number],Ticket_Forms[Prizes])</f>
        <v>3720</v>
      </c>
      <c r="S924" s="16">
        <f>LOOKUP(Table5[[#This Row],[Item '#]],Ticket_Forms[Form Number],Ticket_Forms[Location Rent])</f>
        <v>277</v>
      </c>
      <c r="T924" s="16">
        <f>LOOKUP(Table5[[#This Row],[Item '#]],Ticket_Forms[Form Number],Ticket_Forms[Last Sale])</f>
        <v>599</v>
      </c>
      <c r="U924" s="16" t="s">
        <v>3909</v>
      </c>
      <c r="V924" s="58" t="str">
        <f>Table5[[#This Row],[Date Distributed]]</f>
        <v/>
      </c>
      <c r="W924" s="3" t="str">
        <f>_xlfn.XLOOKUP(Table5[[#This Row],[Serial '#]],Table10[Serial '#],Table10[Charity Association],"",,)</f>
        <v/>
      </c>
      <c r="Z924" s="3" t="s">
        <v>23</v>
      </c>
    </row>
    <row r="925" spans="1:26" hidden="1" x14ac:dyDescent="0.35">
      <c r="A925" s="3">
        <v>923</v>
      </c>
      <c r="B925" s="78">
        <v>45106</v>
      </c>
      <c r="C925" s="73" t="str">
        <f>_xlfn.XLOOKUP(Table5[[#This Row],[Serial '#]],Table10[Serial '#],Table10[Date],"",,)</f>
        <v/>
      </c>
      <c r="D9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25" s="73" t="str">
        <f>IF(Table5[[#This Row],[Date Distributed]]="","In Stock","Distributed")</f>
        <v>In Stock</v>
      </c>
      <c r="F925" s="79" t="s">
        <v>660</v>
      </c>
      <c r="G925" s="75" t="s">
        <v>360</v>
      </c>
      <c r="H925" s="80">
        <v>2310011</v>
      </c>
      <c r="I925" s="80"/>
      <c r="J925" s="77" t="s">
        <v>1684</v>
      </c>
      <c r="K925" s="80" t="s">
        <v>438</v>
      </c>
      <c r="L925" s="3" t="str">
        <f>_xlfn.XLOOKUP(Table5[[#This Row],[Item '#]],Ticket_Forms[Form Number],Ticket_Forms[Game Name],"",,)</f>
        <v>Badda Bing Bank</v>
      </c>
      <c r="M925" s="15">
        <v>281.19</v>
      </c>
      <c r="N925" s="3">
        <f>LOOKUP(Table5[[#This Row],[Item '#]],Ticket_Forms[Form Number],Ticket_Forms[Ticket Count])</f>
        <v>5460</v>
      </c>
      <c r="O925" s="16">
        <f>LOOKUP(Table5[[#This Row],[Item '#]],Ticket_Forms[Form Number],Ticket_Forms[Ticket Value])</f>
        <v>1</v>
      </c>
      <c r="P925" s="16">
        <f>LOOKUP(Table5[[#This Row],[Item '#]],Ticket_Forms[Form Number],Ticket_Forms[Revenue])</f>
        <v>5460</v>
      </c>
      <c r="Q925" s="16">
        <f>LOOKUP(Table5[[#This Row],[Item '#]],Ticket_Forms[Form Number],Ticket_Forms[Ideal Profit])</f>
        <v>960</v>
      </c>
      <c r="R925" s="16">
        <f>LOOKUP(Table5[[#This Row],[Item '#]],Ticket_Forms[Form Number],Ticket_Forms[Prizes])</f>
        <v>4500</v>
      </c>
      <c r="S925" s="16">
        <f>LOOKUP(Table5[[#This Row],[Item '#]],Ticket_Forms[Form Number],Ticket_Forms[Location Rent])</f>
        <v>327</v>
      </c>
      <c r="T925" s="16">
        <f>LOOKUP(Table5[[#This Row],[Item '#]],Ticket_Forms[Form Number],Ticket_Forms[Last Sale])</f>
        <v>200</v>
      </c>
      <c r="U925" s="16" t="s">
        <v>3909</v>
      </c>
      <c r="V925" s="58" t="str">
        <f>Table5[[#This Row],[Date Distributed]]</f>
        <v/>
      </c>
      <c r="W925" s="3" t="str">
        <f>_xlfn.XLOOKUP(Table5[[#This Row],[Serial '#]],Table10[Serial '#],Table10[Charity Association],"",,)</f>
        <v/>
      </c>
      <c r="Z925" s="3" t="s">
        <v>23</v>
      </c>
    </row>
    <row r="926" spans="1:26" hidden="1" x14ac:dyDescent="0.35">
      <c r="A926" s="3">
        <v>924</v>
      </c>
      <c r="B926" s="78">
        <v>45106</v>
      </c>
      <c r="C926" s="73" t="str">
        <f>_xlfn.XLOOKUP(Table5[[#This Row],[Serial '#]],Table10[Serial '#],Table10[Date],"",,)</f>
        <v/>
      </c>
      <c r="D9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26" s="73" t="str">
        <f>IF(Table5[[#This Row],[Date Distributed]]="","In Stock","Distributed")</f>
        <v>In Stock</v>
      </c>
      <c r="F926" s="79" t="s">
        <v>660</v>
      </c>
      <c r="G926" s="75" t="s">
        <v>360</v>
      </c>
      <c r="H926" s="80">
        <v>2310011</v>
      </c>
      <c r="I926" s="80"/>
      <c r="J926" s="77" t="s">
        <v>1685</v>
      </c>
      <c r="K926" s="80" t="s">
        <v>436</v>
      </c>
      <c r="L926" s="3" t="str">
        <f>_xlfn.XLOOKUP(Table5[[#This Row],[Item '#]],Ticket_Forms[Form Number],Ticket_Forms[Game Name],"",,)</f>
        <v>Whiskey Wealth</v>
      </c>
      <c r="M926" s="15">
        <v>237.93</v>
      </c>
      <c r="N926" s="3">
        <f>LOOKUP(Table5[[#This Row],[Item '#]],Ticket_Forms[Form Number],Ticket_Forms[Ticket Count])</f>
        <v>4620</v>
      </c>
      <c r="O926" s="16">
        <f>LOOKUP(Table5[[#This Row],[Item '#]],Ticket_Forms[Form Number],Ticket_Forms[Ticket Value])</f>
        <v>1</v>
      </c>
      <c r="P926" s="16">
        <f>LOOKUP(Table5[[#This Row],[Item '#]],Ticket_Forms[Form Number],Ticket_Forms[Revenue])</f>
        <v>4620</v>
      </c>
      <c r="Q926" s="16">
        <f>LOOKUP(Table5[[#This Row],[Item '#]],Ticket_Forms[Form Number],Ticket_Forms[Ideal Profit])</f>
        <v>900</v>
      </c>
      <c r="R926" s="16">
        <f>LOOKUP(Table5[[#This Row],[Item '#]],Ticket_Forms[Form Number],Ticket_Forms[Prizes])</f>
        <v>3720</v>
      </c>
      <c r="S926" s="16">
        <f>LOOKUP(Table5[[#This Row],[Item '#]],Ticket_Forms[Form Number],Ticket_Forms[Location Rent])</f>
        <v>277</v>
      </c>
      <c r="T926" s="16">
        <f>LOOKUP(Table5[[#This Row],[Item '#]],Ticket_Forms[Form Number],Ticket_Forms[Last Sale])</f>
        <v>599</v>
      </c>
      <c r="U926" s="16" t="s">
        <v>3909</v>
      </c>
      <c r="V926" s="58" t="str">
        <f>Table5[[#This Row],[Date Distributed]]</f>
        <v/>
      </c>
      <c r="W926" s="3" t="str">
        <f>_xlfn.XLOOKUP(Table5[[#This Row],[Serial '#]],Table10[Serial '#],Table10[Charity Association],"",,)</f>
        <v/>
      </c>
      <c r="Z926" s="3" t="s">
        <v>23</v>
      </c>
    </row>
    <row r="927" spans="1:26" hidden="1" x14ac:dyDescent="0.35">
      <c r="A927" s="3">
        <v>925</v>
      </c>
      <c r="B927" s="78">
        <v>45106</v>
      </c>
      <c r="C927" s="73" t="str">
        <f>_xlfn.XLOOKUP(Table5[[#This Row],[Serial '#]],Table10[Serial '#],Table10[Date],"",,)</f>
        <v/>
      </c>
      <c r="D9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27" s="73" t="str">
        <f>IF(Table5[[#This Row],[Date Distributed]]="","In Stock","Distributed")</f>
        <v>In Stock</v>
      </c>
      <c r="F927" s="79" t="s">
        <v>660</v>
      </c>
      <c r="G927" s="75" t="s">
        <v>360</v>
      </c>
      <c r="H927" s="80">
        <v>2310011</v>
      </c>
      <c r="I927" s="80"/>
      <c r="J927" s="77" t="s">
        <v>1686</v>
      </c>
      <c r="K927" s="80" t="s">
        <v>439</v>
      </c>
      <c r="L927" s="3" t="str">
        <f>_xlfn.XLOOKUP(Table5[[#This Row],[Item '#]],Ticket_Forms[Form Number],Ticket_Forms[Game Name],"",,)</f>
        <v>Wealthy Wise Guys</v>
      </c>
      <c r="M927" s="15">
        <v>415.3</v>
      </c>
      <c r="N927" s="3">
        <f>LOOKUP(Table5[[#This Row],[Item '#]],Ticket_Forms[Form Number],Ticket_Forms[Ticket Count])</f>
        <v>12180</v>
      </c>
      <c r="O927" s="16">
        <f>LOOKUP(Table5[[#This Row],[Item '#]],Ticket_Forms[Form Number],Ticket_Forms[Ticket Value])</f>
        <v>1</v>
      </c>
      <c r="P927" s="16">
        <f>LOOKUP(Table5[[#This Row],[Item '#]],Ticket_Forms[Form Number],Ticket_Forms[Revenue])</f>
        <v>12180</v>
      </c>
      <c r="Q927" s="16">
        <f>LOOKUP(Table5[[#This Row],[Item '#]],Ticket_Forms[Form Number],Ticket_Forms[Ideal Profit])</f>
        <v>9800</v>
      </c>
      <c r="R927" s="16">
        <f>LOOKUP(Table5[[#This Row],[Item '#]],Ticket_Forms[Form Number],Ticket_Forms[Prizes])</f>
        <v>2380</v>
      </c>
      <c r="S927" s="16">
        <f>LOOKUP(Table5[[#This Row],[Item '#]],Ticket_Forms[Form Number],Ticket_Forms[Location Rent])</f>
        <v>730</v>
      </c>
      <c r="T927" s="16">
        <f>LOOKUP(Table5[[#This Row],[Item '#]],Ticket_Forms[Form Number],Ticket_Forms[Last Sale])</f>
        <v>500</v>
      </c>
      <c r="U927" s="16" t="s">
        <v>3909</v>
      </c>
      <c r="V927" s="58" t="str">
        <f>Table5[[#This Row],[Date Distributed]]</f>
        <v/>
      </c>
      <c r="W927" s="3" t="str">
        <f>_xlfn.XLOOKUP(Table5[[#This Row],[Serial '#]],Table10[Serial '#],Table10[Charity Association],"",,)</f>
        <v/>
      </c>
      <c r="Z927" s="3" t="s">
        <v>23</v>
      </c>
    </row>
    <row r="928" spans="1:26" hidden="1" x14ac:dyDescent="0.35">
      <c r="A928" s="3">
        <v>926</v>
      </c>
      <c r="B928" s="78">
        <v>45106</v>
      </c>
      <c r="C928" s="73" t="str">
        <f>_xlfn.XLOOKUP(Table5[[#This Row],[Serial '#]],Table10[Serial '#],Table10[Date],"",,)</f>
        <v/>
      </c>
      <c r="D9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28" s="73" t="str">
        <f>IF(Table5[[#This Row],[Date Distributed]]="","In Stock","Distributed")</f>
        <v>In Stock</v>
      </c>
      <c r="F928" s="79" t="s">
        <v>660</v>
      </c>
      <c r="G928" s="75" t="s">
        <v>360</v>
      </c>
      <c r="H928" s="80">
        <v>2310011</v>
      </c>
      <c r="I928" s="80"/>
      <c r="J928" s="77" t="s">
        <v>1687</v>
      </c>
      <c r="K928" s="80" t="s">
        <v>435</v>
      </c>
      <c r="L928" s="3" t="str">
        <f>_xlfn.XLOOKUP(Table5[[#This Row],[Item '#]],Ticket_Forms[Form Number],Ticket_Forms[Game Name],"",,)</f>
        <v>Bootleg Bottles</v>
      </c>
      <c r="M928" s="15">
        <v>324.45</v>
      </c>
      <c r="N928" s="3">
        <f>LOOKUP(Table5[[#This Row],[Item '#]],Ticket_Forms[Form Number],Ticket_Forms[Ticket Count])</f>
        <v>6300</v>
      </c>
      <c r="O928" s="16">
        <f>LOOKUP(Table5[[#This Row],[Item '#]],Ticket_Forms[Form Number],Ticket_Forms[Ticket Value])</f>
        <v>1</v>
      </c>
      <c r="P928" s="16">
        <f>LOOKUP(Table5[[#This Row],[Item '#]],Ticket_Forms[Form Number],Ticket_Forms[Revenue])</f>
        <v>6300</v>
      </c>
      <c r="Q928" s="16">
        <f>LOOKUP(Table5[[#This Row],[Item '#]],Ticket_Forms[Form Number],Ticket_Forms[Ideal Profit])</f>
        <v>995</v>
      </c>
      <c r="R928" s="16">
        <f>LOOKUP(Table5[[#This Row],[Item '#]],Ticket_Forms[Form Number],Ticket_Forms[Prizes])</f>
        <v>5305</v>
      </c>
      <c r="S928" s="16">
        <f>LOOKUP(Table5[[#This Row],[Item '#]],Ticket_Forms[Form Number],Ticket_Forms[Location Rent])</f>
        <v>378</v>
      </c>
      <c r="T928" s="16">
        <f>LOOKUP(Table5[[#This Row],[Item '#]],Ticket_Forms[Form Number],Ticket_Forms[Last Sale])</f>
        <v>500</v>
      </c>
      <c r="U928" s="16" t="s">
        <v>3909</v>
      </c>
      <c r="V928" s="58" t="str">
        <f>Table5[[#This Row],[Date Distributed]]</f>
        <v/>
      </c>
      <c r="W928" s="3" t="str">
        <f>_xlfn.XLOOKUP(Table5[[#This Row],[Serial '#]],Table10[Serial '#],Table10[Charity Association],"",,)</f>
        <v/>
      </c>
      <c r="Z928" s="3" t="s">
        <v>23</v>
      </c>
    </row>
    <row r="929" spans="1:26" hidden="1" x14ac:dyDescent="0.35">
      <c r="A929" s="3">
        <v>927</v>
      </c>
      <c r="B929" s="78">
        <v>45106</v>
      </c>
      <c r="C929" s="73" t="str">
        <f>_xlfn.XLOOKUP(Table5[[#This Row],[Serial '#]],Table10[Serial '#],Table10[Date],"",,)</f>
        <v/>
      </c>
      <c r="D9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29" s="73" t="str">
        <f>IF(Table5[[#This Row],[Date Distributed]]="","In Stock","Distributed")</f>
        <v>In Stock</v>
      </c>
      <c r="F929" s="79" t="s">
        <v>660</v>
      </c>
      <c r="G929" s="75" t="s">
        <v>360</v>
      </c>
      <c r="H929" s="80">
        <v>2310011</v>
      </c>
      <c r="I929" s="80"/>
      <c r="J929" s="77" t="s">
        <v>1688</v>
      </c>
      <c r="K929" s="80" t="s">
        <v>438</v>
      </c>
      <c r="L929" s="3" t="str">
        <f>_xlfn.XLOOKUP(Table5[[#This Row],[Item '#]],Ticket_Forms[Form Number],Ticket_Forms[Game Name],"",,)</f>
        <v>Badda Bing Bank</v>
      </c>
      <c r="M929" s="15">
        <v>281.19</v>
      </c>
      <c r="N929" s="3">
        <f>LOOKUP(Table5[[#This Row],[Item '#]],Ticket_Forms[Form Number],Ticket_Forms[Ticket Count])</f>
        <v>5460</v>
      </c>
      <c r="O929" s="16">
        <f>LOOKUP(Table5[[#This Row],[Item '#]],Ticket_Forms[Form Number],Ticket_Forms[Ticket Value])</f>
        <v>1</v>
      </c>
      <c r="P929" s="16">
        <f>LOOKUP(Table5[[#This Row],[Item '#]],Ticket_Forms[Form Number],Ticket_Forms[Revenue])</f>
        <v>5460</v>
      </c>
      <c r="Q929" s="16">
        <f>LOOKUP(Table5[[#This Row],[Item '#]],Ticket_Forms[Form Number],Ticket_Forms[Ideal Profit])</f>
        <v>960</v>
      </c>
      <c r="R929" s="16">
        <f>LOOKUP(Table5[[#This Row],[Item '#]],Ticket_Forms[Form Number],Ticket_Forms[Prizes])</f>
        <v>4500</v>
      </c>
      <c r="S929" s="16">
        <f>LOOKUP(Table5[[#This Row],[Item '#]],Ticket_Forms[Form Number],Ticket_Forms[Location Rent])</f>
        <v>327</v>
      </c>
      <c r="T929" s="16">
        <f>LOOKUP(Table5[[#This Row],[Item '#]],Ticket_Forms[Form Number],Ticket_Forms[Last Sale])</f>
        <v>200</v>
      </c>
      <c r="U929" s="16" t="s">
        <v>3909</v>
      </c>
      <c r="V929" s="58" t="str">
        <f>Table5[[#This Row],[Date Distributed]]</f>
        <v/>
      </c>
      <c r="W929" s="3" t="str">
        <f>_xlfn.XLOOKUP(Table5[[#This Row],[Serial '#]],Table10[Serial '#],Table10[Charity Association],"",,)</f>
        <v/>
      </c>
      <c r="Z929" s="3" t="s">
        <v>23</v>
      </c>
    </row>
    <row r="930" spans="1:26" hidden="1" x14ac:dyDescent="0.35">
      <c r="A930" s="3">
        <v>928</v>
      </c>
      <c r="B930" s="78">
        <v>45106</v>
      </c>
      <c r="C930" s="73" t="str">
        <f>_xlfn.XLOOKUP(Table5[[#This Row],[Serial '#]],Table10[Serial '#],Table10[Date],"",,)</f>
        <v/>
      </c>
      <c r="D9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30" s="73" t="str">
        <f>IF(Table5[[#This Row],[Date Distributed]]="","In Stock","Distributed")</f>
        <v>In Stock</v>
      </c>
      <c r="F930" s="79" t="s">
        <v>660</v>
      </c>
      <c r="G930" s="75" t="s">
        <v>360</v>
      </c>
      <c r="H930" s="80">
        <v>2310011</v>
      </c>
      <c r="I930" s="80"/>
      <c r="J930" s="77" t="s">
        <v>1689</v>
      </c>
      <c r="K930" s="80" t="s">
        <v>436</v>
      </c>
      <c r="L930" s="3" t="str">
        <f>_xlfn.XLOOKUP(Table5[[#This Row],[Item '#]],Ticket_Forms[Form Number],Ticket_Forms[Game Name],"",,)</f>
        <v>Whiskey Wealth</v>
      </c>
      <c r="M930" s="15">
        <v>237.93</v>
      </c>
      <c r="N930" s="3">
        <f>LOOKUP(Table5[[#This Row],[Item '#]],Ticket_Forms[Form Number],Ticket_Forms[Ticket Count])</f>
        <v>4620</v>
      </c>
      <c r="O930" s="16">
        <f>LOOKUP(Table5[[#This Row],[Item '#]],Ticket_Forms[Form Number],Ticket_Forms[Ticket Value])</f>
        <v>1</v>
      </c>
      <c r="P930" s="16">
        <f>LOOKUP(Table5[[#This Row],[Item '#]],Ticket_Forms[Form Number],Ticket_Forms[Revenue])</f>
        <v>4620</v>
      </c>
      <c r="Q930" s="16">
        <f>LOOKUP(Table5[[#This Row],[Item '#]],Ticket_Forms[Form Number],Ticket_Forms[Ideal Profit])</f>
        <v>900</v>
      </c>
      <c r="R930" s="16">
        <f>LOOKUP(Table5[[#This Row],[Item '#]],Ticket_Forms[Form Number],Ticket_Forms[Prizes])</f>
        <v>3720</v>
      </c>
      <c r="S930" s="16">
        <f>LOOKUP(Table5[[#This Row],[Item '#]],Ticket_Forms[Form Number],Ticket_Forms[Location Rent])</f>
        <v>277</v>
      </c>
      <c r="T930" s="16">
        <f>LOOKUP(Table5[[#This Row],[Item '#]],Ticket_Forms[Form Number],Ticket_Forms[Last Sale])</f>
        <v>599</v>
      </c>
      <c r="U930" s="16" t="s">
        <v>3909</v>
      </c>
      <c r="V930" s="58" t="str">
        <f>Table5[[#This Row],[Date Distributed]]</f>
        <v/>
      </c>
      <c r="W930" s="3" t="str">
        <f>_xlfn.XLOOKUP(Table5[[#This Row],[Serial '#]],Table10[Serial '#],Table10[Charity Association],"",,)</f>
        <v/>
      </c>
      <c r="Z930" s="3" t="s">
        <v>23</v>
      </c>
    </row>
    <row r="931" spans="1:26" hidden="1" x14ac:dyDescent="0.35">
      <c r="A931" s="3">
        <v>929</v>
      </c>
      <c r="B931" s="78">
        <v>45106</v>
      </c>
      <c r="C931" s="73" t="str">
        <f>_xlfn.XLOOKUP(Table5[[#This Row],[Serial '#]],Table10[Serial '#],Table10[Date],"",,)</f>
        <v/>
      </c>
      <c r="D9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31" s="73" t="str">
        <f>IF(Table5[[#This Row],[Date Distributed]]="","In Stock","Distributed")</f>
        <v>In Stock</v>
      </c>
      <c r="F931" s="79" t="s">
        <v>660</v>
      </c>
      <c r="G931" s="75" t="s">
        <v>360</v>
      </c>
      <c r="H931" s="80">
        <v>2310011</v>
      </c>
      <c r="I931" s="80"/>
      <c r="J931" s="77" t="s">
        <v>1690</v>
      </c>
      <c r="K931" s="80" t="s">
        <v>438</v>
      </c>
      <c r="L931" s="3" t="str">
        <f>_xlfn.XLOOKUP(Table5[[#This Row],[Item '#]],Ticket_Forms[Form Number],Ticket_Forms[Game Name],"",,)</f>
        <v>Badda Bing Bank</v>
      </c>
      <c r="M931" s="15">
        <v>281.19</v>
      </c>
      <c r="N931" s="3">
        <f>LOOKUP(Table5[[#This Row],[Item '#]],Ticket_Forms[Form Number],Ticket_Forms[Ticket Count])</f>
        <v>5460</v>
      </c>
      <c r="O931" s="16">
        <f>LOOKUP(Table5[[#This Row],[Item '#]],Ticket_Forms[Form Number],Ticket_Forms[Ticket Value])</f>
        <v>1</v>
      </c>
      <c r="P931" s="16">
        <f>LOOKUP(Table5[[#This Row],[Item '#]],Ticket_Forms[Form Number],Ticket_Forms[Revenue])</f>
        <v>5460</v>
      </c>
      <c r="Q931" s="16">
        <f>LOOKUP(Table5[[#This Row],[Item '#]],Ticket_Forms[Form Number],Ticket_Forms[Ideal Profit])</f>
        <v>960</v>
      </c>
      <c r="R931" s="16">
        <f>LOOKUP(Table5[[#This Row],[Item '#]],Ticket_Forms[Form Number],Ticket_Forms[Prizes])</f>
        <v>4500</v>
      </c>
      <c r="S931" s="16">
        <f>LOOKUP(Table5[[#This Row],[Item '#]],Ticket_Forms[Form Number],Ticket_Forms[Location Rent])</f>
        <v>327</v>
      </c>
      <c r="T931" s="16">
        <f>LOOKUP(Table5[[#This Row],[Item '#]],Ticket_Forms[Form Number],Ticket_Forms[Last Sale])</f>
        <v>200</v>
      </c>
      <c r="U931" s="16" t="s">
        <v>3909</v>
      </c>
      <c r="V931" s="58" t="str">
        <f>Table5[[#This Row],[Date Distributed]]</f>
        <v/>
      </c>
      <c r="W931" s="3" t="str">
        <f>_xlfn.XLOOKUP(Table5[[#This Row],[Serial '#]],Table10[Serial '#],Table10[Charity Association],"",,)</f>
        <v/>
      </c>
      <c r="Z931" s="3" t="s">
        <v>23</v>
      </c>
    </row>
    <row r="932" spans="1:26" hidden="1" x14ac:dyDescent="0.35">
      <c r="A932" s="3">
        <v>930</v>
      </c>
      <c r="B932" s="78">
        <v>45106</v>
      </c>
      <c r="C932" s="73" t="str">
        <f>_xlfn.XLOOKUP(Table5[[#This Row],[Serial '#]],Table10[Serial '#],Table10[Date],"",,)</f>
        <v/>
      </c>
      <c r="D9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32" s="73" t="str">
        <f>IF(Table5[[#This Row],[Date Distributed]]="","In Stock","Distributed")</f>
        <v>In Stock</v>
      </c>
      <c r="F932" s="79" t="s">
        <v>660</v>
      </c>
      <c r="G932" s="75" t="s">
        <v>360</v>
      </c>
      <c r="H932" s="80">
        <v>2310011</v>
      </c>
      <c r="I932" s="80"/>
      <c r="J932" s="77" t="s">
        <v>1691</v>
      </c>
      <c r="K932" s="80" t="s">
        <v>435</v>
      </c>
      <c r="L932" s="3" t="str">
        <f>_xlfn.XLOOKUP(Table5[[#This Row],[Item '#]],Ticket_Forms[Form Number],Ticket_Forms[Game Name],"",,)</f>
        <v>Bootleg Bottles</v>
      </c>
      <c r="M932" s="15">
        <v>324.45</v>
      </c>
      <c r="N932" s="3">
        <f>LOOKUP(Table5[[#This Row],[Item '#]],Ticket_Forms[Form Number],Ticket_Forms[Ticket Count])</f>
        <v>6300</v>
      </c>
      <c r="O932" s="16">
        <f>LOOKUP(Table5[[#This Row],[Item '#]],Ticket_Forms[Form Number],Ticket_Forms[Ticket Value])</f>
        <v>1</v>
      </c>
      <c r="P932" s="16">
        <f>LOOKUP(Table5[[#This Row],[Item '#]],Ticket_Forms[Form Number],Ticket_Forms[Revenue])</f>
        <v>6300</v>
      </c>
      <c r="Q932" s="16">
        <f>LOOKUP(Table5[[#This Row],[Item '#]],Ticket_Forms[Form Number],Ticket_Forms[Ideal Profit])</f>
        <v>995</v>
      </c>
      <c r="R932" s="16">
        <f>LOOKUP(Table5[[#This Row],[Item '#]],Ticket_Forms[Form Number],Ticket_Forms[Prizes])</f>
        <v>5305</v>
      </c>
      <c r="S932" s="16">
        <f>LOOKUP(Table5[[#This Row],[Item '#]],Ticket_Forms[Form Number],Ticket_Forms[Location Rent])</f>
        <v>378</v>
      </c>
      <c r="T932" s="16">
        <f>LOOKUP(Table5[[#This Row],[Item '#]],Ticket_Forms[Form Number],Ticket_Forms[Last Sale])</f>
        <v>500</v>
      </c>
      <c r="U932" s="16" t="s">
        <v>3909</v>
      </c>
      <c r="V932" s="58" t="str">
        <f>Table5[[#This Row],[Date Distributed]]</f>
        <v/>
      </c>
      <c r="W932" s="3" t="str">
        <f>_xlfn.XLOOKUP(Table5[[#This Row],[Serial '#]],Table10[Serial '#],Table10[Charity Association],"",,)</f>
        <v/>
      </c>
      <c r="Z932" s="3" t="s">
        <v>23</v>
      </c>
    </row>
    <row r="933" spans="1:26" hidden="1" x14ac:dyDescent="0.35">
      <c r="A933" s="3">
        <v>931</v>
      </c>
      <c r="B933" s="78">
        <v>45106</v>
      </c>
      <c r="C933" s="73" t="str">
        <f>_xlfn.XLOOKUP(Table5[[#This Row],[Serial '#]],Table10[Serial '#],Table10[Date],"",,)</f>
        <v/>
      </c>
      <c r="D9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33" s="73" t="str">
        <f>IF(Table5[[#This Row],[Date Distributed]]="","In Stock","Distributed")</f>
        <v>In Stock</v>
      </c>
      <c r="F933" s="79" t="s">
        <v>660</v>
      </c>
      <c r="G933" s="75" t="s">
        <v>360</v>
      </c>
      <c r="H933" s="80">
        <v>2310011</v>
      </c>
      <c r="I933" s="80"/>
      <c r="J933" s="77" t="s">
        <v>1692</v>
      </c>
      <c r="K933" s="80" t="s">
        <v>436</v>
      </c>
      <c r="L933" s="3" t="str">
        <f>_xlfn.XLOOKUP(Table5[[#This Row],[Item '#]],Ticket_Forms[Form Number],Ticket_Forms[Game Name],"",,)</f>
        <v>Whiskey Wealth</v>
      </c>
      <c r="M933" s="15">
        <v>237.93</v>
      </c>
      <c r="N933" s="3">
        <f>LOOKUP(Table5[[#This Row],[Item '#]],Ticket_Forms[Form Number],Ticket_Forms[Ticket Count])</f>
        <v>4620</v>
      </c>
      <c r="O933" s="16">
        <f>LOOKUP(Table5[[#This Row],[Item '#]],Ticket_Forms[Form Number],Ticket_Forms[Ticket Value])</f>
        <v>1</v>
      </c>
      <c r="P933" s="16">
        <f>LOOKUP(Table5[[#This Row],[Item '#]],Ticket_Forms[Form Number],Ticket_Forms[Revenue])</f>
        <v>4620</v>
      </c>
      <c r="Q933" s="16">
        <f>LOOKUP(Table5[[#This Row],[Item '#]],Ticket_Forms[Form Number],Ticket_Forms[Ideal Profit])</f>
        <v>900</v>
      </c>
      <c r="R933" s="16">
        <f>LOOKUP(Table5[[#This Row],[Item '#]],Ticket_Forms[Form Number],Ticket_Forms[Prizes])</f>
        <v>3720</v>
      </c>
      <c r="S933" s="16">
        <f>LOOKUP(Table5[[#This Row],[Item '#]],Ticket_Forms[Form Number],Ticket_Forms[Location Rent])</f>
        <v>277</v>
      </c>
      <c r="T933" s="16">
        <f>LOOKUP(Table5[[#This Row],[Item '#]],Ticket_Forms[Form Number],Ticket_Forms[Last Sale])</f>
        <v>599</v>
      </c>
      <c r="U933" s="16" t="s">
        <v>3909</v>
      </c>
      <c r="V933" s="58" t="str">
        <f>Table5[[#This Row],[Date Distributed]]</f>
        <v/>
      </c>
      <c r="W933" s="3" t="str">
        <f>_xlfn.XLOOKUP(Table5[[#This Row],[Serial '#]],Table10[Serial '#],Table10[Charity Association],"",,)</f>
        <v/>
      </c>
      <c r="Z933" s="3" t="s">
        <v>23</v>
      </c>
    </row>
    <row r="934" spans="1:26" hidden="1" x14ac:dyDescent="0.35">
      <c r="A934" s="3">
        <v>932</v>
      </c>
      <c r="B934" s="78">
        <v>45106</v>
      </c>
      <c r="C934" s="73" t="str">
        <f>_xlfn.XLOOKUP(Table5[[#This Row],[Serial '#]],Table10[Serial '#],Table10[Date],"",,)</f>
        <v/>
      </c>
      <c r="D9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34" s="73" t="str">
        <f>IF(Table5[[#This Row],[Date Distributed]]="","In Stock","Distributed")</f>
        <v>In Stock</v>
      </c>
      <c r="F934" s="79" t="s">
        <v>660</v>
      </c>
      <c r="G934" s="75" t="s">
        <v>360</v>
      </c>
      <c r="H934" s="80">
        <v>2310011</v>
      </c>
      <c r="I934" s="80"/>
      <c r="J934" s="77" t="s">
        <v>1693</v>
      </c>
      <c r="K934" s="80" t="s">
        <v>435</v>
      </c>
      <c r="L934" s="3" t="str">
        <f>_xlfn.XLOOKUP(Table5[[#This Row],[Item '#]],Ticket_Forms[Form Number],Ticket_Forms[Game Name],"",,)</f>
        <v>Bootleg Bottles</v>
      </c>
      <c r="M934" s="15">
        <v>324.45</v>
      </c>
      <c r="N934" s="3">
        <f>LOOKUP(Table5[[#This Row],[Item '#]],Ticket_Forms[Form Number],Ticket_Forms[Ticket Count])</f>
        <v>6300</v>
      </c>
      <c r="O934" s="16">
        <f>LOOKUP(Table5[[#This Row],[Item '#]],Ticket_Forms[Form Number],Ticket_Forms[Ticket Value])</f>
        <v>1</v>
      </c>
      <c r="P934" s="16">
        <f>LOOKUP(Table5[[#This Row],[Item '#]],Ticket_Forms[Form Number],Ticket_Forms[Revenue])</f>
        <v>6300</v>
      </c>
      <c r="Q934" s="16">
        <f>LOOKUP(Table5[[#This Row],[Item '#]],Ticket_Forms[Form Number],Ticket_Forms[Ideal Profit])</f>
        <v>995</v>
      </c>
      <c r="R934" s="16">
        <f>LOOKUP(Table5[[#This Row],[Item '#]],Ticket_Forms[Form Number],Ticket_Forms[Prizes])</f>
        <v>5305</v>
      </c>
      <c r="S934" s="16">
        <f>LOOKUP(Table5[[#This Row],[Item '#]],Ticket_Forms[Form Number],Ticket_Forms[Location Rent])</f>
        <v>378</v>
      </c>
      <c r="T934" s="16">
        <f>LOOKUP(Table5[[#This Row],[Item '#]],Ticket_Forms[Form Number],Ticket_Forms[Last Sale])</f>
        <v>500</v>
      </c>
      <c r="U934" s="16" t="s">
        <v>3909</v>
      </c>
      <c r="V934" s="58" t="str">
        <f>Table5[[#This Row],[Date Distributed]]</f>
        <v/>
      </c>
      <c r="W934" s="3" t="str">
        <f>_xlfn.XLOOKUP(Table5[[#This Row],[Serial '#]],Table10[Serial '#],Table10[Charity Association],"",,)</f>
        <v/>
      </c>
      <c r="Z934" s="3" t="s">
        <v>23</v>
      </c>
    </row>
    <row r="935" spans="1:26" hidden="1" x14ac:dyDescent="0.35">
      <c r="A935" s="3">
        <v>933</v>
      </c>
      <c r="B935" s="78">
        <v>45106</v>
      </c>
      <c r="C935" s="73" t="str">
        <f>_xlfn.XLOOKUP(Table5[[#This Row],[Serial '#]],Table10[Serial '#],Table10[Date],"",,)</f>
        <v/>
      </c>
      <c r="D9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35" s="73" t="str">
        <f>IF(Table5[[#This Row],[Date Distributed]]="","In Stock","Distributed")</f>
        <v>In Stock</v>
      </c>
      <c r="F935" s="79" t="s">
        <v>660</v>
      </c>
      <c r="G935" s="75" t="s">
        <v>360</v>
      </c>
      <c r="H935" s="80">
        <v>2310011</v>
      </c>
      <c r="I935" s="80"/>
      <c r="J935" s="77" t="s">
        <v>1694</v>
      </c>
      <c r="K935" s="80" t="s">
        <v>439</v>
      </c>
      <c r="L935" s="3" t="str">
        <f>_xlfn.XLOOKUP(Table5[[#This Row],[Item '#]],Ticket_Forms[Form Number],Ticket_Forms[Game Name],"",,)</f>
        <v>Wealthy Wise Guys</v>
      </c>
      <c r="M935" s="15">
        <v>415.3</v>
      </c>
      <c r="N935" s="3">
        <f>LOOKUP(Table5[[#This Row],[Item '#]],Ticket_Forms[Form Number],Ticket_Forms[Ticket Count])</f>
        <v>12180</v>
      </c>
      <c r="O935" s="16">
        <f>LOOKUP(Table5[[#This Row],[Item '#]],Ticket_Forms[Form Number],Ticket_Forms[Ticket Value])</f>
        <v>1</v>
      </c>
      <c r="P935" s="16">
        <f>LOOKUP(Table5[[#This Row],[Item '#]],Ticket_Forms[Form Number],Ticket_Forms[Revenue])</f>
        <v>12180</v>
      </c>
      <c r="Q935" s="16">
        <f>LOOKUP(Table5[[#This Row],[Item '#]],Ticket_Forms[Form Number],Ticket_Forms[Ideal Profit])</f>
        <v>9800</v>
      </c>
      <c r="R935" s="16">
        <f>LOOKUP(Table5[[#This Row],[Item '#]],Ticket_Forms[Form Number],Ticket_Forms[Prizes])</f>
        <v>2380</v>
      </c>
      <c r="S935" s="16">
        <f>LOOKUP(Table5[[#This Row],[Item '#]],Ticket_Forms[Form Number],Ticket_Forms[Location Rent])</f>
        <v>730</v>
      </c>
      <c r="T935" s="16">
        <f>LOOKUP(Table5[[#This Row],[Item '#]],Ticket_Forms[Form Number],Ticket_Forms[Last Sale])</f>
        <v>500</v>
      </c>
      <c r="U935" s="16" t="s">
        <v>3909</v>
      </c>
      <c r="V935" s="58" t="str">
        <f>Table5[[#This Row],[Date Distributed]]</f>
        <v/>
      </c>
      <c r="W935" s="3" t="str">
        <f>_xlfn.XLOOKUP(Table5[[#This Row],[Serial '#]],Table10[Serial '#],Table10[Charity Association],"",,)</f>
        <v/>
      </c>
      <c r="Z935" s="3" t="s">
        <v>23</v>
      </c>
    </row>
    <row r="936" spans="1:26" hidden="1" x14ac:dyDescent="0.35">
      <c r="A936" s="3">
        <v>934</v>
      </c>
      <c r="B936" s="78">
        <v>45106</v>
      </c>
      <c r="C936" s="73" t="str">
        <f>_xlfn.XLOOKUP(Table5[[#This Row],[Serial '#]],Table10[Serial '#],Table10[Date],"",,)</f>
        <v/>
      </c>
      <c r="D9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36" s="73" t="str">
        <f>IF(Table5[[#This Row],[Date Distributed]]="","In Stock","Distributed")</f>
        <v>In Stock</v>
      </c>
      <c r="F936" s="79" t="s">
        <v>660</v>
      </c>
      <c r="G936" s="75" t="s">
        <v>360</v>
      </c>
      <c r="H936" s="80">
        <v>2310011</v>
      </c>
      <c r="I936" s="80"/>
      <c r="J936" s="77" t="s">
        <v>1695</v>
      </c>
      <c r="K936" s="80" t="s">
        <v>438</v>
      </c>
      <c r="L936" s="3" t="str">
        <f>_xlfn.XLOOKUP(Table5[[#This Row],[Item '#]],Ticket_Forms[Form Number],Ticket_Forms[Game Name],"",,)</f>
        <v>Badda Bing Bank</v>
      </c>
      <c r="M936" s="15">
        <v>281.19</v>
      </c>
      <c r="N936" s="3">
        <f>LOOKUP(Table5[[#This Row],[Item '#]],Ticket_Forms[Form Number],Ticket_Forms[Ticket Count])</f>
        <v>5460</v>
      </c>
      <c r="O936" s="16">
        <f>LOOKUP(Table5[[#This Row],[Item '#]],Ticket_Forms[Form Number],Ticket_Forms[Ticket Value])</f>
        <v>1</v>
      </c>
      <c r="P936" s="16">
        <f>LOOKUP(Table5[[#This Row],[Item '#]],Ticket_Forms[Form Number],Ticket_Forms[Revenue])</f>
        <v>5460</v>
      </c>
      <c r="Q936" s="16">
        <f>LOOKUP(Table5[[#This Row],[Item '#]],Ticket_Forms[Form Number],Ticket_Forms[Ideal Profit])</f>
        <v>960</v>
      </c>
      <c r="R936" s="16">
        <f>LOOKUP(Table5[[#This Row],[Item '#]],Ticket_Forms[Form Number],Ticket_Forms[Prizes])</f>
        <v>4500</v>
      </c>
      <c r="S936" s="16">
        <f>LOOKUP(Table5[[#This Row],[Item '#]],Ticket_Forms[Form Number],Ticket_Forms[Location Rent])</f>
        <v>327</v>
      </c>
      <c r="T936" s="16">
        <f>LOOKUP(Table5[[#This Row],[Item '#]],Ticket_Forms[Form Number],Ticket_Forms[Last Sale])</f>
        <v>200</v>
      </c>
      <c r="U936" s="16" t="s">
        <v>3909</v>
      </c>
      <c r="V936" s="58" t="str">
        <f>Table5[[#This Row],[Date Distributed]]</f>
        <v/>
      </c>
      <c r="W936" s="3" t="str">
        <f>_xlfn.XLOOKUP(Table5[[#This Row],[Serial '#]],Table10[Serial '#],Table10[Charity Association],"",,)</f>
        <v/>
      </c>
      <c r="Z936" s="3" t="s">
        <v>23</v>
      </c>
    </row>
    <row r="937" spans="1:26" hidden="1" x14ac:dyDescent="0.35">
      <c r="A937" s="3">
        <v>935</v>
      </c>
      <c r="B937" s="78">
        <v>45106</v>
      </c>
      <c r="C937" s="73" t="str">
        <f>_xlfn.XLOOKUP(Table5[[#This Row],[Serial '#]],Table10[Serial '#],Table10[Date],"",,)</f>
        <v/>
      </c>
      <c r="D9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37" s="73" t="str">
        <f>IF(Table5[[#This Row],[Date Distributed]]="","In Stock","Distributed")</f>
        <v>In Stock</v>
      </c>
      <c r="F937" s="79" t="s">
        <v>660</v>
      </c>
      <c r="G937" s="75" t="s">
        <v>360</v>
      </c>
      <c r="H937" s="80">
        <v>2310011</v>
      </c>
      <c r="I937" s="80"/>
      <c r="J937" s="77" t="s">
        <v>1696</v>
      </c>
      <c r="K937" s="80" t="s">
        <v>435</v>
      </c>
      <c r="L937" s="3" t="str">
        <f>_xlfn.XLOOKUP(Table5[[#This Row],[Item '#]],Ticket_Forms[Form Number],Ticket_Forms[Game Name],"",,)</f>
        <v>Bootleg Bottles</v>
      </c>
      <c r="M937" s="15">
        <v>324.45</v>
      </c>
      <c r="N937" s="3">
        <f>LOOKUP(Table5[[#This Row],[Item '#]],Ticket_Forms[Form Number],Ticket_Forms[Ticket Count])</f>
        <v>6300</v>
      </c>
      <c r="O937" s="16">
        <f>LOOKUP(Table5[[#This Row],[Item '#]],Ticket_Forms[Form Number],Ticket_Forms[Ticket Value])</f>
        <v>1</v>
      </c>
      <c r="P937" s="16">
        <f>LOOKUP(Table5[[#This Row],[Item '#]],Ticket_Forms[Form Number],Ticket_Forms[Revenue])</f>
        <v>6300</v>
      </c>
      <c r="Q937" s="16">
        <f>LOOKUP(Table5[[#This Row],[Item '#]],Ticket_Forms[Form Number],Ticket_Forms[Ideal Profit])</f>
        <v>995</v>
      </c>
      <c r="R937" s="16">
        <f>LOOKUP(Table5[[#This Row],[Item '#]],Ticket_Forms[Form Number],Ticket_Forms[Prizes])</f>
        <v>5305</v>
      </c>
      <c r="S937" s="16">
        <f>LOOKUP(Table5[[#This Row],[Item '#]],Ticket_Forms[Form Number],Ticket_Forms[Location Rent])</f>
        <v>378</v>
      </c>
      <c r="T937" s="16">
        <f>LOOKUP(Table5[[#This Row],[Item '#]],Ticket_Forms[Form Number],Ticket_Forms[Last Sale])</f>
        <v>500</v>
      </c>
      <c r="U937" s="16" t="s">
        <v>3909</v>
      </c>
      <c r="V937" s="58" t="str">
        <f>Table5[[#This Row],[Date Distributed]]</f>
        <v/>
      </c>
      <c r="W937" s="3" t="str">
        <f>_xlfn.XLOOKUP(Table5[[#This Row],[Serial '#]],Table10[Serial '#],Table10[Charity Association],"",,)</f>
        <v/>
      </c>
      <c r="Z937" s="3" t="s">
        <v>23</v>
      </c>
    </row>
    <row r="938" spans="1:26" hidden="1" x14ac:dyDescent="0.35">
      <c r="A938" s="3">
        <v>936</v>
      </c>
      <c r="B938" s="78">
        <v>45106</v>
      </c>
      <c r="C938" s="73" t="str">
        <f>_xlfn.XLOOKUP(Table5[[#This Row],[Serial '#]],Table10[Serial '#],Table10[Date],"",,)</f>
        <v/>
      </c>
      <c r="D9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38" s="73" t="str">
        <f>IF(Table5[[#This Row],[Date Distributed]]="","In Stock","Distributed")</f>
        <v>In Stock</v>
      </c>
      <c r="F938" s="79" t="s">
        <v>660</v>
      </c>
      <c r="G938" s="75" t="s">
        <v>360</v>
      </c>
      <c r="H938" s="80">
        <v>2310011</v>
      </c>
      <c r="I938" s="80"/>
      <c r="J938" s="77" t="s">
        <v>1697</v>
      </c>
      <c r="K938" s="80" t="s">
        <v>435</v>
      </c>
      <c r="L938" s="3" t="str">
        <f>_xlfn.XLOOKUP(Table5[[#This Row],[Item '#]],Ticket_Forms[Form Number],Ticket_Forms[Game Name],"",,)</f>
        <v>Bootleg Bottles</v>
      </c>
      <c r="M938" s="15">
        <v>324.45</v>
      </c>
      <c r="N938" s="3">
        <f>LOOKUP(Table5[[#This Row],[Item '#]],Ticket_Forms[Form Number],Ticket_Forms[Ticket Count])</f>
        <v>6300</v>
      </c>
      <c r="O938" s="16">
        <f>LOOKUP(Table5[[#This Row],[Item '#]],Ticket_Forms[Form Number],Ticket_Forms[Ticket Value])</f>
        <v>1</v>
      </c>
      <c r="P938" s="16">
        <f>LOOKUP(Table5[[#This Row],[Item '#]],Ticket_Forms[Form Number],Ticket_Forms[Revenue])</f>
        <v>6300</v>
      </c>
      <c r="Q938" s="16">
        <f>LOOKUP(Table5[[#This Row],[Item '#]],Ticket_Forms[Form Number],Ticket_Forms[Ideal Profit])</f>
        <v>995</v>
      </c>
      <c r="R938" s="16">
        <f>LOOKUP(Table5[[#This Row],[Item '#]],Ticket_Forms[Form Number],Ticket_Forms[Prizes])</f>
        <v>5305</v>
      </c>
      <c r="S938" s="16">
        <f>LOOKUP(Table5[[#This Row],[Item '#]],Ticket_Forms[Form Number],Ticket_Forms[Location Rent])</f>
        <v>378</v>
      </c>
      <c r="T938" s="16">
        <f>LOOKUP(Table5[[#This Row],[Item '#]],Ticket_Forms[Form Number],Ticket_Forms[Last Sale])</f>
        <v>500</v>
      </c>
      <c r="U938" s="16" t="s">
        <v>3909</v>
      </c>
      <c r="V938" s="58" t="str">
        <f>Table5[[#This Row],[Date Distributed]]</f>
        <v/>
      </c>
      <c r="W938" s="3" t="str">
        <f>_xlfn.XLOOKUP(Table5[[#This Row],[Serial '#]],Table10[Serial '#],Table10[Charity Association],"",,)</f>
        <v/>
      </c>
      <c r="Z938" s="3" t="s">
        <v>23</v>
      </c>
    </row>
    <row r="939" spans="1:26" hidden="1" x14ac:dyDescent="0.35">
      <c r="A939" s="3">
        <v>937</v>
      </c>
      <c r="B939" s="78">
        <v>45106</v>
      </c>
      <c r="C939" s="73" t="str">
        <f>_xlfn.XLOOKUP(Table5[[#This Row],[Serial '#]],Table10[Serial '#],Table10[Date],"",,)</f>
        <v/>
      </c>
      <c r="D9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39" s="73" t="str">
        <f>IF(Table5[[#This Row],[Date Distributed]]="","In Stock","Distributed")</f>
        <v>In Stock</v>
      </c>
      <c r="F939" s="79" t="s">
        <v>660</v>
      </c>
      <c r="G939" s="75" t="s">
        <v>360</v>
      </c>
      <c r="H939" s="80">
        <v>2310011</v>
      </c>
      <c r="I939" s="80"/>
      <c r="J939" s="77" t="s">
        <v>1698</v>
      </c>
      <c r="K939" s="80" t="s">
        <v>438</v>
      </c>
      <c r="L939" s="3" t="str">
        <f>_xlfn.XLOOKUP(Table5[[#This Row],[Item '#]],Ticket_Forms[Form Number],Ticket_Forms[Game Name],"",,)</f>
        <v>Badda Bing Bank</v>
      </c>
      <c r="M939" s="15">
        <v>281.19</v>
      </c>
      <c r="N939" s="3">
        <f>LOOKUP(Table5[[#This Row],[Item '#]],Ticket_Forms[Form Number],Ticket_Forms[Ticket Count])</f>
        <v>5460</v>
      </c>
      <c r="O939" s="16">
        <f>LOOKUP(Table5[[#This Row],[Item '#]],Ticket_Forms[Form Number],Ticket_Forms[Ticket Value])</f>
        <v>1</v>
      </c>
      <c r="P939" s="16">
        <f>LOOKUP(Table5[[#This Row],[Item '#]],Ticket_Forms[Form Number],Ticket_Forms[Revenue])</f>
        <v>5460</v>
      </c>
      <c r="Q939" s="16">
        <f>LOOKUP(Table5[[#This Row],[Item '#]],Ticket_Forms[Form Number],Ticket_Forms[Ideal Profit])</f>
        <v>960</v>
      </c>
      <c r="R939" s="16">
        <f>LOOKUP(Table5[[#This Row],[Item '#]],Ticket_Forms[Form Number],Ticket_Forms[Prizes])</f>
        <v>4500</v>
      </c>
      <c r="S939" s="16">
        <f>LOOKUP(Table5[[#This Row],[Item '#]],Ticket_Forms[Form Number],Ticket_Forms[Location Rent])</f>
        <v>327</v>
      </c>
      <c r="T939" s="16">
        <f>LOOKUP(Table5[[#This Row],[Item '#]],Ticket_Forms[Form Number],Ticket_Forms[Last Sale])</f>
        <v>200</v>
      </c>
      <c r="U939" s="16" t="s">
        <v>3909</v>
      </c>
      <c r="V939" s="58" t="str">
        <f>Table5[[#This Row],[Date Distributed]]</f>
        <v/>
      </c>
      <c r="W939" s="3" t="str">
        <f>_xlfn.XLOOKUP(Table5[[#This Row],[Serial '#]],Table10[Serial '#],Table10[Charity Association],"",,)</f>
        <v/>
      </c>
      <c r="Z939" s="3" t="s">
        <v>23</v>
      </c>
    </row>
    <row r="940" spans="1:26" hidden="1" x14ac:dyDescent="0.35">
      <c r="A940" s="3">
        <v>938</v>
      </c>
      <c r="B940" s="78">
        <v>45106</v>
      </c>
      <c r="C940" s="73" t="str">
        <f>_xlfn.XLOOKUP(Table5[[#This Row],[Serial '#]],Table10[Serial '#],Table10[Date],"",,)</f>
        <v/>
      </c>
      <c r="D9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40" s="73" t="str">
        <f>IF(Table5[[#This Row],[Date Distributed]]="","In Stock","Distributed")</f>
        <v>In Stock</v>
      </c>
      <c r="F940" s="79" t="s">
        <v>660</v>
      </c>
      <c r="G940" s="75" t="s">
        <v>360</v>
      </c>
      <c r="H940" s="80">
        <v>2310011</v>
      </c>
      <c r="I940" s="80"/>
      <c r="J940" s="77" t="s">
        <v>1699</v>
      </c>
      <c r="K940" s="80" t="s">
        <v>435</v>
      </c>
      <c r="L940" s="3" t="str">
        <f>_xlfn.XLOOKUP(Table5[[#This Row],[Item '#]],Ticket_Forms[Form Number],Ticket_Forms[Game Name],"",,)</f>
        <v>Bootleg Bottles</v>
      </c>
      <c r="M940" s="15">
        <v>324.45</v>
      </c>
      <c r="N940" s="3">
        <f>LOOKUP(Table5[[#This Row],[Item '#]],Ticket_Forms[Form Number],Ticket_Forms[Ticket Count])</f>
        <v>6300</v>
      </c>
      <c r="O940" s="16">
        <f>LOOKUP(Table5[[#This Row],[Item '#]],Ticket_Forms[Form Number],Ticket_Forms[Ticket Value])</f>
        <v>1</v>
      </c>
      <c r="P940" s="16">
        <f>LOOKUP(Table5[[#This Row],[Item '#]],Ticket_Forms[Form Number],Ticket_Forms[Revenue])</f>
        <v>6300</v>
      </c>
      <c r="Q940" s="16">
        <f>LOOKUP(Table5[[#This Row],[Item '#]],Ticket_Forms[Form Number],Ticket_Forms[Ideal Profit])</f>
        <v>995</v>
      </c>
      <c r="R940" s="16">
        <f>LOOKUP(Table5[[#This Row],[Item '#]],Ticket_Forms[Form Number],Ticket_Forms[Prizes])</f>
        <v>5305</v>
      </c>
      <c r="S940" s="16">
        <f>LOOKUP(Table5[[#This Row],[Item '#]],Ticket_Forms[Form Number],Ticket_Forms[Location Rent])</f>
        <v>378</v>
      </c>
      <c r="T940" s="16">
        <f>LOOKUP(Table5[[#This Row],[Item '#]],Ticket_Forms[Form Number],Ticket_Forms[Last Sale])</f>
        <v>500</v>
      </c>
      <c r="U940" s="16" t="s">
        <v>3909</v>
      </c>
      <c r="V940" s="58" t="str">
        <f>Table5[[#This Row],[Date Distributed]]</f>
        <v/>
      </c>
      <c r="W940" s="3" t="str">
        <f>_xlfn.XLOOKUP(Table5[[#This Row],[Serial '#]],Table10[Serial '#],Table10[Charity Association],"",,)</f>
        <v/>
      </c>
      <c r="Z940" s="3" t="s">
        <v>23</v>
      </c>
    </row>
    <row r="941" spans="1:26" hidden="1" x14ac:dyDescent="0.35">
      <c r="A941" s="3">
        <v>939</v>
      </c>
      <c r="B941" s="78">
        <v>45106</v>
      </c>
      <c r="C941" s="73" t="str">
        <f>_xlfn.XLOOKUP(Table5[[#This Row],[Serial '#]],Table10[Serial '#],Table10[Date],"",,)</f>
        <v/>
      </c>
      <c r="D9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41" s="73" t="str">
        <f>IF(Table5[[#This Row],[Date Distributed]]="","In Stock","Distributed")</f>
        <v>In Stock</v>
      </c>
      <c r="F941" s="79" t="s">
        <v>660</v>
      </c>
      <c r="G941" s="75" t="s">
        <v>360</v>
      </c>
      <c r="H941" s="80">
        <v>2310011</v>
      </c>
      <c r="I941" s="80"/>
      <c r="J941" s="77" t="s">
        <v>1700</v>
      </c>
      <c r="K941" s="80" t="s">
        <v>438</v>
      </c>
      <c r="L941" s="3" t="str">
        <f>_xlfn.XLOOKUP(Table5[[#This Row],[Item '#]],Ticket_Forms[Form Number],Ticket_Forms[Game Name],"",,)</f>
        <v>Badda Bing Bank</v>
      </c>
      <c r="M941" s="15">
        <v>281.19</v>
      </c>
      <c r="N941" s="3">
        <f>LOOKUP(Table5[[#This Row],[Item '#]],Ticket_Forms[Form Number],Ticket_Forms[Ticket Count])</f>
        <v>5460</v>
      </c>
      <c r="O941" s="16">
        <f>LOOKUP(Table5[[#This Row],[Item '#]],Ticket_Forms[Form Number],Ticket_Forms[Ticket Value])</f>
        <v>1</v>
      </c>
      <c r="P941" s="16">
        <f>LOOKUP(Table5[[#This Row],[Item '#]],Ticket_Forms[Form Number],Ticket_Forms[Revenue])</f>
        <v>5460</v>
      </c>
      <c r="Q941" s="16">
        <f>LOOKUP(Table5[[#This Row],[Item '#]],Ticket_Forms[Form Number],Ticket_Forms[Ideal Profit])</f>
        <v>960</v>
      </c>
      <c r="R941" s="16">
        <f>LOOKUP(Table5[[#This Row],[Item '#]],Ticket_Forms[Form Number],Ticket_Forms[Prizes])</f>
        <v>4500</v>
      </c>
      <c r="S941" s="16">
        <f>LOOKUP(Table5[[#This Row],[Item '#]],Ticket_Forms[Form Number],Ticket_Forms[Location Rent])</f>
        <v>327</v>
      </c>
      <c r="T941" s="16">
        <f>LOOKUP(Table5[[#This Row],[Item '#]],Ticket_Forms[Form Number],Ticket_Forms[Last Sale])</f>
        <v>200</v>
      </c>
      <c r="U941" s="16" t="s">
        <v>3909</v>
      </c>
      <c r="V941" s="58" t="str">
        <f>Table5[[#This Row],[Date Distributed]]</f>
        <v/>
      </c>
      <c r="W941" s="3" t="str">
        <f>_xlfn.XLOOKUP(Table5[[#This Row],[Serial '#]],Table10[Serial '#],Table10[Charity Association],"",,)</f>
        <v/>
      </c>
      <c r="Z941" s="3" t="s">
        <v>23</v>
      </c>
    </row>
    <row r="942" spans="1:26" hidden="1" x14ac:dyDescent="0.35">
      <c r="A942" s="3">
        <v>940</v>
      </c>
      <c r="B942" s="78">
        <v>45106</v>
      </c>
      <c r="C942" s="73" t="str">
        <f>_xlfn.XLOOKUP(Table5[[#This Row],[Serial '#]],Table10[Serial '#],Table10[Date],"",,)</f>
        <v/>
      </c>
      <c r="D9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42" s="73" t="str">
        <f>IF(Table5[[#This Row],[Date Distributed]]="","In Stock","Distributed")</f>
        <v>In Stock</v>
      </c>
      <c r="F942" s="79" t="s">
        <v>660</v>
      </c>
      <c r="G942" s="75" t="s">
        <v>360</v>
      </c>
      <c r="H942" s="80">
        <v>2310011</v>
      </c>
      <c r="I942" s="80"/>
      <c r="J942" s="77" t="s">
        <v>1701</v>
      </c>
      <c r="K942" s="80" t="s">
        <v>435</v>
      </c>
      <c r="L942" s="3" t="str">
        <f>_xlfn.XLOOKUP(Table5[[#This Row],[Item '#]],Ticket_Forms[Form Number],Ticket_Forms[Game Name],"",,)</f>
        <v>Bootleg Bottles</v>
      </c>
      <c r="M942" s="15">
        <v>324.45</v>
      </c>
      <c r="N942" s="3">
        <f>LOOKUP(Table5[[#This Row],[Item '#]],Ticket_Forms[Form Number],Ticket_Forms[Ticket Count])</f>
        <v>6300</v>
      </c>
      <c r="O942" s="16">
        <f>LOOKUP(Table5[[#This Row],[Item '#]],Ticket_Forms[Form Number],Ticket_Forms[Ticket Value])</f>
        <v>1</v>
      </c>
      <c r="P942" s="16">
        <f>LOOKUP(Table5[[#This Row],[Item '#]],Ticket_Forms[Form Number],Ticket_Forms[Revenue])</f>
        <v>6300</v>
      </c>
      <c r="Q942" s="16">
        <f>LOOKUP(Table5[[#This Row],[Item '#]],Ticket_Forms[Form Number],Ticket_Forms[Ideal Profit])</f>
        <v>995</v>
      </c>
      <c r="R942" s="16">
        <f>LOOKUP(Table5[[#This Row],[Item '#]],Ticket_Forms[Form Number],Ticket_Forms[Prizes])</f>
        <v>5305</v>
      </c>
      <c r="S942" s="16">
        <f>LOOKUP(Table5[[#This Row],[Item '#]],Ticket_Forms[Form Number],Ticket_Forms[Location Rent])</f>
        <v>378</v>
      </c>
      <c r="T942" s="16">
        <f>LOOKUP(Table5[[#This Row],[Item '#]],Ticket_Forms[Form Number],Ticket_Forms[Last Sale])</f>
        <v>500</v>
      </c>
      <c r="U942" s="16" t="s">
        <v>3909</v>
      </c>
      <c r="V942" s="58" t="str">
        <f>Table5[[#This Row],[Date Distributed]]</f>
        <v/>
      </c>
      <c r="W942" s="3" t="str">
        <f>_xlfn.XLOOKUP(Table5[[#This Row],[Serial '#]],Table10[Serial '#],Table10[Charity Association],"",,)</f>
        <v/>
      </c>
      <c r="Z942" s="3" t="s">
        <v>23</v>
      </c>
    </row>
    <row r="943" spans="1:26" hidden="1" x14ac:dyDescent="0.35">
      <c r="A943" s="3">
        <v>941</v>
      </c>
      <c r="B943" s="78">
        <v>45106</v>
      </c>
      <c r="C943" s="73" t="str">
        <f>_xlfn.XLOOKUP(Table5[[#This Row],[Serial '#]],Table10[Serial '#],Table10[Date],"",,)</f>
        <v/>
      </c>
      <c r="D9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43" s="73" t="str">
        <f>IF(Table5[[#This Row],[Date Distributed]]="","In Stock","Distributed")</f>
        <v>In Stock</v>
      </c>
      <c r="F943" s="79" t="s">
        <v>660</v>
      </c>
      <c r="G943" s="75" t="s">
        <v>360</v>
      </c>
      <c r="H943" s="80">
        <v>2310011</v>
      </c>
      <c r="I943" s="80"/>
      <c r="J943" s="77" t="s">
        <v>1702</v>
      </c>
      <c r="K943" s="80" t="s">
        <v>436</v>
      </c>
      <c r="L943" s="3" t="str">
        <f>_xlfn.XLOOKUP(Table5[[#This Row],[Item '#]],Ticket_Forms[Form Number],Ticket_Forms[Game Name],"",,)</f>
        <v>Whiskey Wealth</v>
      </c>
      <c r="M943" s="15">
        <v>237.93</v>
      </c>
      <c r="N943" s="3">
        <f>LOOKUP(Table5[[#This Row],[Item '#]],Ticket_Forms[Form Number],Ticket_Forms[Ticket Count])</f>
        <v>4620</v>
      </c>
      <c r="O943" s="16">
        <f>LOOKUP(Table5[[#This Row],[Item '#]],Ticket_Forms[Form Number],Ticket_Forms[Ticket Value])</f>
        <v>1</v>
      </c>
      <c r="P943" s="16">
        <f>LOOKUP(Table5[[#This Row],[Item '#]],Ticket_Forms[Form Number],Ticket_Forms[Revenue])</f>
        <v>4620</v>
      </c>
      <c r="Q943" s="16">
        <f>LOOKUP(Table5[[#This Row],[Item '#]],Ticket_Forms[Form Number],Ticket_Forms[Ideal Profit])</f>
        <v>900</v>
      </c>
      <c r="R943" s="16">
        <f>LOOKUP(Table5[[#This Row],[Item '#]],Ticket_Forms[Form Number],Ticket_Forms[Prizes])</f>
        <v>3720</v>
      </c>
      <c r="S943" s="16">
        <f>LOOKUP(Table5[[#This Row],[Item '#]],Ticket_Forms[Form Number],Ticket_Forms[Location Rent])</f>
        <v>277</v>
      </c>
      <c r="T943" s="16">
        <f>LOOKUP(Table5[[#This Row],[Item '#]],Ticket_Forms[Form Number],Ticket_Forms[Last Sale])</f>
        <v>599</v>
      </c>
      <c r="U943" s="16" t="s">
        <v>3909</v>
      </c>
      <c r="V943" s="58" t="str">
        <f>Table5[[#This Row],[Date Distributed]]</f>
        <v/>
      </c>
      <c r="W943" s="3" t="str">
        <f>_xlfn.XLOOKUP(Table5[[#This Row],[Serial '#]],Table10[Serial '#],Table10[Charity Association],"",,)</f>
        <v/>
      </c>
      <c r="Z943" s="3" t="s">
        <v>23</v>
      </c>
    </row>
    <row r="944" spans="1:26" hidden="1" x14ac:dyDescent="0.35">
      <c r="A944" s="3">
        <v>942</v>
      </c>
      <c r="B944" s="78">
        <v>45106</v>
      </c>
      <c r="C944" s="73" t="str">
        <f>_xlfn.XLOOKUP(Table5[[#This Row],[Serial '#]],Table10[Serial '#],Table10[Date],"",,)</f>
        <v/>
      </c>
      <c r="D9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44" s="73" t="str">
        <f>IF(Table5[[#This Row],[Date Distributed]]="","In Stock","Distributed")</f>
        <v>In Stock</v>
      </c>
      <c r="F944" s="79" t="s">
        <v>660</v>
      </c>
      <c r="G944" s="75" t="s">
        <v>360</v>
      </c>
      <c r="H944" s="80">
        <v>2310011</v>
      </c>
      <c r="I944" s="80"/>
      <c r="J944" s="77" t="s">
        <v>1703</v>
      </c>
      <c r="K944" s="80" t="s">
        <v>435</v>
      </c>
      <c r="L944" s="3" t="str">
        <f>_xlfn.XLOOKUP(Table5[[#This Row],[Item '#]],Ticket_Forms[Form Number],Ticket_Forms[Game Name],"",,)</f>
        <v>Bootleg Bottles</v>
      </c>
      <c r="M944" s="15">
        <v>324.45</v>
      </c>
      <c r="N944" s="3">
        <f>LOOKUP(Table5[[#This Row],[Item '#]],Ticket_Forms[Form Number],Ticket_Forms[Ticket Count])</f>
        <v>6300</v>
      </c>
      <c r="O944" s="16">
        <f>LOOKUP(Table5[[#This Row],[Item '#]],Ticket_Forms[Form Number],Ticket_Forms[Ticket Value])</f>
        <v>1</v>
      </c>
      <c r="P944" s="16">
        <f>LOOKUP(Table5[[#This Row],[Item '#]],Ticket_Forms[Form Number],Ticket_Forms[Revenue])</f>
        <v>6300</v>
      </c>
      <c r="Q944" s="16">
        <f>LOOKUP(Table5[[#This Row],[Item '#]],Ticket_Forms[Form Number],Ticket_Forms[Ideal Profit])</f>
        <v>995</v>
      </c>
      <c r="R944" s="16">
        <f>LOOKUP(Table5[[#This Row],[Item '#]],Ticket_Forms[Form Number],Ticket_Forms[Prizes])</f>
        <v>5305</v>
      </c>
      <c r="S944" s="16">
        <f>LOOKUP(Table5[[#This Row],[Item '#]],Ticket_Forms[Form Number],Ticket_Forms[Location Rent])</f>
        <v>378</v>
      </c>
      <c r="T944" s="16">
        <f>LOOKUP(Table5[[#This Row],[Item '#]],Ticket_Forms[Form Number],Ticket_Forms[Last Sale])</f>
        <v>500</v>
      </c>
      <c r="U944" s="16" t="s">
        <v>3909</v>
      </c>
      <c r="V944" s="58" t="str">
        <f>Table5[[#This Row],[Date Distributed]]</f>
        <v/>
      </c>
      <c r="W944" s="3" t="str">
        <f>_xlfn.XLOOKUP(Table5[[#This Row],[Serial '#]],Table10[Serial '#],Table10[Charity Association],"",,)</f>
        <v/>
      </c>
      <c r="Z944" s="3" t="s">
        <v>23</v>
      </c>
    </row>
    <row r="945" spans="1:26" hidden="1" x14ac:dyDescent="0.35">
      <c r="A945" s="3">
        <v>943</v>
      </c>
      <c r="B945" s="78">
        <v>45106</v>
      </c>
      <c r="C945" s="73" t="str">
        <f>_xlfn.XLOOKUP(Table5[[#This Row],[Serial '#]],Table10[Serial '#],Table10[Date],"",,)</f>
        <v/>
      </c>
      <c r="D9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45" s="73" t="str">
        <f>IF(Table5[[#This Row],[Date Distributed]]="","In Stock","Distributed")</f>
        <v>In Stock</v>
      </c>
      <c r="F945" s="79" t="s">
        <v>660</v>
      </c>
      <c r="G945" s="75" t="s">
        <v>360</v>
      </c>
      <c r="H945" s="80">
        <v>2310011</v>
      </c>
      <c r="I945" s="80"/>
      <c r="J945" s="77" t="s">
        <v>1704</v>
      </c>
      <c r="K945" s="80" t="s">
        <v>435</v>
      </c>
      <c r="L945" s="3" t="str">
        <f>_xlfn.XLOOKUP(Table5[[#This Row],[Item '#]],Ticket_Forms[Form Number],Ticket_Forms[Game Name],"",,)</f>
        <v>Bootleg Bottles</v>
      </c>
      <c r="M945" s="15">
        <v>324.45</v>
      </c>
      <c r="N945" s="3">
        <f>LOOKUP(Table5[[#This Row],[Item '#]],Ticket_Forms[Form Number],Ticket_Forms[Ticket Count])</f>
        <v>6300</v>
      </c>
      <c r="O945" s="16">
        <f>LOOKUP(Table5[[#This Row],[Item '#]],Ticket_Forms[Form Number],Ticket_Forms[Ticket Value])</f>
        <v>1</v>
      </c>
      <c r="P945" s="16">
        <f>LOOKUP(Table5[[#This Row],[Item '#]],Ticket_Forms[Form Number],Ticket_Forms[Revenue])</f>
        <v>6300</v>
      </c>
      <c r="Q945" s="16">
        <f>LOOKUP(Table5[[#This Row],[Item '#]],Ticket_Forms[Form Number],Ticket_Forms[Ideal Profit])</f>
        <v>995</v>
      </c>
      <c r="R945" s="16">
        <f>LOOKUP(Table5[[#This Row],[Item '#]],Ticket_Forms[Form Number],Ticket_Forms[Prizes])</f>
        <v>5305</v>
      </c>
      <c r="S945" s="16">
        <f>LOOKUP(Table5[[#This Row],[Item '#]],Ticket_Forms[Form Number],Ticket_Forms[Location Rent])</f>
        <v>378</v>
      </c>
      <c r="T945" s="16">
        <f>LOOKUP(Table5[[#This Row],[Item '#]],Ticket_Forms[Form Number],Ticket_Forms[Last Sale])</f>
        <v>500</v>
      </c>
      <c r="U945" s="16" t="s">
        <v>3909</v>
      </c>
      <c r="V945" s="58" t="str">
        <f>Table5[[#This Row],[Date Distributed]]</f>
        <v/>
      </c>
      <c r="W945" s="3" t="str">
        <f>_xlfn.XLOOKUP(Table5[[#This Row],[Serial '#]],Table10[Serial '#],Table10[Charity Association],"",,)</f>
        <v/>
      </c>
      <c r="Z945" s="3" t="s">
        <v>23</v>
      </c>
    </row>
    <row r="946" spans="1:26" hidden="1" x14ac:dyDescent="0.35">
      <c r="A946" s="3">
        <v>944</v>
      </c>
      <c r="B946" s="78">
        <v>45106</v>
      </c>
      <c r="C946" s="73" t="str">
        <f>_xlfn.XLOOKUP(Table5[[#This Row],[Serial '#]],Table10[Serial '#],Table10[Date],"",,)</f>
        <v/>
      </c>
      <c r="D9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46" s="73" t="str">
        <f>IF(Table5[[#This Row],[Date Distributed]]="","In Stock","Distributed")</f>
        <v>In Stock</v>
      </c>
      <c r="F946" s="79" t="s">
        <v>660</v>
      </c>
      <c r="G946" s="75" t="s">
        <v>360</v>
      </c>
      <c r="H946" s="80">
        <v>2310011</v>
      </c>
      <c r="I946" s="80"/>
      <c r="J946" s="77" t="s">
        <v>1705</v>
      </c>
      <c r="K946" s="80" t="s">
        <v>436</v>
      </c>
      <c r="L946" s="3" t="str">
        <f>_xlfn.XLOOKUP(Table5[[#This Row],[Item '#]],Ticket_Forms[Form Number],Ticket_Forms[Game Name],"",,)</f>
        <v>Whiskey Wealth</v>
      </c>
      <c r="M946" s="15">
        <v>237.93</v>
      </c>
      <c r="N946" s="3">
        <f>LOOKUP(Table5[[#This Row],[Item '#]],Ticket_Forms[Form Number],Ticket_Forms[Ticket Count])</f>
        <v>4620</v>
      </c>
      <c r="O946" s="16">
        <f>LOOKUP(Table5[[#This Row],[Item '#]],Ticket_Forms[Form Number],Ticket_Forms[Ticket Value])</f>
        <v>1</v>
      </c>
      <c r="P946" s="16">
        <f>LOOKUP(Table5[[#This Row],[Item '#]],Ticket_Forms[Form Number],Ticket_Forms[Revenue])</f>
        <v>4620</v>
      </c>
      <c r="Q946" s="16">
        <f>LOOKUP(Table5[[#This Row],[Item '#]],Ticket_Forms[Form Number],Ticket_Forms[Ideal Profit])</f>
        <v>900</v>
      </c>
      <c r="R946" s="16">
        <f>LOOKUP(Table5[[#This Row],[Item '#]],Ticket_Forms[Form Number],Ticket_Forms[Prizes])</f>
        <v>3720</v>
      </c>
      <c r="S946" s="16">
        <f>LOOKUP(Table5[[#This Row],[Item '#]],Ticket_Forms[Form Number],Ticket_Forms[Location Rent])</f>
        <v>277</v>
      </c>
      <c r="T946" s="16">
        <f>LOOKUP(Table5[[#This Row],[Item '#]],Ticket_Forms[Form Number],Ticket_Forms[Last Sale])</f>
        <v>599</v>
      </c>
      <c r="U946" s="16" t="s">
        <v>3909</v>
      </c>
      <c r="V946" s="58" t="str">
        <f>Table5[[#This Row],[Date Distributed]]</f>
        <v/>
      </c>
      <c r="W946" s="3" t="str">
        <f>_xlfn.XLOOKUP(Table5[[#This Row],[Serial '#]],Table10[Serial '#],Table10[Charity Association],"",,)</f>
        <v/>
      </c>
      <c r="Z946" s="3" t="s">
        <v>23</v>
      </c>
    </row>
    <row r="947" spans="1:26" hidden="1" x14ac:dyDescent="0.35">
      <c r="A947" s="3">
        <v>945</v>
      </c>
      <c r="B947" s="78">
        <v>45106</v>
      </c>
      <c r="C947" s="73" t="str">
        <f>_xlfn.XLOOKUP(Table5[[#This Row],[Serial '#]],Table10[Serial '#],Table10[Date],"",,)</f>
        <v/>
      </c>
      <c r="D9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47" s="73" t="str">
        <f>IF(Table5[[#This Row],[Date Distributed]]="","In Stock","Distributed")</f>
        <v>In Stock</v>
      </c>
      <c r="F947" s="79" t="s">
        <v>660</v>
      </c>
      <c r="G947" s="75" t="s">
        <v>360</v>
      </c>
      <c r="H947" s="80">
        <v>2310011</v>
      </c>
      <c r="I947" s="80"/>
      <c r="J947" s="77" t="s">
        <v>1706</v>
      </c>
      <c r="K947" s="80" t="s">
        <v>436</v>
      </c>
      <c r="L947" s="3" t="str">
        <f>_xlfn.XLOOKUP(Table5[[#This Row],[Item '#]],Ticket_Forms[Form Number],Ticket_Forms[Game Name],"",,)</f>
        <v>Whiskey Wealth</v>
      </c>
      <c r="M947" s="15">
        <v>237.93</v>
      </c>
      <c r="N947" s="3">
        <f>LOOKUP(Table5[[#This Row],[Item '#]],Ticket_Forms[Form Number],Ticket_Forms[Ticket Count])</f>
        <v>4620</v>
      </c>
      <c r="O947" s="16">
        <f>LOOKUP(Table5[[#This Row],[Item '#]],Ticket_Forms[Form Number],Ticket_Forms[Ticket Value])</f>
        <v>1</v>
      </c>
      <c r="P947" s="16">
        <f>LOOKUP(Table5[[#This Row],[Item '#]],Ticket_Forms[Form Number],Ticket_Forms[Revenue])</f>
        <v>4620</v>
      </c>
      <c r="Q947" s="16">
        <f>LOOKUP(Table5[[#This Row],[Item '#]],Ticket_Forms[Form Number],Ticket_Forms[Ideal Profit])</f>
        <v>900</v>
      </c>
      <c r="R947" s="16">
        <f>LOOKUP(Table5[[#This Row],[Item '#]],Ticket_Forms[Form Number],Ticket_Forms[Prizes])</f>
        <v>3720</v>
      </c>
      <c r="S947" s="16">
        <f>LOOKUP(Table5[[#This Row],[Item '#]],Ticket_Forms[Form Number],Ticket_Forms[Location Rent])</f>
        <v>277</v>
      </c>
      <c r="T947" s="16">
        <f>LOOKUP(Table5[[#This Row],[Item '#]],Ticket_Forms[Form Number],Ticket_Forms[Last Sale])</f>
        <v>599</v>
      </c>
      <c r="U947" s="16" t="s">
        <v>3909</v>
      </c>
      <c r="V947" s="58" t="str">
        <f>Table5[[#This Row],[Date Distributed]]</f>
        <v/>
      </c>
      <c r="W947" s="3" t="str">
        <f>_xlfn.XLOOKUP(Table5[[#This Row],[Serial '#]],Table10[Serial '#],Table10[Charity Association],"",,)</f>
        <v/>
      </c>
      <c r="Z947" s="3" t="s">
        <v>23</v>
      </c>
    </row>
    <row r="948" spans="1:26" hidden="1" x14ac:dyDescent="0.35">
      <c r="A948" s="3">
        <v>946</v>
      </c>
      <c r="B948" s="78">
        <v>45106</v>
      </c>
      <c r="C948" s="73" t="str">
        <f>_xlfn.XLOOKUP(Table5[[#This Row],[Serial '#]],Table10[Serial '#],Table10[Date],"",,)</f>
        <v/>
      </c>
      <c r="D9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48" s="73" t="str">
        <f>IF(Table5[[#This Row],[Date Distributed]]="","In Stock","Distributed")</f>
        <v>In Stock</v>
      </c>
      <c r="F948" s="79" t="s">
        <v>660</v>
      </c>
      <c r="G948" s="75" t="s">
        <v>360</v>
      </c>
      <c r="H948" s="80">
        <v>2310011</v>
      </c>
      <c r="I948" s="80"/>
      <c r="J948" s="77" t="s">
        <v>1707</v>
      </c>
      <c r="K948" s="80" t="s">
        <v>435</v>
      </c>
      <c r="L948" s="3" t="str">
        <f>_xlfn.XLOOKUP(Table5[[#This Row],[Item '#]],Ticket_Forms[Form Number],Ticket_Forms[Game Name],"",,)</f>
        <v>Bootleg Bottles</v>
      </c>
      <c r="M948" s="15">
        <v>324.45</v>
      </c>
      <c r="N948" s="3">
        <f>LOOKUP(Table5[[#This Row],[Item '#]],Ticket_Forms[Form Number],Ticket_Forms[Ticket Count])</f>
        <v>6300</v>
      </c>
      <c r="O948" s="16">
        <f>LOOKUP(Table5[[#This Row],[Item '#]],Ticket_Forms[Form Number],Ticket_Forms[Ticket Value])</f>
        <v>1</v>
      </c>
      <c r="P948" s="16">
        <f>LOOKUP(Table5[[#This Row],[Item '#]],Ticket_Forms[Form Number],Ticket_Forms[Revenue])</f>
        <v>6300</v>
      </c>
      <c r="Q948" s="16">
        <f>LOOKUP(Table5[[#This Row],[Item '#]],Ticket_Forms[Form Number],Ticket_Forms[Ideal Profit])</f>
        <v>995</v>
      </c>
      <c r="R948" s="16">
        <f>LOOKUP(Table5[[#This Row],[Item '#]],Ticket_Forms[Form Number],Ticket_Forms[Prizes])</f>
        <v>5305</v>
      </c>
      <c r="S948" s="16">
        <f>LOOKUP(Table5[[#This Row],[Item '#]],Ticket_Forms[Form Number],Ticket_Forms[Location Rent])</f>
        <v>378</v>
      </c>
      <c r="T948" s="16">
        <f>LOOKUP(Table5[[#This Row],[Item '#]],Ticket_Forms[Form Number],Ticket_Forms[Last Sale])</f>
        <v>500</v>
      </c>
      <c r="U948" s="16" t="s">
        <v>3909</v>
      </c>
      <c r="V948" s="58" t="str">
        <f>Table5[[#This Row],[Date Distributed]]</f>
        <v/>
      </c>
      <c r="W948" s="3" t="str">
        <f>_xlfn.XLOOKUP(Table5[[#This Row],[Serial '#]],Table10[Serial '#],Table10[Charity Association],"",,)</f>
        <v/>
      </c>
      <c r="Z948" s="3" t="s">
        <v>23</v>
      </c>
    </row>
    <row r="949" spans="1:26" hidden="1" x14ac:dyDescent="0.35">
      <c r="A949" s="3">
        <v>947</v>
      </c>
      <c r="B949" s="78">
        <v>45106</v>
      </c>
      <c r="C949" s="73" t="str">
        <f>_xlfn.XLOOKUP(Table5[[#This Row],[Serial '#]],Table10[Serial '#],Table10[Date],"",,)</f>
        <v/>
      </c>
      <c r="D9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49" s="73" t="str">
        <f>IF(Table5[[#This Row],[Date Distributed]]="","In Stock","Distributed")</f>
        <v>In Stock</v>
      </c>
      <c r="F949" s="79" t="s">
        <v>660</v>
      </c>
      <c r="G949" s="75" t="s">
        <v>360</v>
      </c>
      <c r="H949" s="80">
        <v>2310011</v>
      </c>
      <c r="I949" s="80"/>
      <c r="J949" s="77" t="s">
        <v>1708</v>
      </c>
      <c r="K949" s="80" t="s">
        <v>436</v>
      </c>
      <c r="L949" s="3" t="str">
        <f>_xlfn.XLOOKUP(Table5[[#This Row],[Item '#]],Ticket_Forms[Form Number],Ticket_Forms[Game Name],"",,)</f>
        <v>Whiskey Wealth</v>
      </c>
      <c r="M949" s="15">
        <v>237.93</v>
      </c>
      <c r="N949" s="3">
        <f>LOOKUP(Table5[[#This Row],[Item '#]],Ticket_Forms[Form Number],Ticket_Forms[Ticket Count])</f>
        <v>4620</v>
      </c>
      <c r="O949" s="16">
        <f>LOOKUP(Table5[[#This Row],[Item '#]],Ticket_Forms[Form Number],Ticket_Forms[Ticket Value])</f>
        <v>1</v>
      </c>
      <c r="P949" s="16">
        <f>LOOKUP(Table5[[#This Row],[Item '#]],Ticket_Forms[Form Number],Ticket_Forms[Revenue])</f>
        <v>4620</v>
      </c>
      <c r="Q949" s="16">
        <f>LOOKUP(Table5[[#This Row],[Item '#]],Ticket_Forms[Form Number],Ticket_Forms[Ideal Profit])</f>
        <v>900</v>
      </c>
      <c r="R949" s="16">
        <f>LOOKUP(Table5[[#This Row],[Item '#]],Ticket_Forms[Form Number],Ticket_Forms[Prizes])</f>
        <v>3720</v>
      </c>
      <c r="S949" s="16">
        <f>LOOKUP(Table5[[#This Row],[Item '#]],Ticket_Forms[Form Number],Ticket_Forms[Location Rent])</f>
        <v>277</v>
      </c>
      <c r="T949" s="16">
        <f>LOOKUP(Table5[[#This Row],[Item '#]],Ticket_Forms[Form Number],Ticket_Forms[Last Sale])</f>
        <v>599</v>
      </c>
      <c r="U949" s="16" t="s">
        <v>3909</v>
      </c>
      <c r="V949" s="58" t="str">
        <f>Table5[[#This Row],[Date Distributed]]</f>
        <v/>
      </c>
      <c r="W949" s="3" t="str">
        <f>_xlfn.XLOOKUP(Table5[[#This Row],[Serial '#]],Table10[Serial '#],Table10[Charity Association],"",,)</f>
        <v/>
      </c>
      <c r="Z949" s="3" t="s">
        <v>23</v>
      </c>
    </row>
    <row r="950" spans="1:26" hidden="1" x14ac:dyDescent="0.35">
      <c r="A950" s="3">
        <v>948</v>
      </c>
      <c r="B950" s="78">
        <v>45106</v>
      </c>
      <c r="C950" s="73" t="str">
        <f>_xlfn.XLOOKUP(Table5[[#This Row],[Serial '#]],Table10[Serial '#],Table10[Date],"",,)</f>
        <v/>
      </c>
      <c r="D9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50" s="73" t="str">
        <f>IF(Table5[[#This Row],[Date Distributed]]="","In Stock","Distributed")</f>
        <v>In Stock</v>
      </c>
      <c r="F950" s="79" t="s">
        <v>660</v>
      </c>
      <c r="G950" s="75" t="s">
        <v>360</v>
      </c>
      <c r="H950" s="80">
        <v>2310011</v>
      </c>
      <c r="I950" s="80"/>
      <c r="J950" s="77" t="s">
        <v>1709</v>
      </c>
      <c r="K950" s="80" t="s">
        <v>438</v>
      </c>
      <c r="L950" s="3" t="str">
        <f>_xlfn.XLOOKUP(Table5[[#This Row],[Item '#]],Ticket_Forms[Form Number],Ticket_Forms[Game Name],"",,)</f>
        <v>Badda Bing Bank</v>
      </c>
      <c r="M950" s="15">
        <v>281.19</v>
      </c>
      <c r="N950" s="3">
        <f>LOOKUP(Table5[[#This Row],[Item '#]],Ticket_Forms[Form Number],Ticket_Forms[Ticket Count])</f>
        <v>5460</v>
      </c>
      <c r="O950" s="16">
        <f>LOOKUP(Table5[[#This Row],[Item '#]],Ticket_Forms[Form Number],Ticket_Forms[Ticket Value])</f>
        <v>1</v>
      </c>
      <c r="P950" s="16">
        <f>LOOKUP(Table5[[#This Row],[Item '#]],Ticket_Forms[Form Number],Ticket_Forms[Revenue])</f>
        <v>5460</v>
      </c>
      <c r="Q950" s="16">
        <f>LOOKUP(Table5[[#This Row],[Item '#]],Ticket_Forms[Form Number],Ticket_Forms[Ideal Profit])</f>
        <v>960</v>
      </c>
      <c r="R950" s="16">
        <f>LOOKUP(Table5[[#This Row],[Item '#]],Ticket_Forms[Form Number],Ticket_Forms[Prizes])</f>
        <v>4500</v>
      </c>
      <c r="S950" s="16">
        <f>LOOKUP(Table5[[#This Row],[Item '#]],Ticket_Forms[Form Number],Ticket_Forms[Location Rent])</f>
        <v>327</v>
      </c>
      <c r="T950" s="16">
        <f>LOOKUP(Table5[[#This Row],[Item '#]],Ticket_Forms[Form Number],Ticket_Forms[Last Sale])</f>
        <v>200</v>
      </c>
      <c r="U950" s="16" t="s">
        <v>3909</v>
      </c>
      <c r="V950" s="58" t="str">
        <f>Table5[[#This Row],[Date Distributed]]</f>
        <v/>
      </c>
      <c r="W950" s="3" t="str">
        <f>_xlfn.XLOOKUP(Table5[[#This Row],[Serial '#]],Table10[Serial '#],Table10[Charity Association],"",,)</f>
        <v/>
      </c>
      <c r="Z950" s="3" t="s">
        <v>23</v>
      </c>
    </row>
    <row r="951" spans="1:26" hidden="1" x14ac:dyDescent="0.35">
      <c r="A951" s="3">
        <v>949</v>
      </c>
      <c r="B951" s="78">
        <v>45106</v>
      </c>
      <c r="C951" s="73" t="str">
        <f>_xlfn.XLOOKUP(Table5[[#This Row],[Serial '#]],Table10[Serial '#],Table10[Date],"",,)</f>
        <v/>
      </c>
      <c r="D9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51" s="73" t="str">
        <f>IF(Table5[[#This Row],[Date Distributed]]="","In Stock","Distributed")</f>
        <v>In Stock</v>
      </c>
      <c r="F951" s="79" t="s">
        <v>660</v>
      </c>
      <c r="G951" s="75" t="s">
        <v>360</v>
      </c>
      <c r="H951" s="80">
        <v>2310011</v>
      </c>
      <c r="I951" s="80"/>
      <c r="J951" s="77" t="s">
        <v>1710</v>
      </c>
      <c r="K951" s="80" t="s">
        <v>435</v>
      </c>
      <c r="L951" s="3" t="str">
        <f>_xlfn.XLOOKUP(Table5[[#This Row],[Item '#]],Ticket_Forms[Form Number],Ticket_Forms[Game Name],"",,)</f>
        <v>Bootleg Bottles</v>
      </c>
      <c r="M951" s="15">
        <v>324.45</v>
      </c>
      <c r="N951" s="3">
        <f>LOOKUP(Table5[[#This Row],[Item '#]],Ticket_Forms[Form Number],Ticket_Forms[Ticket Count])</f>
        <v>6300</v>
      </c>
      <c r="O951" s="16">
        <f>LOOKUP(Table5[[#This Row],[Item '#]],Ticket_Forms[Form Number],Ticket_Forms[Ticket Value])</f>
        <v>1</v>
      </c>
      <c r="P951" s="16">
        <f>LOOKUP(Table5[[#This Row],[Item '#]],Ticket_Forms[Form Number],Ticket_Forms[Revenue])</f>
        <v>6300</v>
      </c>
      <c r="Q951" s="16">
        <f>LOOKUP(Table5[[#This Row],[Item '#]],Ticket_Forms[Form Number],Ticket_Forms[Ideal Profit])</f>
        <v>995</v>
      </c>
      <c r="R951" s="16">
        <f>LOOKUP(Table5[[#This Row],[Item '#]],Ticket_Forms[Form Number],Ticket_Forms[Prizes])</f>
        <v>5305</v>
      </c>
      <c r="S951" s="16">
        <f>LOOKUP(Table5[[#This Row],[Item '#]],Ticket_Forms[Form Number],Ticket_Forms[Location Rent])</f>
        <v>378</v>
      </c>
      <c r="T951" s="16">
        <f>LOOKUP(Table5[[#This Row],[Item '#]],Ticket_Forms[Form Number],Ticket_Forms[Last Sale])</f>
        <v>500</v>
      </c>
      <c r="U951" s="16" t="s">
        <v>3909</v>
      </c>
      <c r="V951" s="58" t="str">
        <f>Table5[[#This Row],[Date Distributed]]</f>
        <v/>
      </c>
      <c r="W951" s="3" t="str">
        <f>_xlfn.XLOOKUP(Table5[[#This Row],[Serial '#]],Table10[Serial '#],Table10[Charity Association],"",,)</f>
        <v/>
      </c>
      <c r="Z951" s="3" t="s">
        <v>23</v>
      </c>
    </row>
    <row r="952" spans="1:26" hidden="1" x14ac:dyDescent="0.35">
      <c r="A952" s="3">
        <v>950</v>
      </c>
      <c r="B952" s="78">
        <v>45106</v>
      </c>
      <c r="C952" s="73" t="str">
        <f>_xlfn.XLOOKUP(Table5[[#This Row],[Serial '#]],Table10[Serial '#],Table10[Date],"",,)</f>
        <v/>
      </c>
      <c r="D9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52" s="73" t="str">
        <f>IF(Table5[[#This Row],[Date Distributed]]="","In Stock","Distributed")</f>
        <v>In Stock</v>
      </c>
      <c r="F952" s="79" t="s">
        <v>660</v>
      </c>
      <c r="G952" s="75" t="s">
        <v>360</v>
      </c>
      <c r="H952" s="80">
        <v>2310011</v>
      </c>
      <c r="I952" s="80"/>
      <c r="J952" s="77" t="s">
        <v>1711</v>
      </c>
      <c r="K952" s="80" t="s">
        <v>435</v>
      </c>
      <c r="L952" s="3" t="str">
        <f>_xlfn.XLOOKUP(Table5[[#This Row],[Item '#]],Ticket_Forms[Form Number],Ticket_Forms[Game Name],"",,)</f>
        <v>Bootleg Bottles</v>
      </c>
      <c r="M952" s="15">
        <v>324.45</v>
      </c>
      <c r="N952" s="3">
        <f>LOOKUP(Table5[[#This Row],[Item '#]],Ticket_Forms[Form Number],Ticket_Forms[Ticket Count])</f>
        <v>6300</v>
      </c>
      <c r="O952" s="16">
        <f>LOOKUP(Table5[[#This Row],[Item '#]],Ticket_Forms[Form Number],Ticket_Forms[Ticket Value])</f>
        <v>1</v>
      </c>
      <c r="P952" s="16">
        <f>LOOKUP(Table5[[#This Row],[Item '#]],Ticket_Forms[Form Number],Ticket_Forms[Revenue])</f>
        <v>6300</v>
      </c>
      <c r="Q952" s="16">
        <f>LOOKUP(Table5[[#This Row],[Item '#]],Ticket_Forms[Form Number],Ticket_Forms[Ideal Profit])</f>
        <v>995</v>
      </c>
      <c r="R952" s="16">
        <f>LOOKUP(Table5[[#This Row],[Item '#]],Ticket_Forms[Form Number],Ticket_Forms[Prizes])</f>
        <v>5305</v>
      </c>
      <c r="S952" s="16">
        <f>LOOKUP(Table5[[#This Row],[Item '#]],Ticket_Forms[Form Number],Ticket_Forms[Location Rent])</f>
        <v>378</v>
      </c>
      <c r="T952" s="16">
        <f>LOOKUP(Table5[[#This Row],[Item '#]],Ticket_Forms[Form Number],Ticket_Forms[Last Sale])</f>
        <v>500</v>
      </c>
      <c r="U952" s="16" t="s">
        <v>3909</v>
      </c>
      <c r="V952" s="58" t="str">
        <f>Table5[[#This Row],[Date Distributed]]</f>
        <v/>
      </c>
      <c r="W952" s="3" t="str">
        <f>_xlfn.XLOOKUP(Table5[[#This Row],[Serial '#]],Table10[Serial '#],Table10[Charity Association],"",,)</f>
        <v/>
      </c>
      <c r="Z952" s="3" t="s">
        <v>23</v>
      </c>
    </row>
    <row r="953" spans="1:26" hidden="1" x14ac:dyDescent="0.35">
      <c r="A953" s="3">
        <v>951</v>
      </c>
      <c r="B953" s="78">
        <v>45106</v>
      </c>
      <c r="C953" s="73" t="str">
        <f>_xlfn.XLOOKUP(Table5[[#This Row],[Serial '#]],Table10[Serial '#],Table10[Date],"",,)</f>
        <v/>
      </c>
      <c r="D9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53" s="73" t="str">
        <f>IF(Table5[[#This Row],[Date Distributed]]="","In Stock","Distributed")</f>
        <v>In Stock</v>
      </c>
      <c r="F953" s="79" t="s">
        <v>660</v>
      </c>
      <c r="G953" s="75" t="s">
        <v>360</v>
      </c>
      <c r="H953" s="80">
        <v>2310011</v>
      </c>
      <c r="I953" s="80"/>
      <c r="J953" s="77" t="s">
        <v>1712</v>
      </c>
      <c r="K953" s="80" t="s">
        <v>436</v>
      </c>
      <c r="L953" s="3" t="str">
        <f>_xlfn.XLOOKUP(Table5[[#This Row],[Item '#]],Ticket_Forms[Form Number],Ticket_Forms[Game Name],"",,)</f>
        <v>Whiskey Wealth</v>
      </c>
      <c r="M953" s="15">
        <v>237.93</v>
      </c>
      <c r="N953" s="3">
        <f>LOOKUP(Table5[[#This Row],[Item '#]],Ticket_Forms[Form Number],Ticket_Forms[Ticket Count])</f>
        <v>4620</v>
      </c>
      <c r="O953" s="16">
        <f>LOOKUP(Table5[[#This Row],[Item '#]],Ticket_Forms[Form Number],Ticket_Forms[Ticket Value])</f>
        <v>1</v>
      </c>
      <c r="P953" s="16">
        <f>LOOKUP(Table5[[#This Row],[Item '#]],Ticket_Forms[Form Number],Ticket_Forms[Revenue])</f>
        <v>4620</v>
      </c>
      <c r="Q953" s="16">
        <f>LOOKUP(Table5[[#This Row],[Item '#]],Ticket_Forms[Form Number],Ticket_Forms[Ideal Profit])</f>
        <v>900</v>
      </c>
      <c r="R953" s="16">
        <f>LOOKUP(Table5[[#This Row],[Item '#]],Ticket_Forms[Form Number],Ticket_Forms[Prizes])</f>
        <v>3720</v>
      </c>
      <c r="S953" s="16">
        <f>LOOKUP(Table5[[#This Row],[Item '#]],Ticket_Forms[Form Number],Ticket_Forms[Location Rent])</f>
        <v>277</v>
      </c>
      <c r="T953" s="16">
        <f>LOOKUP(Table5[[#This Row],[Item '#]],Ticket_Forms[Form Number],Ticket_Forms[Last Sale])</f>
        <v>599</v>
      </c>
      <c r="U953" s="16" t="s">
        <v>3909</v>
      </c>
      <c r="V953" s="58" t="str">
        <f>Table5[[#This Row],[Date Distributed]]</f>
        <v/>
      </c>
      <c r="W953" s="3" t="str">
        <f>_xlfn.XLOOKUP(Table5[[#This Row],[Serial '#]],Table10[Serial '#],Table10[Charity Association],"",,)</f>
        <v/>
      </c>
      <c r="Z953" s="3" t="s">
        <v>23</v>
      </c>
    </row>
    <row r="954" spans="1:26" hidden="1" x14ac:dyDescent="0.35">
      <c r="A954" s="3">
        <v>952</v>
      </c>
      <c r="B954" s="78">
        <v>45106</v>
      </c>
      <c r="C954" s="73" t="str">
        <f>_xlfn.XLOOKUP(Table5[[#This Row],[Serial '#]],Table10[Serial '#],Table10[Date],"",,)</f>
        <v/>
      </c>
      <c r="D9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54" s="73" t="str">
        <f>IF(Table5[[#This Row],[Date Distributed]]="","In Stock","Distributed")</f>
        <v>In Stock</v>
      </c>
      <c r="F954" s="79" t="s">
        <v>660</v>
      </c>
      <c r="G954" s="75" t="s">
        <v>360</v>
      </c>
      <c r="H954" s="80">
        <v>2310011</v>
      </c>
      <c r="I954" s="80"/>
      <c r="J954" s="77" t="s">
        <v>1713</v>
      </c>
      <c r="K954" s="80" t="s">
        <v>436</v>
      </c>
      <c r="L954" s="3" t="str">
        <f>_xlfn.XLOOKUP(Table5[[#This Row],[Item '#]],Ticket_Forms[Form Number],Ticket_Forms[Game Name],"",,)</f>
        <v>Whiskey Wealth</v>
      </c>
      <c r="M954" s="15">
        <v>237.93</v>
      </c>
      <c r="N954" s="3">
        <f>LOOKUP(Table5[[#This Row],[Item '#]],Ticket_Forms[Form Number],Ticket_Forms[Ticket Count])</f>
        <v>4620</v>
      </c>
      <c r="O954" s="16">
        <f>LOOKUP(Table5[[#This Row],[Item '#]],Ticket_Forms[Form Number],Ticket_Forms[Ticket Value])</f>
        <v>1</v>
      </c>
      <c r="P954" s="16">
        <f>LOOKUP(Table5[[#This Row],[Item '#]],Ticket_Forms[Form Number],Ticket_Forms[Revenue])</f>
        <v>4620</v>
      </c>
      <c r="Q954" s="16">
        <f>LOOKUP(Table5[[#This Row],[Item '#]],Ticket_Forms[Form Number],Ticket_Forms[Ideal Profit])</f>
        <v>900</v>
      </c>
      <c r="R954" s="16">
        <f>LOOKUP(Table5[[#This Row],[Item '#]],Ticket_Forms[Form Number],Ticket_Forms[Prizes])</f>
        <v>3720</v>
      </c>
      <c r="S954" s="16">
        <f>LOOKUP(Table5[[#This Row],[Item '#]],Ticket_Forms[Form Number],Ticket_Forms[Location Rent])</f>
        <v>277</v>
      </c>
      <c r="T954" s="16">
        <f>LOOKUP(Table5[[#This Row],[Item '#]],Ticket_Forms[Form Number],Ticket_Forms[Last Sale])</f>
        <v>599</v>
      </c>
      <c r="U954" s="16" t="s">
        <v>3909</v>
      </c>
      <c r="V954" s="58" t="str">
        <f>Table5[[#This Row],[Date Distributed]]</f>
        <v/>
      </c>
      <c r="W954" s="3" t="str">
        <f>_xlfn.XLOOKUP(Table5[[#This Row],[Serial '#]],Table10[Serial '#],Table10[Charity Association],"",,)</f>
        <v/>
      </c>
      <c r="Z954" s="3" t="s">
        <v>23</v>
      </c>
    </row>
    <row r="955" spans="1:26" hidden="1" x14ac:dyDescent="0.35">
      <c r="A955" s="3">
        <v>953</v>
      </c>
      <c r="B955" s="78">
        <v>45106</v>
      </c>
      <c r="C955" s="73" t="str">
        <f>_xlfn.XLOOKUP(Table5[[#This Row],[Serial '#]],Table10[Serial '#],Table10[Date],"",,)</f>
        <v/>
      </c>
      <c r="D9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55" s="73" t="str">
        <f>IF(Table5[[#This Row],[Date Distributed]]="","In Stock","Distributed")</f>
        <v>In Stock</v>
      </c>
      <c r="F955" s="79" t="s">
        <v>660</v>
      </c>
      <c r="G955" s="75" t="s">
        <v>360</v>
      </c>
      <c r="H955" s="80">
        <v>2310011</v>
      </c>
      <c r="I955" s="80"/>
      <c r="J955" s="77" t="s">
        <v>1714</v>
      </c>
      <c r="K955" s="80" t="s">
        <v>439</v>
      </c>
      <c r="L955" s="3" t="str">
        <f>_xlfn.XLOOKUP(Table5[[#This Row],[Item '#]],Ticket_Forms[Form Number],Ticket_Forms[Game Name],"",,)</f>
        <v>Wealthy Wise Guys</v>
      </c>
      <c r="M955" s="15">
        <v>415.3</v>
      </c>
      <c r="N955" s="3">
        <f>LOOKUP(Table5[[#This Row],[Item '#]],Ticket_Forms[Form Number],Ticket_Forms[Ticket Count])</f>
        <v>12180</v>
      </c>
      <c r="O955" s="16">
        <f>LOOKUP(Table5[[#This Row],[Item '#]],Ticket_Forms[Form Number],Ticket_Forms[Ticket Value])</f>
        <v>1</v>
      </c>
      <c r="P955" s="16">
        <f>LOOKUP(Table5[[#This Row],[Item '#]],Ticket_Forms[Form Number],Ticket_Forms[Revenue])</f>
        <v>12180</v>
      </c>
      <c r="Q955" s="16">
        <f>LOOKUP(Table5[[#This Row],[Item '#]],Ticket_Forms[Form Number],Ticket_Forms[Ideal Profit])</f>
        <v>9800</v>
      </c>
      <c r="R955" s="16">
        <f>LOOKUP(Table5[[#This Row],[Item '#]],Ticket_Forms[Form Number],Ticket_Forms[Prizes])</f>
        <v>2380</v>
      </c>
      <c r="S955" s="16">
        <f>LOOKUP(Table5[[#This Row],[Item '#]],Ticket_Forms[Form Number],Ticket_Forms[Location Rent])</f>
        <v>730</v>
      </c>
      <c r="T955" s="16">
        <f>LOOKUP(Table5[[#This Row],[Item '#]],Ticket_Forms[Form Number],Ticket_Forms[Last Sale])</f>
        <v>500</v>
      </c>
      <c r="U955" s="16" t="s">
        <v>3909</v>
      </c>
      <c r="V955" s="58" t="str">
        <f>Table5[[#This Row],[Date Distributed]]</f>
        <v/>
      </c>
      <c r="W955" s="3" t="str">
        <f>_xlfn.XLOOKUP(Table5[[#This Row],[Serial '#]],Table10[Serial '#],Table10[Charity Association],"",,)</f>
        <v/>
      </c>
      <c r="Z955" s="3" t="s">
        <v>23</v>
      </c>
    </row>
    <row r="956" spans="1:26" hidden="1" x14ac:dyDescent="0.35">
      <c r="A956" s="3">
        <v>954</v>
      </c>
      <c r="B956" s="78">
        <v>45106</v>
      </c>
      <c r="C956" s="73" t="str">
        <f>_xlfn.XLOOKUP(Table5[[#This Row],[Serial '#]],Table10[Serial '#],Table10[Date],"",,)</f>
        <v/>
      </c>
      <c r="D9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56" s="73" t="str">
        <f>IF(Table5[[#This Row],[Date Distributed]]="","In Stock","Distributed")</f>
        <v>In Stock</v>
      </c>
      <c r="F956" s="79" t="s">
        <v>660</v>
      </c>
      <c r="G956" s="75" t="s">
        <v>360</v>
      </c>
      <c r="H956" s="80">
        <v>2310011</v>
      </c>
      <c r="I956" s="80"/>
      <c r="J956" s="77" t="s">
        <v>1715</v>
      </c>
      <c r="K956" s="80" t="s">
        <v>439</v>
      </c>
      <c r="L956" s="3" t="str">
        <f>_xlfn.XLOOKUP(Table5[[#This Row],[Item '#]],Ticket_Forms[Form Number],Ticket_Forms[Game Name],"",,)</f>
        <v>Wealthy Wise Guys</v>
      </c>
      <c r="M956" s="15">
        <v>415.3</v>
      </c>
      <c r="N956" s="3">
        <f>LOOKUP(Table5[[#This Row],[Item '#]],Ticket_Forms[Form Number],Ticket_Forms[Ticket Count])</f>
        <v>12180</v>
      </c>
      <c r="O956" s="16">
        <f>LOOKUP(Table5[[#This Row],[Item '#]],Ticket_Forms[Form Number],Ticket_Forms[Ticket Value])</f>
        <v>1</v>
      </c>
      <c r="P956" s="16">
        <f>LOOKUP(Table5[[#This Row],[Item '#]],Ticket_Forms[Form Number],Ticket_Forms[Revenue])</f>
        <v>12180</v>
      </c>
      <c r="Q956" s="16">
        <f>LOOKUP(Table5[[#This Row],[Item '#]],Ticket_Forms[Form Number],Ticket_Forms[Ideal Profit])</f>
        <v>9800</v>
      </c>
      <c r="R956" s="16">
        <f>LOOKUP(Table5[[#This Row],[Item '#]],Ticket_Forms[Form Number],Ticket_Forms[Prizes])</f>
        <v>2380</v>
      </c>
      <c r="S956" s="16">
        <f>LOOKUP(Table5[[#This Row],[Item '#]],Ticket_Forms[Form Number],Ticket_Forms[Location Rent])</f>
        <v>730</v>
      </c>
      <c r="T956" s="16">
        <f>LOOKUP(Table5[[#This Row],[Item '#]],Ticket_Forms[Form Number],Ticket_Forms[Last Sale])</f>
        <v>500</v>
      </c>
      <c r="U956" s="16" t="s">
        <v>3909</v>
      </c>
      <c r="V956" s="58" t="str">
        <f>Table5[[#This Row],[Date Distributed]]</f>
        <v/>
      </c>
      <c r="W956" s="3" t="str">
        <f>_xlfn.XLOOKUP(Table5[[#This Row],[Serial '#]],Table10[Serial '#],Table10[Charity Association],"",,)</f>
        <v/>
      </c>
      <c r="Z956" s="3" t="s">
        <v>23</v>
      </c>
    </row>
    <row r="957" spans="1:26" hidden="1" x14ac:dyDescent="0.35">
      <c r="A957" s="3">
        <v>955</v>
      </c>
      <c r="B957" s="78">
        <v>45106</v>
      </c>
      <c r="C957" s="73" t="str">
        <f>_xlfn.XLOOKUP(Table5[[#This Row],[Serial '#]],Table10[Serial '#],Table10[Date],"",,)</f>
        <v/>
      </c>
      <c r="D9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57" s="73" t="str">
        <f>IF(Table5[[#This Row],[Date Distributed]]="","In Stock","Distributed")</f>
        <v>In Stock</v>
      </c>
      <c r="F957" s="79" t="s">
        <v>660</v>
      </c>
      <c r="G957" s="75" t="s">
        <v>360</v>
      </c>
      <c r="H957" s="80">
        <v>2310011</v>
      </c>
      <c r="I957" s="80"/>
      <c r="J957" s="77" t="s">
        <v>1716</v>
      </c>
      <c r="K957" s="80" t="s">
        <v>435</v>
      </c>
      <c r="L957" s="3" t="str">
        <f>_xlfn.XLOOKUP(Table5[[#This Row],[Item '#]],Ticket_Forms[Form Number],Ticket_Forms[Game Name],"",,)</f>
        <v>Bootleg Bottles</v>
      </c>
      <c r="M957" s="15">
        <v>324.45</v>
      </c>
      <c r="N957" s="3">
        <f>LOOKUP(Table5[[#This Row],[Item '#]],Ticket_Forms[Form Number],Ticket_Forms[Ticket Count])</f>
        <v>6300</v>
      </c>
      <c r="O957" s="16">
        <f>LOOKUP(Table5[[#This Row],[Item '#]],Ticket_Forms[Form Number],Ticket_Forms[Ticket Value])</f>
        <v>1</v>
      </c>
      <c r="P957" s="16">
        <f>LOOKUP(Table5[[#This Row],[Item '#]],Ticket_Forms[Form Number],Ticket_Forms[Revenue])</f>
        <v>6300</v>
      </c>
      <c r="Q957" s="16">
        <f>LOOKUP(Table5[[#This Row],[Item '#]],Ticket_Forms[Form Number],Ticket_Forms[Ideal Profit])</f>
        <v>995</v>
      </c>
      <c r="R957" s="16">
        <f>LOOKUP(Table5[[#This Row],[Item '#]],Ticket_Forms[Form Number],Ticket_Forms[Prizes])</f>
        <v>5305</v>
      </c>
      <c r="S957" s="16">
        <f>LOOKUP(Table5[[#This Row],[Item '#]],Ticket_Forms[Form Number],Ticket_Forms[Location Rent])</f>
        <v>378</v>
      </c>
      <c r="T957" s="16">
        <f>LOOKUP(Table5[[#This Row],[Item '#]],Ticket_Forms[Form Number],Ticket_Forms[Last Sale])</f>
        <v>500</v>
      </c>
      <c r="U957" s="16" t="s">
        <v>3909</v>
      </c>
      <c r="V957" s="58" t="str">
        <f>Table5[[#This Row],[Date Distributed]]</f>
        <v/>
      </c>
      <c r="W957" s="3" t="str">
        <f>_xlfn.XLOOKUP(Table5[[#This Row],[Serial '#]],Table10[Serial '#],Table10[Charity Association],"",,)</f>
        <v/>
      </c>
      <c r="Z957" s="3" t="s">
        <v>23</v>
      </c>
    </row>
    <row r="958" spans="1:26" hidden="1" x14ac:dyDescent="0.35">
      <c r="A958" s="3">
        <v>956</v>
      </c>
      <c r="B958" s="78">
        <v>45106</v>
      </c>
      <c r="C958" s="73" t="str">
        <f>_xlfn.XLOOKUP(Table5[[#This Row],[Serial '#]],Table10[Serial '#],Table10[Date],"",,)</f>
        <v/>
      </c>
      <c r="D9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58" s="73" t="str">
        <f>IF(Table5[[#This Row],[Date Distributed]]="","In Stock","Distributed")</f>
        <v>In Stock</v>
      </c>
      <c r="F958" s="79" t="s">
        <v>660</v>
      </c>
      <c r="G958" s="75" t="s">
        <v>360</v>
      </c>
      <c r="H958" s="80">
        <v>2310011</v>
      </c>
      <c r="I958" s="80"/>
      <c r="J958" s="77" t="s">
        <v>1717</v>
      </c>
      <c r="K958" s="80" t="s">
        <v>435</v>
      </c>
      <c r="L958" s="3" t="str">
        <f>_xlfn.XLOOKUP(Table5[[#This Row],[Item '#]],Ticket_Forms[Form Number],Ticket_Forms[Game Name],"",,)</f>
        <v>Bootleg Bottles</v>
      </c>
      <c r="M958" s="15">
        <v>324.45</v>
      </c>
      <c r="N958" s="3">
        <f>LOOKUP(Table5[[#This Row],[Item '#]],Ticket_Forms[Form Number],Ticket_Forms[Ticket Count])</f>
        <v>6300</v>
      </c>
      <c r="O958" s="16">
        <f>LOOKUP(Table5[[#This Row],[Item '#]],Ticket_Forms[Form Number],Ticket_Forms[Ticket Value])</f>
        <v>1</v>
      </c>
      <c r="P958" s="16">
        <f>LOOKUP(Table5[[#This Row],[Item '#]],Ticket_Forms[Form Number],Ticket_Forms[Revenue])</f>
        <v>6300</v>
      </c>
      <c r="Q958" s="16">
        <f>LOOKUP(Table5[[#This Row],[Item '#]],Ticket_Forms[Form Number],Ticket_Forms[Ideal Profit])</f>
        <v>995</v>
      </c>
      <c r="R958" s="16">
        <f>LOOKUP(Table5[[#This Row],[Item '#]],Ticket_Forms[Form Number],Ticket_Forms[Prizes])</f>
        <v>5305</v>
      </c>
      <c r="S958" s="16">
        <f>LOOKUP(Table5[[#This Row],[Item '#]],Ticket_Forms[Form Number],Ticket_Forms[Location Rent])</f>
        <v>378</v>
      </c>
      <c r="T958" s="16">
        <f>LOOKUP(Table5[[#This Row],[Item '#]],Ticket_Forms[Form Number],Ticket_Forms[Last Sale])</f>
        <v>500</v>
      </c>
      <c r="U958" s="16" t="s">
        <v>3909</v>
      </c>
      <c r="V958" s="58" t="str">
        <f>Table5[[#This Row],[Date Distributed]]</f>
        <v/>
      </c>
      <c r="W958" s="3" t="str">
        <f>_xlfn.XLOOKUP(Table5[[#This Row],[Serial '#]],Table10[Serial '#],Table10[Charity Association],"",,)</f>
        <v/>
      </c>
      <c r="Z958" s="3" t="s">
        <v>23</v>
      </c>
    </row>
    <row r="959" spans="1:26" hidden="1" x14ac:dyDescent="0.35">
      <c r="A959" s="3">
        <v>957</v>
      </c>
      <c r="B959" s="78">
        <v>45106</v>
      </c>
      <c r="C959" s="73" t="str">
        <f>_xlfn.XLOOKUP(Table5[[#This Row],[Serial '#]],Table10[Serial '#],Table10[Date],"",,)</f>
        <v/>
      </c>
      <c r="D9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59" s="73" t="str">
        <f>IF(Table5[[#This Row],[Date Distributed]]="","In Stock","Distributed")</f>
        <v>In Stock</v>
      </c>
      <c r="F959" s="79" t="s">
        <v>660</v>
      </c>
      <c r="G959" s="75" t="s">
        <v>360</v>
      </c>
      <c r="H959" s="80">
        <v>2310011</v>
      </c>
      <c r="I959" s="80"/>
      <c r="J959" s="77" t="s">
        <v>1718</v>
      </c>
      <c r="K959" s="80" t="s">
        <v>436</v>
      </c>
      <c r="L959" s="3" t="str">
        <f>_xlfn.XLOOKUP(Table5[[#This Row],[Item '#]],Ticket_Forms[Form Number],Ticket_Forms[Game Name],"",,)</f>
        <v>Whiskey Wealth</v>
      </c>
      <c r="M959" s="15">
        <v>237.93</v>
      </c>
      <c r="N959" s="3">
        <f>LOOKUP(Table5[[#This Row],[Item '#]],Ticket_Forms[Form Number],Ticket_Forms[Ticket Count])</f>
        <v>4620</v>
      </c>
      <c r="O959" s="16">
        <f>LOOKUP(Table5[[#This Row],[Item '#]],Ticket_Forms[Form Number],Ticket_Forms[Ticket Value])</f>
        <v>1</v>
      </c>
      <c r="P959" s="16">
        <f>LOOKUP(Table5[[#This Row],[Item '#]],Ticket_Forms[Form Number],Ticket_Forms[Revenue])</f>
        <v>4620</v>
      </c>
      <c r="Q959" s="16">
        <f>LOOKUP(Table5[[#This Row],[Item '#]],Ticket_Forms[Form Number],Ticket_Forms[Ideal Profit])</f>
        <v>900</v>
      </c>
      <c r="R959" s="16">
        <f>LOOKUP(Table5[[#This Row],[Item '#]],Ticket_Forms[Form Number],Ticket_Forms[Prizes])</f>
        <v>3720</v>
      </c>
      <c r="S959" s="16">
        <f>LOOKUP(Table5[[#This Row],[Item '#]],Ticket_Forms[Form Number],Ticket_Forms[Location Rent])</f>
        <v>277</v>
      </c>
      <c r="T959" s="16">
        <f>LOOKUP(Table5[[#This Row],[Item '#]],Ticket_Forms[Form Number],Ticket_Forms[Last Sale])</f>
        <v>599</v>
      </c>
      <c r="U959" s="16" t="s">
        <v>3909</v>
      </c>
      <c r="V959" s="58" t="str">
        <f>Table5[[#This Row],[Date Distributed]]</f>
        <v/>
      </c>
      <c r="W959" s="3" t="str">
        <f>_xlfn.XLOOKUP(Table5[[#This Row],[Serial '#]],Table10[Serial '#],Table10[Charity Association],"",,)</f>
        <v/>
      </c>
      <c r="Z959" s="3" t="s">
        <v>23</v>
      </c>
    </row>
    <row r="960" spans="1:26" hidden="1" x14ac:dyDescent="0.35">
      <c r="A960" s="3">
        <v>958</v>
      </c>
      <c r="B960" s="78">
        <v>45106</v>
      </c>
      <c r="C960" s="73" t="str">
        <f>_xlfn.XLOOKUP(Table5[[#This Row],[Serial '#]],Table10[Serial '#],Table10[Date],"",,)</f>
        <v/>
      </c>
      <c r="D9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60" s="73" t="str">
        <f>IF(Table5[[#This Row],[Date Distributed]]="","In Stock","Distributed")</f>
        <v>In Stock</v>
      </c>
      <c r="F960" s="79" t="s">
        <v>660</v>
      </c>
      <c r="G960" s="75" t="s">
        <v>360</v>
      </c>
      <c r="H960" s="80">
        <v>2310011</v>
      </c>
      <c r="I960" s="80"/>
      <c r="J960" s="77" t="s">
        <v>1719</v>
      </c>
      <c r="K960" s="80" t="s">
        <v>436</v>
      </c>
      <c r="L960" s="3" t="str">
        <f>_xlfn.XLOOKUP(Table5[[#This Row],[Item '#]],Ticket_Forms[Form Number],Ticket_Forms[Game Name],"",,)</f>
        <v>Whiskey Wealth</v>
      </c>
      <c r="M960" s="15">
        <v>237.93</v>
      </c>
      <c r="N960" s="3">
        <f>LOOKUP(Table5[[#This Row],[Item '#]],Ticket_Forms[Form Number],Ticket_Forms[Ticket Count])</f>
        <v>4620</v>
      </c>
      <c r="O960" s="16">
        <f>LOOKUP(Table5[[#This Row],[Item '#]],Ticket_Forms[Form Number],Ticket_Forms[Ticket Value])</f>
        <v>1</v>
      </c>
      <c r="P960" s="16">
        <f>LOOKUP(Table5[[#This Row],[Item '#]],Ticket_Forms[Form Number],Ticket_Forms[Revenue])</f>
        <v>4620</v>
      </c>
      <c r="Q960" s="16">
        <f>LOOKUP(Table5[[#This Row],[Item '#]],Ticket_Forms[Form Number],Ticket_Forms[Ideal Profit])</f>
        <v>900</v>
      </c>
      <c r="R960" s="16">
        <f>LOOKUP(Table5[[#This Row],[Item '#]],Ticket_Forms[Form Number],Ticket_Forms[Prizes])</f>
        <v>3720</v>
      </c>
      <c r="S960" s="16">
        <f>LOOKUP(Table5[[#This Row],[Item '#]],Ticket_Forms[Form Number],Ticket_Forms[Location Rent])</f>
        <v>277</v>
      </c>
      <c r="T960" s="16">
        <f>LOOKUP(Table5[[#This Row],[Item '#]],Ticket_Forms[Form Number],Ticket_Forms[Last Sale])</f>
        <v>599</v>
      </c>
      <c r="U960" s="16" t="s">
        <v>3909</v>
      </c>
      <c r="V960" s="58" t="str">
        <f>Table5[[#This Row],[Date Distributed]]</f>
        <v/>
      </c>
      <c r="W960" s="3" t="str">
        <f>_xlfn.XLOOKUP(Table5[[#This Row],[Serial '#]],Table10[Serial '#],Table10[Charity Association],"",,)</f>
        <v/>
      </c>
      <c r="Z960" s="3" t="s">
        <v>23</v>
      </c>
    </row>
    <row r="961" spans="1:26" hidden="1" x14ac:dyDescent="0.35">
      <c r="A961" s="3">
        <v>959</v>
      </c>
      <c r="B961" s="78">
        <v>45106</v>
      </c>
      <c r="C961" s="73" t="str">
        <f>_xlfn.XLOOKUP(Table5[[#This Row],[Serial '#]],Table10[Serial '#],Table10[Date],"",,)</f>
        <v/>
      </c>
      <c r="D9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61" s="73" t="str">
        <f>IF(Table5[[#This Row],[Date Distributed]]="","In Stock","Distributed")</f>
        <v>In Stock</v>
      </c>
      <c r="F961" s="79" t="s">
        <v>660</v>
      </c>
      <c r="G961" s="75" t="s">
        <v>360</v>
      </c>
      <c r="H961" s="80">
        <v>2310011</v>
      </c>
      <c r="I961" s="80"/>
      <c r="J961" s="77" t="s">
        <v>1720</v>
      </c>
      <c r="K961" s="80" t="s">
        <v>436</v>
      </c>
      <c r="L961" s="3" t="str">
        <f>_xlfn.XLOOKUP(Table5[[#This Row],[Item '#]],Ticket_Forms[Form Number],Ticket_Forms[Game Name],"",,)</f>
        <v>Whiskey Wealth</v>
      </c>
      <c r="M961" s="15">
        <v>237.93</v>
      </c>
      <c r="N961" s="3">
        <f>LOOKUP(Table5[[#This Row],[Item '#]],Ticket_Forms[Form Number],Ticket_Forms[Ticket Count])</f>
        <v>4620</v>
      </c>
      <c r="O961" s="16">
        <f>LOOKUP(Table5[[#This Row],[Item '#]],Ticket_Forms[Form Number],Ticket_Forms[Ticket Value])</f>
        <v>1</v>
      </c>
      <c r="P961" s="16">
        <f>LOOKUP(Table5[[#This Row],[Item '#]],Ticket_Forms[Form Number],Ticket_Forms[Revenue])</f>
        <v>4620</v>
      </c>
      <c r="Q961" s="16">
        <f>LOOKUP(Table5[[#This Row],[Item '#]],Ticket_Forms[Form Number],Ticket_Forms[Ideal Profit])</f>
        <v>900</v>
      </c>
      <c r="R961" s="16">
        <f>LOOKUP(Table5[[#This Row],[Item '#]],Ticket_Forms[Form Number],Ticket_Forms[Prizes])</f>
        <v>3720</v>
      </c>
      <c r="S961" s="16">
        <f>LOOKUP(Table5[[#This Row],[Item '#]],Ticket_Forms[Form Number],Ticket_Forms[Location Rent])</f>
        <v>277</v>
      </c>
      <c r="T961" s="16">
        <f>LOOKUP(Table5[[#This Row],[Item '#]],Ticket_Forms[Form Number],Ticket_Forms[Last Sale])</f>
        <v>599</v>
      </c>
      <c r="U961" s="16" t="s">
        <v>3909</v>
      </c>
      <c r="V961" s="58" t="str">
        <f>Table5[[#This Row],[Date Distributed]]</f>
        <v/>
      </c>
      <c r="W961" s="3" t="str">
        <f>_xlfn.XLOOKUP(Table5[[#This Row],[Serial '#]],Table10[Serial '#],Table10[Charity Association],"",,)</f>
        <v/>
      </c>
      <c r="Z961" s="3" t="s">
        <v>23</v>
      </c>
    </row>
    <row r="962" spans="1:26" hidden="1" x14ac:dyDescent="0.35">
      <c r="A962" s="3">
        <v>960</v>
      </c>
      <c r="B962" s="78">
        <v>45106</v>
      </c>
      <c r="C962" s="73" t="str">
        <f>_xlfn.XLOOKUP(Table5[[#This Row],[Serial '#]],Table10[Serial '#],Table10[Date],"",,)</f>
        <v/>
      </c>
      <c r="D9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62" s="73" t="str">
        <f>IF(Table5[[#This Row],[Date Distributed]]="","In Stock","Distributed")</f>
        <v>In Stock</v>
      </c>
      <c r="F962" s="79" t="s">
        <v>660</v>
      </c>
      <c r="G962" s="75" t="s">
        <v>360</v>
      </c>
      <c r="H962" s="80">
        <v>2310011</v>
      </c>
      <c r="I962" s="80"/>
      <c r="J962" s="77" t="s">
        <v>1721</v>
      </c>
      <c r="K962" s="80" t="s">
        <v>438</v>
      </c>
      <c r="L962" s="3" t="str">
        <f>_xlfn.XLOOKUP(Table5[[#This Row],[Item '#]],Ticket_Forms[Form Number],Ticket_Forms[Game Name],"",,)</f>
        <v>Badda Bing Bank</v>
      </c>
      <c r="M962" s="15">
        <v>281.19</v>
      </c>
      <c r="N962" s="3">
        <f>LOOKUP(Table5[[#This Row],[Item '#]],Ticket_Forms[Form Number],Ticket_Forms[Ticket Count])</f>
        <v>5460</v>
      </c>
      <c r="O962" s="16">
        <f>LOOKUP(Table5[[#This Row],[Item '#]],Ticket_Forms[Form Number],Ticket_Forms[Ticket Value])</f>
        <v>1</v>
      </c>
      <c r="P962" s="16">
        <f>LOOKUP(Table5[[#This Row],[Item '#]],Ticket_Forms[Form Number],Ticket_Forms[Revenue])</f>
        <v>5460</v>
      </c>
      <c r="Q962" s="16">
        <f>LOOKUP(Table5[[#This Row],[Item '#]],Ticket_Forms[Form Number],Ticket_Forms[Ideal Profit])</f>
        <v>960</v>
      </c>
      <c r="R962" s="16">
        <f>LOOKUP(Table5[[#This Row],[Item '#]],Ticket_Forms[Form Number],Ticket_Forms[Prizes])</f>
        <v>4500</v>
      </c>
      <c r="S962" s="16">
        <f>LOOKUP(Table5[[#This Row],[Item '#]],Ticket_Forms[Form Number],Ticket_Forms[Location Rent])</f>
        <v>327</v>
      </c>
      <c r="T962" s="16">
        <f>LOOKUP(Table5[[#This Row],[Item '#]],Ticket_Forms[Form Number],Ticket_Forms[Last Sale])</f>
        <v>200</v>
      </c>
      <c r="U962" s="16" t="s">
        <v>3909</v>
      </c>
      <c r="V962" s="58" t="str">
        <f>Table5[[#This Row],[Date Distributed]]</f>
        <v/>
      </c>
      <c r="W962" s="3" t="str">
        <f>_xlfn.XLOOKUP(Table5[[#This Row],[Serial '#]],Table10[Serial '#],Table10[Charity Association],"",,)</f>
        <v/>
      </c>
      <c r="Z962" s="3" t="s">
        <v>23</v>
      </c>
    </row>
    <row r="963" spans="1:26" hidden="1" x14ac:dyDescent="0.35">
      <c r="A963" s="3">
        <v>961</v>
      </c>
      <c r="B963" s="78">
        <v>45106</v>
      </c>
      <c r="C963" s="73" t="str">
        <f>_xlfn.XLOOKUP(Table5[[#This Row],[Serial '#]],Table10[Serial '#],Table10[Date],"",,)</f>
        <v/>
      </c>
      <c r="D9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63" s="73" t="str">
        <f>IF(Table5[[#This Row],[Date Distributed]]="","In Stock","Distributed")</f>
        <v>In Stock</v>
      </c>
      <c r="F963" s="79" t="s">
        <v>660</v>
      </c>
      <c r="G963" s="75" t="s">
        <v>360</v>
      </c>
      <c r="H963" s="80">
        <v>2310011</v>
      </c>
      <c r="I963" s="80"/>
      <c r="J963" s="77" t="s">
        <v>1722</v>
      </c>
      <c r="K963" s="80" t="s">
        <v>435</v>
      </c>
      <c r="L963" s="3" t="str">
        <f>_xlfn.XLOOKUP(Table5[[#This Row],[Item '#]],Ticket_Forms[Form Number],Ticket_Forms[Game Name],"",,)</f>
        <v>Bootleg Bottles</v>
      </c>
      <c r="M963" s="15">
        <v>324.45</v>
      </c>
      <c r="N963" s="3">
        <f>LOOKUP(Table5[[#This Row],[Item '#]],Ticket_Forms[Form Number],Ticket_Forms[Ticket Count])</f>
        <v>6300</v>
      </c>
      <c r="O963" s="16">
        <f>LOOKUP(Table5[[#This Row],[Item '#]],Ticket_Forms[Form Number],Ticket_Forms[Ticket Value])</f>
        <v>1</v>
      </c>
      <c r="P963" s="16">
        <f>LOOKUP(Table5[[#This Row],[Item '#]],Ticket_Forms[Form Number],Ticket_Forms[Revenue])</f>
        <v>6300</v>
      </c>
      <c r="Q963" s="16">
        <f>LOOKUP(Table5[[#This Row],[Item '#]],Ticket_Forms[Form Number],Ticket_Forms[Ideal Profit])</f>
        <v>995</v>
      </c>
      <c r="R963" s="16">
        <f>LOOKUP(Table5[[#This Row],[Item '#]],Ticket_Forms[Form Number],Ticket_Forms[Prizes])</f>
        <v>5305</v>
      </c>
      <c r="S963" s="16">
        <f>LOOKUP(Table5[[#This Row],[Item '#]],Ticket_Forms[Form Number],Ticket_Forms[Location Rent])</f>
        <v>378</v>
      </c>
      <c r="T963" s="16">
        <f>LOOKUP(Table5[[#This Row],[Item '#]],Ticket_Forms[Form Number],Ticket_Forms[Last Sale])</f>
        <v>500</v>
      </c>
      <c r="U963" s="16" t="s">
        <v>3909</v>
      </c>
      <c r="V963" s="58" t="str">
        <f>Table5[[#This Row],[Date Distributed]]</f>
        <v/>
      </c>
      <c r="W963" s="3" t="str">
        <f>_xlfn.XLOOKUP(Table5[[#This Row],[Serial '#]],Table10[Serial '#],Table10[Charity Association],"",,)</f>
        <v/>
      </c>
      <c r="Z963" s="3" t="s">
        <v>23</v>
      </c>
    </row>
    <row r="964" spans="1:26" hidden="1" x14ac:dyDescent="0.35">
      <c r="A964" s="3">
        <v>962</v>
      </c>
      <c r="B964" s="78">
        <v>45106</v>
      </c>
      <c r="C964" s="73" t="str">
        <f>_xlfn.XLOOKUP(Table5[[#This Row],[Serial '#]],Table10[Serial '#],Table10[Date],"",,)</f>
        <v/>
      </c>
      <c r="D9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64" s="73" t="str">
        <f>IF(Table5[[#This Row],[Date Distributed]]="","In Stock","Distributed")</f>
        <v>In Stock</v>
      </c>
      <c r="F964" s="79" t="s">
        <v>660</v>
      </c>
      <c r="G964" s="75" t="s">
        <v>360</v>
      </c>
      <c r="H964" s="80">
        <v>2310011</v>
      </c>
      <c r="I964" s="80"/>
      <c r="J964" s="77" t="s">
        <v>1723</v>
      </c>
      <c r="K964" s="80" t="s">
        <v>435</v>
      </c>
      <c r="L964" s="3" t="str">
        <f>_xlfn.XLOOKUP(Table5[[#This Row],[Item '#]],Ticket_Forms[Form Number],Ticket_Forms[Game Name],"",,)</f>
        <v>Bootleg Bottles</v>
      </c>
      <c r="M964" s="15">
        <v>324.45</v>
      </c>
      <c r="N964" s="3">
        <f>LOOKUP(Table5[[#This Row],[Item '#]],Ticket_Forms[Form Number],Ticket_Forms[Ticket Count])</f>
        <v>6300</v>
      </c>
      <c r="O964" s="16">
        <f>LOOKUP(Table5[[#This Row],[Item '#]],Ticket_Forms[Form Number],Ticket_Forms[Ticket Value])</f>
        <v>1</v>
      </c>
      <c r="P964" s="16">
        <f>LOOKUP(Table5[[#This Row],[Item '#]],Ticket_Forms[Form Number],Ticket_Forms[Revenue])</f>
        <v>6300</v>
      </c>
      <c r="Q964" s="16">
        <f>LOOKUP(Table5[[#This Row],[Item '#]],Ticket_Forms[Form Number],Ticket_Forms[Ideal Profit])</f>
        <v>995</v>
      </c>
      <c r="R964" s="16">
        <f>LOOKUP(Table5[[#This Row],[Item '#]],Ticket_Forms[Form Number],Ticket_Forms[Prizes])</f>
        <v>5305</v>
      </c>
      <c r="S964" s="16">
        <f>LOOKUP(Table5[[#This Row],[Item '#]],Ticket_Forms[Form Number],Ticket_Forms[Location Rent])</f>
        <v>378</v>
      </c>
      <c r="T964" s="16">
        <f>LOOKUP(Table5[[#This Row],[Item '#]],Ticket_Forms[Form Number],Ticket_Forms[Last Sale])</f>
        <v>500</v>
      </c>
      <c r="U964" s="16" t="s">
        <v>3909</v>
      </c>
      <c r="V964" s="58" t="str">
        <f>Table5[[#This Row],[Date Distributed]]</f>
        <v/>
      </c>
      <c r="W964" s="3" t="str">
        <f>_xlfn.XLOOKUP(Table5[[#This Row],[Serial '#]],Table10[Serial '#],Table10[Charity Association],"",,)</f>
        <v/>
      </c>
      <c r="Z964" s="3" t="s">
        <v>23</v>
      </c>
    </row>
    <row r="965" spans="1:26" hidden="1" x14ac:dyDescent="0.35">
      <c r="A965" s="3">
        <v>963</v>
      </c>
      <c r="B965" s="78">
        <v>45106</v>
      </c>
      <c r="C965" s="73" t="str">
        <f>_xlfn.XLOOKUP(Table5[[#This Row],[Serial '#]],Table10[Serial '#],Table10[Date],"",,)</f>
        <v/>
      </c>
      <c r="D9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65" s="73" t="str">
        <f>IF(Table5[[#This Row],[Date Distributed]]="","In Stock","Distributed")</f>
        <v>In Stock</v>
      </c>
      <c r="F965" s="79" t="s">
        <v>660</v>
      </c>
      <c r="G965" s="75" t="s">
        <v>360</v>
      </c>
      <c r="H965" s="80">
        <v>2310011</v>
      </c>
      <c r="I965" s="80"/>
      <c r="J965" s="77" t="s">
        <v>1724</v>
      </c>
      <c r="K965" s="80" t="s">
        <v>436</v>
      </c>
      <c r="L965" s="3" t="str">
        <f>_xlfn.XLOOKUP(Table5[[#This Row],[Item '#]],Ticket_Forms[Form Number],Ticket_Forms[Game Name],"",,)</f>
        <v>Whiskey Wealth</v>
      </c>
      <c r="M965" s="15">
        <v>237.93</v>
      </c>
      <c r="N965" s="3">
        <f>LOOKUP(Table5[[#This Row],[Item '#]],Ticket_Forms[Form Number],Ticket_Forms[Ticket Count])</f>
        <v>4620</v>
      </c>
      <c r="O965" s="16">
        <f>LOOKUP(Table5[[#This Row],[Item '#]],Ticket_Forms[Form Number],Ticket_Forms[Ticket Value])</f>
        <v>1</v>
      </c>
      <c r="P965" s="16">
        <f>LOOKUP(Table5[[#This Row],[Item '#]],Ticket_Forms[Form Number],Ticket_Forms[Revenue])</f>
        <v>4620</v>
      </c>
      <c r="Q965" s="16">
        <f>LOOKUP(Table5[[#This Row],[Item '#]],Ticket_Forms[Form Number],Ticket_Forms[Ideal Profit])</f>
        <v>900</v>
      </c>
      <c r="R965" s="16">
        <f>LOOKUP(Table5[[#This Row],[Item '#]],Ticket_Forms[Form Number],Ticket_Forms[Prizes])</f>
        <v>3720</v>
      </c>
      <c r="S965" s="16">
        <f>LOOKUP(Table5[[#This Row],[Item '#]],Ticket_Forms[Form Number],Ticket_Forms[Location Rent])</f>
        <v>277</v>
      </c>
      <c r="T965" s="16">
        <f>LOOKUP(Table5[[#This Row],[Item '#]],Ticket_Forms[Form Number],Ticket_Forms[Last Sale])</f>
        <v>599</v>
      </c>
      <c r="U965" s="16" t="s">
        <v>3909</v>
      </c>
      <c r="V965" s="58" t="str">
        <f>Table5[[#This Row],[Date Distributed]]</f>
        <v/>
      </c>
      <c r="W965" s="3" t="str">
        <f>_xlfn.XLOOKUP(Table5[[#This Row],[Serial '#]],Table10[Serial '#],Table10[Charity Association],"",,)</f>
        <v/>
      </c>
      <c r="Z965" s="3" t="s">
        <v>23</v>
      </c>
    </row>
    <row r="966" spans="1:26" hidden="1" x14ac:dyDescent="0.35">
      <c r="A966" s="3">
        <v>964</v>
      </c>
      <c r="B966" s="78">
        <v>45106</v>
      </c>
      <c r="C966" s="73" t="str">
        <f>_xlfn.XLOOKUP(Table5[[#This Row],[Serial '#]],Table10[Serial '#],Table10[Date],"",,)</f>
        <v/>
      </c>
      <c r="D9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66" s="73" t="str">
        <f>IF(Table5[[#This Row],[Date Distributed]]="","In Stock","Distributed")</f>
        <v>In Stock</v>
      </c>
      <c r="F966" s="79" t="s">
        <v>660</v>
      </c>
      <c r="G966" s="75" t="s">
        <v>360</v>
      </c>
      <c r="H966" s="80">
        <v>2310011</v>
      </c>
      <c r="I966" s="80"/>
      <c r="J966" s="77" t="s">
        <v>1725</v>
      </c>
      <c r="K966" s="80" t="s">
        <v>435</v>
      </c>
      <c r="L966" s="3" t="str">
        <f>_xlfn.XLOOKUP(Table5[[#This Row],[Item '#]],Ticket_Forms[Form Number],Ticket_Forms[Game Name],"",,)</f>
        <v>Bootleg Bottles</v>
      </c>
      <c r="M966" s="15">
        <v>324.45</v>
      </c>
      <c r="N966" s="3">
        <f>LOOKUP(Table5[[#This Row],[Item '#]],Ticket_Forms[Form Number],Ticket_Forms[Ticket Count])</f>
        <v>6300</v>
      </c>
      <c r="O966" s="16">
        <f>LOOKUP(Table5[[#This Row],[Item '#]],Ticket_Forms[Form Number],Ticket_Forms[Ticket Value])</f>
        <v>1</v>
      </c>
      <c r="P966" s="16">
        <f>LOOKUP(Table5[[#This Row],[Item '#]],Ticket_Forms[Form Number],Ticket_Forms[Revenue])</f>
        <v>6300</v>
      </c>
      <c r="Q966" s="16">
        <f>LOOKUP(Table5[[#This Row],[Item '#]],Ticket_Forms[Form Number],Ticket_Forms[Ideal Profit])</f>
        <v>995</v>
      </c>
      <c r="R966" s="16">
        <f>LOOKUP(Table5[[#This Row],[Item '#]],Ticket_Forms[Form Number],Ticket_Forms[Prizes])</f>
        <v>5305</v>
      </c>
      <c r="S966" s="16">
        <f>LOOKUP(Table5[[#This Row],[Item '#]],Ticket_Forms[Form Number],Ticket_Forms[Location Rent])</f>
        <v>378</v>
      </c>
      <c r="T966" s="16">
        <f>LOOKUP(Table5[[#This Row],[Item '#]],Ticket_Forms[Form Number],Ticket_Forms[Last Sale])</f>
        <v>500</v>
      </c>
      <c r="U966" s="16" t="s">
        <v>3909</v>
      </c>
      <c r="V966" s="58" t="str">
        <f>Table5[[#This Row],[Date Distributed]]</f>
        <v/>
      </c>
      <c r="W966" s="3" t="str">
        <f>_xlfn.XLOOKUP(Table5[[#This Row],[Serial '#]],Table10[Serial '#],Table10[Charity Association],"",,)</f>
        <v/>
      </c>
      <c r="Z966" s="3" t="s">
        <v>23</v>
      </c>
    </row>
    <row r="967" spans="1:26" hidden="1" x14ac:dyDescent="0.35">
      <c r="A967" s="3">
        <v>965</v>
      </c>
      <c r="B967" s="78">
        <v>45106</v>
      </c>
      <c r="C967" s="73" t="str">
        <f>_xlfn.XLOOKUP(Table5[[#This Row],[Serial '#]],Table10[Serial '#],Table10[Date],"",,)</f>
        <v/>
      </c>
      <c r="D9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67" s="73" t="str">
        <f>IF(Table5[[#This Row],[Date Distributed]]="","In Stock","Distributed")</f>
        <v>In Stock</v>
      </c>
      <c r="F967" s="79" t="s">
        <v>660</v>
      </c>
      <c r="G967" s="75" t="s">
        <v>360</v>
      </c>
      <c r="H967" s="80">
        <v>2310011</v>
      </c>
      <c r="I967" s="80"/>
      <c r="J967" s="77" t="s">
        <v>1726</v>
      </c>
      <c r="K967" s="80" t="s">
        <v>438</v>
      </c>
      <c r="L967" s="3" t="str">
        <f>_xlfn.XLOOKUP(Table5[[#This Row],[Item '#]],Ticket_Forms[Form Number],Ticket_Forms[Game Name],"",,)</f>
        <v>Badda Bing Bank</v>
      </c>
      <c r="M967" s="15">
        <v>281.19</v>
      </c>
      <c r="N967" s="3">
        <f>LOOKUP(Table5[[#This Row],[Item '#]],Ticket_Forms[Form Number],Ticket_Forms[Ticket Count])</f>
        <v>5460</v>
      </c>
      <c r="O967" s="16">
        <f>LOOKUP(Table5[[#This Row],[Item '#]],Ticket_Forms[Form Number],Ticket_Forms[Ticket Value])</f>
        <v>1</v>
      </c>
      <c r="P967" s="16">
        <f>LOOKUP(Table5[[#This Row],[Item '#]],Ticket_Forms[Form Number],Ticket_Forms[Revenue])</f>
        <v>5460</v>
      </c>
      <c r="Q967" s="16">
        <f>LOOKUP(Table5[[#This Row],[Item '#]],Ticket_Forms[Form Number],Ticket_Forms[Ideal Profit])</f>
        <v>960</v>
      </c>
      <c r="R967" s="16">
        <f>LOOKUP(Table5[[#This Row],[Item '#]],Ticket_Forms[Form Number],Ticket_Forms[Prizes])</f>
        <v>4500</v>
      </c>
      <c r="S967" s="16">
        <f>LOOKUP(Table5[[#This Row],[Item '#]],Ticket_Forms[Form Number],Ticket_Forms[Location Rent])</f>
        <v>327</v>
      </c>
      <c r="T967" s="16">
        <f>LOOKUP(Table5[[#This Row],[Item '#]],Ticket_Forms[Form Number],Ticket_Forms[Last Sale])</f>
        <v>200</v>
      </c>
      <c r="U967" s="16" t="s">
        <v>3909</v>
      </c>
      <c r="V967" s="58" t="str">
        <f>Table5[[#This Row],[Date Distributed]]</f>
        <v/>
      </c>
      <c r="W967" s="3" t="str">
        <f>_xlfn.XLOOKUP(Table5[[#This Row],[Serial '#]],Table10[Serial '#],Table10[Charity Association],"",,)</f>
        <v/>
      </c>
      <c r="Z967" s="3" t="s">
        <v>23</v>
      </c>
    </row>
    <row r="968" spans="1:26" hidden="1" x14ac:dyDescent="0.35">
      <c r="A968" s="3">
        <v>966</v>
      </c>
      <c r="B968" s="78">
        <v>45106</v>
      </c>
      <c r="C968" s="73" t="str">
        <f>_xlfn.XLOOKUP(Table5[[#This Row],[Serial '#]],Table10[Serial '#],Table10[Date],"",,)</f>
        <v/>
      </c>
      <c r="D9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68" s="73" t="str">
        <f>IF(Table5[[#This Row],[Date Distributed]]="","In Stock","Distributed")</f>
        <v>In Stock</v>
      </c>
      <c r="F968" s="79" t="s">
        <v>660</v>
      </c>
      <c r="G968" s="75" t="s">
        <v>360</v>
      </c>
      <c r="H968" s="80">
        <v>2310011</v>
      </c>
      <c r="I968" s="80"/>
      <c r="J968" s="77" t="s">
        <v>1727</v>
      </c>
      <c r="K968" s="80" t="s">
        <v>435</v>
      </c>
      <c r="L968" s="3" t="str">
        <f>_xlfn.XLOOKUP(Table5[[#This Row],[Item '#]],Ticket_Forms[Form Number],Ticket_Forms[Game Name],"",,)</f>
        <v>Bootleg Bottles</v>
      </c>
      <c r="M968" s="15">
        <v>324.45</v>
      </c>
      <c r="N968" s="3">
        <f>LOOKUP(Table5[[#This Row],[Item '#]],Ticket_Forms[Form Number],Ticket_Forms[Ticket Count])</f>
        <v>6300</v>
      </c>
      <c r="O968" s="16">
        <f>LOOKUP(Table5[[#This Row],[Item '#]],Ticket_Forms[Form Number],Ticket_Forms[Ticket Value])</f>
        <v>1</v>
      </c>
      <c r="P968" s="16">
        <f>LOOKUP(Table5[[#This Row],[Item '#]],Ticket_Forms[Form Number],Ticket_Forms[Revenue])</f>
        <v>6300</v>
      </c>
      <c r="Q968" s="16">
        <f>LOOKUP(Table5[[#This Row],[Item '#]],Ticket_Forms[Form Number],Ticket_Forms[Ideal Profit])</f>
        <v>995</v>
      </c>
      <c r="R968" s="16">
        <f>LOOKUP(Table5[[#This Row],[Item '#]],Ticket_Forms[Form Number],Ticket_Forms[Prizes])</f>
        <v>5305</v>
      </c>
      <c r="S968" s="16">
        <f>LOOKUP(Table5[[#This Row],[Item '#]],Ticket_Forms[Form Number],Ticket_Forms[Location Rent])</f>
        <v>378</v>
      </c>
      <c r="T968" s="16">
        <f>LOOKUP(Table5[[#This Row],[Item '#]],Ticket_Forms[Form Number],Ticket_Forms[Last Sale])</f>
        <v>500</v>
      </c>
      <c r="U968" s="16" t="s">
        <v>3909</v>
      </c>
      <c r="V968" s="58" t="str">
        <f>Table5[[#This Row],[Date Distributed]]</f>
        <v/>
      </c>
      <c r="W968" s="3" t="str">
        <f>_xlfn.XLOOKUP(Table5[[#This Row],[Serial '#]],Table10[Serial '#],Table10[Charity Association],"",,)</f>
        <v/>
      </c>
      <c r="Z968" s="3" t="s">
        <v>23</v>
      </c>
    </row>
    <row r="969" spans="1:26" hidden="1" x14ac:dyDescent="0.35">
      <c r="A969" s="3">
        <v>967</v>
      </c>
      <c r="B969" s="78">
        <v>45106</v>
      </c>
      <c r="C969" s="73" t="str">
        <f>_xlfn.XLOOKUP(Table5[[#This Row],[Serial '#]],Table10[Serial '#],Table10[Date],"",,)</f>
        <v/>
      </c>
      <c r="D9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69" s="73" t="str">
        <f>IF(Table5[[#This Row],[Date Distributed]]="","In Stock","Distributed")</f>
        <v>In Stock</v>
      </c>
      <c r="F969" s="79" t="s">
        <v>660</v>
      </c>
      <c r="G969" s="75" t="s">
        <v>360</v>
      </c>
      <c r="H969" s="80">
        <v>2310011</v>
      </c>
      <c r="I969" s="80"/>
      <c r="J969" s="77" t="s">
        <v>1728</v>
      </c>
      <c r="K969" s="80" t="s">
        <v>435</v>
      </c>
      <c r="L969" s="3" t="str">
        <f>_xlfn.XLOOKUP(Table5[[#This Row],[Item '#]],Ticket_Forms[Form Number],Ticket_Forms[Game Name],"",,)</f>
        <v>Bootleg Bottles</v>
      </c>
      <c r="M969" s="15">
        <v>324.45</v>
      </c>
      <c r="N969" s="3">
        <f>LOOKUP(Table5[[#This Row],[Item '#]],Ticket_Forms[Form Number],Ticket_Forms[Ticket Count])</f>
        <v>6300</v>
      </c>
      <c r="O969" s="16">
        <f>LOOKUP(Table5[[#This Row],[Item '#]],Ticket_Forms[Form Number],Ticket_Forms[Ticket Value])</f>
        <v>1</v>
      </c>
      <c r="P969" s="16">
        <f>LOOKUP(Table5[[#This Row],[Item '#]],Ticket_Forms[Form Number],Ticket_Forms[Revenue])</f>
        <v>6300</v>
      </c>
      <c r="Q969" s="16">
        <f>LOOKUP(Table5[[#This Row],[Item '#]],Ticket_Forms[Form Number],Ticket_Forms[Ideal Profit])</f>
        <v>995</v>
      </c>
      <c r="R969" s="16">
        <f>LOOKUP(Table5[[#This Row],[Item '#]],Ticket_Forms[Form Number],Ticket_Forms[Prizes])</f>
        <v>5305</v>
      </c>
      <c r="S969" s="16">
        <f>LOOKUP(Table5[[#This Row],[Item '#]],Ticket_Forms[Form Number],Ticket_Forms[Location Rent])</f>
        <v>378</v>
      </c>
      <c r="T969" s="16">
        <f>LOOKUP(Table5[[#This Row],[Item '#]],Ticket_Forms[Form Number],Ticket_Forms[Last Sale])</f>
        <v>500</v>
      </c>
      <c r="U969" s="16" t="s">
        <v>3909</v>
      </c>
      <c r="V969" s="58" t="str">
        <f>Table5[[#This Row],[Date Distributed]]</f>
        <v/>
      </c>
      <c r="W969" s="3" t="str">
        <f>_xlfn.XLOOKUP(Table5[[#This Row],[Serial '#]],Table10[Serial '#],Table10[Charity Association],"",,)</f>
        <v/>
      </c>
      <c r="Z969" s="3" t="s">
        <v>23</v>
      </c>
    </row>
    <row r="970" spans="1:26" hidden="1" x14ac:dyDescent="0.35">
      <c r="A970" s="3">
        <v>968</v>
      </c>
      <c r="B970" s="78">
        <v>45106</v>
      </c>
      <c r="C970" s="73" t="str">
        <f>_xlfn.XLOOKUP(Table5[[#This Row],[Serial '#]],Table10[Serial '#],Table10[Date],"",,)</f>
        <v/>
      </c>
      <c r="D9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70" s="73" t="str">
        <f>IF(Table5[[#This Row],[Date Distributed]]="","In Stock","Distributed")</f>
        <v>In Stock</v>
      </c>
      <c r="F970" s="79" t="s">
        <v>660</v>
      </c>
      <c r="G970" s="75" t="s">
        <v>360</v>
      </c>
      <c r="H970" s="80">
        <v>2310011</v>
      </c>
      <c r="I970" s="80"/>
      <c r="J970" s="77" t="s">
        <v>1729</v>
      </c>
      <c r="K970" s="80" t="s">
        <v>436</v>
      </c>
      <c r="L970" s="3" t="str">
        <f>_xlfn.XLOOKUP(Table5[[#This Row],[Item '#]],Ticket_Forms[Form Number],Ticket_Forms[Game Name],"",,)</f>
        <v>Whiskey Wealth</v>
      </c>
      <c r="M970" s="15">
        <v>237.93</v>
      </c>
      <c r="N970" s="3">
        <f>LOOKUP(Table5[[#This Row],[Item '#]],Ticket_Forms[Form Number],Ticket_Forms[Ticket Count])</f>
        <v>4620</v>
      </c>
      <c r="O970" s="16">
        <f>LOOKUP(Table5[[#This Row],[Item '#]],Ticket_Forms[Form Number],Ticket_Forms[Ticket Value])</f>
        <v>1</v>
      </c>
      <c r="P970" s="16">
        <f>LOOKUP(Table5[[#This Row],[Item '#]],Ticket_Forms[Form Number],Ticket_Forms[Revenue])</f>
        <v>4620</v>
      </c>
      <c r="Q970" s="16">
        <f>LOOKUP(Table5[[#This Row],[Item '#]],Ticket_Forms[Form Number],Ticket_Forms[Ideal Profit])</f>
        <v>900</v>
      </c>
      <c r="R970" s="16">
        <f>LOOKUP(Table5[[#This Row],[Item '#]],Ticket_Forms[Form Number],Ticket_Forms[Prizes])</f>
        <v>3720</v>
      </c>
      <c r="S970" s="16">
        <f>LOOKUP(Table5[[#This Row],[Item '#]],Ticket_Forms[Form Number],Ticket_Forms[Location Rent])</f>
        <v>277</v>
      </c>
      <c r="T970" s="16">
        <f>LOOKUP(Table5[[#This Row],[Item '#]],Ticket_Forms[Form Number],Ticket_Forms[Last Sale])</f>
        <v>599</v>
      </c>
      <c r="U970" s="16" t="s">
        <v>3909</v>
      </c>
      <c r="V970" s="58" t="str">
        <f>Table5[[#This Row],[Date Distributed]]</f>
        <v/>
      </c>
      <c r="W970" s="3" t="str">
        <f>_xlfn.XLOOKUP(Table5[[#This Row],[Serial '#]],Table10[Serial '#],Table10[Charity Association],"",,)</f>
        <v/>
      </c>
      <c r="Z970" s="3" t="s">
        <v>23</v>
      </c>
    </row>
    <row r="971" spans="1:26" hidden="1" x14ac:dyDescent="0.35">
      <c r="A971" s="3">
        <v>969</v>
      </c>
      <c r="B971" s="78">
        <v>45106</v>
      </c>
      <c r="C971" s="73" t="str">
        <f>_xlfn.XLOOKUP(Table5[[#This Row],[Serial '#]],Table10[Serial '#],Table10[Date],"",,)</f>
        <v/>
      </c>
      <c r="D9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71" s="73" t="str">
        <f>IF(Table5[[#This Row],[Date Distributed]]="","In Stock","Distributed")</f>
        <v>In Stock</v>
      </c>
      <c r="F971" s="79" t="s">
        <v>660</v>
      </c>
      <c r="G971" s="75" t="s">
        <v>360</v>
      </c>
      <c r="H971" s="80">
        <v>2310011</v>
      </c>
      <c r="I971" s="80"/>
      <c r="J971" s="77" t="s">
        <v>1730</v>
      </c>
      <c r="K971" s="80" t="s">
        <v>436</v>
      </c>
      <c r="L971" s="3" t="str">
        <f>_xlfn.XLOOKUP(Table5[[#This Row],[Item '#]],Ticket_Forms[Form Number],Ticket_Forms[Game Name],"",,)</f>
        <v>Whiskey Wealth</v>
      </c>
      <c r="M971" s="15">
        <v>237.93</v>
      </c>
      <c r="N971" s="3">
        <f>LOOKUP(Table5[[#This Row],[Item '#]],Ticket_Forms[Form Number],Ticket_Forms[Ticket Count])</f>
        <v>4620</v>
      </c>
      <c r="O971" s="16">
        <f>LOOKUP(Table5[[#This Row],[Item '#]],Ticket_Forms[Form Number],Ticket_Forms[Ticket Value])</f>
        <v>1</v>
      </c>
      <c r="P971" s="16">
        <f>LOOKUP(Table5[[#This Row],[Item '#]],Ticket_Forms[Form Number],Ticket_Forms[Revenue])</f>
        <v>4620</v>
      </c>
      <c r="Q971" s="16">
        <f>LOOKUP(Table5[[#This Row],[Item '#]],Ticket_Forms[Form Number],Ticket_Forms[Ideal Profit])</f>
        <v>900</v>
      </c>
      <c r="R971" s="16">
        <f>LOOKUP(Table5[[#This Row],[Item '#]],Ticket_Forms[Form Number],Ticket_Forms[Prizes])</f>
        <v>3720</v>
      </c>
      <c r="S971" s="16">
        <f>LOOKUP(Table5[[#This Row],[Item '#]],Ticket_Forms[Form Number],Ticket_Forms[Location Rent])</f>
        <v>277</v>
      </c>
      <c r="T971" s="16">
        <f>LOOKUP(Table5[[#This Row],[Item '#]],Ticket_Forms[Form Number],Ticket_Forms[Last Sale])</f>
        <v>599</v>
      </c>
      <c r="U971" s="16" t="s">
        <v>3909</v>
      </c>
      <c r="V971" s="58" t="str">
        <f>Table5[[#This Row],[Date Distributed]]</f>
        <v/>
      </c>
      <c r="W971" s="3" t="str">
        <f>_xlfn.XLOOKUP(Table5[[#This Row],[Serial '#]],Table10[Serial '#],Table10[Charity Association],"",,)</f>
        <v/>
      </c>
      <c r="Z971" s="3" t="s">
        <v>23</v>
      </c>
    </row>
    <row r="972" spans="1:26" hidden="1" x14ac:dyDescent="0.35">
      <c r="A972" s="3">
        <v>970</v>
      </c>
      <c r="B972" s="78">
        <v>45106</v>
      </c>
      <c r="C972" s="73" t="str">
        <f>_xlfn.XLOOKUP(Table5[[#This Row],[Serial '#]],Table10[Serial '#],Table10[Date],"",,)</f>
        <v/>
      </c>
      <c r="D9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72" s="73" t="str">
        <f>IF(Table5[[#This Row],[Date Distributed]]="","In Stock","Distributed")</f>
        <v>In Stock</v>
      </c>
      <c r="F972" s="79" t="s">
        <v>660</v>
      </c>
      <c r="G972" s="75" t="s">
        <v>360</v>
      </c>
      <c r="H972" s="80">
        <v>2310011</v>
      </c>
      <c r="I972" s="80"/>
      <c r="J972" s="77" t="s">
        <v>1731</v>
      </c>
      <c r="K972" s="80" t="s">
        <v>435</v>
      </c>
      <c r="L972" s="3" t="str">
        <f>_xlfn.XLOOKUP(Table5[[#This Row],[Item '#]],Ticket_Forms[Form Number],Ticket_Forms[Game Name],"",,)</f>
        <v>Bootleg Bottles</v>
      </c>
      <c r="M972" s="15">
        <v>324.45</v>
      </c>
      <c r="N972" s="3">
        <f>LOOKUP(Table5[[#This Row],[Item '#]],Ticket_Forms[Form Number],Ticket_Forms[Ticket Count])</f>
        <v>6300</v>
      </c>
      <c r="O972" s="16">
        <f>LOOKUP(Table5[[#This Row],[Item '#]],Ticket_Forms[Form Number],Ticket_Forms[Ticket Value])</f>
        <v>1</v>
      </c>
      <c r="P972" s="16">
        <f>LOOKUP(Table5[[#This Row],[Item '#]],Ticket_Forms[Form Number],Ticket_Forms[Revenue])</f>
        <v>6300</v>
      </c>
      <c r="Q972" s="16">
        <f>LOOKUP(Table5[[#This Row],[Item '#]],Ticket_Forms[Form Number],Ticket_Forms[Ideal Profit])</f>
        <v>995</v>
      </c>
      <c r="R972" s="16">
        <f>LOOKUP(Table5[[#This Row],[Item '#]],Ticket_Forms[Form Number],Ticket_Forms[Prizes])</f>
        <v>5305</v>
      </c>
      <c r="S972" s="16">
        <f>LOOKUP(Table5[[#This Row],[Item '#]],Ticket_Forms[Form Number],Ticket_Forms[Location Rent])</f>
        <v>378</v>
      </c>
      <c r="T972" s="16">
        <f>LOOKUP(Table5[[#This Row],[Item '#]],Ticket_Forms[Form Number],Ticket_Forms[Last Sale])</f>
        <v>500</v>
      </c>
      <c r="U972" s="16" t="s">
        <v>3909</v>
      </c>
      <c r="V972" s="58" t="str">
        <f>Table5[[#This Row],[Date Distributed]]</f>
        <v/>
      </c>
      <c r="W972" s="3" t="str">
        <f>_xlfn.XLOOKUP(Table5[[#This Row],[Serial '#]],Table10[Serial '#],Table10[Charity Association],"",,)</f>
        <v/>
      </c>
      <c r="Z972" s="3" t="s">
        <v>23</v>
      </c>
    </row>
    <row r="973" spans="1:26" hidden="1" x14ac:dyDescent="0.35">
      <c r="A973" s="3">
        <v>971</v>
      </c>
      <c r="B973" s="78">
        <v>45106</v>
      </c>
      <c r="C973" s="73" t="str">
        <f>_xlfn.XLOOKUP(Table5[[#This Row],[Serial '#]],Table10[Serial '#],Table10[Date],"",,)</f>
        <v/>
      </c>
      <c r="D9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73" s="73" t="str">
        <f>IF(Table5[[#This Row],[Date Distributed]]="","In Stock","Distributed")</f>
        <v>In Stock</v>
      </c>
      <c r="F973" s="79" t="s">
        <v>660</v>
      </c>
      <c r="G973" s="75" t="s">
        <v>360</v>
      </c>
      <c r="H973" s="80">
        <v>2310011</v>
      </c>
      <c r="I973" s="80"/>
      <c r="J973" s="77" t="s">
        <v>1732</v>
      </c>
      <c r="K973" s="80" t="s">
        <v>435</v>
      </c>
      <c r="L973" s="3" t="str">
        <f>_xlfn.XLOOKUP(Table5[[#This Row],[Item '#]],Ticket_Forms[Form Number],Ticket_Forms[Game Name],"",,)</f>
        <v>Bootleg Bottles</v>
      </c>
      <c r="M973" s="15">
        <v>324.45</v>
      </c>
      <c r="N973" s="3">
        <f>LOOKUP(Table5[[#This Row],[Item '#]],Ticket_Forms[Form Number],Ticket_Forms[Ticket Count])</f>
        <v>6300</v>
      </c>
      <c r="O973" s="16">
        <f>LOOKUP(Table5[[#This Row],[Item '#]],Ticket_Forms[Form Number],Ticket_Forms[Ticket Value])</f>
        <v>1</v>
      </c>
      <c r="P973" s="16">
        <f>LOOKUP(Table5[[#This Row],[Item '#]],Ticket_Forms[Form Number],Ticket_Forms[Revenue])</f>
        <v>6300</v>
      </c>
      <c r="Q973" s="16">
        <f>LOOKUP(Table5[[#This Row],[Item '#]],Ticket_Forms[Form Number],Ticket_Forms[Ideal Profit])</f>
        <v>995</v>
      </c>
      <c r="R973" s="16">
        <f>LOOKUP(Table5[[#This Row],[Item '#]],Ticket_Forms[Form Number],Ticket_Forms[Prizes])</f>
        <v>5305</v>
      </c>
      <c r="S973" s="16">
        <f>LOOKUP(Table5[[#This Row],[Item '#]],Ticket_Forms[Form Number],Ticket_Forms[Location Rent])</f>
        <v>378</v>
      </c>
      <c r="T973" s="16">
        <f>LOOKUP(Table5[[#This Row],[Item '#]],Ticket_Forms[Form Number],Ticket_Forms[Last Sale])</f>
        <v>500</v>
      </c>
      <c r="U973" s="16" t="s">
        <v>3909</v>
      </c>
      <c r="V973" s="58" t="str">
        <f>Table5[[#This Row],[Date Distributed]]</f>
        <v/>
      </c>
      <c r="W973" s="3" t="str">
        <f>_xlfn.XLOOKUP(Table5[[#This Row],[Serial '#]],Table10[Serial '#],Table10[Charity Association],"",,)</f>
        <v/>
      </c>
      <c r="Z973" s="3" t="s">
        <v>23</v>
      </c>
    </row>
    <row r="974" spans="1:26" hidden="1" x14ac:dyDescent="0.35">
      <c r="A974" s="3">
        <v>972</v>
      </c>
      <c r="B974" s="78">
        <v>45106</v>
      </c>
      <c r="C974" s="73" t="str">
        <f>_xlfn.XLOOKUP(Table5[[#This Row],[Serial '#]],Table10[Serial '#],Table10[Date],"",,)</f>
        <v/>
      </c>
      <c r="D9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74" s="73" t="str">
        <f>IF(Table5[[#This Row],[Date Distributed]]="","In Stock","Distributed")</f>
        <v>In Stock</v>
      </c>
      <c r="F974" s="79" t="s">
        <v>660</v>
      </c>
      <c r="G974" s="75" t="s">
        <v>360</v>
      </c>
      <c r="H974" s="80">
        <v>2310011</v>
      </c>
      <c r="I974" s="80"/>
      <c r="J974" s="77" t="s">
        <v>1733</v>
      </c>
      <c r="K974" s="80" t="s">
        <v>438</v>
      </c>
      <c r="L974" s="3" t="str">
        <f>_xlfn.XLOOKUP(Table5[[#This Row],[Item '#]],Ticket_Forms[Form Number],Ticket_Forms[Game Name],"",,)</f>
        <v>Badda Bing Bank</v>
      </c>
      <c r="M974" s="15">
        <v>281.19</v>
      </c>
      <c r="N974" s="3">
        <f>LOOKUP(Table5[[#This Row],[Item '#]],Ticket_Forms[Form Number],Ticket_Forms[Ticket Count])</f>
        <v>5460</v>
      </c>
      <c r="O974" s="16">
        <f>LOOKUP(Table5[[#This Row],[Item '#]],Ticket_Forms[Form Number],Ticket_Forms[Ticket Value])</f>
        <v>1</v>
      </c>
      <c r="P974" s="16">
        <f>LOOKUP(Table5[[#This Row],[Item '#]],Ticket_Forms[Form Number],Ticket_Forms[Revenue])</f>
        <v>5460</v>
      </c>
      <c r="Q974" s="16">
        <f>LOOKUP(Table5[[#This Row],[Item '#]],Ticket_Forms[Form Number],Ticket_Forms[Ideal Profit])</f>
        <v>960</v>
      </c>
      <c r="R974" s="16">
        <f>LOOKUP(Table5[[#This Row],[Item '#]],Ticket_Forms[Form Number],Ticket_Forms[Prizes])</f>
        <v>4500</v>
      </c>
      <c r="S974" s="16">
        <f>LOOKUP(Table5[[#This Row],[Item '#]],Ticket_Forms[Form Number],Ticket_Forms[Location Rent])</f>
        <v>327</v>
      </c>
      <c r="T974" s="16">
        <f>LOOKUP(Table5[[#This Row],[Item '#]],Ticket_Forms[Form Number],Ticket_Forms[Last Sale])</f>
        <v>200</v>
      </c>
      <c r="U974" s="16" t="s">
        <v>3909</v>
      </c>
      <c r="V974" s="58" t="str">
        <f>Table5[[#This Row],[Date Distributed]]</f>
        <v/>
      </c>
      <c r="W974" s="3" t="str">
        <f>_xlfn.XLOOKUP(Table5[[#This Row],[Serial '#]],Table10[Serial '#],Table10[Charity Association],"",,)</f>
        <v/>
      </c>
      <c r="Z974" s="3" t="s">
        <v>23</v>
      </c>
    </row>
    <row r="975" spans="1:26" hidden="1" x14ac:dyDescent="0.35">
      <c r="A975" s="3">
        <v>973</v>
      </c>
      <c r="B975" s="78">
        <v>45106</v>
      </c>
      <c r="C975" s="73" t="str">
        <f>_xlfn.XLOOKUP(Table5[[#This Row],[Serial '#]],Table10[Serial '#],Table10[Date],"",,)</f>
        <v/>
      </c>
      <c r="D9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75" s="73" t="str">
        <f>IF(Table5[[#This Row],[Date Distributed]]="","In Stock","Distributed")</f>
        <v>In Stock</v>
      </c>
      <c r="F975" s="79" t="s">
        <v>660</v>
      </c>
      <c r="G975" s="75" t="s">
        <v>360</v>
      </c>
      <c r="H975" s="80">
        <v>2310011</v>
      </c>
      <c r="I975" s="80"/>
      <c r="J975" s="77" t="s">
        <v>1734</v>
      </c>
      <c r="K975" s="80" t="s">
        <v>435</v>
      </c>
      <c r="L975" s="3" t="str">
        <f>_xlfn.XLOOKUP(Table5[[#This Row],[Item '#]],Ticket_Forms[Form Number],Ticket_Forms[Game Name],"",,)</f>
        <v>Bootleg Bottles</v>
      </c>
      <c r="M975" s="15">
        <v>324.45</v>
      </c>
      <c r="N975" s="3">
        <f>LOOKUP(Table5[[#This Row],[Item '#]],Ticket_Forms[Form Number],Ticket_Forms[Ticket Count])</f>
        <v>6300</v>
      </c>
      <c r="O975" s="16">
        <f>LOOKUP(Table5[[#This Row],[Item '#]],Ticket_Forms[Form Number],Ticket_Forms[Ticket Value])</f>
        <v>1</v>
      </c>
      <c r="P975" s="16">
        <f>LOOKUP(Table5[[#This Row],[Item '#]],Ticket_Forms[Form Number],Ticket_Forms[Revenue])</f>
        <v>6300</v>
      </c>
      <c r="Q975" s="16">
        <f>LOOKUP(Table5[[#This Row],[Item '#]],Ticket_Forms[Form Number],Ticket_Forms[Ideal Profit])</f>
        <v>995</v>
      </c>
      <c r="R975" s="16">
        <f>LOOKUP(Table5[[#This Row],[Item '#]],Ticket_Forms[Form Number],Ticket_Forms[Prizes])</f>
        <v>5305</v>
      </c>
      <c r="S975" s="16">
        <f>LOOKUP(Table5[[#This Row],[Item '#]],Ticket_Forms[Form Number],Ticket_Forms[Location Rent])</f>
        <v>378</v>
      </c>
      <c r="T975" s="16">
        <f>LOOKUP(Table5[[#This Row],[Item '#]],Ticket_Forms[Form Number],Ticket_Forms[Last Sale])</f>
        <v>500</v>
      </c>
      <c r="U975" s="16" t="s">
        <v>3909</v>
      </c>
      <c r="V975" s="58" t="str">
        <f>Table5[[#This Row],[Date Distributed]]</f>
        <v/>
      </c>
      <c r="W975" s="3" t="str">
        <f>_xlfn.XLOOKUP(Table5[[#This Row],[Serial '#]],Table10[Serial '#],Table10[Charity Association],"",,)</f>
        <v/>
      </c>
      <c r="Z975" s="3" t="s">
        <v>23</v>
      </c>
    </row>
    <row r="976" spans="1:26" hidden="1" x14ac:dyDescent="0.35">
      <c r="A976" s="3">
        <v>974</v>
      </c>
      <c r="B976" s="78">
        <v>45106</v>
      </c>
      <c r="C976" s="73" t="str">
        <f>_xlfn.XLOOKUP(Table5[[#This Row],[Serial '#]],Table10[Serial '#],Table10[Date],"",,)</f>
        <v/>
      </c>
      <c r="D9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76" s="73" t="str">
        <f>IF(Table5[[#This Row],[Date Distributed]]="","In Stock","Distributed")</f>
        <v>In Stock</v>
      </c>
      <c r="F976" s="79" t="s">
        <v>660</v>
      </c>
      <c r="G976" s="75" t="s">
        <v>360</v>
      </c>
      <c r="H976" s="80">
        <v>2310011</v>
      </c>
      <c r="I976" s="80"/>
      <c r="J976" s="77" t="s">
        <v>1735</v>
      </c>
      <c r="K976" s="80" t="s">
        <v>435</v>
      </c>
      <c r="L976" s="3" t="str">
        <f>_xlfn.XLOOKUP(Table5[[#This Row],[Item '#]],Ticket_Forms[Form Number],Ticket_Forms[Game Name],"",,)</f>
        <v>Bootleg Bottles</v>
      </c>
      <c r="M976" s="15">
        <v>324.45</v>
      </c>
      <c r="N976" s="3">
        <f>LOOKUP(Table5[[#This Row],[Item '#]],Ticket_Forms[Form Number],Ticket_Forms[Ticket Count])</f>
        <v>6300</v>
      </c>
      <c r="O976" s="16">
        <f>LOOKUP(Table5[[#This Row],[Item '#]],Ticket_Forms[Form Number],Ticket_Forms[Ticket Value])</f>
        <v>1</v>
      </c>
      <c r="P976" s="16">
        <f>LOOKUP(Table5[[#This Row],[Item '#]],Ticket_Forms[Form Number],Ticket_Forms[Revenue])</f>
        <v>6300</v>
      </c>
      <c r="Q976" s="16">
        <f>LOOKUP(Table5[[#This Row],[Item '#]],Ticket_Forms[Form Number],Ticket_Forms[Ideal Profit])</f>
        <v>995</v>
      </c>
      <c r="R976" s="16">
        <f>LOOKUP(Table5[[#This Row],[Item '#]],Ticket_Forms[Form Number],Ticket_Forms[Prizes])</f>
        <v>5305</v>
      </c>
      <c r="S976" s="16">
        <f>LOOKUP(Table5[[#This Row],[Item '#]],Ticket_Forms[Form Number],Ticket_Forms[Location Rent])</f>
        <v>378</v>
      </c>
      <c r="T976" s="16">
        <f>LOOKUP(Table5[[#This Row],[Item '#]],Ticket_Forms[Form Number],Ticket_Forms[Last Sale])</f>
        <v>500</v>
      </c>
      <c r="U976" s="16" t="s">
        <v>3909</v>
      </c>
      <c r="V976" s="58" t="str">
        <f>Table5[[#This Row],[Date Distributed]]</f>
        <v/>
      </c>
      <c r="W976" s="3" t="str">
        <f>_xlfn.XLOOKUP(Table5[[#This Row],[Serial '#]],Table10[Serial '#],Table10[Charity Association],"",,)</f>
        <v/>
      </c>
      <c r="Z976" s="3" t="s">
        <v>23</v>
      </c>
    </row>
    <row r="977" spans="1:26" hidden="1" x14ac:dyDescent="0.35">
      <c r="A977" s="3">
        <v>975</v>
      </c>
      <c r="B977" s="78">
        <v>45106</v>
      </c>
      <c r="C977" s="73" t="str">
        <f>_xlfn.XLOOKUP(Table5[[#This Row],[Serial '#]],Table10[Serial '#],Table10[Date],"",,)</f>
        <v/>
      </c>
      <c r="D9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77" s="73" t="str">
        <f>IF(Table5[[#This Row],[Date Distributed]]="","In Stock","Distributed")</f>
        <v>In Stock</v>
      </c>
      <c r="F977" s="79" t="s">
        <v>660</v>
      </c>
      <c r="G977" s="75" t="s">
        <v>360</v>
      </c>
      <c r="H977" s="80">
        <v>2310011</v>
      </c>
      <c r="I977" s="80"/>
      <c r="J977" s="77" t="s">
        <v>1736</v>
      </c>
      <c r="K977" s="80" t="s">
        <v>435</v>
      </c>
      <c r="L977" s="3" t="str">
        <f>_xlfn.XLOOKUP(Table5[[#This Row],[Item '#]],Ticket_Forms[Form Number],Ticket_Forms[Game Name],"",,)</f>
        <v>Bootleg Bottles</v>
      </c>
      <c r="M977" s="15">
        <v>324.45</v>
      </c>
      <c r="N977" s="3">
        <f>LOOKUP(Table5[[#This Row],[Item '#]],Ticket_Forms[Form Number],Ticket_Forms[Ticket Count])</f>
        <v>6300</v>
      </c>
      <c r="O977" s="16">
        <f>LOOKUP(Table5[[#This Row],[Item '#]],Ticket_Forms[Form Number],Ticket_Forms[Ticket Value])</f>
        <v>1</v>
      </c>
      <c r="P977" s="16">
        <f>LOOKUP(Table5[[#This Row],[Item '#]],Ticket_Forms[Form Number],Ticket_Forms[Revenue])</f>
        <v>6300</v>
      </c>
      <c r="Q977" s="16">
        <f>LOOKUP(Table5[[#This Row],[Item '#]],Ticket_Forms[Form Number],Ticket_Forms[Ideal Profit])</f>
        <v>995</v>
      </c>
      <c r="R977" s="16">
        <f>LOOKUP(Table5[[#This Row],[Item '#]],Ticket_Forms[Form Number],Ticket_Forms[Prizes])</f>
        <v>5305</v>
      </c>
      <c r="S977" s="16">
        <f>LOOKUP(Table5[[#This Row],[Item '#]],Ticket_Forms[Form Number],Ticket_Forms[Location Rent])</f>
        <v>378</v>
      </c>
      <c r="T977" s="16">
        <f>LOOKUP(Table5[[#This Row],[Item '#]],Ticket_Forms[Form Number],Ticket_Forms[Last Sale])</f>
        <v>500</v>
      </c>
      <c r="U977" s="16" t="s">
        <v>3909</v>
      </c>
      <c r="V977" s="58" t="str">
        <f>Table5[[#This Row],[Date Distributed]]</f>
        <v/>
      </c>
      <c r="W977" s="3" t="str">
        <f>_xlfn.XLOOKUP(Table5[[#This Row],[Serial '#]],Table10[Serial '#],Table10[Charity Association],"",,)</f>
        <v/>
      </c>
      <c r="Z977" s="3" t="s">
        <v>23</v>
      </c>
    </row>
    <row r="978" spans="1:26" hidden="1" x14ac:dyDescent="0.35">
      <c r="A978" s="3">
        <v>976</v>
      </c>
      <c r="B978" s="78">
        <v>45106</v>
      </c>
      <c r="C978" s="73" t="str">
        <f>_xlfn.XLOOKUP(Table5[[#This Row],[Serial '#]],Table10[Serial '#],Table10[Date],"",,)</f>
        <v/>
      </c>
      <c r="D9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78" s="73" t="str">
        <f>IF(Table5[[#This Row],[Date Distributed]]="","In Stock","Distributed")</f>
        <v>In Stock</v>
      </c>
      <c r="F978" s="79" t="s">
        <v>660</v>
      </c>
      <c r="G978" s="75" t="s">
        <v>360</v>
      </c>
      <c r="H978" s="80">
        <v>2310011</v>
      </c>
      <c r="I978" s="80"/>
      <c r="J978" s="81" t="s">
        <v>1737</v>
      </c>
      <c r="K978" s="80" t="s">
        <v>435</v>
      </c>
      <c r="L978" s="3" t="str">
        <f>_xlfn.XLOOKUP(Table5[[#This Row],[Item '#]],Ticket_Forms[Form Number],Ticket_Forms[Game Name],"",,)</f>
        <v>Bootleg Bottles</v>
      </c>
      <c r="M978" s="15">
        <v>324.45</v>
      </c>
      <c r="N978" s="3">
        <f>LOOKUP(Table5[[#This Row],[Item '#]],Ticket_Forms[Form Number],Ticket_Forms[Ticket Count])</f>
        <v>6300</v>
      </c>
      <c r="O978" s="16">
        <f>LOOKUP(Table5[[#This Row],[Item '#]],Ticket_Forms[Form Number],Ticket_Forms[Ticket Value])</f>
        <v>1</v>
      </c>
      <c r="P978" s="16">
        <f>LOOKUP(Table5[[#This Row],[Item '#]],Ticket_Forms[Form Number],Ticket_Forms[Revenue])</f>
        <v>6300</v>
      </c>
      <c r="Q978" s="16">
        <f>LOOKUP(Table5[[#This Row],[Item '#]],Ticket_Forms[Form Number],Ticket_Forms[Ideal Profit])</f>
        <v>995</v>
      </c>
      <c r="R978" s="16">
        <f>LOOKUP(Table5[[#This Row],[Item '#]],Ticket_Forms[Form Number],Ticket_Forms[Prizes])</f>
        <v>5305</v>
      </c>
      <c r="S978" s="16">
        <f>LOOKUP(Table5[[#This Row],[Item '#]],Ticket_Forms[Form Number],Ticket_Forms[Location Rent])</f>
        <v>378</v>
      </c>
      <c r="T978" s="16">
        <f>LOOKUP(Table5[[#This Row],[Item '#]],Ticket_Forms[Form Number],Ticket_Forms[Last Sale])</f>
        <v>500</v>
      </c>
      <c r="U978" s="16" t="s">
        <v>3909</v>
      </c>
      <c r="V978" s="58" t="str">
        <f>Table5[[#This Row],[Date Distributed]]</f>
        <v/>
      </c>
      <c r="W978" s="3" t="str">
        <f>_xlfn.XLOOKUP(Table5[[#This Row],[Serial '#]],Table10[Serial '#],Table10[Charity Association],"",,)</f>
        <v/>
      </c>
      <c r="Z978" s="3" t="s">
        <v>23</v>
      </c>
    </row>
    <row r="979" spans="1:26" hidden="1" x14ac:dyDescent="0.35">
      <c r="A979" s="3">
        <v>977</v>
      </c>
      <c r="B979" s="78">
        <v>45106</v>
      </c>
      <c r="C979" s="73" t="str">
        <f>_xlfn.XLOOKUP(Table5[[#This Row],[Serial '#]],Table10[Serial '#],Table10[Date],"",,)</f>
        <v/>
      </c>
      <c r="D9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79" s="73" t="str">
        <f>IF(Table5[[#This Row],[Date Distributed]]="","In Stock","Distributed")</f>
        <v>In Stock</v>
      </c>
      <c r="F979" s="79" t="s">
        <v>660</v>
      </c>
      <c r="G979" s="75" t="s">
        <v>360</v>
      </c>
      <c r="H979" s="80">
        <v>2310011</v>
      </c>
      <c r="I979" s="80"/>
      <c r="J979" s="81" t="s">
        <v>1738</v>
      </c>
      <c r="K979" s="80" t="s">
        <v>436</v>
      </c>
      <c r="L979" s="3" t="str">
        <f>_xlfn.XLOOKUP(Table5[[#This Row],[Item '#]],Ticket_Forms[Form Number],Ticket_Forms[Game Name],"",,)</f>
        <v>Whiskey Wealth</v>
      </c>
      <c r="M979" s="15">
        <v>237.93</v>
      </c>
      <c r="N979" s="3">
        <f>LOOKUP(Table5[[#This Row],[Item '#]],Ticket_Forms[Form Number],Ticket_Forms[Ticket Count])</f>
        <v>4620</v>
      </c>
      <c r="O979" s="16">
        <f>LOOKUP(Table5[[#This Row],[Item '#]],Ticket_Forms[Form Number],Ticket_Forms[Ticket Value])</f>
        <v>1</v>
      </c>
      <c r="P979" s="16">
        <f>LOOKUP(Table5[[#This Row],[Item '#]],Ticket_Forms[Form Number],Ticket_Forms[Revenue])</f>
        <v>4620</v>
      </c>
      <c r="Q979" s="16">
        <f>LOOKUP(Table5[[#This Row],[Item '#]],Ticket_Forms[Form Number],Ticket_Forms[Ideal Profit])</f>
        <v>900</v>
      </c>
      <c r="R979" s="16">
        <f>LOOKUP(Table5[[#This Row],[Item '#]],Ticket_Forms[Form Number],Ticket_Forms[Prizes])</f>
        <v>3720</v>
      </c>
      <c r="S979" s="16">
        <f>LOOKUP(Table5[[#This Row],[Item '#]],Ticket_Forms[Form Number],Ticket_Forms[Location Rent])</f>
        <v>277</v>
      </c>
      <c r="T979" s="16">
        <f>LOOKUP(Table5[[#This Row],[Item '#]],Ticket_Forms[Form Number],Ticket_Forms[Last Sale])</f>
        <v>599</v>
      </c>
      <c r="U979" s="16" t="s">
        <v>3909</v>
      </c>
      <c r="V979" s="58" t="str">
        <f>Table5[[#This Row],[Date Distributed]]</f>
        <v/>
      </c>
      <c r="W979" s="3" t="str">
        <f>_xlfn.XLOOKUP(Table5[[#This Row],[Serial '#]],Table10[Serial '#],Table10[Charity Association],"",,)</f>
        <v/>
      </c>
      <c r="Z979" s="3" t="s">
        <v>23</v>
      </c>
    </row>
    <row r="980" spans="1:26" hidden="1" x14ac:dyDescent="0.35">
      <c r="A980" s="3">
        <v>978</v>
      </c>
      <c r="B980" s="78">
        <v>45106</v>
      </c>
      <c r="C980" s="73" t="str">
        <f>_xlfn.XLOOKUP(Table5[[#This Row],[Serial '#]],Table10[Serial '#],Table10[Date],"",,)</f>
        <v/>
      </c>
      <c r="D9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80" s="73" t="str">
        <f>IF(Table5[[#This Row],[Date Distributed]]="","In Stock","Distributed")</f>
        <v>In Stock</v>
      </c>
      <c r="F980" s="79" t="s">
        <v>660</v>
      </c>
      <c r="G980" s="75" t="s">
        <v>360</v>
      </c>
      <c r="H980" s="80">
        <v>2310011</v>
      </c>
      <c r="I980" s="80"/>
      <c r="J980" s="81" t="s">
        <v>1739</v>
      </c>
      <c r="K980" s="80" t="s">
        <v>436</v>
      </c>
      <c r="L980" s="3" t="str">
        <f>_xlfn.XLOOKUP(Table5[[#This Row],[Item '#]],Ticket_Forms[Form Number],Ticket_Forms[Game Name],"",,)</f>
        <v>Whiskey Wealth</v>
      </c>
      <c r="M980" s="15">
        <v>237.93</v>
      </c>
      <c r="N980" s="3">
        <f>LOOKUP(Table5[[#This Row],[Item '#]],Ticket_Forms[Form Number],Ticket_Forms[Ticket Count])</f>
        <v>4620</v>
      </c>
      <c r="O980" s="16">
        <f>LOOKUP(Table5[[#This Row],[Item '#]],Ticket_Forms[Form Number],Ticket_Forms[Ticket Value])</f>
        <v>1</v>
      </c>
      <c r="P980" s="16">
        <f>LOOKUP(Table5[[#This Row],[Item '#]],Ticket_Forms[Form Number],Ticket_Forms[Revenue])</f>
        <v>4620</v>
      </c>
      <c r="Q980" s="16">
        <f>LOOKUP(Table5[[#This Row],[Item '#]],Ticket_Forms[Form Number],Ticket_Forms[Ideal Profit])</f>
        <v>900</v>
      </c>
      <c r="R980" s="16">
        <f>LOOKUP(Table5[[#This Row],[Item '#]],Ticket_Forms[Form Number],Ticket_Forms[Prizes])</f>
        <v>3720</v>
      </c>
      <c r="S980" s="16">
        <f>LOOKUP(Table5[[#This Row],[Item '#]],Ticket_Forms[Form Number],Ticket_Forms[Location Rent])</f>
        <v>277</v>
      </c>
      <c r="T980" s="16">
        <f>LOOKUP(Table5[[#This Row],[Item '#]],Ticket_Forms[Form Number],Ticket_Forms[Last Sale])</f>
        <v>599</v>
      </c>
      <c r="U980" s="16" t="s">
        <v>3909</v>
      </c>
      <c r="V980" s="58" t="str">
        <f>Table5[[#This Row],[Date Distributed]]</f>
        <v/>
      </c>
      <c r="W980" s="3" t="str">
        <f>_xlfn.XLOOKUP(Table5[[#This Row],[Serial '#]],Table10[Serial '#],Table10[Charity Association],"",,)</f>
        <v/>
      </c>
      <c r="Z980" s="3" t="s">
        <v>23</v>
      </c>
    </row>
    <row r="981" spans="1:26" hidden="1" x14ac:dyDescent="0.35">
      <c r="A981" s="3">
        <v>979</v>
      </c>
      <c r="B981" s="78">
        <v>45106</v>
      </c>
      <c r="C981" s="73" t="str">
        <f>_xlfn.XLOOKUP(Table5[[#This Row],[Serial '#]],Table10[Serial '#],Table10[Date],"",,)</f>
        <v/>
      </c>
      <c r="D9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81" s="73" t="str">
        <f>IF(Table5[[#This Row],[Date Distributed]]="","In Stock","Distributed")</f>
        <v>In Stock</v>
      </c>
      <c r="F981" s="79" t="s">
        <v>660</v>
      </c>
      <c r="G981" s="75" t="s">
        <v>360</v>
      </c>
      <c r="H981" s="80">
        <v>2310011</v>
      </c>
      <c r="I981" s="80"/>
      <c r="J981" s="81" t="s">
        <v>1740</v>
      </c>
      <c r="K981" s="80" t="s">
        <v>438</v>
      </c>
      <c r="L981" s="3" t="str">
        <f>_xlfn.XLOOKUP(Table5[[#This Row],[Item '#]],Ticket_Forms[Form Number],Ticket_Forms[Game Name],"",,)</f>
        <v>Badda Bing Bank</v>
      </c>
      <c r="M981" s="15">
        <v>281.19</v>
      </c>
      <c r="N981" s="3">
        <f>LOOKUP(Table5[[#This Row],[Item '#]],Ticket_Forms[Form Number],Ticket_Forms[Ticket Count])</f>
        <v>5460</v>
      </c>
      <c r="O981" s="16">
        <f>LOOKUP(Table5[[#This Row],[Item '#]],Ticket_Forms[Form Number],Ticket_Forms[Ticket Value])</f>
        <v>1</v>
      </c>
      <c r="P981" s="16">
        <f>LOOKUP(Table5[[#This Row],[Item '#]],Ticket_Forms[Form Number],Ticket_Forms[Revenue])</f>
        <v>5460</v>
      </c>
      <c r="Q981" s="16">
        <f>LOOKUP(Table5[[#This Row],[Item '#]],Ticket_Forms[Form Number],Ticket_Forms[Ideal Profit])</f>
        <v>960</v>
      </c>
      <c r="R981" s="16">
        <f>LOOKUP(Table5[[#This Row],[Item '#]],Ticket_Forms[Form Number],Ticket_Forms[Prizes])</f>
        <v>4500</v>
      </c>
      <c r="S981" s="16">
        <f>LOOKUP(Table5[[#This Row],[Item '#]],Ticket_Forms[Form Number],Ticket_Forms[Location Rent])</f>
        <v>327</v>
      </c>
      <c r="T981" s="16">
        <f>LOOKUP(Table5[[#This Row],[Item '#]],Ticket_Forms[Form Number],Ticket_Forms[Last Sale])</f>
        <v>200</v>
      </c>
      <c r="U981" s="16" t="s">
        <v>3909</v>
      </c>
      <c r="V981" s="58" t="str">
        <f>Table5[[#This Row],[Date Distributed]]</f>
        <v/>
      </c>
      <c r="W981" s="3" t="str">
        <f>_xlfn.XLOOKUP(Table5[[#This Row],[Serial '#]],Table10[Serial '#],Table10[Charity Association],"",,)</f>
        <v/>
      </c>
      <c r="Z981" s="3" t="s">
        <v>23</v>
      </c>
    </row>
    <row r="982" spans="1:26" hidden="1" x14ac:dyDescent="0.35">
      <c r="A982" s="3">
        <v>980</v>
      </c>
      <c r="B982" s="78">
        <v>45106</v>
      </c>
      <c r="C982" s="73" t="str">
        <f>_xlfn.XLOOKUP(Table5[[#This Row],[Serial '#]],Table10[Serial '#],Table10[Date],"",,)</f>
        <v/>
      </c>
      <c r="D9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82" s="73" t="str">
        <f>IF(Table5[[#This Row],[Date Distributed]]="","In Stock","Distributed")</f>
        <v>In Stock</v>
      </c>
      <c r="F982" s="79" t="s">
        <v>660</v>
      </c>
      <c r="G982" s="75" t="s">
        <v>360</v>
      </c>
      <c r="H982" s="80">
        <v>2310011</v>
      </c>
      <c r="I982" s="80"/>
      <c r="J982" s="81" t="s">
        <v>1741</v>
      </c>
      <c r="K982" s="80" t="s">
        <v>436</v>
      </c>
      <c r="L982" s="3" t="str">
        <f>_xlfn.XLOOKUP(Table5[[#This Row],[Item '#]],Ticket_Forms[Form Number],Ticket_Forms[Game Name],"",,)</f>
        <v>Whiskey Wealth</v>
      </c>
      <c r="M982" s="15">
        <v>237.93</v>
      </c>
      <c r="N982" s="3">
        <f>LOOKUP(Table5[[#This Row],[Item '#]],Ticket_Forms[Form Number],Ticket_Forms[Ticket Count])</f>
        <v>4620</v>
      </c>
      <c r="O982" s="16">
        <f>LOOKUP(Table5[[#This Row],[Item '#]],Ticket_Forms[Form Number],Ticket_Forms[Ticket Value])</f>
        <v>1</v>
      </c>
      <c r="P982" s="16">
        <f>LOOKUP(Table5[[#This Row],[Item '#]],Ticket_Forms[Form Number],Ticket_Forms[Revenue])</f>
        <v>4620</v>
      </c>
      <c r="Q982" s="16">
        <f>LOOKUP(Table5[[#This Row],[Item '#]],Ticket_Forms[Form Number],Ticket_Forms[Ideal Profit])</f>
        <v>900</v>
      </c>
      <c r="R982" s="16">
        <f>LOOKUP(Table5[[#This Row],[Item '#]],Ticket_Forms[Form Number],Ticket_Forms[Prizes])</f>
        <v>3720</v>
      </c>
      <c r="S982" s="16">
        <f>LOOKUP(Table5[[#This Row],[Item '#]],Ticket_Forms[Form Number],Ticket_Forms[Location Rent])</f>
        <v>277</v>
      </c>
      <c r="T982" s="16">
        <f>LOOKUP(Table5[[#This Row],[Item '#]],Ticket_Forms[Form Number],Ticket_Forms[Last Sale])</f>
        <v>599</v>
      </c>
      <c r="U982" s="16" t="s">
        <v>3909</v>
      </c>
      <c r="V982" s="58" t="str">
        <f>Table5[[#This Row],[Date Distributed]]</f>
        <v/>
      </c>
      <c r="W982" s="3" t="str">
        <f>_xlfn.XLOOKUP(Table5[[#This Row],[Serial '#]],Table10[Serial '#],Table10[Charity Association],"",,)</f>
        <v/>
      </c>
      <c r="Z982" s="3" t="s">
        <v>23</v>
      </c>
    </row>
    <row r="983" spans="1:26" hidden="1" x14ac:dyDescent="0.35">
      <c r="A983" s="3">
        <v>981</v>
      </c>
      <c r="B983" s="78">
        <v>45106</v>
      </c>
      <c r="C983" s="73" t="str">
        <f>_xlfn.XLOOKUP(Table5[[#This Row],[Serial '#]],Table10[Serial '#],Table10[Date],"",,)</f>
        <v/>
      </c>
      <c r="D9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83" s="73" t="str">
        <f>IF(Table5[[#This Row],[Date Distributed]]="","In Stock","Distributed")</f>
        <v>In Stock</v>
      </c>
      <c r="F983" s="79" t="s">
        <v>660</v>
      </c>
      <c r="G983" s="75" t="s">
        <v>360</v>
      </c>
      <c r="H983" s="80">
        <v>2310011</v>
      </c>
      <c r="I983" s="80"/>
      <c r="J983" s="81" t="s">
        <v>1742</v>
      </c>
      <c r="K983" s="80" t="s">
        <v>436</v>
      </c>
      <c r="L983" s="3" t="str">
        <f>_xlfn.XLOOKUP(Table5[[#This Row],[Item '#]],Ticket_Forms[Form Number],Ticket_Forms[Game Name],"",,)</f>
        <v>Whiskey Wealth</v>
      </c>
      <c r="M983" s="15">
        <v>237.93</v>
      </c>
      <c r="N983" s="3">
        <f>LOOKUP(Table5[[#This Row],[Item '#]],Ticket_Forms[Form Number],Ticket_Forms[Ticket Count])</f>
        <v>4620</v>
      </c>
      <c r="O983" s="16">
        <f>LOOKUP(Table5[[#This Row],[Item '#]],Ticket_Forms[Form Number],Ticket_Forms[Ticket Value])</f>
        <v>1</v>
      </c>
      <c r="P983" s="16">
        <f>LOOKUP(Table5[[#This Row],[Item '#]],Ticket_Forms[Form Number],Ticket_Forms[Revenue])</f>
        <v>4620</v>
      </c>
      <c r="Q983" s="16">
        <f>LOOKUP(Table5[[#This Row],[Item '#]],Ticket_Forms[Form Number],Ticket_Forms[Ideal Profit])</f>
        <v>900</v>
      </c>
      <c r="R983" s="16">
        <f>LOOKUP(Table5[[#This Row],[Item '#]],Ticket_Forms[Form Number],Ticket_Forms[Prizes])</f>
        <v>3720</v>
      </c>
      <c r="S983" s="16">
        <f>LOOKUP(Table5[[#This Row],[Item '#]],Ticket_Forms[Form Number],Ticket_Forms[Location Rent])</f>
        <v>277</v>
      </c>
      <c r="T983" s="16">
        <f>LOOKUP(Table5[[#This Row],[Item '#]],Ticket_Forms[Form Number],Ticket_Forms[Last Sale])</f>
        <v>599</v>
      </c>
      <c r="U983" s="16" t="s">
        <v>3909</v>
      </c>
      <c r="V983" s="58" t="str">
        <f>Table5[[#This Row],[Date Distributed]]</f>
        <v/>
      </c>
      <c r="W983" s="3" t="str">
        <f>_xlfn.XLOOKUP(Table5[[#This Row],[Serial '#]],Table10[Serial '#],Table10[Charity Association],"",,)</f>
        <v/>
      </c>
      <c r="Z983" s="3" t="s">
        <v>23</v>
      </c>
    </row>
    <row r="984" spans="1:26" hidden="1" x14ac:dyDescent="0.35">
      <c r="A984" s="3">
        <v>982</v>
      </c>
      <c r="B984" s="78">
        <v>45106</v>
      </c>
      <c r="C984" s="73" t="str">
        <f>_xlfn.XLOOKUP(Table5[[#This Row],[Serial '#]],Table10[Serial '#],Table10[Date],"",,)</f>
        <v/>
      </c>
      <c r="D9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84" s="73" t="str">
        <f>IF(Table5[[#This Row],[Date Distributed]]="","In Stock","Distributed")</f>
        <v>In Stock</v>
      </c>
      <c r="F984" s="79" t="s">
        <v>660</v>
      </c>
      <c r="G984" s="75" t="s">
        <v>360</v>
      </c>
      <c r="H984" s="80">
        <v>2310011</v>
      </c>
      <c r="I984" s="80"/>
      <c r="J984" s="81" t="s">
        <v>1743</v>
      </c>
      <c r="K984" s="80" t="s">
        <v>438</v>
      </c>
      <c r="L984" s="3" t="str">
        <f>_xlfn.XLOOKUP(Table5[[#This Row],[Item '#]],Ticket_Forms[Form Number],Ticket_Forms[Game Name],"",,)</f>
        <v>Badda Bing Bank</v>
      </c>
      <c r="M984" s="15">
        <v>281.19</v>
      </c>
      <c r="N984" s="3">
        <f>LOOKUP(Table5[[#This Row],[Item '#]],Ticket_Forms[Form Number],Ticket_Forms[Ticket Count])</f>
        <v>5460</v>
      </c>
      <c r="O984" s="16">
        <f>LOOKUP(Table5[[#This Row],[Item '#]],Ticket_Forms[Form Number],Ticket_Forms[Ticket Value])</f>
        <v>1</v>
      </c>
      <c r="P984" s="16">
        <f>LOOKUP(Table5[[#This Row],[Item '#]],Ticket_Forms[Form Number],Ticket_Forms[Revenue])</f>
        <v>5460</v>
      </c>
      <c r="Q984" s="16">
        <f>LOOKUP(Table5[[#This Row],[Item '#]],Ticket_Forms[Form Number],Ticket_Forms[Ideal Profit])</f>
        <v>960</v>
      </c>
      <c r="R984" s="16">
        <f>LOOKUP(Table5[[#This Row],[Item '#]],Ticket_Forms[Form Number],Ticket_Forms[Prizes])</f>
        <v>4500</v>
      </c>
      <c r="S984" s="16">
        <f>LOOKUP(Table5[[#This Row],[Item '#]],Ticket_Forms[Form Number],Ticket_Forms[Location Rent])</f>
        <v>327</v>
      </c>
      <c r="T984" s="16">
        <f>LOOKUP(Table5[[#This Row],[Item '#]],Ticket_Forms[Form Number],Ticket_Forms[Last Sale])</f>
        <v>200</v>
      </c>
      <c r="U984" s="16" t="s">
        <v>3909</v>
      </c>
      <c r="V984" s="58" t="str">
        <f>Table5[[#This Row],[Date Distributed]]</f>
        <v/>
      </c>
      <c r="W984" s="3" t="str">
        <f>_xlfn.XLOOKUP(Table5[[#This Row],[Serial '#]],Table10[Serial '#],Table10[Charity Association],"",,)</f>
        <v/>
      </c>
      <c r="Z984" s="3" t="s">
        <v>23</v>
      </c>
    </row>
    <row r="985" spans="1:26" hidden="1" x14ac:dyDescent="0.35">
      <c r="A985" s="3">
        <v>983</v>
      </c>
      <c r="B985" s="78">
        <v>45106</v>
      </c>
      <c r="C985" s="73" t="str">
        <f>_xlfn.XLOOKUP(Table5[[#This Row],[Serial '#]],Table10[Serial '#],Table10[Date],"",,)</f>
        <v/>
      </c>
      <c r="D9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85" s="73" t="str">
        <f>IF(Table5[[#This Row],[Date Distributed]]="","In Stock","Distributed")</f>
        <v>In Stock</v>
      </c>
      <c r="F985" s="79" t="s">
        <v>660</v>
      </c>
      <c r="G985" s="75" t="s">
        <v>360</v>
      </c>
      <c r="H985" s="80">
        <v>2310011</v>
      </c>
      <c r="I985" s="80"/>
      <c r="J985" s="81" t="s">
        <v>1744</v>
      </c>
      <c r="K985" s="80" t="s">
        <v>436</v>
      </c>
      <c r="L985" s="3" t="str">
        <f>_xlfn.XLOOKUP(Table5[[#This Row],[Item '#]],Ticket_Forms[Form Number],Ticket_Forms[Game Name],"",,)</f>
        <v>Whiskey Wealth</v>
      </c>
      <c r="M985" s="15">
        <v>237.93</v>
      </c>
      <c r="N985" s="3">
        <f>LOOKUP(Table5[[#This Row],[Item '#]],Ticket_Forms[Form Number],Ticket_Forms[Ticket Count])</f>
        <v>4620</v>
      </c>
      <c r="O985" s="16">
        <f>LOOKUP(Table5[[#This Row],[Item '#]],Ticket_Forms[Form Number],Ticket_Forms[Ticket Value])</f>
        <v>1</v>
      </c>
      <c r="P985" s="16">
        <f>LOOKUP(Table5[[#This Row],[Item '#]],Ticket_Forms[Form Number],Ticket_Forms[Revenue])</f>
        <v>4620</v>
      </c>
      <c r="Q985" s="16">
        <f>LOOKUP(Table5[[#This Row],[Item '#]],Ticket_Forms[Form Number],Ticket_Forms[Ideal Profit])</f>
        <v>900</v>
      </c>
      <c r="R985" s="16">
        <f>LOOKUP(Table5[[#This Row],[Item '#]],Ticket_Forms[Form Number],Ticket_Forms[Prizes])</f>
        <v>3720</v>
      </c>
      <c r="S985" s="16">
        <f>LOOKUP(Table5[[#This Row],[Item '#]],Ticket_Forms[Form Number],Ticket_Forms[Location Rent])</f>
        <v>277</v>
      </c>
      <c r="T985" s="16">
        <f>LOOKUP(Table5[[#This Row],[Item '#]],Ticket_Forms[Form Number],Ticket_Forms[Last Sale])</f>
        <v>599</v>
      </c>
      <c r="U985" s="16" t="s">
        <v>3909</v>
      </c>
      <c r="V985" s="58" t="str">
        <f>Table5[[#This Row],[Date Distributed]]</f>
        <v/>
      </c>
      <c r="W985" s="3" t="str">
        <f>_xlfn.XLOOKUP(Table5[[#This Row],[Serial '#]],Table10[Serial '#],Table10[Charity Association],"",,)</f>
        <v/>
      </c>
      <c r="Z985" s="3" t="s">
        <v>23</v>
      </c>
    </row>
    <row r="986" spans="1:26" hidden="1" x14ac:dyDescent="0.35">
      <c r="A986" s="3">
        <v>984</v>
      </c>
      <c r="B986" s="78">
        <v>45106</v>
      </c>
      <c r="C986" s="73">
        <f>_xlfn.XLOOKUP(Table5[[#This Row],[Serial '#]],Table10[Serial '#],Table10[Date],"",,)</f>
        <v>45293</v>
      </c>
      <c r="D9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86" s="73" t="str">
        <f>IF(Table5[[#This Row],[Date Distributed]]="","In Stock","Distributed")</f>
        <v>Distributed</v>
      </c>
      <c r="F986" s="79" t="s">
        <v>660</v>
      </c>
      <c r="G986" s="75" t="s">
        <v>360</v>
      </c>
      <c r="H986" s="80">
        <v>2310011</v>
      </c>
      <c r="I986" s="80"/>
      <c r="J986" s="81" t="s">
        <v>1745</v>
      </c>
      <c r="K986" s="80" t="s">
        <v>438</v>
      </c>
      <c r="L986" s="3" t="str">
        <f>_xlfn.XLOOKUP(Table5[[#This Row],[Item '#]],Ticket_Forms[Form Number],Ticket_Forms[Game Name],"",,)</f>
        <v>Badda Bing Bank</v>
      </c>
      <c r="M986" s="15">
        <v>281.19</v>
      </c>
      <c r="N986" s="3">
        <f>LOOKUP(Table5[[#This Row],[Item '#]],Ticket_Forms[Form Number],Ticket_Forms[Ticket Count])</f>
        <v>5460</v>
      </c>
      <c r="O986" s="16">
        <f>LOOKUP(Table5[[#This Row],[Item '#]],Ticket_Forms[Form Number],Ticket_Forms[Ticket Value])</f>
        <v>1</v>
      </c>
      <c r="P986" s="16">
        <f>LOOKUP(Table5[[#This Row],[Item '#]],Ticket_Forms[Form Number],Ticket_Forms[Revenue])</f>
        <v>5460</v>
      </c>
      <c r="Q986" s="16">
        <f>LOOKUP(Table5[[#This Row],[Item '#]],Ticket_Forms[Form Number],Ticket_Forms[Ideal Profit])</f>
        <v>960</v>
      </c>
      <c r="R986" s="16">
        <f>LOOKUP(Table5[[#This Row],[Item '#]],Ticket_Forms[Form Number],Ticket_Forms[Prizes])</f>
        <v>4500</v>
      </c>
      <c r="S986" s="16">
        <f>LOOKUP(Table5[[#This Row],[Item '#]],Ticket_Forms[Form Number],Ticket_Forms[Location Rent])</f>
        <v>327</v>
      </c>
      <c r="T986" s="16">
        <f>LOOKUP(Table5[[#This Row],[Item '#]],Ticket_Forms[Form Number],Ticket_Forms[Last Sale])</f>
        <v>200</v>
      </c>
      <c r="U986" s="16" t="s">
        <v>3909</v>
      </c>
      <c r="V986" s="58">
        <f>Table5[[#This Row],[Date Distributed]]</f>
        <v>45293</v>
      </c>
      <c r="W986" s="3" t="str">
        <f>_xlfn.XLOOKUP(Table5[[#This Row],[Serial '#]],Table10[Serial '#],Table10[Charity Association],"",,)</f>
        <v>Cleveland Police Athletic League</v>
      </c>
      <c r="Z986" s="3" t="s">
        <v>23</v>
      </c>
    </row>
    <row r="987" spans="1:26" hidden="1" x14ac:dyDescent="0.35">
      <c r="A987" s="3">
        <v>985</v>
      </c>
      <c r="B987" s="78">
        <v>45106</v>
      </c>
      <c r="C987" s="73">
        <f>_xlfn.XLOOKUP(Table5[[#This Row],[Serial '#]],Table10[Serial '#],Table10[Date],"",,)</f>
        <v>45294</v>
      </c>
      <c r="D9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87" s="73" t="str">
        <f>IF(Table5[[#This Row],[Date Distributed]]="","In Stock","Distributed")</f>
        <v>Distributed</v>
      </c>
      <c r="F987" s="79" t="s">
        <v>660</v>
      </c>
      <c r="G987" s="75" t="s">
        <v>360</v>
      </c>
      <c r="H987" s="80">
        <v>2310011</v>
      </c>
      <c r="I987" s="80"/>
      <c r="J987" s="81" t="s">
        <v>1746</v>
      </c>
      <c r="K987" s="80" t="s">
        <v>436</v>
      </c>
      <c r="L987" s="3" t="str">
        <f>_xlfn.XLOOKUP(Table5[[#This Row],[Item '#]],Ticket_Forms[Form Number],Ticket_Forms[Game Name],"",,)</f>
        <v>Whiskey Wealth</v>
      </c>
      <c r="M987" s="15">
        <v>237.93</v>
      </c>
      <c r="N987" s="3">
        <f>LOOKUP(Table5[[#This Row],[Item '#]],Ticket_Forms[Form Number],Ticket_Forms[Ticket Count])</f>
        <v>4620</v>
      </c>
      <c r="O987" s="16">
        <f>LOOKUP(Table5[[#This Row],[Item '#]],Ticket_Forms[Form Number],Ticket_Forms[Ticket Value])</f>
        <v>1</v>
      </c>
      <c r="P987" s="16">
        <f>LOOKUP(Table5[[#This Row],[Item '#]],Ticket_Forms[Form Number],Ticket_Forms[Revenue])</f>
        <v>4620</v>
      </c>
      <c r="Q987" s="16">
        <f>LOOKUP(Table5[[#This Row],[Item '#]],Ticket_Forms[Form Number],Ticket_Forms[Ideal Profit])</f>
        <v>900</v>
      </c>
      <c r="R987" s="16">
        <f>LOOKUP(Table5[[#This Row],[Item '#]],Ticket_Forms[Form Number],Ticket_Forms[Prizes])</f>
        <v>3720</v>
      </c>
      <c r="S987" s="16">
        <f>LOOKUP(Table5[[#This Row],[Item '#]],Ticket_Forms[Form Number],Ticket_Forms[Location Rent])</f>
        <v>277</v>
      </c>
      <c r="T987" s="16">
        <f>LOOKUP(Table5[[#This Row],[Item '#]],Ticket_Forms[Form Number],Ticket_Forms[Last Sale])</f>
        <v>599</v>
      </c>
      <c r="U987" s="16" t="s">
        <v>3909</v>
      </c>
      <c r="V987" s="58">
        <f>Table5[[#This Row],[Date Distributed]]</f>
        <v>45294</v>
      </c>
      <c r="W987" s="3" t="str">
        <f>_xlfn.XLOOKUP(Table5[[#This Row],[Serial '#]],Table10[Serial '#],Table10[Charity Association],"",,)</f>
        <v>Italian American Brotherhood Club</v>
      </c>
      <c r="Z987" s="3" t="s">
        <v>23</v>
      </c>
    </row>
    <row r="988" spans="1:26" hidden="1" x14ac:dyDescent="0.35">
      <c r="A988" s="3">
        <v>986</v>
      </c>
      <c r="B988" s="78">
        <v>45106</v>
      </c>
      <c r="C988" s="73">
        <f>_xlfn.XLOOKUP(Table5[[#This Row],[Serial '#]],Table10[Serial '#],Table10[Date],"",,)</f>
        <v>45313</v>
      </c>
      <c r="D9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88" s="73" t="str">
        <f>IF(Table5[[#This Row],[Date Distributed]]="","In Stock","Distributed")</f>
        <v>Distributed</v>
      </c>
      <c r="F988" s="79" t="s">
        <v>660</v>
      </c>
      <c r="G988" s="75" t="s">
        <v>360</v>
      </c>
      <c r="H988" s="80">
        <v>2310011</v>
      </c>
      <c r="I988" s="80"/>
      <c r="J988" s="81" t="s">
        <v>1747</v>
      </c>
      <c r="K988" s="80" t="s">
        <v>439</v>
      </c>
      <c r="L988" s="3" t="str">
        <f>_xlfn.XLOOKUP(Table5[[#This Row],[Item '#]],Ticket_Forms[Form Number],Ticket_Forms[Game Name],"",,)</f>
        <v>Wealthy Wise Guys</v>
      </c>
      <c r="M988" s="15">
        <v>415.3</v>
      </c>
      <c r="N988" s="3">
        <f>LOOKUP(Table5[[#This Row],[Item '#]],Ticket_Forms[Form Number],Ticket_Forms[Ticket Count])</f>
        <v>12180</v>
      </c>
      <c r="O988" s="16">
        <f>LOOKUP(Table5[[#This Row],[Item '#]],Ticket_Forms[Form Number],Ticket_Forms[Ticket Value])</f>
        <v>1</v>
      </c>
      <c r="P988" s="16">
        <f>LOOKUP(Table5[[#This Row],[Item '#]],Ticket_Forms[Form Number],Ticket_Forms[Revenue])</f>
        <v>12180</v>
      </c>
      <c r="Q988" s="16">
        <f>LOOKUP(Table5[[#This Row],[Item '#]],Ticket_Forms[Form Number],Ticket_Forms[Ideal Profit])</f>
        <v>9800</v>
      </c>
      <c r="R988" s="16">
        <f>LOOKUP(Table5[[#This Row],[Item '#]],Ticket_Forms[Form Number],Ticket_Forms[Prizes])</f>
        <v>2380</v>
      </c>
      <c r="S988" s="16">
        <f>LOOKUP(Table5[[#This Row],[Item '#]],Ticket_Forms[Form Number],Ticket_Forms[Location Rent])</f>
        <v>730</v>
      </c>
      <c r="T988" s="16">
        <f>LOOKUP(Table5[[#This Row],[Item '#]],Ticket_Forms[Form Number],Ticket_Forms[Last Sale])</f>
        <v>500</v>
      </c>
      <c r="U988" s="16" t="s">
        <v>3909</v>
      </c>
      <c r="V988" s="58">
        <f>Table5[[#This Row],[Date Distributed]]</f>
        <v>45313</v>
      </c>
      <c r="W988" s="3" t="str">
        <f>_xlfn.XLOOKUP(Table5[[#This Row],[Serial '#]],Table10[Serial '#],Table10[Charity Association],"",,)</f>
        <v>Cleveland Police Athletic League</v>
      </c>
      <c r="Z988" s="3" t="s">
        <v>23</v>
      </c>
    </row>
    <row r="989" spans="1:26" hidden="1" x14ac:dyDescent="0.35">
      <c r="A989" s="3">
        <v>987</v>
      </c>
      <c r="B989" s="78">
        <v>45106</v>
      </c>
      <c r="C989" s="73">
        <f>_xlfn.XLOOKUP(Table5[[#This Row],[Serial '#]],Table10[Serial '#],Table10[Date],"",,)</f>
        <v>45332</v>
      </c>
      <c r="D9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89" s="73" t="str">
        <f>IF(Table5[[#This Row],[Date Distributed]]="","In Stock","Distributed")</f>
        <v>Distributed</v>
      </c>
      <c r="F989" s="79" t="s">
        <v>660</v>
      </c>
      <c r="G989" s="75" t="s">
        <v>360</v>
      </c>
      <c r="H989" s="80">
        <v>2310011</v>
      </c>
      <c r="I989" s="80"/>
      <c r="J989" s="81" t="s">
        <v>1748</v>
      </c>
      <c r="K989" s="80" t="s">
        <v>439</v>
      </c>
      <c r="L989" s="3" t="str">
        <f>_xlfn.XLOOKUP(Table5[[#This Row],[Item '#]],Ticket_Forms[Form Number],Ticket_Forms[Game Name],"",,)</f>
        <v>Wealthy Wise Guys</v>
      </c>
      <c r="M989" s="15">
        <v>415.3</v>
      </c>
      <c r="N989" s="3">
        <f>LOOKUP(Table5[[#This Row],[Item '#]],Ticket_Forms[Form Number],Ticket_Forms[Ticket Count])</f>
        <v>12180</v>
      </c>
      <c r="O989" s="16">
        <f>LOOKUP(Table5[[#This Row],[Item '#]],Ticket_Forms[Form Number],Ticket_Forms[Ticket Value])</f>
        <v>1</v>
      </c>
      <c r="P989" s="16">
        <f>LOOKUP(Table5[[#This Row],[Item '#]],Ticket_Forms[Form Number],Ticket_Forms[Revenue])</f>
        <v>12180</v>
      </c>
      <c r="Q989" s="16">
        <f>LOOKUP(Table5[[#This Row],[Item '#]],Ticket_Forms[Form Number],Ticket_Forms[Ideal Profit])</f>
        <v>9800</v>
      </c>
      <c r="R989" s="16">
        <f>LOOKUP(Table5[[#This Row],[Item '#]],Ticket_Forms[Form Number],Ticket_Forms[Prizes])</f>
        <v>2380</v>
      </c>
      <c r="S989" s="16">
        <f>LOOKUP(Table5[[#This Row],[Item '#]],Ticket_Forms[Form Number],Ticket_Forms[Location Rent])</f>
        <v>730</v>
      </c>
      <c r="T989" s="16">
        <f>LOOKUP(Table5[[#This Row],[Item '#]],Ticket_Forms[Form Number],Ticket_Forms[Last Sale])</f>
        <v>500</v>
      </c>
      <c r="U989" s="16" t="s">
        <v>3909</v>
      </c>
      <c r="V989" s="58">
        <f>Table5[[#This Row],[Date Distributed]]</f>
        <v>45332</v>
      </c>
      <c r="W989" s="3" t="str">
        <f>_xlfn.XLOOKUP(Table5[[#This Row],[Serial '#]],Table10[Serial '#],Table10[Charity Association],"",,)</f>
        <v>Cleveland Police Athletic League</v>
      </c>
      <c r="Z989" s="3" t="s">
        <v>23</v>
      </c>
    </row>
    <row r="990" spans="1:26" hidden="1" x14ac:dyDescent="0.35">
      <c r="A990" s="3">
        <v>988</v>
      </c>
      <c r="B990" s="78">
        <v>45106</v>
      </c>
      <c r="C990" s="73">
        <f>_xlfn.XLOOKUP(Table5[[#This Row],[Serial '#]],Table10[Serial '#],Table10[Date],"",,)</f>
        <v>45345</v>
      </c>
      <c r="D9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90" s="73" t="str">
        <f>IF(Table5[[#This Row],[Date Distributed]]="","In Stock","Distributed")</f>
        <v>Distributed</v>
      </c>
      <c r="F990" s="79" t="s">
        <v>660</v>
      </c>
      <c r="G990" s="75" t="s">
        <v>360</v>
      </c>
      <c r="H990" s="80">
        <v>2310011</v>
      </c>
      <c r="I990" s="80"/>
      <c r="J990" s="81" t="s">
        <v>1749</v>
      </c>
      <c r="K990" s="80" t="s">
        <v>436</v>
      </c>
      <c r="L990" s="3" t="str">
        <f>_xlfn.XLOOKUP(Table5[[#This Row],[Item '#]],Ticket_Forms[Form Number],Ticket_Forms[Game Name],"",,)</f>
        <v>Whiskey Wealth</v>
      </c>
      <c r="M990" s="15">
        <v>237.93</v>
      </c>
      <c r="N990" s="3">
        <f>LOOKUP(Table5[[#This Row],[Item '#]],Ticket_Forms[Form Number],Ticket_Forms[Ticket Count])</f>
        <v>4620</v>
      </c>
      <c r="O990" s="16">
        <f>LOOKUP(Table5[[#This Row],[Item '#]],Ticket_Forms[Form Number],Ticket_Forms[Ticket Value])</f>
        <v>1</v>
      </c>
      <c r="P990" s="16">
        <f>LOOKUP(Table5[[#This Row],[Item '#]],Ticket_Forms[Form Number],Ticket_Forms[Revenue])</f>
        <v>4620</v>
      </c>
      <c r="Q990" s="16">
        <f>LOOKUP(Table5[[#This Row],[Item '#]],Ticket_Forms[Form Number],Ticket_Forms[Ideal Profit])</f>
        <v>900</v>
      </c>
      <c r="R990" s="16">
        <f>LOOKUP(Table5[[#This Row],[Item '#]],Ticket_Forms[Form Number],Ticket_Forms[Prizes])</f>
        <v>3720</v>
      </c>
      <c r="S990" s="16">
        <f>LOOKUP(Table5[[#This Row],[Item '#]],Ticket_Forms[Form Number],Ticket_Forms[Location Rent])</f>
        <v>277</v>
      </c>
      <c r="T990" s="16">
        <f>LOOKUP(Table5[[#This Row],[Item '#]],Ticket_Forms[Form Number],Ticket_Forms[Last Sale])</f>
        <v>599</v>
      </c>
      <c r="U990" s="16" t="s">
        <v>3909</v>
      </c>
      <c r="V990" s="58">
        <f>Table5[[#This Row],[Date Distributed]]</f>
        <v>45345</v>
      </c>
      <c r="W990" s="3" t="str">
        <f>_xlfn.XLOOKUP(Table5[[#This Row],[Serial '#]],Table10[Serial '#],Table10[Charity Association],"",,)</f>
        <v>Italian American Brotherhood Club</v>
      </c>
      <c r="Z990" s="3" t="s">
        <v>23</v>
      </c>
    </row>
    <row r="991" spans="1:26" hidden="1" x14ac:dyDescent="0.35">
      <c r="A991" s="3">
        <v>989</v>
      </c>
      <c r="B991" s="78">
        <v>45106</v>
      </c>
      <c r="C991" s="73">
        <f>_xlfn.XLOOKUP(Table5[[#This Row],[Serial '#]],Table10[Serial '#],Table10[Date],"",,)</f>
        <v>45376</v>
      </c>
      <c r="D9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91" s="73" t="str">
        <f>IF(Table5[[#This Row],[Date Distributed]]="","In Stock","Distributed")</f>
        <v>Distributed</v>
      </c>
      <c r="F991" s="79" t="s">
        <v>660</v>
      </c>
      <c r="G991" s="75" t="s">
        <v>360</v>
      </c>
      <c r="H991" s="80">
        <v>2310011</v>
      </c>
      <c r="I991" s="80"/>
      <c r="J991" s="81" t="s">
        <v>1750</v>
      </c>
      <c r="K991" s="80" t="s">
        <v>438</v>
      </c>
      <c r="L991" s="3" t="str">
        <f>_xlfn.XLOOKUP(Table5[[#This Row],[Item '#]],Ticket_Forms[Form Number],Ticket_Forms[Game Name],"",,)</f>
        <v>Badda Bing Bank</v>
      </c>
      <c r="M991" s="15">
        <v>281.19</v>
      </c>
      <c r="N991" s="3">
        <f>LOOKUP(Table5[[#This Row],[Item '#]],Ticket_Forms[Form Number],Ticket_Forms[Ticket Count])</f>
        <v>5460</v>
      </c>
      <c r="O991" s="16">
        <f>LOOKUP(Table5[[#This Row],[Item '#]],Ticket_Forms[Form Number],Ticket_Forms[Ticket Value])</f>
        <v>1</v>
      </c>
      <c r="P991" s="16">
        <f>LOOKUP(Table5[[#This Row],[Item '#]],Ticket_Forms[Form Number],Ticket_Forms[Revenue])</f>
        <v>5460</v>
      </c>
      <c r="Q991" s="16">
        <f>LOOKUP(Table5[[#This Row],[Item '#]],Ticket_Forms[Form Number],Ticket_Forms[Ideal Profit])</f>
        <v>960</v>
      </c>
      <c r="R991" s="16">
        <f>LOOKUP(Table5[[#This Row],[Item '#]],Ticket_Forms[Form Number],Ticket_Forms[Prizes])</f>
        <v>4500</v>
      </c>
      <c r="S991" s="16">
        <f>LOOKUP(Table5[[#This Row],[Item '#]],Ticket_Forms[Form Number],Ticket_Forms[Location Rent])</f>
        <v>327</v>
      </c>
      <c r="T991" s="16">
        <f>LOOKUP(Table5[[#This Row],[Item '#]],Ticket_Forms[Form Number],Ticket_Forms[Last Sale])</f>
        <v>200</v>
      </c>
      <c r="U991" s="16" t="s">
        <v>3909</v>
      </c>
      <c r="V991" s="58">
        <f>Table5[[#This Row],[Date Distributed]]</f>
        <v>45376</v>
      </c>
      <c r="W991" s="3" t="str">
        <f>_xlfn.XLOOKUP(Table5[[#This Row],[Serial '#]],Table10[Serial '#],Table10[Charity Association],"",,)</f>
        <v>Cleveland Police Athletic League</v>
      </c>
      <c r="Z991" s="3" t="s">
        <v>23</v>
      </c>
    </row>
    <row r="992" spans="1:26" hidden="1" x14ac:dyDescent="0.35">
      <c r="A992" s="3">
        <v>990</v>
      </c>
      <c r="B992" s="78">
        <v>45106</v>
      </c>
      <c r="C992" s="73">
        <f>_xlfn.XLOOKUP(Table5[[#This Row],[Serial '#]],Table10[Serial '#],Table10[Date],"",,)</f>
        <v>45376</v>
      </c>
      <c r="D9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92" s="73" t="str">
        <f>IF(Table5[[#This Row],[Date Distributed]]="","In Stock","Distributed")</f>
        <v>Distributed</v>
      </c>
      <c r="F992" s="79" t="s">
        <v>660</v>
      </c>
      <c r="G992" s="75" t="s">
        <v>360</v>
      </c>
      <c r="H992" s="80">
        <v>2310011</v>
      </c>
      <c r="I992" s="80"/>
      <c r="J992" s="81" t="s">
        <v>1751</v>
      </c>
      <c r="K992" s="80" t="s">
        <v>438</v>
      </c>
      <c r="L992" s="3" t="str">
        <f>_xlfn.XLOOKUP(Table5[[#This Row],[Item '#]],Ticket_Forms[Form Number],Ticket_Forms[Game Name],"",,)</f>
        <v>Badda Bing Bank</v>
      </c>
      <c r="M992" s="15">
        <v>281.19</v>
      </c>
      <c r="N992" s="3">
        <f>LOOKUP(Table5[[#This Row],[Item '#]],Ticket_Forms[Form Number],Ticket_Forms[Ticket Count])</f>
        <v>5460</v>
      </c>
      <c r="O992" s="16">
        <f>LOOKUP(Table5[[#This Row],[Item '#]],Ticket_Forms[Form Number],Ticket_Forms[Ticket Value])</f>
        <v>1</v>
      </c>
      <c r="P992" s="16">
        <f>LOOKUP(Table5[[#This Row],[Item '#]],Ticket_Forms[Form Number],Ticket_Forms[Revenue])</f>
        <v>5460</v>
      </c>
      <c r="Q992" s="16">
        <f>LOOKUP(Table5[[#This Row],[Item '#]],Ticket_Forms[Form Number],Ticket_Forms[Ideal Profit])</f>
        <v>960</v>
      </c>
      <c r="R992" s="16">
        <f>LOOKUP(Table5[[#This Row],[Item '#]],Ticket_Forms[Form Number],Ticket_Forms[Prizes])</f>
        <v>4500</v>
      </c>
      <c r="S992" s="16">
        <f>LOOKUP(Table5[[#This Row],[Item '#]],Ticket_Forms[Form Number],Ticket_Forms[Location Rent])</f>
        <v>327</v>
      </c>
      <c r="T992" s="16">
        <f>LOOKUP(Table5[[#This Row],[Item '#]],Ticket_Forms[Form Number],Ticket_Forms[Last Sale])</f>
        <v>200</v>
      </c>
      <c r="U992" s="16" t="s">
        <v>3909</v>
      </c>
      <c r="V992" s="58">
        <f>Table5[[#This Row],[Date Distributed]]</f>
        <v>45376</v>
      </c>
      <c r="W992" s="3" t="str">
        <f>_xlfn.XLOOKUP(Table5[[#This Row],[Serial '#]],Table10[Serial '#],Table10[Charity Association],"",,)</f>
        <v>Cleveland Police Athletic League</v>
      </c>
      <c r="Z992" s="3" t="s">
        <v>23</v>
      </c>
    </row>
    <row r="993" spans="1:26" hidden="1" x14ac:dyDescent="0.35">
      <c r="A993" s="3">
        <v>991</v>
      </c>
      <c r="B993" s="78">
        <v>45106</v>
      </c>
      <c r="C993" s="73">
        <f>_xlfn.XLOOKUP(Table5[[#This Row],[Serial '#]],Table10[Serial '#],Table10[Date],"",,)</f>
        <v>45376</v>
      </c>
      <c r="D9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93" s="73" t="str">
        <f>IF(Table5[[#This Row],[Date Distributed]]="","In Stock","Distributed")</f>
        <v>Distributed</v>
      </c>
      <c r="F993" s="79" t="s">
        <v>660</v>
      </c>
      <c r="G993" s="75" t="s">
        <v>360</v>
      </c>
      <c r="H993" s="80">
        <v>2310011</v>
      </c>
      <c r="I993" s="80"/>
      <c r="J993" s="81" t="s">
        <v>1752</v>
      </c>
      <c r="K993" s="80" t="s">
        <v>436</v>
      </c>
      <c r="L993" s="3" t="str">
        <f>_xlfn.XLOOKUP(Table5[[#This Row],[Item '#]],Ticket_Forms[Form Number],Ticket_Forms[Game Name],"",,)</f>
        <v>Whiskey Wealth</v>
      </c>
      <c r="M993" s="15">
        <v>237.93</v>
      </c>
      <c r="N993" s="3">
        <f>LOOKUP(Table5[[#This Row],[Item '#]],Ticket_Forms[Form Number],Ticket_Forms[Ticket Count])</f>
        <v>4620</v>
      </c>
      <c r="O993" s="16">
        <f>LOOKUP(Table5[[#This Row],[Item '#]],Ticket_Forms[Form Number],Ticket_Forms[Ticket Value])</f>
        <v>1</v>
      </c>
      <c r="P993" s="16">
        <f>LOOKUP(Table5[[#This Row],[Item '#]],Ticket_Forms[Form Number],Ticket_Forms[Revenue])</f>
        <v>4620</v>
      </c>
      <c r="Q993" s="16">
        <f>LOOKUP(Table5[[#This Row],[Item '#]],Ticket_Forms[Form Number],Ticket_Forms[Ideal Profit])</f>
        <v>900</v>
      </c>
      <c r="R993" s="16">
        <f>LOOKUP(Table5[[#This Row],[Item '#]],Ticket_Forms[Form Number],Ticket_Forms[Prizes])</f>
        <v>3720</v>
      </c>
      <c r="S993" s="16">
        <f>LOOKUP(Table5[[#This Row],[Item '#]],Ticket_Forms[Form Number],Ticket_Forms[Location Rent])</f>
        <v>277</v>
      </c>
      <c r="T993" s="16">
        <f>LOOKUP(Table5[[#This Row],[Item '#]],Ticket_Forms[Form Number],Ticket_Forms[Last Sale])</f>
        <v>599</v>
      </c>
      <c r="U993" s="16" t="s">
        <v>3909</v>
      </c>
      <c r="V993" s="58">
        <f>Table5[[#This Row],[Date Distributed]]</f>
        <v>45376</v>
      </c>
      <c r="W993" s="3" t="str">
        <f>_xlfn.XLOOKUP(Table5[[#This Row],[Serial '#]],Table10[Serial '#],Table10[Charity Association],"",,)</f>
        <v>Cleveland Police Athletic League</v>
      </c>
      <c r="Z993" s="3" t="s">
        <v>23</v>
      </c>
    </row>
    <row r="994" spans="1:26" hidden="1" x14ac:dyDescent="0.35">
      <c r="A994" s="3">
        <v>992</v>
      </c>
      <c r="B994" s="78">
        <v>45106</v>
      </c>
      <c r="C994" s="73">
        <f>_xlfn.XLOOKUP(Table5[[#This Row],[Serial '#]],Table10[Serial '#],Table10[Date],"",,)</f>
        <v>45376</v>
      </c>
      <c r="D9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94" s="73" t="str">
        <f>IF(Table5[[#This Row],[Date Distributed]]="","In Stock","Distributed")</f>
        <v>Distributed</v>
      </c>
      <c r="F994" s="79" t="s">
        <v>660</v>
      </c>
      <c r="G994" s="75" t="s">
        <v>360</v>
      </c>
      <c r="H994" s="80">
        <v>2310011</v>
      </c>
      <c r="I994" s="80"/>
      <c r="J994" s="81" t="s">
        <v>1753</v>
      </c>
      <c r="K994" s="80" t="s">
        <v>436</v>
      </c>
      <c r="L994" s="3" t="str">
        <f>_xlfn.XLOOKUP(Table5[[#This Row],[Item '#]],Ticket_Forms[Form Number],Ticket_Forms[Game Name],"",,)</f>
        <v>Whiskey Wealth</v>
      </c>
      <c r="M994" s="15">
        <v>237.93</v>
      </c>
      <c r="N994" s="3">
        <f>LOOKUP(Table5[[#This Row],[Item '#]],Ticket_Forms[Form Number],Ticket_Forms[Ticket Count])</f>
        <v>4620</v>
      </c>
      <c r="O994" s="16">
        <f>LOOKUP(Table5[[#This Row],[Item '#]],Ticket_Forms[Form Number],Ticket_Forms[Ticket Value])</f>
        <v>1</v>
      </c>
      <c r="P994" s="16">
        <f>LOOKUP(Table5[[#This Row],[Item '#]],Ticket_Forms[Form Number],Ticket_Forms[Revenue])</f>
        <v>4620</v>
      </c>
      <c r="Q994" s="16">
        <f>LOOKUP(Table5[[#This Row],[Item '#]],Ticket_Forms[Form Number],Ticket_Forms[Ideal Profit])</f>
        <v>900</v>
      </c>
      <c r="R994" s="16">
        <f>LOOKUP(Table5[[#This Row],[Item '#]],Ticket_Forms[Form Number],Ticket_Forms[Prizes])</f>
        <v>3720</v>
      </c>
      <c r="S994" s="16">
        <f>LOOKUP(Table5[[#This Row],[Item '#]],Ticket_Forms[Form Number],Ticket_Forms[Location Rent])</f>
        <v>277</v>
      </c>
      <c r="T994" s="16">
        <f>LOOKUP(Table5[[#This Row],[Item '#]],Ticket_Forms[Form Number],Ticket_Forms[Last Sale])</f>
        <v>599</v>
      </c>
      <c r="U994" s="16" t="s">
        <v>3909</v>
      </c>
      <c r="V994" s="58">
        <f>Table5[[#This Row],[Date Distributed]]</f>
        <v>45376</v>
      </c>
      <c r="W994" s="3" t="str">
        <f>_xlfn.XLOOKUP(Table5[[#This Row],[Serial '#]],Table10[Serial '#],Table10[Charity Association],"",,)</f>
        <v>Cleveland Police Athletic League</v>
      </c>
      <c r="Z994" s="3" t="s">
        <v>23</v>
      </c>
    </row>
    <row r="995" spans="1:26" hidden="1" x14ac:dyDescent="0.35">
      <c r="A995" s="3">
        <v>993</v>
      </c>
      <c r="B995" s="78">
        <v>45106</v>
      </c>
      <c r="C995" s="73">
        <f>_xlfn.XLOOKUP(Table5[[#This Row],[Serial '#]],Table10[Serial '#],Table10[Date],"",,)</f>
        <v>45380</v>
      </c>
      <c r="D9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95" s="73" t="str">
        <f>IF(Table5[[#This Row],[Date Distributed]]="","In Stock","Distributed")</f>
        <v>Distributed</v>
      </c>
      <c r="F995" s="79" t="s">
        <v>660</v>
      </c>
      <c r="G995" s="75" t="s">
        <v>360</v>
      </c>
      <c r="H995" s="80">
        <v>2310011</v>
      </c>
      <c r="I995" s="80"/>
      <c r="J995" s="81" t="s">
        <v>1754</v>
      </c>
      <c r="K995" s="80" t="s">
        <v>438</v>
      </c>
      <c r="L995" s="3" t="str">
        <f>_xlfn.XLOOKUP(Table5[[#This Row],[Item '#]],Ticket_Forms[Form Number],Ticket_Forms[Game Name],"",,)</f>
        <v>Badda Bing Bank</v>
      </c>
      <c r="M995" s="15">
        <v>281.19</v>
      </c>
      <c r="N995" s="3">
        <f>LOOKUP(Table5[[#This Row],[Item '#]],Ticket_Forms[Form Number],Ticket_Forms[Ticket Count])</f>
        <v>5460</v>
      </c>
      <c r="O995" s="16">
        <f>LOOKUP(Table5[[#This Row],[Item '#]],Ticket_Forms[Form Number],Ticket_Forms[Ticket Value])</f>
        <v>1</v>
      </c>
      <c r="P995" s="16">
        <f>LOOKUP(Table5[[#This Row],[Item '#]],Ticket_Forms[Form Number],Ticket_Forms[Revenue])</f>
        <v>5460</v>
      </c>
      <c r="Q995" s="16">
        <f>LOOKUP(Table5[[#This Row],[Item '#]],Ticket_Forms[Form Number],Ticket_Forms[Ideal Profit])</f>
        <v>960</v>
      </c>
      <c r="R995" s="16">
        <f>LOOKUP(Table5[[#This Row],[Item '#]],Ticket_Forms[Form Number],Ticket_Forms[Prizes])</f>
        <v>4500</v>
      </c>
      <c r="S995" s="16">
        <f>LOOKUP(Table5[[#This Row],[Item '#]],Ticket_Forms[Form Number],Ticket_Forms[Location Rent])</f>
        <v>327</v>
      </c>
      <c r="T995" s="16">
        <f>LOOKUP(Table5[[#This Row],[Item '#]],Ticket_Forms[Form Number],Ticket_Forms[Last Sale])</f>
        <v>200</v>
      </c>
      <c r="U995" s="16" t="s">
        <v>3909</v>
      </c>
      <c r="V995" s="58">
        <f>Table5[[#This Row],[Date Distributed]]</f>
        <v>45380</v>
      </c>
      <c r="W995" s="3" t="str">
        <f>_xlfn.XLOOKUP(Table5[[#This Row],[Serial '#]],Table10[Serial '#],Table10[Charity Association],"",,)</f>
        <v>Greater Cleveland Football Foundation</v>
      </c>
      <c r="Z995" s="3" t="s">
        <v>23</v>
      </c>
    </row>
    <row r="996" spans="1:26" hidden="1" x14ac:dyDescent="0.35">
      <c r="A996" s="3">
        <v>994</v>
      </c>
      <c r="B996" s="78">
        <v>45106</v>
      </c>
      <c r="C996" s="73">
        <f>_xlfn.XLOOKUP(Table5[[#This Row],[Serial '#]],Table10[Serial '#],Table10[Date],"",,)</f>
        <v>45380</v>
      </c>
      <c r="D9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96" s="73" t="str">
        <f>IF(Table5[[#This Row],[Date Distributed]]="","In Stock","Distributed")</f>
        <v>Distributed</v>
      </c>
      <c r="F996" s="79" t="s">
        <v>660</v>
      </c>
      <c r="G996" s="75" t="s">
        <v>360</v>
      </c>
      <c r="H996" s="80">
        <v>2310011</v>
      </c>
      <c r="I996" s="80"/>
      <c r="J996" s="81" t="s">
        <v>1755</v>
      </c>
      <c r="K996" s="80" t="s">
        <v>436</v>
      </c>
      <c r="L996" s="3" t="str">
        <f>_xlfn.XLOOKUP(Table5[[#This Row],[Item '#]],Ticket_Forms[Form Number],Ticket_Forms[Game Name],"",,)</f>
        <v>Whiskey Wealth</v>
      </c>
      <c r="M996" s="15">
        <v>237.93</v>
      </c>
      <c r="N996" s="3">
        <f>LOOKUP(Table5[[#This Row],[Item '#]],Ticket_Forms[Form Number],Ticket_Forms[Ticket Count])</f>
        <v>4620</v>
      </c>
      <c r="O996" s="16">
        <f>LOOKUP(Table5[[#This Row],[Item '#]],Ticket_Forms[Form Number],Ticket_Forms[Ticket Value])</f>
        <v>1</v>
      </c>
      <c r="P996" s="16">
        <f>LOOKUP(Table5[[#This Row],[Item '#]],Ticket_Forms[Form Number],Ticket_Forms[Revenue])</f>
        <v>4620</v>
      </c>
      <c r="Q996" s="16">
        <f>LOOKUP(Table5[[#This Row],[Item '#]],Ticket_Forms[Form Number],Ticket_Forms[Ideal Profit])</f>
        <v>900</v>
      </c>
      <c r="R996" s="16">
        <f>LOOKUP(Table5[[#This Row],[Item '#]],Ticket_Forms[Form Number],Ticket_Forms[Prizes])</f>
        <v>3720</v>
      </c>
      <c r="S996" s="16">
        <f>LOOKUP(Table5[[#This Row],[Item '#]],Ticket_Forms[Form Number],Ticket_Forms[Location Rent])</f>
        <v>277</v>
      </c>
      <c r="T996" s="16">
        <f>LOOKUP(Table5[[#This Row],[Item '#]],Ticket_Forms[Form Number],Ticket_Forms[Last Sale])</f>
        <v>599</v>
      </c>
      <c r="U996" s="16" t="s">
        <v>3909</v>
      </c>
      <c r="V996" s="58">
        <f>Table5[[#This Row],[Date Distributed]]</f>
        <v>45380</v>
      </c>
      <c r="W996" s="3" t="str">
        <f>_xlfn.XLOOKUP(Table5[[#This Row],[Serial '#]],Table10[Serial '#],Table10[Charity Association],"",,)</f>
        <v>Greater Cleveland Football Foundation</v>
      </c>
      <c r="Z996" s="3" t="s">
        <v>23</v>
      </c>
    </row>
    <row r="997" spans="1:26" hidden="1" x14ac:dyDescent="0.35">
      <c r="A997" s="3">
        <v>995</v>
      </c>
      <c r="B997" s="78">
        <v>45106</v>
      </c>
      <c r="C997" s="73">
        <f>_xlfn.XLOOKUP(Table5[[#This Row],[Serial '#]],Table10[Serial '#],Table10[Date],"",,)</f>
        <v>45394</v>
      </c>
      <c r="D9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97" s="73" t="str">
        <f>IF(Table5[[#This Row],[Date Distributed]]="","In Stock","Distributed")</f>
        <v>Distributed</v>
      </c>
      <c r="F997" s="79" t="s">
        <v>660</v>
      </c>
      <c r="G997" s="75" t="s">
        <v>360</v>
      </c>
      <c r="H997" s="80">
        <v>2310011</v>
      </c>
      <c r="I997" s="80"/>
      <c r="J997" s="81" t="s">
        <v>1756</v>
      </c>
      <c r="K997" s="80" t="s">
        <v>438</v>
      </c>
      <c r="L997" s="3" t="str">
        <f>_xlfn.XLOOKUP(Table5[[#This Row],[Item '#]],Ticket_Forms[Form Number],Ticket_Forms[Game Name],"",,)</f>
        <v>Badda Bing Bank</v>
      </c>
      <c r="M997" s="15">
        <v>281.19</v>
      </c>
      <c r="N997" s="3">
        <f>LOOKUP(Table5[[#This Row],[Item '#]],Ticket_Forms[Form Number],Ticket_Forms[Ticket Count])</f>
        <v>5460</v>
      </c>
      <c r="O997" s="16">
        <f>LOOKUP(Table5[[#This Row],[Item '#]],Ticket_Forms[Form Number],Ticket_Forms[Ticket Value])</f>
        <v>1</v>
      </c>
      <c r="P997" s="16">
        <f>LOOKUP(Table5[[#This Row],[Item '#]],Ticket_Forms[Form Number],Ticket_Forms[Revenue])</f>
        <v>5460</v>
      </c>
      <c r="Q997" s="16">
        <f>LOOKUP(Table5[[#This Row],[Item '#]],Ticket_Forms[Form Number],Ticket_Forms[Ideal Profit])</f>
        <v>960</v>
      </c>
      <c r="R997" s="16">
        <f>LOOKUP(Table5[[#This Row],[Item '#]],Ticket_Forms[Form Number],Ticket_Forms[Prizes])</f>
        <v>4500</v>
      </c>
      <c r="S997" s="16">
        <f>LOOKUP(Table5[[#This Row],[Item '#]],Ticket_Forms[Form Number],Ticket_Forms[Location Rent])</f>
        <v>327</v>
      </c>
      <c r="T997" s="16">
        <f>LOOKUP(Table5[[#This Row],[Item '#]],Ticket_Forms[Form Number],Ticket_Forms[Last Sale])</f>
        <v>200</v>
      </c>
      <c r="U997" s="16" t="s">
        <v>3909</v>
      </c>
      <c r="V997" s="58">
        <f>Table5[[#This Row],[Date Distributed]]</f>
        <v>45394</v>
      </c>
      <c r="W997" s="3" t="str">
        <f>_xlfn.XLOOKUP(Table5[[#This Row],[Serial '#]],Table10[Serial '#],Table10[Charity Association],"",,)</f>
        <v>Medina County Law Enforcrment Assoc</v>
      </c>
      <c r="Z997" s="3" t="s">
        <v>23</v>
      </c>
    </row>
    <row r="998" spans="1:26" hidden="1" x14ac:dyDescent="0.35">
      <c r="A998" s="3">
        <v>996</v>
      </c>
      <c r="B998" s="78">
        <v>45106</v>
      </c>
      <c r="C998" s="73">
        <f>_xlfn.XLOOKUP(Table5[[#This Row],[Serial '#]],Table10[Serial '#],Table10[Date],"",,)</f>
        <v>45395</v>
      </c>
      <c r="D9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98" s="73" t="str">
        <f>IF(Table5[[#This Row],[Date Distributed]]="","In Stock","Distributed")</f>
        <v>Distributed</v>
      </c>
      <c r="F998" s="79" t="s">
        <v>660</v>
      </c>
      <c r="G998" s="75" t="s">
        <v>360</v>
      </c>
      <c r="H998" s="80">
        <v>2310011</v>
      </c>
      <c r="I998" s="80"/>
      <c r="J998" s="81" t="s">
        <v>1757</v>
      </c>
      <c r="K998" s="80" t="s">
        <v>436</v>
      </c>
      <c r="L998" s="3" t="str">
        <f>_xlfn.XLOOKUP(Table5[[#This Row],[Item '#]],Ticket_Forms[Form Number],Ticket_Forms[Game Name],"",,)</f>
        <v>Whiskey Wealth</v>
      </c>
      <c r="M998" s="15">
        <v>237.93</v>
      </c>
      <c r="N998" s="3">
        <f>LOOKUP(Table5[[#This Row],[Item '#]],Ticket_Forms[Form Number],Ticket_Forms[Ticket Count])</f>
        <v>4620</v>
      </c>
      <c r="O998" s="16">
        <f>LOOKUP(Table5[[#This Row],[Item '#]],Ticket_Forms[Form Number],Ticket_Forms[Ticket Value])</f>
        <v>1</v>
      </c>
      <c r="P998" s="16">
        <f>LOOKUP(Table5[[#This Row],[Item '#]],Ticket_Forms[Form Number],Ticket_Forms[Revenue])</f>
        <v>4620</v>
      </c>
      <c r="Q998" s="16">
        <f>LOOKUP(Table5[[#This Row],[Item '#]],Ticket_Forms[Form Number],Ticket_Forms[Ideal Profit])</f>
        <v>900</v>
      </c>
      <c r="R998" s="16">
        <f>LOOKUP(Table5[[#This Row],[Item '#]],Ticket_Forms[Form Number],Ticket_Forms[Prizes])</f>
        <v>3720</v>
      </c>
      <c r="S998" s="16">
        <f>LOOKUP(Table5[[#This Row],[Item '#]],Ticket_Forms[Form Number],Ticket_Forms[Location Rent])</f>
        <v>277</v>
      </c>
      <c r="T998" s="16">
        <f>LOOKUP(Table5[[#This Row],[Item '#]],Ticket_Forms[Form Number],Ticket_Forms[Last Sale])</f>
        <v>599</v>
      </c>
      <c r="U998" s="16" t="s">
        <v>3909</v>
      </c>
      <c r="V998" s="58">
        <f>Table5[[#This Row],[Date Distributed]]</f>
        <v>45395</v>
      </c>
      <c r="W998" s="3" t="str">
        <f>_xlfn.XLOOKUP(Table5[[#This Row],[Serial '#]],Table10[Serial '#],Table10[Charity Association],"",,)</f>
        <v>Italian American Brotherhood Club</v>
      </c>
      <c r="Z998" s="3" t="s">
        <v>23</v>
      </c>
    </row>
    <row r="999" spans="1:26" hidden="1" x14ac:dyDescent="0.35">
      <c r="A999" s="3">
        <v>997</v>
      </c>
      <c r="B999" s="78">
        <v>45106</v>
      </c>
      <c r="C999" s="73">
        <f>_xlfn.XLOOKUP(Table5[[#This Row],[Serial '#]],Table10[Serial '#],Table10[Date],"",,)</f>
        <v>45402</v>
      </c>
      <c r="D9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99" s="73" t="str">
        <f>IF(Table5[[#This Row],[Date Distributed]]="","In Stock","Distributed")</f>
        <v>Distributed</v>
      </c>
      <c r="F999" s="79" t="s">
        <v>660</v>
      </c>
      <c r="G999" s="75" t="s">
        <v>360</v>
      </c>
      <c r="H999" s="80">
        <v>2310011</v>
      </c>
      <c r="I999" s="80"/>
      <c r="J999" s="81" t="s">
        <v>1758</v>
      </c>
      <c r="K999" s="80" t="s">
        <v>438</v>
      </c>
      <c r="L999" s="3" t="str">
        <f>_xlfn.XLOOKUP(Table5[[#This Row],[Item '#]],Ticket_Forms[Form Number],Ticket_Forms[Game Name],"",,)</f>
        <v>Badda Bing Bank</v>
      </c>
      <c r="M999" s="15">
        <v>281.19</v>
      </c>
      <c r="N999" s="3">
        <f>LOOKUP(Table5[[#This Row],[Item '#]],Ticket_Forms[Form Number],Ticket_Forms[Ticket Count])</f>
        <v>5460</v>
      </c>
      <c r="O999" s="16">
        <f>LOOKUP(Table5[[#This Row],[Item '#]],Ticket_Forms[Form Number],Ticket_Forms[Ticket Value])</f>
        <v>1</v>
      </c>
      <c r="P999" s="16">
        <f>LOOKUP(Table5[[#This Row],[Item '#]],Ticket_Forms[Form Number],Ticket_Forms[Revenue])</f>
        <v>5460</v>
      </c>
      <c r="Q999" s="16">
        <f>LOOKUP(Table5[[#This Row],[Item '#]],Ticket_Forms[Form Number],Ticket_Forms[Ideal Profit])</f>
        <v>960</v>
      </c>
      <c r="R999" s="16">
        <f>LOOKUP(Table5[[#This Row],[Item '#]],Ticket_Forms[Form Number],Ticket_Forms[Prizes])</f>
        <v>4500</v>
      </c>
      <c r="S999" s="16">
        <f>LOOKUP(Table5[[#This Row],[Item '#]],Ticket_Forms[Form Number],Ticket_Forms[Location Rent])</f>
        <v>327</v>
      </c>
      <c r="T999" s="16">
        <f>LOOKUP(Table5[[#This Row],[Item '#]],Ticket_Forms[Form Number],Ticket_Forms[Last Sale])</f>
        <v>200</v>
      </c>
      <c r="U999" s="16" t="s">
        <v>3909</v>
      </c>
      <c r="V999" s="58">
        <f>Table5[[#This Row],[Date Distributed]]</f>
        <v>45402</v>
      </c>
      <c r="W999" s="3" t="str">
        <f>_xlfn.XLOOKUP(Table5[[#This Row],[Serial '#]],Table10[Serial '#],Table10[Charity Association],"",,)</f>
        <v>Greater Cleveland Football Foundation</v>
      </c>
      <c r="Z999" s="3" t="s">
        <v>23</v>
      </c>
    </row>
    <row r="1000" spans="1:26" hidden="1" x14ac:dyDescent="0.35">
      <c r="A1000" s="3">
        <v>998</v>
      </c>
      <c r="B1000" s="78">
        <v>45106</v>
      </c>
      <c r="C1000" s="73">
        <f>_xlfn.XLOOKUP(Table5[[#This Row],[Serial '#]],Table10[Serial '#],Table10[Date],"",,)</f>
        <v>45404</v>
      </c>
      <c r="D10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00" s="73" t="str">
        <f>IF(Table5[[#This Row],[Date Distributed]]="","In Stock","Distributed")</f>
        <v>Distributed</v>
      </c>
      <c r="F1000" s="79" t="s">
        <v>660</v>
      </c>
      <c r="G1000" s="75" t="s">
        <v>360</v>
      </c>
      <c r="H1000" s="80">
        <v>2310011</v>
      </c>
      <c r="I1000" s="80"/>
      <c r="J1000" s="81" t="s">
        <v>1759</v>
      </c>
      <c r="K1000" s="80" t="s">
        <v>438</v>
      </c>
      <c r="L1000" s="3" t="str">
        <f>_xlfn.XLOOKUP(Table5[[#This Row],[Item '#]],Ticket_Forms[Form Number],Ticket_Forms[Game Name],"",,)</f>
        <v>Badda Bing Bank</v>
      </c>
      <c r="M1000" s="15">
        <v>281.19</v>
      </c>
      <c r="N1000" s="3">
        <f>LOOKUP(Table5[[#This Row],[Item '#]],Ticket_Forms[Form Number],Ticket_Forms[Ticket Count])</f>
        <v>5460</v>
      </c>
      <c r="O1000" s="16">
        <f>LOOKUP(Table5[[#This Row],[Item '#]],Ticket_Forms[Form Number],Ticket_Forms[Ticket Value])</f>
        <v>1</v>
      </c>
      <c r="P1000" s="16">
        <f>LOOKUP(Table5[[#This Row],[Item '#]],Ticket_Forms[Form Number],Ticket_Forms[Revenue])</f>
        <v>5460</v>
      </c>
      <c r="Q1000" s="16">
        <f>LOOKUP(Table5[[#This Row],[Item '#]],Ticket_Forms[Form Number],Ticket_Forms[Ideal Profit])</f>
        <v>960</v>
      </c>
      <c r="R1000" s="16">
        <f>LOOKUP(Table5[[#This Row],[Item '#]],Ticket_Forms[Form Number],Ticket_Forms[Prizes])</f>
        <v>4500</v>
      </c>
      <c r="S1000" s="16">
        <f>LOOKUP(Table5[[#This Row],[Item '#]],Ticket_Forms[Form Number],Ticket_Forms[Location Rent])</f>
        <v>327</v>
      </c>
      <c r="T1000" s="16">
        <f>LOOKUP(Table5[[#This Row],[Item '#]],Ticket_Forms[Form Number],Ticket_Forms[Last Sale])</f>
        <v>200</v>
      </c>
      <c r="U1000" s="16" t="s">
        <v>3909</v>
      </c>
      <c r="V1000" s="58">
        <f>Table5[[#This Row],[Date Distributed]]</f>
        <v>45404</v>
      </c>
      <c r="W1000" s="3" t="str">
        <f>_xlfn.XLOOKUP(Table5[[#This Row],[Serial '#]],Table10[Serial '#],Table10[Charity Association],"",,)</f>
        <v>Medina County Law Enforcrment Assoc</v>
      </c>
      <c r="Z1000" s="3" t="s">
        <v>23</v>
      </c>
    </row>
    <row r="1001" spans="1:26" hidden="1" x14ac:dyDescent="0.35">
      <c r="A1001" s="3">
        <v>999</v>
      </c>
      <c r="B1001" s="78">
        <v>45106</v>
      </c>
      <c r="C1001" s="73">
        <f>_xlfn.XLOOKUP(Table5[[#This Row],[Serial '#]],Table10[Serial '#],Table10[Date],"",,)</f>
        <v>45425</v>
      </c>
      <c r="D10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01" s="73" t="str">
        <f>IF(Table5[[#This Row],[Date Distributed]]="","In Stock","Distributed")</f>
        <v>Distributed</v>
      </c>
      <c r="F1001" s="79" t="s">
        <v>660</v>
      </c>
      <c r="G1001" s="75" t="s">
        <v>360</v>
      </c>
      <c r="H1001" s="80">
        <v>2310011</v>
      </c>
      <c r="I1001" s="80"/>
      <c r="J1001" s="81" t="s">
        <v>1760</v>
      </c>
      <c r="K1001" s="80" t="s">
        <v>438</v>
      </c>
      <c r="L1001" s="3" t="str">
        <f>_xlfn.XLOOKUP(Table5[[#This Row],[Item '#]],Ticket_Forms[Form Number],Ticket_Forms[Game Name],"",,)</f>
        <v>Badda Bing Bank</v>
      </c>
      <c r="M1001" s="15">
        <v>281.19</v>
      </c>
      <c r="N1001" s="3">
        <f>LOOKUP(Table5[[#This Row],[Item '#]],Ticket_Forms[Form Number],Ticket_Forms[Ticket Count])</f>
        <v>5460</v>
      </c>
      <c r="O1001" s="16">
        <f>LOOKUP(Table5[[#This Row],[Item '#]],Ticket_Forms[Form Number],Ticket_Forms[Ticket Value])</f>
        <v>1</v>
      </c>
      <c r="P1001" s="16">
        <f>LOOKUP(Table5[[#This Row],[Item '#]],Ticket_Forms[Form Number],Ticket_Forms[Revenue])</f>
        <v>5460</v>
      </c>
      <c r="Q1001" s="16">
        <f>LOOKUP(Table5[[#This Row],[Item '#]],Ticket_Forms[Form Number],Ticket_Forms[Ideal Profit])</f>
        <v>960</v>
      </c>
      <c r="R1001" s="16">
        <f>LOOKUP(Table5[[#This Row],[Item '#]],Ticket_Forms[Form Number],Ticket_Forms[Prizes])</f>
        <v>4500</v>
      </c>
      <c r="S1001" s="16">
        <f>LOOKUP(Table5[[#This Row],[Item '#]],Ticket_Forms[Form Number],Ticket_Forms[Location Rent])</f>
        <v>327</v>
      </c>
      <c r="T1001" s="16">
        <f>LOOKUP(Table5[[#This Row],[Item '#]],Ticket_Forms[Form Number],Ticket_Forms[Last Sale])</f>
        <v>200</v>
      </c>
      <c r="U1001" s="16" t="s">
        <v>3909</v>
      </c>
      <c r="V1001" s="58">
        <f>Table5[[#This Row],[Date Distributed]]</f>
        <v>45425</v>
      </c>
      <c r="W1001" s="3" t="str">
        <f>_xlfn.XLOOKUP(Table5[[#This Row],[Serial '#]],Table10[Serial '#],Table10[Charity Association],"",,)</f>
        <v>Greater Cleveland Football Foundation</v>
      </c>
      <c r="Z1001" s="3" t="s">
        <v>23</v>
      </c>
    </row>
    <row r="1002" spans="1:26" hidden="1" x14ac:dyDescent="0.35">
      <c r="A1002" s="3">
        <v>1000</v>
      </c>
      <c r="B1002" s="78">
        <v>45106</v>
      </c>
      <c r="C1002" s="73">
        <f>_xlfn.XLOOKUP(Table5[[#This Row],[Serial '#]],Table10[Serial '#],Table10[Date],"",,)</f>
        <v>45426</v>
      </c>
      <c r="D10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02" s="73" t="str">
        <f>IF(Table5[[#This Row],[Date Distributed]]="","In Stock","Distributed")</f>
        <v>Distributed</v>
      </c>
      <c r="F1002" s="79" t="s">
        <v>660</v>
      </c>
      <c r="G1002" s="75" t="s">
        <v>360</v>
      </c>
      <c r="H1002" s="80">
        <v>2310011</v>
      </c>
      <c r="I1002" s="80"/>
      <c r="J1002" s="81" t="s">
        <v>1761</v>
      </c>
      <c r="K1002" s="80" t="s">
        <v>438</v>
      </c>
      <c r="L1002" s="3" t="str">
        <f>_xlfn.XLOOKUP(Table5[[#This Row],[Item '#]],Ticket_Forms[Form Number],Ticket_Forms[Game Name],"",,)</f>
        <v>Badda Bing Bank</v>
      </c>
      <c r="M1002" s="15">
        <v>281.19</v>
      </c>
      <c r="N1002" s="3">
        <f>LOOKUP(Table5[[#This Row],[Item '#]],Ticket_Forms[Form Number],Ticket_Forms[Ticket Count])</f>
        <v>5460</v>
      </c>
      <c r="O1002" s="16">
        <f>LOOKUP(Table5[[#This Row],[Item '#]],Ticket_Forms[Form Number],Ticket_Forms[Ticket Value])</f>
        <v>1</v>
      </c>
      <c r="P1002" s="16">
        <f>LOOKUP(Table5[[#This Row],[Item '#]],Ticket_Forms[Form Number],Ticket_Forms[Revenue])</f>
        <v>5460</v>
      </c>
      <c r="Q1002" s="16">
        <f>LOOKUP(Table5[[#This Row],[Item '#]],Ticket_Forms[Form Number],Ticket_Forms[Ideal Profit])</f>
        <v>960</v>
      </c>
      <c r="R1002" s="16">
        <f>LOOKUP(Table5[[#This Row],[Item '#]],Ticket_Forms[Form Number],Ticket_Forms[Prizes])</f>
        <v>4500</v>
      </c>
      <c r="S1002" s="16">
        <f>LOOKUP(Table5[[#This Row],[Item '#]],Ticket_Forms[Form Number],Ticket_Forms[Location Rent])</f>
        <v>327</v>
      </c>
      <c r="T1002" s="16">
        <f>LOOKUP(Table5[[#This Row],[Item '#]],Ticket_Forms[Form Number],Ticket_Forms[Last Sale])</f>
        <v>200</v>
      </c>
      <c r="U1002" s="16" t="s">
        <v>3909</v>
      </c>
      <c r="V1002" s="58">
        <f>Table5[[#This Row],[Date Distributed]]</f>
        <v>45426</v>
      </c>
      <c r="W1002" s="3" t="str">
        <f>_xlfn.XLOOKUP(Table5[[#This Row],[Serial '#]],Table10[Serial '#],Table10[Charity Association],"",,)</f>
        <v>Medina County Law Enforcrment Assoc</v>
      </c>
      <c r="Z1002" s="3" t="s">
        <v>23</v>
      </c>
    </row>
    <row r="1003" spans="1:26" hidden="1" x14ac:dyDescent="0.35">
      <c r="A1003" s="3">
        <v>1001</v>
      </c>
      <c r="B1003" s="78">
        <v>45106</v>
      </c>
      <c r="C1003" s="73">
        <f>_xlfn.XLOOKUP(Table5[[#This Row],[Serial '#]],Table10[Serial '#],Table10[Date],"",,)</f>
        <v>45453</v>
      </c>
      <c r="D10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03" s="73" t="str">
        <f>IF(Table5[[#This Row],[Date Distributed]]="","In Stock","Distributed")</f>
        <v>Distributed</v>
      </c>
      <c r="F1003" s="79" t="s">
        <v>660</v>
      </c>
      <c r="G1003" s="75" t="s">
        <v>360</v>
      </c>
      <c r="H1003" s="80">
        <v>2310011</v>
      </c>
      <c r="I1003" s="80"/>
      <c r="J1003" s="81" t="s">
        <v>1762</v>
      </c>
      <c r="K1003" s="80" t="s">
        <v>438</v>
      </c>
      <c r="L1003" s="3" t="str">
        <f>_xlfn.XLOOKUP(Table5[[#This Row],[Item '#]],Ticket_Forms[Form Number],Ticket_Forms[Game Name],"",,)</f>
        <v>Badda Bing Bank</v>
      </c>
      <c r="M1003" s="15">
        <v>281.19</v>
      </c>
      <c r="N1003" s="3">
        <f>LOOKUP(Table5[[#This Row],[Item '#]],Ticket_Forms[Form Number],Ticket_Forms[Ticket Count])</f>
        <v>5460</v>
      </c>
      <c r="O1003" s="16">
        <f>LOOKUP(Table5[[#This Row],[Item '#]],Ticket_Forms[Form Number],Ticket_Forms[Ticket Value])</f>
        <v>1</v>
      </c>
      <c r="P1003" s="16">
        <f>LOOKUP(Table5[[#This Row],[Item '#]],Ticket_Forms[Form Number],Ticket_Forms[Revenue])</f>
        <v>5460</v>
      </c>
      <c r="Q1003" s="16">
        <f>LOOKUP(Table5[[#This Row],[Item '#]],Ticket_Forms[Form Number],Ticket_Forms[Ideal Profit])</f>
        <v>960</v>
      </c>
      <c r="R1003" s="16">
        <f>LOOKUP(Table5[[#This Row],[Item '#]],Ticket_Forms[Form Number],Ticket_Forms[Prizes])</f>
        <v>4500</v>
      </c>
      <c r="S1003" s="16">
        <f>LOOKUP(Table5[[#This Row],[Item '#]],Ticket_Forms[Form Number],Ticket_Forms[Location Rent])</f>
        <v>327</v>
      </c>
      <c r="T1003" s="16">
        <f>LOOKUP(Table5[[#This Row],[Item '#]],Ticket_Forms[Form Number],Ticket_Forms[Last Sale])</f>
        <v>200</v>
      </c>
      <c r="U1003" s="16" t="s">
        <v>3909</v>
      </c>
      <c r="V1003" s="58">
        <f>Table5[[#This Row],[Date Distributed]]</f>
        <v>45453</v>
      </c>
      <c r="W1003" s="3" t="str">
        <f>_xlfn.XLOOKUP(Table5[[#This Row],[Serial '#]],Table10[Serial '#],Table10[Charity Association],"",,)</f>
        <v>Medina County Law Enforcrment Assoc</v>
      </c>
      <c r="Z1003" s="3" t="s">
        <v>23</v>
      </c>
    </row>
    <row r="1004" spans="1:26" hidden="1" x14ac:dyDescent="0.35">
      <c r="A1004" s="3">
        <v>1002</v>
      </c>
      <c r="B1004" s="78">
        <v>45106</v>
      </c>
      <c r="C1004" s="73">
        <f>_xlfn.XLOOKUP(Table5[[#This Row],[Serial '#]],Table10[Serial '#],Table10[Date],"",,)</f>
        <v>45456</v>
      </c>
      <c r="D10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04" s="73" t="str">
        <f>IF(Table5[[#This Row],[Date Distributed]]="","In Stock","Distributed")</f>
        <v>Distributed</v>
      </c>
      <c r="F1004" s="79" t="s">
        <v>660</v>
      </c>
      <c r="G1004" s="75" t="s">
        <v>360</v>
      </c>
      <c r="H1004" s="80">
        <v>2310011</v>
      </c>
      <c r="I1004" s="80"/>
      <c r="J1004" s="81" t="s">
        <v>1763</v>
      </c>
      <c r="K1004" s="80" t="s">
        <v>438</v>
      </c>
      <c r="L1004" s="3" t="str">
        <f>_xlfn.XLOOKUP(Table5[[#This Row],[Item '#]],Ticket_Forms[Form Number],Ticket_Forms[Game Name],"",,)</f>
        <v>Badda Bing Bank</v>
      </c>
      <c r="M1004" s="15">
        <v>281.19</v>
      </c>
      <c r="N1004" s="3">
        <f>LOOKUP(Table5[[#This Row],[Item '#]],Ticket_Forms[Form Number],Ticket_Forms[Ticket Count])</f>
        <v>5460</v>
      </c>
      <c r="O1004" s="16">
        <f>LOOKUP(Table5[[#This Row],[Item '#]],Ticket_Forms[Form Number],Ticket_Forms[Ticket Value])</f>
        <v>1</v>
      </c>
      <c r="P1004" s="16">
        <f>LOOKUP(Table5[[#This Row],[Item '#]],Ticket_Forms[Form Number],Ticket_Forms[Revenue])</f>
        <v>5460</v>
      </c>
      <c r="Q1004" s="16">
        <f>LOOKUP(Table5[[#This Row],[Item '#]],Ticket_Forms[Form Number],Ticket_Forms[Ideal Profit])</f>
        <v>960</v>
      </c>
      <c r="R1004" s="16">
        <f>LOOKUP(Table5[[#This Row],[Item '#]],Ticket_Forms[Form Number],Ticket_Forms[Prizes])</f>
        <v>4500</v>
      </c>
      <c r="S1004" s="16">
        <f>LOOKUP(Table5[[#This Row],[Item '#]],Ticket_Forms[Form Number],Ticket_Forms[Location Rent])</f>
        <v>327</v>
      </c>
      <c r="T1004" s="16">
        <f>LOOKUP(Table5[[#This Row],[Item '#]],Ticket_Forms[Form Number],Ticket_Forms[Last Sale])</f>
        <v>200</v>
      </c>
      <c r="U1004" s="16" t="s">
        <v>3909</v>
      </c>
      <c r="V1004" s="58">
        <f>Table5[[#This Row],[Date Distributed]]</f>
        <v>45456</v>
      </c>
      <c r="W1004" s="3" t="str">
        <f>_xlfn.XLOOKUP(Table5[[#This Row],[Serial '#]],Table10[Serial '#],Table10[Charity Association],"",,)</f>
        <v>Greater Cleveland Football Foundation</v>
      </c>
      <c r="Z1004" s="3" t="s">
        <v>23</v>
      </c>
    </row>
    <row r="1005" spans="1:26" hidden="1" x14ac:dyDescent="0.35">
      <c r="A1005" s="3">
        <v>1003</v>
      </c>
      <c r="B1005" s="78">
        <v>45106</v>
      </c>
      <c r="C1005" s="73">
        <f>_xlfn.XLOOKUP(Table5[[#This Row],[Serial '#]],Table10[Serial '#],Table10[Date],"",,)</f>
        <v>45461</v>
      </c>
      <c r="D10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05" s="73" t="str">
        <f>IF(Table5[[#This Row],[Date Distributed]]="","In Stock","Distributed")</f>
        <v>Distributed</v>
      </c>
      <c r="F1005" s="79" t="s">
        <v>660</v>
      </c>
      <c r="G1005" s="75" t="s">
        <v>360</v>
      </c>
      <c r="H1005" s="80">
        <v>2310011</v>
      </c>
      <c r="I1005" s="80"/>
      <c r="J1005" s="81" t="s">
        <v>1764</v>
      </c>
      <c r="K1005" s="80" t="s">
        <v>438</v>
      </c>
      <c r="L1005" s="3" t="str">
        <f>_xlfn.XLOOKUP(Table5[[#This Row],[Item '#]],Ticket_Forms[Form Number],Ticket_Forms[Game Name],"",,)</f>
        <v>Badda Bing Bank</v>
      </c>
      <c r="M1005" s="15">
        <v>281.19</v>
      </c>
      <c r="N1005" s="3">
        <f>LOOKUP(Table5[[#This Row],[Item '#]],Ticket_Forms[Form Number],Ticket_Forms[Ticket Count])</f>
        <v>5460</v>
      </c>
      <c r="O1005" s="16">
        <f>LOOKUP(Table5[[#This Row],[Item '#]],Ticket_Forms[Form Number],Ticket_Forms[Ticket Value])</f>
        <v>1</v>
      </c>
      <c r="P1005" s="16">
        <f>LOOKUP(Table5[[#This Row],[Item '#]],Ticket_Forms[Form Number],Ticket_Forms[Revenue])</f>
        <v>5460</v>
      </c>
      <c r="Q1005" s="16">
        <f>LOOKUP(Table5[[#This Row],[Item '#]],Ticket_Forms[Form Number],Ticket_Forms[Ideal Profit])</f>
        <v>960</v>
      </c>
      <c r="R1005" s="16">
        <f>LOOKUP(Table5[[#This Row],[Item '#]],Ticket_Forms[Form Number],Ticket_Forms[Prizes])</f>
        <v>4500</v>
      </c>
      <c r="S1005" s="16">
        <f>LOOKUP(Table5[[#This Row],[Item '#]],Ticket_Forms[Form Number],Ticket_Forms[Location Rent])</f>
        <v>327</v>
      </c>
      <c r="T1005" s="16">
        <f>LOOKUP(Table5[[#This Row],[Item '#]],Ticket_Forms[Form Number],Ticket_Forms[Last Sale])</f>
        <v>200</v>
      </c>
      <c r="U1005" s="16" t="s">
        <v>3909</v>
      </c>
      <c r="V1005" s="58">
        <f>Table5[[#This Row],[Date Distributed]]</f>
        <v>45461</v>
      </c>
      <c r="W1005" s="3" t="str">
        <f>_xlfn.XLOOKUP(Table5[[#This Row],[Serial '#]],Table10[Serial '#],Table10[Charity Association],"",,)</f>
        <v>Medina County Law Enforcrment Assoc</v>
      </c>
      <c r="Z1005" s="3" t="s">
        <v>23</v>
      </c>
    </row>
    <row r="1006" spans="1:26" hidden="1" x14ac:dyDescent="0.35">
      <c r="A1006" s="3">
        <v>1004</v>
      </c>
      <c r="B1006" s="78">
        <v>45106</v>
      </c>
      <c r="C1006" s="73">
        <f>_xlfn.XLOOKUP(Table5[[#This Row],[Serial '#]],Table10[Serial '#],Table10[Date],"",,)</f>
        <v>45471</v>
      </c>
      <c r="D10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06" s="73" t="str">
        <f>IF(Table5[[#This Row],[Date Distributed]]="","In Stock","Distributed")</f>
        <v>Distributed</v>
      </c>
      <c r="F1006" s="79" t="s">
        <v>660</v>
      </c>
      <c r="G1006" s="75" t="s">
        <v>360</v>
      </c>
      <c r="H1006" s="80">
        <v>2310011</v>
      </c>
      <c r="I1006" s="80"/>
      <c r="J1006" s="81" t="s">
        <v>1765</v>
      </c>
      <c r="K1006" s="80" t="s">
        <v>438</v>
      </c>
      <c r="L1006" s="3" t="str">
        <f>_xlfn.XLOOKUP(Table5[[#This Row],[Item '#]],Ticket_Forms[Form Number],Ticket_Forms[Game Name],"",,)</f>
        <v>Badda Bing Bank</v>
      </c>
      <c r="M1006" s="15">
        <v>281.19</v>
      </c>
      <c r="N1006" s="3">
        <f>LOOKUP(Table5[[#This Row],[Item '#]],Ticket_Forms[Form Number],Ticket_Forms[Ticket Count])</f>
        <v>5460</v>
      </c>
      <c r="O1006" s="16">
        <f>LOOKUP(Table5[[#This Row],[Item '#]],Ticket_Forms[Form Number],Ticket_Forms[Ticket Value])</f>
        <v>1</v>
      </c>
      <c r="P1006" s="16">
        <f>LOOKUP(Table5[[#This Row],[Item '#]],Ticket_Forms[Form Number],Ticket_Forms[Revenue])</f>
        <v>5460</v>
      </c>
      <c r="Q1006" s="16">
        <f>LOOKUP(Table5[[#This Row],[Item '#]],Ticket_Forms[Form Number],Ticket_Forms[Ideal Profit])</f>
        <v>960</v>
      </c>
      <c r="R1006" s="16">
        <f>LOOKUP(Table5[[#This Row],[Item '#]],Ticket_Forms[Form Number],Ticket_Forms[Prizes])</f>
        <v>4500</v>
      </c>
      <c r="S1006" s="16">
        <f>LOOKUP(Table5[[#This Row],[Item '#]],Ticket_Forms[Form Number],Ticket_Forms[Location Rent])</f>
        <v>327</v>
      </c>
      <c r="T1006" s="16">
        <f>LOOKUP(Table5[[#This Row],[Item '#]],Ticket_Forms[Form Number],Ticket_Forms[Last Sale])</f>
        <v>200</v>
      </c>
      <c r="U1006" s="16" t="s">
        <v>3909</v>
      </c>
      <c r="V1006" s="58">
        <f>Table5[[#This Row],[Date Distributed]]</f>
        <v>45471</v>
      </c>
      <c r="W1006" s="3" t="str">
        <f>_xlfn.XLOOKUP(Table5[[#This Row],[Serial '#]],Table10[Serial '#],Table10[Charity Association],"",,)</f>
        <v>Italian American Brotherhood Club</v>
      </c>
      <c r="Z1006" s="3" t="s">
        <v>23</v>
      </c>
    </row>
    <row r="1007" spans="1:26" hidden="1" x14ac:dyDescent="0.35">
      <c r="A1007" s="3">
        <v>1005</v>
      </c>
      <c r="B1007" s="78">
        <v>45106</v>
      </c>
      <c r="C1007" s="73">
        <f>_xlfn.XLOOKUP(Table5[[#This Row],[Serial '#]],Table10[Serial '#],Table10[Date],"",,)</f>
        <v>45471</v>
      </c>
      <c r="D10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07" s="73" t="str">
        <f>IF(Table5[[#This Row],[Date Distributed]]="","In Stock","Distributed")</f>
        <v>Distributed</v>
      </c>
      <c r="F1007" s="79" t="s">
        <v>660</v>
      </c>
      <c r="G1007" s="75" t="s">
        <v>360</v>
      </c>
      <c r="H1007" s="80">
        <v>2310011</v>
      </c>
      <c r="I1007" s="80"/>
      <c r="J1007" s="81" t="s">
        <v>1766</v>
      </c>
      <c r="K1007" s="80" t="s">
        <v>439</v>
      </c>
      <c r="L1007" s="3" t="str">
        <f>_xlfn.XLOOKUP(Table5[[#This Row],[Item '#]],Ticket_Forms[Form Number],Ticket_Forms[Game Name],"",,)</f>
        <v>Wealthy Wise Guys</v>
      </c>
      <c r="M1007" s="15">
        <v>415.3</v>
      </c>
      <c r="N1007" s="3">
        <f>LOOKUP(Table5[[#This Row],[Item '#]],Ticket_Forms[Form Number],Ticket_Forms[Ticket Count])</f>
        <v>12180</v>
      </c>
      <c r="O1007" s="16">
        <f>LOOKUP(Table5[[#This Row],[Item '#]],Ticket_Forms[Form Number],Ticket_Forms[Ticket Value])</f>
        <v>1</v>
      </c>
      <c r="P1007" s="16">
        <f>LOOKUP(Table5[[#This Row],[Item '#]],Ticket_Forms[Form Number],Ticket_Forms[Revenue])</f>
        <v>12180</v>
      </c>
      <c r="Q1007" s="16">
        <f>LOOKUP(Table5[[#This Row],[Item '#]],Ticket_Forms[Form Number],Ticket_Forms[Ideal Profit])</f>
        <v>9800</v>
      </c>
      <c r="R1007" s="16">
        <f>LOOKUP(Table5[[#This Row],[Item '#]],Ticket_Forms[Form Number],Ticket_Forms[Prizes])</f>
        <v>2380</v>
      </c>
      <c r="S1007" s="16">
        <f>LOOKUP(Table5[[#This Row],[Item '#]],Ticket_Forms[Form Number],Ticket_Forms[Location Rent])</f>
        <v>730</v>
      </c>
      <c r="T1007" s="16">
        <f>LOOKUP(Table5[[#This Row],[Item '#]],Ticket_Forms[Form Number],Ticket_Forms[Last Sale])</f>
        <v>500</v>
      </c>
      <c r="U1007" s="16" t="s">
        <v>3909</v>
      </c>
      <c r="V1007" s="58">
        <f>Table5[[#This Row],[Date Distributed]]</f>
        <v>45471</v>
      </c>
      <c r="W1007" s="3" t="str">
        <f>_xlfn.XLOOKUP(Table5[[#This Row],[Serial '#]],Table10[Serial '#],Table10[Charity Association],"",,)</f>
        <v>Cleveland Police Athletic League</v>
      </c>
      <c r="Z1007" s="3" t="s">
        <v>23</v>
      </c>
    </row>
    <row r="1008" spans="1:26" hidden="1" x14ac:dyDescent="0.35">
      <c r="A1008" s="3">
        <v>1006</v>
      </c>
      <c r="B1008" s="78">
        <v>45106</v>
      </c>
      <c r="C1008" s="73">
        <f>_xlfn.XLOOKUP(Table5[[#This Row],[Serial '#]],Table10[Serial '#],Table10[Date],"",,)</f>
        <v>45476</v>
      </c>
      <c r="D10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08" s="73" t="str">
        <f>IF(Table5[[#This Row],[Date Distributed]]="","In Stock","Distributed")</f>
        <v>Distributed</v>
      </c>
      <c r="F1008" s="79" t="s">
        <v>660</v>
      </c>
      <c r="G1008" s="75" t="s">
        <v>360</v>
      </c>
      <c r="H1008" s="80">
        <v>2310011</v>
      </c>
      <c r="I1008" s="80"/>
      <c r="J1008" s="81" t="s">
        <v>1767</v>
      </c>
      <c r="K1008" s="80" t="s">
        <v>438</v>
      </c>
      <c r="L1008" s="3" t="str">
        <f>_xlfn.XLOOKUP(Table5[[#This Row],[Item '#]],Ticket_Forms[Form Number],Ticket_Forms[Game Name],"",,)</f>
        <v>Badda Bing Bank</v>
      </c>
      <c r="M1008" s="15">
        <v>281.19</v>
      </c>
      <c r="N1008" s="3">
        <f>LOOKUP(Table5[[#This Row],[Item '#]],Ticket_Forms[Form Number],Ticket_Forms[Ticket Count])</f>
        <v>5460</v>
      </c>
      <c r="O1008" s="16">
        <f>LOOKUP(Table5[[#This Row],[Item '#]],Ticket_Forms[Form Number],Ticket_Forms[Ticket Value])</f>
        <v>1</v>
      </c>
      <c r="P1008" s="16">
        <f>LOOKUP(Table5[[#This Row],[Item '#]],Ticket_Forms[Form Number],Ticket_Forms[Revenue])</f>
        <v>5460</v>
      </c>
      <c r="Q1008" s="16">
        <f>LOOKUP(Table5[[#This Row],[Item '#]],Ticket_Forms[Form Number],Ticket_Forms[Ideal Profit])</f>
        <v>960</v>
      </c>
      <c r="R1008" s="16">
        <f>LOOKUP(Table5[[#This Row],[Item '#]],Ticket_Forms[Form Number],Ticket_Forms[Prizes])</f>
        <v>4500</v>
      </c>
      <c r="S1008" s="16">
        <f>LOOKUP(Table5[[#This Row],[Item '#]],Ticket_Forms[Form Number],Ticket_Forms[Location Rent])</f>
        <v>327</v>
      </c>
      <c r="T1008" s="16">
        <f>LOOKUP(Table5[[#This Row],[Item '#]],Ticket_Forms[Form Number],Ticket_Forms[Last Sale])</f>
        <v>200</v>
      </c>
      <c r="U1008" s="16" t="s">
        <v>3909</v>
      </c>
      <c r="V1008" s="58">
        <f>Table5[[#This Row],[Date Distributed]]</f>
        <v>45476</v>
      </c>
      <c r="W1008" s="3" t="str">
        <f>_xlfn.XLOOKUP(Table5[[#This Row],[Serial '#]],Table10[Serial '#],Table10[Charity Association],"",,)</f>
        <v>Medina County Law Enforcrment Assoc</v>
      </c>
      <c r="Z1008" s="3" t="s">
        <v>23</v>
      </c>
    </row>
    <row r="1009" spans="1:26" hidden="1" x14ac:dyDescent="0.35">
      <c r="A1009" s="3">
        <v>1007</v>
      </c>
      <c r="B1009" s="78">
        <v>45106</v>
      </c>
      <c r="C1009" s="73">
        <f>_xlfn.XLOOKUP(Table5[[#This Row],[Serial '#]],Table10[Serial '#],Table10[Date],"",,)</f>
        <v>45496</v>
      </c>
      <c r="D10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09" s="73" t="str">
        <f>IF(Table5[[#This Row],[Date Distributed]]="","In Stock","Distributed")</f>
        <v>Distributed</v>
      </c>
      <c r="F1009" s="79" t="s">
        <v>660</v>
      </c>
      <c r="G1009" s="75" t="s">
        <v>360</v>
      </c>
      <c r="H1009" s="80">
        <v>2310011</v>
      </c>
      <c r="I1009" s="80"/>
      <c r="J1009" s="81" t="s">
        <v>1768</v>
      </c>
      <c r="K1009" s="80" t="s">
        <v>438</v>
      </c>
      <c r="L1009" s="3" t="str">
        <f>_xlfn.XLOOKUP(Table5[[#This Row],[Item '#]],Ticket_Forms[Form Number],Ticket_Forms[Game Name],"",,)</f>
        <v>Badda Bing Bank</v>
      </c>
      <c r="M1009" s="15">
        <v>281.19</v>
      </c>
      <c r="N1009" s="3">
        <f>LOOKUP(Table5[[#This Row],[Item '#]],Ticket_Forms[Form Number],Ticket_Forms[Ticket Count])</f>
        <v>5460</v>
      </c>
      <c r="O1009" s="16">
        <f>LOOKUP(Table5[[#This Row],[Item '#]],Ticket_Forms[Form Number],Ticket_Forms[Ticket Value])</f>
        <v>1</v>
      </c>
      <c r="P1009" s="16">
        <f>LOOKUP(Table5[[#This Row],[Item '#]],Ticket_Forms[Form Number],Ticket_Forms[Revenue])</f>
        <v>5460</v>
      </c>
      <c r="Q1009" s="16">
        <f>LOOKUP(Table5[[#This Row],[Item '#]],Ticket_Forms[Form Number],Ticket_Forms[Ideal Profit])</f>
        <v>960</v>
      </c>
      <c r="R1009" s="16">
        <f>LOOKUP(Table5[[#This Row],[Item '#]],Ticket_Forms[Form Number],Ticket_Forms[Prizes])</f>
        <v>4500</v>
      </c>
      <c r="S1009" s="16">
        <f>LOOKUP(Table5[[#This Row],[Item '#]],Ticket_Forms[Form Number],Ticket_Forms[Location Rent])</f>
        <v>327</v>
      </c>
      <c r="T1009" s="16">
        <f>LOOKUP(Table5[[#This Row],[Item '#]],Ticket_Forms[Form Number],Ticket_Forms[Last Sale])</f>
        <v>200</v>
      </c>
      <c r="U1009" s="16" t="s">
        <v>3909</v>
      </c>
      <c r="V1009" s="58">
        <f>Table5[[#This Row],[Date Distributed]]</f>
        <v>45496</v>
      </c>
      <c r="W1009" s="3" t="str">
        <f>_xlfn.XLOOKUP(Table5[[#This Row],[Serial '#]],Table10[Serial '#],Table10[Charity Association],"",,)</f>
        <v>Medina County Law Enforcrment Assoc</v>
      </c>
      <c r="Z1009" s="3" t="s">
        <v>23</v>
      </c>
    </row>
    <row r="1010" spans="1:26" hidden="1" x14ac:dyDescent="0.35">
      <c r="A1010" s="3">
        <v>1008</v>
      </c>
      <c r="B1010" s="78">
        <v>45106</v>
      </c>
      <c r="C1010" s="73">
        <f>_xlfn.XLOOKUP(Table5[[#This Row],[Serial '#]],Table10[Serial '#],Table10[Date],"",,)</f>
        <v>45496</v>
      </c>
      <c r="D10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10" s="73" t="str">
        <f>IF(Table5[[#This Row],[Date Distributed]]="","In Stock","Distributed")</f>
        <v>Distributed</v>
      </c>
      <c r="F1010" s="79" t="s">
        <v>660</v>
      </c>
      <c r="G1010" s="75" t="s">
        <v>360</v>
      </c>
      <c r="H1010" s="80">
        <v>2310011</v>
      </c>
      <c r="I1010" s="80"/>
      <c r="J1010" s="81" t="s">
        <v>1769</v>
      </c>
      <c r="K1010" s="80" t="s">
        <v>438</v>
      </c>
      <c r="L1010" s="3" t="str">
        <f>_xlfn.XLOOKUP(Table5[[#This Row],[Item '#]],Ticket_Forms[Form Number],Ticket_Forms[Game Name],"",,)</f>
        <v>Badda Bing Bank</v>
      </c>
      <c r="M1010" s="15">
        <v>281.19</v>
      </c>
      <c r="N1010" s="3">
        <f>LOOKUP(Table5[[#This Row],[Item '#]],Ticket_Forms[Form Number],Ticket_Forms[Ticket Count])</f>
        <v>5460</v>
      </c>
      <c r="O1010" s="16">
        <f>LOOKUP(Table5[[#This Row],[Item '#]],Ticket_Forms[Form Number],Ticket_Forms[Ticket Value])</f>
        <v>1</v>
      </c>
      <c r="P1010" s="16">
        <f>LOOKUP(Table5[[#This Row],[Item '#]],Ticket_Forms[Form Number],Ticket_Forms[Revenue])</f>
        <v>5460</v>
      </c>
      <c r="Q1010" s="16">
        <f>LOOKUP(Table5[[#This Row],[Item '#]],Ticket_Forms[Form Number],Ticket_Forms[Ideal Profit])</f>
        <v>960</v>
      </c>
      <c r="R1010" s="16">
        <f>LOOKUP(Table5[[#This Row],[Item '#]],Ticket_Forms[Form Number],Ticket_Forms[Prizes])</f>
        <v>4500</v>
      </c>
      <c r="S1010" s="16">
        <f>LOOKUP(Table5[[#This Row],[Item '#]],Ticket_Forms[Form Number],Ticket_Forms[Location Rent])</f>
        <v>327</v>
      </c>
      <c r="T1010" s="16">
        <f>LOOKUP(Table5[[#This Row],[Item '#]],Ticket_Forms[Form Number],Ticket_Forms[Last Sale])</f>
        <v>200</v>
      </c>
      <c r="U1010" s="16" t="s">
        <v>3909</v>
      </c>
      <c r="V1010" s="58">
        <f>Table5[[#This Row],[Date Distributed]]</f>
        <v>45496</v>
      </c>
      <c r="W1010" s="3" t="str">
        <f>_xlfn.XLOOKUP(Table5[[#This Row],[Serial '#]],Table10[Serial '#],Table10[Charity Association],"",,)</f>
        <v>Cleveland Police Athletic League</v>
      </c>
      <c r="Z1010" s="3" t="s">
        <v>23</v>
      </c>
    </row>
    <row r="1011" spans="1:26" hidden="1" x14ac:dyDescent="0.35">
      <c r="A1011" s="3">
        <v>1009</v>
      </c>
      <c r="B1011" s="78">
        <v>45106</v>
      </c>
      <c r="C1011" s="73">
        <f>_xlfn.XLOOKUP(Table5[[#This Row],[Serial '#]],Table10[Serial '#],Table10[Date],"",,)</f>
        <v>45513</v>
      </c>
      <c r="D10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11" s="73" t="str">
        <f>IF(Table5[[#This Row],[Date Distributed]]="","In Stock","Distributed")</f>
        <v>Distributed</v>
      </c>
      <c r="F1011" s="79" t="s">
        <v>660</v>
      </c>
      <c r="G1011" s="75" t="s">
        <v>360</v>
      </c>
      <c r="H1011" s="80">
        <v>2310011</v>
      </c>
      <c r="I1011" s="80"/>
      <c r="J1011" s="81" t="s">
        <v>1770</v>
      </c>
      <c r="K1011" s="80" t="s">
        <v>438</v>
      </c>
      <c r="L1011" s="3" t="str">
        <f>_xlfn.XLOOKUP(Table5[[#This Row],[Item '#]],Ticket_Forms[Form Number],Ticket_Forms[Game Name],"",,)</f>
        <v>Badda Bing Bank</v>
      </c>
      <c r="M1011" s="15">
        <v>281.19</v>
      </c>
      <c r="N1011" s="3">
        <f>LOOKUP(Table5[[#This Row],[Item '#]],Ticket_Forms[Form Number],Ticket_Forms[Ticket Count])</f>
        <v>5460</v>
      </c>
      <c r="O1011" s="16">
        <f>LOOKUP(Table5[[#This Row],[Item '#]],Ticket_Forms[Form Number],Ticket_Forms[Ticket Value])</f>
        <v>1</v>
      </c>
      <c r="P1011" s="16">
        <f>LOOKUP(Table5[[#This Row],[Item '#]],Ticket_Forms[Form Number],Ticket_Forms[Revenue])</f>
        <v>5460</v>
      </c>
      <c r="Q1011" s="16">
        <f>LOOKUP(Table5[[#This Row],[Item '#]],Ticket_Forms[Form Number],Ticket_Forms[Ideal Profit])</f>
        <v>960</v>
      </c>
      <c r="R1011" s="16">
        <f>LOOKUP(Table5[[#This Row],[Item '#]],Ticket_Forms[Form Number],Ticket_Forms[Prizes])</f>
        <v>4500</v>
      </c>
      <c r="S1011" s="16">
        <f>LOOKUP(Table5[[#This Row],[Item '#]],Ticket_Forms[Form Number],Ticket_Forms[Location Rent])</f>
        <v>327</v>
      </c>
      <c r="T1011" s="16">
        <f>LOOKUP(Table5[[#This Row],[Item '#]],Ticket_Forms[Form Number],Ticket_Forms[Last Sale])</f>
        <v>200</v>
      </c>
      <c r="U1011" s="16" t="s">
        <v>3909</v>
      </c>
      <c r="V1011" s="58">
        <f>Table5[[#This Row],[Date Distributed]]</f>
        <v>45513</v>
      </c>
      <c r="W1011" s="3" t="str">
        <f>_xlfn.XLOOKUP(Table5[[#This Row],[Serial '#]],Table10[Serial '#],Table10[Charity Association],"",,)</f>
        <v>Medina County Law Enforcrment Assoc</v>
      </c>
      <c r="Z1011" s="3" t="s">
        <v>23</v>
      </c>
    </row>
    <row r="1012" spans="1:26" hidden="1" x14ac:dyDescent="0.35">
      <c r="A1012" s="3">
        <v>1010</v>
      </c>
      <c r="B1012" s="78">
        <v>45106</v>
      </c>
      <c r="C1012" s="73">
        <f>_xlfn.XLOOKUP(Table5[[#This Row],[Serial '#]],Table10[Serial '#],Table10[Date],"",,)</f>
        <v>45520</v>
      </c>
      <c r="D10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12" s="73" t="str">
        <f>IF(Table5[[#This Row],[Date Distributed]]="","In Stock","Distributed")</f>
        <v>Distributed</v>
      </c>
      <c r="F1012" s="79" t="s">
        <v>660</v>
      </c>
      <c r="G1012" s="75" t="s">
        <v>360</v>
      </c>
      <c r="H1012" s="80">
        <v>2310011</v>
      </c>
      <c r="I1012" s="80"/>
      <c r="J1012" s="81" t="s">
        <v>1771</v>
      </c>
      <c r="K1012" s="80" t="s">
        <v>438</v>
      </c>
      <c r="L1012" s="3" t="str">
        <f>_xlfn.XLOOKUP(Table5[[#This Row],[Item '#]],Ticket_Forms[Form Number],Ticket_Forms[Game Name],"",,)</f>
        <v>Badda Bing Bank</v>
      </c>
      <c r="M1012" s="15">
        <v>281.19</v>
      </c>
      <c r="N1012" s="3">
        <f>LOOKUP(Table5[[#This Row],[Item '#]],Ticket_Forms[Form Number],Ticket_Forms[Ticket Count])</f>
        <v>5460</v>
      </c>
      <c r="O1012" s="16">
        <f>LOOKUP(Table5[[#This Row],[Item '#]],Ticket_Forms[Form Number],Ticket_Forms[Ticket Value])</f>
        <v>1</v>
      </c>
      <c r="P1012" s="16">
        <f>LOOKUP(Table5[[#This Row],[Item '#]],Ticket_Forms[Form Number],Ticket_Forms[Revenue])</f>
        <v>5460</v>
      </c>
      <c r="Q1012" s="16">
        <f>LOOKUP(Table5[[#This Row],[Item '#]],Ticket_Forms[Form Number],Ticket_Forms[Ideal Profit])</f>
        <v>960</v>
      </c>
      <c r="R1012" s="16">
        <f>LOOKUP(Table5[[#This Row],[Item '#]],Ticket_Forms[Form Number],Ticket_Forms[Prizes])</f>
        <v>4500</v>
      </c>
      <c r="S1012" s="16">
        <f>LOOKUP(Table5[[#This Row],[Item '#]],Ticket_Forms[Form Number],Ticket_Forms[Location Rent])</f>
        <v>327</v>
      </c>
      <c r="T1012" s="16">
        <f>LOOKUP(Table5[[#This Row],[Item '#]],Ticket_Forms[Form Number],Ticket_Forms[Last Sale])</f>
        <v>200</v>
      </c>
      <c r="U1012" s="16" t="s">
        <v>3909</v>
      </c>
      <c r="V1012" s="58">
        <f>Table5[[#This Row],[Date Distributed]]</f>
        <v>45520</v>
      </c>
      <c r="W1012" s="3" t="str">
        <f>_xlfn.XLOOKUP(Table5[[#This Row],[Serial '#]],Table10[Serial '#],Table10[Charity Association],"",,)</f>
        <v>Medina County Law Enforcrment Assoc</v>
      </c>
      <c r="Z1012" s="3" t="s">
        <v>23</v>
      </c>
    </row>
    <row r="1013" spans="1:26" hidden="1" x14ac:dyDescent="0.35">
      <c r="A1013" s="3">
        <v>1011</v>
      </c>
      <c r="B1013" s="78">
        <v>45106</v>
      </c>
      <c r="C1013" s="73">
        <f>_xlfn.XLOOKUP(Table5[[#This Row],[Serial '#]],Table10[Serial '#],Table10[Date],"",,)</f>
        <v>45533</v>
      </c>
      <c r="D10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13" s="73" t="str">
        <f>IF(Table5[[#This Row],[Date Distributed]]="","In Stock","Distributed")</f>
        <v>Distributed</v>
      </c>
      <c r="F1013" s="79" t="s">
        <v>660</v>
      </c>
      <c r="G1013" s="75" t="s">
        <v>360</v>
      </c>
      <c r="H1013" s="80">
        <v>2310011</v>
      </c>
      <c r="I1013" s="80"/>
      <c r="J1013" s="81" t="s">
        <v>1772</v>
      </c>
      <c r="K1013" s="80" t="s">
        <v>438</v>
      </c>
      <c r="L1013" s="3" t="str">
        <f>_xlfn.XLOOKUP(Table5[[#This Row],[Item '#]],Ticket_Forms[Form Number],Ticket_Forms[Game Name],"",,)</f>
        <v>Badda Bing Bank</v>
      </c>
      <c r="M1013" s="15">
        <v>281.19</v>
      </c>
      <c r="N1013" s="3">
        <f>LOOKUP(Table5[[#This Row],[Item '#]],Ticket_Forms[Form Number],Ticket_Forms[Ticket Count])</f>
        <v>5460</v>
      </c>
      <c r="O1013" s="16">
        <f>LOOKUP(Table5[[#This Row],[Item '#]],Ticket_Forms[Form Number],Ticket_Forms[Ticket Value])</f>
        <v>1</v>
      </c>
      <c r="P1013" s="16">
        <f>LOOKUP(Table5[[#This Row],[Item '#]],Ticket_Forms[Form Number],Ticket_Forms[Revenue])</f>
        <v>5460</v>
      </c>
      <c r="Q1013" s="16">
        <f>LOOKUP(Table5[[#This Row],[Item '#]],Ticket_Forms[Form Number],Ticket_Forms[Ideal Profit])</f>
        <v>960</v>
      </c>
      <c r="R1013" s="16">
        <f>LOOKUP(Table5[[#This Row],[Item '#]],Ticket_Forms[Form Number],Ticket_Forms[Prizes])</f>
        <v>4500</v>
      </c>
      <c r="S1013" s="16">
        <f>LOOKUP(Table5[[#This Row],[Item '#]],Ticket_Forms[Form Number],Ticket_Forms[Location Rent])</f>
        <v>327</v>
      </c>
      <c r="T1013" s="16">
        <f>LOOKUP(Table5[[#This Row],[Item '#]],Ticket_Forms[Form Number],Ticket_Forms[Last Sale])</f>
        <v>200</v>
      </c>
      <c r="U1013" s="16" t="s">
        <v>3909</v>
      </c>
      <c r="V1013" s="58">
        <f>Table5[[#This Row],[Date Distributed]]</f>
        <v>45533</v>
      </c>
      <c r="W1013" s="3" t="str">
        <f>_xlfn.XLOOKUP(Table5[[#This Row],[Serial '#]],Table10[Serial '#],Table10[Charity Association],"",,)</f>
        <v>Medina County Law Enforcrment Assoc</v>
      </c>
      <c r="Z1013" s="3" t="s">
        <v>23</v>
      </c>
    </row>
    <row r="1014" spans="1:26" hidden="1" x14ac:dyDescent="0.35">
      <c r="A1014" s="3">
        <v>1012</v>
      </c>
      <c r="B1014" s="78">
        <v>45106</v>
      </c>
      <c r="C1014" s="73" t="str">
        <f>_xlfn.XLOOKUP(Table5[[#This Row],[Serial '#]],Table10[Serial '#],Table10[Date],"",,)</f>
        <v/>
      </c>
      <c r="D10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14" s="73" t="str">
        <f>IF(Table5[[#This Row],[Date Distributed]]="","In Stock","Distributed")</f>
        <v>In Stock</v>
      </c>
      <c r="F1014" s="79" t="s">
        <v>660</v>
      </c>
      <c r="G1014" s="75" t="s">
        <v>360</v>
      </c>
      <c r="H1014" s="80">
        <v>2310011</v>
      </c>
      <c r="I1014" s="80"/>
      <c r="J1014" s="81" t="s">
        <v>1773</v>
      </c>
      <c r="K1014" s="80" t="s">
        <v>438</v>
      </c>
      <c r="L1014" s="3" t="str">
        <f>_xlfn.XLOOKUP(Table5[[#This Row],[Item '#]],Ticket_Forms[Form Number],Ticket_Forms[Game Name],"",,)</f>
        <v>Badda Bing Bank</v>
      </c>
      <c r="M1014" s="15">
        <v>281.19</v>
      </c>
      <c r="N1014" s="3">
        <f>LOOKUP(Table5[[#This Row],[Item '#]],Ticket_Forms[Form Number],Ticket_Forms[Ticket Count])</f>
        <v>5460</v>
      </c>
      <c r="O1014" s="16">
        <f>LOOKUP(Table5[[#This Row],[Item '#]],Ticket_Forms[Form Number],Ticket_Forms[Ticket Value])</f>
        <v>1</v>
      </c>
      <c r="P1014" s="16">
        <f>LOOKUP(Table5[[#This Row],[Item '#]],Ticket_Forms[Form Number],Ticket_Forms[Revenue])</f>
        <v>5460</v>
      </c>
      <c r="Q1014" s="16">
        <f>LOOKUP(Table5[[#This Row],[Item '#]],Ticket_Forms[Form Number],Ticket_Forms[Ideal Profit])</f>
        <v>960</v>
      </c>
      <c r="R1014" s="16">
        <f>LOOKUP(Table5[[#This Row],[Item '#]],Ticket_Forms[Form Number],Ticket_Forms[Prizes])</f>
        <v>4500</v>
      </c>
      <c r="S1014" s="16">
        <f>LOOKUP(Table5[[#This Row],[Item '#]],Ticket_Forms[Form Number],Ticket_Forms[Location Rent])</f>
        <v>327</v>
      </c>
      <c r="T1014" s="16">
        <f>LOOKUP(Table5[[#This Row],[Item '#]],Ticket_Forms[Form Number],Ticket_Forms[Last Sale])</f>
        <v>200</v>
      </c>
      <c r="U1014" s="16" t="s">
        <v>3909</v>
      </c>
      <c r="V1014" s="58" t="str">
        <f>Table5[[#This Row],[Date Distributed]]</f>
        <v/>
      </c>
      <c r="W1014" s="3" t="str">
        <f>_xlfn.XLOOKUP(Table5[[#This Row],[Serial '#]],Table10[Serial '#],Table10[Charity Association],"",,)</f>
        <v/>
      </c>
      <c r="Z1014" s="3" t="s">
        <v>23</v>
      </c>
    </row>
    <row r="1015" spans="1:26" hidden="1" x14ac:dyDescent="0.35">
      <c r="A1015" s="3">
        <v>1013</v>
      </c>
      <c r="B1015" s="78">
        <v>45106</v>
      </c>
      <c r="C1015" s="73" t="str">
        <f>_xlfn.XLOOKUP(Table5[[#This Row],[Serial '#]],Table10[Serial '#],Table10[Date],"",,)</f>
        <v/>
      </c>
      <c r="D10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15" s="73" t="str">
        <f>IF(Table5[[#This Row],[Date Distributed]]="","In Stock","Distributed")</f>
        <v>In Stock</v>
      </c>
      <c r="F1015" s="79" t="s">
        <v>660</v>
      </c>
      <c r="G1015" s="75" t="s">
        <v>360</v>
      </c>
      <c r="H1015" s="80">
        <v>2310011</v>
      </c>
      <c r="I1015" s="80"/>
      <c r="J1015" s="81" t="s">
        <v>1774</v>
      </c>
      <c r="K1015" s="80" t="s">
        <v>438</v>
      </c>
      <c r="L1015" s="3" t="str">
        <f>_xlfn.XLOOKUP(Table5[[#This Row],[Item '#]],Ticket_Forms[Form Number],Ticket_Forms[Game Name],"",,)</f>
        <v>Badda Bing Bank</v>
      </c>
      <c r="M1015" s="15">
        <v>281.19</v>
      </c>
      <c r="N1015" s="3">
        <f>LOOKUP(Table5[[#This Row],[Item '#]],Ticket_Forms[Form Number],Ticket_Forms[Ticket Count])</f>
        <v>5460</v>
      </c>
      <c r="O1015" s="16">
        <f>LOOKUP(Table5[[#This Row],[Item '#]],Ticket_Forms[Form Number],Ticket_Forms[Ticket Value])</f>
        <v>1</v>
      </c>
      <c r="P1015" s="16">
        <f>LOOKUP(Table5[[#This Row],[Item '#]],Ticket_Forms[Form Number],Ticket_Forms[Revenue])</f>
        <v>5460</v>
      </c>
      <c r="Q1015" s="16">
        <f>LOOKUP(Table5[[#This Row],[Item '#]],Ticket_Forms[Form Number],Ticket_Forms[Ideal Profit])</f>
        <v>960</v>
      </c>
      <c r="R1015" s="16">
        <f>LOOKUP(Table5[[#This Row],[Item '#]],Ticket_Forms[Form Number],Ticket_Forms[Prizes])</f>
        <v>4500</v>
      </c>
      <c r="S1015" s="16">
        <f>LOOKUP(Table5[[#This Row],[Item '#]],Ticket_Forms[Form Number],Ticket_Forms[Location Rent])</f>
        <v>327</v>
      </c>
      <c r="T1015" s="16">
        <f>LOOKUP(Table5[[#This Row],[Item '#]],Ticket_Forms[Form Number],Ticket_Forms[Last Sale])</f>
        <v>200</v>
      </c>
      <c r="U1015" s="16" t="s">
        <v>3909</v>
      </c>
      <c r="V1015" s="58" t="str">
        <f>Table5[[#This Row],[Date Distributed]]</f>
        <v/>
      </c>
      <c r="W1015" s="3" t="str">
        <f>_xlfn.XLOOKUP(Table5[[#This Row],[Serial '#]],Table10[Serial '#],Table10[Charity Association],"",,)</f>
        <v/>
      </c>
      <c r="Z1015" s="3" t="s">
        <v>23</v>
      </c>
    </row>
    <row r="1016" spans="1:26" hidden="1" x14ac:dyDescent="0.35">
      <c r="A1016" s="3">
        <v>1014</v>
      </c>
      <c r="B1016" s="78">
        <v>45106</v>
      </c>
      <c r="C1016" s="73">
        <f ca="1">_xlfn.XLOOKUP(Table5[[#This Row],[Serial '#]],Table10[Serial '#],Table10[Date],"",,)</f>
        <v>45627</v>
      </c>
      <c r="D1016" s="73" t="str">
        <f ca="1"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16" s="73" t="str">
        <f ca="1">IF(Table5[[#This Row],[Date Distributed]]="","In Stock","Distributed")</f>
        <v>Distributed</v>
      </c>
      <c r="F1016" s="79" t="s">
        <v>660</v>
      </c>
      <c r="G1016" s="75" t="s">
        <v>360</v>
      </c>
      <c r="H1016" s="80">
        <v>2310011</v>
      </c>
      <c r="I1016" s="80"/>
      <c r="J1016" s="81" t="s">
        <v>1775</v>
      </c>
      <c r="K1016" s="80" t="s">
        <v>438</v>
      </c>
      <c r="L1016" s="3" t="str">
        <f>_xlfn.XLOOKUP(Table5[[#This Row],[Item '#]],Ticket_Forms[Form Number],Ticket_Forms[Game Name],"",,)</f>
        <v>Badda Bing Bank</v>
      </c>
      <c r="M1016" s="15">
        <v>281.19</v>
      </c>
      <c r="N1016" s="3">
        <f>LOOKUP(Table5[[#This Row],[Item '#]],Ticket_Forms[Form Number],Ticket_Forms[Ticket Count])</f>
        <v>5460</v>
      </c>
      <c r="O1016" s="16">
        <f>LOOKUP(Table5[[#This Row],[Item '#]],Ticket_Forms[Form Number],Ticket_Forms[Ticket Value])</f>
        <v>1</v>
      </c>
      <c r="P1016" s="16">
        <f>LOOKUP(Table5[[#This Row],[Item '#]],Ticket_Forms[Form Number],Ticket_Forms[Revenue])</f>
        <v>5460</v>
      </c>
      <c r="Q1016" s="16">
        <f>LOOKUP(Table5[[#This Row],[Item '#]],Ticket_Forms[Form Number],Ticket_Forms[Ideal Profit])</f>
        <v>960</v>
      </c>
      <c r="R1016" s="16">
        <f>LOOKUP(Table5[[#This Row],[Item '#]],Ticket_Forms[Form Number],Ticket_Forms[Prizes])</f>
        <v>4500</v>
      </c>
      <c r="S1016" s="16">
        <f>LOOKUP(Table5[[#This Row],[Item '#]],Ticket_Forms[Form Number],Ticket_Forms[Location Rent])</f>
        <v>327</v>
      </c>
      <c r="T1016" s="16">
        <f>LOOKUP(Table5[[#This Row],[Item '#]],Ticket_Forms[Form Number],Ticket_Forms[Last Sale])</f>
        <v>200</v>
      </c>
      <c r="U1016" s="16" t="s">
        <v>3909</v>
      </c>
      <c r="V1016" s="58">
        <f ca="1">Table5[[#This Row],[Date Distributed]]</f>
        <v>45627</v>
      </c>
      <c r="W1016" s="3" t="str">
        <f>_xlfn.XLOOKUP(Table5[[#This Row],[Serial '#]],Table10[Serial '#],Table10[Charity Association],"",,)</f>
        <v>Greater Cleveland Football Foundation</v>
      </c>
      <c r="Z1016" s="3" t="s">
        <v>23</v>
      </c>
    </row>
    <row r="1017" spans="1:26" hidden="1" x14ac:dyDescent="0.35">
      <c r="A1017" s="3">
        <v>1015</v>
      </c>
      <c r="B1017" s="78">
        <v>45106</v>
      </c>
      <c r="C1017" s="73" t="str">
        <f>_xlfn.XLOOKUP(Table5[[#This Row],[Serial '#]],Table10[Serial '#],Table10[Date],"",,)</f>
        <v/>
      </c>
      <c r="D10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17" s="73" t="str">
        <f>IF(Table5[[#This Row],[Date Distributed]]="","In Stock","Distributed")</f>
        <v>In Stock</v>
      </c>
      <c r="F1017" s="79" t="s">
        <v>660</v>
      </c>
      <c r="G1017" s="75" t="s">
        <v>360</v>
      </c>
      <c r="H1017" s="80">
        <v>2310011</v>
      </c>
      <c r="I1017" s="80"/>
      <c r="J1017" s="81" t="s">
        <v>1776</v>
      </c>
      <c r="K1017" s="80" t="s">
        <v>438</v>
      </c>
      <c r="L1017" s="3" t="str">
        <f>_xlfn.XLOOKUP(Table5[[#This Row],[Item '#]],Ticket_Forms[Form Number],Ticket_Forms[Game Name],"",,)</f>
        <v>Badda Bing Bank</v>
      </c>
      <c r="M1017" s="15">
        <v>281.19</v>
      </c>
      <c r="N1017" s="3">
        <f>LOOKUP(Table5[[#This Row],[Item '#]],Ticket_Forms[Form Number],Ticket_Forms[Ticket Count])</f>
        <v>5460</v>
      </c>
      <c r="O1017" s="16">
        <f>LOOKUP(Table5[[#This Row],[Item '#]],Ticket_Forms[Form Number],Ticket_Forms[Ticket Value])</f>
        <v>1</v>
      </c>
      <c r="P1017" s="16">
        <f>LOOKUP(Table5[[#This Row],[Item '#]],Ticket_Forms[Form Number],Ticket_Forms[Revenue])</f>
        <v>5460</v>
      </c>
      <c r="Q1017" s="16">
        <f>LOOKUP(Table5[[#This Row],[Item '#]],Ticket_Forms[Form Number],Ticket_Forms[Ideal Profit])</f>
        <v>960</v>
      </c>
      <c r="R1017" s="16">
        <f>LOOKUP(Table5[[#This Row],[Item '#]],Ticket_Forms[Form Number],Ticket_Forms[Prizes])</f>
        <v>4500</v>
      </c>
      <c r="S1017" s="16">
        <f>LOOKUP(Table5[[#This Row],[Item '#]],Ticket_Forms[Form Number],Ticket_Forms[Location Rent])</f>
        <v>327</v>
      </c>
      <c r="T1017" s="16">
        <f>LOOKUP(Table5[[#This Row],[Item '#]],Ticket_Forms[Form Number],Ticket_Forms[Last Sale])</f>
        <v>200</v>
      </c>
      <c r="U1017" s="16" t="s">
        <v>3909</v>
      </c>
      <c r="V1017" s="58" t="str">
        <f>Table5[[#This Row],[Date Distributed]]</f>
        <v/>
      </c>
      <c r="W1017" s="3" t="str">
        <f>_xlfn.XLOOKUP(Table5[[#This Row],[Serial '#]],Table10[Serial '#],Table10[Charity Association],"",,)</f>
        <v/>
      </c>
      <c r="Z1017" s="3" t="s">
        <v>23</v>
      </c>
    </row>
    <row r="1018" spans="1:26" hidden="1" x14ac:dyDescent="0.35">
      <c r="A1018" s="3">
        <v>1016</v>
      </c>
      <c r="B1018" s="78">
        <v>45106</v>
      </c>
      <c r="C1018" s="73" t="str">
        <f>_xlfn.XLOOKUP(Table5[[#This Row],[Serial '#]],Table10[Serial '#],Table10[Date],"",,)</f>
        <v/>
      </c>
      <c r="D10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18" s="73" t="str">
        <f>IF(Table5[[#This Row],[Date Distributed]]="","In Stock","Distributed")</f>
        <v>In Stock</v>
      </c>
      <c r="F1018" s="79" t="s">
        <v>660</v>
      </c>
      <c r="G1018" s="75" t="s">
        <v>360</v>
      </c>
      <c r="H1018" s="80">
        <v>2310011</v>
      </c>
      <c r="I1018" s="80"/>
      <c r="J1018" s="81" t="s">
        <v>1777</v>
      </c>
      <c r="K1018" s="80" t="s">
        <v>438</v>
      </c>
      <c r="L1018" s="3" t="str">
        <f>_xlfn.XLOOKUP(Table5[[#This Row],[Item '#]],Ticket_Forms[Form Number],Ticket_Forms[Game Name],"",,)</f>
        <v>Badda Bing Bank</v>
      </c>
      <c r="M1018" s="15">
        <v>281.19</v>
      </c>
      <c r="N1018" s="3">
        <f>LOOKUP(Table5[[#This Row],[Item '#]],Ticket_Forms[Form Number],Ticket_Forms[Ticket Count])</f>
        <v>5460</v>
      </c>
      <c r="O1018" s="16">
        <f>LOOKUP(Table5[[#This Row],[Item '#]],Ticket_Forms[Form Number],Ticket_Forms[Ticket Value])</f>
        <v>1</v>
      </c>
      <c r="P1018" s="16">
        <f>LOOKUP(Table5[[#This Row],[Item '#]],Ticket_Forms[Form Number],Ticket_Forms[Revenue])</f>
        <v>5460</v>
      </c>
      <c r="Q1018" s="16">
        <f>LOOKUP(Table5[[#This Row],[Item '#]],Ticket_Forms[Form Number],Ticket_Forms[Ideal Profit])</f>
        <v>960</v>
      </c>
      <c r="R1018" s="16">
        <f>LOOKUP(Table5[[#This Row],[Item '#]],Ticket_Forms[Form Number],Ticket_Forms[Prizes])</f>
        <v>4500</v>
      </c>
      <c r="S1018" s="16">
        <f>LOOKUP(Table5[[#This Row],[Item '#]],Ticket_Forms[Form Number],Ticket_Forms[Location Rent])</f>
        <v>327</v>
      </c>
      <c r="T1018" s="16">
        <f>LOOKUP(Table5[[#This Row],[Item '#]],Ticket_Forms[Form Number],Ticket_Forms[Last Sale])</f>
        <v>200</v>
      </c>
      <c r="U1018" s="16" t="s">
        <v>3909</v>
      </c>
      <c r="V1018" s="58" t="str">
        <f>Table5[[#This Row],[Date Distributed]]</f>
        <v/>
      </c>
      <c r="W1018" s="3" t="str">
        <f>_xlfn.XLOOKUP(Table5[[#This Row],[Serial '#]],Table10[Serial '#],Table10[Charity Association],"",,)</f>
        <v/>
      </c>
      <c r="Z1018" s="3" t="s">
        <v>23</v>
      </c>
    </row>
    <row r="1019" spans="1:26" hidden="1" x14ac:dyDescent="0.35">
      <c r="A1019" s="3">
        <v>1017</v>
      </c>
      <c r="B1019" s="78">
        <v>45106</v>
      </c>
      <c r="C1019" s="73" t="str">
        <f>_xlfn.XLOOKUP(Table5[[#This Row],[Serial '#]],Table10[Serial '#],Table10[Date],"",,)</f>
        <v/>
      </c>
      <c r="D10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19" s="73" t="str">
        <f>IF(Table5[[#This Row],[Date Distributed]]="","In Stock","Distributed")</f>
        <v>In Stock</v>
      </c>
      <c r="F1019" s="79" t="s">
        <v>660</v>
      </c>
      <c r="G1019" s="75" t="s">
        <v>360</v>
      </c>
      <c r="H1019" s="80">
        <v>2310011</v>
      </c>
      <c r="I1019" s="80"/>
      <c r="J1019" s="81" t="s">
        <v>1778</v>
      </c>
      <c r="K1019" s="80" t="s">
        <v>438</v>
      </c>
      <c r="L1019" s="3" t="str">
        <f>_xlfn.XLOOKUP(Table5[[#This Row],[Item '#]],Ticket_Forms[Form Number],Ticket_Forms[Game Name],"",,)</f>
        <v>Badda Bing Bank</v>
      </c>
      <c r="M1019" s="15">
        <v>281.19</v>
      </c>
      <c r="N1019" s="3">
        <f>LOOKUP(Table5[[#This Row],[Item '#]],Ticket_Forms[Form Number],Ticket_Forms[Ticket Count])</f>
        <v>5460</v>
      </c>
      <c r="O1019" s="16">
        <f>LOOKUP(Table5[[#This Row],[Item '#]],Ticket_Forms[Form Number],Ticket_Forms[Ticket Value])</f>
        <v>1</v>
      </c>
      <c r="P1019" s="16">
        <f>LOOKUP(Table5[[#This Row],[Item '#]],Ticket_Forms[Form Number],Ticket_Forms[Revenue])</f>
        <v>5460</v>
      </c>
      <c r="Q1019" s="16">
        <f>LOOKUP(Table5[[#This Row],[Item '#]],Ticket_Forms[Form Number],Ticket_Forms[Ideal Profit])</f>
        <v>960</v>
      </c>
      <c r="R1019" s="16">
        <f>LOOKUP(Table5[[#This Row],[Item '#]],Ticket_Forms[Form Number],Ticket_Forms[Prizes])</f>
        <v>4500</v>
      </c>
      <c r="S1019" s="16">
        <f>LOOKUP(Table5[[#This Row],[Item '#]],Ticket_Forms[Form Number],Ticket_Forms[Location Rent])</f>
        <v>327</v>
      </c>
      <c r="T1019" s="16">
        <f>LOOKUP(Table5[[#This Row],[Item '#]],Ticket_Forms[Form Number],Ticket_Forms[Last Sale])</f>
        <v>200</v>
      </c>
      <c r="U1019" s="16" t="s">
        <v>3909</v>
      </c>
      <c r="V1019" s="58" t="str">
        <f>Table5[[#This Row],[Date Distributed]]</f>
        <v/>
      </c>
      <c r="W1019" s="3" t="str">
        <f>_xlfn.XLOOKUP(Table5[[#This Row],[Serial '#]],Table10[Serial '#],Table10[Charity Association],"",,)</f>
        <v/>
      </c>
      <c r="Z1019" s="3" t="s">
        <v>23</v>
      </c>
    </row>
    <row r="1020" spans="1:26" hidden="1" x14ac:dyDescent="0.35">
      <c r="A1020" s="3">
        <v>1018</v>
      </c>
      <c r="B1020" s="78">
        <v>45106</v>
      </c>
      <c r="C1020" s="73" t="str">
        <f>_xlfn.XLOOKUP(Table5[[#This Row],[Serial '#]],Table10[Serial '#],Table10[Date],"",,)</f>
        <v/>
      </c>
      <c r="D10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20" s="73" t="str">
        <f>IF(Table5[[#This Row],[Date Distributed]]="","In Stock","Distributed")</f>
        <v>In Stock</v>
      </c>
      <c r="F1020" s="79" t="s">
        <v>660</v>
      </c>
      <c r="G1020" s="75" t="s">
        <v>360</v>
      </c>
      <c r="H1020" s="80">
        <v>2310011</v>
      </c>
      <c r="I1020" s="80"/>
      <c r="J1020" s="81" t="s">
        <v>1779</v>
      </c>
      <c r="K1020" s="80" t="s">
        <v>438</v>
      </c>
      <c r="L1020" s="3" t="str">
        <f>_xlfn.XLOOKUP(Table5[[#This Row],[Item '#]],Ticket_Forms[Form Number],Ticket_Forms[Game Name],"",,)</f>
        <v>Badda Bing Bank</v>
      </c>
      <c r="M1020" s="15">
        <v>281.19</v>
      </c>
      <c r="N1020" s="3">
        <f>LOOKUP(Table5[[#This Row],[Item '#]],Ticket_Forms[Form Number],Ticket_Forms[Ticket Count])</f>
        <v>5460</v>
      </c>
      <c r="O1020" s="16">
        <f>LOOKUP(Table5[[#This Row],[Item '#]],Ticket_Forms[Form Number],Ticket_Forms[Ticket Value])</f>
        <v>1</v>
      </c>
      <c r="P1020" s="16">
        <f>LOOKUP(Table5[[#This Row],[Item '#]],Ticket_Forms[Form Number],Ticket_Forms[Revenue])</f>
        <v>5460</v>
      </c>
      <c r="Q1020" s="16">
        <f>LOOKUP(Table5[[#This Row],[Item '#]],Ticket_Forms[Form Number],Ticket_Forms[Ideal Profit])</f>
        <v>960</v>
      </c>
      <c r="R1020" s="16">
        <f>LOOKUP(Table5[[#This Row],[Item '#]],Ticket_Forms[Form Number],Ticket_Forms[Prizes])</f>
        <v>4500</v>
      </c>
      <c r="S1020" s="16">
        <f>LOOKUP(Table5[[#This Row],[Item '#]],Ticket_Forms[Form Number],Ticket_Forms[Location Rent])</f>
        <v>327</v>
      </c>
      <c r="T1020" s="16">
        <f>LOOKUP(Table5[[#This Row],[Item '#]],Ticket_Forms[Form Number],Ticket_Forms[Last Sale])</f>
        <v>200</v>
      </c>
      <c r="U1020" s="16" t="s">
        <v>3909</v>
      </c>
      <c r="V1020" s="58" t="str">
        <f>Table5[[#This Row],[Date Distributed]]</f>
        <v/>
      </c>
      <c r="W1020" s="3" t="str">
        <f>_xlfn.XLOOKUP(Table5[[#This Row],[Serial '#]],Table10[Serial '#],Table10[Charity Association],"",,)</f>
        <v/>
      </c>
      <c r="Z1020" s="3" t="s">
        <v>23</v>
      </c>
    </row>
    <row r="1021" spans="1:26" hidden="1" x14ac:dyDescent="0.35">
      <c r="A1021" s="3">
        <v>1019</v>
      </c>
      <c r="B1021" s="78">
        <v>45106</v>
      </c>
      <c r="C1021" s="73" t="str">
        <f>_xlfn.XLOOKUP(Table5[[#This Row],[Serial '#]],Table10[Serial '#],Table10[Date],"",,)</f>
        <v/>
      </c>
      <c r="D10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21" s="73" t="str">
        <f>IF(Table5[[#This Row],[Date Distributed]]="","In Stock","Distributed")</f>
        <v>In Stock</v>
      </c>
      <c r="F1021" s="79" t="s">
        <v>660</v>
      </c>
      <c r="G1021" s="75" t="s">
        <v>360</v>
      </c>
      <c r="H1021" s="80">
        <v>2310011</v>
      </c>
      <c r="I1021" s="80"/>
      <c r="J1021" s="81" t="s">
        <v>1780</v>
      </c>
      <c r="K1021" s="80" t="s">
        <v>438</v>
      </c>
      <c r="L1021" s="3" t="str">
        <f>_xlfn.XLOOKUP(Table5[[#This Row],[Item '#]],Ticket_Forms[Form Number],Ticket_Forms[Game Name],"",,)</f>
        <v>Badda Bing Bank</v>
      </c>
      <c r="M1021" s="15">
        <v>281.19</v>
      </c>
      <c r="N1021" s="3">
        <f>LOOKUP(Table5[[#This Row],[Item '#]],Ticket_Forms[Form Number],Ticket_Forms[Ticket Count])</f>
        <v>5460</v>
      </c>
      <c r="O1021" s="16">
        <f>LOOKUP(Table5[[#This Row],[Item '#]],Ticket_Forms[Form Number],Ticket_Forms[Ticket Value])</f>
        <v>1</v>
      </c>
      <c r="P1021" s="16">
        <f>LOOKUP(Table5[[#This Row],[Item '#]],Ticket_Forms[Form Number],Ticket_Forms[Revenue])</f>
        <v>5460</v>
      </c>
      <c r="Q1021" s="16">
        <f>LOOKUP(Table5[[#This Row],[Item '#]],Ticket_Forms[Form Number],Ticket_Forms[Ideal Profit])</f>
        <v>960</v>
      </c>
      <c r="R1021" s="16">
        <f>LOOKUP(Table5[[#This Row],[Item '#]],Ticket_Forms[Form Number],Ticket_Forms[Prizes])</f>
        <v>4500</v>
      </c>
      <c r="S1021" s="16">
        <f>LOOKUP(Table5[[#This Row],[Item '#]],Ticket_Forms[Form Number],Ticket_Forms[Location Rent])</f>
        <v>327</v>
      </c>
      <c r="T1021" s="16">
        <f>LOOKUP(Table5[[#This Row],[Item '#]],Ticket_Forms[Form Number],Ticket_Forms[Last Sale])</f>
        <v>200</v>
      </c>
      <c r="U1021" s="16" t="s">
        <v>3909</v>
      </c>
      <c r="V1021" s="58" t="str">
        <f>Table5[[#This Row],[Date Distributed]]</f>
        <v/>
      </c>
      <c r="W1021" s="3" t="str">
        <f>_xlfn.XLOOKUP(Table5[[#This Row],[Serial '#]],Table10[Serial '#],Table10[Charity Association],"",,)</f>
        <v/>
      </c>
      <c r="Z1021" s="3" t="s">
        <v>23</v>
      </c>
    </row>
    <row r="1022" spans="1:26" hidden="1" x14ac:dyDescent="0.35">
      <c r="A1022" s="3">
        <v>1020</v>
      </c>
      <c r="B1022" s="78">
        <v>45106</v>
      </c>
      <c r="C1022" s="73" t="str">
        <f>_xlfn.XLOOKUP(Table5[[#This Row],[Serial '#]],Table10[Serial '#],Table10[Date],"",,)</f>
        <v/>
      </c>
      <c r="D10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22" s="73" t="str">
        <f>IF(Table5[[#This Row],[Date Distributed]]="","In Stock","Distributed")</f>
        <v>In Stock</v>
      </c>
      <c r="F1022" s="79" t="s">
        <v>660</v>
      </c>
      <c r="G1022" s="75" t="s">
        <v>360</v>
      </c>
      <c r="H1022" s="80">
        <v>2310011</v>
      </c>
      <c r="I1022" s="80"/>
      <c r="J1022" s="81" t="s">
        <v>1781</v>
      </c>
      <c r="K1022" s="80" t="s">
        <v>438</v>
      </c>
      <c r="L1022" s="3" t="str">
        <f>_xlfn.XLOOKUP(Table5[[#This Row],[Item '#]],Ticket_Forms[Form Number],Ticket_Forms[Game Name],"",,)</f>
        <v>Badda Bing Bank</v>
      </c>
      <c r="M1022" s="15">
        <v>281.19</v>
      </c>
      <c r="N1022" s="3">
        <f>LOOKUP(Table5[[#This Row],[Item '#]],Ticket_Forms[Form Number],Ticket_Forms[Ticket Count])</f>
        <v>5460</v>
      </c>
      <c r="O1022" s="16">
        <f>LOOKUP(Table5[[#This Row],[Item '#]],Ticket_Forms[Form Number],Ticket_Forms[Ticket Value])</f>
        <v>1</v>
      </c>
      <c r="P1022" s="16">
        <f>LOOKUP(Table5[[#This Row],[Item '#]],Ticket_Forms[Form Number],Ticket_Forms[Revenue])</f>
        <v>5460</v>
      </c>
      <c r="Q1022" s="16">
        <f>LOOKUP(Table5[[#This Row],[Item '#]],Ticket_Forms[Form Number],Ticket_Forms[Ideal Profit])</f>
        <v>960</v>
      </c>
      <c r="R1022" s="16">
        <f>LOOKUP(Table5[[#This Row],[Item '#]],Ticket_Forms[Form Number],Ticket_Forms[Prizes])</f>
        <v>4500</v>
      </c>
      <c r="S1022" s="16">
        <f>LOOKUP(Table5[[#This Row],[Item '#]],Ticket_Forms[Form Number],Ticket_Forms[Location Rent])</f>
        <v>327</v>
      </c>
      <c r="T1022" s="16">
        <f>LOOKUP(Table5[[#This Row],[Item '#]],Ticket_Forms[Form Number],Ticket_Forms[Last Sale])</f>
        <v>200</v>
      </c>
      <c r="U1022" s="16" t="s">
        <v>3909</v>
      </c>
      <c r="V1022" s="58" t="str">
        <f>Table5[[#This Row],[Date Distributed]]</f>
        <v/>
      </c>
      <c r="W1022" s="3" t="str">
        <f>_xlfn.XLOOKUP(Table5[[#This Row],[Serial '#]],Table10[Serial '#],Table10[Charity Association],"",,)</f>
        <v/>
      </c>
      <c r="Z1022" s="3" t="s">
        <v>23</v>
      </c>
    </row>
    <row r="1023" spans="1:26" hidden="1" x14ac:dyDescent="0.35">
      <c r="A1023" s="3">
        <v>1021</v>
      </c>
      <c r="B1023" s="78">
        <v>45106</v>
      </c>
      <c r="C1023" s="73" t="str">
        <f>_xlfn.XLOOKUP(Table5[[#This Row],[Serial '#]],Table10[Serial '#],Table10[Date],"",,)</f>
        <v/>
      </c>
      <c r="D10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23" s="73" t="str">
        <f>IF(Table5[[#This Row],[Date Distributed]]="","In Stock","Distributed")</f>
        <v>In Stock</v>
      </c>
      <c r="F1023" s="79" t="s">
        <v>660</v>
      </c>
      <c r="G1023" s="75" t="s">
        <v>360</v>
      </c>
      <c r="H1023" s="80">
        <v>2310011</v>
      </c>
      <c r="I1023" s="80"/>
      <c r="J1023" s="81" t="s">
        <v>1782</v>
      </c>
      <c r="K1023" s="80" t="s">
        <v>438</v>
      </c>
      <c r="L1023" s="3" t="str">
        <f>_xlfn.XLOOKUP(Table5[[#This Row],[Item '#]],Ticket_Forms[Form Number],Ticket_Forms[Game Name],"",,)</f>
        <v>Badda Bing Bank</v>
      </c>
      <c r="M1023" s="15">
        <v>281.19</v>
      </c>
      <c r="N1023" s="3">
        <f>LOOKUP(Table5[[#This Row],[Item '#]],Ticket_Forms[Form Number],Ticket_Forms[Ticket Count])</f>
        <v>5460</v>
      </c>
      <c r="O1023" s="16">
        <f>LOOKUP(Table5[[#This Row],[Item '#]],Ticket_Forms[Form Number],Ticket_Forms[Ticket Value])</f>
        <v>1</v>
      </c>
      <c r="P1023" s="16">
        <f>LOOKUP(Table5[[#This Row],[Item '#]],Ticket_Forms[Form Number],Ticket_Forms[Revenue])</f>
        <v>5460</v>
      </c>
      <c r="Q1023" s="16">
        <f>LOOKUP(Table5[[#This Row],[Item '#]],Ticket_Forms[Form Number],Ticket_Forms[Ideal Profit])</f>
        <v>960</v>
      </c>
      <c r="R1023" s="16">
        <f>LOOKUP(Table5[[#This Row],[Item '#]],Ticket_Forms[Form Number],Ticket_Forms[Prizes])</f>
        <v>4500</v>
      </c>
      <c r="S1023" s="16">
        <f>LOOKUP(Table5[[#This Row],[Item '#]],Ticket_Forms[Form Number],Ticket_Forms[Location Rent])</f>
        <v>327</v>
      </c>
      <c r="T1023" s="16">
        <f>LOOKUP(Table5[[#This Row],[Item '#]],Ticket_Forms[Form Number],Ticket_Forms[Last Sale])</f>
        <v>200</v>
      </c>
      <c r="U1023" s="16" t="s">
        <v>3909</v>
      </c>
      <c r="V1023" s="58" t="str">
        <f>Table5[[#This Row],[Date Distributed]]</f>
        <v/>
      </c>
      <c r="W1023" s="3" t="str">
        <f>_xlfn.XLOOKUP(Table5[[#This Row],[Serial '#]],Table10[Serial '#],Table10[Charity Association],"",,)</f>
        <v/>
      </c>
      <c r="Z1023" s="3" t="s">
        <v>23</v>
      </c>
    </row>
    <row r="1024" spans="1:26" hidden="1" x14ac:dyDescent="0.35">
      <c r="A1024" s="3">
        <v>1022</v>
      </c>
      <c r="B1024" s="78">
        <v>45106</v>
      </c>
      <c r="C1024" s="73" t="str">
        <f>_xlfn.XLOOKUP(Table5[[#This Row],[Serial '#]],Table10[Serial '#],Table10[Date],"",,)</f>
        <v/>
      </c>
      <c r="D10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24" s="73" t="str">
        <f>IF(Table5[[#This Row],[Date Distributed]]="","In Stock","Distributed")</f>
        <v>In Stock</v>
      </c>
      <c r="F1024" s="79" t="s">
        <v>660</v>
      </c>
      <c r="G1024" s="75" t="s">
        <v>360</v>
      </c>
      <c r="H1024" s="80">
        <v>2310011</v>
      </c>
      <c r="I1024" s="80"/>
      <c r="J1024" s="81" t="s">
        <v>1783</v>
      </c>
      <c r="K1024" s="80" t="s">
        <v>438</v>
      </c>
      <c r="L1024" s="3" t="str">
        <f>_xlfn.XLOOKUP(Table5[[#This Row],[Item '#]],Ticket_Forms[Form Number],Ticket_Forms[Game Name],"",,)</f>
        <v>Badda Bing Bank</v>
      </c>
      <c r="M1024" s="15">
        <v>281.19</v>
      </c>
      <c r="N1024" s="3">
        <f>LOOKUP(Table5[[#This Row],[Item '#]],Ticket_Forms[Form Number],Ticket_Forms[Ticket Count])</f>
        <v>5460</v>
      </c>
      <c r="O1024" s="16">
        <f>LOOKUP(Table5[[#This Row],[Item '#]],Ticket_Forms[Form Number],Ticket_Forms[Ticket Value])</f>
        <v>1</v>
      </c>
      <c r="P1024" s="16">
        <f>LOOKUP(Table5[[#This Row],[Item '#]],Ticket_Forms[Form Number],Ticket_Forms[Revenue])</f>
        <v>5460</v>
      </c>
      <c r="Q1024" s="16">
        <f>LOOKUP(Table5[[#This Row],[Item '#]],Ticket_Forms[Form Number],Ticket_Forms[Ideal Profit])</f>
        <v>960</v>
      </c>
      <c r="R1024" s="16">
        <f>LOOKUP(Table5[[#This Row],[Item '#]],Ticket_Forms[Form Number],Ticket_Forms[Prizes])</f>
        <v>4500</v>
      </c>
      <c r="S1024" s="16">
        <f>LOOKUP(Table5[[#This Row],[Item '#]],Ticket_Forms[Form Number],Ticket_Forms[Location Rent])</f>
        <v>327</v>
      </c>
      <c r="T1024" s="16">
        <f>LOOKUP(Table5[[#This Row],[Item '#]],Ticket_Forms[Form Number],Ticket_Forms[Last Sale])</f>
        <v>200</v>
      </c>
      <c r="U1024" s="16" t="s">
        <v>3909</v>
      </c>
      <c r="V1024" s="58" t="str">
        <f>Table5[[#This Row],[Date Distributed]]</f>
        <v/>
      </c>
      <c r="W1024" s="3" t="str">
        <f>_xlfn.XLOOKUP(Table5[[#This Row],[Serial '#]],Table10[Serial '#],Table10[Charity Association],"",,)</f>
        <v/>
      </c>
      <c r="Z1024" s="3" t="s">
        <v>23</v>
      </c>
    </row>
    <row r="1025" spans="1:26" hidden="1" x14ac:dyDescent="0.35">
      <c r="A1025" s="3">
        <v>1023</v>
      </c>
      <c r="B1025" s="78">
        <v>45106</v>
      </c>
      <c r="C1025" s="73" t="str">
        <f>_xlfn.XLOOKUP(Table5[[#This Row],[Serial '#]],Table10[Serial '#],Table10[Date],"",,)</f>
        <v/>
      </c>
      <c r="D10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25" s="73" t="str">
        <f>IF(Table5[[#This Row],[Date Distributed]]="","In Stock","Distributed")</f>
        <v>In Stock</v>
      </c>
      <c r="F1025" s="79" t="s">
        <v>660</v>
      </c>
      <c r="G1025" s="75" t="s">
        <v>360</v>
      </c>
      <c r="H1025" s="80">
        <v>2310011</v>
      </c>
      <c r="I1025" s="80"/>
      <c r="J1025" s="81" t="s">
        <v>1784</v>
      </c>
      <c r="K1025" s="80" t="s">
        <v>438</v>
      </c>
      <c r="L1025" s="3" t="str">
        <f>_xlfn.XLOOKUP(Table5[[#This Row],[Item '#]],Ticket_Forms[Form Number],Ticket_Forms[Game Name],"",,)</f>
        <v>Badda Bing Bank</v>
      </c>
      <c r="M1025" s="15">
        <v>281.19</v>
      </c>
      <c r="N1025" s="3">
        <f>LOOKUP(Table5[[#This Row],[Item '#]],Ticket_Forms[Form Number],Ticket_Forms[Ticket Count])</f>
        <v>5460</v>
      </c>
      <c r="O1025" s="16">
        <f>LOOKUP(Table5[[#This Row],[Item '#]],Ticket_Forms[Form Number],Ticket_Forms[Ticket Value])</f>
        <v>1</v>
      </c>
      <c r="P1025" s="16">
        <f>LOOKUP(Table5[[#This Row],[Item '#]],Ticket_Forms[Form Number],Ticket_Forms[Revenue])</f>
        <v>5460</v>
      </c>
      <c r="Q1025" s="16">
        <f>LOOKUP(Table5[[#This Row],[Item '#]],Ticket_Forms[Form Number],Ticket_Forms[Ideal Profit])</f>
        <v>960</v>
      </c>
      <c r="R1025" s="16">
        <f>LOOKUP(Table5[[#This Row],[Item '#]],Ticket_Forms[Form Number],Ticket_Forms[Prizes])</f>
        <v>4500</v>
      </c>
      <c r="S1025" s="16">
        <f>LOOKUP(Table5[[#This Row],[Item '#]],Ticket_Forms[Form Number],Ticket_Forms[Location Rent])</f>
        <v>327</v>
      </c>
      <c r="T1025" s="16">
        <f>LOOKUP(Table5[[#This Row],[Item '#]],Ticket_Forms[Form Number],Ticket_Forms[Last Sale])</f>
        <v>200</v>
      </c>
      <c r="U1025" s="16" t="s">
        <v>3909</v>
      </c>
      <c r="V1025" s="58" t="str">
        <f>Table5[[#This Row],[Date Distributed]]</f>
        <v/>
      </c>
      <c r="W1025" s="3" t="str">
        <f>_xlfn.XLOOKUP(Table5[[#This Row],[Serial '#]],Table10[Serial '#],Table10[Charity Association],"",,)</f>
        <v/>
      </c>
      <c r="Z1025" s="3" t="s">
        <v>23</v>
      </c>
    </row>
    <row r="1026" spans="1:26" hidden="1" x14ac:dyDescent="0.35">
      <c r="A1026" s="3">
        <v>1024</v>
      </c>
      <c r="B1026" s="78">
        <v>45106</v>
      </c>
      <c r="C1026" s="73" t="str">
        <f>_xlfn.XLOOKUP(Table5[[#This Row],[Serial '#]],Table10[Serial '#],Table10[Date],"",,)</f>
        <v/>
      </c>
      <c r="D10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26" s="73" t="str">
        <f>IF(Table5[[#This Row],[Date Distributed]]="","In Stock","Distributed")</f>
        <v>In Stock</v>
      </c>
      <c r="F1026" s="79" t="s">
        <v>660</v>
      </c>
      <c r="G1026" s="75" t="s">
        <v>360</v>
      </c>
      <c r="H1026" s="80">
        <v>2310011</v>
      </c>
      <c r="I1026" s="80"/>
      <c r="J1026" s="81" t="s">
        <v>1785</v>
      </c>
      <c r="K1026" s="80" t="s">
        <v>438</v>
      </c>
      <c r="L1026" s="3" t="str">
        <f>_xlfn.XLOOKUP(Table5[[#This Row],[Item '#]],Ticket_Forms[Form Number],Ticket_Forms[Game Name],"",,)</f>
        <v>Badda Bing Bank</v>
      </c>
      <c r="M1026" s="15">
        <v>281.19</v>
      </c>
      <c r="N1026" s="3">
        <f>LOOKUP(Table5[[#This Row],[Item '#]],Ticket_Forms[Form Number],Ticket_Forms[Ticket Count])</f>
        <v>5460</v>
      </c>
      <c r="O1026" s="16">
        <f>LOOKUP(Table5[[#This Row],[Item '#]],Ticket_Forms[Form Number],Ticket_Forms[Ticket Value])</f>
        <v>1</v>
      </c>
      <c r="P1026" s="16">
        <f>LOOKUP(Table5[[#This Row],[Item '#]],Ticket_Forms[Form Number],Ticket_Forms[Revenue])</f>
        <v>5460</v>
      </c>
      <c r="Q1026" s="16">
        <f>LOOKUP(Table5[[#This Row],[Item '#]],Ticket_Forms[Form Number],Ticket_Forms[Ideal Profit])</f>
        <v>960</v>
      </c>
      <c r="R1026" s="16">
        <f>LOOKUP(Table5[[#This Row],[Item '#]],Ticket_Forms[Form Number],Ticket_Forms[Prizes])</f>
        <v>4500</v>
      </c>
      <c r="S1026" s="16">
        <f>LOOKUP(Table5[[#This Row],[Item '#]],Ticket_Forms[Form Number],Ticket_Forms[Location Rent])</f>
        <v>327</v>
      </c>
      <c r="T1026" s="16">
        <f>LOOKUP(Table5[[#This Row],[Item '#]],Ticket_Forms[Form Number],Ticket_Forms[Last Sale])</f>
        <v>200</v>
      </c>
      <c r="U1026" s="16" t="s">
        <v>3909</v>
      </c>
      <c r="V1026" s="58" t="str">
        <f>Table5[[#This Row],[Date Distributed]]</f>
        <v/>
      </c>
      <c r="W1026" s="3" t="str">
        <f>_xlfn.XLOOKUP(Table5[[#This Row],[Serial '#]],Table10[Serial '#],Table10[Charity Association],"",,)</f>
        <v/>
      </c>
      <c r="Z1026" s="3" t="s">
        <v>23</v>
      </c>
    </row>
    <row r="1027" spans="1:26" hidden="1" x14ac:dyDescent="0.35">
      <c r="A1027" s="3">
        <v>1025</v>
      </c>
      <c r="B1027" s="78">
        <v>45106</v>
      </c>
      <c r="C1027" s="73" t="str">
        <f>_xlfn.XLOOKUP(Table5[[#This Row],[Serial '#]],Table10[Serial '#],Table10[Date],"",,)</f>
        <v/>
      </c>
      <c r="D10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27" s="73" t="str">
        <f>IF(Table5[[#This Row],[Date Distributed]]="","In Stock","Distributed")</f>
        <v>In Stock</v>
      </c>
      <c r="F1027" s="79" t="s">
        <v>660</v>
      </c>
      <c r="G1027" s="75" t="s">
        <v>360</v>
      </c>
      <c r="H1027" s="80">
        <v>2310011</v>
      </c>
      <c r="I1027" s="80"/>
      <c r="J1027" s="81" t="s">
        <v>1786</v>
      </c>
      <c r="K1027" s="80" t="s">
        <v>438</v>
      </c>
      <c r="L1027" s="3" t="str">
        <f>_xlfn.XLOOKUP(Table5[[#This Row],[Item '#]],Ticket_Forms[Form Number],Ticket_Forms[Game Name],"",,)</f>
        <v>Badda Bing Bank</v>
      </c>
      <c r="M1027" s="15">
        <v>281.19</v>
      </c>
      <c r="N1027" s="3">
        <f>LOOKUP(Table5[[#This Row],[Item '#]],Ticket_Forms[Form Number],Ticket_Forms[Ticket Count])</f>
        <v>5460</v>
      </c>
      <c r="O1027" s="16">
        <f>LOOKUP(Table5[[#This Row],[Item '#]],Ticket_Forms[Form Number],Ticket_Forms[Ticket Value])</f>
        <v>1</v>
      </c>
      <c r="P1027" s="16">
        <f>LOOKUP(Table5[[#This Row],[Item '#]],Ticket_Forms[Form Number],Ticket_Forms[Revenue])</f>
        <v>5460</v>
      </c>
      <c r="Q1027" s="16">
        <f>LOOKUP(Table5[[#This Row],[Item '#]],Ticket_Forms[Form Number],Ticket_Forms[Ideal Profit])</f>
        <v>960</v>
      </c>
      <c r="R1027" s="16">
        <f>LOOKUP(Table5[[#This Row],[Item '#]],Ticket_Forms[Form Number],Ticket_Forms[Prizes])</f>
        <v>4500</v>
      </c>
      <c r="S1027" s="16">
        <f>LOOKUP(Table5[[#This Row],[Item '#]],Ticket_Forms[Form Number],Ticket_Forms[Location Rent])</f>
        <v>327</v>
      </c>
      <c r="T1027" s="16">
        <f>LOOKUP(Table5[[#This Row],[Item '#]],Ticket_Forms[Form Number],Ticket_Forms[Last Sale])</f>
        <v>200</v>
      </c>
      <c r="U1027" s="16" t="s">
        <v>3909</v>
      </c>
      <c r="V1027" s="58" t="str">
        <f>Table5[[#This Row],[Date Distributed]]</f>
        <v/>
      </c>
      <c r="W1027" s="3" t="str">
        <f>_xlfn.XLOOKUP(Table5[[#This Row],[Serial '#]],Table10[Serial '#],Table10[Charity Association],"",,)</f>
        <v/>
      </c>
      <c r="Z1027" s="3" t="s">
        <v>23</v>
      </c>
    </row>
    <row r="1028" spans="1:26" hidden="1" x14ac:dyDescent="0.35">
      <c r="A1028" s="3">
        <v>1026</v>
      </c>
      <c r="B1028" s="78">
        <v>45106</v>
      </c>
      <c r="C1028" s="73" t="str">
        <f>_xlfn.XLOOKUP(Table5[[#This Row],[Serial '#]],Table10[Serial '#],Table10[Date],"",,)</f>
        <v/>
      </c>
      <c r="D10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28" s="73" t="str">
        <f>IF(Table5[[#This Row],[Date Distributed]]="","In Stock","Distributed")</f>
        <v>In Stock</v>
      </c>
      <c r="F1028" s="79" t="s">
        <v>660</v>
      </c>
      <c r="G1028" s="75" t="s">
        <v>360</v>
      </c>
      <c r="H1028" s="80">
        <v>2310011</v>
      </c>
      <c r="I1028" s="80"/>
      <c r="J1028" s="81" t="s">
        <v>1787</v>
      </c>
      <c r="K1028" s="80" t="s">
        <v>438</v>
      </c>
      <c r="L1028" s="3" t="str">
        <f>_xlfn.XLOOKUP(Table5[[#This Row],[Item '#]],Ticket_Forms[Form Number],Ticket_Forms[Game Name],"",,)</f>
        <v>Badda Bing Bank</v>
      </c>
      <c r="M1028" s="15">
        <v>281.19</v>
      </c>
      <c r="N1028" s="3">
        <f>LOOKUP(Table5[[#This Row],[Item '#]],Ticket_Forms[Form Number],Ticket_Forms[Ticket Count])</f>
        <v>5460</v>
      </c>
      <c r="O1028" s="16">
        <f>LOOKUP(Table5[[#This Row],[Item '#]],Ticket_Forms[Form Number],Ticket_Forms[Ticket Value])</f>
        <v>1</v>
      </c>
      <c r="P1028" s="16">
        <f>LOOKUP(Table5[[#This Row],[Item '#]],Ticket_Forms[Form Number],Ticket_Forms[Revenue])</f>
        <v>5460</v>
      </c>
      <c r="Q1028" s="16">
        <f>LOOKUP(Table5[[#This Row],[Item '#]],Ticket_Forms[Form Number],Ticket_Forms[Ideal Profit])</f>
        <v>960</v>
      </c>
      <c r="R1028" s="16">
        <f>LOOKUP(Table5[[#This Row],[Item '#]],Ticket_Forms[Form Number],Ticket_Forms[Prizes])</f>
        <v>4500</v>
      </c>
      <c r="S1028" s="16">
        <f>LOOKUP(Table5[[#This Row],[Item '#]],Ticket_Forms[Form Number],Ticket_Forms[Location Rent])</f>
        <v>327</v>
      </c>
      <c r="T1028" s="16">
        <f>LOOKUP(Table5[[#This Row],[Item '#]],Ticket_Forms[Form Number],Ticket_Forms[Last Sale])</f>
        <v>200</v>
      </c>
      <c r="U1028" s="16" t="s">
        <v>3909</v>
      </c>
      <c r="V1028" s="58" t="str">
        <f>Table5[[#This Row],[Date Distributed]]</f>
        <v/>
      </c>
      <c r="W1028" s="3" t="str">
        <f>_xlfn.XLOOKUP(Table5[[#This Row],[Serial '#]],Table10[Serial '#],Table10[Charity Association],"",,)</f>
        <v/>
      </c>
      <c r="Z1028" s="3" t="s">
        <v>23</v>
      </c>
    </row>
    <row r="1029" spans="1:26" hidden="1" x14ac:dyDescent="0.35">
      <c r="A1029" s="3">
        <v>1027</v>
      </c>
      <c r="B1029" s="78">
        <v>45106</v>
      </c>
      <c r="C1029" s="73" t="str">
        <f>_xlfn.XLOOKUP(Table5[[#This Row],[Serial '#]],Table10[Serial '#],Table10[Date],"",,)</f>
        <v/>
      </c>
      <c r="D10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29" s="73" t="str">
        <f>IF(Table5[[#This Row],[Date Distributed]]="","In Stock","Distributed")</f>
        <v>In Stock</v>
      </c>
      <c r="F1029" s="79" t="s">
        <v>660</v>
      </c>
      <c r="G1029" s="75" t="s">
        <v>360</v>
      </c>
      <c r="H1029" s="80">
        <v>2310011</v>
      </c>
      <c r="I1029" s="80"/>
      <c r="J1029" s="81" t="s">
        <v>1788</v>
      </c>
      <c r="K1029" s="80" t="s">
        <v>438</v>
      </c>
      <c r="L1029" s="3" t="str">
        <f>_xlfn.XLOOKUP(Table5[[#This Row],[Item '#]],Ticket_Forms[Form Number],Ticket_Forms[Game Name],"",,)</f>
        <v>Badda Bing Bank</v>
      </c>
      <c r="M1029" s="15">
        <v>281.19</v>
      </c>
      <c r="N1029" s="3">
        <f>LOOKUP(Table5[[#This Row],[Item '#]],Ticket_Forms[Form Number],Ticket_Forms[Ticket Count])</f>
        <v>5460</v>
      </c>
      <c r="O1029" s="16">
        <f>LOOKUP(Table5[[#This Row],[Item '#]],Ticket_Forms[Form Number],Ticket_Forms[Ticket Value])</f>
        <v>1</v>
      </c>
      <c r="P1029" s="16">
        <f>LOOKUP(Table5[[#This Row],[Item '#]],Ticket_Forms[Form Number],Ticket_Forms[Revenue])</f>
        <v>5460</v>
      </c>
      <c r="Q1029" s="16">
        <f>LOOKUP(Table5[[#This Row],[Item '#]],Ticket_Forms[Form Number],Ticket_Forms[Ideal Profit])</f>
        <v>960</v>
      </c>
      <c r="R1029" s="16">
        <f>LOOKUP(Table5[[#This Row],[Item '#]],Ticket_Forms[Form Number],Ticket_Forms[Prizes])</f>
        <v>4500</v>
      </c>
      <c r="S1029" s="16">
        <f>LOOKUP(Table5[[#This Row],[Item '#]],Ticket_Forms[Form Number],Ticket_Forms[Location Rent])</f>
        <v>327</v>
      </c>
      <c r="T1029" s="16">
        <f>LOOKUP(Table5[[#This Row],[Item '#]],Ticket_Forms[Form Number],Ticket_Forms[Last Sale])</f>
        <v>200</v>
      </c>
      <c r="U1029" s="16" t="s">
        <v>3909</v>
      </c>
      <c r="V1029" s="58" t="str">
        <f>Table5[[#This Row],[Date Distributed]]</f>
        <v/>
      </c>
      <c r="W1029" s="3" t="str">
        <f>_xlfn.XLOOKUP(Table5[[#This Row],[Serial '#]],Table10[Serial '#],Table10[Charity Association],"",,)</f>
        <v/>
      </c>
      <c r="Z1029" s="3" t="s">
        <v>23</v>
      </c>
    </row>
    <row r="1030" spans="1:26" hidden="1" x14ac:dyDescent="0.35">
      <c r="A1030" s="3">
        <v>1028</v>
      </c>
      <c r="B1030" s="78">
        <v>45106</v>
      </c>
      <c r="C1030" s="73" t="str">
        <f>_xlfn.XLOOKUP(Table5[[#This Row],[Serial '#]],Table10[Serial '#],Table10[Date],"",,)</f>
        <v/>
      </c>
      <c r="D10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30" s="73" t="str">
        <f>IF(Table5[[#This Row],[Date Distributed]]="","In Stock","Distributed")</f>
        <v>In Stock</v>
      </c>
      <c r="F1030" s="79" t="s">
        <v>660</v>
      </c>
      <c r="G1030" s="75" t="s">
        <v>360</v>
      </c>
      <c r="H1030" s="80">
        <v>2310011</v>
      </c>
      <c r="I1030" s="80"/>
      <c r="J1030" s="81" t="s">
        <v>1789</v>
      </c>
      <c r="K1030" s="80" t="s">
        <v>438</v>
      </c>
      <c r="L1030" s="3" t="str">
        <f>_xlfn.XLOOKUP(Table5[[#This Row],[Item '#]],Ticket_Forms[Form Number],Ticket_Forms[Game Name],"",,)</f>
        <v>Badda Bing Bank</v>
      </c>
      <c r="M1030" s="15">
        <v>281.19</v>
      </c>
      <c r="N1030" s="3">
        <f>LOOKUP(Table5[[#This Row],[Item '#]],Ticket_Forms[Form Number],Ticket_Forms[Ticket Count])</f>
        <v>5460</v>
      </c>
      <c r="O1030" s="16">
        <f>LOOKUP(Table5[[#This Row],[Item '#]],Ticket_Forms[Form Number],Ticket_Forms[Ticket Value])</f>
        <v>1</v>
      </c>
      <c r="P1030" s="16">
        <f>LOOKUP(Table5[[#This Row],[Item '#]],Ticket_Forms[Form Number],Ticket_Forms[Revenue])</f>
        <v>5460</v>
      </c>
      <c r="Q1030" s="16">
        <f>LOOKUP(Table5[[#This Row],[Item '#]],Ticket_Forms[Form Number],Ticket_Forms[Ideal Profit])</f>
        <v>960</v>
      </c>
      <c r="R1030" s="16">
        <f>LOOKUP(Table5[[#This Row],[Item '#]],Ticket_Forms[Form Number],Ticket_Forms[Prizes])</f>
        <v>4500</v>
      </c>
      <c r="S1030" s="16">
        <f>LOOKUP(Table5[[#This Row],[Item '#]],Ticket_Forms[Form Number],Ticket_Forms[Location Rent])</f>
        <v>327</v>
      </c>
      <c r="T1030" s="16">
        <f>LOOKUP(Table5[[#This Row],[Item '#]],Ticket_Forms[Form Number],Ticket_Forms[Last Sale])</f>
        <v>200</v>
      </c>
      <c r="U1030" s="16" t="s">
        <v>3909</v>
      </c>
      <c r="V1030" s="58" t="str">
        <f>Table5[[#This Row],[Date Distributed]]</f>
        <v/>
      </c>
      <c r="W1030" s="3" t="str">
        <f>_xlfn.XLOOKUP(Table5[[#This Row],[Serial '#]],Table10[Serial '#],Table10[Charity Association],"",,)</f>
        <v/>
      </c>
      <c r="Z1030" s="3" t="s">
        <v>23</v>
      </c>
    </row>
    <row r="1031" spans="1:26" hidden="1" x14ac:dyDescent="0.35">
      <c r="A1031" s="3">
        <v>1029</v>
      </c>
      <c r="B1031" s="78">
        <v>45106</v>
      </c>
      <c r="C1031" s="73" t="str">
        <f>_xlfn.XLOOKUP(Table5[[#This Row],[Serial '#]],Table10[Serial '#],Table10[Date],"",,)</f>
        <v/>
      </c>
      <c r="D10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31" s="73" t="str">
        <f>IF(Table5[[#This Row],[Date Distributed]]="","In Stock","Distributed")</f>
        <v>In Stock</v>
      </c>
      <c r="F1031" s="79" t="s">
        <v>660</v>
      </c>
      <c r="G1031" s="75" t="s">
        <v>360</v>
      </c>
      <c r="H1031" s="80">
        <v>2310011</v>
      </c>
      <c r="I1031" s="80"/>
      <c r="J1031" s="81" t="s">
        <v>1790</v>
      </c>
      <c r="K1031" s="80" t="s">
        <v>438</v>
      </c>
      <c r="L1031" s="3" t="str">
        <f>_xlfn.XLOOKUP(Table5[[#This Row],[Item '#]],Ticket_Forms[Form Number],Ticket_Forms[Game Name],"",,)</f>
        <v>Badda Bing Bank</v>
      </c>
      <c r="M1031" s="15">
        <v>281.19</v>
      </c>
      <c r="N1031" s="3">
        <f>LOOKUP(Table5[[#This Row],[Item '#]],Ticket_Forms[Form Number],Ticket_Forms[Ticket Count])</f>
        <v>5460</v>
      </c>
      <c r="O1031" s="16">
        <f>LOOKUP(Table5[[#This Row],[Item '#]],Ticket_Forms[Form Number],Ticket_Forms[Ticket Value])</f>
        <v>1</v>
      </c>
      <c r="P1031" s="16">
        <f>LOOKUP(Table5[[#This Row],[Item '#]],Ticket_Forms[Form Number],Ticket_Forms[Revenue])</f>
        <v>5460</v>
      </c>
      <c r="Q1031" s="16">
        <f>LOOKUP(Table5[[#This Row],[Item '#]],Ticket_Forms[Form Number],Ticket_Forms[Ideal Profit])</f>
        <v>960</v>
      </c>
      <c r="R1031" s="16">
        <f>LOOKUP(Table5[[#This Row],[Item '#]],Ticket_Forms[Form Number],Ticket_Forms[Prizes])</f>
        <v>4500</v>
      </c>
      <c r="S1031" s="16">
        <f>LOOKUP(Table5[[#This Row],[Item '#]],Ticket_Forms[Form Number],Ticket_Forms[Location Rent])</f>
        <v>327</v>
      </c>
      <c r="T1031" s="16">
        <f>LOOKUP(Table5[[#This Row],[Item '#]],Ticket_Forms[Form Number],Ticket_Forms[Last Sale])</f>
        <v>200</v>
      </c>
      <c r="U1031" s="16" t="s">
        <v>3909</v>
      </c>
      <c r="V1031" s="58" t="str">
        <f>Table5[[#This Row],[Date Distributed]]</f>
        <v/>
      </c>
      <c r="W1031" s="3" t="str">
        <f>_xlfn.XLOOKUP(Table5[[#This Row],[Serial '#]],Table10[Serial '#],Table10[Charity Association],"",,)</f>
        <v/>
      </c>
      <c r="Z1031" s="3" t="s">
        <v>23</v>
      </c>
    </row>
    <row r="1032" spans="1:26" hidden="1" x14ac:dyDescent="0.35">
      <c r="A1032" s="3">
        <v>1030</v>
      </c>
      <c r="B1032" s="78">
        <v>45106</v>
      </c>
      <c r="C1032" s="73" t="str">
        <f>_xlfn.XLOOKUP(Table5[[#This Row],[Serial '#]],Table10[Serial '#],Table10[Date],"",,)</f>
        <v/>
      </c>
      <c r="D10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32" s="73" t="str">
        <f>IF(Table5[[#This Row],[Date Distributed]]="","In Stock","Distributed")</f>
        <v>In Stock</v>
      </c>
      <c r="F1032" s="79" t="s">
        <v>660</v>
      </c>
      <c r="G1032" s="75" t="s">
        <v>360</v>
      </c>
      <c r="H1032" s="80">
        <v>2310011</v>
      </c>
      <c r="I1032" s="80"/>
      <c r="J1032" s="81" t="s">
        <v>1791</v>
      </c>
      <c r="K1032" s="80" t="s">
        <v>438</v>
      </c>
      <c r="L1032" s="3" t="str">
        <f>_xlfn.XLOOKUP(Table5[[#This Row],[Item '#]],Ticket_Forms[Form Number],Ticket_Forms[Game Name],"",,)</f>
        <v>Badda Bing Bank</v>
      </c>
      <c r="M1032" s="15">
        <v>281.19</v>
      </c>
      <c r="N1032" s="3">
        <f>LOOKUP(Table5[[#This Row],[Item '#]],Ticket_Forms[Form Number],Ticket_Forms[Ticket Count])</f>
        <v>5460</v>
      </c>
      <c r="O1032" s="16">
        <f>LOOKUP(Table5[[#This Row],[Item '#]],Ticket_Forms[Form Number],Ticket_Forms[Ticket Value])</f>
        <v>1</v>
      </c>
      <c r="P1032" s="16">
        <f>LOOKUP(Table5[[#This Row],[Item '#]],Ticket_Forms[Form Number],Ticket_Forms[Revenue])</f>
        <v>5460</v>
      </c>
      <c r="Q1032" s="16">
        <f>LOOKUP(Table5[[#This Row],[Item '#]],Ticket_Forms[Form Number],Ticket_Forms[Ideal Profit])</f>
        <v>960</v>
      </c>
      <c r="R1032" s="16">
        <f>LOOKUP(Table5[[#This Row],[Item '#]],Ticket_Forms[Form Number],Ticket_Forms[Prizes])</f>
        <v>4500</v>
      </c>
      <c r="S1032" s="16">
        <f>LOOKUP(Table5[[#This Row],[Item '#]],Ticket_Forms[Form Number],Ticket_Forms[Location Rent])</f>
        <v>327</v>
      </c>
      <c r="T1032" s="16">
        <f>LOOKUP(Table5[[#This Row],[Item '#]],Ticket_Forms[Form Number],Ticket_Forms[Last Sale])</f>
        <v>200</v>
      </c>
      <c r="U1032" s="16" t="s">
        <v>3909</v>
      </c>
      <c r="V1032" s="58" t="str">
        <f>Table5[[#This Row],[Date Distributed]]</f>
        <v/>
      </c>
      <c r="W1032" s="3" t="str">
        <f>_xlfn.XLOOKUP(Table5[[#This Row],[Serial '#]],Table10[Serial '#],Table10[Charity Association],"",,)</f>
        <v/>
      </c>
      <c r="Z1032" s="3" t="s">
        <v>23</v>
      </c>
    </row>
    <row r="1033" spans="1:26" hidden="1" x14ac:dyDescent="0.35">
      <c r="A1033" s="3">
        <v>1031</v>
      </c>
      <c r="B1033" s="78">
        <v>45106</v>
      </c>
      <c r="C1033" s="73" t="str">
        <f>_xlfn.XLOOKUP(Table5[[#This Row],[Serial '#]],Table10[Serial '#],Table10[Date],"",,)</f>
        <v/>
      </c>
      <c r="D10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33" s="73" t="str">
        <f>IF(Table5[[#This Row],[Date Distributed]]="","In Stock","Distributed")</f>
        <v>In Stock</v>
      </c>
      <c r="F1033" s="79" t="s">
        <v>660</v>
      </c>
      <c r="G1033" s="75" t="s">
        <v>360</v>
      </c>
      <c r="H1033" s="80">
        <v>2310011</v>
      </c>
      <c r="I1033" s="80"/>
      <c r="J1033" s="81" t="s">
        <v>1792</v>
      </c>
      <c r="K1033" s="80" t="s">
        <v>438</v>
      </c>
      <c r="L1033" s="3" t="str">
        <f>_xlfn.XLOOKUP(Table5[[#This Row],[Item '#]],Ticket_Forms[Form Number],Ticket_Forms[Game Name],"",,)</f>
        <v>Badda Bing Bank</v>
      </c>
      <c r="M1033" s="15">
        <v>281.19</v>
      </c>
      <c r="N1033" s="3">
        <f>LOOKUP(Table5[[#This Row],[Item '#]],Ticket_Forms[Form Number],Ticket_Forms[Ticket Count])</f>
        <v>5460</v>
      </c>
      <c r="O1033" s="16">
        <f>LOOKUP(Table5[[#This Row],[Item '#]],Ticket_Forms[Form Number],Ticket_Forms[Ticket Value])</f>
        <v>1</v>
      </c>
      <c r="P1033" s="16">
        <f>LOOKUP(Table5[[#This Row],[Item '#]],Ticket_Forms[Form Number],Ticket_Forms[Revenue])</f>
        <v>5460</v>
      </c>
      <c r="Q1033" s="16">
        <f>LOOKUP(Table5[[#This Row],[Item '#]],Ticket_Forms[Form Number],Ticket_Forms[Ideal Profit])</f>
        <v>960</v>
      </c>
      <c r="R1033" s="16">
        <f>LOOKUP(Table5[[#This Row],[Item '#]],Ticket_Forms[Form Number],Ticket_Forms[Prizes])</f>
        <v>4500</v>
      </c>
      <c r="S1033" s="16">
        <f>LOOKUP(Table5[[#This Row],[Item '#]],Ticket_Forms[Form Number],Ticket_Forms[Location Rent])</f>
        <v>327</v>
      </c>
      <c r="T1033" s="16">
        <f>LOOKUP(Table5[[#This Row],[Item '#]],Ticket_Forms[Form Number],Ticket_Forms[Last Sale])</f>
        <v>200</v>
      </c>
      <c r="U1033" s="16" t="s">
        <v>3909</v>
      </c>
      <c r="V1033" s="58" t="str">
        <f>Table5[[#This Row],[Date Distributed]]</f>
        <v/>
      </c>
      <c r="W1033" s="3" t="str">
        <f>_xlfn.XLOOKUP(Table5[[#This Row],[Serial '#]],Table10[Serial '#],Table10[Charity Association],"",,)</f>
        <v/>
      </c>
      <c r="Z1033" s="3" t="s">
        <v>23</v>
      </c>
    </row>
    <row r="1034" spans="1:26" hidden="1" x14ac:dyDescent="0.35">
      <c r="A1034" s="3">
        <v>1032</v>
      </c>
      <c r="B1034" s="78">
        <v>45106</v>
      </c>
      <c r="C1034" s="73" t="str">
        <f>_xlfn.XLOOKUP(Table5[[#This Row],[Serial '#]],Table10[Serial '#],Table10[Date],"",,)</f>
        <v/>
      </c>
      <c r="D10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34" s="73" t="str">
        <f>IF(Table5[[#This Row],[Date Distributed]]="","In Stock","Distributed")</f>
        <v>In Stock</v>
      </c>
      <c r="F1034" s="79" t="s">
        <v>660</v>
      </c>
      <c r="G1034" s="75" t="s">
        <v>360</v>
      </c>
      <c r="H1034" s="80">
        <v>2310011</v>
      </c>
      <c r="I1034" s="80"/>
      <c r="J1034" s="81" t="s">
        <v>1793</v>
      </c>
      <c r="K1034" s="80" t="s">
        <v>438</v>
      </c>
      <c r="L1034" s="3" t="str">
        <f>_xlfn.XLOOKUP(Table5[[#This Row],[Item '#]],Ticket_Forms[Form Number],Ticket_Forms[Game Name],"",,)</f>
        <v>Badda Bing Bank</v>
      </c>
      <c r="M1034" s="15">
        <v>281.19</v>
      </c>
      <c r="N1034" s="3">
        <f>LOOKUP(Table5[[#This Row],[Item '#]],Ticket_Forms[Form Number],Ticket_Forms[Ticket Count])</f>
        <v>5460</v>
      </c>
      <c r="O1034" s="16">
        <f>LOOKUP(Table5[[#This Row],[Item '#]],Ticket_Forms[Form Number],Ticket_Forms[Ticket Value])</f>
        <v>1</v>
      </c>
      <c r="P1034" s="16">
        <f>LOOKUP(Table5[[#This Row],[Item '#]],Ticket_Forms[Form Number],Ticket_Forms[Revenue])</f>
        <v>5460</v>
      </c>
      <c r="Q1034" s="16">
        <f>LOOKUP(Table5[[#This Row],[Item '#]],Ticket_Forms[Form Number],Ticket_Forms[Ideal Profit])</f>
        <v>960</v>
      </c>
      <c r="R1034" s="16">
        <f>LOOKUP(Table5[[#This Row],[Item '#]],Ticket_Forms[Form Number],Ticket_Forms[Prizes])</f>
        <v>4500</v>
      </c>
      <c r="S1034" s="16">
        <f>LOOKUP(Table5[[#This Row],[Item '#]],Ticket_Forms[Form Number],Ticket_Forms[Location Rent])</f>
        <v>327</v>
      </c>
      <c r="T1034" s="16">
        <f>LOOKUP(Table5[[#This Row],[Item '#]],Ticket_Forms[Form Number],Ticket_Forms[Last Sale])</f>
        <v>200</v>
      </c>
      <c r="U1034" s="16" t="s">
        <v>3909</v>
      </c>
      <c r="V1034" s="58" t="str">
        <f>Table5[[#This Row],[Date Distributed]]</f>
        <v/>
      </c>
      <c r="W1034" s="3" t="str">
        <f>_xlfn.XLOOKUP(Table5[[#This Row],[Serial '#]],Table10[Serial '#],Table10[Charity Association],"",,)</f>
        <v/>
      </c>
      <c r="Z1034" s="3" t="s">
        <v>23</v>
      </c>
    </row>
    <row r="1035" spans="1:26" hidden="1" x14ac:dyDescent="0.35">
      <c r="A1035" s="3">
        <v>1033</v>
      </c>
      <c r="B1035" s="78">
        <v>45106</v>
      </c>
      <c r="C1035" s="73" t="str">
        <f>_xlfn.XLOOKUP(Table5[[#This Row],[Serial '#]],Table10[Serial '#],Table10[Date],"",,)</f>
        <v/>
      </c>
      <c r="D10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35" s="73" t="str">
        <f>IF(Table5[[#This Row],[Date Distributed]]="","In Stock","Distributed")</f>
        <v>In Stock</v>
      </c>
      <c r="F1035" s="79" t="s">
        <v>660</v>
      </c>
      <c r="G1035" s="75" t="s">
        <v>360</v>
      </c>
      <c r="H1035" s="80">
        <v>2310011</v>
      </c>
      <c r="I1035" s="80"/>
      <c r="J1035" s="81" t="s">
        <v>1794</v>
      </c>
      <c r="K1035" s="80" t="s">
        <v>438</v>
      </c>
      <c r="L1035" s="3" t="str">
        <f>_xlfn.XLOOKUP(Table5[[#This Row],[Item '#]],Ticket_Forms[Form Number],Ticket_Forms[Game Name],"",,)</f>
        <v>Badda Bing Bank</v>
      </c>
      <c r="M1035" s="15">
        <v>281.19</v>
      </c>
      <c r="N1035" s="3">
        <f>LOOKUP(Table5[[#This Row],[Item '#]],Ticket_Forms[Form Number],Ticket_Forms[Ticket Count])</f>
        <v>5460</v>
      </c>
      <c r="O1035" s="16">
        <f>LOOKUP(Table5[[#This Row],[Item '#]],Ticket_Forms[Form Number],Ticket_Forms[Ticket Value])</f>
        <v>1</v>
      </c>
      <c r="P1035" s="16">
        <f>LOOKUP(Table5[[#This Row],[Item '#]],Ticket_Forms[Form Number],Ticket_Forms[Revenue])</f>
        <v>5460</v>
      </c>
      <c r="Q1035" s="16">
        <f>LOOKUP(Table5[[#This Row],[Item '#]],Ticket_Forms[Form Number],Ticket_Forms[Ideal Profit])</f>
        <v>960</v>
      </c>
      <c r="R1035" s="16">
        <f>LOOKUP(Table5[[#This Row],[Item '#]],Ticket_Forms[Form Number],Ticket_Forms[Prizes])</f>
        <v>4500</v>
      </c>
      <c r="S1035" s="16">
        <f>LOOKUP(Table5[[#This Row],[Item '#]],Ticket_Forms[Form Number],Ticket_Forms[Location Rent])</f>
        <v>327</v>
      </c>
      <c r="T1035" s="16">
        <f>LOOKUP(Table5[[#This Row],[Item '#]],Ticket_Forms[Form Number],Ticket_Forms[Last Sale])</f>
        <v>200</v>
      </c>
      <c r="U1035" s="16" t="s">
        <v>3909</v>
      </c>
      <c r="V1035" s="58" t="str">
        <f>Table5[[#This Row],[Date Distributed]]</f>
        <v/>
      </c>
      <c r="W1035" s="3" t="str">
        <f>_xlfn.XLOOKUP(Table5[[#This Row],[Serial '#]],Table10[Serial '#],Table10[Charity Association],"",,)</f>
        <v/>
      </c>
      <c r="Z1035" s="3" t="s">
        <v>23</v>
      </c>
    </row>
    <row r="1036" spans="1:26" hidden="1" x14ac:dyDescent="0.35">
      <c r="A1036" s="3">
        <v>1034</v>
      </c>
      <c r="B1036" s="78">
        <v>45106</v>
      </c>
      <c r="C1036" s="73" t="str">
        <f>_xlfn.XLOOKUP(Table5[[#This Row],[Serial '#]],Table10[Serial '#],Table10[Date],"",,)</f>
        <v/>
      </c>
      <c r="D10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36" s="73" t="str">
        <f>IF(Table5[[#This Row],[Date Distributed]]="","In Stock","Distributed")</f>
        <v>In Stock</v>
      </c>
      <c r="F1036" s="79" t="s">
        <v>660</v>
      </c>
      <c r="G1036" s="75" t="s">
        <v>360</v>
      </c>
      <c r="H1036" s="80">
        <v>2310011</v>
      </c>
      <c r="I1036" s="80"/>
      <c r="J1036" s="81" t="s">
        <v>1795</v>
      </c>
      <c r="K1036" s="80" t="s">
        <v>438</v>
      </c>
      <c r="L1036" s="3" t="str">
        <f>_xlfn.XLOOKUP(Table5[[#This Row],[Item '#]],Ticket_Forms[Form Number],Ticket_Forms[Game Name],"",,)</f>
        <v>Badda Bing Bank</v>
      </c>
      <c r="M1036" s="15">
        <v>281.19</v>
      </c>
      <c r="N1036" s="3">
        <f>LOOKUP(Table5[[#This Row],[Item '#]],Ticket_Forms[Form Number],Ticket_Forms[Ticket Count])</f>
        <v>5460</v>
      </c>
      <c r="O1036" s="16">
        <f>LOOKUP(Table5[[#This Row],[Item '#]],Ticket_Forms[Form Number],Ticket_Forms[Ticket Value])</f>
        <v>1</v>
      </c>
      <c r="P1036" s="16">
        <f>LOOKUP(Table5[[#This Row],[Item '#]],Ticket_Forms[Form Number],Ticket_Forms[Revenue])</f>
        <v>5460</v>
      </c>
      <c r="Q1036" s="16">
        <f>LOOKUP(Table5[[#This Row],[Item '#]],Ticket_Forms[Form Number],Ticket_Forms[Ideal Profit])</f>
        <v>960</v>
      </c>
      <c r="R1036" s="16">
        <f>LOOKUP(Table5[[#This Row],[Item '#]],Ticket_Forms[Form Number],Ticket_Forms[Prizes])</f>
        <v>4500</v>
      </c>
      <c r="S1036" s="16">
        <f>LOOKUP(Table5[[#This Row],[Item '#]],Ticket_Forms[Form Number],Ticket_Forms[Location Rent])</f>
        <v>327</v>
      </c>
      <c r="T1036" s="16">
        <f>LOOKUP(Table5[[#This Row],[Item '#]],Ticket_Forms[Form Number],Ticket_Forms[Last Sale])</f>
        <v>200</v>
      </c>
      <c r="U1036" s="16" t="s">
        <v>3909</v>
      </c>
      <c r="V1036" s="58" t="str">
        <f>Table5[[#This Row],[Date Distributed]]</f>
        <v/>
      </c>
      <c r="W1036" s="3" t="str">
        <f>_xlfn.XLOOKUP(Table5[[#This Row],[Serial '#]],Table10[Serial '#],Table10[Charity Association],"",,)</f>
        <v/>
      </c>
      <c r="Z1036" s="3" t="s">
        <v>23</v>
      </c>
    </row>
    <row r="1037" spans="1:26" hidden="1" x14ac:dyDescent="0.35">
      <c r="A1037" s="3">
        <v>1035</v>
      </c>
      <c r="B1037" s="78">
        <v>45106</v>
      </c>
      <c r="C1037" s="73" t="str">
        <f>_xlfn.XLOOKUP(Table5[[#This Row],[Serial '#]],Table10[Serial '#],Table10[Date],"",,)</f>
        <v/>
      </c>
      <c r="D10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37" s="73" t="str">
        <f>IF(Table5[[#This Row],[Date Distributed]]="","In Stock","Distributed")</f>
        <v>In Stock</v>
      </c>
      <c r="F1037" s="79" t="s">
        <v>660</v>
      </c>
      <c r="G1037" s="75" t="s">
        <v>360</v>
      </c>
      <c r="H1037" s="80">
        <v>2310011</v>
      </c>
      <c r="I1037" s="80"/>
      <c r="J1037" s="81" t="s">
        <v>1796</v>
      </c>
      <c r="K1037" s="80" t="s">
        <v>438</v>
      </c>
      <c r="L1037" s="3" t="str">
        <f>_xlfn.XLOOKUP(Table5[[#This Row],[Item '#]],Ticket_Forms[Form Number],Ticket_Forms[Game Name],"",,)</f>
        <v>Badda Bing Bank</v>
      </c>
      <c r="M1037" s="15">
        <v>281.19</v>
      </c>
      <c r="N1037" s="3">
        <f>LOOKUP(Table5[[#This Row],[Item '#]],Ticket_Forms[Form Number],Ticket_Forms[Ticket Count])</f>
        <v>5460</v>
      </c>
      <c r="O1037" s="16">
        <f>LOOKUP(Table5[[#This Row],[Item '#]],Ticket_Forms[Form Number],Ticket_Forms[Ticket Value])</f>
        <v>1</v>
      </c>
      <c r="P1037" s="16">
        <f>LOOKUP(Table5[[#This Row],[Item '#]],Ticket_Forms[Form Number],Ticket_Forms[Revenue])</f>
        <v>5460</v>
      </c>
      <c r="Q1037" s="16">
        <f>LOOKUP(Table5[[#This Row],[Item '#]],Ticket_Forms[Form Number],Ticket_Forms[Ideal Profit])</f>
        <v>960</v>
      </c>
      <c r="R1037" s="16">
        <f>LOOKUP(Table5[[#This Row],[Item '#]],Ticket_Forms[Form Number],Ticket_Forms[Prizes])</f>
        <v>4500</v>
      </c>
      <c r="S1037" s="16">
        <f>LOOKUP(Table5[[#This Row],[Item '#]],Ticket_Forms[Form Number],Ticket_Forms[Location Rent])</f>
        <v>327</v>
      </c>
      <c r="T1037" s="16">
        <f>LOOKUP(Table5[[#This Row],[Item '#]],Ticket_Forms[Form Number],Ticket_Forms[Last Sale])</f>
        <v>200</v>
      </c>
      <c r="U1037" s="16" t="s">
        <v>3909</v>
      </c>
      <c r="V1037" s="58" t="str">
        <f>Table5[[#This Row],[Date Distributed]]</f>
        <v/>
      </c>
      <c r="W1037" s="3" t="str">
        <f>_xlfn.XLOOKUP(Table5[[#This Row],[Serial '#]],Table10[Serial '#],Table10[Charity Association],"",,)</f>
        <v/>
      </c>
      <c r="Z1037" s="3" t="s">
        <v>23</v>
      </c>
    </row>
    <row r="1038" spans="1:26" hidden="1" x14ac:dyDescent="0.35">
      <c r="A1038" s="3">
        <v>1036</v>
      </c>
      <c r="B1038" s="78">
        <v>45106</v>
      </c>
      <c r="C1038" s="73">
        <f>_xlfn.XLOOKUP(Table5[[#This Row],[Serial '#]],Table10[Serial '#],Table10[Date],"",,)</f>
        <v>45541</v>
      </c>
      <c r="D10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38" s="73" t="str">
        <f>IF(Table5[[#This Row],[Date Distributed]]="","In Stock","Distributed")</f>
        <v>Distributed</v>
      </c>
      <c r="F1038" s="79" t="s">
        <v>660</v>
      </c>
      <c r="G1038" s="75" t="s">
        <v>360</v>
      </c>
      <c r="H1038" s="80">
        <v>2310011</v>
      </c>
      <c r="I1038" s="80"/>
      <c r="J1038" s="81" t="s">
        <v>1797</v>
      </c>
      <c r="K1038" s="80" t="s">
        <v>438</v>
      </c>
      <c r="L1038" s="3" t="str">
        <f>_xlfn.XLOOKUP(Table5[[#This Row],[Item '#]],Ticket_Forms[Form Number],Ticket_Forms[Game Name],"",,)</f>
        <v>Badda Bing Bank</v>
      </c>
      <c r="M1038" s="15">
        <v>281.19</v>
      </c>
      <c r="N1038" s="3">
        <f>LOOKUP(Table5[[#This Row],[Item '#]],Ticket_Forms[Form Number],Ticket_Forms[Ticket Count])</f>
        <v>5460</v>
      </c>
      <c r="O1038" s="16">
        <f>LOOKUP(Table5[[#This Row],[Item '#]],Ticket_Forms[Form Number],Ticket_Forms[Ticket Value])</f>
        <v>1</v>
      </c>
      <c r="P1038" s="16">
        <f>LOOKUP(Table5[[#This Row],[Item '#]],Ticket_Forms[Form Number],Ticket_Forms[Revenue])</f>
        <v>5460</v>
      </c>
      <c r="Q1038" s="16">
        <f>LOOKUP(Table5[[#This Row],[Item '#]],Ticket_Forms[Form Number],Ticket_Forms[Ideal Profit])</f>
        <v>960</v>
      </c>
      <c r="R1038" s="16">
        <f>LOOKUP(Table5[[#This Row],[Item '#]],Ticket_Forms[Form Number],Ticket_Forms[Prizes])</f>
        <v>4500</v>
      </c>
      <c r="S1038" s="16">
        <f>LOOKUP(Table5[[#This Row],[Item '#]],Ticket_Forms[Form Number],Ticket_Forms[Location Rent])</f>
        <v>327</v>
      </c>
      <c r="T1038" s="16">
        <f>LOOKUP(Table5[[#This Row],[Item '#]],Ticket_Forms[Form Number],Ticket_Forms[Last Sale])</f>
        <v>200</v>
      </c>
      <c r="U1038" s="16" t="s">
        <v>3909</v>
      </c>
      <c r="V1038" s="58">
        <f>Table5[[#This Row],[Date Distributed]]</f>
        <v>45541</v>
      </c>
      <c r="W1038" s="3" t="str">
        <f>_xlfn.XLOOKUP(Table5[[#This Row],[Serial '#]],Table10[Serial '#],Table10[Charity Association],"",,)</f>
        <v>Cleveland Police Athletic League</v>
      </c>
      <c r="Z1038" s="3" t="s">
        <v>23</v>
      </c>
    </row>
    <row r="1039" spans="1:26" hidden="1" x14ac:dyDescent="0.35">
      <c r="A1039" s="3">
        <v>1037</v>
      </c>
      <c r="B1039" s="78">
        <v>45106</v>
      </c>
      <c r="C1039" s="73" t="str">
        <f>_xlfn.XLOOKUP(Table5[[#This Row],[Serial '#]],Table10[Serial '#],Table10[Date],"",,)</f>
        <v/>
      </c>
      <c r="D10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39" s="73" t="str">
        <f>IF(Table5[[#This Row],[Date Distributed]]="","In Stock","Distributed")</f>
        <v>In Stock</v>
      </c>
      <c r="F1039" s="79" t="s">
        <v>660</v>
      </c>
      <c r="G1039" s="75" t="s">
        <v>360</v>
      </c>
      <c r="H1039" s="80">
        <v>2310011</v>
      </c>
      <c r="I1039" s="80"/>
      <c r="J1039" s="81" t="s">
        <v>1798</v>
      </c>
      <c r="K1039" s="80" t="s">
        <v>438</v>
      </c>
      <c r="L1039" s="3" t="str">
        <f>_xlfn.XLOOKUP(Table5[[#This Row],[Item '#]],Ticket_Forms[Form Number],Ticket_Forms[Game Name],"",,)</f>
        <v>Badda Bing Bank</v>
      </c>
      <c r="M1039" s="15">
        <v>281.19</v>
      </c>
      <c r="N1039" s="3">
        <f>LOOKUP(Table5[[#This Row],[Item '#]],Ticket_Forms[Form Number],Ticket_Forms[Ticket Count])</f>
        <v>5460</v>
      </c>
      <c r="O1039" s="16">
        <f>LOOKUP(Table5[[#This Row],[Item '#]],Ticket_Forms[Form Number],Ticket_Forms[Ticket Value])</f>
        <v>1</v>
      </c>
      <c r="P1039" s="16">
        <f>LOOKUP(Table5[[#This Row],[Item '#]],Ticket_Forms[Form Number],Ticket_Forms[Revenue])</f>
        <v>5460</v>
      </c>
      <c r="Q1039" s="16">
        <f>LOOKUP(Table5[[#This Row],[Item '#]],Ticket_Forms[Form Number],Ticket_Forms[Ideal Profit])</f>
        <v>960</v>
      </c>
      <c r="R1039" s="16">
        <f>LOOKUP(Table5[[#This Row],[Item '#]],Ticket_Forms[Form Number],Ticket_Forms[Prizes])</f>
        <v>4500</v>
      </c>
      <c r="S1039" s="16">
        <f>LOOKUP(Table5[[#This Row],[Item '#]],Ticket_Forms[Form Number],Ticket_Forms[Location Rent])</f>
        <v>327</v>
      </c>
      <c r="T1039" s="16">
        <f>LOOKUP(Table5[[#This Row],[Item '#]],Ticket_Forms[Form Number],Ticket_Forms[Last Sale])</f>
        <v>200</v>
      </c>
      <c r="U1039" s="16" t="s">
        <v>3909</v>
      </c>
      <c r="V1039" s="58" t="str">
        <f>Table5[[#This Row],[Date Distributed]]</f>
        <v/>
      </c>
      <c r="W1039" s="3" t="str">
        <f>_xlfn.XLOOKUP(Table5[[#This Row],[Serial '#]],Table10[Serial '#],Table10[Charity Association],"",,)</f>
        <v/>
      </c>
      <c r="Z1039" s="3" t="s">
        <v>23</v>
      </c>
    </row>
    <row r="1040" spans="1:26" hidden="1" x14ac:dyDescent="0.35">
      <c r="A1040" s="3">
        <v>1038</v>
      </c>
      <c r="B1040" s="78">
        <v>45106</v>
      </c>
      <c r="C1040" s="73" t="str">
        <f>_xlfn.XLOOKUP(Table5[[#This Row],[Serial '#]],Table10[Serial '#],Table10[Date],"",,)</f>
        <v/>
      </c>
      <c r="D10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40" s="73" t="str">
        <f>IF(Table5[[#This Row],[Date Distributed]]="","In Stock","Distributed")</f>
        <v>In Stock</v>
      </c>
      <c r="F1040" s="79" t="s">
        <v>660</v>
      </c>
      <c r="G1040" s="75" t="s">
        <v>360</v>
      </c>
      <c r="H1040" s="80">
        <v>2310011</v>
      </c>
      <c r="I1040" s="80"/>
      <c r="J1040" s="81" t="s">
        <v>1799</v>
      </c>
      <c r="K1040" s="80" t="s">
        <v>438</v>
      </c>
      <c r="L1040" s="3" t="str">
        <f>_xlfn.XLOOKUP(Table5[[#This Row],[Item '#]],Ticket_Forms[Form Number],Ticket_Forms[Game Name],"",,)</f>
        <v>Badda Bing Bank</v>
      </c>
      <c r="M1040" s="15">
        <v>281.19</v>
      </c>
      <c r="N1040" s="3">
        <f>LOOKUP(Table5[[#This Row],[Item '#]],Ticket_Forms[Form Number],Ticket_Forms[Ticket Count])</f>
        <v>5460</v>
      </c>
      <c r="O1040" s="16">
        <f>LOOKUP(Table5[[#This Row],[Item '#]],Ticket_Forms[Form Number],Ticket_Forms[Ticket Value])</f>
        <v>1</v>
      </c>
      <c r="P1040" s="16">
        <f>LOOKUP(Table5[[#This Row],[Item '#]],Ticket_Forms[Form Number],Ticket_Forms[Revenue])</f>
        <v>5460</v>
      </c>
      <c r="Q1040" s="16">
        <f>LOOKUP(Table5[[#This Row],[Item '#]],Ticket_Forms[Form Number],Ticket_Forms[Ideal Profit])</f>
        <v>960</v>
      </c>
      <c r="R1040" s="16">
        <f>LOOKUP(Table5[[#This Row],[Item '#]],Ticket_Forms[Form Number],Ticket_Forms[Prizes])</f>
        <v>4500</v>
      </c>
      <c r="S1040" s="16">
        <f>LOOKUP(Table5[[#This Row],[Item '#]],Ticket_Forms[Form Number],Ticket_Forms[Location Rent])</f>
        <v>327</v>
      </c>
      <c r="T1040" s="16">
        <f>LOOKUP(Table5[[#This Row],[Item '#]],Ticket_Forms[Form Number],Ticket_Forms[Last Sale])</f>
        <v>200</v>
      </c>
      <c r="U1040" s="16" t="s">
        <v>3909</v>
      </c>
      <c r="V1040" s="58" t="str">
        <f>Table5[[#This Row],[Date Distributed]]</f>
        <v/>
      </c>
      <c r="W1040" s="3" t="str">
        <f>_xlfn.XLOOKUP(Table5[[#This Row],[Serial '#]],Table10[Serial '#],Table10[Charity Association],"",,)</f>
        <v/>
      </c>
      <c r="Z1040" s="3" t="s">
        <v>23</v>
      </c>
    </row>
    <row r="1041" spans="1:26" hidden="1" x14ac:dyDescent="0.35">
      <c r="A1041" s="3">
        <v>1039</v>
      </c>
      <c r="B1041" s="78">
        <v>45106</v>
      </c>
      <c r="C1041" s="73">
        <f>_xlfn.XLOOKUP(Table5[[#This Row],[Serial '#]],Table10[Serial '#],Table10[Date],"",,)</f>
        <v>45540</v>
      </c>
      <c r="D10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41" s="73" t="str">
        <f>IF(Table5[[#This Row],[Date Distributed]]="","In Stock","Distributed")</f>
        <v>Distributed</v>
      </c>
      <c r="F1041" s="79" t="s">
        <v>660</v>
      </c>
      <c r="G1041" s="75" t="s">
        <v>360</v>
      </c>
      <c r="H1041" s="80">
        <v>2310011</v>
      </c>
      <c r="I1041" s="80"/>
      <c r="J1041" s="81" t="s">
        <v>1800</v>
      </c>
      <c r="K1041" s="80" t="s">
        <v>438</v>
      </c>
      <c r="L1041" s="3" t="str">
        <f>_xlfn.XLOOKUP(Table5[[#This Row],[Item '#]],Ticket_Forms[Form Number],Ticket_Forms[Game Name],"",,)</f>
        <v>Badda Bing Bank</v>
      </c>
      <c r="M1041" s="15">
        <v>281.19</v>
      </c>
      <c r="N1041" s="3">
        <f>LOOKUP(Table5[[#This Row],[Item '#]],Ticket_Forms[Form Number],Ticket_Forms[Ticket Count])</f>
        <v>5460</v>
      </c>
      <c r="O1041" s="16">
        <f>LOOKUP(Table5[[#This Row],[Item '#]],Ticket_Forms[Form Number],Ticket_Forms[Ticket Value])</f>
        <v>1</v>
      </c>
      <c r="P1041" s="16">
        <f>LOOKUP(Table5[[#This Row],[Item '#]],Ticket_Forms[Form Number],Ticket_Forms[Revenue])</f>
        <v>5460</v>
      </c>
      <c r="Q1041" s="16">
        <f>LOOKUP(Table5[[#This Row],[Item '#]],Ticket_Forms[Form Number],Ticket_Forms[Ideal Profit])</f>
        <v>960</v>
      </c>
      <c r="R1041" s="16">
        <f>LOOKUP(Table5[[#This Row],[Item '#]],Ticket_Forms[Form Number],Ticket_Forms[Prizes])</f>
        <v>4500</v>
      </c>
      <c r="S1041" s="16">
        <f>LOOKUP(Table5[[#This Row],[Item '#]],Ticket_Forms[Form Number],Ticket_Forms[Location Rent])</f>
        <v>327</v>
      </c>
      <c r="T1041" s="16">
        <f>LOOKUP(Table5[[#This Row],[Item '#]],Ticket_Forms[Form Number],Ticket_Forms[Last Sale])</f>
        <v>200</v>
      </c>
      <c r="U1041" s="16" t="s">
        <v>3909</v>
      </c>
      <c r="V1041" s="58">
        <f>Table5[[#This Row],[Date Distributed]]</f>
        <v>45540</v>
      </c>
      <c r="W1041" s="3" t="str">
        <f>_xlfn.XLOOKUP(Table5[[#This Row],[Serial '#]],Table10[Serial '#],Table10[Charity Association],"",,)</f>
        <v>Medina County Law Enforcrment Assoc</v>
      </c>
      <c r="Z1041" s="3" t="s">
        <v>23</v>
      </c>
    </row>
    <row r="1042" spans="1:26" hidden="1" x14ac:dyDescent="0.35">
      <c r="A1042" s="3">
        <v>1040</v>
      </c>
      <c r="B1042" s="78">
        <v>45106</v>
      </c>
      <c r="C1042" s="73" t="str">
        <f>_xlfn.XLOOKUP(Table5[[#This Row],[Serial '#]],Table10[Serial '#],Table10[Date],"",,)</f>
        <v/>
      </c>
      <c r="D10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42" s="73" t="str">
        <f>IF(Table5[[#This Row],[Date Distributed]]="","In Stock","Distributed")</f>
        <v>In Stock</v>
      </c>
      <c r="F1042" s="79" t="s">
        <v>660</v>
      </c>
      <c r="G1042" s="75" t="s">
        <v>360</v>
      </c>
      <c r="H1042" s="80">
        <v>2310011</v>
      </c>
      <c r="I1042" s="80"/>
      <c r="J1042" s="81" t="s">
        <v>1801</v>
      </c>
      <c r="K1042" s="80" t="s">
        <v>438</v>
      </c>
      <c r="L1042" s="3" t="str">
        <f>_xlfn.XLOOKUP(Table5[[#This Row],[Item '#]],Ticket_Forms[Form Number],Ticket_Forms[Game Name],"",,)</f>
        <v>Badda Bing Bank</v>
      </c>
      <c r="M1042" s="15">
        <v>281.19</v>
      </c>
      <c r="N1042" s="3">
        <f>LOOKUP(Table5[[#This Row],[Item '#]],Ticket_Forms[Form Number],Ticket_Forms[Ticket Count])</f>
        <v>5460</v>
      </c>
      <c r="O1042" s="16">
        <f>LOOKUP(Table5[[#This Row],[Item '#]],Ticket_Forms[Form Number],Ticket_Forms[Ticket Value])</f>
        <v>1</v>
      </c>
      <c r="P1042" s="16">
        <f>LOOKUP(Table5[[#This Row],[Item '#]],Ticket_Forms[Form Number],Ticket_Forms[Revenue])</f>
        <v>5460</v>
      </c>
      <c r="Q1042" s="16">
        <f>LOOKUP(Table5[[#This Row],[Item '#]],Ticket_Forms[Form Number],Ticket_Forms[Ideal Profit])</f>
        <v>960</v>
      </c>
      <c r="R1042" s="16">
        <f>LOOKUP(Table5[[#This Row],[Item '#]],Ticket_Forms[Form Number],Ticket_Forms[Prizes])</f>
        <v>4500</v>
      </c>
      <c r="S1042" s="16">
        <f>LOOKUP(Table5[[#This Row],[Item '#]],Ticket_Forms[Form Number],Ticket_Forms[Location Rent])</f>
        <v>327</v>
      </c>
      <c r="T1042" s="16">
        <f>LOOKUP(Table5[[#This Row],[Item '#]],Ticket_Forms[Form Number],Ticket_Forms[Last Sale])</f>
        <v>200</v>
      </c>
      <c r="U1042" s="16" t="s">
        <v>3909</v>
      </c>
      <c r="V1042" s="58" t="str">
        <f>Table5[[#This Row],[Date Distributed]]</f>
        <v/>
      </c>
      <c r="W1042" s="3" t="str">
        <f>_xlfn.XLOOKUP(Table5[[#This Row],[Serial '#]],Table10[Serial '#],Table10[Charity Association],"",,)</f>
        <v/>
      </c>
      <c r="Z1042" s="3" t="s">
        <v>23</v>
      </c>
    </row>
    <row r="1043" spans="1:26" hidden="1" x14ac:dyDescent="0.35">
      <c r="A1043" s="3">
        <v>1041</v>
      </c>
      <c r="B1043" s="78">
        <v>45106</v>
      </c>
      <c r="C1043" s="73" t="str">
        <f>_xlfn.XLOOKUP(Table5[[#This Row],[Serial '#]],Table10[Serial '#],Table10[Date],"",,)</f>
        <v/>
      </c>
      <c r="D10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43" s="73" t="str">
        <f>IF(Table5[[#This Row],[Date Distributed]]="","In Stock","Distributed")</f>
        <v>In Stock</v>
      </c>
      <c r="F1043" s="79" t="s">
        <v>660</v>
      </c>
      <c r="G1043" s="75" t="s">
        <v>360</v>
      </c>
      <c r="H1043" s="80">
        <v>2310011</v>
      </c>
      <c r="I1043" s="80"/>
      <c r="J1043" s="81" t="s">
        <v>1802</v>
      </c>
      <c r="K1043" s="80" t="s">
        <v>438</v>
      </c>
      <c r="L1043" s="3" t="str">
        <f>_xlfn.XLOOKUP(Table5[[#This Row],[Item '#]],Ticket_Forms[Form Number],Ticket_Forms[Game Name],"",,)</f>
        <v>Badda Bing Bank</v>
      </c>
      <c r="M1043" s="15">
        <v>281.19</v>
      </c>
      <c r="N1043" s="3">
        <f>LOOKUP(Table5[[#This Row],[Item '#]],Ticket_Forms[Form Number],Ticket_Forms[Ticket Count])</f>
        <v>5460</v>
      </c>
      <c r="O1043" s="16">
        <f>LOOKUP(Table5[[#This Row],[Item '#]],Ticket_Forms[Form Number],Ticket_Forms[Ticket Value])</f>
        <v>1</v>
      </c>
      <c r="P1043" s="16">
        <f>LOOKUP(Table5[[#This Row],[Item '#]],Ticket_Forms[Form Number],Ticket_Forms[Revenue])</f>
        <v>5460</v>
      </c>
      <c r="Q1043" s="16">
        <f>LOOKUP(Table5[[#This Row],[Item '#]],Ticket_Forms[Form Number],Ticket_Forms[Ideal Profit])</f>
        <v>960</v>
      </c>
      <c r="R1043" s="16">
        <f>LOOKUP(Table5[[#This Row],[Item '#]],Ticket_Forms[Form Number],Ticket_Forms[Prizes])</f>
        <v>4500</v>
      </c>
      <c r="S1043" s="16">
        <f>LOOKUP(Table5[[#This Row],[Item '#]],Ticket_Forms[Form Number],Ticket_Forms[Location Rent])</f>
        <v>327</v>
      </c>
      <c r="T1043" s="16">
        <f>LOOKUP(Table5[[#This Row],[Item '#]],Ticket_Forms[Form Number],Ticket_Forms[Last Sale])</f>
        <v>200</v>
      </c>
      <c r="U1043" s="16" t="s">
        <v>3909</v>
      </c>
      <c r="V1043" s="58" t="str">
        <f>Table5[[#This Row],[Date Distributed]]</f>
        <v/>
      </c>
      <c r="W1043" s="3" t="str">
        <f>_xlfn.XLOOKUP(Table5[[#This Row],[Serial '#]],Table10[Serial '#],Table10[Charity Association],"",,)</f>
        <v/>
      </c>
      <c r="Z1043" s="3" t="s">
        <v>23</v>
      </c>
    </row>
    <row r="1044" spans="1:26" hidden="1" x14ac:dyDescent="0.35">
      <c r="A1044" s="3">
        <v>1042</v>
      </c>
      <c r="B1044" s="78">
        <v>45106</v>
      </c>
      <c r="C1044" s="73" t="str">
        <f>_xlfn.XLOOKUP(Table5[[#This Row],[Serial '#]],Table10[Serial '#],Table10[Date],"",,)</f>
        <v/>
      </c>
      <c r="D10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44" s="73" t="str">
        <f>IF(Table5[[#This Row],[Date Distributed]]="","In Stock","Distributed")</f>
        <v>In Stock</v>
      </c>
      <c r="F1044" s="79" t="s">
        <v>660</v>
      </c>
      <c r="G1044" s="75" t="s">
        <v>360</v>
      </c>
      <c r="H1044" s="80">
        <v>2310011</v>
      </c>
      <c r="I1044" s="80"/>
      <c r="J1044" s="81" t="s">
        <v>1803</v>
      </c>
      <c r="K1044" s="80" t="s">
        <v>438</v>
      </c>
      <c r="L1044" s="3" t="str">
        <f>_xlfn.XLOOKUP(Table5[[#This Row],[Item '#]],Ticket_Forms[Form Number],Ticket_Forms[Game Name],"",,)</f>
        <v>Badda Bing Bank</v>
      </c>
      <c r="M1044" s="15">
        <v>281.19</v>
      </c>
      <c r="N1044" s="3">
        <f>LOOKUP(Table5[[#This Row],[Item '#]],Ticket_Forms[Form Number],Ticket_Forms[Ticket Count])</f>
        <v>5460</v>
      </c>
      <c r="O1044" s="16">
        <f>LOOKUP(Table5[[#This Row],[Item '#]],Ticket_Forms[Form Number],Ticket_Forms[Ticket Value])</f>
        <v>1</v>
      </c>
      <c r="P1044" s="16">
        <f>LOOKUP(Table5[[#This Row],[Item '#]],Ticket_Forms[Form Number],Ticket_Forms[Revenue])</f>
        <v>5460</v>
      </c>
      <c r="Q1044" s="16">
        <f>LOOKUP(Table5[[#This Row],[Item '#]],Ticket_Forms[Form Number],Ticket_Forms[Ideal Profit])</f>
        <v>960</v>
      </c>
      <c r="R1044" s="16">
        <f>LOOKUP(Table5[[#This Row],[Item '#]],Ticket_Forms[Form Number],Ticket_Forms[Prizes])</f>
        <v>4500</v>
      </c>
      <c r="S1044" s="16">
        <f>LOOKUP(Table5[[#This Row],[Item '#]],Ticket_Forms[Form Number],Ticket_Forms[Location Rent])</f>
        <v>327</v>
      </c>
      <c r="T1044" s="16">
        <f>LOOKUP(Table5[[#This Row],[Item '#]],Ticket_Forms[Form Number],Ticket_Forms[Last Sale])</f>
        <v>200</v>
      </c>
      <c r="U1044" s="16" t="s">
        <v>3909</v>
      </c>
      <c r="V1044" s="58" t="str">
        <f>Table5[[#This Row],[Date Distributed]]</f>
        <v/>
      </c>
      <c r="W1044" s="3" t="str">
        <f>_xlfn.XLOOKUP(Table5[[#This Row],[Serial '#]],Table10[Serial '#],Table10[Charity Association],"",,)</f>
        <v/>
      </c>
      <c r="Z1044" s="3" t="s">
        <v>23</v>
      </c>
    </row>
    <row r="1045" spans="1:26" hidden="1" x14ac:dyDescent="0.35">
      <c r="A1045" s="3">
        <v>1043</v>
      </c>
      <c r="B1045" s="78">
        <v>45106</v>
      </c>
      <c r="C1045" s="73" t="str">
        <f>_xlfn.XLOOKUP(Table5[[#This Row],[Serial '#]],Table10[Serial '#],Table10[Date],"",,)</f>
        <v/>
      </c>
      <c r="D10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45" s="73" t="str">
        <f>IF(Table5[[#This Row],[Date Distributed]]="","In Stock","Distributed")</f>
        <v>In Stock</v>
      </c>
      <c r="F1045" s="79" t="s">
        <v>660</v>
      </c>
      <c r="G1045" s="75" t="s">
        <v>360</v>
      </c>
      <c r="H1045" s="80">
        <v>2310011</v>
      </c>
      <c r="I1045" s="80"/>
      <c r="J1045" s="81" t="s">
        <v>1804</v>
      </c>
      <c r="K1045" s="80" t="s">
        <v>438</v>
      </c>
      <c r="L1045" s="3" t="str">
        <f>_xlfn.XLOOKUP(Table5[[#This Row],[Item '#]],Ticket_Forms[Form Number],Ticket_Forms[Game Name],"",,)</f>
        <v>Badda Bing Bank</v>
      </c>
      <c r="M1045" s="15">
        <v>281.19</v>
      </c>
      <c r="N1045" s="3">
        <f>LOOKUP(Table5[[#This Row],[Item '#]],Ticket_Forms[Form Number],Ticket_Forms[Ticket Count])</f>
        <v>5460</v>
      </c>
      <c r="O1045" s="16">
        <f>LOOKUP(Table5[[#This Row],[Item '#]],Ticket_Forms[Form Number],Ticket_Forms[Ticket Value])</f>
        <v>1</v>
      </c>
      <c r="P1045" s="16">
        <f>LOOKUP(Table5[[#This Row],[Item '#]],Ticket_Forms[Form Number],Ticket_Forms[Revenue])</f>
        <v>5460</v>
      </c>
      <c r="Q1045" s="16">
        <f>LOOKUP(Table5[[#This Row],[Item '#]],Ticket_Forms[Form Number],Ticket_Forms[Ideal Profit])</f>
        <v>960</v>
      </c>
      <c r="R1045" s="16">
        <f>LOOKUP(Table5[[#This Row],[Item '#]],Ticket_Forms[Form Number],Ticket_Forms[Prizes])</f>
        <v>4500</v>
      </c>
      <c r="S1045" s="16">
        <f>LOOKUP(Table5[[#This Row],[Item '#]],Ticket_Forms[Form Number],Ticket_Forms[Location Rent])</f>
        <v>327</v>
      </c>
      <c r="T1045" s="16">
        <f>LOOKUP(Table5[[#This Row],[Item '#]],Ticket_Forms[Form Number],Ticket_Forms[Last Sale])</f>
        <v>200</v>
      </c>
      <c r="U1045" s="16" t="s">
        <v>3909</v>
      </c>
      <c r="V1045" s="58" t="str">
        <f>Table5[[#This Row],[Date Distributed]]</f>
        <v/>
      </c>
      <c r="W1045" s="3" t="str">
        <f>_xlfn.XLOOKUP(Table5[[#This Row],[Serial '#]],Table10[Serial '#],Table10[Charity Association],"",,)</f>
        <v/>
      </c>
      <c r="Z1045" s="3" t="s">
        <v>23</v>
      </c>
    </row>
    <row r="1046" spans="1:26" hidden="1" x14ac:dyDescent="0.35">
      <c r="A1046" s="3">
        <v>1044</v>
      </c>
      <c r="B1046" s="78">
        <v>45106</v>
      </c>
      <c r="C1046" s="73">
        <f>_xlfn.XLOOKUP(Table5[[#This Row],[Serial '#]],Table10[Serial '#],Table10[Date],"",,)</f>
        <v>45540</v>
      </c>
      <c r="D10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46" s="73" t="str">
        <f>IF(Table5[[#This Row],[Date Distributed]]="","In Stock","Distributed")</f>
        <v>Distributed</v>
      </c>
      <c r="F1046" s="79" t="s">
        <v>660</v>
      </c>
      <c r="G1046" s="75" t="s">
        <v>360</v>
      </c>
      <c r="H1046" s="80">
        <v>2310011</v>
      </c>
      <c r="I1046" s="80"/>
      <c r="J1046" s="81" t="s">
        <v>1805</v>
      </c>
      <c r="K1046" s="80" t="s">
        <v>533</v>
      </c>
      <c r="L1046" s="3" t="str">
        <f>_xlfn.XLOOKUP(Table5[[#This Row],[Item '#]],Ticket_Forms[Form Number],Ticket_Forms[Game Name],"",,)</f>
        <v>Big Hit Heist</v>
      </c>
      <c r="M1046" s="15">
        <v>216.3</v>
      </c>
      <c r="N1046" s="3">
        <f>LOOKUP(Table5[[#This Row],[Item '#]],Ticket_Forms[Form Number],Ticket_Forms[Ticket Count])</f>
        <v>4200</v>
      </c>
      <c r="O1046" s="16">
        <f>LOOKUP(Table5[[#This Row],[Item '#]],Ticket_Forms[Form Number],Ticket_Forms[Ticket Value])</f>
        <v>10</v>
      </c>
      <c r="P1046" s="16">
        <f>LOOKUP(Table5[[#This Row],[Item '#]],Ticket_Forms[Form Number],Ticket_Forms[Revenue])</f>
        <v>42000</v>
      </c>
      <c r="Q1046" s="16">
        <f>LOOKUP(Table5[[#This Row],[Item '#]],Ticket_Forms[Form Number],Ticket_Forms[Ideal Profit])</f>
        <v>6250</v>
      </c>
      <c r="R1046" s="16">
        <f>LOOKUP(Table5[[#This Row],[Item '#]],Ticket_Forms[Form Number],Ticket_Forms[Prizes])</f>
        <v>35750</v>
      </c>
      <c r="S1046" s="16">
        <f>LOOKUP(Table5[[#This Row],[Item '#]],Ticket_Forms[Form Number],Ticket_Forms[Location Rent])</f>
        <v>2520</v>
      </c>
      <c r="T1046" s="16">
        <f>LOOKUP(Table5[[#This Row],[Item '#]],Ticket_Forms[Form Number],Ticket_Forms[Last Sale])</f>
        <v>500</v>
      </c>
      <c r="U1046" s="16" t="s">
        <v>3909</v>
      </c>
      <c r="V1046" s="58">
        <f>Table5[[#This Row],[Date Distributed]]</f>
        <v>45540</v>
      </c>
      <c r="W1046" s="3" t="str">
        <f>_xlfn.XLOOKUP(Table5[[#This Row],[Serial '#]],Table10[Serial '#],Table10[Charity Association],"",,)</f>
        <v>Greater Cleveland Football Foundation</v>
      </c>
      <c r="Z1046" s="3" t="s">
        <v>23</v>
      </c>
    </row>
    <row r="1047" spans="1:26" hidden="1" x14ac:dyDescent="0.35">
      <c r="A1047" s="3">
        <v>1045</v>
      </c>
      <c r="B1047" s="78">
        <v>45106</v>
      </c>
      <c r="C1047" s="73" t="str">
        <f>_xlfn.XLOOKUP(Table5[[#This Row],[Serial '#]],Table10[Serial '#],Table10[Date],"",,)</f>
        <v/>
      </c>
      <c r="D10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47" s="73" t="str">
        <f>IF(Table5[[#This Row],[Date Distributed]]="","In Stock","Distributed")</f>
        <v>In Stock</v>
      </c>
      <c r="F1047" s="79" t="s">
        <v>660</v>
      </c>
      <c r="G1047" s="75" t="s">
        <v>360</v>
      </c>
      <c r="H1047" s="80">
        <v>2310011</v>
      </c>
      <c r="I1047" s="80"/>
      <c r="J1047" s="81" t="s">
        <v>1806</v>
      </c>
      <c r="K1047" s="80" t="s">
        <v>533</v>
      </c>
      <c r="L1047" s="3" t="str">
        <f>_xlfn.XLOOKUP(Table5[[#This Row],[Item '#]],Ticket_Forms[Form Number],Ticket_Forms[Game Name],"",,)</f>
        <v>Big Hit Heist</v>
      </c>
      <c r="M1047" s="15">
        <v>216.3</v>
      </c>
      <c r="N1047" s="3">
        <f>LOOKUP(Table5[[#This Row],[Item '#]],Ticket_Forms[Form Number],Ticket_Forms[Ticket Count])</f>
        <v>4200</v>
      </c>
      <c r="O1047" s="16">
        <f>LOOKUP(Table5[[#This Row],[Item '#]],Ticket_Forms[Form Number],Ticket_Forms[Ticket Value])</f>
        <v>10</v>
      </c>
      <c r="P1047" s="16">
        <f>LOOKUP(Table5[[#This Row],[Item '#]],Ticket_Forms[Form Number],Ticket_Forms[Revenue])</f>
        <v>42000</v>
      </c>
      <c r="Q1047" s="16">
        <f>LOOKUP(Table5[[#This Row],[Item '#]],Ticket_Forms[Form Number],Ticket_Forms[Ideal Profit])</f>
        <v>6250</v>
      </c>
      <c r="R1047" s="16">
        <f>LOOKUP(Table5[[#This Row],[Item '#]],Ticket_Forms[Form Number],Ticket_Forms[Prizes])</f>
        <v>35750</v>
      </c>
      <c r="S1047" s="16">
        <f>LOOKUP(Table5[[#This Row],[Item '#]],Ticket_Forms[Form Number],Ticket_Forms[Location Rent])</f>
        <v>2520</v>
      </c>
      <c r="T1047" s="16">
        <f>LOOKUP(Table5[[#This Row],[Item '#]],Ticket_Forms[Form Number],Ticket_Forms[Last Sale])</f>
        <v>500</v>
      </c>
      <c r="U1047" s="16" t="s">
        <v>3909</v>
      </c>
      <c r="V1047" s="58" t="str">
        <f>Table5[[#This Row],[Date Distributed]]</f>
        <v/>
      </c>
      <c r="W1047" s="3" t="str">
        <f>_xlfn.XLOOKUP(Table5[[#This Row],[Serial '#]],Table10[Serial '#],Table10[Charity Association],"",,)</f>
        <v/>
      </c>
      <c r="Z1047" s="3" t="s">
        <v>23</v>
      </c>
    </row>
    <row r="1048" spans="1:26" hidden="1" x14ac:dyDescent="0.35">
      <c r="A1048" s="3">
        <v>1046</v>
      </c>
      <c r="B1048" s="78">
        <v>45106</v>
      </c>
      <c r="C1048" s="73" t="str">
        <f>_xlfn.XLOOKUP(Table5[[#This Row],[Serial '#]],Table10[Serial '#],Table10[Date],"",,)</f>
        <v/>
      </c>
      <c r="D10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48" s="73" t="str">
        <f>IF(Table5[[#This Row],[Date Distributed]]="","In Stock","Distributed")</f>
        <v>In Stock</v>
      </c>
      <c r="F1048" s="79" t="s">
        <v>660</v>
      </c>
      <c r="G1048" s="75" t="s">
        <v>360</v>
      </c>
      <c r="H1048" s="80">
        <v>2310011</v>
      </c>
      <c r="I1048" s="80"/>
      <c r="J1048" s="81" t="s">
        <v>1807</v>
      </c>
      <c r="K1048" s="80" t="s">
        <v>533</v>
      </c>
      <c r="L1048" s="3" t="str">
        <f>_xlfn.XLOOKUP(Table5[[#This Row],[Item '#]],Ticket_Forms[Form Number],Ticket_Forms[Game Name],"",,)</f>
        <v>Big Hit Heist</v>
      </c>
      <c r="M1048" s="15">
        <v>216.3</v>
      </c>
      <c r="N1048" s="3">
        <f>LOOKUP(Table5[[#This Row],[Item '#]],Ticket_Forms[Form Number],Ticket_Forms[Ticket Count])</f>
        <v>4200</v>
      </c>
      <c r="O1048" s="16">
        <f>LOOKUP(Table5[[#This Row],[Item '#]],Ticket_Forms[Form Number],Ticket_Forms[Ticket Value])</f>
        <v>10</v>
      </c>
      <c r="P1048" s="16">
        <f>LOOKUP(Table5[[#This Row],[Item '#]],Ticket_Forms[Form Number],Ticket_Forms[Revenue])</f>
        <v>42000</v>
      </c>
      <c r="Q1048" s="16">
        <f>LOOKUP(Table5[[#This Row],[Item '#]],Ticket_Forms[Form Number],Ticket_Forms[Ideal Profit])</f>
        <v>6250</v>
      </c>
      <c r="R1048" s="16">
        <f>LOOKUP(Table5[[#This Row],[Item '#]],Ticket_Forms[Form Number],Ticket_Forms[Prizes])</f>
        <v>35750</v>
      </c>
      <c r="S1048" s="16">
        <f>LOOKUP(Table5[[#This Row],[Item '#]],Ticket_Forms[Form Number],Ticket_Forms[Location Rent])</f>
        <v>2520</v>
      </c>
      <c r="T1048" s="16">
        <f>LOOKUP(Table5[[#This Row],[Item '#]],Ticket_Forms[Form Number],Ticket_Forms[Last Sale])</f>
        <v>500</v>
      </c>
      <c r="U1048" s="16" t="s">
        <v>3909</v>
      </c>
      <c r="V1048" s="58" t="str">
        <f>Table5[[#This Row],[Date Distributed]]</f>
        <v/>
      </c>
      <c r="W1048" s="3" t="str">
        <f>_xlfn.XLOOKUP(Table5[[#This Row],[Serial '#]],Table10[Serial '#],Table10[Charity Association],"",,)</f>
        <v/>
      </c>
      <c r="Z1048" s="3" t="s">
        <v>23</v>
      </c>
    </row>
    <row r="1049" spans="1:26" hidden="1" x14ac:dyDescent="0.35">
      <c r="A1049" s="3">
        <v>1047</v>
      </c>
      <c r="B1049" s="78">
        <v>45106</v>
      </c>
      <c r="C1049" s="73" t="str">
        <f>_xlfn.XLOOKUP(Table5[[#This Row],[Serial '#]],Table10[Serial '#],Table10[Date],"",,)</f>
        <v/>
      </c>
      <c r="D10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49" s="73" t="str">
        <f>IF(Table5[[#This Row],[Date Distributed]]="","In Stock","Distributed")</f>
        <v>In Stock</v>
      </c>
      <c r="F1049" s="79" t="s">
        <v>660</v>
      </c>
      <c r="G1049" s="75" t="s">
        <v>360</v>
      </c>
      <c r="H1049" s="80">
        <v>2310011</v>
      </c>
      <c r="I1049" s="80"/>
      <c r="J1049" s="81" t="s">
        <v>1808</v>
      </c>
      <c r="K1049" s="80" t="s">
        <v>533</v>
      </c>
      <c r="L1049" s="3" t="str">
        <f>_xlfn.XLOOKUP(Table5[[#This Row],[Item '#]],Ticket_Forms[Form Number],Ticket_Forms[Game Name],"",,)</f>
        <v>Big Hit Heist</v>
      </c>
      <c r="M1049" s="15">
        <v>216.3</v>
      </c>
      <c r="N1049" s="3">
        <f>LOOKUP(Table5[[#This Row],[Item '#]],Ticket_Forms[Form Number],Ticket_Forms[Ticket Count])</f>
        <v>4200</v>
      </c>
      <c r="O1049" s="16">
        <f>LOOKUP(Table5[[#This Row],[Item '#]],Ticket_Forms[Form Number],Ticket_Forms[Ticket Value])</f>
        <v>10</v>
      </c>
      <c r="P1049" s="16">
        <f>LOOKUP(Table5[[#This Row],[Item '#]],Ticket_Forms[Form Number],Ticket_Forms[Revenue])</f>
        <v>42000</v>
      </c>
      <c r="Q1049" s="16">
        <f>LOOKUP(Table5[[#This Row],[Item '#]],Ticket_Forms[Form Number],Ticket_Forms[Ideal Profit])</f>
        <v>6250</v>
      </c>
      <c r="R1049" s="16">
        <f>LOOKUP(Table5[[#This Row],[Item '#]],Ticket_Forms[Form Number],Ticket_Forms[Prizes])</f>
        <v>35750</v>
      </c>
      <c r="S1049" s="16">
        <f>LOOKUP(Table5[[#This Row],[Item '#]],Ticket_Forms[Form Number],Ticket_Forms[Location Rent])</f>
        <v>2520</v>
      </c>
      <c r="T1049" s="16">
        <f>LOOKUP(Table5[[#This Row],[Item '#]],Ticket_Forms[Form Number],Ticket_Forms[Last Sale])</f>
        <v>500</v>
      </c>
      <c r="U1049" s="16" t="s">
        <v>3909</v>
      </c>
      <c r="V1049" s="58" t="str">
        <f>Table5[[#This Row],[Date Distributed]]</f>
        <v/>
      </c>
      <c r="W1049" s="3" t="str">
        <f>_xlfn.XLOOKUP(Table5[[#This Row],[Serial '#]],Table10[Serial '#],Table10[Charity Association],"",,)</f>
        <v/>
      </c>
      <c r="Z1049" s="3" t="s">
        <v>23</v>
      </c>
    </row>
    <row r="1050" spans="1:26" hidden="1" x14ac:dyDescent="0.35">
      <c r="A1050" s="3">
        <v>1048</v>
      </c>
      <c r="B1050" s="78">
        <v>45106</v>
      </c>
      <c r="C1050" s="73" t="str">
        <f>_xlfn.XLOOKUP(Table5[[#This Row],[Serial '#]],Table10[Serial '#],Table10[Date],"",,)</f>
        <v/>
      </c>
      <c r="D10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50" s="73" t="str">
        <f>IF(Table5[[#This Row],[Date Distributed]]="","In Stock","Distributed")</f>
        <v>In Stock</v>
      </c>
      <c r="F1050" s="79" t="s">
        <v>660</v>
      </c>
      <c r="G1050" s="75" t="s">
        <v>360</v>
      </c>
      <c r="H1050" s="80">
        <v>2310011</v>
      </c>
      <c r="I1050" s="80"/>
      <c r="J1050" s="81" t="s">
        <v>1809</v>
      </c>
      <c r="K1050" s="80" t="s">
        <v>533</v>
      </c>
      <c r="L1050" s="3" t="str">
        <f>_xlfn.XLOOKUP(Table5[[#This Row],[Item '#]],Ticket_Forms[Form Number],Ticket_Forms[Game Name],"",,)</f>
        <v>Big Hit Heist</v>
      </c>
      <c r="M1050" s="15">
        <v>216.3</v>
      </c>
      <c r="N1050" s="3">
        <f>LOOKUP(Table5[[#This Row],[Item '#]],Ticket_Forms[Form Number],Ticket_Forms[Ticket Count])</f>
        <v>4200</v>
      </c>
      <c r="O1050" s="16">
        <f>LOOKUP(Table5[[#This Row],[Item '#]],Ticket_Forms[Form Number],Ticket_Forms[Ticket Value])</f>
        <v>10</v>
      </c>
      <c r="P1050" s="16">
        <f>LOOKUP(Table5[[#This Row],[Item '#]],Ticket_Forms[Form Number],Ticket_Forms[Revenue])</f>
        <v>42000</v>
      </c>
      <c r="Q1050" s="16">
        <f>LOOKUP(Table5[[#This Row],[Item '#]],Ticket_Forms[Form Number],Ticket_Forms[Ideal Profit])</f>
        <v>6250</v>
      </c>
      <c r="R1050" s="16">
        <f>LOOKUP(Table5[[#This Row],[Item '#]],Ticket_Forms[Form Number],Ticket_Forms[Prizes])</f>
        <v>35750</v>
      </c>
      <c r="S1050" s="16">
        <f>LOOKUP(Table5[[#This Row],[Item '#]],Ticket_Forms[Form Number],Ticket_Forms[Location Rent])</f>
        <v>2520</v>
      </c>
      <c r="T1050" s="16">
        <f>LOOKUP(Table5[[#This Row],[Item '#]],Ticket_Forms[Form Number],Ticket_Forms[Last Sale])</f>
        <v>500</v>
      </c>
      <c r="U1050" s="16" t="s">
        <v>3909</v>
      </c>
      <c r="V1050" s="58" t="str">
        <f>Table5[[#This Row],[Date Distributed]]</f>
        <v/>
      </c>
      <c r="W1050" s="3" t="str">
        <f>_xlfn.XLOOKUP(Table5[[#This Row],[Serial '#]],Table10[Serial '#],Table10[Charity Association],"",,)</f>
        <v/>
      </c>
      <c r="Z1050" s="3" t="s">
        <v>23</v>
      </c>
    </row>
    <row r="1051" spans="1:26" hidden="1" x14ac:dyDescent="0.35">
      <c r="A1051" s="3">
        <v>1049</v>
      </c>
      <c r="B1051" s="78">
        <v>45106</v>
      </c>
      <c r="C1051" s="73">
        <f>_xlfn.XLOOKUP(Table5[[#This Row],[Serial '#]],Table10[Serial '#],Table10[Date],"",,)</f>
        <v>45539</v>
      </c>
      <c r="D10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51" s="73" t="str">
        <f>IF(Table5[[#This Row],[Date Distributed]]="","In Stock","Distributed")</f>
        <v>Distributed</v>
      </c>
      <c r="F1051" s="79" t="s">
        <v>660</v>
      </c>
      <c r="G1051" s="75" t="s">
        <v>360</v>
      </c>
      <c r="H1051" s="80">
        <v>2310011</v>
      </c>
      <c r="I1051" s="80"/>
      <c r="J1051" s="81" t="s">
        <v>1810</v>
      </c>
      <c r="K1051" s="80" t="s">
        <v>533</v>
      </c>
      <c r="L1051" s="3" t="str">
        <f>_xlfn.XLOOKUP(Table5[[#This Row],[Item '#]],Ticket_Forms[Form Number],Ticket_Forms[Game Name],"",,)</f>
        <v>Big Hit Heist</v>
      </c>
      <c r="M1051" s="15">
        <v>216.3</v>
      </c>
      <c r="N1051" s="3">
        <f>LOOKUP(Table5[[#This Row],[Item '#]],Ticket_Forms[Form Number],Ticket_Forms[Ticket Count])</f>
        <v>4200</v>
      </c>
      <c r="O1051" s="16">
        <f>LOOKUP(Table5[[#This Row],[Item '#]],Ticket_Forms[Form Number],Ticket_Forms[Ticket Value])</f>
        <v>10</v>
      </c>
      <c r="P1051" s="16">
        <f>LOOKUP(Table5[[#This Row],[Item '#]],Ticket_Forms[Form Number],Ticket_Forms[Revenue])</f>
        <v>42000</v>
      </c>
      <c r="Q1051" s="16">
        <f>LOOKUP(Table5[[#This Row],[Item '#]],Ticket_Forms[Form Number],Ticket_Forms[Ideal Profit])</f>
        <v>6250</v>
      </c>
      <c r="R1051" s="16">
        <f>LOOKUP(Table5[[#This Row],[Item '#]],Ticket_Forms[Form Number],Ticket_Forms[Prizes])</f>
        <v>35750</v>
      </c>
      <c r="S1051" s="16">
        <f>LOOKUP(Table5[[#This Row],[Item '#]],Ticket_Forms[Form Number],Ticket_Forms[Location Rent])</f>
        <v>2520</v>
      </c>
      <c r="T1051" s="16">
        <f>LOOKUP(Table5[[#This Row],[Item '#]],Ticket_Forms[Form Number],Ticket_Forms[Last Sale])</f>
        <v>500</v>
      </c>
      <c r="U1051" s="16" t="s">
        <v>3909</v>
      </c>
      <c r="V1051" s="58">
        <f>Table5[[#This Row],[Date Distributed]]</f>
        <v>45539</v>
      </c>
      <c r="W1051" s="3" t="str">
        <f>_xlfn.XLOOKUP(Table5[[#This Row],[Serial '#]],Table10[Serial '#],Table10[Charity Association],"",,)</f>
        <v>Greater Cleveland Football Foundation</v>
      </c>
      <c r="Z1051" s="3" t="s">
        <v>23</v>
      </c>
    </row>
    <row r="1052" spans="1:26" hidden="1" x14ac:dyDescent="0.35">
      <c r="A1052" s="3">
        <v>1050</v>
      </c>
      <c r="B1052" s="78">
        <v>45106</v>
      </c>
      <c r="C1052" s="73" t="str">
        <f>_xlfn.XLOOKUP(Table5[[#This Row],[Serial '#]],Table10[Serial '#],Table10[Date],"",,)</f>
        <v/>
      </c>
      <c r="D10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52" s="73" t="str">
        <f>IF(Table5[[#This Row],[Date Distributed]]="","In Stock","Distributed")</f>
        <v>In Stock</v>
      </c>
      <c r="F1052" s="79" t="s">
        <v>660</v>
      </c>
      <c r="G1052" s="75" t="s">
        <v>360</v>
      </c>
      <c r="H1052" s="80">
        <v>2310011</v>
      </c>
      <c r="I1052" s="80"/>
      <c r="J1052" s="81" t="s">
        <v>1811</v>
      </c>
      <c r="K1052" s="80" t="s">
        <v>533</v>
      </c>
      <c r="L1052" s="3" t="str">
        <f>_xlfn.XLOOKUP(Table5[[#This Row],[Item '#]],Ticket_Forms[Form Number],Ticket_Forms[Game Name],"",,)</f>
        <v>Big Hit Heist</v>
      </c>
      <c r="M1052" s="15">
        <v>216.3</v>
      </c>
      <c r="N1052" s="3">
        <f>LOOKUP(Table5[[#This Row],[Item '#]],Ticket_Forms[Form Number],Ticket_Forms[Ticket Count])</f>
        <v>4200</v>
      </c>
      <c r="O1052" s="16">
        <f>LOOKUP(Table5[[#This Row],[Item '#]],Ticket_Forms[Form Number],Ticket_Forms[Ticket Value])</f>
        <v>10</v>
      </c>
      <c r="P1052" s="16">
        <f>LOOKUP(Table5[[#This Row],[Item '#]],Ticket_Forms[Form Number],Ticket_Forms[Revenue])</f>
        <v>42000</v>
      </c>
      <c r="Q1052" s="16">
        <f>LOOKUP(Table5[[#This Row],[Item '#]],Ticket_Forms[Form Number],Ticket_Forms[Ideal Profit])</f>
        <v>6250</v>
      </c>
      <c r="R1052" s="16">
        <f>LOOKUP(Table5[[#This Row],[Item '#]],Ticket_Forms[Form Number],Ticket_Forms[Prizes])</f>
        <v>35750</v>
      </c>
      <c r="S1052" s="16">
        <f>LOOKUP(Table5[[#This Row],[Item '#]],Ticket_Forms[Form Number],Ticket_Forms[Location Rent])</f>
        <v>2520</v>
      </c>
      <c r="T1052" s="16">
        <f>LOOKUP(Table5[[#This Row],[Item '#]],Ticket_Forms[Form Number],Ticket_Forms[Last Sale])</f>
        <v>500</v>
      </c>
      <c r="U1052" s="16" t="s">
        <v>3909</v>
      </c>
      <c r="V1052" s="58" t="str">
        <f>Table5[[#This Row],[Date Distributed]]</f>
        <v/>
      </c>
      <c r="W1052" s="3" t="str">
        <f>_xlfn.XLOOKUP(Table5[[#This Row],[Serial '#]],Table10[Serial '#],Table10[Charity Association],"",,)</f>
        <v/>
      </c>
      <c r="Z1052" s="3" t="s">
        <v>23</v>
      </c>
    </row>
    <row r="1053" spans="1:26" hidden="1" x14ac:dyDescent="0.35">
      <c r="A1053" s="3">
        <v>1051</v>
      </c>
      <c r="B1053" s="78">
        <v>45106</v>
      </c>
      <c r="C1053" s="73" t="str">
        <f>_xlfn.XLOOKUP(Table5[[#This Row],[Serial '#]],Table10[Serial '#],Table10[Date],"",,)</f>
        <v/>
      </c>
      <c r="D10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53" s="73" t="str">
        <f>IF(Table5[[#This Row],[Date Distributed]]="","In Stock","Distributed")</f>
        <v>In Stock</v>
      </c>
      <c r="F1053" s="79" t="s">
        <v>660</v>
      </c>
      <c r="G1053" s="75" t="s">
        <v>360</v>
      </c>
      <c r="H1053" s="80">
        <v>2310011</v>
      </c>
      <c r="I1053" s="80"/>
      <c r="J1053" s="81" t="s">
        <v>1812</v>
      </c>
      <c r="K1053" s="80" t="s">
        <v>533</v>
      </c>
      <c r="L1053" s="3" t="str">
        <f>_xlfn.XLOOKUP(Table5[[#This Row],[Item '#]],Ticket_Forms[Form Number],Ticket_Forms[Game Name],"",,)</f>
        <v>Big Hit Heist</v>
      </c>
      <c r="M1053" s="15">
        <v>216.3</v>
      </c>
      <c r="N1053" s="3">
        <f>LOOKUP(Table5[[#This Row],[Item '#]],Ticket_Forms[Form Number],Ticket_Forms[Ticket Count])</f>
        <v>4200</v>
      </c>
      <c r="O1053" s="16">
        <f>LOOKUP(Table5[[#This Row],[Item '#]],Ticket_Forms[Form Number],Ticket_Forms[Ticket Value])</f>
        <v>10</v>
      </c>
      <c r="P1053" s="16">
        <f>LOOKUP(Table5[[#This Row],[Item '#]],Ticket_Forms[Form Number],Ticket_Forms[Revenue])</f>
        <v>42000</v>
      </c>
      <c r="Q1053" s="16">
        <f>LOOKUP(Table5[[#This Row],[Item '#]],Ticket_Forms[Form Number],Ticket_Forms[Ideal Profit])</f>
        <v>6250</v>
      </c>
      <c r="R1053" s="16">
        <f>LOOKUP(Table5[[#This Row],[Item '#]],Ticket_Forms[Form Number],Ticket_Forms[Prizes])</f>
        <v>35750</v>
      </c>
      <c r="S1053" s="16">
        <f>LOOKUP(Table5[[#This Row],[Item '#]],Ticket_Forms[Form Number],Ticket_Forms[Location Rent])</f>
        <v>2520</v>
      </c>
      <c r="T1053" s="16">
        <f>LOOKUP(Table5[[#This Row],[Item '#]],Ticket_Forms[Form Number],Ticket_Forms[Last Sale])</f>
        <v>500</v>
      </c>
      <c r="U1053" s="16" t="s">
        <v>3909</v>
      </c>
      <c r="V1053" s="58" t="str">
        <f>Table5[[#This Row],[Date Distributed]]</f>
        <v/>
      </c>
      <c r="W1053" s="3" t="str">
        <f>_xlfn.XLOOKUP(Table5[[#This Row],[Serial '#]],Table10[Serial '#],Table10[Charity Association],"",,)</f>
        <v/>
      </c>
      <c r="Z1053" s="3" t="s">
        <v>23</v>
      </c>
    </row>
    <row r="1054" spans="1:26" hidden="1" x14ac:dyDescent="0.35">
      <c r="A1054" s="3">
        <v>1052</v>
      </c>
      <c r="B1054" s="78">
        <v>45106</v>
      </c>
      <c r="C1054" s="73" t="str">
        <f>_xlfn.XLOOKUP(Table5[[#This Row],[Serial '#]],Table10[Serial '#],Table10[Date],"",,)</f>
        <v/>
      </c>
      <c r="D10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54" s="73" t="str">
        <f>IF(Table5[[#This Row],[Date Distributed]]="","In Stock","Distributed")</f>
        <v>In Stock</v>
      </c>
      <c r="F1054" s="79" t="s">
        <v>660</v>
      </c>
      <c r="G1054" s="75" t="s">
        <v>360</v>
      </c>
      <c r="H1054" s="80">
        <v>2310011</v>
      </c>
      <c r="I1054" s="80"/>
      <c r="J1054" s="81" t="s">
        <v>1813</v>
      </c>
      <c r="K1054" s="80" t="s">
        <v>533</v>
      </c>
      <c r="L1054" s="3" t="str">
        <f>_xlfn.XLOOKUP(Table5[[#This Row],[Item '#]],Ticket_Forms[Form Number],Ticket_Forms[Game Name],"",,)</f>
        <v>Big Hit Heist</v>
      </c>
      <c r="M1054" s="15">
        <v>216.3</v>
      </c>
      <c r="N1054" s="3">
        <f>LOOKUP(Table5[[#This Row],[Item '#]],Ticket_Forms[Form Number],Ticket_Forms[Ticket Count])</f>
        <v>4200</v>
      </c>
      <c r="O1054" s="16">
        <f>LOOKUP(Table5[[#This Row],[Item '#]],Ticket_Forms[Form Number],Ticket_Forms[Ticket Value])</f>
        <v>10</v>
      </c>
      <c r="P1054" s="16">
        <f>LOOKUP(Table5[[#This Row],[Item '#]],Ticket_Forms[Form Number],Ticket_Forms[Revenue])</f>
        <v>42000</v>
      </c>
      <c r="Q1054" s="16">
        <f>LOOKUP(Table5[[#This Row],[Item '#]],Ticket_Forms[Form Number],Ticket_Forms[Ideal Profit])</f>
        <v>6250</v>
      </c>
      <c r="R1054" s="16">
        <f>LOOKUP(Table5[[#This Row],[Item '#]],Ticket_Forms[Form Number],Ticket_Forms[Prizes])</f>
        <v>35750</v>
      </c>
      <c r="S1054" s="16">
        <f>LOOKUP(Table5[[#This Row],[Item '#]],Ticket_Forms[Form Number],Ticket_Forms[Location Rent])</f>
        <v>2520</v>
      </c>
      <c r="T1054" s="16">
        <f>LOOKUP(Table5[[#This Row],[Item '#]],Ticket_Forms[Form Number],Ticket_Forms[Last Sale])</f>
        <v>500</v>
      </c>
      <c r="U1054" s="16" t="s">
        <v>3909</v>
      </c>
      <c r="V1054" s="58" t="str">
        <f>Table5[[#This Row],[Date Distributed]]</f>
        <v/>
      </c>
      <c r="W1054" s="3" t="str">
        <f>_xlfn.XLOOKUP(Table5[[#This Row],[Serial '#]],Table10[Serial '#],Table10[Charity Association],"",,)</f>
        <v/>
      </c>
      <c r="Z1054" s="3" t="s">
        <v>23</v>
      </c>
    </row>
    <row r="1055" spans="1:26" hidden="1" x14ac:dyDescent="0.35">
      <c r="A1055" s="3">
        <v>1053</v>
      </c>
      <c r="B1055" s="78">
        <v>45106</v>
      </c>
      <c r="C1055" s="73" t="str">
        <f>_xlfn.XLOOKUP(Table5[[#This Row],[Serial '#]],Table10[Serial '#],Table10[Date],"",,)</f>
        <v/>
      </c>
      <c r="D10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55" s="73" t="str">
        <f>IF(Table5[[#This Row],[Date Distributed]]="","In Stock","Distributed")</f>
        <v>In Stock</v>
      </c>
      <c r="F1055" s="79" t="s">
        <v>660</v>
      </c>
      <c r="G1055" s="75" t="s">
        <v>360</v>
      </c>
      <c r="H1055" s="80">
        <v>2310011</v>
      </c>
      <c r="I1055" s="80"/>
      <c r="J1055" s="81" t="s">
        <v>1814</v>
      </c>
      <c r="K1055" s="80" t="s">
        <v>533</v>
      </c>
      <c r="L1055" s="3" t="str">
        <f>_xlfn.XLOOKUP(Table5[[#This Row],[Item '#]],Ticket_Forms[Form Number],Ticket_Forms[Game Name],"",,)</f>
        <v>Big Hit Heist</v>
      </c>
      <c r="M1055" s="15">
        <v>216.3</v>
      </c>
      <c r="N1055" s="3">
        <f>LOOKUP(Table5[[#This Row],[Item '#]],Ticket_Forms[Form Number],Ticket_Forms[Ticket Count])</f>
        <v>4200</v>
      </c>
      <c r="O1055" s="16">
        <f>LOOKUP(Table5[[#This Row],[Item '#]],Ticket_Forms[Form Number],Ticket_Forms[Ticket Value])</f>
        <v>10</v>
      </c>
      <c r="P1055" s="16">
        <f>LOOKUP(Table5[[#This Row],[Item '#]],Ticket_Forms[Form Number],Ticket_Forms[Revenue])</f>
        <v>42000</v>
      </c>
      <c r="Q1055" s="16">
        <f>LOOKUP(Table5[[#This Row],[Item '#]],Ticket_Forms[Form Number],Ticket_Forms[Ideal Profit])</f>
        <v>6250</v>
      </c>
      <c r="R1055" s="16">
        <f>LOOKUP(Table5[[#This Row],[Item '#]],Ticket_Forms[Form Number],Ticket_Forms[Prizes])</f>
        <v>35750</v>
      </c>
      <c r="S1055" s="16">
        <f>LOOKUP(Table5[[#This Row],[Item '#]],Ticket_Forms[Form Number],Ticket_Forms[Location Rent])</f>
        <v>2520</v>
      </c>
      <c r="T1055" s="16">
        <f>LOOKUP(Table5[[#This Row],[Item '#]],Ticket_Forms[Form Number],Ticket_Forms[Last Sale])</f>
        <v>500</v>
      </c>
      <c r="U1055" s="16" t="s">
        <v>3909</v>
      </c>
      <c r="V1055" s="58" t="str">
        <f>Table5[[#This Row],[Date Distributed]]</f>
        <v/>
      </c>
      <c r="W1055" s="3" t="str">
        <f>_xlfn.XLOOKUP(Table5[[#This Row],[Serial '#]],Table10[Serial '#],Table10[Charity Association],"",,)</f>
        <v/>
      </c>
      <c r="Z1055" s="3" t="s">
        <v>23</v>
      </c>
    </row>
    <row r="1056" spans="1:26" hidden="1" x14ac:dyDescent="0.35">
      <c r="A1056" s="3">
        <v>1054</v>
      </c>
      <c r="B1056" s="78">
        <v>45106</v>
      </c>
      <c r="C1056" s="73" t="str">
        <f>_xlfn.XLOOKUP(Table5[[#This Row],[Serial '#]],Table10[Serial '#],Table10[Date],"",,)</f>
        <v/>
      </c>
      <c r="D10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56" s="73" t="str">
        <f>IF(Table5[[#This Row],[Date Distributed]]="","In Stock","Distributed")</f>
        <v>In Stock</v>
      </c>
      <c r="F1056" s="79" t="s">
        <v>660</v>
      </c>
      <c r="G1056" s="75" t="s">
        <v>360</v>
      </c>
      <c r="H1056" s="80">
        <v>2310011</v>
      </c>
      <c r="I1056" s="80"/>
      <c r="J1056" s="81" t="s">
        <v>1815</v>
      </c>
      <c r="K1056" s="80" t="s">
        <v>536</v>
      </c>
      <c r="L1056" s="3" t="str">
        <f>_xlfn.XLOOKUP(Table5[[#This Row],[Item '#]],Ticket_Forms[Form Number],Ticket_Forms[Game Name],"",,)</f>
        <v>Car Jack Cash</v>
      </c>
      <c r="M1056" s="15">
        <v>216.3</v>
      </c>
      <c r="N1056" s="3">
        <f>LOOKUP(Table5[[#This Row],[Item '#]],Ticket_Forms[Form Number],Ticket_Forms[Ticket Count])</f>
        <v>4200</v>
      </c>
      <c r="O1056" s="16">
        <f>LOOKUP(Table5[[#This Row],[Item '#]],Ticket_Forms[Form Number],Ticket_Forms[Ticket Value])</f>
        <v>5</v>
      </c>
      <c r="P1056" s="16">
        <f>LOOKUP(Table5[[#This Row],[Item '#]],Ticket_Forms[Form Number],Ticket_Forms[Revenue])</f>
        <v>21000</v>
      </c>
      <c r="Q1056" s="16">
        <f>LOOKUP(Table5[[#This Row],[Item '#]],Ticket_Forms[Form Number],Ticket_Forms[Ideal Profit])</f>
        <v>4404</v>
      </c>
      <c r="R1056" s="16">
        <f>LOOKUP(Table5[[#This Row],[Item '#]],Ticket_Forms[Form Number],Ticket_Forms[Prizes])</f>
        <v>16596</v>
      </c>
      <c r="S1056" s="16">
        <f>LOOKUP(Table5[[#This Row],[Item '#]],Ticket_Forms[Form Number],Ticket_Forms[Location Rent])</f>
        <v>1260</v>
      </c>
      <c r="T1056" s="16">
        <f>LOOKUP(Table5[[#This Row],[Item '#]],Ticket_Forms[Form Number],Ticket_Forms[Last Sale])</f>
        <v>500</v>
      </c>
      <c r="U1056" s="16" t="s">
        <v>3909</v>
      </c>
      <c r="V1056" s="58" t="str">
        <f>Table5[[#This Row],[Date Distributed]]</f>
        <v/>
      </c>
      <c r="W1056" s="3" t="str">
        <f>_xlfn.XLOOKUP(Table5[[#This Row],[Serial '#]],Table10[Serial '#],Table10[Charity Association],"",,)</f>
        <v/>
      </c>
      <c r="Z1056" s="3" t="s">
        <v>23</v>
      </c>
    </row>
    <row r="1057" spans="1:26" hidden="1" x14ac:dyDescent="0.35">
      <c r="A1057" s="3">
        <v>1055</v>
      </c>
      <c r="B1057" s="78">
        <v>45106</v>
      </c>
      <c r="C1057" s="73" t="str">
        <f>_xlfn.XLOOKUP(Table5[[#This Row],[Serial '#]],Table10[Serial '#],Table10[Date],"",,)</f>
        <v/>
      </c>
      <c r="D10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57" s="73" t="str">
        <f>IF(Table5[[#This Row],[Date Distributed]]="","In Stock","Distributed")</f>
        <v>In Stock</v>
      </c>
      <c r="F1057" s="79" t="s">
        <v>660</v>
      </c>
      <c r="G1057" s="75" t="s">
        <v>360</v>
      </c>
      <c r="H1057" s="80">
        <v>2310011</v>
      </c>
      <c r="I1057" s="80"/>
      <c r="J1057" s="81" t="s">
        <v>1816</v>
      </c>
      <c r="K1057" s="80" t="s">
        <v>536</v>
      </c>
      <c r="L1057" s="3" t="str">
        <f>_xlfn.XLOOKUP(Table5[[#This Row],[Item '#]],Ticket_Forms[Form Number],Ticket_Forms[Game Name],"",,)</f>
        <v>Car Jack Cash</v>
      </c>
      <c r="M1057" s="15">
        <v>216.3</v>
      </c>
      <c r="N1057" s="3">
        <f>LOOKUP(Table5[[#This Row],[Item '#]],Ticket_Forms[Form Number],Ticket_Forms[Ticket Count])</f>
        <v>4200</v>
      </c>
      <c r="O1057" s="16">
        <f>LOOKUP(Table5[[#This Row],[Item '#]],Ticket_Forms[Form Number],Ticket_Forms[Ticket Value])</f>
        <v>5</v>
      </c>
      <c r="P1057" s="16">
        <f>LOOKUP(Table5[[#This Row],[Item '#]],Ticket_Forms[Form Number],Ticket_Forms[Revenue])</f>
        <v>21000</v>
      </c>
      <c r="Q1057" s="16">
        <f>LOOKUP(Table5[[#This Row],[Item '#]],Ticket_Forms[Form Number],Ticket_Forms[Ideal Profit])</f>
        <v>4404</v>
      </c>
      <c r="R1057" s="16">
        <f>LOOKUP(Table5[[#This Row],[Item '#]],Ticket_Forms[Form Number],Ticket_Forms[Prizes])</f>
        <v>16596</v>
      </c>
      <c r="S1057" s="16">
        <f>LOOKUP(Table5[[#This Row],[Item '#]],Ticket_Forms[Form Number],Ticket_Forms[Location Rent])</f>
        <v>1260</v>
      </c>
      <c r="T1057" s="16">
        <f>LOOKUP(Table5[[#This Row],[Item '#]],Ticket_Forms[Form Number],Ticket_Forms[Last Sale])</f>
        <v>500</v>
      </c>
      <c r="U1057" s="16" t="s">
        <v>3909</v>
      </c>
      <c r="V1057" s="58" t="str">
        <f>Table5[[#This Row],[Date Distributed]]</f>
        <v/>
      </c>
      <c r="W1057" s="3" t="str">
        <f>_xlfn.XLOOKUP(Table5[[#This Row],[Serial '#]],Table10[Serial '#],Table10[Charity Association],"",,)</f>
        <v/>
      </c>
      <c r="Z1057" s="3" t="s">
        <v>23</v>
      </c>
    </row>
    <row r="1058" spans="1:26" hidden="1" x14ac:dyDescent="0.35">
      <c r="A1058" s="3">
        <v>1056</v>
      </c>
      <c r="B1058" s="78">
        <v>45106</v>
      </c>
      <c r="C1058" s="73" t="str">
        <f>_xlfn.XLOOKUP(Table5[[#This Row],[Serial '#]],Table10[Serial '#],Table10[Date],"",,)</f>
        <v/>
      </c>
      <c r="D10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58" s="73" t="str">
        <f>IF(Table5[[#This Row],[Date Distributed]]="","In Stock","Distributed")</f>
        <v>In Stock</v>
      </c>
      <c r="F1058" s="79" t="s">
        <v>660</v>
      </c>
      <c r="G1058" s="75" t="s">
        <v>360</v>
      </c>
      <c r="H1058" s="80">
        <v>2310011</v>
      </c>
      <c r="I1058" s="80"/>
      <c r="J1058" s="81" t="s">
        <v>1817</v>
      </c>
      <c r="K1058" s="80" t="s">
        <v>536</v>
      </c>
      <c r="L1058" s="3" t="str">
        <f>_xlfn.XLOOKUP(Table5[[#This Row],[Item '#]],Ticket_Forms[Form Number],Ticket_Forms[Game Name],"",,)</f>
        <v>Car Jack Cash</v>
      </c>
      <c r="M1058" s="15">
        <v>216.3</v>
      </c>
      <c r="N1058" s="3">
        <f>LOOKUP(Table5[[#This Row],[Item '#]],Ticket_Forms[Form Number],Ticket_Forms[Ticket Count])</f>
        <v>4200</v>
      </c>
      <c r="O1058" s="16">
        <f>LOOKUP(Table5[[#This Row],[Item '#]],Ticket_Forms[Form Number],Ticket_Forms[Ticket Value])</f>
        <v>5</v>
      </c>
      <c r="P1058" s="16">
        <f>LOOKUP(Table5[[#This Row],[Item '#]],Ticket_Forms[Form Number],Ticket_Forms[Revenue])</f>
        <v>21000</v>
      </c>
      <c r="Q1058" s="16">
        <f>LOOKUP(Table5[[#This Row],[Item '#]],Ticket_Forms[Form Number],Ticket_Forms[Ideal Profit])</f>
        <v>4404</v>
      </c>
      <c r="R1058" s="16">
        <f>LOOKUP(Table5[[#This Row],[Item '#]],Ticket_Forms[Form Number],Ticket_Forms[Prizes])</f>
        <v>16596</v>
      </c>
      <c r="S1058" s="16">
        <f>LOOKUP(Table5[[#This Row],[Item '#]],Ticket_Forms[Form Number],Ticket_Forms[Location Rent])</f>
        <v>1260</v>
      </c>
      <c r="T1058" s="16">
        <f>LOOKUP(Table5[[#This Row],[Item '#]],Ticket_Forms[Form Number],Ticket_Forms[Last Sale])</f>
        <v>500</v>
      </c>
      <c r="U1058" s="16" t="s">
        <v>3909</v>
      </c>
      <c r="V1058" s="58" t="str">
        <f>Table5[[#This Row],[Date Distributed]]</f>
        <v/>
      </c>
      <c r="W1058" s="3" t="str">
        <f>_xlfn.XLOOKUP(Table5[[#This Row],[Serial '#]],Table10[Serial '#],Table10[Charity Association],"",,)</f>
        <v/>
      </c>
      <c r="Z1058" s="3" t="s">
        <v>23</v>
      </c>
    </row>
    <row r="1059" spans="1:26" hidden="1" x14ac:dyDescent="0.35">
      <c r="A1059" s="3">
        <v>1057</v>
      </c>
      <c r="B1059" s="78">
        <v>45106</v>
      </c>
      <c r="C1059" s="73" t="str">
        <f>_xlfn.XLOOKUP(Table5[[#This Row],[Serial '#]],Table10[Serial '#],Table10[Date],"",,)</f>
        <v/>
      </c>
      <c r="D10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59" s="73" t="str">
        <f>IF(Table5[[#This Row],[Date Distributed]]="","In Stock","Distributed")</f>
        <v>In Stock</v>
      </c>
      <c r="F1059" s="79" t="s">
        <v>660</v>
      </c>
      <c r="G1059" s="75" t="s">
        <v>360</v>
      </c>
      <c r="H1059" s="80">
        <v>2310011</v>
      </c>
      <c r="I1059" s="80"/>
      <c r="J1059" s="81" t="s">
        <v>1818</v>
      </c>
      <c r="K1059" s="80" t="s">
        <v>536</v>
      </c>
      <c r="L1059" s="3" t="str">
        <f>_xlfn.XLOOKUP(Table5[[#This Row],[Item '#]],Ticket_Forms[Form Number],Ticket_Forms[Game Name],"",,)</f>
        <v>Car Jack Cash</v>
      </c>
      <c r="M1059" s="15">
        <v>216.3</v>
      </c>
      <c r="N1059" s="3">
        <f>LOOKUP(Table5[[#This Row],[Item '#]],Ticket_Forms[Form Number],Ticket_Forms[Ticket Count])</f>
        <v>4200</v>
      </c>
      <c r="O1059" s="16">
        <f>LOOKUP(Table5[[#This Row],[Item '#]],Ticket_Forms[Form Number],Ticket_Forms[Ticket Value])</f>
        <v>5</v>
      </c>
      <c r="P1059" s="16">
        <f>LOOKUP(Table5[[#This Row],[Item '#]],Ticket_Forms[Form Number],Ticket_Forms[Revenue])</f>
        <v>21000</v>
      </c>
      <c r="Q1059" s="16">
        <f>LOOKUP(Table5[[#This Row],[Item '#]],Ticket_Forms[Form Number],Ticket_Forms[Ideal Profit])</f>
        <v>4404</v>
      </c>
      <c r="R1059" s="16">
        <f>LOOKUP(Table5[[#This Row],[Item '#]],Ticket_Forms[Form Number],Ticket_Forms[Prizes])</f>
        <v>16596</v>
      </c>
      <c r="S1059" s="16">
        <f>LOOKUP(Table5[[#This Row],[Item '#]],Ticket_Forms[Form Number],Ticket_Forms[Location Rent])</f>
        <v>1260</v>
      </c>
      <c r="T1059" s="16">
        <f>LOOKUP(Table5[[#This Row],[Item '#]],Ticket_Forms[Form Number],Ticket_Forms[Last Sale])</f>
        <v>500</v>
      </c>
      <c r="U1059" s="16" t="s">
        <v>3909</v>
      </c>
      <c r="V1059" s="58" t="str">
        <f>Table5[[#This Row],[Date Distributed]]</f>
        <v/>
      </c>
      <c r="W1059" s="3" t="str">
        <f>_xlfn.XLOOKUP(Table5[[#This Row],[Serial '#]],Table10[Serial '#],Table10[Charity Association],"",,)</f>
        <v/>
      </c>
      <c r="Z1059" s="3" t="s">
        <v>23</v>
      </c>
    </row>
    <row r="1060" spans="1:26" hidden="1" x14ac:dyDescent="0.35">
      <c r="A1060" s="3">
        <v>1058</v>
      </c>
      <c r="B1060" s="78">
        <v>45106</v>
      </c>
      <c r="C1060" s="73" t="str">
        <f>_xlfn.XLOOKUP(Table5[[#This Row],[Serial '#]],Table10[Serial '#],Table10[Date],"",,)</f>
        <v/>
      </c>
      <c r="D10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60" s="73" t="str">
        <f>IF(Table5[[#This Row],[Date Distributed]]="","In Stock","Distributed")</f>
        <v>In Stock</v>
      </c>
      <c r="F1060" s="79" t="s">
        <v>660</v>
      </c>
      <c r="G1060" s="75" t="s">
        <v>360</v>
      </c>
      <c r="H1060" s="80">
        <v>2310011</v>
      </c>
      <c r="I1060" s="80"/>
      <c r="J1060" s="81" t="s">
        <v>1819</v>
      </c>
      <c r="K1060" s="80" t="s">
        <v>536</v>
      </c>
      <c r="L1060" s="3" t="str">
        <f>_xlfn.XLOOKUP(Table5[[#This Row],[Item '#]],Ticket_Forms[Form Number],Ticket_Forms[Game Name],"",,)</f>
        <v>Car Jack Cash</v>
      </c>
      <c r="M1060" s="15">
        <v>216.3</v>
      </c>
      <c r="N1060" s="3">
        <f>LOOKUP(Table5[[#This Row],[Item '#]],Ticket_Forms[Form Number],Ticket_Forms[Ticket Count])</f>
        <v>4200</v>
      </c>
      <c r="O1060" s="16">
        <f>LOOKUP(Table5[[#This Row],[Item '#]],Ticket_Forms[Form Number],Ticket_Forms[Ticket Value])</f>
        <v>5</v>
      </c>
      <c r="P1060" s="16">
        <f>LOOKUP(Table5[[#This Row],[Item '#]],Ticket_Forms[Form Number],Ticket_Forms[Revenue])</f>
        <v>21000</v>
      </c>
      <c r="Q1060" s="16">
        <f>LOOKUP(Table5[[#This Row],[Item '#]],Ticket_Forms[Form Number],Ticket_Forms[Ideal Profit])</f>
        <v>4404</v>
      </c>
      <c r="R1060" s="16">
        <f>LOOKUP(Table5[[#This Row],[Item '#]],Ticket_Forms[Form Number],Ticket_Forms[Prizes])</f>
        <v>16596</v>
      </c>
      <c r="S1060" s="16">
        <f>LOOKUP(Table5[[#This Row],[Item '#]],Ticket_Forms[Form Number],Ticket_Forms[Location Rent])</f>
        <v>1260</v>
      </c>
      <c r="T1060" s="16">
        <f>LOOKUP(Table5[[#This Row],[Item '#]],Ticket_Forms[Form Number],Ticket_Forms[Last Sale])</f>
        <v>500</v>
      </c>
      <c r="U1060" s="16" t="s">
        <v>3909</v>
      </c>
      <c r="V1060" s="58" t="str">
        <f>Table5[[#This Row],[Date Distributed]]</f>
        <v/>
      </c>
      <c r="W1060" s="3" t="str">
        <f>_xlfn.XLOOKUP(Table5[[#This Row],[Serial '#]],Table10[Serial '#],Table10[Charity Association],"",,)</f>
        <v/>
      </c>
      <c r="Z1060" s="3" t="s">
        <v>23</v>
      </c>
    </row>
    <row r="1061" spans="1:26" hidden="1" x14ac:dyDescent="0.35">
      <c r="A1061" s="3">
        <v>1059</v>
      </c>
      <c r="B1061" s="78">
        <v>45106</v>
      </c>
      <c r="C1061" s="73" t="str">
        <f>_xlfn.XLOOKUP(Table5[[#This Row],[Serial '#]],Table10[Serial '#],Table10[Date],"",,)</f>
        <v/>
      </c>
      <c r="D10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61" s="73" t="str">
        <f>IF(Table5[[#This Row],[Date Distributed]]="","In Stock","Distributed")</f>
        <v>In Stock</v>
      </c>
      <c r="F1061" s="79" t="s">
        <v>660</v>
      </c>
      <c r="G1061" s="75" t="s">
        <v>360</v>
      </c>
      <c r="H1061" s="80">
        <v>2310011</v>
      </c>
      <c r="I1061" s="80"/>
      <c r="J1061" s="81" t="s">
        <v>1820</v>
      </c>
      <c r="K1061" s="80" t="s">
        <v>536</v>
      </c>
      <c r="L1061" s="3" t="str">
        <f>_xlfn.XLOOKUP(Table5[[#This Row],[Item '#]],Ticket_Forms[Form Number],Ticket_Forms[Game Name],"",,)</f>
        <v>Car Jack Cash</v>
      </c>
      <c r="M1061" s="15">
        <v>216.3</v>
      </c>
      <c r="N1061" s="3">
        <f>LOOKUP(Table5[[#This Row],[Item '#]],Ticket_Forms[Form Number],Ticket_Forms[Ticket Count])</f>
        <v>4200</v>
      </c>
      <c r="O1061" s="16">
        <f>LOOKUP(Table5[[#This Row],[Item '#]],Ticket_Forms[Form Number],Ticket_Forms[Ticket Value])</f>
        <v>5</v>
      </c>
      <c r="P1061" s="16">
        <f>LOOKUP(Table5[[#This Row],[Item '#]],Ticket_Forms[Form Number],Ticket_Forms[Revenue])</f>
        <v>21000</v>
      </c>
      <c r="Q1061" s="16">
        <f>LOOKUP(Table5[[#This Row],[Item '#]],Ticket_Forms[Form Number],Ticket_Forms[Ideal Profit])</f>
        <v>4404</v>
      </c>
      <c r="R1061" s="16">
        <f>LOOKUP(Table5[[#This Row],[Item '#]],Ticket_Forms[Form Number],Ticket_Forms[Prizes])</f>
        <v>16596</v>
      </c>
      <c r="S1061" s="16">
        <f>LOOKUP(Table5[[#This Row],[Item '#]],Ticket_Forms[Form Number],Ticket_Forms[Location Rent])</f>
        <v>1260</v>
      </c>
      <c r="T1061" s="16">
        <f>LOOKUP(Table5[[#This Row],[Item '#]],Ticket_Forms[Form Number],Ticket_Forms[Last Sale])</f>
        <v>500</v>
      </c>
      <c r="U1061" s="16" t="s">
        <v>3909</v>
      </c>
      <c r="V1061" s="58" t="str">
        <f>Table5[[#This Row],[Date Distributed]]</f>
        <v/>
      </c>
      <c r="W1061" s="3" t="str">
        <f>_xlfn.XLOOKUP(Table5[[#This Row],[Serial '#]],Table10[Serial '#],Table10[Charity Association],"",,)</f>
        <v/>
      </c>
      <c r="Z1061" s="3" t="s">
        <v>23</v>
      </c>
    </row>
    <row r="1062" spans="1:26" hidden="1" x14ac:dyDescent="0.35">
      <c r="A1062" s="3">
        <v>1060</v>
      </c>
      <c r="B1062" s="78">
        <v>45106</v>
      </c>
      <c r="C1062" s="73" t="str">
        <f>_xlfn.XLOOKUP(Table5[[#This Row],[Serial '#]],Table10[Serial '#],Table10[Date],"",,)</f>
        <v/>
      </c>
      <c r="D10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62" s="73" t="str">
        <f>IF(Table5[[#This Row],[Date Distributed]]="","In Stock","Distributed")</f>
        <v>In Stock</v>
      </c>
      <c r="F1062" s="79" t="s">
        <v>660</v>
      </c>
      <c r="G1062" s="75" t="s">
        <v>360</v>
      </c>
      <c r="H1062" s="80">
        <v>2310011</v>
      </c>
      <c r="I1062" s="80"/>
      <c r="J1062" s="81" t="s">
        <v>1821</v>
      </c>
      <c r="K1062" s="80" t="s">
        <v>536</v>
      </c>
      <c r="L1062" s="3" t="str">
        <f>_xlfn.XLOOKUP(Table5[[#This Row],[Item '#]],Ticket_Forms[Form Number],Ticket_Forms[Game Name],"",,)</f>
        <v>Car Jack Cash</v>
      </c>
      <c r="M1062" s="15">
        <v>216.3</v>
      </c>
      <c r="N1062" s="3">
        <f>LOOKUP(Table5[[#This Row],[Item '#]],Ticket_Forms[Form Number],Ticket_Forms[Ticket Count])</f>
        <v>4200</v>
      </c>
      <c r="O1062" s="16">
        <f>LOOKUP(Table5[[#This Row],[Item '#]],Ticket_Forms[Form Number],Ticket_Forms[Ticket Value])</f>
        <v>5</v>
      </c>
      <c r="P1062" s="16">
        <f>LOOKUP(Table5[[#This Row],[Item '#]],Ticket_Forms[Form Number],Ticket_Forms[Revenue])</f>
        <v>21000</v>
      </c>
      <c r="Q1062" s="16">
        <f>LOOKUP(Table5[[#This Row],[Item '#]],Ticket_Forms[Form Number],Ticket_Forms[Ideal Profit])</f>
        <v>4404</v>
      </c>
      <c r="R1062" s="16">
        <f>LOOKUP(Table5[[#This Row],[Item '#]],Ticket_Forms[Form Number],Ticket_Forms[Prizes])</f>
        <v>16596</v>
      </c>
      <c r="S1062" s="16">
        <f>LOOKUP(Table5[[#This Row],[Item '#]],Ticket_Forms[Form Number],Ticket_Forms[Location Rent])</f>
        <v>1260</v>
      </c>
      <c r="T1062" s="16">
        <f>LOOKUP(Table5[[#This Row],[Item '#]],Ticket_Forms[Form Number],Ticket_Forms[Last Sale])</f>
        <v>500</v>
      </c>
      <c r="U1062" s="16" t="s">
        <v>3909</v>
      </c>
      <c r="V1062" s="58" t="str">
        <f>Table5[[#This Row],[Date Distributed]]</f>
        <v/>
      </c>
      <c r="W1062" s="3" t="str">
        <f>_xlfn.XLOOKUP(Table5[[#This Row],[Serial '#]],Table10[Serial '#],Table10[Charity Association],"",,)</f>
        <v/>
      </c>
      <c r="Z1062" s="3" t="s">
        <v>23</v>
      </c>
    </row>
    <row r="1063" spans="1:26" hidden="1" x14ac:dyDescent="0.35">
      <c r="A1063" s="3">
        <v>1061</v>
      </c>
      <c r="B1063" s="78">
        <v>45106</v>
      </c>
      <c r="C1063" s="73" t="str">
        <f>_xlfn.XLOOKUP(Table5[[#This Row],[Serial '#]],Table10[Serial '#],Table10[Date],"",,)</f>
        <v/>
      </c>
      <c r="D10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63" s="73" t="str">
        <f>IF(Table5[[#This Row],[Date Distributed]]="","In Stock","Distributed")</f>
        <v>In Stock</v>
      </c>
      <c r="F1063" s="79" t="s">
        <v>660</v>
      </c>
      <c r="G1063" s="75" t="s">
        <v>360</v>
      </c>
      <c r="H1063" s="80">
        <v>2310011</v>
      </c>
      <c r="I1063" s="80"/>
      <c r="J1063" s="81" t="s">
        <v>1822</v>
      </c>
      <c r="K1063" s="80" t="s">
        <v>536</v>
      </c>
      <c r="L1063" s="3" t="str">
        <f>_xlfn.XLOOKUP(Table5[[#This Row],[Item '#]],Ticket_Forms[Form Number],Ticket_Forms[Game Name],"",,)</f>
        <v>Car Jack Cash</v>
      </c>
      <c r="M1063" s="15">
        <v>216.3</v>
      </c>
      <c r="N1063" s="3">
        <f>LOOKUP(Table5[[#This Row],[Item '#]],Ticket_Forms[Form Number],Ticket_Forms[Ticket Count])</f>
        <v>4200</v>
      </c>
      <c r="O1063" s="16">
        <f>LOOKUP(Table5[[#This Row],[Item '#]],Ticket_Forms[Form Number],Ticket_Forms[Ticket Value])</f>
        <v>5</v>
      </c>
      <c r="P1063" s="16">
        <f>LOOKUP(Table5[[#This Row],[Item '#]],Ticket_Forms[Form Number],Ticket_Forms[Revenue])</f>
        <v>21000</v>
      </c>
      <c r="Q1063" s="16">
        <f>LOOKUP(Table5[[#This Row],[Item '#]],Ticket_Forms[Form Number],Ticket_Forms[Ideal Profit])</f>
        <v>4404</v>
      </c>
      <c r="R1063" s="16">
        <f>LOOKUP(Table5[[#This Row],[Item '#]],Ticket_Forms[Form Number],Ticket_Forms[Prizes])</f>
        <v>16596</v>
      </c>
      <c r="S1063" s="16">
        <f>LOOKUP(Table5[[#This Row],[Item '#]],Ticket_Forms[Form Number],Ticket_Forms[Location Rent])</f>
        <v>1260</v>
      </c>
      <c r="T1063" s="16">
        <f>LOOKUP(Table5[[#This Row],[Item '#]],Ticket_Forms[Form Number],Ticket_Forms[Last Sale])</f>
        <v>500</v>
      </c>
      <c r="U1063" s="16" t="s">
        <v>3909</v>
      </c>
      <c r="V1063" s="58" t="str">
        <f>Table5[[#This Row],[Date Distributed]]</f>
        <v/>
      </c>
      <c r="W1063" s="3" t="str">
        <f>_xlfn.XLOOKUP(Table5[[#This Row],[Serial '#]],Table10[Serial '#],Table10[Charity Association],"",,)</f>
        <v/>
      </c>
      <c r="Z1063" s="3" t="s">
        <v>23</v>
      </c>
    </row>
    <row r="1064" spans="1:26" hidden="1" x14ac:dyDescent="0.35">
      <c r="A1064" s="3">
        <v>1062</v>
      </c>
      <c r="B1064" s="78">
        <v>45106</v>
      </c>
      <c r="C1064" s="73" t="str">
        <f>_xlfn.XLOOKUP(Table5[[#This Row],[Serial '#]],Table10[Serial '#],Table10[Date],"",,)</f>
        <v/>
      </c>
      <c r="D10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64" s="73" t="str">
        <f>IF(Table5[[#This Row],[Date Distributed]]="","In Stock","Distributed")</f>
        <v>In Stock</v>
      </c>
      <c r="F1064" s="79" t="s">
        <v>660</v>
      </c>
      <c r="G1064" s="75" t="s">
        <v>360</v>
      </c>
      <c r="H1064" s="80">
        <v>2310011</v>
      </c>
      <c r="I1064" s="80"/>
      <c r="J1064" s="81" t="s">
        <v>1823</v>
      </c>
      <c r="K1064" s="80" t="s">
        <v>536</v>
      </c>
      <c r="L1064" s="3" t="str">
        <f>_xlfn.XLOOKUP(Table5[[#This Row],[Item '#]],Ticket_Forms[Form Number],Ticket_Forms[Game Name],"",,)</f>
        <v>Car Jack Cash</v>
      </c>
      <c r="M1064" s="15">
        <v>216.3</v>
      </c>
      <c r="N1064" s="3">
        <f>LOOKUP(Table5[[#This Row],[Item '#]],Ticket_Forms[Form Number],Ticket_Forms[Ticket Count])</f>
        <v>4200</v>
      </c>
      <c r="O1064" s="16">
        <f>LOOKUP(Table5[[#This Row],[Item '#]],Ticket_Forms[Form Number],Ticket_Forms[Ticket Value])</f>
        <v>5</v>
      </c>
      <c r="P1064" s="16">
        <f>LOOKUP(Table5[[#This Row],[Item '#]],Ticket_Forms[Form Number],Ticket_Forms[Revenue])</f>
        <v>21000</v>
      </c>
      <c r="Q1064" s="16">
        <f>LOOKUP(Table5[[#This Row],[Item '#]],Ticket_Forms[Form Number],Ticket_Forms[Ideal Profit])</f>
        <v>4404</v>
      </c>
      <c r="R1064" s="16">
        <f>LOOKUP(Table5[[#This Row],[Item '#]],Ticket_Forms[Form Number],Ticket_Forms[Prizes])</f>
        <v>16596</v>
      </c>
      <c r="S1064" s="16">
        <f>LOOKUP(Table5[[#This Row],[Item '#]],Ticket_Forms[Form Number],Ticket_Forms[Location Rent])</f>
        <v>1260</v>
      </c>
      <c r="T1064" s="16">
        <f>LOOKUP(Table5[[#This Row],[Item '#]],Ticket_Forms[Form Number],Ticket_Forms[Last Sale])</f>
        <v>500</v>
      </c>
      <c r="U1064" s="16" t="s">
        <v>3909</v>
      </c>
      <c r="V1064" s="58" t="str">
        <f>Table5[[#This Row],[Date Distributed]]</f>
        <v/>
      </c>
      <c r="W1064" s="3" t="str">
        <f>_xlfn.XLOOKUP(Table5[[#This Row],[Serial '#]],Table10[Serial '#],Table10[Charity Association],"",,)</f>
        <v/>
      </c>
      <c r="Z1064" s="3" t="s">
        <v>23</v>
      </c>
    </row>
    <row r="1065" spans="1:26" hidden="1" x14ac:dyDescent="0.35">
      <c r="A1065" s="3">
        <v>1063</v>
      </c>
      <c r="B1065" s="78">
        <v>45106</v>
      </c>
      <c r="C1065" s="73" t="str">
        <f>_xlfn.XLOOKUP(Table5[[#This Row],[Serial '#]],Table10[Serial '#],Table10[Date],"",,)</f>
        <v/>
      </c>
      <c r="D10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65" s="73" t="str">
        <f>IF(Table5[[#This Row],[Date Distributed]]="","In Stock","Distributed")</f>
        <v>In Stock</v>
      </c>
      <c r="F1065" s="79" t="s">
        <v>660</v>
      </c>
      <c r="G1065" s="75" t="s">
        <v>360</v>
      </c>
      <c r="H1065" s="80">
        <v>2310011</v>
      </c>
      <c r="I1065" s="80"/>
      <c r="J1065" s="81" t="s">
        <v>1824</v>
      </c>
      <c r="K1065" s="80" t="s">
        <v>536</v>
      </c>
      <c r="L1065" s="3" t="str">
        <f>_xlfn.XLOOKUP(Table5[[#This Row],[Item '#]],Ticket_Forms[Form Number],Ticket_Forms[Game Name],"",,)</f>
        <v>Car Jack Cash</v>
      </c>
      <c r="M1065" s="15">
        <v>216.3</v>
      </c>
      <c r="N1065" s="3">
        <f>LOOKUP(Table5[[#This Row],[Item '#]],Ticket_Forms[Form Number],Ticket_Forms[Ticket Count])</f>
        <v>4200</v>
      </c>
      <c r="O1065" s="16">
        <f>LOOKUP(Table5[[#This Row],[Item '#]],Ticket_Forms[Form Number],Ticket_Forms[Ticket Value])</f>
        <v>5</v>
      </c>
      <c r="P1065" s="16">
        <f>LOOKUP(Table5[[#This Row],[Item '#]],Ticket_Forms[Form Number],Ticket_Forms[Revenue])</f>
        <v>21000</v>
      </c>
      <c r="Q1065" s="16">
        <f>LOOKUP(Table5[[#This Row],[Item '#]],Ticket_Forms[Form Number],Ticket_Forms[Ideal Profit])</f>
        <v>4404</v>
      </c>
      <c r="R1065" s="16">
        <f>LOOKUP(Table5[[#This Row],[Item '#]],Ticket_Forms[Form Number],Ticket_Forms[Prizes])</f>
        <v>16596</v>
      </c>
      <c r="S1065" s="16">
        <f>LOOKUP(Table5[[#This Row],[Item '#]],Ticket_Forms[Form Number],Ticket_Forms[Location Rent])</f>
        <v>1260</v>
      </c>
      <c r="T1065" s="16">
        <f>LOOKUP(Table5[[#This Row],[Item '#]],Ticket_Forms[Form Number],Ticket_Forms[Last Sale])</f>
        <v>500</v>
      </c>
      <c r="U1065" s="16" t="s">
        <v>3909</v>
      </c>
      <c r="V1065" s="58" t="str">
        <f>Table5[[#This Row],[Date Distributed]]</f>
        <v/>
      </c>
      <c r="W1065" s="3" t="str">
        <f>_xlfn.XLOOKUP(Table5[[#This Row],[Serial '#]],Table10[Serial '#],Table10[Charity Association],"",,)</f>
        <v/>
      </c>
      <c r="Z1065" s="3" t="s">
        <v>23</v>
      </c>
    </row>
    <row r="1066" spans="1:26" hidden="1" x14ac:dyDescent="0.35">
      <c r="A1066" s="3">
        <v>1064</v>
      </c>
      <c r="B1066" s="78">
        <v>45106</v>
      </c>
      <c r="C1066" s="73" t="str">
        <f>_xlfn.XLOOKUP(Table5[[#This Row],[Serial '#]],Table10[Serial '#],Table10[Date],"",,)</f>
        <v/>
      </c>
      <c r="D10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66" s="73" t="str">
        <f>IF(Table5[[#This Row],[Date Distributed]]="","In Stock","Distributed")</f>
        <v>In Stock</v>
      </c>
      <c r="F1066" s="79" t="s">
        <v>660</v>
      </c>
      <c r="G1066" s="75" t="s">
        <v>360</v>
      </c>
      <c r="H1066" s="80">
        <v>2310011</v>
      </c>
      <c r="I1066" s="80"/>
      <c r="J1066" s="81" t="s">
        <v>1825</v>
      </c>
      <c r="K1066" s="80" t="s">
        <v>536</v>
      </c>
      <c r="L1066" s="3" t="str">
        <f>_xlfn.XLOOKUP(Table5[[#This Row],[Item '#]],Ticket_Forms[Form Number],Ticket_Forms[Game Name],"",,)</f>
        <v>Car Jack Cash</v>
      </c>
      <c r="M1066" s="15">
        <v>216.3</v>
      </c>
      <c r="N1066" s="3">
        <f>LOOKUP(Table5[[#This Row],[Item '#]],Ticket_Forms[Form Number],Ticket_Forms[Ticket Count])</f>
        <v>4200</v>
      </c>
      <c r="O1066" s="16">
        <f>LOOKUP(Table5[[#This Row],[Item '#]],Ticket_Forms[Form Number],Ticket_Forms[Ticket Value])</f>
        <v>5</v>
      </c>
      <c r="P1066" s="16">
        <f>LOOKUP(Table5[[#This Row],[Item '#]],Ticket_Forms[Form Number],Ticket_Forms[Revenue])</f>
        <v>21000</v>
      </c>
      <c r="Q1066" s="16">
        <f>LOOKUP(Table5[[#This Row],[Item '#]],Ticket_Forms[Form Number],Ticket_Forms[Ideal Profit])</f>
        <v>4404</v>
      </c>
      <c r="R1066" s="16">
        <f>LOOKUP(Table5[[#This Row],[Item '#]],Ticket_Forms[Form Number],Ticket_Forms[Prizes])</f>
        <v>16596</v>
      </c>
      <c r="S1066" s="16">
        <f>LOOKUP(Table5[[#This Row],[Item '#]],Ticket_Forms[Form Number],Ticket_Forms[Location Rent])</f>
        <v>1260</v>
      </c>
      <c r="T1066" s="16">
        <f>LOOKUP(Table5[[#This Row],[Item '#]],Ticket_Forms[Form Number],Ticket_Forms[Last Sale])</f>
        <v>500</v>
      </c>
      <c r="U1066" s="16" t="s">
        <v>3909</v>
      </c>
      <c r="V1066" s="58" t="str">
        <f>Table5[[#This Row],[Date Distributed]]</f>
        <v/>
      </c>
      <c r="W1066" s="3" t="str">
        <f>_xlfn.XLOOKUP(Table5[[#This Row],[Serial '#]],Table10[Serial '#],Table10[Charity Association],"",,)</f>
        <v/>
      </c>
      <c r="Z1066" s="3" t="s">
        <v>23</v>
      </c>
    </row>
    <row r="1067" spans="1:26" hidden="1" x14ac:dyDescent="0.35">
      <c r="A1067" s="3">
        <v>1065</v>
      </c>
      <c r="B1067" s="78">
        <v>45106</v>
      </c>
      <c r="C1067" s="73" t="str">
        <f>_xlfn.XLOOKUP(Table5[[#This Row],[Serial '#]],Table10[Serial '#],Table10[Date],"",,)</f>
        <v/>
      </c>
      <c r="D10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67" s="73" t="str">
        <f>IF(Table5[[#This Row],[Date Distributed]]="","In Stock","Distributed")</f>
        <v>In Stock</v>
      </c>
      <c r="F1067" s="79" t="s">
        <v>660</v>
      </c>
      <c r="G1067" s="75" t="s">
        <v>360</v>
      </c>
      <c r="H1067" s="80">
        <v>2310011</v>
      </c>
      <c r="I1067" s="80"/>
      <c r="J1067" s="81" t="s">
        <v>1826</v>
      </c>
      <c r="K1067" s="80" t="s">
        <v>536</v>
      </c>
      <c r="L1067" s="3" t="str">
        <f>_xlfn.XLOOKUP(Table5[[#This Row],[Item '#]],Ticket_Forms[Form Number],Ticket_Forms[Game Name],"",,)</f>
        <v>Car Jack Cash</v>
      </c>
      <c r="M1067" s="15">
        <v>216.3</v>
      </c>
      <c r="N1067" s="3">
        <f>LOOKUP(Table5[[#This Row],[Item '#]],Ticket_Forms[Form Number],Ticket_Forms[Ticket Count])</f>
        <v>4200</v>
      </c>
      <c r="O1067" s="16">
        <f>LOOKUP(Table5[[#This Row],[Item '#]],Ticket_Forms[Form Number],Ticket_Forms[Ticket Value])</f>
        <v>5</v>
      </c>
      <c r="P1067" s="16">
        <f>LOOKUP(Table5[[#This Row],[Item '#]],Ticket_Forms[Form Number],Ticket_Forms[Revenue])</f>
        <v>21000</v>
      </c>
      <c r="Q1067" s="16">
        <f>LOOKUP(Table5[[#This Row],[Item '#]],Ticket_Forms[Form Number],Ticket_Forms[Ideal Profit])</f>
        <v>4404</v>
      </c>
      <c r="R1067" s="16">
        <f>LOOKUP(Table5[[#This Row],[Item '#]],Ticket_Forms[Form Number],Ticket_Forms[Prizes])</f>
        <v>16596</v>
      </c>
      <c r="S1067" s="16">
        <f>LOOKUP(Table5[[#This Row],[Item '#]],Ticket_Forms[Form Number],Ticket_Forms[Location Rent])</f>
        <v>1260</v>
      </c>
      <c r="T1067" s="16">
        <f>LOOKUP(Table5[[#This Row],[Item '#]],Ticket_Forms[Form Number],Ticket_Forms[Last Sale])</f>
        <v>500</v>
      </c>
      <c r="U1067" s="16" t="s">
        <v>3909</v>
      </c>
      <c r="V1067" s="58" t="str">
        <f>Table5[[#This Row],[Date Distributed]]</f>
        <v/>
      </c>
      <c r="W1067" s="3" t="str">
        <f>_xlfn.XLOOKUP(Table5[[#This Row],[Serial '#]],Table10[Serial '#],Table10[Charity Association],"",,)</f>
        <v/>
      </c>
      <c r="Z1067" s="3" t="s">
        <v>23</v>
      </c>
    </row>
    <row r="1068" spans="1:26" hidden="1" x14ac:dyDescent="0.35">
      <c r="A1068" s="3">
        <v>1066</v>
      </c>
      <c r="B1068" s="78">
        <v>45106</v>
      </c>
      <c r="C1068" s="73" t="str">
        <f>_xlfn.XLOOKUP(Table5[[#This Row],[Serial '#]],Table10[Serial '#],Table10[Date],"",,)</f>
        <v/>
      </c>
      <c r="D10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68" s="73" t="str">
        <f>IF(Table5[[#This Row],[Date Distributed]]="","In Stock","Distributed")</f>
        <v>In Stock</v>
      </c>
      <c r="F1068" s="79" t="s">
        <v>660</v>
      </c>
      <c r="G1068" s="75" t="s">
        <v>360</v>
      </c>
      <c r="H1068" s="80">
        <v>2310011</v>
      </c>
      <c r="I1068" s="80"/>
      <c r="J1068" s="81" t="s">
        <v>1827</v>
      </c>
      <c r="K1068" s="80" t="s">
        <v>536</v>
      </c>
      <c r="L1068" s="3" t="str">
        <f>_xlfn.XLOOKUP(Table5[[#This Row],[Item '#]],Ticket_Forms[Form Number],Ticket_Forms[Game Name],"",,)</f>
        <v>Car Jack Cash</v>
      </c>
      <c r="M1068" s="15">
        <v>216.3</v>
      </c>
      <c r="N1068" s="3">
        <f>LOOKUP(Table5[[#This Row],[Item '#]],Ticket_Forms[Form Number],Ticket_Forms[Ticket Count])</f>
        <v>4200</v>
      </c>
      <c r="O1068" s="16">
        <f>LOOKUP(Table5[[#This Row],[Item '#]],Ticket_Forms[Form Number],Ticket_Forms[Ticket Value])</f>
        <v>5</v>
      </c>
      <c r="P1068" s="16">
        <f>LOOKUP(Table5[[#This Row],[Item '#]],Ticket_Forms[Form Number],Ticket_Forms[Revenue])</f>
        <v>21000</v>
      </c>
      <c r="Q1068" s="16">
        <f>LOOKUP(Table5[[#This Row],[Item '#]],Ticket_Forms[Form Number],Ticket_Forms[Ideal Profit])</f>
        <v>4404</v>
      </c>
      <c r="R1068" s="16">
        <f>LOOKUP(Table5[[#This Row],[Item '#]],Ticket_Forms[Form Number],Ticket_Forms[Prizes])</f>
        <v>16596</v>
      </c>
      <c r="S1068" s="16">
        <f>LOOKUP(Table5[[#This Row],[Item '#]],Ticket_Forms[Form Number],Ticket_Forms[Location Rent])</f>
        <v>1260</v>
      </c>
      <c r="T1068" s="16">
        <f>LOOKUP(Table5[[#This Row],[Item '#]],Ticket_Forms[Form Number],Ticket_Forms[Last Sale])</f>
        <v>500</v>
      </c>
      <c r="U1068" s="16" t="s">
        <v>3909</v>
      </c>
      <c r="V1068" s="58" t="str">
        <f>Table5[[#This Row],[Date Distributed]]</f>
        <v/>
      </c>
      <c r="W1068" s="3" t="str">
        <f>_xlfn.XLOOKUP(Table5[[#This Row],[Serial '#]],Table10[Serial '#],Table10[Charity Association],"",,)</f>
        <v/>
      </c>
      <c r="Z1068" s="3" t="s">
        <v>23</v>
      </c>
    </row>
    <row r="1069" spans="1:26" hidden="1" x14ac:dyDescent="0.35">
      <c r="A1069" s="3">
        <v>1067</v>
      </c>
      <c r="B1069" s="78">
        <v>45106</v>
      </c>
      <c r="C1069" s="73" t="str">
        <f>_xlfn.XLOOKUP(Table5[[#This Row],[Serial '#]],Table10[Serial '#],Table10[Date],"",,)</f>
        <v/>
      </c>
      <c r="D10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69" s="73" t="str">
        <f>IF(Table5[[#This Row],[Date Distributed]]="","In Stock","Distributed")</f>
        <v>In Stock</v>
      </c>
      <c r="F1069" s="79" t="s">
        <v>660</v>
      </c>
      <c r="G1069" s="75" t="s">
        <v>360</v>
      </c>
      <c r="H1069" s="80">
        <v>2310011</v>
      </c>
      <c r="I1069" s="80"/>
      <c r="J1069" s="81" t="s">
        <v>1828</v>
      </c>
      <c r="K1069" s="80" t="s">
        <v>536</v>
      </c>
      <c r="L1069" s="3" t="str">
        <f>_xlfn.XLOOKUP(Table5[[#This Row],[Item '#]],Ticket_Forms[Form Number],Ticket_Forms[Game Name],"",,)</f>
        <v>Car Jack Cash</v>
      </c>
      <c r="M1069" s="15">
        <v>216.3</v>
      </c>
      <c r="N1069" s="3">
        <f>LOOKUP(Table5[[#This Row],[Item '#]],Ticket_Forms[Form Number],Ticket_Forms[Ticket Count])</f>
        <v>4200</v>
      </c>
      <c r="O1069" s="16">
        <f>LOOKUP(Table5[[#This Row],[Item '#]],Ticket_Forms[Form Number],Ticket_Forms[Ticket Value])</f>
        <v>5</v>
      </c>
      <c r="P1069" s="16">
        <f>LOOKUP(Table5[[#This Row],[Item '#]],Ticket_Forms[Form Number],Ticket_Forms[Revenue])</f>
        <v>21000</v>
      </c>
      <c r="Q1069" s="16">
        <f>LOOKUP(Table5[[#This Row],[Item '#]],Ticket_Forms[Form Number],Ticket_Forms[Ideal Profit])</f>
        <v>4404</v>
      </c>
      <c r="R1069" s="16">
        <f>LOOKUP(Table5[[#This Row],[Item '#]],Ticket_Forms[Form Number],Ticket_Forms[Prizes])</f>
        <v>16596</v>
      </c>
      <c r="S1069" s="16">
        <f>LOOKUP(Table5[[#This Row],[Item '#]],Ticket_Forms[Form Number],Ticket_Forms[Location Rent])</f>
        <v>1260</v>
      </c>
      <c r="T1069" s="16">
        <f>LOOKUP(Table5[[#This Row],[Item '#]],Ticket_Forms[Form Number],Ticket_Forms[Last Sale])</f>
        <v>500</v>
      </c>
      <c r="U1069" s="16" t="s">
        <v>3909</v>
      </c>
      <c r="V1069" s="58" t="str">
        <f>Table5[[#This Row],[Date Distributed]]</f>
        <v/>
      </c>
      <c r="W1069" s="3" t="str">
        <f>_xlfn.XLOOKUP(Table5[[#This Row],[Serial '#]],Table10[Serial '#],Table10[Charity Association],"",,)</f>
        <v/>
      </c>
      <c r="Z1069" s="3" t="s">
        <v>23</v>
      </c>
    </row>
    <row r="1070" spans="1:26" hidden="1" x14ac:dyDescent="0.35">
      <c r="A1070" s="3">
        <v>1068</v>
      </c>
      <c r="B1070" s="78">
        <v>45106</v>
      </c>
      <c r="C1070" s="73" t="str">
        <f>_xlfn.XLOOKUP(Table5[[#This Row],[Serial '#]],Table10[Serial '#],Table10[Date],"",,)</f>
        <v/>
      </c>
      <c r="D10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70" s="73" t="str">
        <f>IF(Table5[[#This Row],[Date Distributed]]="","In Stock","Distributed")</f>
        <v>In Stock</v>
      </c>
      <c r="F1070" s="79" t="s">
        <v>660</v>
      </c>
      <c r="G1070" s="75" t="s">
        <v>360</v>
      </c>
      <c r="H1070" s="80">
        <v>2310011</v>
      </c>
      <c r="I1070" s="80"/>
      <c r="J1070" s="81" t="s">
        <v>1829</v>
      </c>
      <c r="K1070" s="80" t="s">
        <v>536</v>
      </c>
      <c r="L1070" s="3" t="str">
        <f>_xlfn.XLOOKUP(Table5[[#This Row],[Item '#]],Ticket_Forms[Form Number],Ticket_Forms[Game Name],"",,)</f>
        <v>Car Jack Cash</v>
      </c>
      <c r="M1070" s="15">
        <v>216.3</v>
      </c>
      <c r="N1070" s="3">
        <f>LOOKUP(Table5[[#This Row],[Item '#]],Ticket_Forms[Form Number],Ticket_Forms[Ticket Count])</f>
        <v>4200</v>
      </c>
      <c r="O1070" s="16">
        <f>LOOKUP(Table5[[#This Row],[Item '#]],Ticket_Forms[Form Number],Ticket_Forms[Ticket Value])</f>
        <v>5</v>
      </c>
      <c r="P1070" s="16">
        <f>LOOKUP(Table5[[#This Row],[Item '#]],Ticket_Forms[Form Number],Ticket_Forms[Revenue])</f>
        <v>21000</v>
      </c>
      <c r="Q1070" s="16">
        <f>LOOKUP(Table5[[#This Row],[Item '#]],Ticket_Forms[Form Number],Ticket_Forms[Ideal Profit])</f>
        <v>4404</v>
      </c>
      <c r="R1070" s="16">
        <f>LOOKUP(Table5[[#This Row],[Item '#]],Ticket_Forms[Form Number],Ticket_Forms[Prizes])</f>
        <v>16596</v>
      </c>
      <c r="S1070" s="16">
        <f>LOOKUP(Table5[[#This Row],[Item '#]],Ticket_Forms[Form Number],Ticket_Forms[Location Rent])</f>
        <v>1260</v>
      </c>
      <c r="T1070" s="16">
        <f>LOOKUP(Table5[[#This Row],[Item '#]],Ticket_Forms[Form Number],Ticket_Forms[Last Sale])</f>
        <v>500</v>
      </c>
      <c r="U1070" s="16" t="s">
        <v>3909</v>
      </c>
      <c r="V1070" s="58" t="str">
        <f>Table5[[#This Row],[Date Distributed]]</f>
        <v/>
      </c>
      <c r="W1070" s="3" t="str">
        <f>_xlfn.XLOOKUP(Table5[[#This Row],[Serial '#]],Table10[Serial '#],Table10[Charity Association],"",,)</f>
        <v/>
      </c>
      <c r="Z1070" s="3" t="s">
        <v>23</v>
      </c>
    </row>
    <row r="1071" spans="1:26" hidden="1" x14ac:dyDescent="0.35">
      <c r="A1071" s="3">
        <v>1069</v>
      </c>
      <c r="B1071" s="78">
        <v>45106</v>
      </c>
      <c r="C1071" s="73" t="str">
        <f>_xlfn.XLOOKUP(Table5[[#This Row],[Serial '#]],Table10[Serial '#],Table10[Date],"",,)</f>
        <v/>
      </c>
      <c r="D10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71" s="73" t="str">
        <f>IF(Table5[[#This Row],[Date Distributed]]="","In Stock","Distributed")</f>
        <v>In Stock</v>
      </c>
      <c r="F1071" s="79" t="s">
        <v>660</v>
      </c>
      <c r="G1071" s="75" t="s">
        <v>360</v>
      </c>
      <c r="H1071" s="80">
        <v>2310011</v>
      </c>
      <c r="I1071" s="80"/>
      <c r="J1071" s="81" t="s">
        <v>1830</v>
      </c>
      <c r="K1071" s="80" t="s">
        <v>536</v>
      </c>
      <c r="L1071" s="3" t="str">
        <f>_xlfn.XLOOKUP(Table5[[#This Row],[Item '#]],Ticket_Forms[Form Number],Ticket_Forms[Game Name],"",,)</f>
        <v>Car Jack Cash</v>
      </c>
      <c r="M1071" s="15">
        <v>216.3</v>
      </c>
      <c r="N1071" s="3">
        <f>LOOKUP(Table5[[#This Row],[Item '#]],Ticket_Forms[Form Number],Ticket_Forms[Ticket Count])</f>
        <v>4200</v>
      </c>
      <c r="O1071" s="16">
        <f>LOOKUP(Table5[[#This Row],[Item '#]],Ticket_Forms[Form Number],Ticket_Forms[Ticket Value])</f>
        <v>5</v>
      </c>
      <c r="P1071" s="16">
        <f>LOOKUP(Table5[[#This Row],[Item '#]],Ticket_Forms[Form Number],Ticket_Forms[Revenue])</f>
        <v>21000</v>
      </c>
      <c r="Q1071" s="16">
        <f>LOOKUP(Table5[[#This Row],[Item '#]],Ticket_Forms[Form Number],Ticket_Forms[Ideal Profit])</f>
        <v>4404</v>
      </c>
      <c r="R1071" s="16">
        <f>LOOKUP(Table5[[#This Row],[Item '#]],Ticket_Forms[Form Number],Ticket_Forms[Prizes])</f>
        <v>16596</v>
      </c>
      <c r="S1071" s="16">
        <f>LOOKUP(Table5[[#This Row],[Item '#]],Ticket_Forms[Form Number],Ticket_Forms[Location Rent])</f>
        <v>1260</v>
      </c>
      <c r="T1071" s="16">
        <f>LOOKUP(Table5[[#This Row],[Item '#]],Ticket_Forms[Form Number],Ticket_Forms[Last Sale])</f>
        <v>500</v>
      </c>
      <c r="U1071" s="16" t="s">
        <v>3909</v>
      </c>
      <c r="V1071" s="58" t="str">
        <f>Table5[[#This Row],[Date Distributed]]</f>
        <v/>
      </c>
      <c r="W1071" s="3" t="str">
        <f>_xlfn.XLOOKUP(Table5[[#This Row],[Serial '#]],Table10[Serial '#],Table10[Charity Association],"",,)</f>
        <v/>
      </c>
      <c r="Z1071" s="3" t="s">
        <v>23</v>
      </c>
    </row>
    <row r="1072" spans="1:26" hidden="1" x14ac:dyDescent="0.35">
      <c r="A1072" s="3">
        <v>1070</v>
      </c>
      <c r="B1072" s="78">
        <v>45106</v>
      </c>
      <c r="C1072" s="73" t="str">
        <f>_xlfn.XLOOKUP(Table5[[#This Row],[Serial '#]],Table10[Serial '#],Table10[Date],"",,)</f>
        <v/>
      </c>
      <c r="D10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72" s="73" t="str">
        <f>IF(Table5[[#This Row],[Date Distributed]]="","In Stock","Distributed")</f>
        <v>In Stock</v>
      </c>
      <c r="F1072" s="79" t="s">
        <v>660</v>
      </c>
      <c r="G1072" s="75" t="s">
        <v>360</v>
      </c>
      <c r="H1072" s="80">
        <v>2310011</v>
      </c>
      <c r="I1072" s="80"/>
      <c r="J1072" s="81" t="s">
        <v>1831</v>
      </c>
      <c r="K1072" s="80" t="s">
        <v>536</v>
      </c>
      <c r="L1072" s="3" t="str">
        <f>_xlfn.XLOOKUP(Table5[[#This Row],[Item '#]],Ticket_Forms[Form Number],Ticket_Forms[Game Name],"",,)</f>
        <v>Car Jack Cash</v>
      </c>
      <c r="M1072" s="15">
        <v>216.3</v>
      </c>
      <c r="N1072" s="3">
        <f>LOOKUP(Table5[[#This Row],[Item '#]],Ticket_Forms[Form Number],Ticket_Forms[Ticket Count])</f>
        <v>4200</v>
      </c>
      <c r="O1072" s="16">
        <f>LOOKUP(Table5[[#This Row],[Item '#]],Ticket_Forms[Form Number],Ticket_Forms[Ticket Value])</f>
        <v>5</v>
      </c>
      <c r="P1072" s="16">
        <f>LOOKUP(Table5[[#This Row],[Item '#]],Ticket_Forms[Form Number],Ticket_Forms[Revenue])</f>
        <v>21000</v>
      </c>
      <c r="Q1072" s="16">
        <f>LOOKUP(Table5[[#This Row],[Item '#]],Ticket_Forms[Form Number],Ticket_Forms[Ideal Profit])</f>
        <v>4404</v>
      </c>
      <c r="R1072" s="16">
        <f>LOOKUP(Table5[[#This Row],[Item '#]],Ticket_Forms[Form Number],Ticket_Forms[Prizes])</f>
        <v>16596</v>
      </c>
      <c r="S1072" s="16">
        <f>LOOKUP(Table5[[#This Row],[Item '#]],Ticket_Forms[Form Number],Ticket_Forms[Location Rent])</f>
        <v>1260</v>
      </c>
      <c r="T1072" s="16">
        <f>LOOKUP(Table5[[#This Row],[Item '#]],Ticket_Forms[Form Number],Ticket_Forms[Last Sale])</f>
        <v>500</v>
      </c>
      <c r="U1072" s="16" t="s">
        <v>3909</v>
      </c>
      <c r="V1072" s="58" t="str">
        <f>Table5[[#This Row],[Date Distributed]]</f>
        <v/>
      </c>
      <c r="W1072" s="3" t="str">
        <f>_xlfn.XLOOKUP(Table5[[#This Row],[Serial '#]],Table10[Serial '#],Table10[Charity Association],"",,)</f>
        <v/>
      </c>
      <c r="Z1072" s="3" t="s">
        <v>23</v>
      </c>
    </row>
    <row r="1073" spans="1:26" hidden="1" x14ac:dyDescent="0.35">
      <c r="A1073" s="3">
        <v>1071</v>
      </c>
      <c r="B1073" s="78">
        <v>45106</v>
      </c>
      <c r="C1073" s="73" t="str">
        <f>_xlfn.XLOOKUP(Table5[[#This Row],[Serial '#]],Table10[Serial '#],Table10[Date],"",,)</f>
        <v/>
      </c>
      <c r="D10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73" s="73" t="str">
        <f>IF(Table5[[#This Row],[Date Distributed]]="","In Stock","Distributed")</f>
        <v>In Stock</v>
      </c>
      <c r="F1073" s="79" t="s">
        <v>660</v>
      </c>
      <c r="G1073" s="75" t="s">
        <v>360</v>
      </c>
      <c r="H1073" s="80">
        <v>2310011</v>
      </c>
      <c r="I1073" s="80"/>
      <c r="J1073" s="81" t="s">
        <v>1832</v>
      </c>
      <c r="K1073" s="80" t="s">
        <v>536</v>
      </c>
      <c r="L1073" s="3" t="str">
        <f>_xlfn.XLOOKUP(Table5[[#This Row],[Item '#]],Ticket_Forms[Form Number],Ticket_Forms[Game Name],"",,)</f>
        <v>Car Jack Cash</v>
      </c>
      <c r="M1073" s="15">
        <v>216.3</v>
      </c>
      <c r="N1073" s="3">
        <f>LOOKUP(Table5[[#This Row],[Item '#]],Ticket_Forms[Form Number],Ticket_Forms[Ticket Count])</f>
        <v>4200</v>
      </c>
      <c r="O1073" s="16">
        <f>LOOKUP(Table5[[#This Row],[Item '#]],Ticket_Forms[Form Number],Ticket_Forms[Ticket Value])</f>
        <v>5</v>
      </c>
      <c r="P1073" s="16">
        <f>LOOKUP(Table5[[#This Row],[Item '#]],Ticket_Forms[Form Number],Ticket_Forms[Revenue])</f>
        <v>21000</v>
      </c>
      <c r="Q1073" s="16">
        <f>LOOKUP(Table5[[#This Row],[Item '#]],Ticket_Forms[Form Number],Ticket_Forms[Ideal Profit])</f>
        <v>4404</v>
      </c>
      <c r="R1073" s="16">
        <f>LOOKUP(Table5[[#This Row],[Item '#]],Ticket_Forms[Form Number],Ticket_Forms[Prizes])</f>
        <v>16596</v>
      </c>
      <c r="S1073" s="16">
        <f>LOOKUP(Table5[[#This Row],[Item '#]],Ticket_Forms[Form Number],Ticket_Forms[Location Rent])</f>
        <v>1260</v>
      </c>
      <c r="T1073" s="16">
        <f>LOOKUP(Table5[[#This Row],[Item '#]],Ticket_Forms[Form Number],Ticket_Forms[Last Sale])</f>
        <v>500</v>
      </c>
      <c r="U1073" s="16" t="s">
        <v>3909</v>
      </c>
      <c r="V1073" s="58" t="str">
        <f>Table5[[#This Row],[Date Distributed]]</f>
        <v/>
      </c>
      <c r="W1073" s="3" t="str">
        <f>_xlfn.XLOOKUP(Table5[[#This Row],[Serial '#]],Table10[Serial '#],Table10[Charity Association],"",,)</f>
        <v/>
      </c>
      <c r="Z1073" s="3" t="s">
        <v>23</v>
      </c>
    </row>
    <row r="1074" spans="1:26" hidden="1" x14ac:dyDescent="0.35">
      <c r="A1074" s="3">
        <v>1072</v>
      </c>
      <c r="B1074" s="78">
        <v>45106</v>
      </c>
      <c r="C1074" s="73" t="str">
        <f>_xlfn.XLOOKUP(Table5[[#This Row],[Serial '#]],Table10[Serial '#],Table10[Date],"",,)</f>
        <v/>
      </c>
      <c r="D10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74" s="73" t="str">
        <f>IF(Table5[[#This Row],[Date Distributed]]="","In Stock","Distributed")</f>
        <v>In Stock</v>
      </c>
      <c r="F1074" s="79" t="s">
        <v>660</v>
      </c>
      <c r="G1074" s="75" t="s">
        <v>360</v>
      </c>
      <c r="H1074" s="80">
        <v>2310011</v>
      </c>
      <c r="I1074" s="80"/>
      <c r="J1074" s="81" t="s">
        <v>1833</v>
      </c>
      <c r="K1074" s="80" t="s">
        <v>536</v>
      </c>
      <c r="L1074" s="3" t="str">
        <f>_xlfn.XLOOKUP(Table5[[#This Row],[Item '#]],Ticket_Forms[Form Number],Ticket_Forms[Game Name],"",,)</f>
        <v>Car Jack Cash</v>
      </c>
      <c r="M1074" s="15">
        <v>216.3</v>
      </c>
      <c r="N1074" s="3">
        <f>LOOKUP(Table5[[#This Row],[Item '#]],Ticket_Forms[Form Number],Ticket_Forms[Ticket Count])</f>
        <v>4200</v>
      </c>
      <c r="O1074" s="16">
        <f>LOOKUP(Table5[[#This Row],[Item '#]],Ticket_Forms[Form Number],Ticket_Forms[Ticket Value])</f>
        <v>5</v>
      </c>
      <c r="P1074" s="16">
        <f>LOOKUP(Table5[[#This Row],[Item '#]],Ticket_Forms[Form Number],Ticket_Forms[Revenue])</f>
        <v>21000</v>
      </c>
      <c r="Q1074" s="16">
        <f>LOOKUP(Table5[[#This Row],[Item '#]],Ticket_Forms[Form Number],Ticket_Forms[Ideal Profit])</f>
        <v>4404</v>
      </c>
      <c r="R1074" s="16">
        <f>LOOKUP(Table5[[#This Row],[Item '#]],Ticket_Forms[Form Number],Ticket_Forms[Prizes])</f>
        <v>16596</v>
      </c>
      <c r="S1074" s="16">
        <f>LOOKUP(Table5[[#This Row],[Item '#]],Ticket_Forms[Form Number],Ticket_Forms[Location Rent])</f>
        <v>1260</v>
      </c>
      <c r="T1074" s="16">
        <f>LOOKUP(Table5[[#This Row],[Item '#]],Ticket_Forms[Form Number],Ticket_Forms[Last Sale])</f>
        <v>500</v>
      </c>
      <c r="U1074" s="16" t="s">
        <v>3909</v>
      </c>
      <c r="V1074" s="58" t="str">
        <f>Table5[[#This Row],[Date Distributed]]</f>
        <v/>
      </c>
      <c r="W1074" s="3" t="str">
        <f>_xlfn.XLOOKUP(Table5[[#This Row],[Serial '#]],Table10[Serial '#],Table10[Charity Association],"",,)</f>
        <v/>
      </c>
      <c r="Z1074" s="3" t="s">
        <v>23</v>
      </c>
    </row>
    <row r="1075" spans="1:26" hidden="1" x14ac:dyDescent="0.35">
      <c r="A1075" s="3">
        <v>1073</v>
      </c>
      <c r="B1075" s="78">
        <v>45106</v>
      </c>
      <c r="C1075" s="73" t="str">
        <f>_xlfn.XLOOKUP(Table5[[#This Row],[Serial '#]],Table10[Serial '#],Table10[Date],"",,)</f>
        <v/>
      </c>
      <c r="D10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75" s="73" t="str">
        <f>IF(Table5[[#This Row],[Date Distributed]]="","In Stock","Distributed")</f>
        <v>In Stock</v>
      </c>
      <c r="F1075" s="79" t="s">
        <v>660</v>
      </c>
      <c r="G1075" s="75" t="s">
        <v>360</v>
      </c>
      <c r="H1075" s="80">
        <v>2310011</v>
      </c>
      <c r="I1075" s="80"/>
      <c r="J1075" s="81" t="s">
        <v>1834</v>
      </c>
      <c r="K1075" s="80" t="s">
        <v>536</v>
      </c>
      <c r="L1075" s="3" t="str">
        <f>_xlfn.XLOOKUP(Table5[[#This Row],[Item '#]],Ticket_Forms[Form Number],Ticket_Forms[Game Name],"",,)</f>
        <v>Car Jack Cash</v>
      </c>
      <c r="M1075" s="15">
        <v>216.3</v>
      </c>
      <c r="N1075" s="3">
        <f>LOOKUP(Table5[[#This Row],[Item '#]],Ticket_Forms[Form Number],Ticket_Forms[Ticket Count])</f>
        <v>4200</v>
      </c>
      <c r="O1075" s="16">
        <f>LOOKUP(Table5[[#This Row],[Item '#]],Ticket_Forms[Form Number],Ticket_Forms[Ticket Value])</f>
        <v>5</v>
      </c>
      <c r="P1075" s="16">
        <f>LOOKUP(Table5[[#This Row],[Item '#]],Ticket_Forms[Form Number],Ticket_Forms[Revenue])</f>
        <v>21000</v>
      </c>
      <c r="Q1075" s="16">
        <f>LOOKUP(Table5[[#This Row],[Item '#]],Ticket_Forms[Form Number],Ticket_Forms[Ideal Profit])</f>
        <v>4404</v>
      </c>
      <c r="R1075" s="16">
        <f>LOOKUP(Table5[[#This Row],[Item '#]],Ticket_Forms[Form Number],Ticket_Forms[Prizes])</f>
        <v>16596</v>
      </c>
      <c r="S1075" s="16">
        <f>LOOKUP(Table5[[#This Row],[Item '#]],Ticket_Forms[Form Number],Ticket_Forms[Location Rent])</f>
        <v>1260</v>
      </c>
      <c r="T1075" s="16">
        <f>LOOKUP(Table5[[#This Row],[Item '#]],Ticket_Forms[Form Number],Ticket_Forms[Last Sale])</f>
        <v>500</v>
      </c>
      <c r="U1075" s="16" t="s">
        <v>3909</v>
      </c>
      <c r="V1075" s="58" t="str">
        <f>Table5[[#This Row],[Date Distributed]]</f>
        <v/>
      </c>
      <c r="W1075" s="3" t="str">
        <f>_xlfn.XLOOKUP(Table5[[#This Row],[Serial '#]],Table10[Serial '#],Table10[Charity Association],"",,)</f>
        <v/>
      </c>
      <c r="Z1075" s="3" t="s">
        <v>23</v>
      </c>
    </row>
    <row r="1076" spans="1:26" hidden="1" x14ac:dyDescent="0.35">
      <c r="A1076" s="3">
        <v>1074</v>
      </c>
      <c r="B1076" s="78">
        <v>45106</v>
      </c>
      <c r="C1076" s="73" t="str">
        <f>_xlfn.XLOOKUP(Table5[[#This Row],[Serial '#]],Table10[Serial '#],Table10[Date],"",,)</f>
        <v/>
      </c>
      <c r="D10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76" s="73" t="str">
        <f>IF(Table5[[#This Row],[Date Distributed]]="","In Stock","Distributed")</f>
        <v>In Stock</v>
      </c>
      <c r="F1076" s="79" t="s">
        <v>660</v>
      </c>
      <c r="G1076" s="75" t="s">
        <v>360</v>
      </c>
      <c r="H1076" s="80">
        <v>2310011</v>
      </c>
      <c r="I1076" s="80"/>
      <c r="J1076" s="81" t="s">
        <v>1835</v>
      </c>
      <c r="K1076" s="80" t="s">
        <v>442</v>
      </c>
      <c r="L1076" s="3" t="str">
        <f>_xlfn.XLOOKUP(Table5[[#This Row],[Item '#]],Ticket_Forms[Form Number],Ticket_Forms[Game Name],"",,)</f>
        <v>Mob Money</v>
      </c>
      <c r="M1076" s="15">
        <v>216.3</v>
      </c>
      <c r="N1076" s="3">
        <f>LOOKUP(Table5[[#This Row],[Item '#]],Ticket_Forms[Form Number],Ticket_Forms[Ticket Count])</f>
        <v>4200</v>
      </c>
      <c r="O1076" s="16">
        <f>LOOKUP(Table5[[#This Row],[Item '#]],Ticket_Forms[Form Number],Ticket_Forms[Ticket Value])</f>
        <v>5</v>
      </c>
      <c r="P1076" s="16">
        <f>LOOKUP(Table5[[#This Row],[Item '#]],Ticket_Forms[Form Number],Ticket_Forms[Revenue])</f>
        <v>21000</v>
      </c>
      <c r="Q1076" s="16">
        <f>LOOKUP(Table5[[#This Row],[Item '#]],Ticket_Forms[Form Number],Ticket_Forms[Ideal Profit])</f>
        <v>4400</v>
      </c>
      <c r="R1076" s="16">
        <f>LOOKUP(Table5[[#This Row],[Item '#]],Ticket_Forms[Form Number],Ticket_Forms[Prizes])</f>
        <v>16600</v>
      </c>
      <c r="S1076" s="16">
        <f>LOOKUP(Table5[[#This Row],[Item '#]],Ticket_Forms[Form Number],Ticket_Forms[Location Rent])</f>
        <v>1260</v>
      </c>
      <c r="T1076" s="16">
        <f>LOOKUP(Table5[[#This Row],[Item '#]],Ticket_Forms[Form Number],Ticket_Forms[Last Sale])</f>
        <v>500</v>
      </c>
      <c r="U1076" s="16" t="s">
        <v>3909</v>
      </c>
      <c r="V1076" s="58" t="str">
        <f>Table5[[#This Row],[Date Distributed]]</f>
        <v/>
      </c>
      <c r="W1076" s="3" t="str">
        <f>_xlfn.XLOOKUP(Table5[[#This Row],[Serial '#]],Table10[Serial '#],Table10[Charity Association],"",,)</f>
        <v/>
      </c>
      <c r="Z1076" s="3" t="s">
        <v>23</v>
      </c>
    </row>
    <row r="1077" spans="1:26" hidden="1" x14ac:dyDescent="0.35">
      <c r="A1077" s="3">
        <v>1075</v>
      </c>
      <c r="B1077" s="78">
        <v>45106</v>
      </c>
      <c r="C1077" s="73" t="str">
        <f>_xlfn.XLOOKUP(Table5[[#This Row],[Serial '#]],Table10[Serial '#],Table10[Date],"",,)</f>
        <v/>
      </c>
      <c r="D10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77" s="73" t="str">
        <f>IF(Table5[[#This Row],[Date Distributed]]="","In Stock","Distributed")</f>
        <v>In Stock</v>
      </c>
      <c r="F1077" s="79" t="s">
        <v>660</v>
      </c>
      <c r="G1077" s="75" t="s">
        <v>360</v>
      </c>
      <c r="H1077" s="80">
        <v>2310011</v>
      </c>
      <c r="I1077" s="80"/>
      <c r="J1077" s="81" t="s">
        <v>1836</v>
      </c>
      <c r="K1077" s="80" t="s">
        <v>442</v>
      </c>
      <c r="L1077" s="3" t="str">
        <f>_xlfn.XLOOKUP(Table5[[#This Row],[Item '#]],Ticket_Forms[Form Number],Ticket_Forms[Game Name],"",,)</f>
        <v>Mob Money</v>
      </c>
      <c r="M1077" s="15">
        <v>216.3</v>
      </c>
      <c r="N1077" s="3">
        <f>LOOKUP(Table5[[#This Row],[Item '#]],Ticket_Forms[Form Number],Ticket_Forms[Ticket Count])</f>
        <v>4200</v>
      </c>
      <c r="O1077" s="16">
        <f>LOOKUP(Table5[[#This Row],[Item '#]],Ticket_Forms[Form Number],Ticket_Forms[Ticket Value])</f>
        <v>5</v>
      </c>
      <c r="P1077" s="16">
        <f>LOOKUP(Table5[[#This Row],[Item '#]],Ticket_Forms[Form Number],Ticket_Forms[Revenue])</f>
        <v>21000</v>
      </c>
      <c r="Q1077" s="16">
        <f>LOOKUP(Table5[[#This Row],[Item '#]],Ticket_Forms[Form Number],Ticket_Forms[Ideal Profit])</f>
        <v>4400</v>
      </c>
      <c r="R1077" s="16">
        <f>LOOKUP(Table5[[#This Row],[Item '#]],Ticket_Forms[Form Number],Ticket_Forms[Prizes])</f>
        <v>16600</v>
      </c>
      <c r="S1077" s="16">
        <f>LOOKUP(Table5[[#This Row],[Item '#]],Ticket_Forms[Form Number],Ticket_Forms[Location Rent])</f>
        <v>1260</v>
      </c>
      <c r="T1077" s="16">
        <f>LOOKUP(Table5[[#This Row],[Item '#]],Ticket_Forms[Form Number],Ticket_Forms[Last Sale])</f>
        <v>500</v>
      </c>
      <c r="U1077" s="16" t="s">
        <v>3909</v>
      </c>
      <c r="V1077" s="58" t="str">
        <f>Table5[[#This Row],[Date Distributed]]</f>
        <v/>
      </c>
      <c r="W1077" s="3" t="str">
        <f>_xlfn.XLOOKUP(Table5[[#This Row],[Serial '#]],Table10[Serial '#],Table10[Charity Association],"",,)</f>
        <v/>
      </c>
      <c r="Z1077" s="3" t="s">
        <v>23</v>
      </c>
    </row>
    <row r="1078" spans="1:26" hidden="1" x14ac:dyDescent="0.35">
      <c r="A1078" s="3">
        <v>1076</v>
      </c>
      <c r="B1078" s="78">
        <v>45106</v>
      </c>
      <c r="C1078" s="73" t="str">
        <f>_xlfn.XLOOKUP(Table5[[#This Row],[Serial '#]],Table10[Serial '#],Table10[Date],"",,)</f>
        <v/>
      </c>
      <c r="D10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78" s="73" t="str">
        <f>IF(Table5[[#This Row],[Date Distributed]]="","In Stock","Distributed")</f>
        <v>In Stock</v>
      </c>
      <c r="F1078" s="79" t="s">
        <v>660</v>
      </c>
      <c r="G1078" s="75" t="s">
        <v>360</v>
      </c>
      <c r="H1078" s="80">
        <v>2310011</v>
      </c>
      <c r="I1078" s="80"/>
      <c r="J1078" s="81" t="s">
        <v>1837</v>
      </c>
      <c r="K1078" s="80" t="s">
        <v>442</v>
      </c>
      <c r="L1078" s="3" t="str">
        <f>_xlfn.XLOOKUP(Table5[[#This Row],[Item '#]],Ticket_Forms[Form Number],Ticket_Forms[Game Name],"",,)</f>
        <v>Mob Money</v>
      </c>
      <c r="M1078" s="15">
        <v>216.3</v>
      </c>
      <c r="N1078" s="3">
        <f>LOOKUP(Table5[[#This Row],[Item '#]],Ticket_Forms[Form Number],Ticket_Forms[Ticket Count])</f>
        <v>4200</v>
      </c>
      <c r="O1078" s="16">
        <f>LOOKUP(Table5[[#This Row],[Item '#]],Ticket_Forms[Form Number],Ticket_Forms[Ticket Value])</f>
        <v>5</v>
      </c>
      <c r="P1078" s="16">
        <f>LOOKUP(Table5[[#This Row],[Item '#]],Ticket_Forms[Form Number],Ticket_Forms[Revenue])</f>
        <v>21000</v>
      </c>
      <c r="Q1078" s="16">
        <f>LOOKUP(Table5[[#This Row],[Item '#]],Ticket_Forms[Form Number],Ticket_Forms[Ideal Profit])</f>
        <v>4400</v>
      </c>
      <c r="R1078" s="16">
        <f>LOOKUP(Table5[[#This Row],[Item '#]],Ticket_Forms[Form Number],Ticket_Forms[Prizes])</f>
        <v>16600</v>
      </c>
      <c r="S1078" s="16">
        <f>LOOKUP(Table5[[#This Row],[Item '#]],Ticket_Forms[Form Number],Ticket_Forms[Location Rent])</f>
        <v>1260</v>
      </c>
      <c r="T1078" s="16">
        <f>LOOKUP(Table5[[#This Row],[Item '#]],Ticket_Forms[Form Number],Ticket_Forms[Last Sale])</f>
        <v>500</v>
      </c>
      <c r="U1078" s="16" t="s">
        <v>3909</v>
      </c>
      <c r="V1078" s="58" t="str">
        <f>Table5[[#This Row],[Date Distributed]]</f>
        <v/>
      </c>
      <c r="W1078" s="3" t="str">
        <f>_xlfn.XLOOKUP(Table5[[#This Row],[Serial '#]],Table10[Serial '#],Table10[Charity Association],"",,)</f>
        <v/>
      </c>
      <c r="Z1078" s="3" t="s">
        <v>23</v>
      </c>
    </row>
    <row r="1079" spans="1:26" hidden="1" x14ac:dyDescent="0.35">
      <c r="A1079" s="3">
        <v>1077</v>
      </c>
      <c r="B1079" s="78">
        <v>45106</v>
      </c>
      <c r="C1079" s="73" t="str">
        <f>_xlfn.XLOOKUP(Table5[[#This Row],[Serial '#]],Table10[Serial '#],Table10[Date],"",,)</f>
        <v/>
      </c>
      <c r="D10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79" s="73" t="str">
        <f>IF(Table5[[#This Row],[Date Distributed]]="","In Stock","Distributed")</f>
        <v>In Stock</v>
      </c>
      <c r="F1079" s="79" t="s">
        <v>660</v>
      </c>
      <c r="G1079" s="75" t="s">
        <v>360</v>
      </c>
      <c r="H1079" s="80">
        <v>2310011</v>
      </c>
      <c r="I1079" s="80"/>
      <c r="J1079" s="81" t="s">
        <v>1838</v>
      </c>
      <c r="K1079" s="80" t="s">
        <v>442</v>
      </c>
      <c r="L1079" s="3" t="str">
        <f>_xlfn.XLOOKUP(Table5[[#This Row],[Item '#]],Ticket_Forms[Form Number],Ticket_Forms[Game Name],"",,)</f>
        <v>Mob Money</v>
      </c>
      <c r="M1079" s="15">
        <v>216.3</v>
      </c>
      <c r="N1079" s="3">
        <f>LOOKUP(Table5[[#This Row],[Item '#]],Ticket_Forms[Form Number],Ticket_Forms[Ticket Count])</f>
        <v>4200</v>
      </c>
      <c r="O1079" s="16">
        <f>LOOKUP(Table5[[#This Row],[Item '#]],Ticket_Forms[Form Number],Ticket_Forms[Ticket Value])</f>
        <v>5</v>
      </c>
      <c r="P1079" s="16">
        <f>LOOKUP(Table5[[#This Row],[Item '#]],Ticket_Forms[Form Number],Ticket_Forms[Revenue])</f>
        <v>21000</v>
      </c>
      <c r="Q1079" s="16">
        <f>LOOKUP(Table5[[#This Row],[Item '#]],Ticket_Forms[Form Number],Ticket_Forms[Ideal Profit])</f>
        <v>4400</v>
      </c>
      <c r="R1079" s="16">
        <f>LOOKUP(Table5[[#This Row],[Item '#]],Ticket_Forms[Form Number],Ticket_Forms[Prizes])</f>
        <v>16600</v>
      </c>
      <c r="S1079" s="16">
        <f>LOOKUP(Table5[[#This Row],[Item '#]],Ticket_Forms[Form Number],Ticket_Forms[Location Rent])</f>
        <v>1260</v>
      </c>
      <c r="T1079" s="16">
        <f>LOOKUP(Table5[[#This Row],[Item '#]],Ticket_Forms[Form Number],Ticket_Forms[Last Sale])</f>
        <v>500</v>
      </c>
      <c r="U1079" s="16" t="s">
        <v>3909</v>
      </c>
      <c r="V1079" s="58" t="str">
        <f>Table5[[#This Row],[Date Distributed]]</f>
        <v/>
      </c>
      <c r="W1079" s="3" t="str">
        <f>_xlfn.XLOOKUP(Table5[[#This Row],[Serial '#]],Table10[Serial '#],Table10[Charity Association],"",,)</f>
        <v/>
      </c>
      <c r="Z1079" s="3" t="s">
        <v>23</v>
      </c>
    </row>
    <row r="1080" spans="1:26" hidden="1" x14ac:dyDescent="0.35">
      <c r="A1080" s="3">
        <v>1078</v>
      </c>
      <c r="B1080" s="78">
        <v>45106</v>
      </c>
      <c r="C1080" s="73" t="str">
        <f>_xlfn.XLOOKUP(Table5[[#This Row],[Serial '#]],Table10[Serial '#],Table10[Date],"",,)</f>
        <v/>
      </c>
      <c r="D10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80" s="73" t="str">
        <f>IF(Table5[[#This Row],[Date Distributed]]="","In Stock","Distributed")</f>
        <v>In Stock</v>
      </c>
      <c r="F1080" s="79" t="s">
        <v>660</v>
      </c>
      <c r="G1080" s="75" t="s">
        <v>360</v>
      </c>
      <c r="H1080" s="80">
        <v>2310011</v>
      </c>
      <c r="I1080" s="80"/>
      <c r="J1080" s="81" t="s">
        <v>1839</v>
      </c>
      <c r="K1080" s="80" t="s">
        <v>442</v>
      </c>
      <c r="L1080" s="3" t="str">
        <f>_xlfn.XLOOKUP(Table5[[#This Row],[Item '#]],Ticket_Forms[Form Number],Ticket_Forms[Game Name],"",,)</f>
        <v>Mob Money</v>
      </c>
      <c r="M1080" s="15">
        <v>216.3</v>
      </c>
      <c r="N1080" s="3">
        <f>LOOKUP(Table5[[#This Row],[Item '#]],Ticket_Forms[Form Number],Ticket_Forms[Ticket Count])</f>
        <v>4200</v>
      </c>
      <c r="O1080" s="16">
        <f>LOOKUP(Table5[[#This Row],[Item '#]],Ticket_Forms[Form Number],Ticket_Forms[Ticket Value])</f>
        <v>5</v>
      </c>
      <c r="P1080" s="16">
        <f>LOOKUP(Table5[[#This Row],[Item '#]],Ticket_Forms[Form Number],Ticket_Forms[Revenue])</f>
        <v>21000</v>
      </c>
      <c r="Q1080" s="16">
        <f>LOOKUP(Table5[[#This Row],[Item '#]],Ticket_Forms[Form Number],Ticket_Forms[Ideal Profit])</f>
        <v>4400</v>
      </c>
      <c r="R1080" s="16">
        <f>LOOKUP(Table5[[#This Row],[Item '#]],Ticket_Forms[Form Number],Ticket_Forms[Prizes])</f>
        <v>16600</v>
      </c>
      <c r="S1080" s="16">
        <f>LOOKUP(Table5[[#This Row],[Item '#]],Ticket_Forms[Form Number],Ticket_Forms[Location Rent])</f>
        <v>1260</v>
      </c>
      <c r="T1080" s="16">
        <f>LOOKUP(Table5[[#This Row],[Item '#]],Ticket_Forms[Form Number],Ticket_Forms[Last Sale])</f>
        <v>500</v>
      </c>
      <c r="U1080" s="16" t="s">
        <v>3909</v>
      </c>
      <c r="V1080" s="58" t="str">
        <f>Table5[[#This Row],[Date Distributed]]</f>
        <v/>
      </c>
      <c r="W1080" s="3" t="str">
        <f>_xlfn.XLOOKUP(Table5[[#This Row],[Serial '#]],Table10[Serial '#],Table10[Charity Association],"",,)</f>
        <v/>
      </c>
      <c r="Z1080" s="3" t="s">
        <v>23</v>
      </c>
    </row>
    <row r="1081" spans="1:26" hidden="1" x14ac:dyDescent="0.35">
      <c r="A1081" s="3">
        <v>1079</v>
      </c>
      <c r="B1081" s="78">
        <v>45106</v>
      </c>
      <c r="C1081" s="73">
        <f>_xlfn.XLOOKUP(Table5[[#This Row],[Serial '#]],Table10[Serial '#],Table10[Date],"",,)</f>
        <v>45540</v>
      </c>
      <c r="D10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81" s="73" t="str">
        <f>IF(Table5[[#This Row],[Date Distributed]]="","In Stock","Distributed")</f>
        <v>Distributed</v>
      </c>
      <c r="F1081" s="79" t="s">
        <v>660</v>
      </c>
      <c r="G1081" s="75" t="s">
        <v>360</v>
      </c>
      <c r="H1081" s="80">
        <v>2310011</v>
      </c>
      <c r="I1081" s="80"/>
      <c r="J1081" s="81" t="s">
        <v>1840</v>
      </c>
      <c r="K1081" s="80" t="s">
        <v>442</v>
      </c>
      <c r="L1081" s="3" t="str">
        <f>_xlfn.XLOOKUP(Table5[[#This Row],[Item '#]],Ticket_Forms[Form Number],Ticket_Forms[Game Name],"",,)</f>
        <v>Mob Money</v>
      </c>
      <c r="M1081" s="15">
        <v>216.3</v>
      </c>
      <c r="N1081" s="3">
        <f>LOOKUP(Table5[[#This Row],[Item '#]],Ticket_Forms[Form Number],Ticket_Forms[Ticket Count])</f>
        <v>4200</v>
      </c>
      <c r="O1081" s="16">
        <f>LOOKUP(Table5[[#This Row],[Item '#]],Ticket_Forms[Form Number],Ticket_Forms[Ticket Value])</f>
        <v>5</v>
      </c>
      <c r="P1081" s="16">
        <f>LOOKUP(Table5[[#This Row],[Item '#]],Ticket_Forms[Form Number],Ticket_Forms[Revenue])</f>
        <v>21000</v>
      </c>
      <c r="Q1081" s="16">
        <f>LOOKUP(Table5[[#This Row],[Item '#]],Ticket_Forms[Form Number],Ticket_Forms[Ideal Profit])</f>
        <v>4400</v>
      </c>
      <c r="R1081" s="16">
        <f>LOOKUP(Table5[[#This Row],[Item '#]],Ticket_Forms[Form Number],Ticket_Forms[Prizes])</f>
        <v>16600</v>
      </c>
      <c r="S1081" s="16">
        <f>LOOKUP(Table5[[#This Row],[Item '#]],Ticket_Forms[Form Number],Ticket_Forms[Location Rent])</f>
        <v>1260</v>
      </c>
      <c r="T1081" s="16">
        <f>LOOKUP(Table5[[#This Row],[Item '#]],Ticket_Forms[Form Number],Ticket_Forms[Last Sale])</f>
        <v>500</v>
      </c>
      <c r="U1081" s="16" t="s">
        <v>3909</v>
      </c>
      <c r="V1081" s="58">
        <f>Table5[[#This Row],[Date Distributed]]</f>
        <v>45540</v>
      </c>
      <c r="W1081" s="3" t="str">
        <f>_xlfn.XLOOKUP(Table5[[#This Row],[Serial '#]],Table10[Serial '#],Table10[Charity Association],"",,)</f>
        <v>Greater Cleveland Football Foundation</v>
      </c>
      <c r="Z1081" s="3" t="s">
        <v>23</v>
      </c>
    </row>
    <row r="1082" spans="1:26" hidden="1" x14ac:dyDescent="0.35">
      <c r="A1082" s="3">
        <v>1080</v>
      </c>
      <c r="B1082" s="78">
        <v>45106</v>
      </c>
      <c r="C1082" s="73" t="str">
        <f>_xlfn.XLOOKUP(Table5[[#This Row],[Serial '#]],Table10[Serial '#],Table10[Date],"",,)</f>
        <v/>
      </c>
      <c r="D10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82" s="73" t="str">
        <f>IF(Table5[[#This Row],[Date Distributed]]="","In Stock","Distributed")</f>
        <v>In Stock</v>
      </c>
      <c r="F1082" s="79" t="s">
        <v>660</v>
      </c>
      <c r="G1082" s="75" t="s">
        <v>360</v>
      </c>
      <c r="H1082" s="80">
        <v>2310011</v>
      </c>
      <c r="I1082" s="80"/>
      <c r="J1082" s="81" t="s">
        <v>1841</v>
      </c>
      <c r="K1082" s="80" t="s">
        <v>442</v>
      </c>
      <c r="L1082" s="3" t="str">
        <f>_xlfn.XLOOKUP(Table5[[#This Row],[Item '#]],Ticket_Forms[Form Number],Ticket_Forms[Game Name],"",,)</f>
        <v>Mob Money</v>
      </c>
      <c r="M1082" s="15">
        <v>216.3</v>
      </c>
      <c r="N1082" s="3">
        <f>LOOKUP(Table5[[#This Row],[Item '#]],Ticket_Forms[Form Number],Ticket_Forms[Ticket Count])</f>
        <v>4200</v>
      </c>
      <c r="O1082" s="16">
        <f>LOOKUP(Table5[[#This Row],[Item '#]],Ticket_Forms[Form Number],Ticket_Forms[Ticket Value])</f>
        <v>5</v>
      </c>
      <c r="P1082" s="16">
        <f>LOOKUP(Table5[[#This Row],[Item '#]],Ticket_Forms[Form Number],Ticket_Forms[Revenue])</f>
        <v>21000</v>
      </c>
      <c r="Q1082" s="16">
        <f>LOOKUP(Table5[[#This Row],[Item '#]],Ticket_Forms[Form Number],Ticket_Forms[Ideal Profit])</f>
        <v>4400</v>
      </c>
      <c r="R1082" s="16">
        <f>LOOKUP(Table5[[#This Row],[Item '#]],Ticket_Forms[Form Number],Ticket_Forms[Prizes])</f>
        <v>16600</v>
      </c>
      <c r="S1082" s="16">
        <f>LOOKUP(Table5[[#This Row],[Item '#]],Ticket_Forms[Form Number],Ticket_Forms[Location Rent])</f>
        <v>1260</v>
      </c>
      <c r="T1082" s="16">
        <f>LOOKUP(Table5[[#This Row],[Item '#]],Ticket_Forms[Form Number],Ticket_Forms[Last Sale])</f>
        <v>500</v>
      </c>
      <c r="U1082" s="16" t="s">
        <v>3909</v>
      </c>
      <c r="V1082" s="58" t="str">
        <f>Table5[[#This Row],[Date Distributed]]</f>
        <v/>
      </c>
      <c r="W1082" s="3" t="str">
        <f>_xlfn.XLOOKUP(Table5[[#This Row],[Serial '#]],Table10[Serial '#],Table10[Charity Association],"",,)</f>
        <v/>
      </c>
      <c r="Z1082" s="3" t="s">
        <v>23</v>
      </c>
    </row>
    <row r="1083" spans="1:26" hidden="1" x14ac:dyDescent="0.35">
      <c r="A1083" s="3">
        <v>1081</v>
      </c>
      <c r="B1083" s="78">
        <v>45106</v>
      </c>
      <c r="C1083" s="73" t="str">
        <f>_xlfn.XLOOKUP(Table5[[#This Row],[Serial '#]],Table10[Serial '#],Table10[Date],"",,)</f>
        <v/>
      </c>
      <c r="D10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83" s="73" t="str">
        <f>IF(Table5[[#This Row],[Date Distributed]]="","In Stock","Distributed")</f>
        <v>In Stock</v>
      </c>
      <c r="F1083" s="79" t="s">
        <v>660</v>
      </c>
      <c r="G1083" s="75" t="s">
        <v>360</v>
      </c>
      <c r="H1083" s="80">
        <v>2310011</v>
      </c>
      <c r="I1083" s="80"/>
      <c r="J1083" s="81" t="s">
        <v>1842</v>
      </c>
      <c r="K1083" s="80" t="s">
        <v>442</v>
      </c>
      <c r="L1083" s="3" t="str">
        <f>_xlfn.XLOOKUP(Table5[[#This Row],[Item '#]],Ticket_Forms[Form Number],Ticket_Forms[Game Name],"",,)</f>
        <v>Mob Money</v>
      </c>
      <c r="M1083" s="15">
        <v>216.3</v>
      </c>
      <c r="N1083" s="3">
        <f>LOOKUP(Table5[[#This Row],[Item '#]],Ticket_Forms[Form Number],Ticket_Forms[Ticket Count])</f>
        <v>4200</v>
      </c>
      <c r="O1083" s="16">
        <f>LOOKUP(Table5[[#This Row],[Item '#]],Ticket_Forms[Form Number],Ticket_Forms[Ticket Value])</f>
        <v>5</v>
      </c>
      <c r="P1083" s="16">
        <f>LOOKUP(Table5[[#This Row],[Item '#]],Ticket_Forms[Form Number],Ticket_Forms[Revenue])</f>
        <v>21000</v>
      </c>
      <c r="Q1083" s="16">
        <f>LOOKUP(Table5[[#This Row],[Item '#]],Ticket_Forms[Form Number],Ticket_Forms[Ideal Profit])</f>
        <v>4400</v>
      </c>
      <c r="R1083" s="16">
        <f>LOOKUP(Table5[[#This Row],[Item '#]],Ticket_Forms[Form Number],Ticket_Forms[Prizes])</f>
        <v>16600</v>
      </c>
      <c r="S1083" s="16">
        <f>LOOKUP(Table5[[#This Row],[Item '#]],Ticket_Forms[Form Number],Ticket_Forms[Location Rent])</f>
        <v>1260</v>
      </c>
      <c r="T1083" s="16">
        <f>LOOKUP(Table5[[#This Row],[Item '#]],Ticket_Forms[Form Number],Ticket_Forms[Last Sale])</f>
        <v>500</v>
      </c>
      <c r="U1083" s="16" t="s">
        <v>3909</v>
      </c>
      <c r="V1083" s="58" t="str">
        <f>Table5[[#This Row],[Date Distributed]]</f>
        <v/>
      </c>
      <c r="W1083" s="3" t="str">
        <f>_xlfn.XLOOKUP(Table5[[#This Row],[Serial '#]],Table10[Serial '#],Table10[Charity Association],"",,)</f>
        <v/>
      </c>
      <c r="Z1083" s="3" t="s">
        <v>23</v>
      </c>
    </row>
    <row r="1084" spans="1:26" hidden="1" x14ac:dyDescent="0.35">
      <c r="A1084" s="3">
        <v>1082</v>
      </c>
      <c r="B1084" s="78">
        <v>45106</v>
      </c>
      <c r="C1084" s="73" t="str">
        <f>_xlfn.XLOOKUP(Table5[[#This Row],[Serial '#]],Table10[Serial '#],Table10[Date],"",,)</f>
        <v/>
      </c>
      <c r="D10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84" s="73" t="str">
        <f>IF(Table5[[#This Row],[Date Distributed]]="","In Stock","Distributed")</f>
        <v>In Stock</v>
      </c>
      <c r="F1084" s="79" t="s">
        <v>660</v>
      </c>
      <c r="G1084" s="75" t="s">
        <v>360</v>
      </c>
      <c r="H1084" s="80">
        <v>2310011</v>
      </c>
      <c r="I1084" s="80"/>
      <c r="J1084" s="81" t="s">
        <v>1843</v>
      </c>
      <c r="K1084" s="80" t="s">
        <v>442</v>
      </c>
      <c r="L1084" s="3" t="str">
        <f>_xlfn.XLOOKUP(Table5[[#This Row],[Item '#]],Ticket_Forms[Form Number],Ticket_Forms[Game Name],"",,)</f>
        <v>Mob Money</v>
      </c>
      <c r="M1084" s="15">
        <v>216.3</v>
      </c>
      <c r="N1084" s="3">
        <f>LOOKUP(Table5[[#This Row],[Item '#]],Ticket_Forms[Form Number],Ticket_Forms[Ticket Count])</f>
        <v>4200</v>
      </c>
      <c r="O1084" s="16">
        <f>LOOKUP(Table5[[#This Row],[Item '#]],Ticket_Forms[Form Number],Ticket_Forms[Ticket Value])</f>
        <v>5</v>
      </c>
      <c r="P1084" s="16">
        <f>LOOKUP(Table5[[#This Row],[Item '#]],Ticket_Forms[Form Number],Ticket_Forms[Revenue])</f>
        <v>21000</v>
      </c>
      <c r="Q1084" s="16">
        <f>LOOKUP(Table5[[#This Row],[Item '#]],Ticket_Forms[Form Number],Ticket_Forms[Ideal Profit])</f>
        <v>4400</v>
      </c>
      <c r="R1084" s="16">
        <f>LOOKUP(Table5[[#This Row],[Item '#]],Ticket_Forms[Form Number],Ticket_Forms[Prizes])</f>
        <v>16600</v>
      </c>
      <c r="S1084" s="16">
        <f>LOOKUP(Table5[[#This Row],[Item '#]],Ticket_Forms[Form Number],Ticket_Forms[Location Rent])</f>
        <v>1260</v>
      </c>
      <c r="T1084" s="16">
        <f>LOOKUP(Table5[[#This Row],[Item '#]],Ticket_Forms[Form Number],Ticket_Forms[Last Sale])</f>
        <v>500</v>
      </c>
      <c r="U1084" s="16" t="s">
        <v>3909</v>
      </c>
      <c r="V1084" s="58" t="str">
        <f>Table5[[#This Row],[Date Distributed]]</f>
        <v/>
      </c>
      <c r="W1084" s="3" t="str">
        <f>_xlfn.XLOOKUP(Table5[[#This Row],[Serial '#]],Table10[Serial '#],Table10[Charity Association],"",,)</f>
        <v/>
      </c>
      <c r="Z1084" s="3" t="s">
        <v>23</v>
      </c>
    </row>
    <row r="1085" spans="1:26" hidden="1" x14ac:dyDescent="0.35">
      <c r="A1085" s="3">
        <v>1083</v>
      </c>
      <c r="B1085" s="78">
        <v>45106</v>
      </c>
      <c r="C1085" s="73" t="str">
        <f>_xlfn.XLOOKUP(Table5[[#This Row],[Serial '#]],Table10[Serial '#],Table10[Date],"",,)</f>
        <v/>
      </c>
      <c r="D10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85" s="73" t="str">
        <f>IF(Table5[[#This Row],[Date Distributed]]="","In Stock","Distributed")</f>
        <v>In Stock</v>
      </c>
      <c r="F1085" s="79" t="s">
        <v>660</v>
      </c>
      <c r="G1085" s="75" t="s">
        <v>360</v>
      </c>
      <c r="H1085" s="80">
        <v>2310011</v>
      </c>
      <c r="I1085" s="80"/>
      <c r="J1085" s="81" t="s">
        <v>1844</v>
      </c>
      <c r="K1085" s="80" t="s">
        <v>442</v>
      </c>
      <c r="L1085" s="3" t="str">
        <f>_xlfn.XLOOKUP(Table5[[#This Row],[Item '#]],Ticket_Forms[Form Number],Ticket_Forms[Game Name],"",,)</f>
        <v>Mob Money</v>
      </c>
      <c r="M1085" s="15">
        <v>216.3</v>
      </c>
      <c r="N1085" s="3">
        <f>LOOKUP(Table5[[#This Row],[Item '#]],Ticket_Forms[Form Number],Ticket_Forms[Ticket Count])</f>
        <v>4200</v>
      </c>
      <c r="O1085" s="16">
        <f>LOOKUP(Table5[[#This Row],[Item '#]],Ticket_Forms[Form Number],Ticket_Forms[Ticket Value])</f>
        <v>5</v>
      </c>
      <c r="P1085" s="16">
        <f>LOOKUP(Table5[[#This Row],[Item '#]],Ticket_Forms[Form Number],Ticket_Forms[Revenue])</f>
        <v>21000</v>
      </c>
      <c r="Q1085" s="16">
        <f>LOOKUP(Table5[[#This Row],[Item '#]],Ticket_Forms[Form Number],Ticket_Forms[Ideal Profit])</f>
        <v>4400</v>
      </c>
      <c r="R1085" s="16">
        <f>LOOKUP(Table5[[#This Row],[Item '#]],Ticket_Forms[Form Number],Ticket_Forms[Prizes])</f>
        <v>16600</v>
      </c>
      <c r="S1085" s="16">
        <f>LOOKUP(Table5[[#This Row],[Item '#]],Ticket_Forms[Form Number],Ticket_Forms[Location Rent])</f>
        <v>1260</v>
      </c>
      <c r="T1085" s="16">
        <f>LOOKUP(Table5[[#This Row],[Item '#]],Ticket_Forms[Form Number],Ticket_Forms[Last Sale])</f>
        <v>500</v>
      </c>
      <c r="U1085" s="16" t="s">
        <v>3909</v>
      </c>
      <c r="V1085" s="58" t="str">
        <f>Table5[[#This Row],[Date Distributed]]</f>
        <v/>
      </c>
      <c r="W1085" s="3" t="str">
        <f>_xlfn.XLOOKUP(Table5[[#This Row],[Serial '#]],Table10[Serial '#],Table10[Charity Association],"",,)</f>
        <v/>
      </c>
      <c r="Z1085" s="3" t="s">
        <v>23</v>
      </c>
    </row>
    <row r="1086" spans="1:26" hidden="1" x14ac:dyDescent="0.35">
      <c r="A1086" s="3">
        <v>1084</v>
      </c>
      <c r="B1086" s="78">
        <v>45106</v>
      </c>
      <c r="C1086" s="73" t="str">
        <f>_xlfn.XLOOKUP(Table5[[#This Row],[Serial '#]],Table10[Serial '#],Table10[Date],"",,)</f>
        <v/>
      </c>
      <c r="D10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86" s="73" t="str">
        <f>IF(Table5[[#This Row],[Date Distributed]]="","In Stock","Distributed")</f>
        <v>In Stock</v>
      </c>
      <c r="F1086" s="79" t="s">
        <v>660</v>
      </c>
      <c r="G1086" s="75" t="s">
        <v>360</v>
      </c>
      <c r="H1086" s="80">
        <v>2310011</v>
      </c>
      <c r="I1086" s="80"/>
      <c r="J1086" s="81" t="s">
        <v>1845</v>
      </c>
      <c r="K1086" s="80" t="s">
        <v>442</v>
      </c>
      <c r="L1086" s="3" t="str">
        <f>_xlfn.XLOOKUP(Table5[[#This Row],[Item '#]],Ticket_Forms[Form Number],Ticket_Forms[Game Name],"",,)</f>
        <v>Mob Money</v>
      </c>
      <c r="M1086" s="15">
        <v>216.3</v>
      </c>
      <c r="N1086" s="3">
        <f>LOOKUP(Table5[[#This Row],[Item '#]],Ticket_Forms[Form Number],Ticket_Forms[Ticket Count])</f>
        <v>4200</v>
      </c>
      <c r="O1086" s="16">
        <f>LOOKUP(Table5[[#This Row],[Item '#]],Ticket_Forms[Form Number],Ticket_Forms[Ticket Value])</f>
        <v>5</v>
      </c>
      <c r="P1086" s="16">
        <f>LOOKUP(Table5[[#This Row],[Item '#]],Ticket_Forms[Form Number],Ticket_Forms[Revenue])</f>
        <v>21000</v>
      </c>
      <c r="Q1086" s="16">
        <f>LOOKUP(Table5[[#This Row],[Item '#]],Ticket_Forms[Form Number],Ticket_Forms[Ideal Profit])</f>
        <v>4400</v>
      </c>
      <c r="R1086" s="16">
        <f>LOOKUP(Table5[[#This Row],[Item '#]],Ticket_Forms[Form Number],Ticket_Forms[Prizes])</f>
        <v>16600</v>
      </c>
      <c r="S1086" s="16">
        <f>LOOKUP(Table5[[#This Row],[Item '#]],Ticket_Forms[Form Number],Ticket_Forms[Location Rent])</f>
        <v>1260</v>
      </c>
      <c r="T1086" s="16">
        <f>LOOKUP(Table5[[#This Row],[Item '#]],Ticket_Forms[Form Number],Ticket_Forms[Last Sale])</f>
        <v>500</v>
      </c>
      <c r="U1086" s="16" t="s">
        <v>3909</v>
      </c>
      <c r="V1086" s="58" t="str">
        <f>Table5[[#This Row],[Date Distributed]]</f>
        <v/>
      </c>
      <c r="W1086" s="3" t="str">
        <f>_xlfn.XLOOKUP(Table5[[#This Row],[Serial '#]],Table10[Serial '#],Table10[Charity Association],"",,)</f>
        <v/>
      </c>
      <c r="Z1086" s="3" t="s">
        <v>23</v>
      </c>
    </row>
    <row r="1087" spans="1:26" hidden="1" x14ac:dyDescent="0.35">
      <c r="A1087" s="3">
        <v>1085</v>
      </c>
      <c r="B1087" s="78">
        <v>45106</v>
      </c>
      <c r="C1087" s="73">
        <f>_xlfn.XLOOKUP(Table5[[#This Row],[Serial '#]],Table10[Serial '#],Table10[Date],"",,)</f>
        <v>45539</v>
      </c>
      <c r="D10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87" s="73" t="str">
        <f>IF(Table5[[#This Row],[Date Distributed]]="","In Stock","Distributed")</f>
        <v>Distributed</v>
      </c>
      <c r="F1087" s="79" t="s">
        <v>660</v>
      </c>
      <c r="G1087" s="75" t="s">
        <v>360</v>
      </c>
      <c r="H1087" s="80">
        <v>2310011</v>
      </c>
      <c r="I1087" s="80"/>
      <c r="J1087" s="81" t="s">
        <v>1846</v>
      </c>
      <c r="K1087" s="80" t="s">
        <v>442</v>
      </c>
      <c r="L1087" s="3" t="str">
        <f>_xlfn.XLOOKUP(Table5[[#This Row],[Item '#]],Ticket_Forms[Form Number],Ticket_Forms[Game Name],"",,)</f>
        <v>Mob Money</v>
      </c>
      <c r="M1087" s="15">
        <v>216.3</v>
      </c>
      <c r="N1087" s="3">
        <f>LOOKUP(Table5[[#This Row],[Item '#]],Ticket_Forms[Form Number],Ticket_Forms[Ticket Count])</f>
        <v>4200</v>
      </c>
      <c r="O1087" s="16">
        <f>LOOKUP(Table5[[#This Row],[Item '#]],Ticket_Forms[Form Number],Ticket_Forms[Ticket Value])</f>
        <v>5</v>
      </c>
      <c r="P1087" s="16">
        <f>LOOKUP(Table5[[#This Row],[Item '#]],Ticket_Forms[Form Number],Ticket_Forms[Revenue])</f>
        <v>21000</v>
      </c>
      <c r="Q1087" s="16">
        <f>LOOKUP(Table5[[#This Row],[Item '#]],Ticket_Forms[Form Number],Ticket_Forms[Ideal Profit])</f>
        <v>4400</v>
      </c>
      <c r="R1087" s="16">
        <f>LOOKUP(Table5[[#This Row],[Item '#]],Ticket_Forms[Form Number],Ticket_Forms[Prizes])</f>
        <v>16600</v>
      </c>
      <c r="S1087" s="16">
        <f>LOOKUP(Table5[[#This Row],[Item '#]],Ticket_Forms[Form Number],Ticket_Forms[Location Rent])</f>
        <v>1260</v>
      </c>
      <c r="T1087" s="16">
        <f>LOOKUP(Table5[[#This Row],[Item '#]],Ticket_Forms[Form Number],Ticket_Forms[Last Sale])</f>
        <v>500</v>
      </c>
      <c r="U1087" s="16" t="s">
        <v>3909</v>
      </c>
      <c r="V1087" s="58">
        <f>Table5[[#This Row],[Date Distributed]]</f>
        <v>45539</v>
      </c>
      <c r="W1087" s="3" t="str">
        <f>_xlfn.XLOOKUP(Table5[[#This Row],[Serial '#]],Table10[Serial '#],Table10[Charity Association],"",,)</f>
        <v>Greater Cleveland Football Foundation</v>
      </c>
      <c r="Z1087" s="3" t="s">
        <v>23</v>
      </c>
    </row>
    <row r="1088" spans="1:26" hidden="1" x14ac:dyDescent="0.35">
      <c r="A1088" s="3">
        <v>1086</v>
      </c>
      <c r="B1088" s="78">
        <v>45106</v>
      </c>
      <c r="C1088" s="73" t="str">
        <f>_xlfn.XLOOKUP(Table5[[#This Row],[Serial '#]],Table10[Serial '#],Table10[Date],"",,)</f>
        <v/>
      </c>
      <c r="D10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88" s="73" t="str">
        <f>IF(Table5[[#This Row],[Date Distributed]]="","In Stock","Distributed")</f>
        <v>In Stock</v>
      </c>
      <c r="F1088" s="79" t="s">
        <v>660</v>
      </c>
      <c r="G1088" s="75" t="s">
        <v>360</v>
      </c>
      <c r="H1088" s="80">
        <v>2310011</v>
      </c>
      <c r="I1088" s="80"/>
      <c r="J1088" s="81" t="s">
        <v>1847</v>
      </c>
      <c r="K1088" s="80" t="s">
        <v>442</v>
      </c>
      <c r="L1088" s="3" t="str">
        <f>_xlfn.XLOOKUP(Table5[[#This Row],[Item '#]],Ticket_Forms[Form Number],Ticket_Forms[Game Name],"",,)</f>
        <v>Mob Money</v>
      </c>
      <c r="M1088" s="15">
        <v>216.3</v>
      </c>
      <c r="N1088" s="3">
        <f>LOOKUP(Table5[[#This Row],[Item '#]],Ticket_Forms[Form Number],Ticket_Forms[Ticket Count])</f>
        <v>4200</v>
      </c>
      <c r="O1088" s="16">
        <f>LOOKUP(Table5[[#This Row],[Item '#]],Ticket_Forms[Form Number],Ticket_Forms[Ticket Value])</f>
        <v>5</v>
      </c>
      <c r="P1088" s="16">
        <f>LOOKUP(Table5[[#This Row],[Item '#]],Ticket_Forms[Form Number],Ticket_Forms[Revenue])</f>
        <v>21000</v>
      </c>
      <c r="Q1088" s="16">
        <f>LOOKUP(Table5[[#This Row],[Item '#]],Ticket_Forms[Form Number],Ticket_Forms[Ideal Profit])</f>
        <v>4400</v>
      </c>
      <c r="R1088" s="16">
        <f>LOOKUP(Table5[[#This Row],[Item '#]],Ticket_Forms[Form Number],Ticket_Forms[Prizes])</f>
        <v>16600</v>
      </c>
      <c r="S1088" s="16">
        <f>LOOKUP(Table5[[#This Row],[Item '#]],Ticket_Forms[Form Number],Ticket_Forms[Location Rent])</f>
        <v>1260</v>
      </c>
      <c r="T1088" s="16">
        <f>LOOKUP(Table5[[#This Row],[Item '#]],Ticket_Forms[Form Number],Ticket_Forms[Last Sale])</f>
        <v>500</v>
      </c>
      <c r="U1088" s="16" t="s">
        <v>3909</v>
      </c>
      <c r="V1088" s="58" t="str">
        <f>Table5[[#This Row],[Date Distributed]]</f>
        <v/>
      </c>
      <c r="W1088" s="3" t="str">
        <f>_xlfn.XLOOKUP(Table5[[#This Row],[Serial '#]],Table10[Serial '#],Table10[Charity Association],"",,)</f>
        <v/>
      </c>
      <c r="Z1088" s="3" t="s">
        <v>23</v>
      </c>
    </row>
    <row r="1089" spans="1:26" hidden="1" x14ac:dyDescent="0.35">
      <c r="A1089" s="3">
        <v>1087</v>
      </c>
      <c r="B1089" s="78">
        <v>45106</v>
      </c>
      <c r="C1089" s="73" t="str">
        <f>_xlfn.XLOOKUP(Table5[[#This Row],[Serial '#]],Table10[Serial '#],Table10[Date],"",,)</f>
        <v/>
      </c>
      <c r="D10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89" s="73" t="str">
        <f>IF(Table5[[#This Row],[Date Distributed]]="","In Stock","Distributed")</f>
        <v>In Stock</v>
      </c>
      <c r="F1089" s="79" t="s">
        <v>660</v>
      </c>
      <c r="G1089" s="75" t="s">
        <v>360</v>
      </c>
      <c r="H1089" s="80">
        <v>2310011</v>
      </c>
      <c r="I1089" s="80"/>
      <c r="J1089" s="81" t="s">
        <v>1848</v>
      </c>
      <c r="K1089" s="80" t="s">
        <v>442</v>
      </c>
      <c r="L1089" s="3" t="str">
        <f>_xlfn.XLOOKUP(Table5[[#This Row],[Item '#]],Ticket_Forms[Form Number],Ticket_Forms[Game Name],"",,)</f>
        <v>Mob Money</v>
      </c>
      <c r="M1089" s="15">
        <v>216.3</v>
      </c>
      <c r="N1089" s="3">
        <f>LOOKUP(Table5[[#This Row],[Item '#]],Ticket_Forms[Form Number],Ticket_Forms[Ticket Count])</f>
        <v>4200</v>
      </c>
      <c r="O1089" s="16">
        <f>LOOKUP(Table5[[#This Row],[Item '#]],Ticket_Forms[Form Number],Ticket_Forms[Ticket Value])</f>
        <v>5</v>
      </c>
      <c r="P1089" s="16">
        <f>LOOKUP(Table5[[#This Row],[Item '#]],Ticket_Forms[Form Number],Ticket_Forms[Revenue])</f>
        <v>21000</v>
      </c>
      <c r="Q1089" s="16">
        <f>LOOKUP(Table5[[#This Row],[Item '#]],Ticket_Forms[Form Number],Ticket_Forms[Ideal Profit])</f>
        <v>4400</v>
      </c>
      <c r="R1089" s="16">
        <f>LOOKUP(Table5[[#This Row],[Item '#]],Ticket_Forms[Form Number],Ticket_Forms[Prizes])</f>
        <v>16600</v>
      </c>
      <c r="S1089" s="16">
        <f>LOOKUP(Table5[[#This Row],[Item '#]],Ticket_Forms[Form Number],Ticket_Forms[Location Rent])</f>
        <v>1260</v>
      </c>
      <c r="T1089" s="16">
        <f>LOOKUP(Table5[[#This Row],[Item '#]],Ticket_Forms[Form Number],Ticket_Forms[Last Sale])</f>
        <v>500</v>
      </c>
      <c r="U1089" s="16" t="s">
        <v>3909</v>
      </c>
      <c r="V1089" s="58" t="str">
        <f>Table5[[#This Row],[Date Distributed]]</f>
        <v/>
      </c>
      <c r="W1089" s="3" t="str">
        <f>_xlfn.XLOOKUP(Table5[[#This Row],[Serial '#]],Table10[Serial '#],Table10[Charity Association],"",,)</f>
        <v/>
      </c>
      <c r="Z1089" s="3" t="s">
        <v>23</v>
      </c>
    </row>
    <row r="1090" spans="1:26" hidden="1" x14ac:dyDescent="0.35">
      <c r="A1090" s="3">
        <v>1088</v>
      </c>
      <c r="B1090" s="78">
        <v>45106</v>
      </c>
      <c r="C1090" s="73" t="str">
        <f>_xlfn.XLOOKUP(Table5[[#This Row],[Serial '#]],Table10[Serial '#],Table10[Date],"",,)</f>
        <v/>
      </c>
      <c r="D10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90" s="73" t="str">
        <f>IF(Table5[[#This Row],[Date Distributed]]="","In Stock","Distributed")</f>
        <v>In Stock</v>
      </c>
      <c r="F1090" s="79" t="s">
        <v>660</v>
      </c>
      <c r="G1090" s="75" t="s">
        <v>360</v>
      </c>
      <c r="H1090" s="80">
        <v>2310011</v>
      </c>
      <c r="I1090" s="80"/>
      <c r="J1090" s="81" t="s">
        <v>1849</v>
      </c>
      <c r="K1090" s="80" t="s">
        <v>442</v>
      </c>
      <c r="L1090" s="3" t="str">
        <f>_xlfn.XLOOKUP(Table5[[#This Row],[Item '#]],Ticket_Forms[Form Number],Ticket_Forms[Game Name],"",,)</f>
        <v>Mob Money</v>
      </c>
      <c r="M1090" s="15">
        <v>216.3</v>
      </c>
      <c r="N1090" s="3">
        <f>LOOKUP(Table5[[#This Row],[Item '#]],Ticket_Forms[Form Number],Ticket_Forms[Ticket Count])</f>
        <v>4200</v>
      </c>
      <c r="O1090" s="16">
        <f>LOOKUP(Table5[[#This Row],[Item '#]],Ticket_Forms[Form Number],Ticket_Forms[Ticket Value])</f>
        <v>5</v>
      </c>
      <c r="P1090" s="16">
        <f>LOOKUP(Table5[[#This Row],[Item '#]],Ticket_Forms[Form Number],Ticket_Forms[Revenue])</f>
        <v>21000</v>
      </c>
      <c r="Q1090" s="16">
        <f>LOOKUP(Table5[[#This Row],[Item '#]],Ticket_Forms[Form Number],Ticket_Forms[Ideal Profit])</f>
        <v>4400</v>
      </c>
      <c r="R1090" s="16">
        <f>LOOKUP(Table5[[#This Row],[Item '#]],Ticket_Forms[Form Number],Ticket_Forms[Prizes])</f>
        <v>16600</v>
      </c>
      <c r="S1090" s="16">
        <f>LOOKUP(Table5[[#This Row],[Item '#]],Ticket_Forms[Form Number],Ticket_Forms[Location Rent])</f>
        <v>1260</v>
      </c>
      <c r="T1090" s="16">
        <f>LOOKUP(Table5[[#This Row],[Item '#]],Ticket_Forms[Form Number],Ticket_Forms[Last Sale])</f>
        <v>500</v>
      </c>
      <c r="U1090" s="16" t="s">
        <v>3909</v>
      </c>
      <c r="V1090" s="58" t="str">
        <f>Table5[[#This Row],[Date Distributed]]</f>
        <v/>
      </c>
      <c r="W1090" s="3" t="str">
        <f>_xlfn.XLOOKUP(Table5[[#This Row],[Serial '#]],Table10[Serial '#],Table10[Charity Association],"",,)</f>
        <v/>
      </c>
      <c r="Z1090" s="3" t="s">
        <v>23</v>
      </c>
    </row>
    <row r="1091" spans="1:26" hidden="1" x14ac:dyDescent="0.35">
      <c r="A1091" s="3">
        <v>1089</v>
      </c>
      <c r="B1091" s="78">
        <v>45106</v>
      </c>
      <c r="C1091" s="73" t="str">
        <f>_xlfn.XLOOKUP(Table5[[#This Row],[Serial '#]],Table10[Serial '#],Table10[Date],"",,)</f>
        <v/>
      </c>
      <c r="D10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91" s="73" t="str">
        <f>IF(Table5[[#This Row],[Date Distributed]]="","In Stock","Distributed")</f>
        <v>In Stock</v>
      </c>
      <c r="F1091" s="79" t="s">
        <v>660</v>
      </c>
      <c r="G1091" s="75" t="s">
        <v>360</v>
      </c>
      <c r="H1091" s="80">
        <v>2310011</v>
      </c>
      <c r="I1091" s="80"/>
      <c r="J1091" s="81" t="s">
        <v>1850</v>
      </c>
      <c r="K1091" s="80" t="s">
        <v>439</v>
      </c>
      <c r="L1091" s="3" t="str">
        <f>_xlfn.XLOOKUP(Table5[[#This Row],[Item '#]],Ticket_Forms[Form Number],Ticket_Forms[Game Name],"",,)</f>
        <v>Wealthy Wise Guys</v>
      </c>
      <c r="M1091" s="15">
        <v>415.3</v>
      </c>
      <c r="N1091" s="3">
        <f>LOOKUP(Table5[[#This Row],[Item '#]],Ticket_Forms[Form Number],Ticket_Forms[Ticket Count])</f>
        <v>12180</v>
      </c>
      <c r="O1091" s="16">
        <f>LOOKUP(Table5[[#This Row],[Item '#]],Ticket_Forms[Form Number],Ticket_Forms[Ticket Value])</f>
        <v>1</v>
      </c>
      <c r="P1091" s="16">
        <f>LOOKUP(Table5[[#This Row],[Item '#]],Ticket_Forms[Form Number],Ticket_Forms[Revenue])</f>
        <v>12180</v>
      </c>
      <c r="Q1091" s="16">
        <f>LOOKUP(Table5[[#This Row],[Item '#]],Ticket_Forms[Form Number],Ticket_Forms[Ideal Profit])</f>
        <v>9800</v>
      </c>
      <c r="R1091" s="16">
        <f>LOOKUP(Table5[[#This Row],[Item '#]],Ticket_Forms[Form Number],Ticket_Forms[Prizes])</f>
        <v>2380</v>
      </c>
      <c r="S1091" s="16">
        <f>LOOKUP(Table5[[#This Row],[Item '#]],Ticket_Forms[Form Number],Ticket_Forms[Location Rent])</f>
        <v>730</v>
      </c>
      <c r="T1091" s="16">
        <f>LOOKUP(Table5[[#This Row],[Item '#]],Ticket_Forms[Form Number],Ticket_Forms[Last Sale])</f>
        <v>500</v>
      </c>
      <c r="U1091" s="16" t="s">
        <v>3909</v>
      </c>
      <c r="V1091" s="58" t="str">
        <f>Table5[[#This Row],[Date Distributed]]</f>
        <v/>
      </c>
      <c r="W1091" s="3" t="str">
        <f>_xlfn.XLOOKUP(Table5[[#This Row],[Serial '#]],Table10[Serial '#],Table10[Charity Association],"",,)</f>
        <v/>
      </c>
      <c r="Z1091" s="3" t="s">
        <v>23</v>
      </c>
    </row>
    <row r="1092" spans="1:26" hidden="1" x14ac:dyDescent="0.35">
      <c r="A1092" s="3">
        <v>1090</v>
      </c>
      <c r="B1092" s="78">
        <v>45106</v>
      </c>
      <c r="C1092" s="73" t="str">
        <f>_xlfn.XLOOKUP(Table5[[#This Row],[Serial '#]],Table10[Serial '#],Table10[Date],"",,)</f>
        <v/>
      </c>
      <c r="D10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92" s="73" t="str">
        <f>IF(Table5[[#This Row],[Date Distributed]]="","In Stock","Distributed")</f>
        <v>In Stock</v>
      </c>
      <c r="F1092" s="79" t="s">
        <v>660</v>
      </c>
      <c r="G1092" s="75" t="s">
        <v>360</v>
      </c>
      <c r="H1092" s="80">
        <v>2310011</v>
      </c>
      <c r="I1092" s="80"/>
      <c r="J1092" s="81" t="s">
        <v>1851</v>
      </c>
      <c r="K1092" s="80" t="s">
        <v>439</v>
      </c>
      <c r="L1092" s="3" t="str">
        <f>_xlfn.XLOOKUP(Table5[[#This Row],[Item '#]],Ticket_Forms[Form Number],Ticket_Forms[Game Name],"",,)</f>
        <v>Wealthy Wise Guys</v>
      </c>
      <c r="M1092" s="15">
        <v>415.3</v>
      </c>
      <c r="N1092" s="3">
        <f>LOOKUP(Table5[[#This Row],[Item '#]],Ticket_Forms[Form Number],Ticket_Forms[Ticket Count])</f>
        <v>12180</v>
      </c>
      <c r="O1092" s="16">
        <f>LOOKUP(Table5[[#This Row],[Item '#]],Ticket_Forms[Form Number],Ticket_Forms[Ticket Value])</f>
        <v>1</v>
      </c>
      <c r="P1092" s="16">
        <f>LOOKUP(Table5[[#This Row],[Item '#]],Ticket_Forms[Form Number],Ticket_Forms[Revenue])</f>
        <v>12180</v>
      </c>
      <c r="Q1092" s="16">
        <f>LOOKUP(Table5[[#This Row],[Item '#]],Ticket_Forms[Form Number],Ticket_Forms[Ideal Profit])</f>
        <v>9800</v>
      </c>
      <c r="R1092" s="16">
        <f>LOOKUP(Table5[[#This Row],[Item '#]],Ticket_Forms[Form Number],Ticket_Forms[Prizes])</f>
        <v>2380</v>
      </c>
      <c r="S1092" s="16">
        <f>LOOKUP(Table5[[#This Row],[Item '#]],Ticket_Forms[Form Number],Ticket_Forms[Location Rent])</f>
        <v>730</v>
      </c>
      <c r="T1092" s="16">
        <f>LOOKUP(Table5[[#This Row],[Item '#]],Ticket_Forms[Form Number],Ticket_Forms[Last Sale])</f>
        <v>500</v>
      </c>
      <c r="U1092" s="16" t="s">
        <v>3909</v>
      </c>
      <c r="V1092" s="58" t="str">
        <f>Table5[[#This Row],[Date Distributed]]</f>
        <v/>
      </c>
      <c r="W1092" s="3" t="str">
        <f>_xlfn.XLOOKUP(Table5[[#This Row],[Serial '#]],Table10[Serial '#],Table10[Charity Association],"",,)</f>
        <v/>
      </c>
      <c r="Z1092" s="3" t="s">
        <v>23</v>
      </c>
    </row>
    <row r="1093" spans="1:26" hidden="1" x14ac:dyDescent="0.35">
      <c r="A1093" s="3">
        <v>1091</v>
      </c>
      <c r="B1093" s="78">
        <v>45106</v>
      </c>
      <c r="C1093" s="73" t="str">
        <f>_xlfn.XLOOKUP(Table5[[#This Row],[Serial '#]],Table10[Serial '#],Table10[Date],"",,)</f>
        <v/>
      </c>
      <c r="D10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93" s="73" t="str">
        <f>IF(Table5[[#This Row],[Date Distributed]]="","In Stock","Distributed")</f>
        <v>In Stock</v>
      </c>
      <c r="F1093" s="79" t="s">
        <v>660</v>
      </c>
      <c r="G1093" s="75" t="s">
        <v>360</v>
      </c>
      <c r="H1093" s="80">
        <v>2310011</v>
      </c>
      <c r="I1093" s="80"/>
      <c r="J1093" s="81" t="s">
        <v>1852</v>
      </c>
      <c r="K1093" s="80" t="s">
        <v>439</v>
      </c>
      <c r="L1093" s="3" t="str">
        <f>_xlfn.XLOOKUP(Table5[[#This Row],[Item '#]],Ticket_Forms[Form Number],Ticket_Forms[Game Name],"",,)</f>
        <v>Wealthy Wise Guys</v>
      </c>
      <c r="M1093" s="15">
        <v>415.3</v>
      </c>
      <c r="N1093" s="3">
        <f>LOOKUP(Table5[[#This Row],[Item '#]],Ticket_Forms[Form Number],Ticket_Forms[Ticket Count])</f>
        <v>12180</v>
      </c>
      <c r="O1093" s="16">
        <f>LOOKUP(Table5[[#This Row],[Item '#]],Ticket_Forms[Form Number],Ticket_Forms[Ticket Value])</f>
        <v>1</v>
      </c>
      <c r="P1093" s="16">
        <f>LOOKUP(Table5[[#This Row],[Item '#]],Ticket_Forms[Form Number],Ticket_Forms[Revenue])</f>
        <v>12180</v>
      </c>
      <c r="Q1093" s="16">
        <f>LOOKUP(Table5[[#This Row],[Item '#]],Ticket_Forms[Form Number],Ticket_Forms[Ideal Profit])</f>
        <v>9800</v>
      </c>
      <c r="R1093" s="16">
        <f>LOOKUP(Table5[[#This Row],[Item '#]],Ticket_Forms[Form Number],Ticket_Forms[Prizes])</f>
        <v>2380</v>
      </c>
      <c r="S1093" s="16">
        <f>LOOKUP(Table5[[#This Row],[Item '#]],Ticket_Forms[Form Number],Ticket_Forms[Location Rent])</f>
        <v>730</v>
      </c>
      <c r="T1093" s="16">
        <f>LOOKUP(Table5[[#This Row],[Item '#]],Ticket_Forms[Form Number],Ticket_Forms[Last Sale])</f>
        <v>500</v>
      </c>
      <c r="U1093" s="16" t="s">
        <v>3909</v>
      </c>
      <c r="V1093" s="58" t="str">
        <f>Table5[[#This Row],[Date Distributed]]</f>
        <v/>
      </c>
      <c r="W1093" s="3" t="str">
        <f>_xlfn.XLOOKUP(Table5[[#This Row],[Serial '#]],Table10[Serial '#],Table10[Charity Association],"",,)</f>
        <v/>
      </c>
      <c r="Z1093" s="3" t="s">
        <v>23</v>
      </c>
    </row>
    <row r="1094" spans="1:26" hidden="1" x14ac:dyDescent="0.35">
      <c r="A1094" s="3">
        <v>1092</v>
      </c>
      <c r="B1094" s="78">
        <v>45106</v>
      </c>
      <c r="C1094" s="73" t="str">
        <f>_xlfn.XLOOKUP(Table5[[#This Row],[Serial '#]],Table10[Serial '#],Table10[Date],"",,)</f>
        <v/>
      </c>
      <c r="D10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94" s="73" t="str">
        <f>IF(Table5[[#This Row],[Date Distributed]]="","In Stock","Distributed")</f>
        <v>In Stock</v>
      </c>
      <c r="F1094" s="79" t="s">
        <v>660</v>
      </c>
      <c r="G1094" s="75" t="s">
        <v>360</v>
      </c>
      <c r="H1094" s="80">
        <v>2310011</v>
      </c>
      <c r="I1094" s="80"/>
      <c r="J1094" s="81" t="s">
        <v>1853</v>
      </c>
      <c r="K1094" s="80" t="s">
        <v>439</v>
      </c>
      <c r="L1094" s="3" t="str">
        <f>_xlfn.XLOOKUP(Table5[[#This Row],[Item '#]],Ticket_Forms[Form Number],Ticket_Forms[Game Name],"",,)</f>
        <v>Wealthy Wise Guys</v>
      </c>
      <c r="M1094" s="15">
        <v>415.3</v>
      </c>
      <c r="N1094" s="3">
        <f>LOOKUP(Table5[[#This Row],[Item '#]],Ticket_Forms[Form Number],Ticket_Forms[Ticket Count])</f>
        <v>12180</v>
      </c>
      <c r="O1094" s="16">
        <f>LOOKUP(Table5[[#This Row],[Item '#]],Ticket_Forms[Form Number],Ticket_Forms[Ticket Value])</f>
        <v>1</v>
      </c>
      <c r="P1094" s="16">
        <f>LOOKUP(Table5[[#This Row],[Item '#]],Ticket_Forms[Form Number],Ticket_Forms[Revenue])</f>
        <v>12180</v>
      </c>
      <c r="Q1094" s="16">
        <f>LOOKUP(Table5[[#This Row],[Item '#]],Ticket_Forms[Form Number],Ticket_Forms[Ideal Profit])</f>
        <v>9800</v>
      </c>
      <c r="R1094" s="16">
        <f>LOOKUP(Table5[[#This Row],[Item '#]],Ticket_Forms[Form Number],Ticket_Forms[Prizes])</f>
        <v>2380</v>
      </c>
      <c r="S1094" s="16">
        <f>LOOKUP(Table5[[#This Row],[Item '#]],Ticket_Forms[Form Number],Ticket_Forms[Location Rent])</f>
        <v>730</v>
      </c>
      <c r="T1094" s="16">
        <f>LOOKUP(Table5[[#This Row],[Item '#]],Ticket_Forms[Form Number],Ticket_Forms[Last Sale])</f>
        <v>500</v>
      </c>
      <c r="U1094" s="16" t="s">
        <v>3909</v>
      </c>
      <c r="V1094" s="58" t="str">
        <f>Table5[[#This Row],[Date Distributed]]</f>
        <v/>
      </c>
      <c r="W1094" s="3" t="str">
        <f>_xlfn.XLOOKUP(Table5[[#This Row],[Serial '#]],Table10[Serial '#],Table10[Charity Association],"",,)</f>
        <v/>
      </c>
      <c r="Z1094" s="3" t="s">
        <v>23</v>
      </c>
    </row>
    <row r="1095" spans="1:26" hidden="1" x14ac:dyDescent="0.35">
      <c r="A1095" s="3">
        <v>1093</v>
      </c>
      <c r="B1095" s="78">
        <v>45106</v>
      </c>
      <c r="C1095" s="73" t="str">
        <f>_xlfn.XLOOKUP(Table5[[#This Row],[Serial '#]],Table10[Serial '#],Table10[Date],"",,)</f>
        <v/>
      </c>
      <c r="D10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95" s="73" t="str">
        <f>IF(Table5[[#This Row],[Date Distributed]]="","In Stock","Distributed")</f>
        <v>In Stock</v>
      </c>
      <c r="F1095" s="79" t="s">
        <v>660</v>
      </c>
      <c r="G1095" s="75" t="s">
        <v>360</v>
      </c>
      <c r="H1095" s="80">
        <v>2310011</v>
      </c>
      <c r="I1095" s="80"/>
      <c r="J1095" s="81" t="s">
        <v>1854</v>
      </c>
      <c r="K1095" s="80" t="s">
        <v>439</v>
      </c>
      <c r="L1095" s="3" t="str">
        <f>_xlfn.XLOOKUP(Table5[[#This Row],[Item '#]],Ticket_Forms[Form Number],Ticket_Forms[Game Name],"",,)</f>
        <v>Wealthy Wise Guys</v>
      </c>
      <c r="M1095" s="15">
        <v>415.3</v>
      </c>
      <c r="N1095" s="3">
        <f>LOOKUP(Table5[[#This Row],[Item '#]],Ticket_Forms[Form Number],Ticket_Forms[Ticket Count])</f>
        <v>12180</v>
      </c>
      <c r="O1095" s="16">
        <f>LOOKUP(Table5[[#This Row],[Item '#]],Ticket_Forms[Form Number],Ticket_Forms[Ticket Value])</f>
        <v>1</v>
      </c>
      <c r="P1095" s="16">
        <f>LOOKUP(Table5[[#This Row],[Item '#]],Ticket_Forms[Form Number],Ticket_Forms[Revenue])</f>
        <v>12180</v>
      </c>
      <c r="Q1095" s="16">
        <f>LOOKUP(Table5[[#This Row],[Item '#]],Ticket_Forms[Form Number],Ticket_Forms[Ideal Profit])</f>
        <v>9800</v>
      </c>
      <c r="R1095" s="16">
        <f>LOOKUP(Table5[[#This Row],[Item '#]],Ticket_Forms[Form Number],Ticket_Forms[Prizes])</f>
        <v>2380</v>
      </c>
      <c r="S1095" s="16">
        <f>LOOKUP(Table5[[#This Row],[Item '#]],Ticket_Forms[Form Number],Ticket_Forms[Location Rent])</f>
        <v>730</v>
      </c>
      <c r="T1095" s="16">
        <f>LOOKUP(Table5[[#This Row],[Item '#]],Ticket_Forms[Form Number],Ticket_Forms[Last Sale])</f>
        <v>500</v>
      </c>
      <c r="U1095" s="16" t="s">
        <v>3909</v>
      </c>
      <c r="V1095" s="58" t="str">
        <f>Table5[[#This Row],[Date Distributed]]</f>
        <v/>
      </c>
      <c r="W1095" s="3" t="str">
        <f>_xlfn.XLOOKUP(Table5[[#This Row],[Serial '#]],Table10[Serial '#],Table10[Charity Association],"",,)</f>
        <v/>
      </c>
      <c r="Z1095" s="3" t="s">
        <v>23</v>
      </c>
    </row>
    <row r="1096" spans="1:26" hidden="1" x14ac:dyDescent="0.35">
      <c r="A1096" s="3">
        <v>1094</v>
      </c>
      <c r="B1096" s="78">
        <v>45106</v>
      </c>
      <c r="C1096" s="73" t="str">
        <f>_xlfn.XLOOKUP(Table5[[#This Row],[Serial '#]],Table10[Serial '#],Table10[Date],"",,)</f>
        <v/>
      </c>
      <c r="D10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96" s="73" t="str">
        <f>IF(Table5[[#This Row],[Date Distributed]]="","In Stock","Distributed")</f>
        <v>In Stock</v>
      </c>
      <c r="F1096" s="79" t="s">
        <v>660</v>
      </c>
      <c r="G1096" s="75" t="s">
        <v>360</v>
      </c>
      <c r="H1096" s="80">
        <v>2310011</v>
      </c>
      <c r="I1096" s="80"/>
      <c r="J1096" s="81" t="s">
        <v>1855</v>
      </c>
      <c r="K1096" s="80" t="s">
        <v>439</v>
      </c>
      <c r="L1096" s="3" t="str">
        <f>_xlfn.XLOOKUP(Table5[[#This Row],[Item '#]],Ticket_Forms[Form Number],Ticket_Forms[Game Name],"",,)</f>
        <v>Wealthy Wise Guys</v>
      </c>
      <c r="M1096" s="15">
        <v>415.3</v>
      </c>
      <c r="N1096" s="3">
        <f>LOOKUP(Table5[[#This Row],[Item '#]],Ticket_Forms[Form Number],Ticket_Forms[Ticket Count])</f>
        <v>12180</v>
      </c>
      <c r="O1096" s="16">
        <f>LOOKUP(Table5[[#This Row],[Item '#]],Ticket_Forms[Form Number],Ticket_Forms[Ticket Value])</f>
        <v>1</v>
      </c>
      <c r="P1096" s="16">
        <f>LOOKUP(Table5[[#This Row],[Item '#]],Ticket_Forms[Form Number],Ticket_Forms[Revenue])</f>
        <v>12180</v>
      </c>
      <c r="Q1096" s="16">
        <f>LOOKUP(Table5[[#This Row],[Item '#]],Ticket_Forms[Form Number],Ticket_Forms[Ideal Profit])</f>
        <v>9800</v>
      </c>
      <c r="R1096" s="16">
        <f>LOOKUP(Table5[[#This Row],[Item '#]],Ticket_Forms[Form Number],Ticket_Forms[Prizes])</f>
        <v>2380</v>
      </c>
      <c r="S1096" s="16">
        <f>LOOKUP(Table5[[#This Row],[Item '#]],Ticket_Forms[Form Number],Ticket_Forms[Location Rent])</f>
        <v>730</v>
      </c>
      <c r="T1096" s="16">
        <f>LOOKUP(Table5[[#This Row],[Item '#]],Ticket_Forms[Form Number],Ticket_Forms[Last Sale])</f>
        <v>500</v>
      </c>
      <c r="U1096" s="16" t="s">
        <v>3909</v>
      </c>
      <c r="V1096" s="58" t="str">
        <f>Table5[[#This Row],[Date Distributed]]</f>
        <v/>
      </c>
      <c r="W1096" s="3" t="str">
        <f>_xlfn.XLOOKUP(Table5[[#This Row],[Serial '#]],Table10[Serial '#],Table10[Charity Association],"",,)</f>
        <v/>
      </c>
      <c r="Z1096" s="3" t="s">
        <v>23</v>
      </c>
    </row>
    <row r="1097" spans="1:26" hidden="1" x14ac:dyDescent="0.35">
      <c r="A1097" s="3">
        <v>1095</v>
      </c>
      <c r="B1097" s="78">
        <v>45106</v>
      </c>
      <c r="C1097" s="73" t="str">
        <f>_xlfn.XLOOKUP(Table5[[#This Row],[Serial '#]],Table10[Serial '#],Table10[Date],"",,)</f>
        <v/>
      </c>
      <c r="D10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97" s="73" t="str">
        <f>IF(Table5[[#This Row],[Date Distributed]]="","In Stock","Distributed")</f>
        <v>In Stock</v>
      </c>
      <c r="F1097" s="79" t="s">
        <v>660</v>
      </c>
      <c r="G1097" s="75" t="s">
        <v>360</v>
      </c>
      <c r="H1097" s="80">
        <v>2310011</v>
      </c>
      <c r="I1097" s="80"/>
      <c r="J1097" s="81" t="s">
        <v>1856</v>
      </c>
      <c r="K1097" s="80" t="s">
        <v>439</v>
      </c>
      <c r="L1097" s="3" t="str">
        <f>_xlfn.XLOOKUP(Table5[[#This Row],[Item '#]],Ticket_Forms[Form Number],Ticket_Forms[Game Name],"",,)</f>
        <v>Wealthy Wise Guys</v>
      </c>
      <c r="M1097" s="15">
        <v>415.3</v>
      </c>
      <c r="N1097" s="3">
        <f>LOOKUP(Table5[[#This Row],[Item '#]],Ticket_Forms[Form Number],Ticket_Forms[Ticket Count])</f>
        <v>12180</v>
      </c>
      <c r="O1097" s="16">
        <f>LOOKUP(Table5[[#This Row],[Item '#]],Ticket_Forms[Form Number],Ticket_Forms[Ticket Value])</f>
        <v>1</v>
      </c>
      <c r="P1097" s="16">
        <f>LOOKUP(Table5[[#This Row],[Item '#]],Ticket_Forms[Form Number],Ticket_Forms[Revenue])</f>
        <v>12180</v>
      </c>
      <c r="Q1097" s="16">
        <f>LOOKUP(Table5[[#This Row],[Item '#]],Ticket_Forms[Form Number],Ticket_Forms[Ideal Profit])</f>
        <v>9800</v>
      </c>
      <c r="R1097" s="16">
        <f>LOOKUP(Table5[[#This Row],[Item '#]],Ticket_Forms[Form Number],Ticket_Forms[Prizes])</f>
        <v>2380</v>
      </c>
      <c r="S1097" s="16">
        <f>LOOKUP(Table5[[#This Row],[Item '#]],Ticket_Forms[Form Number],Ticket_Forms[Location Rent])</f>
        <v>730</v>
      </c>
      <c r="T1097" s="16">
        <f>LOOKUP(Table5[[#This Row],[Item '#]],Ticket_Forms[Form Number],Ticket_Forms[Last Sale])</f>
        <v>500</v>
      </c>
      <c r="U1097" s="16" t="s">
        <v>3909</v>
      </c>
      <c r="V1097" s="58" t="str">
        <f>Table5[[#This Row],[Date Distributed]]</f>
        <v/>
      </c>
      <c r="W1097" s="3" t="str">
        <f>_xlfn.XLOOKUP(Table5[[#This Row],[Serial '#]],Table10[Serial '#],Table10[Charity Association],"",,)</f>
        <v/>
      </c>
      <c r="Z1097" s="3" t="s">
        <v>23</v>
      </c>
    </row>
    <row r="1098" spans="1:26" hidden="1" x14ac:dyDescent="0.35">
      <c r="A1098" s="3">
        <v>1096</v>
      </c>
      <c r="B1098" s="78">
        <v>45106</v>
      </c>
      <c r="C1098" s="73" t="str">
        <f>_xlfn.XLOOKUP(Table5[[#This Row],[Serial '#]],Table10[Serial '#],Table10[Date],"",,)</f>
        <v/>
      </c>
      <c r="D10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98" s="73" t="str">
        <f>IF(Table5[[#This Row],[Date Distributed]]="","In Stock","Distributed")</f>
        <v>In Stock</v>
      </c>
      <c r="F1098" s="79" t="s">
        <v>660</v>
      </c>
      <c r="G1098" s="75" t="s">
        <v>360</v>
      </c>
      <c r="H1098" s="80">
        <v>2310011</v>
      </c>
      <c r="I1098" s="80"/>
      <c r="J1098" s="81" t="s">
        <v>1857</v>
      </c>
      <c r="K1098" s="80" t="s">
        <v>439</v>
      </c>
      <c r="L1098" s="3" t="str">
        <f>_xlfn.XLOOKUP(Table5[[#This Row],[Item '#]],Ticket_Forms[Form Number],Ticket_Forms[Game Name],"",,)</f>
        <v>Wealthy Wise Guys</v>
      </c>
      <c r="M1098" s="15">
        <v>415.3</v>
      </c>
      <c r="N1098" s="3">
        <f>LOOKUP(Table5[[#This Row],[Item '#]],Ticket_Forms[Form Number],Ticket_Forms[Ticket Count])</f>
        <v>12180</v>
      </c>
      <c r="O1098" s="16">
        <f>LOOKUP(Table5[[#This Row],[Item '#]],Ticket_Forms[Form Number],Ticket_Forms[Ticket Value])</f>
        <v>1</v>
      </c>
      <c r="P1098" s="16">
        <f>LOOKUP(Table5[[#This Row],[Item '#]],Ticket_Forms[Form Number],Ticket_Forms[Revenue])</f>
        <v>12180</v>
      </c>
      <c r="Q1098" s="16">
        <f>LOOKUP(Table5[[#This Row],[Item '#]],Ticket_Forms[Form Number],Ticket_Forms[Ideal Profit])</f>
        <v>9800</v>
      </c>
      <c r="R1098" s="16">
        <f>LOOKUP(Table5[[#This Row],[Item '#]],Ticket_Forms[Form Number],Ticket_Forms[Prizes])</f>
        <v>2380</v>
      </c>
      <c r="S1098" s="16">
        <f>LOOKUP(Table5[[#This Row],[Item '#]],Ticket_Forms[Form Number],Ticket_Forms[Location Rent])</f>
        <v>730</v>
      </c>
      <c r="T1098" s="16">
        <f>LOOKUP(Table5[[#This Row],[Item '#]],Ticket_Forms[Form Number],Ticket_Forms[Last Sale])</f>
        <v>500</v>
      </c>
      <c r="U1098" s="16" t="s">
        <v>3909</v>
      </c>
      <c r="V1098" s="58" t="str">
        <f>Table5[[#This Row],[Date Distributed]]</f>
        <v/>
      </c>
      <c r="W1098" s="3" t="str">
        <f>_xlfn.XLOOKUP(Table5[[#This Row],[Serial '#]],Table10[Serial '#],Table10[Charity Association],"",,)</f>
        <v/>
      </c>
      <c r="Z1098" s="3" t="s">
        <v>23</v>
      </c>
    </row>
    <row r="1099" spans="1:26" hidden="1" x14ac:dyDescent="0.35">
      <c r="A1099" s="3">
        <v>1097</v>
      </c>
      <c r="B1099" s="78">
        <v>45106</v>
      </c>
      <c r="C1099" s="73">
        <f>_xlfn.XLOOKUP(Table5[[#This Row],[Serial '#]],Table10[Serial '#],Table10[Date],"",,)</f>
        <v>45538</v>
      </c>
      <c r="D10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99" s="73" t="str">
        <f>IF(Table5[[#This Row],[Date Distributed]]="","In Stock","Distributed")</f>
        <v>Distributed</v>
      </c>
      <c r="F1099" s="79" t="s">
        <v>660</v>
      </c>
      <c r="G1099" s="75" t="s">
        <v>360</v>
      </c>
      <c r="H1099" s="80">
        <v>2310011</v>
      </c>
      <c r="I1099" s="80"/>
      <c r="J1099" s="81" t="s">
        <v>1858</v>
      </c>
      <c r="K1099" s="80" t="s">
        <v>436</v>
      </c>
      <c r="L1099" s="3" t="str">
        <f>_xlfn.XLOOKUP(Table5[[#This Row],[Item '#]],Ticket_Forms[Form Number],Ticket_Forms[Game Name],"",,)</f>
        <v>Whiskey Wealth</v>
      </c>
      <c r="M1099" s="15">
        <v>237.93</v>
      </c>
      <c r="N1099" s="3">
        <f>LOOKUP(Table5[[#This Row],[Item '#]],Ticket_Forms[Form Number],Ticket_Forms[Ticket Count])</f>
        <v>4620</v>
      </c>
      <c r="O1099" s="16">
        <f>LOOKUP(Table5[[#This Row],[Item '#]],Ticket_Forms[Form Number],Ticket_Forms[Ticket Value])</f>
        <v>1</v>
      </c>
      <c r="P1099" s="16">
        <f>LOOKUP(Table5[[#This Row],[Item '#]],Ticket_Forms[Form Number],Ticket_Forms[Revenue])</f>
        <v>4620</v>
      </c>
      <c r="Q1099" s="16">
        <f>LOOKUP(Table5[[#This Row],[Item '#]],Ticket_Forms[Form Number],Ticket_Forms[Ideal Profit])</f>
        <v>900</v>
      </c>
      <c r="R1099" s="16">
        <f>LOOKUP(Table5[[#This Row],[Item '#]],Ticket_Forms[Form Number],Ticket_Forms[Prizes])</f>
        <v>3720</v>
      </c>
      <c r="S1099" s="16">
        <f>LOOKUP(Table5[[#This Row],[Item '#]],Ticket_Forms[Form Number],Ticket_Forms[Location Rent])</f>
        <v>277</v>
      </c>
      <c r="T1099" s="16">
        <f>LOOKUP(Table5[[#This Row],[Item '#]],Ticket_Forms[Form Number],Ticket_Forms[Last Sale])</f>
        <v>599</v>
      </c>
      <c r="U1099" s="16" t="s">
        <v>3909</v>
      </c>
      <c r="V1099" s="58">
        <f>Table5[[#This Row],[Date Distributed]]</f>
        <v>45538</v>
      </c>
      <c r="W1099" s="3" t="str">
        <f>_xlfn.XLOOKUP(Table5[[#This Row],[Serial '#]],Table10[Serial '#],Table10[Charity Association],"",,)</f>
        <v>Cleveland Police Athletic League</v>
      </c>
      <c r="Z1099" s="3" t="s">
        <v>23</v>
      </c>
    </row>
    <row r="1100" spans="1:26" hidden="1" x14ac:dyDescent="0.35">
      <c r="A1100" s="3">
        <v>1098</v>
      </c>
      <c r="B1100" s="74">
        <v>45128</v>
      </c>
      <c r="C1100" s="73" t="str">
        <f>_xlfn.XLOOKUP(Table5[[#This Row],[Serial '#]],Table10[Serial '#],Table10[Date],"",,)</f>
        <v/>
      </c>
      <c r="D11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00" s="73" t="str">
        <f>IF(Table5[[#This Row],[Date Distributed]]="","In Stock","Distributed")</f>
        <v>In Stock</v>
      </c>
      <c r="F1100" s="75" t="s">
        <v>660</v>
      </c>
      <c r="G1100" s="75" t="s">
        <v>761</v>
      </c>
      <c r="H1100" s="76" t="s">
        <v>693</v>
      </c>
      <c r="I1100" s="76" t="s">
        <v>694</v>
      </c>
      <c r="J1100" s="77" t="s">
        <v>1859</v>
      </c>
      <c r="K1100" s="76" t="s">
        <v>444</v>
      </c>
      <c r="L1100" s="3" t="str">
        <f>_xlfn.XLOOKUP(Table5[[#This Row],[Item '#]],Ticket_Forms[Form Number],Ticket_Forms[Game Name],"",,)</f>
        <v>Bananarita</v>
      </c>
      <c r="M1100" s="15">
        <v>134</v>
      </c>
      <c r="N1100" s="3">
        <f>LOOKUP(Table5[[#This Row],[Item '#]],Ticket_Forms[Form Number],Ticket_Forms[Ticket Count])</f>
        <v>4000</v>
      </c>
      <c r="O1100" s="16">
        <f>LOOKUP(Table5[[#This Row],[Item '#]],Ticket_Forms[Form Number],Ticket_Forms[Ticket Value])</f>
        <v>1</v>
      </c>
      <c r="P1100" s="16">
        <f>LOOKUP(Table5[[#This Row],[Item '#]],Ticket_Forms[Form Number],Ticket_Forms[Revenue])</f>
        <v>4000</v>
      </c>
      <c r="Q1100" s="16">
        <f>LOOKUP(Table5[[#This Row],[Item '#]],Ticket_Forms[Form Number],Ticket_Forms[Ideal Profit])</f>
        <v>998</v>
      </c>
      <c r="R1100" s="16">
        <f>LOOKUP(Table5[[#This Row],[Item '#]],Ticket_Forms[Form Number],Ticket_Forms[Prizes])</f>
        <v>3002</v>
      </c>
      <c r="S1100" s="16">
        <f>LOOKUP(Table5[[#This Row],[Item '#]],Ticket_Forms[Form Number],Ticket_Forms[Location Rent])</f>
        <v>240</v>
      </c>
      <c r="T1100" s="16">
        <f>LOOKUP(Table5[[#This Row],[Item '#]],Ticket_Forms[Form Number],Ticket_Forms[Last Sale])</f>
        <v>0</v>
      </c>
      <c r="U1100" s="16" t="s">
        <v>3909</v>
      </c>
      <c r="V1100" s="58" t="str">
        <f>Table5[[#This Row],[Date Distributed]]</f>
        <v/>
      </c>
      <c r="W1100" s="3" t="str">
        <f>_xlfn.XLOOKUP(Table5[[#This Row],[Serial '#]],Table10[Serial '#],Table10[Charity Association],"",,)</f>
        <v/>
      </c>
      <c r="Z1100" s="3" t="s">
        <v>23</v>
      </c>
    </row>
    <row r="1101" spans="1:26" hidden="1" x14ac:dyDescent="0.35">
      <c r="A1101" s="3">
        <v>1099</v>
      </c>
      <c r="B1101" s="78">
        <v>45128</v>
      </c>
      <c r="C1101" s="73" t="str">
        <f>_xlfn.XLOOKUP(Table5[[#This Row],[Serial '#]],Table10[Serial '#],Table10[Date],"",,)</f>
        <v/>
      </c>
      <c r="D11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01" s="73" t="str">
        <f>IF(Table5[[#This Row],[Date Distributed]]="","In Stock","Distributed")</f>
        <v>In Stock</v>
      </c>
      <c r="F1101" s="79" t="s">
        <v>660</v>
      </c>
      <c r="G1101" s="75" t="s">
        <v>761</v>
      </c>
      <c r="H1101" s="80" t="s">
        <v>693</v>
      </c>
      <c r="I1101" s="80" t="s">
        <v>694</v>
      </c>
      <c r="J1101" s="81" t="s">
        <v>1860</v>
      </c>
      <c r="K1101" s="80" t="s">
        <v>445</v>
      </c>
      <c r="L1101" s="3" t="str">
        <f>_xlfn.XLOOKUP(Table5[[#This Row],[Item '#]],Ticket_Forms[Form Number],Ticket_Forms[Game Name],"",,)</f>
        <v>Work Hazard</v>
      </c>
      <c r="M1101" s="15">
        <v>134</v>
      </c>
      <c r="N1101" s="3">
        <f>LOOKUP(Table5[[#This Row],[Item '#]],Ticket_Forms[Form Number],Ticket_Forms[Ticket Count])</f>
        <v>4000</v>
      </c>
      <c r="O1101" s="16">
        <f>LOOKUP(Table5[[#This Row],[Item '#]],Ticket_Forms[Form Number],Ticket_Forms[Ticket Value])</f>
        <v>1</v>
      </c>
      <c r="P1101" s="16">
        <f>LOOKUP(Table5[[#This Row],[Item '#]],Ticket_Forms[Form Number],Ticket_Forms[Revenue])</f>
        <v>4000</v>
      </c>
      <c r="Q1101" s="16">
        <f>LOOKUP(Table5[[#This Row],[Item '#]],Ticket_Forms[Form Number],Ticket_Forms[Ideal Profit])</f>
        <v>998</v>
      </c>
      <c r="R1101" s="16">
        <f>LOOKUP(Table5[[#This Row],[Item '#]],Ticket_Forms[Form Number],Ticket_Forms[Prizes])</f>
        <v>3002</v>
      </c>
      <c r="S1101" s="16">
        <f>LOOKUP(Table5[[#This Row],[Item '#]],Ticket_Forms[Form Number],Ticket_Forms[Location Rent])</f>
        <v>240</v>
      </c>
      <c r="T1101" s="16">
        <f>LOOKUP(Table5[[#This Row],[Item '#]],Ticket_Forms[Form Number],Ticket_Forms[Last Sale])</f>
        <v>0</v>
      </c>
      <c r="U1101" s="16" t="s">
        <v>3909</v>
      </c>
      <c r="V1101" s="58" t="str">
        <f>Table5[[#This Row],[Date Distributed]]</f>
        <v/>
      </c>
      <c r="W1101" s="3" t="str">
        <f>_xlfn.XLOOKUP(Table5[[#This Row],[Serial '#]],Table10[Serial '#],Table10[Charity Association],"",,)</f>
        <v/>
      </c>
      <c r="Z1101" s="3" t="s">
        <v>23</v>
      </c>
    </row>
    <row r="1102" spans="1:26" hidden="1" x14ac:dyDescent="0.35">
      <c r="A1102" s="3">
        <v>1100</v>
      </c>
      <c r="B1102" s="78">
        <v>45128</v>
      </c>
      <c r="C1102" s="73" t="str">
        <f>_xlfn.XLOOKUP(Table5[[#This Row],[Serial '#]],Table10[Serial '#],Table10[Date],"",,)</f>
        <v/>
      </c>
      <c r="D11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02" s="73" t="str">
        <f>IF(Table5[[#This Row],[Date Distributed]]="","In Stock","Distributed")</f>
        <v>In Stock</v>
      </c>
      <c r="F1102" s="79" t="s">
        <v>660</v>
      </c>
      <c r="G1102" s="75" t="s">
        <v>761</v>
      </c>
      <c r="H1102" s="80" t="s">
        <v>693</v>
      </c>
      <c r="I1102" s="80" t="s">
        <v>694</v>
      </c>
      <c r="J1102" s="81" t="s">
        <v>1861</v>
      </c>
      <c r="K1102" s="80" t="s">
        <v>444</v>
      </c>
      <c r="L1102" s="3" t="str">
        <f>_xlfn.XLOOKUP(Table5[[#This Row],[Item '#]],Ticket_Forms[Form Number],Ticket_Forms[Game Name],"",,)</f>
        <v>Bananarita</v>
      </c>
      <c r="M1102" s="15">
        <v>134</v>
      </c>
      <c r="N1102" s="3">
        <f>LOOKUP(Table5[[#This Row],[Item '#]],Ticket_Forms[Form Number],Ticket_Forms[Ticket Count])</f>
        <v>4000</v>
      </c>
      <c r="O1102" s="16">
        <f>LOOKUP(Table5[[#This Row],[Item '#]],Ticket_Forms[Form Number],Ticket_Forms[Ticket Value])</f>
        <v>1</v>
      </c>
      <c r="P1102" s="16">
        <f>LOOKUP(Table5[[#This Row],[Item '#]],Ticket_Forms[Form Number],Ticket_Forms[Revenue])</f>
        <v>4000</v>
      </c>
      <c r="Q1102" s="16">
        <f>LOOKUP(Table5[[#This Row],[Item '#]],Ticket_Forms[Form Number],Ticket_Forms[Ideal Profit])</f>
        <v>998</v>
      </c>
      <c r="R1102" s="16">
        <f>LOOKUP(Table5[[#This Row],[Item '#]],Ticket_Forms[Form Number],Ticket_Forms[Prizes])</f>
        <v>3002</v>
      </c>
      <c r="S1102" s="16">
        <f>LOOKUP(Table5[[#This Row],[Item '#]],Ticket_Forms[Form Number],Ticket_Forms[Location Rent])</f>
        <v>240</v>
      </c>
      <c r="T1102" s="16">
        <f>LOOKUP(Table5[[#This Row],[Item '#]],Ticket_Forms[Form Number],Ticket_Forms[Last Sale])</f>
        <v>0</v>
      </c>
      <c r="U1102" s="16" t="s">
        <v>3909</v>
      </c>
      <c r="V1102" s="58" t="str">
        <f>Table5[[#This Row],[Date Distributed]]</f>
        <v/>
      </c>
      <c r="W1102" s="3" t="str">
        <f>_xlfn.XLOOKUP(Table5[[#This Row],[Serial '#]],Table10[Serial '#],Table10[Charity Association],"",,)</f>
        <v/>
      </c>
      <c r="Z1102" s="3" t="s">
        <v>23</v>
      </c>
    </row>
    <row r="1103" spans="1:26" hidden="1" x14ac:dyDescent="0.35">
      <c r="A1103" s="3">
        <v>1101</v>
      </c>
      <c r="B1103" s="78">
        <v>45128</v>
      </c>
      <c r="C1103" s="73" t="str">
        <f>_xlfn.XLOOKUP(Table5[[#This Row],[Serial '#]],Table10[Serial '#],Table10[Date],"",,)</f>
        <v/>
      </c>
      <c r="D11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03" s="73" t="str">
        <f>IF(Table5[[#This Row],[Date Distributed]]="","In Stock","Distributed")</f>
        <v>In Stock</v>
      </c>
      <c r="F1103" s="79" t="s">
        <v>660</v>
      </c>
      <c r="G1103" s="75" t="s">
        <v>761</v>
      </c>
      <c r="H1103" s="80" t="s">
        <v>693</v>
      </c>
      <c r="I1103" s="80" t="s">
        <v>694</v>
      </c>
      <c r="J1103" s="81" t="s">
        <v>1862</v>
      </c>
      <c r="K1103" s="80" t="s">
        <v>446</v>
      </c>
      <c r="L1103" s="3" t="str">
        <f>_xlfn.XLOOKUP(Table5[[#This Row],[Item '#]],Ticket_Forms[Form Number],Ticket_Forms[Game Name],"",,)</f>
        <v>Bucks N Trucks</v>
      </c>
      <c r="M1103" s="15">
        <v>134</v>
      </c>
      <c r="N1103" s="3">
        <f>LOOKUP(Table5[[#This Row],[Item '#]],Ticket_Forms[Form Number],Ticket_Forms[Ticket Count])</f>
        <v>4000</v>
      </c>
      <c r="O1103" s="16">
        <f>LOOKUP(Table5[[#This Row],[Item '#]],Ticket_Forms[Form Number],Ticket_Forms[Ticket Value])</f>
        <v>1</v>
      </c>
      <c r="P1103" s="16">
        <f>LOOKUP(Table5[[#This Row],[Item '#]],Ticket_Forms[Form Number],Ticket_Forms[Revenue])</f>
        <v>4000</v>
      </c>
      <c r="Q1103" s="16">
        <f>LOOKUP(Table5[[#This Row],[Item '#]],Ticket_Forms[Form Number],Ticket_Forms[Ideal Profit])</f>
        <v>998</v>
      </c>
      <c r="R1103" s="16">
        <f>LOOKUP(Table5[[#This Row],[Item '#]],Ticket_Forms[Form Number],Ticket_Forms[Prizes])</f>
        <v>3002</v>
      </c>
      <c r="S1103" s="16">
        <f>LOOKUP(Table5[[#This Row],[Item '#]],Ticket_Forms[Form Number],Ticket_Forms[Location Rent])</f>
        <v>240</v>
      </c>
      <c r="T1103" s="16">
        <f>LOOKUP(Table5[[#This Row],[Item '#]],Ticket_Forms[Form Number],Ticket_Forms[Last Sale])</f>
        <v>0</v>
      </c>
      <c r="U1103" s="16" t="s">
        <v>3909</v>
      </c>
      <c r="V1103" s="58" t="str">
        <f>Table5[[#This Row],[Date Distributed]]</f>
        <v/>
      </c>
      <c r="W1103" s="3" t="str">
        <f>_xlfn.XLOOKUP(Table5[[#This Row],[Serial '#]],Table10[Serial '#],Table10[Charity Association],"",,)</f>
        <v/>
      </c>
      <c r="Z1103" s="3" t="s">
        <v>23</v>
      </c>
    </row>
    <row r="1104" spans="1:26" hidden="1" x14ac:dyDescent="0.35">
      <c r="A1104" s="3">
        <v>1102</v>
      </c>
      <c r="B1104" s="78">
        <v>45128</v>
      </c>
      <c r="C1104" s="73" t="str">
        <f>_xlfn.XLOOKUP(Table5[[#This Row],[Serial '#]],Table10[Serial '#],Table10[Date],"",,)</f>
        <v/>
      </c>
      <c r="D11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04" s="73" t="str">
        <f>IF(Table5[[#This Row],[Date Distributed]]="","In Stock","Distributed")</f>
        <v>In Stock</v>
      </c>
      <c r="F1104" s="79" t="s">
        <v>660</v>
      </c>
      <c r="G1104" s="75" t="s">
        <v>761</v>
      </c>
      <c r="H1104" s="80" t="s">
        <v>693</v>
      </c>
      <c r="I1104" s="80" t="s">
        <v>694</v>
      </c>
      <c r="J1104" s="81" t="s">
        <v>1863</v>
      </c>
      <c r="K1104" s="80" t="s">
        <v>3645</v>
      </c>
      <c r="L1104" s="3" t="str">
        <f>_xlfn.XLOOKUP(Table5[[#This Row],[Item '#]],Ticket_Forms[Form Number],Ticket_Forms[Game Name],"",,)</f>
        <v>Big 5</v>
      </c>
      <c r="M1104" s="15">
        <v>360</v>
      </c>
      <c r="N1104" s="3">
        <f>LOOKUP(Table5[[#This Row],[Item '#]],Ticket_Forms[Form Number],Ticket_Forms[Ticket Count])</f>
        <v>9959</v>
      </c>
      <c r="O1104" s="16">
        <f>LOOKUP(Table5[[#This Row],[Item '#]],Ticket_Forms[Form Number],Ticket_Forms[Ticket Value])</f>
        <v>1</v>
      </c>
      <c r="P1104" s="16">
        <f>LOOKUP(Table5[[#This Row],[Item '#]],Ticket_Forms[Form Number],Ticket_Forms[Revenue])</f>
        <v>9959</v>
      </c>
      <c r="Q1104" s="16">
        <f>LOOKUP(Table5[[#This Row],[Item '#]],Ticket_Forms[Form Number],Ticket_Forms[Ideal Profit])</f>
        <v>2119</v>
      </c>
      <c r="R1104" s="16">
        <f>LOOKUP(Table5[[#This Row],[Item '#]],Ticket_Forms[Form Number],Ticket_Forms[Prizes])</f>
        <v>7840</v>
      </c>
      <c r="S1104" s="16">
        <f>LOOKUP(Table5[[#This Row],[Item '#]],Ticket_Forms[Form Number],Ticket_Forms[Location Rent])</f>
        <v>597</v>
      </c>
      <c r="T1104" s="16">
        <f>LOOKUP(Table5[[#This Row],[Item '#]],Ticket_Forms[Form Number],Ticket_Forms[Last Sale])</f>
        <v>0</v>
      </c>
      <c r="U1104" s="16" t="s">
        <v>3909</v>
      </c>
      <c r="V1104" s="58" t="str">
        <f>Table5[[#This Row],[Date Distributed]]</f>
        <v/>
      </c>
      <c r="W1104" s="3" t="str">
        <f>_xlfn.XLOOKUP(Table5[[#This Row],[Serial '#]],Table10[Serial '#],Table10[Charity Association],"",,)</f>
        <v/>
      </c>
      <c r="Z1104" s="3" t="s">
        <v>23</v>
      </c>
    </row>
    <row r="1105" spans="1:26" hidden="1" x14ac:dyDescent="0.35">
      <c r="A1105" s="3">
        <v>1103</v>
      </c>
      <c r="B1105" s="78">
        <v>45128</v>
      </c>
      <c r="C1105" s="73" t="str">
        <f>_xlfn.XLOOKUP(Table5[[#This Row],[Serial '#]],Table10[Serial '#],Table10[Date],"",,)</f>
        <v/>
      </c>
      <c r="D11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05" s="73" t="str">
        <f>IF(Table5[[#This Row],[Date Distributed]]="","In Stock","Distributed")</f>
        <v>In Stock</v>
      </c>
      <c r="F1105" s="79" t="s">
        <v>660</v>
      </c>
      <c r="G1105" s="75" t="s">
        <v>761</v>
      </c>
      <c r="H1105" s="80" t="s">
        <v>693</v>
      </c>
      <c r="I1105" s="80" t="s">
        <v>694</v>
      </c>
      <c r="J1105" s="81" t="s">
        <v>1864</v>
      </c>
      <c r="K1105" s="80" t="s">
        <v>446</v>
      </c>
      <c r="L1105" s="3" t="str">
        <f>_xlfn.XLOOKUP(Table5[[#This Row],[Item '#]],Ticket_Forms[Form Number],Ticket_Forms[Game Name],"",,)</f>
        <v>Bucks N Trucks</v>
      </c>
      <c r="M1105" s="15">
        <v>134</v>
      </c>
      <c r="N1105" s="3">
        <f>LOOKUP(Table5[[#This Row],[Item '#]],Ticket_Forms[Form Number],Ticket_Forms[Ticket Count])</f>
        <v>4000</v>
      </c>
      <c r="O1105" s="16">
        <f>LOOKUP(Table5[[#This Row],[Item '#]],Ticket_Forms[Form Number],Ticket_Forms[Ticket Value])</f>
        <v>1</v>
      </c>
      <c r="P1105" s="16">
        <f>LOOKUP(Table5[[#This Row],[Item '#]],Ticket_Forms[Form Number],Ticket_Forms[Revenue])</f>
        <v>4000</v>
      </c>
      <c r="Q1105" s="16">
        <f>LOOKUP(Table5[[#This Row],[Item '#]],Ticket_Forms[Form Number],Ticket_Forms[Ideal Profit])</f>
        <v>998</v>
      </c>
      <c r="R1105" s="16">
        <f>LOOKUP(Table5[[#This Row],[Item '#]],Ticket_Forms[Form Number],Ticket_Forms[Prizes])</f>
        <v>3002</v>
      </c>
      <c r="S1105" s="16">
        <f>LOOKUP(Table5[[#This Row],[Item '#]],Ticket_Forms[Form Number],Ticket_Forms[Location Rent])</f>
        <v>240</v>
      </c>
      <c r="T1105" s="16">
        <f>LOOKUP(Table5[[#This Row],[Item '#]],Ticket_Forms[Form Number],Ticket_Forms[Last Sale])</f>
        <v>0</v>
      </c>
      <c r="U1105" s="16" t="s">
        <v>3909</v>
      </c>
      <c r="V1105" s="58" t="str">
        <f>Table5[[#This Row],[Date Distributed]]</f>
        <v/>
      </c>
      <c r="W1105" s="3" t="str">
        <f>_xlfn.XLOOKUP(Table5[[#This Row],[Serial '#]],Table10[Serial '#],Table10[Charity Association],"",,)</f>
        <v/>
      </c>
      <c r="Z1105" s="3" t="s">
        <v>23</v>
      </c>
    </row>
    <row r="1106" spans="1:26" hidden="1" x14ac:dyDescent="0.35">
      <c r="A1106" s="3">
        <v>1104</v>
      </c>
      <c r="B1106" s="78">
        <v>45128</v>
      </c>
      <c r="C1106" s="73" t="str">
        <f>_xlfn.XLOOKUP(Table5[[#This Row],[Serial '#]],Table10[Serial '#],Table10[Date],"",,)</f>
        <v/>
      </c>
      <c r="D11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06" s="73" t="str">
        <f>IF(Table5[[#This Row],[Date Distributed]]="","In Stock","Distributed")</f>
        <v>In Stock</v>
      </c>
      <c r="F1106" s="79" t="s">
        <v>660</v>
      </c>
      <c r="G1106" s="75" t="s">
        <v>761</v>
      </c>
      <c r="H1106" s="80" t="s">
        <v>693</v>
      </c>
      <c r="I1106" s="80" t="s">
        <v>694</v>
      </c>
      <c r="J1106" s="81" t="s">
        <v>1865</v>
      </c>
      <c r="K1106" s="80" t="s">
        <v>3645</v>
      </c>
      <c r="L1106" s="3" t="str">
        <f>_xlfn.XLOOKUP(Table5[[#This Row],[Item '#]],Ticket_Forms[Form Number],Ticket_Forms[Game Name],"",,)</f>
        <v>Big 5</v>
      </c>
      <c r="M1106" s="15">
        <v>360</v>
      </c>
      <c r="N1106" s="3">
        <f>LOOKUP(Table5[[#This Row],[Item '#]],Ticket_Forms[Form Number],Ticket_Forms[Ticket Count])</f>
        <v>9959</v>
      </c>
      <c r="O1106" s="16">
        <f>LOOKUP(Table5[[#This Row],[Item '#]],Ticket_Forms[Form Number],Ticket_Forms[Ticket Value])</f>
        <v>1</v>
      </c>
      <c r="P1106" s="16">
        <f>LOOKUP(Table5[[#This Row],[Item '#]],Ticket_Forms[Form Number],Ticket_Forms[Revenue])</f>
        <v>9959</v>
      </c>
      <c r="Q1106" s="16">
        <f>LOOKUP(Table5[[#This Row],[Item '#]],Ticket_Forms[Form Number],Ticket_Forms[Ideal Profit])</f>
        <v>2119</v>
      </c>
      <c r="R1106" s="16">
        <f>LOOKUP(Table5[[#This Row],[Item '#]],Ticket_Forms[Form Number],Ticket_Forms[Prizes])</f>
        <v>7840</v>
      </c>
      <c r="S1106" s="16">
        <f>LOOKUP(Table5[[#This Row],[Item '#]],Ticket_Forms[Form Number],Ticket_Forms[Location Rent])</f>
        <v>597</v>
      </c>
      <c r="T1106" s="16">
        <f>LOOKUP(Table5[[#This Row],[Item '#]],Ticket_Forms[Form Number],Ticket_Forms[Last Sale])</f>
        <v>0</v>
      </c>
      <c r="U1106" s="16" t="s">
        <v>3909</v>
      </c>
      <c r="V1106" s="58" t="str">
        <f>Table5[[#This Row],[Date Distributed]]</f>
        <v/>
      </c>
      <c r="W1106" s="3" t="str">
        <f>_xlfn.XLOOKUP(Table5[[#This Row],[Serial '#]],Table10[Serial '#],Table10[Charity Association],"",,)</f>
        <v/>
      </c>
      <c r="Z1106" s="3" t="s">
        <v>23</v>
      </c>
    </row>
    <row r="1107" spans="1:26" hidden="1" x14ac:dyDescent="0.35">
      <c r="A1107" s="3">
        <v>1105</v>
      </c>
      <c r="B1107" s="78">
        <v>45128</v>
      </c>
      <c r="C1107" s="73" t="str">
        <f>_xlfn.XLOOKUP(Table5[[#This Row],[Serial '#]],Table10[Serial '#],Table10[Date],"",,)</f>
        <v/>
      </c>
      <c r="D11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07" s="73" t="str">
        <f>IF(Table5[[#This Row],[Date Distributed]]="","In Stock","Distributed")</f>
        <v>In Stock</v>
      </c>
      <c r="F1107" s="79" t="s">
        <v>660</v>
      </c>
      <c r="G1107" s="75" t="s">
        <v>761</v>
      </c>
      <c r="H1107" s="80" t="s">
        <v>693</v>
      </c>
      <c r="I1107" s="80" t="s">
        <v>694</v>
      </c>
      <c r="J1107" s="81" t="s">
        <v>1866</v>
      </c>
      <c r="K1107" s="80" t="s">
        <v>3645</v>
      </c>
      <c r="L1107" s="3" t="str">
        <f>_xlfn.XLOOKUP(Table5[[#This Row],[Item '#]],Ticket_Forms[Form Number],Ticket_Forms[Game Name],"",,)</f>
        <v>Big 5</v>
      </c>
      <c r="M1107" s="15">
        <v>360</v>
      </c>
      <c r="N1107" s="3">
        <f>LOOKUP(Table5[[#This Row],[Item '#]],Ticket_Forms[Form Number],Ticket_Forms[Ticket Count])</f>
        <v>9959</v>
      </c>
      <c r="O1107" s="16">
        <f>LOOKUP(Table5[[#This Row],[Item '#]],Ticket_Forms[Form Number],Ticket_Forms[Ticket Value])</f>
        <v>1</v>
      </c>
      <c r="P1107" s="16">
        <f>LOOKUP(Table5[[#This Row],[Item '#]],Ticket_Forms[Form Number],Ticket_Forms[Revenue])</f>
        <v>9959</v>
      </c>
      <c r="Q1107" s="16">
        <f>LOOKUP(Table5[[#This Row],[Item '#]],Ticket_Forms[Form Number],Ticket_Forms[Ideal Profit])</f>
        <v>2119</v>
      </c>
      <c r="R1107" s="16">
        <f>LOOKUP(Table5[[#This Row],[Item '#]],Ticket_Forms[Form Number],Ticket_Forms[Prizes])</f>
        <v>7840</v>
      </c>
      <c r="S1107" s="16">
        <f>LOOKUP(Table5[[#This Row],[Item '#]],Ticket_Forms[Form Number],Ticket_Forms[Location Rent])</f>
        <v>597</v>
      </c>
      <c r="T1107" s="16">
        <f>LOOKUP(Table5[[#This Row],[Item '#]],Ticket_Forms[Form Number],Ticket_Forms[Last Sale])</f>
        <v>0</v>
      </c>
      <c r="U1107" s="16" t="s">
        <v>3909</v>
      </c>
      <c r="V1107" s="58" t="str">
        <f>Table5[[#This Row],[Date Distributed]]</f>
        <v/>
      </c>
      <c r="W1107" s="3" t="str">
        <f>_xlfn.XLOOKUP(Table5[[#This Row],[Serial '#]],Table10[Serial '#],Table10[Charity Association],"",,)</f>
        <v/>
      </c>
      <c r="Z1107" s="3" t="s">
        <v>23</v>
      </c>
    </row>
    <row r="1108" spans="1:26" hidden="1" x14ac:dyDescent="0.35">
      <c r="A1108" s="3">
        <v>1106</v>
      </c>
      <c r="B1108" s="78">
        <v>45128</v>
      </c>
      <c r="C1108" s="73" t="str">
        <f>_xlfn.XLOOKUP(Table5[[#This Row],[Serial '#]],Table10[Serial '#],Table10[Date],"",,)</f>
        <v/>
      </c>
      <c r="D11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08" s="73" t="str">
        <f>IF(Table5[[#This Row],[Date Distributed]]="","In Stock","Distributed")</f>
        <v>In Stock</v>
      </c>
      <c r="F1108" s="79" t="s">
        <v>660</v>
      </c>
      <c r="G1108" s="75" t="s">
        <v>761</v>
      </c>
      <c r="H1108" s="80" t="s">
        <v>693</v>
      </c>
      <c r="I1108" s="80" t="s">
        <v>694</v>
      </c>
      <c r="J1108" s="81" t="s">
        <v>1867</v>
      </c>
      <c r="K1108" s="80" t="s">
        <v>448</v>
      </c>
      <c r="L1108" s="3" t="str">
        <f>_xlfn.XLOOKUP(Table5[[#This Row],[Item '#]],Ticket_Forms[Form Number],Ticket_Forms[Game Name],"",,)</f>
        <v>Gin and Tonic</v>
      </c>
      <c r="M1108" s="15">
        <v>134</v>
      </c>
      <c r="N1108" s="3">
        <f>LOOKUP(Table5[[#This Row],[Item '#]],Ticket_Forms[Form Number],Ticket_Forms[Ticket Count])</f>
        <v>4000</v>
      </c>
      <c r="O1108" s="16">
        <f>LOOKUP(Table5[[#This Row],[Item '#]],Ticket_Forms[Form Number],Ticket_Forms[Ticket Value])</f>
        <v>1</v>
      </c>
      <c r="P1108" s="16">
        <f>LOOKUP(Table5[[#This Row],[Item '#]],Ticket_Forms[Form Number],Ticket_Forms[Revenue])</f>
        <v>4000</v>
      </c>
      <c r="Q1108" s="16">
        <f>LOOKUP(Table5[[#This Row],[Item '#]],Ticket_Forms[Form Number],Ticket_Forms[Ideal Profit])</f>
        <v>998</v>
      </c>
      <c r="R1108" s="16">
        <f>LOOKUP(Table5[[#This Row],[Item '#]],Ticket_Forms[Form Number],Ticket_Forms[Prizes])</f>
        <v>3002</v>
      </c>
      <c r="S1108" s="16">
        <f>LOOKUP(Table5[[#This Row],[Item '#]],Ticket_Forms[Form Number],Ticket_Forms[Location Rent])</f>
        <v>240</v>
      </c>
      <c r="T1108" s="16">
        <f>LOOKUP(Table5[[#This Row],[Item '#]],Ticket_Forms[Form Number],Ticket_Forms[Last Sale])</f>
        <v>0</v>
      </c>
      <c r="U1108" s="16" t="s">
        <v>3909</v>
      </c>
      <c r="V1108" s="58" t="str">
        <f>Table5[[#This Row],[Date Distributed]]</f>
        <v/>
      </c>
      <c r="W1108" s="3" t="str">
        <f>_xlfn.XLOOKUP(Table5[[#This Row],[Serial '#]],Table10[Serial '#],Table10[Charity Association],"",,)</f>
        <v/>
      </c>
      <c r="Z1108" s="3" t="s">
        <v>23</v>
      </c>
    </row>
    <row r="1109" spans="1:26" hidden="1" x14ac:dyDescent="0.35">
      <c r="A1109" s="3">
        <v>1107</v>
      </c>
      <c r="B1109" s="78">
        <v>45128</v>
      </c>
      <c r="C1109" s="73" t="str">
        <f>_xlfn.XLOOKUP(Table5[[#This Row],[Serial '#]],Table10[Serial '#],Table10[Date],"",,)</f>
        <v/>
      </c>
      <c r="D11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09" s="73" t="str">
        <f>IF(Table5[[#This Row],[Date Distributed]]="","In Stock","Distributed")</f>
        <v>In Stock</v>
      </c>
      <c r="F1109" s="79" t="s">
        <v>660</v>
      </c>
      <c r="G1109" s="75" t="s">
        <v>761</v>
      </c>
      <c r="H1109" s="80" t="s">
        <v>693</v>
      </c>
      <c r="I1109" s="80" t="s">
        <v>694</v>
      </c>
      <c r="J1109" s="81" t="s">
        <v>1868</v>
      </c>
      <c r="K1109" s="80" t="s">
        <v>446</v>
      </c>
      <c r="L1109" s="3" t="str">
        <f>_xlfn.XLOOKUP(Table5[[#This Row],[Item '#]],Ticket_Forms[Form Number],Ticket_Forms[Game Name],"",,)</f>
        <v>Bucks N Trucks</v>
      </c>
      <c r="M1109" s="15">
        <v>134</v>
      </c>
      <c r="N1109" s="3">
        <f>LOOKUP(Table5[[#This Row],[Item '#]],Ticket_Forms[Form Number],Ticket_Forms[Ticket Count])</f>
        <v>4000</v>
      </c>
      <c r="O1109" s="16">
        <f>LOOKUP(Table5[[#This Row],[Item '#]],Ticket_Forms[Form Number],Ticket_Forms[Ticket Value])</f>
        <v>1</v>
      </c>
      <c r="P1109" s="16">
        <f>LOOKUP(Table5[[#This Row],[Item '#]],Ticket_Forms[Form Number],Ticket_Forms[Revenue])</f>
        <v>4000</v>
      </c>
      <c r="Q1109" s="16">
        <f>LOOKUP(Table5[[#This Row],[Item '#]],Ticket_Forms[Form Number],Ticket_Forms[Ideal Profit])</f>
        <v>998</v>
      </c>
      <c r="R1109" s="16">
        <f>LOOKUP(Table5[[#This Row],[Item '#]],Ticket_Forms[Form Number],Ticket_Forms[Prizes])</f>
        <v>3002</v>
      </c>
      <c r="S1109" s="16">
        <f>LOOKUP(Table5[[#This Row],[Item '#]],Ticket_Forms[Form Number],Ticket_Forms[Location Rent])</f>
        <v>240</v>
      </c>
      <c r="T1109" s="16">
        <f>LOOKUP(Table5[[#This Row],[Item '#]],Ticket_Forms[Form Number],Ticket_Forms[Last Sale])</f>
        <v>0</v>
      </c>
      <c r="U1109" s="16" t="s">
        <v>3909</v>
      </c>
      <c r="V1109" s="58" t="str">
        <f>Table5[[#This Row],[Date Distributed]]</f>
        <v/>
      </c>
      <c r="W1109" s="3" t="str">
        <f>_xlfn.XLOOKUP(Table5[[#This Row],[Serial '#]],Table10[Serial '#],Table10[Charity Association],"",,)</f>
        <v/>
      </c>
      <c r="Z1109" s="3" t="s">
        <v>23</v>
      </c>
    </row>
    <row r="1110" spans="1:26" hidden="1" x14ac:dyDescent="0.35">
      <c r="A1110" s="3">
        <v>1108</v>
      </c>
      <c r="B1110" s="78">
        <v>45128</v>
      </c>
      <c r="C1110" s="73" t="str">
        <f>_xlfn.XLOOKUP(Table5[[#This Row],[Serial '#]],Table10[Serial '#],Table10[Date],"",,)</f>
        <v/>
      </c>
      <c r="D11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10" s="73" t="str">
        <f>IF(Table5[[#This Row],[Date Distributed]]="","In Stock","Distributed")</f>
        <v>In Stock</v>
      </c>
      <c r="F1110" s="79" t="s">
        <v>660</v>
      </c>
      <c r="G1110" s="75" t="s">
        <v>761</v>
      </c>
      <c r="H1110" s="80" t="s">
        <v>693</v>
      </c>
      <c r="I1110" s="80" t="s">
        <v>694</v>
      </c>
      <c r="J1110" s="81" t="s">
        <v>1869</v>
      </c>
      <c r="K1110" s="80" t="s">
        <v>3645</v>
      </c>
      <c r="L1110" s="3" t="str">
        <f>_xlfn.XLOOKUP(Table5[[#This Row],[Item '#]],Ticket_Forms[Form Number],Ticket_Forms[Game Name],"",,)</f>
        <v>Big 5</v>
      </c>
      <c r="M1110" s="15">
        <v>360</v>
      </c>
      <c r="N1110" s="3">
        <f>LOOKUP(Table5[[#This Row],[Item '#]],Ticket_Forms[Form Number],Ticket_Forms[Ticket Count])</f>
        <v>9959</v>
      </c>
      <c r="O1110" s="16">
        <f>LOOKUP(Table5[[#This Row],[Item '#]],Ticket_Forms[Form Number],Ticket_Forms[Ticket Value])</f>
        <v>1</v>
      </c>
      <c r="P1110" s="16">
        <f>LOOKUP(Table5[[#This Row],[Item '#]],Ticket_Forms[Form Number],Ticket_Forms[Revenue])</f>
        <v>9959</v>
      </c>
      <c r="Q1110" s="16">
        <f>LOOKUP(Table5[[#This Row],[Item '#]],Ticket_Forms[Form Number],Ticket_Forms[Ideal Profit])</f>
        <v>2119</v>
      </c>
      <c r="R1110" s="16">
        <f>LOOKUP(Table5[[#This Row],[Item '#]],Ticket_Forms[Form Number],Ticket_Forms[Prizes])</f>
        <v>7840</v>
      </c>
      <c r="S1110" s="16">
        <f>LOOKUP(Table5[[#This Row],[Item '#]],Ticket_Forms[Form Number],Ticket_Forms[Location Rent])</f>
        <v>597</v>
      </c>
      <c r="T1110" s="16">
        <f>LOOKUP(Table5[[#This Row],[Item '#]],Ticket_Forms[Form Number],Ticket_Forms[Last Sale])</f>
        <v>0</v>
      </c>
      <c r="U1110" s="16" t="s">
        <v>3909</v>
      </c>
      <c r="V1110" s="58" t="str">
        <f>Table5[[#This Row],[Date Distributed]]</f>
        <v/>
      </c>
      <c r="W1110" s="3" t="str">
        <f>_xlfn.XLOOKUP(Table5[[#This Row],[Serial '#]],Table10[Serial '#],Table10[Charity Association],"",,)</f>
        <v/>
      </c>
      <c r="Z1110" s="3" t="s">
        <v>23</v>
      </c>
    </row>
    <row r="1111" spans="1:26" hidden="1" x14ac:dyDescent="0.35">
      <c r="A1111" s="3">
        <v>1109</v>
      </c>
      <c r="B1111" s="78">
        <v>45128</v>
      </c>
      <c r="C1111" s="73" t="str">
        <f>_xlfn.XLOOKUP(Table5[[#This Row],[Serial '#]],Table10[Serial '#],Table10[Date],"",,)</f>
        <v/>
      </c>
      <c r="D11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11" s="73" t="str">
        <f>IF(Table5[[#This Row],[Date Distributed]]="","In Stock","Distributed")</f>
        <v>In Stock</v>
      </c>
      <c r="F1111" s="79" t="s">
        <v>660</v>
      </c>
      <c r="G1111" s="75" t="s">
        <v>761</v>
      </c>
      <c r="H1111" s="80" t="s">
        <v>693</v>
      </c>
      <c r="I1111" s="80" t="s">
        <v>694</v>
      </c>
      <c r="J1111" s="81" t="s">
        <v>1870</v>
      </c>
      <c r="K1111" s="80" t="s">
        <v>3645</v>
      </c>
      <c r="L1111" s="3" t="str">
        <f>_xlfn.XLOOKUP(Table5[[#This Row],[Item '#]],Ticket_Forms[Form Number],Ticket_Forms[Game Name],"",,)</f>
        <v>Big 5</v>
      </c>
      <c r="M1111" s="15">
        <v>360</v>
      </c>
      <c r="N1111" s="3">
        <f>LOOKUP(Table5[[#This Row],[Item '#]],Ticket_Forms[Form Number],Ticket_Forms[Ticket Count])</f>
        <v>9959</v>
      </c>
      <c r="O1111" s="16">
        <f>LOOKUP(Table5[[#This Row],[Item '#]],Ticket_Forms[Form Number],Ticket_Forms[Ticket Value])</f>
        <v>1</v>
      </c>
      <c r="P1111" s="16">
        <f>LOOKUP(Table5[[#This Row],[Item '#]],Ticket_Forms[Form Number],Ticket_Forms[Revenue])</f>
        <v>9959</v>
      </c>
      <c r="Q1111" s="16">
        <f>LOOKUP(Table5[[#This Row],[Item '#]],Ticket_Forms[Form Number],Ticket_Forms[Ideal Profit])</f>
        <v>2119</v>
      </c>
      <c r="R1111" s="16">
        <f>LOOKUP(Table5[[#This Row],[Item '#]],Ticket_Forms[Form Number],Ticket_Forms[Prizes])</f>
        <v>7840</v>
      </c>
      <c r="S1111" s="16">
        <f>LOOKUP(Table5[[#This Row],[Item '#]],Ticket_Forms[Form Number],Ticket_Forms[Location Rent])</f>
        <v>597</v>
      </c>
      <c r="T1111" s="16">
        <f>LOOKUP(Table5[[#This Row],[Item '#]],Ticket_Forms[Form Number],Ticket_Forms[Last Sale])</f>
        <v>0</v>
      </c>
      <c r="U1111" s="16" t="s">
        <v>3909</v>
      </c>
      <c r="V1111" s="58" t="str">
        <f>Table5[[#This Row],[Date Distributed]]</f>
        <v/>
      </c>
      <c r="W1111" s="3" t="str">
        <f>_xlfn.XLOOKUP(Table5[[#This Row],[Serial '#]],Table10[Serial '#],Table10[Charity Association],"",,)</f>
        <v/>
      </c>
      <c r="Z1111" s="3" t="s">
        <v>23</v>
      </c>
    </row>
    <row r="1112" spans="1:26" hidden="1" x14ac:dyDescent="0.35">
      <c r="A1112" s="3">
        <v>1110</v>
      </c>
      <c r="B1112" s="78">
        <v>45128</v>
      </c>
      <c r="C1112" s="73" t="str">
        <f>_xlfn.XLOOKUP(Table5[[#This Row],[Serial '#]],Table10[Serial '#],Table10[Date],"",,)</f>
        <v/>
      </c>
      <c r="D11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12" s="73" t="str">
        <f>IF(Table5[[#This Row],[Date Distributed]]="","In Stock","Distributed")</f>
        <v>In Stock</v>
      </c>
      <c r="F1112" s="79" t="s">
        <v>660</v>
      </c>
      <c r="G1112" s="75" t="s">
        <v>761</v>
      </c>
      <c r="H1112" s="80" t="s">
        <v>693</v>
      </c>
      <c r="I1112" s="80" t="s">
        <v>694</v>
      </c>
      <c r="J1112" s="81" t="s">
        <v>1871</v>
      </c>
      <c r="K1112" s="80" t="s">
        <v>3645</v>
      </c>
      <c r="L1112" s="3" t="str">
        <f>_xlfn.XLOOKUP(Table5[[#This Row],[Item '#]],Ticket_Forms[Form Number],Ticket_Forms[Game Name],"",,)</f>
        <v>Big 5</v>
      </c>
      <c r="M1112" s="15">
        <v>360</v>
      </c>
      <c r="N1112" s="3">
        <f>LOOKUP(Table5[[#This Row],[Item '#]],Ticket_Forms[Form Number],Ticket_Forms[Ticket Count])</f>
        <v>9959</v>
      </c>
      <c r="O1112" s="16">
        <f>LOOKUP(Table5[[#This Row],[Item '#]],Ticket_Forms[Form Number],Ticket_Forms[Ticket Value])</f>
        <v>1</v>
      </c>
      <c r="P1112" s="16">
        <f>LOOKUP(Table5[[#This Row],[Item '#]],Ticket_Forms[Form Number],Ticket_Forms[Revenue])</f>
        <v>9959</v>
      </c>
      <c r="Q1112" s="16">
        <f>LOOKUP(Table5[[#This Row],[Item '#]],Ticket_Forms[Form Number],Ticket_Forms[Ideal Profit])</f>
        <v>2119</v>
      </c>
      <c r="R1112" s="16">
        <f>LOOKUP(Table5[[#This Row],[Item '#]],Ticket_Forms[Form Number],Ticket_Forms[Prizes])</f>
        <v>7840</v>
      </c>
      <c r="S1112" s="16">
        <f>LOOKUP(Table5[[#This Row],[Item '#]],Ticket_Forms[Form Number],Ticket_Forms[Location Rent])</f>
        <v>597</v>
      </c>
      <c r="T1112" s="16">
        <f>LOOKUP(Table5[[#This Row],[Item '#]],Ticket_Forms[Form Number],Ticket_Forms[Last Sale])</f>
        <v>0</v>
      </c>
      <c r="U1112" s="16" t="s">
        <v>3909</v>
      </c>
      <c r="V1112" s="58" t="str">
        <f>Table5[[#This Row],[Date Distributed]]</f>
        <v/>
      </c>
      <c r="W1112" s="3" t="str">
        <f>_xlfn.XLOOKUP(Table5[[#This Row],[Serial '#]],Table10[Serial '#],Table10[Charity Association],"",,)</f>
        <v/>
      </c>
      <c r="Z1112" s="3" t="s">
        <v>23</v>
      </c>
    </row>
    <row r="1113" spans="1:26" hidden="1" x14ac:dyDescent="0.35">
      <c r="A1113" s="3">
        <v>1111</v>
      </c>
      <c r="B1113" s="78">
        <v>45128</v>
      </c>
      <c r="C1113" s="73" t="str">
        <f>_xlfn.XLOOKUP(Table5[[#This Row],[Serial '#]],Table10[Serial '#],Table10[Date],"",,)</f>
        <v/>
      </c>
      <c r="D11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13" s="73" t="str">
        <f>IF(Table5[[#This Row],[Date Distributed]]="","In Stock","Distributed")</f>
        <v>In Stock</v>
      </c>
      <c r="F1113" s="79" t="s">
        <v>660</v>
      </c>
      <c r="G1113" s="75" t="s">
        <v>761</v>
      </c>
      <c r="H1113" s="80" t="s">
        <v>693</v>
      </c>
      <c r="I1113" s="80" t="s">
        <v>694</v>
      </c>
      <c r="J1113" s="81" t="s">
        <v>1872</v>
      </c>
      <c r="K1113" s="80" t="s">
        <v>448</v>
      </c>
      <c r="L1113" s="3" t="str">
        <f>_xlfn.XLOOKUP(Table5[[#This Row],[Item '#]],Ticket_Forms[Form Number],Ticket_Forms[Game Name],"",,)</f>
        <v>Gin and Tonic</v>
      </c>
      <c r="M1113" s="15">
        <v>134</v>
      </c>
      <c r="N1113" s="3">
        <f>LOOKUP(Table5[[#This Row],[Item '#]],Ticket_Forms[Form Number],Ticket_Forms[Ticket Count])</f>
        <v>4000</v>
      </c>
      <c r="O1113" s="16">
        <f>LOOKUP(Table5[[#This Row],[Item '#]],Ticket_Forms[Form Number],Ticket_Forms[Ticket Value])</f>
        <v>1</v>
      </c>
      <c r="P1113" s="16">
        <f>LOOKUP(Table5[[#This Row],[Item '#]],Ticket_Forms[Form Number],Ticket_Forms[Revenue])</f>
        <v>4000</v>
      </c>
      <c r="Q1113" s="16">
        <f>LOOKUP(Table5[[#This Row],[Item '#]],Ticket_Forms[Form Number],Ticket_Forms[Ideal Profit])</f>
        <v>998</v>
      </c>
      <c r="R1113" s="16">
        <f>LOOKUP(Table5[[#This Row],[Item '#]],Ticket_Forms[Form Number],Ticket_Forms[Prizes])</f>
        <v>3002</v>
      </c>
      <c r="S1113" s="16">
        <f>LOOKUP(Table5[[#This Row],[Item '#]],Ticket_Forms[Form Number],Ticket_Forms[Location Rent])</f>
        <v>240</v>
      </c>
      <c r="T1113" s="16">
        <f>LOOKUP(Table5[[#This Row],[Item '#]],Ticket_Forms[Form Number],Ticket_Forms[Last Sale])</f>
        <v>0</v>
      </c>
      <c r="U1113" s="16" t="s">
        <v>3909</v>
      </c>
      <c r="V1113" s="58" t="str">
        <f>Table5[[#This Row],[Date Distributed]]</f>
        <v/>
      </c>
      <c r="W1113" s="3" t="str">
        <f>_xlfn.XLOOKUP(Table5[[#This Row],[Serial '#]],Table10[Serial '#],Table10[Charity Association],"",,)</f>
        <v/>
      </c>
      <c r="Z1113" s="3" t="s">
        <v>23</v>
      </c>
    </row>
    <row r="1114" spans="1:26" hidden="1" x14ac:dyDescent="0.35">
      <c r="A1114" s="3">
        <v>1112</v>
      </c>
      <c r="B1114" s="78">
        <v>45128</v>
      </c>
      <c r="C1114" s="73" t="str">
        <f>_xlfn.XLOOKUP(Table5[[#This Row],[Serial '#]],Table10[Serial '#],Table10[Date],"",,)</f>
        <v/>
      </c>
      <c r="D11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14" s="73" t="str">
        <f>IF(Table5[[#This Row],[Date Distributed]]="","In Stock","Distributed")</f>
        <v>In Stock</v>
      </c>
      <c r="F1114" s="79" t="s">
        <v>660</v>
      </c>
      <c r="G1114" s="75" t="s">
        <v>761</v>
      </c>
      <c r="H1114" s="80" t="s">
        <v>693</v>
      </c>
      <c r="I1114" s="80" t="s">
        <v>694</v>
      </c>
      <c r="J1114" s="81" t="s">
        <v>1873</v>
      </c>
      <c r="K1114" s="80" t="s">
        <v>448</v>
      </c>
      <c r="L1114" s="3" t="str">
        <f>_xlfn.XLOOKUP(Table5[[#This Row],[Item '#]],Ticket_Forms[Form Number],Ticket_Forms[Game Name],"",,)</f>
        <v>Gin and Tonic</v>
      </c>
      <c r="M1114" s="15">
        <v>134</v>
      </c>
      <c r="N1114" s="3">
        <f>LOOKUP(Table5[[#This Row],[Item '#]],Ticket_Forms[Form Number],Ticket_Forms[Ticket Count])</f>
        <v>4000</v>
      </c>
      <c r="O1114" s="16">
        <f>LOOKUP(Table5[[#This Row],[Item '#]],Ticket_Forms[Form Number],Ticket_Forms[Ticket Value])</f>
        <v>1</v>
      </c>
      <c r="P1114" s="16">
        <f>LOOKUP(Table5[[#This Row],[Item '#]],Ticket_Forms[Form Number],Ticket_Forms[Revenue])</f>
        <v>4000</v>
      </c>
      <c r="Q1114" s="16">
        <f>LOOKUP(Table5[[#This Row],[Item '#]],Ticket_Forms[Form Number],Ticket_Forms[Ideal Profit])</f>
        <v>998</v>
      </c>
      <c r="R1114" s="16">
        <f>LOOKUP(Table5[[#This Row],[Item '#]],Ticket_Forms[Form Number],Ticket_Forms[Prizes])</f>
        <v>3002</v>
      </c>
      <c r="S1114" s="16">
        <f>LOOKUP(Table5[[#This Row],[Item '#]],Ticket_Forms[Form Number],Ticket_Forms[Location Rent])</f>
        <v>240</v>
      </c>
      <c r="T1114" s="16">
        <f>LOOKUP(Table5[[#This Row],[Item '#]],Ticket_Forms[Form Number],Ticket_Forms[Last Sale])</f>
        <v>0</v>
      </c>
      <c r="U1114" s="16" t="s">
        <v>3909</v>
      </c>
      <c r="V1114" s="58" t="str">
        <f>Table5[[#This Row],[Date Distributed]]</f>
        <v/>
      </c>
      <c r="W1114" s="3" t="str">
        <f>_xlfn.XLOOKUP(Table5[[#This Row],[Serial '#]],Table10[Serial '#],Table10[Charity Association],"",,)</f>
        <v/>
      </c>
      <c r="Z1114" s="3" t="s">
        <v>23</v>
      </c>
    </row>
    <row r="1115" spans="1:26" hidden="1" x14ac:dyDescent="0.35">
      <c r="A1115" s="3">
        <v>1113</v>
      </c>
      <c r="B1115" s="78">
        <v>45128</v>
      </c>
      <c r="C1115" s="73" t="str">
        <f>_xlfn.XLOOKUP(Table5[[#This Row],[Serial '#]],Table10[Serial '#],Table10[Date],"",,)</f>
        <v/>
      </c>
      <c r="D11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15" s="73" t="str">
        <f>IF(Table5[[#This Row],[Date Distributed]]="","In Stock","Distributed")</f>
        <v>In Stock</v>
      </c>
      <c r="F1115" s="79" t="s">
        <v>660</v>
      </c>
      <c r="G1115" s="75" t="s">
        <v>761</v>
      </c>
      <c r="H1115" s="80" t="s">
        <v>693</v>
      </c>
      <c r="I1115" s="80" t="s">
        <v>694</v>
      </c>
      <c r="J1115" s="81" t="s">
        <v>1874</v>
      </c>
      <c r="K1115" s="80" t="s">
        <v>452</v>
      </c>
      <c r="L1115" s="3" t="str">
        <f>_xlfn.XLOOKUP(Table5[[#This Row],[Item '#]],Ticket_Forms[Form Number],Ticket_Forms[Game Name],"",,)</f>
        <v>Aces and 8's</v>
      </c>
      <c r="M1115" s="15">
        <v>134</v>
      </c>
      <c r="N1115" s="3">
        <f>LOOKUP(Table5[[#This Row],[Item '#]],Ticket_Forms[Form Number],Ticket_Forms[Ticket Count])</f>
        <v>4000</v>
      </c>
      <c r="O1115" s="16">
        <f>LOOKUP(Table5[[#This Row],[Item '#]],Ticket_Forms[Form Number],Ticket_Forms[Ticket Value])</f>
        <v>1</v>
      </c>
      <c r="P1115" s="16">
        <f>LOOKUP(Table5[[#This Row],[Item '#]],Ticket_Forms[Form Number],Ticket_Forms[Revenue])</f>
        <v>4000</v>
      </c>
      <c r="Q1115" s="16">
        <f>LOOKUP(Table5[[#This Row],[Item '#]],Ticket_Forms[Form Number],Ticket_Forms[Ideal Profit])</f>
        <v>998</v>
      </c>
      <c r="R1115" s="16">
        <f>LOOKUP(Table5[[#This Row],[Item '#]],Ticket_Forms[Form Number],Ticket_Forms[Prizes])</f>
        <v>3002</v>
      </c>
      <c r="S1115" s="16">
        <f>LOOKUP(Table5[[#This Row],[Item '#]],Ticket_Forms[Form Number],Ticket_Forms[Location Rent])</f>
        <v>240</v>
      </c>
      <c r="T1115" s="16">
        <f>LOOKUP(Table5[[#This Row],[Item '#]],Ticket_Forms[Form Number],Ticket_Forms[Last Sale])</f>
        <v>0</v>
      </c>
      <c r="U1115" s="16" t="s">
        <v>3909</v>
      </c>
      <c r="V1115" s="58" t="str">
        <f>Table5[[#This Row],[Date Distributed]]</f>
        <v/>
      </c>
      <c r="W1115" s="3" t="str">
        <f>_xlfn.XLOOKUP(Table5[[#This Row],[Serial '#]],Table10[Serial '#],Table10[Charity Association],"",,)</f>
        <v/>
      </c>
      <c r="Z1115" s="3" t="s">
        <v>23</v>
      </c>
    </row>
    <row r="1116" spans="1:26" hidden="1" x14ac:dyDescent="0.35">
      <c r="A1116" s="3">
        <v>1114</v>
      </c>
      <c r="B1116" s="78">
        <v>45128</v>
      </c>
      <c r="C1116" s="73" t="str">
        <f>_xlfn.XLOOKUP(Table5[[#This Row],[Serial '#]],Table10[Serial '#],Table10[Date],"",,)</f>
        <v/>
      </c>
      <c r="D11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16" s="73" t="str">
        <f>IF(Table5[[#This Row],[Date Distributed]]="","In Stock","Distributed")</f>
        <v>In Stock</v>
      </c>
      <c r="F1116" s="79" t="s">
        <v>660</v>
      </c>
      <c r="G1116" s="75" t="s">
        <v>761</v>
      </c>
      <c r="H1116" s="80" t="s">
        <v>693</v>
      </c>
      <c r="I1116" s="80" t="s">
        <v>694</v>
      </c>
      <c r="J1116" s="81" t="s">
        <v>1875</v>
      </c>
      <c r="K1116" s="80" t="s">
        <v>3645</v>
      </c>
      <c r="L1116" s="3" t="str">
        <f>_xlfn.XLOOKUP(Table5[[#This Row],[Item '#]],Ticket_Forms[Form Number],Ticket_Forms[Game Name],"",,)</f>
        <v>Big 5</v>
      </c>
      <c r="M1116" s="15">
        <v>360</v>
      </c>
      <c r="N1116" s="3">
        <f>LOOKUP(Table5[[#This Row],[Item '#]],Ticket_Forms[Form Number],Ticket_Forms[Ticket Count])</f>
        <v>9959</v>
      </c>
      <c r="O1116" s="16">
        <f>LOOKUP(Table5[[#This Row],[Item '#]],Ticket_Forms[Form Number],Ticket_Forms[Ticket Value])</f>
        <v>1</v>
      </c>
      <c r="P1116" s="16">
        <f>LOOKUP(Table5[[#This Row],[Item '#]],Ticket_Forms[Form Number],Ticket_Forms[Revenue])</f>
        <v>9959</v>
      </c>
      <c r="Q1116" s="16">
        <f>LOOKUP(Table5[[#This Row],[Item '#]],Ticket_Forms[Form Number],Ticket_Forms[Ideal Profit])</f>
        <v>2119</v>
      </c>
      <c r="R1116" s="16">
        <f>LOOKUP(Table5[[#This Row],[Item '#]],Ticket_Forms[Form Number],Ticket_Forms[Prizes])</f>
        <v>7840</v>
      </c>
      <c r="S1116" s="16">
        <f>LOOKUP(Table5[[#This Row],[Item '#]],Ticket_Forms[Form Number],Ticket_Forms[Location Rent])</f>
        <v>597</v>
      </c>
      <c r="T1116" s="16">
        <f>LOOKUP(Table5[[#This Row],[Item '#]],Ticket_Forms[Form Number],Ticket_Forms[Last Sale])</f>
        <v>0</v>
      </c>
      <c r="U1116" s="16" t="s">
        <v>3909</v>
      </c>
      <c r="V1116" s="58" t="str">
        <f>Table5[[#This Row],[Date Distributed]]</f>
        <v/>
      </c>
      <c r="W1116" s="3" t="str">
        <f>_xlfn.XLOOKUP(Table5[[#This Row],[Serial '#]],Table10[Serial '#],Table10[Charity Association],"",,)</f>
        <v/>
      </c>
      <c r="Z1116" s="3" t="s">
        <v>23</v>
      </c>
    </row>
    <row r="1117" spans="1:26" hidden="1" x14ac:dyDescent="0.35">
      <c r="A1117" s="3">
        <v>1115</v>
      </c>
      <c r="B1117" s="78">
        <v>45128</v>
      </c>
      <c r="C1117" s="73" t="str">
        <f>_xlfn.XLOOKUP(Table5[[#This Row],[Serial '#]],Table10[Serial '#],Table10[Date],"",,)</f>
        <v/>
      </c>
      <c r="D11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17" s="73" t="str">
        <f>IF(Table5[[#This Row],[Date Distributed]]="","In Stock","Distributed")</f>
        <v>In Stock</v>
      </c>
      <c r="F1117" s="79" t="s">
        <v>660</v>
      </c>
      <c r="G1117" s="75" t="s">
        <v>761</v>
      </c>
      <c r="H1117" s="80" t="s">
        <v>693</v>
      </c>
      <c r="I1117" s="80" t="s">
        <v>694</v>
      </c>
      <c r="J1117" s="81" t="s">
        <v>1876</v>
      </c>
      <c r="K1117" s="80" t="s">
        <v>3645</v>
      </c>
      <c r="L1117" s="3" t="str">
        <f>_xlfn.XLOOKUP(Table5[[#This Row],[Item '#]],Ticket_Forms[Form Number],Ticket_Forms[Game Name],"",,)</f>
        <v>Big 5</v>
      </c>
      <c r="M1117" s="15">
        <v>360</v>
      </c>
      <c r="N1117" s="3">
        <f>LOOKUP(Table5[[#This Row],[Item '#]],Ticket_Forms[Form Number],Ticket_Forms[Ticket Count])</f>
        <v>9959</v>
      </c>
      <c r="O1117" s="16">
        <f>LOOKUP(Table5[[#This Row],[Item '#]],Ticket_Forms[Form Number],Ticket_Forms[Ticket Value])</f>
        <v>1</v>
      </c>
      <c r="P1117" s="16">
        <f>LOOKUP(Table5[[#This Row],[Item '#]],Ticket_Forms[Form Number],Ticket_Forms[Revenue])</f>
        <v>9959</v>
      </c>
      <c r="Q1117" s="16">
        <f>LOOKUP(Table5[[#This Row],[Item '#]],Ticket_Forms[Form Number],Ticket_Forms[Ideal Profit])</f>
        <v>2119</v>
      </c>
      <c r="R1117" s="16">
        <f>LOOKUP(Table5[[#This Row],[Item '#]],Ticket_Forms[Form Number],Ticket_Forms[Prizes])</f>
        <v>7840</v>
      </c>
      <c r="S1117" s="16">
        <f>LOOKUP(Table5[[#This Row],[Item '#]],Ticket_Forms[Form Number],Ticket_Forms[Location Rent])</f>
        <v>597</v>
      </c>
      <c r="T1117" s="16">
        <f>LOOKUP(Table5[[#This Row],[Item '#]],Ticket_Forms[Form Number],Ticket_Forms[Last Sale])</f>
        <v>0</v>
      </c>
      <c r="U1117" s="16" t="s">
        <v>3909</v>
      </c>
      <c r="V1117" s="58" t="str">
        <f>Table5[[#This Row],[Date Distributed]]</f>
        <v/>
      </c>
      <c r="W1117" s="3" t="str">
        <f>_xlfn.XLOOKUP(Table5[[#This Row],[Serial '#]],Table10[Serial '#],Table10[Charity Association],"",,)</f>
        <v/>
      </c>
      <c r="Z1117" s="3" t="s">
        <v>23</v>
      </c>
    </row>
    <row r="1118" spans="1:26" hidden="1" x14ac:dyDescent="0.35">
      <c r="A1118" s="3">
        <v>1116</v>
      </c>
      <c r="B1118" s="78">
        <v>45128</v>
      </c>
      <c r="C1118" s="73" t="str">
        <f>_xlfn.XLOOKUP(Table5[[#This Row],[Serial '#]],Table10[Serial '#],Table10[Date],"",,)</f>
        <v/>
      </c>
      <c r="D11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18" s="73" t="str">
        <f>IF(Table5[[#This Row],[Date Distributed]]="","In Stock","Distributed")</f>
        <v>In Stock</v>
      </c>
      <c r="F1118" s="79" t="s">
        <v>660</v>
      </c>
      <c r="G1118" s="75" t="s">
        <v>761</v>
      </c>
      <c r="H1118" s="80" t="s">
        <v>693</v>
      </c>
      <c r="I1118" s="80" t="s">
        <v>694</v>
      </c>
      <c r="J1118" s="81" t="s">
        <v>1877</v>
      </c>
      <c r="K1118" s="80" t="s">
        <v>452</v>
      </c>
      <c r="L1118" s="3" t="str">
        <f>_xlfn.XLOOKUP(Table5[[#This Row],[Item '#]],Ticket_Forms[Form Number],Ticket_Forms[Game Name],"",,)</f>
        <v>Aces and 8's</v>
      </c>
      <c r="M1118" s="15">
        <v>134</v>
      </c>
      <c r="N1118" s="3">
        <f>LOOKUP(Table5[[#This Row],[Item '#]],Ticket_Forms[Form Number],Ticket_Forms[Ticket Count])</f>
        <v>4000</v>
      </c>
      <c r="O1118" s="16">
        <f>LOOKUP(Table5[[#This Row],[Item '#]],Ticket_Forms[Form Number],Ticket_Forms[Ticket Value])</f>
        <v>1</v>
      </c>
      <c r="P1118" s="16">
        <f>LOOKUP(Table5[[#This Row],[Item '#]],Ticket_Forms[Form Number],Ticket_Forms[Revenue])</f>
        <v>4000</v>
      </c>
      <c r="Q1118" s="16">
        <f>LOOKUP(Table5[[#This Row],[Item '#]],Ticket_Forms[Form Number],Ticket_Forms[Ideal Profit])</f>
        <v>998</v>
      </c>
      <c r="R1118" s="16">
        <f>LOOKUP(Table5[[#This Row],[Item '#]],Ticket_Forms[Form Number],Ticket_Forms[Prizes])</f>
        <v>3002</v>
      </c>
      <c r="S1118" s="16">
        <f>LOOKUP(Table5[[#This Row],[Item '#]],Ticket_Forms[Form Number],Ticket_Forms[Location Rent])</f>
        <v>240</v>
      </c>
      <c r="T1118" s="16">
        <f>LOOKUP(Table5[[#This Row],[Item '#]],Ticket_Forms[Form Number],Ticket_Forms[Last Sale])</f>
        <v>0</v>
      </c>
      <c r="U1118" s="16" t="s">
        <v>3909</v>
      </c>
      <c r="V1118" s="58" t="str">
        <f>Table5[[#This Row],[Date Distributed]]</f>
        <v/>
      </c>
      <c r="W1118" s="3" t="str">
        <f>_xlfn.XLOOKUP(Table5[[#This Row],[Serial '#]],Table10[Serial '#],Table10[Charity Association],"",,)</f>
        <v/>
      </c>
      <c r="Z1118" s="3" t="s">
        <v>23</v>
      </c>
    </row>
    <row r="1119" spans="1:26" hidden="1" x14ac:dyDescent="0.35">
      <c r="A1119" s="3">
        <v>1117</v>
      </c>
      <c r="B1119" s="78">
        <v>45128</v>
      </c>
      <c r="C1119" s="73" t="str">
        <f>_xlfn.XLOOKUP(Table5[[#This Row],[Serial '#]],Table10[Serial '#],Table10[Date],"",,)</f>
        <v/>
      </c>
      <c r="D11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19" s="73" t="str">
        <f>IF(Table5[[#This Row],[Date Distributed]]="","In Stock","Distributed")</f>
        <v>In Stock</v>
      </c>
      <c r="F1119" s="79" t="s">
        <v>660</v>
      </c>
      <c r="G1119" s="75" t="s">
        <v>761</v>
      </c>
      <c r="H1119" s="80" t="s">
        <v>693</v>
      </c>
      <c r="I1119" s="80" t="s">
        <v>694</v>
      </c>
      <c r="J1119" s="81" t="s">
        <v>1878</v>
      </c>
      <c r="K1119" s="80" t="s">
        <v>445</v>
      </c>
      <c r="L1119" s="3" t="str">
        <f>_xlfn.XLOOKUP(Table5[[#This Row],[Item '#]],Ticket_Forms[Form Number],Ticket_Forms[Game Name],"",,)</f>
        <v>Work Hazard</v>
      </c>
      <c r="M1119" s="15">
        <v>134</v>
      </c>
      <c r="N1119" s="3">
        <f>LOOKUP(Table5[[#This Row],[Item '#]],Ticket_Forms[Form Number],Ticket_Forms[Ticket Count])</f>
        <v>4000</v>
      </c>
      <c r="O1119" s="16">
        <f>LOOKUP(Table5[[#This Row],[Item '#]],Ticket_Forms[Form Number],Ticket_Forms[Ticket Value])</f>
        <v>1</v>
      </c>
      <c r="P1119" s="16">
        <f>LOOKUP(Table5[[#This Row],[Item '#]],Ticket_Forms[Form Number],Ticket_Forms[Revenue])</f>
        <v>4000</v>
      </c>
      <c r="Q1119" s="16">
        <f>LOOKUP(Table5[[#This Row],[Item '#]],Ticket_Forms[Form Number],Ticket_Forms[Ideal Profit])</f>
        <v>998</v>
      </c>
      <c r="R1119" s="16">
        <f>LOOKUP(Table5[[#This Row],[Item '#]],Ticket_Forms[Form Number],Ticket_Forms[Prizes])</f>
        <v>3002</v>
      </c>
      <c r="S1119" s="16">
        <f>LOOKUP(Table5[[#This Row],[Item '#]],Ticket_Forms[Form Number],Ticket_Forms[Location Rent])</f>
        <v>240</v>
      </c>
      <c r="T1119" s="16">
        <f>LOOKUP(Table5[[#This Row],[Item '#]],Ticket_Forms[Form Number],Ticket_Forms[Last Sale])</f>
        <v>0</v>
      </c>
      <c r="U1119" s="16" t="s">
        <v>3909</v>
      </c>
      <c r="V1119" s="58" t="str">
        <f>Table5[[#This Row],[Date Distributed]]</f>
        <v/>
      </c>
      <c r="W1119" s="3" t="str">
        <f>_xlfn.XLOOKUP(Table5[[#This Row],[Serial '#]],Table10[Serial '#],Table10[Charity Association],"",,)</f>
        <v/>
      </c>
      <c r="Z1119" s="3" t="s">
        <v>23</v>
      </c>
    </row>
    <row r="1120" spans="1:26" hidden="1" x14ac:dyDescent="0.35">
      <c r="A1120" s="3">
        <v>1118</v>
      </c>
      <c r="B1120" s="78">
        <v>45128</v>
      </c>
      <c r="C1120" s="73" t="str">
        <f>_xlfn.XLOOKUP(Table5[[#This Row],[Serial '#]],Table10[Serial '#],Table10[Date],"",,)</f>
        <v/>
      </c>
      <c r="D11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20" s="73" t="str">
        <f>IF(Table5[[#This Row],[Date Distributed]]="","In Stock","Distributed")</f>
        <v>In Stock</v>
      </c>
      <c r="F1120" s="79" t="s">
        <v>660</v>
      </c>
      <c r="G1120" s="75" t="s">
        <v>761</v>
      </c>
      <c r="H1120" s="80" t="s">
        <v>693</v>
      </c>
      <c r="I1120" s="80" t="s">
        <v>694</v>
      </c>
      <c r="J1120" s="81" t="s">
        <v>1879</v>
      </c>
      <c r="K1120" s="80" t="s">
        <v>445</v>
      </c>
      <c r="L1120" s="3" t="str">
        <f>_xlfn.XLOOKUP(Table5[[#This Row],[Item '#]],Ticket_Forms[Form Number],Ticket_Forms[Game Name],"",,)</f>
        <v>Work Hazard</v>
      </c>
      <c r="M1120" s="15">
        <v>134</v>
      </c>
      <c r="N1120" s="3">
        <f>LOOKUP(Table5[[#This Row],[Item '#]],Ticket_Forms[Form Number],Ticket_Forms[Ticket Count])</f>
        <v>4000</v>
      </c>
      <c r="O1120" s="16">
        <f>LOOKUP(Table5[[#This Row],[Item '#]],Ticket_Forms[Form Number],Ticket_Forms[Ticket Value])</f>
        <v>1</v>
      </c>
      <c r="P1120" s="16">
        <f>LOOKUP(Table5[[#This Row],[Item '#]],Ticket_Forms[Form Number],Ticket_Forms[Revenue])</f>
        <v>4000</v>
      </c>
      <c r="Q1120" s="16">
        <f>LOOKUP(Table5[[#This Row],[Item '#]],Ticket_Forms[Form Number],Ticket_Forms[Ideal Profit])</f>
        <v>998</v>
      </c>
      <c r="R1120" s="16">
        <f>LOOKUP(Table5[[#This Row],[Item '#]],Ticket_Forms[Form Number],Ticket_Forms[Prizes])</f>
        <v>3002</v>
      </c>
      <c r="S1120" s="16">
        <f>LOOKUP(Table5[[#This Row],[Item '#]],Ticket_Forms[Form Number],Ticket_Forms[Location Rent])</f>
        <v>240</v>
      </c>
      <c r="T1120" s="16">
        <f>LOOKUP(Table5[[#This Row],[Item '#]],Ticket_Forms[Form Number],Ticket_Forms[Last Sale])</f>
        <v>0</v>
      </c>
      <c r="U1120" s="16" t="s">
        <v>3909</v>
      </c>
      <c r="V1120" s="58" t="str">
        <f>Table5[[#This Row],[Date Distributed]]</f>
        <v/>
      </c>
      <c r="W1120" s="3" t="str">
        <f>_xlfn.XLOOKUP(Table5[[#This Row],[Serial '#]],Table10[Serial '#],Table10[Charity Association],"",,)</f>
        <v/>
      </c>
      <c r="Z1120" s="3" t="s">
        <v>23</v>
      </c>
    </row>
    <row r="1121" spans="1:26" hidden="1" x14ac:dyDescent="0.35">
      <c r="A1121" s="3">
        <v>1119</v>
      </c>
      <c r="B1121" s="78">
        <v>45128</v>
      </c>
      <c r="C1121" s="73" t="str">
        <f>_xlfn.XLOOKUP(Table5[[#This Row],[Serial '#]],Table10[Serial '#],Table10[Date],"",,)</f>
        <v/>
      </c>
      <c r="D11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21" s="73" t="str">
        <f>IF(Table5[[#This Row],[Date Distributed]]="","In Stock","Distributed")</f>
        <v>In Stock</v>
      </c>
      <c r="F1121" s="79" t="s">
        <v>660</v>
      </c>
      <c r="G1121" s="75" t="s">
        <v>761</v>
      </c>
      <c r="H1121" s="80" t="s">
        <v>693</v>
      </c>
      <c r="I1121" s="80" t="s">
        <v>694</v>
      </c>
      <c r="J1121" s="81" t="s">
        <v>1880</v>
      </c>
      <c r="K1121" s="80" t="s">
        <v>445</v>
      </c>
      <c r="L1121" s="3" t="str">
        <f>_xlfn.XLOOKUP(Table5[[#This Row],[Item '#]],Ticket_Forms[Form Number],Ticket_Forms[Game Name],"",,)</f>
        <v>Work Hazard</v>
      </c>
      <c r="M1121" s="15">
        <v>134</v>
      </c>
      <c r="N1121" s="3">
        <f>LOOKUP(Table5[[#This Row],[Item '#]],Ticket_Forms[Form Number],Ticket_Forms[Ticket Count])</f>
        <v>4000</v>
      </c>
      <c r="O1121" s="16">
        <f>LOOKUP(Table5[[#This Row],[Item '#]],Ticket_Forms[Form Number],Ticket_Forms[Ticket Value])</f>
        <v>1</v>
      </c>
      <c r="P1121" s="16">
        <f>LOOKUP(Table5[[#This Row],[Item '#]],Ticket_Forms[Form Number],Ticket_Forms[Revenue])</f>
        <v>4000</v>
      </c>
      <c r="Q1121" s="16">
        <f>LOOKUP(Table5[[#This Row],[Item '#]],Ticket_Forms[Form Number],Ticket_Forms[Ideal Profit])</f>
        <v>998</v>
      </c>
      <c r="R1121" s="16">
        <f>LOOKUP(Table5[[#This Row],[Item '#]],Ticket_Forms[Form Number],Ticket_Forms[Prizes])</f>
        <v>3002</v>
      </c>
      <c r="S1121" s="16">
        <f>LOOKUP(Table5[[#This Row],[Item '#]],Ticket_Forms[Form Number],Ticket_Forms[Location Rent])</f>
        <v>240</v>
      </c>
      <c r="T1121" s="16">
        <f>LOOKUP(Table5[[#This Row],[Item '#]],Ticket_Forms[Form Number],Ticket_Forms[Last Sale])</f>
        <v>0</v>
      </c>
      <c r="U1121" s="16" t="s">
        <v>3909</v>
      </c>
      <c r="V1121" s="58" t="str">
        <f>Table5[[#This Row],[Date Distributed]]</f>
        <v/>
      </c>
      <c r="W1121" s="3" t="str">
        <f>_xlfn.XLOOKUP(Table5[[#This Row],[Serial '#]],Table10[Serial '#],Table10[Charity Association],"",,)</f>
        <v/>
      </c>
      <c r="Z1121" s="3" t="s">
        <v>23</v>
      </c>
    </row>
    <row r="1122" spans="1:26" hidden="1" x14ac:dyDescent="0.35">
      <c r="A1122" s="3">
        <v>1120</v>
      </c>
      <c r="B1122" s="78">
        <v>45128</v>
      </c>
      <c r="C1122" s="73" t="str">
        <f>_xlfn.XLOOKUP(Table5[[#This Row],[Serial '#]],Table10[Serial '#],Table10[Date],"",,)</f>
        <v/>
      </c>
      <c r="D11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22" s="73" t="str">
        <f>IF(Table5[[#This Row],[Date Distributed]]="","In Stock","Distributed")</f>
        <v>In Stock</v>
      </c>
      <c r="F1122" s="79" t="s">
        <v>660</v>
      </c>
      <c r="G1122" s="75" t="s">
        <v>761</v>
      </c>
      <c r="H1122" s="80" t="s">
        <v>693</v>
      </c>
      <c r="I1122" s="80" t="s">
        <v>694</v>
      </c>
      <c r="J1122" s="81" t="s">
        <v>1881</v>
      </c>
      <c r="K1122" s="80" t="s">
        <v>3645</v>
      </c>
      <c r="L1122" s="3" t="str">
        <f>_xlfn.XLOOKUP(Table5[[#This Row],[Item '#]],Ticket_Forms[Form Number],Ticket_Forms[Game Name],"",,)</f>
        <v>Big 5</v>
      </c>
      <c r="M1122" s="15">
        <v>360</v>
      </c>
      <c r="N1122" s="3">
        <f>LOOKUP(Table5[[#This Row],[Item '#]],Ticket_Forms[Form Number],Ticket_Forms[Ticket Count])</f>
        <v>9959</v>
      </c>
      <c r="O1122" s="16">
        <f>LOOKUP(Table5[[#This Row],[Item '#]],Ticket_Forms[Form Number],Ticket_Forms[Ticket Value])</f>
        <v>1</v>
      </c>
      <c r="P1122" s="16">
        <f>LOOKUP(Table5[[#This Row],[Item '#]],Ticket_Forms[Form Number],Ticket_Forms[Revenue])</f>
        <v>9959</v>
      </c>
      <c r="Q1122" s="16">
        <f>LOOKUP(Table5[[#This Row],[Item '#]],Ticket_Forms[Form Number],Ticket_Forms[Ideal Profit])</f>
        <v>2119</v>
      </c>
      <c r="R1122" s="16">
        <f>LOOKUP(Table5[[#This Row],[Item '#]],Ticket_Forms[Form Number],Ticket_Forms[Prizes])</f>
        <v>7840</v>
      </c>
      <c r="S1122" s="16">
        <f>LOOKUP(Table5[[#This Row],[Item '#]],Ticket_Forms[Form Number],Ticket_Forms[Location Rent])</f>
        <v>597</v>
      </c>
      <c r="T1122" s="16">
        <f>LOOKUP(Table5[[#This Row],[Item '#]],Ticket_Forms[Form Number],Ticket_Forms[Last Sale])</f>
        <v>0</v>
      </c>
      <c r="U1122" s="16" t="s">
        <v>3909</v>
      </c>
      <c r="V1122" s="58" t="str">
        <f>Table5[[#This Row],[Date Distributed]]</f>
        <v/>
      </c>
      <c r="W1122" s="3" t="str">
        <f>_xlfn.XLOOKUP(Table5[[#This Row],[Serial '#]],Table10[Serial '#],Table10[Charity Association],"",,)</f>
        <v/>
      </c>
      <c r="Z1122" s="3" t="s">
        <v>23</v>
      </c>
    </row>
    <row r="1123" spans="1:26" hidden="1" x14ac:dyDescent="0.35">
      <c r="A1123" s="3">
        <v>1121</v>
      </c>
      <c r="B1123" s="78">
        <v>45128</v>
      </c>
      <c r="C1123" s="73" t="str">
        <f>_xlfn.XLOOKUP(Table5[[#This Row],[Serial '#]],Table10[Serial '#],Table10[Date],"",,)</f>
        <v/>
      </c>
      <c r="D11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23" s="73" t="str">
        <f>IF(Table5[[#This Row],[Date Distributed]]="","In Stock","Distributed")</f>
        <v>In Stock</v>
      </c>
      <c r="F1123" s="79" t="s">
        <v>660</v>
      </c>
      <c r="G1123" s="75" t="s">
        <v>761</v>
      </c>
      <c r="H1123" s="80" t="s">
        <v>693</v>
      </c>
      <c r="I1123" s="80" t="s">
        <v>694</v>
      </c>
      <c r="J1123" s="81" t="s">
        <v>1882</v>
      </c>
      <c r="K1123" s="80" t="s">
        <v>3645</v>
      </c>
      <c r="L1123" s="3" t="str">
        <f>_xlfn.XLOOKUP(Table5[[#This Row],[Item '#]],Ticket_Forms[Form Number],Ticket_Forms[Game Name],"",,)</f>
        <v>Big 5</v>
      </c>
      <c r="M1123" s="15">
        <v>360</v>
      </c>
      <c r="N1123" s="3">
        <f>LOOKUP(Table5[[#This Row],[Item '#]],Ticket_Forms[Form Number],Ticket_Forms[Ticket Count])</f>
        <v>9959</v>
      </c>
      <c r="O1123" s="16">
        <f>LOOKUP(Table5[[#This Row],[Item '#]],Ticket_Forms[Form Number],Ticket_Forms[Ticket Value])</f>
        <v>1</v>
      </c>
      <c r="P1123" s="16">
        <f>LOOKUP(Table5[[#This Row],[Item '#]],Ticket_Forms[Form Number],Ticket_Forms[Revenue])</f>
        <v>9959</v>
      </c>
      <c r="Q1123" s="16">
        <f>LOOKUP(Table5[[#This Row],[Item '#]],Ticket_Forms[Form Number],Ticket_Forms[Ideal Profit])</f>
        <v>2119</v>
      </c>
      <c r="R1123" s="16">
        <f>LOOKUP(Table5[[#This Row],[Item '#]],Ticket_Forms[Form Number],Ticket_Forms[Prizes])</f>
        <v>7840</v>
      </c>
      <c r="S1123" s="16">
        <f>LOOKUP(Table5[[#This Row],[Item '#]],Ticket_Forms[Form Number],Ticket_Forms[Location Rent])</f>
        <v>597</v>
      </c>
      <c r="T1123" s="16">
        <f>LOOKUP(Table5[[#This Row],[Item '#]],Ticket_Forms[Form Number],Ticket_Forms[Last Sale])</f>
        <v>0</v>
      </c>
      <c r="U1123" s="16" t="s">
        <v>3909</v>
      </c>
      <c r="V1123" s="58" t="str">
        <f>Table5[[#This Row],[Date Distributed]]</f>
        <v/>
      </c>
      <c r="W1123" s="3" t="str">
        <f>_xlfn.XLOOKUP(Table5[[#This Row],[Serial '#]],Table10[Serial '#],Table10[Charity Association],"",,)</f>
        <v/>
      </c>
      <c r="Z1123" s="3" t="s">
        <v>23</v>
      </c>
    </row>
    <row r="1124" spans="1:26" hidden="1" x14ac:dyDescent="0.35">
      <c r="A1124" s="3">
        <v>1122</v>
      </c>
      <c r="B1124" s="78">
        <v>45128</v>
      </c>
      <c r="C1124" s="73">
        <f>_xlfn.XLOOKUP(Table5[[#This Row],[Serial '#]],Table10[Serial '#],Table10[Date],"",,)</f>
        <v>45293</v>
      </c>
      <c r="D11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124" s="73" t="str">
        <f>IF(Table5[[#This Row],[Date Distributed]]="","In Stock","Distributed")</f>
        <v>Distributed</v>
      </c>
      <c r="F1124" s="79" t="s">
        <v>660</v>
      </c>
      <c r="G1124" s="75" t="s">
        <v>761</v>
      </c>
      <c r="H1124" s="80" t="s">
        <v>693</v>
      </c>
      <c r="I1124" s="80" t="s">
        <v>694</v>
      </c>
      <c r="J1124" s="81" t="s">
        <v>1883</v>
      </c>
      <c r="K1124" s="80" t="s">
        <v>452</v>
      </c>
      <c r="L1124" s="3" t="str">
        <f>_xlfn.XLOOKUP(Table5[[#This Row],[Item '#]],Ticket_Forms[Form Number],Ticket_Forms[Game Name],"",,)</f>
        <v>Aces and 8's</v>
      </c>
      <c r="M1124" s="15">
        <v>134</v>
      </c>
      <c r="N1124" s="3">
        <f>LOOKUP(Table5[[#This Row],[Item '#]],Ticket_Forms[Form Number],Ticket_Forms[Ticket Count])</f>
        <v>4000</v>
      </c>
      <c r="O1124" s="16">
        <f>LOOKUP(Table5[[#This Row],[Item '#]],Ticket_Forms[Form Number],Ticket_Forms[Ticket Value])</f>
        <v>1</v>
      </c>
      <c r="P1124" s="16">
        <f>LOOKUP(Table5[[#This Row],[Item '#]],Ticket_Forms[Form Number],Ticket_Forms[Revenue])</f>
        <v>4000</v>
      </c>
      <c r="Q1124" s="16">
        <f>LOOKUP(Table5[[#This Row],[Item '#]],Ticket_Forms[Form Number],Ticket_Forms[Ideal Profit])</f>
        <v>998</v>
      </c>
      <c r="R1124" s="16">
        <f>LOOKUP(Table5[[#This Row],[Item '#]],Ticket_Forms[Form Number],Ticket_Forms[Prizes])</f>
        <v>3002</v>
      </c>
      <c r="S1124" s="16">
        <f>LOOKUP(Table5[[#This Row],[Item '#]],Ticket_Forms[Form Number],Ticket_Forms[Location Rent])</f>
        <v>240</v>
      </c>
      <c r="T1124" s="16">
        <f>LOOKUP(Table5[[#This Row],[Item '#]],Ticket_Forms[Form Number],Ticket_Forms[Last Sale])</f>
        <v>0</v>
      </c>
      <c r="U1124" s="16" t="s">
        <v>3909</v>
      </c>
      <c r="V1124" s="58">
        <f>Table5[[#This Row],[Date Distributed]]</f>
        <v>45293</v>
      </c>
      <c r="W1124" s="3" t="str">
        <f>_xlfn.XLOOKUP(Table5[[#This Row],[Serial '#]],Table10[Serial '#],Table10[Charity Association],"",,)</f>
        <v>Cleveland Police Athletic League</v>
      </c>
      <c r="Z1124" s="3" t="s">
        <v>23</v>
      </c>
    </row>
    <row r="1125" spans="1:26" hidden="1" x14ac:dyDescent="0.35">
      <c r="A1125" s="3">
        <v>1123</v>
      </c>
      <c r="B1125" s="74">
        <v>45153</v>
      </c>
      <c r="C1125" s="73" t="str">
        <f>_xlfn.XLOOKUP(Table5[[#This Row],[Serial '#]],Table10[Serial '#],Table10[Date],"",,)</f>
        <v/>
      </c>
      <c r="D11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25" s="73" t="str">
        <f>IF(Table5[[#This Row],[Date Distributed]]="","In Stock","Distributed")</f>
        <v>In Stock</v>
      </c>
      <c r="F1125" s="75" t="s">
        <v>660</v>
      </c>
      <c r="G1125" s="75" t="s">
        <v>761</v>
      </c>
      <c r="H1125" s="76" t="s">
        <v>695</v>
      </c>
      <c r="I1125" s="76" t="s">
        <v>696</v>
      </c>
      <c r="J1125" s="77" t="s">
        <v>1884</v>
      </c>
      <c r="K1125" s="76" t="s">
        <v>449</v>
      </c>
      <c r="L1125" s="3" t="str">
        <f>_xlfn.XLOOKUP(Table5[[#This Row],[Item '#]],Ticket_Forms[Form Number],Ticket_Forms[Game Name],"",,)</f>
        <v>Pizza With Wings</v>
      </c>
      <c r="M1125" s="15">
        <v>134</v>
      </c>
      <c r="N1125" s="3">
        <f>LOOKUP(Table5[[#This Row],[Item '#]],Ticket_Forms[Form Number],Ticket_Forms[Ticket Count])</f>
        <v>4000</v>
      </c>
      <c r="O1125" s="16">
        <f>LOOKUP(Table5[[#This Row],[Item '#]],Ticket_Forms[Form Number],Ticket_Forms[Ticket Value])</f>
        <v>1</v>
      </c>
      <c r="P1125" s="16">
        <f>LOOKUP(Table5[[#This Row],[Item '#]],Ticket_Forms[Form Number],Ticket_Forms[Revenue])</f>
        <v>4000</v>
      </c>
      <c r="Q1125" s="16">
        <f>LOOKUP(Table5[[#This Row],[Item '#]],Ticket_Forms[Form Number],Ticket_Forms[Ideal Profit])</f>
        <v>998</v>
      </c>
      <c r="R1125" s="16">
        <f>LOOKUP(Table5[[#This Row],[Item '#]],Ticket_Forms[Form Number],Ticket_Forms[Prizes])</f>
        <v>3002</v>
      </c>
      <c r="S1125" s="16">
        <f>LOOKUP(Table5[[#This Row],[Item '#]],Ticket_Forms[Form Number],Ticket_Forms[Location Rent])</f>
        <v>240</v>
      </c>
      <c r="T1125" s="16">
        <f>LOOKUP(Table5[[#This Row],[Item '#]],Ticket_Forms[Form Number],Ticket_Forms[Last Sale])</f>
        <v>0</v>
      </c>
      <c r="U1125" s="16" t="s">
        <v>3909</v>
      </c>
      <c r="V1125" s="58" t="str">
        <f>Table5[[#This Row],[Date Distributed]]</f>
        <v/>
      </c>
      <c r="W1125" s="3" t="str">
        <f>_xlfn.XLOOKUP(Table5[[#This Row],[Serial '#]],Table10[Serial '#],Table10[Charity Association],"",,)</f>
        <v/>
      </c>
      <c r="Z1125" s="3" t="s">
        <v>23</v>
      </c>
    </row>
    <row r="1126" spans="1:26" hidden="1" x14ac:dyDescent="0.35">
      <c r="A1126" s="3">
        <v>1124</v>
      </c>
      <c r="B1126" s="78">
        <v>45153</v>
      </c>
      <c r="C1126" s="73" t="str">
        <f>_xlfn.XLOOKUP(Table5[[#This Row],[Serial '#]],Table10[Serial '#],Table10[Date],"",,)</f>
        <v/>
      </c>
      <c r="D11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26" s="73" t="str">
        <f>IF(Table5[[#This Row],[Date Distributed]]="","In Stock","Distributed")</f>
        <v>In Stock</v>
      </c>
      <c r="F1126" s="79" t="s">
        <v>660</v>
      </c>
      <c r="G1126" s="75" t="s">
        <v>761</v>
      </c>
      <c r="H1126" s="80" t="s">
        <v>695</v>
      </c>
      <c r="I1126" s="80" t="s">
        <v>696</v>
      </c>
      <c r="J1126" s="81" t="s">
        <v>1885</v>
      </c>
      <c r="K1126" s="76" t="s">
        <v>445</v>
      </c>
      <c r="L1126" s="3" t="str">
        <f>_xlfn.XLOOKUP(Table5[[#This Row],[Item '#]],Ticket_Forms[Form Number],Ticket_Forms[Game Name],"",,)</f>
        <v>Work Hazard</v>
      </c>
      <c r="M1126" s="15">
        <v>134</v>
      </c>
      <c r="N1126" s="3">
        <f>LOOKUP(Table5[[#This Row],[Item '#]],Ticket_Forms[Form Number],Ticket_Forms[Ticket Count])</f>
        <v>4000</v>
      </c>
      <c r="O1126" s="16">
        <f>LOOKUP(Table5[[#This Row],[Item '#]],Ticket_Forms[Form Number],Ticket_Forms[Ticket Value])</f>
        <v>1</v>
      </c>
      <c r="P1126" s="16">
        <f>LOOKUP(Table5[[#This Row],[Item '#]],Ticket_Forms[Form Number],Ticket_Forms[Revenue])</f>
        <v>4000</v>
      </c>
      <c r="Q1126" s="16">
        <f>LOOKUP(Table5[[#This Row],[Item '#]],Ticket_Forms[Form Number],Ticket_Forms[Ideal Profit])</f>
        <v>998</v>
      </c>
      <c r="R1126" s="16">
        <f>LOOKUP(Table5[[#This Row],[Item '#]],Ticket_Forms[Form Number],Ticket_Forms[Prizes])</f>
        <v>3002</v>
      </c>
      <c r="S1126" s="16">
        <f>LOOKUP(Table5[[#This Row],[Item '#]],Ticket_Forms[Form Number],Ticket_Forms[Location Rent])</f>
        <v>240</v>
      </c>
      <c r="T1126" s="16">
        <f>LOOKUP(Table5[[#This Row],[Item '#]],Ticket_Forms[Form Number],Ticket_Forms[Last Sale])</f>
        <v>0</v>
      </c>
      <c r="U1126" s="16" t="s">
        <v>3909</v>
      </c>
      <c r="V1126" s="58" t="str">
        <f>Table5[[#This Row],[Date Distributed]]</f>
        <v/>
      </c>
      <c r="W1126" s="3" t="str">
        <f>_xlfn.XLOOKUP(Table5[[#This Row],[Serial '#]],Table10[Serial '#],Table10[Charity Association],"",,)</f>
        <v/>
      </c>
      <c r="Z1126" s="3" t="s">
        <v>23</v>
      </c>
    </row>
    <row r="1127" spans="1:26" hidden="1" x14ac:dyDescent="0.35">
      <c r="A1127" s="3">
        <v>1125</v>
      </c>
      <c r="B1127" s="78">
        <v>45153</v>
      </c>
      <c r="C1127" s="73" t="str">
        <f>_xlfn.XLOOKUP(Table5[[#This Row],[Serial '#]],Table10[Serial '#],Table10[Date],"",,)</f>
        <v/>
      </c>
      <c r="D11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27" s="73" t="str">
        <f>IF(Table5[[#This Row],[Date Distributed]]="","In Stock","Distributed")</f>
        <v>In Stock</v>
      </c>
      <c r="F1127" s="79" t="s">
        <v>660</v>
      </c>
      <c r="G1127" s="75" t="s">
        <v>761</v>
      </c>
      <c r="H1127" s="80" t="s">
        <v>695</v>
      </c>
      <c r="I1127" s="80" t="s">
        <v>696</v>
      </c>
      <c r="J1127" s="81" t="s">
        <v>1886</v>
      </c>
      <c r="K1127" s="76" t="s">
        <v>433</v>
      </c>
      <c r="L1127" s="3" t="str">
        <f>_xlfn.XLOOKUP(Table5[[#This Row],[Item '#]],Ticket_Forms[Form Number],Ticket_Forms[Game Name],"",,)</f>
        <v>Zip Zap</v>
      </c>
      <c r="M1127" s="15">
        <v>146</v>
      </c>
      <c r="N1127" s="3">
        <f>LOOKUP(Table5[[#This Row],[Item '#]],Ticket_Forms[Form Number],Ticket_Forms[Ticket Count])</f>
        <v>4560</v>
      </c>
      <c r="O1127" s="16">
        <f>LOOKUP(Table5[[#This Row],[Item '#]],Ticket_Forms[Form Number],Ticket_Forms[Ticket Value])</f>
        <v>1</v>
      </c>
      <c r="P1127" s="16">
        <f>LOOKUP(Table5[[#This Row],[Item '#]],Ticket_Forms[Form Number],Ticket_Forms[Revenue])</f>
        <v>4560</v>
      </c>
      <c r="Q1127" s="16">
        <f>LOOKUP(Table5[[#This Row],[Item '#]],Ticket_Forms[Form Number],Ticket_Forms[Ideal Profit])</f>
        <v>1100</v>
      </c>
      <c r="R1127" s="16">
        <f>LOOKUP(Table5[[#This Row],[Item '#]],Ticket_Forms[Form Number],Ticket_Forms[Prizes])</f>
        <v>3460</v>
      </c>
      <c r="S1127" s="16">
        <f>LOOKUP(Table5[[#This Row],[Item '#]],Ticket_Forms[Form Number],Ticket_Forms[Location Rent])</f>
        <v>273</v>
      </c>
      <c r="T1127" s="16">
        <f>LOOKUP(Table5[[#This Row],[Item '#]],Ticket_Forms[Form Number],Ticket_Forms[Last Sale])</f>
        <v>0</v>
      </c>
      <c r="U1127" s="16" t="s">
        <v>3909</v>
      </c>
      <c r="V1127" s="58" t="str">
        <f>Table5[[#This Row],[Date Distributed]]</f>
        <v/>
      </c>
      <c r="W1127" s="3" t="str">
        <f>_xlfn.XLOOKUP(Table5[[#This Row],[Serial '#]],Table10[Serial '#],Table10[Charity Association],"",,)</f>
        <v/>
      </c>
      <c r="Z1127" s="3" t="s">
        <v>23</v>
      </c>
    </row>
    <row r="1128" spans="1:26" hidden="1" x14ac:dyDescent="0.35">
      <c r="A1128" s="3">
        <v>1126</v>
      </c>
      <c r="B1128" s="78">
        <v>45153</v>
      </c>
      <c r="C1128" s="73" t="str">
        <f>_xlfn.XLOOKUP(Table5[[#This Row],[Serial '#]],Table10[Serial '#],Table10[Date],"",,)</f>
        <v/>
      </c>
      <c r="D11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28" s="73" t="str">
        <f>IF(Table5[[#This Row],[Date Distributed]]="","In Stock","Distributed")</f>
        <v>In Stock</v>
      </c>
      <c r="F1128" s="79" t="s">
        <v>660</v>
      </c>
      <c r="G1128" s="75" t="s">
        <v>761</v>
      </c>
      <c r="H1128" s="80" t="s">
        <v>695</v>
      </c>
      <c r="I1128" s="80" t="s">
        <v>696</v>
      </c>
      <c r="J1128" s="81" t="s">
        <v>1887</v>
      </c>
      <c r="K1128" s="80" t="s">
        <v>433</v>
      </c>
      <c r="L1128" s="3" t="str">
        <f>_xlfn.XLOOKUP(Table5[[#This Row],[Item '#]],Ticket_Forms[Form Number],Ticket_Forms[Game Name],"",,)</f>
        <v>Zip Zap</v>
      </c>
      <c r="M1128" s="15">
        <v>146</v>
      </c>
      <c r="N1128" s="3">
        <f>LOOKUP(Table5[[#This Row],[Item '#]],Ticket_Forms[Form Number],Ticket_Forms[Ticket Count])</f>
        <v>4560</v>
      </c>
      <c r="O1128" s="16">
        <f>LOOKUP(Table5[[#This Row],[Item '#]],Ticket_Forms[Form Number],Ticket_Forms[Ticket Value])</f>
        <v>1</v>
      </c>
      <c r="P1128" s="16">
        <f>LOOKUP(Table5[[#This Row],[Item '#]],Ticket_Forms[Form Number],Ticket_Forms[Revenue])</f>
        <v>4560</v>
      </c>
      <c r="Q1128" s="16">
        <f>LOOKUP(Table5[[#This Row],[Item '#]],Ticket_Forms[Form Number],Ticket_Forms[Ideal Profit])</f>
        <v>1100</v>
      </c>
      <c r="R1128" s="16">
        <f>LOOKUP(Table5[[#This Row],[Item '#]],Ticket_Forms[Form Number],Ticket_Forms[Prizes])</f>
        <v>3460</v>
      </c>
      <c r="S1128" s="16">
        <f>LOOKUP(Table5[[#This Row],[Item '#]],Ticket_Forms[Form Number],Ticket_Forms[Location Rent])</f>
        <v>273</v>
      </c>
      <c r="T1128" s="16">
        <f>LOOKUP(Table5[[#This Row],[Item '#]],Ticket_Forms[Form Number],Ticket_Forms[Last Sale])</f>
        <v>0</v>
      </c>
      <c r="U1128" s="16" t="s">
        <v>3909</v>
      </c>
      <c r="V1128" s="58" t="str">
        <f>Table5[[#This Row],[Date Distributed]]</f>
        <v/>
      </c>
      <c r="W1128" s="3" t="str">
        <f>_xlfn.XLOOKUP(Table5[[#This Row],[Serial '#]],Table10[Serial '#],Table10[Charity Association],"",,)</f>
        <v/>
      </c>
      <c r="Z1128" s="3" t="s">
        <v>23</v>
      </c>
    </row>
    <row r="1129" spans="1:26" hidden="1" x14ac:dyDescent="0.35">
      <c r="A1129" s="3">
        <v>1127</v>
      </c>
      <c r="B1129" s="78">
        <v>45153</v>
      </c>
      <c r="C1129" s="73" t="str">
        <f>_xlfn.XLOOKUP(Table5[[#This Row],[Serial '#]],Table10[Serial '#],Table10[Date],"",,)</f>
        <v/>
      </c>
      <c r="D11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29" s="73" t="str">
        <f>IF(Table5[[#This Row],[Date Distributed]]="","In Stock","Distributed")</f>
        <v>In Stock</v>
      </c>
      <c r="F1129" s="79" t="s">
        <v>660</v>
      </c>
      <c r="G1129" s="75" t="s">
        <v>761</v>
      </c>
      <c r="H1129" s="80" t="s">
        <v>695</v>
      </c>
      <c r="I1129" s="80" t="s">
        <v>696</v>
      </c>
      <c r="J1129" s="81" t="s">
        <v>1888</v>
      </c>
      <c r="K1129" s="80" t="s">
        <v>433</v>
      </c>
      <c r="L1129" s="3" t="str">
        <f>_xlfn.XLOOKUP(Table5[[#This Row],[Item '#]],Ticket_Forms[Form Number],Ticket_Forms[Game Name],"",,)</f>
        <v>Zip Zap</v>
      </c>
      <c r="M1129" s="15">
        <v>146</v>
      </c>
      <c r="N1129" s="3">
        <f>LOOKUP(Table5[[#This Row],[Item '#]],Ticket_Forms[Form Number],Ticket_Forms[Ticket Count])</f>
        <v>4560</v>
      </c>
      <c r="O1129" s="16">
        <f>LOOKUP(Table5[[#This Row],[Item '#]],Ticket_Forms[Form Number],Ticket_Forms[Ticket Value])</f>
        <v>1</v>
      </c>
      <c r="P1129" s="16">
        <f>LOOKUP(Table5[[#This Row],[Item '#]],Ticket_Forms[Form Number],Ticket_Forms[Revenue])</f>
        <v>4560</v>
      </c>
      <c r="Q1129" s="16">
        <f>LOOKUP(Table5[[#This Row],[Item '#]],Ticket_Forms[Form Number],Ticket_Forms[Ideal Profit])</f>
        <v>1100</v>
      </c>
      <c r="R1129" s="16">
        <f>LOOKUP(Table5[[#This Row],[Item '#]],Ticket_Forms[Form Number],Ticket_Forms[Prizes])</f>
        <v>3460</v>
      </c>
      <c r="S1129" s="16">
        <f>LOOKUP(Table5[[#This Row],[Item '#]],Ticket_Forms[Form Number],Ticket_Forms[Location Rent])</f>
        <v>273</v>
      </c>
      <c r="T1129" s="16">
        <f>LOOKUP(Table5[[#This Row],[Item '#]],Ticket_Forms[Form Number],Ticket_Forms[Last Sale])</f>
        <v>0</v>
      </c>
      <c r="U1129" s="16" t="s">
        <v>3909</v>
      </c>
      <c r="V1129" s="58" t="str">
        <f>Table5[[#This Row],[Date Distributed]]</f>
        <v/>
      </c>
      <c r="W1129" s="3" t="str">
        <f>_xlfn.XLOOKUP(Table5[[#This Row],[Serial '#]],Table10[Serial '#],Table10[Charity Association],"",,)</f>
        <v/>
      </c>
      <c r="Z1129" s="3" t="s">
        <v>23</v>
      </c>
    </row>
    <row r="1130" spans="1:26" hidden="1" x14ac:dyDescent="0.35">
      <c r="A1130" s="3">
        <v>1128</v>
      </c>
      <c r="B1130" s="78">
        <v>45153</v>
      </c>
      <c r="C1130" s="73" t="str">
        <f>_xlfn.XLOOKUP(Table5[[#This Row],[Serial '#]],Table10[Serial '#],Table10[Date],"",,)</f>
        <v/>
      </c>
      <c r="D11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30" s="73" t="str">
        <f>IF(Table5[[#This Row],[Date Distributed]]="","In Stock","Distributed")</f>
        <v>In Stock</v>
      </c>
      <c r="F1130" s="79" t="s">
        <v>660</v>
      </c>
      <c r="G1130" s="75" t="s">
        <v>761</v>
      </c>
      <c r="H1130" s="80" t="s">
        <v>695</v>
      </c>
      <c r="I1130" s="80" t="s">
        <v>696</v>
      </c>
      <c r="J1130" s="81" t="s">
        <v>1889</v>
      </c>
      <c r="K1130" s="80" t="s">
        <v>450</v>
      </c>
      <c r="L1130" s="3" t="str">
        <f>_xlfn.XLOOKUP(Table5[[#This Row],[Item '#]],Ticket_Forms[Form Number],Ticket_Forms[Game Name],"",,)</f>
        <v>Aces and 8's</v>
      </c>
      <c r="M1130" s="15">
        <v>134</v>
      </c>
      <c r="N1130" s="3">
        <f>LOOKUP(Table5[[#This Row],[Item '#]],Ticket_Forms[Form Number],Ticket_Forms[Ticket Count])</f>
        <v>4000</v>
      </c>
      <c r="O1130" s="16">
        <f>LOOKUP(Table5[[#This Row],[Item '#]],Ticket_Forms[Form Number],Ticket_Forms[Ticket Value])</f>
        <v>1</v>
      </c>
      <c r="P1130" s="16">
        <f>LOOKUP(Table5[[#This Row],[Item '#]],Ticket_Forms[Form Number],Ticket_Forms[Revenue])</f>
        <v>4000</v>
      </c>
      <c r="Q1130" s="16">
        <f>LOOKUP(Table5[[#This Row],[Item '#]],Ticket_Forms[Form Number],Ticket_Forms[Ideal Profit])</f>
        <v>1000</v>
      </c>
      <c r="R1130" s="16">
        <f>LOOKUP(Table5[[#This Row],[Item '#]],Ticket_Forms[Form Number],Ticket_Forms[Prizes])</f>
        <v>3000</v>
      </c>
      <c r="S1130" s="16">
        <f>LOOKUP(Table5[[#This Row],[Item '#]],Ticket_Forms[Form Number],Ticket_Forms[Location Rent])</f>
        <v>240</v>
      </c>
      <c r="T1130" s="16">
        <f>LOOKUP(Table5[[#This Row],[Item '#]],Ticket_Forms[Form Number],Ticket_Forms[Last Sale])</f>
        <v>0</v>
      </c>
      <c r="U1130" s="16" t="s">
        <v>3909</v>
      </c>
      <c r="V1130" s="58" t="str">
        <f>Table5[[#This Row],[Date Distributed]]</f>
        <v/>
      </c>
      <c r="W1130" s="3" t="str">
        <f>_xlfn.XLOOKUP(Table5[[#This Row],[Serial '#]],Table10[Serial '#],Table10[Charity Association],"",,)</f>
        <v/>
      </c>
      <c r="Z1130" s="3" t="s">
        <v>23</v>
      </c>
    </row>
    <row r="1131" spans="1:26" hidden="1" x14ac:dyDescent="0.35">
      <c r="A1131" s="3">
        <v>1129</v>
      </c>
      <c r="B1131" s="78">
        <v>45153</v>
      </c>
      <c r="C1131" s="73" t="str">
        <f>_xlfn.XLOOKUP(Table5[[#This Row],[Serial '#]],Table10[Serial '#],Table10[Date],"",,)</f>
        <v/>
      </c>
      <c r="D11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31" s="73" t="str">
        <f>IF(Table5[[#This Row],[Date Distributed]]="","In Stock","Distributed")</f>
        <v>In Stock</v>
      </c>
      <c r="F1131" s="79" t="s">
        <v>660</v>
      </c>
      <c r="G1131" s="75" t="s">
        <v>761</v>
      </c>
      <c r="H1131" s="80" t="s">
        <v>695</v>
      </c>
      <c r="I1131" s="80" t="s">
        <v>696</v>
      </c>
      <c r="J1131" s="81" t="s">
        <v>1890</v>
      </c>
      <c r="K1131" s="80" t="s">
        <v>449</v>
      </c>
      <c r="L1131" s="3" t="str">
        <f>_xlfn.XLOOKUP(Table5[[#This Row],[Item '#]],Ticket_Forms[Form Number],Ticket_Forms[Game Name],"",,)</f>
        <v>Pizza With Wings</v>
      </c>
      <c r="M1131" s="15">
        <v>134</v>
      </c>
      <c r="N1131" s="3">
        <f>LOOKUP(Table5[[#This Row],[Item '#]],Ticket_Forms[Form Number],Ticket_Forms[Ticket Count])</f>
        <v>4000</v>
      </c>
      <c r="O1131" s="16">
        <f>LOOKUP(Table5[[#This Row],[Item '#]],Ticket_Forms[Form Number],Ticket_Forms[Ticket Value])</f>
        <v>1</v>
      </c>
      <c r="P1131" s="16">
        <f>LOOKUP(Table5[[#This Row],[Item '#]],Ticket_Forms[Form Number],Ticket_Forms[Revenue])</f>
        <v>4000</v>
      </c>
      <c r="Q1131" s="16">
        <f>LOOKUP(Table5[[#This Row],[Item '#]],Ticket_Forms[Form Number],Ticket_Forms[Ideal Profit])</f>
        <v>998</v>
      </c>
      <c r="R1131" s="16">
        <f>LOOKUP(Table5[[#This Row],[Item '#]],Ticket_Forms[Form Number],Ticket_Forms[Prizes])</f>
        <v>3002</v>
      </c>
      <c r="S1131" s="16">
        <f>LOOKUP(Table5[[#This Row],[Item '#]],Ticket_Forms[Form Number],Ticket_Forms[Location Rent])</f>
        <v>240</v>
      </c>
      <c r="T1131" s="16">
        <f>LOOKUP(Table5[[#This Row],[Item '#]],Ticket_Forms[Form Number],Ticket_Forms[Last Sale])</f>
        <v>0</v>
      </c>
      <c r="U1131" s="16" t="s">
        <v>3909</v>
      </c>
      <c r="V1131" s="58" t="str">
        <f>Table5[[#This Row],[Date Distributed]]</f>
        <v/>
      </c>
      <c r="W1131" s="3" t="str">
        <f>_xlfn.XLOOKUP(Table5[[#This Row],[Serial '#]],Table10[Serial '#],Table10[Charity Association],"",,)</f>
        <v/>
      </c>
      <c r="Z1131" s="3" t="s">
        <v>23</v>
      </c>
    </row>
    <row r="1132" spans="1:26" hidden="1" x14ac:dyDescent="0.35">
      <c r="A1132" s="3">
        <v>1130</v>
      </c>
      <c r="B1132" s="78">
        <v>45153</v>
      </c>
      <c r="C1132" s="73" t="str">
        <f>_xlfn.XLOOKUP(Table5[[#This Row],[Serial '#]],Table10[Serial '#],Table10[Date],"",,)</f>
        <v/>
      </c>
      <c r="D11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32" s="73" t="str">
        <f>IF(Table5[[#This Row],[Date Distributed]]="","In Stock","Distributed")</f>
        <v>In Stock</v>
      </c>
      <c r="F1132" s="79" t="s">
        <v>660</v>
      </c>
      <c r="G1132" s="75" t="s">
        <v>761</v>
      </c>
      <c r="H1132" s="80" t="s">
        <v>695</v>
      </c>
      <c r="I1132" s="80" t="s">
        <v>696</v>
      </c>
      <c r="J1132" s="81" t="s">
        <v>1891</v>
      </c>
      <c r="K1132" s="80" t="s">
        <v>445</v>
      </c>
      <c r="L1132" s="3" t="str">
        <f>_xlfn.XLOOKUP(Table5[[#This Row],[Item '#]],Ticket_Forms[Form Number],Ticket_Forms[Game Name],"",,)</f>
        <v>Work Hazard</v>
      </c>
      <c r="M1132" s="15">
        <v>134</v>
      </c>
      <c r="N1132" s="3">
        <f>LOOKUP(Table5[[#This Row],[Item '#]],Ticket_Forms[Form Number],Ticket_Forms[Ticket Count])</f>
        <v>4000</v>
      </c>
      <c r="O1132" s="16">
        <f>LOOKUP(Table5[[#This Row],[Item '#]],Ticket_Forms[Form Number],Ticket_Forms[Ticket Value])</f>
        <v>1</v>
      </c>
      <c r="P1132" s="16">
        <f>LOOKUP(Table5[[#This Row],[Item '#]],Ticket_Forms[Form Number],Ticket_Forms[Revenue])</f>
        <v>4000</v>
      </c>
      <c r="Q1132" s="16">
        <f>LOOKUP(Table5[[#This Row],[Item '#]],Ticket_Forms[Form Number],Ticket_Forms[Ideal Profit])</f>
        <v>998</v>
      </c>
      <c r="R1132" s="16">
        <f>LOOKUP(Table5[[#This Row],[Item '#]],Ticket_Forms[Form Number],Ticket_Forms[Prizes])</f>
        <v>3002</v>
      </c>
      <c r="S1132" s="16">
        <f>LOOKUP(Table5[[#This Row],[Item '#]],Ticket_Forms[Form Number],Ticket_Forms[Location Rent])</f>
        <v>240</v>
      </c>
      <c r="T1132" s="16">
        <f>LOOKUP(Table5[[#This Row],[Item '#]],Ticket_Forms[Form Number],Ticket_Forms[Last Sale])</f>
        <v>0</v>
      </c>
      <c r="U1132" s="16" t="s">
        <v>3909</v>
      </c>
      <c r="V1132" s="58" t="str">
        <f>Table5[[#This Row],[Date Distributed]]</f>
        <v/>
      </c>
      <c r="W1132" s="3" t="str">
        <f>_xlfn.XLOOKUP(Table5[[#This Row],[Serial '#]],Table10[Serial '#],Table10[Charity Association],"",,)</f>
        <v/>
      </c>
      <c r="Z1132" s="3" t="s">
        <v>23</v>
      </c>
    </row>
    <row r="1133" spans="1:26" hidden="1" x14ac:dyDescent="0.35">
      <c r="A1133" s="3">
        <v>1131</v>
      </c>
      <c r="B1133" s="78">
        <v>45153</v>
      </c>
      <c r="C1133" s="73" t="str">
        <f>_xlfn.XLOOKUP(Table5[[#This Row],[Serial '#]],Table10[Serial '#],Table10[Date],"",,)</f>
        <v/>
      </c>
      <c r="D11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33" s="73" t="str">
        <f>IF(Table5[[#This Row],[Date Distributed]]="","In Stock","Distributed")</f>
        <v>In Stock</v>
      </c>
      <c r="F1133" s="79" t="s">
        <v>660</v>
      </c>
      <c r="G1133" s="75" t="s">
        <v>761</v>
      </c>
      <c r="H1133" s="80" t="s">
        <v>695</v>
      </c>
      <c r="I1133" s="80" t="s">
        <v>696</v>
      </c>
      <c r="J1133" s="81" t="s">
        <v>1892</v>
      </c>
      <c r="K1133" s="80" t="s">
        <v>451</v>
      </c>
      <c r="L1133" s="3" t="str">
        <f>_xlfn.XLOOKUP(Table5[[#This Row],[Item '#]],Ticket_Forms[Form Number],Ticket_Forms[Game Name],"",,)</f>
        <v>House Party</v>
      </c>
      <c r="M1133" s="15">
        <v>134</v>
      </c>
      <c r="N1133" s="3">
        <f>LOOKUP(Table5[[#This Row],[Item '#]],Ticket_Forms[Form Number],Ticket_Forms[Ticket Count])</f>
        <v>4000</v>
      </c>
      <c r="O1133" s="16">
        <f>LOOKUP(Table5[[#This Row],[Item '#]],Ticket_Forms[Form Number],Ticket_Forms[Ticket Value])</f>
        <v>1</v>
      </c>
      <c r="P1133" s="16">
        <f>LOOKUP(Table5[[#This Row],[Item '#]],Ticket_Forms[Form Number],Ticket_Forms[Revenue])</f>
        <v>4000</v>
      </c>
      <c r="Q1133" s="16">
        <f>LOOKUP(Table5[[#This Row],[Item '#]],Ticket_Forms[Form Number],Ticket_Forms[Ideal Profit])</f>
        <v>998</v>
      </c>
      <c r="R1133" s="16">
        <f>LOOKUP(Table5[[#This Row],[Item '#]],Ticket_Forms[Form Number],Ticket_Forms[Prizes])</f>
        <v>3002</v>
      </c>
      <c r="S1133" s="16">
        <f>LOOKUP(Table5[[#This Row],[Item '#]],Ticket_Forms[Form Number],Ticket_Forms[Location Rent])</f>
        <v>240</v>
      </c>
      <c r="T1133" s="16">
        <f>LOOKUP(Table5[[#This Row],[Item '#]],Ticket_Forms[Form Number],Ticket_Forms[Last Sale])</f>
        <v>0</v>
      </c>
      <c r="U1133" s="16" t="s">
        <v>3909</v>
      </c>
      <c r="V1133" s="58" t="str">
        <f>Table5[[#This Row],[Date Distributed]]</f>
        <v/>
      </c>
      <c r="W1133" s="3" t="str">
        <f>_xlfn.XLOOKUP(Table5[[#This Row],[Serial '#]],Table10[Serial '#],Table10[Charity Association],"",,)</f>
        <v/>
      </c>
      <c r="Z1133" s="3" t="s">
        <v>23</v>
      </c>
    </row>
    <row r="1134" spans="1:26" hidden="1" x14ac:dyDescent="0.35">
      <c r="A1134" s="3">
        <v>1132</v>
      </c>
      <c r="B1134" s="78">
        <v>45153</v>
      </c>
      <c r="C1134" s="73" t="str">
        <f>_xlfn.XLOOKUP(Table5[[#This Row],[Serial '#]],Table10[Serial '#],Table10[Date],"",,)</f>
        <v/>
      </c>
      <c r="D11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34" s="73" t="str">
        <f>IF(Table5[[#This Row],[Date Distributed]]="","In Stock","Distributed")</f>
        <v>In Stock</v>
      </c>
      <c r="F1134" s="79" t="s">
        <v>660</v>
      </c>
      <c r="G1134" s="75" t="s">
        <v>761</v>
      </c>
      <c r="H1134" s="80" t="s">
        <v>695</v>
      </c>
      <c r="I1134" s="80" t="s">
        <v>696</v>
      </c>
      <c r="J1134" s="81" t="s">
        <v>1893</v>
      </c>
      <c r="K1134" s="80" t="s">
        <v>445</v>
      </c>
      <c r="L1134" s="3" t="str">
        <f>_xlfn.XLOOKUP(Table5[[#This Row],[Item '#]],Ticket_Forms[Form Number],Ticket_Forms[Game Name],"",,)</f>
        <v>Work Hazard</v>
      </c>
      <c r="M1134" s="15">
        <v>134</v>
      </c>
      <c r="N1134" s="3">
        <f>LOOKUP(Table5[[#This Row],[Item '#]],Ticket_Forms[Form Number],Ticket_Forms[Ticket Count])</f>
        <v>4000</v>
      </c>
      <c r="O1134" s="16">
        <f>LOOKUP(Table5[[#This Row],[Item '#]],Ticket_Forms[Form Number],Ticket_Forms[Ticket Value])</f>
        <v>1</v>
      </c>
      <c r="P1134" s="16">
        <f>LOOKUP(Table5[[#This Row],[Item '#]],Ticket_Forms[Form Number],Ticket_Forms[Revenue])</f>
        <v>4000</v>
      </c>
      <c r="Q1134" s="16">
        <f>LOOKUP(Table5[[#This Row],[Item '#]],Ticket_Forms[Form Number],Ticket_Forms[Ideal Profit])</f>
        <v>998</v>
      </c>
      <c r="R1134" s="16">
        <f>LOOKUP(Table5[[#This Row],[Item '#]],Ticket_Forms[Form Number],Ticket_Forms[Prizes])</f>
        <v>3002</v>
      </c>
      <c r="S1134" s="16">
        <f>LOOKUP(Table5[[#This Row],[Item '#]],Ticket_Forms[Form Number],Ticket_Forms[Location Rent])</f>
        <v>240</v>
      </c>
      <c r="T1134" s="16">
        <f>LOOKUP(Table5[[#This Row],[Item '#]],Ticket_Forms[Form Number],Ticket_Forms[Last Sale])</f>
        <v>0</v>
      </c>
      <c r="U1134" s="16" t="s">
        <v>3909</v>
      </c>
      <c r="V1134" s="58" t="str">
        <f>Table5[[#This Row],[Date Distributed]]</f>
        <v/>
      </c>
      <c r="W1134" s="3" t="str">
        <f>_xlfn.XLOOKUP(Table5[[#This Row],[Serial '#]],Table10[Serial '#],Table10[Charity Association],"",,)</f>
        <v/>
      </c>
      <c r="Z1134" s="3" t="s">
        <v>23</v>
      </c>
    </row>
    <row r="1135" spans="1:26" hidden="1" x14ac:dyDescent="0.35">
      <c r="A1135" s="3">
        <v>1133</v>
      </c>
      <c r="B1135" s="78">
        <v>45153</v>
      </c>
      <c r="C1135" s="73" t="str">
        <f>_xlfn.XLOOKUP(Table5[[#This Row],[Serial '#]],Table10[Serial '#],Table10[Date],"",,)</f>
        <v/>
      </c>
      <c r="D11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35" s="73" t="str">
        <f>IF(Table5[[#This Row],[Date Distributed]]="","In Stock","Distributed")</f>
        <v>In Stock</v>
      </c>
      <c r="F1135" s="79" t="s">
        <v>660</v>
      </c>
      <c r="G1135" s="75" t="s">
        <v>761</v>
      </c>
      <c r="H1135" s="80" t="s">
        <v>695</v>
      </c>
      <c r="I1135" s="80" t="s">
        <v>696</v>
      </c>
      <c r="J1135" s="81" t="s">
        <v>1894</v>
      </c>
      <c r="K1135" s="80" t="s">
        <v>433</v>
      </c>
      <c r="L1135" s="3" t="str">
        <f>_xlfn.XLOOKUP(Table5[[#This Row],[Item '#]],Ticket_Forms[Form Number],Ticket_Forms[Game Name],"",,)</f>
        <v>Zip Zap</v>
      </c>
      <c r="M1135" s="15">
        <v>146</v>
      </c>
      <c r="N1135" s="3">
        <f>LOOKUP(Table5[[#This Row],[Item '#]],Ticket_Forms[Form Number],Ticket_Forms[Ticket Count])</f>
        <v>4560</v>
      </c>
      <c r="O1135" s="16">
        <f>LOOKUP(Table5[[#This Row],[Item '#]],Ticket_Forms[Form Number],Ticket_Forms[Ticket Value])</f>
        <v>1</v>
      </c>
      <c r="P1135" s="16">
        <f>LOOKUP(Table5[[#This Row],[Item '#]],Ticket_Forms[Form Number],Ticket_Forms[Revenue])</f>
        <v>4560</v>
      </c>
      <c r="Q1135" s="16">
        <f>LOOKUP(Table5[[#This Row],[Item '#]],Ticket_Forms[Form Number],Ticket_Forms[Ideal Profit])</f>
        <v>1100</v>
      </c>
      <c r="R1135" s="16">
        <f>LOOKUP(Table5[[#This Row],[Item '#]],Ticket_Forms[Form Number],Ticket_Forms[Prizes])</f>
        <v>3460</v>
      </c>
      <c r="S1135" s="16">
        <f>LOOKUP(Table5[[#This Row],[Item '#]],Ticket_Forms[Form Number],Ticket_Forms[Location Rent])</f>
        <v>273</v>
      </c>
      <c r="T1135" s="16">
        <f>LOOKUP(Table5[[#This Row],[Item '#]],Ticket_Forms[Form Number],Ticket_Forms[Last Sale])</f>
        <v>0</v>
      </c>
      <c r="U1135" s="16" t="s">
        <v>3909</v>
      </c>
      <c r="V1135" s="58" t="str">
        <f>Table5[[#This Row],[Date Distributed]]</f>
        <v/>
      </c>
      <c r="W1135" s="3" t="str">
        <f>_xlfn.XLOOKUP(Table5[[#This Row],[Serial '#]],Table10[Serial '#],Table10[Charity Association],"",,)</f>
        <v/>
      </c>
      <c r="Z1135" s="3" t="s">
        <v>23</v>
      </c>
    </row>
    <row r="1136" spans="1:26" hidden="1" x14ac:dyDescent="0.35">
      <c r="A1136" s="3">
        <v>1134</v>
      </c>
      <c r="B1136" s="78">
        <v>45153</v>
      </c>
      <c r="C1136" s="73" t="str">
        <f>_xlfn.XLOOKUP(Table5[[#This Row],[Serial '#]],Table10[Serial '#],Table10[Date],"",,)</f>
        <v/>
      </c>
      <c r="D11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36" s="73" t="str">
        <f>IF(Table5[[#This Row],[Date Distributed]]="","In Stock","Distributed")</f>
        <v>In Stock</v>
      </c>
      <c r="F1136" s="79" t="s">
        <v>660</v>
      </c>
      <c r="G1136" s="75" t="s">
        <v>761</v>
      </c>
      <c r="H1136" s="80" t="s">
        <v>695</v>
      </c>
      <c r="I1136" s="80" t="s">
        <v>696</v>
      </c>
      <c r="J1136" s="81" t="s">
        <v>1895</v>
      </c>
      <c r="K1136" s="80" t="s">
        <v>450</v>
      </c>
      <c r="L1136" s="3" t="str">
        <f>_xlfn.XLOOKUP(Table5[[#This Row],[Item '#]],Ticket_Forms[Form Number],Ticket_Forms[Game Name],"",,)</f>
        <v>Aces and 8's</v>
      </c>
      <c r="M1136" s="15">
        <v>134</v>
      </c>
      <c r="N1136" s="3">
        <f>LOOKUP(Table5[[#This Row],[Item '#]],Ticket_Forms[Form Number],Ticket_Forms[Ticket Count])</f>
        <v>4000</v>
      </c>
      <c r="O1136" s="16">
        <f>LOOKUP(Table5[[#This Row],[Item '#]],Ticket_Forms[Form Number],Ticket_Forms[Ticket Value])</f>
        <v>1</v>
      </c>
      <c r="P1136" s="16">
        <f>LOOKUP(Table5[[#This Row],[Item '#]],Ticket_Forms[Form Number],Ticket_Forms[Revenue])</f>
        <v>4000</v>
      </c>
      <c r="Q1136" s="16">
        <f>LOOKUP(Table5[[#This Row],[Item '#]],Ticket_Forms[Form Number],Ticket_Forms[Ideal Profit])</f>
        <v>1000</v>
      </c>
      <c r="R1136" s="16">
        <f>LOOKUP(Table5[[#This Row],[Item '#]],Ticket_Forms[Form Number],Ticket_Forms[Prizes])</f>
        <v>3000</v>
      </c>
      <c r="S1136" s="16">
        <f>LOOKUP(Table5[[#This Row],[Item '#]],Ticket_Forms[Form Number],Ticket_Forms[Location Rent])</f>
        <v>240</v>
      </c>
      <c r="T1136" s="16">
        <f>LOOKUP(Table5[[#This Row],[Item '#]],Ticket_Forms[Form Number],Ticket_Forms[Last Sale])</f>
        <v>0</v>
      </c>
      <c r="U1136" s="16" t="s">
        <v>3909</v>
      </c>
      <c r="V1136" s="58" t="str">
        <f>Table5[[#This Row],[Date Distributed]]</f>
        <v/>
      </c>
      <c r="W1136" s="3" t="str">
        <f>_xlfn.XLOOKUP(Table5[[#This Row],[Serial '#]],Table10[Serial '#],Table10[Charity Association],"",,)</f>
        <v/>
      </c>
      <c r="Z1136" s="3" t="s">
        <v>23</v>
      </c>
    </row>
    <row r="1137" spans="1:26" hidden="1" x14ac:dyDescent="0.35">
      <c r="A1137" s="3">
        <v>1135</v>
      </c>
      <c r="B1137" s="78">
        <v>45153</v>
      </c>
      <c r="C1137" s="73" t="str">
        <f>_xlfn.XLOOKUP(Table5[[#This Row],[Serial '#]],Table10[Serial '#],Table10[Date],"",,)</f>
        <v/>
      </c>
      <c r="D11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37" s="73" t="str">
        <f>IF(Table5[[#This Row],[Date Distributed]]="","In Stock","Distributed")</f>
        <v>In Stock</v>
      </c>
      <c r="F1137" s="79" t="s">
        <v>660</v>
      </c>
      <c r="G1137" s="75" t="s">
        <v>761</v>
      </c>
      <c r="H1137" s="80" t="s">
        <v>695</v>
      </c>
      <c r="I1137" s="80" t="s">
        <v>696</v>
      </c>
      <c r="J1137" s="81" t="s">
        <v>1896</v>
      </c>
      <c r="K1137" s="80" t="s">
        <v>450</v>
      </c>
      <c r="L1137" s="3" t="str">
        <f>_xlfn.XLOOKUP(Table5[[#This Row],[Item '#]],Ticket_Forms[Form Number],Ticket_Forms[Game Name],"",,)</f>
        <v>Aces and 8's</v>
      </c>
      <c r="M1137" s="15">
        <v>134</v>
      </c>
      <c r="N1137" s="3">
        <f>LOOKUP(Table5[[#This Row],[Item '#]],Ticket_Forms[Form Number],Ticket_Forms[Ticket Count])</f>
        <v>4000</v>
      </c>
      <c r="O1137" s="16">
        <f>LOOKUP(Table5[[#This Row],[Item '#]],Ticket_Forms[Form Number],Ticket_Forms[Ticket Value])</f>
        <v>1</v>
      </c>
      <c r="P1137" s="16">
        <f>LOOKUP(Table5[[#This Row],[Item '#]],Ticket_Forms[Form Number],Ticket_Forms[Revenue])</f>
        <v>4000</v>
      </c>
      <c r="Q1137" s="16">
        <f>LOOKUP(Table5[[#This Row],[Item '#]],Ticket_Forms[Form Number],Ticket_Forms[Ideal Profit])</f>
        <v>1000</v>
      </c>
      <c r="R1137" s="16">
        <f>LOOKUP(Table5[[#This Row],[Item '#]],Ticket_Forms[Form Number],Ticket_Forms[Prizes])</f>
        <v>3000</v>
      </c>
      <c r="S1137" s="16">
        <f>LOOKUP(Table5[[#This Row],[Item '#]],Ticket_Forms[Form Number],Ticket_Forms[Location Rent])</f>
        <v>240</v>
      </c>
      <c r="T1137" s="16">
        <f>LOOKUP(Table5[[#This Row],[Item '#]],Ticket_Forms[Form Number],Ticket_Forms[Last Sale])</f>
        <v>0</v>
      </c>
      <c r="U1137" s="16" t="s">
        <v>3909</v>
      </c>
      <c r="V1137" s="58" t="str">
        <f>Table5[[#This Row],[Date Distributed]]</f>
        <v/>
      </c>
      <c r="W1137" s="3" t="str">
        <f>_xlfn.XLOOKUP(Table5[[#This Row],[Serial '#]],Table10[Serial '#],Table10[Charity Association],"",,)</f>
        <v/>
      </c>
      <c r="Z1137" s="3" t="s">
        <v>23</v>
      </c>
    </row>
    <row r="1138" spans="1:26" hidden="1" x14ac:dyDescent="0.35">
      <c r="A1138" s="3">
        <v>1136</v>
      </c>
      <c r="B1138" s="78">
        <v>45153</v>
      </c>
      <c r="C1138" s="73" t="str">
        <f>_xlfn.XLOOKUP(Table5[[#This Row],[Serial '#]],Table10[Serial '#],Table10[Date],"",,)</f>
        <v/>
      </c>
      <c r="D11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38" s="73" t="str">
        <f>IF(Table5[[#This Row],[Date Distributed]]="","In Stock","Distributed")</f>
        <v>In Stock</v>
      </c>
      <c r="F1138" s="79" t="s">
        <v>660</v>
      </c>
      <c r="G1138" s="75" t="s">
        <v>761</v>
      </c>
      <c r="H1138" s="80" t="s">
        <v>695</v>
      </c>
      <c r="I1138" s="80" t="s">
        <v>696</v>
      </c>
      <c r="J1138" s="81" t="s">
        <v>1897</v>
      </c>
      <c r="K1138" s="80" t="s">
        <v>451</v>
      </c>
      <c r="L1138" s="3" t="str">
        <f>_xlfn.XLOOKUP(Table5[[#This Row],[Item '#]],Ticket_Forms[Form Number],Ticket_Forms[Game Name],"",,)</f>
        <v>House Party</v>
      </c>
      <c r="M1138" s="15">
        <v>134</v>
      </c>
      <c r="N1138" s="3">
        <f>LOOKUP(Table5[[#This Row],[Item '#]],Ticket_Forms[Form Number],Ticket_Forms[Ticket Count])</f>
        <v>4000</v>
      </c>
      <c r="O1138" s="16">
        <f>LOOKUP(Table5[[#This Row],[Item '#]],Ticket_Forms[Form Number],Ticket_Forms[Ticket Value])</f>
        <v>1</v>
      </c>
      <c r="P1138" s="16">
        <f>LOOKUP(Table5[[#This Row],[Item '#]],Ticket_Forms[Form Number],Ticket_Forms[Revenue])</f>
        <v>4000</v>
      </c>
      <c r="Q1138" s="16">
        <f>LOOKUP(Table5[[#This Row],[Item '#]],Ticket_Forms[Form Number],Ticket_Forms[Ideal Profit])</f>
        <v>998</v>
      </c>
      <c r="R1138" s="16">
        <f>LOOKUP(Table5[[#This Row],[Item '#]],Ticket_Forms[Form Number],Ticket_Forms[Prizes])</f>
        <v>3002</v>
      </c>
      <c r="S1138" s="16">
        <f>LOOKUP(Table5[[#This Row],[Item '#]],Ticket_Forms[Form Number],Ticket_Forms[Location Rent])</f>
        <v>240</v>
      </c>
      <c r="T1138" s="16">
        <f>LOOKUP(Table5[[#This Row],[Item '#]],Ticket_Forms[Form Number],Ticket_Forms[Last Sale])</f>
        <v>0</v>
      </c>
      <c r="U1138" s="16" t="s">
        <v>3909</v>
      </c>
      <c r="V1138" s="58" t="str">
        <f>Table5[[#This Row],[Date Distributed]]</f>
        <v/>
      </c>
      <c r="W1138" s="3" t="str">
        <f>_xlfn.XLOOKUP(Table5[[#This Row],[Serial '#]],Table10[Serial '#],Table10[Charity Association],"",,)</f>
        <v/>
      </c>
      <c r="Z1138" s="3" t="s">
        <v>23</v>
      </c>
    </row>
    <row r="1139" spans="1:26" hidden="1" x14ac:dyDescent="0.35">
      <c r="A1139" s="3">
        <v>1137</v>
      </c>
      <c r="B1139" s="78">
        <v>45153</v>
      </c>
      <c r="C1139" s="73" t="str">
        <f>_xlfn.XLOOKUP(Table5[[#This Row],[Serial '#]],Table10[Serial '#],Table10[Date],"",,)</f>
        <v/>
      </c>
      <c r="D11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39" s="73" t="str">
        <f>IF(Table5[[#This Row],[Date Distributed]]="","In Stock","Distributed")</f>
        <v>In Stock</v>
      </c>
      <c r="F1139" s="79" t="s">
        <v>660</v>
      </c>
      <c r="G1139" s="75" t="s">
        <v>761</v>
      </c>
      <c r="H1139" s="80" t="s">
        <v>695</v>
      </c>
      <c r="I1139" s="80" t="s">
        <v>696</v>
      </c>
      <c r="J1139" s="81" t="s">
        <v>1898</v>
      </c>
      <c r="K1139" s="80" t="s">
        <v>451</v>
      </c>
      <c r="L1139" s="3" t="str">
        <f>_xlfn.XLOOKUP(Table5[[#This Row],[Item '#]],Ticket_Forms[Form Number],Ticket_Forms[Game Name],"",,)</f>
        <v>House Party</v>
      </c>
      <c r="M1139" s="15">
        <v>134</v>
      </c>
      <c r="N1139" s="3">
        <f>LOOKUP(Table5[[#This Row],[Item '#]],Ticket_Forms[Form Number],Ticket_Forms[Ticket Count])</f>
        <v>4000</v>
      </c>
      <c r="O1139" s="16">
        <f>LOOKUP(Table5[[#This Row],[Item '#]],Ticket_Forms[Form Number],Ticket_Forms[Ticket Value])</f>
        <v>1</v>
      </c>
      <c r="P1139" s="16">
        <f>LOOKUP(Table5[[#This Row],[Item '#]],Ticket_Forms[Form Number],Ticket_Forms[Revenue])</f>
        <v>4000</v>
      </c>
      <c r="Q1139" s="16">
        <f>LOOKUP(Table5[[#This Row],[Item '#]],Ticket_Forms[Form Number],Ticket_Forms[Ideal Profit])</f>
        <v>998</v>
      </c>
      <c r="R1139" s="16">
        <f>LOOKUP(Table5[[#This Row],[Item '#]],Ticket_Forms[Form Number],Ticket_Forms[Prizes])</f>
        <v>3002</v>
      </c>
      <c r="S1139" s="16">
        <f>LOOKUP(Table5[[#This Row],[Item '#]],Ticket_Forms[Form Number],Ticket_Forms[Location Rent])</f>
        <v>240</v>
      </c>
      <c r="T1139" s="16">
        <f>LOOKUP(Table5[[#This Row],[Item '#]],Ticket_Forms[Form Number],Ticket_Forms[Last Sale])</f>
        <v>0</v>
      </c>
      <c r="U1139" s="16" t="s">
        <v>3909</v>
      </c>
      <c r="V1139" s="58" t="str">
        <f>Table5[[#This Row],[Date Distributed]]</f>
        <v/>
      </c>
      <c r="W1139" s="3" t="str">
        <f>_xlfn.XLOOKUP(Table5[[#This Row],[Serial '#]],Table10[Serial '#],Table10[Charity Association],"",,)</f>
        <v/>
      </c>
      <c r="Z1139" s="3" t="s">
        <v>23</v>
      </c>
    </row>
    <row r="1140" spans="1:26" hidden="1" x14ac:dyDescent="0.35">
      <c r="A1140" s="3">
        <v>1138</v>
      </c>
      <c r="B1140" s="78">
        <v>45153</v>
      </c>
      <c r="C1140" s="73" t="str">
        <f>_xlfn.XLOOKUP(Table5[[#This Row],[Serial '#]],Table10[Serial '#],Table10[Date],"",,)</f>
        <v/>
      </c>
      <c r="D11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40" s="73" t="str">
        <f>IF(Table5[[#This Row],[Date Distributed]]="","In Stock","Distributed")</f>
        <v>In Stock</v>
      </c>
      <c r="F1140" s="79" t="s">
        <v>660</v>
      </c>
      <c r="G1140" s="75" t="s">
        <v>761</v>
      </c>
      <c r="H1140" s="80" t="s">
        <v>695</v>
      </c>
      <c r="I1140" s="80" t="s">
        <v>696</v>
      </c>
      <c r="J1140" s="81" t="s">
        <v>1899</v>
      </c>
      <c r="K1140" s="80" t="s">
        <v>433</v>
      </c>
      <c r="L1140" s="3" t="str">
        <f>_xlfn.XLOOKUP(Table5[[#This Row],[Item '#]],Ticket_Forms[Form Number],Ticket_Forms[Game Name],"",,)</f>
        <v>Zip Zap</v>
      </c>
      <c r="M1140" s="15">
        <v>146</v>
      </c>
      <c r="N1140" s="3">
        <f>LOOKUP(Table5[[#This Row],[Item '#]],Ticket_Forms[Form Number],Ticket_Forms[Ticket Count])</f>
        <v>4560</v>
      </c>
      <c r="O1140" s="16">
        <f>LOOKUP(Table5[[#This Row],[Item '#]],Ticket_Forms[Form Number],Ticket_Forms[Ticket Value])</f>
        <v>1</v>
      </c>
      <c r="P1140" s="16">
        <f>LOOKUP(Table5[[#This Row],[Item '#]],Ticket_Forms[Form Number],Ticket_Forms[Revenue])</f>
        <v>4560</v>
      </c>
      <c r="Q1140" s="16">
        <f>LOOKUP(Table5[[#This Row],[Item '#]],Ticket_Forms[Form Number],Ticket_Forms[Ideal Profit])</f>
        <v>1100</v>
      </c>
      <c r="R1140" s="16">
        <f>LOOKUP(Table5[[#This Row],[Item '#]],Ticket_Forms[Form Number],Ticket_Forms[Prizes])</f>
        <v>3460</v>
      </c>
      <c r="S1140" s="16">
        <f>LOOKUP(Table5[[#This Row],[Item '#]],Ticket_Forms[Form Number],Ticket_Forms[Location Rent])</f>
        <v>273</v>
      </c>
      <c r="T1140" s="16">
        <f>LOOKUP(Table5[[#This Row],[Item '#]],Ticket_Forms[Form Number],Ticket_Forms[Last Sale])</f>
        <v>0</v>
      </c>
      <c r="U1140" s="16" t="s">
        <v>3909</v>
      </c>
      <c r="V1140" s="58" t="str">
        <f>Table5[[#This Row],[Date Distributed]]</f>
        <v/>
      </c>
      <c r="W1140" s="3" t="str">
        <f>_xlfn.XLOOKUP(Table5[[#This Row],[Serial '#]],Table10[Serial '#],Table10[Charity Association],"",,)</f>
        <v/>
      </c>
      <c r="Z1140" s="3" t="s">
        <v>23</v>
      </c>
    </row>
    <row r="1141" spans="1:26" hidden="1" x14ac:dyDescent="0.35">
      <c r="A1141" s="3">
        <v>1139</v>
      </c>
      <c r="B1141" s="78">
        <v>45153</v>
      </c>
      <c r="C1141" s="73" t="str">
        <f>_xlfn.XLOOKUP(Table5[[#This Row],[Serial '#]],Table10[Serial '#],Table10[Date],"",,)</f>
        <v/>
      </c>
      <c r="D11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41" s="73" t="str">
        <f>IF(Table5[[#This Row],[Date Distributed]]="","In Stock","Distributed")</f>
        <v>In Stock</v>
      </c>
      <c r="F1141" s="79" t="s">
        <v>660</v>
      </c>
      <c r="G1141" s="75" t="s">
        <v>761</v>
      </c>
      <c r="H1141" s="80" t="s">
        <v>695</v>
      </c>
      <c r="I1141" s="80" t="s">
        <v>696</v>
      </c>
      <c r="J1141" s="81" t="s">
        <v>1900</v>
      </c>
      <c r="K1141" s="80" t="s">
        <v>433</v>
      </c>
      <c r="L1141" s="3" t="str">
        <f>_xlfn.XLOOKUP(Table5[[#This Row],[Item '#]],Ticket_Forms[Form Number],Ticket_Forms[Game Name],"",,)</f>
        <v>Zip Zap</v>
      </c>
      <c r="M1141" s="15">
        <v>146</v>
      </c>
      <c r="N1141" s="3">
        <f>LOOKUP(Table5[[#This Row],[Item '#]],Ticket_Forms[Form Number],Ticket_Forms[Ticket Count])</f>
        <v>4560</v>
      </c>
      <c r="O1141" s="16">
        <f>LOOKUP(Table5[[#This Row],[Item '#]],Ticket_Forms[Form Number],Ticket_Forms[Ticket Value])</f>
        <v>1</v>
      </c>
      <c r="P1141" s="16">
        <f>LOOKUP(Table5[[#This Row],[Item '#]],Ticket_Forms[Form Number],Ticket_Forms[Revenue])</f>
        <v>4560</v>
      </c>
      <c r="Q1141" s="16">
        <f>LOOKUP(Table5[[#This Row],[Item '#]],Ticket_Forms[Form Number],Ticket_Forms[Ideal Profit])</f>
        <v>1100</v>
      </c>
      <c r="R1141" s="16">
        <f>LOOKUP(Table5[[#This Row],[Item '#]],Ticket_Forms[Form Number],Ticket_Forms[Prizes])</f>
        <v>3460</v>
      </c>
      <c r="S1141" s="16">
        <f>LOOKUP(Table5[[#This Row],[Item '#]],Ticket_Forms[Form Number],Ticket_Forms[Location Rent])</f>
        <v>273</v>
      </c>
      <c r="T1141" s="16">
        <f>LOOKUP(Table5[[#This Row],[Item '#]],Ticket_Forms[Form Number],Ticket_Forms[Last Sale])</f>
        <v>0</v>
      </c>
      <c r="U1141" s="16" t="s">
        <v>3909</v>
      </c>
      <c r="V1141" s="58" t="str">
        <f>Table5[[#This Row],[Date Distributed]]</f>
        <v/>
      </c>
      <c r="W1141" s="3" t="str">
        <f>_xlfn.XLOOKUP(Table5[[#This Row],[Serial '#]],Table10[Serial '#],Table10[Charity Association],"",,)</f>
        <v/>
      </c>
      <c r="Z1141" s="3" t="s">
        <v>23</v>
      </c>
    </row>
    <row r="1142" spans="1:26" hidden="1" x14ac:dyDescent="0.35">
      <c r="A1142" s="3">
        <v>1140</v>
      </c>
      <c r="B1142" s="78">
        <v>45153</v>
      </c>
      <c r="C1142" s="73" t="str">
        <f>_xlfn.XLOOKUP(Table5[[#This Row],[Serial '#]],Table10[Serial '#],Table10[Date],"",,)</f>
        <v/>
      </c>
      <c r="D11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42" s="73" t="str">
        <f>IF(Table5[[#This Row],[Date Distributed]]="","In Stock","Distributed")</f>
        <v>In Stock</v>
      </c>
      <c r="F1142" s="79" t="s">
        <v>660</v>
      </c>
      <c r="G1142" s="75" t="s">
        <v>761</v>
      </c>
      <c r="H1142" s="80" t="s">
        <v>695</v>
      </c>
      <c r="I1142" s="80" t="s">
        <v>696</v>
      </c>
      <c r="J1142" s="81" t="s">
        <v>1901</v>
      </c>
      <c r="K1142" s="80" t="s">
        <v>453</v>
      </c>
      <c r="L1142" s="3" t="str">
        <f>_xlfn.XLOOKUP(Table5[[#This Row],[Item '#]],Ticket_Forms[Form Number],Ticket_Forms[Game Name],"",,)</f>
        <v>Bucks N Trucks</v>
      </c>
      <c r="M1142" s="15">
        <v>134</v>
      </c>
      <c r="N1142" s="3">
        <f>LOOKUP(Table5[[#This Row],[Item '#]],Ticket_Forms[Form Number],Ticket_Forms[Ticket Count])</f>
        <v>4000</v>
      </c>
      <c r="O1142" s="16">
        <f>LOOKUP(Table5[[#This Row],[Item '#]],Ticket_Forms[Form Number],Ticket_Forms[Ticket Value])</f>
        <v>1</v>
      </c>
      <c r="P1142" s="16">
        <f>LOOKUP(Table5[[#This Row],[Item '#]],Ticket_Forms[Form Number],Ticket_Forms[Revenue])</f>
        <v>4000</v>
      </c>
      <c r="Q1142" s="16">
        <f>LOOKUP(Table5[[#This Row],[Item '#]],Ticket_Forms[Form Number],Ticket_Forms[Ideal Profit])</f>
        <v>1000</v>
      </c>
      <c r="R1142" s="16">
        <f>LOOKUP(Table5[[#This Row],[Item '#]],Ticket_Forms[Form Number],Ticket_Forms[Prizes])</f>
        <v>3000</v>
      </c>
      <c r="S1142" s="16">
        <f>LOOKUP(Table5[[#This Row],[Item '#]],Ticket_Forms[Form Number],Ticket_Forms[Location Rent])</f>
        <v>240</v>
      </c>
      <c r="T1142" s="16">
        <f>LOOKUP(Table5[[#This Row],[Item '#]],Ticket_Forms[Form Number],Ticket_Forms[Last Sale])</f>
        <v>0</v>
      </c>
      <c r="U1142" s="16" t="s">
        <v>3909</v>
      </c>
      <c r="V1142" s="58" t="str">
        <f>Table5[[#This Row],[Date Distributed]]</f>
        <v/>
      </c>
      <c r="W1142" s="3" t="str">
        <f>_xlfn.XLOOKUP(Table5[[#This Row],[Serial '#]],Table10[Serial '#],Table10[Charity Association],"",,)</f>
        <v/>
      </c>
      <c r="Z1142" s="3" t="s">
        <v>23</v>
      </c>
    </row>
    <row r="1143" spans="1:26" hidden="1" x14ac:dyDescent="0.35">
      <c r="A1143" s="3">
        <v>1141</v>
      </c>
      <c r="B1143" s="78">
        <v>45153</v>
      </c>
      <c r="C1143" s="73" t="str">
        <f>_xlfn.XLOOKUP(Table5[[#This Row],[Serial '#]],Table10[Serial '#],Table10[Date],"",,)</f>
        <v/>
      </c>
      <c r="D11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43" s="73" t="str">
        <f>IF(Table5[[#This Row],[Date Distributed]]="","In Stock","Distributed")</f>
        <v>In Stock</v>
      </c>
      <c r="F1143" s="79" t="s">
        <v>660</v>
      </c>
      <c r="G1143" s="75" t="s">
        <v>761</v>
      </c>
      <c r="H1143" s="80" t="s">
        <v>695</v>
      </c>
      <c r="I1143" s="80" t="s">
        <v>696</v>
      </c>
      <c r="J1143" s="81" t="s">
        <v>1902</v>
      </c>
      <c r="K1143" s="80" t="s">
        <v>385</v>
      </c>
      <c r="L1143" s="3" t="str">
        <f>_xlfn.XLOOKUP(Table5[[#This Row],[Item '#]],Ticket_Forms[Form Number],Ticket_Forms[Game Name],"",,)</f>
        <v>Criss Cross</v>
      </c>
      <c r="M1143" s="15">
        <v>186</v>
      </c>
      <c r="N1143" s="3">
        <f>LOOKUP(Table5[[#This Row],[Item '#]],Ticket_Forms[Form Number],Ticket_Forms[Ticket Count])</f>
        <v>5520</v>
      </c>
      <c r="O1143" s="16">
        <f>LOOKUP(Table5[[#This Row],[Item '#]],Ticket_Forms[Form Number],Ticket_Forms[Ticket Value])</f>
        <v>1</v>
      </c>
      <c r="P1143" s="16">
        <f>LOOKUP(Table5[[#This Row],[Item '#]],Ticket_Forms[Form Number],Ticket_Forms[Revenue])</f>
        <v>5520</v>
      </c>
      <c r="Q1143" s="16">
        <f>LOOKUP(Table5[[#This Row],[Item '#]],Ticket_Forms[Form Number],Ticket_Forms[Ideal Profit])</f>
        <v>960</v>
      </c>
      <c r="R1143" s="16">
        <f>LOOKUP(Table5[[#This Row],[Item '#]],Ticket_Forms[Form Number],Ticket_Forms[Prizes])</f>
        <v>4560</v>
      </c>
      <c r="S1143" s="16">
        <f>LOOKUP(Table5[[#This Row],[Item '#]],Ticket_Forms[Form Number],Ticket_Forms[Location Rent])</f>
        <v>331</v>
      </c>
      <c r="T1143" s="16">
        <f>LOOKUP(Table5[[#This Row],[Item '#]],Ticket_Forms[Form Number],Ticket_Forms[Last Sale])</f>
        <v>200</v>
      </c>
      <c r="U1143" s="16" t="s">
        <v>3909</v>
      </c>
      <c r="V1143" s="58" t="str">
        <f>Table5[[#This Row],[Date Distributed]]</f>
        <v/>
      </c>
      <c r="W1143" s="3" t="str">
        <f>_xlfn.XLOOKUP(Table5[[#This Row],[Serial '#]],Table10[Serial '#],Table10[Charity Association],"",,)</f>
        <v/>
      </c>
      <c r="Z1143" s="3" t="s">
        <v>23</v>
      </c>
    </row>
    <row r="1144" spans="1:26" hidden="1" x14ac:dyDescent="0.35">
      <c r="A1144" s="3">
        <v>1142</v>
      </c>
      <c r="B1144" s="78">
        <v>45153</v>
      </c>
      <c r="C1144" s="73" t="str">
        <f>_xlfn.XLOOKUP(Table5[[#This Row],[Serial '#]],Table10[Serial '#],Table10[Date],"",,)</f>
        <v/>
      </c>
      <c r="D11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44" s="73" t="str">
        <f>IF(Table5[[#This Row],[Date Distributed]]="","In Stock","Distributed")</f>
        <v>In Stock</v>
      </c>
      <c r="F1144" s="79" t="s">
        <v>660</v>
      </c>
      <c r="G1144" s="75" t="s">
        <v>761</v>
      </c>
      <c r="H1144" s="80" t="s">
        <v>695</v>
      </c>
      <c r="I1144" s="80" t="s">
        <v>696</v>
      </c>
      <c r="J1144" s="81" t="s">
        <v>1903</v>
      </c>
      <c r="K1144" s="80" t="s">
        <v>385</v>
      </c>
      <c r="L1144" s="3" t="str">
        <f>_xlfn.XLOOKUP(Table5[[#This Row],[Item '#]],Ticket_Forms[Form Number],Ticket_Forms[Game Name],"",,)</f>
        <v>Criss Cross</v>
      </c>
      <c r="M1144" s="15">
        <v>186</v>
      </c>
      <c r="N1144" s="3">
        <f>LOOKUP(Table5[[#This Row],[Item '#]],Ticket_Forms[Form Number],Ticket_Forms[Ticket Count])</f>
        <v>5520</v>
      </c>
      <c r="O1144" s="16">
        <f>LOOKUP(Table5[[#This Row],[Item '#]],Ticket_Forms[Form Number],Ticket_Forms[Ticket Value])</f>
        <v>1</v>
      </c>
      <c r="P1144" s="16">
        <f>LOOKUP(Table5[[#This Row],[Item '#]],Ticket_Forms[Form Number],Ticket_Forms[Revenue])</f>
        <v>5520</v>
      </c>
      <c r="Q1144" s="16">
        <f>LOOKUP(Table5[[#This Row],[Item '#]],Ticket_Forms[Form Number],Ticket_Forms[Ideal Profit])</f>
        <v>960</v>
      </c>
      <c r="R1144" s="16">
        <f>LOOKUP(Table5[[#This Row],[Item '#]],Ticket_Forms[Form Number],Ticket_Forms[Prizes])</f>
        <v>4560</v>
      </c>
      <c r="S1144" s="16">
        <f>LOOKUP(Table5[[#This Row],[Item '#]],Ticket_Forms[Form Number],Ticket_Forms[Location Rent])</f>
        <v>331</v>
      </c>
      <c r="T1144" s="16">
        <f>LOOKUP(Table5[[#This Row],[Item '#]],Ticket_Forms[Form Number],Ticket_Forms[Last Sale])</f>
        <v>200</v>
      </c>
      <c r="U1144" s="16" t="s">
        <v>3909</v>
      </c>
      <c r="V1144" s="58" t="str">
        <f>Table5[[#This Row],[Date Distributed]]</f>
        <v/>
      </c>
      <c r="W1144" s="3" t="str">
        <f>_xlfn.XLOOKUP(Table5[[#This Row],[Serial '#]],Table10[Serial '#],Table10[Charity Association],"",,)</f>
        <v/>
      </c>
      <c r="Z1144" s="3" t="s">
        <v>23</v>
      </c>
    </row>
    <row r="1145" spans="1:26" hidden="1" x14ac:dyDescent="0.35">
      <c r="A1145" s="3">
        <v>1143</v>
      </c>
      <c r="B1145" s="78">
        <v>45153</v>
      </c>
      <c r="C1145" s="73" t="str">
        <f>_xlfn.XLOOKUP(Table5[[#This Row],[Serial '#]],Table10[Serial '#],Table10[Date],"",,)</f>
        <v/>
      </c>
      <c r="D11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45" s="73" t="str">
        <f>IF(Table5[[#This Row],[Date Distributed]]="","In Stock","Distributed")</f>
        <v>In Stock</v>
      </c>
      <c r="F1145" s="79" t="s">
        <v>660</v>
      </c>
      <c r="G1145" s="75" t="s">
        <v>761</v>
      </c>
      <c r="H1145" s="80" t="s">
        <v>695</v>
      </c>
      <c r="I1145" s="80" t="s">
        <v>696</v>
      </c>
      <c r="J1145" s="81" t="s">
        <v>1904</v>
      </c>
      <c r="K1145" s="80" t="s">
        <v>385</v>
      </c>
      <c r="L1145" s="3" t="str">
        <f>_xlfn.XLOOKUP(Table5[[#This Row],[Item '#]],Ticket_Forms[Form Number],Ticket_Forms[Game Name],"",,)</f>
        <v>Criss Cross</v>
      </c>
      <c r="M1145" s="15">
        <v>186</v>
      </c>
      <c r="N1145" s="3">
        <f>LOOKUP(Table5[[#This Row],[Item '#]],Ticket_Forms[Form Number],Ticket_Forms[Ticket Count])</f>
        <v>5520</v>
      </c>
      <c r="O1145" s="16">
        <f>LOOKUP(Table5[[#This Row],[Item '#]],Ticket_Forms[Form Number],Ticket_Forms[Ticket Value])</f>
        <v>1</v>
      </c>
      <c r="P1145" s="16">
        <f>LOOKUP(Table5[[#This Row],[Item '#]],Ticket_Forms[Form Number],Ticket_Forms[Revenue])</f>
        <v>5520</v>
      </c>
      <c r="Q1145" s="16">
        <f>LOOKUP(Table5[[#This Row],[Item '#]],Ticket_Forms[Form Number],Ticket_Forms[Ideal Profit])</f>
        <v>960</v>
      </c>
      <c r="R1145" s="16">
        <f>LOOKUP(Table5[[#This Row],[Item '#]],Ticket_Forms[Form Number],Ticket_Forms[Prizes])</f>
        <v>4560</v>
      </c>
      <c r="S1145" s="16">
        <f>LOOKUP(Table5[[#This Row],[Item '#]],Ticket_Forms[Form Number],Ticket_Forms[Location Rent])</f>
        <v>331</v>
      </c>
      <c r="T1145" s="16">
        <f>LOOKUP(Table5[[#This Row],[Item '#]],Ticket_Forms[Form Number],Ticket_Forms[Last Sale])</f>
        <v>200</v>
      </c>
      <c r="U1145" s="16" t="s">
        <v>3909</v>
      </c>
      <c r="V1145" s="58" t="str">
        <f>Table5[[#This Row],[Date Distributed]]</f>
        <v/>
      </c>
      <c r="W1145" s="3" t="str">
        <f>_xlfn.XLOOKUP(Table5[[#This Row],[Serial '#]],Table10[Serial '#],Table10[Charity Association],"",,)</f>
        <v/>
      </c>
      <c r="Z1145" s="3" t="s">
        <v>23</v>
      </c>
    </row>
    <row r="1146" spans="1:26" hidden="1" x14ac:dyDescent="0.35">
      <c r="A1146" s="3">
        <v>1144</v>
      </c>
      <c r="B1146" s="78">
        <v>45153</v>
      </c>
      <c r="C1146" s="73" t="str">
        <f>_xlfn.XLOOKUP(Table5[[#This Row],[Serial '#]],Table10[Serial '#],Table10[Date],"",,)</f>
        <v/>
      </c>
      <c r="D11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46" s="73" t="str">
        <f>IF(Table5[[#This Row],[Date Distributed]]="","In Stock","Distributed")</f>
        <v>In Stock</v>
      </c>
      <c r="F1146" s="79" t="s">
        <v>660</v>
      </c>
      <c r="G1146" s="75" t="s">
        <v>761</v>
      </c>
      <c r="H1146" s="80" t="s">
        <v>695</v>
      </c>
      <c r="I1146" s="80" t="s">
        <v>696</v>
      </c>
      <c r="J1146" s="81" t="s">
        <v>1905</v>
      </c>
      <c r="K1146" s="80" t="s">
        <v>433</v>
      </c>
      <c r="L1146" s="3" t="str">
        <f>_xlfn.XLOOKUP(Table5[[#This Row],[Item '#]],Ticket_Forms[Form Number],Ticket_Forms[Game Name],"",,)</f>
        <v>Zip Zap</v>
      </c>
      <c r="M1146" s="15">
        <v>146</v>
      </c>
      <c r="N1146" s="3">
        <f>LOOKUP(Table5[[#This Row],[Item '#]],Ticket_Forms[Form Number],Ticket_Forms[Ticket Count])</f>
        <v>4560</v>
      </c>
      <c r="O1146" s="16">
        <f>LOOKUP(Table5[[#This Row],[Item '#]],Ticket_Forms[Form Number],Ticket_Forms[Ticket Value])</f>
        <v>1</v>
      </c>
      <c r="P1146" s="16">
        <f>LOOKUP(Table5[[#This Row],[Item '#]],Ticket_Forms[Form Number],Ticket_Forms[Revenue])</f>
        <v>4560</v>
      </c>
      <c r="Q1146" s="16">
        <f>LOOKUP(Table5[[#This Row],[Item '#]],Ticket_Forms[Form Number],Ticket_Forms[Ideal Profit])</f>
        <v>1100</v>
      </c>
      <c r="R1146" s="16">
        <f>LOOKUP(Table5[[#This Row],[Item '#]],Ticket_Forms[Form Number],Ticket_Forms[Prizes])</f>
        <v>3460</v>
      </c>
      <c r="S1146" s="16">
        <f>LOOKUP(Table5[[#This Row],[Item '#]],Ticket_Forms[Form Number],Ticket_Forms[Location Rent])</f>
        <v>273</v>
      </c>
      <c r="T1146" s="16">
        <f>LOOKUP(Table5[[#This Row],[Item '#]],Ticket_Forms[Form Number],Ticket_Forms[Last Sale])</f>
        <v>0</v>
      </c>
      <c r="U1146" s="16" t="s">
        <v>3909</v>
      </c>
      <c r="V1146" s="58" t="str">
        <f>Table5[[#This Row],[Date Distributed]]</f>
        <v/>
      </c>
      <c r="W1146" s="3" t="str">
        <f>_xlfn.XLOOKUP(Table5[[#This Row],[Serial '#]],Table10[Serial '#],Table10[Charity Association],"",,)</f>
        <v/>
      </c>
      <c r="Z1146" s="3" t="s">
        <v>23</v>
      </c>
    </row>
    <row r="1147" spans="1:26" hidden="1" x14ac:dyDescent="0.35">
      <c r="A1147" s="3">
        <v>1145</v>
      </c>
      <c r="B1147" s="78">
        <v>45153</v>
      </c>
      <c r="C1147" s="73" t="str">
        <f>_xlfn.XLOOKUP(Table5[[#This Row],[Serial '#]],Table10[Serial '#],Table10[Date],"",,)</f>
        <v/>
      </c>
      <c r="D11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47" s="73" t="str">
        <f>IF(Table5[[#This Row],[Date Distributed]]="","In Stock","Distributed")</f>
        <v>In Stock</v>
      </c>
      <c r="F1147" s="79" t="s">
        <v>660</v>
      </c>
      <c r="G1147" s="75" t="s">
        <v>761</v>
      </c>
      <c r="H1147" s="80" t="s">
        <v>695</v>
      </c>
      <c r="I1147" s="80" t="s">
        <v>696</v>
      </c>
      <c r="J1147" s="81" t="s">
        <v>1906</v>
      </c>
      <c r="K1147" s="80" t="s">
        <v>385</v>
      </c>
      <c r="L1147" s="3" t="str">
        <f>_xlfn.XLOOKUP(Table5[[#This Row],[Item '#]],Ticket_Forms[Form Number],Ticket_Forms[Game Name],"",,)</f>
        <v>Criss Cross</v>
      </c>
      <c r="M1147" s="15">
        <v>186</v>
      </c>
      <c r="N1147" s="3">
        <f>LOOKUP(Table5[[#This Row],[Item '#]],Ticket_Forms[Form Number],Ticket_Forms[Ticket Count])</f>
        <v>5520</v>
      </c>
      <c r="O1147" s="16">
        <f>LOOKUP(Table5[[#This Row],[Item '#]],Ticket_Forms[Form Number],Ticket_Forms[Ticket Value])</f>
        <v>1</v>
      </c>
      <c r="P1147" s="16">
        <f>LOOKUP(Table5[[#This Row],[Item '#]],Ticket_Forms[Form Number],Ticket_Forms[Revenue])</f>
        <v>5520</v>
      </c>
      <c r="Q1147" s="16">
        <f>LOOKUP(Table5[[#This Row],[Item '#]],Ticket_Forms[Form Number],Ticket_Forms[Ideal Profit])</f>
        <v>960</v>
      </c>
      <c r="R1147" s="16">
        <f>LOOKUP(Table5[[#This Row],[Item '#]],Ticket_Forms[Form Number],Ticket_Forms[Prizes])</f>
        <v>4560</v>
      </c>
      <c r="S1147" s="16">
        <f>LOOKUP(Table5[[#This Row],[Item '#]],Ticket_Forms[Form Number],Ticket_Forms[Location Rent])</f>
        <v>331</v>
      </c>
      <c r="T1147" s="16">
        <f>LOOKUP(Table5[[#This Row],[Item '#]],Ticket_Forms[Form Number],Ticket_Forms[Last Sale])</f>
        <v>200</v>
      </c>
      <c r="U1147" s="16" t="s">
        <v>3909</v>
      </c>
      <c r="V1147" s="58" t="str">
        <f>Table5[[#This Row],[Date Distributed]]</f>
        <v/>
      </c>
      <c r="W1147" s="3" t="str">
        <f>_xlfn.XLOOKUP(Table5[[#This Row],[Serial '#]],Table10[Serial '#],Table10[Charity Association],"",,)</f>
        <v/>
      </c>
      <c r="Z1147" s="3" t="s">
        <v>23</v>
      </c>
    </row>
    <row r="1148" spans="1:26" hidden="1" x14ac:dyDescent="0.35">
      <c r="A1148" s="3">
        <v>1146</v>
      </c>
      <c r="B1148" s="78">
        <v>45153</v>
      </c>
      <c r="C1148" s="73" t="str">
        <f>_xlfn.XLOOKUP(Table5[[#This Row],[Serial '#]],Table10[Serial '#],Table10[Date],"",,)</f>
        <v/>
      </c>
      <c r="D11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48" s="73" t="str">
        <f>IF(Table5[[#This Row],[Date Distributed]]="","In Stock","Distributed")</f>
        <v>In Stock</v>
      </c>
      <c r="F1148" s="79" t="s">
        <v>660</v>
      </c>
      <c r="G1148" s="75" t="s">
        <v>761</v>
      </c>
      <c r="H1148" s="80" t="s">
        <v>695</v>
      </c>
      <c r="I1148" s="80" t="s">
        <v>696</v>
      </c>
      <c r="J1148" s="81" t="s">
        <v>1907</v>
      </c>
      <c r="K1148" s="80" t="s">
        <v>385</v>
      </c>
      <c r="L1148" s="3" t="str">
        <f>_xlfn.XLOOKUP(Table5[[#This Row],[Item '#]],Ticket_Forms[Form Number],Ticket_Forms[Game Name],"",,)</f>
        <v>Criss Cross</v>
      </c>
      <c r="M1148" s="15">
        <v>186</v>
      </c>
      <c r="N1148" s="3">
        <f>LOOKUP(Table5[[#This Row],[Item '#]],Ticket_Forms[Form Number],Ticket_Forms[Ticket Count])</f>
        <v>5520</v>
      </c>
      <c r="O1148" s="16">
        <f>LOOKUP(Table5[[#This Row],[Item '#]],Ticket_Forms[Form Number],Ticket_Forms[Ticket Value])</f>
        <v>1</v>
      </c>
      <c r="P1148" s="16">
        <f>LOOKUP(Table5[[#This Row],[Item '#]],Ticket_Forms[Form Number],Ticket_Forms[Revenue])</f>
        <v>5520</v>
      </c>
      <c r="Q1148" s="16">
        <f>LOOKUP(Table5[[#This Row],[Item '#]],Ticket_Forms[Form Number],Ticket_Forms[Ideal Profit])</f>
        <v>960</v>
      </c>
      <c r="R1148" s="16">
        <f>LOOKUP(Table5[[#This Row],[Item '#]],Ticket_Forms[Form Number],Ticket_Forms[Prizes])</f>
        <v>4560</v>
      </c>
      <c r="S1148" s="16">
        <f>LOOKUP(Table5[[#This Row],[Item '#]],Ticket_Forms[Form Number],Ticket_Forms[Location Rent])</f>
        <v>331</v>
      </c>
      <c r="T1148" s="16">
        <f>LOOKUP(Table5[[#This Row],[Item '#]],Ticket_Forms[Form Number],Ticket_Forms[Last Sale])</f>
        <v>200</v>
      </c>
      <c r="U1148" s="16" t="s">
        <v>3909</v>
      </c>
      <c r="V1148" s="58" t="str">
        <f>Table5[[#This Row],[Date Distributed]]</f>
        <v/>
      </c>
      <c r="W1148" s="3" t="str">
        <f>_xlfn.XLOOKUP(Table5[[#This Row],[Serial '#]],Table10[Serial '#],Table10[Charity Association],"",,)</f>
        <v/>
      </c>
      <c r="Z1148" s="3" t="s">
        <v>23</v>
      </c>
    </row>
    <row r="1149" spans="1:26" hidden="1" x14ac:dyDescent="0.35">
      <c r="A1149" s="3">
        <v>1147</v>
      </c>
      <c r="B1149" s="78">
        <v>45153</v>
      </c>
      <c r="C1149" s="73" t="str">
        <f>_xlfn.XLOOKUP(Table5[[#This Row],[Serial '#]],Table10[Serial '#],Table10[Date],"",,)</f>
        <v/>
      </c>
      <c r="D11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49" s="73" t="str">
        <f>IF(Table5[[#This Row],[Date Distributed]]="","In Stock","Distributed")</f>
        <v>In Stock</v>
      </c>
      <c r="F1149" s="79" t="s">
        <v>660</v>
      </c>
      <c r="G1149" s="75" t="s">
        <v>761</v>
      </c>
      <c r="H1149" s="80" t="s">
        <v>695</v>
      </c>
      <c r="I1149" s="80" t="s">
        <v>696</v>
      </c>
      <c r="J1149" s="81" t="s">
        <v>1908</v>
      </c>
      <c r="K1149" s="80" t="s">
        <v>385</v>
      </c>
      <c r="L1149" s="3" t="str">
        <f>_xlfn.XLOOKUP(Table5[[#This Row],[Item '#]],Ticket_Forms[Form Number],Ticket_Forms[Game Name],"",,)</f>
        <v>Criss Cross</v>
      </c>
      <c r="M1149" s="15">
        <v>186</v>
      </c>
      <c r="N1149" s="3">
        <f>LOOKUP(Table5[[#This Row],[Item '#]],Ticket_Forms[Form Number],Ticket_Forms[Ticket Count])</f>
        <v>5520</v>
      </c>
      <c r="O1149" s="16">
        <f>LOOKUP(Table5[[#This Row],[Item '#]],Ticket_Forms[Form Number],Ticket_Forms[Ticket Value])</f>
        <v>1</v>
      </c>
      <c r="P1149" s="16">
        <f>LOOKUP(Table5[[#This Row],[Item '#]],Ticket_Forms[Form Number],Ticket_Forms[Revenue])</f>
        <v>5520</v>
      </c>
      <c r="Q1149" s="16">
        <f>LOOKUP(Table5[[#This Row],[Item '#]],Ticket_Forms[Form Number],Ticket_Forms[Ideal Profit])</f>
        <v>960</v>
      </c>
      <c r="R1149" s="16">
        <f>LOOKUP(Table5[[#This Row],[Item '#]],Ticket_Forms[Form Number],Ticket_Forms[Prizes])</f>
        <v>4560</v>
      </c>
      <c r="S1149" s="16">
        <f>LOOKUP(Table5[[#This Row],[Item '#]],Ticket_Forms[Form Number],Ticket_Forms[Location Rent])</f>
        <v>331</v>
      </c>
      <c r="T1149" s="16">
        <f>LOOKUP(Table5[[#This Row],[Item '#]],Ticket_Forms[Form Number],Ticket_Forms[Last Sale])</f>
        <v>200</v>
      </c>
      <c r="U1149" s="16" t="s">
        <v>3909</v>
      </c>
      <c r="V1149" s="58" t="str">
        <f>Table5[[#This Row],[Date Distributed]]</f>
        <v/>
      </c>
      <c r="W1149" s="3" t="str">
        <f>_xlfn.XLOOKUP(Table5[[#This Row],[Serial '#]],Table10[Serial '#],Table10[Charity Association],"",,)</f>
        <v/>
      </c>
      <c r="Z1149" s="3" t="s">
        <v>23</v>
      </c>
    </row>
    <row r="1150" spans="1:26" hidden="1" x14ac:dyDescent="0.35">
      <c r="A1150" s="3">
        <v>1148</v>
      </c>
      <c r="B1150" s="78">
        <v>45153</v>
      </c>
      <c r="C1150" s="73" t="str">
        <f>_xlfn.XLOOKUP(Table5[[#This Row],[Serial '#]],Table10[Serial '#],Table10[Date],"",,)</f>
        <v/>
      </c>
      <c r="D11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50" s="73" t="str">
        <f>IF(Table5[[#This Row],[Date Distributed]]="","In Stock","Distributed")</f>
        <v>In Stock</v>
      </c>
      <c r="F1150" s="79" t="s">
        <v>660</v>
      </c>
      <c r="G1150" s="75" t="s">
        <v>761</v>
      </c>
      <c r="H1150" s="80" t="s">
        <v>695</v>
      </c>
      <c r="I1150" s="80" t="s">
        <v>696</v>
      </c>
      <c r="J1150" s="81" t="s">
        <v>1909</v>
      </c>
      <c r="K1150" s="80" t="s">
        <v>385</v>
      </c>
      <c r="L1150" s="3" t="str">
        <f>_xlfn.XLOOKUP(Table5[[#This Row],[Item '#]],Ticket_Forms[Form Number],Ticket_Forms[Game Name],"",,)</f>
        <v>Criss Cross</v>
      </c>
      <c r="M1150" s="15">
        <v>186</v>
      </c>
      <c r="N1150" s="3">
        <f>LOOKUP(Table5[[#This Row],[Item '#]],Ticket_Forms[Form Number],Ticket_Forms[Ticket Count])</f>
        <v>5520</v>
      </c>
      <c r="O1150" s="16">
        <f>LOOKUP(Table5[[#This Row],[Item '#]],Ticket_Forms[Form Number],Ticket_Forms[Ticket Value])</f>
        <v>1</v>
      </c>
      <c r="P1150" s="16">
        <f>LOOKUP(Table5[[#This Row],[Item '#]],Ticket_Forms[Form Number],Ticket_Forms[Revenue])</f>
        <v>5520</v>
      </c>
      <c r="Q1150" s="16">
        <f>LOOKUP(Table5[[#This Row],[Item '#]],Ticket_Forms[Form Number],Ticket_Forms[Ideal Profit])</f>
        <v>960</v>
      </c>
      <c r="R1150" s="16">
        <f>LOOKUP(Table5[[#This Row],[Item '#]],Ticket_Forms[Form Number],Ticket_Forms[Prizes])</f>
        <v>4560</v>
      </c>
      <c r="S1150" s="16">
        <f>LOOKUP(Table5[[#This Row],[Item '#]],Ticket_Forms[Form Number],Ticket_Forms[Location Rent])</f>
        <v>331</v>
      </c>
      <c r="T1150" s="16">
        <f>LOOKUP(Table5[[#This Row],[Item '#]],Ticket_Forms[Form Number],Ticket_Forms[Last Sale])</f>
        <v>200</v>
      </c>
      <c r="U1150" s="16" t="s">
        <v>3909</v>
      </c>
      <c r="V1150" s="58" t="str">
        <f>Table5[[#This Row],[Date Distributed]]</f>
        <v/>
      </c>
      <c r="W1150" s="3" t="str">
        <f>_xlfn.XLOOKUP(Table5[[#This Row],[Serial '#]],Table10[Serial '#],Table10[Charity Association],"",,)</f>
        <v/>
      </c>
      <c r="Z1150" s="3" t="s">
        <v>23</v>
      </c>
    </row>
    <row r="1151" spans="1:26" hidden="1" x14ac:dyDescent="0.35">
      <c r="A1151" s="3">
        <v>1149</v>
      </c>
      <c r="B1151" s="78">
        <v>45153</v>
      </c>
      <c r="C1151" s="73" t="str">
        <f>_xlfn.XLOOKUP(Table5[[#This Row],[Serial '#]],Table10[Serial '#],Table10[Date],"",,)</f>
        <v/>
      </c>
      <c r="D11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51" s="73" t="str">
        <f>IF(Table5[[#This Row],[Date Distributed]]="","In Stock","Distributed")</f>
        <v>In Stock</v>
      </c>
      <c r="F1151" s="79" t="s">
        <v>660</v>
      </c>
      <c r="G1151" s="75" t="s">
        <v>761</v>
      </c>
      <c r="H1151" s="80" t="s">
        <v>695</v>
      </c>
      <c r="I1151" s="80" t="s">
        <v>696</v>
      </c>
      <c r="J1151" s="81" t="s">
        <v>1910</v>
      </c>
      <c r="K1151" s="80" t="s">
        <v>454</v>
      </c>
      <c r="L1151" s="3" t="str">
        <f>_xlfn.XLOOKUP(Table5[[#This Row],[Item '#]],Ticket_Forms[Form Number],Ticket_Forms[Game Name],"",,)</f>
        <v>Weekend Bender</v>
      </c>
      <c r="M1151" s="15">
        <v>134</v>
      </c>
      <c r="N1151" s="3">
        <f>LOOKUP(Table5[[#This Row],[Item '#]],Ticket_Forms[Form Number],Ticket_Forms[Ticket Count])</f>
        <v>4000</v>
      </c>
      <c r="O1151" s="16">
        <f>LOOKUP(Table5[[#This Row],[Item '#]],Ticket_Forms[Form Number],Ticket_Forms[Ticket Value])</f>
        <v>1</v>
      </c>
      <c r="P1151" s="16">
        <f>LOOKUP(Table5[[#This Row],[Item '#]],Ticket_Forms[Form Number],Ticket_Forms[Revenue])</f>
        <v>4000</v>
      </c>
      <c r="Q1151" s="16">
        <f>LOOKUP(Table5[[#This Row],[Item '#]],Ticket_Forms[Form Number],Ticket_Forms[Ideal Profit])</f>
        <v>998</v>
      </c>
      <c r="R1151" s="16">
        <f>LOOKUP(Table5[[#This Row],[Item '#]],Ticket_Forms[Form Number],Ticket_Forms[Prizes])</f>
        <v>3002</v>
      </c>
      <c r="S1151" s="16">
        <f>LOOKUP(Table5[[#This Row],[Item '#]],Ticket_Forms[Form Number],Ticket_Forms[Location Rent])</f>
        <v>240</v>
      </c>
      <c r="T1151" s="16">
        <f>LOOKUP(Table5[[#This Row],[Item '#]],Ticket_Forms[Form Number],Ticket_Forms[Last Sale])</f>
        <v>0</v>
      </c>
      <c r="U1151" s="16" t="s">
        <v>3909</v>
      </c>
      <c r="V1151" s="58" t="str">
        <f>Table5[[#This Row],[Date Distributed]]</f>
        <v/>
      </c>
      <c r="W1151" s="3" t="str">
        <f>_xlfn.XLOOKUP(Table5[[#This Row],[Serial '#]],Table10[Serial '#],Table10[Charity Association],"",,)</f>
        <v/>
      </c>
      <c r="Z1151" s="3" t="s">
        <v>23</v>
      </c>
    </row>
    <row r="1152" spans="1:26" hidden="1" x14ac:dyDescent="0.35">
      <c r="A1152" s="3">
        <v>1150</v>
      </c>
      <c r="B1152" s="78">
        <v>45153</v>
      </c>
      <c r="C1152" s="73" t="str">
        <f>_xlfn.XLOOKUP(Table5[[#This Row],[Serial '#]],Table10[Serial '#],Table10[Date],"",,)</f>
        <v/>
      </c>
      <c r="D11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52" s="73" t="str">
        <f>IF(Table5[[#This Row],[Date Distributed]]="","In Stock","Distributed")</f>
        <v>In Stock</v>
      </c>
      <c r="F1152" s="79" t="s">
        <v>660</v>
      </c>
      <c r="G1152" s="75" t="s">
        <v>761</v>
      </c>
      <c r="H1152" s="80" t="s">
        <v>695</v>
      </c>
      <c r="I1152" s="80" t="s">
        <v>696</v>
      </c>
      <c r="J1152" s="81" t="s">
        <v>1911</v>
      </c>
      <c r="K1152" s="80" t="s">
        <v>454</v>
      </c>
      <c r="L1152" s="3" t="str">
        <f>_xlfn.XLOOKUP(Table5[[#This Row],[Item '#]],Ticket_Forms[Form Number],Ticket_Forms[Game Name],"",,)</f>
        <v>Weekend Bender</v>
      </c>
      <c r="M1152" s="15">
        <v>134</v>
      </c>
      <c r="N1152" s="3">
        <f>LOOKUP(Table5[[#This Row],[Item '#]],Ticket_Forms[Form Number],Ticket_Forms[Ticket Count])</f>
        <v>4000</v>
      </c>
      <c r="O1152" s="16">
        <f>LOOKUP(Table5[[#This Row],[Item '#]],Ticket_Forms[Form Number],Ticket_Forms[Ticket Value])</f>
        <v>1</v>
      </c>
      <c r="P1152" s="16">
        <f>LOOKUP(Table5[[#This Row],[Item '#]],Ticket_Forms[Form Number],Ticket_Forms[Revenue])</f>
        <v>4000</v>
      </c>
      <c r="Q1152" s="16">
        <f>LOOKUP(Table5[[#This Row],[Item '#]],Ticket_Forms[Form Number],Ticket_Forms[Ideal Profit])</f>
        <v>998</v>
      </c>
      <c r="R1152" s="16">
        <f>LOOKUP(Table5[[#This Row],[Item '#]],Ticket_Forms[Form Number],Ticket_Forms[Prizes])</f>
        <v>3002</v>
      </c>
      <c r="S1152" s="16">
        <f>LOOKUP(Table5[[#This Row],[Item '#]],Ticket_Forms[Form Number],Ticket_Forms[Location Rent])</f>
        <v>240</v>
      </c>
      <c r="T1152" s="16">
        <f>LOOKUP(Table5[[#This Row],[Item '#]],Ticket_Forms[Form Number],Ticket_Forms[Last Sale])</f>
        <v>0</v>
      </c>
      <c r="U1152" s="16" t="s">
        <v>3909</v>
      </c>
      <c r="V1152" s="58" t="str">
        <f>Table5[[#This Row],[Date Distributed]]</f>
        <v/>
      </c>
      <c r="W1152" s="3" t="str">
        <f>_xlfn.XLOOKUP(Table5[[#This Row],[Serial '#]],Table10[Serial '#],Table10[Charity Association],"",,)</f>
        <v/>
      </c>
      <c r="Z1152" s="3" t="s">
        <v>23</v>
      </c>
    </row>
    <row r="1153" spans="1:26" hidden="1" x14ac:dyDescent="0.35">
      <c r="A1153" s="3">
        <v>1151</v>
      </c>
      <c r="B1153" s="78">
        <v>45153</v>
      </c>
      <c r="C1153" s="73" t="str">
        <f>_xlfn.XLOOKUP(Table5[[#This Row],[Serial '#]],Table10[Serial '#],Table10[Date],"",,)</f>
        <v/>
      </c>
      <c r="D11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53" s="73" t="str">
        <f>IF(Table5[[#This Row],[Date Distributed]]="","In Stock","Distributed")</f>
        <v>In Stock</v>
      </c>
      <c r="F1153" s="79" t="s">
        <v>660</v>
      </c>
      <c r="G1153" s="75" t="s">
        <v>761</v>
      </c>
      <c r="H1153" s="80" t="s">
        <v>695</v>
      </c>
      <c r="I1153" s="80" t="s">
        <v>696</v>
      </c>
      <c r="J1153" s="81" t="s">
        <v>1912</v>
      </c>
      <c r="K1153" s="80" t="s">
        <v>454</v>
      </c>
      <c r="L1153" s="3" t="str">
        <f>_xlfn.XLOOKUP(Table5[[#This Row],[Item '#]],Ticket_Forms[Form Number],Ticket_Forms[Game Name],"",,)</f>
        <v>Weekend Bender</v>
      </c>
      <c r="M1153" s="15">
        <v>134</v>
      </c>
      <c r="N1153" s="3">
        <f>LOOKUP(Table5[[#This Row],[Item '#]],Ticket_Forms[Form Number],Ticket_Forms[Ticket Count])</f>
        <v>4000</v>
      </c>
      <c r="O1153" s="16">
        <f>LOOKUP(Table5[[#This Row],[Item '#]],Ticket_Forms[Form Number],Ticket_Forms[Ticket Value])</f>
        <v>1</v>
      </c>
      <c r="P1153" s="16">
        <f>LOOKUP(Table5[[#This Row],[Item '#]],Ticket_Forms[Form Number],Ticket_Forms[Revenue])</f>
        <v>4000</v>
      </c>
      <c r="Q1153" s="16">
        <f>LOOKUP(Table5[[#This Row],[Item '#]],Ticket_Forms[Form Number],Ticket_Forms[Ideal Profit])</f>
        <v>998</v>
      </c>
      <c r="R1153" s="16">
        <f>LOOKUP(Table5[[#This Row],[Item '#]],Ticket_Forms[Form Number],Ticket_Forms[Prizes])</f>
        <v>3002</v>
      </c>
      <c r="S1153" s="16">
        <f>LOOKUP(Table5[[#This Row],[Item '#]],Ticket_Forms[Form Number],Ticket_Forms[Location Rent])</f>
        <v>240</v>
      </c>
      <c r="T1153" s="16">
        <f>LOOKUP(Table5[[#This Row],[Item '#]],Ticket_Forms[Form Number],Ticket_Forms[Last Sale])</f>
        <v>0</v>
      </c>
      <c r="U1153" s="16" t="s">
        <v>3909</v>
      </c>
      <c r="V1153" s="58" t="str">
        <f>Table5[[#This Row],[Date Distributed]]</f>
        <v/>
      </c>
      <c r="W1153" s="3" t="str">
        <f>_xlfn.XLOOKUP(Table5[[#This Row],[Serial '#]],Table10[Serial '#],Table10[Charity Association],"",,)</f>
        <v/>
      </c>
      <c r="Z1153" s="3" t="s">
        <v>23</v>
      </c>
    </row>
    <row r="1154" spans="1:26" hidden="1" x14ac:dyDescent="0.35">
      <c r="A1154" s="3">
        <v>1152</v>
      </c>
      <c r="B1154" s="78">
        <v>45153</v>
      </c>
      <c r="C1154" s="73" t="str">
        <f>_xlfn.XLOOKUP(Table5[[#This Row],[Serial '#]],Table10[Serial '#],Table10[Date],"",,)</f>
        <v/>
      </c>
      <c r="D11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54" s="73" t="str">
        <f>IF(Table5[[#This Row],[Date Distributed]]="","In Stock","Distributed")</f>
        <v>In Stock</v>
      </c>
      <c r="F1154" s="79" t="s">
        <v>660</v>
      </c>
      <c r="G1154" s="75" t="s">
        <v>761</v>
      </c>
      <c r="H1154" s="80" t="s">
        <v>695</v>
      </c>
      <c r="I1154" s="80" t="s">
        <v>696</v>
      </c>
      <c r="J1154" s="81" t="s">
        <v>1913</v>
      </c>
      <c r="K1154" s="80" t="s">
        <v>449</v>
      </c>
      <c r="L1154" s="3" t="str">
        <f>_xlfn.XLOOKUP(Table5[[#This Row],[Item '#]],Ticket_Forms[Form Number],Ticket_Forms[Game Name],"",,)</f>
        <v>Pizza With Wings</v>
      </c>
      <c r="M1154" s="15">
        <v>134</v>
      </c>
      <c r="N1154" s="3">
        <f>LOOKUP(Table5[[#This Row],[Item '#]],Ticket_Forms[Form Number],Ticket_Forms[Ticket Count])</f>
        <v>4000</v>
      </c>
      <c r="O1154" s="16">
        <f>LOOKUP(Table5[[#This Row],[Item '#]],Ticket_Forms[Form Number],Ticket_Forms[Ticket Value])</f>
        <v>1</v>
      </c>
      <c r="P1154" s="16">
        <f>LOOKUP(Table5[[#This Row],[Item '#]],Ticket_Forms[Form Number],Ticket_Forms[Revenue])</f>
        <v>4000</v>
      </c>
      <c r="Q1154" s="16">
        <f>LOOKUP(Table5[[#This Row],[Item '#]],Ticket_Forms[Form Number],Ticket_Forms[Ideal Profit])</f>
        <v>998</v>
      </c>
      <c r="R1154" s="16">
        <f>LOOKUP(Table5[[#This Row],[Item '#]],Ticket_Forms[Form Number],Ticket_Forms[Prizes])</f>
        <v>3002</v>
      </c>
      <c r="S1154" s="16">
        <f>LOOKUP(Table5[[#This Row],[Item '#]],Ticket_Forms[Form Number],Ticket_Forms[Location Rent])</f>
        <v>240</v>
      </c>
      <c r="T1154" s="16">
        <f>LOOKUP(Table5[[#This Row],[Item '#]],Ticket_Forms[Form Number],Ticket_Forms[Last Sale])</f>
        <v>0</v>
      </c>
      <c r="U1154" s="16" t="s">
        <v>3909</v>
      </c>
      <c r="V1154" s="58" t="str">
        <f>Table5[[#This Row],[Date Distributed]]</f>
        <v/>
      </c>
      <c r="W1154" s="3" t="str">
        <f>_xlfn.XLOOKUP(Table5[[#This Row],[Serial '#]],Table10[Serial '#],Table10[Charity Association],"",,)</f>
        <v/>
      </c>
      <c r="Z1154" s="3" t="s">
        <v>23</v>
      </c>
    </row>
    <row r="1155" spans="1:26" hidden="1" x14ac:dyDescent="0.35">
      <c r="A1155" s="3">
        <v>1153</v>
      </c>
      <c r="B1155" s="78">
        <v>45153</v>
      </c>
      <c r="C1155" s="73" t="str">
        <f>_xlfn.XLOOKUP(Table5[[#This Row],[Serial '#]],Table10[Serial '#],Table10[Date],"",,)</f>
        <v/>
      </c>
      <c r="D11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55" s="73" t="str">
        <f>IF(Table5[[#This Row],[Date Distributed]]="","In Stock","Distributed")</f>
        <v>In Stock</v>
      </c>
      <c r="F1155" s="79" t="s">
        <v>660</v>
      </c>
      <c r="G1155" s="75" t="s">
        <v>761</v>
      </c>
      <c r="H1155" s="80" t="s">
        <v>695</v>
      </c>
      <c r="I1155" s="80" t="s">
        <v>696</v>
      </c>
      <c r="J1155" s="81" t="s">
        <v>1914</v>
      </c>
      <c r="K1155" s="80" t="s">
        <v>455</v>
      </c>
      <c r="L1155" s="3" t="str">
        <f>_xlfn.XLOOKUP(Table5[[#This Row],[Item '#]],Ticket_Forms[Form Number],Ticket_Forms[Game Name],"",,)</f>
        <v>Diamonds, Rubies, and Riches</v>
      </c>
      <c r="M1155" s="15">
        <v>134</v>
      </c>
      <c r="N1155" s="3">
        <f>LOOKUP(Table5[[#This Row],[Item '#]],Ticket_Forms[Form Number],Ticket_Forms[Ticket Count])</f>
        <v>4000</v>
      </c>
      <c r="O1155" s="16">
        <f>LOOKUP(Table5[[#This Row],[Item '#]],Ticket_Forms[Form Number],Ticket_Forms[Ticket Value])</f>
        <v>1</v>
      </c>
      <c r="P1155" s="16">
        <f>LOOKUP(Table5[[#This Row],[Item '#]],Ticket_Forms[Form Number],Ticket_Forms[Revenue])</f>
        <v>4000</v>
      </c>
      <c r="Q1155" s="16">
        <f>LOOKUP(Table5[[#This Row],[Item '#]],Ticket_Forms[Form Number],Ticket_Forms[Ideal Profit])</f>
        <v>998</v>
      </c>
      <c r="R1155" s="16">
        <f>LOOKUP(Table5[[#This Row],[Item '#]],Ticket_Forms[Form Number],Ticket_Forms[Prizes])</f>
        <v>3002</v>
      </c>
      <c r="S1155" s="16">
        <f>LOOKUP(Table5[[#This Row],[Item '#]],Ticket_Forms[Form Number],Ticket_Forms[Location Rent])</f>
        <v>240</v>
      </c>
      <c r="T1155" s="16">
        <f>LOOKUP(Table5[[#This Row],[Item '#]],Ticket_Forms[Form Number],Ticket_Forms[Last Sale])</f>
        <v>0</v>
      </c>
      <c r="U1155" s="16" t="s">
        <v>3909</v>
      </c>
      <c r="V1155" s="58" t="str">
        <f>Table5[[#This Row],[Date Distributed]]</f>
        <v/>
      </c>
      <c r="W1155" s="3" t="str">
        <f>_xlfn.XLOOKUP(Table5[[#This Row],[Serial '#]],Table10[Serial '#],Table10[Charity Association],"",,)</f>
        <v/>
      </c>
      <c r="Z1155" s="3" t="s">
        <v>23</v>
      </c>
    </row>
    <row r="1156" spans="1:26" hidden="1" x14ac:dyDescent="0.35">
      <c r="A1156" s="3">
        <v>1154</v>
      </c>
      <c r="B1156" s="78">
        <v>45153</v>
      </c>
      <c r="C1156" s="73" t="str">
        <f>_xlfn.XLOOKUP(Table5[[#This Row],[Serial '#]],Table10[Serial '#],Table10[Date],"",,)</f>
        <v/>
      </c>
      <c r="D11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56" s="73" t="str">
        <f>IF(Table5[[#This Row],[Date Distributed]]="","In Stock","Distributed")</f>
        <v>In Stock</v>
      </c>
      <c r="F1156" s="79" t="s">
        <v>660</v>
      </c>
      <c r="G1156" s="75" t="s">
        <v>761</v>
      </c>
      <c r="H1156" s="80" t="s">
        <v>695</v>
      </c>
      <c r="I1156" s="80" t="s">
        <v>696</v>
      </c>
      <c r="J1156" s="81" t="s">
        <v>1915</v>
      </c>
      <c r="K1156" s="80" t="s">
        <v>455</v>
      </c>
      <c r="L1156" s="3" t="str">
        <f>_xlfn.XLOOKUP(Table5[[#This Row],[Item '#]],Ticket_Forms[Form Number],Ticket_Forms[Game Name],"",,)</f>
        <v>Diamonds, Rubies, and Riches</v>
      </c>
      <c r="M1156" s="15">
        <v>134</v>
      </c>
      <c r="N1156" s="3">
        <f>LOOKUP(Table5[[#This Row],[Item '#]],Ticket_Forms[Form Number],Ticket_Forms[Ticket Count])</f>
        <v>4000</v>
      </c>
      <c r="O1156" s="16">
        <f>LOOKUP(Table5[[#This Row],[Item '#]],Ticket_Forms[Form Number],Ticket_Forms[Ticket Value])</f>
        <v>1</v>
      </c>
      <c r="P1156" s="16">
        <f>LOOKUP(Table5[[#This Row],[Item '#]],Ticket_Forms[Form Number],Ticket_Forms[Revenue])</f>
        <v>4000</v>
      </c>
      <c r="Q1156" s="16">
        <f>LOOKUP(Table5[[#This Row],[Item '#]],Ticket_Forms[Form Number],Ticket_Forms[Ideal Profit])</f>
        <v>998</v>
      </c>
      <c r="R1156" s="16">
        <f>LOOKUP(Table5[[#This Row],[Item '#]],Ticket_Forms[Form Number],Ticket_Forms[Prizes])</f>
        <v>3002</v>
      </c>
      <c r="S1156" s="16">
        <f>LOOKUP(Table5[[#This Row],[Item '#]],Ticket_Forms[Form Number],Ticket_Forms[Location Rent])</f>
        <v>240</v>
      </c>
      <c r="T1156" s="16">
        <f>LOOKUP(Table5[[#This Row],[Item '#]],Ticket_Forms[Form Number],Ticket_Forms[Last Sale])</f>
        <v>0</v>
      </c>
      <c r="U1156" s="16" t="s">
        <v>3909</v>
      </c>
      <c r="V1156" s="58" t="str">
        <f>Table5[[#This Row],[Date Distributed]]</f>
        <v/>
      </c>
      <c r="W1156" s="3" t="str">
        <f>_xlfn.XLOOKUP(Table5[[#This Row],[Serial '#]],Table10[Serial '#],Table10[Charity Association],"",,)</f>
        <v/>
      </c>
      <c r="Z1156" s="3" t="s">
        <v>23</v>
      </c>
    </row>
    <row r="1157" spans="1:26" hidden="1" x14ac:dyDescent="0.35">
      <c r="A1157" s="3">
        <v>1155</v>
      </c>
      <c r="B1157" s="78">
        <v>45153</v>
      </c>
      <c r="C1157" s="73" t="str">
        <f>_xlfn.XLOOKUP(Table5[[#This Row],[Serial '#]],Table10[Serial '#],Table10[Date],"",,)</f>
        <v/>
      </c>
      <c r="D11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57" s="73" t="str">
        <f>IF(Table5[[#This Row],[Date Distributed]]="","In Stock","Distributed")</f>
        <v>In Stock</v>
      </c>
      <c r="F1157" s="79" t="s">
        <v>660</v>
      </c>
      <c r="G1157" s="75" t="s">
        <v>761</v>
      </c>
      <c r="H1157" s="80" t="s">
        <v>695</v>
      </c>
      <c r="I1157" s="80" t="s">
        <v>696</v>
      </c>
      <c r="J1157" s="81" t="s">
        <v>1916</v>
      </c>
      <c r="K1157" s="80" t="s">
        <v>433</v>
      </c>
      <c r="L1157" s="3" t="str">
        <f>_xlfn.XLOOKUP(Table5[[#This Row],[Item '#]],Ticket_Forms[Form Number],Ticket_Forms[Game Name],"",,)</f>
        <v>Zip Zap</v>
      </c>
      <c r="M1157" s="15">
        <v>146</v>
      </c>
      <c r="N1157" s="3">
        <f>LOOKUP(Table5[[#This Row],[Item '#]],Ticket_Forms[Form Number],Ticket_Forms[Ticket Count])</f>
        <v>4560</v>
      </c>
      <c r="O1157" s="16">
        <f>LOOKUP(Table5[[#This Row],[Item '#]],Ticket_Forms[Form Number],Ticket_Forms[Ticket Value])</f>
        <v>1</v>
      </c>
      <c r="P1157" s="16">
        <f>LOOKUP(Table5[[#This Row],[Item '#]],Ticket_Forms[Form Number],Ticket_Forms[Revenue])</f>
        <v>4560</v>
      </c>
      <c r="Q1157" s="16">
        <f>LOOKUP(Table5[[#This Row],[Item '#]],Ticket_Forms[Form Number],Ticket_Forms[Ideal Profit])</f>
        <v>1100</v>
      </c>
      <c r="R1157" s="16">
        <f>LOOKUP(Table5[[#This Row],[Item '#]],Ticket_Forms[Form Number],Ticket_Forms[Prizes])</f>
        <v>3460</v>
      </c>
      <c r="S1157" s="16">
        <f>LOOKUP(Table5[[#This Row],[Item '#]],Ticket_Forms[Form Number],Ticket_Forms[Location Rent])</f>
        <v>273</v>
      </c>
      <c r="T1157" s="16">
        <f>LOOKUP(Table5[[#This Row],[Item '#]],Ticket_Forms[Form Number],Ticket_Forms[Last Sale])</f>
        <v>0</v>
      </c>
      <c r="U1157" s="16" t="s">
        <v>3909</v>
      </c>
      <c r="V1157" s="58" t="str">
        <f>Table5[[#This Row],[Date Distributed]]</f>
        <v/>
      </c>
      <c r="W1157" s="3" t="str">
        <f>_xlfn.XLOOKUP(Table5[[#This Row],[Serial '#]],Table10[Serial '#],Table10[Charity Association],"",,)</f>
        <v/>
      </c>
      <c r="Z1157" s="3" t="s">
        <v>23</v>
      </c>
    </row>
    <row r="1158" spans="1:26" hidden="1" x14ac:dyDescent="0.35">
      <c r="A1158" s="3">
        <v>1156</v>
      </c>
      <c r="B1158" s="78">
        <v>45153</v>
      </c>
      <c r="C1158" s="73" t="str">
        <f>_xlfn.XLOOKUP(Table5[[#This Row],[Serial '#]],Table10[Serial '#],Table10[Date],"",,)</f>
        <v/>
      </c>
      <c r="D11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58" s="73" t="str">
        <f>IF(Table5[[#This Row],[Date Distributed]]="","In Stock","Distributed")</f>
        <v>In Stock</v>
      </c>
      <c r="F1158" s="79" t="s">
        <v>660</v>
      </c>
      <c r="G1158" s="75" t="s">
        <v>761</v>
      </c>
      <c r="H1158" s="80" t="s">
        <v>695</v>
      </c>
      <c r="I1158" s="80" t="s">
        <v>696</v>
      </c>
      <c r="J1158" s="81" t="s">
        <v>1917</v>
      </c>
      <c r="K1158" s="80" t="s">
        <v>457</v>
      </c>
      <c r="L1158" s="3" t="str">
        <f>_xlfn.XLOOKUP(Table5[[#This Row],[Item '#]],Ticket_Forms[Form Number],Ticket_Forms[Game Name],"",,)</f>
        <v>Bananarita</v>
      </c>
      <c r="M1158" s="15">
        <v>134</v>
      </c>
      <c r="N1158" s="3">
        <f>LOOKUP(Table5[[#This Row],[Item '#]],Ticket_Forms[Form Number],Ticket_Forms[Ticket Count])</f>
        <v>4000</v>
      </c>
      <c r="O1158" s="16">
        <f>LOOKUP(Table5[[#This Row],[Item '#]],Ticket_Forms[Form Number],Ticket_Forms[Ticket Value])</f>
        <v>1</v>
      </c>
      <c r="P1158" s="16">
        <f>LOOKUP(Table5[[#This Row],[Item '#]],Ticket_Forms[Form Number],Ticket_Forms[Revenue])</f>
        <v>4000</v>
      </c>
      <c r="Q1158" s="16">
        <f>LOOKUP(Table5[[#This Row],[Item '#]],Ticket_Forms[Form Number],Ticket_Forms[Ideal Profit])</f>
        <v>1000</v>
      </c>
      <c r="R1158" s="16">
        <f>LOOKUP(Table5[[#This Row],[Item '#]],Ticket_Forms[Form Number],Ticket_Forms[Prizes])</f>
        <v>3000</v>
      </c>
      <c r="S1158" s="16">
        <f>LOOKUP(Table5[[#This Row],[Item '#]],Ticket_Forms[Form Number],Ticket_Forms[Location Rent])</f>
        <v>240</v>
      </c>
      <c r="T1158" s="16">
        <f>LOOKUP(Table5[[#This Row],[Item '#]],Ticket_Forms[Form Number],Ticket_Forms[Last Sale])</f>
        <v>0</v>
      </c>
      <c r="U1158" s="16" t="s">
        <v>3909</v>
      </c>
      <c r="V1158" s="58" t="str">
        <f>Table5[[#This Row],[Date Distributed]]</f>
        <v/>
      </c>
      <c r="W1158" s="3" t="str">
        <f>_xlfn.XLOOKUP(Table5[[#This Row],[Serial '#]],Table10[Serial '#],Table10[Charity Association],"",,)</f>
        <v/>
      </c>
      <c r="Z1158" s="3" t="s">
        <v>23</v>
      </c>
    </row>
    <row r="1159" spans="1:26" hidden="1" x14ac:dyDescent="0.35">
      <c r="A1159" s="3">
        <v>1157</v>
      </c>
      <c r="B1159" s="78">
        <v>45153</v>
      </c>
      <c r="C1159" s="73" t="str">
        <f>_xlfn.XLOOKUP(Table5[[#This Row],[Serial '#]],Table10[Serial '#],Table10[Date],"",,)</f>
        <v/>
      </c>
      <c r="D11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59" s="73" t="str">
        <f>IF(Table5[[#This Row],[Date Distributed]]="","In Stock","Distributed")</f>
        <v>In Stock</v>
      </c>
      <c r="F1159" s="79" t="s">
        <v>660</v>
      </c>
      <c r="G1159" s="75" t="s">
        <v>761</v>
      </c>
      <c r="H1159" s="80" t="s">
        <v>695</v>
      </c>
      <c r="I1159" s="80" t="s">
        <v>696</v>
      </c>
      <c r="J1159" s="81" t="s">
        <v>1918</v>
      </c>
      <c r="K1159" s="80" t="s">
        <v>458</v>
      </c>
      <c r="L1159" s="3" t="str">
        <f>_xlfn.XLOOKUP(Table5[[#This Row],[Item '#]],Ticket_Forms[Form Number],Ticket_Forms[Game Name],"",,)</f>
        <v>Gin and Tonic</v>
      </c>
      <c r="M1159" s="15">
        <v>134</v>
      </c>
      <c r="N1159" s="3">
        <f>LOOKUP(Table5[[#This Row],[Item '#]],Ticket_Forms[Form Number],Ticket_Forms[Ticket Count])</f>
        <v>4000</v>
      </c>
      <c r="O1159" s="16">
        <f>LOOKUP(Table5[[#This Row],[Item '#]],Ticket_Forms[Form Number],Ticket_Forms[Ticket Value])</f>
        <v>1</v>
      </c>
      <c r="P1159" s="16">
        <f>LOOKUP(Table5[[#This Row],[Item '#]],Ticket_Forms[Form Number],Ticket_Forms[Revenue])</f>
        <v>4000</v>
      </c>
      <c r="Q1159" s="16">
        <f>LOOKUP(Table5[[#This Row],[Item '#]],Ticket_Forms[Form Number],Ticket_Forms[Ideal Profit])</f>
        <v>1000</v>
      </c>
      <c r="R1159" s="16">
        <f>LOOKUP(Table5[[#This Row],[Item '#]],Ticket_Forms[Form Number],Ticket_Forms[Prizes])</f>
        <v>3000</v>
      </c>
      <c r="S1159" s="16">
        <f>LOOKUP(Table5[[#This Row],[Item '#]],Ticket_Forms[Form Number],Ticket_Forms[Location Rent])</f>
        <v>240</v>
      </c>
      <c r="T1159" s="16">
        <f>LOOKUP(Table5[[#This Row],[Item '#]],Ticket_Forms[Form Number],Ticket_Forms[Last Sale])</f>
        <v>0</v>
      </c>
      <c r="U1159" s="16" t="s">
        <v>3909</v>
      </c>
      <c r="V1159" s="58" t="str">
        <f>Table5[[#This Row],[Date Distributed]]</f>
        <v/>
      </c>
      <c r="W1159" s="3" t="str">
        <f>_xlfn.XLOOKUP(Table5[[#This Row],[Serial '#]],Table10[Serial '#],Table10[Charity Association],"",,)</f>
        <v/>
      </c>
      <c r="Z1159" s="3" t="s">
        <v>23</v>
      </c>
    </row>
    <row r="1160" spans="1:26" hidden="1" x14ac:dyDescent="0.35">
      <c r="A1160" s="3">
        <v>1158</v>
      </c>
      <c r="B1160" s="78">
        <v>45153</v>
      </c>
      <c r="C1160" s="73" t="str">
        <f>_xlfn.XLOOKUP(Table5[[#This Row],[Serial '#]],Table10[Serial '#],Table10[Date],"",,)</f>
        <v/>
      </c>
      <c r="D11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60" s="73" t="str">
        <f>IF(Table5[[#This Row],[Date Distributed]]="","In Stock","Distributed")</f>
        <v>In Stock</v>
      </c>
      <c r="F1160" s="79" t="s">
        <v>660</v>
      </c>
      <c r="G1160" s="75" t="s">
        <v>761</v>
      </c>
      <c r="H1160" s="80" t="s">
        <v>695</v>
      </c>
      <c r="I1160" s="80" t="s">
        <v>696</v>
      </c>
      <c r="J1160" s="81" t="s">
        <v>1919</v>
      </c>
      <c r="K1160" s="80" t="s">
        <v>433</v>
      </c>
      <c r="L1160" s="3" t="str">
        <f>_xlfn.XLOOKUP(Table5[[#This Row],[Item '#]],Ticket_Forms[Form Number],Ticket_Forms[Game Name],"",,)</f>
        <v>Zip Zap</v>
      </c>
      <c r="M1160" s="15">
        <v>146</v>
      </c>
      <c r="N1160" s="3">
        <f>LOOKUP(Table5[[#This Row],[Item '#]],Ticket_Forms[Form Number],Ticket_Forms[Ticket Count])</f>
        <v>4560</v>
      </c>
      <c r="O1160" s="16">
        <f>LOOKUP(Table5[[#This Row],[Item '#]],Ticket_Forms[Form Number],Ticket_Forms[Ticket Value])</f>
        <v>1</v>
      </c>
      <c r="P1160" s="16">
        <f>LOOKUP(Table5[[#This Row],[Item '#]],Ticket_Forms[Form Number],Ticket_Forms[Revenue])</f>
        <v>4560</v>
      </c>
      <c r="Q1160" s="16">
        <f>LOOKUP(Table5[[#This Row],[Item '#]],Ticket_Forms[Form Number],Ticket_Forms[Ideal Profit])</f>
        <v>1100</v>
      </c>
      <c r="R1160" s="16">
        <f>LOOKUP(Table5[[#This Row],[Item '#]],Ticket_Forms[Form Number],Ticket_Forms[Prizes])</f>
        <v>3460</v>
      </c>
      <c r="S1160" s="16">
        <f>LOOKUP(Table5[[#This Row],[Item '#]],Ticket_Forms[Form Number],Ticket_Forms[Location Rent])</f>
        <v>273</v>
      </c>
      <c r="T1160" s="16">
        <f>LOOKUP(Table5[[#This Row],[Item '#]],Ticket_Forms[Form Number],Ticket_Forms[Last Sale])</f>
        <v>0</v>
      </c>
      <c r="U1160" s="16" t="s">
        <v>3909</v>
      </c>
      <c r="V1160" s="58" t="str">
        <f>Table5[[#This Row],[Date Distributed]]</f>
        <v/>
      </c>
      <c r="W1160" s="3" t="str">
        <f>_xlfn.XLOOKUP(Table5[[#This Row],[Serial '#]],Table10[Serial '#],Table10[Charity Association],"",,)</f>
        <v/>
      </c>
      <c r="Z1160" s="3" t="s">
        <v>23</v>
      </c>
    </row>
    <row r="1161" spans="1:26" hidden="1" x14ac:dyDescent="0.35">
      <c r="A1161" s="3">
        <v>1159</v>
      </c>
      <c r="B1161" s="78">
        <v>45153</v>
      </c>
      <c r="C1161" s="73" t="str">
        <f>_xlfn.XLOOKUP(Table5[[#This Row],[Serial '#]],Table10[Serial '#],Table10[Date],"",,)</f>
        <v/>
      </c>
      <c r="D11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61" s="73" t="str">
        <f>IF(Table5[[#This Row],[Date Distributed]]="","In Stock","Distributed")</f>
        <v>In Stock</v>
      </c>
      <c r="F1161" s="79" t="s">
        <v>660</v>
      </c>
      <c r="G1161" s="75" t="s">
        <v>761</v>
      </c>
      <c r="H1161" s="80" t="s">
        <v>695</v>
      </c>
      <c r="I1161" s="80" t="s">
        <v>696</v>
      </c>
      <c r="J1161" s="81" t="s">
        <v>1920</v>
      </c>
      <c r="K1161" s="80" t="s">
        <v>455</v>
      </c>
      <c r="L1161" s="3" t="str">
        <f>_xlfn.XLOOKUP(Table5[[#This Row],[Item '#]],Ticket_Forms[Form Number],Ticket_Forms[Game Name],"",,)</f>
        <v>Diamonds, Rubies, and Riches</v>
      </c>
      <c r="M1161" s="15">
        <v>134</v>
      </c>
      <c r="N1161" s="3">
        <f>LOOKUP(Table5[[#This Row],[Item '#]],Ticket_Forms[Form Number],Ticket_Forms[Ticket Count])</f>
        <v>4000</v>
      </c>
      <c r="O1161" s="16">
        <f>LOOKUP(Table5[[#This Row],[Item '#]],Ticket_Forms[Form Number],Ticket_Forms[Ticket Value])</f>
        <v>1</v>
      </c>
      <c r="P1161" s="16">
        <f>LOOKUP(Table5[[#This Row],[Item '#]],Ticket_Forms[Form Number],Ticket_Forms[Revenue])</f>
        <v>4000</v>
      </c>
      <c r="Q1161" s="16">
        <f>LOOKUP(Table5[[#This Row],[Item '#]],Ticket_Forms[Form Number],Ticket_Forms[Ideal Profit])</f>
        <v>998</v>
      </c>
      <c r="R1161" s="16">
        <f>LOOKUP(Table5[[#This Row],[Item '#]],Ticket_Forms[Form Number],Ticket_Forms[Prizes])</f>
        <v>3002</v>
      </c>
      <c r="S1161" s="16">
        <f>LOOKUP(Table5[[#This Row],[Item '#]],Ticket_Forms[Form Number],Ticket_Forms[Location Rent])</f>
        <v>240</v>
      </c>
      <c r="T1161" s="16">
        <f>LOOKUP(Table5[[#This Row],[Item '#]],Ticket_Forms[Form Number],Ticket_Forms[Last Sale])</f>
        <v>0</v>
      </c>
      <c r="U1161" s="16" t="s">
        <v>3909</v>
      </c>
      <c r="V1161" s="58" t="str">
        <f>Table5[[#This Row],[Date Distributed]]</f>
        <v/>
      </c>
      <c r="W1161" s="3" t="str">
        <f>_xlfn.XLOOKUP(Table5[[#This Row],[Serial '#]],Table10[Serial '#],Table10[Charity Association],"",,)</f>
        <v/>
      </c>
      <c r="Z1161" s="3" t="s">
        <v>23</v>
      </c>
    </row>
    <row r="1162" spans="1:26" hidden="1" x14ac:dyDescent="0.35">
      <c r="A1162" s="3">
        <v>1160</v>
      </c>
      <c r="B1162" s="78">
        <v>45153</v>
      </c>
      <c r="C1162" s="73" t="str">
        <f>_xlfn.XLOOKUP(Table5[[#This Row],[Serial '#]],Table10[Serial '#],Table10[Date],"",,)</f>
        <v/>
      </c>
      <c r="D11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62" s="73" t="str">
        <f>IF(Table5[[#This Row],[Date Distributed]]="","In Stock","Distributed")</f>
        <v>In Stock</v>
      </c>
      <c r="F1162" s="79" t="s">
        <v>660</v>
      </c>
      <c r="G1162" s="75" t="s">
        <v>761</v>
      </c>
      <c r="H1162" s="80" t="s">
        <v>695</v>
      </c>
      <c r="I1162" s="80" t="s">
        <v>696</v>
      </c>
      <c r="J1162" s="81" t="s">
        <v>1921</v>
      </c>
      <c r="K1162" s="80" t="s">
        <v>433</v>
      </c>
      <c r="L1162" s="3" t="str">
        <f>_xlfn.XLOOKUP(Table5[[#This Row],[Item '#]],Ticket_Forms[Form Number],Ticket_Forms[Game Name],"",,)</f>
        <v>Zip Zap</v>
      </c>
      <c r="M1162" s="15">
        <v>146</v>
      </c>
      <c r="N1162" s="3">
        <f>LOOKUP(Table5[[#This Row],[Item '#]],Ticket_Forms[Form Number],Ticket_Forms[Ticket Count])</f>
        <v>4560</v>
      </c>
      <c r="O1162" s="16">
        <f>LOOKUP(Table5[[#This Row],[Item '#]],Ticket_Forms[Form Number],Ticket_Forms[Ticket Value])</f>
        <v>1</v>
      </c>
      <c r="P1162" s="16">
        <f>LOOKUP(Table5[[#This Row],[Item '#]],Ticket_Forms[Form Number],Ticket_Forms[Revenue])</f>
        <v>4560</v>
      </c>
      <c r="Q1162" s="16">
        <f>LOOKUP(Table5[[#This Row],[Item '#]],Ticket_Forms[Form Number],Ticket_Forms[Ideal Profit])</f>
        <v>1100</v>
      </c>
      <c r="R1162" s="16">
        <f>LOOKUP(Table5[[#This Row],[Item '#]],Ticket_Forms[Form Number],Ticket_Forms[Prizes])</f>
        <v>3460</v>
      </c>
      <c r="S1162" s="16">
        <f>LOOKUP(Table5[[#This Row],[Item '#]],Ticket_Forms[Form Number],Ticket_Forms[Location Rent])</f>
        <v>273</v>
      </c>
      <c r="T1162" s="16">
        <f>LOOKUP(Table5[[#This Row],[Item '#]],Ticket_Forms[Form Number],Ticket_Forms[Last Sale])</f>
        <v>0</v>
      </c>
      <c r="U1162" s="16" t="s">
        <v>3909</v>
      </c>
      <c r="V1162" s="58" t="str">
        <f>Table5[[#This Row],[Date Distributed]]</f>
        <v/>
      </c>
      <c r="W1162" s="3" t="str">
        <f>_xlfn.XLOOKUP(Table5[[#This Row],[Serial '#]],Table10[Serial '#],Table10[Charity Association],"",,)</f>
        <v/>
      </c>
      <c r="Z1162" s="3" t="s">
        <v>23</v>
      </c>
    </row>
    <row r="1163" spans="1:26" hidden="1" x14ac:dyDescent="0.35">
      <c r="A1163" s="3">
        <v>1161</v>
      </c>
      <c r="B1163" s="78">
        <v>45153</v>
      </c>
      <c r="C1163" s="73" t="str">
        <f>_xlfn.XLOOKUP(Table5[[#This Row],[Serial '#]],Table10[Serial '#],Table10[Date],"",,)</f>
        <v/>
      </c>
      <c r="D11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63" s="73" t="str">
        <f>IF(Table5[[#This Row],[Date Distributed]]="","In Stock","Distributed")</f>
        <v>In Stock</v>
      </c>
      <c r="F1163" s="79" t="s">
        <v>660</v>
      </c>
      <c r="G1163" s="75" t="s">
        <v>761</v>
      </c>
      <c r="H1163" s="80" t="s">
        <v>695</v>
      </c>
      <c r="I1163" s="80" t="s">
        <v>696</v>
      </c>
      <c r="J1163" s="81" t="s">
        <v>1922</v>
      </c>
      <c r="K1163" s="80" t="s">
        <v>458</v>
      </c>
      <c r="L1163" s="3" t="str">
        <f>_xlfn.XLOOKUP(Table5[[#This Row],[Item '#]],Ticket_Forms[Form Number],Ticket_Forms[Game Name],"",,)</f>
        <v>Gin and Tonic</v>
      </c>
      <c r="M1163" s="15">
        <v>134</v>
      </c>
      <c r="N1163" s="3">
        <f>LOOKUP(Table5[[#This Row],[Item '#]],Ticket_Forms[Form Number],Ticket_Forms[Ticket Count])</f>
        <v>4000</v>
      </c>
      <c r="O1163" s="16">
        <f>LOOKUP(Table5[[#This Row],[Item '#]],Ticket_Forms[Form Number],Ticket_Forms[Ticket Value])</f>
        <v>1</v>
      </c>
      <c r="P1163" s="16">
        <f>LOOKUP(Table5[[#This Row],[Item '#]],Ticket_Forms[Form Number],Ticket_Forms[Revenue])</f>
        <v>4000</v>
      </c>
      <c r="Q1163" s="16">
        <f>LOOKUP(Table5[[#This Row],[Item '#]],Ticket_Forms[Form Number],Ticket_Forms[Ideal Profit])</f>
        <v>1000</v>
      </c>
      <c r="R1163" s="16">
        <f>LOOKUP(Table5[[#This Row],[Item '#]],Ticket_Forms[Form Number],Ticket_Forms[Prizes])</f>
        <v>3000</v>
      </c>
      <c r="S1163" s="16">
        <f>LOOKUP(Table5[[#This Row],[Item '#]],Ticket_Forms[Form Number],Ticket_Forms[Location Rent])</f>
        <v>240</v>
      </c>
      <c r="T1163" s="16">
        <f>LOOKUP(Table5[[#This Row],[Item '#]],Ticket_Forms[Form Number],Ticket_Forms[Last Sale])</f>
        <v>0</v>
      </c>
      <c r="U1163" s="16" t="s">
        <v>3909</v>
      </c>
      <c r="V1163" s="58" t="str">
        <f>Table5[[#This Row],[Date Distributed]]</f>
        <v/>
      </c>
      <c r="W1163" s="3" t="str">
        <f>_xlfn.XLOOKUP(Table5[[#This Row],[Serial '#]],Table10[Serial '#],Table10[Charity Association],"",,)</f>
        <v/>
      </c>
      <c r="Z1163" s="3" t="s">
        <v>23</v>
      </c>
    </row>
    <row r="1164" spans="1:26" hidden="1" x14ac:dyDescent="0.35">
      <c r="A1164" s="3">
        <v>1162</v>
      </c>
      <c r="B1164" s="78">
        <v>45153</v>
      </c>
      <c r="C1164" s="73" t="str">
        <f>_xlfn.XLOOKUP(Table5[[#This Row],[Serial '#]],Table10[Serial '#],Table10[Date],"",,)</f>
        <v/>
      </c>
      <c r="D11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64" s="73" t="str">
        <f>IF(Table5[[#This Row],[Date Distributed]]="","In Stock","Distributed")</f>
        <v>In Stock</v>
      </c>
      <c r="F1164" s="79" t="s">
        <v>660</v>
      </c>
      <c r="G1164" s="75" t="s">
        <v>761</v>
      </c>
      <c r="H1164" s="80" t="s">
        <v>695</v>
      </c>
      <c r="I1164" s="80" t="s">
        <v>696</v>
      </c>
      <c r="J1164" s="81" t="s">
        <v>1923</v>
      </c>
      <c r="K1164" s="80" t="s">
        <v>385</v>
      </c>
      <c r="L1164" s="3" t="str">
        <f>_xlfn.XLOOKUP(Table5[[#This Row],[Item '#]],Ticket_Forms[Form Number],Ticket_Forms[Game Name],"",,)</f>
        <v>Criss Cross</v>
      </c>
      <c r="M1164" s="15">
        <v>186</v>
      </c>
      <c r="N1164" s="3">
        <f>LOOKUP(Table5[[#This Row],[Item '#]],Ticket_Forms[Form Number],Ticket_Forms[Ticket Count])</f>
        <v>5520</v>
      </c>
      <c r="O1164" s="16">
        <f>LOOKUP(Table5[[#This Row],[Item '#]],Ticket_Forms[Form Number],Ticket_Forms[Ticket Value])</f>
        <v>1</v>
      </c>
      <c r="P1164" s="16">
        <f>LOOKUP(Table5[[#This Row],[Item '#]],Ticket_Forms[Form Number],Ticket_Forms[Revenue])</f>
        <v>5520</v>
      </c>
      <c r="Q1164" s="16">
        <f>LOOKUP(Table5[[#This Row],[Item '#]],Ticket_Forms[Form Number],Ticket_Forms[Ideal Profit])</f>
        <v>960</v>
      </c>
      <c r="R1164" s="16">
        <f>LOOKUP(Table5[[#This Row],[Item '#]],Ticket_Forms[Form Number],Ticket_Forms[Prizes])</f>
        <v>4560</v>
      </c>
      <c r="S1164" s="16">
        <f>LOOKUP(Table5[[#This Row],[Item '#]],Ticket_Forms[Form Number],Ticket_Forms[Location Rent])</f>
        <v>331</v>
      </c>
      <c r="T1164" s="16">
        <f>LOOKUP(Table5[[#This Row],[Item '#]],Ticket_Forms[Form Number],Ticket_Forms[Last Sale])</f>
        <v>200</v>
      </c>
      <c r="U1164" s="16" t="s">
        <v>3909</v>
      </c>
      <c r="V1164" s="58" t="str">
        <f>Table5[[#This Row],[Date Distributed]]</f>
        <v/>
      </c>
      <c r="W1164" s="3" t="str">
        <f>_xlfn.XLOOKUP(Table5[[#This Row],[Serial '#]],Table10[Serial '#],Table10[Charity Association],"",,)</f>
        <v/>
      </c>
      <c r="Z1164" s="3" t="s">
        <v>23</v>
      </c>
    </row>
    <row r="1165" spans="1:26" hidden="1" x14ac:dyDescent="0.35">
      <c r="A1165" s="3">
        <v>1163</v>
      </c>
      <c r="B1165" s="78">
        <v>45153</v>
      </c>
      <c r="C1165" s="73" t="str">
        <f>_xlfn.XLOOKUP(Table5[[#This Row],[Serial '#]],Table10[Serial '#],Table10[Date],"",,)</f>
        <v/>
      </c>
      <c r="D11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65" s="73" t="str">
        <f>IF(Table5[[#This Row],[Date Distributed]]="","In Stock","Distributed")</f>
        <v>In Stock</v>
      </c>
      <c r="F1165" s="79" t="s">
        <v>660</v>
      </c>
      <c r="G1165" s="75" t="s">
        <v>761</v>
      </c>
      <c r="H1165" s="80" t="s">
        <v>695</v>
      </c>
      <c r="I1165" s="80" t="s">
        <v>696</v>
      </c>
      <c r="J1165" s="81" t="s">
        <v>1924</v>
      </c>
      <c r="K1165" s="80" t="s">
        <v>458</v>
      </c>
      <c r="L1165" s="3" t="str">
        <f>_xlfn.XLOOKUP(Table5[[#This Row],[Item '#]],Ticket_Forms[Form Number],Ticket_Forms[Game Name],"",,)</f>
        <v>Gin and Tonic</v>
      </c>
      <c r="M1165" s="15">
        <v>134</v>
      </c>
      <c r="N1165" s="3">
        <f>LOOKUP(Table5[[#This Row],[Item '#]],Ticket_Forms[Form Number],Ticket_Forms[Ticket Count])</f>
        <v>4000</v>
      </c>
      <c r="O1165" s="16">
        <f>LOOKUP(Table5[[#This Row],[Item '#]],Ticket_Forms[Form Number],Ticket_Forms[Ticket Value])</f>
        <v>1</v>
      </c>
      <c r="P1165" s="16">
        <f>LOOKUP(Table5[[#This Row],[Item '#]],Ticket_Forms[Form Number],Ticket_Forms[Revenue])</f>
        <v>4000</v>
      </c>
      <c r="Q1165" s="16">
        <f>LOOKUP(Table5[[#This Row],[Item '#]],Ticket_Forms[Form Number],Ticket_Forms[Ideal Profit])</f>
        <v>1000</v>
      </c>
      <c r="R1165" s="16">
        <f>LOOKUP(Table5[[#This Row],[Item '#]],Ticket_Forms[Form Number],Ticket_Forms[Prizes])</f>
        <v>3000</v>
      </c>
      <c r="S1165" s="16">
        <f>LOOKUP(Table5[[#This Row],[Item '#]],Ticket_Forms[Form Number],Ticket_Forms[Location Rent])</f>
        <v>240</v>
      </c>
      <c r="T1165" s="16">
        <f>LOOKUP(Table5[[#This Row],[Item '#]],Ticket_Forms[Form Number],Ticket_Forms[Last Sale])</f>
        <v>0</v>
      </c>
      <c r="U1165" s="16" t="s">
        <v>3909</v>
      </c>
      <c r="V1165" s="58" t="str">
        <f>Table5[[#This Row],[Date Distributed]]</f>
        <v/>
      </c>
      <c r="W1165" s="3" t="str">
        <f>_xlfn.XLOOKUP(Table5[[#This Row],[Serial '#]],Table10[Serial '#],Table10[Charity Association],"",,)</f>
        <v/>
      </c>
      <c r="Z1165" s="3" t="s">
        <v>23</v>
      </c>
    </row>
    <row r="1166" spans="1:26" hidden="1" x14ac:dyDescent="0.35">
      <c r="A1166" s="3">
        <v>1164</v>
      </c>
      <c r="B1166" s="78">
        <v>45153</v>
      </c>
      <c r="C1166" s="73" t="str">
        <f>_xlfn.XLOOKUP(Table5[[#This Row],[Serial '#]],Table10[Serial '#],Table10[Date],"",,)</f>
        <v/>
      </c>
      <c r="D11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66" s="73" t="str">
        <f>IF(Table5[[#This Row],[Date Distributed]]="","In Stock","Distributed")</f>
        <v>In Stock</v>
      </c>
      <c r="F1166" s="79" t="s">
        <v>660</v>
      </c>
      <c r="G1166" s="75" t="s">
        <v>761</v>
      </c>
      <c r="H1166" s="80" t="s">
        <v>695</v>
      </c>
      <c r="I1166" s="80" t="s">
        <v>696</v>
      </c>
      <c r="J1166" s="81" t="s">
        <v>1925</v>
      </c>
      <c r="K1166" s="80" t="s">
        <v>453</v>
      </c>
      <c r="L1166" s="3" t="str">
        <f>_xlfn.XLOOKUP(Table5[[#This Row],[Item '#]],Ticket_Forms[Form Number],Ticket_Forms[Game Name],"",,)</f>
        <v>Bucks N Trucks</v>
      </c>
      <c r="M1166" s="15">
        <v>134</v>
      </c>
      <c r="N1166" s="3">
        <f>LOOKUP(Table5[[#This Row],[Item '#]],Ticket_Forms[Form Number],Ticket_Forms[Ticket Count])</f>
        <v>4000</v>
      </c>
      <c r="O1166" s="16">
        <f>LOOKUP(Table5[[#This Row],[Item '#]],Ticket_Forms[Form Number],Ticket_Forms[Ticket Value])</f>
        <v>1</v>
      </c>
      <c r="P1166" s="16">
        <f>LOOKUP(Table5[[#This Row],[Item '#]],Ticket_Forms[Form Number],Ticket_Forms[Revenue])</f>
        <v>4000</v>
      </c>
      <c r="Q1166" s="16">
        <f>LOOKUP(Table5[[#This Row],[Item '#]],Ticket_Forms[Form Number],Ticket_Forms[Ideal Profit])</f>
        <v>1000</v>
      </c>
      <c r="R1166" s="16">
        <f>LOOKUP(Table5[[#This Row],[Item '#]],Ticket_Forms[Form Number],Ticket_Forms[Prizes])</f>
        <v>3000</v>
      </c>
      <c r="S1166" s="16">
        <f>LOOKUP(Table5[[#This Row],[Item '#]],Ticket_Forms[Form Number],Ticket_Forms[Location Rent])</f>
        <v>240</v>
      </c>
      <c r="T1166" s="16">
        <f>LOOKUP(Table5[[#This Row],[Item '#]],Ticket_Forms[Form Number],Ticket_Forms[Last Sale])</f>
        <v>0</v>
      </c>
      <c r="U1166" s="16" t="s">
        <v>3909</v>
      </c>
      <c r="V1166" s="58" t="str">
        <f>Table5[[#This Row],[Date Distributed]]</f>
        <v/>
      </c>
      <c r="W1166" s="3" t="str">
        <f>_xlfn.XLOOKUP(Table5[[#This Row],[Serial '#]],Table10[Serial '#],Table10[Charity Association],"",,)</f>
        <v/>
      </c>
      <c r="Z1166" s="3" t="s">
        <v>23</v>
      </c>
    </row>
    <row r="1167" spans="1:26" hidden="1" x14ac:dyDescent="0.35">
      <c r="A1167" s="3">
        <v>1165</v>
      </c>
      <c r="B1167" s="78">
        <v>45153</v>
      </c>
      <c r="C1167" s="73" t="str">
        <f>_xlfn.XLOOKUP(Table5[[#This Row],[Serial '#]],Table10[Serial '#],Table10[Date],"",,)</f>
        <v/>
      </c>
      <c r="D11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67" s="73" t="str">
        <f>IF(Table5[[#This Row],[Date Distributed]]="","In Stock","Distributed")</f>
        <v>In Stock</v>
      </c>
      <c r="F1167" s="79" t="s">
        <v>660</v>
      </c>
      <c r="G1167" s="75" t="s">
        <v>761</v>
      </c>
      <c r="H1167" s="80" t="s">
        <v>695</v>
      </c>
      <c r="I1167" s="80" t="s">
        <v>696</v>
      </c>
      <c r="J1167" s="81" t="s">
        <v>1926</v>
      </c>
      <c r="K1167" s="80" t="s">
        <v>457</v>
      </c>
      <c r="L1167" s="3" t="str">
        <f>_xlfn.XLOOKUP(Table5[[#This Row],[Item '#]],Ticket_Forms[Form Number],Ticket_Forms[Game Name],"",,)</f>
        <v>Bananarita</v>
      </c>
      <c r="M1167" s="15">
        <v>134</v>
      </c>
      <c r="N1167" s="3">
        <f>LOOKUP(Table5[[#This Row],[Item '#]],Ticket_Forms[Form Number],Ticket_Forms[Ticket Count])</f>
        <v>4000</v>
      </c>
      <c r="O1167" s="16">
        <f>LOOKUP(Table5[[#This Row],[Item '#]],Ticket_Forms[Form Number],Ticket_Forms[Ticket Value])</f>
        <v>1</v>
      </c>
      <c r="P1167" s="16">
        <f>LOOKUP(Table5[[#This Row],[Item '#]],Ticket_Forms[Form Number],Ticket_Forms[Revenue])</f>
        <v>4000</v>
      </c>
      <c r="Q1167" s="16">
        <f>LOOKUP(Table5[[#This Row],[Item '#]],Ticket_Forms[Form Number],Ticket_Forms[Ideal Profit])</f>
        <v>1000</v>
      </c>
      <c r="R1167" s="16">
        <f>LOOKUP(Table5[[#This Row],[Item '#]],Ticket_Forms[Form Number],Ticket_Forms[Prizes])</f>
        <v>3000</v>
      </c>
      <c r="S1167" s="16">
        <f>LOOKUP(Table5[[#This Row],[Item '#]],Ticket_Forms[Form Number],Ticket_Forms[Location Rent])</f>
        <v>240</v>
      </c>
      <c r="T1167" s="16">
        <f>LOOKUP(Table5[[#This Row],[Item '#]],Ticket_Forms[Form Number],Ticket_Forms[Last Sale])</f>
        <v>0</v>
      </c>
      <c r="U1167" s="16" t="s">
        <v>3909</v>
      </c>
      <c r="V1167" s="58" t="str">
        <f>Table5[[#This Row],[Date Distributed]]</f>
        <v/>
      </c>
      <c r="W1167" s="3" t="str">
        <f>_xlfn.XLOOKUP(Table5[[#This Row],[Serial '#]],Table10[Serial '#],Table10[Charity Association],"",,)</f>
        <v/>
      </c>
      <c r="Z1167" s="3" t="s">
        <v>23</v>
      </c>
    </row>
    <row r="1168" spans="1:26" hidden="1" x14ac:dyDescent="0.35">
      <c r="A1168" s="3">
        <v>1166</v>
      </c>
      <c r="B1168" s="78">
        <v>45153</v>
      </c>
      <c r="C1168" s="73" t="str">
        <f>_xlfn.XLOOKUP(Table5[[#This Row],[Serial '#]],Table10[Serial '#],Table10[Date],"",,)</f>
        <v/>
      </c>
      <c r="D11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68" s="73" t="str">
        <f>IF(Table5[[#This Row],[Date Distributed]]="","In Stock","Distributed")</f>
        <v>In Stock</v>
      </c>
      <c r="F1168" s="79" t="s">
        <v>660</v>
      </c>
      <c r="G1168" s="75" t="s">
        <v>761</v>
      </c>
      <c r="H1168" s="80" t="s">
        <v>695</v>
      </c>
      <c r="I1168" s="80" t="s">
        <v>696</v>
      </c>
      <c r="J1168" s="81" t="s">
        <v>1927</v>
      </c>
      <c r="K1168" s="80" t="s">
        <v>385</v>
      </c>
      <c r="L1168" s="3" t="str">
        <f>_xlfn.XLOOKUP(Table5[[#This Row],[Item '#]],Ticket_Forms[Form Number],Ticket_Forms[Game Name],"",,)</f>
        <v>Criss Cross</v>
      </c>
      <c r="M1168" s="15">
        <v>186</v>
      </c>
      <c r="N1168" s="3">
        <f>LOOKUP(Table5[[#This Row],[Item '#]],Ticket_Forms[Form Number],Ticket_Forms[Ticket Count])</f>
        <v>5520</v>
      </c>
      <c r="O1168" s="16">
        <f>LOOKUP(Table5[[#This Row],[Item '#]],Ticket_Forms[Form Number],Ticket_Forms[Ticket Value])</f>
        <v>1</v>
      </c>
      <c r="P1168" s="16">
        <f>LOOKUP(Table5[[#This Row],[Item '#]],Ticket_Forms[Form Number],Ticket_Forms[Revenue])</f>
        <v>5520</v>
      </c>
      <c r="Q1168" s="16">
        <f>LOOKUP(Table5[[#This Row],[Item '#]],Ticket_Forms[Form Number],Ticket_Forms[Ideal Profit])</f>
        <v>960</v>
      </c>
      <c r="R1168" s="16">
        <f>LOOKUP(Table5[[#This Row],[Item '#]],Ticket_Forms[Form Number],Ticket_Forms[Prizes])</f>
        <v>4560</v>
      </c>
      <c r="S1168" s="16">
        <f>LOOKUP(Table5[[#This Row],[Item '#]],Ticket_Forms[Form Number],Ticket_Forms[Location Rent])</f>
        <v>331</v>
      </c>
      <c r="T1168" s="16">
        <f>LOOKUP(Table5[[#This Row],[Item '#]],Ticket_Forms[Form Number],Ticket_Forms[Last Sale])</f>
        <v>200</v>
      </c>
      <c r="U1168" s="16" t="s">
        <v>3909</v>
      </c>
      <c r="V1168" s="58" t="str">
        <f>Table5[[#This Row],[Date Distributed]]</f>
        <v/>
      </c>
      <c r="W1168" s="3" t="str">
        <f>_xlfn.XLOOKUP(Table5[[#This Row],[Serial '#]],Table10[Serial '#],Table10[Charity Association],"",,)</f>
        <v/>
      </c>
      <c r="Z1168" s="3" t="s">
        <v>23</v>
      </c>
    </row>
    <row r="1169" spans="1:26" hidden="1" x14ac:dyDescent="0.35">
      <c r="A1169" s="3">
        <v>1167</v>
      </c>
      <c r="B1169" s="78">
        <v>45153</v>
      </c>
      <c r="C1169" s="73" t="str">
        <f>_xlfn.XLOOKUP(Table5[[#This Row],[Serial '#]],Table10[Serial '#],Table10[Date],"",,)</f>
        <v/>
      </c>
      <c r="D11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69" s="73" t="str">
        <f>IF(Table5[[#This Row],[Date Distributed]]="","In Stock","Distributed")</f>
        <v>In Stock</v>
      </c>
      <c r="F1169" s="79" t="s">
        <v>660</v>
      </c>
      <c r="G1169" s="75" t="s">
        <v>761</v>
      </c>
      <c r="H1169" s="80" t="s">
        <v>695</v>
      </c>
      <c r="I1169" s="80" t="s">
        <v>696</v>
      </c>
      <c r="J1169" s="81" t="s">
        <v>1928</v>
      </c>
      <c r="K1169" s="80" t="s">
        <v>385</v>
      </c>
      <c r="L1169" s="3" t="str">
        <f>_xlfn.XLOOKUP(Table5[[#This Row],[Item '#]],Ticket_Forms[Form Number],Ticket_Forms[Game Name],"",,)</f>
        <v>Criss Cross</v>
      </c>
      <c r="M1169" s="15">
        <v>186</v>
      </c>
      <c r="N1169" s="3">
        <f>LOOKUP(Table5[[#This Row],[Item '#]],Ticket_Forms[Form Number],Ticket_Forms[Ticket Count])</f>
        <v>5520</v>
      </c>
      <c r="O1169" s="16">
        <f>LOOKUP(Table5[[#This Row],[Item '#]],Ticket_Forms[Form Number],Ticket_Forms[Ticket Value])</f>
        <v>1</v>
      </c>
      <c r="P1169" s="16">
        <f>LOOKUP(Table5[[#This Row],[Item '#]],Ticket_Forms[Form Number],Ticket_Forms[Revenue])</f>
        <v>5520</v>
      </c>
      <c r="Q1169" s="16">
        <f>LOOKUP(Table5[[#This Row],[Item '#]],Ticket_Forms[Form Number],Ticket_Forms[Ideal Profit])</f>
        <v>960</v>
      </c>
      <c r="R1169" s="16">
        <f>LOOKUP(Table5[[#This Row],[Item '#]],Ticket_Forms[Form Number],Ticket_Forms[Prizes])</f>
        <v>4560</v>
      </c>
      <c r="S1169" s="16">
        <f>LOOKUP(Table5[[#This Row],[Item '#]],Ticket_Forms[Form Number],Ticket_Forms[Location Rent])</f>
        <v>331</v>
      </c>
      <c r="T1169" s="16">
        <f>LOOKUP(Table5[[#This Row],[Item '#]],Ticket_Forms[Form Number],Ticket_Forms[Last Sale])</f>
        <v>200</v>
      </c>
      <c r="U1169" s="16" t="s">
        <v>3909</v>
      </c>
      <c r="V1169" s="58" t="str">
        <f>Table5[[#This Row],[Date Distributed]]</f>
        <v/>
      </c>
      <c r="W1169" s="3" t="str">
        <f>_xlfn.XLOOKUP(Table5[[#This Row],[Serial '#]],Table10[Serial '#],Table10[Charity Association],"",,)</f>
        <v/>
      </c>
      <c r="Z1169" s="3" t="s">
        <v>23</v>
      </c>
    </row>
    <row r="1170" spans="1:26" hidden="1" x14ac:dyDescent="0.35">
      <c r="A1170" s="3">
        <v>1168</v>
      </c>
      <c r="B1170" s="78">
        <v>45153</v>
      </c>
      <c r="C1170" s="73" t="str">
        <f>_xlfn.XLOOKUP(Table5[[#This Row],[Serial '#]],Table10[Serial '#],Table10[Date],"",,)</f>
        <v/>
      </c>
      <c r="D11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70" s="73" t="str">
        <f>IF(Table5[[#This Row],[Date Distributed]]="","In Stock","Distributed")</f>
        <v>In Stock</v>
      </c>
      <c r="F1170" s="79" t="s">
        <v>660</v>
      </c>
      <c r="G1170" s="75" t="s">
        <v>761</v>
      </c>
      <c r="H1170" s="80" t="s">
        <v>695</v>
      </c>
      <c r="I1170" s="80" t="s">
        <v>696</v>
      </c>
      <c r="J1170" s="81" t="s">
        <v>1929</v>
      </c>
      <c r="K1170" s="80" t="s">
        <v>457</v>
      </c>
      <c r="L1170" s="3" t="str">
        <f>_xlfn.XLOOKUP(Table5[[#This Row],[Item '#]],Ticket_Forms[Form Number],Ticket_Forms[Game Name],"",,)</f>
        <v>Bananarita</v>
      </c>
      <c r="M1170" s="15">
        <v>134</v>
      </c>
      <c r="N1170" s="3">
        <f>LOOKUP(Table5[[#This Row],[Item '#]],Ticket_Forms[Form Number],Ticket_Forms[Ticket Count])</f>
        <v>4000</v>
      </c>
      <c r="O1170" s="16">
        <f>LOOKUP(Table5[[#This Row],[Item '#]],Ticket_Forms[Form Number],Ticket_Forms[Ticket Value])</f>
        <v>1</v>
      </c>
      <c r="P1170" s="16">
        <f>LOOKUP(Table5[[#This Row],[Item '#]],Ticket_Forms[Form Number],Ticket_Forms[Revenue])</f>
        <v>4000</v>
      </c>
      <c r="Q1170" s="16">
        <f>LOOKUP(Table5[[#This Row],[Item '#]],Ticket_Forms[Form Number],Ticket_Forms[Ideal Profit])</f>
        <v>1000</v>
      </c>
      <c r="R1170" s="16">
        <f>LOOKUP(Table5[[#This Row],[Item '#]],Ticket_Forms[Form Number],Ticket_Forms[Prizes])</f>
        <v>3000</v>
      </c>
      <c r="S1170" s="16">
        <f>LOOKUP(Table5[[#This Row],[Item '#]],Ticket_Forms[Form Number],Ticket_Forms[Location Rent])</f>
        <v>240</v>
      </c>
      <c r="T1170" s="16">
        <f>LOOKUP(Table5[[#This Row],[Item '#]],Ticket_Forms[Form Number],Ticket_Forms[Last Sale])</f>
        <v>0</v>
      </c>
      <c r="U1170" s="16" t="s">
        <v>3909</v>
      </c>
      <c r="V1170" s="58" t="str">
        <f>Table5[[#This Row],[Date Distributed]]</f>
        <v/>
      </c>
      <c r="W1170" s="3" t="str">
        <f>_xlfn.XLOOKUP(Table5[[#This Row],[Serial '#]],Table10[Serial '#],Table10[Charity Association],"",,)</f>
        <v/>
      </c>
      <c r="Z1170" s="3" t="s">
        <v>23</v>
      </c>
    </row>
    <row r="1171" spans="1:26" hidden="1" x14ac:dyDescent="0.35">
      <c r="A1171" s="3">
        <v>1169</v>
      </c>
      <c r="B1171" s="78">
        <v>45153</v>
      </c>
      <c r="C1171" s="73" t="str">
        <f>_xlfn.XLOOKUP(Table5[[#This Row],[Serial '#]],Table10[Serial '#],Table10[Date],"",,)</f>
        <v/>
      </c>
      <c r="D11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71" s="73" t="str">
        <f>IF(Table5[[#This Row],[Date Distributed]]="","In Stock","Distributed")</f>
        <v>In Stock</v>
      </c>
      <c r="F1171" s="79" t="s">
        <v>660</v>
      </c>
      <c r="G1171" s="75" t="s">
        <v>761</v>
      </c>
      <c r="H1171" s="80" t="s">
        <v>695</v>
      </c>
      <c r="I1171" s="80" t="s">
        <v>696</v>
      </c>
      <c r="J1171" s="81" t="s">
        <v>1930</v>
      </c>
      <c r="K1171" s="80" t="s">
        <v>453</v>
      </c>
      <c r="L1171" s="3" t="str">
        <f>_xlfn.XLOOKUP(Table5[[#This Row],[Item '#]],Ticket_Forms[Form Number],Ticket_Forms[Game Name],"",,)</f>
        <v>Bucks N Trucks</v>
      </c>
      <c r="M1171" s="15">
        <v>134</v>
      </c>
      <c r="N1171" s="3">
        <f>LOOKUP(Table5[[#This Row],[Item '#]],Ticket_Forms[Form Number],Ticket_Forms[Ticket Count])</f>
        <v>4000</v>
      </c>
      <c r="O1171" s="16">
        <f>LOOKUP(Table5[[#This Row],[Item '#]],Ticket_Forms[Form Number],Ticket_Forms[Ticket Value])</f>
        <v>1</v>
      </c>
      <c r="P1171" s="16">
        <f>LOOKUP(Table5[[#This Row],[Item '#]],Ticket_Forms[Form Number],Ticket_Forms[Revenue])</f>
        <v>4000</v>
      </c>
      <c r="Q1171" s="16">
        <f>LOOKUP(Table5[[#This Row],[Item '#]],Ticket_Forms[Form Number],Ticket_Forms[Ideal Profit])</f>
        <v>1000</v>
      </c>
      <c r="R1171" s="16">
        <f>LOOKUP(Table5[[#This Row],[Item '#]],Ticket_Forms[Form Number],Ticket_Forms[Prizes])</f>
        <v>3000</v>
      </c>
      <c r="S1171" s="16">
        <f>LOOKUP(Table5[[#This Row],[Item '#]],Ticket_Forms[Form Number],Ticket_Forms[Location Rent])</f>
        <v>240</v>
      </c>
      <c r="T1171" s="16">
        <f>LOOKUP(Table5[[#This Row],[Item '#]],Ticket_Forms[Form Number],Ticket_Forms[Last Sale])</f>
        <v>0</v>
      </c>
      <c r="U1171" s="16" t="s">
        <v>3909</v>
      </c>
      <c r="V1171" s="58" t="str">
        <f>Table5[[#This Row],[Date Distributed]]</f>
        <v/>
      </c>
      <c r="W1171" s="3" t="str">
        <f>_xlfn.XLOOKUP(Table5[[#This Row],[Serial '#]],Table10[Serial '#],Table10[Charity Association],"",,)</f>
        <v/>
      </c>
      <c r="Z1171" s="3" t="s">
        <v>23</v>
      </c>
    </row>
    <row r="1172" spans="1:26" hidden="1" x14ac:dyDescent="0.35">
      <c r="A1172" s="3">
        <v>1170</v>
      </c>
      <c r="B1172" s="78">
        <v>45153</v>
      </c>
      <c r="C1172" s="73" t="str">
        <f>_xlfn.XLOOKUP(Table5[[#This Row],[Serial '#]],Table10[Serial '#],Table10[Date],"",,)</f>
        <v/>
      </c>
      <c r="D11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72" s="73" t="str">
        <f>IF(Table5[[#This Row],[Date Distributed]]="","In Stock","Distributed")</f>
        <v>In Stock</v>
      </c>
      <c r="F1172" s="79" t="s">
        <v>660</v>
      </c>
      <c r="G1172" s="75" t="s">
        <v>761</v>
      </c>
      <c r="H1172" s="80" t="s">
        <v>695</v>
      </c>
      <c r="I1172" s="80" t="s">
        <v>696</v>
      </c>
      <c r="J1172" s="81" t="s">
        <v>1931</v>
      </c>
      <c r="K1172" s="80" t="s">
        <v>471</v>
      </c>
      <c r="L1172" s="3" t="str">
        <f>_xlfn.XLOOKUP(Table5[[#This Row],[Item '#]],Ticket_Forms[Form Number],Ticket_Forms[Game Name],"",,)</f>
        <v>Bourbon Bomber</v>
      </c>
      <c r="M1172" s="15">
        <v>134</v>
      </c>
      <c r="N1172" s="3">
        <f>LOOKUP(Table5[[#This Row],[Item '#]],Ticket_Forms[Form Number],Ticket_Forms[Ticket Count])</f>
        <v>4000</v>
      </c>
      <c r="O1172" s="16">
        <f>LOOKUP(Table5[[#This Row],[Item '#]],Ticket_Forms[Form Number],Ticket_Forms[Ticket Value])</f>
        <v>1</v>
      </c>
      <c r="P1172" s="16">
        <f>LOOKUP(Table5[[#This Row],[Item '#]],Ticket_Forms[Form Number],Ticket_Forms[Revenue])</f>
        <v>4000</v>
      </c>
      <c r="Q1172" s="16">
        <f>LOOKUP(Table5[[#This Row],[Item '#]],Ticket_Forms[Form Number],Ticket_Forms[Ideal Profit])</f>
        <v>1000</v>
      </c>
      <c r="R1172" s="16">
        <f>LOOKUP(Table5[[#This Row],[Item '#]],Ticket_Forms[Form Number],Ticket_Forms[Prizes])</f>
        <v>3000</v>
      </c>
      <c r="S1172" s="16">
        <f>LOOKUP(Table5[[#This Row],[Item '#]],Ticket_Forms[Form Number],Ticket_Forms[Location Rent])</f>
        <v>240</v>
      </c>
      <c r="T1172" s="16">
        <f>LOOKUP(Table5[[#This Row],[Item '#]],Ticket_Forms[Form Number],Ticket_Forms[Last Sale])</f>
        <v>0</v>
      </c>
      <c r="U1172" s="16" t="s">
        <v>3909</v>
      </c>
      <c r="V1172" s="58" t="str">
        <f>Table5[[#This Row],[Date Distributed]]</f>
        <v/>
      </c>
      <c r="W1172" s="3" t="str">
        <f>_xlfn.XLOOKUP(Table5[[#This Row],[Serial '#]],Table10[Serial '#],Table10[Charity Association],"",,)</f>
        <v/>
      </c>
      <c r="Z1172" s="3" t="s">
        <v>23</v>
      </c>
    </row>
    <row r="1173" spans="1:26" hidden="1" x14ac:dyDescent="0.35">
      <c r="A1173" s="3">
        <v>1171</v>
      </c>
      <c r="B1173" s="78">
        <v>45153</v>
      </c>
      <c r="C1173" s="73">
        <f>_xlfn.XLOOKUP(Table5[[#This Row],[Serial '#]],Table10[Serial '#],Table10[Date],"",,)</f>
        <v>45294</v>
      </c>
      <c r="D11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173" s="73" t="str">
        <f>IF(Table5[[#This Row],[Date Distributed]]="","In Stock","Distributed")</f>
        <v>Distributed</v>
      </c>
      <c r="F1173" s="79" t="s">
        <v>660</v>
      </c>
      <c r="G1173" s="75" t="s">
        <v>761</v>
      </c>
      <c r="H1173" s="80" t="s">
        <v>695</v>
      </c>
      <c r="I1173" s="80" t="s">
        <v>696</v>
      </c>
      <c r="J1173" s="81" t="s">
        <v>1932</v>
      </c>
      <c r="K1173" s="80" t="s">
        <v>433</v>
      </c>
      <c r="L1173" s="3" t="str">
        <f>_xlfn.XLOOKUP(Table5[[#This Row],[Item '#]],Ticket_Forms[Form Number],Ticket_Forms[Game Name],"",,)</f>
        <v>Zip Zap</v>
      </c>
      <c r="M1173" s="15">
        <v>146</v>
      </c>
      <c r="N1173" s="3">
        <f>LOOKUP(Table5[[#This Row],[Item '#]],Ticket_Forms[Form Number],Ticket_Forms[Ticket Count])</f>
        <v>4560</v>
      </c>
      <c r="O1173" s="16">
        <f>LOOKUP(Table5[[#This Row],[Item '#]],Ticket_Forms[Form Number],Ticket_Forms[Ticket Value])</f>
        <v>1</v>
      </c>
      <c r="P1173" s="16">
        <f>LOOKUP(Table5[[#This Row],[Item '#]],Ticket_Forms[Form Number],Ticket_Forms[Revenue])</f>
        <v>4560</v>
      </c>
      <c r="Q1173" s="16">
        <f>LOOKUP(Table5[[#This Row],[Item '#]],Ticket_Forms[Form Number],Ticket_Forms[Ideal Profit])</f>
        <v>1100</v>
      </c>
      <c r="R1173" s="16">
        <f>LOOKUP(Table5[[#This Row],[Item '#]],Ticket_Forms[Form Number],Ticket_Forms[Prizes])</f>
        <v>3460</v>
      </c>
      <c r="S1173" s="16">
        <f>LOOKUP(Table5[[#This Row],[Item '#]],Ticket_Forms[Form Number],Ticket_Forms[Location Rent])</f>
        <v>273</v>
      </c>
      <c r="T1173" s="16">
        <f>LOOKUP(Table5[[#This Row],[Item '#]],Ticket_Forms[Form Number],Ticket_Forms[Last Sale])</f>
        <v>0</v>
      </c>
      <c r="U1173" s="16" t="s">
        <v>3909</v>
      </c>
      <c r="V1173" s="58">
        <f>Table5[[#This Row],[Date Distributed]]</f>
        <v>45294</v>
      </c>
      <c r="W1173" s="3" t="str">
        <f>_xlfn.XLOOKUP(Table5[[#This Row],[Serial '#]],Table10[Serial '#],Table10[Charity Association],"",,)</f>
        <v>Cleveland Police Athletic League</v>
      </c>
      <c r="Z1173" s="3" t="s">
        <v>23</v>
      </c>
    </row>
    <row r="1174" spans="1:26" hidden="1" x14ac:dyDescent="0.35">
      <c r="A1174" s="3">
        <v>1172</v>
      </c>
      <c r="B1174" s="78">
        <v>45153</v>
      </c>
      <c r="C1174" s="73">
        <f>_xlfn.XLOOKUP(Table5[[#This Row],[Serial '#]],Table10[Serial '#],Table10[Date],"",,)</f>
        <v>45294</v>
      </c>
      <c r="D11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174" s="73" t="str">
        <f>IF(Table5[[#This Row],[Date Distributed]]="","In Stock","Distributed")</f>
        <v>Distributed</v>
      </c>
      <c r="F1174" s="79" t="s">
        <v>660</v>
      </c>
      <c r="G1174" s="75" t="s">
        <v>761</v>
      </c>
      <c r="H1174" s="80" t="s">
        <v>695</v>
      </c>
      <c r="I1174" s="80" t="s">
        <v>696</v>
      </c>
      <c r="J1174" s="81" t="s">
        <v>1933</v>
      </c>
      <c r="K1174" s="80" t="s">
        <v>471</v>
      </c>
      <c r="L1174" s="3" t="str">
        <f>_xlfn.XLOOKUP(Table5[[#This Row],[Item '#]],Ticket_Forms[Form Number],Ticket_Forms[Game Name],"",,)</f>
        <v>Bourbon Bomber</v>
      </c>
      <c r="M1174" s="15">
        <v>134</v>
      </c>
      <c r="N1174" s="3">
        <f>LOOKUP(Table5[[#This Row],[Item '#]],Ticket_Forms[Form Number],Ticket_Forms[Ticket Count])</f>
        <v>4000</v>
      </c>
      <c r="O1174" s="16">
        <f>LOOKUP(Table5[[#This Row],[Item '#]],Ticket_Forms[Form Number],Ticket_Forms[Ticket Value])</f>
        <v>1</v>
      </c>
      <c r="P1174" s="16">
        <f>LOOKUP(Table5[[#This Row],[Item '#]],Ticket_Forms[Form Number],Ticket_Forms[Revenue])</f>
        <v>4000</v>
      </c>
      <c r="Q1174" s="16">
        <f>LOOKUP(Table5[[#This Row],[Item '#]],Ticket_Forms[Form Number],Ticket_Forms[Ideal Profit])</f>
        <v>1000</v>
      </c>
      <c r="R1174" s="16">
        <f>LOOKUP(Table5[[#This Row],[Item '#]],Ticket_Forms[Form Number],Ticket_Forms[Prizes])</f>
        <v>3000</v>
      </c>
      <c r="S1174" s="16">
        <f>LOOKUP(Table5[[#This Row],[Item '#]],Ticket_Forms[Form Number],Ticket_Forms[Location Rent])</f>
        <v>240</v>
      </c>
      <c r="T1174" s="16">
        <f>LOOKUP(Table5[[#This Row],[Item '#]],Ticket_Forms[Form Number],Ticket_Forms[Last Sale])</f>
        <v>0</v>
      </c>
      <c r="U1174" s="16" t="s">
        <v>3909</v>
      </c>
      <c r="V1174" s="58">
        <f>Table5[[#This Row],[Date Distributed]]</f>
        <v>45294</v>
      </c>
      <c r="W1174" s="3" t="str">
        <f>_xlfn.XLOOKUP(Table5[[#This Row],[Serial '#]],Table10[Serial '#],Table10[Charity Association],"",,)</f>
        <v>Cleveland Police Athletic League</v>
      </c>
      <c r="Z1174" s="3" t="s">
        <v>23</v>
      </c>
    </row>
    <row r="1175" spans="1:26" hidden="1" x14ac:dyDescent="0.35">
      <c r="A1175" s="3">
        <v>1173</v>
      </c>
      <c r="B1175" s="78">
        <v>45153</v>
      </c>
      <c r="C1175" s="73">
        <f>_xlfn.XLOOKUP(Table5[[#This Row],[Serial '#]],Table10[Serial '#],Table10[Date],"",,)</f>
        <v>45296</v>
      </c>
      <c r="D11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175" s="73" t="str">
        <f>IF(Table5[[#This Row],[Date Distributed]]="","In Stock","Distributed")</f>
        <v>Distributed</v>
      </c>
      <c r="F1175" s="79" t="s">
        <v>660</v>
      </c>
      <c r="G1175" s="75" t="s">
        <v>761</v>
      </c>
      <c r="H1175" s="80" t="s">
        <v>695</v>
      </c>
      <c r="I1175" s="80" t="s">
        <v>696</v>
      </c>
      <c r="J1175" s="81" t="s">
        <v>1934</v>
      </c>
      <c r="K1175" s="80" t="s">
        <v>433</v>
      </c>
      <c r="L1175" s="3" t="str">
        <f>_xlfn.XLOOKUP(Table5[[#This Row],[Item '#]],Ticket_Forms[Form Number],Ticket_Forms[Game Name],"",,)</f>
        <v>Zip Zap</v>
      </c>
      <c r="M1175" s="15">
        <v>146</v>
      </c>
      <c r="N1175" s="3">
        <f>LOOKUP(Table5[[#This Row],[Item '#]],Ticket_Forms[Form Number],Ticket_Forms[Ticket Count])</f>
        <v>4560</v>
      </c>
      <c r="O1175" s="16">
        <f>LOOKUP(Table5[[#This Row],[Item '#]],Ticket_Forms[Form Number],Ticket_Forms[Ticket Value])</f>
        <v>1</v>
      </c>
      <c r="P1175" s="16">
        <f>LOOKUP(Table5[[#This Row],[Item '#]],Ticket_Forms[Form Number],Ticket_Forms[Revenue])</f>
        <v>4560</v>
      </c>
      <c r="Q1175" s="16">
        <f>LOOKUP(Table5[[#This Row],[Item '#]],Ticket_Forms[Form Number],Ticket_Forms[Ideal Profit])</f>
        <v>1100</v>
      </c>
      <c r="R1175" s="16">
        <f>LOOKUP(Table5[[#This Row],[Item '#]],Ticket_Forms[Form Number],Ticket_Forms[Prizes])</f>
        <v>3460</v>
      </c>
      <c r="S1175" s="16">
        <f>LOOKUP(Table5[[#This Row],[Item '#]],Ticket_Forms[Form Number],Ticket_Forms[Location Rent])</f>
        <v>273</v>
      </c>
      <c r="T1175" s="16">
        <f>LOOKUP(Table5[[#This Row],[Item '#]],Ticket_Forms[Form Number],Ticket_Forms[Last Sale])</f>
        <v>0</v>
      </c>
      <c r="U1175" s="16" t="s">
        <v>3909</v>
      </c>
      <c r="V1175" s="58">
        <f>Table5[[#This Row],[Date Distributed]]</f>
        <v>45296</v>
      </c>
      <c r="W1175" s="3" t="str">
        <f>_xlfn.XLOOKUP(Table5[[#This Row],[Serial '#]],Table10[Serial '#],Table10[Charity Association],"",,)</f>
        <v>Cleveland Police Athletic League</v>
      </c>
      <c r="Z1175" s="3" t="s">
        <v>23</v>
      </c>
    </row>
    <row r="1176" spans="1:26" hidden="1" x14ac:dyDescent="0.35">
      <c r="A1176" s="3">
        <v>1174</v>
      </c>
      <c r="B1176" s="78">
        <v>45153</v>
      </c>
      <c r="C1176" s="73">
        <f>_xlfn.XLOOKUP(Table5[[#This Row],[Serial '#]],Table10[Serial '#],Table10[Date],"",,)</f>
        <v>45301</v>
      </c>
      <c r="D11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176" s="73" t="str">
        <f>IF(Table5[[#This Row],[Date Distributed]]="","In Stock","Distributed")</f>
        <v>Distributed</v>
      </c>
      <c r="F1176" s="79" t="s">
        <v>660</v>
      </c>
      <c r="G1176" s="75" t="s">
        <v>761</v>
      </c>
      <c r="H1176" s="80" t="s">
        <v>695</v>
      </c>
      <c r="I1176" s="80" t="s">
        <v>696</v>
      </c>
      <c r="J1176" s="81" t="s">
        <v>1935</v>
      </c>
      <c r="K1176" s="80" t="s">
        <v>471</v>
      </c>
      <c r="L1176" s="3" t="str">
        <f>_xlfn.XLOOKUP(Table5[[#This Row],[Item '#]],Ticket_Forms[Form Number],Ticket_Forms[Game Name],"",,)</f>
        <v>Bourbon Bomber</v>
      </c>
      <c r="M1176" s="15">
        <v>134</v>
      </c>
      <c r="N1176" s="3">
        <f>LOOKUP(Table5[[#This Row],[Item '#]],Ticket_Forms[Form Number],Ticket_Forms[Ticket Count])</f>
        <v>4000</v>
      </c>
      <c r="O1176" s="16">
        <f>LOOKUP(Table5[[#This Row],[Item '#]],Ticket_Forms[Form Number],Ticket_Forms[Ticket Value])</f>
        <v>1</v>
      </c>
      <c r="P1176" s="16">
        <f>LOOKUP(Table5[[#This Row],[Item '#]],Ticket_Forms[Form Number],Ticket_Forms[Revenue])</f>
        <v>4000</v>
      </c>
      <c r="Q1176" s="16">
        <f>LOOKUP(Table5[[#This Row],[Item '#]],Ticket_Forms[Form Number],Ticket_Forms[Ideal Profit])</f>
        <v>1000</v>
      </c>
      <c r="R1176" s="16">
        <f>LOOKUP(Table5[[#This Row],[Item '#]],Ticket_Forms[Form Number],Ticket_Forms[Prizes])</f>
        <v>3000</v>
      </c>
      <c r="S1176" s="16">
        <f>LOOKUP(Table5[[#This Row],[Item '#]],Ticket_Forms[Form Number],Ticket_Forms[Location Rent])</f>
        <v>240</v>
      </c>
      <c r="T1176" s="16">
        <f>LOOKUP(Table5[[#This Row],[Item '#]],Ticket_Forms[Form Number],Ticket_Forms[Last Sale])</f>
        <v>0</v>
      </c>
      <c r="U1176" s="16" t="s">
        <v>3909</v>
      </c>
      <c r="V1176" s="58">
        <f>Table5[[#This Row],[Date Distributed]]</f>
        <v>45301</v>
      </c>
      <c r="W1176" s="3" t="str">
        <f>_xlfn.XLOOKUP(Table5[[#This Row],[Serial '#]],Table10[Serial '#],Table10[Charity Association],"",,)</f>
        <v>Cleveland Police Athletic League</v>
      </c>
      <c r="Z1176" s="3" t="s">
        <v>23</v>
      </c>
    </row>
    <row r="1177" spans="1:26" hidden="1" x14ac:dyDescent="0.35">
      <c r="A1177" s="3">
        <v>1175</v>
      </c>
      <c r="B1177" s="78">
        <v>45153</v>
      </c>
      <c r="C1177" s="73">
        <f>_xlfn.XLOOKUP(Table5[[#This Row],[Serial '#]],Table10[Serial '#],Table10[Date],"",,)</f>
        <v>45322</v>
      </c>
      <c r="D11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177" s="73" t="str">
        <f>IF(Table5[[#This Row],[Date Distributed]]="","In Stock","Distributed")</f>
        <v>Distributed</v>
      </c>
      <c r="F1177" s="79" t="s">
        <v>660</v>
      </c>
      <c r="G1177" s="75" t="s">
        <v>761</v>
      </c>
      <c r="H1177" s="80" t="s">
        <v>695</v>
      </c>
      <c r="I1177" s="80" t="s">
        <v>696</v>
      </c>
      <c r="J1177" s="81" t="s">
        <v>1936</v>
      </c>
      <c r="K1177" s="80" t="s">
        <v>433</v>
      </c>
      <c r="L1177" s="3" t="str">
        <f>_xlfn.XLOOKUP(Table5[[#This Row],[Item '#]],Ticket_Forms[Form Number],Ticket_Forms[Game Name],"",,)</f>
        <v>Zip Zap</v>
      </c>
      <c r="M1177" s="15">
        <v>146</v>
      </c>
      <c r="N1177" s="3">
        <f>LOOKUP(Table5[[#This Row],[Item '#]],Ticket_Forms[Form Number],Ticket_Forms[Ticket Count])</f>
        <v>4560</v>
      </c>
      <c r="O1177" s="16">
        <f>LOOKUP(Table5[[#This Row],[Item '#]],Ticket_Forms[Form Number],Ticket_Forms[Ticket Value])</f>
        <v>1</v>
      </c>
      <c r="P1177" s="16">
        <f>LOOKUP(Table5[[#This Row],[Item '#]],Ticket_Forms[Form Number],Ticket_Forms[Revenue])</f>
        <v>4560</v>
      </c>
      <c r="Q1177" s="16">
        <f>LOOKUP(Table5[[#This Row],[Item '#]],Ticket_Forms[Form Number],Ticket_Forms[Ideal Profit])</f>
        <v>1100</v>
      </c>
      <c r="R1177" s="16">
        <f>LOOKUP(Table5[[#This Row],[Item '#]],Ticket_Forms[Form Number],Ticket_Forms[Prizes])</f>
        <v>3460</v>
      </c>
      <c r="S1177" s="16">
        <f>LOOKUP(Table5[[#This Row],[Item '#]],Ticket_Forms[Form Number],Ticket_Forms[Location Rent])</f>
        <v>273</v>
      </c>
      <c r="T1177" s="16">
        <f>LOOKUP(Table5[[#This Row],[Item '#]],Ticket_Forms[Form Number],Ticket_Forms[Last Sale])</f>
        <v>0</v>
      </c>
      <c r="U1177" s="16" t="s">
        <v>3909</v>
      </c>
      <c r="V1177" s="58">
        <f>Table5[[#This Row],[Date Distributed]]</f>
        <v>45322</v>
      </c>
      <c r="W1177" s="3" t="str">
        <f>_xlfn.XLOOKUP(Table5[[#This Row],[Serial '#]],Table10[Serial '#],Table10[Charity Association],"",,)</f>
        <v>Cleveland Police Athletic League</v>
      </c>
      <c r="Z1177" s="3" t="s">
        <v>23</v>
      </c>
    </row>
    <row r="1178" spans="1:26" hidden="1" x14ac:dyDescent="0.35">
      <c r="A1178" s="3">
        <v>1176</v>
      </c>
      <c r="B1178" s="78">
        <v>45153</v>
      </c>
      <c r="C1178" s="73">
        <f>_xlfn.XLOOKUP(Table5[[#This Row],[Serial '#]],Table10[Serial '#],Table10[Date],"",,)</f>
        <v>45330</v>
      </c>
      <c r="D11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178" s="73" t="str">
        <f>IF(Table5[[#This Row],[Date Distributed]]="","In Stock","Distributed")</f>
        <v>Distributed</v>
      </c>
      <c r="F1178" s="79" t="s">
        <v>660</v>
      </c>
      <c r="G1178" s="75" t="s">
        <v>761</v>
      </c>
      <c r="H1178" s="80" t="s">
        <v>695</v>
      </c>
      <c r="I1178" s="80" t="s">
        <v>696</v>
      </c>
      <c r="J1178" s="81" t="s">
        <v>1937</v>
      </c>
      <c r="K1178" s="80" t="s">
        <v>433</v>
      </c>
      <c r="L1178" s="3" t="str">
        <f>_xlfn.XLOOKUP(Table5[[#This Row],[Item '#]],Ticket_Forms[Form Number],Ticket_Forms[Game Name],"",,)</f>
        <v>Zip Zap</v>
      </c>
      <c r="M1178" s="15">
        <v>146</v>
      </c>
      <c r="N1178" s="3">
        <f>LOOKUP(Table5[[#This Row],[Item '#]],Ticket_Forms[Form Number],Ticket_Forms[Ticket Count])</f>
        <v>4560</v>
      </c>
      <c r="O1178" s="16">
        <f>LOOKUP(Table5[[#This Row],[Item '#]],Ticket_Forms[Form Number],Ticket_Forms[Ticket Value])</f>
        <v>1</v>
      </c>
      <c r="P1178" s="16">
        <f>LOOKUP(Table5[[#This Row],[Item '#]],Ticket_Forms[Form Number],Ticket_Forms[Revenue])</f>
        <v>4560</v>
      </c>
      <c r="Q1178" s="16">
        <f>LOOKUP(Table5[[#This Row],[Item '#]],Ticket_Forms[Form Number],Ticket_Forms[Ideal Profit])</f>
        <v>1100</v>
      </c>
      <c r="R1178" s="16">
        <f>LOOKUP(Table5[[#This Row],[Item '#]],Ticket_Forms[Form Number],Ticket_Forms[Prizes])</f>
        <v>3460</v>
      </c>
      <c r="S1178" s="16">
        <f>LOOKUP(Table5[[#This Row],[Item '#]],Ticket_Forms[Form Number],Ticket_Forms[Location Rent])</f>
        <v>273</v>
      </c>
      <c r="T1178" s="16">
        <f>LOOKUP(Table5[[#This Row],[Item '#]],Ticket_Forms[Form Number],Ticket_Forms[Last Sale])</f>
        <v>0</v>
      </c>
      <c r="U1178" s="16" t="s">
        <v>3909</v>
      </c>
      <c r="V1178" s="58">
        <f>Table5[[#This Row],[Date Distributed]]</f>
        <v>45330</v>
      </c>
      <c r="W1178" s="3" t="str">
        <f>_xlfn.XLOOKUP(Table5[[#This Row],[Serial '#]],Table10[Serial '#],Table10[Charity Association],"",,)</f>
        <v>Cleveland Police Athletic League</v>
      </c>
      <c r="Z1178" s="3" t="s">
        <v>23</v>
      </c>
    </row>
    <row r="1179" spans="1:26" hidden="1" x14ac:dyDescent="0.35">
      <c r="A1179" s="3">
        <v>1177</v>
      </c>
      <c r="B1179" s="78">
        <v>45153</v>
      </c>
      <c r="C1179" s="73">
        <f>_xlfn.XLOOKUP(Table5[[#This Row],[Serial '#]],Table10[Serial '#],Table10[Date],"",,)</f>
        <v>45344</v>
      </c>
      <c r="D11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179" s="73" t="str">
        <f>IF(Table5[[#This Row],[Date Distributed]]="","In Stock","Distributed")</f>
        <v>Distributed</v>
      </c>
      <c r="F1179" s="79" t="s">
        <v>660</v>
      </c>
      <c r="G1179" s="75" t="s">
        <v>761</v>
      </c>
      <c r="H1179" s="80" t="s">
        <v>695</v>
      </c>
      <c r="I1179" s="80" t="s">
        <v>696</v>
      </c>
      <c r="J1179" s="81" t="s">
        <v>1938</v>
      </c>
      <c r="K1179" s="80" t="s">
        <v>433</v>
      </c>
      <c r="L1179" s="3" t="str">
        <f>_xlfn.XLOOKUP(Table5[[#This Row],[Item '#]],Ticket_Forms[Form Number],Ticket_Forms[Game Name],"",,)</f>
        <v>Zip Zap</v>
      </c>
      <c r="M1179" s="15">
        <v>146</v>
      </c>
      <c r="N1179" s="3">
        <f>LOOKUP(Table5[[#This Row],[Item '#]],Ticket_Forms[Form Number],Ticket_Forms[Ticket Count])</f>
        <v>4560</v>
      </c>
      <c r="O1179" s="16">
        <f>LOOKUP(Table5[[#This Row],[Item '#]],Ticket_Forms[Form Number],Ticket_Forms[Ticket Value])</f>
        <v>1</v>
      </c>
      <c r="P1179" s="16">
        <f>LOOKUP(Table5[[#This Row],[Item '#]],Ticket_Forms[Form Number],Ticket_Forms[Revenue])</f>
        <v>4560</v>
      </c>
      <c r="Q1179" s="16">
        <f>LOOKUP(Table5[[#This Row],[Item '#]],Ticket_Forms[Form Number],Ticket_Forms[Ideal Profit])</f>
        <v>1100</v>
      </c>
      <c r="R1179" s="16">
        <f>LOOKUP(Table5[[#This Row],[Item '#]],Ticket_Forms[Form Number],Ticket_Forms[Prizes])</f>
        <v>3460</v>
      </c>
      <c r="S1179" s="16">
        <f>LOOKUP(Table5[[#This Row],[Item '#]],Ticket_Forms[Form Number],Ticket_Forms[Location Rent])</f>
        <v>273</v>
      </c>
      <c r="T1179" s="16">
        <f>LOOKUP(Table5[[#This Row],[Item '#]],Ticket_Forms[Form Number],Ticket_Forms[Last Sale])</f>
        <v>0</v>
      </c>
      <c r="U1179" s="16" t="s">
        <v>3909</v>
      </c>
      <c r="V1179" s="58">
        <f>Table5[[#This Row],[Date Distributed]]</f>
        <v>45344</v>
      </c>
      <c r="W1179" s="3" t="str">
        <f>_xlfn.XLOOKUP(Table5[[#This Row],[Serial '#]],Table10[Serial '#],Table10[Charity Association],"",,)</f>
        <v>Cleveland Police Athletic League</v>
      </c>
      <c r="Z1179" s="3" t="s">
        <v>23</v>
      </c>
    </row>
    <row r="1180" spans="1:26" hidden="1" x14ac:dyDescent="0.35">
      <c r="A1180" s="3">
        <v>1178</v>
      </c>
      <c r="B1180" s="74">
        <v>45175</v>
      </c>
      <c r="C1180" s="73" t="str">
        <f>_xlfn.XLOOKUP(Table5[[#This Row],[Serial '#]],Table10[Serial '#],Table10[Date],"",,)</f>
        <v/>
      </c>
      <c r="D11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80" s="73" t="str">
        <f>IF(Table5[[#This Row],[Date Distributed]]="","In Stock","Distributed")</f>
        <v>In Stock</v>
      </c>
      <c r="F1180" s="79" t="s">
        <v>660</v>
      </c>
      <c r="G1180" s="75" t="s">
        <v>761</v>
      </c>
      <c r="H1180" s="76" t="s">
        <v>697</v>
      </c>
      <c r="I1180" s="76"/>
      <c r="J1180" s="77" t="s">
        <v>1939</v>
      </c>
      <c r="K1180" s="76" t="s">
        <v>385</v>
      </c>
      <c r="L1180" s="3" t="str">
        <f>_xlfn.XLOOKUP(Table5[[#This Row],[Item '#]],Ticket_Forms[Form Number],Ticket_Forms[Game Name],"",,)</f>
        <v>Criss Cross</v>
      </c>
      <c r="M1180" s="15">
        <v>186</v>
      </c>
      <c r="N1180" s="3">
        <f>LOOKUP(Table5[[#This Row],[Item '#]],Ticket_Forms[Form Number],Ticket_Forms[Ticket Count])</f>
        <v>5520</v>
      </c>
      <c r="O1180" s="16">
        <f>LOOKUP(Table5[[#This Row],[Item '#]],Ticket_Forms[Form Number],Ticket_Forms[Ticket Value])</f>
        <v>1</v>
      </c>
      <c r="P1180" s="16">
        <f>LOOKUP(Table5[[#This Row],[Item '#]],Ticket_Forms[Form Number],Ticket_Forms[Revenue])</f>
        <v>5520</v>
      </c>
      <c r="Q1180" s="16">
        <f>LOOKUP(Table5[[#This Row],[Item '#]],Ticket_Forms[Form Number],Ticket_Forms[Ideal Profit])</f>
        <v>960</v>
      </c>
      <c r="R1180" s="16">
        <f>LOOKUP(Table5[[#This Row],[Item '#]],Ticket_Forms[Form Number],Ticket_Forms[Prizes])</f>
        <v>4560</v>
      </c>
      <c r="S1180" s="16">
        <f>LOOKUP(Table5[[#This Row],[Item '#]],Ticket_Forms[Form Number],Ticket_Forms[Location Rent])</f>
        <v>331</v>
      </c>
      <c r="T1180" s="16">
        <f>LOOKUP(Table5[[#This Row],[Item '#]],Ticket_Forms[Form Number],Ticket_Forms[Last Sale])</f>
        <v>200</v>
      </c>
      <c r="U1180" s="16" t="s">
        <v>3909</v>
      </c>
      <c r="V1180" s="58" t="str">
        <f>Table5[[#This Row],[Date Distributed]]</f>
        <v/>
      </c>
      <c r="W1180" s="3" t="str">
        <f>_xlfn.XLOOKUP(Table5[[#This Row],[Serial '#]],Table10[Serial '#],Table10[Charity Association],"",,)</f>
        <v/>
      </c>
      <c r="Z1180" s="3" t="s">
        <v>23</v>
      </c>
    </row>
    <row r="1181" spans="1:26" hidden="1" x14ac:dyDescent="0.35">
      <c r="A1181" s="3">
        <v>1179</v>
      </c>
      <c r="B1181" s="78">
        <v>45175</v>
      </c>
      <c r="C1181" s="73" t="str">
        <f>_xlfn.XLOOKUP(Table5[[#This Row],[Serial '#]],Table10[Serial '#],Table10[Date],"",,)</f>
        <v/>
      </c>
      <c r="D11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81" s="73" t="str">
        <f>IF(Table5[[#This Row],[Date Distributed]]="","In Stock","Distributed")</f>
        <v>In Stock</v>
      </c>
      <c r="F1181" s="79" t="s">
        <v>660</v>
      </c>
      <c r="G1181" s="75" t="s">
        <v>761</v>
      </c>
      <c r="H1181" s="80" t="s">
        <v>697</v>
      </c>
      <c r="I1181" s="80"/>
      <c r="J1181" s="81" t="s">
        <v>1940</v>
      </c>
      <c r="K1181" s="80" t="s">
        <v>385</v>
      </c>
      <c r="L1181" s="3" t="str">
        <f>_xlfn.XLOOKUP(Table5[[#This Row],[Item '#]],Ticket_Forms[Form Number],Ticket_Forms[Game Name],"",,)</f>
        <v>Criss Cross</v>
      </c>
      <c r="M1181" s="15">
        <v>186</v>
      </c>
      <c r="N1181" s="3">
        <f>LOOKUP(Table5[[#This Row],[Item '#]],Ticket_Forms[Form Number],Ticket_Forms[Ticket Count])</f>
        <v>5520</v>
      </c>
      <c r="O1181" s="16">
        <f>LOOKUP(Table5[[#This Row],[Item '#]],Ticket_Forms[Form Number],Ticket_Forms[Ticket Value])</f>
        <v>1</v>
      </c>
      <c r="P1181" s="16">
        <f>LOOKUP(Table5[[#This Row],[Item '#]],Ticket_Forms[Form Number],Ticket_Forms[Revenue])</f>
        <v>5520</v>
      </c>
      <c r="Q1181" s="16">
        <f>LOOKUP(Table5[[#This Row],[Item '#]],Ticket_Forms[Form Number],Ticket_Forms[Ideal Profit])</f>
        <v>960</v>
      </c>
      <c r="R1181" s="16">
        <f>LOOKUP(Table5[[#This Row],[Item '#]],Ticket_Forms[Form Number],Ticket_Forms[Prizes])</f>
        <v>4560</v>
      </c>
      <c r="S1181" s="16">
        <f>LOOKUP(Table5[[#This Row],[Item '#]],Ticket_Forms[Form Number],Ticket_Forms[Location Rent])</f>
        <v>331</v>
      </c>
      <c r="T1181" s="16">
        <f>LOOKUP(Table5[[#This Row],[Item '#]],Ticket_Forms[Form Number],Ticket_Forms[Last Sale])</f>
        <v>200</v>
      </c>
      <c r="U1181" s="16" t="s">
        <v>3909</v>
      </c>
      <c r="V1181" s="58" t="str">
        <f>Table5[[#This Row],[Date Distributed]]</f>
        <v/>
      </c>
      <c r="W1181" s="3" t="str">
        <f>_xlfn.XLOOKUP(Table5[[#This Row],[Serial '#]],Table10[Serial '#],Table10[Charity Association],"",,)</f>
        <v/>
      </c>
      <c r="Z1181" s="3" t="s">
        <v>23</v>
      </c>
    </row>
    <row r="1182" spans="1:26" hidden="1" x14ac:dyDescent="0.35">
      <c r="A1182" s="3">
        <v>1180</v>
      </c>
      <c r="B1182" s="78">
        <v>45175</v>
      </c>
      <c r="C1182" s="73" t="str">
        <f>_xlfn.XLOOKUP(Table5[[#This Row],[Serial '#]],Table10[Serial '#],Table10[Date],"",,)</f>
        <v/>
      </c>
      <c r="D11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82" s="73" t="str">
        <f>IF(Table5[[#This Row],[Date Distributed]]="","In Stock","Distributed")</f>
        <v>In Stock</v>
      </c>
      <c r="F1182" s="79" t="s">
        <v>660</v>
      </c>
      <c r="G1182" s="75" t="s">
        <v>761</v>
      </c>
      <c r="H1182" s="80" t="s">
        <v>697</v>
      </c>
      <c r="I1182" s="80"/>
      <c r="J1182" s="81" t="s">
        <v>1941</v>
      </c>
      <c r="K1182" s="80" t="s">
        <v>385</v>
      </c>
      <c r="L1182" s="3" t="str">
        <f>_xlfn.XLOOKUP(Table5[[#This Row],[Item '#]],Ticket_Forms[Form Number],Ticket_Forms[Game Name],"",,)</f>
        <v>Criss Cross</v>
      </c>
      <c r="M1182" s="15">
        <v>186</v>
      </c>
      <c r="N1182" s="3">
        <f>LOOKUP(Table5[[#This Row],[Item '#]],Ticket_Forms[Form Number],Ticket_Forms[Ticket Count])</f>
        <v>5520</v>
      </c>
      <c r="O1182" s="16">
        <f>LOOKUP(Table5[[#This Row],[Item '#]],Ticket_Forms[Form Number],Ticket_Forms[Ticket Value])</f>
        <v>1</v>
      </c>
      <c r="P1182" s="16">
        <f>LOOKUP(Table5[[#This Row],[Item '#]],Ticket_Forms[Form Number],Ticket_Forms[Revenue])</f>
        <v>5520</v>
      </c>
      <c r="Q1182" s="16">
        <f>LOOKUP(Table5[[#This Row],[Item '#]],Ticket_Forms[Form Number],Ticket_Forms[Ideal Profit])</f>
        <v>960</v>
      </c>
      <c r="R1182" s="16">
        <f>LOOKUP(Table5[[#This Row],[Item '#]],Ticket_Forms[Form Number],Ticket_Forms[Prizes])</f>
        <v>4560</v>
      </c>
      <c r="S1182" s="16">
        <f>LOOKUP(Table5[[#This Row],[Item '#]],Ticket_Forms[Form Number],Ticket_Forms[Location Rent])</f>
        <v>331</v>
      </c>
      <c r="T1182" s="16">
        <f>LOOKUP(Table5[[#This Row],[Item '#]],Ticket_Forms[Form Number],Ticket_Forms[Last Sale])</f>
        <v>200</v>
      </c>
      <c r="U1182" s="16" t="s">
        <v>3909</v>
      </c>
      <c r="V1182" s="58" t="str">
        <f>Table5[[#This Row],[Date Distributed]]</f>
        <v/>
      </c>
      <c r="W1182" s="3" t="str">
        <f>_xlfn.XLOOKUP(Table5[[#This Row],[Serial '#]],Table10[Serial '#],Table10[Charity Association],"",,)</f>
        <v/>
      </c>
      <c r="Z1182" s="3" t="s">
        <v>23</v>
      </c>
    </row>
    <row r="1183" spans="1:26" hidden="1" x14ac:dyDescent="0.35">
      <c r="A1183" s="3">
        <v>1181</v>
      </c>
      <c r="B1183" s="78">
        <v>45175</v>
      </c>
      <c r="C1183" s="73" t="str">
        <f>_xlfn.XLOOKUP(Table5[[#This Row],[Serial '#]],Table10[Serial '#],Table10[Date],"",,)</f>
        <v/>
      </c>
      <c r="D11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83" s="73" t="str">
        <f>IF(Table5[[#This Row],[Date Distributed]]="","In Stock","Distributed")</f>
        <v>In Stock</v>
      </c>
      <c r="F1183" s="79" t="s">
        <v>660</v>
      </c>
      <c r="G1183" s="75" t="s">
        <v>761</v>
      </c>
      <c r="H1183" s="80" t="s">
        <v>697</v>
      </c>
      <c r="I1183" s="80"/>
      <c r="J1183" s="81" t="s">
        <v>1942</v>
      </c>
      <c r="K1183" s="80" t="s">
        <v>385</v>
      </c>
      <c r="L1183" s="3" t="str">
        <f>_xlfn.XLOOKUP(Table5[[#This Row],[Item '#]],Ticket_Forms[Form Number],Ticket_Forms[Game Name],"",,)</f>
        <v>Criss Cross</v>
      </c>
      <c r="M1183" s="15">
        <v>186</v>
      </c>
      <c r="N1183" s="3">
        <f>LOOKUP(Table5[[#This Row],[Item '#]],Ticket_Forms[Form Number],Ticket_Forms[Ticket Count])</f>
        <v>5520</v>
      </c>
      <c r="O1183" s="16">
        <f>LOOKUP(Table5[[#This Row],[Item '#]],Ticket_Forms[Form Number],Ticket_Forms[Ticket Value])</f>
        <v>1</v>
      </c>
      <c r="P1183" s="16">
        <f>LOOKUP(Table5[[#This Row],[Item '#]],Ticket_Forms[Form Number],Ticket_Forms[Revenue])</f>
        <v>5520</v>
      </c>
      <c r="Q1183" s="16">
        <f>LOOKUP(Table5[[#This Row],[Item '#]],Ticket_Forms[Form Number],Ticket_Forms[Ideal Profit])</f>
        <v>960</v>
      </c>
      <c r="R1183" s="16">
        <f>LOOKUP(Table5[[#This Row],[Item '#]],Ticket_Forms[Form Number],Ticket_Forms[Prizes])</f>
        <v>4560</v>
      </c>
      <c r="S1183" s="16">
        <f>LOOKUP(Table5[[#This Row],[Item '#]],Ticket_Forms[Form Number],Ticket_Forms[Location Rent])</f>
        <v>331</v>
      </c>
      <c r="T1183" s="16">
        <f>LOOKUP(Table5[[#This Row],[Item '#]],Ticket_Forms[Form Number],Ticket_Forms[Last Sale])</f>
        <v>200</v>
      </c>
      <c r="U1183" s="16" t="s">
        <v>3909</v>
      </c>
      <c r="V1183" s="58" t="str">
        <f>Table5[[#This Row],[Date Distributed]]</f>
        <v/>
      </c>
      <c r="W1183" s="3" t="str">
        <f>_xlfn.XLOOKUP(Table5[[#This Row],[Serial '#]],Table10[Serial '#],Table10[Charity Association],"",,)</f>
        <v/>
      </c>
      <c r="Z1183" s="3" t="s">
        <v>23</v>
      </c>
    </row>
    <row r="1184" spans="1:26" hidden="1" x14ac:dyDescent="0.35">
      <c r="A1184" s="3">
        <v>1182</v>
      </c>
      <c r="B1184" s="78">
        <v>45175</v>
      </c>
      <c r="C1184" s="73" t="str">
        <f>_xlfn.XLOOKUP(Table5[[#This Row],[Serial '#]],Table10[Serial '#],Table10[Date],"",,)</f>
        <v/>
      </c>
      <c r="D11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84" s="73" t="str">
        <f>IF(Table5[[#This Row],[Date Distributed]]="","In Stock","Distributed")</f>
        <v>In Stock</v>
      </c>
      <c r="F1184" s="79" t="s">
        <v>660</v>
      </c>
      <c r="G1184" s="75" t="s">
        <v>761</v>
      </c>
      <c r="H1184" s="80" t="s">
        <v>697</v>
      </c>
      <c r="I1184" s="80"/>
      <c r="J1184" s="81" t="s">
        <v>1943</v>
      </c>
      <c r="K1184" s="80" t="s">
        <v>385</v>
      </c>
      <c r="L1184" s="3" t="str">
        <f>_xlfn.XLOOKUP(Table5[[#This Row],[Item '#]],Ticket_Forms[Form Number],Ticket_Forms[Game Name],"",,)</f>
        <v>Criss Cross</v>
      </c>
      <c r="M1184" s="15">
        <v>186</v>
      </c>
      <c r="N1184" s="3">
        <f>LOOKUP(Table5[[#This Row],[Item '#]],Ticket_Forms[Form Number],Ticket_Forms[Ticket Count])</f>
        <v>5520</v>
      </c>
      <c r="O1184" s="16">
        <f>LOOKUP(Table5[[#This Row],[Item '#]],Ticket_Forms[Form Number],Ticket_Forms[Ticket Value])</f>
        <v>1</v>
      </c>
      <c r="P1184" s="16">
        <f>LOOKUP(Table5[[#This Row],[Item '#]],Ticket_Forms[Form Number],Ticket_Forms[Revenue])</f>
        <v>5520</v>
      </c>
      <c r="Q1184" s="16">
        <f>LOOKUP(Table5[[#This Row],[Item '#]],Ticket_Forms[Form Number],Ticket_Forms[Ideal Profit])</f>
        <v>960</v>
      </c>
      <c r="R1184" s="16">
        <f>LOOKUP(Table5[[#This Row],[Item '#]],Ticket_Forms[Form Number],Ticket_Forms[Prizes])</f>
        <v>4560</v>
      </c>
      <c r="S1184" s="16">
        <f>LOOKUP(Table5[[#This Row],[Item '#]],Ticket_Forms[Form Number],Ticket_Forms[Location Rent])</f>
        <v>331</v>
      </c>
      <c r="T1184" s="16">
        <f>LOOKUP(Table5[[#This Row],[Item '#]],Ticket_Forms[Form Number],Ticket_Forms[Last Sale])</f>
        <v>200</v>
      </c>
      <c r="U1184" s="16" t="s">
        <v>3909</v>
      </c>
      <c r="V1184" s="58" t="str">
        <f>Table5[[#This Row],[Date Distributed]]</f>
        <v/>
      </c>
      <c r="W1184" s="3" t="str">
        <f>_xlfn.XLOOKUP(Table5[[#This Row],[Serial '#]],Table10[Serial '#],Table10[Charity Association],"",,)</f>
        <v/>
      </c>
      <c r="Z1184" s="3" t="s">
        <v>23</v>
      </c>
    </row>
    <row r="1185" spans="1:26" hidden="1" x14ac:dyDescent="0.35">
      <c r="A1185" s="3">
        <v>1183</v>
      </c>
      <c r="B1185" s="78">
        <v>45175</v>
      </c>
      <c r="C1185" s="73" t="str">
        <f>_xlfn.XLOOKUP(Table5[[#This Row],[Serial '#]],Table10[Serial '#],Table10[Date],"",,)</f>
        <v/>
      </c>
      <c r="D11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85" s="73" t="str">
        <f>IF(Table5[[#This Row],[Date Distributed]]="","In Stock","Distributed")</f>
        <v>In Stock</v>
      </c>
      <c r="F1185" s="79" t="s">
        <v>660</v>
      </c>
      <c r="G1185" s="75" t="s">
        <v>761</v>
      </c>
      <c r="H1185" s="80" t="s">
        <v>697</v>
      </c>
      <c r="I1185" s="80"/>
      <c r="J1185" s="81" t="s">
        <v>1944</v>
      </c>
      <c r="K1185" s="80" t="s">
        <v>385</v>
      </c>
      <c r="L1185" s="3" t="str">
        <f>_xlfn.XLOOKUP(Table5[[#This Row],[Item '#]],Ticket_Forms[Form Number],Ticket_Forms[Game Name],"",,)</f>
        <v>Criss Cross</v>
      </c>
      <c r="M1185" s="15">
        <v>186</v>
      </c>
      <c r="N1185" s="3">
        <f>LOOKUP(Table5[[#This Row],[Item '#]],Ticket_Forms[Form Number],Ticket_Forms[Ticket Count])</f>
        <v>5520</v>
      </c>
      <c r="O1185" s="16">
        <f>LOOKUP(Table5[[#This Row],[Item '#]],Ticket_Forms[Form Number],Ticket_Forms[Ticket Value])</f>
        <v>1</v>
      </c>
      <c r="P1185" s="16">
        <f>LOOKUP(Table5[[#This Row],[Item '#]],Ticket_Forms[Form Number],Ticket_Forms[Revenue])</f>
        <v>5520</v>
      </c>
      <c r="Q1185" s="16">
        <f>LOOKUP(Table5[[#This Row],[Item '#]],Ticket_Forms[Form Number],Ticket_Forms[Ideal Profit])</f>
        <v>960</v>
      </c>
      <c r="R1185" s="16">
        <f>LOOKUP(Table5[[#This Row],[Item '#]],Ticket_Forms[Form Number],Ticket_Forms[Prizes])</f>
        <v>4560</v>
      </c>
      <c r="S1185" s="16">
        <f>LOOKUP(Table5[[#This Row],[Item '#]],Ticket_Forms[Form Number],Ticket_Forms[Location Rent])</f>
        <v>331</v>
      </c>
      <c r="T1185" s="16">
        <f>LOOKUP(Table5[[#This Row],[Item '#]],Ticket_Forms[Form Number],Ticket_Forms[Last Sale])</f>
        <v>200</v>
      </c>
      <c r="U1185" s="16" t="s">
        <v>3909</v>
      </c>
      <c r="V1185" s="58" t="str">
        <f>Table5[[#This Row],[Date Distributed]]</f>
        <v/>
      </c>
      <c r="W1185" s="3" t="str">
        <f>_xlfn.XLOOKUP(Table5[[#This Row],[Serial '#]],Table10[Serial '#],Table10[Charity Association],"",,)</f>
        <v/>
      </c>
      <c r="Z1185" s="3" t="s">
        <v>23</v>
      </c>
    </row>
    <row r="1186" spans="1:26" hidden="1" x14ac:dyDescent="0.35">
      <c r="A1186" s="3">
        <v>1184</v>
      </c>
      <c r="B1186" s="78">
        <v>45175</v>
      </c>
      <c r="C1186" s="73" t="str">
        <f>_xlfn.XLOOKUP(Table5[[#This Row],[Serial '#]],Table10[Serial '#],Table10[Date],"",,)</f>
        <v/>
      </c>
      <c r="D11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86" s="73" t="str">
        <f>IF(Table5[[#This Row],[Date Distributed]]="","In Stock","Distributed")</f>
        <v>In Stock</v>
      </c>
      <c r="F1186" s="79" t="s">
        <v>660</v>
      </c>
      <c r="G1186" s="75" t="s">
        <v>761</v>
      </c>
      <c r="H1186" s="80" t="s">
        <v>697</v>
      </c>
      <c r="I1186" s="80"/>
      <c r="J1186" s="81" t="s">
        <v>1945</v>
      </c>
      <c r="K1186" s="80" t="s">
        <v>385</v>
      </c>
      <c r="L1186" s="3" t="str">
        <f>_xlfn.XLOOKUP(Table5[[#This Row],[Item '#]],Ticket_Forms[Form Number],Ticket_Forms[Game Name],"",,)</f>
        <v>Criss Cross</v>
      </c>
      <c r="M1186" s="15">
        <v>186</v>
      </c>
      <c r="N1186" s="3">
        <f>LOOKUP(Table5[[#This Row],[Item '#]],Ticket_Forms[Form Number],Ticket_Forms[Ticket Count])</f>
        <v>5520</v>
      </c>
      <c r="O1186" s="16">
        <f>LOOKUP(Table5[[#This Row],[Item '#]],Ticket_Forms[Form Number],Ticket_Forms[Ticket Value])</f>
        <v>1</v>
      </c>
      <c r="P1186" s="16">
        <f>LOOKUP(Table5[[#This Row],[Item '#]],Ticket_Forms[Form Number],Ticket_Forms[Revenue])</f>
        <v>5520</v>
      </c>
      <c r="Q1186" s="16">
        <f>LOOKUP(Table5[[#This Row],[Item '#]],Ticket_Forms[Form Number],Ticket_Forms[Ideal Profit])</f>
        <v>960</v>
      </c>
      <c r="R1186" s="16">
        <f>LOOKUP(Table5[[#This Row],[Item '#]],Ticket_Forms[Form Number],Ticket_Forms[Prizes])</f>
        <v>4560</v>
      </c>
      <c r="S1186" s="16">
        <f>LOOKUP(Table5[[#This Row],[Item '#]],Ticket_Forms[Form Number],Ticket_Forms[Location Rent])</f>
        <v>331</v>
      </c>
      <c r="T1186" s="16">
        <f>LOOKUP(Table5[[#This Row],[Item '#]],Ticket_Forms[Form Number],Ticket_Forms[Last Sale])</f>
        <v>200</v>
      </c>
      <c r="U1186" s="16" t="s">
        <v>3909</v>
      </c>
      <c r="V1186" s="58" t="str">
        <f>Table5[[#This Row],[Date Distributed]]</f>
        <v/>
      </c>
      <c r="W1186" s="3" t="str">
        <f>_xlfn.XLOOKUP(Table5[[#This Row],[Serial '#]],Table10[Serial '#],Table10[Charity Association],"",,)</f>
        <v/>
      </c>
      <c r="Z1186" s="3" t="s">
        <v>23</v>
      </c>
    </row>
    <row r="1187" spans="1:26" hidden="1" x14ac:dyDescent="0.35">
      <c r="A1187" s="3">
        <v>1185</v>
      </c>
      <c r="B1187" s="78">
        <v>45175</v>
      </c>
      <c r="C1187" s="73" t="str">
        <f>_xlfn.XLOOKUP(Table5[[#This Row],[Serial '#]],Table10[Serial '#],Table10[Date],"",,)</f>
        <v/>
      </c>
      <c r="D11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87" s="73" t="str">
        <f>IF(Table5[[#This Row],[Date Distributed]]="","In Stock","Distributed")</f>
        <v>In Stock</v>
      </c>
      <c r="F1187" s="79" t="s">
        <v>660</v>
      </c>
      <c r="G1187" s="75" t="s">
        <v>761</v>
      </c>
      <c r="H1187" s="80" t="s">
        <v>697</v>
      </c>
      <c r="I1187" s="80"/>
      <c r="J1187" s="81" t="s">
        <v>1946</v>
      </c>
      <c r="K1187" s="80" t="s">
        <v>3645</v>
      </c>
      <c r="L1187" s="3" t="str">
        <f>_xlfn.XLOOKUP(Table5[[#This Row],[Item '#]],Ticket_Forms[Form Number],Ticket_Forms[Game Name],"",,)</f>
        <v>Big 5</v>
      </c>
      <c r="M1187" s="15">
        <v>360</v>
      </c>
      <c r="N1187" s="3">
        <f>LOOKUP(Table5[[#This Row],[Item '#]],Ticket_Forms[Form Number],Ticket_Forms[Ticket Count])</f>
        <v>9959</v>
      </c>
      <c r="O1187" s="16">
        <f>LOOKUP(Table5[[#This Row],[Item '#]],Ticket_Forms[Form Number],Ticket_Forms[Ticket Value])</f>
        <v>1</v>
      </c>
      <c r="P1187" s="16">
        <f>LOOKUP(Table5[[#This Row],[Item '#]],Ticket_Forms[Form Number],Ticket_Forms[Revenue])</f>
        <v>9959</v>
      </c>
      <c r="Q1187" s="16">
        <f>LOOKUP(Table5[[#This Row],[Item '#]],Ticket_Forms[Form Number],Ticket_Forms[Ideal Profit])</f>
        <v>2119</v>
      </c>
      <c r="R1187" s="16">
        <f>LOOKUP(Table5[[#This Row],[Item '#]],Ticket_Forms[Form Number],Ticket_Forms[Prizes])</f>
        <v>7840</v>
      </c>
      <c r="S1187" s="16">
        <f>LOOKUP(Table5[[#This Row],[Item '#]],Ticket_Forms[Form Number],Ticket_Forms[Location Rent])</f>
        <v>597</v>
      </c>
      <c r="T1187" s="16">
        <f>LOOKUP(Table5[[#This Row],[Item '#]],Ticket_Forms[Form Number],Ticket_Forms[Last Sale])</f>
        <v>0</v>
      </c>
      <c r="U1187" s="16" t="s">
        <v>3909</v>
      </c>
      <c r="V1187" s="58" t="str">
        <f>Table5[[#This Row],[Date Distributed]]</f>
        <v/>
      </c>
      <c r="W1187" s="3" t="str">
        <f>_xlfn.XLOOKUP(Table5[[#This Row],[Serial '#]],Table10[Serial '#],Table10[Charity Association],"",,)</f>
        <v/>
      </c>
      <c r="Z1187" s="3" t="s">
        <v>23</v>
      </c>
    </row>
    <row r="1188" spans="1:26" hidden="1" x14ac:dyDescent="0.35">
      <c r="A1188" s="3">
        <v>1186</v>
      </c>
      <c r="B1188" s="78">
        <v>45175</v>
      </c>
      <c r="C1188" s="73" t="str">
        <f>_xlfn.XLOOKUP(Table5[[#This Row],[Serial '#]],Table10[Serial '#],Table10[Date],"",,)</f>
        <v/>
      </c>
      <c r="D11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88" s="73" t="str">
        <f>IF(Table5[[#This Row],[Date Distributed]]="","In Stock","Distributed")</f>
        <v>In Stock</v>
      </c>
      <c r="F1188" s="79" t="s">
        <v>660</v>
      </c>
      <c r="G1188" s="75" t="s">
        <v>761</v>
      </c>
      <c r="H1188" s="80" t="s">
        <v>697</v>
      </c>
      <c r="I1188" s="80"/>
      <c r="J1188" s="81" t="s">
        <v>1947</v>
      </c>
      <c r="K1188" s="80" t="s">
        <v>385</v>
      </c>
      <c r="L1188" s="3" t="str">
        <f>_xlfn.XLOOKUP(Table5[[#This Row],[Item '#]],Ticket_Forms[Form Number],Ticket_Forms[Game Name],"",,)</f>
        <v>Criss Cross</v>
      </c>
      <c r="M1188" s="15">
        <v>186</v>
      </c>
      <c r="N1188" s="3">
        <f>LOOKUP(Table5[[#This Row],[Item '#]],Ticket_Forms[Form Number],Ticket_Forms[Ticket Count])</f>
        <v>5520</v>
      </c>
      <c r="O1188" s="16">
        <f>LOOKUP(Table5[[#This Row],[Item '#]],Ticket_Forms[Form Number],Ticket_Forms[Ticket Value])</f>
        <v>1</v>
      </c>
      <c r="P1188" s="16">
        <f>LOOKUP(Table5[[#This Row],[Item '#]],Ticket_Forms[Form Number],Ticket_Forms[Revenue])</f>
        <v>5520</v>
      </c>
      <c r="Q1188" s="16">
        <f>LOOKUP(Table5[[#This Row],[Item '#]],Ticket_Forms[Form Number],Ticket_Forms[Ideal Profit])</f>
        <v>960</v>
      </c>
      <c r="R1188" s="16">
        <f>LOOKUP(Table5[[#This Row],[Item '#]],Ticket_Forms[Form Number],Ticket_Forms[Prizes])</f>
        <v>4560</v>
      </c>
      <c r="S1188" s="16">
        <f>LOOKUP(Table5[[#This Row],[Item '#]],Ticket_Forms[Form Number],Ticket_Forms[Location Rent])</f>
        <v>331</v>
      </c>
      <c r="T1188" s="16">
        <f>LOOKUP(Table5[[#This Row],[Item '#]],Ticket_Forms[Form Number],Ticket_Forms[Last Sale])</f>
        <v>200</v>
      </c>
      <c r="U1188" s="16" t="s">
        <v>3909</v>
      </c>
      <c r="V1188" s="58" t="str">
        <f>Table5[[#This Row],[Date Distributed]]</f>
        <v/>
      </c>
      <c r="W1188" s="3" t="str">
        <f>_xlfn.XLOOKUP(Table5[[#This Row],[Serial '#]],Table10[Serial '#],Table10[Charity Association],"",,)</f>
        <v/>
      </c>
      <c r="Z1188" s="3" t="s">
        <v>23</v>
      </c>
    </row>
    <row r="1189" spans="1:26" hidden="1" x14ac:dyDescent="0.35">
      <c r="A1189" s="3">
        <v>1187</v>
      </c>
      <c r="B1189" s="78">
        <v>45175</v>
      </c>
      <c r="C1189" s="73" t="str">
        <f>_xlfn.XLOOKUP(Table5[[#This Row],[Serial '#]],Table10[Serial '#],Table10[Date],"",,)</f>
        <v/>
      </c>
      <c r="D11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89" s="73" t="str">
        <f>IF(Table5[[#This Row],[Date Distributed]]="","In Stock","Distributed")</f>
        <v>In Stock</v>
      </c>
      <c r="F1189" s="79" t="s">
        <v>660</v>
      </c>
      <c r="G1189" s="75" t="s">
        <v>761</v>
      </c>
      <c r="H1189" s="80" t="s">
        <v>697</v>
      </c>
      <c r="I1189" s="80"/>
      <c r="J1189" s="81" t="s">
        <v>1948</v>
      </c>
      <c r="K1189" s="80" t="s">
        <v>385</v>
      </c>
      <c r="L1189" s="3" t="str">
        <f>_xlfn.XLOOKUP(Table5[[#This Row],[Item '#]],Ticket_Forms[Form Number],Ticket_Forms[Game Name],"",,)</f>
        <v>Criss Cross</v>
      </c>
      <c r="M1189" s="15">
        <v>186</v>
      </c>
      <c r="N1189" s="3">
        <f>LOOKUP(Table5[[#This Row],[Item '#]],Ticket_Forms[Form Number],Ticket_Forms[Ticket Count])</f>
        <v>5520</v>
      </c>
      <c r="O1189" s="16">
        <f>LOOKUP(Table5[[#This Row],[Item '#]],Ticket_Forms[Form Number],Ticket_Forms[Ticket Value])</f>
        <v>1</v>
      </c>
      <c r="P1189" s="16">
        <f>LOOKUP(Table5[[#This Row],[Item '#]],Ticket_Forms[Form Number],Ticket_Forms[Revenue])</f>
        <v>5520</v>
      </c>
      <c r="Q1189" s="16">
        <f>LOOKUP(Table5[[#This Row],[Item '#]],Ticket_Forms[Form Number],Ticket_Forms[Ideal Profit])</f>
        <v>960</v>
      </c>
      <c r="R1189" s="16">
        <f>LOOKUP(Table5[[#This Row],[Item '#]],Ticket_Forms[Form Number],Ticket_Forms[Prizes])</f>
        <v>4560</v>
      </c>
      <c r="S1189" s="16">
        <f>LOOKUP(Table5[[#This Row],[Item '#]],Ticket_Forms[Form Number],Ticket_Forms[Location Rent])</f>
        <v>331</v>
      </c>
      <c r="T1189" s="16">
        <f>LOOKUP(Table5[[#This Row],[Item '#]],Ticket_Forms[Form Number],Ticket_Forms[Last Sale])</f>
        <v>200</v>
      </c>
      <c r="U1189" s="16" t="s">
        <v>3909</v>
      </c>
      <c r="V1189" s="58" t="str">
        <f>Table5[[#This Row],[Date Distributed]]</f>
        <v/>
      </c>
      <c r="W1189" s="3" t="str">
        <f>_xlfn.XLOOKUP(Table5[[#This Row],[Serial '#]],Table10[Serial '#],Table10[Charity Association],"",,)</f>
        <v/>
      </c>
      <c r="Z1189" s="3" t="s">
        <v>23</v>
      </c>
    </row>
    <row r="1190" spans="1:26" hidden="1" x14ac:dyDescent="0.35">
      <c r="A1190" s="3">
        <v>1188</v>
      </c>
      <c r="B1190" s="78">
        <v>45175</v>
      </c>
      <c r="C1190" s="73" t="str">
        <f>_xlfn.XLOOKUP(Table5[[#This Row],[Serial '#]],Table10[Serial '#],Table10[Date],"",,)</f>
        <v/>
      </c>
      <c r="D11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90" s="73" t="str">
        <f>IF(Table5[[#This Row],[Date Distributed]]="","In Stock","Distributed")</f>
        <v>In Stock</v>
      </c>
      <c r="F1190" s="79" t="s">
        <v>660</v>
      </c>
      <c r="G1190" s="75" t="s">
        <v>761</v>
      </c>
      <c r="H1190" s="80" t="s">
        <v>697</v>
      </c>
      <c r="I1190" s="80"/>
      <c r="J1190" s="81" t="s">
        <v>1949</v>
      </c>
      <c r="K1190" s="80" t="s">
        <v>385</v>
      </c>
      <c r="L1190" s="3" t="str">
        <f>_xlfn.XLOOKUP(Table5[[#This Row],[Item '#]],Ticket_Forms[Form Number],Ticket_Forms[Game Name],"",,)</f>
        <v>Criss Cross</v>
      </c>
      <c r="M1190" s="15">
        <v>186</v>
      </c>
      <c r="N1190" s="3">
        <f>LOOKUP(Table5[[#This Row],[Item '#]],Ticket_Forms[Form Number],Ticket_Forms[Ticket Count])</f>
        <v>5520</v>
      </c>
      <c r="O1190" s="16">
        <f>LOOKUP(Table5[[#This Row],[Item '#]],Ticket_Forms[Form Number],Ticket_Forms[Ticket Value])</f>
        <v>1</v>
      </c>
      <c r="P1190" s="16">
        <f>LOOKUP(Table5[[#This Row],[Item '#]],Ticket_Forms[Form Number],Ticket_Forms[Revenue])</f>
        <v>5520</v>
      </c>
      <c r="Q1190" s="16">
        <f>LOOKUP(Table5[[#This Row],[Item '#]],Ticket_Forms[Form Number],Ticket_Forms[Ideal Profit])</f>
        <v>960</v>
      </c>
      <c r="R1190" s="16">
        <f>LOOKUP(Table5[[#This Row],[Item '#]],Ticket_Forms[Form Number],Ticket_Forms[Prizes])</f>
        <v>4560</v>
      </c>
      <c r="S1190" s="16">
        <f>LOOKUP(Table5[[#This Row],[Item '#]],Ticket_Forms[Form Number],Ticket_Forms[Location Rent])</f>
        <v>331</v>
      </c>
      <c r="T1190" s="16">
        <f>LOOKUP(Table5[[#This Row],[Item '#]],Ticket_Forms[Form Number],Ticket_Forms[Last Sale])</f>
        <v>200</v>
      </c>
      <c r="U1190" s="16" t="s">
        <v>3909</v>
      </c>
      <c r="V1190" s="58" t="str">
        <f>Table5[[#This Row],[Date Distributed]]</f>
        <v/>
      </c>
      <c r="W1190" s="3" t="str">
        <f>_xlfn.XLOOKUP(Table5[[#This Row],[Serial '#]],Table10[Serial '#],Table10[Charity Association],"",,)</f>
        <v/>
      </c>
      <c r="Z1190" s="3" t="s">
        <v>23</v>
      </c>
    </row>
    <row r="1191" spans="1:26" hidden="1" x14ac:dyDescent="0.35">
      <c r="A1191" s="3">
        <v>1189</v>
      </c>
      <c r="B1191" s="78">
        <v>45175</v>
      </c>
      <c r="C1191" s="73" t="str">
        <f>_xlfn.XLOOKUP(Table5[[#This Row],[Serial '#]],Table10[Serial '#],Table10[Date],"",,)</f>
        <v/>
      </c>
      <c r="D11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91" s="73" t="str">
        <f>IF(Table5[[#This Row],[Date Distributed]]="","In Stock","Distributed")</f>
        <v>In Stock</v>
      </c>
      <c r="F1191" s="79" t="s">
        <v>660</v>
      </c>
      <c r="G1191" s="75" t="s">
        <v>761</v>
      </c>
      <c r="H1191" s="80" t="s">
        <v>697</v>
      </c>
      <c r="I1191" s="80"/>
      <c r="J1191" s="81" t="s">
        <v>1950</v>
      </c>
      <c r="K1191" s="80" t="s">
        <v>385</v>
      </c>
      <c r="L1191" s="3" t="str">
        <f>_xlfn.XLOOKUP(Table5[[#This Row],[Item '#]],Ticket_Forms[Form Number],Ticket_Forms[Game Name],"",,)</f>
        <v>Criss Cross</v>
      </c>
      <c r="M1191" s="15">
        <v>186</v>
      </c>
      <c r="N1191" s="3">
        <f>LOOKUP(Table5[[#This Row],[Item '#]],Ticket_Forms[Form Number],Ticket_Forms[Ticket Count])</f>
        <v>5520</v>
      </c>
      <c r="O1191" s="16">
        <f>LOOKUP(Table5[[#This Row],[Item '#]],Ticket_Forms[Form Number],Ticket_Forms[Ticket Value])</f>
        <v>1</v>
      </c>
      <c r="P1191" s="16">
        <f>LOOKUP(Table5[[#This Row],[Item '#]],Ticket_Forms[Form Number],Ticket_Forms[Revenue])</f>
        <v>5520</v>
      </c>
      <c r="Q1191" s="16">
        <f>LOOKUP(Table5[[#This Row],[Item '#]],Ticket_Forms[Form Number],Ticket_Forms[Ideal Profit])</f>
        <v>960</v>
      </c>
      <c r="R1191" s="16">
        <f>LOOKUP(Table5[[#This Row],[Item '#]],Ticket_Forms[Form Number],Ticket_Forms[Prizes])</f>
        <v>4560</v>
      </c>
      <c r="S1191" s="16">
        <f>LOOKUP(Table5[[#This Row],[Item '#]],Ticket_Forms[Form Number],Ticket_Forms[Location Rent])</f>
        <v>331</v>
      </c>
      <c r="T1191" s="16">
        <f>LOOKUP(Table5[[#This Row],[Item '#]],Ticket_Forms[Form Number],Ticket_Forms[Last Sale])</f>
        <v>200</v>
      </c>
      <c r="U1191" s="16" t="s">
        <v>3909</v>
      </c>
      <c r="V1191" s="58" t="str">
        <f>Table5[[#This Row],[Date Distributed]]</f>
        <v/>
      </c>
      <c r="W1191" s="3" t="str">
        <f>_xlfn.XLOOKUP(Table5[[#This Row],[Serial '#]],Table10[Serial '#],Table10[Charity Association],"",,)</f>
        <v/>
      </c>
      <c r="Z1191" s="3" t="s">
        <v>23</v>
      </c>
    </row>
    <row r="1192" spans="1:26" hidden="1" x14ac:dyDescent="0.35">
      <c r="A1192" s="3">
        <v>1190</v>
      </c>
      <c r="B1192" s="78">
        <v>45175</v>
      </c>
      <c r="C1192" s="73" t="str">
        <f>_xlfn.XLOOKUP(Table5[[#This Row],[Serial '#]],Table10[Serial '#],Table10[Date],"",,)</f>
        <v/>
      </c>
      <c r="D11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92" s="73" t="str">
        <f>IF(Table5[[#This Row],[Date Distributed]]="","In Stock","Distributed")</f>
        <v>In Stock</v>
      </c>
      <c r="F1192" s="79" t="s">
        <v>660</v>
      </c>
      <c r="G1192" s="75" t="s">
        <v>761</v>
      </c>
      <c r="H1192" s="80" t="s">
        <v>697</v>
      </c>
      <c r="I1192" s="80"/>
      <c r="J1192" s="81" t="s">
        <v>1951</v>
      </c>
      <c r="K1192" s="80" t="s">
        <v>385</v>
      </c>
      <c r="L1192" s="3" t="str">
        <f>_xlfn.XLOOKUP(Table5[[#This Row],[Item '#]],Ticket_Forms[Form Number],Ticket_Forms[Game Name],"",,)</f>
        <v>Criss Cross</v>
      </c>
      <c r="M1192" s="15">
        <v>186</v>
      </c>
      <c r="N1192" s="3">
        <f>LOOKUP(Table5[[#This Row],[Item '#]],Ticket_Forms[Form Number],Ticket_Forms[Ticket Count])</f>
        <v>5520</v>
      </c>
      <c r="O1192" s="16">
        <f>LOOKUP(Table5[[#This Row],[Item '#]],Ticket_Forms[Form Number],Ticket_Forms[Ticket Value])</f>
        <v>1</v>
      </c>
      <c r="P1192" s="16">
        <f>LOOKUP(Table5[[#This Row],[Item '#]],Ticket_Forms[Form Number],Ticket_Forms[Revenue])</f>
        <v>5520</v>
      </c>
      <c r="Q1192" s="16">
        <f>LOOKUP(Table5[[#This Row],[Item '#]],Ticket_Forms[Form Number],Ticket_Forms[Ideal Profit])</f>
        <v>960</v>
      </c>
      <c r="R1192" s="16">
        <f>LOOKUP(Table5[[#This Row],[Item '#]],Ticket_Forms[Form Number],Ticket_Forms[Prizes])</f>
        <v>4560</v>
      </c>
      <c r="S1192" s="16">
        <f>LOOKUP(Table5[[#This Row],[Item '#]],Ticket_Forms[Form Number],Ticket_Forms[Location Rent])</f>
        <v>331</v>
      </c>
      <c r="T1192" s="16">
        <f>LOOKUP(Table5[[#This Row],[Item '#]],Ticket_Forms[Form Number],Ticket_Forms[Last Sale])</f>
        <v>200</v>
      </c>
      <c r="U1192" s="16" t="s">
        <v>3909</v>
      </c>
      <c r="V1192" s="58" t="str">
        <f>Table5[[#This Row],[Date Distributed]]</f>
        <v/>
      </c>
      <c r="W1192" s="3" t="str">
        <f>_xlfn.XLOOKUP(Table5[[#This Row],[Serial '#]],Table10[Serial '#],Table10[Charity Association],"",,)</f>
        <v/>
      </c>
      <c r="Z1192" s="3" t="s">
        <v>23</v>
      </c>
    </row>
    <row r="1193" spans="1:26" hidden="1" x14ac:dyDescent="0.35">
      <c r="A1193" s="3">
        <v>1191</v>
      </c>
      <c r="B1193" s="78">
        <v>45175</v>
      </c>
      <c r="C1193" s="73" t="str">
        <f>_xlfn.XLOOKUP(Table5[[#This Row],[Serial '#]],Table10[Serial '#],Table10[Date],"",,)</f>
        <v/>
      </c>
      <c r="D11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93" s="73" t="str">
        <f>IF(Table5[[#This Row],[Date Distributed]]="","In Stock","Distributed")</f>
        <v>In Stock</v>
      </c>
      <c r="F1193" s="79" t="s">
        <v>660</v>
      </c>
      <c r="G1193" s="75" t="s">
        <v>761</v>
      </c>
      <c r="H1193" s="80" t="s">
        <v>697</v>
      </c>
      <c r="I1193" s="80"/>
      <c r="J1193" s="81" t="s">
        <v>1952</v>
      </c>
      <c r="K1193" s="80" t="s">
        <v>385</v>
      </c>
      <c r="L1193" s="3" t="str">
        <f>_xlfn.XLOOKUP(Table5[[#This Row],[Item '#]],Ticket_Forms[Form Number],Ticket_Forms[Game Name],"",,)</f>
        <v>Criss Cross</v>
      </c>
      <c r="M1193" s="15">
        <v>186</v>
      </c>
      <c r="N1193" s="3">
        <f>LOOKUP(Table5[[#This Row],[Item '#]],Ticket_Forms[Form Number],Ticket_Forms[Ticket Count])</f>
        <v>5520</v>
      </c>
      <c r="O1193" s="16">
        <f>LOOKUP(Table5[[#This Row],[Item '#]],Ticket_Forms[Form Number],Ticket_Forms[Ticket Value])</f>
        <v>1</v>
      </c>
      <c r="P1193" s="16">
        <f>LOOKUP(Table5[[#This Row],[Item '#]],Ticket_Forms[Form Number],Ticket_Forms[Revenue])</f>
        <v>5520</v>
      </c>
      <c r="Q1193" s="16">
        <f>LOOKUP(Table5[[#This Row],[Item '#]],Ticket_Forms[Form Number],Ticket_Forms[Ideal Profit])</f>
        <v>960</v>
      </c>
      <c r="R1193" s="16">
        <f>LOOKUP(Table5[[#This Row],[Item '#]],Ticket_Forms[Form Number],Ticket_Forms[Prizes])</f>
        <v>4560</v>
      </c>
      <c r="S1193" s="16">
        <f>LOOKUP(Table5[[#This Row],[Item '#]],Ticket_Forms[Form Number],Ticket_Forms[Location Rent])</f>
        <v>331</v>
      </c>
      <c r="T1193" s="16">
        <f>LOOKUP(Table5[[#This Row],[Item '#]],Ticket_Forms[Form Number],Ticket_Forms[Last Sale])</f>
        <v>200</v>
      </c>
      <c r="U1193" s="16" t="s">
        <v>3909</v>
      </c>
      <c r="V1193" s="58" t="str">
        <f>Table5[[#This Row],[Date Distributed]]</f>
        <v/>
      </c>
      <c r="W1193" s="3" t="str">
        <f>_xlfn.XLOOKUP(Table5[[#This Row],[Serial '#]],Table10[Serial '#],Table10[Charity Association],"",,)</f>
        <v/>
      </c>
      <c r="Z1193" s="3" t="s">
        <v>23</v>
      </c>
    </row>
    <row r="1194" spans="1:26" hidden="1" x14ac:dyDescent="0.35">
      <c r="A1194" s="3">
        <v>1192</v>
      </c>
      <c r="B1194" s="78">
        <v>45175</v>
      </c>
      <c r="C1194" s="73" t="str">
        <f>_xlfn.XLOOKUP(Table5[[#This Row],[Serial '#]],Table10[Serial '#],Table10[Date],"",,)</f>
        <v/>
      </c>
      <c r="D11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94" s="73" t="str">
        <f>IF(Table5[[#This Row],[Date Distributed]]="","In Stock","Distributed")</f>
        <v>In Stock</v>
      </c>
      <c r="F1194" s="79" t="s">
        <v>660</v>
      </c>
      <c r="G1194" s="75" t="s">
        <v>761</v>
      </c>
      <c r="H1194" s="80" t="s">
        <v>697</v>
      </c>
      <c r="I1194" s="80"/>
      <c r="J1194" s="81" t="s">
        <v>1953</v>
      </c>
      <c r="K1194" s="80" t="s">
        <v>385</v>
      </c>
      <c r="L1194" s="3" t="str">
        <f>_xlfn.XLOOKUP(Table5[[#This Row],[Item '#]],Ticket_Forms[Form Number],Ticket_Forms[Game Name],"",,)</f>
        <v>Criss Cross</v>
      </c>
      <c r="M1194" s="15">
        <v>186</v>
      </c>
      <c r="N1194" s="3">
        <f>LOOKUP(Table5[[#This Row],[Item '#]],Ticket_Forms[Form Number],Ticket_Forms[Ticket Count])</f>
        <v>5520</v>
      </c>
      <c r="O1194" s="16">
        <f>LOOKUP(Table5[[#This Row],[Item '#]],Ticket_Forms[Form Number],Ticket_Forms[Ticket Value])</f>
        <v>1</v>
      </c>
      <c r="P1194" s="16">
        <f>LOOKUP(Table5[[#This Row],[Item '#]],Ticket_Forms[Form Number],Ticket_Forms[Revenue])</f>
        <v>5520</v>
      </c>
      <c r="Q1194" s="16">
        <f>LOOKUP(Table5[[#This Row],[Item '#]],Ticket_Forms[Form Number],Ticket_Forms[Ideal Profit])</f>
        <v>960</v>
      </c>
      <c r="R1194" s="16">
        <f>LOOKUP(Table5[[#This Row],[Item '#]],Ticket_Forms[Form Number],Ticket_Forms[Prizes])</f>
        <v>4560</v>
      </c>
      <c r="S1194" s="16">
        <f>LOOKUP(Table5[[#This Row],[Item '#]],Ticket_Forms[Form Number],Ticket_Forms[Location Rent])</f>
        <v>331</v>
      </c>
      <c r="T1194" s="16">
        <f>LOOKUP(Table5[[#This Row],[Item '#]],Ticket_Forms[Form Number],Ticket_Forms[Last Sale])</f>
        <v>200</v>
      </c>
      <c r="U1194" s="16" t="s">
        <v>3909</v>
      </c>
      <c r="V1194" s="58" t="str">
        <f>Table5[[#This Row],[Date Distributed]]</f>
        <v/>
      </c>
      <c r="W1194" s="3" t="str">
        <f>_xlfn.XLOOKUP(Table5[[#This Row],[Serial '#]],Table10[Serial '#],Table10[Charity Association],"",,)</f>
        <v/>
      </c>
      <c r="Z1194" s="3" t="s">
        <v>23</v>
      </c>
    </row>
    <row r="1195" spans="1:26" hidden="1" x14ac:dyDescent="0.35">
      <c r="A1195" s="3">
        <v>1193</v>
      </c>
      <c r="B1195" s="78">
        <v>45175</v>
      </c>
      <c r="C1195" s="73" t="str">
        <f>_xlfn.XLOOKUP(Table5[[#This Row],[Serial '#]],Table10[Serial '#],Table10[Date],"",,)</f>
        <v/>
      </c>
      <c r="D11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95" s="73" t="str">
        <f>IF(Table5[[#This Row],[Date Distributed]]="","In Stock","Distributed")</f>
        <v>In Stock</v>
      </c>
      <c r="F1195" s="79" t="s">
        <v>660</v>
      </c>
      <c r="G1195" s="75" t="s">
        <v>761</v>
      </c>
      <c r="H1195" s="80" t="s">
        <v>697</v>
      </c>
      <c r="I1195" s="80"/>
      <c r="J1195" s="81" t="s">
        <v>1954</v>
      </c>
      <c r="K1195" s="80" t="s">
        <v>385</v>
      </c>
      <c r="L1195" s="3" t="str">
        <f>_xlfn.XLOOKUP(Table5[[#This Row],[Item '#]],Ticket_Forms[Form Number],Ticket_Forms[Game Name],"",,)</f>
        <v>Criss Cross</v>
      </c>
      <c r="M1195" s="15">
        <v>186</v>
      </c>
      <c r="N1195" s="3">
        <f>LOOKUP(Table5[[#This Row],[Item '#]],Ticket_Forms[Form Number],Ticket_Forms[Ticket Count])</f>
        <v>5520</v>
      </c>
      <c r="O1195" s="16">
        <f>LOOKUP(Table5[[#This Row],[Item '#]],Ticket_Forms[Form Number],Ticket_Forms[Ticket Value])</f>
        <v>1</v>
      </c>
      <c r="P1195" s="16">
        <f>LOOKUP(Table5[[#This Row],[Item '#]],Ticket_Forms[Form Number],Ticket_Forms[Revenue])</f>
        <v>5520</v>
      </c>
      <c r="Q1195" s="16">
        <f>LOOKUP(Table5[[#This Row],[Item '#]],Ticket_Forms[Form Number],Ticket_Forms[Ideal Profit])</f>
        <v>960</v>
      </c>
      <c r="R1195" s="16">
        <f>LOOKUP(Table5[[#This Row],[Item '#]],Ticket_Forms[Form Number],Ticket_Forms[Prizes])</f>
        <v>4560</v>
      </c>
      <c r="S1195" s="16">
        <f>LOOKUP(Table5[[#This Row],[Item '#]],Ticket_Forms[Form Number],Ticket_Forms[Location Rent])</f>
        <v>331</v>
      </c>
      <c r="T1195" s="16">
        <f>LOOKUP(Table5[[#This Row],[Item '#]],Ticket_Forms[Form Number],Ticket_Forms[Last Sale])</f>
        <v>200</v>
      </c>
      <c r="U1195" s="16" t="s">
        <v>3909</v>
      </c>
      <c r="V1195" s="58" t="str">
        <f>Table5[[#This Row],[Date Distributed]]</f>
        <v/>
      </c>
      <c r="W1195" s="3" t="str">
        <f>_xlfn.XLOOKUP(Table5[[#This Row],[Serial '#]],Table10[Serial '#],Table10[Charity Association],"",,)</f>
        <v/>
      </c>
      <c r="Z1195" s="3" t="s">
        <v>23</v>
      </c>
    </row>
    <row r="1196" spans="1:26" hidden="1" x14ac:dyDescent="0.35">
      <c r="A1196" s="3">
        <v>1194</v>
      </c>
      <c r="B1196" s="78">
        <v>45175</v>
      </c>
      <c r="C1196" s="73" t="str">
        <f>_xlfn.XLOOKUP(Table5[[#This Row],[Serial '#]],Table10[Serial '#],Table10[Date],"",,)</f>
        <v/>
      </c>
      <c r="D11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96" s="73" t="str">
        <f>IF(Table5[[#This Row],[Date Distributed]]="","In Stock","Distributed")</f>
        <v>In Stock</v>
      </c>
      <c r="F1196" s="79" t="s">
        <v>660</v>
      </c>
      <c r="G1196" s="75" t="s">
        <v>761</v>
      </c>
      <c r="H1196" s="80" t="s">
        <v>697</v>
      </c>
      <c r="I1196" s="80"/>
      <c r="J1196" s="81" t="s">
        <v>1955</v>
      </c>
      <c r="K1196" s="80" t="s">
        <v>385</v>
      </c>
      <c r="L1196" s="3" t="str">
        <f>_xlfn.XLOOKUP(Table5[[#This Row],[Item '#]],Ticket_Forms[Form Number],Ticket_Forms[Game Name],"",,)</f>
        <v>Criss Cross</v>
      </c>
      <c r="M1196" s="15">
        <v>186</v>
      </c>
      <c r="N1196" s="3">
        <f>LOOKUP(Table5[[#This Row],[Item '#]],Ticket_Forms[Form Number],Ticket_Forms[Ticket Count])</f>
        <v>5520</v>
      </c>
      <c r="O1196" s="16">
        <f>LOOKUP(Table5[[#This Row],[Item '#]],Ticket_Forms[Form Number],Ticket_Forms[Ticket Value])</f>
        <v>1</v>
      </c>
      <c r="P1196" s="16">
        <f>LOOKUP(Table5[[#This Row],[Item '#]],Ticket_Forms[Form Number],Ticket_Forms[Revenue])</f>
        <v>5520</v>
      </c>
      <c r="Q1196" s="16">
        <f>LOOKUP(Table5[[#This Row],[Item '#]],Ticket_Forms[Form Number],Ticket_Forms[Ideal Profit])</f>
        <v>960</v>
      </c>
      <c r="R1196" s="16">
        <f>LOOKUP(Table5[[#This Row],[Item '#]],Ticket_Forms[Form Number],Ticket_Forms[Prizes])</f>
        <v>4560</v>
      </c>
      <c r="S1196" s="16">
        <f>LOOKUP(Table5[[#This Row],[Item '#]],Ticket_Forms[Form Number],Ticket_Forms[Location Rent])</f>
        <v>331</v>
      </c>
      <c r="T1196" s="16">
        <f>LOOKUP(Table5[[#This Row],[Item '#]],Ticket_Forms[Form Number],Ticket_Forms[Last Sale])</f>
        <v>200</v>
      </c>
      <c r="U1196" s="16" t="s">
        <v>3909</v>
      </c>
      <c r="V1196" s="58" t="str">
        <f>Table5[[#This Row],[Date Distributed]]</f>
        <v/>
      </c>
      <c r="W1196" s="3" t="str">
        <f>_xlfn.XLOOKUP(Table5[[#This Row],[Serial '#]],Table10[Serial '#],Table10[Charity Association],"",,)</f>
        <v/>
      </c>
      <c r="Z1196" s="3" t="s">
        <v>23</v>
      </c>
    </row>
    <row r="1197" spans="1:26" hidden="1" x14ac:dyDescent="0.35">
      <c r="A1197" s="3">
        <v>1195</v>
      </c>
      <c r="B1197" s="78">
        <v>45175</v>
      </c>
      <c r="C1197" s="73" t="str">
        <f>_xlfn.XLOOKUP(Table5[[#This Row],[Serial '#]],Table10[Serial '#],Table10[Date],"",,)</f>
        <v/>
      </c>
      <c r="D11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97" s="73" t="str">
        <f>IF(Table5[[#This Row],[Date Distributed]]="","In Stock","Distributed")</f>
        <v>In Stock</v>
      </c>
      <c r="F1197" s="79" t="s">
        <v>660</v>
      </c>
      <c r="G1197" s="75" t="s">
        <v>761</v>
      </c>
      <c r="H1197" s="80" t="s">
        <v>697</v>
      </c>
      <c r="I1197" s="80"/>
      <c r="J1197" s="81" t="s">
        <v>1956</v>
      </c>
      <c r="K1197" s="80" t="s">
        <v>385</v>
      </c>
      <c r="L1197" s="3" t="str">
        <f>_xlfn.XLOOKUP(Table5[[#This Row],[Item '#]],Ticket_Forms[Form Number],Ticket_Forms[Game Name],"",,)</f>
        <v>Criss Cross</v>
      </c>
      <c r="M1197" s="15">
        <v>186</v>
      </c>
      <c r="N1197" s="3">
        <f>LOOKUP(Table5[[#This Row],[Item '#]],Ticket_Forms[Form Number],Ticket_Forms[Ticket Count])</f>
        <v>5520</v>
      </c>
      <c r="O1197" s="16">
        <f>LOOKUP(Table5[[#This Row],[Item '#]],Ticket_Forms[Form Number],Ticket_Forms[Ticket Value])</f>
        <v>1</v>
      </c>
      <c r="P1197" s="16">
        <f>LOOKUP(Table5[[#This Row],[Item '#]],Ticket_Forms[Form Number],Ticket_Forms[Revenue])</f>
        <v>5520</v>
      </c>
      <c r="Q1197" s="16">
        <f>LOOKUP(Table5[[#This Row],[Item '#]],Ticket_Forms[Form Number],Ticket_Forms[Ideal Profit])</f>
        <v>960</v>
      </c>
      <c r="R1197" s="16">
        <f>LOOKUP(Table5[[#This Row],[Item '#]],Ticket_Forms[Form Number],Ticket_Forms[Prizes])</f>
        <v>4560</v>
      </c>
      <c r="S1197" s="16">
        <f>LOOKUP(Table5[[#This Row],[Item '#]],Ticket_Forms[Form Number],Ticket_Forms[Location Rent])</f>
        <v>331</v>
      </c>
      <c r="T1197" s="16">
        <f>LOOKUP(Table5[[#This Row],[Item '#]],Ticket_Forms[Form Number],Ticket_Forms[Last Sale])</f>
        <v>200</v>
      </c>
      <c r="U1197" s="16" t="s">
        <v>3909</v>
      </c>
      <c r="V1197" s="58" t="str">
        <f>Table5[[#This Row],[Date Distributed]]</f>
        <v/>
      </c>
      <c r="W1197" s="3" t="str">
        <f>_xlfn.XLOOKUP(Table5[[#This Row],[Serial '#]],Table10[Serial '#],Table10[Charity Association],"",,)</f>
        <v/>
      </c>
      <c r="Z1197" s="3" t="s">
        <v>23</v>
      </c>
    </row>
    <row r="1198" spans="1:26" hidden="1" x14ac:dyDescent="0.35">
      <c r="A1198" s="3">
        <v>1196</v>
      </c>
      <c r="B1198" s="78">
        <v>45175</v>
      </c>
      <c r="C1198" s="73" t="str">
        <f>_xlfn.XLOOKUP(Table5[[#This Row],[Serial '#]],Table10[Serial '#],Table10[Date],"",,)</f>
        <v/>
      </c>
      <c r="D11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98" s="73" t="str">
        <f>IF(Table5[[#This Row],[Date Distributed]]="","In Stock","Distributed")</f>
        <v>In Stock</v>
      </c>
      <c r="F1198" s="79" t="s">
        <v>660</v>
      </c>
      <c r="G1198" s="75" t="s">
        <v>761</v>
      </c>
      <c r="H1198" s="80" t="s">
        <v>697</v>
      </c>
      <c r="I1198" s="80"/>
      <c r="J1198" s="81" t="s">
        <v>1957</v>
      </c>
      <c r="K1198" s="80" t="s">
        <v>385</v>
      </c>
      <c r="L1198" s="3" t="str">
        <f>_xlfn.XLOOKUP(Table5[[#This Row],[Item '#]],Ticket_Forms[Form Number],Ticket_Forms[Game Name],"",,)</f>
        <v>Criss Cross</v>
      </c>
      <c r="M1198" s="15">
        <v>186</v>
      </c>
      <c r="N1198" s="3">
        <f>LOOKUP(Table5[[#This Row],[Item '#]],Ticket_Forms[Form Number],Ticket_Forms[Ticket Count])</f>
        <v>5520</v>
      </c>
      <c r="O1198" s="16">
        <f>LOOKUP(Table5[[#This Row],[Item '#]],Ticket_Forms[Form Number],Ticket_Forms[Ticket Value])</f>
        <v>1</v>
      </c>
      <c r="P1198" s="16">
        <f>LOOKUP(Table5[[#This Row],[Item '#]],Ticket_Forms[Form Number],Ticket_Forms[Revenue])</f>
        <v>5520</v>
      </c>
      <c r="Q1198" s="16">
        <f>LOOKUP(Table5[[#This Row],[Item '#]],Ticket_Forms[Form Number],Ticket_Forms[Ideal Profit])</f>
        <v>960</v>
      </c>
      <c r="R1198" s="16">
        <f>LOOKUP(Table5[[#This Row],[Item '#]],Ticket_Forms[Form Number],Ticket_Forms[Prizes])</f>
        <v>4560</v>
      </c>
      <c r="S1198" s="16">
        <f>LOOKUP(Table5[[#This Row],[Item '#]],Ticket_Forms[Form Number],Ticket_Forms[Location Rent])</f>
        <v>331</v>
      </c>
      <c r="T1198" s="16">
        <f>LOOKUP(Table5[[#This Row],[Item '#]],Ticket_Forms[Form Number],Ticket_Forms[Last Sale])</f>
        <v>200</v>
      </c>
      <c r="U1198" s="16" t="s">
        <v>3909</v>
      </c>
      <c r="V1198" s="58" t="str">
        <f>Table5[[#This Row],[Date Distributed]]</f>
        <v/>
      </c>
      <c r="W1198" s="3" t="str">
        <f>_xlfn.XLOOKUP(Table5[[#This Row],[Serial '#]],Table10[Serial '#],Table10[Charity Association],"",,)</f>
        <v/>
      </c>
      <c r="Z1198" s="3" t="s">
        <v>23</v>
      </c>
    </row>
    <row r="1199" spans="1:26" hidden="1" x14ac:dyDescent="0.35">
      <c r="A1199" s="3">
        <v>1197</v>
      </c>
      <c r="B1199" s="78">
        <v>45175</v>
      </c>
      <c r="C1199" s="73" t="str">
        <f>_xlfn.XLOOKUP(Table5[[#This Row],[Serial '#]],Table10[Serial '#],Table10[Date],"",,)</f>
        <v/>
      </c>
      <c r="D11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99" s="73" t="str">
        <f>IF(Table5[[#This Row],[Date Distributed]]="","In Stock","Distributed")</f>
        <v>In Stock</v>
      </c>
      <c r="F1199" s="79" t="s">
        <v>660</v>
      </c>
      <c r="G1199" s="75" t="s">
        <v>761</v>
      </c>
      <c r="H1199" s="80" t="s">
        <v>697</v>
      </c>
      <c r="I1199" s="80"/>
      <c r="J1199" s="81" t="s">
        <v>1958</v>
      </c>
      <c r="K1199" s="80" t="s">
        <v>3645</v>
      </c>
      <c r="L1199" s="3" t="str">
        <f>_xlfn.XLOOKUP(Table5[[#This Row],[Item '#]],Ticket_Forms[Form Number],Ticket_Forms[Game Name],"",,)</f>
        <v>Big 5</v>
      </c>
      <c r="M1199" s="15">
        <v>360</v>
      </c>
      <c r="N1199" s="3">
        <f>LOOKUP(Table5[[#This Row],[Item '#]],Ticket_Forms[Form Number],Ticket_Forms[Ticket Count])</f>
        <v>9959</v>
      </c>
      <c r="O1199" s="16">
        <f>LOOKUP(Table5[[#This Row],[Item '#]],Ticket_Forms[Form Number],Ticket_Forms[Ticket Value])</f>
        <v>1</v>
      </c>
      <c r="P1199" s="16">
        <f>LOOKUP(Table5[[#This Row],[Item '#]],Ticket_Forms[Form Number],Ticket_Forms[Revenue])</f>
        <v>9959</v>
      </c>
      <c r="Q1199" s="16">
        <f>LOOKUP(Table5[[#This Row],[Item '#]],Ticket_Forms[Form Number],Ticket_Forms[Ideal Profit])</f>
        <v>2119</v>
      </c>
      <c r="R1199" s="16">
        <f>LOOKUP(Table5[[#This Row],[Item '#]],Ticket_Forms[Form Number],Ticket_Forms[Prizes])</f>
        <v>7840</v>
      </c>
      <c r="S1199" s="16">
        <f>LOOKUP(Table5[[#This Row],[Item '#]],Ticket_Forms[Form Number],Ticket_Forms[Location Rent])</f>
        <v>597</v>
      </c>
      <c r="T1199" s="16">
        <f>LOOKUP(Table5[[#This Row],[Item '#]],Ticket_Forms[Form Number],Ticket_Forms[Last Sale])</f>
        <v>0</v>
      </c>
      <c r="U1199" s="16" t="s">
        <v>3909</v>
      </c>
      <c r="V1199" s="58" t="str">
        <f>Table5[[#This Row],[Date Distributed]]</f>
        <v/>
      </c>
      <c r="W1199" s="3" t="str">
        <f>_xlfn.XLOOKUP(Table5[[#This Row],[Serial '#]],Table10[Serial '#],Table10[Charity Association],"",,)</f>
        <v/>
      </c>
      <c r="Z1199" s="3" t="s">
        <v>23</v>
      </c>
    </row>
    <row r="1200" spans="1:26" hidden="1" x14ac:dyDescent="0.35">
      <c r="A1200" s="3">
        <v>1198</v>
      </c>
      <c r="B1200" s="78">
        <v>45175</v>
      </c>
      <c r="C1200" s="73" t="str">
        <f>_xlfn.XLOOKUP(Table5[[#This Row],[Serial '#]],Table10[Serial '#],Table10[Date],"",,)</f>
        <v/>
      </c>
      <c r="D12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00" s="73" t="str">
        <f>IF(Table5[[#This Row],[Date Distributed]]="","In Stock","Distributed")</f>
        <v>In Stock</v>
      </c>
      <c r="F1200" s="79" t="s">
        <v>660</v>
      </c>
      <c r="G1200" s="75" t="s">
        <v>761</v>
      </c>
      <c r="H1200" s="80" t="s">
        <v>697</v>
      </c>
      <c r="I1200" s="80"/>
      <c r="J1200" s="81" t="s">
        <v>1959</v>
      </c>
      <c r="K1200" s="80" t="s">
        <v>385</v>
      </c>
      <c r="L1200" s="3" t="str">
        <f>_xlfn.XLOOKUP(Table5[[#This Row],[Item '#]],Ticket_Forms[Form Number],Ticket_Forms[Game Name],"",,)</f>
        <v>Criss Cross</v>
      </c>
      <c r="M1200" s="15">
        <v>186</v>
      </c>
      <c r="N1200" s="3">
        <f>LOOKUP(Table5[[#This Row],[Item '#]],Ticket_Forms[Form Number],Ticket_Forms[Ticket Count])</f>
        <v>5520</v>
      </c>
      <c r="O1200" s="16">
        <f>LOOKUP(Table5[[#This Row],[Item '#]],Ticket_Forms[Form Number],Ticket_Forms[Ticket Value])</f>
        <v>1</v>
      </c>
      <c r="P1200" s="16">
        <f>LOOKUP(Table5[[#This Row],[Item '#]],Ticket_Forms[Form Number],Ticket_Forms[Revenue])</f>
        <v>5520</v>
      </c>
      <c r="Q1200" s="16">
        <f>LOOKUP(Table5[[#This Row],[Item '#]],Ticket_Forms[Form Number],Ticket_Forms[Ideal Profit])</f>
        <v>960</v>
      </c>
      <c r="R1200" s="16">
        <f>LOOKUP(Table5[[#This Row],[Item '#]],Ticket_Forms[Form Number],Ticket_Forms[Prizes])</f>
        <v>4560</v>
      </c>
      <c r="S1200" s="16">
        <f>LOOKUP(Table5[[#This Row],[Item '#]],Ticket_Forms[Form Number],Ticket_Forms[Location Rent])</f>
        <v>331</v>
      </c>
      <c r="T1200" s="16">
        <f>LOOKUP(Table5[[#This Row],[Item '#]],Ticket_Forms[Form Number],Ticket_Forms[Last Sale])</f>
        <v>200</v>
      </c>
      <c r="U1200" s="16" t="s">
        <v>3909</v>
      </c>
      <c r="V1200" s="58" t="str">
        <f>Table5[[#This Row],[Date Distributed]]</f>
        <v/>
      </c>
      <c r="W1200" s="3" t="str">
        <f>_xlfn.XLOOKUP(Table5[[#This Row],[Serial '#]],Table10[Serial '#],Table10[Charity Association],"",,)</f>
        <v/>
      </c>
      <c r="Z1200" s="3" t="s">
        <v>23</v>
      </c>
    </row>
    <row r="1201" spans="1:26" hidden="1" x14ac:dyDescent="0.35">
      <c r="A1201" s="3">
        <v>1199</v>
      </c>
      <c r="B1201" s="78">
        <v>45175</v>
      </c>
      <c r="C1201" s="73" t="str">
        <f>_xlfn.XLOOKUP(Table5[[#This Row],[Serial '#]],Table10[Serial '#],Table10[Date],"",,)</f>
        <v/>
      </c>
      <c r="D12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01" s="73" t="str">
        <f>IF(Table5[[#This Row],[Date Distributed]]="","In Stock","Distributed")</f>
        <v>In Stock</v>
      </c>
      <c r="F1201" s="79" t="s">
        <v>660</v>
      </c>
      <c r="G1201" s="75" t="s">
        <v>761</v>
      </c>
      <c r="H1201" s="80" t="s">
        <v>697</v>
      </c>
      <c r="I1201" s="80"/>
      <c r="J1201" s="81" t="s">
        <v>1960</v>
      </c>
      <c r="K1201" s="80" t="s">
        <v>385</v>
      </c>
      <c r="L1201" s="3" t="str">
        <f>_xlfn.XLOOKUP(Table5[[#This Row],[Item '#]],Ticket_Forms[Form Number],Ticket_Forms[Game Name],"",,)</f>
        <v>Criss Cross</v>
      </c>
      <c r="M1201" s="15">
        <v>186</v>
      </c>
      <c r="N1201" s="3">
        <f>LOOKUP(Table5[[#This Row],[Item '#]],Ticket_Forms[Form Number],Ticket_Forms[Ticket Count])</f>
        <v>5520</v>
      </c>
      <c r="O1201" s="16">
        <f>LOOKUP(Table5[[#This Row],[Item '#]],Ticket_Forms[Form Number],Ticket_Forms[Ticket Value])</f>
        <v>1</v>
      </c>
      <c r="P1201" s="16">
        <f>LOOKUP(Table5[[#This Row],[Item '#]],Ticket_Forms[Form Number],Ticket_Forms[Revenue])</f>
        <v>5520</v>
      </c>
      <c r="Q1201" s="16">
        <f>LOOKUP(Table5[[#This Row],[Item '#]],Ticket_Forms[Form Number],Ticket_Forms[Ideal Profit])</f>
        <v>960</v>
      </c>
      <c r="R1201" s="16">
        <f>LOOKUP(Table5[[#This Row],[Item '#]],Ticket_Forms[Form Number],Ticket_Forms[Prizes])</f>
        <v>4560</v>
      </c>
      <c r="S1201" s="16">
        <f>LOOKUP(Table5[[#This Row],[Item '#]],Ticket_Forms[Form Number],Ticket_Forms[Location Rent])</f>
        <v>331</v>
      </c>
      <c r="T1201" s="16">
        <f>LOOKUP(Table5[[#This Row],[Item '#]],Ticket_Forms[Form Number],Ticket_Forms[Last Sale])</f>
        <v>200</v>
      </c>
      <c r="U1201" s="16" t="s">
        <v>3909</v>
      </c>
      <c r="V1201" s="58" t="str">
        <f>Table5[[#This Row],[Date Distributed]]</f>
        <v/>
      </c>
      <c r="W1201" s="3" t="str">
        <f>_xlfn.XLOOKUP(Table5[[#This Row],[Serial '#]],Table10[Serial '#],Table10[Charity Association],"",,)</f>
        <v/>
      </c>
      <c r="Z1201" s="3" t="s">
        <v>23</v>
      </c>
    </row>
    <row r="1202" spans="1:26" hidden="1" x14ac:dyDescent="0.35">
      <c r="A1202" s="3">
        <v>1200</v>
      </c>
      <c r="B1202" s="78">
        <v>45175</v>
      </c>
      <c r="C1202" s="73" t="str">
        <f>_xlfn.XLOOKUP(Table5[[#This Row],[Serial '#]],Table10[Serial '#],Table10[Date],"",,)</f>
        <v/>
      </c>
      <c r="D12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02" s="73" t="str">
        <f>IF(Table5[[#This Row],[Date Distributed]]="","In Stock","Distributed")</f>
        <v>In Stock</v>
      </c>
      <c r="F1202" s="79" t="s">
        <v>660</v>
      </c>
      <c r="G1202" s="75" t="s">
        <v>761</v>
      </c>
      <c r="H1202" s="80" t="s">
        <v>697</v>
      </c>
      <c r="I1202" s="80"/>
      <c r="J1202" s="81" t="s">
        <v>1961</v>
      </c>
      <c r="K1202" s="80" t="s">
        <v>385</v>
      </c>
      <c r="L1202" s="3" t="str">
        <f>_xlfn.XLOOKUP(Table5[[#This Row],[Item '#]],Ticket_Forms[Form Number],Ticket_Forms[Game Name],"",,)</f>
        <v>Criss Cross</v>
      </c>
      <c r="M1202" s="15">
        <v>186</v>
      </c>
      <c r="N1202" s="3">
        <f>LOOKUP(Table5[[#This Row],[Item '#]],Ticket_Forms[Form Number],Ticket_Forms[Ticket Count])</f>
        <v>5520</v>
      </c>
      <c r="O1202" s="16">
        <f>LOOKUP(Table5[[#This Row],[Item '#]],Ticket_Forms[Form Number],Ticket_Forms[Ticket Value])</f>
        <v>1</v>
      </c>
      <c r="P1202" s="16">
        <f>LOOKUP(Table5[[#This Row],[Item '#]],Ticket_Forms[Form Number],Ticket_Forms[Revenue])</f>
        <v>5520</v>
      </c>
      <c r="Q1202" s="16">
        <f>LOOKUP(Table5[[#This Row],[Item '#]],Ticket_Forms[Form Number],Ticket_Forms[Ideal Profit])</f>
        <v>960</v>
      </c>
      <c r="R1202" s="16">
        <f>LOOKUP(Table5[[#This Row],[Item '#]],Ticket_Forms[Form Number],Ticket_Forms[Prizes])</f>
        <v>4560</v>
      </c>
      <c r="S1202" s="16">
        <f>LOOKUP(Table5[[#This Row],[Item '#]],Ticket_Forms[Form Number],Ticket_Forms[Location Rent])</f>
        <v>331</v>
      </c>
      <c r="T1202" s="16">
        <f>LOOKUP(Table5[[#This Row],[Item '#]],Ticket_Forms[Form Number],Ticket_Forms[Last Sale])</f>
        <v>200</v>
      </c>
      <c r="U1202" s="16" t="s">
        <v>3909</v>
      </c>
      <c r="V1202" s="58" t="str">
        <f>Table5[[#This Row],[Date Distributed]]</f>
        <v/>
      </c>
      <c r="W1202" s="3" t="str">
        <f>_xlfn.XLOOKUP(Table5[[#This Row],[Serial '#]],Table10[Serial '#],Table10[Charity Association],"",,)</f>
        <v/>
      </c>
      <c r="Z1202" s="3" t="s">
        <v>23</v>
      </c>
    </row>
    <row r="1203" spans="1:26" hidden="1" x14ac:dyDescent="0.35">
      <c r="A1203" s="3">
        <v>1201</v>
      </c>
      <c r="B1203" s="78">
        <v>45175</v>
      </c>
      <c r="C1203" s="73" t="str">
        <f>_xlfn.XLOOKUP(Table5[[#This Row],[Serial '#]],Table10[Serial '#],Table10[Date],"",,)</f>
        <v/>
      </c>
      <c r="D12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03" s="73" t="str">
        <f>IF(Table5[[#This Row],[Date Distributed]]="","In Stock","Distributed")</f>
        <v>In Stock</v>
      </c>
      <c r="F1203" s="79" t="s">
        <v>660</v>
      </c>
      <c r="G1203" s="75" t="s">
        <v>761</v>
      </c>
      <c r="H1203" s="80" t="s">
        <v>697</v>
      </c>
      <c r="I1203" s="80"/>
      <c r="J1203" s="81" t="s">
        <v>1962</v>
      </c>
      <c r="K1203" s="80" t="s">
        <v>385</v>
      </c>
      <c r="L1203" s="3" t="str">
        <f>_xlfn.XLOOKUP(Table5[[#This Row],[Item '#]],Ticket_Forms[Form Number],Ticket_Forms[Game Name],"",,)</f>
        <v>Criss Cross</v>
      </c>
      <c r="M1203" s="15">
        <v>186</v>
      </c>
      <c r="N1203" s="3">
        <f>LOOKUP(Table5[[#This Row],[Item '#]],Ticket_Forms[Form Number],Ticket_Forms[Ticket Count])</f>
        <v>5520</v>
      </c>
      <c r="O1203" s="16">
        <f>LOOKUP(Table5[[#This Row],[Item '#]],Ticket_Forms[Form Number],Ticket_Forms[Ticket Value])</f>
        <v>1</v>
      </c>
      <c r="P1203" s="16">
        <f>LOOKUP(Table5[[#This Row],[Item '#]],Ticket_Forms[Form Number],Ticket_Forms[Revenue])</f>
        <v>5520</v>
      </c>
      <c r="Q1203" s="16">
        <f>LOOKUP(Table5[[#This Row],[Item '#]],Ticket_Forms[Form Number],Ticket_Forms[Ideal Profit])</f>
        <v>960</v>
      </c>
      <c r="R1203" s="16">
        <f>LOOKUP(Table5[[#This Row],[Item '#]],Ticket_Forms[Form Number],Ticket_Forms[Prizes])</f>
        <v>4560</v>
      </c>
      <c r="S1203" s="16">
        <f>LOOKUP(Table5[[#This Row],[Item '#]],Ticket_Forms[Form Number],Ticket_Forms[Location Rent])</f>
        <v>331</v>
      </c>
      <c r="T1203" s="16">
        <f>LOOKUP(Table5[[#This Row],[Item '#]],Ticket_Forms[Form Number],Ticket_Forms[Last Sale])</f>
        <v>200</v>
      </c>
      <c r="U1203" s="16" t="s">
        <v>3909</v>
      </c>
      <c r="V1203" s="58" t="str">
        <f>Table5[[#This Row],[Date Distributed]]</f>
        <v/>
      </c>
      <c r="W1203" s="3" t="str">
        <f>_xlfn.XLOOKUP(Table5[[#This Row],[Serial '#]],Table10[Serial '#],Table10[Charity Association],"",,)</f>
        <v/>
      </c>
      <c r="Z1203" s="3" t="s">
        <v>23</v>
      </c>
    </row>
    <row r="1204" spans="1:26" hidden="1" x14ac:dyDescent="0.35">
      <c r="A1204" s="3">
        <v>1202</v>
      </c>
      <c r="B1204" s="78">
        <v>45175</v>
      </c>
      <c r="C1204" s="73" t="str">
        <f>_xlfn.XLOOKUP(Table5[[#This Row],[Serial '#]],Table10[Serial '#],Table10[Date],"",,)</f>
        <v/>
      </c>
      <c r="D12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04" s="73" t="str">
        <f>IF(Table5[[#This Row],[Date Distributed]]="","In Stock","Distributed")</f>
        <v>In Stock</v>
      </c>
      <c r="F1204" s="79" t="s">
        <v>660</v>
      </c>
      <c r="G1204" s="75" t="s">
        <v>761</v>
      </c>
      <c r="H1204" s="80" t="s">
        <v>697</v>
      </c>
      <c r="I1204" s="80"/>
      <c r="J1204" s="81" t="s">
        <v>1963</v>
      </c>
      <c r="K1204" s="80" t="s">
        <v>385</v>
      </c>
      <c r="L1204" s="3" t="str">
        <f>_xlfn.XLOOKUP(Table5[[#This Row],[Item '#]],Ticket_Forms[Form Number],Ticket_Forms[Game Name],"",,)</f>
        <v>Criss Cross</v>
      </c>
      <c r="M1204" s="15">
        <v>186</v>
      </c>
      <c r="N1204" s="3">
        <f>LOOKUP(Table5[[#This Row],[Item '#]],Ticket_Forms[Form Number],Ticket_Forms[Ticket Count])</f>
        <v>5520</v>
      </c>
      <c r="O1204" s="16">
        <f>LOOKUP(Table5[[#This Row],[Item '#]],Ticket_Forms[Form Number],Ticket_Forms[Ticket Value])</f>
        <v>1</v>
      </c>
      <c r="P1204" s="16">
        <f>LOOKUP(Table5[[#This Row],[Item '#]],Ticket_Forms[Form Number],Ticket_Forms[Revenue])</f>
        <v>5520</v>
      </c>
      <c r="Q1204" s="16">
        <f>LOOKUP(Table5[[#This Row],[Item '#]],Ticket_Forms[Form Number],Ticket_Forms[Ideal Profit])</f>
        <v>960</v>
      </c>
      <c r="R1204" s="16">
        <f>LOOKUP(Table5[[#This Row],[Item '#]],Ticket_Forms[Form Number],Ticket_Forms[Prizes])</f>
        <v>4560</v>
      </c>
      <c r="S1204" s="16">
        <f>LOOKUP(Table5[[#This Row],[Item '#]],Ticket_Forms[Form Number],Ticket_Forms[Location Rent])</f>
        <v>331</v>
      </c>
      <c r="T1204" s="16">
        <f>LOOKUP(Table5[[#This Row],[Item '#]],Ticket_Forms[Form Number],Ticket_Forms[Last Sale])</f>
        <v>200</v>
      </c>
      <c r="U1204" s="16" t="s">
        <v>3909</v>
      </c>
      <c r="V1204" s="58" t="str">
        <f>Table5[[#This Row],[Date Distributed]]</f>
        <v/>
      </c>
      <c r="W1204" s="3" t="str">
        <f>_xlfn.XLOOKUP(Table5[[#This Row],[Serial '#]],Table10[Serial '#],Table10[Charity Association],"",,)</f>
        <v/>
      </c>
      <c r="Z1204" s="3" t="s">
        <v>23</v>
      </c>
    </row>
    <row r="1205" spans="1:26" hidden="1" x14ac:dyDescent="0.35">
      <c r="A1205" s="3">
        <v>1203</v>
      </c>
      <c r="B1205" s="78">
        <v>45175</v>
      </c>
      <c r="C1205" s="73" t="str">
        <f>_xlfn.XLOOKUP(Table5[[#This Row],[Serial '#]],Table10[Serial '#],Table10[Date],"",,)</f>
        <v/>
      </c>
      <c r="D12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05" s="73" t="str">
        <f>IF(Table5[[#This Row],[Date Distributed]]="","In Stock","Distributed")</f>
        <v>In Stock</v>
      </c>
      <c r="F1205" s="79" t="s">
        <v>660</v>
      </c>
      <c r="G1205" s="75" t="s">
        <v>761</v>
      </c>
      <c r="H1205" s="80" t="s">
        <v>697</v>
      </c>
      <c r="I1205" s="80"/>
      <c r="J1205" s="81" t="s">
        <v>1964</v>
      </c>
      <c r="K1205" s="80" t="s">
        <v>385</v>
      </c>
      <c r="L1205" s="3" t="str">
        <f>_xlfn.XLOOKUP(Table5[[#This Row],[Item '#]],Ticket_Forms[Form Number],Ticket_Forms[Game Name],"",,)</f>
        <v>Criss Cross</v>
      </c>
      <c r="M1205" s="15">
        <v>186</v>
      </c>
      <c r="N1205" s="3">
        <f>LOOKUP(Table5[[#This Row],[Item '#]],Ticket_Forms[Form Number],Ticket_Forms[Ticket Count])</f>
        <v>5520</v>
      </c>
      <c r="O1205" s="16">
        <f>LOOKUP(Table5[[#This Row],[Item '#]],Ticket_Forms[Form Number],Ticket_Forms[Ticket Value])</f>
        <v>1</v>
      </c>
      <c r="P1205" s="16">
        <f>LOOKUP(Table5[[#This Row],[Item '#]],Ticket_Forms[Form Number],Ticket_Forms[Revenue])</f>
        <v>5520</v>
      </c>
      <c r="Q1205" s="16">
        <f>LOOKUP(Table5[[#This Row],[Item '#]],Ticket_Forms[Form Number],Ticket_Forms[Ideal Profit])</f>
        <v>960</v>
      </c>
      <c r="R1205" s="16">
        <f>LOOKUP(Table5[[#This Row],[Item '#]],Ticket_Forms[Form Number],Ticket_Forms[Prizes])</f>
        <v>4560</v>
      </c>
      <c r="S1205" s="16">
        <f>LOOKUP(Table5[[#This Row],[Item '#]],Ticket_Forms[Form Number],Ticket_Forms[Location Rent])</f>
        <v>331</v>
      </c>
      <c r="T1205" s="16">
        <f>LOOKUP(Table5[[#This Row],[Item '#]],Ticket_Forms[Form Number],Ticket_Forms[Last Sale])</f>
        <v>200</v>
      </c>
      <c r="U1205" s="16" t="s">
        <v>3909</v>
      </c>
      <c r="V1205" s="58" t="str">
        <f>Table5[[#This Row],[Date Distributed]]</f>
        <v/>
      </c>
      <c r="W1205" s="3" t="str">
        <f>_xlfn.XLOOKUP(Table5[[#This Row],[Serial '#]],Table10[Serial '#],Table10[Charity Association],"",,)</f>
        <v/>
      </c>
      <c r="Z1205" s="3" t="s">
        <v>23</v>
      </c>
    </row>
    <row r="1206" spans="1:26" hidden="1" x14ac:dyDescent="0.35">
      <c r="A1206" s="3">
        <v>1204</v>
      </c>
      <c r="B1206" s="78">
        <v>45175</v>
      </c>
      <c r="C1206" s="73" t="str">
        <f>_xlfn.XLOOKUP(Table5[[#This Row],[Serial '#]],Table10[Serial '#],Table10[Date],"",,)</f>
        <v/>
      </c>
      <c r="D12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06" s="73" t="str">
        <f>IF(Table5[[#This Row],[Date Distributed]]="","In Stock","Distributed")</f>
        <v>In Stock</v>
      </c>
      <c r="F1206" s="79" t="s">
        <v>660</v>
      </c>
      <c r="G1206" s="75" t="s">
        <v>761</v>
      </c>
      <c r="H1206" s="80" t="s">
        <v>697</v>
      </c>
      <c r="I1206" s="80"/>
      <c r="J1206" s="81" t="s">
        <v>1965</v>
      </c>
      <c r="K1206" s="80" t="s">
        <v>385</v>
      </c>
      <c r="L1206" s="3" t="str">
        <f>_xlfn.XLOOKUP(Table5[[#This Row],[Item '#]],Ticket_Forms[Form Number],Ticket_Forms[Game Name],"",,)</f>
        <v>Criss Cross</v>
      </c>
      <c r="M1206" s="15">
        <v>186</v>
      </c>
      <c r="N1206" s="3">
        <f>LOOKUP(Table5[[#This Row],[Item '#]],Ticket_Forms[Form Number],Ticket_Forms[Ticket Count])</f>
        <v>5520</v>
      </c>
      <c r="O1206" s="16">
        <f>LOOKUP(Table5[[#This Row],[Item '#]],Ticket_Forms[Form Number],Ticket_Forms[Ticket Value])</f>
        <v>1</v>
      </c>
      <c r="P1206" s="16">
        <f>LOOKUP(Table5[[#This Row],[Item '#]],Ticket_Forms[Form Number],Ticket_Forms[Revenue])</f>
        <v>5520</v>
      </c>
      <c r="Q1206" s="16">
        <f>LOOKUP(Table5[[#This Row],[Item '#]],Ticket_Forms[Form Number],Ticket_Forms[Ideal Profit])</f>
        <v>960</v>
      </c>
      <c r="R1206" s="16">
        <f>LOOKUP(Table5[[#This Row],[Item '#]],Ticket_Forms[Form Number],Ticket_Forms[Prizes])</f>
        <v>4560</v>
      </c>
      <c r="S1206" s="16">
        <f>LOOKUP(Table5[[#This Row],[Item '#]],Ticket_Forms[Form Number],Ticket_Forms[Location Rent])</f>
        <v>331</v>
      </c>
      <c r="T1206" s="16">
        <f>LOOKUP(Table5[[#This Row],[Item '#]],Ticket_Forms[Form Number],Ticket_Forms[Last Sale])</f>
        <v>200</v>
      </c>
      <c r="U1206" s="16" t="s">
        <v>3909</v>
      </c>
      <c r="V1206" s="58" t="str">
        <f>Table5[[#This Row],[Date Distributed]]</f>
        <v/>
      </c>
      <c r="W1206" s="3" t="str">
        <f>_xlfn.XLOOKUP(Table5[[#This Row],[Serial '#]],Table10[Serial '#],Table10[Charity Association],"",,)</f>
        <v/>
      </c>
      <c r="Z1206" s="3" t="s">
        <v>23</v>
      </c>
    </row>
    <row r="1207" spans="1:26" hidden="1" x14ac:dyDescent="0.35">
      <c r="A1207" s="3">
        <v>1205</v>
      </c>
      <c r="B1207" s="78">
        <v>45175</v>
      </c>
      <c r="C1207" s="73" t="str">
        <f>_xlfn.XLOOKUP(Table5[[#This Row],[Serial '#]],Table10[Serial '#],Table10[Date],"",,)</f>
        <v/>
      </c>
      <c r="D12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07" s="73" t="str">
        <f>IF(Table5[[#This Row],[Date Distributed]]="","In Stock","Distributed")</f>
        <v>In Stock</v>
      </c>
      <c r="F1207" s="79" t="s">
        <v>660</v>
      </c>
      <c r="G1207" s="75" t="s">
        <v>761</v>
      </c>
      <c r="H1207" s="80" t="s">
        <v>697</v>
      </c>
      <c r="I1207" s="80"/>
      <c r="J1207" s="81" t="s">
        <v>1966</v>
      </c>
      <c r="K1207" s="80" t="s">
        <v>385</v>
      </c>
      <c r="L1207" s="3" t="str">
        <f>_xlfn.XLOOKUP(Table5[[#This Row],[Item '#]],Ticket_Forms[Form Number],Ticket_Forms[Game Name],"",,)</f>
        <v>Criss Cross</v>
      </c>
      <c r="M1207" s="15">
        <v>186</v>
      </c>
      <c r="N1207" s="3">
        <f>LOOKUP(Table5[[#This Row],[Item '#]],Ticket_Forms[Form Number],Ticket_Forms[Ticket Count])</f>
        <v>5520</v>
      </c>
      <c r="O1207" s="16">
        <f>LOOKUP(Table5[[#This Row],[Item '#]],Ticket_Forms[Form Number],Ticket_Forms[Ticket Value])</f>
        <v>1</v>
      </c>
      <c r="P1207" s="16">
        <f>LOOKUP(Table5[[#This Row],[Item '#]],Ticket_Forms[Form Number],Ticket_Forms[Revenue])</f>
        <v>5520</v>
      </c>
      <c r="Q1207" s="16">
        <f>LOOKUP(Table5[[#This Row],[Item '#]],Ticket_Forms[Form Number],Ticket_Forms[Ideal Profit])</f>
        <v>960</v>
      </c>
      <c r="R1207" s="16">
        <f>LOOKUP(Table5[[#This Row],[Item '#]],Ticket_Forms[Form Number],Ticket_Forms[Prizes])</f>
        <v>4560</v>
      </c>
      <c r="S1207" s="16">
        <f>LOOKUP(Table5[[#This Row],[Item '#]],Ticket_Forms[Form Number],Ticket_Forms[Location Rent])</f>
        <v>331</v>
      </c>
      <c r="T1207" s="16">
        <f>LOOKUP(Table5[[#This Row],[Item '#]],Ticket_Forms[Form Number],Ticket_Forms[Last Sale])</f>
        <v>200</v>
      </c>
      <c r="U1207" s="16" t="s">
        <v>3909</v>
      </c>
      <c r="V1207" s="58" t="str">
        <f>Table5[[#This Row],[Date Distributed]]</f>
        <v/>
      </c>
      <c r="W1207" s="3" t="str">
        <f>_xlfn.XLOOKUP(Table5[[#This Row],[Serial '#]],Table10[Serial '#],Table10[Charity Association],"",,)</f>
        <v/>
      </c>
      <c r="Z1207" s="3" t="s">
        <v>23</v>
      </c>
    </row>
    <row r="1208" spans="1:26" hidden="1" x14ac:dyDescent="0.35">
      <c r="A1208" s="3">
        <v>1206</v>
      </c>
      <c r="B1208" s="78">
        <v>45175</v>
      </c>
      <c r="C1208" s="73" t="str">
        <f>_xlfn.XLOOKUP(Table5[[#This Row],[Serial '#]],Table10[Serial '#],Table10[Date],"",,)</f>
        <v/>
      </c>
      <c r="D12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08" s="73" t="str">
        <f>IF(Table5[[#This Row],[Date Distributed]]="","In Stock","Distributed")</f>
        <v>In Stock</v>
      </c>
      <c r="F1208" s="79" t="s">
        <v>660</v>
      </c>
      <c r="G1208" s="75" t="s">
        <v>761</v>
      </c>
      <c r="H1208" s="80" t="s">
        <v>697</v>
      </c>
      <c r="I1208" s="80"/>
      <c r="J1208" s="81" t="s">
        <v>1967</v>
      </c>
      <c r="K1208" s="80" t="s">
        <v>385</v>
      </c>
      <c r="L1208" s="3" t="str">
        <f>_xlfn.XLOOKUP(Table5[[#This Row],[Item '#]],Ticket_Forms[Form Number],Ticket_Forms[Game Name],"",,)</f>
        <v>Criss Cross</v>
      </c>
      <c r="M1208" s="15">
        <v>186</v>
      </c>
      <c r="N1208" s="3">
        <f>LOOKUP(Table5[[#This Row],[Item '#]],Ticket_Forms[Form Number],Ticket_Forms[Ticket Count])</f>
        <v>5520</v>
      </c>
      <c r="O1208" s="16">
        <f>LOOKUP(Table5[[#This Row],[Item '#]],Ticket_Forms[Form Number],Ticket_Forms[Ticket Value])</f>
        <v>1</v>
      </c>
      <c r="P1208" s="16">
        <f>LOOKUP(Table5[[#This Row],[Item '#]],Ticket_Forms[Form Number],Ticket_Forms[Revenue])</f>
        <v>5520</v>
      </c>
      <c r="Q1208" s="16">
        <f>LOOKUP(Table5[[#This Row],[Item '#]],Ticket_Forms[Form Number],Ticket_Forms[Ideal Profit])</f>
        <v>960</v>
      </c>
      <c r="R1208" s="16">
        <f>LOOKUP(Table5[[#This Row],[Item '#]],Ticket_Forms[Form Number],Ticket_Forms[Prizes])</f>
        <v>4560</v>
      </c>
      <c r="S1208" s="16">
        <f>LOOKUP(Table5[[#This Row],[Item '#]],Ticket_Forms[Form Number],Ticket_Forms[Location Rent])</f>
        <v>331</v>
      </c>
      <c r="T1208" s="16">
        <f>LOOKUP(Table5[[#This Row],[Item '#]],Ticket_Forms[Form Number],Ticket_Forms[Last Sale])</f>
        <v>200</v>
      </c>
      <c r="U1208" s="16" t="s">
        <v>3909</v>
      </c>
      <c r="V1208" s="58" t="str">
        <f>Table5[[#This Row],[Date Distributed]]</f>
        <v/>
      </c>
      <c r="W1208" s="3" t="str">
        <f>_xlfn.XLOOKUP(Table5[[#This Row],[Serial '#]],Table10[Serial '#],Table10[Charity Association],"",,)</f>
        <v/>
      </c>
      <c r="Z1208" s="3" t="s">
        <v>23</v>
      </c>
    </row>
    <row r="1209" spans="1:26" hidden="1" x14ac:dyDescent="0.35">
      <c r="A1209" s="3">
        <v>1207</v>
      </c>
      <c r="B1209" s="78">
        <v>45175</v>
      </c>
      <c r="C1209" s="73" t="str">
        <f>_xlfn.XLOOKUP(Table5[[#This Row],[Serial '#]],Table10[Serial '#],Table10[Date],"",,)</f>
        <v/>
      </c>
      <c r="D12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09" s="73" t="str">
        <f>IF(Table5[[#This Row],[Date Distributed]]="","In Stock","Distributed")</f>
        <v>In Stock</v>
      </c>
      <c r="F1209" s="79" t="s">
        <v>660</v>
      </c>
      <c r="G1209" s="75" t="s">
        <v>761</v>
      </c>
      <c r="H1209" s="80" t="s">
        <v>697</v>
      </c>
      <c r="I1209" s="80"/>
      <c r="J1209" s="81" t="s">
        <v>1968</v>
      </c>
      <c r="K1209" s="80" t="s">
        <v>385</v>
      </c>
      <c r="L1209" s="3" t="str">
        <f>_xlfn.XLOOKUP(Table5[[#This Row],[Item '#]],Ticket_Forms[Form Number],Ticket_Forms[Game Name],"",,)</f>
        <v>Criss Cross</v>
      </c>
      <c r="M1209" s="15">
        <v>186</v>
      </c>
      <c r="N1209" s="3">
        <f>LOOKUP(Table5[[#This Row],[Item '#]],Ticket_Forms[Form Number],Ticket_Forms[Ticket Count])</f>
        <v>5520</v>
      </c>
      <c r="O1209" s="16">
        <f>LOOKUP(Table5[[#This Row],[Item '#]],Ticket_Forms[Form Number],Ticket_Forms[Ticket Value])</f>
        <v>1</v>
      </c>
      <c r="P1209" s="16">
        <f>LOOKUP(Table5[[#This Row],[Item '#]],Ticket_Forms[Form Number],Ticket_Forms[Revenue])</f>
        <v>5520</v>
      </c>
      <c r="Q1209" s="16">
        <f>LOOKUP(Table5[[#This Row],[Item '#]],Ticket_Forms[Form Number],Ticket_Forms[Ideal Profit])</f>
        <v>960</v>
      </c>
      <c r="R1209" s="16">
        <f>LOOKUP(Table5[[#This Row],[Item '#]],Ticket_Forms[Form Number],Ticket_Forms[Prizes])</f>
        <v>4560</v>
      </c>
      <c r="S1209" s="16">
        <f>LOOKUP(Table5[[#This Row],[Item '#]],Ticket_Forms[Form Number],Ticket_Forms[Location Rent])</f>
        <v>331</v>
      </c>
      <c r="T1209" s="16">
        <f>LOOKUP(Table5[[#This Row],[Item '#]],Ticket_Forms[Form Number],Ticket_Forms[Last Sale])</f>
        <v>200</v>
      </c>
      <c r="U1209" s="16" t="s">
        <v>3909</v>
      </c>
      <c r="V1209" s="58" t="str">
        <f>Table5[[#This Row],[Date Distributed]]</f>
        <v/>
      </c>
      <c r="W1209" s="3" t="str">
        <f>_xlfn.XLOOKUP(Table5[[#This Row],[Serial '#]],Table10[Serial '#],Table10[Charity Association],"",,)</f>
        <v/>
      </c>
      <c r="Z1209" s="3" t="s">
        <v>23</v>
      </c>
    </row>
    <row r="1210" spans="1:26" hidden="1" x14ac:dyDescent="0.35">
      <c r="A1210" s="3">
        <v>1208</v>
      </c>
      <c r="B1210" s="78">
        <v>45175</v>
      </c>
      <c r="C1210" s="73" t="str">
        <f>_xlfn.XLOOKUP(Table5[[#This Row],[Serial '#]],Table10[Serial '#],Table10[Date],"",,)</f>
        <v/>
      </c>
      <c r="D12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10" s="73" t="str">
        <f>IF(Table5[[#This Row],[Date Distributed]]="","In Stock","Distributed")</f>
        <v>In Stock</v>
      </c>
      <c r="F1210" s="79" t="s">
        <v>660</v>
      </c>
      <c r="G1210" s="75" t="s">
        <v>761</v>
      </c>
      <c r="H1210" s="80" t="s">
        <v>697</v>
      </c>
      <c r="I1210" s="80"/>
      <c r="J1210" s="81" t="s">
        <v>1969</v>
      </c>
      <c r="K1210" s="80" t="s">
        <v>385</v>
      </c>
      <c r="L1210" s="3" t="str">
        <f>_xlfn.XLOOKUP(Table5[[#This Row],[Item '#]],Ticket_Forms[Form Number],Ticket_Forms[Game Name],"",,)</f>
        <v>Criss Cross</v>
      </c>
      <c r="M1210" s="15">
        <v>186</v>
      </c>
      <c r="N1210" s="3">
        <f>LOOKUP(Table5[[#This Row],[Item '#]],Ticket_Forms[Form Number],Ticket_Forms[Ticket Count])</f>
        <v>5520</v>
      </c>
      <c r="O1210" s="16">
        <f>LOOKUP(Table5[[#This Row],[Item '#]],Ticket_Forms[Form Number],Ticket_Forms[Ticket Value])</f>
        <v>1</v>
      </c>
      <c r="P1210" s="16">
        <f>LOOKUP(Table5[[#This Row],[Item '#]],Ticket_Forms[Form Number],Ticket_Forms[Revenue])</f>
        <v>5520</v>
      </c>
      <c r="Q1210" s="16">
        <f>LOOKUP(Table5[[#This Row],[Item '#]],Ticket_Forms[Form Number],Ticket_Forms[Ideal Profit])</f>
        <v>960</v>
      </c>
      <c r="R1210" s="16">
        <f>LOOKUP(Table5[[#This Row],[Item '#]],Ticket_Forms[Form Number],Ticket_Forms[Prizes])</f>
        <v>4560</v>
      </c>
      <c r="S1210" s="16">
        <f>LOOKUP(Table5[[#This Row],[Item '#]],Ticket_Forms[Form Number],Ticket_Forms[Location Rent])</f>
        <v>331</v>
      </c>
      <c r="T1210" s="16">
        <f>LOOKUP(Table5[[#This Row],[Item '#]],Ticket_Forms[Form Number],Ticket_Forms[Last Sale])</f>
        <v>200</v>
      </c>
      <c r="U1210" s="16" t="s">
        <v>3909</v>
      </c>
      <c r="V1210" s="58" t="str">
        <f>Table5[[#This Row],[Date Distributed]]</f>
        <v/>
      </c>
      <c r="W1210" s="3" t="str">
        <f>_xlfn.XLOOKUP(Table5[[#This Row],[Serial '#]],Table10[Serial '#],Table10[Charity Association],"",,)</f>
        <v/>
      </c>
      <c r="Z1210" s="3" t="s">
        <v>23</v>
      </c>
    </row>
    <row r="1211" spans="1:26" hidden="1" x14ac:dyDescent="0.35">
      <c r="A1211" s="3">
        <v>1209</v>
      </c>
      <c r="B1211" s="78">
        <v>45175</v>
      </c>
      <c r="C1211" s="73" t="str">
        <f>_xlfn.XLOOKUP(Table5[[#This Row],[Serial '#]],Table10[Serial '#],Table10[Date],"",,)</f>
        <v/>
      </c>
      <c r="D12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11" s="73" t="str">
        <f>IF(Table5[[#This Row],[Date Distributed]]="","In Stock","Distributed")</f>
        <v>In Stock</v>
      </c>
      <c r="F1211" s="79" t="s">
        <v>660</v>
      </c>
      <c r="G1211" s="75" t="s">
        <v>761</v>
      </c>
      <c r="H1211" s="80" t="s">
        <v>697</v>
      </c>
      <c r="I1211" s="80"/>
      <c r="J1211" s="81" t="s">
        <v>1970</v>
      </c>
      <c r="K1211" s="80" t="s">
        <v>3645</v>
      </c>
      <c r="L1211" s="3" t="str">
        <f>_xlfn.XLOOKUP(Table5[[#This Row],[Item '#]],Ticket_Forms[Form Number],Ticket_Forms[Game Name],"",,)</f>
        <v>Big 5</v>
      </c>
      <c r="M1211" s="15">
        <v>360</v>
      </c>
      <c r="N1211" s="3">
        <f>LOOKUP(Table5[[#This Row],[Item '#]],Ticket_Forms[Form Number],Ticket_Forms[Ticket Count])</f>
        <v>9959</v>
      </c>
      <c r="O1211" s="16">
        <f>LOOKUP(Table5[[#This Row],[Item '#]],Ticket_Forms[Form Number],Ticket_Forms[Ticket Value])</f>
        <v>1</v>
      </c>
      <c r="P1211" s="16">
        <f>LOOKUP(Table5[[#This Row],[Item '#]],Ticket_Forms[Form Number],Ticket_Forms[Revenue])</f>
        <v>9959</v>
      </c>
      <c r="Q1211" s="16">
        <f>LOOKUP(Table5[[#This Row],[Item '#]],Ticket_Forms[Form Number],Ticket_Forms[Ideal Profit])</f>
        <v>2119</v>
      </c>
      <c r="R1211" s="16">
        <f>LOOKUP(Table5[[#This Row],[Item '#]],Ticket_Forms[Form Number],Ticket_Forms[Prizes])</f>
        <v>7840</v>
      </c>
      <c r="S1211" s="16">
        <f>LOOKUP(Table5[[#This Row],[Item '#]],Ticket_Forms[Form Number],Ticket_Forms[Location Rent])</f>
        <v>597</v>
      </c>
      <c r="T1211" s="16">
        <f>LOOKUP(Table5[[#This Row],[Item '#]],Ticket_Forms[Form Number],Ticket_Forms[Last Sale])</f>
        <v>0</v>
      </c>
      <c r="U1211" s="16" t="s">
        <v>3909</v>
      </c>
      <c r="V1211" s="58" t="str">
        <f>Table5[[#This Row],[Date Distributed]]</f>
        <v/>
      </c>
      <c r="W1211" s="3" t="str">
        <f>_xlfn.XLOOKUP(Table5[[#This Row],[Serial '#]],Table10[Serial '#],Table10[Charity Association],"",,)</f>
        <v/>
      </c>
      <c r="Z1211" s="3" t="s">
        <v>23</v>
      </c>
    </row>
    <row r="1212" spans="1:26" hidden="1" x14ac:dyDescent="0.35">
      <c r="A1212" s="3">
        <v>1210</v>
      </c>
      <c r="B1212" s="78">
        <v>45175</v>
      </c>
      <c r="C1212" s="73" t="str">
        <f>_xlfn.XLOOKUP(Table5[[#This Row],[Serial '#]],Table10[Serial '#],Table10[Date],"",,)</f>
        <v/>
      </c>
      <c r="D12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12" s="73" t="str">
        <f>IF(Table5[[#This Row],[Date Distributed]]="","In Stock","Distributed")</f>
        <v>In Stock</v>
      </c>
      <c r="F1212" s="79" t="s">
        <v>660</v>
      </c>
      <c r="G1212" s="75" t="s">
        <v>761</v>
      </c>
      <c r="H1212" s="80" t="s">
        <v>697</v>
      </c>
      <c r="I1212" s="80"/>
      <c r="J1212" s="81" t="s">
        <v>1971</v>
      </c>
      <c r="K1212" s="80" t="s">
        <v>385</v>
      </c>
      <c r="L1212" s="3" t="str">
        <f>_xlfn.XLOOKUP(Table5[[#This Row],[Item '#]],Ticket_Forms[Form Number],Ticket_Forms[Game Name],"",,)</f>
        <v>Criss Cross</v>
      </c>
      <c r="M1212" s="15">
        <v>186</v>
      </c>
      <c r="N1212" s="3">
        <f>LOOKUP(Table5[[#This Row],[Item '#]],Ticket_Forms[Form Number],Ticket_Forms[Ticket Count])</f>
        <v>5520</v>
      </c>
      <c r="O1212" s="16">
        <f>LOOKUP(Table5[[#This Row],[Item '#]],Ticket_Forms[Form Number],Ticket_Forms[Ticket Value])</f>
        <v>1</v>
      </c>
      <c r="P1212" s="16">
        <f>LOOKUP(Table5[[#This Row],[Item '#]],Ticket_Forms[Form Number],Ticket_Forms[Revenue])</f>
        <v>5520</v>
      </c>
      <c r="Q1212" s="16">
        <f>LOOKUP(Table5[[#This Row],[Item '#]],Ticket_Forms[Form Number],Ticket_Forms[Ideal Profit])</f>
        <v>960</v>
      </c>
      <c r="R1212" s="16">
        <f>LOOKUP(Table5[[#This Row],[Item '#]],Ticket_Forms[Form Number],Ticket_Forms[Prizes])</f>
        <v>4560</v>
      </c>
      <c r="S1212" s="16">
        <f>LOOKUP(Table5[[#This Row],[Item '#]],Ticket_Forms[Form Number],Ticket_Forms[Location Rent])</f>
        <v>331</v>
      </c>
      <c r="T1212" s="16">
        <f>LOOKUP(Table5[[#This Row],[Item '#]],Ticket_Forms[Form Number],Ticket_Forms[Last Sale])</f>
        <v>200</v>
      </c>
      <c r="U1212" s="16" t="s">
        <v>3909</v>
      </c>
      <c r="V1212" s="58" t="str">
        <f>Table5[[#This Row],[Date Distributed]]</f>
        <v/>
      </c>
      <c r="W1212" s="3" t="str">
        <f>_xlfn.XLOOKUP(Table5[[#This Row],[Serial '#]],Table10[Serial '#],Table10[Charity Association],"",,)</f>
        <v/>
      </c>
      <c r="Z1212" s="3" t="s">
        <v>23</v>
      </c>
    </row>
    <row r="1213" spans="1:26" hidden="1" x14ac:dyDescent="0.35">
      <c r="A1213" s="3">
        <v>1211</v>
      </c>
      <c r="B1213" s="78">
        <v>45175</v>
      </c>
      <c r="C1213" s="73" t="str">
        <f>_xlfn.XLOOKUP(Table5[[#This Row],[Serial '#]],Table10[Serial '#],Table10[Date],"",,)</f>
        <v/>
      </c>
      <c r="D12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13" s="73" t="str">
        <f>IF(Table5[[#This Row],[Date Distributed]]="","In Stock","Distributed")</f>
        <v>In Stock</v>
      </c>
      <c r="F1213" s="79" t="s">
        <v>660</v>
      </c>
      <c r="G1213" s="75" t="s">
        <v>761</v>
      </c>
      <c r="H1213" s="80" t="s">
        <v>697</v>
      </c>
      <c r="I1213" s="80"/>
      <c r="J1213" s="81" t="s">
        <v>1972</v>
      </c>
      <c r="K1213" s="80" t="s">
        <v>385</v>
      </c>
      <c r="L1213" s="3" t="str">
        <f>_xlfn.XLOOKUP(Table5[[#This Row],[Item '#]],Ticket_Forms[Form Number],Ticket_Forms[Game Name],"",,)</f>
        <v>Criss Cross</v>
      </c>
      <c r="M1213" s="15">
        <v>186</v>
      </c>
      <c r="N1213" s="3">
        <f>LOOKUP(Table5[[#This Row],[Item '#]],Ticket_Forms[Form Number],Ticket_Forms[Ticket Count])</f>
        <v>5520</v>
      </c>
      <c r="O1213" s="16">
        <f>LOOKUP(Table5[[#This Row],[Item '#]],Ticket_Forms[Form Number],Ticket_Forms[Ticket Value])</f>
        <v>1</v>
      </c>
      <c r="P1213" s="16">
        <f>LOOKUP(Table5[[#This Row],[Item '#]],Ticket_Forms[Form Number],Ticket_Forms[Revenue])</f>
        <v>5520</v>
      </c>
      <c r="Q1213" s="16">
        <f>LOOKUP(Table5[[#This Row],[Item '#]],Ticket_Forms[Form Number],Ticket_Forms[Ideal Profit])</f>
        <v>960</v>
      </c>
      <c r="R1213" s="16">
        <f>LOOKUP(Table5[[#This Row],[Item '#]],Ticket_Forms[Form Number],Ticket_Forms[Prizes])</f>
        <v>4560</v>
      </c>
      <c r="S1213" s="16">
        <f>LOOKUP(Table5[[#This Row],[Item '#]],Ticket_Forms[Form Number],Ticket_Forms[Location Rent])</f>
        <v>331</v>
      </c>
      <c r="T1213" s="16">
        <f>LOOKUP(Table5[[#This Row],[Item '#]],Ticket_Forms[Form Number],Ticket_Forms[Last Sale])</f>
        <v>200</v>
      </c>
      <c r="U1213" s="16" t="s">
        <v>3909</v>
      </c>
      <c r="V1213" s="58" t="str">
        <f>Table5[[#This Row],[Date Distributed]]</f>
        <v/>
      </c>
      <c r="W1213" s="3" t="str">
        <f>_xlfn.XLOOKUP(Table5[[#This Row],[Serial '#]],Table10[Serial '#],Table10[Charity Association],"",,)</f>
        <v/>
      </c>
      <c r="Z1213" s="3" t="s">
        <v>23</v>
      </c>
    </row>
    <row r="1214" spans="1:26" hidden="1" x14ac:dyDescent="0.35">
      <c r="A1214" s="3">
        <v>1212</v>
      </c>
      <c r="B1214" s="78">
        <v>45175</v>
      </c>
      <c r="C1214" s="73" t="str">
        <f>_xlfn.XLOOKUP(Table5[[#This Row],[Serial '#]],Table10[Serial '#],Table10[Date],"",,)</f>
        <v/>
      </c>
      <c r="D12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14" s="73" t="str">
        <f>IF(Table5[[#This Row],[Date Distributed]]="","In Stock","Distributed")</f>
        <v>In Stock</v>
      </c>
      <c r="F1214" s="79" t="s">
        <v>660</v>
      </c>
      <c r="G1214" s="75" t="s">
        <v>761</v>
      </c>
      <c r="H1214" s="80" t="s">
        <v>697</v>
      </c>
      <c r="I1214" s="80"/>
      <c r="J1214" s="81" t="s">
        <v>1973</v>
      </c>
      <c r="K1214" s="80" t="s">
        <v>385</v>
      </c>
      <c r="L1214" s="3" t="str">
        <f>_xlfn.XLOOKUP(Table5[[#This Row],[Item '#]],Ticket_Forms[Form Number],Ticket_Forms[Game Name],"",,)</f>
        <v>Criss Cross</v>
      </c>
      <c r="M1214" s="15">
        <v>186</v>
      </c>
      <c r="N1214" s="3">
        <f>LOOKUP(Table5[[#This Row],[Item '#]],Ticket_Forms[Form Number],Ticket_Forms[Ticket Count])</f>
        <v>5520</v>
      </c>
      <c r="O1214" s="16">
        <f>LOOKUP(Table5[[#This Row],[Item '#]],Ticket_Forms[Form Number],Ticket_Forms[Ticket Value])</f>
        <v>1</v>
      </c>
      <c r="P1214" s="16">
        <f>LOOKUP(Table5[[#This Row],[Item '#]],Ticket_Forms[Form Number],Ticket_Forms[Revenue])</f>
        <v>5520</v>
      </c>
      <c r="Q1214" s="16">
        <f>LOOKUP(Table5[[#This Row],[Item '#]],Ticket_Forms[Form Number],Ticket_Forms[Ideal Profit])</f>
        <v>960</v>
      </c>
      <c r="R1214" s="16">
        <f>LOOKUP(Table5[[#This Row],[Item '#]],Ticket_Forms[Form Number],Ticket_Forms[Prizes])</f>
        <v>4560</v>
      </c>
      <c r="S1214" s="16">
        <f>LOOKUP(Table5[[#This Row],[Item '#]],Ticket_Forms[Form Number],Ticket_Forms[Location Rent])</f>
        <v>331</v>
      </c>
      <c r="T1214" s="16">
        <f>LOOKUP(Table5[[#This Row],[Item '#]],Ticket_Forms[Form Number],Ticket_Forms[Last Sale])</f>
        <v>200</v>
      </c>
      <c r="U1214" s="16" t="s">
        <v>3909</v>
      </c>
      <c r="V1214" s="58" t="str">
        <f>Table5[[#This Row],[Date Distributed]]</f>
        <v/>
      </c>
      <c r="W1214" s="3" t="str">
        <f>_xlfn.XLOOKUP(Table5[[#This Row],[Serial '#]],Table10[Serial '#],Table10[Charity Association],"",,)</f>
        <v/>
      </c>
      <c r="Z1214" s="3" t="s">
        <v>23</v>
      </c>
    </row>
    <row r="1215" spans="1:26" hidden="1" x14ac:dyDescent="0.35">
      <c r="A1215" s="3">
        <v>1213</v>
      </c>
      <c r="B1215" s="78">
        <v>45175</v>
      </c>
      <c r="C1215" s="73" t="str">
        <f>_xlfn.XLOOKUP(Table5[[#This Row],[Serial '#]],Table10[Serial '#],Table10[Date],"",,)</f>
        <v/>
      </c>
      <c r="D12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15" s="73" t="str">
        <f>IF(Table5[[#This Row],[Date Distributed]]="","In Stock","Distributed")</f>
        <v>In Stock</v>
      </c>
      <c r="F1215" s="79" t="s">
        <v>660</v>
      </c>
      <c r="G1215" s="75" t="s">
        <v>761</v>
      </c>
      <c r="H1215" s="80" t="s">
        <v>697</v>
      </c>
      <c r="I1215" s="80"/>
      <c r="J1215" s="81" t="s">
        <v>1974</v>
      </c>
      <c r="K1215" s="80" t="s">
        <v>385</v>
      </c>
      <c r="L1215" s="3" t="str">
        <f>_xlfn.XLOOKUP(Table5[[#This Row],[Item '#]],Ticket_Forms[Form Number],Ticket_Forms[Game Name],"",,)</f>
        <v>Criss Cross</v>
      </c>
      <c r="M1215" s="15">
        <v>186</v>
      </c>
      <c r="N1215" s="3">
        <f>LOOKUP(Table5[[#This Row],[Item '#]],Ticket_Forms[Form Number],Ticket_Forms[Ticket Count])</f>
        <v>5520</v>
      </c>
      <c r="O1215" s="16">
        <f>LOOKUP(Table5[[#This Row],[Item '#]],Ticket_Forms[Form Number],Ticket_Forms[Ticket Value])</f>
        <v>1</v>
      </c>
      <c r="P1215" s="16">
        <f>LOOKUP(Table5[[#This Row],[Item '#]],Ticket_Forms[Form Number],Ticket_Forms[Revenue])</f>
        <v>5520</v>
      </c>
      <c r="Q1215" s="16">
        <f>LOOKUP(Table5[[#This Row],[Item '#]],Ticket_Forms[Form Number],Ticket_Forms[Ideal Profit])</f>
        <v>960</v>
      </c>
      <c r="R1215" s="16">
        <f>LOOKUP(Table5[[#This Row],[Item '#]],Ticket_Forms[Form Number],Ticket_Forms[Prizes])</f>
        <v>4560</v>
      </c>
      <c r="S1215" s="16">
        <f>LOOKUP(Table5[[#This Row],[Item '#]],Ticket_Forms[Form Number],Ticket_Forms[Location Rent])</f>
        <v>331</v>
      </c>
      <c r="T1215" s="16">
        <f>LOOKUP(Table5[[#This Row],[Item '#]],Ticket_Forms[Form Number],Ticket_Forms[Last Sale])</f>
        <v>200</v>
      </c>
      <c r="U1215" s="16" t="s">
        <v>3909</v>
      </c>
      <c r="V1215" s="58" t="str">
        <f>Table5[[#This Row],[Date Distributed]]</f>
        <v/>
      </c>
      <c r="W1215" s="3" t="str">
        <f>_xlfn.XLOOKUP(Table5[[#This Row],[Serial '#]],Table10[Serial '#],Table10[Charity Association],"",,)</f>
        <v/>
      </c>
      <c r="Z1215" s="3" t="s">
        <v>23</v>
      </c>
    </row>
    <row r="1216" spans="1:26" hidden="1" x14ac:dyDescent="0.35">
      <c r="A1216" s="3">
        <v>1214</v>
      </c>
      <c r="B1216" s="78">
        <v>45175</v>
      </c>
      <c r="C1216" s="73" t="str">
        <f>_xlfn.XLOOKUP(Table5[[#This Row],[Serial '#]],Table10[Serial '#],Table10[Date],"",,)</f>
        <v/>
      </c>
      <c r="D12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16" s="73" t="str">
        <f>IF(Table5[[#This Row],[Date Distributed]]="","In Stock","Distributed")</f>
        <v>In Stock</v>
      </c>
      <c r="F1216" s="79" t="s">
        <v>660</v>
      </c>
      <c r="G1216" s="75" t="s">
        <v>761</v>
      </c>
      <c r="H1216" s="80" t="s">
        <v>697</v>
      </c>
      <c r="I1216" s="80"/>
      <c r="J1216" s="81" t="s">
        <v>1975</v>
      </c>
      <c r="K1216" s="80" t="s">
        <v>385</v>
      </c>
      <c r="L1216" s="3" t="str">
        <f>_xlfn.XLOOKUP(Table5[[#This Row],[Item '#]],Ticket_Forms[Form Number],Ticket_Forms[Game Name],"",,)</f>
        <v>Criss Cross</v>
      </c>
      <c r="M1216" s="15">
        <v>186</v>
      </c>
      <c r="N1216" s="3">
        <f>LOOKUP(Table5[[#This Row],[Item '#]],Ticket_Forms[Form Number],Ticket_Forms[Ticket Count])</f>
        <v>5520</v>
      </c>
      <c r="O1216" s="16">
        <f>LOOKUP(Table5[[#This Row],[Item '#]],Ticket_Forms[Form Number],Ticket_Forms[Ticket Value])</f>
        <v>1</v>
      </c>
      <c r="P1216" s="16">
        <f>LOOKUP(Table5[[#This Row],[Item '#]],Ticket_Forms[Form Number],Ticket_Forms[Revenue])</f>
        <v>5520</v>
      </c>
      <c r="Q1216" s="16">
        <f>LOOKUP(Table5[[#This Row],[Item '#]],Ticket_Forms[Form Number],Ticket_Forms[Ideal Profit])</f>
        <v>960</v>
      </c>
      <c r="R1216" s="16">
        <f>LOOKUP(Table5[[#This Row],[Item '#]],Ticket_Forms[Form Number],Ticket_Forms[Prizes])</f>
        <v>4560</v>
      </c>
      <c r="S1216" s="16">
        <f>LOOKUP(Table5[[#This Row],[Item '#]],Ticket_Forms[Form Number],Ticket_Forms[Location Rent])</f>
        <v>331</v>
      </c>
      <c r="T1216" s="16">
        <f>LOOKUP(Table5[[#This Row],[Item '#]],Ticket_Forms[Form Number],Ticket_Forms[Last Sale])</f>
        <v>200</v>
      </c>
      <c r="U1216" s="16" t="s">
        <v>3909</v>
      </c>
      <c r="V1216" s="58" t="str">
        <f>Table5[[#This Row],[Date Distributed]]</f>
        <v/>
      </c>
      <c r="W1216" s="3" t="str">
        <f>_xlfn.XLOOKUP(Table5[[#This Row],[Serial '#]],Table10[Serial '#],Table10[Charity Association],"",,)</f>
        <v/>
      </c>
      <c r="Z1216" s="3" t="s">
        <v>23</v>
      </c>
    </row>
    <row r="1217" spans="1:26" hidden="1" x14ac:dyDescent="0.35">
      <c r="A1217" s="3">
        <v>1215</v>
      </c>
      <c r="B1217" s="78">
        <v>45175</v>
      </c>
      <c r="C1217" s="73" t="str">
        <f>_xlfn.XLOOKUP(Table5[[#This Row],[Serial '#]],Table10[Serial '#],Table10[Date],"",,)</f>
        <v/>
      </c>
      <c r="D12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17" s="73" t="str">
        <f>IF(Table5[[#This Row],[Date Distributed]]="","In Stock","Distributed")</f>
        <v>In Stock</v>
      </c>
      <c r="F1217" s="79" t="s">
        <v>660</v>
      </c>
      <c r="G1217" s="75" t="s">
        <v>761</v>
      </c>
      <c r="H1217" s="80" t="s">
        <v>697</v>
      </c>
      <c r="I1217" s="80"/>
      <c r="J1217" s="81" t="s">
        <v>1976</v>
      </c>
      <c r="K1217" s="80" t="s">
        <v>385</v>
      </c>
      <c r="L1217" s="3" t="str">
        <f>_xlfn.XLOOKUP(Table5[[#This Row],[Item '#]],Ticket_Forms[Form Number],Ticket_Forms[Game Name],"",,)</f>
        <v>Criss Cross</v>
      </c>
      <c r="M1217" s="15">
        <v>186</v>
      </c>
      <c r="N1217" s="3">
        <f>LOOKUP(Table5[[#This Row],[Item '#]],Ticket_Forms[Form Number],Ticket_Forms[Ticket Count])</f>
        <v>5520</v>
      </c>
      <c r="O1217" s="16">
        <f>LOOKUP(Table5[[#This Row],[Item '#]],Ticket_Forms[Form Number],Ticket_Forms[Ticket Value])</f>
        <v>1</v>
      </c>
      <c r="P1217" s="16">
        <f>LOOKUP(Table5[[#This Row],[Item '#]],Ticket_Forms[Form Number],Ticket_Forms[Revenue])</f>
        <v>5520</v>
      </c>
      <c r="Q1217" s="16">
        <f>LOOKUP(Table5[[#This Row],[Item '#]],Ticket_Forms[Form Number],Ticket_Forms[Ideal Profit])</f>
        <v>960</v>
      </c>
      <c r="R1217" s="16">
        <f>LOOKUP(Table5[[#This Row],[Item '#]],Ticket_Forms[Form Number],Ticket_Forms[Prizes])</f>
        <v>4560</v>
      </c>
      <c r="S1217" s="16">
        <f>LOOKUP(Table5[[#This Row],[Item '#]],Ticket_Forms[Form Number],Ticket_Forms[Location Rent])</f>
        <v>331</v>
      </c>
      <c r="T1217" s="16">
        <f>LOOKUP(Table5[[#This Row],[Item '#]],Ticket_Forms[Form Number],Ticket_Forms[Last Sale])</f>
        <v>200</v>
      </c>
      <c r="U1217" s="16" t="s">
        <v>3909</v>
      </c>
      <c r="V1217" s="58" t="str">
        <f>Table5[[#This Row],[Date Distributed]]</f>
        <v/>
      </c>
      <c r="W1217" s="3" t="str">
        <f>_xlfn.XLOOKUP(Table5[[#This Row],[Serial '#]],Table10[Serial '#],Table10[Charity Association],"",,)</f>
        <v/>
      </c>
      <c r="Z1217" s="3" t="s">
        <v>23</v>
      </c>
    </row>
    <row r="1218" spans="1:26" hidden="1" x14ac:dyDescent="0.35">
      <c r="A1218" s="3">
        <v>1216</v>
      </c>
      <c r="B1218" s="78">
        <v>45175</v>
      </c>
      <c r="C1218" s="73" t="str">
        <f>_xlfn.XLOOKUP(Table5[[#This Row],[Serial '#]],Table10[Serial '#],Table10[Date],"",,)</f>
        <v/>
      </c>
      <c r="D12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18" s="73" t="str">
        <f>IF(Table5[[#This Row],[Date Distributed]]="","In Stock","Distributed")</f>
        <v>In Stock</v>
      </c>
      <c r="F1218" s="79" t="s">
        <v>660</v>
      </c>
      <c r="G1218" s="75" t="s">
        <v>761</v>
      </c>
      <c r="H1218" s="80" t="s">
        <v>697</v>
      </c>
      <c r="I1218" s="80"/>
      <c r="J1218" s="81" t="s">
        <v>1977</v>
      </c>
      <c r="K1218" s="80" t="s">
        <v>385</v>
      </c>
      <c r="L1218" s="3" t="str">
        <f>_xlfn.XLOOKUP(Table5[[#This Row],[Item '#]],Ticket_Forms[Form Number],Ticket_Forms[Game Name],"",,)</f>
        <v>Criss Cross</v>
      </c>
      <c r="M1218" s="15">
        <v>186</v>
      </c>
      <c r="N1218" s="3">
        <f>LOOKUP(Table5[[#This Row],[Item '#]],Ticket_Forms[Form Number],Ticket_Forms[Ticket Count])</f>
        <v>5520</v>
      </c>
      <c r="O1218" s="16">
        <f>LOOKUP(Table5[[#This Row],[Item '#]],Ticket_Forms[Form Number],Ticket_Forms[Ticket Value])</f>
        <v>1</v>
      </c>
      <c r="P1218" s="16">
        <f>LOOKUP(Table5[[#This Row],[Item '#]],Ticket_Forms[Form Number],Ticket_Forms[Revenue])</f>
        <v>5520</v>
      </c>
      <c r="Q1218" s="16">
        <f>LOOKUP(Table5[[#This Row],[Item '#]],Ticket_Forms[Form Number],Ticket_Forms[Ideal Profit])</f>
        <v>960</v>
      </c>
      <c r="R1218" s="16">
        <f>LOOKUP(Table5[[#This Row],[Item '#]],Ticket_Forms[Form Number],Ticket_Forms[Prizes])</f>
        <v>4560</v>
      </c>
      <c r="S1218" s="16">
        <f>LOOKUP(Table5[[#This Row],[Item '#]],Ticket_Forms[Form Number],Ticket_Forms[Location Rent])</f>
        <v>331</v>
      </c>
      <c r="T1218" s="16">
        <f>LOOKUP(Table5[[#This Row],[Item '#]],Ticket_Forms[Form Number],Ticket_Forms[Last Sale])</f>
        <v>200</v>
      </c>
      <c r="U1218" s="16" t="s">
        <v>3909</v>
      </c>
      <c r="V1218" s="58" t="str">
        <f>Table5[[#This Row],[Date Distributed]]</f>
        <v/>
      </c>
      <c r="W1218" s="3" t="str">
        <f>_xlfn.XLOOKUP(Table5[[#This Row],[Serial '#]],Table10[Serial '#],Table10[Charity Association],"",,)</f>
        <v/>
      </c>
      <c r="Z1218" s="3" t="s">
        <v>23</v>
      </c>
    </row>
    <row r="1219" spans="1:26" hidden="1" x14ac:dyDescent="0.35">
      <c r="A1219" s="3">
        <v>1217</v>
      </c>
      <c r="B1219" s="78">
        <v>45175</v>
      </c>
      <c r="C1219" s="73" t="str">
        <f>_xlfn.XLOOKUP(Table5[[#This Row],[Serial '#]],Table10[Serial '#],Table10[Date],"",,)</f>
        <v/>
      </c>
      <c r="D12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19" s="73" t="str">
        <f>IF(Table5[[#This Row],[Date Distributed]]="","In Stock","Distributed")</f>
        <v>In Stock</v>
      </c>
      <c r="F1219" s="79" t="s">
        <v>660</v>
      </c>
      <c r="G1219" s="75" t="s">
        <v>761</v>
      </c>
      <c r="H1219" s="80" t="s">
        <v>697</v>
      </c>
      <c r="I1219" s="80"/>
      <c r="J1219" s="81" t="s">
        <v>1978</v>
      </c>
      <c r="K1219" s="80" t="s">
        <v>385</v>
      </c>
      <c r="L1219" s="3" t="str">
        <f>_xlfn.XLOOKUP(Table5[[#This Row],[Item '#]],Ticket_Forms[Form Number],Ticket_Forms[Game Name],"",,)</f>
        <v>Criss Cross</v>
      </c>
      <c r="M1219" s="15">
        <v>186</v>
      </c>
      <c r="N1219" s="3">
        <f>LOOKUP(Table5[[#This Row],[Item '#]],Ticket_Forms[Form Number],Ticket_Forms[Ticket Count])</f>
        <v>5520</v>
      </c>
      <c r="O1219" s="16">
        <f>LOOKUP(Table5[[#This Row],[Item '#]],Ticket_Forms[Form Number],Ticket_Forms[Ticket Value])</f>
        <v>1</v>
      </c>
      <c r="P1219" s="16">
        <f>LOOKUP(Table5[[#This Row],[Item '#]],Ticket_Forms[Form Number],Ticket_Forms[Revenue])</f>
        <v>5520</v>
      </c>
      <c r="Q1219" s="16">
        <f>LOOKUP(Table5[[#This Row],[Item '#]],Ticket_Forms[Form Number],Ticket_Forms[Ideal Profit])</f>
        <v>960</v>
      </c>
      <c r="R1219" s="16">
        <f>LOOKUP(Table5[[#This Row],[Item '#]],Ticket_Forms[Form Number],Ticket_Forms[Prizes])</f>
        <v>4560</v>
      </c>
      <c r="S1219" s="16">
        <f>LOOKUP(Table5[[#This Row],[Item '#]],Ticket_Forms[Form Number],Ticket_Forms[Location Rent])</f>
        <v>331</v>
      </c>
      <c r="T1219" s="16">
        <f>LOOKUP(Table5[[#This Row],[Item '#]],Ticket_Forms[Form Number],Ticket_Forms[Last Sale])</f>
        <v>200</v>
      </c>
      <c r="U1219" s="16" t="s">
        <v>3909</v>
      </c>
      <c r="V1219" s="58" t="str">
        <f>Table5[[#This Row],[Date Distributed]]</f>
        <v/>
      </c>
      <c r="W1219" s="3" t="str">
        <f>_xlfn.XLOOKUP(Table5[[#This Row],[Serial '#]],Table10[Serial '#],Table10[Charity Association],"",,)</f>
        <v/>
      </c>
      <c r="Z1219" s="3" t="s">
        <v>23</v>
      </c>
    </row>
    <row r="1220" spans="1:26" hidden="1" x14ac:dyDescent="0.35">
      <c r="A1220" s="3">
        <v>1218</v>
      </c>
      <c r="B1220" s="78">
        <v>45175</v>
      </c>
      <c r="C1220" s="73" t="str">
        <f>_xlfn.XLOOKUP(Table5[[#This Row],[Serial '#]],Table10[Serial '#],Table10[Date],"",,)</f>
        <v/>
      </c>
      <c r="D12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20" s="73" t="str">
        <f>IF(Table5[[#This Row],[Date Distributed]]="","In Stock","Distributed")</f>
        <v>In Stock</v>
      </c>
      <c r="F1220" s="79" t="s">
        <v>660</v>
      </c>
      <c r="G1220" s="75" t="s">
        <v>761</v>
      </c>
      <c r="H1220" s="80" t="s">
        <v>697</v>
      </c>
      <c r="I1220" s="80"/>
      <c r="J1220" s="81" t="s">
        <v>1979</v>
      </c>
      <c r="K1220" s="80" t="s">
        <v>385</v>
      </c>
      <c r="L1220" s="3" t="str">
        <f>_xlfn.XLOOKUP(Table5[[#This Row],[Item '#]],Ticket_Forms[Form Number],Ticket_Forms[Game Name],"",,)</f>
        <v>Criss Cross</v>
      </c>
      <c r="M1220" s="15">
        <v>186</v>
      </c>
      <c r="N1220" s="3">
        <f>LOOKUP(Table5[[#This Row],[Item '#]],Ticket_Forms[Form Number],Ticket_Forms[Ticket Count])</f>
        <v>5520</v>
      </c>
      <c r="O1220" s="16">
        <f>LOOKUP(Table5[[#This Row],[Item '#]],Ticket_Forms[Form Number],Ticket_Forms[Ticket Value])</f>
        <v>1</v>
      </c>
      <c r="P1220" s="16">
        <f>LOOKUP(Table5[[#This Row],[Item '#]],Ticket_Forms[Form Number],Ticket_Forms[Revenue])</f>
        <v>5520</v>
      </c>
      <c r="Q1220" s="16">
        <f>LOOKUP(Table5[[#This Row],[Item '#]],Ticket_Forms[Form Number],Ticket_Forms[Ideal Profit])</f>
        <v>960</v>
      </c>
      <c r="R1220" s="16">
        <f>LOOKUP(Table5[[#This Row],[Item '#]],Ticket_Forms[Form Number],Ticket_Forms[Prizes])</f>
        <v>4560</v>
      </c>
      <c r="S1220" s="16">
        <f>LOOKUP(Table5[[#This Row],[Item '#]],Ticket_Forms[Form Number],Ticket_Forms[Location Rent])</f>
        <v>331</v>
      </c>
      <c r="T1220" s="16">
        <f>LOOKUP(Table5[[#This Row],[Item '#]],Ticket_Forms[Form Number],Ticket_Forms[Last Sale])</f>
        <v>200</v>
      </c>
      <c r="U1220" s="16" t="s">
        <v>3909</v>
      </c>
      <c r="V1220" s="58" t="str">
        <f>Table5[[#This Row],[Date Distributed]]</f>
        <v/>
      </c>
      <c r="W1220" s="3" t="str">
        <f>_xlfn.XLOOKUP(Table5[[#This Row],[Serial '#]],Table10[Serial '#],Table10[Charity Association],"",,)</f>
        <v/>
      </c>
      <c r="Z1220" s="3" t="s">
        <v>23</v>
      </c>
    </row>
    <row r="1221" spans="1:26" hidden="1" x14ac:dyDescent="0.35">
      <c r="A1221" s="3">
        <v>1219</v>
      </c>
      <c r="B1221" s="78">
        <v>45175</v>
      </c>
      <c r="C1221" s="73" t="str">
        <f>_xlfn.XLOOKUP(Table5[[#This Row],[Serial '#]],Table10[Serial '#],Table10[Date],"",,)</f>
        <v/>
      </c>
      <c r="D12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21" s="73" t="str">
        <f>IF(Table5[[#This Row],[Date Distributed]]="","In Stock","Distributed")</f>
        <v>In Stock</v>
      </c>
      <c r="F1221" s="79" t="s">
        <v>660</v>
      </c>
      <c r="G1221" s="75" t="s">
        <v>761</v>
      </c>
      <c r="H1221" s="80" t="s">
        <v>697</v>
      </c>
      <c r="I1221" s="80"/>
      <c r="J1221" s="81" t="s">
        <v>1980</v>
      </c>
      <c r="K1221" s="80" t="s">
        <v>385</v>
      </c>
      <c r="L1221" s="3" t="str">
        <f>_xlfn.XLOOKUP(Table5[[#This Row],[Item '#]],Ticket_Forms[Form Number],Ticket_Forms[Game Name],"",,)</f>
        <v>Criss Cross</v>
      </c>
      <c r="M1221" s="15">
        <v>186</v>
      </c>
      <c r="N1221" s="3">
        <f>LOOKUP(Table5[[#This Row],[Item '#]],Ticket_Forms[Form Number],Ticket_Forms[Ticket Count])</f>
        <v>5520</v>
      </c>
      <c r="O1221" s="16">
        <f>LOOKUP(Table5[[#This Row],[Item '#]],Ticket_Forms[Form Number],Ticket_Forms[Ticket Value])</f>
        <v>1</v>
      </c>
      <c r="P1221" s="16">
        <f>LOOKUP(Table5[[#This Row],[Item '#]],Ticket_Forms[Form Number],Ticket_Forms[Revenue])</f>
        <v>5520</v>
      </c>
      <c r="Q1221" s="16">
        <f>LOOKUP(Table5[[#This Row],[Item '#]],Ticket_Forms[Form Number],Ticket_Forms[Ideal Profit])</f>
        <v>960</v>
      </c>
      <c r="R1221" s="16">
        <f>LOOKUP(Table5[[#This Row],[Item '#]],Ticket_Forms[Form Number],Ticket_Forms[Prizes])</f>
        <v>4560</v>
      </c>
      <c r="S1221" s="16">
        <f>LOOKUP(Table5[[#This Row],[Item '#]],Ticket_Forms[Form Number],Ticket_Forms[Location Rent])</f>
        <v>331</v>
      </c>
      <c r="T1221" s="16">
        <f>LOOKUP(Table5[[#This Row],[Item '#]],Ticket_Forms[Form Number],Ticket_Forms[Last Sale])</f>
        <v>200</v>
      </c>
      <c r="U1221" s="16" t="s">
        <v>3909</v>
      </c>
      <c r="V1221" s="58" t="str">
        <f>Table5[[#This Row],[Date Distributed]]</f>
        <v/>
      </c>
      <c r="W1221" s="3" t="str">
        <f>_xlfn.XLOOKUP(Table5[[#This Row],[Serial '#]],Table10[Serial '#],Table10[Charity Association],"",,)</f>
        <v/>
      </c>
      <c r="Z1221" s="3" t="s">
        <v>23</v>
      </c>
    </row>
    <row r="1222" spans="1:26" hidden="1" x14ac:dyDescent="0.35">
      <c r="A1222" s="3">
        <v>1220</v>
      </c>
      <c r="B1222" s="78">
        <v>45175</v>
      </c>
      <c r="C1222" s="73" t="str">
        <f>_xlfn.XLOOKUP(Table5[[#This Row],[Serial '#]],Table10[Serial '#],Table10[Date],"",,)</f>
        <v/>
      </c>
      <c r="D12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22" s="73" t="str">
        <f>IF(Table5[[#This Row],[Date Distributed]]="","In Stock","Distributed")</f>
        <v>In Stock</v>
      </c>
      <c r="F1222" s="79" t="s">
        <v>660</v>
      </c>
      <c r="G1222" s="75" t="s">
        <v>761</v>
      </c>
      <c r="H1222" s="80" t="s">
        <v>697</v>
      </c>
      <c r="I1222" s="80"/>
      <c r="J1222" s="81" t="s">
        <v>1981</v>
      </c>
      <c r="K1222" s="80" t="s">
        <v>385</v>
      </c>
      <c r="L1222" s="3" t="str">
        <f>_xlfn.XLOOKUP(Table5[[#This Row],[Item '#]],Ticket_Forms[Form Number],Ticket_Forms[Game Name],"",,)</f>
        <v>Criss Cross</v>
      </c>
      <c r="M1222" s="15">
        <v>186</v>
      </c>
      <c r="N1222" s="3">
        <f>LOOKUP(Table5[[#This Row],[Item '#]],Ticket_Forms[Form Number],Ticket_Forms[Ticket Count])</f>
        <v>5520</v>
      </c>
      <c r="O1222" s="16">
        <f>LOOKUP(Table5[[#This Row],[Item '#]],Ticket_Forms[Form Number],Ticket_Forms[Ticket Value])</f>
        <v>1</v>
      </c>
      <c r="P1222" s="16">
        <f>LOOKUP(Table5[[#This Row],[Item '#]],Ticket_Forms[Form Number],Ticket_Forms[Revenue])</f>
        <v>5520</v>
      </c>
      <c r="Q1222" s="16">
        <f>LOOKUP(Table5[[#This Row],[Item '#]],Ticket_Forms[Form Number],Ticket_Forms[Ideal Profit])</f>
        <v>960</v>
      </c>
      <c r="R1222" s="16">
        <f>LOOKUP(Table5[[#This Row],[Item '#]],Ticket_Forms[Form Number],Ticket_Forms[Prizes])</f>
        <v>4560</v>
      </c>
      <c r="S1222" s="16">
        <f>LOOKUP(Table5[[#This Row],[Item '#]],Ticket_Forms[Form Number],Ticket_Forms[Location Rent])</f>
        <v>331</v>
      </c>
      <c r="T1222" s="16">
        <f>LOOKUP(Table5[[#This Row],[Item '#]],Ticket_Forms[Form Number],Ticket_Forms[Last Sale])</f>
        <v>200</v>
      </c>
      <c r="U1222" s="16" t="s">
        <v>3909</v>
      </c>
      <c r="V1222" s="58" t="str">
        <f>Table5[[#This Row],[Date Distributed]]</f>
        <v/>
      </c>
      <c r="W1222" s="3" t="str">
        <f>_xlfn.XLOOKUP(Table5[[#This Row],[Serial '#]],Table10[Serial '#],Table10[Charity Association],"",,)</f>
        <v/>
      </c>
      <c r="Z1222" s="3" t="s">
        <v>23</v>
      </c>
    </row>
    <row r="1223" spans="1:26" hidden="1" x14ac:dyDescent="0.35">
      <c r="A1223" s="3">
        <v>1221</v>
      </c>
      <c r="B1223" s="78">
        <v>45175</v>
      </c>
      <c r="C1223" s="73" t="str">
        <f>_xlfn.XLOOKUP(Table5[[#This Row],[Serial '#]],Table10[Serial '#],Table10[Date],"",,)</f>
        <v/>
      </c>
      <c r="D12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23" s="73" t="str">
        <f>IF(Table5[[#This Row],[Date Distributed]]="","In Stock","Distributed")</f>
        <v>In Stock</v>
      </c>
      <c r="F1223" s="79" t="s">
        <v>660</v>
      </c>
      <c r="G1223" s="75" t="s">
        <v>761</v>
      </c>
      <c r="H1223" s="80" t="s">
        <v>697</v>
      </c>
      <c r="I1223" s="80"/>
      <c r="J1223" s="81" t="s">
        <v>1982</v>
      </c>
      <c r="K1223" s="80" t="s">
        <v>385</v>
      </c>
      <c r="L1223" s="3" t="str">
        <f>_xlfn.XLOOKUP(Table5[[#This Row],[Item '#]],Ticket_Forms[Form Number],Ticket_Forms[Game Name],"",,)</f>
        <v>Criss Cross</v>
      </c>
      <c r="M1223" s="15">
        <v>186</v>
      </c>
      <c r="N1223" s="3">
        <f>LOOKUP(Table5[[#This Row],[Item '#]],Ticket_Forms[Form Number],Ticket_Forms[Ticket Count])</f>
        <v>5520</v>
      </c>
      <c r="O1223" s="16">
        <f>LOOKUP(Table5[[#This Row],[Item '#]],Ticket_Forms[Form Number],Ticket_Forms[Ticket Value])</f>
        <v>1</v>
      </c>
      <c r="P1223" s="16">
        <f>LOOKUP(Table5[[#This Row],[Item '#]],Ticket_Forms[Form Number],Ticket_Forms[Revenue])</f>
        <v>5520</v>
      </c>
      <c r="Q1223" s="16">
        <f>LOOKUP(Table5[[#This Row],[Item '#]],Ticket_Forms[Form Number],Ticket_Forms[Ideal Profit])</f>
        <v>960</v>
      </c>
      <c r="R1223" s="16">
        <f>LOOKUP(Table5[[#This Row],[Item '#]],Ticket_Forms[Form Number],Ticket_Forms[Prizes])</f>
        <v>4560</v>
      </c>
      <c r="S1223" s="16">
        <f>LOOKUP(Table5[[#This Row],[Item '#]],Ticket_Forms[Form Number],Ticket_Forms[Location Rent])</f>
        <v>331</v>
      </c>
      <c r="T1223" s="16">
        <f>LOOKUP(Table5[[#This Row],[Item '#]],Ticket_Forms[Form Number],Ticket_Forms[Last Sale])</f>
        <v>200</v>
      </c>
      <c r="U1223" s="16" t="s">
        <v>3909</v>
      </c>
      <c r="V1223" s="58" t="str">
        <f>Table5[[#This Row],[Date Distributed]]</f>
        <v/>
      </c>
      <c r="W1223" s="3" t="str">
        <f>_xlfn.XLOOKUP(Table5[[#This Row],[Serial '#]],Table10[Serial '#],Table10[Charity Association],"",,)</f>
        <v/>
      </c>
      <c r="Z1223" s="3" t="s">
        <v>23</v>
      </c>
    </row>
    <row r="1224" spans="1:26" hidden="1" x14ac:dyDescent="0.35">
      <c r="A1224" s="3">
        <v>1222</v>
      </c>
      <c r="B1224" s="78">
        <v>45175</v>
      </c>
      <c r="C1224" s="73" t="str">
        <f>_xlfn.XLOOKUP(Table5[[#This Row],[Serial '#]],Table10[Serial '#],Table10[Date],"",,)</f>
        <v/>
      </c>
      <c r="D12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24" s="73" t="str">
        <f>IF(Table5[[#This Row],[Date Distributed]]="","In Stock","Distributed")</f>
        <v>In Stock</v>
      </c>
      <c r="F1224" s="79" t="s">
        <v>660</v>
      </c>
      <c r="G1224" s="75" t="s">
        <v>761</v>
      </c>
      <c r="H1224" s="80" t="s">
        <v>697</v>
      </c>
      <c r="I1224" s="80"/>
      <c r="J1224" s="81" t="s">
        <v>1983</v>
      </c>
      <c r="K1224" s="80" t="s">
        <v>385</v>
      </c>
      <c r="L1224" s="3" t="str">
        <f>_xlfn.XLOOKUP(Table5[[#This Row],[Item '#]],Ticket_Forms[Form Number],Ticket_Forms[Game Name],"",,)</f>
        <v>Criss Cross</v>
      </c>
      <c r="M1224" s="15">
        <v>186</v>
      </c>
      <c r="N1224" s="3">
        <f>LOOKUP(Table5[[#This Row],[Item '#]],Ticket_Forms[Form Number],Ticket_Forms[Ticket Count])</f>
        <v>5520</v>
      </c>
      <c r="O1224" s="16">
        <f>LOOKUP(Table5[[#This Row],[Item '#]],Ticket_Forms[Form Number],Ticket_Forms[Ticket Value])</f>
        <v>1</v>
      </c>
      <c r="P1224" s="16">
        <f>LOOKUP(Table5[[#This Row],[Item '#]],Ticket_Forms[Form Number],Ticket_Forms[Revenue])</f>
        <v>5520</v>
      </c>
      <c r="Q1224" s="16">
        <f>LOOKUP(Table5[[#This Row],[Item '#]],Ticket_Forms[Form Number],Ticket_Forms[Ideal Profit])</f>
        <v>960</v>
      </c>
      <c r="R1224" s="16">
        <f>LOOKUP(Table5[[#This Row],[Item '#]],Ticket_Forms[Form Number],Ticket_Forms[Prizes])</f>
        <v>4560</v>
      </c>
      <c r="S1224" s="16">
        <f>LOOKUP(Table5[[#This Row],[Item '#]],Ticket_Forms[Form Number],Ticket_Forms[Location Rent])</f>
        <v>331</v>
      </c>
      <c r="T1224" s="16">
        <f>LOOKUP(Table5[[#This Row],[Item '#]],Ticket_Forms[Form Number],Ticket_Forms[Last Sale])</f>
        <v>200</v>
      </c>
      <c r="U1224" s="16" t="s">
        <v>3909</v>
      </c>
      <c r="V1224" s="58" t="str">
        <f>Table5[[#This Row],[Date Distributed]]</f>
        <v/>
      </c>
      <c r="W1224" s="3" t="str">
        <f>_xlfn.XLOOKUP(Table5[[#This Row],[Serial '#]],Table10[Serial '#],Table10[Charity Association],"",,)</f>
        <v/>
      </c>
      <c r="Z1224" s="3" t="s">
        <v>23</v>
      </c>
    </row>
    <row r="1225" spans="1:26" hidden="1" x14ac:dyDescent="0.35">
      <c r="A1225" s="3">
        <v>1223</v>
      </c>
      <c r="B1225" s="78">
        <v>45175</v>
      </c>
      <c r="C1225" s="73" t="str">
        <f>_xlfn.XLOOKUP(Table5[[#This Row],[Serial '#]],Table10[Serial '#],Table10[Date],"",,)</f>
        <v/>
      </c>
      <c r="D12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25" s="73" t="str">
        <f>IF(Table5[[#This Row],[Date Distributed]]="","In Stock","Distributed")</f>
        <v>In Stock</v>
      </c>
      <c r="F1225" s="79" t="s">
        <v>660</v>
      </c>
      <c r="G1225" s="75" t="s">
        <v>761</v>
      </c>
      <c r="H1225" s="80" t="s">
        <v>697</v>
      </c>
      <c r="I1225" s="80"/>
      <c r="J1225" s="81" t="s">
        <v>1984</v>
      </c>
      <c r="K1225" s="80" t="s">
        <v>385</v>
      </c>
      <c r="L1225" s="3" t="str">
        <f>_xlfn.XLOOKUP(Table5[[#This Row],[Item '#]],Ticket_Forms[Form Number],Ticket_Forms[Game Name],"",,)</f>
        <v>Criss Cross</v>
      </c>
      <c r="M1225" s="15">
        <v>186</v>
      </c>
      <c r="N1225" s="3">
        <f>LOOKUP(Table5[[#This Row],[Item '#]],Ticket_Forms[Form Number],Ticket_Forms[Ticket Count])</f>
        <v>5520</v>
      </c>
      <c r="O1225" s="16">
        <f>LOOKUP(Table5[[#This Row],[Item '#]],Ticket_Forms[Form Number],Ticket_Forms[Ticket Value])</f>
        <v>1</v>
      </c>
      <c r="P1225" s="16">
        <f>LOOKUP(Table5[[#This Row],[Item '#]],Ticket_Forms[Form Number],Ticket_Forms[Revenue])</f>
        <v>5520</v>
      </c>
      <c r="Q1225" s="16">
        <f>LOOKUP(Table5[[#This Row],[Item '#]],Ticket_Forms[Form Number],Ticket_Forms[Ideal Profit])</f>
        <v>960</v>
      </c>
      <c r="R1225" s="16">
        <f>LOOKUP(Table5[[#This Row],[Item '#]],Ticket_Forms[Form Number],Ticket_Forms[Prizes])</f>
        <v>4560</v>
      </c>
      <c r="S1225" s="16">
        <f>LOOKUP(Table5[[#This Row],[Item '#]],Ticket_Forms[Form Number],Ticket_Forms[Location Rent])</f>
        <v>331</v>
      </c>
      <c r="T1225" s="16">
        <f>LOOKUP(Table5[[#This Row],[Item '#]],Ticket_Forms[Form Number],Ticket_Forms[Last Sale])</f>
        <v>200</v>
      </c>
      <c r="U1225" s="16" t="s">
        <v>3909</v>
      </c>
      <c r="V1225" s="58" t="str">
        <f>Table5[[#This Row],[Date Distributed]]</f>
        <v/>
      </c>
      <c r="W1225" s="3" t="str">
        <f>_xlfn.XLOOKUP(Table5[[#This Row],[Serial '#]],Table10[Serial '#],Table10[Charity Association],"",,)</f>
        <v/>
      </c>
      <c r="Z1225" s="3" t="s">
        <v>23</v>
      </c>
    </row>
    <row r="1226" spans="1:26" hidden="1" x14ac:dyDescent="0.35">
      <c r="A1226" s="3">
        <v>1224</v>
      </c>
      <c r="B1226" s="78">
        <v>45175</v>
      </c>
      <c r="C1226" s="73" t="str">
        <f>_xlfn.XLOOKUP(Table5[[#This Row],[Serial '#]],Table10[Serial '#],Table10[Date],"",,)</f>
        <v/>
      </c>
      <c r="D12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26" s="73" t="str">
        <f>IF(Table5[[#This Row],[Date Distributed]]="","In Stock","Distributed")</f>
        <v>In Stock</v>
      </c>
      <c r="F1226" s="79" t="s">
        <v>660</v>
      </c>
      <c r="G1226" s="75" t="s">
        <v>761</v>
      </c>
      <c r="H1226" s="80" t="s">
        <v>697</v>
      </c>
      <c r="I1226" s="80"/>
      <c r="J1226" s="81" t="s">
        <v>1985</v>
      </c>
      <c r="K1226" s="80" t="s">
        <v>385</v>
      </c>
      <c r="L1226" s="3" t="str">
        <f>_xlfn.XLOOKUP(Table5[[#This Row],[Item '#]],Ticket_Forms[Form Number],Ticket_Forms[Game Name],"",,)</f>
        <v>Criss Cross</v>
      </c>
      <c r="M1226" s="15">
        <v>186</v>
      </c>
      <c r="N1226" s="3">
        <f>LOOKUP(Table5[[#This Row],[Item '#]],Ticket_Forms[Form Number],Ticket_Forms[Ticket Count])</f>
        <v>5520</v>
      </c>
      <c r="O1226" s="16">
        <f>LOOKUP(Table5[[#This Row],[Item '#]],Ticket_Forms[Form Number],Ticket_Forms[Ticket Value])</f>
        <v>1</v>
      </c>
      <c r="P1226" s="16">
        <f>LOOKUP(Table5[[#This Row],[Item '#]],Ticket_Forms[Form Number],Ticket_Forms[Revenue])</f>
        <v>5520</v>
      </c>
      <c r="Q1226" s="16">
        <f>LOOKUP(Table5[[#This Row],[Item '#]],Ticket_Forms[Form Number],Ticket_Forms[Ideal Profit])</f>
        <v>960</v>
      </c>
      <c r="R1226" s="16">
        <f>LOOKUP(Table5[[#This Row],[Item '#]],Ticket_Forms[Form Number],Ticket_Forms[Prizes])</f>
        <v>4560</v>
      </c>
      <c r="S1226" s="16">
        <f>LOOKUP(Table5[[#This Row],[Item '#]],Ticket_Forms[Form Number],Ticket_Forms[Location Rent])</f>
        <v>331</v>
      </c>
      <c r="T1226" s="16">
        <f>LOOKUP(Table5[[#This Row],[Item '#]],Ticket_Forms[Form Number],Ticket_Forms[Last Sale])</f>
        <v>200</v>
      </c>
      <c r="U1226" s="16" t="s">
        <v>3909</v>
      </c>
      <c r="V1226" s="58" t="str">
        <f>Table5[[#This Row],[Date Distributed]]</f>
        <v/>
      </c>
      <c r="W1226" s="3" t="str">
        <f>_xlfn.XLOOKUP(Table5[[#This Row],[Serial '#]],Table10[Serial '#],Table10[Charity Association],"",,)</f>
        <v/>
      </c>
      <c r="Z1226" s="3" t="s">
        <v>23</v>
      </c>
    </row>
    <row r="1227" spans="1:26" hidden="1" x14ac:dyDescent="0.35">
      <c r="A1227" s="3">
        <v>1225</v>
      </c>
      <c r="B1227" s="78">
        <v>45175</v>
      </c>
      <c r="C1227" s="73" t="str">
        <f>_xlfn.XLOOKUP(Table5[[#This Row],[Serial '#]],Table10[Serial '#],Table10[Date],"",,)</f>
        <v/>
      </c>
      <c r="D12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27" s="73" t="str">
        <f>IF(Table5[[#This Row],[Date Distributed]]="","In Stock","Distributed")</f>
        <v>In Stock</v>
      </c>
      <c r="F1227" s="79" t="s">
        <v>660</v>
      </c>
      <c r="G1227" s="75" t="s">
        <v>761</v>
      </c>
      <c r="H1227" s="80" t="s">
        <v>697</v>
      </c>
      <c r="I1227" s="80"/>
      <c r="J1227" s="81" t="s">
        <v>1986</v>
      </c>
      <c r="K1227" s="80" t="s">
        <v>385</v>
      </c>
      <c r="L1227" s="3" t="str">
        <f>_xlfn.XLOOKUP(Table5[[#This Row],[Item '#]],Ticket_Forms[Form Number],Ticket_Forms[Game Name],"",,)</f>
        <v>Criss Cross</v>
      </c>
      <c r="M1227" s="15">
        <v>186</v>
      </c>
      <c r="N1227" s="3">
        <f>LOOKUP(Table5[[#This Row],[Item '#]],Ticket_Forms[Form Number],Ticket_Forms[Ticket Count])</f>
        <v>5520</v>
      </c>
      <c r="O1227" s="16">
        <f>LOOKUP(Table5[[#This Row],[Item '#]],Ticket_Forms[Form Number],Ticket_Forms[Ticket Value])</f>
        <v>1</v>
      </c>
      <c r="P1227" s="16">
        <f>LOOKUP(Table5[[#This Row],[Item '#]],Ticket_Forms[Form Number],Ticket_Forms[Revenue])</f>
        <v>5520</v>
      </c>
      <c r="Q1227" s="16">
        <f>LOOKUP(Table5[[#This Row],[Item '#]],Ticket_Forms[Form Number],Ticket_Forms[Ideal Profit])</f>
        <v>960</v>
      </c>
      <c r="R1227" s="16">
        <f>LOOKUP(Table5[[#This Row],[Item '#]],Ticket_Forms[Form Number],Ticket_Forms[Prizes])</f>
        <v>4560</v>
      </c>
      <c r="S1227" s="16">
        <f>LOOKUP(Table5[[#This Row],[Item '#]],Ticket_Forms[Form Number],Ticket_Forms[Location Rent])</f>
        <v>331</v>
      </c>
      <c r="T1227" s="16">
        <f>LOOKUP(Table5[[#This Row],[Item '#]],Ticket_Forms[Form Number],Ticket_Forms[Last Sale])</f>
        <v>200</v>
      </c>
      <c r="U1227" s="16" t="s">
        <v>3909</v>
      </c>
      <c r="V1227" s="58" t="str">
        <f>Table5[[#This Row],[Date Distributed]]</f>
        <v/>
      </c>
      <c r="W1227" s="3" t="str">
        <f>_xlfn.XLOOKUP(Table5[[#This Row],[Serial '#]],Table10[Serial '#],Table10[Charity Association],"",,)</f>
        <v/>
      </c>
      <c r="Z1227" s="3" t="s">
        <v>23</v>
      </c>
    </row>
    <row r="1228" spans="1:26" hidden="1" x14ac:dyDescent="0.35">
      <c r="A1228" s="3">
        <v>1226</v>
      </c>
      <c r="B1228" s="78">
        <v>45175</v>
      </c>
      <c r="C1228" s="73" t="str">
        <f>_xlfn.XLOOKUP(Table5[[#This Row],[Serial '#]],Table10[Serial '#],Table10[Date],"",,)</f>
        <v/>
      </c>
      <c r="D12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28" s="73" t="str">
        <f>IF(Table5[[#This Row],[Date Distributed]]="","In Stock","Distributed")</f>
        <v>In Stock</v>
      </c>
      <c r="F1228" s="79" t="s">
        <v>660</v>
      </c>
      <c r="G1228" s="75" t="s">
        <v>761</v>
      </c>
      <c r="H1228" s="80" t="s">
        <v>697</v>
      </c>
      <c r="I1228" s="80"/>
      <c r="J1228" s="81" t="s">
        <v>1987</v>
      </c>
      <c r="K1228" s="80" t="s">
        <v>385</v>
      </c>
      <c r="L1228" s="3" t="str">
        <f>_xlfn.XLOOKUP(Table5[[#This Row],[Item '#]],Ticket_Forms[Form Number],Ticket_Forms[Game Name],"",,)</f>
        <v>Criss Cross</v>
      </c>
      <c r="M1228" s="15">
        <v>186</v>
      </c>
      <c r="N1228" s="3">
        <f>LOOKUP(Table5[[#This Row],[Item '#]],Ticket_Forms[Form Number],Ticket_Forms[Ticket Count])</f>
        <v>5520</v>
      </c>
      <c r="O1228" s="16">
        <f>LOOKUP(Table5[[#This Row],[Item '#]],Ticket_Forms[Form Number],Ticket_Forms[Ticket Value])</f>
        <v>1</v>
      </c>
      <c r="P1228" s="16">
        <f>LOOKUP(Table5[[#This Row],[Item '#]],Ticket_Forms[Form Number],Ticket_Forms[Revenue])</f>
        <v>5520</v>
      </c>
      <c r="Q1228" s="16">
        <f>LOOKUP(Table5[[#This Row],[Item '#]],Ticket_Forms[Form Number],Ticket_Forms[Ideal Profit])</f>
        <v>960</v>
      </c>
      <c r="R1228" s="16">
        <f>LOOKUP(Table5[[#This Row],[Item '#]],Ticket_Forms[Form Number],Ticket_Forms[Prizes])</f>
        <v>4560</v>
      </c>
      <c r="S1228" s="16">
        <f>LOOKUP(Table5[[#This Row],[Item '#]],Ticket_Forms[Form Number],Ticket_Forms[Location Rent])</f>
        <v>331</v>
      </c>
      <c r="T1228" s="16">
        <f>LOOKUP(Table5[[#This Row],[Item '#]],Ticket_Forms[Form Number],Ticket_Forms[Last Sale])</f>
        <v>200</v>
      </c>
      <c r="U1228" s="16" t="s">
        <v>3909</v>
      </c>
      <c r="V1228" s="58" t="str">
        <f>Table5[[#This Row],[Date Distributed]]</f>
        <v/>
      </c>
      <c r="W1228" s="3" t="str">
        <f>_xlfn.XLOOKUP(Table5[[#This Row],[Serial '#]],Table10[Serial '#],Table10[Charity Association],"",,)</f>
        <v/>
      </c>
      <c r="Z1228" s="3" t="s">
        <v>23</v>
      </c>
    </row>
    <row r="1229" spans="1:26" hidden="1" x14ac:dyDescent="0.35">
      <c r="A1229" s="3">
        <v>1227</v>
      </c>
      <c r="B1229" s="78">
        <v>45175</v>
      </c>
      <c r="C1229" s="73" t="str">
        <f>_xlfn.XLOOKUP(Table5[[#This Row],[Serial '#]],Table10[Serial '#],Table10[Date],"",,)</f>
        <v/>
      </c>
      <c r="D12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29" s="73" t="str">
        <f>IF(Table5[[#This Row],[Date Distributed]]="","In Stock","Distributed")</f>
        <v>In Stock</v>
      </c>
      <c r="F1229" s="79" t="s">
        <v>660</v>
      </c>
      <c r="G1229" s="75" t="s">
        <v>761</v>
      </c>
      <c r="H1229" s="80" t="s">
        <v>697</v>
      </c>
      <c r="I1229" s="80"/>
      <c r="J1229" s="81" t="s">
        <v>1988</v>
      </c>
      <c r="K1229" s="80" t="s">
        <v>385</v>
      </c>
      <c r="L1229" s="3" t="str">
        <f>_xlfn.XLOOKUP(Table5[[#This Row],[Item '#]],Ticket_Forms[Form Number],Ticket_Forms[Game Name],"",,)</f>
        <v>Criss Cross</v>
      </c>
      <c r="M1229" s="15">
        <v>186</v>
      </c>
      <c r="N1229" s="3">
        <f>LOOKUP(Table5[[#This Row],[Item '#]],Ticket_Forms[Form Number],Ticket_Forms[Ticket Count])</f>
        <v>5520</v>
      </c>
      <c r="O1229" s="16">
        <f>LOOKUP(Table5[[#This Row],[Item '#]],Ticket_Forms[Form Number],Ticket_Forms[Ticket Value])</f>
        <v>1</v>
      </c>
      <c r="P1229" s="16">
        <f>LOOKUP(Table5[[#This Row],[Item '#]],Ticket_Forms[Form Number],Ticket_Forms[Revenue])</f>
        <v>5520</v>
      </c>
      <c r="Q1229" s="16">
        <f>LOOKUP(Table5[[#This Row],[Item '#]],Ticket_Forms[Form Number],Ticket_Forms[Ideal Profit])</f>
        <v>960</v>
      </c>
      <c r="R1229" s="16">
        <f>LOOKUP(Table5[[#This Row],[Item '#]],Ticket_Forms[Form Number],Ticket_Forms[Prizes])</f>
        <v>4560</v>
      </c>
      <c r="S1229" s="16">
        <f>LOOKUP(Table5[[#This Row],[Item '#]],Ticket_Forms[Form Number],Ticket_Forms[Location Rent])</f>
        <v>331</v>
      </c>
      <c r="T1229" s="16">
        <f>LOOKUP(Table5[[#This Row],[Item '#]],Ticket_Forms[Form Number],Ticket_Forms[Last Sale])</f>
        <v>200</v>
      </c>
      <c r="U1229" s="16" t="s">
        <v>3909</v>
      </c>
      <c r="V1229" s="58" t="str">
        <f>Table5[[#This Row],[Date Distributed]]</f>
        <v/>
      </c>
      <c r="W1229" s="3" t="str">
        <f>_xlfn.XLOOKUP(Table5[[#This Row],[Serial '#]],Table10[Serial '#],Table10[Charity Association],"",,)</f>
        <v/>
      </c>
      <c r="Z1229" s="3" t="s">
        <v>23</v>
      </c>
    </row>
    <row r="1230" spans="1:26" hidden="1" x14ac:dyDescent="0.35">
      <c r="A1230" s="3">
        <v>1228</v>
      </c>
      <c r="B1230" s="78">
        <v>45175</v>
      </c>
      <c r="C1230" s="73" t="str">
        <f>_xlfn.XLOOKUP(Table5[[#This Row],[Serial '#]],Table10[Serial '#],Table10[Date],"",,)</f>
        <v/>
      </c>
      <c r="D12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30" s="73" t="str">
        <f>IF(Table5[[#This Row],[Date Distributed]]="","In Stock","Distributed")</f>
        <v>In Stock</v>
      </c>
      <c r="F1230" s="79" t="s">
        <v>660</v>
      </c>
      <c r="G1230" s="75" t="s">
        <v>761</v>
      </c>
      <c r="H1230" s="80" t="s">
        <v>697</v>
      </c>
      <c r="I1230" s="80"/>
      <c r="J1230" s="81" t="s">
        <v>1989</v>
      </c>
      <c r="K1230" s="80" t="s">
        <v>385</v>
      </c>
      <c r="L1230" s="3" t="str">
        <f>_xlfn.XLOOKUP(Table5[[#This Row],[Item '#]],Ticket_Forms[Form Number],Ticket_Forms[Game Name],"",,)</f>
        <v>Criss Cross</v>
      </c>
      <c r="M1230" s="15">
        <v>186</v>
      </c>
      <c r="N1230" s="3">
        <f>LOOKUP(Table5[[#This Row],[Item '#]],Ticket_Forms[Form Number],Ticket_Forms[Ticket Count])</f>
        <v>5520</v>
      </c>
      <c r="O1230" s="16">
        <f>LOOKUP(Table5[[#This Row],[Item '#]],Ticket_Forms[Form Number],Ticket_Forms[Ticket Value])</f>
        <v>1</v>
      </c>
      <c r="P1230" s="16">
        <f>LOOKUP(Table5[[#This Row],[Item '#]],Ticket_Forms[Form Number],Ticket_Forms[Revenue])</f>
        <v>5520</v>
      </c>
      <c r="Q1230" s="16">
        <f>LOOKUP(Table5[[#This Row],[Item '#]],Ticket_Forms[Form Number],Ticket_Forms[Ideal Profit])</f>
        <v>960</v>
      </c>
      <c r="R1230" s="16">
        <f>LOOKUP(Table5[[#This Row],[Item '#]],Ticket_Forms[Form Number],Ticket_Forms[Prizes])</f>
        <v>4560</v>
      </c>
      <c r="S1230" s="16">
        <f>LOOKUP(Table5[[#This Row],[Item '#]],Ticket_Forms[Form Number],Ticket_Forms[Location Rent])</f>
        <v>331</v>
      </c>
      <c r="T1230" s="16">
        <f>LOOKUP(Table5[[#This Row],[Item '#]],Ticket_Forms[Form Number],Ticket_Forms[Last Sale])</f>
        <v>200</v>
      </c>
      <c r="U1230" s="16" t="s">
        <v>3909</v>
      </c>
      <c r="V1230" s="58" t="str">
        <f>Table5[[#This Row],[Date Distributed]]</f>
        <v/>
      </c>
      <c r="W1230" s="3" t="str">
        <f>_xlfn.XLOOKUP(Table5[[#This Row],[Serial '#]],Table10[Serial '#],Table10[Charity Association],"",,)</f>
        <v/>
      </c>
      <c r="Z1230" s="3" t="s">
        <v>23</v>
      </c>
    </row>
    <row r="1231" spans="1:26" hidden="1" x14ac:dyDescent="0.35">
      <c r="A1231" s="3">
        <v>1229</v>
      </c>
      <c r="B1231" s="78">
        <v>45175</v>
      </c>
      <c r="C1231" s="73" t="str">
        <f>_xlfn.XLOOKUP(Table5[[#This Row],[Serial '#]],Table10[Serial '#],Table10[Date],"",,)</f>
        <v/>
      </c>
      <c r="D12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31" s="73" t="str">
        <f>IF(Table5[[#This Row],[Date Distributed]]="","In Stock","Distributed")</f>
        <v>In Stock</v>
      </c>
      <c r="F1231" s="79" t="s">
        <v>660</v>
      </c>
      <c r="G1231" s="75" t="s">
        <v>761</v>
      </c>
      <c r="H1231" s="80" t="s">
        <v>697</v>
      </c>
      <c r="I1231" s="80"/>
      <c r="J1231" s="81" t="s">
        <v>1990</v>
      </c>
      <c r="K1231" s="80" t="s">
        <v>385</v>
      </c>
      <c r="L1231" s="3" t="str">
        <f>_xlfn.XLOOKUP(Table5[[#This Row],[Item '#]],Ticket_Forms[Form Number],Ticket_Forms[Game Name],"",,)</f>
        <v>Criss Cross</v>
      </c>
      <c r="M1231" s="15">
        <v>186</v>
      </c>
      <c r="N1231" s="3">
        <f>LOOKUP(Table5[[#This Row],[Item '#]],Ticket_Forms[Form Number],Ticket_Forms[Ticket Count])</f>
        <v>5520</v>
      </c>
      <c r="O1231" s="16">
        <f>LOOKUP(Table5[[#This Row],[Item '#]],Ticket_Forms[Form Number],Ticket_Forms[Ticket Value])</f>
        <v>1</v>
      </c>
      <c r="P1231" s="16">
        <f>LOOKUP(Table5[[#This Row],[Item '#]],Ticket_Forms[Form Number],Ticket_Forms[Revenue])</f>
        <v>5520</v>
      </c>
      <c r="Q1231" s="16">
        <f>LOOKUP(Table5[[#This Row],[Item '#]],Ticket_Forms[Form Number],Ticket_Forms[Ideal Profit])</f>
        <v>960</v>
      </c>
      <c r="R1231" s="16">
        <f>LOOKUP(Table5[[#This Row],[Item '#]],Ticket_Forms[Form Number],Ticket_Forms[Prizes])</f>
        <v>4560</v>
      </c>
      <c r="S1231" s="16">
        <f>LOOKUP(Table5[[#This Row],[Item '#]],Ticket_Forms[Form Number],Ticket_Forms[Location Rent])</f>
        <v>331</v>
      </c>
      <c r="T1231" s="16">
        <f>LOOKUP(Table5[[#This Row],[Item '#]],Ticket_Forms[Form Number],Ticket_Forms[Last Sale])</f>
        <v>200</v>
      </c>
      <c r="U1231" s="16" t="s">
        <v>3909</v>
      </c>
      <c r="V1231" s="58" t="str">
        <f>Table5[[#This Row],[Date Distributed]]</f>
        <v/>
      </c>
      <c r="W1231" s="3" t="str">
        <f>_xlfn.XLOOKUP(Table5[[#This Row],[Serial '#]],Table10[Serial '#],Table10[Charity Association],"",,)</f>
        <v/>
      </c>
      <c r="Z1231" s="3" t="s">
        <v>23</v>
      </c>
    </row>
    <row r="1232" spans="1:26" hidden="1" x14ac:dyDescent="0.35">
      <c r="A1232" s="3">
        <v>1230</v>
      </c>
      <c r="B1232" s="78">
        <v>45175</v>
      </c>
      <c r="C1232" s="73" t="str">
        <f>_xlfn.XLOOKUP(Table5[[#This Row],[Serial '#]],Table10[Serial '#],Table10[Date],"",,)</f>
        <v/>
      </c>
      <c r="D12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32" s="73" t="str">
        <f>IF(Table5[[#This Row],[Date Distributed]]="","In Stock","Distributed")</f>
        <v>In Stock</v>
      </c>
      <c r="F1232" s="79" t="s">
        <v>660</v>
      </c>
      <c r="G1232" s="75" t="s">
        <v>761</v>
      </c>
      <c r="H1232" s="80" t="s">
        <v>697</v>
      </c>
      <c r="I1232" s="80"/>
      <c r="J1232" s="81" t="s">
        <v>1991</v>
      </c>
      <c r="K1232" s="80" t="s">
        <v>385</v>
      </c>
      <c r="L1232" s="3" t="str">
        <f>_xlfn.XLOOKUP(Table5[[#This Row],[Item '#]],Ticket_Forms[Form Number],Ticket_Forms[Game Name],"",,)</f>
        <v>Criss Cross</v>
      </c>
      <c r="M1232" s="15">
        <v>186</v>
      </c>
      <c r="N1232" s="3">
        <f>LOOKUP(Table5[[#This Row],[Item '#]],Ticket_Forms[Form Number],Ticket_Forms[Ticket Count])</f>
        <v>5520</v>
      </c>
      <c r="O1232" s="16">
        <f>LOOKUP(Table5[[#This Row],[Item '#]],Ticket_Forms[Form Number],Ticket_Forms[Ticket Value])</f>
        <v>1</v>
      </c>
      <c r="P1232" s="16">
        <f>LOOKUP(Table5[[#This Row],[Item '#]],Ticket_Forms[Form Number],Ticket_Forms[Revenue])</f>
        <v>5520</v>
      </c>
      <c r="Q1232" s="16">
        <f>LOOKUP(Table5[[#This Row],[Item '#]],Ticket_Forms[Form Number],Ticket_Forms[Ideal Profit])</f>
        <v>960</v>
      </c>
      <c r="R1232" s="16">
        <f>LOOKUP(Table5[[#This Row],[Item '#]],Ticket_Forms[Form Number],Ticket_Forms[Prizes])</f>
        <v>4560</v>
      </c>
      <c r="S1232" s="16">
        <f>LOOKUP(Table5[[#This Row],[Item '#]],Ticket_Forms[Form Number],Ticket_Forms[Location Rent])</f>
        <v>331</v>
      </c>
      <c r="T1232" s="16">
        <f>LOOKUP(Table5[[#This Row],[Item '#]],Ticket_Forms[Form Number],Ticket_Forms[Last Sale])</f>
        <v>200</v>
      </c>
      <c r="U1232" s="16" t="s">
        <v>3909</v>
      </c>
      <c r="V1232" s="58" t="str">
        <f>Table5[[#This Row],[Date Distributed]]</f>
        <v/>
      </c>
      <c r="W1232" s="3" t="str">
        <f>_xlfn.XLOOKUP(Table5[[#This Row],[Serial '#]],Table10[Serial '#],Table10[Charity Association],"",,)</f>
        <v/>
      </c>
      <c r="Z1232" s="3" t="s">
        <v>23</v>
      </c>
    </row>
    <row r="1233" spans="1:26" hidden="1" x14ac:dyDescent="0.35">
      <c r="A1233" s="3">
        <v>1231</v>
      </c>
      <c r="B1233" s="78">
        <v>45175</v>
      </c>
      <c r="C1233" s="73" t="str">
        <f>_xlfn.XLOOKUP(Table5[[#This Row],[Serial '#]],Table10[Serial '#],Table10[Date],"",,)</f>
        <v/>
      </c>
      <c r="D12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33" s="73" t="str">
        <f>IF(Table5[[#This Row],[Date Distributed]]="","In Stock","Distributed")</f>
        <v>In Stock</v>
      </c>
      <c r="F1233" s="79" t="s">
        <v>660</v>
      </c>
      <c r="G1233" s="75" t="s">
        <v>761</v>
      </c>
      <c r="H1233" s="80" t="s">
        <v>697</v>
      </c>
      <c r="I1233" s="80"/>
      <c r="J1233" s="81" t="s">
        <v>1992</v>
      </c>
      <c r="K1233" s="80" t="s">
        <v>385</v>
      </c>
      <c r="L1233" s="3" t="str">
        <f>_xlfn.XLOOKUP(Table5[[#This Row],[Item '#]],Ticket_Forms[Form Number],Ticket_Forms[Game Name],"",,)</f>
        <v>Criss Cross</v>
      </c>
      <c r="M1233" s="15">
        <v>186</v>
      </c>
      <c r="N1233" s="3">
        <f>LOOKUP(Table5[[#This Row],[Item '#]],Ticket_Forms[Form Number],Ticket_Forms[Ticket Count])</f>
        <v>5520</v>
      </c>
      <c r="O1233" s="16">
        <f>LOOKUP(Table5[[#This Row],[Item '#]],Ticket_Forms[Form Number],Ticket_Forms[Ticket Value])</f>
        <v>1</v>
      </c>
      <c r="P1233" s="16">
        <f>LOOKUP(Table5[[#This Row],[Item '#]],Ticket_Forms[Form Number],Ticket_Forms[Revenue])</f>
        <v>5520</v>
      </c>
      <c r="Q1233" s="16">
        <f>LOOKUP(Table5[[#This Row],[Item '#]],Ticket_Forms[Form Number],Ticket_Forms[Ideal Profit])</f>
        <v>960</v>
      </c>
      <c r="R1233" s="16">
        <f>LOOKUP(Table5[[#This Row],[Item '#]],Ticket_Forms[Form Number],Ticket_Forms[Prizes])</f>
        <v>4560</v>
      </c>
      <c r="S1233" s="16">
        <f>LOOKUP(Table5[[#This Row],[Item '#]],Ticket_Forms[Form Number],Ticket_Forms[Location Rent])</f>
        <v>331</v>
      </c>
      <c r="T1233" s="16">
        <f>LOOKUP(Table5[[#This Row],[Item '#]],Ticket_Forms[Form Number],Ticket_Forms[Last Sale])</f>
        <v>200</v>
      </c>
      <c r="U1233" s="16" t="s">
        <v>3909</v>
      </c>
      <c r="V1233" s="58" t="str">
        <f>Table5[[#This Row],[Date Distributed]]</f>
        <v/>
      </c>
      <c r="W1233" s="3" t="str">
        <f>_xlfn.XLOOKUP(Table5[[#This Row],[Serial '#]],Table10[Serial '#],Table10[Charity Association],"",,)</f>
        <v/>
      </c>
      <c r="Z1233" s="3" t="s">
        <v>23</v>
      </c>
    </row>
    <row r="1234" spans="1:26" hidden="1" x14ac:dyDescent="0.35">
      <c r="A1234" s="3">
        <v>1232</v>
      </c>
      <c r="B1234" s="78">
        <v>45175</v>
      </c>
      <c r="C1234" s="73" t="str">
        <f>_xlfn.XLOOKUP(Table5[[#This Row],[Serial '#]],Table10[Serial '#],Table10[Date],"",,)</f>
        <v/>
      </c>
      <c r="D12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34" s="73" t="str">
        <f>IF(Table5[[#This Row],[Date Distributed]]="","In Stock","Distributed")</f>
        <v>In Stock</v>
      </c>
      <c r="F1234" s="79" t="s">
        <v>660</v>
      </c>
      <c r="G1234" s="75" t="s">
        <v>761</v>
      </c>
      <c r="H1234" s="80" t="s">
        <v>697</v>
      </c>
      <c r="I1234" s="80"/>
      <c r="J1234" s="81" t="s">
        <v>1993</v>
      </c>
      <c r="K1234" s="80" t="s">
        <v>385</v>
      </c>
      <c r="L1234" s="3" t="str">
        <f>_xlfn.XLOOKUP(Table5[[#This Row],[Item '#]],Ticket_Forms[Form Number],Ticket_Forms[Game Name],"",,)</f>
        <v>Criss Cross</v>
      </c>
      <c r="M1234" s="15">
        <v>186</v>
      </c>
      <c r="N1234" s="3">
        <f>LOOKUP(Table5[[#This Row],[Item '#]],Ticket_Forms[Form Number],Ticket_Forms[Ticket Count])</f>
        <v>5520</v>
      </c>
      <c r="O1234" s="16">
        <f>LOOKUP(Table5[[#This Row],[Item '#]],Ticket_Forms[Form Number],Ticket_Forms[Ticket Value])</f>
        <v>1</v>
      </c>
      <c r="P1234" s="16">
        <f>LOOKUP(Table5[[#This Row],[Item '#]],Ticket_Forms[Form Number],Ticket_Forms[Revenue])</f>
        <v>5520</v>
      </c>
      <c r="Q1234" s="16">
        <f>LOOKUP(Table5[[#This Row],[Item '#]],Ticket_Forms[Form Number],Ticket_Forms[Ideal Profit])</f>
        <v>960</v>
      </c>
      <c r="R1234" s="16">
        <f>LOOKUP(Table5[[#This Row],[Item '#]],Ticket_Forms[Form Number],Ticket_Forms[Prizes])</f>
        <v>4560</v>
      </c>
      <c r="S1234" s="16">
        <f>LOOKUP(Table5[[#This Row],[Item '#]],Ticket_Forms[Form Number],Ticket_Forms[Location Rent])</f>
        <v>331</v>
      </c>
      <c r="T1234" s="16">
        <f>LOOKUP(Table5[[#This Row],[Item '#]],Ticket_Forms[Form Number],Ticket_Forms[Last Sale])</f>
        <v>200</v>
      </c>
      <c r="U1234" s="16" t="s">
        <v>3909</v>
      </c>
      <c r="V1234" s="58" t="str">
        <f>Table5[[#This Row],[Date Distributed]]</f>
        <v/>
      </c>
      <c r="W1234" s="3" t="str">
        <f>_xlfn.XLOOKUP(Table5[[#This Row],[Serial '#]],Table10[Serial '#],Table10[Charity Association],"",,)</f>
        <v/>
      </c>
      <c r="Z1234" s="3" t="s">
        <v>23</v>
      </c>
    </row>
    <row r="1235" spans="1:26" hidden="1" x14ac:dyDescent="0.35">
      <c r="A1235" s="3">
        <v>1233</v>
      </c>
      <c r="B1235" s="78">
        <v>45175</v>
      </c>
      <c r="C1235" s="73" t="str">
        <f>_xlfn.XLOOKUP(Table5[[#This Row],[Serial '#]],Table10[Serial '#],Table10[Date],"",,)</f>
        <v/>
      </c>
      <c r="D12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35" s="73" t="str">
        <f>IF(Table5[[#This Row],[Date Distributed]]="","In Stock","Distributed")</f>
        <v>In Stock</v>
      </c>
      <c r="F1235" s="79" t="s">
        <v>660</v>
      </c>
      <c r="G1235" s="75" t="s">
        <v>761</v>
      </c>
      <c r="H1235" s="80" t="s">
        <v>697</v>
      </c>
      <c r="I1235" s="80"/>
      <c r="J1235" s="81" t="s">
        <v>1994</v>
      </c>
      <c r="K1235" s="80" t="s">
        <v>385</v>
      </c>
      <c r="L1235" s="3" t="str">
        <f>_xlfn.XLOOKUP(Table5[[#This Row],[Item '#]],Ticket_Forms[Form Number],Ticket_Forms[Game Name],"",,)</f>
        <v>Criss Cross</v>
      </c>
      <c r="M1235" s="15">
        <v>186</v>
      </c>
      <c r="N1235" s="3">
        <f>LOOKUP(Table5[[#This Row],[Item '#]],Ticket_Forms[Form Number],Ticket_Forms[Ticket Count])</f>
        <v>5520</v>
      </c>
      <c r="O1235" s="16">
        <f>LOOKUP(Table5[[#This Row],[Item '#]],Ticket_Forms[Form Number],Ticket_Forms[Ticket Value])</f>
        <v>1</v>
      </c>
      <c r="P1235" s="16">
        <f>LOOKUP(Table5[[#This Row],[Item '#]],Ticket_Forms[Form Number],Ticket_Forms[Revenue])</f>
        <v>5520</v>
      </c>
      <c r="Q1235" s="16">
        <f>LOOKUP(Table5[[#This Row],[Item '#]],Ticket_Forms[Form Number],Ticket_Forms[Ideal Profit])</f>
        <v>960</v>
      </c>
      <c r="R1235" s="16">
        <f>LOOKUP(Table5[[#This Row],[Item '#]],Ticket_Forms[Form Number],Ticket_Forms[Prizes])</f>
        <v>4560</v>
      </c>
      <c r="S1235" s="16">
        <f>LOOKUP(Table5[[#This Row],[Item '#]],Ticket_Forms[Form Number],Ticket_Forms[Location Rent])</f>
        <v>331</v>
      </c>
      <c r="T1235" s="16">
        <f>LOOKUP(Table5[[#This Row],[Item '#]],Ticket_Forms[Form Number],Ticket_Forms[Last Sale])</f>
        <v>200</v>
      </c>
      <c r="U1235" s="16" t="s">
        <v>3909</v>
      </c>
      <c r="V1235" s="58" t="str">
        <f>Table5[[#This Row],[Date Distributed]]</f>
        <v/>
      </c>
      <c r="W1235" s="3" t="str">
        <f>_xlfn.XLOOKUP(Table5[[#This Row],[Serial '#]],Table10[Serial '#],Table10[Charity Association],"",,)</f>
        <v/>
      </c>
      <c r="Z1235" s="3" t="s">
        <v>23</v>
      </c>
    </row>
    <row r="1236" spans="1:26" hidden="1" x14ac:dyDescent="0.35">
      <c r="A1236" s="3">
        <v>1234</v>
      </c>
      <c r="B1236" s="78">
        <v>45175</v>
      </c>
      <c r="C1236" s="73" t="str">
        <f>_xlfn.XLOOKUP(Table5[[#This Row],[Serial '#]],Table10[Serial '#],Table10[Date],"",,)</f>
        <v/>
      </c>
      <c r="D12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36" s="73" t="str">
        <f>IF(Table5[[#This Row],[Date Distributed]]="","In Stock","Distributed")</f>
        <v>In Stock</v>
      </c>
      <c r="F1236" s="79" t="s">
        <v>660</v>
      </c>
      <c r="G1236" s="75" t="s">
        <v>761</v>
      </c>
      <c r="H1236" s="80" t="s">
        <v>697</v>
      </c>
      <c r="I1236" s="80"/>
      <c r="J1236" s="81" t="s">
        <v>1995</v>
      </c>
      <c r="K1236" s="80" t="s">
        <v>385</v>
      </c>
      <c r="L1236" s="3" t="str">
        <f>_xlfn.XLOOKUP(Table5[[#This Row],[Item '#]],Ticket_Forms[Form Number],Ticket_Forms[Game Name],"",,)</f>
        <v>Criss Cross</v>
      </c>
      <c r="M1236" s="15">
        <v>186</v>
      </c>
      <c r="N1236" s="3">
        <f>LOOKUP(Table5[[#This Row],[Item '#]],Ticket_Forms[Form Number],Ticket_Forms[Ticket Count])</f>
        <v>5520</v>
      </c>
      <c r="O1236" s="16">
        <f>LOOKUP(Table5[[#This Row],[Item '#]],Ticket_Forms[Form Number],Ticket_Forms[Ticket Value])</f>
        <v>1</v>
      </c>
      <c r="P1236" s="16">
        <f>LOOKUP(Table5[[#This Row],[Item '#]],Ticket_Forms[Form Number],Ticket_Forms[Revenue])</f>
        <v>5520</v>
      </c>
      <c r="Q1236" s="16">
        <f>LOOKUP(Table5[[#This Row],[Item '#]],Ticket_Forms[Form Number],Ticket_Forms[Ideal Profit])</f>
        <v>960</v>
      </c>
      <c r="R1236" s="16">
        <f>LOOKUP(Table5[[#This Row],[Item '#]],Ticket_Forms[Form Number],Ticket_Forms[Prizes])</f>
        <v>4560</v>
      </c>
      <c r="S1236" s="16">
        <f>LOOKUP(Table5[[#This Row],[Item '#]],Ticket_Forms[Form Number],Ticket_Forms[Location Rent])</f>
        <v>331</v>
      </c>
      <c r="T1236" s="16">
        <f>LOOKUP(Table5[[#This Row],[Item '#]],Ticket_Forms[Form Number],Ticket_Forms[Last Sale])</f>
        <v>200</v>
      </c>
      <c r="U1236" s="16" t="s">
        <v>3909</v>
      </c>
      <c r="V1236" s="58" t="str">
        <f>Table5[[#This Row],[Date Distributed]]</f>
        <v/>
      </c>
      <c r="W1236" s="3" t="str">
        <f>_xlfn.XLOOKUP(Table5[[#This Row],[Serial '#]],Table10[Serial '#],Table10[Charity Association],"",,)</f>
        <v/>
      </c>
      <c r="Z1236" s="3" t="s">
        <v>23</v>
      </c>
    </row>
    <row r="1237" spans="1:26" hidden="1" x14ac:dyDescent="0.35">
      <c r="A1237" s="3">
        <v>1235</v>
      </c>
      <c r="B1237" s="78">
        <v>45175</v>
      </c>
      <c r="C1237" s="73" t="str">
        <f>_xlfn.XLOOKUP(Table5[[#This Row],[Serial '#]],Table10[Serial '#],Table10[Date],"",,)</f>
        <v/>
      </c>
      <c r="D12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37" s="73" t="str">
        <f>IF(Table5[[#This Row],[Date Distributed]]="","In Stock","Distributed")</f>
        <v>In Stock</v>
      </c>
      <c r="F1237" s="79" t="s">
        <v>660</v>
      </c>
      <c r="G1237" s="75" t="s">
        <v>761</v>
      </c>
      <c r="H1237" s="80" t="s">
        <v>697</v>
      </c>
      <c r="I1237" s="80"/>
      <c r="J1237" s="81" t="s">
        <v>1996</v>
      </c>
      <c r="K1237" s="80" t="s">
        <v>385</v>
      </c>
      <c r="L1237" s="3" t="str">
        <f>_xlfn.XLOOKUP(Table5[[#This Row],[Item '#]],Ticket_Forms[Form Number],Ticket_Forms[Game Name],"",,)</f>
        <v>Criss Cross</v>
      </c>
      <c r="M1237" s="15">
        <v>186</v>
      </c>
      <c r="N1237" s="3">
        <f>LOOKUP(Table5[[#This Row],[Item '#]],Ticket_Forms[Form Number],Ticket_Forms[Ticket Count])</f>
        <v>5520</v>
      </c>
      <c r="O1237" s="16">
        <f>LOOKUP(Table5[[#This Row],[Item '#]],Ticket_Forms[Form Number],Ticket_Forms[Ticket Value])</f>
        <v>1</v>
      </c>
      <c r="P1237" s="16">
        <f>LOOKUP(Table5[[#This Row],[Item '#]],Ticket_Forms[Form Number],Ticket_Forms[Revenue])</f>
        <v>5520</v>
      </c>
      <c r="Q1237" s="16">
        <f>LOOKUP(Table5[[#This Row],[Item '#]],Ticket_Forms[Form Number],Ticket_Forms[Ideal Profit])</f>
        <v>960</v>
      </c>
      <c r="R1237" s="16">
        <f>LOOKUP(Table5[[#This Row],[Item '#]],Ticket_Forms[Form Number],Ticket_Forms[Prizes])</f>
        <v>4560</v>
      </c>
      <c r="S1237" s="16">
        <f>LOOKUP(Table5[[#This Row],[Item '#]],Ticket_Forms[Form Number],Ticket_Forms[Location Rent])</f>
        <v>331</v>
      </c>
      <c r="T1237" s="16">
        <f>LOOKUP(Table5[[#This Row],[Item '#]],Ticket_Forms[Form Number],Ticket_Forms[Last Sale])</f>
        <v>200</v>
      </c>
      <c r="U1237" s="16" t="s">
        <v>3909</v>
      </c>
      <c r="V1237" s="58" t="str">
        <f>Table5[[#This Row],[Date Distributed]]</f>
        <v/>
      </c>
      <c r="W1237" s="3" t="str">
        <f>_xlfn.XLOOKUP(Table5[[#This Row],[Serial '#]],Table10[Serial '#],Table10[Charity Association],"",,)</f>
        <v/>
      </c>
      <c r="Z1237" s="3" t="s">
        <v>23</v>
      </c>
    </row>
    <row r="1238" spans="1:26" hidden="1" x14ac:dyDescent="0.35">
      <c r="A1238" s="3">
        <v>1236</v>
      </c>
      <c r="B1238" s="78">
        <v>45175</v>
      </c>
      <c r="C1238" s="73" t="str">
        <f>_xlfn.XLOOKUP(Table5[[#This Row],[Serial '#]],Table10[Serial '#],Table10[Date],"",,)</f>
        <v/>
      </c>
      <c r="D12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38" s="73" t="str">
        <f>IF(Table5[[#This Row],[Date Distributed]]="","In Stock","Distributed")</f>
        <v>In Stock</v>
      </c>
      <c r="F1238" s="79" t="s">
        <v>660</v>
      </c>
      <c r="G1238" s="75" t="s">
        <v>761</v>
      </c>
      <c r="H1238" s="80" t="s">
        <v>697</v>
      </c>
      <c r="I1238" s="80"/>
      <c r="J1238" s="81" t="s">
        <v>1997</v>
      </c>
      <c r="K1238" s="80" t="s">
        <v>385</v>
      </c>
      <c r="L1238" s="3" t="str">
        <f>_xlfn.XLOOKUP(Table5[[#This Row],[Item '#]],Ticket_Forms[Form Number],Ticket_Forms[Game Name],"",,)</f>
        <v>Criss Cross</v>
      </c>
      <c r="M1238" s="15">
        <v>186</v>
      </c>
      <c r="N1238" s="3">
        <f>LOOKUP(Table5[[#This Row],[Item '#]],Ticket_Forms[Form Number],Ticket_Forms[Ticket Count])</f>
        <v>5520</v>
      </c>
      <c r="O1238" s="16">
        <f>LOOKUP(Table5[[#This Row],[Item '#]],Ticket_Forms[Form Number],Ticket_Forms[Ticket Value])</f>
        <v>1</v>
      </c>
      <c r="P1238" s="16">
        <f>LOOKUP(Table5[[#This Row],[Item '#]],Ticket_Forms[Form Number],Ticket_Forms[Revenue])</f>
        <v>5520</v>
      </c>
      <c r="Q1238" s="16">
        <f>LOOKUP(Table5[[#This Row],[Item '#]],Ticket_Forms[Form Number],Ticket_Forms[Ideal Profit])</f>
        <v>960</v>
      </c>
      <c r="R1238" s="16">
        <f>LOOKUP(Table5[[#This Row],[Item '#]],Ticket_Forms[Form Number],Ticket_Forms[Prizes])</f>
        <v>4560</v>
      </c>
      <c r="S1238" s="16">
        <f>LOOKUP(Table5[[#This Row],[Item '#]],Ticket_Forms[Form Number],Ticket_Forms[Location Rent])</f>
        <v>331</v>
      </c>
      <c r="T1238" s="16">
        <f>LOOKUP(Table5[[#This Row],[Item '#]],Ticket_Forms[Form Number],Ticket_Forms[Last Sale])</f>
        <v>200</v>
      </c>
      <c r="U1238" s="16" t="s">
        <v>3909</v>
      </c>
      <c r="V1238" s="58" t="str">
        <f>Table5[[#This Row],[Date Distributed]]</f>
        <v/>
      </c>
      <c r="W1238" s="3" t="str">
        <f>_xlfn.XLOOKUP(Table5[[#This Row],[Serial '#]],Table10[Serial '#],Table10[Charity Association],"",,)</f>
        <v/>
      </c>
      <c r="Z1238" s="3" t="s">
        <v>23</v>
      </c>
    </row>
    <row r="1239" spans="1:26" hidden="1" x14ac:dyDescent="0.35">
      <c r="A1239" s="3">
        <v>1237</v>
      </c>
      <c r="B1239" s="78">
        <v>45175</v>
      </c>
      <c r="C1239" s="73" t="str">
        <f>_xlfn.XLOOKUP(Table5[[#This Row],[Serial '#]],Table10[Serial '#],Table10[Date],"",,)</f>
        <v/>
      </c>
      <c r="D12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39" s="73" t="str">
        <f>IF(Table5[[#This Row],[Date Distributed]]="","In Stock","Distributed")</f>
        <v>In Stock</v>
      </c>
      <c r="F1239" s="79" t="s">
        <v>660</v>
      </c>
      <c r="G1239" s="75" t="s">
        <v>761</v>
      </c>
      <c r="H1239" s="80" t="s">
        <v>697</v>
      </c>
      <c r="I1239" s="80"/>
      <c r="J1239" s="81" t="s">
        <v>1998</v>
      </c>
      <c r="K1239" s="80" t="s">
        <v>385</v>
      </c>
      <c r="L1239" s="3" t="str">
        <f>_xlfn.XLOOKUP(Table5[[#This Row],[Item '#]],Ticket_Forms[Form Number],Ticket_Forms[Game Name],"",,)</f>
        <v>Criss Cross</v>
      </c>
      <c r="M1239" s="15">
        <v>186</v>
      </c>
      <c r="N1239" s="3">
        <f>LOOKUP(Table5[[#This Row],[Item '#]],Ticket_Forms[Form Number],Ticket_Forms[Ticket Count])</f>
        <v>5520</v>
      </c>
      <c r="O1239" s="16">
        <f>LOOKUP(Table5[[#This Row],[Item '#]],Ticket_Forms[Form Number],Ticket_Forms[Ticket Value])</f>
        <v>1</v>
      </c>
      <c r="P1239" s="16">
        <f>LOOKUP(Table5[[#This Row],[Item '#]],Ticket_Forms[Form Number],Ticket_Forms[Revenue])</f>
        <v>5520</v>
      </c>
      <c r="Q1239" s="16">
        <f>LOOKUP(Table5[[#This Row],[Item '#]],Ticket_Forms[Form Number],Ticket_Forms[Ideal Profit])</f>
        <v>960</v>
      </c>
      <c r="R1239" s="16">
        <f>LOOKUP(Table5[[#This Row],[Item '#]],Ticket_Forms[Form Number],Ticket_Forms[Prizes])</f>
        <v>4560</v>
      </c>
      <c r="S1239" s="16">
        <f>LOOKUP(Table5[[#This Row],[Item '#]],Ticket_Forms[Form Number],Ticket_Forms[Location Rent])</f>
        <v>331</v>
      </c>
      <c r="T1239" s="16">
        <f>LOOKUP(Table5[[#This Row],[Item '#]],Ticket_Forms[Form Number],Ticket_Forms[Last Sale])</f>
        <v>200</v>
      </c>
      <c r="U1239" s="16" t="s">
        <v>3909</v>
      </c>
      <c r="V1239" s="58" t="str">
        <f>Table5[[#This Row],[Date Distributed]]</f>
        <v/>
      </c>
      <c r="W1239" s="3" t="str">
        <f>_xlfn.XLOOKUP(Table5[[#This Row],[Serial '#]],Table10[Serial '#],Table10[Charity Association],"",,)</f>
        <v/>
      </c>
      <c r="Z1239" s="3" t="s">
        <v>23</v>
      </c>
    </row>
    <row r="1240" spans="1:26" hidden="1" x14ac:dyDescent="0.35">
      <c r="A1240" s="3">
        <v>1238</v>
      </c>
      <c r="B1240" s="78">
        <v>45175</v>
      </c>
      <c r="C1240" s="73" t="str">
        <f>_xlfn.XLOOKUP(Table5[[#This Row],[Serial '#]],Table10[Serial '#],Table10[Date],"",,)</f>
        <v/>
      </c>
      <c r="D12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40" s="73" t="str">
        <f>IF(Table5[[#This Row],[Date Distributed]]="","In Stock","Distributed")</f>
        <v>In Stock</v>
      </c>
      <c r="F1240" s="79" t="s">
        <v>660</v>
      </c>
      <c r="G1240" s="75" t="s">
        <v>761</v>
      </c>
      <c r="H1240" s="80" t="s">
        <v>697</v>
      </c>
      <c r="I1240" s="80"/>
      <c r="J1240" s="81" t="s">
        <v>1999</v>
      </c>
      <c r="K1240" s="80" t="s">
        <v>385</v>
      </c>
      <c r="L1240" s="3" t="str">
        <f>_xlfn.XLOOKUP(Table5[[#This Row],[Item '#]],Ticket_Forms[Form Number],Ticket_Forms[Game Name],"",,)</f>
        <v>Criss Cross</v>
      </c>
      <c r="M1240" s="15">
        <v>186</v>
      </c>
      <c r="N1240" s="3">
        <f>LOOKUP(Table5[[#This Row],[Item '#]],Ticket_Forms[Form Number],Ticket_Forms[Ticket Count])</f>
        <v>5520</v>
      </c>
      <c r="O1240" s="16">
        <f>LOOKUP(Table5[[#This Row],[Item '#]],Ticket_Forms[Form Number],Ticket_Forms[Ticket Value])</f>
        <v>1</v>
      </c>
      <c r="P1240" s="16">
        <f>LOOKUP(Table5[[#This Row],[Item '#]],Ticket_Forms[Form Number],Ticket_Forms[Revenue])</f>
        <v>5520</v>
      </c>
      <c r="Q1240" s="16">
        <f>LOOKUP(Table5[[#This Row],[Item '#]],Ticket_Forms[Form Number],Ticket_Forms[Ideal Profit])</f>
        <v>960</v>
      </c>
      <c r="R1240" s="16">
        <f>LOOKUP(Table5[[#This Row],[Item '#]],Ticket_Forms[Form Number],Ticket_Forms[Prizes])</f>
        <v>4560</v>
      </c>
      <c r="S1240" s="16">
        <f>LOOKUP(Table5[[#This Row],[Item '#]],Ticket_Forms[Form Number],Ticket_Forms[Location Rent])</f>
        <v>331</v>
      </c>
      <c r="T1240" s="16">
        <f>LOOKUP(Table5[[#This Row],[Item '#]],Ticket_Forms[Form Number],Ticket_Forms[Last Sale])</f>
        <v>200</v>
      </c>
      <c r="U1240" s="16" t="s">
        <v>3909</v>
      </c>
      <c r="V1240" s="58" t="str">
        <f>Table5[[#This Row],[Date Distributed]]</f>
        <v/>
      </c>
      <c r="W1240" s="3" t="str">
        <f>_xlfn.XLOOKUP(Table5[[#This Row],[Serial '#]],Table10[Serial '#],Table10[Charity Association],"",,)</f>
        <v/>
      </c>
      <c r="Z1240" s="3" t="s">
        <v>23</v>
      </c>
    </row>
    <row r="1241" spans="1:26" hidden="1" x14ac:dyDescent="0.35">
      <c r="A1241" s="3">
        <v>1239</v>
      </c>
      <c r="B1241" s="78">
        <v>45175</v>
      </c>
      <c r="C1241" s="73" t="str">
        <f>_xlfn.XLOOKUP(Table5[[#This Row],[Serial '#]],Table10[Serial '#],Table10[Date],"",,)</f>
        <v/>
      </c>
      <c r="D12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41" s="73" t="str">
        <f>IF(Table5[[#This Row],[Date Distributed]]="","In Stock","Distributed")</f>
        <v>In Stock</v>
      </c>
      <c r="F1241" s="79" t="s">
        <v>660</v>
      </c>
      <c r="G1241" s="75" t="s">
        <v>761</v>
      </c>
      <c r="H1241" s="80" t="s">
        <v>697</v>
      </c>
      <c r="I1241" s="80"/>
      <c r="J1241" s="81" t="s">
        <v>2000</v>
      </c>
      <c r="K1241" s="80" t="s">
        <v>385</v>
      </c>
      <c r="L1241" s="3" t="str">
        <f>_xlfn.XLOOKUP(Table5[[#This Row],[Item '#]],Ticket_Forms[Form Number],Ticket_Forms[Game Name],"",,)</f>
        <v>Criss Cross</v>
      </c>
      <c r="M1241" s="15">
        <v>186</v>
      </c>
      <c r="N1241" s="3">
        <f>LOOKUP(Table5[[#This Row],[Item '#]],Ticket_Forms[Form Number],Ticket_Forms[Ticket Count])</f>
        <v>5520</v>
      </c>
      <c r="O1241" s="16">
        <f>LOOKUP(Table5[[#This Row],[Item '#]],Ticket_Forms[Form Number],Ticket_Forms[Ticket Value])</f>
        <v>1</v>
      </c>
      <c r="P1241" s="16">
        <f>LOOKUP(Table5[[#This Row],[Item '#]],Ticket_Forms[Form Number],Ticket_Forms[Revenue])</f>
        <v>5520</v>
      </c>
      <c r="Q1241" s="16">
        <f>LOOKUP(Table5[[#This Row],[Item '#]],Ticket_Forms[Form Number],Ticket_Forms[Ideal Profit])</f>
        <v>960</v>
      </c>
      <c r="R1241" s="16">
        <f>LOOKUP(Table5[[#This Row],[Item '#]],Ticket_Forms[Form Number],Ticket_Forms[Prizes])</f>
        <v>4560</v>
      </c>
      <c r="S1241" s="16">
        <f>LOOKUP(Table5[[#This Row],[Item '#]],Ticket_Forms[Form Number],Ticket_Forms[Location Rent])</f>
        <v>331</v>
      </c>
      <c r="T1241" s="16">
        <f>LOOKUP(Table5[[#This Row],[Item '#]],Ticket_Forms[Form Number],Ticket_Forms[Last Sale])</f>
        <v>200</v>
      </c>
      <c r="U1241" s="16" t="s">
        <v>3909</v>
      </c>
      <c r="V1241" s="58" t="str">
        <f>Table5[[#This Row],[Date Distributed]]</f>
        <v/>
      </c>
      <c r="W1241" s="3" t="str">
        <f>_xlfn.XLOOKUP(Table5[[#This Row],[Serial '#]],Table10[Serial '#],Table10[Charity Association],"",,)</f>
        <v/>
      </c>
      <c r="Z1241" s="3" t="s">
        <v>23</v>
      </c>
    </row>
    <row r="1242" spans="1:26" hidden="1" x14ac:dyDescent="0.35">
      <c r="A1242" s="3">
        <v>1240</v>
      </c>
      <c r="B1242" s="78">
        <v>45175</v>
      </c>
      <c r="C1242" s="73" t="str">
        <f>_xlfn.XLOOKUP(Table5[[#This Row],[Serial '#]],Table10[Serial '#],Table10[Date],"",,)</f>
        <v/>
      </c>
      <c r="D12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42" s="73" t="str">
        <f>IF(Table5[[#This Row],[Date Distributed]]="","In Stock","Distributed")</f>
        <v>In Stock</v>
      </c>
      <c r="F1242" s="79" t="s">
        <v>660</v>
      </c>
      <c r="G1242" s="75" t="s">
        <v>761</v>
      </c>
      <c r="H1242" s="80" t="s">
        <v>697</v>
      </c>
      <c r="I1242" s="80"/>
      <c r="J1242" s="81" t="s">
        <v>2001</v>
      </c>
      <c r="K1242" s="80" t="s">
        <v>385</v>
      </c>
      <c r="L1242" s="3" t="str">
        <f>_xlfn.XLOOKUP(Table5[[#This Row],[Item '#]],Ticket_Forms[Form Number],Ticket_Forms[Game Name],"",,)</f>
        <v>Criss Cross</v>
      </c>
      <c r="M1242" s="15">
        <v>186</v>
      </c>
      <c r="N1242" s="3">
        <f>LOOKUP(Table5[[#This Row],[Item '#]],Ticket_Forms[Form Number],Ticket_Forms[Ticket Count])</f>
        <v>5520</v>
      </c>
      <c r="O1242" s="16">
        <f>LOOKUP(Table5[[#This Row],[Item '#]],Ticket_Forms[Form Number],Ticket_Forms[Ticket Value])</f>
        <v>1</v>
      </c>
      <c r="P1242" s="16">
        <f>LOOKUP(Table5[[#This Row],[Item '#]],Ticket_Forms[Form Number],Ticket_Forms[Revenue])</f>
        <v>5520</v>
      </c>
      <c r="Q1242" s="16">
        <f>LOOKUP(Table5[[#This Row],[Item '#]],Ticket_Forms[Form Number],Ticket_Forms[Ideal Profit])</f>
        <v>960</v>
      </c>
      <c r="R1242" s="16">
        <f>LOOKUP(Table5[[#This Row],[Item '#]],Ticket_Forms[Form Number],Ticket_Forms[Prizes])</f>
        <v>4560</v>
      </c>
      <c r="S1242" s="16">
        <f>LOOKUP(Table5[[#This Row],[Item '#]],Ticket_Forms[Form Number],Ticket_Forms[Location Rent])</f>
        <v>331</v>
      </c>
      <c r="T1242" s="16">
        <f>LOOKUP(Table5[[#This Row],[Item '#]],Ticket_Forms[Form Number],Ticket_Forms[Last Sale])</f>
        <v>200</v>
      </c>
      <c r="U1242" s="16" t="s">
        <v>3909</v>
      </c>
      <c r="V1242" s="58" t="str">
        <f>Table5[[#This Row],[Date Distributed]]</f>
        <v/>
      </c>
      <c r="W1242" s="3" t="str">
        <f>_xlfn.XLOOKUP(Table5[[#This Row],[Serial '#]],Table10[Serial '#],Table10[Charity Association],"",,)</f>
        <v/>
      </c>
      <c r="Z1242" s="3" t="s">
        <v>23</v>
      </c>
    </row>
    <row r="1243" spans="1:26" hidden="1" x14ac:dyDescent="0.35">
      <c r="A1243" s="3">
        <v>1241</v>
      </c>
      <c r="B1243" s="78">
        <v>45175</v>
      </c>
      <c r="C1243" s="73" t="str">
        <f>_xlfn.XLOOKUP(Table5[[#This Row],[Serial '#]],Table10[Serial '#],Table10[Date],"",,)</f>
        <v/>
      </c>
      <c r="D12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43" s="73" t="str">
        <f>IF(Table5[[#This Row],[Date Distributed]]="","In Stock","Distributed")</f>
        <v>In Stock</v>
      </c>
      <c r="F1243" s="79" t="s">
        <v>660</v>
      </c>
      <c r="G1243" s="75" t="s">
        <v>761</v>
      </c>
      <c r="H1243" s="80" t="s">
        <v>697</v>
      </c>
      <c r="I1243" s="80"/>
      <c r="J1243" s="81" t="s">
        <v>2002</v>
      </c>
      <c r="K1243" s="80" t="s">
        <v>385</v>
      </c>
      <c r="L1243" s="3" t="str">
        <f>_xlfn.XLOOKUP(Table5[[#This Row],[Item '#]],Ticket_Forms[Form Number],Ticket_Forms[Game Name],"",,)</f>
        <v>Criss Cross</v>
      </c>
      <c r="M1243" s="15">
        <v>186</v>
      </c>
      <c r="N1243" s="3">
        <f>LOOKUP(Table5[[#This Row],[Item '#]],Ticket_Forms[Form Number],Ticket_Forms[Ticket Count])</f>
        <v>5520</v>
      </c>
      <c r="O1243" s="16">
        <f>LOOKUP(Table5[[#This Row],[Item '#]],Ticket_Forms[Form Number],Ticket_Forms[Ticket Value])</f>
        <v>1</v>
      </c>
      <c r="P1243" s="16">
        <f>LOOKUP(Table5[[#This Row],[Item '#]],Ticket_Forms[Form Number],Ticket_Forms[Revenue])</f>
        <v>5520</v>
      </c>
      <c r="Q1243" s="16">
        <f>LOOKUP(Table5[[#This Row],[Item '#]],Ticket_Forms[Form Number],Ticket_Forms[Ideal Profit])</f>
        <v>960</v>
      </c>
      <c r="R1243" s="16">
        <f>LOOKUP(Table5[[#This Row],[Item '#]],Ticket_Forms[Form Number],Ticket_Forms[Prizes])</f>
        <v>4560</v>
      </c>
      <c r="S1243" s="16">
        <f>LOOKUP(Table5[[#This Row],[Item '#]],Ticket_Forms[Form Number],Ticket_Forms[Location Rent])</f>
        <v>331</v>
      </c>
      <c r="T1243" s="16">
        <f>LOOKUP(Table5[[#This Row],[Item '#]],Ticket_Forms[Form Number],Ticket_Forms[Last Sale])</f>
        <v>200</v>
      </c>
      <c r="U1243" s="16" t="s">
        <v>3909</v>
      </c>
      <c r="V1243" s="58" t="str">
        <f>Table5[[#This Row],[Date Distributed]]</f>
        <v/>
      </c>
      <c r="W1243" s="3" t="str">
        <f>_xlfn.XLOOKUP(Table5[[#This Row],[Serial '#]],Table10[Serial '#],Table10[Charity Association],"",,)</f>
        <v/>
      </c>
      <c r="Z1243" s="3" t="s">
        <v>23</v>
      </c>
    </row>
    <row r="1244" spans="1:26" hidden="1" x14ac:dyDescent="0.35">
      <c r="A1244" s="3">
        <v>1242</v>
      </c>
      <c r="B1244" s="78">
        <v>45175</v>
      </c>
      <c r="C1244" s="73" t="str">
        <f>_xlfn.XLOOKUP(Table5[[#This Row],[Serial '#]],Table10[Serial '#],Table10[Date],"",,)</f>
        <v/>
      </c>
      <c r="D12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44" s="73" t="str">
        <f>IF(Table5[[#This Row],[Date Distributed]]="","In Stock","Distributed")</f>
        <v>In Stock</v>
      </c>
      <c r="F1244" s="79" t="s">
        <v>660</v>
      </c>
      <c r="G1244" s="75" t="s">
        <v>761</v>
      </c>
      <c r="H1244" s="80" t="s">
        <v>697</v>
      </c>
      <c r="I1244" s="80"/>
      <c r="J1244" s="81" t="s">
        <v>2003</v>
      </c>
      <c r="K1244" s="80" t="s">
        <v>385</v>
      </c>
      <c r="L1244" s="3" t="str">
        <f>_xlfn.XLOOKUP(Table5[[#This Row],[Item '#]],Ticket_Forms[Form Number],Ticket_Forms[Game Name],"",,)</f>
        <v>Criss Cross</v>
      </c>
      <c r="M1244" s="15">
        <v>186</v>
      </c>
      <c r="N1244" s="3">
        <f>LOOKUP(Table5[[#This Row],[Item '#]],Ticket_Forms[Form Number],Ticket_Forms[Ticket Count])</f>
        <v>5520</v>
      </c>
      <c r="O1244" s="16">
        <f>LOOKUP(Table5[[#This Row],[Item '#]],Ticket_Forms[Form Number],Ticket_Forms[Ticket Value])</f>
        <v>1</v>
      </c>
      <c r="P1244" s="16">
        <f>LOOKUP(Table5[[#This Row],[Item '#]],Ticket_Forms[Form Number],Ticket_Forms[Revenue])</f>
        <v>5520</v>
      </c>
      <c r="Q1244" s="16">
        <f>LOOKUP(Table5[[#This Row],[Item '#]],Ticket_Forms[Form Number],Ticket_Forms[Ideal Profit])</f>
        <v>960</v>
      </c>
      <c r="R1244" s="16">
        <f>LOOKUP(Table5[[#This Row],[Item '#]],Ticket_Forms[Form Number],Ticket_Forms[Prizes])</f>
        <v>4560</v>
      </c>
      <c r="S1244" s="16">
        <f>LOOKUP(Table5[[#This Row],[Item '#]],Ticket_Forms[Form Number],Ticket_Forms[Location Rent])</f>
        <v>331</v>
      </c>
      <c r="T1244" s="16">
        <f>LOOKUP(Table5[[#This Row],[Item '#]],Ticket_Forms[Form Number],Ticket_Forms[Last Sale])</f>
        <v>200</v>
      </c>
      <c r="U1244" s="16" t="s">
        <v>3909</v>
      </c>
      <c r="V1244" s="58" t="str">
        <f>Table5[[#This Row],[Date Distributed]]</f>
        <v/>
      </c>
      <c r="W1244" s="3" t="str">
        <f>_xlfn.XLOOKUP(Table5[[#This Row],[Serial '#]],Table10[Serial '#],Table10[Charity Association],"",,)</f>
        <v/>
      </c>
      <c r="Z1244" s="3" t="s">
        <v>23</v>
      </c>
    </row>
    <row r="1245" spans="1:26" hidden="1" x14ac:dyDescent="0.35">
      <c r="A1245" s="3">
        <v>1243</v>
      </c>
      <c r="B1245" s="78">
        <v>45175</v>
      </c>
      <c r="C1245" s="73" t="str">
        <f>_xlfn.XLOOKUP(Table5[[#This Row],[Serial '#]],Table10[Serial '#],Table10[Date],"",,)</f>
        <v/>
      </c>
      <c r="D12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45" s="73" t="str">
        <f>IF(Table5[[#This Row],[Date Distributed]]="","In Stock","Distributed")</f>
        <v>In Stock</v>
      </c>
      <c r="F1245" s="79" t="s">
        <v>660</v>
      </c>
      <c r="G1245" s="75" t="s">
        <v>761</v>
      </c>
      <c r="H1245" s="80" t="s">
        <v>697</v>
      </c>
      <c r="I1245" s="80"/>
      <c r="J1245" s="81" t="s">
        <v>2004</v>
      </c>
      <c r="K1245" s="80" t="s">
        <v>385</v>
      </c>
      <c r="L1245" s="3" t="str">
        <f>_xlfn.XLOOKUP(Table5[[#This Row],[Item '#]],Ticket_Forms[Form Number],Ticket_Forms[Game Name],"",,)</f>
        <v>Criss Cross</v>
      </c>
      <c r="M1245" s="15">
        <v>186</v>
      </c>
      <c r="N1245" s="3">
        <f>LOOKUP(Table5[[#This Row],[Item '#]],Ticket_Forms[Form Number],Ticket_Forms[Ticket Count])</f>
        <v>5520</v>
      </c>
      <c r="O1245" s="16">
        <f>LOOKUP(Table5[[#This Row],[Item '#]],Ticket_Forms[Form Number],Ticket_Forms[Ticket Value])</f>
        <v>1</v>
      </c>
      <c r="P1245" s="16">
        <f>LOOKUP(Table5[[#This Row],[Item '#]],Ticket_Forms[Form Number],Ticket_Forms[Revenue])</f>
        <v>5520</v>
      </c>
      <c r="Q1245" s="16">
        <f>LOOKUP(Table5[[#This Row],[Item '#]],Ticket_Forms[Form Number],Ticket_Forms[Ideal Profit])</f>
        <v>960</v>
      </c>
      <c r="R1245" s="16">
        <f>LOOKUP(Table5[[#This Row],[Item '#]],Ticket_Forms[Form Number],Ticket_Forms[Prizes])</f>
        <v>4560</v>
      </c>
      <c r="S1245" s="16">
        <f>LOOKUP(Table5[[#This Row],[Item '#]],Ticket_Forms[Form Number],Ticket_Forms[Location Rent])</f>
        <v>331</v>
      </c>
      <c r="T1245" s="16">
        <f>LOOKUP(Table5[[#This Row],[Item '#]],Ticket_Forms[Form Number],Ticket_Forms[Last Sale])</f>
        <v>200</v>
      </c>
      <c r="U1245" s="16" t="s">
        <v>3909</v>
      </c>
      <c r="V1245" s="58" t="str">
        <f>Table5[[#This Row],[Date Distributed]]</f>
        <v/>
      </c>
      <c r="W1245" s="3" t="str">
        <f>_xlfn.XLOOKUP(Table5[[#This Row],[Serial '#]],Table10[Serial '#],Table10[Charity Association],"",,)</f>
        <v/>
      </c>
      <c r="Z1245" s="3" t="s">
        <v>23</v>
      </c>
    </row>
    <row r="1246" spans="1:26" hidden="1" x14ac:dyDescent="0.35">
      <c r="A1246" s="3">
        <v>1244</v>
      </c>
      <c r="B1246" s="78">
        <v>45175</v>
      </c>
      <c r="C1246" s="73" t="str">
        <f>_xlfn.XLOOKUP(Table5[[#This Row],[Serial '#]],Table10[Serial '#],Table10[Date],"",,)</f>
        <v/>
      </c>
      <c r="D12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46" s="73" t="str">
        <f>IF(Table5[[#This Row],[Date Distributed]]="","In Stock","Distributed")</f>
        <v>In Stock</v>
      </c>
      <c r="F1246" s="79" t="s">
        <v>660</v>
      </c>
      <c r="G1246" s="75" t="s">
        <v>761</v>
      </c>
      <c r="H1246" s="80" t="s">
        <v>697</v>
      </c>
      <c r="I1246" s="80"/>
      <c r="J1246" s="81" t="s">
        <v>2005</v>
      </c>
      <c r="K1246" s="80" t="s">
        <v>385</v>
      </c>
      <c r="L1246" s="3" t="str">
        <f>_xlfn.XLOOKUP(Table5[[#This Row],[Item '#]],Ticket_Forms[Form Number],Ticket_Forms[Game Name],"",,)</f>
        <v>Criss Cross</v>
      </c>
      <c r="M1246" s="15">
        <v>186</v>
      </c>
      <c r="N1246" s="3">
        <f>LOOKUP(Table5[[#This Row],[Item '#]],Ticket_Forms[Form Number],Ticket_Forms[Ticket Count])</f>
        <v>5520</v>
      </c>
      <c r="O1246" s="16">
        <f>LOOKUP(Table5[[#This Row],[Item '#]],Ticket_Forms[Form Number],Ticket_Forms[Ticket Value])</f>
        <v>1</v>
      </c>
      <c r="P1246" s="16">
        <f>LOOKUP(Table5[[#This Row],[Item '#]],Ticket_Forms[Form Number],Ticket_Forms[Revenue])</f>
        <v>5520</v>
      </c>
      <c r="Q1246" s="16">
        <f>LOOKUP(Table5[[#This Row],[Item '#]],Ticket_Forms[Form Number],Ticket_Forms[Ideal Profit])</f>
        <v>960</v>
      </c>
      <c r="R1246" s="16">
        <f>LOOKUP(Table5[[#This Row],[Item '#]],Ticket_Forms[Form Number],Ticket_Forms[Prizes])</f>
        <v>4560</v>
      </c>
      <c r="S1246" s="16">
        <f>LOOKUP(Table5[[#This Row],[Item '#]],Ticket_Forms[Form Number],Ticket_Forms[Location Rent])</f>
        <v>331</v>
      </c>
      <c r="T1246" s="16">
        <f>LOOKUP(Table5[[#This Row],[Item '#]],Ticket_Forms[Form Number],Ticket_Forms[Last Sale])</f>
        <v>200</v>
      </c>
      <c r="U1246" s="16" t="s">
        <v>3909</v>
      </c>
      <c r="V1246" s="58" t="str">
        <f>Table5[[#This Row],[Date Distributed]]</f>
        <v/>
      </c>
      <c r="W1246" s="3" t="str">
        <f>_xlfn.XLOOKUP(Table5[[#This Row],[Serial '#]],Table10[Serial '#],Table10[Charity Association],"",,)</f>
        <v/>
      </c>
      <c r="Z1246" s="3" t="s">
        <v>23</v>
      </c>
    </row>
    <row r="1247" spans="1:26" hidden="1" x14ac:dyDescent="0.35">
      <c r="A1247" s="3">
        <v>1245</v>
      </c>
      <c r="B1247" s="78">
        <v>45175</v>
      </c>
      <c r="C1247" s="73" t="str">
        <f>_xlfn.XLOOKUP(Table5[[#This Row],[Serial '#]],Table10[Serial '#],Table10[Date],"",,)</f>
        <v/>
      </c>
      <c r="D12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47" s="73" t="str">
        <f>IF(Table5[[#This Row],[Date Distributed]]="","In Stock","Distributed")</f>
        <v>In Stock</v>
      </c>
      <c r="F1247" s="79" t="s">
        <v>660</v>
      </c>
      <c r="G1247" s="75" t="s">
        <v>761</v>
      </c>
      <c r="H1247" s="80" t="s">
        <v>697</v>
      </c>
      <c r="I1247" s="80"/>
      <c r="J1247" s="81" t="s">
        <v>2006</v>
      </c>
      <c r="K1247" s="80" t="s">
        <v>385</v>
      </c>
      <c r="L1247" s="3" t="str">
        <f>_xlfn.XLOOKUP(Table5[[#This Row],[Item '#]],Ticket_Forms[Form Number],Ticket_Forms[Game Name],"",,)</f>
        <v>Criss Cross</v>
      </c>
      <c r="M1247" s="15">
        <v>186</v>
      </c>
      <c r="N1247" s="3">
        <f>LOOKUP(Table5[[#This Row],[Item '#]],Ticket_Forms[Form Number],Ticket_Forms[Ticket Count])</f>
        <v>5520</v>
      </c>
      <c r="O1247" s="16">
        <f>LOOKUP(Table5[[#This Row],[Item '#]],Ticket_Forms[Form Number],Ticket_Forms[Ticket Value])</f>
        <v>1</v>
      </c>
      <c r="P1247" s="16">
        <f>LOOKUP(Table5[[#This Row],[Item '#]],Ticket_Forms[Form Number],Ticket_Forms[Revenue])</f>
        <v>5520</v>
      </c>
      <c r="Q1247" s="16">
        <f>LOOKUP(Table5[[#This Row],[Item '#]],Ticket_Forms[Form Number],Ticket_Forms[Ideal Profit])</f>
        <v>960</v>
      </c>
      <c r="R1247" s="16">
        <f>LOOKUP(Table5[[#This Row],[Item '#]],Ticket_Forms[Form Number],Ticket_Forms[Prizes])</f>
        <v>4560</v>
      </c>
      <c r="S1247" s="16">
        <f>LOOKUP(Table5[[#This Row],[Item '#]],Ticket_Forms[Form Number],Ticket_Forms[Location Rent])</f>
        <v>331</v>
      </c>
      <c r="T1247" s="16">
        <f>LOOKUP(Table5[[#This Row],[Item '#]],Ticket_Forms[Form Number],Ticket_Forms[Last Sale])</f>
        <v>200</v>
      </c>
      <c r="U1247" s="16" t="s">
        <v>3909</v>
      </c>
      <c r="V1247" s="58" t="str">
        <f>Table5[[#This Row],[Date Distributed]]</f>
        <v/>
      </c>
      <c r="W1247" s="3" t="str">
        <f>_xlfn.XLOOKUP(Table5[[#This Row],[Serial '#]],Table10[Serial '#],Table10[Charity Association],"",,)</f>
        <v/>
      </c>
      <c r="Z1247" s="3" t="s">
        <v>23</v>
      </c>
    </row>
    <row r="1248" spans="1:26" hidden="1" x14ac:dyDescent="0.35">
      <c r="A1248" s="3">
        <v>1246</v>
      </c>
      <c r="B1248" s="78">
        <v>45175</v>
      </c>
      <c r="C1248" s="73" t="str">
        <f>_xlfn.XLOOKUP(Table5[[#This Row],[Serial '#]],Table10[Serial '#],Table10[Date],"",,)</f>
        <v/>
      </c>
      <c r="D12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48" s="73" t="str">
        <f>IF(Table5[[#This Row],[Date Distributed]]="","In Stock","Distributed")</f>
        <v>In Stock</v>
      </c>
      <c r="F1248" s="79" t="s">
        <v>660</v>
      </c>
      <c r="G1248" s="75" t="s">
        <v>761</v>
      </c>
      <c r="H1248" s="80" t="s">
        <v>697</v>
      </c>
      <c r="I1248" s="80"/>
      <c r="J1248" s="81" t="s">
        <v>2007</v>
      </c>
      <c r="K1248" s="80" t="s">
        <v>385</v>
      </c>
      <c r="L1248" s="3" t="str">
        <f>_xlfn.XLOOKUP(Table5[[#This Row],[Item '#]],Ticket_Forms[Form Number],Ticket_Forms[Game Name],"",,)</f>
        <v>Criss Cross</v>
      </c>
      <c r="M1248" s="15">
        <v>186</v>
      </c>
      <c r="N1248" s="3">
        <f>LOOKUP(Table5[[#This Row],[Item '#]],Ticket_Forms[Form Number],Ticket_Forms[Ticket Count])</f>
        <v>5520</v>
      </c>
      <c r="O1248" s="16">
        <f>LOOKUP(Table5[[#This Row],[Item '#]],Ticket_Forms[Form Number],Ticket_Forms[Ticket Value])</f>
        <v>1</v>
      </c>
      <c r="P1248" s="16">
        <f>LOOKUP(Table5[[#This Row],[Item '#]],Ticket_Forms[Form Number],Ticket_Forms[Revenue])</f>
        <v>5520</v>
      </c>
      <c r="Q1248" s="16">
        <f>LOOKUP(Table5[[#This Row],[Item '#]],Ticket_Forms[Form Number],Ticket_Forms[Ideal Profit])</f>
        <v>960</v>
      </c>
      <c r="R1248" s="16">
        <f>LOOKUP(Table5[[#This Row],[Item '#]],Ticket_Forms[Form Number],Ticket_Forms[Prizes])</f>
        <v>4560</v>
      </c>
      <c r="S1248" s="16">
        <f>LOOKUP(Table5[[#This Row],[Item '#]],Ticket_Forms[Form Number],Ticket_Forms[Location Rent])</f>
        <v>331</v>
      </c>
      <c r="T1248" s="16">
        <f>LOOKUP(Table5[[#This Row],[Item '#]],Ticket_Forms[Form Number],Ticket_Forms[Last Sale])</f>
        <v>200</v>
      </c>
      <c r="U1248" s="16" t="s">
        <v>3909</v>
      </c>
      <c r="V1248" s="58" t="str">
        <f>Table5[[#This Row],[Date Distributed]]</f>
        <v/>
      </c>
      <c r="W1248" s="3" t="str">
        <f>_xlfn.XLOOKUP(Table5[[#This Row],[Serial '#]],Table10[Serial '#],Table10[Charity Association],"",,)</f>
        <v/>
      </c>
      <c r="Z1248" s="3" t="s">
        <v>23</v>
      </c>
    </row>
    <row r="1249" spans="1:26" hidden="1" x14ac:dyDescent="0.35">
      <c r="A1249" s="3">
        <v>1247</v>
      </c>
      <c r="B1249" s="78">
        <v>45175</v>
      </c>
      <c r="C1249" s="73" t="str">
        <f>_xlfn.XLOOKUP(Table5[[#This Row],[Serial '#]],Table10[Serial '#],Table10[Date],"",,)</f>
        <v/>
      </c>
      <c r="D12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49" s="73" t="str">
        <f>IF(Table5[[#This Row],[Date Distributed]]="","In Stock","Distributed")</f>
        <v>In Stock</v>
      </c>
      <c r="F1249" s="79" t="s">
        <v>660</v>
      </c>
      <c r="G1249" s="75" t="s">
        <v>761</v>
      </c>
      <c r="H1249" s="80" t="s">
        <v>697</v>
      </c>
      <c r="I1249" s="80"/>
      <c r="J1249" s="81" t="s">
        <v>2008</v>
      </c>
      <c r="K1249" s="80" t="s">
        <v>385</v>
      </c>
      <c r="L1249" s="3" t="str">
        <f>_xlfn.XLOOKUP(Table5[[#This Row],[Item '#]],Ticket_Forms[Form Number],Ticket_Forms[Game Name],"",,)</f>
        <v>Criss Cross</v>
      </c>
      <c r="M1249" s="15">
        <v>186</v>
      </c>
      <c r="N1249" s="3">
        <f>LOOKUP(Table5[[#This Row],[Item '#]],Ticket_Forms[Form Number],Ticket_Forms[Ticket Count])</f>
        <v>5520</v>
      </c>
      <c r="O1249" s="16">
        <f>LOOKUP(Table5[[#This Row],[Item '#]],Ticket_Forms[Form Number],Ticket_Forms[Ticket Value])</f>
        <v>1</v>
      </c>
      <c r="P1249" s="16">
        <f>LOOKUP(Table5[[#This Row],[Item '#]],Ticket_Forms[Form Number],Ticket_Forms[Revenue])</f>
        <v>5520</v>
      </c>
      <c r="Q1249" s="16">
        <f>LOOKUP(Table5[[#This Row],[Item '#]],Ticket_Forms[Form Number],Ticket_Forms[Ideal Profit])</f>
        <v>960</v>
      </c>
      <c r="R1249" s="16">
        <f>LOOKUP(Table5[[#This Row],[Item '#]],Ticket_Forms[Form Number],Ticket_Forms[Prizes])</f>
        <v>4560</v>
      </c>
      <c r="S1249" s="16">
        <f>LOOKUP(Table5[[#This Row],[Item '#]],Ticket_Forms[Form Number],Ticket_Forms[Location Rent])</f>
        <v>331</v>
      </c>
      <c r="T1249" s="16">
        <f>LOOKUP(Table5[[#This Row],[Item '#]],Ticket_Forms[Form Number],Ticket_Forms[Last Sale])</f>
        <v>200</v>
      </c>
      <c r="U1249" s="16" t="s">
        <v>3909</v>
      </c>
      <c r="V1249" s="58" t="str">
        <f>Table5[[#This Row],[Date Distributed]]</f>
        <v/>
      </c>
      <c r="W1249" s="3" t="str">
        <f>_xlfn.XLOOKUP(Table5[[#This Row],[Serial '#]],Table10[Serial '#],Table10[Charity Association],"",,)</f>
        <v/>
      </c>
      <c r="Z1249" s="3" t="s">
        <v>23</v>
      </c>
    </row>
    <row r="1250" spans="1:26" hidden="1" x14ac:dyDescent="0.35">
      <c r="A1250" s="3">
        <v>1248</v>
      </c>
      <c r="B1250" s="78">
        <v>45175</v>
      </c>
      <c r="C1250" s="73" t="str">
        <f>_xlfn.XLOOKUP(Table5[[#This Row],[Serial '#]],Table10[Serial '#],Table10[Date],"",,)</f>
        <v/>
      </c>
      <c r="D12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50" s="73" t="str">
        <f>IF(Table5[[#This Row],[Date Distributed]]="","In Stock","Distributed")</f>
        <v>In Stock</v>
      </c>
      <c r="F1250" s="79" t="s">
        <v>660</v>
      </c>
      <c r="G1250" s="75" t="s">
        <v>761</v>
      </c>
      <c r="H1250" s="80" t="s">
        <v>697</v>
      </c>
      <c r="I1250" s="80"/>
      <c r="J1250" s="81" t="s">
        <v>2009</v>
      </c>
      <c r="K1250" s="80" t="s">
        <v>385</v>
      </c>
      <c r="L1250" s="3" t="str">
        <f>_xlfn.XLOOKUP(Table5[[#This Row],[Item '#]],Ticket_Forms[Form Number],Ticket_Forms[Game Name],"",,)</f>
        <v>Criss Cross</v>
      </c>
      <c r="M1250" s="15">
        <v>186</v>
      </c>
      <c r="N1250" s="3">
        <f>LOOKUP(Table5[[#This Row],[Item '#]],Ticket_Forms[Form Number],Ticket_Forms[Ticket Count])</f>
        <v>5520</v>
      </c>
      <c r="O1250" s="16">
        <f>LOOKUP(Table5[[#This Row],[Item '#]],Ticket_Forms[Form Number],Ticket_Forms[Ticket Value])</f>
        <v>1</v>
      </c>
      <c r="P1250" s="16">
        <f>LOOKUP(Table5[[#This Row],[Item '#]],Ticket_Forms[Form Number],Ticket_Forms[Revenue])</f>
        <v>5520</v>
      </c>
      <c r="Q1250" s="16">
        <f>LOOKUP(Table5[[#This Row],[Item '#]],Ticket_Forms[Form Number],Ticket_Forms[Ideal Profit])</f>
        <v>960</v>
      </c>
      <c r="R1250" s="16">
        <f>LOOKUP(Table5[[#This Row],[Item '#]],Ticket_Forms[Form Number],Ticket_Forms[Prizes])</f>
        <v>4560</v>
      </c>
      <c r="S1250" s="16">
        <f>LOOKUP(Table5[[#This Row],[Item '#]],Ticket_Forms[Form Number],Ticket_Forms[Location Rent])</f>
        <v>331</v>
      </c>
      <c r="T1250" s="16">
        <f>LOOKUP(Table5[[#This Row],[Item '#]],Ticket_Forms[Form Number],Ticket_Forms[Last Sale])</f>
        <v>200</v>
      </c>
      <c r="U1250" s="16" t="s">
        <v>3909</v>
      </c>
      <c r="V1250" s="58" t="str">
        <f>Table5[[#This Row],[Date Distributed]]</f>
        <v/>
      </c>
      <c r="W1250" s="3" t="str">
        <f>_xlfn.XLOOKUP(Table5[[#This Row],[Serial '#]],Table10[Serial '#],Table10[Charity Association],"",,)</f>
        <v/>
      </c>
      <c r="Z1250" s="3" t="s">
        <v>23</v>
      </c>
    </row>
    <row r="1251" spans="1:26" hidden="1" x14ac:dyDescent="0.35">
      <c r="A1251" s="3">
        <v>1249</v>
      </c>
      <c r="B1251" s="78">
        <v>45175</v>
      </c>
      <c r="C1251" s="73" t="str">
        <f>_xlfn.XLOOKUP(Table5[[#This Row],[Serial '#]],Table10[Serial '#],Table10[Date],"",,)</f>
        <v/>
      </c>
      <c r="D12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51" s="73" t="str">
        <f>IF(Table5[[#This Row],[Date Distributed]]="","In Stock","Distributed")</f>
        <v>In Stock</v>
      </c>
      <c r="F1251" s="79" t="s">
        <v>660</v>
      </c>
      <c r="G1251" s="75" t="s">
        <v>761</v>
      </c>
      <c r="H1251" s="80" t="s">
        <v>697</v>
      </c>
      <c r="I1251" s="80"/>
      <c r="J1251" s="81" t="s">
        <v>2010</v>
      </c>
      <c r="K1251" s="80" t="s">
        <v>385</v>
      </c>
      <c r="L1251" s="3" t="str">
        <f>_xlfn.XLOOKUP(Table5[[#This Row],[Item '#]],Ticket_Forms[Form Number],Ticket_Forms[Game Name],"",,)</f>
        <v>Criss Cross</v>
      </c>
      <c r="M1251" s="15">
        <v>186</v>
      </c>
      <c r="N1251" s="3">
        <f>LOOKUP(Table5[[#This Row],[Item '#]],Ticket_Forms[Form Number],Ticket_Forms[Ticket Count])</f>
        <v>5520</v>
      </c>
      <c r="O1251" s="16">
        <f>LOOKUP(Table5[[#This Row],[Item '#]],Ticket_Forms[Form Number],Ticket_Forms[Ticket Value])</f>
        <v>1</v>
      </c>
      <c r="P1251" s="16">
        <f>LOOKUP(Table5[[#This Row],[Item '#]],Ticket_Forms[Form Number],Ticket_Forms[Revenue])</f>
        <v>5520</v>
      </c>
      <c r="Q1251" s="16">
        <f>LOOKUP(Table5[[#This Row],[Item '#]],Ticket_Forms[Form Number],Ticket_Forms[Ideal Profit])</f>
        <v>960</v>
      </c>
      <c r="R1251" s="16">
        <f>LOOKUP(Table5[[#This Row],[Item '#]],Ticket_Forms[Form Number],Ticket_Forms[Prizes])</f>
        <v>4560</v>
      </c>
      <c r="S1251" s="16">
        <f>LOOKUP(Table5[[#This Row],[Item '#]],Ticket_Forms[Form Number],Ticket_Forms[Location Rent])</f>
        <v>331</v>
      </c>
      <c r="T1251" s="16">
        <f>LOOKUP(Table5[[#This Row],[Item '#]],Ticket_Forms[Form Number],Ticket_Forms[Last Sale])</f>
        <v>200</v>
      </c>
      <c r="U1251" s="16" t="s">
        <v>3909</v>
      </c>
      <c r="V1251" s="58" t="str">
        <f>Table5[[#This Row],[Date Distributed]]</f>
        <v/>
      </c>
      <c r="W1251" s="3" t="str">
        <f>_xlfn.XLOOKUP(Table5[[#This Row],[Serial '#]],Table10[Serial '#],Table10[Charity Association],"",,)</f>
        <v/>
      </c>
      <c r="Z1251" s="3" t="s">
        <v>23</v>
      </c>
    </row>
    <row r="1252" spans="1:26" hidden="1" x14ac:dyDescent="0.35">
      <c r="A1252" s="3">
        <v>1250</v>
      </c>
      <c r="B1252" s="78">
        <v>45175</v>
      </c>
      <c r="C1252" s="73" t="str">
        <f>_xlfn.XLOOKUP(Table5[[#This Row],[Serial '#]],Table10[Serial '#],Table10[Date],"",,)</f>
        <v/>
      </c>
      <c r="D12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52" s="73" t="str">
        <f>IF(Table5[[#This Row],[Date Distributed]]="","In Stock","Distributed")</f>
        <v>In Stock</v>
      </c>
      <c r="F1252" s="79" t="s">
        <v>660</v>
      </c>
      <c r="G1252" s="75" t="s">
        <v>761</v>
      </c>
      <c r="H1252" s="80" t="s">
        <v>697</v>
      </c>
      <c r="I1252" s="80"/>
      <c r="J1252" s="81" t="s">
        <v>2011</v>
      </c>
      <c r="K1252" s="80" t="s">
        <v>385</v>
      </c>
      <c r="L1252" s="3" t="str">
        <f>_xlfn.XLOOKUP(Table5[[#This Row],[Item '#]],Ticket_Forms[Form Number],Ticket_Forms[Game Name],"",,)</f>
        <v>Criss Cross</v>
      </c>
      <c r="M1252" s="15">
        <v>186</v>
      </c>
      <c r="N1252" s="3">
        <f>LOOKUP(Table5[[#This Row],[Item '#]],Ticket_Forms[Form Number],Ticket_Forms[Ticket Count])</f>
        <v>5520</v>
      </c>
      <c r="O1252" s="16">
        <f>LOOKUP(Table5[[#This Row],[Item '#]],Ticket_Forms[Form Number],Ticket_Forms[Ticket Value])</f>
        <v>1</v>
      </c>
      <c r="P1252" s="16">
        <f>LOOKUP(Table5[[#This Row],[Item '#]],Ticket_Forms[Form Number],Ticket_Forms[Revenue])</f>
        <v>5520</v>
      </c>
      <c r="Q1252" s="16">
        <f>LOOKUP(Table5[[#This Row],[Item '#]],Ticket_Forms[Form Number],Ticket_Forms[Ideal Profit])</f>
        <v>960</v>
      </c>
      <c r="R1252" s="16">
        <f>LOOKUP(Table5[[#This Row],[Item '#]],Ticket_Forms[Form Number],Ticket_Forms[Prizes])</f>
        <v>4560</v>
      </c>
      <c r="S1252" s="16">
        <f>LOOKUP(Table5[[#This Row],[Item '#]],Ticket_Forms[Form Number],Ticket_Forms[Location Rent])</f>
        <v>331</v>
      </c>
      <c r="T1252" s="16">
        <f>LOOKUP(Table5[[#This Row],[Item '#]],Ticket_Forms[Form Number],Ticket_Forms[Last Sale])</f>
        <v>200</v>
      </c>
      <c r="U1252" s="16" t="s">
        <v>3909</v>
      </c>
      <c r="V1252" s="58" t="str">
        <f>Table5[[#This Row],[Date Distributed]]</f>
        <v/>
      </c>
      <c r="W1252" s="3" t="str">
        <f>_xlfn.XLOOKUP(Table5[[#This Row],[Serial '#]],Table10[Serial '#],Table10[Charity Association],"",,)</f>
        <v/>
      </c>
      <c r="Z1252" s="3" t="s">
        <v>23</v>
      </c>
    </row>
    <row r="1253" spans="1:26" hidden="1" x14ac:dyDescent="0.35">
      <c r="A1253" s="3">
        <v>1251</v>
      </c>
      <c r="B1253" s="78">
        <v>45175</v>
      </c>
      <c r="C1253" s="73" t="str">
        <f>_xlfn.XLOOKUP(Table5[[#This Row],[Serial '#]],Table10[Serial '#],Table10[Date],"",,)</f>
        <v/>
      </c>
      <c r="D12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53" s="73" t="str">
        <f>IF(Table5[[#This Row],[Date Distributed]]="","In Stock","Distributed")</f>
        <v>In Stock</v>
      </c>
      <c r="F1253" s="79" t="s">
        <v>660</v>
      </c>
      <c r="G1253" s="75" t="s">
        <v>761</v>
      </c>
      <c r="H1253" s="80" t="s">
        <v>697</v>
      </c>
      <c r="I1253" s="80"/>
      <c r="J1253" s="81" t="s">
        <v>2012</v>
      </c>
      <c r="K1253" s="80" t="s">
        <v>385</v>
      </c>
      <c r="L1253" s="3" t="str">
        <f>_xlfn.XLOOKUP(Table5[[#This Row],[Item '#]],Ticket_Forms[Form Number],Ticket_Forms[Game Name],"",,)</f>
        <v>Criss Cross</v>
      </c>
      <c r="M1253" s="15">
        <v>186</v>
      </c>
      <c r="N1253" s="3">
        <f>LOOKUP(Table5[[#This Row],[Item '#]],Ticket_Forms[Form Number],Ticket_Forms[Ticket Count])</f>
        <v>5520</v>
      </c>
      <c r="O1253" s="16">
        <f>LOOKUP(Table5[[#This Row],[Item '#]],Ticket_Forms[Form Number],Ticket_Forms[Ticket Value])</f>
        <v>1</v>
      </c>
      <c r="P1253" s="16">
        <f>LOOKUP(Table5[[#This Row],[Item '#]],Ticket_Forms[Form Number],Ticket_Forms[Revenue])</f>
        <v>5520</v>
      </c>
      <c r="Q1253" s="16">
        <f>LOOKUP(Table5[[#This Row],[Item '#]],Ticket_Forms[Form Number],Ticket_Forms[Ideal Profit])</f>
        <v>960</v>
      </c>
      <c r="R1253" s="16">
        <f>LOOKUP(Table5[[#This Row],[Item '#]],Ticket_Forms[Form Number],Ticket_Forms[Prizes])</f>
        <v>4560</v>
      </c>
      <c r="S1253" s="16">
        <f>LOOKUP(Table5[[#This Row],[Item '#]],Ticket_Forms[Form Number],Ticket_Forms[Location Rent])</f>
        <v>331</v>
      </c>
      <c r="T1253" s="16">
        <f>LOOKUP(Table5[[#This Row],[Item '#]],Ticket_Forms[Form Number],Ticket_Forms[Last Sale])</f>
        <v>200</v>
      </c>
      <c r="U1253" s="16" t="s">
        <v>3909</v>
      </c>
      <c r="V1253" s="58" t="str">
        <f>Table5[[#This Row],[Date Distributed]]</f>
        <v/>
      </c>
      <c r="W1253" s="3" t="str">
        <f>_xlfn.XLOOKUP(Table5[[#This Row],[Serial '#]],Table10[Serial '#],Table10[Charity Association],"",,)</f>
        <v/>
      </c>
      <c r="Z1253" s="3" t="s">
        <v>23</v>
      </c>
    </row>
    <row r="1254" spans="1:26" hidden="1" x14ac:dyDescent="0.35">
      <c r="A1254" s="3">
        <v>1252</v>
      </c>
      <c r="B1254" s="78">
        <v>45175</v>
      </c>
      <c r="C1254" s="73" t="str">
        <f>_xlfn.XLOOKUP(Table5[[#This Row],[Serial '#]],Table10[Serial '#],Table10[Date],"",,)</f>
        <v/>
      </c>
      <c r="D12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54" s="73" t="str">
        <f>IF(Table5[[#This Row],[Date Distributed]]="","In Stock","Distributed")</f>
        <v>In Stock</v>
      </c>
      <c r="F1254" s="79" t="s">
        <v>660</v>
      </c>
      <c r="G1254" s="75" t="s">
        <v>761</v>
      </c>
      <c r="H1254" s="80" t="s">
        <v>697</v>
      </c>
      <c r="I1254" s="80"/>
      <c r="J1254" s="81" t="s">
        <v>2013</v>
      </c>
      <c r="K1254" s="80" t="s">
        <v>385</v>
      </c>
      <c r="L1254" s="3" t="str">
        <f>_xlfn.XLOOKUP(Table5[[#This Row],[Item '#]],Ticket_Forms[Form Number],Ticket_Forms[Game Name],"",,)</f>
        <v>Criss Cross</v>
      </c>
      <c r="M1254" s="15">
        <v>186</v>
      </c>
      <c r="N1254" s="3">
        <f>LOOKUP(Table5[[#This Row],[Item '#]],Ticket_Forms[Form Number],Ticket_Forms[Ticket Count])</f>
        <v>5520</v>
      </c>
      <c r="O1254" s="16">
        <f>LOOKUP(Table5[[#This Row],[Item '#]],Ticket_Forms[Form Number],Ticket_Forms[Ticket Value])</f>
        <v>1</v>
      </c>
      <c r="P1254" s="16">
        <f>LOOKUP(Table5[[#This Row],[Item '#]],Ticket_Forms[Form Number],Ticket_Forms[Revenue])</f>
        <v>5520</v>
      </c>
      <c r="Q1254" s="16">
        <f>LOOKUP(Table5[[#This Row],[Item '#]],Ticket_Forms[Form Number],Ticket_Forms[Ideal Profit])</f>
        <v>960</v>
      </c>
      <c r="R1254" s="16">
        <f>LOOKUP(Table5[[#This Row],[Item '#]],Ticket_Forms[Form Number],Ticket_Forms[Prizes])</f>
        <v>4560</v>
      </c>
      <c r="S1254" s="16">
        <f>LOOKUP(Table5[[#This Row],[Item '#]],Ticket_Forms[Form Number],Ticket_Forms[Location Rent])</f>
        <v>331</v>
      </c>
      <c r="T1254" s="16">
        <f>LOOKUP(Table5[[#This Row],[Item '#]],Ticket_Forms[Form Number],Ticket_Forms[Last Sale])</f>
        <v>200</v>
      </c>
      <c r="U1254" s="16" t="s">
        <v>3909</v>
      </c>
      <c r="V1254" s="58" t="str">
        <f>Table5[[#This Row],[Date Distributed]]</f>
        <v/>
      </c>
      <c r="W1254" s="3" t="str">
        <f>_xlfn.XLOOKUP(Table5[[#This Row],[Serial '#]],Table10[Serial '#],Table10[Charity Association],"",,)</f>
        <v/>
      </c>
      <c r="Z1254" s="3" t="s">
        <v>23</v>
      </c>
    </row>
    <row r="1255" spans="1:26" hidden="1" x14ac:dyDescent="0.35">
      <c r="A1255" s="3">
        <v>1253</v>
      </c>
      <c r="B1255" s="78">
        <v>45175</v>
      </c>
      <c r="C1255" s="73" t="str">
        <f>_xlfn.XLOOKUP(Table5[[#This Row],[Serial '#]],Table10[Serial '#],Table10[Date],"",,)</f>
        <v/>
      </c>
      <c r="D12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55" s="73" t="str">
        <f>IF(Table5[[#This Row],[Date Distributed]]="","In Stock","Distributed")</f>
        <v>In Stock</v>
      </c>
      <c r="F1255" s="79" t="s">
        <v>660</v>
      </c>
      <c r="G1255" s="75" t="s">
        <v>761</v>
      </c>
      <c r="H1255" s="80" t="s">
        <v>697</v>
      </c>
      <c r="I1255" s="80"/>
      <c r="J1255" s="81" t="s">
        <v>2014</v>
      </c>
      <c r="K1255" s="80" t="s">
        <v>385</v>
      </c>
      <c r="L1255" s="3" t="str">
        <f>_xlfn.XLOOKUP(Table5[[#This Row],[Item '#]],Ticket_Forms[Form Number],Ticket_Forms[Game Name],"",,)</f>
        <v>Criss Cross</v>
      </c>
      <c r="M1255" s="15">
        <v>186</v>
      </c>
      <c r="N1255" s="3">
        <f>LOOKUP(Table5[[#This Row],[Item '#]],Ticket_Forms[Form Number],Ticket_Forms[Ticket Count])</f>
        <v>5520</v>
      </c>
      <c r="O1255" s="16">
        <f>LOOKUP(Table5[[#This Row],[Item '#]],Ticket_Forms[Form Number],Ticket_Forms[Ticket Value])</f>
        <v>1</v>
      </c>
      <c r="P1255" s="16">
        <f>LOOKUP(Table5[[#This Row],[Item '#]],Ticket_Forms[Form Number],Ticket_Forms[Revenue])</f>
        <v>5520</v>
      </c>
      <c r="Q1255" s="16">
        <f>LOOKUP(Table5[[#This Row],[Item '#]],Ticket_Forms[Form Number],Ticket_Forms[Ideal Profit])</f>
        <v>960</v>
      </c>
      <c r="R1255" s="16">
        <f>LOOKUP(Table5[[#This Row],[Item '#]],Ticket_Forms[Form Number],Ticket_Forms[Prizes])</f>
        <v>4560</v>
      </c>
      <c r="S1255" s="16">
        <f>LOOKUP(Table5[[#This Row],[Item '#]],Ticket_Forms[Form Number],Ticket_Forms[Location Rent])</f>
        <v>331</v>
      </c>
      <c r="T1255" s="16">
        <f>LOOKUP(Table5[[#This Row],[Item '#]],Ticket_Forms[Form Number],Ticket_Forms[Last Sale])</f>
        <v>200</v>
      </c>
      <c r="U1255" s="16" t="s">
        <v>3909</v>
      </c>
      <c r="V1255" s="58" t="str">
        <f>Table5[[#This Row],[Date Distributed]]</f>
        <v/>
      </c>
      <c r="W1255" s="3" t="str">
        <f>_xlfn.XLOOKUP(Table5[[#This Row],[Serial '#]],Table10[Serial '#],Table10[Charity Association],"",,)</f>
        <v/>
      </c>
      <c r="Z1255" s="3" t="s">
        <v>23</v>
      </c>
    </row>
    <row r="1256" spans="1:26" hidden="1" x14ac:dyDescent="0.35">
      <c r="A1256" s="3">
        <v>1254</v>
      </c>
      <c r="B1256" s="78">
        <v>45175</v>
      </c>
      <c r="C1256" s="73" t="str">
        <f>_xlfn.XLOOKUP(Table5[[#This Row],[Serial '#]],Table10[Serial '#],Table10[Date],"",,)</f>
        <v/>
      </c>
      <c r="D12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56" s="73" t="str">
        <f>IF(Table5[[#This Row],[Date Distributed]]="","In Stock","Distributed")</f>
        <v>In Stock</v>
      </c>
      <c r="F1256" s="79" t="s">
        <v>660</v>
      </c>
      <c r="G1256" s="75" t="s">
        <v>761</v>
      </c>
      <c r="H1256" s="80" t="s">
        <v>697</v>
      </c>
      <c r="I1256" s="80"/>
      <c r="J1256" s="81" t="s">
        <v>2015</v>
      </c>
      <c r="K1256" s="80" t="s">
        <v>385</v>
      </c>
      <c r="L1256" s="3" t="str">
        <f>_xlfn.XLOOKUP(Table5[[#This Row],[Item '#]],Ticket_Forms[Form Number],Ticket_Forms[Game Name],"",,)</f>
        <v>Criss Cross</v>
      </c>
      <c r="M1256" s="15">
        <v>186</v>
      </c>
      <c r="N1256" s="3">
        <f>LOOKUP(Table5[[#This Row],[Item '#]],Ticket_Forms[Form Number],Ticket_Forms[Ticket Count])</f>
        <v>5520</v>
      </c>
      <c r="O1256" s="16">
        <f>LOOKUP(Table5[[#This Row],[Item '#]],Ticket_Forms[Form Number],Ticket_Forms[Ticket Value])</f>
        <v>1</v>
      </c>
      <c r="P1256" s="16">
        <f>LOOKUP(Table5[[#This Row],[Item '#]],Ticket_Forms[Form Number],Ticket_Forms[Revenue])</f>
        <v>5520</v>
      </c>
      <c r="Q1256" s="16">
        <f>LOOKUP(Table5[[#This Row],[Item '#]],Ticket_Forms[Form Number],Ticket_Forms[Ideal Profit])</f>
        <v>960</v>
      </c>
      <c r="R1256" s="16">
        <f>LOOKUP(Table5[[#This Row],[Item '#]],Ticket_Forms[Form Number],Ticket_Forms[Prizes])</f>
        <v>4560</v>
      </c>
      <c r="S1256" s="16">
        <f>LOOKUP(Table5[[#This Row],[Item '#]],Ticket_Forms[Form Number],Ticket_Forms[Location Rent])</f>
        <v>331</v>
      </c>
      <c r="T1256" s="16">
        <f>LOOKUP(Table5[[#This Row],[Item '#]],Ticket_Forms[Form Number],Ticket_Forms[Last Sale])</f>
        <v>200</v>
      </c>
      <c r="U1256" s="16" t="s">
        <v>3909</v>
      </c>
      <c r="V1256" s="58" t="str">
        <f>Table5[[#This Row],[Date Distributed]]</f>
        <v/>
      </c>
      <c r="W1256" s="3" t="str">
        <f>_xlfn.XLOOKUP(Table5[[#This Row],[Serial '#]],Table10[Serial '#],Table10[Charity Association],"",,)</f>
        <v/>
      </c>
      <c r="Z1256" s="3" t="s">
        <v>23</v>
      </c>
    </row>
    <row r="1257" spans="1:26" hidden="1" x14ac:dyDescent="0.35">
      <c r="A1257" s="3">
        <v>1255</v>
      </c>
      <c r="B1257" s="78">
        <v>45175</v>
      </c>
      <c r="C1257" s="73" t="str">
        <f>_xlfn.XLOOKUP(Table5[[#This Row],[Serial '#]],Table10[Serial '#],Table10[Date],"",,)</f>
        <v/>
      </c>
      <c r="D12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57" s="73" t="str">
        <f>IF(Table5[[#This Row],[Date Distributed]]="","In Stock","Distributed")</f>
        <v>In Stock</v>
      </c>
      <c r="F1257" s="79" t="s">
        <v>660</v>
      </c>
      <c r="G1257" s="75" t="s">
        <v>761</v>
      </c>
      <c r="H1257" s="80" t="s">
        <v>697</v>
      </c>
      <c r="I1257" s="80"/>
      <c r="J1257" s="81" t="s">
        <v>2016</v>
      </c>
      <c r="K1257" s="80" t="s">
        <v>385</v>
      </c>
      <c r="L1257" s="3" t="str">
        <f>_xlfn.XLOOKUP(Table5[[#This Row],[Item '#]],Ticket_Forms[Form Number],Ticket_Forms[Game Name],"",,)</f>
        <v>Criss Cross</v>
      </c>
      <c r="M1257" s="15">
        <v>186</v>
      </c>
      <c r="N1257" s="3">
        <f>LOOKUP(Table5[[#This Row],[Item '#]],Ticket_Forms[Form Number],Ticket_Forms[Ticket Count])</f>
        <v>5520</v>
      </c>
      <c r="O1257" s="16">
        <f>LOOKUP(Table5[[#This Row],[Item '#]],Ticket_Forms[Form Number],Ticket_Forms[Ticket Value])</f>
        <v>1</v>
      </c>
      <c r="P1257" s="16">
        <f>LOOKUP(Table5[[#This Row],[Item '#]],Ticket_Forms[Form Number],Ticket_Forms[Revenue])</f>
        <v>5520</v>
      </c>
      <c r="Q1257" s="16">
        <f>LOOKUP(Table5[[#This Row],[Item '#]],Ticket_Forms[Form Number],Ticket_Forms[Ideal Profit])</f>
        <v>960</v>
      </c>
      <c r="R1257" s="16">
        <f>LOOKUP(Table5[[#This Row],[Item '#]],Ticket_Forms[Form Number],Ticket_Forms[Prizes])</f>
        <v>4560</v>
      </c>
      <c r="S1257" s="16">
        <f>LOOKUP(Table5[[#This Row],[Item '#]],Ticket_Forms[Form Number],Ticket_Forms[Location Rent])</f>
        <v>331</v>
      </c>
      <c r="T1257" s="16">
        <f>LOOKUP(Table5[[#This Row],[Item '#]],Ticket_Forms[Form Number],Ticket_Forms[Last Sale])</f>
        <v>200</v>
      </c>
      <c r="U1257" s="16" t="s">
        <v>3909</v>
      </c>
      <c r="V1257" s="58" t="str">
        <f>Table5[[#This Row],[Date Distributed]]</f>
        <v/>
      </c>
      <c r="W1257" s="3" t="str">
        <f>_xlfn.XLOOKUP(Table5[[#This Row],[Serial '#]],Table10[Serial '#],Table10[Charity Association],"",,)</f>
        <v/>
      </c>
      <c r="Z1257" s="3" t="s">
        <v>23</v>
      </c>
    </row>
    <row r="1258" spans="1:26" hidden="1" x14ac:dyDescent="0.35">
      <c r="A1258" s="3">
        <v>1256</v>
      </c>
      <c r="B1258" s="78">
        <v>45175</v>
      </c>
      <c r="C1258" s="73" t="str">
        <f>_xlfn.XLOOKUP(Table5[[#This Row],[Serial '#]],Table10[Serial '#],Table10[Date],"",,)</f>
        <v/>
      </c>
      <c r="D12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58" s="73" t="str">
        <f>IF(Table5[[#This Row],[Date Distributed]]="","In Stock","Distributed")</f>
        <v>In Stock</v>
      </c>
      <c r="F1258" s="79" t="s">
        <v>660</v>
      </c>
      <c r="G1258" s="75" t="s">
        <v>761</v>
      </c>
      <c r="H1258" s="80" t="s">
        <v>697</v>
      </c>
      <c r="I1258" s="80"/>
      <c r="J1258" s="81" t="s">
        <v>2017</v>
      </c>
      <c r="K1258" s="80" t="s">
        <v>385</v>
      </c>
      <c r="L1258" s="3" t="str">
        <f>_xlfn.XLOOKUP(Table5[[#This Row],[Item '#]],Ticket_Forms[Form Number],Ticket_Forms[Game Name],"",,)</f>
        <v>Criss Cross</v>
      </c>
      <c r="M1258" s="15">
        <v>186</v>
      </c>
      <c r="N1258" s="3">
        <f>LOOKUP(Table5[[#This Row],[Item '#]],Ticket_Forms[Form Number],Ticket_Forms[Ticket Count])</f>
        <v>5520</v>
      </c>
      <c r="O1258" s="16">
        <f>LOOKUP(Table5[[#This Row],[Item '#]],Ticket_Forms[Form Number],Ticket_Forms[Ticket Value])</f>
        <v>1</v>
      </c>
      <c r="P1258" s="16">
        <f>LOOKUP(Table5[[#This Row],[Item '#]],Ticket_Forms[Form Number],Ticket_Forms[Revenue])</f>
        <v>5520</v>
      </c>
      <c r="Q1258" s="16">
        <f>LOOKUP(Table5[[#This Row],[Item '#]],Ticket_Forms[Form Number],Ticket_Forms[Ideal Profit])</f>
        <v>960</v>
      </c>
      <c r="R1258" s="16">
        <f>LOOKUP(Table5[[#This Row],[Item '#]],Ticket_Forms[Form Number],Ticket_Forms[Prizes])</f>
        <v>4560</v>
      </c>
      <c r="S1258" s="16">
        <f>LOOKUP(Table5[[#This Row],[Item '#]],Ticket_Forms[Form Number],Ticket_Forms[Location Rent])</f>
        <v>331</v>
      </c>
      <c r="T1258" s="16">
        <f>LOOKUP(Table5[[#This Row],[Item '#]],Ticket_Forms[Form Number],Ticket_Forms[Last Sale])</f>
        <v>200</v>
      </c>
      <c r="U1258" s="16" t="s">
        <v>3909</v>
      </c>
      <c r="V1258" s="58" t="str">
        <f>Table5[[#This Row],[Date Distributed]]</f>
        <v/>
      </c>
      <c r="W1258" s="3" t="str">
        <f>_xlfn.XLOOKUP(Table5[[#This Row],[Serial '#]],Table10[Serial '#],Table10[Charity Association],"",,)</f>
        <v/>
      </c>
      <c r="Z1258" s="3" t="s">
        <v>23</v>
      </c>
    </row>
    <row r="1259" spans="1:26" hidden="1" x14ac:dyDescent="0.35">
      <c r="A1259" s="3">
        <v>1257</v>
      </c>
      <c r="B1259" s="78">
        <v>45175</v>
      </c>
      <c r="C1259" s="73" t="str">
        <f>_xlfn.XLOOKUP(Table5[[#This Row],[Serial '#]],Table10[Serial '#],Table10[Date],"",,)</f>
        <v/>
      </c>
      <c r="D12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59" s="73" t="str">
        <f>IF(Table5[[#This Row],[Date Distributed]]="","In Stock","Distributed")</f>
        <v>In Stock</v>
      </c>
      <c r="F1259" s="79" t="s">
        <v>660</v>
      </c>
      <c r="G1259" s="75" t="s">
        <v>761</v>
      </c>
      <c r="H1259" s="80" t="s">
        <v>697</v>
      </c>
      <c r="I1259" s="80"/>
      <c r="J1259" s="81" t="s">
        <v>2018</v>
      </c>
      <c r="K1259" s="80" t="s">
        <v>385</v>
      </c>
      <c r="L1259" s="3" t="str">
        <f>_xlfn.XLOOKUP(Table5[[#This Row],[Item '#]],Ticket_Forms[Form Number],Ticket_Forms[Game Name],"",,)</f>
        <v>Criss Cross</v>
      </c>
      <c r="M1259" s="15">
        <v>186</v>
      </c>
      <c r="N1259" s="3">
        <f>LOOKUP(Table5[[#This Row],[Item '#]],Ticket_Forms[Form Number],Ticket_Forms[Ticket Count])</f>
        <v>5520</v>
      </c>
      <c r="O1259" s="16">
        <f>LOOKUP(Table5[[#This Row],[Item '#]],Ticket_Forms[Form Number],Ticket_Forms[Ticket Value])</f>
        <v>1</v>
      </c>
      <c r="P1259" s="16">
        <f>LOOKUP(Table5[[#This Row],[Item '#]],Ticket_Forms[Form Number],Ticket_Forms[Revenue])</f>
        <v>5520</v>
      </c>
      <c r="Q1259" s="16">
        <f>LOOKUP(Table5[[#This Row],[Item '#]],Ticket_Forms[Form Number],Ticket_Forms[Ideal Profit])</f>
        <v>960</v>
      </c>
      <c r="R1259" s="16">
        <f>LOOKUP(Table5[[#This Row],[Item '#]],Ticket_Forms[Form Number],Ticket_Forms[Prizes])</f>
        <v>4560</v>
      </c>
      <c r="S1259" s="16">
        <f>LOOKUP(Table5[[#This Row],[Item '#]],Ticket_Forms[Form Number],Ticket_Forms[Location Rent])</f>
        <v>331</v>
      </c>
      <c r="T1259" s="16">
        <f>LOOKUP(Table5[[#This Row],[Item '#]],Ticket_Forms[Form Number],Ticket_Forms[Last Sale])</f>
        <v>200</v>
      </c>
      <c r="U1259" s="16" t="s">
        <v>3909</v>
      </c>
      <c r="V1259" s="58" t="str">
        <f>Table5[[#This Row],[Date Distributed]]</f>
        <v/>
      </c>
      <c r="W1259" s="3" t="str">
        <f>_xlfn.XLOOKUP(Table5[[#This Row],[Serial '#]],Table10[Serial '#],Table10[Charity Association],"",,)</f>
        <v/>
      </c>
      <c r="Z1259" s="3" t="s">
        <v>23</v>
      </c>
    </row>
    <row r="1260" spans="1:26" hidden="1" x14ac:dyDescent="0.35">
      <c r="A1260" s="3">
        <v>1258</v>
      </c>
      <c r="B1260" s="78">
        <v>45175</v>
      </c>
      <c r="C1260" s="73" t="str">
        <f>_xlfn.XLOOKUP(Table5[[#This Row],[Serial '#]],Table10[Serial '#],Table10[Date],"",,)</f>
        <v/>
      </c>
      <c r="D12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60" s="73" t="str">
        <f>IF(Table5[[#This Row],[Date Distributed]]="","In Stock","Distributed")</f>
        <v>In Stock</v>
      </c>
      <c r="F1260" s="79" t="s">
        <v>660</v>
      </c>
      <c r="G1260" s="75" t="s">
        <v>761</v>
      </c>
      <c r="H1260" s="80" t="s">
        <v>697</v>
      </c>
      <c r="I1260" s="80"/>
      <c r="J1260" s="81" t="s">
        <v>2019</v>
      </c>
      <c r="K1260" s="80" t="s">
        <v>385</v>
      </c>
      <c r="L1260" s="3" t="str">
        <f>_xlfn.XLOOKUP(Table5[[#This Row],[Item '#]],Ticket_Forms[Form Number],Ticket_Forms[Game Name],"",,)</f>
        <v>Criss Cross</v>
      </c>
      <c r="M1260" s="15">
        <v>186</v>
      </c>
      <c r="N1260" s="3">
        <f>LOOKUP(Table5[[#This Row],[Item '#]],Ticket_Forms[Form Number],Ticket_Forms[Ticket Count])</f>
        <v>5520</v>
      </c>
      <c r="O1260" s="16">
        <f>LOOKUP(Table5[[#This Row],[Item '#]],Ticket_Forms[Form Number],Ticket_Forms[Ticket Value])</f>
        <v>1</v>
      </c>
      <c r="P1260" s="16">
        <f>LOOKUP(Table5[[#This Row],[Item '#]],Ticket_Forms[Form Number],Ticket_Forms[Revenue])</f>
        <v>5520</v>
      </c>
      <c r="Q1260" s="16">
        <f>LOOKUP(Table5[[#This Row],[Item '#]],Ticket_Forms[Form Number],Ticket_Forms[Ideal Profit])</f>
        <v>960</v>
      </c>
      <c r="R1260" s="16">
        <f>LOOKUP(Table5[[#This Row],[Item '#]],Ticket_Forms[Form Number],Ticket_Forms[Prizes])</f>
        <v>4560</v>
      </c>
      <c r="S1260" s="16">
        <f>LOOKUP(Table5[[#This Row],[Item '#]],Ticket_Forms[Form Number],Ticket_Forms[Location Rent])</f>
        <v>331</v>
      </c>
      <c r="T1260" s="16">
        <f>LOOKUP(Table5[[#This Row],[Item '#]],Ticket_Forms[Form Number],Ticket_Forms[Last Sale])</f>
        <v>200</v>
      </c>
      <c r="U1260" s="16" t="s">
        <v>3909</v>
      </c>
      <c r="V1260" s="58" t="str">
        <f>Table5[[#This Row],[Date Distributed]]</f>
        <v/>
      </c>
      <c r="W1260" s="3" t="str">
        <f>_xlfn.XLOOKUP(Table5[[#This Row],[Serial '#]],Table10[Serial '#],Table10[Charity Association],"",,)</f>
        <v/>
      </c>
      <c r="Z1260" s="3" t="s">
        <v>23</v>
      </c>
    </row>
    <row r="1261" spans="1:26" hidden="1" x14ac:dyDescent="0.35">
      <c r="A1261" s="3">
        <v>1259</v>
      </c>
      <c r="B1261" s="78">
        <v>45175</v>
      </c>
      <c r="C1261" s="73" t="str">
        <f>_xlfn.XLOOKUP(Table5[[#This Row],[Serial '#]],Table10[Serial '#],Table10[Date],"",,)</f>
        <v/>
      </c>
      <c r="D12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61" s="73" t="str">
        <f>IF(Table5[[#This Row],[Date Distributed]]="","In Stock","Distributed")</f>
        <v>In Stock</v>
      </c>
      <c r="F1261" s="79" t="s">
        <v>660</v>
      </c>
      <c r="G1261" s="75" t="s">
        <v>761</v>
      </c>
      <c r="H1261" s="80" t="s">
        <v>697</v>
      </c>
      <c r="I1261" s="80"/>
      <c r="J1261" s="81" t="s">
        <v>2020</v>
      </c>
      <c r="K1261" s="80" t="s">
        <v>385</v>
      </c>
      <c r="L1261" s="3" t="str">
        <f>_xlfn.XLOOKUP(Table5[[#This Row],[Item '#]],Ticket_Forms[Form Number],Ticket_Forms[Game Name],"",,)</f>
        <v>Criss Cross</v>
      </c>
      <c r="M1261" s="15">
        <v>186</v>
      </c>
      <c r="N1261" s="3">
        <f>LOOKUP(Table5[[#This Row],[Item '#]],Ticket_Forms[Form Number],Ticket_Forms[Ticket Count])</f>
        <v>5520</v>
      </c>
      <c r="O1261" s="16">
        <f>LOOKUP(Table5[[#This Row],[Item '#]],Ticket_Forms[Form Number],Ticket_Forms[Ticket Value])</f>
        <v>1</v>
      </c>
      <c r="P1261" s="16">
        <f>LOOKUP(Table5[[#This Row],[Item '#]],Ticket_Forms[Form Number],Ticket_Forms[Revenue])</f>
        <v>5520</v>
      </c>
      <c r="Q1261" s="16">
        <f>LOOKUP(Table5[[#This Row],[Item '#]],Ticket_Forms[Form Number],Ticket_Forms[Ideal Profit])</f>
        <v>960</v>
      </c>
      <c r="R1261" s="16">
        <f>LOOKUP(Table5[[#This Row],[Item '#]],Ticket_Forms[Form Number],Ticket_Forms[Prizes])</f>
        <v>4560</v>
      </c>
      <c r="S1261" s="16">
        <f>LOOKUP(Table5[[#This Row],[Item '#]],Ticket_Forms[Form Number],Ticket_Forms[Location Rent])</f>
        <v>331</v>
      </c>
      <c r="T1261" s="16">
        <f>LOOKUP(Table5[[#This Row],[Item '#]],Ticket_Forms[Form Number],Ticket_Forms[Last Sale])</f>
        <v>200</v>
      </c>
      <c r="U1261" s="16" t="s">
        <v>3909</v>
      </c>
      <c r="V1261" s="58" t="str">
        <f>Table5[[#This Row],[Date Distributed]]</f>
        <v/>
      </c>
      <c r="W1261" s="3" t="str">
        <f>_xlfn.XLOOKUP(Table5[[#This Row],[Serial '#]],Table10[Serial '#],Table10[Charity Association],"",,)</f>
        <v/>
      </c>
      <c r="Z1261" s="3" t="s">
        <v>23</v>
      </c>
    </row>
    <row r="1262" spans="1:26" hidden="1" x14ac:dyDescent="0.35">
      <c r="A1262" s="3">
        <v>1260</v>
      </c>
      <c r="B1262" s="78">
        <v>45175</v>
      </c>
      <c r="C1262" s="73" t="str">
        <f>_xlfn.XLOOKUP(Table5[[#This Row],[Serial '#]],Table10[Serial '#],Table10[Date],"",,)</f>
        <v/>
      </c>
      <c r="D12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62" s="73" t="str">
        <f>IF(Table5[[#This Row],[Date Distributed]]="","In Stock","Distributed")</f>
        <v>In Stock</v>
      </c>
      <c r="F1262" s="79" t="s">
        <v>660</v>
      </c>
      <c r="G1262" s="75" t="s">
        <v>761</v>
      </c>
      <c r="H1262" s="80" t="s">
        <v>697</v>
      </c>
      <c r="I1262" s="80"/>
      <c r="J1262" s="81" t="s">
        <v>2021</v>
      </c>
      <c r="K1262" s="80" t="s">
        <v>385</v>
      </c>
      <c r="L1262" s="3" t="str">
        <f>_xlfn.XLOOKUP(Table5[[#This Row],[Item '#]],Ticket_Forms[Form Number],Ticket_Forms[Game Name],"",,)</f>
        <v>Criss Cross</v>
      </c>
      <c r="M1262" s="15">
        <v>186</v>
      </c>
      <c r="N1262" s="3">
        <f>LOOKUP(Table5[[#This Row],[Item '#]],Ticket_Forms[Form Number],Ticket_Forms[Ticket Count])</f>
        <v>5520</v>
      </c>
      <c r="O1262" s="16">
        <f>LOOKUP(Table5[[#This Row],[Item '#]],Ticket_Forms[Form Number],Ticket_Forms[Ticket Value])</f>
        <v>1</v>
      </c>
      <c r="P1262" s="16">
        <f>LOOKUP(Table5[[#This Row],[Item '#]],Ticket_Forms[Form Number],Ticket_Forms[Revenue])</f>
        <v>5520</v>
      </c>
      <c r="Q1262" s="16">
        <f>LOOKUP(Table5[[#This Row],[Item '#]],Ticket_Forms[Form Number],Ticket_Forms[Ideal Profit])</f>
        <v>960</v>
      </c>
      <c r="R1262" s="16">
        <f>LOOKUP(Table5[[#This Row],[Item '#]],Ticket_Forms[Form Number],Ticket_Forms[Prizes])</f>
        <v>4560</v>
      </c>
      <c r="S1262" s="16">
        <f>LOOKUP(Table5[[#This Row],[Item '#]],Ticket_Forms[Form Number],Ticket_Forms[Location Rent])</f>
        <v>331</v>
      </c>
      <c r="T1262" s="16">
        <f>LOOKUP(Table5[[#This Row],[Item '#]],Ticket_Forms[Form Number],Ticket_Forms[Last Sale])</f>
        <v>200</v>
      </c>
      <c r="U1262" s="16" t="s">
        <v>3909</v>
      </c>
      <c r="V1262" s="58" t="str">
        <f>Table5[[#This Row],[Date Distributed]]</f>
        <v/>
      </c>
      <c r="W1262" s="3" t="str">
        <f>_xlfn.XLOOKUP(Table5[[#This Row],[Serial '#]],Table10[Serial '#],Table10[Charity Association],"",,)</f>
        <v/>
      </c>
      <c r="Z1262" s="3" t="s">
        <v>23</v>
      </c>
    </row>
    <row r="1263" spans="1:26" hidden="1" x14ac:dyDescent="0.35">
      <c r="A1263" s="3">
        <v>1261</v>
      </c>
      <c r="B1263" s="78">
        <v>45175</v>
      </c>
      <c r="C1263" s="73" t="str">
        <f>_xlfn.XLOOKUP(Table5[[#This Row],[Serial '#]],Table10[Serial '#],Table10[Date],"",,)</f>
        <v/>
      </c>
      <c r="D12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63" s="73" t="str">
        <f>IF(Table5[[#This Row],[Date Distributed]]="","In Stock","Distributed")</f>
        <v>In Stock</v>
      </c>
      <c r="F1263" s="79" t="s">
        <v>660</v>
      </c>
      <c r="G1263" s="75" t="s">
        <v>761</v>
      </c>
      <c r="H1263" s="80" t="s">
        <v>697</v>
      </c>
      <c r="I1263" s="80"/>
      <c r="J1263" s="81" t="s">
        <v>2022</v>
      </c>
      <c r="K1263" s="80" t="s">
        <v>385</v>
      </c>
      <c r="L1263" s="3" t="str">
        <f>_xlfn.XLOOKUP(Table5[[#This Row],[Item '#]],Ticket_Forms[Form Number],Ticket_Forms[Game Name],"",,)</f>
        <v>Criss Cross</v>
      </c>
      <c r="M1263" s="15">
        <v>186</v>
      </c>
      <c r="N1263" s="3">
        <f>LOOKUP(Table5[[#This Row],[Item '#]],Ticket_Forms[Form Number],Ticket_Forms[Ticket Count])</f>
        <v>5520</v>
      </c>
      <c r="O1263" s="16">
        <f>LOOKUP(Table5[[#This Row],[Item '#]],Ticket_Forms[Form Number],Ticket_Forms[Ticket Value])</f>
        <v>1</v>
      </c>
      <c r="P1263" s="16">
        <f>LOOKUP(Table5[[#This Row],[Item '#]],Ticket_Forms[Form Number],Ticket_Forms[Revenue])</f>
        <v>5520</v>
      </c>
      <c r="Q1263" s="16">
        <f>LOOKUP(Table5[[#This Row],[Item '#]],Ticket_Forms[Form Number],Ticket_Forms[Ideal Profit])</f>
        <v>960</v>
      </c>
      <c r="R1263" s="16">
        <f>LOOKUP(Table5[[#This Row],[Item '#]],Ticket_Forms[Form Number],Ticket_Forms[Prizes])</f>
        <v>4560</v>
      </c>
      <c r="S1263" s="16">
        <f>LOOKUP(Table5[[#This Row],[Item '#]],Ticket_Forms[Form Number],Ticket_Forms[Location Rent])</f>
        <v>331</v>
      </c>
      <c r="T1263" s="16">
        <f>LOOKUP(Table5[[#This Row],[Item '#]],Ticket_Forms[Form Number],Ticket_Forms[Last Sale])</f>
        <v>200</v>
      </c>
      <c r="U1263" s="16" t="s">
        <v>3909</v>
      </c>
      <c r="V1263" s="58" t="str">
        <f>Table5[[#This Row],[Date Distributed]]</f>
        <v/>
      </c>
      <c r="W1263" s="3" t="str">
        <f>_xlfn.XLOOKUP(Table5[[#This Row],[Serial '#]],Table10[Serial '#],Table10[Charity Association],"",,)</f>
        <v/>
      </c>
      <c r="Z1263" s="3" t="s">
        <v>23</v>
      </c>
    </row>
    <row r="1264" spans="1:26" hidden="1" x14ac:dyDescent="0.35">
      <c r="A1264" s="3">
        <v>1262</v>
      </c>
      <c r="B1264" s="78">
        <v>45175</v>
      </c>
      <c r="C1264" s="73" t="str">
        <f>_xlfn.XLOOKUP(Table5[[#This Row],[Serial '#]],Table10[Serial '#],Table10[Date],"",,)</f>
        <v/>
      </c>
      <c r="D12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64" s="73" t="str">
        <f>IF(Table5[[#This Row],[Date Distributed]]="","In Stock","Distributed")</f>
        <v>In Stock</v>
      </c>
      <c r="F1264" s="79" t="s">
        <v>660</v>
      </c>
      <c r="G1264" s="75" t="s">
        <v>761</v>
      </c>
      <c r="H1264" s="80" t="s">
        <v>697</v>
      </c>
      <c r="I1264" s="80"/>
      <c r="J1264" s="81" t="s">
        <v>2023</v>
      </c>
      <c r="K1264" s="80" t="s">
        <v>385</v>
      </c>
      <c r="L1264" s="3" t="str">
        <f>_xlfn.XLOOKUP(Table5[[#This Row],[Item '#]],Ticket_Forms[Form Number],Ticket_Forms[Game Name],"",,)</f>
        <v>Criss Cross</v>
      </c>
      <c r="M1264" s="15">
        <v>186</v>
      </c>
      <c r="N1264" s="3">
        <f>LOOKUP(Table5[[#This Row],[Item '#]],Ticket_Forms[Form Number],Ticket_Forms[Ticket Count])</f>
        <v>5520</v>
      </c>
      <c r="O1264" s="16">
        <f>LOOKUP(Table5[[#This Row],[Item '#]],Ticket_Forms[Form Number],Ticket_Forms[Ticket Value])</f>
        <v>1</v>
      </c>
      <c r="P1264" s="16">
        <f>LOOKUP(Table5[[#This Row],[Item '#]],Ticket_Forms[Form Number],Ticket_Forms[Revenue])</f>
        <v>5520</v>
      </c>
      <c r="Q1264" s="16">
        <f>LOOKUP(Table5[[#This Row],[Item '#]],Ticket_Forms[Form Number],Ticket_Forms[Ideal Profit])</f>
        <v>960</v>
      </c>
      <c r="R1264" s="16">
        <f>LOOKUP(Table5[[#This Row],[Item '#]],Ticket_Forms[Form Number],Ticket_Forms[Prizes])</f>
        <v>4560</v>
      </c>
      <c r="S1264" s="16">
        <f>LOOKUP(Table5[[#This Row],[Item '#]],Ticket_Forms[Form Number],Ticket_Forms[Location Rent])</f>
        <v>331</v>
      </c>
      <c r="T1264" s="16">
        <f>LOOKUP(Table5[[#This Row],[Item '#]],Ticket_Forms[Form Number],Ticket_Forms[Last Sale])</f>
        <v>200</v>
      </c>
      <c r="U1264" s="16" t="s">
        <v>3909</v>
      </c>
      <c r="V1264" s="58" t="str">
        <f>Table5[[#This Row],[Date Distributed]]</f>
        <v/>
      </c>
      <c r="W1264" s="3" t="str">
        <f>_xlfn.XLOOKUP(Table5[[#This Row],[Serial '#]],Table10[Serial '#],Table10[Charity Association],"",,)</f>
        <v/>
      </c>
      <c r="Z1264" s="3" t="s">
        <v>23</v>
      </c>
    </row>
    <row r="1265" spans="1:26" hidden="1" x14ac:dyDescent="0.35">
      <c r="A1265" s="3">
        <v>1263</v>
      </c>
      <c r="B1265" s="78">
        <v>45175</v>
      </c>
      <c r="C1265" s="73" t="str">
        <f>_xlfn.XLOOKUP(Table5[[#This Row],[Serial '#]],Table10[Serial '#],Table10[Date],"",,)</f>
        <v/>
      </c>
      <c r="D12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65" s="73" t="str">
        <f>IF(Table5[[#This Row],[Date Distributed]]="","In Stock","Distributed")</f>
        <v>In Stock</v>
      </c>
      <c r="F1265" s="79" t="s">
        <v>660</v>
      </c>
      <c r="G1265" s="75" t="s">
        <v>761</v>
      </c>
      <c r="H1265" s="80" t="s">
        <v>697</v>
      </c>
      <c r="I1265" s="80"/>
      <c r="J1265" s="81" t="s">
        <v>2024</v>
      </c>
      <c r="K1265" s="80" t="s">
        <v>385</v>
      </c>
      <c r="L1265" s="3" t="str">
        <f>_xlfn.XLOOKUP(Table5[[#This Row],[Item '#]],Ticket_Forms[Form Number],Ticket_Forms[Game Name],"",,)</f>
        <v>Criss Cross</v>
      </c>
      <c r="M1265" s="15">
        <v>186</v>
      </c>
      <c r="N1265" s="3">
        <f>LOOKUP(Table5[[#This Row],[Item '#]],Ticket_Forms[Form Number],Ticket_Forms[Ticket Count])</f>
        <v>5520</v>
      </c>
      <c r="O1265" s="16">
        <f>LOOKUP(Table5[[#This Row],[Item '#]],Ticket_Forms[Form Number],Ticket_Forms[Ticket Value])</f>
        <v>1</v>
      </c>
      <c r="P1265" s="16">
        <f>LOOKUP(Table5[[#This Row],[Item '#]],Ticket_Forms[Form Number],Ticket_Forms[Revenue])</f>
        <v>5520</v>
      </c>
      <c r="Q1265" s="16">
        <f>LOOKUP(Table5[[#This Row],[Item '#]],Ticket_Forms[Form Number],Ticket_Forms[Ideal Profit])</f>
        <v>960</v>
      </c>
      <c r="R1265" s="16">
        <f>LOOKUP(Table5[[#This Row],[Item '#]],Ticket_Forms[Form Number],Ticket_Forms[Prizes])</f>
        <v>4560</v>
      </c>
      <c r="S1265" s="16">
        <f>LOOKUP(Table5[[#This Row],[Item '#]],Ticket_Forms[Form Number],Ticket_Forms[Location Rent])</f>
        <v>331</v>
      </c>
      <c r="T1265" s="16">
        <f>LOOKUP(Table5[[#This Row],[Item '#]],Ticket_Forms[Form Number],Ticket_Forms[Last Sale])</f>
        <v>200</v>
      </c>
      <c r="U1265" s="16" t="s">
        <v>3909</v>
      </c>
      <c r="V1265" s="58" t="str">
        <f>Table5[[#This Row],[Date Distributed]]</f>
        <v/>
      </c>
      <c r="W1265" s="3" t="str">
        <f>_xlfn.XLOOKUP(Table5[[#This Row],[Serial '#]],Table10[Serial '#],Table10[Charity Association],"",,)</f>
        <v/>
      </c>
      <c r="Z1265" s="3" t="s">
        <v>23</v>
      </c>
    </row>
    <row r="1266" spans="1:26" hidden="1" x14ac:dyDescent="0.35">
      <c r="A1266" s="3">
        <v>1264</v>
      </c>
      <c r="B1266" s="78">
        <v>45175</v>
      </c>
      <c r="C1266" s="73" t="str">
        <f>_xlfn.XLOOKUP(Table5[[#This Row],[Serial '#]],Table10[Serial '#],Table10[Date],"",,)</f>
        <v/>
      </c>
      <c r="D12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66" s="73" t="str">
        <f>IF(Table5[[#This Row],[Date Distributed]]="","In Stock","Distributed")</f>
        <v>In Stock</v>
      </c>
      <c r="F1266" s="79" t="s">
        <v>660</v>
      </c>
      <c r="G1266" s="75" t="s">
        <v>761</v>
      </c>
      <c r="H1266" s="80" t="s">
        <v>697</v>
      </c>
      <c r="I1266" s="80"/>
      <c r="J1266" s="81" t="s">
        <v>2025</v>
      </c>
      <c r="K1266" s="80" t="s">
        <v>385</v>
      </c>
      <c r="L1266" s="3" t="str">
        <f>_xlfn.XLOOKUP(Table5[[#This Row],[Item '#]],Ticket_Forms[Form Number],Ticket_Forms[Game Name],"",,)</f>
        <v>Criss Cross</v>
      </c>
      <c r="M1266" s="15">
        <v>186</v>
      </c>
      <c r="N1266" s="3">
        <f>LOOKUP(Table5[[#This Row],[Item '#]],Ticket_Forms[Form Number],Ticket_Forms[Ticket Count])</f>
        <v>5520</v>
      </c>
      <c r="O1266" s="16">
        <f>LOOKUP(Table5[[#This Row],[Item '#]],Ticket_Forms[Form Number],Ticket_Forms[Ticket Value])</f>
        <v>1</v>
      </c>
      <c r="P1266" s="16">
        <f>LOOKUP(Table5[[#This Row],[Item '#]],Ticket_Forms[Form Number],Ticket_Forms[Revenue])</f>
        <v>5520</v>
      </c>
      <c r="Q1266" s="16">
        <f>LOOKUP(Table5[[#This Row],[Item '#]],Ticket_Forms[Form Number],Ticket_Forms[Ideal Profit])</f>
        <v>960</v>
      </c>
      <c r="R1266" s="16">
        <f>LOOKUP(Table5[[#This Row],[Item '#]],Ticket_Forms[Form Number],Ticket_Forms[Prizes])</f>
        <v>4560</v>
      </c>
      <c r="S1266" s="16">
        <f>LOOKUP(Table5[[#This Row],[Item '#]],Ticket_Forms[Form Number],Ticket_Forms[Location Rent])</f>
        <v>331</v>
      </c>
      <c r="T1266" s="16">
        <f>LOOKUP(Table5[[#This Row],[Item '#]],Ticket_Forms[Form Number],Ticket_Forms[Last Sale])</f>
        <v>200</v>
      </c>
      <c r="U1266" s="16" t="s">
        <v>3909</v>
      </c>
      <c r="V1266" s="58" t="str">
        <f>Table5[[#This Row],[Date Distributed]]</f>
        <v/>
      </c>
      <c r="W1266" s="3" t="str">
        <f>_xlfn.XLOOKUP(Table5[[#This Row],[Serial '#]],Table10[Serial '#],Table10[Charity Association],"",,)</f>
        <v/>
      </c>
      <c r="Z1266" s="3" t="s">
        <v>23</v>
      </c>
    </row>
    <row r="1267" spans="1:26" hidden="1" x14ac:dyDescent="0.35">
      <c r="A1267" s="3">
        <v>1265</v>
      </c>
      <c r="B1267" s="78">
        <v>45175</v>
      </c>
      <c r="C1267" s="73" t="str">
        <f>_xlfn.XLOOKUP(Table5[[#This Row],[Serial '#]],Table10[Serial '#],Table10[Date],"",,)</f>
        <v/>
      </c>
      <c r="D12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67" s="73" t="str">
        <f>IF(Table5[[#This Row],[Date Distributed]]="","In Stock","Distributed")</f>
        <v>In Stock</v>
      </c>
      <c r="F1267" s="79" t="s">
        <v>660</v>
      </c>
      <c r="G1267" s="75" t="s">
        <v>761</v>
      </c>
      <c r="H1267" s="80" t="s">
        <v>697</v>
      </c>
      <c r="I1267" s="80"/>
      <c r="J1267" s="81" t="s">
        <v>2026</v>
      </c>
      <c r="K1267" s="80" t="s">
        <v>385</v>
      </c>
      <c r="L1267" s="3" t="str">
        <f>_xlfn.XLOOKUP(Table5[[#This Row],[Item '#]],Ticket_Forms[Form Number],Ticket_Forms[Game Name],"",,)</f>
        <v>Criss Cross</v>
      </c>
      <c r="M1267" s="15">
        <v>186</v>
      </c>
      <c r="N1267" s="3">
        <f>LOOKUP(Table5[[#This Row],[Item '#]],Ticket_Forms[Form Number],Ticket_Forms[Ticket Count])</f>
        <v>5520</v>
      </c>
      <c r="O1267" s="16">
        <f>LOOKUP(Table5[[#This Row],[Item '#]],Ticket_Forms[Form Number],Ticket_Forms[Ticket Value])</f>
        <v>1</v>
      </c>
      <c r="P1267" s="16">
        <f>LOOKUP(Table5[[#This Row],[Item '#]],Ticket_Forms[Form Number],Ticket_Forms[Revenue])</f>
        <v>5520</v>
      </c>
      <c r="Q1267" s="16">
        <f>LOOKUP(Table5[[#This Row],[Item '#]],Ticket_Forms[Form Number],Ticket_Forms[Ideal Profit])</f>
        <v>960</v>
      </c>
      <c r="R1267" s="16">
        <f>LOOKUP(Table5[[#This Row],[Item '#]],Ticket_Forms[Form Number],Ticket_Forms[Prizes])</f>
        <v>4560</v>
      </c>
      <c r="S1267" s="16">
        <f>LOOKUP(Table5[[#This Row],[Item '#]],Ticket_Forms[Form Number],Ticket_Forms[Location Rent])</f>
        <v>331</v>
      </c>
      <c r="T1267" s="16">
        <f>LOOKUP(Table5[[#This Row],[Item '#]],Ticket_Forms[Form Number],Ticket_Forms[Last Sale])</f>
        <v>200</v>
      </c>
      <c r="U1267" s="16" t="s">
        <v>3909</v>
      </c>
      <c r="V1267" s="58" t="str">
        <f>Table5[[#This Row],[Date Distributed]]</f>
        <v/>
      </c>
      <c r="W1267" s="3" t="str">
        <f>_xlfn.XLOOKUP(Table5[[#This Row],[Serial '#]],Table10[Serial '#],Table10[Charity Association],"",,)</f>
        <v/>
      </c>
      <c r="Z1267" s="3" t="s">
        <v>23</v>
      </c>
    </row>
    <row r="1268" spans="1:26" hidden="1" x14ac:dyDescent="0.35">
      <c r="A1268" s="3">
        <v>1266</v>
      </c>
      <c r="B1268" s="78">
        <v>45175</v>
      </c>
      <c r="C1268" s="73" t="str">
        <f>_xlfn.XLOOKUP(Table5[[#This Row],[Serial '#]],Table10[Serial '#],Table10[Date],"",,)</f>
        <v/>
      </c>
      <c r="D12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68" s="73" t="str">
        <f>IF(Table5[[#This Row],[Date Distributed]]="","In Stock","Distributed")</f>
        <v>In Stock</v>
      </c>
      <c r="F1268" s="79" t="s">
        <v>660</v>
      </c>
      <c r="G1268" s="75" t="s">
        <v>761</v>
      </c>
      <c r="H1268" s="80" t="s">
        <v>697</v>
      </c>
      <c r="I1268" s="80"/>
      <c r="J1268" s="81" t="s">
        <v>2027</v>
      </c>
      <c r="K1268" s="80" t="s">
        <v>385</v>
      </c>
      <c r="L1268" s="3" t="str">
        <f>_xlfn.XLOOKUP(Table5[[#This Row],[Item '#]],Ticket_Forms[Form Number],Ticket_Forms[Game Name],"",,)</f>
        <v>Criss Cross</v>
      </c>
      <c r="M1268" s="15">
        <v>186</v>
      </c>
      <c r="N1268" s="3">
        <f>LOOKUP(Table5[[#This Row],[Item '#]],Ticket_Forms[Form Number],Ticket_Forms[Ticket Count])</f>
        <v>5520</v>
      </c>
      <c r="O1268" s="16">
        <f>LOOKUP(Table5[[#This Row],[Item '#]],Ticket_Forms[Form Number],Ticket_Forms[Ticket Value])</f>
        <v>1</v>
      </c>
      <c r="P1268" s="16">
        <f>LOOKUP(Table5[[#This Row],[Item '#]],Ticket_Forms[Form Number],Ticket_Forms[Revenue])</f>
        <v>5520</v>
      </c>
      <c r="Q1268" s="16">
        <f>LOOKUP(Table5[[#This Row],[Item '#]],Ticket_Forms[Form Number],Ticket_Forms[Ideal Profit])</f>
        <v>960</v>
      </c>
      <c r="R1268" s="16">
        <f>LOOKUP(Table5[[#This Row],[Item '#]],Ticket_Forms[Form Number],Ticket_Forms[Prizes])</f>
        <v>4560</v>
      </c>
      <c r="S1268" s="16">
        <f>LOOKUP(Table5[[#This Row],[Item '#]],Ticket_Forms[Form Number],Ticket_Forms[Location Rent])</f>
        <v>331</v>
      </c>
      <c r="T1268" s="16">
        <f>LOOKUP(Table5[[#This Row],[Item '#]],Ticket_Forms[Form Number],Ticket_Forms[Last Sale])</f>
        <v>200</v>
      </c>
      <c r="U1268" s="16" t="s">
        <v>3909</v>
      </c>
      <c r="V1268" s="58" t="str">
        <f>Table5[[#This Row],[Date Distributed]]</f>
        <v/>
      </c>
      <c r="W1268" s="3" t="str">
        <f>_xlfn.XLOOKUP(Table5[[#This Row],[Serial '#]],Table10[Serial '#],Table10[Charity Association],"",,)</f>
        <v/>
      </c>
      <c r="Z1268" s="3" t="s">
        <v>23</v>
      </c>
    </row>
    <row r="1269" spans="1:26" hidden="1" x14ac:dyDescent="0.35">
      <c r="A1269" s="3">
        <v>1267</v>
      </c>
      <c r="B1269" s="78">
        <v>45175</v>
      </c>
      <c r="C1269" s="73" t="str">
        <f>_xlfn.XLOOKUP(Table5[[#This Row],[Serial '#]],Table10[Serial '#],Table10[Date],"",,)</f>
        <v/>
      </c>
      <c r="D12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69" s="73" t="str">
        <f>IF(Table5[[#This Row],[Date Distributed]]="","In Stock","Distributed")</f>
        <v>In Stock</v>
      </c>
      <c r="F1269" s="79" t="s">
        <v>660</v>
      </c>
      <c r="G1269" s="75" t="s">
        <v>761</v>
      </c>
      <c r="H1269" s="80" t="s">
        <v>697</v>
      </c>
      <c r="I1269" s="80"/>
      <c r="J1269" s="81" t="s">
        <v>2028</v>
      </c>
      <c r="K1269" s="80" t="s">
        <v>385</v>
      </c>
      <c r="L1269" s="3" t="str">
        <f>_xlfn.XLOOKUP(Table5[[#This Row],[Item '#]],Ticket_Forms[Form Number],Ticket_Forms[Game Name],"",,)</f>
        <v>Criss Cross</v>
      </c>
      <c r="M1269" s="15">
        <v>186</v>
      </c>
      <c r="N1269" s="3">
        <f>LOOKUP(Table5[[#This Row],[Item '#]],Ticket_Forms[Form Number],Ticket_Forms[Ticket Count])</f>
        <v>5520</v>
      </c>
      <c r="O1269" s="16">
        <f>LOOKUP(Table5[[#This Row],[Item '#]],Ticket_Forms[Form Number],Ticket_Forms[Ticket Value])</f>
        <v>1</v>
      </c>
      <c r="P1269" s="16">
        <f>LOOKUP(Table5[[#This Row],[Item '#]],Ticket_Forms[Form Number],Ticket_Forms[Revenue])</f>
        <v>5520</v>
      </c>
      <c r="Q1269" s="16">
        <f>LOOKUP(Table5[[#This Row],[Item '#]],Ticket_Forms[Form Number],Ticket_Forms[Ideal Profit])</f>
        <v>960</v>
      </c>
      <c r="R1269" s="16">
        <f>LOOKUP(Table5[[#This Row],[Item '#]],Ticket_Forms[Form Number],Ticket_Forms[Prizes])</f>
        <v>4560</v>
      </c>
      <c r="S1269" s="16">
        <f>LOOKUP(Table5[[#This Row],[Item '#]],Ticket_Forms[Form Number],Ticket_Forms[Location Rent])</f>
        <v>331</v>
      </c>
      <c r="T1269" s="16">
        <f>LOOKUP(Table5[[#This Row],[Item '#]],Ticket_Forms[Form Number],Ticket_Forms[Last Sale])</f>
        <v>200</v>
      </c>
      <c r="U1269" s="16" t="s">
        <v>3909</v>
      </c>
      <c r="V1269" s="58" t="str">
        <f>Table5[[#This Row],[Date Distributed]]</f>
        <v/>
      </c>
      <c r="W1269" s="3" t="str">
        <f>_xlfn.XLOOKUP(Table5[[#This Row],[Serial '#]],Table10[Serial '#],Table10[Charity Association],"",,)</f>
        <v/>
      </c>
      <c r="Z1269" s="3" t="s">
        <v>23</v>
      </c>
    </row>
    <row r="1270" spans="1:26" hidden="1" x14ac:dyDescent="0.35">
      <c r="A1270" s="3">
        <v>1268</v>
      </c>
      <c r="B1270" s="78">
        <v>45175</v>
      </c>
      <c r="C1270" s="73" t="str">
        <f>_xlfn.XLOOKUP(Table5[[#This Row],[Serial '#]],Table10[Serial '#],Table10[Date],"",,)</f>
        <v/>
      </c>
      <c r="D12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70" s="73" t="str">
        <f>IF(Table5[[#This Row],[Date Distributed]]="","In Stock","Distributed")</f>
        <v>In Stock</v>
      </c>
      <c r="F1270" s="79" t="s">
        <v>660</v>
      </c>
      <c r="G1270" s="75" t="s">
        <v>761</v>
      </c>
      <c r="H1270" s="80" t="s">
        <v>697</v>
      </c>
      <c r="I1270" s="80"/>
      <c r="J1270" s="81" t="s">
        <v>2029</v>
      </c>
      <c r="K1270" s="80" t="s">
        <v>385</v>
      </c>
      <c r="L1270" s="3" t="str">
        <f>_xlfn.XLOOKUP(Table5[[#This Row],[Item '#]],Ticket_Forms[Form Number],Ticket_Forms[Game Name],"",,)</f>
        <v>Criss Cross</v>
      </c>
      <c r="M1270" s="15">
        <v>186</v>
      </c>
      <c r="N1270" s="3">
        <f>LOOKUP(Table5[[#This Row],[Item '#]],Ticket_Forms[Form Number],Ticket_Forms[Ticket Count])</f>
        <v>5520</v>
      </c>
      <c r="O1270" s="16">
        <f>LOOKUP(Table5[[#This Row],[Item '#]],Ticket_Forms[Form Number],Ticket_Forms[Ticket Value])</f>
        <v>1</v>
      </c>
      <c r="P1270" s="16">
        <f>LOOKUP(Table5[[#This Row],[Item '#]],Ticket_Forms[Form Number],Ticket_Forms[Revenue])</f>
        <v>5520</v>
      </c>
      <c r="Q1270" s="16">
        <f>LOOKUP(Table5[[#This Row],[Item '#]],Ticket_Forms[Form Number],Ticket_Forms[Ideal Profit])</f>
        <v>960</v>
      </c>
      <c r="R1270" s="16">
        <f>LOOKUP(Table5[[#This Row],[Item '#]],Ticket_Forms[Form Number],Ticket_Forms[Prizes])</f>
        <v>4560</v>
      </c>
      <c r="S1270" s="16">
        <f>LOOKUP(Table5[[#This Row],[Item '#]],Ticket_Forms[Form Number],Ticket_Forms[Location Rent])</f>
        <v>331</v>
      </c>
      <c r="T1270" s="16">
        <f>LOOKUP(Table5[[#This Row],[Item '#]],Ticket_Forms[Form Number],Ticket_Forms[Last Sale])</f>
        <v>200</v>
      </c>
      <c r="U1270" s="16" t="s">
        <v>3909</v>
      </c>
      <c r="V1270" s="58" t="str">
        <f>Table5[[#This Row],[Date Distributed]]</f>
        <v/>
      </c>
      <c r="W1270" s="3" t="str">
        <f>_xlfn.XLOOKUP(Table5[[#This Row],[Serial '#]],Table10[Serial '#],Table10[Charity Association],"",,)</f>
        <v/>
      </c>
      <c r="Z1270" s="3" t="s">
        <v>23</v>
      </c>
    </row>
    <row r="1271" spans="1:26" hidden="1" x14ac:dyDescent="0.35">
      <c r="A1271" s="3">
        <v>1269</v>
      </c>
      <c r="B1271" s="78">
        <v>45175</v>
      </c>
      <c r="C1271" s="73" t="str">
        <f>_xlfn.XLOOKUP(Table5[[#This Row],[Serial '#]],Table10[Serial '#],Table10[Date],"",,)</f>
        <v/>
      </c>
      <c r="D12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71" s="73" t="str">
        <f>IF(Table5[[#This Row],[Date Distributed]]="","In Stock","Distributed")</f>
        <v>In Stock</v>
      </c>
      <c r="F1271" s="79" t="s">
        <v>660</v>
      </c>
      <c r="G1271" s="75" t="s">
        <v>761</v>
      </c>
      <c r="H1271" s="80" t="s">
        <v>697</v>
      </c>
      <c r="I1271" s="80"/>
      <c r="J1271" s="81" t="s">
        <v>2030</v>
      </c>
      <c r="K1271" s="80" t="s">
        <v>385</v>
      </c>
      <c r="L1271" s="3" t="str">
        <f>_xlfn.XLOOKUP(Table5[[#This Row],[Item '#]],Ticket_Forms[Form Number],Ticket_Forms[Game Name],"",,)</f>
        <v>Criss Cross</v>
      </c>
      <c r="M1271" s="15">
        <v>186</v>
      </c>
      <c r="N1271" s="3">
        <f>LOOKUP(Table5[[#This Row],[Item '#]],Ticket_Forms[Form Number],Ticket_Forms[Ticket Count])</f>
        <v>5520</v>
      </c>
      <c r="O1271" s="16">
        <f>LOOKUP(Table5[[#This Row],[Item '#]],Ticket_Forms[Form Number],Ticket_Forms[Ticket Value])</f>
        <v>1</v>
      </c>
      <c r="P1271" s="16">
        <f>LOOKUP(Table5[[#This Row],[Item '#]],Ticket_Forms[Form Number],Ticket_Forms[Revenue])</f>
        <v>5520</v>
      </c>
      <c r="Q1271" s="16">
        <f>LOOKUP(Table5[[#This Row],[Item '#]],Ticket_Forms[Form Number],Ticket_Forms[Ideal Profit])</f>
        <v>960</v>
      </c>
      <c r="R1271" s="16">
        <f>LOOKUP(Table5[[#This Row],[Item '#]],Ticket_Forms[Form Number],Ticket_Forms[Prizes])</f>
        <v>4560</v>
      </c>
      <c r="S1271" s="16">
        <f>LOOKUP(Table5[[#This Row],[Item '#]],Ticket_Forms[Form Number],Ticket_Forms[Location Rent])</f>
        <v>331</v>
      </c>
      <c r="T1271" s="16">
        <f>LOOKUP(Table5[[#This Row],[Item '#]],Ticket_Forms[Form Number],Ticket_Forms[Last Sale])</f>
        <v>200</v>
      </c>
      <c r="U1271" s="16" t="s">
        <v>3909</v>
      </c>
      <c r="V1271" s="58" t="str">
        <f>Table5[[#This Row],[Date Distributed]]</f>
        <v/>
      </c>
      <c r="W1271" s="3" t="str">
        <f>_xlfn.XLOOKUP(Table5[[#This Row],[Serial '#]],Table10[Serial '#],Table10[Charity Association],"",,)</f>
        <v/>
      </c>
      <c r="Z1271" s="3" t="s">
        <v>23</v>
      </c>
    </row>
    <row r="1272" spans="1:26" hidden="1" x14ac:dyDescent="0.35">
      <c r="A1272" s="3">
        <v>1270</v>
      </c>
      <c r="B1272" s="78">
        <v>45175</v>
      </c>
      <c r="C1272" s="73" t="str">
        <f>_xlfn.XLOOKUP(Table5[[#This Row],[Serial '#]],Table10[Serial '#],Table10[Date],"",,)</f>
        <v/>
      </c>
      <c r="D12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72" s="73" t="str">
        <f>IF(Table5[[#This Row],[Date Distributed]]="","In Stock","Distributed")</f>
        <v>In Stock</v>
      </c>
      <c r="F1272" s="79" t="s">
        <v>660</v>
      </c>
      <c r="G1272" s="75" t="s">
        <v>761</v>
      </c>
      <c r="H1272" s="80" t="s">
        <v>697</v>
      </c>
      <c r="I1272" s="80"/>
      <c r="J1272" s="81" t="s">
        <v>2031</v>
      </c>
      <c r="K1272" s="80" t="s">
        <v>385</v>
      </c>
      <c r="L1272" s="3" t="str">
        <f>_xlfn.XLOOKUP(Table5[[#This Row],[Item '#]],Ticket_Forms[Form Number],Ticket_Forms[Game Name],"",,)</f>
        <v>Criss Cross</v>
      </c>
      <c r="M1272" s="15">
        <v>186</v>
      </c>
      <c r="N1272" s="3">
        <f>LOOKUP(Table5[[#This Row],[Item '#]],Ticket_Forms[Form Number],Ticket_Forms[Ticket Count])</f>
        <v>5520</v>
      </c>
      <c r="O1272" s="16">
        <f>LOOKUP(Table5[[#This Row],[Item '#]],Ticket_Forms[Form Number],Ticket_Forms[Ticket Value])</f>
        <v>1</v>
      </c>
      <c r="P1272" s="16">
        <f>LOOKUP(Table5[[#This Row],[Item '#]],Ticket_Forms[Form Number],Ticket_Forms[Revenue])</f>
        <v>5520</v>
      </c>
      <c r="Q1272" s="16">
        <f>LOOKUP(Table5[[#This Row],[Item '#]],Ticket_Forms[Form Number],Ticket_Forms[Ideal Profit])</f>
        <v>960</v>
      </c>
      <c r="R1272" s="16">
        <f>LOOKUP(Table5[[#This Row],[Item '#]],Ticket_Forms[Form Number],Ticket_Forms[Prizes])</f>
        <v>4560</v>
      </c>
      <c r="S1272" s="16">
        <f>LOOKUP(Table5[[#This Row],[Item '#]],Ticket_Forms[Form Number],Ticket_Forms[Location Rent])</f>
        <v>331</v>
      </c>
      <c r="T1272" s="16">
        <f>LOOKUP(Table5[[#This Row],[Item '#]],Ticket_Forms[Form Number],Ticket_Forms[Last Sale])</f>
        <v>200</v>
      </c>
      <c r="U1272" s="16" t="s">
        <v>3909</v>
      </c>
      <c r="V1272" s="58" t="str">
        <f>Table5[[#This Row],[Date Distributed]]</f>
        <v/>
      </c>
      <c r="W1272" s="3" t="str">
        <f>_xlfn.XLOOKUP(Table5[[#This Row],[Serial '#]],Table10[Serial '#],Table10[Charity Association],"",,)</f>
        <v/>
      </c>
      <c r="Z1272" s="3" t="s">
        <v>23</v>
      </c>
    </row>
    <row r="1273" spans="1:26" hidden="1" x14ac:dyDescent="0.35">
      <c r="A1273" s="3">
        <v>1271</v>
      </c>
      <c r="B1273" s="78">
        <v>45175</v>
      </c>
      <c r="C1273" s="73" t="str">
        <f>_xlfn.XLOOKUP(Table5[[#This Row],[Serial '#]],Table10[Serial '#],Table10[Date],"",,)</f>
        <v/>
      </c>
      <c r="D12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73" s="73" t="str">
        <f>IF(Table5[[#This Row],[Date Distributed]]="","In Stock","Distributed")</f>
        <v>In Stock</v>
      </c>
      <c r="F1273" s="79" t="s">
        <v>660</v>
      </c>
      <c r="G1273" s="75" t="s">
        <v>761</v>
      </c>
      <c r="H1273" s="80" t="s">
        <v>697</v>
      </c>
      <c r="I1273" s="80"/>
      <c r="J1273" s="81" t="s">
        <v>2032</v>
      </c>
      <c r="K1273" s="80" t="s">
        <v>385</v>
      </c>
      <c r="L1273" s="3" t="str">
        <f>_xlfn.XLOOKUP(Table5[[#This Row],[Item '#]],Ticket_Forms[Form Number],Ticket_Forms[Game Name],"",,)</f>
        <v>Criss Cross</v>
      </c>
      <c r="M1273" s="15">
        <v>186</v>
      </c>
      <c r="N1273" s="3">
        <f>LOOKUP(Table5[[#This Row],[Item '#]],Ticket_Forms[Form Number],Ticket_Forms[Ticket Count])</f>
        <v>5520</v>
      </c>
      <c r="O1273" s="16">
        <f>LOOKUP(Table5[[#This Row],[Item '#]],Ticket_Forms[Form Number],Ticket_Forms[Ticket Value])</f>
        <v>1</v>
      </c>
      <c r="P1273" s="16">
        <f>LOOKUP(Table5[[#This Row],[Item '#]],Ticket_Forms[Form Number],Ticket_Forms[Revenue])</f>
        <v>5520</v>
      </c>
      <c r="Q1273" s="16">
        <f>LOOKUP(Table5[[#This Row],[Item '#]],Ticket_Forms[Form Number],Ticket_Forms[Ideal Profit])</f>
        <v>960</v>
      </c>
      <c r="R1273" s="16">
        <f>LOOKUP(Table5[[#This Row],[Item '#]],Ticket_Forms[Form Number],Ticket_Forms[Prizes])</f>
        <v>4560</v>
      </c>
      <c r="S1273" s="16">
        <f>LOOKUP(Table5[[#This Row],[Item '#]],Ticket_Forms[Form Number],Ticket_Forms[Location Rent])</f>
        <v>331</v>
      </c>
      <c r="T1273" s="16">
        <f>LOOKUP(Table5[[#This Row],[Item '#]],Ticket_Forms[Form Number],Ticket_Forms[Last Sale])</f>
        <v>200</v>
      </c>
      <c r="U1273" s="16" t="s">
        <v>3909</v>
      </c>
      <c r="V1273" s="58" t="str">
        <f>Table5[[#This Row],[Date Distributed]]</f>
        <v/>
      </c>
      <c r="W1273" s="3" t="str">
        <f>_xlfn.XLOOKUP(Table5[[#This Row],[Serial '#]],Table10[Serial '#],Table10[Charity Association],"",,)</f>
        <v/>
      </c>
      <c r="Z1273" s="3" t="s">
        <v>23</v>
      </c>
    </row>
    <row r="1274" spans="1:26" hidden="1" x14ac:dyDescent="0.35">
      <c r="A1274" s="3">
        <v>1272</v>
      </c>
      <c r="B1274" s="78">
        <v>45175</v>
      </c>
      <c r="C1274" s="73" t="str">
        <f>_xlfn.XLOOKUP(Table5[[#This Row],[Serial '#]],Table10[Serial '#],Table10[Date],"",,)</f>
        <v/>
      </c>
      <c r="D12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74" s="73" t="str">
        <f>IF(Table5[[#This Row],[Date Distributed]]="","In Stock","Distributed")</f>
        <v>In Stock</v>
      </c>
      <c r="F1274" s="79" t="s">
        <v>660</v>
      </c>
      <c r="G1274" s="75" t="s">
        <v>761</v>
      </c>
      <c r="H1274" s="80" t="s">
        <v>697</v>
      </c>
      <c r="I1274" s="80"/>
      <c r="J1274" s="81" t="s">
        <v>2033</v>
      </c>
      <c r="K1274" s="80" t="s">
        <v>385</v>
      </c>
      <c r="L1274" s="3" t="str">
        <f>_xlfn.XLOOKUP(Table5[[#This Row],[Item '#]],Ticket_Forms[Form Number],Ticket_Forms[Game Name],"",,)</f>
        <v>Criss Cross</v>
      </c>
      <c r="M1274" s="15">
        <v>186</v>
      </c>
      <c r="N1274" s="3">
        <f>LOOKUP(Table5[[#This Row],[Item '#]],Ticket_Forms[Form Number],Ticket_Forms[Ticket Count])</f>
        <v>5520</v>
      </c>
      <c r="O1274" s="16">
        <f>LOOKUP(Table5[[#This Row],[Item '#]],Ticket_Forms[Form Number],Ticket_Forms[Ticket Value])</f>
        <v>1</v>
      </c>
      <c r="P1274" s="16">
        <f>LOOKUP(Table5[[#This Row],[Item '#]],Ticket_Forms[Form Number],Ticket_Forms[Revenue])</f>
        <v>5520</v>
      </c>
      <c r="Q1274" s="16">
        <f>LOOKUP(Table5[[#This Row],[Item '#]],Ticket_Forms[Form Number],Ticket_Forms[Ideal Profit])</f>
        <v>960</v>
      </c>
      <c r="R1274" s="16">
        <f>LOOKUP(Table5[[#This Row],[Item '#]],Ticket_Forms[Form Number],Ticket_Forms[Prizes])</f>
        <v>4560</v>
      </c>
      <c r="S1274" s="16">
        <f>LOOKUP(Table5[[#This Row],[Item '#]],Ticket_Forms[Form Number],Ticket_Forms[Location Rent])</f>
        <v>331</v>
      </c>
      <c r="T1274" s="16">
        <f>LOOKUP(Table5[[#This Row],[Item '#]],Ticket_Forms[Form Number],Ticket_Forms[Last Sale])</f>
        <v>200</v>
      </c>
      <c r="U1274" s="16" t="s">
        <v>3909</v>
      </c>
      <c r="V1274" s="58" t="str">
        <f>Table5[[#This Row],[Date Distributed]]</f>
        <v/>
      </c>
      <c r="W1274" s="3" t="str">
        <f>_xlfn.XLOOKUP(Table5[[#This Row],[Serial '#]],Table10[Serial '#],Table10[Charity Association],"",,)</f>
        <v/>
      </c>
      <c r="Z1274" s="3" t="s">
        <v>23</v>
      </c>
    </row>
    <row r="1275" spans="1:26" hidden="1" x14ac:dyDescent="0.35">
      <c r="A1275" s="3">
        <v>1273</v>
      </c>
      <c r="B1275" s="78">
        <v>45175</v>
      </c>
      <c r="C1275" s="73" t="str">
        <f>_xlfn.XLOOKUP(Table5[[#This Row],[Serial '#]],Table10[Serial '#],Table10[Date],"",,)</f>
        <v/>
      </c>
      <c r="D12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75" s="73" t="str">
        <f>IF(Table5[[#This Row],[Date Distributed]]="","In Stock","Distributed")</f>
        <v>In Stock</v>
      </c>
      <c r="F1275" s="79" t="s">
        <v>660</v>
      </c>
      <c r="G1275" s="75" t="s">
        <v>761</v>
      </c>
      <c r="H1275" s="80" t="s">
        <v>697</v>
      </c>
      <c r="I1275" s="80"/>
      <c r="J1275" s="81" t="s">
        <v>2034</v>
      </c>
      <c r="K1275" s="80" t="s">
        <v>3645</v>
      </c>
      <c r="L1275" s="3" t="str">
        <f>_xlfn.XLOOKUP(Table5[[#This Row],[Item '#]],Ticket_Forms[Form Number],Ticket_Forms[Game Name],"",,)</f>
        <v>Big 5</v>
      </c>
      <c r="M1275" s="15">
        <v>360</v>
      </c>
      <c r="N1275" s="3">
        <f>LOOKUP(Table5[[#This Row],[Item '#]],Ticket_Forms[Form Number],Ticket_Forms[Ticket Count])</f>
        <v>9959</v>
      </c>
      <c r="O1275" s="16">
        <f>LOOKUP(Table5[[#This Row],[Item '#]],Ticket_Forms[Form Number],Ticket_Forms[Ticket Value])</f>
        <v>1</v>
      </c>
      <c r="P1275" s="16">
        <f>LOOKUP(Table5[[#This Row],[Item '#]],Ticket_Forms[Form Number],Ticket_Forms[Revenue])</f>
        <v>9959</v>
      </c>
      <c r="Q1275" s="16">
        <f>LOOKUP(Table5[[#This Row],[Item '#]],Ticket_Forms[Form Number],Ticket_Forms[Ideal Profit])</f>
        <v>2119</v>
      </c>
      <c r="R1275" s="16">
        <f>LOOKUP(Table5[[#This Row],[Item '#]],Ticket_Forms[Form Number],Ticket_Forms[Prizes])</f>
        <v>7840</v>
      </c>
      <c r="S1275" s="16">
        <f>LOOKUP(Table5[[#This Row],[Item '#]],Ticket_Forms[Form Number],Ticket_Forms[Location Rent])</f>
        <v>597</v>
      </c>
      <c r="T1275" s="16">
        <f>LOOKUP(Table5[[#This Row],[Item '#]],Ticket_Forms[Form Number],Ticket_Forms[Last Sale])</f>
        <v>0</v>
      </c>
      <c r="U1275" s="16" t="s">
        <v>3909</v>
      </c>
      <c r="V1275" s="58" t="str">
        <f>Table5[[#This Row],[Date Distributed]]</f>
        <v/>
      </c>
      <c r="W1275" s="3" t="str">
        <f>_xlfn.XLOOKUP(Table5[[#This Row],[Serial '#]],Table10[Serial '#],Table10[Charity Association],"",,)</f>
        <v/>
      </c>
      <c r="Z1275" s="3" t="s">
        <v>23</v>
      </c>
    </row>
    <row r="1276" spans="1:26" hidden="1" x14ac:dyDescent="0.35">
      <c r="A1276" s="3">
        <v>1274</v>
      </c>
      <c r="B1276" s="78">
        <v>45175</v>
      </c>
      <c r="C1276" s="73" t="str">
        <f>_xlfn.XLOOKUP(Table5[[#This Row],[Serial '#]],Table10[Serial '#],Table10[Date],"",,)</f>
        <v/>
      </c>
      <c r="D12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76" s="73" t="str">
        <f>IF(Table5[[#This Row],[Date Distributed]]="","In Stock","Distributed")</f>
        <v>In Stock</v>
      </c>
      <c r="F1276" s="79" t="s">
        <v>660</v>
      </c>
      <c r="G1276" s="75" t="s">
        <v>761</v>
      </c>
      <c r="H1276" s="80" t="s">
        <v>697</v>
      </c>
      <c r="I1276" s="80"/>
      <c r="J1276" s="81" t="s">
        <v>2035</v>
      </c>
      <c r="K1276" s="80" t="s">
        <v>385</v>
      </c>
      <c r="L1276" s="3" t="str">
        <f>_xlfn.XLOOKUP(Table5[[#This Row],[Item '#]],Ticket_Forms[Form Number],Ticket_Forms[Game Name],"",,)</f>
        <v>Criss Cross</v>
      </c>
      <c r="M1276" s="15">
        <v>186</v>
      </c>
      <c r="N1276" s="3">
        <f>LOOKUP(Table5[[#This Row],[Item '#]],Ticket_Forms[Form Number],Ticket_Forms[Ticket Count])</f>
        <v>5520</v>
      </c>
      <c r="O1276" s="16">
        <f>LOOKUP(Table5[[#This Row],[Item '#]],Ticket_Forms[Form Number],Ticket_Forms[Ticket Value])</f>
        <v>1</v>
      </c>
      <c r="P1276" s="16">
        <f>LOOKUP(Table5[[#This Row],[Item '#]],Ticket_Forms[Form Number],Ticket_Forms[Revenue])</f>
        <v>5520</v>
      </c>
      <c r="Q1276" s="16">
        <f>LOOKUP(Table5[[#This Row],[Item '#]],Ticket_Forms[Form Number],Ticket_Forms[Ideal Profit])</f>
        <v>960</v>
      </c>
      <c r="R1276" s="16">
        <f>LOOKUP(Table5[[#This Row],[Item '#]],Ticket_Forms[Form Number],Ticket_Forms[Prizes])</f>
        <v>4560</v>
      </c>
      <c r="S1276" s="16">
        <f>LOOKUP(Table5[[#This Row],[Item '#]],Ticket_Forms[Form Number],Ticket_Forms[Location Rent])</f>
        <v>331</v>
      </c>
      <c r="T1276" s="16">
        <f>LOOKUP(Table5[[#This Row],[Item '#]],Ticket_Forms[Form Number],Ticket_Forms[Last Sale])</f>
        <v>200</v>
      </c>
      <c r="U1276" s="16" t="s">
        <v>3909</v>
      </c>
      <c r="V1276" s="58" t="str">
        <f>Table5[[#This Row],[Date Distributed]]</f>
        <v/>
      </c>
      <c r="W1276" s="3" t="str">
        <f>_xlfn.XLOOKUP(Table5[[#This Row],[Serial '#]],Table10[Serial '#],Table10[Charity Association],"",,)</f>
        <v/>
      </c>
      <c r="Z1276" s="3" t="s">
        <v>23</v>
      </c>
    </row>
    <row r="1277" spans="1:26" hidden="1" x14ac:dyDescent="0.35">
      <c r="A1277" s="3">
        <v>1275</v>
      </c>
      <c r="B1277" s="78">
        <v>45175</v>
      </c>
      <c r="C1277" s="73" t="str">
        <f>_xlfn.XLOOKUP(Table5[[#This Row],[Serial '#]],Table10[Serial '#],Table10[Date],"",,)</f>
        <v/>
      </c>
      <c r="D12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77" s="73" t="str">
        <f>IF(Table5[[#This Row],[Date Distributed]]="","In Stock","Distributed")</f>
        <v>In Stock</v>
      </c>
      <c r="F1277" s="79" t="s">
        <v>660</v>
      </c>
      <c r="G1277" s="75" t="s">
        <v>761</v>
      </c>
      <c r="H1277" s="80" t="s">
        <v>697</v>
      </c>
      <c r="I1277" s="80"/>
      <c r="J1277" s="81" t="s">
        <v>2036</v>
      </c>
      <c r="K1277" s="80" t="s">
        <v>385</v>
      </c>
      <c r="L1277" s="3" t="str">
        <f>_xlfn.XLOOKUP(Table5[[#This Row],[Item '#]],Ticket_Forms[Form Number],Ticket_Forms[Game Name],"",,)</f>
        <v>Criss Cross</v>
      </c>
      <c r="M1277" s="15">
        <v>186</v>
      </c>
      <c r="N1277" s="3">
        <f>LOOKUP(Table5[[#This Row],[Item '#]],Ticket_Forms[Form Number],Ticket_Forms[Ticket Count])</f>
        <v>5520</v>
      </c>
      <c r="O1277" s="16">
        <f>LOOKUP(Table5[[#This Row],[Item '#]],Ticket_Forms[Form Number],Ticket_Forms[Ticket Value])</f>
        <v>1</v>
      </c>
      <c r="P1277" s="16">
        <f>LOOKUP(Table5[[#This Row],[Item '#]],Ticket_Forms[Form Number],Ticket_Forms[Revenue])</f>
        <v>5520</v>
      </c>
      <c r="Q1277" s="16">
        <f>LOOKUP(Table5[[#This Row],[Item '#]],Ticket_Forms[Form Number],Ticket_Forms[Ideal Profit])</f>
        <v>960</v>
      </c>
      <c r="R1277" s="16">
        <f>LOOKUP(Table5[[#This Row],[Item '#]],Ticket_Forms[Form Number],Ticket_Forms[Prizes])</f>
        <v>4560</v>
      </c>
      <c r="S1277" s="16">
        <f>LOOKUP(Table5[[#This Row],[Item '#]],Ticket_Forms[Form Number],Ticket_Forms[Location Rent])</f>
        <v>331</v>
      </c>
      <c r="T1277" s="16">
        <f>LOOKUP(Table5[[#This Row],[Item '#]],Ticket_Forms[Form Number],Ticket_Forms[Last Sale])</f>
        <v>200</v>
      </c>
      <c r="U1277" s="16" t="s">
        <v>3909</v>
      </c>
      <c r="V1277" s="58" t="str">
        <f>Table5[[#This Row],[Date Distributed]]</f>
        <v/>
      </c>
      <c r="W1277" s="3" t="str">
        <f>_xlfn.XLOOKUP(Table5[[#This Row],[Serial '#]],Table10[Serial '#],Table10[Charity Association],"",,)</f>
        <v/>
      </c>
      <c r="Z1277" s="3" t="s">
        <v>23</v>
      </c>
    </row>
    <row r="1278" spans="1:26" hidden="1" x14ac:dyDescent="0.35">
      <c r="A1278" s="3">
        <v>1276</v>
      </c>
      <c r="B1278" s="78">
        <v>45175</v>
      </c>
      <c r="C1278" s="73" t="str">
        <f>_xlfn.XLOOKUP(Table5[[#This Row],[Serial '#]],Table10[Serial '#],Table10[Date],"",,)</f>
        <v/>
      </c>
      <c r="D12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78" s="73" t="str">
        <f>IF(Table5[[#This Row],[Date Distributed]]="","In Stock","Distributed")</f>
        <v>In Stock</v>
      </c>
      <c r="F1278" s="79" t="s">
        <v>660</v>
      </c>
      <c r="G1278" s="75" t="s">
        <v>761</v>
      </c>
      <c r="H1278" s="80" t="s">
        <v>697</v>
      </c>
      <c r="I1278" s="80"/>
      <c r="J1278" s="81" t="s">
        <v>2037</v>
      </c>
      <c r="K1278" s="80" t="s">
        <v>385</v>
      </c>
      <c r="L1278" s="3" t="str">
        <f>_xlfn.XLOOKUP(Table5[[#This Row],[Item '#]],Ticket_Forms[Form Number],Ticket_Forms[Game Name],"",,)</f>
        <v>Criss Cross</v>
      </c>
      <c r="M1278" s="15">
        <v>186</v>
      </c>
      <c r="N1278" s="3">
        <f>LOOKUP(Table5[[#This Row],[Item '#]],Ticket_Forms[Form Number],Ticket_Forms[Ticket Count])</f>
        <v>5520</v>
      </c>
      <c r="O1278" s="16">
        <f>LOOKUP(Table5[[#This Row],[Item '#]],Ticket_Forms[Form Number],Ticket_Forms[Ticket Value])</f>
        <v>1</v>
      </c>
      <c r="P1278" s="16">
        <f>LOOKUP(Table5[[#This Row],[Item '#]],Ticket_Forms[Form Number],Ticket_Forms[Revenue])</f>
        <v>5520</v>
      </c>
      <c r="Q1278" s="16">
        <f>LOOKUP(Table5[[#This Row],[Item '#]],Ticket_Forms[Form Number],Ticket_Forms[Ideal Profit])</f>
        <v>960</v>
      </c>
      <c r="R1278" s="16">
        <f>LOOKUP(Table5[[#This Row],[Item '#]],Ticket_Forms[Form Number],Ticket_Forms[Prizes])</f>
        <v>4560</v>
      </c>
      <c r="S1278" s="16">
        <f>LOOKUP(Table5[[#This Row],[Item '#]],Ticket_Forms[Form Number],Ticket_Forms[Location Rent])</f>
        <v>331</v>
      </c>
      <c r="T1278" s="16">
        <f>LOOKUP(Table5[[#This Row],[Item '#]],Ticket_Forms[Form Number],Ticket_Forms[Last Sale])</f>
        <v>200</v>
      </c>
      <c r="U1278" s="16" t="s">
        <v>3909</v>
      </c>
      <c r="V1278" s="58" t="str">
        <f>Table5[[#This Row],[Date Distributed]]</f>
        <v/>
      </c>
      <c r="W1278" s="3" t="str">
        <f>_xlfn.XLOOKUP(Table5[[#This Row],[Serial '#]],Table10[Serial '#],Table10[Charity Association],"",,)</f>
        <v/>
      </c>
      <c r="Z1278" s="3" t="s">
        <v>23</v>
      </c>
    </row>
    <row r="1279" spans="1:26" hidden="1" x14ac:dyDescent="0.35">
      <c r="A1279" s="3">
        <v>1277</v>
      </c>
      <c r="B1279" s="78">
        <v>45175</v>
      </c>
      <c r="C1279" s="73" t="str">
        <f>_xlfn.XLOOKUP(Table5[[#This Row],[Serial '#]],Table10[Serial '#],Table10[Date],"",,)</f>
        <v/>
      </c>
      <c r="D12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79" s="73" t="str">
        <f>IF(Table5[[#This Row],[Date Distributed]]="","In Stock","Distributed")</f>
        <v>In Stock</v>
      </c>
      <c r="F1279" s="79" t="s">
        <v>660</v>
      </c>
      <c r="G1279" s="75" t="s">
        <v>761</v>
      </c>
      <c r="H1279" s="80" t="s">
        <v>697</v>
      </c>
      <c r="I1279" s="80"/>
      <c r="J1279" s="81" t="s">
        <v>2038</v>
      </c>
      <c r="K1279" s="80" t="s">
        <v>385</v>
      </c>
      <c r="L1279" s="3" t="str">
        <f>_xlfn.XLOOKUP(Table5[[#This Row],[Item '#]],Ticket_Forms[Form Number],Ticket_Forms[Game Name],"",,)</f>
        <v>Criss Cross</v>
      </c>
      <c r="M1279" s="15">
        <v>186</v>
      </c>
      <c r="N1279" s="3">
        <f>LOOKUP(Table5[[#This Row],[Item '#]],Ticket_Forms[Form Number],Ticket_Forms[Ticket Count])</f>
        <v>5520</v>
      </c>
      <c r="O1279" s="16">
        <f>LOOKUP(Table5[[#This Row],[Item '#]],Ticket_Forms[Form Number],Ticket_Forms[Ticket Value])</f>
        <v>1</v>
      </c>
      <c r="P1279" s="16">
        <f>LOOKUP(Table5[[#This Row],[Item '#]],Ticket_Forms[Form Number],Ticket_Forms[Revenue])</f>
        <v>5520</v>
      </c>
      <c r="Q1279" s="16">
        <f>LOOKUP(Table5[[#This Row],[Item '#]],Ticket_Forms[Form Number],Ticket_Forms[Ideal Profit])</f>
        <v>960</v>
      </c>
      <c r="R1279" s="16">
        <f>LOOKUP(Table5[[#This Row],[Item '#]],Ticket_Forms[Form Number],Ticket_Forms[Prizes])</f>
        <v>4560</v>
      </c>
      <c r="S1279" s="16">
        <f>LOOKUP(Table5[[#This Row],[Item '#]],Ticket_Forms[Form Number],Ticket_Forms[Location Rent])</f>
        <v>331</v>
      </c>
      <c r="T1279" s="16">
        <f>LOOKUP(Table5[[#This Row],[Item '#]],Ticket_Forms[Form Number],Ticket_Forms[Last Sale])</f>
        <v>200</v>
      </c>
      <c r="U1279" s="16" t="s">
        <v>3909</v>
      </c>
      <c r="V1279" s="58" t="str">
        <f>Table5[[#This Row],[Date Distributed]]</f>
        <v/>
      </c>
      <c r="W1279" s="3" t="str">
        <f>_xlfn.XLOOKUP(Table5[[#This Row],[Serial '#]],Table10[Serial '#],Table10[Charity Association],"",,)</f>
        <v/>
      </c>
      <c r="Z1279" s="3" t="s">
        <v>23</v>
      </c>
    </row>
    <row r="1280" spans="1:26" hidden="1" x14ac:dyDescent="0.35">
      <c r="A1280" s="3">
        <v>1278</v>
      </c>
      <c r="B1280" s="78">
        <v>45175</v>
      </c>
      <c r="C1280" s="73" t="str">
        <f>_xlfn.XLOOKUP(Table5[[#This Row],[Serial '#]],Table10[Serial '#],Table10[Date],"",,)</f>
        <v/>
      </c>
      <c r="D12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80" s="73" t="str">
        <f>IF(Table5[[#This Row],[Date Distributed]]="","In Stock","Distributed")</f>
        <v>In Stock</v>
      </c>
      <c r="F1280" s="79" t="s">
        <v>660</v>
      </c>
      <c r="G1280" s="75" t="s">
        <v>761</v>
      </c>
      <c r="H1280" s="80" t="s">
        <v>697</v>
      </c>
      <c r="I1280" s="80"/>
      <c r="J1280" s="81" t="s">
        <v>2039</v>
      </c>
      <c r="K1280" s="80" t="s">
        <v>385</v>
      </c>
      <c r="L1280" s="3" t="str">
        <f>_xlfn.XLOOKUP(Table5[[#This Row],[Item '#]],Ticket_Forms[Form Number],Ticket_Forms[Game Name],"",,)</f>
        <v>Criss Cross</v>
      </c>
      <c r="M1280" s="15">
        <v>186</v>
      </c>
      <c r="N1280" s="3">
        <f>LOOKUP(Table5[[#This Row],[Item '#]],Ticket_Forms[Form Number],Ticket_Forms[Ticket Count])</f>
        <v>5520</v>
      </c>
      <c r="O1280" s="16">
        <f>LOOKUP(Table5[[#This Row],[Item '#]],Ticket_Forms[Form Number],Ticket_Forms[Ticket Value])</f>
        <v>1</v>
      </c>
      <c r="P1280" s="16">
        <f>LOOKUP(Table5[[#This Row],[Item '#]],Ticket_Forms[Form Number],Ticket_Forms[Revenue])</f>
        <v>5520</v>
      </c>
      <c r="Q1280" s="16">
        <f>LOOKUP(Table5[[#This Row],[Item '#]],Ticket_Forms[Form Number],Ticket_Forms[Ideal Profit])</f>
        <v>960</v>
      </c>
      <c r="R1280" s="16">
        <f>LOOKUP(Table5[[#This Row],[Item '#]],Ticket_Forms[Form Number],Ticket_Forms[Prizes])</f>
        <v>4560</v>
      </c>
      <c r="S1280" s="16">
        <f>LOOKUP(Table5[[#This Row],[Item '#]],Ticket_Forms[Form Number],Ticket_Forms[Location Rent])</f>
        <v>331</v>
      </c>
      <c r="T1280" s="16">
        <f>LOOKUP(Table5[[#This Row],[Item '#]],Ticket_Forms[Form Number],Ticket_Forms[Last Sale])</f>
        <v>200</v>
      </c>
      <c r="U1280" s="16" t="s">
        <v>3909</v>
      </c>
      <c r="V1280" s="58" t="str">
        <f>Table5[[#This Row],[Date Distributed]]</f>
        <v/>
      </c>
      <c r="W1280" s="3" t="str">
        <f>_xlfn.XLOOKUP(Table5[[#This Row],[Serial '#]],Table10[Serial '#],Table10[Charity Association],"",,)</f>
        <v/>
      </c>
      <c r="Z1280" s="3" t="s">
        <v>23</v>
      </c>
    </row>
    <row r="1281" spans="1:26" hidden="1" x14ac:dyDescent="0.35">
      <c r="A1281" s="3">
        <v>1279</v>
      </c>
      <c r="B1281" s="78">
        <v>45175</v>
      </c>
      <c r="C1281" s="73" t="str">
        <f>_xlfn.XLOOKUP(Table5[[#This Row],[Serial '#]],Table10[Serial '#],Table10[Date],"",,)</f>
        <v/>
      </c>
      <c r="D12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81" s="73" t="str">
        <f>IF(Table5[[#This Row],[Date Distributed]]="","In Stock","Distributed")</f>
        <v>In Stock</v>
      </c>
      <c r="F1281" s="79" t="s">
        <v>660</v>
      </c>
      <c r="G1281" s="75" t="s">
        <v>761</v>
      </c>
      <c r="H1281" s="80" t="s">
        <v>697</v>
      </c>
      <c r="I1281" s="80"/>
      <c r="J1281" s="81" t="s">
        <v>2040</v>
      </c>
      <c r="K1281" s="80" t="s">
        <v>385</v>
      </c>
      <c r="L1281" s="3" t="str">
        <f>_xlfn.XLOOKUP(Table5[[#This Row],[Item '#]],Ticket_Forms[Form Number],Ticket_Forms[Game Name],"",,)</f>
        <v>Criss Cross</v>
      </c>
      <c r="M1281" s="15">
        <v>186</v>
      </c>
      <c r="N1281" s="3">
        <f>LOOKUP(Table5[[#This Row],[Item '#]],Ticket_Forms[Form Number],Ticket_Forms[Ticket Count])</f>
        <v>5520</v>
      </c>
      <c r="O1281" s="16">
        <f>LOOKUP(Table5[[#This Row],[Item '#]],Ticket_Forms[Form Number],Ticket_Forms[Ticket Value])</f>
        <v>1</v>
      </c>
      <c r="P1281" s="16">
        <f>LOOKUP(Table5[[#This Row],[Item '#]],Ticket_Forms[Form Number],Ticket_Forms[Revenue])</f>
        <v>5520</v>
      </c>
      <c r="Q1281" s="16">
        <f>LOOKUP(Table5[[#This Row],[Item '#]],Ticket_Forms[Form Number],Ticket_Forms[Ideal Profit])</f>
        <v>960</v>
      </c>
      <c r="R1281" s="16">
        <f>LOOKUP(Table5[[#This Row],[Item '#]],Ticket_Forms[Form Number],Ticket_Forms[Prizes])</f>
        <v>4560</v>
      </c>
      <c r="S1281" s="16">
        <f>LOOKUP(Table5[[#This Row],[Item '#]],Ticket_Forms[Form Number],Ticket_Forms[Location Rent])</f>
        <v>331</v>
      </c>
      <c r="T1281" s="16">
        <f>LOOKUP(Table5[[#This Row],[Item '#]],Ticket_Forms[Form Number],Ticket_Forms[Last Sale])</f>
        <v>200</v>
      </c>
      <c r="U1281" s="16" t="s">
        <v>3909</v>
      </c>
      <c r="V1281" s="58" t="str">
        <f>Table5[[#This Row],[Date Distributed]]</f>
        <v/>
      </c>
      <c r="W1281" s="3" t="str">
        <f>_xlfn.XLOOKUP(Table5[[#This Row],[Serial '#]],Table10[Serial '#],Table10[Charity Association],"",,)</f>
        <v/>
      </c>
      <c r="Z1281" s="3" t="s">
        <v>23</v>
      </c>
    </row>
    <row r="1282" spans="1:26" hidden="1" x14ac:dyDescent="0.35">
      <c r="A1282" s="3">
        <v>1280</v>
      </c>
      <c r="B1282" s="78">
        <v>45175</v>
      </c>
      <c r="C1282" s="73" t="str">
        <f>_xlfn.XLOOKUP(Table5[[#This Row],[Serial '#]],Table10[Serial '#],Table10[Date],"",,)</f>
        <v/>
      </c>
      <c r="D12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82" s="73" t="str">
        <f>IF(Table5[[#This Row],[Date Distributed]]="","In Stock","Distributed")</f>
        <v>In Stock</v>
      </c>
      <c r="F1282" s="79" t="s">
        <v>660</v>
      </c>
      <c r="G1282" s="75" t="s">
        <v>761</v>
      </c>
      <c r="H1282" s="80" t="s">
        <v>697</v>
      </c>
      <c r="I1282" s="80"/>
      <c r="J1282" s="81" t="s">
        <v>2041</v>
      </c>
      <c r="K1282" s="80" t="s">
        <v>385</v>
      </c>
      <c r="L1282" s="3" t="str">
        <f>_xlfn.XLOOKUP(Table5[[#This Row],[Item '#]],Ticket_Forms[Form Number],Ticket_Forms[Game Name],"",,)</f>
        <v>Criss Cross</v>
      </c>
      <c r="M1282" s="15">
        <v>186</v>
      </c>
      <c r="N1282" s="3">
        <f>LOOKUP(Table5[[#This Row],[Item '#]],Ticket_Forms[Form Number],Ticket_Forms[Ticket Count])</f>
        <v>5520</v>
      </c>
      <c r="O1282" s="16">
        <f>LOOKUP(Table5[[#This Row],[Item '#]],Ticket_Forms[Form Number],Ticket_Forms[Ticket Value])</f>
        <v>1</v>
      </c>
      <c r="P1282" s="16">
        <f>LOOKUP(Table5[[#This Row],[Item '#]],Ticket_Forms[Form Number],Ticket_Forms[Revenue])</f>
        <v>5520</v>
      </c>
      <c r="Q1282" s="16">
        <f>LOOKUP(Table5[[#This Row],[Item '#]],Ticket_Forms[Form Number],Ticket_Forms[Ideal Profit])</f>
        <v>960</v>
      </c>
      <c r="R1282" s="16">
        <f>LOOKUP(Table5[[#This Row],[Item '#]],Ticket_Forms[Form Number],Ticket_Forms[Prizes])</f>
        <v>4560</v>
      </c>
      <c r="S1282" s="16">
        <f>LOOKUP(Table5[[#This Row],[Item '#]],Ticket_Forms[Form Number],Ticket_Forms[Location Rent])</f>
        <v>331</v>
      </c>
      <c r="T1282" s="16">
        <f>LOOKUP(Table5[[#This Row],[Item '#]],Ticket_Forms[Form Number],Ticket_Forms[Last Sale])</f>
        <v>200</v>
      </c>
      <c r="U1282" s="16" t="s">
        <v>3909</v>
      </c>
      <c r="V1282" s="58" t="str">
        <f>Table5[[#This Row],[Date Distributed]]</f>
        <v/>
      </c>
      <c r="W1282" s="3" t="str">
        <f>_xlfn.XLOOKUP(Table5[[#This Row],[Serial '#]],Table10[Serial '#],Table10[Charity Association],"",,)</f>
        <v/>
      </c>
      <c r="Z1282" s="3" t="s">
        <v>23</v>
      </c>
    </row>
    <row r="1283" spans="1:26" hidden="1" x14ac:dyDescent="0.35">
      <c r="A1283" s="3">
        <v>1281</v>
      </c>
      <c r="B1283" s="78">
        <v>45175</v>
      </c>
      <c r="C1283" s="73" t="str">
        <f>_xlfn.XLOOKUP(Table5[[#This Row],[Serial '#]],Table10[Serial '#],Table10[Date],"",,)</f>
        <v/>
      </c>
      <c r="D12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83" s="73" t="str">
        <f>IF(Table5[[#This Row],[Date Distributed]]="","In Stock","Distributed")</f>
        <v>In Stock</v>
      </c>
      <c r="F1283" s="79" t="s">
        <v>660</v>
      </c>
      <c r="G1283" s="75" t="s">
        <v>761</v>
      </c>
      <c r="H1283" s="80" t="s">
        <v>697</v>
      </c>
      <c r="I1283" s="80"/>
      <c r="J1283" s="81" t="s">
        <v>2042</v>
      </c>
      <c r="K1283" s="80" t="s">
        <v>385</v>
      </c>
      <c r="L1283" s="3" t="str">
        <f>_xlfn.XLOOKUP(Table5[[#This Row],[Item '#]],Ticket_Forms[Form Number],Ticket_Forms[Game Name],"",,)</f>
        <v>Criss Cross</v>
      </c>
      <c r="M1283" s="15">
        <v>186</v>
      </c>
      <c r="N1283" s="3">
        <f>LOOKUP(Table5[[#This Row],[Item '#]],Ticket_Forms[Form Number],Ticket_Forms[Ticket Count])</f>
        <v>5520</v>
      </c>
      <c r="O1283" s="16">
        <f>LOOKUP(Table5[[#This Row],[Item '#]],Ticket_Forms[Form Number],Ticket_Forms[Ticket Value])</f>
        <v>1</v>
      </c>
      <c r="P1283" s="16">
        <f>LOOKUP(Table5[[#This Row],[Item '#]],Ticket_Forms[Form Number],Ticket_Forms[Revenue])</f>
        <v>5520</v>
      </c>
      <c r="Q1283" s="16">
        <f>LOOKUP(Table5[[#This Row],[Item '#]],Ticket_Forms[Form Number],Ticket_Forms[Ideal Profit])</f>
        <v>960</v>
      </c>
      <c r="R1283" s="16">
        <f>LOOKUP(Table5[[#This Row],[Item '#]],Ticket_Forms[Form Number],Ticket_Forms[Prizes])</f>
        <v>4560</v>
      </c>
      <c r="S1283" s="16">
        <f>LOOKUP(Table5[[#This Row],[Item '#]],Ticket_Forms[Form Number],Ticket_Forms[Location Rent])</f>
        <v>331</v>
      </c>
      <c r="T1283" s="16">
        <f>LOOKUP(Table5[[#This Row],[Item '#]],Ticket_Forms[Form Number],Ticket_Forms[Last Sale])</f>
        <v>200</v>
      </c>
      <c r="U1283" s="16" t="s">
        <v>3909</v>
      </c>
      <c r="V1283" s="58" t="str">
        <f>Table5[[#This Row],[Date Distributed]]</f>
        <v/>
      </c>
      <c r="W1283" s="3" t="str">
        <f>_xlfn.XLOOKUP(Table5[[#This Row],[Serial '#]],Table10[Serial '#],Table10[Charity Association],"",,)</f>
        <v/>
      </c>
      <c r="Z1283" s="3" t="s">
        <v>23</v>
      </c>
    </row>
    <row r="1284" spans="1:26" hidden="1" x14ac:dyDescent="0.35">
      <c r="A1284" s="3">
        <v>1282</v>
      </c>
      <c r="B1284" s="78">
        <v>45175</v>
      </c>
      <c r="C1284" s="73">
        <f>_xlfn.XLOOKUP(Table5[[#This Row],[Serial '#]],Table10[Serial '#],Table10[Date],"",,)</f>
        <v>45373</v>
      </c>
      <c r="D12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284" s="73" t="str">
        <f>IF(Table5[[#This Row],[Date Distributed]]="","In Stock","Distributed")</f>
        <v>Distributed</v>
      </c>
      <c r="F1284" s="79" t="s">
        <v>660</v>
      </c>
      <c r="G1284" s="75" t="s">
        <v>761</v>
      </c>
      <c r="H1284" s="80" t="s">
        <v>697</v>
      </c>
      <c r="I1284" s="80"/>
      <c r="J1284" s="81" t="s">
        <v>2043</v>
      </c>
      <c r="K1284" s="80" t="s">
        <v>3645</v>
      </c>
      <c r="L1284" s="3" t="str">
        <f>_xlfn.XLOOKUP(Table5[[#This Row],[Item '#]],Ticket_Forms[Form Number],Ticket_Forms[Game Name],"",,)</f>
        <v>Big 5</v>
      </c>
      <c r="M1284" s="15">
        <v>360</v>
      </c>
      <c r="N1284" s="3">
        <f>LOOKUP(Table5[[#This Row],[Item '#]],Ticket_Forms[Form Number],Ticket_Forms[Ticket Count])</f>
        <v>9959</v>
      </c>
      <c r="O1284" s="16">
        <f>LOOKUP(Table5[[#This Row],[Item '#]],Ticket_Forms[Form Number],Ticket_Forms[Ticket Value])</f>
        <v>1</v>
      </c>
      <c r="P1284" s="16">
        <f>LOOKUP(Table5[[#This Row],[Item '#]],Ticket_Forms[Form Number],Ticket_Forms[Revenue])</f>
        <v>9959</v>
      </c>
      <c r="Q1284" s="16">
        <f>LOOKUP(Table5[[#This Row],[Item '#]],Ticket_Forms[Form Number],Ticket_Forms[Ideal Profit])</f>
        <v>2119</v>
      </c>
      <c r="R1284" s="16">
        <f>LOOKUP(Table5[[#This Row],[Item '#]],Ticket_Forms[Form Number],Ticket_Forms[Prizes])</f>
        <v>7840</v>
      </c>
      <c r="S1284" s="16">
        <f>LOOKUP(Table5[[#This Row],[Item '#]],Ticket_Forms[Form Number],Ticket_Forms[Location Rent])</f>
        <v>597</v>
      </c>
      <c r="T1284" s="16">
        <f>LOOKUP(Table5[[#This Row],[Item '#]],Ticket_Forms[Form Number],Ticket_Forms[Last Sale])</f>
        <v>0</v>
      </c>
      <c r="U1284" s="16" t="s">
        <v>3909</v>
      </c>
      <c r="V1284" s="58">
        <f>Table5[[#This Row],[Date Distributed]]</f>
        <v>45373</v>
      </c>
      <c r="W1284" s="3" t="str">
        <f>_xlfn.XLOOKUP(Table5[[#This Row],[Serial '#]],Table10[Serial '#],Table10[Charity Association],"",,)</f>
        <v>Medina County Law Enforcrment Assoc</v>
      </c>
      <c r="Z1284" s="3" t="s">
        <v>23</v>
      </c>
    </row>
    <row r="1285" spans="1:26" hidden="1" x14ac:dyDescent="0.35">
      <c r="A1285" s="3">
        <v>1283</v>
      </c>
      <c r="B1285" s="74">
        <v>45196</v>
      </c>
      <c r="C1285" s="73" t="str">
        <f>_xlfn.XLOOKUP(Table5[[#This Row],[Serial '#]],Table10[Serial '#],Table10[Date],"",,)</f>
        <v/>
      </c>
      <c r="D12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85" s="73" t="str">
        <f>IF(Table5[[#This Row],[Date Distributed]]="","In Stock","Distributed")</f>
        <v>In Stock</v>
      </c>
      <c r="F1285" s="75" t="s">
        <v>660</v>
      </c>
      <c r="G1285" s="75" t="s">
        <v>761</v>
      </c>
      <c r="H1285" s="76" t="s">
        <v>698</v>
      </c>
      <c r="I1285" s="76" t="s">
        <v>699</v>
      </c>
      <c r="J1285" s="77" t="s">
        <v>2044</v>
      </c>
      <c r="K1285" s="76" t="s">
        <v>433</v>
      </c>
      <c r="L1285" s="3" t="str">
        <f>_xlfn.XLOOKUP(Table5[[#This Row],[Item '#]],Ticket_Forms[Form Number],Ticket_Forms[Game Name],"",,)</f>
        <v>Zip Zap</v>
      </c>
      <c r="M1285" s="15">
        <v>146</v>
      </c>
      <c r="N1285" s="3">
        <f>LOOKUP(Table5[[#This Row],[Item '#]],Ticket_Forms[Form Number],Ticket_Forms[Ticket Count])</f>
        <v>4560</v>
      </c>
      <c r="O1285" s="16">
        <f>LOOKUP(Table5[[#This Row],[Item '#]],Ticket_Forms[Form Number],Ticket_Forms[Ticket Value])</f>
        <v>1</v>
      </c>
      <c r="P1285" s="16">
        <f>LOOKUP(Table5[[#This Row],[Item '#]],Ticket_Forms[Form Number],Ticket_Forms[Revenue])</f>
        <v>4560</v>
      </c>
      <c r="Q1285" s="16">
        <f>LOOKUP(Table5[[#This Row],[Item '#]],Ticket_Forms[Form Number],Ticket_Forms[Ideal Profit])</f>
        <v>1100</v>
      </c>
      <c r="R1285" s="16">
        <f>LOOKUP(Table5[[#This Row],[Item '#]],Ticket_Forms[Form Number],Ticket_Forms[Prizes])</f>
        <v>3460</v>
      </c>
      <c r="S1285" s="16">
        <f>LOOKUP(Table5[[#This Row],[Item '#]],Ticket_Forms[Form Number],Ticket_Forms[Location Rent])</f>
        <v>273</v>
      </c>
      <c r="T1285" s="16">
        <f>LOOKUP(Table5[[#This Row],[Item '#]],Ticket_Forms[Form Number],Ticket_Forms[Last Sale])</f>
        <v>0</v>
      </c>
      <c r="U1285" s="16" t="s">
        <v>3909</v>
      </c>
      <c r="V1285" s="58" t="str">
        <f>Table5[[#This Row],[Date Distributed]]</f>
        <v/>
      </c>
      <c r="W1285" s="3" t="str">
        <f>_xlfn.XLOOKUP(Table5[[#This Row],[Serial '#]],Table10[Serial '#],Table10[Charity Association],"",,)</f>
        <v/>
      </c>
      <c r="Z1285" s="3" t="s">
        <v>23</v>
      </c>
    </row>
    <row r="1286" spans="1:26" hidden="1" x14ac:dyDescent="0.35">
      <c r="A1286" s="3">
        <v>1284</v>
      </c>
      <c r="B1286" s="78">
        <v>45196</v>
      </c>
      <c r="C1286" s="73" t="str">
        <f>_xlfn.XLOOKUP(Table5[[#This Row],[Serial '#]],Table10[Serial '#],Table10[Date],"",,)</f>
        <v/>
      </c>
      <c r="D12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86" s="73" t="str">
        <f>IF(Table5[[#This Row],[Date Distributed]]="","In Stock","Distributed")</f>
        <v>In Stock</v>
      </c>
      <c r="F1286" s="79" t="s">
        <v>660</v>
      </c>
      <c r="G1286" s="75" t="s">
        <v>761</v>
      </c>
      <c r="H1286" s="80" t="s">
        <v>698</v>
      </c>
      <c r="I1286" s="80" t="s">
        <v>699</v>
      </c>
      <c r="J1286" s="81" t="s">
        <v>2045</v>
      </c>
      <c r="K1286" s="80" t="s">
        <v>385</v>
      </c>
      <c r="L1286" s="3" t="str">
        <f>_xlfn.XLOOKUP(Table5[[#This Row],[Item '#]],Ticket_Forms[Form Number],Ticket_Forms[Game Name],"",,)</f>
        <v>Criss Cross</v>
      </c>
      <c r="M1286" s="15">
        <v>186</v>
      </c>
      <c r="N1286" s="3">
        <f>LOOKUP(Table5[[#This Row],[Item '#]],Ticket_Forms[Form Number],Ticket_Forms[Ticket Count])</f>
        <v>5520</v>
      </c>
      <c r="O1286" s="16">
        <f>LOOKUP(Table5[[#This Row],[Item '#]],Ticket_Forms[Form Number],Ticket_Forms[Ticket Value])</f>
        <v>1</v>
      </c>
      <c r="P1286" s="16">
        <f>LOOKUP(Table5[[#This Row],[Item '#]],Ticket_Forms[Form Number],Ticket_Forms[Revenue])</f>
        <v>5520</v>
      </c>
      <c r="Q1286" s="16">
        <f>LOOKUP(Table5[[#This Row],[Item '#]],Ticket_Forms[Form Number],Ticket_Forms[Ideal Profit])</f>
        <v>960</v>
      </c>
      <c r="R1286" s="16">
        <f>LOOKUP(Table5[[#This Row],[Item '#]],Ticket_Forms[Form Number],Ticket_Forms[Prizes])</f>
        <v>4560</v>
      </c>
      <c r="S1286" s="16">
        <f>LOOKUP(Table5[[#This Row],[Item '#]],Ticket_Forms[Form Number],Ticket_Forms[Location Rent])</f>
        <v>331</v>
      </c>
      <c r="T1286" s="16">
        <f>LOOKUP(Table5[[#This Row],[Item '#]],Ticket_Forms[Form Number],Ticket_Forms[Last Sale])</f>
        <v>200</v>
      </c>
      <c r="U1286" s="16" t="s">
        <v>3909</v>
      </c>
      <c r="V1286" s="58" t="str">
        <f>Table5[[#This Row],[Date Distributed]]</f>
        <v/>
      </c>
      <c r="W1286" s="3" t="str">
        <f>_xlfn.XLOOKUP(Table5[[#This Row],[Serial '#]],Table10[Serial '#],Table10[Charity Association],"",,)</f>
        <v/>
      </c>
      <c r="Z1286" s="3" t="s">
        <v>23</v>
      </c>
    </row>
    <row r="1287" spans="1:26" hidden="1" x14ac:dyDescent="0.35">
      <c r="A1287" s="3">
        <v>1285</v>
      </c>
      <c r="B1287" s="78">
        <v>45196</v>
      </c>
      <c r="C1287" s="73" t="str">
        <f>_xlfn.XLOOKUP(Table5[[#This Row],[Serial '#]],Table10[Serial '#],Table10[Date],"",,)</f>
        <v/>
      </c>
      <c r="D12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87" s="73" t="str">
        <f>IF(Table5[[#This Row],[Date Distributed]]="","In Stock","Distributed")</f>
        <v>In Stock</v>
      </c>
      <c r="F1287" s="79" t="s">
        <v>660</v>
      </c>
      <c r="G1287" s="75" t="s">
        <v>761</v>
      </c>
      <c r="H1287" s="80" t="s">
        <v>698</v>
      </c>
      <c r="I1287" s="80" t="s">
        <v>699</v>
      </c>
      <c r="J1287" s="81" t="s">
        <v>2046</v>
      </c>
      <c r="K1287" s="80" t="s">
        <v>454</v>
      </c>
      <c r="L1287" s="3" t="str">
        <f>_xlfn.XLOOKUP(Table5[[#This Row],[Item '#]],Ticket_Forms[Form Number],Ticket_Forms[Game Name],"",,)</f>
        <v>Weekend Bender</v>
      </c>
      <c r="M1287" s="15">
        <v>134</v>
      </c>
      <c r="N1287" s="3">
        <f>LOOKUP(Table5[[#This Row],[Item '#]],Ticket_Forms[Form Number],Ticket_Forms[Ticket Count])</f>
        <v>4000</v>
      </c>
      <c r="O1287" s="16">
        <f>LOOKUP(Table5[[#This Row],[Item '#]],Ticket_Forms[Form Number],Ticket_Forms[Ticket Value])</f>
        <v>1</v>
      </c>
      <c r="P1287" s="16">
        <f>LOOKUP(Table5[[#This Row],[Item '#]],Ticket_Forms[Form Number],Ticket_Forms[Revenue])</f>
        <v>4000</v>
      </c>
      <c r="Q1287" s="16">
        <f>LOOKUP(Table5[[#This Row],[Item '#]],Ticket_Forms[Form Number],Ticket_Forms[Ideal Profit])</f>
        <v>998</v>
      </c>
      <c r="R1287" s="16">
        <f>LOOKUP(Table5[[#This Row],[Item '#]],Ticket_Forms[Form Number],Ticket_Forms[Prizes])</f>
        <v>3002</v>
      </c>
      <c r="S1287" s="16">
        <f>LOOKUP(Table5[[#This Row],[Item '#]],Ticket_Forms[Form Number],Ticket_Forms[Location Rent])</f>
        <v>240</v>
      </c>
      <c r="T1287" s="16">
        <f>LOOKUP(Table5[[#This Row],[Item '#]],Ticket_Forms[Form Number],Ticket_Forms[Last Sale])</f>
        <v>0</v>
      </c>
      <c r="U1287" s="16" t="s">
        <v>3909</v>
      </c>
      <c r="V1287" s="58" t="str">
        <f>Table5[[#This Row],[Date Distributed]]</f>
        <v/>
      </c>
      <c r="W1287" s="3" t="str">
        <f>_xlfn.XLOOKUP(Table5[[#This Row],[Serial '#]],Table10[Serial '#],Table10[Charity Association],"",,)</f>
        <v/>
      </c>
      <c r="Z1287" s="3" t="s">
        <v>23</v>
      </c>
    </row>
    <row r="1288" spans="1:26" hidden="1" x14ac:dyDescent="0.35">
      <c r="A1288" s="3">
        <v>1286</v>
      </c>
      <c r="B1288" s="78">
        <v>45196</v>
      </c>
      <c r="C1288" s="73" t="str">
        <f>_xlfn.XLOOKUP(Table5[[#This Row],[Serial '#]],Table10[Serial '#],Table10[Date],"",,)</f>
        <v/>
      </c>
      <c r="D12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88" s="73" t="str">
        <f>IF(Table5[[#This Row],[Date Distributed]]="","In Stock","Distributed")</f>
        <v>In Stock</v>
      </c>
      <c r="F1288" s="79" t="s">
        <v>660</v>
      </c>
      <c r="G1288" s="75" t="s">
        <v>761</v>
      </c>
      <c r="H1288" s="80" t="s">
        <v>698</v>
      </c>
      <c r="I1288" s="80" t="s">
        <v>699</v>
      </c>
      <c r="J1288" s="81" t="s">
        <v>2047</v>
      </c>
      <c r="K1288" s="80" t="s">
        <v>459</v>
      </c>
      <c r="L1288" s="3" t="str">
        <f>_xlfn.XLOOKUP(Table5[[#This Row],[Item '#]],Ticket_Forms[Form Number],Ticket_Forms[Game Name],"",,)</f>
        <v>Bourbon Nights</v>
      </c>
      <c r="M1288" s="15">
        <v>134</v>
      </c>
      <c r="N1288" s="3">
        <f>LOOKUP(Table5[[#This Row],[Item '#]],Ticket_Forms[Form Number],Ticket_Forms[Ticket Count])</f>
        <v>4000</v>
      </c>
      <c r="O1288" s="16">
        <f>LOOKUP(Table5[[#This Row],[Item '#]],Ticket_Forms[Form Number],Ticket_Forms[Ticket Value])</f>
        <v>1</v>
      </c>
      <c r="P1288" s="16">
        <f>LOOKUP(Table5[[#This Row],[Item '#]],Ticket_Forms[Form Number],Ticket_Forms[Revenue])</f>
        <v>4000</v>
      </c>
      <c r="Q1288" s="16">
        <f>LOOKUP(Table5[[#This Row],[Item '#]],Ticket_Forms[Form Number],Ticket_Forms[Ideal Profit])</f>
        <v>998</v>
      </c>
      <c r="R1288" s="16">
        <f>LOOKUP(Table5[[#This Row],[Item '#]],Ticket_Forms[Form Number],Ticket_Forms[Prizes])</f>
        <v>3002</v>
      </c>
      <c r="S1288" s="16">
        <f>LOOKUP(Table5[[#This Row],[Item '#]],Ticket_Forms[Form Number],Ticket_Forms[Location Rent])</f>
        <v>240</v>
      </c>
      <c r="T1288" s="16">
        <f>LOOKUP(Table5[[#This Row],[Item '#]],Ticket_Forms[Form Number],Ticket_Forms[Last Sale])</f>
        <v>0</v>
      </c>
      <c r="U1288" s="16" t="s">
        <v>3909</v>
      </c>
      <c r="V1288" s="58" t="str">
        <f>Table5[[#This Row],[Date Distributed]]</f>
        <v/>
      </c>
      <c r="W1288" s="3" t="str">
        <f>_xlfn.XLOOKUP(Table5[[#This Row],[Serial '#]],Table10[Serial '#],Table10[Charity Association],"",,)</f>
        <v/>
      </c>
      <c r="Z1288" s="3" t="s">
        <v>23</v>
      </c>
    </row>
    <row r="1289" spans="1:26" hidden="1" x14ac:dyDescent="0.35">
      <c r="A1289" s="3">
        <v>1287</v>
      </c>
      <c r="B1289" s="78">
        <v>45196</v>
      </c>
      <c r="C1289" s="73" t="str">
        <f>_xlfn.XLOOKUP(Table5[[#This Row],[Serial '#]],Table10[Serial '#],Table10[Date],"",,)</f>
        <v/>
      </c>
      <c r="D12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89" s="73" t="str">
        <f>IF(Table5[[#This Row],[Date Distributed]]="","In Stock","Distributed")</f>
        <v>In Stock</v>
      </c>
      <c r="F1289" s="79" t="s">
        <v>660</v>
      </c>
      <c r="G1289" s="75" t="s">
        <v>761</v>
      </c>
      <c r="H1289" s="80" t="s">
        <v>698</v>
      </c>
      <c r="I1289" s="80" t="s">
        <v>699</v>
      </c>
      <c r="J1289" s="81" t="s">
        <v>2048</v>
      </c>
      <c r="K1289" s="80" t="s">
        <v>385</v>
      </c>
      <c r="L1289" s="3" t="str">
        <f>_xlfn.XLOOKUP(Table5[[#This Row],[Item '#]],Ticket_Forms[Form Number],Ticket_Forms[Game Name],"",,)</f>
        <v>Criss Cross</v>
      </c>
      <c r="M1289" s="15">
        <v>186</v>
      </c>
      <c r="N1289" s="3">
        <f>LOOKUP(Table5[[#This Row],[Item '#]],Ticket_Forms[Form Number],Ticket_Forms[Ticket Count])</f>
        <v>5520</v>
      </c>
      <c r="O1289" s="16">
        <f>LOOKUP(Table5[[#This Row],[Item '#]],Ticket_Forms[Form Number],Ticket_Forms[Ticket Value])</f>
        <v>1</v>
      </c>
      <c r="P1289" s="16">
        <f>LOOKUP(Table5[[#This Row],[Item '#]],Ticket_Forms[Form Number],Ticket_Forms[Revenue])</f>
        <v>5520</v>
      </c>
      <c r="Q1289" s="16">
        <f>LOOKUP(Table5[[#This Row],[Item '#]],Ticket_Forms[Form Number],Ticket_Forms[Ideal Profit])</f>
        <v>960</v>
      </c>
      <c r="R1289" s="16">
        <f>LOOKUP(Table5[[#This Row],[Item '#]],Ticket_Forms[Form Number],Ticket_Forms[Prizes])</f>
        <v>4560</v>
      </c>
      <c r="S1289" s="16">
        <f>LOOKUP(Table5[[#This Row],[Item '#]],Ticket_Forms[Form Number],Ticket_Forms[Location Rent])</f>
        <v>331</v>
      </c>
      <c r="T1289" s="16">
        <f>LOOKUP(Table5[[#This Row],[Item '#]],Ticket_Forms[Form Number],Ticket_Forms[Last Sale])</f>
        <v>200</v>
      </c>
      <c r="U1289" s="16" t="s">
        <v>3909</v>
      </c>
      <c r="V1289" s="58" t="str">
        <f>Table5[[#This Row],[Date Distributed]]</f>
        <v/>
      </c>
      <c r="W1289" s="3" t="str">
        <f>_xlfn.XLOOKUP(Table5[[#This Row],[Serial '#]],Table10[Serial '#],Table10[Charity Association],"",,)</f>
        <v/>
      </c>
      <c r="Z1289" s="3" t="s">
        <v>23</v>
      </c>
    </row>
    <row r="1290" spans="1:26" hidden="1" x14ac:dyDescent="0.35">
      <c r="A1290" s="3">
        <v>1288</v>
      </c>
      <c r="B1290" s="78">
        <v>45196</v>
      </c>
      <c r="C1290" s="73" t="str">
        <f>_xlfn.XLOOKUP(Table5[[#This Row],[Serial '#]],Table10[Serial '#],Table10[Date],"",,)</f>
        <v/>
      </c>
      <c r="D12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90" s="73" t="str">
        <f>IF(Table5[[#This Row],[Date Distributed]]="","In Stock","Distributed")</f>
        <v>In Stock</v>
      </c>
      <c r="F1290" s="79" t="s">
        <v>660</v>
      </c>
      <c r="G1290" s="75" t="s">
        <v>761</v>
      </c>
      <c r="H1290" s="80" t="s">
        <v>698</v>
      </c>
      <c r="I1290" s="80" t="s">
        <v>699</v>
      </c>
      <c r="J1290" s="81" t="s">
        <v>2049</v>
      </c>
      <c r="K1290" s="80" t="s">
        <v>385</v>
      </c>
      <c r="L1290" s="3" t="str">
        <f>_xlfn.XLOOKUP(Table5[[#This Row],[Item '#]],Ticket_Forms[Form Number],Ticket_Forms[Game Name],"",,)</f>
        <v>Criss Cross</v>
      </c>
      <c r="M1290" s="15">
        <v>186</v>
      </c>
      <c r="N1290" s="3">
        <f>LOOKUP(Table5[[#This Row],[Item '#]],Ticket_Forms[Form Number],Ticket_Forms[Ticket Count])</f>
        <v>5520</v>
      </c>
      <c r="O1290" s="16">
        <f>LOOKUP(Table5[[#This Row],[Item '#]],Ticket_Forms[Form Number],Ticket_Forms[Ticket Value])</f>
        <v>1</v>
      </c>
      <c r="P1290" s="16">
        <f>LOOKUP(Table5[[#This Row],[Item '#]],Ticket_Forms[Form Number],Ticket_Forms[Revenue])</f>
        <v>5520</v>
      </c>
      <c r="Q1290" s="16">
        <f>LOOKUP(Table5[[#This Row],[Item '#]],Ticket_Forms[Form Number],Ticket_Forms[Ideal Profit])</f>
        <v>960</v>
      </c>
      <c r="R1290" s="16">
        <f>LOOKUP(Table5[[#This Row],[Item '#]],Ticket_Forms[Form Number],Ticket_Forms[Prizes])</f>
        <v>4560</v>
      </c>
      <c r="S1290" s="16">
        <f>LOOKUP(Table5[[#This Row],[Item '#]],Ticket_Forms[Form Number],Ticket_Forms[Location Rent])</f>
        <v>331</v>
      </c>
      <c r="T1290" s="16">
        <f>LOOKUP(Table5[[#This Row],[Item '#]],Ticket_Forms[Form Number],Ticket_Forms[Last Sale])</f>
        <v>200</v>
      </c>
      <c r="U1290" s="16" t="s">
        <v>3909</v>
      </c>
      <c r="V1290" s="58" t="str">
        <f>Table5[[#This Row],[Date Distributed]]</f>
        <v/>
      </c>
      <c r="W1290" s="3" t="str">
        <f>_xlfn.XLOOKUP(Table5[[#This Row],[Serial '#]],Table10[Serial '#],Table10[Charity Association],"",,)</f>
        <v/>
      </c>
      <c r="Z1290" s="3" t="s">
        <v>23</v>
      </c>
    </row>
    <row r="1291" spans="1:26" hidden="1" x14ac:dyDescent="0.35">
      <c r="A1291" s="3">
        <v>1289</v>
      </c>
      <c r="B1291" s="78">
        <v>45196</v>
      </c>
      <c r="C1291" s="73" t="str">
        <f>_xlfn.XLOOKUP(Table5[[#This Row],[Serial '#]],Table10[Serial '#],Table10[Date],"",,)</f>
        <v/>
      </c>
      <c r="D12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91" s="73" t="str">
        <f>IF(Table5[[#This Row],[Date Distributed]]="","In Stock","Distributed")</f>
        <v>In Stock</v>
      </c>
      <c r="F1291" s="79" t="s">
        <v>660</v>
      </c>
      <c r="G1291" s="75" t="s">
        <v>761</v>
      </c>
      <c r="H1291" s="80" t="s">
        <v>698</v>
      </c>
      <c r="I1291" s="80" t="s">
        <v>699</v>
      </c>
      <c r="J1291" s="81" t="s">
        <v>2050</v>
      </c>
      <c r="K1291" s="80" t="s">
        <v>385</v>
      </c>
      <c r="L1291" s="3" t="str">
        <f>_xlfn.XLOOKUP(Table5[[#This Row],[Item '#]],Ticket_Forms[Form Number],Ticket_Forms[Game Name],"",,)</f>
        <v>Criss Cross</v>
      </c>
      <c r="M1291" s="15">
        <v>186</v>
      </c>
      <c r="N1291" s="3">
        <f>LOOKUP(Table5[[#This Row],[Item '#]],Ticket_Forms[Form Number],Ticket_Forms[Ticket Count])</f>
        <v>5520</v>
      </c>
      <c r="O1291" s="16">
        <f>LOOKUP(Table5[[#This Row],[Item '#]],Ticket_Forms[Form Number],Ticket_Forms[Ticket Value])</f>
        <v>1</v>
      </c>
      <c r="P1291" s="16">
        <f>LOOKUP(Table5[[#This Row],[Item '#]],Ticket_Forms[Form Number],Ticket_Forms[Revenue])</f>
        <v>5520</v>
      </c>
      <c r="Q1291" s="16">
        <f>LOOKUP(Table5[[#This Row],[Item '#]],Ticket_Forms[Form Number],Ticket_Forms[Ideal Profit])</f>
        <v>960</v>
      </c>
      <c r="R1291" s="16">
        <f>LOOKUP(Table5[[#This Row],[Item '#]],Ticket_Forms[Form Number],Ticket_Forms[Prizes])</f>
        <v>4560</v>
      </c>
      <c r="S1291" s="16">
        <f>LOOKUP(Table5[[#This Row],[Item '#]],Ticket_Forms[Form Number],Ticket_Forms[Location Rent])</f>
        <v>331</v>
      </c>
      <c r="T1291" s="16">
        <f>LOOKUP(Table5[[#This Row],[Item '#]],Ticket_Forms[Form Number],Ticket_Forms[Last Sale])</f>
        <v>200</v>
      </c>
      <c r="U1291" s="16" t="s">
        <v>3909</v>
      </c>
      <c r="V1291" s="58" t="str">
        <f>Table5[[#This Row],[Date Distributed]]</f>
        <v/>
      </c>
      <c r="W1291" s="3" t="str">
        <f>_xlfn.XLOOKUP(Table5[[#This Row],[Serial '#]],Table10[Serial '#],Table10[Charity Association],"",,)</f>
        <v/>
      </c>
      <c r="Z1291" s="3" t="s">
        <v>23</v>
      </c>
    </row>
    <row r="1292" spans="1:26" hidden="1" x14ac:dyDescent="0.35">
      <c r="A1292" s="3">
        <v>1290</v>
      </c>
      <c r="B1292" s="78">
        <v>45196</v>
      </c>
      <c r="C1292" s="73" t="str">
        <f>_xlfn.XLOOKUP(Table5[[#This Row],[Serial '#]],Table10[Serial '#],Table10[Date],"",,)</f>
        <v/>
      </c>
      <c r="D12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92" s="73" t="str">
        <f>IF(Table5[[#This Row],[Date Distributed]]="","In Stock","Distributed")</f>
        <v>In Stock</v>
      </c>
      <c r="F1292" s="79" t="s">
        <v>660</v>
      </c>
      <c r="G1292" s="75" t="s">
        <v>761</v>
      </c>
      <c r="H1292" s="80" t="s">
        <v>698</v>
      </c>
      <c r="I1292" s="80" t="s">
        <v>699</v>
      </c>
      <c r="J1292" s="81" t="s">
        <v>2051</v>
      </c>
      <c r="K1292" s="80" t="s">
        <v>385</v>
      </c>
      <c r="L1292" s="3" t="str">
        <f>_xlfn.XLOOKUP(Table5[[#This Row],[Item '#]],Ticket_Forms[Form Number],Ticket_Forms[Game Name],"",,)</f>
        <v>Criss Cross</v>
      </c>
      <c r="M1292" s="15">
        <v>186</v>
      </c>
      <c r="N1292" s="3">
        <f>LOOKUP(Table5[[#This Row],[Item '#]],Ticket_Forms[Form Number],Ticket_Forms[Ticket Count])</f>
        <v>5520</v>
      </c>
      <c r="O1292" s="16">
        <f>LOOKUP(Table5[[#This Row],[Item '#]],Ticket_Forms[Form Number],Ticket_Forms[Ticket Value])</f>
        <v>1</v>
      </c>
      <c r="P1292" s="16">
        <f>LOOKUP(Table5[[#This Row],[Item '#]],Ticket_Forms[Form Number],Ticket_Forms[Revenue])</f>
        <v>5520</v>
      </c>
      <c r="Q1292" s="16">
        <f>LOOKUP(Table5[[#This Row],[Item '#]],Ticket_Forms[Form Number],Ticket_Forms[Ideal Profit])</f>
        <v>960</v>
      </c>
      <c r="R1292" s="16">
        <f>LOOKUP(Table5[[#This Row],[Item '#]],Ticket_Forms[Form Number],Ticket_Forms[Prizes])</f>
        <v>4560</v>
      </c>
      <c r="S1292" s="16">
        <f>LOOKUP(Table5[[#This Row],[Item '#]],Ticket_Forms[Form Number],Ticket_Forms[Location Rent])</f>
        <v>331</v>
      </c>
      <c r="T1292" s="16">
        <f>LOOKUP(Table5[[#This Row],[Item '#]],Ticket_Forms[Form Number],Ticket_Forms[Last Sale])</f>
        <v>200</v>
      </c>
      <c r="U1292" s="16" t="s">
        <v>3909</v>
      </c>
      <c r="V1292" s="58" t="str">
        <f>Table5[[#This Row],[Date Distributed]]</f>
        <v/>
      </c>
      <c r="W1292" s="3" t="str">
        <f>_xlfn.XLOOKUP(Table5[[#This Row],[Serial '#]],Table10[Serial '#],Table10[Charity Association],"",,)</f>
        <v/>
      </c>
      <c r="Z1292" s="3" t="s">
        <v>23</v>
      </c>
    </row>
    <row r="1293" spans="1:26" hidden="1" x14ac:dyDescent="0.35">
      <c r="A1293" s="3">
        <v>1291</v>
      </c>
      <c r="B1293" s="78">
        <v>45196</v>
      </c>
      <c r="C1293" s="73" t="str">
        <f>_xlfn.XLOOKUP(Table5[[#This Row],[Serial '#]],Table10[Serial '#],Table10[Date],"",,)</f>
        <v/>
      </c>
      <c r="D12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93" s="73" t="str">
        <f>IF(Table5[[#This Row],[Date Distributed]]="","In Stock","Distributed")</f>
        <v>In Stock</v>
      </c>
      <c r="F1293" s="79" t="s">
        <v>660</v>
      </c>
      <c r="G1293" s="75" t="s">
        <v>761</v>
      </c>
      <c r="H1293" s="80" t="s">
        <v>698</v>
      </c>
      <c r="I1293" s="80" t="s">
        <v>699</v>
      </c>
      <c r="J1293" s="81" t="s">
        <v>2052</v>
      </c>
      <c r="K1293" s="80" t="s">
        <v>454</v>
      </c>
      <c r="L1293" s="3" t="str">
        <f>_xlfn.XLOOKUP(Table5[[#This Row],[Item '#]],Ticket_Forms[Form Number],Ticket_Forms[Game Name],"",,)</f>
        <v>Weekend Bender</v>
      </c>
      <c r="M1293" s="15">
        <v>134</v>
      </c>
      <c r="N1293" s="3">
        <f>LOOKUP(Table5[[#This Row],[Item '#]],Ticket_Forms[Form Number],Ticket_Forms[Ticket Count])</f>
        <v>4000</v>
      </c>
      <c r="O1293" s="16">
        <f>LOOKUP(Table5[[#This Row],[Item '#]],Ticket_Forms[Form Number],Ticket_Forms[Ticket Value])</f>
        <v>1</v>
      </c>
      <c r="P1293" s="16">
        <f>LOOKUP(Table5[[#This Row],[Item '#]],Ticket_Forms[Form Number],Ticket_Forms[Revenue])</f>
        <v>4000</v>
      </c>
      <c r="Q1293" s="16">
        <f>LOOKUP(Table5[[#This Row],[Item '#]],Ticket_Forms[Form Number],Ticket_Forms[Ideal Profit])</f>
        <v>998</v>
      </c>
      <c r="R1293" s="16">
        <f>LOOKUP(Table5[[#This Row],[Item '#]],Ticket_Forms[Form Number],Ticket_Forms[Prizes])</f>
        <v>3002</v>
      </c>
      <c r="S1293" s="16">
        <f>LOOKUP(Table5[[#This Row],[Item '#]],Ticket_Forms[Form Number],Ticket_Forms[Location Rent])</f>
        <v>240</v>
      </c>
      <c r="T1293" s="16">
        <f>LOOKUP(Table5[[#This Row],[Item '#]],Ticket_Forms[Form Number],Ticket_Forms[Last Sale])</f>
        <v>0</v>
      </c>
      <c r="U1293" s="16" t="s">
        <v>3909</v>
      </c>
      <c r="V1293" s="58" t="str">
        <f>Table5[[#This Row],[Date Distributed]]</f>
        <v/>
      </c>
      <c r="W1293" s="3" t="str">
        <f>_xlfn.XLOOKUP(Table5[[#This Row],[Serial '#]],Table10[Serial '#],Table10[Charity Association],"",,)</f>
        <v/>
      </c>
      <c r="Z1293" s="3" t="s">
        <v>23</v>
      </c>
    </row>
    <row r="1294" spans="1:26" hidden="1" x14ac:dyDescent="0.35">
      <c r="A1294" s="3">
        <v>1292</v>
      </c>
      <c r="B1294" s="78">
        <v>45196</v>
      </c>
      <c r="C1294" s="73" t="str">
        <f>_xlfn.XLOOKUP(Table5[[#This Row],[Serial '#]],Table10[Serial '#],Table10[Date],"",,)</f>
        <v/>
      </c>
      <c r="D12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94" s="73" t="str">
        <f>IF(Table5[[#This Row],[Date Distributed]]="","In Stock","Distributed")</f>
        <v>In Stock</v>
      </c>
      <c r="F1294" s="79" t="s">
        <v>660</v>
      </c>
      <c r="G1294" s="75" t="s">
        <v>761</v>
      </c>
      <c r="H1294" s="80" t="s">
        <v>698</v>
      </c>
      <c r="I1294" s="80" t="s">
        <v>699</v>
      </c>
      <c r="J1294" s="81" t="s">
        <v>2053</v>
      </c>
      <c r="K1294" s="80" t="s">
        <v>460</v>
      </c>
      <c r="L1294" s="3" t="str">
        <f>_xlfn.XLOOKUP(Table5[[#This Row],[Item '#]],Ticket_Forms[Form Number],Ticket_Forms[Game Name],"",,)</f>
        <v>Bottom of the Barrel</v>
      </c>
      <c r="M1294" s="15">
        <v>134</v>
      </c>
      <c r="N1294" s="3">
        <f>LOOKUP(Table5[[#This Row],[Item '#]],Ticket_Forms[Form Number],Ticket_Forms[Ticket Count])</f>
        <v>4000</v>
      </c>
      <c r="O1294" s="16">
        <f>LOOKUP(Table5[[#This Row],[Item '#]],Ticket_Forms[Form Number],Ticket_Forms[Ticket Value])</f>
        <v>1</v>
      </c>
      <c r="P1294" s="16">
        <f>LOOKUP(Table5[[#This Row],[Item '#]],Ticket_Forms[Form Number],Ticket_Forms[Revenue])</f>
        <v>4000</v>
      </c>
      <c r="Q1294" s="16">
        <f>LOOKUP(Table5[[#This Row],[Item '#]],Ticket_Forms[Form Number],Ticket_Forms[Ideal Profit])</f>
        <v>998</v>
      </c>
      <c r="R1294" s="16">
        <f>LOOKUP(Table5[[#This Row],[Item '#]],Ticket_Forms[Form Number],Ticket_Forms[Prizes])</f>
        <v>3002</v>
      </c>
      <c r="S1294" s="16">
        <f>LOOKUP(Table5[[#This Row],[Item '#]],Ticket_Forms[Form Number],Ticket_Forms[Location Rent])</f>
        <v>240</v>
      </c>
      <c r="T1294" s="16">
        <f>LOOKUP(Table5[[#This Row],[Item '#]],Ticket_Forms[Form Number],Ticket_Forms[Last Sale])</f>
        <v>0</v>
      </c>
      <c r="U1294" s="16" t="s">
        <v>3909</v>
      </c>
      <c r="V1294" s="58" t="str">
        <f>Table5[[#This Row],[Date Distributed]]</f>
        <v/>
      </c>
      <c r="W1294" s="3" t="str">
        <f>_xlfn.XLOOKUP(Table5[[#This Row],[Serial '#]],Table10[Serial '#],Table10[Charity Association],"",,)</f>
        <v/>
      </c>
      <c r="Z1294" s="3" t="s">
        <v>23</v>
      </c>
    </row>
    <row r="1295" spans="1:26" hidden="1" x14ac:dyDescent="0.35">
      <c r="A1295" s="3">
        <v>1293</v>
      </c>
      <c r="B1295" s="78">
        <v>45196</v>
      </c>
      <c r="C1295" s="73" t="str">
        <f>_xlfn.XLOOKUP(Table5[[#This Row],[Serial '#]],Table10[Serial '#],Table10[Date],"",,)</f>
        <v/>
      </c>
      <c r="D12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95" s="73" t="str">
        <f>IF(Table5[[#This Row],[Date Distributed]]="","In Stock","Distributed")</f>
        <v>In Stock</v>
      </c>
      <c r="F1295" s="79" t="s">
        <v>660</v>
      </c>
      <c r="G1295" s="75" t="s">
        <v>761</v>
      </c>
      <c r="H1295" s="80" t="s">
        <v>698</v>
      </c>
      <c r="I1295" s="80" t="s">
        <v>699</v>
      </c>
      <c r="J1295" s="81" t="s">
        <v>2054</v>
      </c>
      <c r="K1295" s="80" t="s">
        <v>459</v>
      </c>
      <c r="L1295" s="3" t="str">
        <f>_xlfn.XLOOKUP(Table5[[#This Row],[Item '#]],Ticket_Forms[Form Number],Ticket_Forms[Game Name],"",,)</f>
        <v>Bourbon Nights</v>
      </c>
      <c r="M1295" s="15">
        <v>134</v>
      </c>
      <c r="N1295" s="3">
        <f>LOOKUP(Table5[[#This Row],[Item '#]],Ticket_Forms[Form Number],Ticket_Forms[Ticket Count])</f>
        <v>4000</v>
      </c>
      <c r="O1295" s="16">
        <f>LOOKUP(Table5[[#This Row],[Item '#]],Ticket_Forms[Form Number],Ticket_Forms[Ticket Value])</f>
        <v>1</v>
      </c>
      <c r="P1295" s="16">
        <f>LOOKUP(Table5[[#This Row],[Item '#]],Ticket_Forms[Form Number],Ticket_Forms[Revenue])</f>
        <v>4000</v>
      </c>
      <c r="Q1295" s="16">
        <f>LOOKUP(Table5[[#This Row],[Item '#]],Ticket_Forms[Form Number],Ticket_Forms[Ideal Profit])</f>
        <v>998</v>
      </c>
      <c r="R1295" s="16">
        <f>LOOKUP(Table5[[#This Row],[Item '#]],Ticket_Forms[Form Number],Ticket_Forms[Prizes])</f>
        <v>3002</v>
      </c>
      <c r="S1295" s="16">
        <f>LOOKUP(Table5[[#This Row],[Item '#]],Ticket_Forms[Form Number],Ticket_Forms[Location Rent])</f>
        <v>240</v>
      </c>
      <c r="T1295" s="16">
        <f>LOOKUP(Table5[[#This Row],[Item '#]],Ticket_Forms[Form Number],Ticket_Forms[Last Sale])</f>
        <v>0</v>
      </c>
      <c r="U1295" s="16" t="s">
        <v>3909</v>
      </c>
      <c r="V1295" s="58" t="str">
        <f>Table5[[#This Row],[Date Distributed]]</f>
        <v/>
      </c>
      <c r="W1295" s="3" t="str">
        <f>_xlfn.XLOOKUP(Table5[[#This Row],[Serial '#]],Table10[Serial '#],Table10[Charity Association],"",,)</f>
        <v/>
      </c>
      <c r="Z1295" s="3" t="s">
        <v>23</v>
      </c>
    </row>
    <row r="1296" spans="1:26" hidden="1" x14ac:dyDescent="0.35">
      <c r="A1296" s="3">
        <v>1294</v>
      </c>
      <c r="B1296" s="78">
        <v>45196</v>
      </c>
      <c r="C1296" s="73" t="str">
        <f>_xlfn.XLOOKUP(Table5[[#This Row],[Serial '#]],Table10[Serial '#],Table10[Date],"",,)</f>
        <v/>
      </c>
      <c r="D12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96" s="73" t="str">
        <f>IF(Table5[[#This Row],[Date Distributed]]="","In Stock","Distributed")</f>
        <v>In Stock</v>
      </c>
      <c r="F1296" s="79" t="s">
        <v>660</v>
      </c>
      <c r="G1296" s="75" t="s">
        <v>761</v>
      </c>
      <c r="H1296" s="80" t="s">
        <v>698</v>
      </c>
      <c r="I1296" s="80" t="s">
        <v>699</v>
      </c>
      <c r="J1296" s="81" t="s">
        <v>2055</v>
      </c>
      <c r="K1296" s="80" t="s">
        <v>3645</v>
      </c>
      <c r="L1296" s="3" t="str">
        <f>_xlfn.XLOOKUP(Table5[[#This Row],[Item '#]],Ticket_Forms[Form Number],Ticket_Forms[Game Name],"",,)</f>
        <v>Big 5</v>
      </c>
      <c r="M1296" s="15">
        <v>360</v>
      </c>
      <c r="N1296" s="3">
        <f>LOOKUP(Table5[[#This Row],[Item '#]],Ticket_Forms[Form Number],Ticket_Forms[Ticket Count])</f>
        <v>9959</v>
      </c>
      <c r="O1296" s="16">
        <f>LOOKUP(Table5[[#This Row],[Item '#]],Ticket_Forms[Form Number],Ticket_Forms[Ticket Value])</f>
        <v>1</v>
      </c>
      <c r="P1296" s="16">
        <f>LOOKUP(Table5[[#This Row],[Item '#]],Ticket_Forms[Form Number],Ticket_Forms[Revenue])</f>
        <v>9959</v>
      </c>
      <c r="Q1296" s="16">
        <f>LOOKUP(Table5[[#This Row],[Item '#]],Ticket_Forms[Form Number],Ticket_Forms[Ideal Profit])</f>
        <v>2119</v>
      </c>
      <c r="R1296" s="16">
        <f>LOOKUP(Table5[[#This Row],[Item '#]],Ticket_Forms[Form Number],Ticket_Forms[Prizes])</f>
        <v>7840</v>
      </c>
      <c r="S1296" s="16">
        <f>LOOKUP(Table5[[#This Row],[Item '#]],Ticket_Forms[Form Number],Ticket_Forms[Location Rent])</f>
        <v>597</v>
      </c>
      <c r="T1296" s="16">
        <f>LOOKUP(Table5[[#This Row],[Item '#]],Ticket_Forms[Form Number],Ticket_Forms[Last Sale])</f>
        <v>0</v>
      </c>
      <c r="U1296" s="16" t="s">
        <v>3909</v>
      </c>
      <c r="V1296" s="58" t="str">
        <f>Table5[[#This Row],[Date Distributed]]</f>
        <v/>
      </c>
      <c r="W1296" s="3" t="str">
        <f>_xlfn.XLOOKUP(Table5[[#This Row],[Serial '#]],Table10[Serial '#],Table10[Charity Association],"",,)</f>
        <v/>
      </c>
      <c r="Z1296" s="3" t="s">
        <v>23</v>
      </c>
    </row>
    <row r="1297" spans="1:26" hidden="1" x14ac:dyDescent="0.35">
      <c r="A1297" s="3">
        <v>1295</v>
      </c>
      <c r="B1297" s="78">
        <v>45196</v>
      </c>
      <c r="C1297" s="73" t="str">
        <f>_xlfn.XLOOKUP(Table5[[#This Row],[Serial '#]],Table10[Serial '#],Table10[Date],"",,)</f>
        <v/>
      </c>
      <c r="D12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97" s="73" t="str">
        <f>IF(Table5[[#This Row],[Date Distributed]]="","In Stock","Distributed")</f>
        <v>In Stock</v>
      </c>
      <c r="F1297" s="79" t="s">
        <v>660</v>
      </c>
      <c r="G1297" s="75" t="s">
        <v>761</v>
      </c>
      <c r="H1297" s="80" t="s">
        <v>698</v>
      </c>
      <c r="I1297" s="80" t="s">
        <v>699</v>
      </c>
      <c r="J1297" s="81" t="s">
        <v>2056</v>
      </c>
      <c r="K1297" s="80" t="s">
        <v>385</v>
      </c>
      <c r="L1297" s="3" t="str">
        <f>_xlfn.XLOOKUP(Table5[[#This Row],[Item '#]],Ticket_Forms[Form Number],Ticket_Forms[Game Name],"",,)</f>
        <v>Criss Cross</v>
      </c>
      <c r="M1297" s="15">
        <v>186</v>
      </c>
      <c r="N1297" s="3">
        <f>LOOKUP(Table5[[#This Row],[Item '#]],Ticket_Forms[Form Number],Ticket_Forms[Ticket Count])</f>
        <v>5520</v>
      </c>
      <c r="O1297" s="16">
        <f>LOOKUP(Table5[[#This Row],[Item '#]],Ticket_Forms[Form Number],Ticket_Forms[Ticket Value])</f>
        <v>1</v>
      </c>
      <c r="P1297" s="16">
        <f>LOOKUP(Table5[[#This Row],[Item '#]],Ticket_Forms[Form Number],Ticket_Forms[Revenue])</f>
        <v>5520</v>
      </c>
      <c r="Q1297" s="16">
        <f>LOOKUP(Table5[[#This Row],[Item '#]],Ticket_Forms[Form Number],Ticket_Forms[Ideal Profit])</f>
        <v>960</v>
      </c>
      <c r="R1297" s="16">
        <f>LOOKUP(Table5[[#This Row],[Item '#]],Ticket_Forms[Form Number],Ticket_Forms[Prizes])</f>
        <v>4560</v>
      </c>
      <c r="S1297" s="16">
        <f>LOOKUP(Table5[[#This Row],[Item '#]],Ticket_Forms[Form Number],Ticket_Forms[Location Rent])</f>
        <v>331</v>
      </c>
      <c r="T1297" s="16">
        <f>LOOKUP(Table5[[#This Row],[Item '#]],Ticket_Forms[Form Number],Ticket_Forms[Last Sale])</f>
        <v>200</v>
      </c>
      <c r="U1297" s="16" t="s">
        <v>3909</v>
      </c>
      <c r="V1297" s="58" t="str">
        <f>Table5[[#This Row],[Date Distributed]]</f>
        <v/>
      </c>
      <c r="W1297" s="3" t="str">
        <f>_xlfn.XLOOKUP(Table5[[#This Row],[Serial '#]],Table10[Serial '#],Table10[Charity Association],"",,)</f>
        <v/>
      </c>
      <c r="Z1297" s="3" t="s">
        <v>23</v>
      </c>
    </row>
    <row r="1298" spans="1:26" hidden="1" x14ac:dyDescent="0.35">
      <c r="A1298" s="3">
        <v>1296</v>
      </c>
      <c r="B1298" s="78">
        <v>45196</v>
      </c>
      <c r="C1298" s="73" t="str">
        <f>_xlfn.XLOOKUP(Table5[[#This Row],[Serial '#]],Table10[Serial '#],Table10[Date],"",,)</f>
        <v/>
      </c>
      <c r="D12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98" s="73" t="str">
        <f>IF(Table5[[#This Row],[Date Distributed]]="","In Stock","Distributed")</f>
        <v>In Stock</v>
      </c>
      <c r="F1298" s="79" t="s">
        <v>660</v>
      </c>
      <c r="G1298" s="75" t="s">
        <v>761</v>
      </c>
      <c r="H1298" s="80" t="s">
        <v>698</v>
      </c>
      <c r="I1298" s="80" t="s">
        <v>699</v>
      </c>
      <c r="J1298" s="81" t="s">
        <v>2057</v>
      </c>
      <c r="K1298" s="80" t="s">
        <v>385</v>
      </c>
      <c r="L1298" s="3" t="str">
        <f>_xlfn.XLOOKUP(Table5[[#This Row],[Item '#]],Ticket_Forms[Form Number],Ticket_Forms[Game Name],"",,)</f>
        <v>Criss Cross</v>
      </c>
      <c r="M1298" s="15">
        <v>186</v>
      </c>
      <c r="N1298" s="3">
        <f>LOOKUP(Table5[[#This Row],[Item '#]],Ticket_Forms[Form Number],Ticket_Forms[Ticket Count])</f>
        <v>5520</v>
      </c>
      <c r="O1298" s="16">
        <f>LOOKUP(Table5[[#This Row],[Item '#]],Ticket_Forms[Form Number],Ticket_Forms[Ticket Value])</f>
        <v>1</v>
      </c>
      <c r="P1298" s="16">
        <f>LOOKUP(Table5[[#This Row],[Item '#]],Ticket_Forms[Form Number],Ticket_Forms[Revenue])</f>
        <v>5520</v>
      </c>
      <c r="Q1298" s="16">
        <f>LOOKUP(Table5[[#This Row],[Item '#]],Ticket_Forms[Form Number],Ticket_Forms[Ideal Profit])</f>
        <v>960</v>
      </c>
      <c r="R1298" s="16">
        <f>LOOKUP(Table5[[#This Row],[Item '#]],Ticket_Forms[Form Number],Ticket_Forms[Prizes])</f>
        <v>4560</v>
      </c>
      <c r="S1298" s="16">
        <f>LOOKUP(Table5[[#This Row],[Item '#]],Ticket_Forms[Form Number],Ticket_Forms[Location Rent])</f>
        <v>331</v>
      </c>
      <c r="T1298" s="16">
        <f>LOOKUP(Table5[[#This Row],[Item '#]],Ticket_Forms[Form Number],Ticket_Forms[Last Sale])</f>
        <v>200</v>
      </c>
      <c r="U1298" s="16" t="s">
        <v>3909</v>
      </c>
      <c r="V1298" s="58" t="str">
        <f>Table5[[#This Row],[Date Distributed]]</f>
        <v/>
      </c>
      <c r="W1298" s="3" t="str">
        <f>_xlfn.XLOOKUP(Table5[[#This Row],[Serial '#]],Table10[Serial '#],Table10[Charity Association],"",,)</f>
        <v/>
      </c>
      <c r="Z1298" s="3" t="s">
        <v>23</v>
      </c>
    </row>
    <row r="1299" spans="1:26" hidden="1" x14ac:dyDescent="0.35">
      <c r="A1299" s="3">
        <v>1297</v>
      </c>
      <c r="B1299" s="78">
        <v>45196</v>
      </c>
      <c r="C1299" s="73" t="str">
        <f>_xlfn.XLOOKUP(Table5[[#This Row],[Serial '#]],Table10[Serial '#],Table10[Date],"",,)</f>
        <v/>
      </c>
      <c r="D12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99" s="73" t="str">
        <f>IF(Table5[[#This Row],[Date Distributed]]="","In Stock","Distributed")</f>
        <v>In Stock</v>
      </c>
      <c r="F1299" s="79" t="s">
        <v>660</v>
      </c>
      <c r="G1299" s="75" t="s">
        <v>761</v>
      </c>
      <c r="H1299" s="80" t="s">
        <v>698</v>
      </c>
      <c r="I1299" s="80" t="s">
        <v>699</v>
      </c>
      <c r="J1299" s="81" t="s">
        <v>2058</v>
      </c>
      <c r="K1299" s="80" t="s">
        <v>385</v>
      </c>
      <c r="L1299" s="3" t="str">
        <f>_xlfn.XLOOKUP(Table5[[#This Row],[Item '#]],Ticket_Forms[Form Number],Ticket_Forms[Game Name],"",,)</f>
        <v>Criss Cross</v>
      </c>
      <c r="M1299" s="15">
        <v>186</v>
      </c>
      <c r="N1299" s="3">
        <f>LOOKUP(Table5[[#This Row],[Item '#]],Ticket_Forms[Form Number],Ticket_Forms[Ticket Count])</f>
        <v>5520</v>
      </c>
      <c r="O1299" s="16">
        <f>LOOKUP(Table5[[#This Row],[Item '#]],Ticket_Forms[Form Number],Ticket_Forms[Ticket Value])</f>
        <v>1</v>
      </c>
      <c r="P1299" s="16">
        <f>LOOKUP(Table5[[#This Row],[Item '#]],Ticket_Forms[Form Number],Ticket_Forms[Revenue])</f>
        <v>5520</v>
      </c>
      <c r="Q1299" s="16">
        <f>LOOKUP(Table5[[#This Row],[Item '#]],Ticket_Forms[Form Number],Ticket_Forms[Ideal Profit])</f>
        <v>960</v>
      </c>
      <c r="R1299" s="16">
        <f>LOOKUP(Table5[[#This Row],[Item '#]],Ticket_Forms[Form Number],Ticket_Forms[Prizes])</f>
        <v>4560</v>
      </c>
      <c r="S1299" s="16">
        <f>LOOKUP(Table5[[#This Row],[Item '#]],Ticket_Forms[Form Number],Ticket_Forms[Location Rent])</f>
        <v>331</v>
      </c>
      <c r="T1299" s="16">
        <f>LOOKUP(Table5[[#This Row],[Item '#]],Ticket_Forms[Form Number],Ticket_Forms[Last Sale])</f>
        <v>200</v>
      </c>
      <c r="U1299" s="16" t="s">
        <v>3909</v>
      </c>
      <c r="V1299" s="58" t="str">
        <f>Table5[[#This Row],[Date Distributed]]</f>
        <v/>
      </c>
      <c r="W1299" s="3" t="str">
        <f>_xlfn.XLOOKUP(Table5[[#This Row],[Serial '#]],Table10[Serial '#],Table10[Charity Association],"",,)</f>
        <v/>
      </c>
      <c r="Z1299" s="3" t="s">
        <v>23</v>
      </c>
    </row>
    <row r="1300" spans="1:26" hidden="1" x14ac:dyDescent="0.35">
      <c r="A1300" s="3">
        <v>1298</v>
      </c>
      <c r="B1300" s="78">
        <v>45196</v>
      </c>
      <c r="C1300" s="73" t="str">
        <f>_xlfn.XLOOKUP(Table5[[#This Row],[Serial '#]],Table10[Serial '#],Table10[Date],"",,)</f>
        <v/>
      </c>
      <c r="D13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00" s="73" t="str">
        <f>IF(Table5[[#This Row],[Date Distributed]]="","In Stock","Distributed")</f>
        <v>In Stock</v>
      </c>
      <c r="F1300" s="79" t="s">
        <v>660</v>
      </c>
      <c r="G1300" s="75" t="s">
        <v>761</v>
      </c>
      <c r="H1300" s="80" t="s">
        <v>698</v>
      </c>
      <c r="I1300" s="80" t="s">
        <v>699</v>
      </c>
      <c r="J1300" s="81" t="s">
        <v>2059</v>
      </c>
      <c r="K1300" s="80" t="s">
        <v>433</v>
      </c>
      <c r="L1300" s="3" t="str">
        <f>_xlfn.XLOOKUP(Table5[[#This Row],[Item '#]],Ticket_Forms[Form Number],Ticket_Forms[Game Name],"",,)</f>
        <v>Zip Zap</v>
      </c>
      <c r="M1300" s="15">
        <v>146</v>
      </c>
      <c r="N1300" s="3">
        <f>LOOKUP(Table5[[#This Row],[Item '#]],Ticket_Forms[Form Number],Ticket_Forms[Ticket Count])</f>
        <v>4560</v>
      </c>
      <c r="O1300" s="16">
        <f>LOOKUP(Table5[[#This Row],[Item '#]],Ticket_Forms[Form Number],Ticket_Forms[Ticket Value])</f>
        <v>1</v>
      </c>
      <c r="P1300" s="16">
        <f>LOOKUP(Table5[[#This Row],[Item '#]],Ticket_Forms[Form Number],Ticket_Forms[Revenue])</f>
        <v>4560</v>
      </c>
      <c r="Q1300" s="16">
        <f>LOOKUP(Table5[[#This Row],[Item '#]],Ticket_Forms[Form Number],Ticket_Forms[Ideal Profit])</f>
        <v>1100</v>
      </c>
      <c r="R1300" s="16">
        <f>LOOKUP(Table5[[#This Row],[Item '#]],Ticket_Forms[Form Number],Ticket_Forms[Prizes])</f>
        <v>3460</v>
      </c>
      <c r="S1300" s="16">
        <f>LOOKUP(Table5[[#This Row],[Item '#]],Ticket_Forms[Form Number],Ticket_Forms[Location Rent])</f>
        <v>273</v>
      </c>
      <c r="T1300" s="16">
        <f>LOOKUP(Table5[[#This Row],[Item '#]],Ticket_Forms[Form Number],Ticket_Forms[Last Sale])</f>
        <v>0</v>
      </c>
      <c r="U1300" s="16" t="s">
        <v>3909</v>
      </c>
      <c r="V1300" s="58" t="str">
        <f>Table5[[#This Row],[Date Distributed]]</f>
        <v/>
      </c>
      <c r="W1300" s="3" t="str">
        <f>_xlfn.XLOOKUP(Table5[[#This Row],[Serial '#]],Table10[Serial '#],Table10[Charity Association],"",,)</f>
        <v/>
      </c>
      <c r="Z1300" s="3" t="s">
        <v>23</v>
      </c>
    </row>
    <row r="1301" spans="1:26" hidden="1" x14ac:dyDescent="0.35">
      <c r="A1301" s="3">
        <v>1299</v>
      </c>
      <c r="B1301" s="78">
        <v>45196</v>
      </c>
      <c r="C1301" s="73" t="str">
        <f>_xlfn.XLOOKUP(Table5[[#This Row],[Serial '#]],Table10[Serial '#],Table10[Date],"",,)</f>
        <v/>
      </c>
      <c r="D13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01" s="73" t="str">
        <f>IF(Table5[[#This Row],[Date Distributed]]="","In Stock","Distributed")</f>
        <v>In Stock</v>
      </c>
      <c r="F1301" s="79" t="s">
        <v>660</v>
      </c>
      <c r="G1301" s="75" t="s">
        <v>761</v>
      </c>
      <c r="H1301" s="80" t="s">
        <v>698</v>
      </c>
      <c r="I1301" s="80" t="s">
        <v>699</v>
      </c>
      <c r="J1301" s="81" t="s">
        <v>2060</v>
      </c>
      <c r="K1301" s="80" t="s">
        <v>433</v>
      </c>
      <c r="L1301" s="3" t="str">
        <f>_xlfn.XLOOKUP(Table5[[#This Row],[Item '#]],Ticket_Forms[Form Number],Ticket_Forms[Game Name],"",,)</f>
        <v>Zip Zap</v>
      </c>
      <c r="M1301" s="15">
        <v>146</v>
      </c>
      <c r="N1301" s="3">
        <f>LOOKUP(Table5[[#This Row],[Item '#]],Ticket_Forms[Form Number],Ticket_Forms[Ticket Count])</f>
        <v>4560</v>
      </c>
      <c r="O1301" s="16">
        <f>LOOKUP(Table5[[#This Row],[Item '#]],Ticket_Forms[Form Number],Ticket_Forms[Ticket Value])</f>
        <v>1</v>
      </c>
      <c r="P1301" s="16">
        <f>LOOKUP(Table5[[#This Row],[Item '#]],Ticket_Forms[Form Number],Ticket_Forms[Revenue])</f>
        <v>4560</v>
      </c>
      <c r="Q1301" s="16">
        <f>LOOKUP(Table5[[#This Row],[Item '#]],Ticket_Forms[Form Number],Ticket_Forms[Ideal Profit])</f>
        <v>1100</v>
      </c>
      <c r="R1301" s="16">
        <f>LOOKUP(Table5[[#This Row],[Item '#]],Ticket_Forms[Form Number],Ticket_Forms[Prizes])</f>
        <v>3460</v>
      </c>
      <c r="S1301" s="16">
        <f>LOOKUP(Table5[[#This Row],[Item '#]],Ticket_Forms[Form Number],Ticket_Forms[Location Rent])</f>
        <v>273</v>
      </c>
      <c r="T1301" s="16">
        <f>LOOKUP(Table5[[#This Row],[Item '#]],Ticket_Forms[Form Number],Ticket_Forms[Last Sale])</f>
        <v>0</v>
      </c>
      <c r="U1301" s="16" t="s">
        <v>3909</v>
      </c>
      <c r="V1301" s="58" t="str">
        <f>Table5[[#This Row],[Date Distributed]]</f>
        <v/>
      </c>
      <c r="W1301" s="3" t="str">
        <f>_xlfn.XLOOKUP(Table5[[#This Row],[Serial '#]],Table10[Serial '#],Table10[Charity Association],"",,)</f>
        <v/>
      </c>
      <c r="Z1301" s="3" t="s">
        <v>23</v>
      </c>
    </row>
    <row r="1302" spans="1:26" hidden="1" x14ac:dyDescent="0.35">
      <c r="A1302" s="3">
        <v>1300</v>
      </c>
      <c r="B1302" s="78">
        <v>45196</v>
      </c>
      <c r="C1302" s="73" t="str">
        <f>_xlfn.XLOOKUP(Table5[[#This Row],[Serial '#]],Table10[Serial '#],Table10[Date],"",,)</f>
        <v/>
      </c>
      <c r="D13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02" s="73" t="str">
        <f>IF(Table5[[#This Row],[Date Distributed]]="","In Stock","Distributed")</f>
        <v>In Stock</v>
      </c>
      <c r="F1302" s="79" t="s">
        <v>660</v>
      </c>
      <c r="G1302" s="75" t="s">
        <v>761</v>
      </c>
      <c r="H1302" s="80" t="s">
        <v>698</v>
      </c>
      <c r="I1302" s="80" t="s">
        <v>699</v>
      </c>
      <c r="J1302" s="81" t="s">
        <v>2061</v>
      </c>
      <c r="K1302" s="80" t="s">
        <v>385</v>
      </c>
      <c r="L1302" s="3" t="str">
        <f>_xlfn.XLOOKUP(Table5[[#This Row],[Item '#]],Ticket_Forms[Form Number],Ticket_Forms[Game Name],"",,)</f>
        <v>Criss Cross</v>
      </c>
      <c r="M1302" s="15">
        <v>186</v>
      </c>
      <c r="N1302" s="3">
        <f>LOOKUP(Table5[[#This Row],[Item '#]],Ticket_Forms[Form Number],Ticket_Forms[Ticket Count])</f>
        <v>5520</v>
      </c>
      <c r="O1302" s="16">
        <f>LOOKUP(Table5[[#This Row],[Item '#]],Ticket_Forms[Form Number],Ticket_Forms[Ticket Value])</f>
        <v>1</v>
      </c>
      <c r="P1302" s="16">
        <f>LOOKUP(Table5[[#This Row],[Item '#]],Ticket_Forms[Form Number],Ticket_Forms[Revenue])</f>
        <v>5520</v>
      </c>
      <c r="Q1302" s="16">
        <f>LOOKUP(Table5[[#This Row],[Item '#]],Ticket_Forms[Form Number],Ticket_Forms[Ideal Profit])</f>
        <v>960</v>
      </c>
      <c r="R1302" s="16">
        <f>LOOKUP(Table5[[#This Row],[Item '#]],Ticket_Forms[Form Number],Ticket_Forms[Prizes])</f>
        <v>4560</v>
      </c>
      <c r="S1302" s="16">
        <f>LOOKUP(Table5[[#This Row],[Item '#]],Ticket_Forms[Form Number],Ticket_Forms[Location Rent])</f>
        <v>331</v>
      </c>
      <c r="T1302" s="16">
        <f>LOOKUP(Table5[[#This Row],[Item '#]],Ticket_Forms[Form Number],Ticket_Forms[Last Sale])</f>
        <v>200</v>
      </c>
      <c r="U1302" s="16" t="s">
        <v>3909</v>
      </c>
      <c r="V1302" s="58" t="str">
        <f>Table5[[#This Row],[Date Distributed]]</f>
        <v/>
      </c>
      <c r="W1302" s="3" t="str">
        <f>_xlfn.XLOOKUP(Table5[[#This Row],[Serial '#]],Table10[Serial '#],Table10[Charity Association],"",,)</f>
        <v/>
      </c>
      <c r="Z1302" s="3" t="s">
        <v>23</v>
      </c>
    </row>
    <row r="1303" spans="1:26" hidden="1" x14ac:dyDescent="0.35">
      <c r="A1303" s="3">
        <v>1301</v>
      </c>
      <c r="B1303" s="78">
        <v>45196</v>
      </c>
      <c r="C1303" s="73" t="str">
        <f>_xlfn.XLOOKUP(Table5[[#This Row],[Serial '#]],Table10[Serial '#],Table10[Date],"",,)</f>
        <v/>
      </c>
      <c r="D13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03" s="73" t="str">
        <f>IF(Table5[[#This Row],[Date Distributed]]="","In Stock","Distributed")</f>
        <v>In Stock</v>
      </c>
      <c r="F1303" s="79" t="s">
        <v>660</v>
      </c>
      <c r="G1303" s="75" t="s">
        <v>761</v>
      </c>
      <c r="H1303" s="80" t="s">
        <v>698</v>
      </c>
      <c r="I1303" s="80" t="s">
        <v>699</v>
      </c>
      <c r="J1303" s="81" t="s">
        <v>2062</v>
      </c>
      <c r="K1303" s="80" t="s">
        <v>385</v>
      </c>
      <c r="L1303" s="3" t="str">
        <f>_xlfn.XLOOKUP(Table5[[#This Row],[Item '#]],Ticket_Forms[Form Number],Ticket_Forms[Game Name],"",,)</f>
        <v>Criss Cross</v>
      </c>
      <c r="M1303" s="15">
        <v>186</v>
      </c>
      <c r="N1303" s="3">
        <f>LOOKUP(Table5[[#This Row],[Item '#]],Ticket_Forms[Form Number],Ticket_Forms[Ticket Count])</f>
        <v>5520</v>
      </c>
      <c r="O1303" s="16">
        <f>LOOKUP(Table5[[#This Row],[Item '#]],Ticket_Forms[Form Number],Ticket_Forms[Ticket Value])</f>
        <v>1</v>
      </c>
      <c r="P1303" s="16">
        <f>LOOKUP(Table5[[#This Row],[Item '#]],Ticket_Forms[Form Number],Ticket_Forms[Revenue])</f>
        <v>5520</v>
      </c>
      <c r="Q1303" s="16">
        <f>LOOKUP(Table5[[#This Row],[Item '#]],Ticket_Forms[Form Number],Ticket_Forms[Ideal Profit])</f>
        <v>960</v>
      </c>
      <c r="R1303" s="16">
        <f>LOOKUP(Table5[[#This Row],[Item '#]],Ticket_Forms[Form Number],Ticket_Forms[Prizes])</f>
        <v>4560</v>
      </c>
      <c r="S1303" s="16">
        <f>LOOKUP(Table5[[#This Row],[Item '#]],Ticket_Forms[Form Number],Ticket_Forms[Location Rent])</f>
        <v>331</v>
      </c>
      <c r="T1303" s="16">
        <f>LOOKUP(Table5[[#This Row],[Item '#]],Ticket_Forms[Form Number],Ticket_Forms[Last Sale])</f>
        <v>200</v>
      </c>
      <c r="U1303" s="16" t="s">
        <v>3909</v>
      </c>
      <c r="V1303" s="58" t="str">
        <f>Table5[[#This Row],[Date Distributed]]</f>
        <v/>
      </c>
      <c r="W1303" s="3" t="str">
        <f>_xlfn.XLOOKUP(Table5[[#This Row],[Serial '#]],Table10[Serial '#],Table10[Charity Association],"",,)</f>
        <v/>
      </c>
      <c r="Z1303" s="3" t="s">
        <v>23</v>
      </c>
    </row>
    <row r="1304" spans="1:26" hidden="1" x14ac:dyDescent="0.35">
      <c r="A1304" s="3">
        <v>1302</v>
      </c>
      <c r="B1304" s="78">
        <v>45196</v>
      </c>
      <c r="C1304" s="73" t="str">
        <f>_xlfn.XLOOKUP(Table5[[#This Row],[Serial '#]],Table10[Serial '#],Table10[Date],"",,)</f>
        <v/>
      </c>
      <c r="D13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04" s="73" t="str">
        <f>IF(Table5[[#This Row],[Date Distributed]]="","In Stock","Distributed")</f>
        <v>In Stock</v>
      </c>
      <c r="F1304" s="79" t="s">
        <v>660</v>
      </c>
      <c r="G1304" s="75" t="s">
        <v>761</v>
      </c>
      <c r="H1304" s="80" t="s">
        <v>698</v>
      </c>
      <c r="I1304" s="80" t="s">
        <v>699</v>
      </c>
      <c r="J1304" s="81" t="s">
        <v>2063</v>
      </c>
      <c r="K1304" s="80" t="s">
        <v>454</v>
      </c>
      <c r="L1304" s="3" t="str">
        <f>_xlfn.XLOOKUP(Table5[[#This Row],[Item '#]],Ticket_Forms[Form Number],Ticket_Forms[Game Name],"",,)</f>
        <v>Weekend Bender</v>
      </c>
      <c r="M1304" s="15">
        <v>134</v>
      </c>
      <c r="N1304" s="3">
        <f>LOOKUP(Table5[[#This Row],[Item '#]],Ticket_Forms[Form Number],Ticket_Forms[Ticket Count])</f>
        <v>4000</v>
      </c>
      <c r="O1304" s="16">
        <f>LOOKUP(Table5[[#This Row],[Item '#]],Ticket_Forms[Form Number],Ticket_Forms[Ticket Value])</f>
        <v>1</v>
      </c>
      <c r="P1304" s="16">
        <f>LOOKUP(Table5[[#This Row],[Item '#]],Ticket_Forms[Form Number],Ticket_Forms[Revenue])</f>
        <v>4000</v>
      </c>
      <c r="Q1304" s="16">
        <f>LOOKUP(Table5[[#This Row],[Item '#]],Ticket_Forms[Form Number],Ticket_Forms[Ideal Profit])</f>
        <v>998</v>
      </c>
      <c r="R1304" s="16">
        <f>LOOKUP(Table5[[#This Row],[Item '#]],Ticket_Forms[Form Number],Ticket_Forms[Prizes])</f>
        <v>3002</v>
      </c>
      <c r="S1304" s="16">
        <f>LOOKUP(Table5[[#This Row],[Item '#]],Ticket_Forms[Form Number],Ticket_Forms[Location Rent])</f>
        <v>240</v>
      </c>
      <c r="T1304" s="16">
        <f>LOOKUP(Table5[[#This Row],[Item '#]],Ticket_Forms[Form Number],Ticket_Forms[Last Sale])</f>
        <v>0</v>
      </c>
      <c r="U1304" s="16" t="s">
        <v>3909</v>
      </c>
      <c r="V1304" s="58" t="str">
        <f>Table5[[#This Row],[Date Distributed]]</f>
        <v/>
      </c>
      <c r="W1304" s="3" t="str">
        <f>_xlfn.XLOOKUP(Table5[[#This Row],[Serial '#]],Table10[Serial '#],Table10[Charity Association],"",,)</f>
        <v/>
      </c>
      <c r="Z1304" s="3" t="s">
        <v>23</v>
      </c>
    </row>
    <row r="1305" spans="1:26" hidden="1" x14ac:dyDescent="0.35">
      <c r="A1305" s="3">
        <v>1303</v>
      </c>
      <c r="B1305" s="78">
        <v>45196</v>
      </c>
      <c r="C1305" s="73" t="str">
        <f>_xlfn.XLOOKUP(Table5[[#This Row],[Serial '#]],Table10[Serial '#],Table10[Date],"",,)</f>
        <v/>
      </c>
      <c r="D13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05" s="73" t="str">
        <f>IF(Table5[[#This Row],[Date Distributed]]="","In Stock","Distributed")</f>
        <v>In Stock</v>
      </c>
      <c r="F1305" s="79" t="s">
        <v>660</v>
      </c>
      <c r="G1305" s="75" t="s">
        <v>761</v>
      </c>
      <c r="H1305" s="80" t="s">
        <v>698</v>
      </c>
      <c r="I1305" s="80" t="s">
        <v>699</v>
      </c>
      <c r="J1305" s="81" t="s">
        <v>2064</v>
      </c>
      <c r="K1305" s="80" t="s">
        <v>460</v>
      </c>
      <c r="L1305" s="3" t="str">
        <f>_xlfn.XLOOKUP(Table5[[#This Row],[Item '#]],Ticket_Forms[Form Number],Ticket_Forms[Game Name],"",,)</f>
        <v>Bottom of the Barrel</v>
      </c>
      <c r="M1305" s="15">
        <v>134</v>
      </c>
      <c r="N1305" s="3">
        <f>LOOKUP(Table5[[#This Row],[Item '#]],Ticket_Forms[Form Number],Ticket_Forms[Ticket Count])</f>
        <v>4000</v>
      </c>
      <c r="O1305" s="16">
        <f>LOOKUP(Table5[[#This Row],[Item '#]],Ticket_Forms[Form Number],Ticket_Forms[Ticket Value])</f>
        <v>1</v>
      </c>
      <c r="P1305" s="16">
        <f>LOOKUP(Table5[[#This Row],[Item '#]],Ticket_Forms[Form Number],Ticket_Forms[Revenue])</f>
        <v>4000</v>
      </c>
      <c r="Q1305" s="16">
        <f>LOOKUP(Table5[[#This Row],[Item '#]],Ticket_Forms[Form Number],Ticket_Forms[Ideal Profit])</f>
        <v>998</v>
      </c>
      <c r="R1305" s="16">
        <f>LOOKUP(Table5[[#This Row],[Item '#]],Ticket_Forms[Form Number],Ticket_Forms[Prizes])</f>
        <v>3002</v>
      </c>
      <c r="S1305" s="16">
        <f>LOOKUP(Table5[[#This Row],[Item '#]],Ticket_Forms[Form Number],Ticket_Forms[Location Rent])</f>
        <v>240</v>
      </c>
      <c r="T1305" s="16">
        <f>LOOKUP(Table5[[#This Row],[Item '#]],Ticket_Forms[Form Number],Ticket_Forms[Last Sale])</f>
        <v>0</v>
      </c>
      <c r="U1305" s="16" t="s">
        <v>3909</v>
      </c>
      <c r="V1305" s="58" t="str">
        <f>Table5[[#This Row],[Date Distributed]]</f>
        <v/>
      </c>
      <c r="W1305" s="3" t="str">
        <f>_xlfn.XLOOKUP(Table5[[#This Row],[Serial '#]],Table10[Serial '#],Table10[Charity Association],"",,)</f>
        <v/>
      </c>
      <c r="Z1305" s="3" t="s">
        <v>23</v>
      </c>
    </row>
    <row r="1306" spans="1:26" hidden="1" x14ac:dyDescent="0.35">
      <c r="A1306" s="3">
        <v>1304</v>
      </c>
      <c r="B1306" s="78">
        <v>45196</v>
      </c>
      <c r="C1306" s="73" t="str">
        <f>_xlfn.XLOOKUP(Table5[[#This Row],[Serial '#]],Table10[Serial '#],Table10[Date],"",,)</f>
        <v/>
      </c>
      <c r="D13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06" s="73" t="str">
        <f>IF(Table5[[#This Row],[Date Distributed]]="","In Stock","Distributed")</f>
        <v>In Stock</v>
      </c>
      <c r="F1306" s="79" t="s">
        <v>660</v>
      </c>
      <c r="G1306" s="75" t="s">
        <v>761</v>
      </c>
      <c r="H1306" s="80" t="s">
        <v>698</v>
      </c>
      <c r="I1306" s="80" t="s">
        <v>699</v>
      </c>
      <c r="J1306" s="81" t="s">
        <v>2065</v>
      </c>
      <c r="K1306" s="80" t="s">
        <v>459</v>
      </c>
      <c r="L1306" s="3" t="str">
        <f>_xlfn.XLOOKUP(Table5[[#This Row],[Item '#]],Ticket_Forms[Form Number],Ticket_Forms[Game Name],"",,)</f>
        <v>Bourbon Nights</v>
      </c>
      <c r="M1306" s="15">
        <v>134</v>
      </c>
      <c r="N1306" s="3">
        <f>LOOKUP(Table5[[#This Row],[Item '#]],Ticket_Forms[Form Number],Ticket_Forms[Ticket Count])</f>
        <v>4000</v>
      </c>
      <c r="O1306" s="16">
        <f>LOOKUP(Table5[[#This Row],[Item '#]],Ticket_Forms[Form Number],Ticket_Forms[Ticket Value])</f>
        <v>1</v>
      </c>
      <c r="P1306" s="16">
        <f>LOOKUP(Table5[[#This Row],[Item '#]],Ticket_Forms[Form Number],Ticket_Forms[Revenue])</f>
        <v>4000</v>
      </c>
      <c r="Q1306" s="16">
        <f>LOOKUP(Table5[[#This Row],[Item '#]],Ticket_Forms[Form Number],Ticket_Forms[Ideal Profit])</f>
        <v>998</v>
      </c>
      <c r="R1306" s="16">
        <f>LOOKUP(Table5[[#This Row],[Item '#]],Ticket_Forms[Form Number],Ticket_Forms[Prizes])</f>
        <v>3002</v>
      </c>
      <c r="S1306" s="16">
        <f>LOOKUP(Table5[[#This Row],[Item '#]],Ticket_Forms[Form Number],Ticket_Forms[Location Rent])</f>
        <v>240</v>
      </c>
      <c r="T1306" s="16">
        <f>LOOKUP(Table5[[#This Row],[Item '#]],Ticket_Forms[Form Number],Ticket_Forms[Last Sale])</f>
        <v>0</v>
      </c>
      <c r="U1306" s="16" t="s">
        <v>3909</v>
      </c>
      <c r="V1306" s="58" t="str">
        <f>Table5[[#This Row],[Date Distributed]]</f>
        <v/>
      </c>
      <c r="W1306" s="3" t="str">
        <f>_xlfn.XLOOKUP(Table5[[#This Row],[Serial '#]],Table10[Serial '#],Table10[Charity Association],"",,)</f>
        <v/>
      </c>
      <c r="Z1306" s="3" t="s">
        <v>23</v>
      </c>
    </row>
    <row r="1307" spans="1:26" hidden="1" x14ac:dyDescent="0.35">
      <c r="A1307" s="3">
        <v>1305</v>
      </c>
      <c r="B1307" s="78">
        <v>45196</v>
      </c>
      <c r="C1307" s="73" t="str">
        <f>_xlfn.XLOOKUP(Table5[[#This Row],[Serial '#]],Table10[Serial '#],Table10[Date],"",,)</f>
        <v/>
      </c>
      <c r="D13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07" s="73" t="str">
        <f>IF(Table5[[#This Row],[Date Distributed]]="","In Stock","Distributed")</f>
        <v>In Stock</v>
      </c>
      <c r="F1307" s="79" t="s">
        <v>660</v>
      </c>
      <c r="G1307" s="75" t="s">
        <v>761</v>
      </c>
      <c r="H1307" s="80" t="s">
        <v>698</v>
      </c>
      <c r="I1307" s="80" t="s">
        <v>699</v>
      </c>
      <c r="J1307" s="81" t="s">
        <v>2066</v>
      </c>
      <c r="K1307" s="80" t="s">
        <v>3645</v>
      </c>
      <c r="L1307" s="3" t="str">
        <f>_xlfn.XLOOKUP(Table5[[#This Row],[Item '#]],Ticket_Forms[Form Number],Ticket_Forms[Game Name],"",,)</f>
        <v>Big 5</v>
      </c>
      <c r="M1307" s="15">
        <v>360</v>
      </c>
      <c r="N1307" s="3">
        <f>LOOKUP(Table5[[#This Row],[Item '#]],Ticket_Forms[Form Number],Ticket_Forms[Ticket Count])</f>
        <v>9959</v>
      </c>
      <c r="O1307" s="16">
        <f>LOOKUP(Table5[[#This Row],[Item '#]],Ticket_Forms[Form Number],Ticket_Forms[Ticket Value])</f>
        <v>1</v>
      </c>
      <c r="P1307" s="16">
        <f>LOOKUP(Table5[[#This Row],[Item '#]],Ticket_Forms[Form Number],Ticket_Forms[Revenue])</f>
        <v>9959</v>
      </c>
      <c r="Q1307" s="16">
        <f>LOOKUP(Table5[[#This Row],[Item '#]],Ticket_Forms[Form Number],Ticket_Forms[Ideal Profit])</f>
        <v>2119</v>
      </c>
      <c r="R1307" s="16">
        <f>LOOKUP(Table5[[#This Row],[Item '#]],Ticket_Forms[Form Number],Ticket_Forms[Prizes])</f>
        <v>7840</v>
      </c>
      <c r="S1307" s="16">
        <f>LOOKUP(Table5[[#This Row],[Item '#]],Ticket_Forms[Form Number],Ticket_Forms[Location Rent])</f>
        <v>597</v>
      </c>
      <c r="T1307" s="16">
        <f>LOOKUP(Table5[[#This Row],[Item '#]],Ticket_Forms[Form Number],Ticket_Forms[Last Sale])</f>
        <v>0</v>
      </c>
      <c r="U1307" s="16" t="s">
        <v>3909</v>
      </c>
      <c r="V1307" s="58" t="str">
        <f>Table5[[#This Row],[Date Distributed]]</f>
        <v/>
      </c>
      <c r="W1307" s="3" t="str">
        <f>_xlfn.XLOOKUP(Table5[[#This Row],[Serial '#]],Table10[Serial '#],Table10[Charity Association],"",,)</f>
        <v/>
      </c>
      <c r="Z1307" s="3" t="s">
        <v>23</v>
      </c>
    </row>
    <row r="1308" spans="1:26" hidden="1" x14ac:dyDescent="0.35">
      <c r="A1308" s="3">
        <v>1306</v>
      </c>
      <c r="B1308" s="78">
        <v>45196</v>
      </c>
      <c r="C1308" s="73" t="str">
        <f>_xlfn.XLOOKUP(Table5[[#This Row],[Serial '#]],Table10[Serial '#],Table10[Date],"",,)</f>
        <v/>
      </c>
      <c r="D13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08" s="73" t="str">
        <f>IF(Table5[[#This Row],[Date Distributed]]="","In Stock","Distributed")</f>
        <v>In Stock</v>
      </c>
      <c r="F1308" s="79" t="s">
        <v>660</v>
      </c>
      <c r="G1308" s="75" t="s">
        <v>761</v>
      </c>
      <c r="H1308" s="80" t="s">
        <v>698</v>
      </c>
      <c r="I1308" s="80" t="s">
        <v>699</v>
      </c>
      <c r="J1308" s="81" t="s">
        <v>2067</v>
      </c>
      <c r="K1308" s="80" t="s">
        <v>3645</v>
      </c>
      <c r="L1308" s="3" t="str">
        <f>_xlfn.XLOOKUP(Table5[[#This Row],[Item '#]],Ticket_Forms[Form Number],Ticket_Forms[Game Name],"",,)</f>
        <v>Big 5</v>
      </c>
      <c r="M1308" s="15">
        <v>360</v>
      </c>
      <c r="N1308" s="3">
        <f>LOOKUP(Table5[[#This Row],[Item '#]],Ticket_Forms[Form Number],Ticket_Forms[Ticket Count])</f>
        <v>9959</v>
      </c>
      <c r="O1308" s="16">
        <f>LOOKUP(Table5[[#This Row],[Item '#]],Ticket_Forms[Form Number],Ticket_Forms[Ticket Value])</f>
        <v>1</v>
      </c>
      <c r="P1308" s="16">
        <f>LOOKUP(Table5[[#This Row],[Item '#]],Ticket_Forms[Form Number],Ticket_Forms[Revenue])</f>
        <v>9959</v>
      </c>
      <c r="Q1308" s="16">
        <f>LOOKUP(Table5[[#This Row],[Item '#]],Ticket_Forms[Form Number],Ticket_Forms[Ideal Profit])</f>
        <v>2119</v>
      </c>
      <c r="R1308" s="16">
        <f>LOOKUP(Table5[[#This Row],[Item '#]],Ticket_Forms[Form Number],Ticket_Forms[Prizes])</f>
        <v>7840</v>
      </c>
      <c r="S1308" s="16">
        <f>LOOKUP(Table5[[#This Row],[Item '#]],Ticket_Forms[Form Number],Ticket_Forms[Location Rent])</f>
        <v>597</v>
      </c>
      <c r="T1308" s="16">
        <f>LOOKUP(Table5[[#This Row],[Item '#]],Ticket_Forms[Form Number],Ticket_Forms[Last Sale])</f>
        <v>0</v>
      </c>
      <c r="U1308" s="16" t="s">
        <v>3909</v>
      </c>
      <c r="V1308" s="58" t="str">
        <f>Table5[[#This Row],[Date Distributed]]</f>
        <v/>
      </c>
      <c r="W1308" s="3" t="str">
        <f>_xlfn.XLOOKUP(Table5[[#This Row],[Serial '#]],Table10[Serial '#],Table10[Charity Association],"",,)</f>
        <v/>
      </c>
      <c r="Z1308" s="3" t="s">
        <v>23</v>
      </c>
    </row>
    <row r="1309" spans="1:26" hidden="1" x14ac:dyDescent="0.35">
      <c r="A1309" s="3">
        <v>1307</v>
      </c>
      <c r="B1309" s="78">
        <v>45196</v>
      </c>
      <c r="C1309" s="73" t="str">
        <f>_xlfn.XLOOKUP(Table5[[#This Row],[Serial '#]],Table10[Serial '#],Table10[Date],"",,)</f>
        <v/>
      </c>
      <c r="D13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09" s="73" t="str">
        <f>IF(Table5[[#This Row],[Date Distributed]]="","In Stock","Distributed")</f>
        <v>In Stock</v>
      </c>
      <c r="F1309" s="79" t="s">
        <v>660</v>
      </c>
      <c r="G1309" s="75" t="s">
        <v>761</v>
      </c>
      <c r="H1309" s="80" t="s">
        <v>698</v>
      </c>
      <c r="I1309" s="80" t="s">
        <v>699</v>
      </c>
      <c r="J1309" s="81" t="s">
        <v>2068</v>
      </c>
      <c r="K1309" s="80" t="s">
        <v>385</v>
      </c>
      <c r="L1309" s="3" t="str">
        <f>_xlfn.XLOOKUP(Table5[[#This Row],[Item '#]],Ticket_Forms[Form Number],Ticket_Forms[Game Name],"",,)</f>
        <v>Criss Cross</v>
      </c>
      <c r="M1309" s="15">
        <v>186</v>
      </c>
      <c r="N1309" s="3">
        <f>LOOKUP(Table5[[#This Row],[Item '#]],Ticket_Forms[Form Number],Ticket_Forms[Ticket Count])</f>
        <v>5520</v>
      </c>
      <c r="O1309" s="16">
        <f>LOOKUP(Table5[[#This Row],[Item '#]],Ticket_Forms[Form Number],Ticket_Forms[Ticket Value])</f>
        <v>1</v>
      </c>
      <c r="P1309" s="16">
        <f>LOOKUP(Table5[[#This Row],[Item '#]],Ticket_Forms[Form Number],Ticket_Forms[Revenue])</f>
        <v>5520</v>
      </c>
      <c r="Q1309" s="16">
        <f>LOOKUP(Table5[[#This Row],[Item '#]],Ticket_Forms[Form Number],Ticket_Forms[Ideal Profit])</f>
        <v>960</v>
      </c>
      <c r="R1309" s="16">
        <f>LOOKUP(Table5[[#This Row],[Item '#]],Ticket_Forms[Form Number],Ticket_Forms[Prizes])</f>
        <v>4560</v>
      </c>
      <c r="S1309" s="16">
        <f>LOOKUP(Table5[[#This Row],[Item '#]],Ticket_Forms[Form Number],Ticket_Forms[Location Rent])</f>
        <v>331</v>
      </c>
      <c r="T1309" s="16">
        <f>LOOKUP(Table5[[#This Row],[Item '#]],Ticket_Forms[Form Number],Ticket_Forms[Last Sale])</f>
        <v>200</v>
      </c>
      <c r="U1309" s="16" t="s">
        <v>3909</v>
      </c>
      <c r="V1309" s="58" t="str">
        <f>Table5[[#This Row],[Date Distributed]]</f>
        <v/>
      </c>
      <c r="W1309" s="3" t="str">
        <f>_xlfn.XLOOKUP(Table5[[#This Row],[Serial '#]],Table10[Serial '#],Table10[Charity Association],"",,)</f>
        <v/>
      </c>
      <c r="Z1309" s="3" t="s">
        <v>23</v>
      </c>
    </row>
    <row r="1310" spans="1:26" hidden="1" x14ac:dyDescent="0.35">
      <c r="A1310" s="3">
        <v>1308</v>
      </c>
      <c r="B1310" s="78">
        <v>45196</v>
      </c>
      <c r="C1310" s="73" t="str">
        <f>_xlfn.XLOOKUP(Table5[[#This Row],[Serial '#]],Table10[Serial '#],Table10[Date],"",,)</f>
        <v/>
      </c>
      <c r="D13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10" s="73" t="str">
        <f>IF(Table5[[#This Row],[Date Distributed]]="","In Stock","Distributed")</f>
        <v>In Stock</v>
      </c>
      <c r="F1310" s="79" t="s">
        <v>660</v>
      </c>
      <c r="G1310" s="75" t="s">
        <v>761</v>
      </c>
      <c r="H1310" s="80" t="s">
        <v>698</v>
      </c>
      <c r="I1310" s="80" t="s">
        <v>699</v>
      </c>
      <c r="J1310" s="81" t="s">
        <v>2069</v>
      </c>
      <c r="K1310" s="80" t="s">
        <v>385</v>
      </c>
      <c r="L1310" s="3" t="str">
        <f>_xlfn.XLOOKUP(Table5[[#This Row],[Item '#]],Ticket_Forms[Form Number],Ticket_Forms[Game Name],"",,)</f>
        <v>Criss Cross</v>
      </c>
      <c r="M1310" s="15">
        <v>186</v>
      </c>
      <c r="N1310" s="3">
        <f>LOOKUP(Table5[[#This Row],[Item '#]],Ticket_Forms[Form Number],Ticket_Forms[Ticket Count])</f>
        <v>5520</v>
      </c>
      <c r="O1310" s="16">
        <f>LOOKUP(Table5[[#This Row],[Item '#]],Ticket_Forms[Form Number],Ticket_Forms[Ticket Value])</f>
        <v>1</v>
      </c>
      <c r="P1310" s="16">
        <f>LOOKUP(Table5[[#This Row],[Item '#]],Ticket_Forms[Form Number],Ticket_Forms[Revenue])</f>
        <v>5520</v>
      </c>
      <c r="Q1310" s="16">
        <f>LOOKUP(Table5[[#This Row],[Item '#]],Ticket_Forms[Form Number],Ticket_Forms[Ideal Profit])</f>
        <v>960</v>
      </c>
      <c r="R1310" s="16">
        <f>LOOKUP(Table5[[#This Row],[Item '#]],Ticket_Forms[Form Number],Ticket_Forms[Prizes])</f>
        <v>4560</v>
      </c>
      <c r="S1310" s="16">
        <f>LOOKUP(Table5[[#This Row],[Item '#]],Ticket_Forms[Form Number],Ticket_Forms[Location Rent])</f>
        <v>331</v>
      </c>
      <c r="T1310" s="16">
        <f>LOOKUP(Table5[[#This Row],[Item '#]],Ticket_Forms[Form Number],Ticket_Forms[Last Sale])</f>
        <v>200</v>
      </c>
      <c r="U1310" s="16" t="s">
        <v>3909</v>
      </c>
      <c r="V1310" s="58" t="str">
        <f>Table5[[#This Row],[Date Distributed]]</f>
        <v/>
      </c>
      <c r="W1310" s="3" t="str">
        <f>_xlfn.XLOOKUP(Table5[[#This Row],[Serial '#]],Table10[Serial '#],Table10[Charity Association],"",,)</f>
        <v/>
      </c>
      <c r="Z1310" s="3" t="s">
        <v>23</v>
      </c>
    </row>
    <row r="1311" spans="1:26" hidden="1" x14ac:dyDescent="0.35">
      <c r="A1311" s="3">
        <v>1309</v>
      </c>
      <c r="B1311" s="78">
        <v>45196</v>
      </c>
      <c r="C1311" s="73" t="str">
        <f>_xlfn.XLOOKUP(Table5[[#This Row],[Serial '#]],Table10[Serial '#],Table10[Date],"",,)</f>
        <v/>
      </c>
      <c r="D13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11" s="73" t="str">
        <f>IF(Table5[[#This Row],[Date Distributed]]="","In Stock","Distributed")</f>
        <v>In Stock</v>
      </c>
      <c r="F1311" s="79" t="s">
        <v>660</v>
      </c>
      <c r="G1311" s="75" t="s">
        <v>761</v>
      </c>
      <c r="H1311" s="80" t="s">
        <v>698</v>
      </c>
      <c r="I1311" s="80" t="s">
        <v>699</v>
      </c>
      <c r="J1311" s="81" t="s">
        <v>2070</v>
      </c>
      <c r="K1311" s="80" t="s">
        <v>433</v>
      </c>
      <c r="L1311" s="3" t="str">
        <f>_xlfn.XLOOKUP(Table5[[#This Row],[Item '#]],Ticket_Forms[Form Number],Ticket_Forms[Game Name],"",,)</f>
        <v>Zip Zap</v>
      </c>
      <c r="M1311" s="15">
        <v>146</v>
      </c>
      <c r="N1311" s="3">
        <f>LOOKUP(Table5[[#This Row],[Item '#]],Ticket_Forms[Form Number],Ticket_Forms[Ticket Count])</f>
        <v>4560</v>
      </c>
      <c r="O1311" s="16">
        <f>LOOKUP(Table5[[#This Row],[Item '#]],Ticket_Forms[Form Number],Ticket_Forms[Ticket Value])</f>
        <v>1</v>
      </c>
      <c r="P1311" s="16">
        <f>LOOKUP(Table5[[#This Row],[Item '#]],Ticket_Forms[Form Number],Ticket_Forms[Revenue])</f>
        <v>4560</v>
      </c>
      <c r="Q1311" s="16">
        <f>LOOKUP(Table5[[#This Row],[Item '#]],Ticket_Forms[Form Number],Ticket_Forms[Ideal Profit])</f>
        <v>1100</v>
      </c>
      <c r="R1311" s="16">
        <f>LOOKUP(Table5[[#This Row],[Item '#]],Ticket_Forms[Form Number],Ticket_Forms[Prizes])</f>
        <v>3460</v>
      </c>
      <c r="S1311" s="16">
        <f>LOOKUP(Table5[[#This Row],[Item '#]],Ticket_Forms[Form Number],Ticket_Forms[Location Rent])</f>
        <v>273</v>
      </c>
      <c r="T1311" s="16">
        <f>LOOKUP(Table5[[#This Row],[Item '#]],Ticket_Forms[Form Number],Ticket_Forms[Last Sale])</f>
        <v>0</v>
      </c>
      <c r="U1311" s="16" t="s">
        <v>3909</v>
      </c>
      <c r="V1311" s="58" t="str">
        <f>Table5[[#This Row],[Date Distributed]]</f>
        <v/>
      </c>
      <c r="W1311" s="3" t="str">
        <f>_xlfn.XLOOKUP(Table5[[#This Row],[Serial '#]],Table10[Serial '#],Table10[Charity Association],"",,)</f>
        <v/>
      </c>
      <c r="Z1311" s="3" t="s">
        <v>23</v>
      </c>
    </row>
    <row r="1312" spans="1:26" hidden="1" x14ac:dyDescent="0.35">
      <c r="A1312" s="3">
        <v>1310</v>
      </c>
      <c r="B1312" s="78">
        <v>45196</v>
      </c>
      <c r="C1312" s="73" t="str">
        <f>_xlfn.XLOOKUP(Table5[[#This Row],[Serial '#]],Table10[Serial '#],Table10[Date],"",,)</f>
        <v/>
      </c>
      <c r="D13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12" s="73" t="str">
        <f>IF(Table5[[#This Row],[Date Distributed]]="","In Stock","Distributed")</f>
        <v>In Stock</v>
      </c>
      <c r="F1312" s="79" t="s">
        <v>660</v>
      </c>
      <c r="G1312" s="75" t="s">
        <v>761</v>
      </c>
      <c r="H1312" s="80" t="s">
        <v>698</v>
      </c>
      <c r="I1312" s="80" t="s">
        <v>699</v>
      </c>
      <c r="J1312" s="81" t="s">
        <v>2071</v>
      </c>
      <c r="K1312" s="80" t="s">
        <v>385</v>
      </c>
      <c r="L1312" s="3" t="str">
        <f>_xlfn.XLOOKUP(Table5[[#This Row],[Item '#]],Ticket_Forms[Form Number],Ticket_Forms[Game Name],"",,)</f>
        <v>Criss Cross</v>
      </c>
      <c r="M1312" s="15">
        <v>186</v>
      </c>
      <c r="N1312" s="3">
        <f>LOOKUP(Table5[[#This Row],[Item '#]],Ticket_Forms[Form Number],Ticket_Forms[Ticket Count])</f>
        <v>5520</v>
      </c>
      <c r="O1312" s="16">
        <f>LOOKUP(Table5[[#This Row],[Item '#]],Ticket_Forms[Form Number],Ticket_Forms[Ticket Value])</f>
        <v>1</v>
      </c>
      <c r="P1312" s="16">
        <f>LOOKUP(Table5[[#This Row],[Item '#]],Ticket_Forms[Form Number],Ticket_Forms[Revenue])</f>
        <v>5520</v>
      </c>
      <c r="Q1312" s="16">
        <f>LOOKUP(Table5[[#This Row],[Item '#]],Ticket_Forms[Form Number],Ticket_Forms[Ideal Profit])</f>
        <v>960</v>
      </c>
      <c r="R1312" s="16">
        <f>LOOKUP(Table5[[#This Row],[Item '#]],Ticket_Forms[Form Number],Ticket_Forms[Prizes])</f>
        <v>4560</v>
      </c>
      <c r="S1312" s="16">
        <f>LOOKUP(Table5[[#This Row],[Item '#]],Ticket_Forms[Form Number],Ticket_Forms[Location Rent])</f>
        <v>331</v>
      </c>
      <c r="T1312" s="16">
        <f>LOOKUP(Table5[[#This Row],[Item '#]],Ticket_Forms[Form Number],Ticket_Forms[Last Sale])</f>
        <v>200</v>
      </c>
      <c r="U1312" s="16" t="s">
        <v>3909</v>
      </c>
      <c r="V1312" s="58" t="str">
        <f>Table5[[#This Row],[Date Distributed]]</f>
        <v/>
      </c>
      <c r="W1312" s="3" t="str">
        <f>_xlfn.XLOOKUP(Table5[[#This Row],[Serial '#]],Table10[Serial '#],Table10[Charity Association],"",,)</f>
        <v/>
      </c>
      <c r="Z1312" s="3" t="s">
        <v>23</v>
      </c>
    </row>
    <row r="1313" spans="1:26" hidden="1" x14ac:dyDescent="0.35">
      <c r="A1313" s="3">
        <v>1311</v>
      </c>
      <c r="B1313" s="78">
        <v>45196</v>
      </c>
      <c r="C1313" s="73" t="str">
        <f>_xlfn.XLOOKUP(Table5[[#This Row],[Serial '#]],Table10[Serial '#],Table10[Date],"",,)</f>
        <v/>
      </c>
      <c r="D13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13" s="73" t="str">
        <f>IF(Table5[[#This Row],[Date Distributed]]="","In Stock","Distributed")</f>
        <v>In Stock</v>
      </c>
      <c r="F1313" s="79" t="s">
        <v>660</v>
      </c>
      <c r="G1313" s="75" t="s">
        <v>761</v>
      </c>
      <c r="H1313" s="80" t="s">
        <v>698</v>
      </c>
      <c r="I1313" s="80" t="s">
        <v>699</v>
      </c>
      <c r="J1313" s="81" t="s">
        <v>2072</v>
      </c>
      <c r="K1313" s="80" t="s">
        <v>433</v>
      </c>
      <c r="L1313" s="3" t="str">
        <f>_xlfn.XLOOKUP(Table5[[#This Row],[Item '#]],Ticket_Forms[Form Number],Ticket_Forms[Game Name],"",,)</f>
        <v>Zip Zap</v>
      </c>
      <c r="M1313" s="15">
        <v>146</v>
      </c>
      <c r="N1313" s="3">
        <f>LOOKUP(Table5[[#This Row],[Item '#]],Ticket_Forms[Form Number],Ticket_Forms[Ticket Count])</f>
        <v>4560</v>
      </c>
      <c r="O1313" s="16">
        <f>LOOKUP(Table5[[#This Row],[Item '#]],Ticket_Forms[Form Number],Ticket_Forms[Ticket Value])</f>
        <v>1</v>
      </c>
      <c r="P1313" s="16">
        <f>LOOKUP(Table5[[#This Row],[Item '#]],Ticket_Forms[Form Number],Ticket_Forms[Revenue])</f>
        <v>4560</v>
      </c>
      <c r="Q1313" s="16">
        <f>LOOKUP(Table5[[#This Row],[Item '#]],Ticket_Forms[Form Number],Ticket_Forms[Ideal Profit])</f>
        <v>1100</v>
      </c>
      <c r="R1313" s="16">
        <f>LOOKUP(Table5[[#This Row],[Item '#]],Ticket_Forms[Form Number],Ticket_Forms[Prizes])</f>
        <v>3460</v>
      </c>
      <c r="S1313" s="16">
        <f>LOOKUP(Table5[[#This Row],[Item '#]],Ticket_Forms[Form Number],Ticket_Forms[Location Rent])</f>
        <v>273</v>
      </c>
      <c r="T1313" s="16">
        <f>LOOKUP(Table5[[#This Row],[Item '#]],Ticket_Forms[Form Number],Ticket_Forms[Last Sale])</f>
        <v>0</v>
      </c>
      <c r="U1313" s="16" t="s">
        <v>3909</v>
      </c>
      <c r="V1313" s="58" t="str">
        <f>Table5[[#This Row],[Date Distributed]]</f>
        <v/>
      </c>
      <c r="W1313" s="3" t="str">
        <f>_xlfn.XLOOKUP(Table5[[#This Row],[Serial '#]],Table10[Serial '#],Table10[Charity Association],"",,)</f>
        <v/>
      </c>
      <c r="Z1313" s="3" t="s">
        <v>23</v>
      </c>
    </row>
    <row r="1314" spans="1:26" hidden="1" x14ac:dyDescent="0.35">
      <c r="A1314" s="3">
        <v>1312</v>
      </c>
      <c r="B1314" s="78">
        <v>45196</v>
      </c>
      <c r="C1314" s="73" t="str">
        <f>_xlfn.XLOOKUP(Table5[[#This Row],[Serial '#]],Table10[Serial '#],Table10[Date],"",,)</f>
        <v/>
      </c>
      <c r="D13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14" s="73" t="str">
        <f>IF(Table5[[#This Row],[Date Distributed]]="","In Stock","Distributed")</f>
        <v>In Stock</v>
      </c>
      <c r="F1314" s="79" t="s">
        <v>660</v>
      </c>
      <c r="G1314" s="75" t="s">
        <v>761</v>
      </c>
      <c r="H1314" s="80" t="s">
        <v>698</v>
      </c>
      <c r="I1314" s="80" t="s">
        <v>699</v>
      </c>
      <c r="J1314" s="81" t="s">
        <v>2073</v>
      </c>
      <c r="K1314" s="80" t="s">
        <v>433</v>
      </c>
      <c r="L1314" s="3" t="str">
        <f>_xlfn.XLOOKUP(Table5[[#This Row],[Item '#]],Ticket_Forms[Form Number],Ticket_Forms[Game Name],"",,)</f>
        <v>Zip Zap</v>
      </c>
      <c r="M1314" s="15">
        <v>146</v>
      </c>
      <c r="N1314" s="3">
        <f>LOOKUP(Table5[[#This Row],[Item '#]],Ticket_Forms[Form Number],Ticket_Forms[Ticket Count])</f>
        <v>4560</v>
      </c>
      <c r="O1314" s="16">
        <f>LOOKUP(Table5[[#This Row],[Item '#]],Ticket_Forms[Form Number],Ticket_Forms[Ticket Value])</f>
        <v>1</v>
      </c>
      <c r="P1314" s="16">
        <f>LOOKUP(Table5[[#This Row],[Item '#]],Ticket_Forms[Form Number],Ticket_Forms[Revenue])</f>
        <v>4560</v>
      </c>
      <c r="Q1314" s="16">
        <f>LOOKUP(Table5[[#This Row],[Item '#]],Ticket_Forms[Form Number],Ticket_Forms[Ideal Profit])</f>
        <v>1100</v>
      </c>
      <c r="R1314" s="16">
        <f>LOOKUP(Table5[[#This Row],[Item '#]],Ticket_Forms[Form Number],Ticket_Forms[Prizes])</f>
        <v>3460</v>
      </c>
      <c r="S1314" s="16">
        <f>LOOKUP(Table5[[#This Row],[Item '#]],Ticket_Forms[Form Number],Ticket_Forms[Location Rent])</f>
        <v>273</v>
      </c>
      <c r="T1314" s="16">
        <f>LOOKUP(Table5[[#This Row],[Item '#]],Ticket_Forms[Form Number],Ticket_Forms[Last Sale])</f>
        <v>0</v>
      </c>
      <c r="U1314" s="16" t="s">
        <v>3909</v>
      </c>
      <c r="V1314" s="58" t="str">
        <f>Table5[[#This Row],[Date Distributed]]</f>
        <v/>
      </c>
      <c r="W1314" s="3" t="str">
        <f>_xlfn.XLOOKUP(Table5[[#This Row],[Serial '#]],Table10[Serial '#],Table10[Charity Association],"",,)</f>
        <v/>
      </c>
      <c r="Z1314" s="3" t="s">
        <v>23</v>
      </c>
    </row>
    <row r="1315" spans="1:26" hidden="1" x14ac:dyDescent="0.35">
      <c r="A1315" s="3">
        <v>1313</v>
      </c>
      <c r="B1315" s="78">
        <v>45196</v>
      </c>
      <c r="C1315" s="73" t="str">
        <f>_xlfn.XLOOKUP(Table5[[#This Row],[Serial '#]],Table10[Serial '#],Table10[Date],"",,)</f>
        <v/>
      </c>
      <c r="D13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15" s="73" t="str">
        <f>IF(Table5[[#This Row],[Date Distributed]]="","In Stock","Distributed")</f>
        <v>In Stock</v>
      </c>
      <c r="F1315" s="79" t="s">
        <v>660</v>
      </c>
      <c r="G1315" s="75" t="s">
        <v>761</v>
      </c>
      <c r="H1315" s="80" t="s">
        <v>698</v>
      </c>
      <c r="I1315" s="80" t="s">
        <v>699</v>
      </c>
      <c r="J1315" s="81" t="s">
        <v>2074</v>
      </c>
      <c r="K1315" s="80" t="s">
        <v>452</v>
      </c>
      <c r="L1315" s="3" t="str">
        <f>_xlfn.XLOOKUP(Table5[[#This Row],[Item '#]],Ticket_Forms[Form Number],Ticket_Forms[Game Name],"",,)</f>
        <v>Aces and 8's</v>
      </c>
      <c r="M1315" s="15">
        <v>134</v>
      </c>
      <c r="N1315" s="3">
        <f>LOOKUP(Table5[[#This Row],[Item '#]],Ticket_Forms[Form Number],Ticket_Forms[Ticket Count])</f>
        <v>4000</v>
      </c>
      <c r="O1315" s="16">
        <f>LOOKUP(Table5[[#This Row],[Item '#]],Ticket_Forms[Form Number],Ticket_Forms[Ticket Value])</f>
        <v>1</v>
      </c>
      <c r="P1315" s="16">
        <f>LOOKUP(Table5[[#This Row],[Item '#]],Ticket_Forms[Form Number],Ticket_Forms[Revenue])</f>
        <v>4000</v>
      </c>
      <c r="Q1315" s="16">
        <f>LOOKUP(Table5[[#This Row],[Item '#]],Ticket_Forms[Form Number],Ticket_Forms[Ideal Profit])</f>
        <v>998</v>
      </c>
      <c r="R1315" s="16">
        <f>LOOKUP(Table5[[#This Row],[Item '#]],Ticket_Forms[Form Number],Ticket_Forms[Prizes])</f>
        <v>3002</v>
      </c>
      <c r="S1315" s="16">
        <f>LOOKUP(Table5[[#This Row],[Item '#]],Ticket_Forms[Form Number],Ticket_Forms[Location Rent])</f>
        <v>240</v>
      </c>
      <c r="T1315" s="16">
        <f>LOOKUP(Table5[[#This Row],[Item '#]],Ticket_Forms[Form Number],Ticket_Forms[Last Sale])</f>
        <v>0</v>
      </c>
      <c r="U1315" s="16" t="s">
        <v>3909</v>
      </c>
      <c r="V1315" s="58" t="str">
        <f>Table5[[#This Row],[Date Distributed]]</f>
        <v/>
      </c>
      <c r="W1315" s="3" t="str">
        <f>_xlfn.XLOOKUP(Table5[[#This Row],[Serial '#]],Table10[Serial '#],Table10[Charity Association],"",,)</f>
        <v/>
      </c>
      <c r="Z1315" s="3" t="s">
        <v>23</v>
      </c>
    </row>
    <row r="1316" spans="1:26" hidden="1" x14ac:dyDescent="0.35">
      <c r="A1316" s="3">
        <v>1314</v>
      </c>
      <c r="B1316" s="78">
        <v>45196</v>
      </c>
      <c r="C1316" s="73" t="str">
        <f>_xlfn.XLOOKUP(Table5[[#This Row],[Serial '#]],Table10[Serial '#],Table10[Date],"",,)</f>
        <v/>
      </c>
      <c r="D13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16" s="73" t="str">
        <f>IF(Table5[[#This Row],[Date Distributed]]="","In Stock","Distributed")</f>
        <v>In Stock</v>
      </c>
      <c r="F1316" s="79" t="s">
        <v>660</v>
      </c>
      <c r="G1316" s="75" t="s">
        <v>761</v>
      </c>
      <c r="H1316" s="80" t="s">
        <v>698</v>
      </c>
      <c r="I1316" s="80" t="s">
        <v>699</v>
      </c>
      <c r="J1316" s="81" t="s">
        <v>2075</v>
      </c>
      <c r="K1316" s="80" t="s">
        <v>452</v>
      </c>
      <c r="L1316" s="3" t="str">
        <f>_xlfn.XLOOKUP(Table5[[#This Row],[Item '#]],Ticket_Forms[Form Number],Ticket_Forms[Game Name],"",,)</f>
        <v>Aces and 8's</v>
      </c>
      <c r="M1316" s="15">
        <v>134</v>
      </c>
      <c r="N1316" s="3">
        <f>LOOKUP(Table5[[#This Row],[Item '#]],Ticket_Forms[Form Number],Ticket_Forms[Ticket Count])</f>
        <v>4000</v>
      </c>
      <c r="O1316" s="16">
        <f>LOOKUP(Table5[[#This Row],[Item '#]],Ticket_Forms[Form Number],Ticket_Forms[Ticket Value])</f>
        <v>1</v>
      </c>
      <c r="P1316" s="16">
        <f>LOOKUP(Table5[[#This Row],[Item '#]],Ticket_Forms[Form Number],Ticket_Forms[Revenue])</f>
        <v>4000</v>
      </c>
      <c r="Q1316" s="16">
        <f>LOOKUP(Table5[[#This Row],[Item '#]],Ticket_Forms[Form Number],Ticket_Forms[Ideal Profit])</f>
        <v>998</v>
      </c>
      <c r="R1316" s="16">
        <f>LOOKUP(Table5[[#This Row],[Item '#]],Ticket_Forms[Form Number],Ticket_Forms[Prizes])</f>
        <v>3002</v>
      </c>
      <c r="S1316" s="16">
        <f>LOOKUP(Table5[[#This Row],[Item '#]],Ticket_Forms[Form Number],Ticket_Forms[Location Rent])</f>
        <v>240</v>
      </c>
      <c r="T1316" s="16">
        <f>LOOKUP(Table5[[#This Row],[Item '#]],Ticket_Forms[Form Number],Ticket_Forms[Last Sale])</f>
        <v>0</v>
      </c>
      <c r="U1316" s="16" t="s">
        <v>3909</v>
      </c>
      <c r="V1316" s="58" t="str">
        <f>Table5[[#This Row],[Date Distributed]]</f>
        <v/>
      </c>
      <c r="W1316" s="3" t="str">
        <f>_xlfn.XLOOKUP(Table5[[#This Row],[Serial '#]],Table10[Serial '#],Table10[Charity Association],"",,)</f>
        <v/>
      </c>
      <c r="Z1316" s="3" t="s">
        <v>23</v>
      </c>
    </row>
    <row r="1317" spans="1:26" hidden="1" x14ac:dyDescent="0.35">
      <c r="A1317" s="3">
        <v>1315</v>
      </c>
      <c r="B1317" s="78">
        <v>45196</v>
      </c>
      <c r="C1317" s="73" t="str">
        <f>_xlfn.XLOOKUP(Table5[[#This Row],[Serial '#]],Table10[Serial '#],Table10[Date],"",,)</f>
        <v/>
      </c>
      <c r="D13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17" s="73" t="str">
        <f>IF(Table5[[#This Row],[Date Distributed]]="","In Stock","Distributed")</f>
        <v>In Stock</v>
      </c>
      <c r="F1317" s="79" t="s">
        <v>660</v>
      </c>
      <c r="G1317" s="75" t="s">
        <v>761</v>
      </c>
      <c r="H1317" s="80" t="s">
        <v>698</v>
      </c>
      <c r="I1317" s="80" t="s">
        <v>699</v>
      </c>
      <c r="J1317" s="81" t="s">
        <v>2076</v>
      </c>
      <c r="K1317" s="80" t="s">
        <v>452</v>
      </c>
      <c r="L1317" s="3" t="str">
        <f>_xlfn.XLOOKUP(Table5[[#This Row],[Item '#]],Ticket_Forms[Form Number],Ticket_Forms[Game Name],"",,)</f>
        <v>Aces and 8's</v>
      </c>
      <c r="M1317" s="15">
        <v>134</v>
      </c>
      <c r="N1317" s="3">
        <f>LOOKUP(Table5[[#This Row],[Item '#]],Ticket_Forms[Form Number],Ticket_Forms[Ticket Count])</f>
        <v>4000</v>
      </c>
      <c r="O1317" s="16">
        <f>LOOKUP(Table5[[#This Row],[Item '#]],Ticket_Forms[Form Number],Ticket_Forms[Ticket Value])</f>
        <v>1</v>
      </c>
      <c r="P1317" s="16">
        <f>LOOKUP(Table5[[#This Row],[Item '#]],Ticket_Forms[Form Number],Ticket_Forms[Revenue])</f>
        <v>4000</v>
      </c>
      <c r="Q1317" s="16">
        <f>LOOKUP(Table5[[#This Row],[Item '#]],Ticket_Forms[Form Number],Ticket_Forms[Ideal Profit])</f>
        <v>998</v>
      </c>
      <c r="R1317" s="16">
        <f>LOOKUP(Table5[[#This Row],[Item '#]],Ticket_Forms[Form Number],Ticket_Forms[Prizes])</f>
        <v>3002</v>
      </c>
      <c r="S1317" s="16">
        <f>LOOKUP(Table5[[#This Row],[Item '#]],Ticket_Forms[Form Number],Ticket_Forms[Location Rent])</f>
        <v>240</v>
      </c>
      <c r="T1317" s="16">
        <f>LOOKUP(Table5[[#This Row],[Item '#]],Ticket_Forms[Form Number],Ticket_Forms[Last Sale])</f>
        <v>0</v>
      </c>
      <c r="U1317" s="16" t="s">
        <v>3909</v>
      </c>
      <c r="V1317" s="58" t="str">
        <f>Table5[[#This Row],[Date Distributed]]</f>
        <v/>
      </c>
      <c r="W1317" s="3" t="str">
        <f>_xlfn.XLOOKUP(Table5[[#This Row],[Serial '#]],Table10[Serial '#],Table10[Charity Association],"",,)</f>
        <v/>
      </c>
      <c r="Z1317" s="3" t="s">
        <v>23</v>
      </c>
    </row>
    <row r="1318" spans="1:26" hidden="1" x14ac:dyDescent="0.35">
      <c r="A1318" s="3">
        <v>1316</v>
      </c>
      <c r="B1318" s="78">
        <v>45196</v>
      </c>
      <c r="C1318" s="73" t="str">
        <f>_xlfn.XLOOKUP(Table5[[#This Row],[Serial '#]],Table10[Serial '#],Table10[Date],"",,)</f>
        <v/>
      </c>
      <c r="D13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18" s="73" t="str">
        <f>IF(Table5[[#This Row],[Date Distributed]]="","In Stock","Distributed")</f>
        <v>In Stock</v>
      </c>
      <c r="F1318" s="79" t="s">
        <v>660</v>
      </c>
      <c r="G1318" s="75" t="s">
        <v>761</v>
      </c>
      <c r="H1318" s="80" t="s">
        <v>698</v>
      </c>
      <c r="I1318" s="80" t="s">
        <v>699</v>
      </c>
      <c r="J1318" s="81" t="s">
        <v>2077</v>
      </c>
      <c r="K1318" s="80" t="s">
        <v>460</v>
      </c>
      <c r="L1318" s="3" t="str">
        <f>_xlfn.XLOOKUP(Table5[[#This Row],[Item '#]],Ticket_Forms[Form Number],Ticket_Forms[Game Name],"",,)</f>
        <v>Bottom of the Barrel</v>
      </c>
      <c r="M1318" s="15">
        <v>134</v>
      </c>
      <c r="N1318" s="3">
        <f>LOOKUP(Table5[[#This Row],[Item '#]],Ticket_Forms[Form Number],Ticket_Forms[Ticket Count])</f>
        <v>4000</v>
      </c>
      <c r="O1318" s="16">
        <f>LOOKUP(Table5[[#This Row],[Item '#]],Ticket_Forms[Form Number],Ticket_Forms[Ticket Value])</f>
        <v>1</v>
      </c>
      <c r="P1318" s="16">
        <f>LOOKUP(Table5[[#This Row],[Item '#]],Ticket_Forms[Form Number],Ticket_Forms[Revenue])</f>
        <v>4000</v>
      </c>
      <c r="Q1318" s="16">
        <f>LOOKUP(Table5[[#This Row],[Item '#]],Ticket_Forms[Form Number],Ticket_Forms[Ideal Profit])</f>
        <v>998</v>
      </c>
      <c r="R1318" s="16">
        <f>LOOKUP(Table5[[#This Row],[Item '#]],Ticket_Forms[Form Number],Ticket_Forms[Prizes])</f>
        <v>3002</v>
      </c>
      <c r="S1318" s="16">
        <f>LOOKUP(Table5[[#This Row],[Item '#]],Ticket_Forms[Form Number],Ticket_Forms[Location Rent])</f>
        <v>240</v>
      </c>
      <c r="T1318" s="16">
        <f>LOOKUP(Table5[[#This Row],[Item '#]],Ticket_Forms[Form Number],Ticket_Forms[Last Sale])</f>
        <v>0</v>
      </c>
      <c r="U1318" s="16" t="s">
        <v>3909</v>
      </c>
      <c r="V1318" s="58" t="str">
        <f>Table5[[#This Row],[Date Distributed]]</f>
        <v/>
      </c>
      <c r="W1318" s="3" t="str">
        <f>_xlfn.XLOOKUP(Table5[[#This Row],[Serial '#]],Table10[Serial '#],Table10[Charity Association],"",,)</f>
        <v/>
      </c>
      <c r="Z1318" s="3" t="s">
        <v>23</v>
      </c>
    </row>
    <row r="1319" spans="1:26" hidden="1" x14ac:dyDescent="0.35">
      <c r="A1319" s="3">
        <v>1317</v>
      </c>
      <c r="B1319" s="78">
        <v>45196</v>
      </c>
      <c r="C1319" s="73" t="str">
        <f>_xlfn.XLOOKUP(Table5[[#This Row],[Serial '#]],Table10[Serial '#],Table10[Date],"",,)</f>
        <v/>
      </c>
      <c r="D13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19" s="73" t="str">
        <f>IF(Table5[[#This Row],[Date Distributed]]="","In Stock","Distributed")</f>
        <v>In Stock</v>
      </c>
      <c r="F1319" s="79" t="s">
        <v>660</v>
      </c>
      <c r="G1319" s="75" t="s">
        <v>761</v>
      </c>
      <c r="H1319" s="80" t="s">
        <v>698</v>
      </c>
      <c r="I1319" s="80" t="s">
        <v>699</v>
      </c>
      <c r="J1319" s="81" t="s">
        <v>2078</v>
      </c>
      <c r="K1319" s="80" t="s">
        <v>461</v>
      </c>
      <c r="L1319" s="3" t="str">
        <f>_xlfn.XLOOKUP(Table5[[#This Row],[Item '#]],Ticket_Forms[Form Number],Ticket_Forms[Game Name],"",,)</f>
        <v>Geezer Pleaser</v>
      </c>
      <c r="M1319" s="15">
        <v>134</v>
      </c>
      <c r="N1319" s="3">
        <f>LOOKUP(Table5[[#This Row],[Item '#]],Ticket_Forms[Form Number],Ticket_Forms[Ticket Count])</f>
        <v>4000</v>
      </c>
      <c r="O1319" s="16">
        <f>LOOKUP(Table5[[#This Row],[Item '#]],Ticket_Forms[Form Number],Ticket_Forms[Ticket Value])</f>
        <v>1</v>
      </c>
      <c r="P1319" s="16">
        <f>LOOKUP(Table5[[#This Row],[Item '#]],Ticket_Forms[Form Number],Ticket_Forms[Revenue])</f>
        <v>4000</v>
      </c>
      <c r="Q1319" s="16">
        <f>LOOKUP(Table5[[#This Row],[Item '#]],Ticket_Forms[Form Number],Ticket_Forms[Ideal Profit])</f>
        <v>998</v>
      </c>
      <c r="R1319" s="16">
        <f>LOOKUP(Table5[[#This Row],[Item '#]],Ticket_Forms[Form Number],Ticket_Forms[Prizes])</f>
        <v>3002</v>
      </c>
      <c r="S1319" s="16">
        <f>LOOKUP(Table5[[#This Row],[Item '#]],Ticket_Forms[Form Number],Ticket_Forms[Location Rent])</f>
        <v>240</v>
      </c>
      <c r="T1319" s="16">
        <f>LOOKUP(Table5[[#This Row],[Item '#]],Ticket_Forms[Form Number],Ticket_Forms[Last Sale])</f>
        <v>0</v>
      </c>
      <c r="U1319" s="16" t="s">
        <v>3909</v>
      </c>
      <c r="V1319" s="58" t="str">
        <f>Table5[[#This Row],[Date Distributed]]</f>
        <v/>
      </c>
      <c r="W1319" s="3" t="str">
        <f>_xlfn.XLOOKUP(Table5[[#This Row],[Serial '#]],Table10[Serial '#],Table10[Charity Association],"",,)</f>
        <v/>
      </c>
      <c r="Z1319" s="3" t="s">
        <v>23</v>
      </c>
    </row>
    <row r="1320" spans="1:26" hidden="1" x14ac:dyDescent="0.35">
      <c r="A1320" s="3">
        <v>1318</v>
      </c>
      <c r="B1320" s="78">
        <v>45196</v>
      </c>
      <c r="C1320" s="73" t="str">
        <f>_xlfn.XLOOKUP(Table5[[#This Row],[Serial '#]],Table10[Serial '#],Table10[Date],"",,)</f>
        <v/>
      </c>
      <c r="D13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20" s="73" t="str">
        <f>IF(Table5[[#This Row],[Date Distributed]]="","In Stock","Distributed")</f>
        <v>In Stock</v>
      </c>
      <c r="F1320" s="79" t="s">
        <v>660</v>
      </c>
      <c r="G1320" s="75" t="s">
        <v>761</v>
      </c>
      <c r="H1320" s="80" t="s">
        <v>698</v>
      </c>
      <c r="I1320" s="80" t="s">
        <v>699</v>
      </c>
      <c r="J1320" s="81" t="s">
        <v>2079</v>
      </c>
      <c r="K1320" s="80" t="s">
        <v>461</v>
      </c>
      <c r="L1320" s="3" t="str">
        <f>_xlfn.XLOOKUP(Table5[[#This Row],[Item '#]],Ticket_Forms[Form Number],Ticket_Forms[Game Name],"",,)</f>
        <v>Geezer Pleaser</v>
      </c>
      <c r="M1320" s="15">
        <v>134</v>
      </c>
      <c r="N1320" s="3">
        <f>LOOKUP(Table5[[#This Row],[Item '#]],Ticket_Forms[Form Number],Ticket_Forms[Ticket Count])</f>
        <v>4000</v>
      </c>
      <c r="O1320" s="16">
        <f>LOOKUP(Table5[[#This Row],[Item '#]],Ticket_Forms[Form Number],Ticket_Forms[Ticket Value])</f>
        <v>1</v>
      </c>
      <c r="P1320" s="16">
        <f>LOOKUP(Table5[[#This Row],[Item '#]],Ticket_Forms[Form Number],Ticket_Forms[Revenue])</f>
        <v>4000</v>
      </c>
      <c r="Q1320" s="16">
        <f>LOOKUP(Table5[[#This Row],[Item '#]],Ticket_Forms[Form Number],Ticket_Forms[Ideal Profit])</f>
        <v>998</v>
      </c>
      <c r="R1320" s="16">
        <f>LOOKUP(Table5[[#This Row],[Item '#]],Ticket_Forms[Form Number],Ticket_Forms[Prizes])</f>
        <v>3002</v>
      </c>
      <c r="S1320" s="16">
        <f>LOOKUP(Table5[[#This Row],[Item '#]],Ticket_Forms[Form Number],Ticket_Forms[Location Rent])</f>
        <v>240</v>
      </c>
      <c r="T1320" s="16">
        <f>LOOKUP(Table5[[#This Row],[Item '#]],Ticket_Forms[Form Number],Ticket_Forms[Last Sale])</f>
        <v>0</v>
      </c>
      <c r="U1320" s="16" t="s">
        <v>3909</v>
      </c>
      <c r="V1320" s="58" t="str">
        <f>Table5[[#This Row],[Date Distributed]]</f>
        <v/>
      </c>
      <c r="W1320" s="3" t="str">
        <f>_xlfn.XLOOKUP(Table5[[#This Row],[Serial '#]],Table10[Serial '#],Table10[Charity Association],"",,)</f>
        <v/>
      </c>
      <c r="Z1320" s="3" t="s">
        <v>23</v>
      </c>
    </row>
    <row r="1321" spans="1:26" hidden="1" x14ac:dyDescent="0.35">
      <c r="A1321" s="3">
        <v>1319</v>
      </c>
      <c r="B1321" s="78">
        <v>45196</v>
      </c>
      <c r="C1321" s="73" t="str">
        <f>_xlfn.XLOOKUP(Table5[[#This Row],[Serial '#]],Table10[Serial '#],Table10[Date],"",,)</f>
        <v/>
      </c>
      <c r="D13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21" s="73" t="str">
        <f>IF(Table5[[#This Row],[Date Distributed]]="","In Stock","Distributed")</f>
        <v>In Stock</v>
      </c>
      <c r="F1321" s="79" t="s">
        <v>660</v>
      </c>
      <c r="G1321" s="75" t="s">
        <v>761</v>
      </c>
      <c r="H1321" s="80" t="s">
        <v>698</v>
      </c>
      <c r="I1321" s="80" t="s">
        <v>699</v>
      </c>
      <c r="J1321" s="81" t="s">
        <v>2080</v>
      </c>
      <c r="K1321" s="80" t="s">
        <v>462</v>
      </c>
      <c r="L1321" s="3" t="str">
        <f>_xlfn.XLOOKUP(Table5[[#This Row],[Item '#]],Ticket_Forms[Form Number],Ticket_Forms[Game Name],"",,)</f>
        <v>Bent Out Of Shape</v>
      </c>
      <c r="M1321" s="15">
        <v>134</v>
      </c>
      <c r="N1321" s="3">
        <f>LOOKUP(Table5[[#This Row],[Item '#]],Ticket_Forms[Form Number],Ticket_Forms[Ticket Count])</f>
        <v>4000</v>
      </c>
      <c r="O1321" s="16">
        <f>LOOKUP(Table5[[#This Row],[Item '#]],Ticket_Forms[Form Number],Ticket_Forms[Ticket Value])</f>
        <v>1</v>
      </c>
      <c r="P1321" s="16">
        <f>LOOKUP(Table5[[#This Row],[Item '#]],Ticket_Forms[Form Number],Ticket_Forms[Revenue])</f>
        <v>4000</v>
      </c>
      <c r="Q1321" s="16">
        <f>LOOKUP(Table5[[#This Row],[Item '#]],Ticket_Forms[Form Number],Ticket_Forms[Ideal Profit])</f>
        <v>998</v>
      </c>
      <c r="R1321" s="16">
        <f>LOOKUP(Table5[[#This Row],[Item '#]],Ticket_Forms[Form Number],Ticket_Forms[Prizes])</f>
        <v>3002</v>
      </c>
      <c r="S1321" s="16">
        <f>LOOKUP(Table5[[#This Row],[Item '#]],Ticket_Forms[Form Number],Ticket_Forms[Location Rent])</f>
        <v>240</v>
      </c>
      <c r="T1321" s="16">
        <f>LOOKUP(Table5[[#This Row],[Item '#]],Ticket_Forms[Form Number],Ticket_Forms[Last Sale])</f>
        <v>0</v>
      </c>
      <c r="U1321" s="16" t="s">
        <v>3909</v>
      </c>
      <c r="V1321" s="58" t="str">
        <f>Table5[[#This Row],[Date Distributed]]</f>
        <v/>
      </c>
      <c r="W1321" s="3" t="str">
        <f>_xlfn.XLOOKUP(Table5[[#This Row],[Serial '#]],Table10[Serial '#],Table10[Charity Association],"",,)</f>
        <v/>
      </c>
      <c r="Z1321" s="3" t="s">
        <v>23</v>
      </c>
    </row>
    <row r="1322" spans="1:26" hidden="1" x14ac:dyDescent="0.35">
      <c r="A1322" s="3">
        <v>1320</v>
      </c>
      <c r="B1322" s="78">
        <v>45196</v>
      </c>
      <c r="C1322" s="73" t="str">
        <f>_xlfn.XLOOKUP(Table5[[#This Row],[Serial '#]],Table10[Serial '#],Table10[Date],"",,)</f>
        <v/>
      </c>
      <c r="D13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22" s="73" t="str">
        <f>IF(Table5[[#This Row],[Date Distributed]]="","In Stock","Distributed")</f>
        <v>In Stock</v>
      </c>
      <c r="F1322" s="79" t="s">
        <v>660</v>
      </c>
      <c r="G1322" s="75" t="s">
        <v>761</v>
      </c>
      <c r="H1322" s="80" t="s">
        <v>698</v>
      </c>
      <c r="I1322" s="80" t="s">
        <v>699</v>
      </c>
      <c r="J1322" s="81" t="s">
        <v>2081</v>
      </c>
      <c r="K1322" s="80" t="s">
        <v>462</v>
      </c>
      <c r="L1322" s="3" t="str">
        <f>_xlfn.XLOOKUP(Table5[[#This Row],[Item '#]],Ticket_Forms[Form Number],Ticket_Forms[Game Name],"",,)</f>
        <v>Bent Out Of Shape</v>
      </c>
      <c r="M1322" s="15">
        <v>134</v>
      </c>
      <c r="N1322" s="3">
        <f>LOOKUP(Table5[[#This Row],[Item '#]],Ticket_Forms[Form Number],Ticket_Forms[Ticket Count])</f>
        <v>4000</v>
      </c>
      <c r="O1322" s="16">
        <f>LOOKUP(Table5[[#This Row],[Item '#]],Ticket_Forms[Form Number],Ticket_Forms[Ticket Value])</f>
        <v>1</v>
      </c>
      <c r="P1322" s="16">
        <f>LOOKUP(Table5[[#This Row],[Item '#]],Ticket_Forms[Form Number],Ticket_Forms[Revenue])</f>
        <v>4000</v>
      </c>
      <c r="Q1322" s="16">
        <f>LOOKUP(Table5[[#This Row],[Item '#]],Ticket_Forms[Form Number],Ticket_Forms[Ideal Profit])</f>
        <v>998</v>
      </c>
      <c r="R1322" s="16">
        <f>LOOKUP(Table5[[#This Row],[Item '#]],Ticket_Forms[Form Number],Ticket_Forms[Prizes])</f>
        <v>3002</v>
      </c>
      <c r="S1322" s="16">
        <f>LOOKUP(Table5[[#This Row],[Item '#]],Ticket_Forms[Form Number],Ticket_Forms[Location Rent])</f>
        <v>240</v>
      </c>
      <c r="T1322" s="16">
        <f>LOOKUP(Table5[[#This Row],[Item '#]],Ticket_Forms[Form Number],Ticket_Forms[Last Sale])</f>
        <v>0</v>
      </c>
      <c r="U1322" s="16" t="s">
        <v>3909</v>
      </c>
      <c r="V1322" s="58" t="str">
        <f>Table5[[#This Row],[Date Distributed]]</f>
        <v/>
      </c>
      <c r="W1322" s="3" t="str">
        <f>_xlfn.XLOOKUP(Table5[[#This Row],[Serial '#]],Table10[Serial '#],Table10[Charity Association],"",,)</f>
        <v/>
      </c>
      <c r="Z1322" s="3" t="s">
        <v>23</v>
      </c>
    </row>
    <row r="1323" spans="1:26" hidden="1" x14ac:dyDescent="0.35">
      <c r="A1323" s="3">
        <v>1321</v>
      </c>
      <c r="B1323" s="78">
        <v>45196</v>
      </c>
      <c r="C1323" s="73" t="str">
        <f>_xlfn.XLOOKUP(Table5[[#This Row],[Serial '#]],Table10[Serial '#],Table10[Date],"",,)</f>
        <v/>
      </c>
      <c r="D13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23" s="73" t="str">
        <f>IF(Table5[[#This Row],[Date Distributed]]="","In Stock","Distributed")</f>
        <v>In Stock</v>
      </c>
      <c r="F1323" s="79" t="s">
        <v>660</v>
      </c>
      <c r="G1323" s="75" t="s">
        <v>761</v>
      </c>
      <c r="H1323" s="80" t="s">
        <v>698</v>
      </c>
      <c r="I1323" s="80" t="s">
        <v>699</v>
      </c>
      <c r="J1323" s="81" t="s">
        <v>2082</v>
      </c>
      <c r="K1323" s="80" t="s">
        <v>3645</v>
      </c>
      <c r="L1323" s="3" t="str">
        <f>_xlfn.XLOOKUP(Table5[[#This Row],[Item '#]],Ticket_Forms[Form Number],Ticket_Forms[Game Name],"",,)</f>
        <v>Big 5</v>
      </c>
      <c r="M1323" s="15">
        <v>360</v>
      </c>
      <c r="N1323" s="3">
        <f>LOOKUP(Table5[[#This Row],[Item '#]],Ticket_Forms[Form Number],Ticket_Forms[Ticket Count])</f>
        <v>9959</v>
      </c>
      <c r="O1323" s="16">
        <f>LOOKUP(Table5[[#This Row],[Item '#]],Ticket_Forms[Form Number],Ticket_Forms[Ticket Value])</f>
        <v>1</v>
      </c>
      <c r="P1323" s="16">
        <f>LOOKUP(Table5[[#This Row],[Item '#]],Ticket_Forms[Form Number],Ticket_Forms[Revenue])</f>
        <v>9959</v>
      </c>
      <c r="Q1323" s="16">
        <f>LOOKUP(Table5[[#This Row],[Item '#]],Ticket_Forms[Form Number],Ticket_Forms[Ideal Profit])</f>
        <v>2119</v>
      </c>
      <c r="R1323" s="16">
        <f>LOOKUP(Table5[[#This Row],[Item '#]],Ticket_Forms[Form Number],Ticket_Forms[Prizes])</f>
        <v>7840</v>
      </c>
      <c r="S1323" s="16">
        <f>LOOKUP(Table5[[#This Row],[Item '#]],Ticket_Forms[Form Number],Ticket_Forms[Location Rent])</f>
        <v>597</v>
      </c>
      <c r="T1323" s="16">
        <f>LOOKUP(Table5[[#This Row],[Item '#]],Ticket_Forms[Form Number],Ticket_Forms[Last Sale])</f>
        <v>0</v>
      </c>
      <c r="U1323" s="16" t="s">
        <v>3909</v>
      </c>
      <c r="V1323" s="58" t="str">
        <f>Table5[[#This Row],[Date Distributed]]</f>
        <v/>
      </c>
      <c r="W1323" s="3" t="str">
        <f>_xlfn.XLOOKUP(Table5[[#This Row],[Serial '#]],Table10[Serial '#],Table10[Charity Association],"",,)</f>
        <v/>
      </c>
      <c r="Z1323" s="3" t="s">
        <v>23</v>
      </c>
    </row>
    <row r="1324" spans="1:26" hidden="1" x14ac:dyDescent="0.35">
      <c r="A1324" s="3">
        <v>1322</v>
      </c>
      <c r="B1324" s="78">
        <v>45196</v>
      </c>
      <c r="C1324" s="73" t="str">
        <f>_xlfn.XLOOKUP(Table5[[#This Row],[Serial '#]],Table10[Serial '#],Table10[Date],"",,)</f>
        <v/>
      </c>
      <c r="D13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24" s="73" t="str">
        <f>IF(Table5[[#This Row],[Date Distributed]]="","In Stock","Distributed")</f>
        <v>In Stock</v>
      </c>
      <c r="F1324" s="79" t="s">
        <v>660</v>
      </c>
      <c r="G1324" s="75" t="s">
        <v>761</v>
      </c>
      <c r="H1324" s="80" t="s">
        <v>698</v>
      </c>
      <c r="I1324" s="80" t="s">
        <v>699</v>
      </c>
      <c r="J1324" s="81" t="s">
        <v>2083</v>
      </c>
      <c r="K1324" s="80" t="s">
        <v>433</v>
      </c>
      <c r="L1324" s="3" t="str">
        <f>_xlfn.XLOOKUP(Table5[[#This Row],[Item '#]],Ticket_Forms[Form Number],Ticket_Forms[Game Name],"",,)</f>
        <v>Zip Zap</v>
      </c>
      <c r="M1324" s="15">
        <v>146</v>
      </c>
      <c r="N1324" s="3">
        <f>LOOKUP(Table5[[#This Row],[Item '#]],Ticket_Forms[Form Number],Ticket_Forms[Ticket Count])</f>
        <v>4560</v>
      </c>
      <c r="O1324" s="16">
        <f>LOOKUP(Table5[[#This Row],[Item '#]],Ticket_Forms[Form Number],Ticket_Forms[Ticket Value])</f>
        <v>1</v>
      </c>
      <c r="P1324" s="16">
        <f>LOOKUP(Table5[[#This Row],[Item '#]],Ticket_Forms[Form Number],Ticket_Forms[Revenue])</f>
        <v>4560</v>
      </c>
      <c r="Q1324" s="16">
        <f>LOOKUP(Table5[[#This Row],[Item '#]],Ticket_Forms[Form Number],Ticket_Forms[Ideal Profit])</f>
        <v>1100</v>
      </c>
      <c r="R1324" s="16">
        <f>LOOKUP(Table5[[#This Row],[Item '#]],Ticket_Forms[Form Number],Ticket_Forms[Prizes])</f>
        <v>3460</v>
      </c>
      <c r="S1324" s="16">
        <f>LOOKUP(Table5[[#This Row],[Item '#]],Ticket_Forms[Form Number],Ticket_Forms[Location Rent])</f>
        <v>273</v>
      </c>
      <c r="T1324" s="16">
        <f>LOOKUP(Table5[[#This Row],[Item '#]],Ticket_Forms[Form Number],Ticket_Forms[Last Sale])</f>
        <v>0</v>
      </c>
      <c r="U1324" s="16" t="s">
        <v>3909</v>
      </c>
      <c r="V1324" s="58" t="str">
        <f>Table5[[#This Row],[Date Distributed]]</f>
        <v/>
      </c>
      <c r="W1324" s="3" t="str">
        <f>_xlfn.XLOOKUP(Table5[[#This Row],[Serial '#]],Table10[Serial '#],Table10[Charity Association],"",,)</f>
        <v/>
      </c>
      <c r="Z1324" s="3" t="s">
        <v>23</v>
      </c>
    </row>
    <row r="1325" spans="1:26" hidden="1" x14ac:dyDescent="0.35">
      <c r="A1325" s="3">
        <v>1323</v>
      </c>
      <c r="B1325" s="78">
        <v>45196</v>
      </c>
      <c r="C1325" s="73" t="str">
        <f>_xlfn.XLOOKUP(Table5[[#This Row],[Serial '#]],Table10[Serial '#],Table10[Date],"",,)</f>
        <v/>
      </c>
      <c r="D13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25" s="73" t="str">
        <f>IF(Table5[[#This Row],[Date Distributed]]="","In Stock","Distributed")</f>
        <v>In Stock</v>
      </c>
      <c r="F1325" s="79" t="s">
        <v>660</v>
      </c>
      <c r="G1325" s="75" t="s">
        <v>761</v>
      </c>
      <c r="H1325" s="80" t="s">
        <v>698</v>
      </c>
      <c r="I1325" s="80" t="s">
        <v>699</v>
      </c>
      <c r="J1325" s="81" t="s">
        <v>2084</v>
      </c>
      <c r="K1325" s="80" t="s">
        <v>385</v>
      </c>
      <c r="L1325" s="3" t="str">
        <f>_xlfn.XLOOKUP(Table5[[#This Row],[Item '#]],Ticket_Forms[Form Number],Ticket_Forms[Game Name],"",,)</f>
        <v>Criss Cross</v>
      </c>
      <c r="M1325" s="15">
        <v>186</v>
      </c>
      <c r="N1325" s="3">
        <f>LOOKUP(Table5[[#This Row],[Item '#]],Ticket_Forms[Form Number],Ticket_Forms[Ticket Count])</f>
        <v>5520</v>
      </c>
      <c r="O1325" s="16">
        <f>LOOKUP(Table5[[#This Row],[Item '#]],Ticket_Forms[Form Number],Ticket_Forms[Ticket Value])</f>
        <v>1</v>
      </c>
      <c r="P1325" s="16">
        <f>LOOKUP(Table5[[#This Row],[Item '#]],Ticket_Forms[Form Number],Ticket_Forms[Revenue])</f>
        <v>5520</v>
      </c>
      <c r="Q1325" s="16">
        <f>LOOKUP(Table5[[#This Row],[Item '#]],Ticket_Forms[Form Number],Ticket_Forms[Ideal Profit])</f>
        <v>960</v>
      </c>
      <c r="R1325" s="16">
        <f>LOOKUP(Table5[[#This Row],[Item '#]],Ticket_Forms[Form Number],Ticket_Forms[Prizes])</f>
        <v>4560</v>
      </c>
      <c r="S1325" s="16">
        <f>LOOKUP(Table5[[#This Row],[Item '#]],Ticket_Forms[Form Number],Ticket_Forms[Location Rent])</f>
        <v>331</v>
      </c>
      <c r="T1325" s="16">
        <f>LOOKUP(Table5[[#This Row],[Item '#]],Ticket_Forms[Form Number],Ticket_Forms[Last Sale])</f>
        <v>200</v>
      </c>
      <c r="U1325" s="16" t="s">
        <v>3909</v>
      </c>
      <c r="V1325" s="58" t="str">
        <f>Table5[[#This Row],[Date Distributed]]</f>
        <v/>
      </c>
      <c r="W1325" s="3" t="str">
        <f>_xlfn.XLOOKUP(Table5[[#This Row],[Serial '#]],Table10[Serial '#],Table10[Charity Association],"",,)</f>
        <v/>
      </c>
      <c r="Z1325" s="3" t="s">
        <v>23</v>
      </c>
    </row>
    <row r="1326" spans="1:26" hidden="1" x14ac:dyDescent="0.35">
      <c r="A1326" s="3">
        <v>1324</v>
      </c>
      <c r="B1326" s="78">
        <v>45196</v>
      </c>
      <c r="C1326" s="73" t="str">
        <f>_xlfn.XLOOKUP(Table5[[#This Row],[Serial '#]],Table10[Serial '#],Table10[Date],"",,)</f>
        <v/>
      </c>
      <c r="D13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26" s="73" t="str">
        <f>IF(Table5[[#This Row],[Date Distributed]]="","In Stock","Distributed")</f>
        <v>In Stock</v>
      </c>
      <c r="F1326" s="79" t="s">
        <v>660</v>
      </c>
      <c r="G1326" s="75" t="s">
        <v>761</v>
      </c>
      <c r="H1326" s="80" t="s">
        <v>698</v>
      </c>
      <c r="I1326" s="80" t="s">
        <v>699</v>
      </c>
      <c r="J1326" s="81" t="s">
        <v>2085</v>
      </c>
      <c r="K1326" s="80" t="s">
        <v>385</v>
      </c>
      <c r="L1326" s="3" t="str">
        <f>_xlfn.XLOOKUP(Table5[[#This Row],[Item '#]],Ticket_Forms[Form Number],Ticket_Forms[Game Name],"",,)</f>
        <v>Criss Cross</v>
      </c>
      <c r="M1326" s="15">
        <v>186</v>
      </c>
      <c r="N1326" s="3">
        <f>LOOKUP(Table5[[#This Row],[Item '#]],Ticket_Forms[Form Number],Ticket_Forms[Ticket Count])</f>
        <v>5520</v>
      </c>
      <c r="O1326" s="16">
        <f>LOOKUP(Table5[[#This Row],[Item '#]],Ticket_Forms[Form Number],Ticket_Forms[Ticket Value])</f>
        <v>1</v>
      </c>
      <c r="P1326" s="16">
        <f>LOOKUP(Table5[[#This Row],[Item '#]],Ticket_Forms[Form Number],Ticket_Forms[Revenue])</f>
        <v>5520</v>
      </c>
      <c r="Q1326" s="16">
        <f>LOOKUP(Table5[[#This Row],[Item '#]],Ticket_Forms[Form Number],Ticket_Forms[Ideal Profit])</f>
        <v>960</v>
      </c>
      <c r="R1326" s="16">
        <f>LOOKUP(Table5[[#This Row],[Item '#]],Ticket_Forms[Form Number],Ticket_Forms[Prizes])</f>
        <v>4560</v>
      </c>
      <c r="S1326" s="16">
        <f>LOOKUP(Table5[[#This Row],[Item '#]],Ticket_Forms[Form Number],Ticket_Forms[Location Rent])</f>
        <v>331</v>
      </c>
      <c r="T1326" s="16">
        <f>LOOKUP(Table5[[#This Row],[Item '#]],Ticket_Forms[Form Number],Ticket_Forms[Last Sale])</f>
        <v>200</v>
      </c>
      <c r="U1326" s="16" t="s">
        <v>3909</v>
      </c>
      <c r="V1326" s="58" t="str">
        <f>Table5[[#This Row],[Date Distributed]]</f>
        <v/>
      </c>
      <c r="W1326" s="3" t="str">
        <f>_xlfn.XLOOKUP(Table5[[#This Row],[Serial '#]],Table10[Serial '#],Table10[Charity Association],"",,)</f>
        <v/>
      </c>
      <c r="Z1326" s="3" t="s">
        <v>23</v>
      </c>
    </row>
    <row r="1327" spans="1:26" hidden="1" x14ac:dyDescent="0.35">
      <c r="A1327" s="3">
        <v>1325</v>
      </c>
      <c r="B1327" s="78">
        <v>45196</v>
      </c>
      <c r="C1327" s="73" t="str">
        <f>_xlfn.XLOOKUP(Table5[[#This Row],[Serial '#]],Table10[Serial '#],Table10[Date],"",,)</f>
        <v/>
      </c>
      <c r="D13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27" s="73" t="str">
        <f>IF(Table5[[#This Row],[Date Distributed]]="","In Stock","Distributed")</f>
        <v>In Stock</v>
      </c>
      <c r="F1327" s="79" t="s">
        <v>660</v>
      </c>
      <c r="G1327" s="75" t="s">
        <v>761</v>
      </c>
      <c r="H1327" s="80" t="s">
        <v>698</v>
      </c>
      <c r="I1327" s="80" t="s">
        <v>699</v>
      </c>
      <c r="J1327" s="81" t="s">
        <v>2086</v>
      </c>
      <c r="K1327" s="80" t="s">
        <v>433</v>
      </c>
      <c r="L1327" s="3" t="str">
        <f>_xlfn.XLOOKUP(Table5[[#This Row],[Item '#]],Ticket_Forms[Form Number],Ticket_Forms[Game Name],"",,)</f>
        <v>Zip Zap</v>
      </c>
      <c r="M1327" s="15">
        <v>146</v>
      </c>
      <c r="N1327" s="3">
        <f>LOOKUP(Table5[[#This Row],[Item '#]],Ticket_Forms[Form Number],Ticket_Forms[Ticket Count])</f>
        <v>4560</v>
      </c>
      <c r="O1327" s="16">
        <f>LOOKUP(Table5[[#This Row],[Item '#]],Ticket_Forms[Form Number],Ticket_Forms[Ticket Value])</f>
        <v>1</v>
      </c>
      <c r="P1327" s="16">
        <f>LOOKUP(Table5[[#This Row],[Item '#]],Ticket_Forms[Form Number],Ticket_Forms[Revenue])</f>
        <v>4560</v>
      </c>
      <c r="Q1327" s="16">
        <f>LOOKUP(Table5[[#This Row],[Item '#]],Ticket_Forms[Form Number],Ticket_Forms[Ideal Profit])</f>
        <v>1100</v>
      </c>
      <c r="R1327" s="16">
        <f>LOOKUP(Table5[[#This Row],[Item '#]],Ticket_Forms[Form Number],Ticket_Forms[Prizes])</f>
        <v>3460</v>
      </c>
      <c r="S1327" s="16">
        <f>LOOKUP(Table5[[#This Row],[Item '#]],Ticket_Forms[Form Number],Ticket_Forms[Location Rent])</f>
        <v>273</v>
      </c>
      <c r="T1327" s="16">
        <f>LOOKUP(Table5[[#This Row],[Item '#]],Ticket_Forms[Form Number],Ticket_Forms[Last Sale])</f>
        <v>0</v>
      </c>
      <c r="U1327" s="16" t="s">
        <v>3909</v>
      </c>
      <c r="V1327" s="58" t="str">
        <f>Table5[[#This Row],[Date Distributed]]</f>
        <v/>
      </c>
      <c r="W1327" s="3" t="str">
        <f>_xlfn.XLOOKUP(Table5[[#This Row],[Serial '#]],Table10[Serial '#],Table10[Charity Association],"",,)</f>
        <v/>
      </c>
      <c r="Z1327" s="3" t="s">
        <v>23</v>
      </c>
    </row>
    <row r="1328" spans="1:26" hidden="1" x14ac:dyDescent="0.35">
      <c r="A1328" s="3">
        <v>1326</v>
      </c>
      <c r="B1328" s="78">
        <v>45196</v>
      </c>
      <c r="C1328" s="73" t="str">
        <f>_xlfn.XLOOKUP(Table5[[#This Row],[Serial '#]],Table10[Serial '#],Table10[Date],"",,)</f>
        <v/>
      </c>
      <c r="D13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28" s="73" t="str">
        <f>IF(Table5[[#This Row],[Date Distributed]]="","In Stock","Distributed")</f>
        <v>In Stock</v>
      </c>
      <c r="F1328" s="79" t="s">
        <v>660</v>
      </c>
      <c r="G1328" s="75" t="s">
        <v>761</v>
      </c>
      <c r="H1328" s="80" t="s">
        <v>698</v>
      </c>
      <c r="I1328" s="80" t="s">
        <v>699</v>
      </c>
      <c r="J1328" s="81" t="s">
        <v>2087</v>
      </c>
      <c r="K1328" s="80" t="s">
        <v>433</v>
      </c>
      <c r="L1328" s="3" t="str">
        <f>_xlfn.XLOOKUP(Table5[[#This Row],[Item '#]],Ticket_Forms[Form Number],Ticket_Forms[Game Name],"",,)</f>
        <v>Zip Zap</v>
      </c>
      <c r="M1328" s="15">
        <v>146</v>
      </c>
      <c r="N1328" s="3">
        <f>LOOKUP(Table5[[#This Row],[Item '#]],Ticket_Forms[Form Number],Ticket_Forms[Ticket Count])</f>
        <v>4560</v>
      </c>
      <c r="O1328" s="16">
        <f>LOOKUP(Table5[[#This Row],[Item '#]],Ticket_Forms[Form Number],Ticket_Forms[Ticket Value])</f>
        <v>1</v>
      </c>
      <c r="P1328" s="16">
        <f>LOOKUP(Table5[[#This Row],[Item '#]],Ticket_Forms[Form Number],Ticket_Forms[Revenue])</f>
        <v>4560</v>
      </c>
      <c r="Q1328" s="16">
        <f>LOOKUP(Table5[[#This Row],[Item '#]],Ticket_Forms[Form Number],Ticket_Forms[Ideal Profit])</f>
        <v>1100</v>
      </c>
      <c r="R1328" s="16">
        <f>LOOKUP(Table5[[#This Row],[Item '#]],Ticket_Forms[Form Number],Ticket_Forms[Prizes])</f>
        <v>3460</v>
      </c>
      <c r="S1328" s="16">
        <f>LOOKUP(Table5[[#This Row],[Item '#]],Ticket_Forms[Form Number],Ticket_Forms[Location Rent])</f>
        <v>273</v>
      </c>
      <c r="T1328" s="16">
        <f>LOOKUP(Table5[[#This Row],[Item '#]],Ticket_Forms[Form Number],Ticket_Forms[Last Sale])</f>
        <v>0</v>
      </c>
      <c r="U1328" s="16" t="s">
        <v>3909</v>
      </c>
      <c r="V1328" s="58" t="str">
        <f>Table5[[#This Row],[Date Distributed]]</f>
        <v/>
      </c>
      <c r="W1328" s="3" t="str">
        <f>_xlfn.XLOOKUP(Table5[[#This Row],[Serial '#]],Table10[Serial '#],Table10[Charity Association],"",,)</f>
        <v/>
      </c>
      <c r="Z1328" s="3" t="s">
        <v>23</v>
      </c>
    </row>
    <row r="1329" spans="1:26" hidden="1" x14ac:dyDescent="0.35">
      <c r="A1329" s="3">
        <v>1327</v>
      </c>
      <c r="B1329" s="78">
        <v>45196</v>
      </c>
      <c r="C1329" s="73" t="str">
        <f>_xlfn.XLOOKUP(Table5[[#This Row],[Serial '#]],Table10[Serial '#],Table10[Date],"",,)</f>
        <v/>
      </c>
      <c r="D13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29" s="73" t="str">
        <f>IF(Table5[[#This Row],[Date Distributed]]="","In Stock","Distributed")</f>
        <v>In Stock</v>
      </c>
      <c r="F1329" s="79" t="s">
        <v>660</v>
      </c>
      <c r="G1329" s="75" t="s">
        <v>761</v>
      </c>
      <c r="H1329" s="80" t="s">
        <v>698</v>
      </c>
      <c r="I1329" s="80" t="s">
        <v>699</v>
      </c>
      <c r="J1329" s="81" t="s">
        <v>2088</v>
      </c>
      <c r="K1329" s="80" t="s">
        <v>385</v>
      </c>
      <c r="L1329" s="3" t="str">
        <f>_xlfn.XLOOKUP(Table5[[#This Row],[Item '#]],Ticket_Forms[Form Number],Ticket_Forms[Game Name],"",,)</f>
        <v>Criss Cross</v>
      </c>
      <c r="M1329" s="15">
        <v>186</v>
      </c>
      <c r="N1329" s="3">
        <f>LOOKUP(Table5[[#This Row],[Item '#]],Ticket_Forms[Form Number],Ticket_Forms[Ticket Count])</f>
        <v>5520</v>
      </c>
      <c r="O1329" s="16">
        <f>LOOKUP(Table5[[#This Row],[Item '#]],Ticket_Forms[Form Number],Ticket_Forms[Ticket Value])</f>
        <v>1</v>
      </c>
      <c r="P1329" s="16">
        <f>LOOKUP(Table5[[#This Row],[Item '#]],Ticket_Forms[Form Number],Ticket_Forms[Revenue])</f>
        <v>5520</v>
      </c>
      <c r="Q1329" s="16">
        <f>LOOKUP(Table5[[#This Row],[Item '#]],Ticket_Forms[Form Number],Ticket_Forms[Ideal Profit])</f>
        <v>960</v>
      </c>
      <c r="R1329" s="16">
        <f>LOOKUP(Table5[[#This Row],[Item '#]],Ticket_Forms[Form Number],Ticket_Forms[Prizes])</f>
        <v>4560</v>
      </c>
      <c r="S1329" s="16">
        <f>LOOKUP(Table5[[#This Row],[Item '#]],Ticket_Forms[Form Number],Ticket_Forms[Location Rent])</f>
        <v>331</v>
      </c>
      <c r="T1329" s="16">
        <f>LOOKUP(Table5[[#This Row],[Item '#]],Ticket_Forms[Form Number],Ticket_Forms[Last Sale])</f>
        <v>200</v>
      </c>
      <c r="U1329" s="16" t="s">
        <v>3909</v>
      </c>
      <c r="V1329" s="58" t="str">
        <f>Table5[[#This Row],[Date Distributed]]</f>
        <v/>
      </c>
      <c r="W1329" s="3" t="str">
        <f>_xlfn.XLOOKUP(Table5[[#This Row],[Serial '#]],Table10[Serial '#],Table10[Charity Association],"",,)</f>
        <v/>
      </c>
      <c r="Z1329" s="3" t="s">
        <v>23</v>
      </c>
    </row>
    <row r="1330" spans="1:26" hidden="1" x14ac:dyDescent="0.35">
      <c r="A1330" s="3">
        <v>1328</v>
      </c>
      <c r="B1330" s="78">
        <v>45196</v>
      </c>
      <c r="C1330" s="73" t="str">
        <f>_xlfn.XLOOKUP(Table5[[#This Row],[Serial '#]],Table10[Serial '#],Table10[Date],"",,)</f>
        <v/>
      </c>
      <c r="D13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30" s="73" t="str">
        <f>IF(Table5[[#This Row],[Date Distributed]]="","In Stock","Distributed")</f>
        <v>In Stock</v>
      </c>
      <c r="F1330" s="79" t="s">
        <v>660</v>
      </c>
      <c r="G1330" s="75" t="s">
        <v>761</v>
      </c>
      <c r="H1330" s="80" t="s">
        <v>698</v>
      </c>
      <c r="I1330" s="80" t="s">
        <v>699</v>
      </c>
      <c r="J1330" s="81" t="s">
        <v>2089</v>
      </c>
      <c r="K1330" s="80" t="s">
        <v>385</v>
      </c>
      <c r="L1330" s="3" t="str">
        <f>_xlfn.XLOOKUP(Table5[[#This Row],[Item '#]],Ticket_Forms[Form Number],Ticket_Forms[Game Name],"",,)</f>
        <v>Criss Cross</v>
      </c>
      <c r="M1330" s="15">
        <v>186</v>
      </c>
      <c r="N1330" s="3">
        <f>LOOKUP(Table5[[#This Row],[Item '#]],Ticket_Forms[Form Number],Ticket_Forms[Ticket Count])</f>
        <v>5520</v>
      </c>
      <c r="O1330" s="16">
        <f>LOOKUP(Table5[[#This Row],[Item '#]],Ticket_Forms[Form Number],Ticket_Forms[Ticket Value])</f>
        <v>1</v>
      </c>
      <c r="P1330" s="16">
        <f>LOOKUP(Table5[[#This Row],[Item '#]],Ticket_Forms[Form Number],Ticket_Forms[Revenue])</f>
        <v>5520</v>
      </c>
      <c r="Q1330" s="16">
        <f>LOOKUP(Table5[[#This Row],[Item '#]],Ticket_Forms[Form Number],Ticket_Forms[Ideal Profit])</f>
        <v>960</v>
      </c>
      <c r="R1330" s="16">
        <f>LOOKUP(Table5[[#This Row],[Item '#]],Ticket_Forms[Form Number],Ticket_Forms[Prizes])</f>
        <v>4560</v>
      </c>
      <c r="S1330" s="16">
        <f>LOOKUP(Table5[[#This Row],[Item '#]],Ticket_Forms[Form Number],Ticket_Forms[Location Rent])</f>
        <v>331</v>
      </c>
      <c r="T1330" s="16">
        <f>LOOKUP(Table5[[#This Row],[Item '#]],Ticket_Forms[Form Number],Ticket_Forms[Last Sale])</f>
        <v>200</v>
      </c>
      <c r="U1330" s="16" t="s">
        <v>3909</v>
      </c>
      <c r="V1330" s="58" t="str">
        <f>Table5[[#This Row],[Date Distributed]]</f>
        <v/>
      </c>
      <c r="W1330" s="3" t="str">
        <f>_xlfn.XLOOKUP(Table5[[#This Row],[Serial '#]],Table10[Serial '#],Table10[Charity Association],"",,)</f>
        <v/>
      </c>
      <c r="Z1330" s="3" t="s">
        <v>23</v>
      </c>
    </row>
    <row r="1331" spans="1:26" hidden="1" x14ac:dyDescent="0.35">
      <c r="A1331" s="3">
        <v>1329</v>
      </c>
      <c r="B1331" s="78">
        <v>45196</v>
      </c>
      <c r="C1331" s="73" t="str">
        <f>_xlfn.XLOOKUP(Table5[[#This Row],[Serial '#]],Table10[Serial '#],Table10[Date],"",,)</f>
        <v/>
      </c>
      <c r="D13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31" s="73" t="str">
        <f>IF(Table5[[#This Row],[Date Distributed]]="","In Stock","Distributed")</f>
        <v>In Stock</v>
      </c>
      <c r="F1331" s="79" t="s">
        <v>660</v>
      </c>
      <c r="G1331" s="75" t="s">
        <v>761</v>
      </c>
      <c r="H1331" s="80" t="s">
        <v>698</v>
      </c>
      <c r="I1331" s="80" t="s">
        <v>699</v>
      </c>
      <c r="J1331" s="81" t="s">
        <v>2090</v>
      </c>
      <c r="K1331" s="80" t="s">
        <v>433</v>
      </c>
      <c r="L1331" s="3" t="str">
        <f>_xlfn.XLOOKUP(Table5[[#This Row],[Item '#]],Ticket_Forms[Form Number],Ticket_Forms[Game Name],"",,)</f>
        <v>Zip Zap</v>
      </c>
      <c r="M1331" s="15">
        <v>146</v>
      </c>
      <c r="N1331" s="3">
        <f>LOOKUP(Table5[[#This Row],[Item '#]],Ticket_Forms[Form Number],Ticket_Forms[Ticket Count])</f>
        <v>4560</v>
      </c>
      <c r="O1331" s="16">
        <f>LOOKUP(Table5[[#This Row],[Item '#]],Ticket_Forms[Form Number],Ticket_Forms[Ticket Value])</f>
        <v>1</v>
      </c>
      <c r="P1331" s="16">
        <f>LOOKUP(Table5[[#This Row],[Item '#]],Ticket_Forms[Form Number],Ticket_Forms[Revenue])</f>
        <v>4560</v>
      </c>
      <c r="Q1331" s="16">
        <f>LOOKUP(Table5[[#This Row],[Item '#]],Ticket_Forms[Form Number],Ticket_Forms[Ideal Profit])</f>
        <v>1100</v>
      </c>
      <c r="R1331" s="16">
        <f>LOOKUP(Table5[[#This Row],[Item '#]],Ticket_Forms[Form Number],Ticket_Forms[Prizes])</f>
        <v>3460</v>
      </c>
      <c r="S1331" s="16">
        <f>LOOKUP(Table5[[#This Row],[Item '#]],Ticket_Forms[Form Number],Ticket_Forms[Location Rent])</f>
        <v>273</v>
      </c>
      <c r="T1331" s="16">
        <f>LOOKUP(Table5[[#This Row],[Item '#]],Ticket_Forms[Form Number],Ticket_Forms[Last Sale])</f>
        <v>0</v>
      </c>
      <c r="U1331" s="16" t="s">
        <v>3909</v>
      </c>
      <c r="V1331" s="58" t="str">
        <f>Table5[[#This Row],[Date Distributed]]</f>
        <v/>
      </c>
      <c r="W1331" s="3" t="str">
        <f>_xlfn.XLOOKUP(Table5[[#This Row],[Serial '#]],Table10[Serial '#],Table10[Charity Association],"",,)</f>
        <v/>
      </c>
      <c r="Z1331" s="3" t="s">
        <v>23</v>
      </c>
    </row>
    <row r="1332" spans="1:26" hidden="1" x14ac:dyDescent="0.35">
      <c r="A1332" s="3">
        <v>1330</v>
      </c>
      <c r="B1332" s="78">
        <v>45196</v>
      </c>
      <c r="C1332" s="73" t="str">
        <f>_xlfn.XLOOKUP(Table5[[#This Row],[Serial '#]],Table10[Serial '#],Table10[Date],"",,)</f>
        <v/>
      </c>
      <c r="D13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32" s="73" t="str">
        <f>IF(Table5[[#This Row],[Date Distributed]]="","In Stock","Distributed")</f>
        <v>In Stock</v>
      </c>
      <c r="F1332" s="79" t="s">
        <v>660</v>
      </c>
      <c r="G1332" s="75" t="s">
        <v>761</v>
      </c>
      <c r="H1332" s="80" t="s">
        <v>698</v>
      </c>
      <c r="I1332" s="80" t="s">
        <v>699</v>
      </c>
      <c r="J1332" s="81" t="s">
        <v>2091</v>
      </c>
      <c r="K1332" s="80" t="s">
        <v>385</v>
      </c>
      <c r="L1332" s="3" t="str">
        <f>_xlfn.XLOOKUP(Table5[[#This Row],[Item '#]],Ticket_Forms[Form Number],Ticket_Forms[Game Name],"",,)</f>
        <v>Criss Cross</v>
      </c>
      <c r="M1332" s="15">
        <v>186</v>
      </c>
      <c r="N1332" s="3">
        <f>LOOKUP(Table5[[#This Row],[Item '#]],Ticket_Forms[Form Number],Ticket_Forms[Ticket Count])</f>
        <v>5520</v>
      </c>
      <c r="O1332" s="16">
        <f>LOOKUP(Table5[[#This Row],[Item '#]],Ticket_Forms[Form Number],Ticket_Forms[Ticket Value])</f>
        <v>1</v>
      </c>
      <c r="P1332" s="16">
        <f>LOOKUP(Table5[[#This Row],[Item '#]],Ticket_Forms[Form Number],Ticket_Forms[Revenue])</f>
        <v>5520</v>
      </c>
      <c r="Q1332" s="16">
        <f>LOOKUP(Table5[[#This Row],[Item '#]],Ticket_Forms[Form Number],Ticket_Forms[Ideal Profit])</f>
        <v>960</v>
      </c>
      <c r="R1332" s="16">
        <f>LOOKUP(Table5[[#This Row],[Item '#]],Ticket_Forms[Form Number],Ticket_Forms[Prizes])</f>
        <v>4560</v>
      </c>
      <c r="S1332" s="16">
        <f>LOOKUP(Table5[[#This Row],[Item '#]],Ticket_Forms[Form Number],Ticket_Forms[Location Rent])</f>
        <v>331</v>
      </c>
      <c r="T1332" s="16">
        <f>LOOKUP(Table5[[#This Row],[Item '#]],Ticket_Forms[Form Number],Ticket_Forms[Last Sale])</f>
        <v>200</v>
      </c>
      <c r="U1332" s="16" t="s">
        <v>3909</v>
      </c>
      <c r="V1332" s="58" t="str">
        <f>Table5[[#This Row],[Date Distributed]]</f>
        <v/>
      </c>
      <c r="W1332" s="3" t="str">
        <f>_xlfn.XLOOKUP(Table5[[#This Row],[Serial '#]],Table10[Serial '#],Table10[Charity Association],"",,)</f>
        <v/>
      </c>
      <c r="Z1332" s="3" t="s">
        <v>23</v>
      </c>
    </row>
    <row r="1333" spans="1:26" hidden="1" x14ac:dyDescent="0.35">
      <c r="A1333" s="3">
        <v>1331</v>
      </c>
      <c r="B1333" s="78">
        <v>45196</v>
      </c>
      <c r="C1333" s="73" t="str">
        <f>_xlfn.XLOOKUP(Table5[[#This Row],[Serial '#]],Table10[Serial '#],Table10[Date],"",,)</f>
        <v/>
      </c>
      <c r="D13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33" s="73" t="str">
        <f>IF(Table5[[#This Row],[Date Distributed]]="","In Stock","Distributed")</f>
        <v>In Stock</v>
      </c>
      <c r="F1333" s="79" t="s">
        <v>660</v>
      </c>
      <c r="G1333" s="75" t="s">
        <v>761</v>
      </c>
      <c r="H1333" s="80" t="s">
        <v>698</v>
      </c>
      <c r="I1333" s="80" t="s">
        <v>699</v>
      </c>
      <c r="J1333" s="81" t="s">
        <v>2092</v>
      </c>
      <c r="K1333" s="80" t="s">
        <v>433</v>
      </c>
      <c r="L1333" s="3" t="str">
        <f>_xlfn.XLOOKUP(Table5[[#This Row],[Item '#]],Ticket_Forms[Form Number],Ticket_Forms[Game Name],"",,)</f>
        <v>Zip Zap</v>
      </c>
      <c r="M1333" s="15">
        <v>146</v>
      </c>
      <c r="N1333" s="3">
        <f>LOOKUP(Table5[[#This Row],[Item '#]],Ticket_Forms[Form Number],Ticket_Forms[Ticket Count])</f>
        <v>4560</v>
      </c>
      <c r="O1333" s="16">
        <f>LOOKUP(Table5[[#This Row],[Item '#]],Ticket_Forms[Form Number],Ticket_Forms[Ticket Value])</f>
        <v>1</v>
      </c>
      <c r="P1333" s="16">
        <f>LOOKUP(Table5[[#This Row],[Item '#]],Ticket_Forms[Form Number],Ticket_Forms[Revenue])</f>
        <v>4560</v>
      </c>
      <c r="Q1333" s="16">
        <f>LOOKUP(Table5[[#This Row],[Item '#]],Ticket_Forms[Form Number],Ticket_Forms[Ideal Profit])</f>
        <v>1100</v>
      </c>
      <c r="R1333" s="16">
        <f>LOOKUP(Table5[[#This Row],[Item '#]],Ticket_Forms[Form Number],Ticket_Forms[Prizes])</f>
        <v>3460</v>
      </c>
      <c r="S1333" s="16">
        <f>LOOKUP(Table5[[#This Row],[Item '#]],Ticket_Forms[Form Number],Ticket_Forms[Location Rent])</f>
        <v>273</v>
      </c>
      <c r="T1333" s="16">
        <f>LOOKUP(Table5[[#This Row],[Item '#]],Ticket_Forms[Form Number],Ticket_Forms[Last Sale])</f>
        <v>0</v>
      </c>
      <c r="U1333" s="16" t="s">
        <v>3909</v>
      </c>
      <c r="V1333" s="58" t="str">
        <f>Table5[[#This Row],[Date Distributed]]</f>
        <v/>
      </c>
      <c r="W1333" s="3" t="str">
        <f>_xlfn.XLOOKUP(Table5[[#This Row],[Serial '#]],Table10[Serial '#],Table10[Charity Association],"",,)</f>
        <v/>
      </c>
      <c r="Z1333" s="3" t="s">
        <v>23</v>
      </c>
    </row>
    <row r="1334" spans="1:26" hidden="1" x14ac:dyDescent="0.35">
      <c r="A1334" s="3">
        <v>1332</v>
      </c>
      <c r="B1334" s="78">
        <v>45196</v>
      </c>
      <c r="C1334" s="73" t="str">
        <f>_xlfn.XLOOKUP(Table5[[#This Row],[Serial '#]],Table10[Serial '#],Table10[Date],"",,)</f>
        <v/>
      </c>
      <c r="D13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34" s="73" t="str">
        <f>IF(Table5[[#This Row],[Date Distributed]]="","In Stock","Distributed")</f>
        <v>In Stock</v>
      </c>
      <c r="F1334" s="79" t="s">
        <v>660</v>
      </c>
      <c r="G1334" s="75" t="s">
        <v>761</v>
      </c>
      <c r="H1334" s="80" t="s">
        <v>698</v>
      </c>
      <c r="I1334" s="80" t="s">
        <v>699</v>
      </c>
      <c r="J1334" s="81" t="s">
        <v>2093</v>
      </c>
      <c r="K1334" s="80" t="s">
        <v>433</v>
      </c>
      <c r="L1334" s="3" t="str">
        <f>_xlfn.XLOOKUP(Table5[[#This Row],[Item '#]],Ticket_Forms[Form Number],Ticket_Forms[Game Name],"",,)</f>
        <v>Zip Zap</v>
      </c>
      <c r="M1334" s="15">
        <v>146</v>
      </c>
      <c r="N1334" s="3">
        <f>LOOKUP(Table5[[#This Row],[Item '#]],Ticket_Forms[Form Number],Ticket_Forms[Ticket Count])</f>
        <v>4560</v>
      </c>
      <c r="O1334" s="16">
        <f>LOOKUP(Table5[[#This Row],[Item '#]],Ticket_Forms[Form Number],Ticket_Forms[Ticket Value])</f>
        <v>1</v>
      </c>
      <c r="P1334" s="16">
        <f>LOOKUP(Table5[[#This Row],[Item '#]],Ticket_Forms[Form Number],Ticket_Forms[Revenue])</f>
        <v>4560</v>
      </c>
      <c r="Q1334" s="16">
        <f>LOOKUP(Table5[[#This Row],[Item '#]],Ticket_Forms[Form Number],Ticket_Forms[Ideal Profit])</f>
        <v>1100</v>
      </c>
      <c r="R1334" s="16">
        <f>LOOKUP(Table5[[#This Row],[Item '#]],Ticket_Forms[Form Number],Ticket_Forms[Prizes])</f>
        <v>3460</v>
      </c>
      <c r="S1334" s="16">
        <f>LOOKUP(Table5[[#This Row],[Item '#]],Ticket_Forms[Form Number],Ticket_Forms[Location Rent])</f>
        <v>273</v>
      </c>
      <c r="T1334" s="16">
        <f>LOOKUP(Table5[[#This Row],[Item '#]],Ticket_Forms[Form Number],Ticket_Forms[Last Sale])</f>
        <v>0</v>
      </c>
      <c r="U1334" s="16" t="s">
        <v>3909</v>
      </c>
      <c r="V1334" s="58" t="str">
        <f>Table5[[#This Row],[Date Distributed]]</f>
        <v/>
      </c>
      <c r="W1334" s="3" t="str">
        <f>_xlfn.XLOOKUP(Table5[[#This Row],[Serial '#]],Table10[Serial '#],Table10[Charity Association],"",,)</f>
        <v/>
      </c>
      <c r="Z1334" s="3" t="s">
        <v>23</v>
      </c>
    </row>
    <row r="1335" spans="1:26" hidden="1" x14ac:dyDescent="0.35">
      <c r="A1335" s="3">
        <v>1333</v>
      </c>
      <c r="B1335" s="78">
        <v>45196</v>
      </c>
      <c r="C1335" s="73" t="str">
        <f>_xlfn.XLOOKUP(Table5[[#This Row],[Serial '#]],Table10[Serial '#],Table10[Date],"",,)</f>
        <v/>
      </c>
      <c r="D13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35" s="73" t="str">
        <f>IF(Table5[[#This Row],[Date Distributed]]="","In Stock","Distributed")</f>
        <v>In Stock</v>
      </c>
      <c r="F1335" s="79" t="s">
        <v>660</v>
      </c>
      <c r="G1335" s="75" t="s">
        <v>761</v>
      </c>
      <c r="H1335" s="80" t="s">
        <v>698</v>
      </c>
      <c r="I1335" s="80" t="s">
        <v>699</v>
      </c>
      <c r="J1335" s="81" t="s">
        <v>2094</v>
      </c>
      <c r="K1335" s="80" t="s">
        <v>433</v>
      </c>
      <c r="L1335" s="3" t="str">
        <f>_xlfn.XLOOKUP(Table5[[#This Row],[Item '#]],Ticket_Forms[Form Number],Ticket_Forms[Game Name],"",,)</f>
        <v>Zip Zap</v>
      </c>
      <c r="M1335" s="15">
        <v>146</v>
      </c>
      <c r="N1335" s="3">
        <f>LOOKUP(Table5[[#This Row],[Item '#]],Ticket_Forms[Form Number],Ticket_Forms[Ticket Count])</f>
        <v>4560</v>
      </c>
      <c r="O1335" s="16">
        <f>LOOKUP(Table5[[#This Row],[Item '#]],Ticket_Forms[Form Number],Ticket_Forms[Ticket Value])</f>
        <v>1</v>
      </c>
      <c r="P1335" s="16">
        <f>LOOKUP(Table5[[#This Row],[Item '#]],Ticket_Forms[Form Number],Ticket_Forms[Revenue])</f>
        <v>4560</v>
      </c>
      <c r="Q1335" s="16">
        <f>LOOKUP(Table5[[#This Row],[Item '#]],Ticket_Forms[Form Number],Ticket_Forms[Ideal Profit])</f>
        <v>1100</v>
      </c>
      <c r="R1335" s="16">
        <f>LOOKUP(Table5[[#This Row],[Item '#]],Ticket_Forms[Form Number],Ticket_Forms[Prizes])</f>
        <v>3460</v>
      </c>
      <c r="S1335" s="16">
        <f>LOOKUP(Table5[[#This Row],[Item '#]],Ticket_Forms[Form Number],Ticket_Forms[Location Rent])</f>
        <v>273</v>
      </c>
      <c r="T1335" s="16">
        <f>LOOKUP(Table5[[#This Row],[Item '#]],Ticket_Forms[Form Number],Ticket_Forms[Last Sale])</f>
        <v>0</v>
      </c>
      <c r="U1335" s="16" t="s">
        <v>3909</v>
      </c>
      <c r="V1335" s="58" t="str">
        <f>Table5[[#This Row],[Date Distributed]]</f>
        <v/>
      </c>
      <c r="W1335" s="3" t="str">
        <f>_xlfn.XLOOKUP(Table5[[#This Row],[Serial '#]],Table10[Serial '#],Table10[Charity Association],"",,)</f>
        <v/>
      </c>
      <c r="Z1335" s="3" t="s">
        <v>23</v>
      </c>
    </row>
    <row r="1336" spans="1:26" hidden="1" x14ac:dyDescent="0.35">
      <c r="A1336" s="3">
        <v>1334</v>
      </c>
      <c r="B1336" s="78">
        <v>45196</v>
      </c>
      <c r="C1336" s="73" t="str">
        <f>_xlfn.XLOOKUP(Table5[[#This Row],[Serial '#]],Table10[Serial '#],Table10[Date],"",,)</f>
        <v/>
      </c>
      <c r="D13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36" s="73" t="str">
        <f>IF(Table5[[#This Row],[Date Distributed]]="","In Stock","Distributed")</f>
        <v>In Stock</v>
      </c>
      <c r="F1336" s="79" t="s">
        <v>660</v>
      </c>
      <c r="G1336" s="75" t="s">
        <v>761</v>
      </c>
      <c r="H1336" s="80" t="s">
        <v>698</v>
      </c>
      <c r="I1336" s="80" t="s">
        <v>699</v>
      </c>
      <c r="J1336" s="81" t="s">
        <v>2095</v>
      </c>
      <c r="K1336" s="80" t="s">
        <v>433</v>
      </c>
      <c r="L1336" s="3" t="str">
        <f>_xlfn.XLOOKUP(Table5[[#This Row],[Item '#]],Ticket_Forms[Form Number],Ticket_Forms[Game Name],"",,)</f>
        <v>Zip Zap</v>
      </c>
      <c r="M1336" s="15">
        <v>146</v>
      </c>
      <c r="N1336" s="3">
        <f>LOOKUP(Table5[[#This Row],[Item '#]],Ticket_Forms[Form Number],Ticket_Forms[Ticket Count])</f>
        <v>4560</v>
      </c>
      <c r="O1336" s="16">
        <f>LOOKUP(Table5[[#This Row],[Item '#]],Ticket_Forms[Form Number],Ticket_Forms[Ticket Value])</f>
        <v>1</v>
      </c>
      <c r="P1336" s="16">
        <f>LOOKUP(Table5[[#This Row],[Item '#]],Ticket_Forms[Form Number],Ticket_Forms[Revenue])</f>
        <v>4560</v>
      </c>
      <c r="Q1336" s="16">
        <f>LOOKUP(Table5[[#This Row],[Item '#]],Ticket_Forms[Form Number],Ticket_Forms[Ideal Profit])</f>
        <v>1100</v>
      </c>
      <c r="R1336" s="16">
        <f>LOOKUP(Table5[[#This Row],[Item '#]],Ticket_Forms[Form Number],Ticket_Forms[Prizes])</f>
        <v>3460</v>
      </c>
      <c r="S1336" s="16">
        <f>LOOKUP(Table5[[#This Row],[Item '#]],Ticket_Forms[Form Number],Ticket_Forms[Location Rent])</f>
        <v>273</v>
      </c>
      <c r="T1336" s="16">
        <f>LOOKUP(Table5[[#This Row],[Item '#]],Ticket_Forms[Form Number],Ticket_Forms[Last Sale])</f>
        <v>0</v>
      </c>
      <c r="U1336" s="16" t="s">
        <v>3909</v>
      </c>
      <c r="V1336" s="58" t="str">
        <f>Table5[[#This Row],[Date Distributed]]</f>
        <v/>
      </c>
      <c r="W1336" s="3" t="str">
        <f>_xlfn.XLOOKUP(Table5[[#This Row],[Serial '#]],Table10[Serial '#],Table10[Charity Association],"",,)</f>
        <v/>
      </c>
      <c r="Z1336" s="3" t="s">
        <v>23</v>
      </c>
    </row>
    <row r="1337" spans="1:26" hidden="1" x14ac:dyDescent="0.35">
      <c r="A1337" s="3">
        <v>1335</v>
      </c>
      <c r="B1337" s="78">
        <v>45196</v>
      </c>
      <c r="C1337" s="73" t="str">
        <f>_xlfn.XLOOKUP(Table5[[#This Row],[Serial '#]],Table10[Serial '#],Table10[Date],"",,)</f>
        <v/>
      </c>
      <c r="D13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37" s="73" t="str">
        <f>IF(Table5[[#This Row],[Date Distributed]]="","In Stock","Distributed")</f>
        <v>In Stock</v>
      </c>
      <c r="F1337" s="79" t="s">
        <v>660</v>
      </c>
      <c r="G1337" s="75" t="s">
        <v>761</v>
      </c>
      <c r="H1337" s="80" t="s">
        <v>698</v>
      </c>
      <c r="I1337" s="80" t="s">
        <v>699</v>
      </c>
      <c r="J1337" s="81" t="s">
        <v>2096</v>
      </c>
      <c r="K1337" s="80" t="s">
        <v>433</v>
      </c>
      <c r="L1337" s="3" t="str">
        <f>_xlfn.XLOOKUP(Table5[[#This Row],[Item '#]],Ticket_Forms[Form Number],Ticket_Forms[Game Name],"",,)</f>
        <v>Zip Zap</v>
      </c>
      <c r="M1337" s="15">
        <v>146</v>
      </c>
      <c r="N1337" s="3">
        <f>LOOKUP(Table5[[#This Row],[Item '#]],Ticket_Forms[Form Number],Ticket_Forms[Ticket Count])</f>
        <v>4560</v>
      </c>
      <c r="O1337" s="16">
        <f>LOOKUP(Table5[[#This Row],[Item '#]],Ticket_Forms[Form Number],Ticket_Forms[Ticket Value])</f>
        <v>1</v>
      </c>
      <c r="P1337" s="16">
        <f>LOOKUP(Table5[[#This Row],[Item '#]],Ticket_Forms[Form Number],Ticket_Forms[Revenue])</f>
        <v>4560</v>
      </c>
      <c r="Q1337" s="16">
        <f>LOOKUP(Table5[[#This Row],[Item '#]],Ticket_Forms[Form Number],Ticket_Forms[Ideal Profit])</f>
        <v>1100</v>
      </c>
      <c r="R1337" s="16">
        <f>LOOKUP(Table5[[#This Row],[Item '#]],Ticket_Forms[Form Number],Ticket_Forms[Prizes])</f>
        <v>3460</v>
      </c>
      <c r="S1337" s="16">
        <f>LOOKUP(Table5[[#This Row],[Item '#]],Ticket_Forms[Form Number],Ticket_Forms[Location Rent])</f>
        <v>273</v>
      </c>
      <c r="T1337" s="16">
        <f>LOOKUP(Table5[[#This Row],[Item '#]],Ticket_Forms[Form Number],Ticket_Forms[Last Sale])</f>
        <v>0</v>
      </c>
      <c r="U1337" s="16" t="s">
        <v>3909</v>
      </c>
      <c r="V1337" s="58" t="str">
        <f>Table5[[#This Row],[Date Distributed]]</f>
        <v/>
      </c>
      <c r="W1337" s="3" t="str">
        <f>_xlfn.XLOOKUP(Table5[[#This Row],[Serial '#]],Table10[Serial '#],Table10[Charity Association],"",,)</f>
        <v/>
      </c>
      <c r="Z1337" s="3" t="s">
        <v>23</v>
      </c>
    </row>
    <row r="1338" spans="1:26" hidden="1" x14ac:dyDescent="0.35">
      <c r="A1338" s="3">
        <v>1336</v>
      </c>
      <c r="B1338" s="78">
        <v>45196</v>
      </c>
      <c r="C1338" s="73" t="str">
        <f>_xlfn.XLOOKUP(Table5[[#This Row],[Serial '#]],Table10[Serial '#],Table10[Date],"",,)</f>
        <v/>
      </c>
      <c r="D13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38" s="73" t="str">
        <f>IF(Table5[[#This Row],[Date Distributed]]="","In Stock","Distributed")</f>
        <v>In Stock</v>
      </c>
      <c r="F1338" s="79" t="s">
        <v>660</v>
      </c>
      <c r="G1338" s="75" t="s">
        <v>761</v>
      </c>
      <c r="H1338" s="80" t="s">
        <v>698</v>
      </c>
      <c r="I1338" s="80" t="s">
        <v>699</v>
      </c>
      <c r="J1338" s="81" t="s">
        <v>2097</v>
      </c>
      <c r="K1338" s="80" t="s">
        <v>433</v>
      </c>
      <c r="L1338" s="3" t="str">
        <f>_xlfn.XLOOKUP(Table5[[#This Row],[Item '#]],Ticket_Forms[Form Number],Ticket_Forms[Game Name],"",,)</f>
        <v>Zip Zap</v>
      </c>
      <c r="M1338" s="15">
        <v>146</v>
      </c>
      <c r="N1338" s="3">
        <f>LOOKUP(Table5[[#This Row],[Item '#]],Ticket_Forms[Form Number],Ticket_Forms[Ticket Count])</f>
        <v>4560</v>
      </c>
      <c r="O1338" s="16">
        <f>LOOKUP(Table5[[#This Row],[Item '#]],Ticket_Forms[Form Number],Ticket_Forms[Ticket Value])</f>
        <v>1</v>
      </c>
      <c r="P1338" s="16">
        <f>LOOKUP(Table5[[#This Row],[Item '#]],Ticket_Forms[Form Number],Ticket_Forms[Revenue])</f>
        <v>4560</v>
      </c>
      <c r="Q1338" s="16">
        <f>LOOKUP(Table5[[#This Row],[Item '#]],Ticket_Forms[Form Number],Ticket_Forms[Ideal Profit])</f>
        <v>1100</v>
      </c>
      <c r="R1338" s="16">
        <f>LOOKUP(Table5[[#This Row],[Item '#]],Ticket_Forms[Form Number],Ticket_Forms[Prizes])</f>
        <v>3460</v>
      </c>
      <c r="S1338" s="16">
        <f>LOOKUP(Table5[[#This Row],[Item '#]],Ticket_Forms[Form Number],Ticket_Forms[Location Rent])</f>
        <v>273</v>
      </c>
      <c r="T1338" s="16">
        <f>LOOKUP(Table5[[#This Row],[Item '#]],Ticket_Forms[Form Number],Ticket_Forms[Last Sale])</f>
        <v>0</v>
      </c>
      <c r="U1338" s="16" t="s">
        <v>3909</v>
      </c>
      <c r="V1338" s="58" t="str">
        <f>Table5[[#This Row],[Date Distributed]]</f>
        <v/>
      </c>
      <c r="W1338" s="3" t="str">
        <f>_xlfn.XLOOKUP(Table5[[#This Row],[Serial '#]],Table10[Serial '#],Table10[Charity Association],"",,)</f>
        <v/>
      </c>
      <c r="Z1338" s="3" t="s">
        <v>23</v>
      </c>
    </row>
    <row r="1339" spans="1:26" hidden="1" x14ac:dyDescent="0.35">
      <c r="A1339" s="3">
        <v>1337</v>
      </c>
      <c r="B1339" s="78">
        <v>45196</v>
      </c>
      <c r="C1339" s="73" t="str">
        <f>_xlfn.XLOOKUP(Table5[[#This Row],[Serial '#]],Table10[Serial '#],Table10[Date],"",,)</f>
        <v/>
      </c>
      <c r="D13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39" s="73" t="str">
        <f>IF(Table5[[#This Row],[Date Distributed]]="","In Stock","Distributed")</f>
        <v>In Stock</v>
      </c>
      <c r="F1339" s="79" t="s">
        <v>660</v>
      </c>
      <c r="G1339" s="75" t="s">
        <v>761</v>
      </c>
      <c r="H1339" s="80" t="s">
        <v>698</v>
      </c>
      <c r="I1339" s="80" t="s">
        <v>699</v>
      </c>
      <c r="J1339" s="81" t="s">
        <v>2098</v>
      </c>
      <c r="K1339" s="80" t="s">
        <v>433</v>
      </c>
      <c r="L1339" s="3" t="str">
        <f>_xlfn.XLOOKUP(Table5[[#This Row],[Item '#]],Ticket_Forms[Form Number],Ticket_Forms[Game Name],"",,)</f>
        <v>Zip Zap</v>
      </c>
      <c r="M1339" s="15">
        <v>146</v>
      </c>
      <c r="N1339" s="3">
        <f>LOOKUP(Table5[[#This Row],[Item '#]],Ticket_Forms[Form Number],Ticket_Forms[Ticket Count])</f>
        <v>4560</v>
      </c>
      <c r="O1339" s="16">
        <f>LOOKUP(Table5[[#This Row],[Item '#]],Ticket_Forms[Form Number],Ticket_Forms[Ticket Value])</f>
        <v>1</v>
      </c>
      <c r="P1339" s="16">
        <f>LOOKUP(Table5[[#This Row],[Item '#]],Ticket_Forms[Form Number],Ticket_Forms[Revenue])</f>
        <v>4560</v>
      </c>
      <c r="Q1339" s="16">
        <f>LOOKUP(Table5[[#This Row],[Item '#]],Ticket_Forms[Form Number],Ticket_Forms[Ideal Profit])</f>
        <v>1100</v>
      </c>
      <c r="R1339" s="16">
        <f>LOOKUP(Table5[[#This Row],[Item '#]],Ticket_Forms[Form Number],Ticket_Forms[Prizes])</f>
        <v>3460</v>
      </c>
      <c r="S1339" s="16">
        <f>LOOKUP(Table5[[#This Row],[Item '#]],Ticket_Forms[Form Number],Ticket_Forms[Location Rent])</f>
        <v>273</v>
      </c>
      <c r="T1339" s="16">
        <f>LOOKUP(Table5[[#This Row],[Item '#]],Ticket_Forms[Form Number],Ticket_Forms[Last Sale])</f>
        <v>0</v>
      </c>
      <c r="U1339" s="16" t="s">
        <v>3909</v>
      </c>
      <c r="V1339" s="58" t="str">
        <f>Table5[[#This Row],[Date Distributed]]</f>
        <v/>
      </c>
      <c r="W1339" s="3" t="str">
        <f>_xlfn.XLOOKUP(Table5[[#This Row],[Serial '#]],Table10[Serial '#],Table10[Charity Association],"",,)</f>
        <v/>
      </c>
      <c r="Z1339" s="3" t="s">
        <v>23</v>
      </c>
    </row>
    <row r="1340" spans="1:26" hidden="1" x14ac:dyDescent="0.35">
      <c r="A1340" s="3">
        <v>1338</v>
      </c>
      <c r="B1340" s="78">
        <v>45196</v>
      </c>
      <c r="C1340" s="73" t="str">
        <f>_xlfn.XLOOKUP(Table5[[#This Row],[Serial '#]],Table10[Serial '#],Table10[Date],"",,)</f>
        <v/>
      </c>
      <c r="D13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40" s="73" t="str">
        <f>IF(Table5[[#This Row],[Date Distributed]]="","In Stock","Distributed")</f>
        <v>In Stock</v>
      </c>
      <c r="F1340" s="79" t="s">
        <v>660</v>
      </c>
      <c r="G1340" s="75" t="s">
        <v>761</v>
      </c>
      <c r="H1340" s="80" t="s">
        <v>698</v>
      </c>
      <c r="I1340" s="80" t="s">
        <v>699</v>
      </c>
      <c r="J1340" s="81" t="s">
        <v>2099</v>
      </c>
      <c r="K1340" s="80" t="s">
        <v>433</v>
      </c>
      <c r="L1340" s="3" t="str">
        <f>_xlfn.XLOOKUP(Table5[[#This Row],[Item '#]],Ticket_Forms[Form Number],Ticket_Forms[Game Name],"",,)</f>
        <v>Zip Zap</v>
      </c>
      <c r="M1340" s="15">
        <v>146</v>
      </c>
      <c r="N1340" s="3">
        <f>LOOKUP(Table5[[#This Row],[Item '#]],Ticket_Forms[Form Number],Ticket_Forms[Ticket Count])</f>
        <v>4560</v>
      </c>
      <c r="O1340" s="16">
        <f>LOOKUP(Table5[[#This Row],[Item '#]],Ticket_Forms[Form Number],Ticket_Forms[Ticket Value])</f>
        <v>1</v>
      </c>
      <c r="P1340" s="16">
        <f>LOOKUP(Table5[[#This Row],[Item '#]],Ticket_Forms[Form Number],Ticket_Forms[Revenue])</f>
        <v>4560</v>
      </c>
      <c r="Q1340" s="16">
        <f>LOOKUP(Table5[[#This Row],[Item '#]],Ticket_Forms[Form Number],Ticket_Forms[Ideal Profit])</f>
        <v>1100</v>
      </c>
      <c r="R1340" s="16">
        <f>LOOKUP(Table5[[#This Row],[Item '#]],Ticket_Forms[Form Number],Ticket_Forms[Prizes])</f>
        <v>3460</v>
      </c>
      <c r="S1340" s="16">
        <f>LOOKUP(Table5[[#This Row],[Item '#]],Ticket_Forms[Form Number],Ticket_Forms[Location Rent])</f>
        <v>273</v>
      </c>
      <c r="T1340" s="16">
        <f>LOOKUP(Table5[[#This Row],[Item '#]],Ticket_Forms[Form Number],Ticket_Forms[Last Sale])</f>
        <v>0</v>
      </c>
      <c r="U1340" s="16" t="s">
        <v>3909</v>
      </c>
      <c r="V1340" s="58" t="str">
        <f>Table5[[#This Row],[Date Distributed]]</f>
        <v/>
      </c>
      <c r="W1340" s="3" t="str">
        <f>_xlfn.XLOOKUP(Table5[[#This Row],[Serial '#]],Table10[Serial '#],Table10[Charity Association],"",,)</f>
        <v/>
      </c>
      <c r="Z1340" s="3" t="s">
        <v>23</v>
      </c>
    </row>
    <row r="1341" spans="1:26" hidden="1" x14ac:dyDescent="0.35">
      <c r="A1341" s="3">
        <v>1339</v>
      </c>
      <c r="B1341" s="78">
        <v>45196</v>
      </c>
      <c r="C1341" s="73" t="str">
        <f>_xlfn.XLOOKUP(Table5[[#This Row],[Serial '#]],Table10[Serial '#],Table10[Date],"",,)</f>
        <v/>
      </c>
      <c r="D13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41" s="73" t="str">
        <f>IF(Table5[[#This Row],[Date Distributed]]="","In Stock","Distributed")</f>
        <v>In Stock</v>
      </c>
      <c r="F1341" s="79" t="s">
        <v>660</v>
      </c>
      <c r="G1341" s="75" t="s">
        <v>761</v>
      </c>
      <c r="H1341" s="80" t="s">
        <v>698</v>
      </c>
      <c r="I1341" s="80" t="s">
        <v>699</v>
      </c>
      <c r="J1341" s="81" t="s">
        <v>2100</v>
      </c>
      <c r="K1341" s="80" t="s">
        <v>462</v>
      </c>
      <c r="L1341" s="3" t="str">
        <f>_xlfn.XLOOKUP(Table5[[#This Row],[Item '#]],Ticket_Forms[Form Number],Ticket_Forms[Game Name],"",,)</f>
        <v>Bent Out Of Shape</v>
      </c>
      <c r="M1341" s="15">
        <v>134</v>
      </c>
      <c r="N1341" s="3">
        <f>LOOKUP(Table5[[#This Row],[Item '#]],Ticket_Forms[Form Number],Ticket_Forms[Ticket Count])</f>
        <v>4000</v>
      </c>
      <c r="O1341" s="16">
        <f>LOOKUP(Table5[[#This Row],[Item '#]],Ticket_Forms[Form Number],Ticket_Forms[Ticket Value])</f>
        <v>1</v>
      </c>
      <c r="P1341" s="16">
        <f>LOOKUP(Table5[[#This Row],[Item '#]],Ticket_Forms[Form Number],Ticket_Forms[Revenue])</f>
        <v>4000</v>
      </c>
      <c r="Q1341" s="16">
        <f>LOOKUP(Table5[[#This Row],[Item '#]],Ticket_Forms[Form Number],Ticket_Forms[Ideal Profit])</f>
        <v>998</v>
      </c>
      <c r="R1341" s="16">
        <f>LOOKUP(Table5[[#This Row],[Item '#]],Ticket_Forms[Form Number],Ticket_Forms[Prizes])</f>
        <v>3002</v>
      </c>
      <c r="S1341" s="16">
        <f>LOOKUP(Table5[[#This Row],[Item '#]],Ticket_Forms[Form Number],Ticket_Forms[Location Rent])</f>
        <v>240</v>
      </c>
      <c r="T1341" s="16">
        <f>LOOKUP(Table5[[#This Row],[Item '#]],Ticket_Forms[Form Number],Ticket_Forms[Last Sale])</f>
        <v>0</v>
      </c>
      <c r="U1341" s="16" t="s">
        <v>3909</v>
      </c>
      <c r="V1341" s="58" t="str">
        <f>Table5[[#This Row],[Date Distributed]]</f>
        <v/>
      </c>
      <c r="W1341" s="3" t="str">
        <f>_xlfn.XLOOKUP(Table5[[#This Row],[Serial '#]],Table10[Serial '#],Table10[Charity Association],"",,)</f>
        <v/>
      </c>
      <c r="Z1341" s="3" t="s">
        <v>23</v>
      </c>
    </row>
    <row r="1342" spans="1:26" hidden="1" x14ac:dyDescent="0.35">
      <c r="A1342" s="3">
        <v>1340</v>
      </c>
      <c r="B1342" s="78">
        <v>45196</v>
      </c>
      <c r="C1342" s="73" t="str">
        <f>_xlfn.XLOOKUP(Table5[[#This Row],[Serial '#]],Table10[Serial '#],Table10[Date],"",,)</f>
        <v/>
      </c>
      <c r="D13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42" s="73" t="str">
        <f>IF(Table5[[#This Row],[Date Distributed]]="","In Stock","Distributed")</f>
        <v>In Stock</v>
      </c>
      <c r="F1342" s="79" t="s">
        <v>660</v>
      </c>
      <c r="G1342" s="75" t="s">
        <v>761</v>
      </c>
      <c r="H1342" s="80" t="s">
        <v>698</v>
      </c>
      <c r="I1342" s="80" t="s">
        <v>699</v>
      </c>
      <c r="J1342" s="81" t="s">
        <v>2101</v>
      </c>
      <c r="K1342" s="80" t="s">
        <v>433</v>
      </c>
      <c r="L1342" s="3" t="str">
        <f>_xlfn.XLOOKUP(Table5[[#This Row],[Item '#]],Ticket_Forms[Form Number],Ticket_Forms[Game Name],"",,)</f>
        <v>Zip Zap</v>
      </c>
      <c r="M1342" s="15">
        <v>146</v>
      </c>
      <c r="N1342" s="3">
        <f>LOOKUP(Table5[[#This Row],[Item '#]],Ticket_Forms[Form Number],Ticket_Forms[Ticket Count])</f>
        <v>4560</v>
      </c>
      <c r="O1342" s="16">
        <f>LOOKUP(Table5[[#This Row],[Item '#]],Ticket_Forms[Form Number],Ticket_Forms[Ticket Value])</f>
        <v>1</v>
      </c>
      <c r="P1342" s="16">
        <f>LOOKUP(Table5[[#This Row],[Item '#]],Ticket_Forms[Form Number],Ticket_Forms[Revenue])</f>
        <v>4560</v>
      </c>
      <c r="Q1342" s="16">
        <f>LOOKUP(Table5[[#This Row],[Item '#]],Ticket_Forms[Form Number],Ticket_Forms[Ideal Profit])</f>
        <v>1100</v>
      </c>
      <c r="R1342" s="16">
        <f>LOOKUP(Table5[[#This Row],[Item '#]],Ticket_Forms[Form Number],Ticket_Forms[Prizes])</f>
        <v>3460</v>
      </c>
      <c r="S1342" s="16">
        <f>LOOKUP(Table5[[#This Row],[Item '#]],Ticket_Forms[Form Number],Ticket_Forms[Location Rent])</f>
        <v>273</v>
      </c>
      <c r="T1342" s="16">
        <f>LOOKUP(Table5[[#This Row],[Item '#]],Ticket_Forms[Form Number],Ticket_Forms[Last Sale])</f>
        <v>0</v>
      </c>
      <c r="U1342" s="16" t="s">
        <v>3909</v>
      </c>
      <c r="V1342" s="58" t="str">
        <f>Table5[[#This Row],[Date Distributed]]</f>
        <v/>
      </c>
      <c r="W1342" s="3" t="str">
        <f>_xlfn.XLOOKUP(Table5[[#This Row],[Serial '#]],Table10[Serial '#],Table10[Charity Association],"",,)</f>
        <v/>
      </c>
      <c r="Z1342" s="3" t="s">
        <v>23</v>
      </c>
    </row>
    <row r="1343" spans="1:26" hidden="1" x14ac:dyDescent="0.35">
      <c r="A1343" s="3">
        <v>1341</v>
      </c>
      <c r="B1343" s="78">
        <v>45196</v>
      </c>
      <c r="C1343" s="73" t="str">
        <f>_xlfn.XLOOKUP(Table5[[#This Row],[Serial '#]],Table10[Serial '#],Table10[Date],"",,)</f>
        <v/>
      </c>
      <c r="D13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43" s="73" t="str">
        <f>IF(Table5[[#This Row],[Date Distributed]]="","In Stock","Distributed")</f>
        <v>In Stock</v>
      </c>
      <c r="F1343" s="79" t="s">
        <v>660</v>
      </c>
      <c r="G1343" s="75" t="s">
        <v>761</v>
      </c>
      <c r="H1343" s="80" t="s">
        <v>698</v>
      </c>
      <c r="I1343" s="80" t="s">
        <v>699</v>
      </c>
      <c r="J1343" s="81" t="s">
        <v>2102</v>
      </c>
      <c r="K1343" s="80" t="s">
        <v>446</v>
      </c>
      <c r="L1343" s="3" t="str">
        <f>_xlfn.XLOOKUP(Table5[[#This Row],[Item '#]],Ticket_Forms[Form Number],Ticket_Forms[Game Name],"",,)</f>
        <v>Bucks N Trucks</v>
      </c>
      <c r="M1343" s="15">
        <v>134</v>
      </c>
      <c r="N1343" s="3">
        <f>LOOKUP(Table5[[#This Row],[Item '#]],Ticket_Forms[Form Number],Ticket_Forms[Ticket Count])</f>
        <v>4000</v>
      </c>
      <c r="O1343" s="16">
        <f>LOOKUP(Table5[[#This Row],[Item '#]],Ticket_Forms[Form Number],Ticket_Forms[Ticket Value])</f>
        <v>1</v>
      </c>
      <c r="P1343" s="16">
        <f>LOOKUP(Table5[[#This Row],[Item '#]],Ticket_Forms[Form Number],Ticket_Forms[Revenue])</f>
        <v>4000</v>
      </c>
      <c r="Q1343" s="16">
        <f>LOOKUP(Table5[[#This Row],[Item '#]],Ticket_Forms[Form Number],Ticket_Forms[Ideal Profit])</f>
        <v>998</v>
      </c>
      <c r="R1343" s="16">
        <f>LOOKUP(Table5[[#This Row],[Item '#]],Ticket_Forms[Form Number],Ticket_Forms[Prizes])</f>
        <v>3002</v>
      </c>
      <c r="S1343" s="16">
        <f>LOOKUP(Table5[[#This Row],[Item '#]],Ticket_Forms[Form Number],Ticket_Forms[Location Rent])</f>
        <v>240</v>
      </c>
      <c r="T1343" s="16">
        <f>LOOKUP(Table5[[#This Row],[Item '#]],Ticket_Forms[Form Number],Ticket_Forms[Last Sale])</f>
        <v>0</v>
      </c>
      <c r="U1343" s="16" t="s">
        <v>3909</v>
      </c>
      <c r="V1343" s="58" t="str">
        <f>Table5[[#This Row],[Date Distributed]]</f>
        <v/>
      </c>
      <c r="W1343" s="3" t="str">
        <f>_xlfn.XLOOKUP(Table5[[#This Row],[Serial '#]],Table10[Serial '#],Table10[Charity Association],"",,)</f>
        <v/>
      </c>
      <c r="Z1343" s="3" t="s">
        <v>23</v>
      </c>
    </row>
    <row r="1344" spans="1:26" hidden="1" x14ac:dyDescent="0.35">
      <c r="A1344" s="3">
        <v>1342</v>
      </c>
      <c r="B1344" s="78">
        <v>45196</v>
      </c>
      <c r="C1344" s="73" t="str">
        <f>_xlfn.XLOOKUP(Table5[[#This Row],[Serial '#]],Table10[Serial '#],Table10[Date],"",,)</f>
        <v/>
      </c>
      <c r="D13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44" s="73" t="str">
        <f>IF(Table5[[#This Row],[Date Distributed]]="","In Stock","Distributed")</f>
        <v>In Stock</v>
      </c>
      <c r="F1344" s="79" t="s">
        <v>660</v>
      </c>
      <c r="G1344" s="75" t="s">
        <v>761</v>
      </c>
      <c r="H1344" s="80" t="s">
        <v>698</v>
      </c>
      <c r="I1344" s="80" t="s">
        <v>699</v>
      </c>
      <c r="J1344" s="81" t="s">
        <v>2103</v>
      </c>
      <c r="K1344" s="80" t="s">
        <v>433</v>
      </c>
      <c r="L1344" s="3" t="str">
        <f>_xlfn.XLOOKUP(Table5[[#This Row],[Item '#]],Ticket_Forms[Form Number],Ticket_Forms[Game Name],"",,)</f>
        <v>Zip Zap</v>
      </c>
      <c r="M1344" s="15">
        <v>146</v>
      </c>
      <c r="N1344" s="3">
        <f>LOOKUP(Table5[[#This Row],[Item '#]],Ticket_Forms[Form Number],Ticket_Forms[Ticket Count])</f>
        <v>4560</v>
      </c>
      <c r="O1344" s="16">
        <f>LOOKUP(Table5[[#This Row],[Item '#]],Ticket_Forms[Form Number],Ticket_Forms[Ticket Value])</f>
        <v>1</v>
      </c>
      <c r="P1344" s="16">
        <f>LOOKUP(Table5[[#This Row],[Item '#]],Ticket_Forms[Form Number],Ticket_Forms[Revenue])</f>
        <v>4560</v>
      </c>
      <c r="Q1344" s="16">
        <f>LOOKUP(Table5[[#This Row],[Item '#]],Ticket_Forms[Form Number],Ticket_Forms[Ideal Profit])</f>
        <v>1100</v>
      </c>
      <c r="R1344" s="16">
        <f>LOOKUP(Table5[[#This Row],[Item '#]],Ticket_Forms[Form Number],Ticket_Forms[Prizes])</f>
        <v>3460</v>
      </c>
      <c r="S1344" s="16">
        <f>LOOKUP(Table5[[#This Row],[Item '#]],Ticket_Forms[Form Number],Ticket_Forms[Location Rent])</f>
        <v>273</v>
      </c>
      <c r="T1344" s="16">
        <f>LOOKUP(Table5[[#This Row],[Item '#]],Ticket_Forms[Form Number],Ticket_Forms[Last Sale])</f>
        <v>0</v>
      </c>
      <c r="U1344" s="16" t="s">
        <v>3909</v>
      </c>
      <c r="V1344" s="58" t="str">
        <f>Table5[[#This Row],[Date Distributed]]</f>
        <v/>
      </c>
      <c r="W1344" s="3" t="str">
        <f>_xlfn.XLOOKUP(Table5[[#This Row],[Serial '#]],Table10[Serial '#],Table10[Charity Association],"",,)</f>
        <v/>
      </c>
      <c r="Z1344" s="3" t="s">
        <v>23</v>
      </c>
    </row>
    <row r="1345" spans="1:26" hidden="1" x14ac:dyDescent="0.35">
      <c r="A1345" s="3">
        <v>1343</v>
      </c>
      <c r="B1345" s="78">
        <v>45196</v>
      </c>
      <c r="C1345" s="73" t="str">
        <f>_xlfn.XLOOKUP(Table5[[#This Row],[Serial '#]],Table10[Serial '#],Table10[Date],"",,)</f>
        <v/>
      </c>
      <c r="D13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45" s="73" t="str">
        <f>IF(Table5[[#This Row],[Date Distributed]]="","In Stock","Distributed")</f>
        <v>In Stock</v>
      </c>
      <c r="F1345" s="79" t="s">
        <v>660</v>
      </c>
      <c r="G1345" s="75" t="s">
        <v>761</v>
      </c>
      <c r="H1345" s="80" t="s">
        <v>698</v>
      </c>
      <c r="I1345" s="80" t="s">
        <v>699</v>
      </c>
      <c r="J1345" s="81" t="s">
        <v>2104</v>
      </c>
      <c r="K1345" s="80" t="s">
        <v>433</v>
      </c>
      <c r="L1345" s="3" t="str">
        <f>_xlfn.XLOOKUP(Table5[[#This Row],[Item '#]],Ticket_Forms[Form Number],Ticket_Forms[Game Name],"",,)</f>
        <v>Zip Zap</v>
      </c>
      <c r="M1345" s="15">
        <v>146</v>
      </c>
      <c r="N1345" s="3">
        <f>LOOKUP(Table5[[#This Row],[Item '#]],Ticket_Forms[Form Number],Ticket_Forms[Ticket Count])</f>
        <v>4560</v>
      </c>
      <c r="O1345" s="16">
        <f>LOOKUP(Table5[[#This Row],[Item '#]],Ticket_Forms[Form Number],Ticket_Forms[Ticket Value])</f>
        <v>1</v>
      </c>
      <c r="P1345" s="16">
        <f>LOOKUP(Table5[[#This Row],[Item '#]],Ticket_Forms[Form Number],Ticket_Forms[Revenue])</f>
        <v>4560</v>
      </c>
      <c r="Q1345" s="16">
        <f>LOOKUP(Table5[[#This Row],[Item '#]],Ticket_Forms[Form Number],Ticket_Forms[Ideal Profit])</f>
        <v>1100</v>
      </c>
      <c r="R1345" s="16">
        <f>LOOKUP(Table5[[#This Row],[Item '#]],Ticket_Forms[Form Number],Ticket_Forms[Prizes])</f>
        <v>3460</v>
      </c>
      <c r="S1345" s="16">
        <f>LOOKUP(Table5[[#This Row],[Item '#]],Ticket_Forms[Form Number],Ticket_Forms[Location Rent])</f>
        <v>273</v>
      </c>
      <c r="T1345" s="16">
        <f>LOOKUP(Table5[[#This Row],[Item '#]],Ticket_Forms[Form Number],Ticket_Forms[Last Sale])</f>
        <v>0</v>
      </c>
      <c r="U1345" s="16" t="s">
        <v>3909</v>
      </c>
      <c r="V1345" s="58" t="str">
        <f>Table5[[#This Row],[Date Distributed]]</f>
        <v/>
      </c>
      <c r="W1345" s="3" t="str">
        <f>_xlfn.XLOOKUP(Table5[[#This Row],[Serial '#]],Table10[Serial '#],Table10[Charity Association],"",,)</f>
        <v/>
      </c>
      <c r="Z1345" s="3" t="s">
        <v>23</v>
      </c>
    </row>
    <row r="1346" spans="1:26" hidden="1" x14ac:dyDescent="0.35">
      <c r="A1346" s="3">
        <v>1344</v>
      </c>
      <c r="B1346" s="78">
        <v>45196</v>
      </c>
      <c r="C1346" s="73" t="str">
        <f>_xlfn.XLOOKUP(Table5[[#This Row],[Serial '#]],Table10[Serial '#],Table10[Date],"",,)</f>
        <v/>
      </c>
      <c r="D13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46" s="73" t="str">
        <f>IF(Table5[[#This Row],[Date Distributed]]="","In Stock","Distributed")</f>
        <v>In Stock</v>
      </c>
      <c r="F1346" s="79" t="s">
        <v>660</v>
      </c>
      <c r="G1346" s="75" t="s">
        <v>761</v>
      </c>
      <c r="H1346" s="80" t="s">
        <v>698</v>
      </c>
      <c r="I1346" s="80" t="s">
        <v>699</v>
      </c>
      <c r="J1346" s="81" t="s">
        <v>2105</v>
      </c>
      <c r="K1346" s="80" t="s">
        <v>433</v>
      </c>
      <c r="L1346" s="3" t="str">
        <f>_xlfn.XLOOKUP(Table5[[#This Row],[Item '#]],Ticket_Forms[Form Number],Ticket_Forms[Game Name],"",,)</f>
        <v>Zip Zap</v>
      </c>
      <c r="M1346" s="15">
        <v>146</v>
      </c>
      <c r="N1346" s="3">
        <f>LOOKUP(Table5[[#This Row],[Item '#]],Ticket_Forms[Form Number],Ticket_Forms[Ticket Count])</f>
        <v>4560</v>
      </c>
      <c r="O1346" s="16">
        <f>LOOKUP(Table5[[#This Row],[Item '#]],Ticket_Forms[Form Number],Ticket_Forms[Ticket Value])</f>
        <v>1</v>
      </c>
      <c r="P1346" s="16">
        <f>LOOKUP(Table5[[#This Row],[Item '#]],Ticket_Forms[Form Number],Ticket_Forms[Revenue])</f>
        <v>4560</v>
      </c>
      <c r="Q1346" s="16">
        <f>LOOKUP(Table5[[#This Row],[Item '#]],Ticket_Forms[Form Number],Ticket_Forms[Ideal Profit])</f>
        <v>1100</v>
      </c>
      <c r="R1346" s="16">
        <f>LOOKUP(Table5[[#This Row],[Item '#]],Ticket_Forms[Form Number],Ticket_Forms[Prizes])</f>
        <v>3460</v>
      </c>
      <c r="S1346" s="16">
        <f>LOOKUP(Table5[[#This Row],[Item '#]],Ticket_Forms[Form Number],Ticket_Forms[Location Rent])</f>
        <v>273</v>
      </c>
      <c r="T1346" s="16">
        <f>LOOKUP(Table5[[#This Row],[Item '#]],Ticket_Forms[Form Number],Ticket_Forms[Last Sale])</f>
        <v>0</v>
      </c>
      <c r="U1346" s="16" t="s">
        <v>3909</v>
      </c>
      <c r="V1346" s="58" t="str">
        <f>Table5[[#This Row],[Date Distributed]]</f>
        <v/>
      </c>
      <c r="W1346" s="3" t="str">
        <f>_xlfn.XLOOKUP(Table5[[#This Row],[Serial '#]],Table10[Serial '#],Table10[Charity Association],"",,)</f>
        <v/>
      </c>
      <c r="Z1346" s="3" t="s">
        <v>23</v>
      </c>
    </row>
    <row r="1347" spans="1:26" hidden="1" x14ac:dyDescent="0.35">
      <c r="A1347" s="3">
        <v>1345</v>
      </c>
      <c r="B1347" s="78">
        <v>45196</v>
      </c>
      <c r="C1347" s="73" t="str">
        <f>_xlfn.XLOOKUP(Table5[[#This Row],[Serial '#]],Table10[Serial '#],Table10[Date],"",,)</f>
        <v/>
      </c>
      <c r="D13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47" s="73" t="str">
        <f>IF(Table5[[#This Row],[Date Distributed]]="","In Stock","Distributed")</f>
        <v>In Stock</v>
      </c>
      <c r="F1347" s="79" t="s">
        <v>660</v>
      </c>
      <c r="G1347" s="75" t="s">
        <v>761</v>
      </c>
      <c r="H1347" s="80" t="s">
        <v>698</v>
      </c>
      <c r="I1347" s="80" t="s">
        <v>699</v>
      </c>
      <c r="J1347" s="81" t="s">
        <v>2106</v>
      </c>
      <c r="K1347" s="80" t="s">
        <v>3645</v>
      </c>
      <c r="L1347" s="3" t="str">
        <f>_xlfn.XLOOKUP(Table5[[#This Row],[Item '#]],Ticket_Forms[Form Number],Ticket_Forms[Game Name],"",,)</f>
        <v>Big 5</v>
      </c>
      <c r="M1347" s="15">
        <v>360</v>
      </c>
      <c r="N1347" s="3">
        <f>LOOKUP(Table5[[#This Row],[Item '#]],Ticket_Forms[Form Number],Ticket_Forms[Ticket Count])</f>
        <v>9959</v>
      </c>
      <c r="O1347" s="16">
        <f>LOOKUP(Table5[[#This Row],[Item '#]],Ticket_Forms[Form Number],Ticket_Forms[Ticket Value])</f>
        <v>1</v>
      </c>
      <c r="P1347" s="16">
        <f>LOOKUP(Table5[[#This Row],[Item '#]],Ticket_Forms[Form Number],Ticket_Forms[Revenue])</f>
        <v>9959</v>
      </c>
      <c r="Q1347" s="16">
        <f>LOOKUP(Table5[[#This Row],[Item '#]],Ticket_Forms[Form Number],Ticket_Forms[Ideal Profit])</f>
        <v>2119</v>
      </c>
      <c r="R1347" s="16">
        <f>LOOKUP(Table5[[#This Row],[Item '#]],Ticket_Forms[Form Number],Ticket_Forms[Prizes])</f>
        <v>7840</v>
      </c>
      <c r="S1347" s="16">
        <f>LOOKUP(Table5[[#This Row],[Item '#]],Ticket_Forms[Form Number],Ticket_Forms[Location Rent])</f>
        <v>597</v>
      </c>
      <c r="T1347" s="16">
        <f>LOOKUP(Table5[[#This Row],[Item '#]],Ticket_Forms[Form Number],Ticket_Forms[Last Sale])</f>
        <v>0</v>
      </c>
      <c r="U1347" s="16" t="s">
        <v>3909</v>
      </c>
      <c r="V1347" s="58" t="str">
        <f>Table5[[#This Row],[Date Distributed]]</f>
        <v/>
      </c>
      <c r="W1347" s="3" t="str">
        <f>_xlfn.XLOOKUP(Table5[[#This Row],[Serial '#]],Table10[Serial '#],Table10[Charity Association],"",,)</f>
        <v/>
      </c>
      <c r="Z1347" s="3" t="s">
        <v>23</v>
      </c>
    </row>
    <row r="1348" spans="1:26" hidden="1" x14ac:dyDescent="0.35">
      <c r="A1348" s="3">
        <v>1346</v>
      </c>
      <c r="B1348" s="78">
        <v>45196</v>
      </c>
      <c r="C1348" s="73" t="str">
        <f>_xlfn.XLOOKUP(Table5[[#This Row],[Serial '#]],Table10[Serial '#],Table10[Date],"",,)</f>
        <v/>
      </c>
      <c r="D13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48" s="73" t="str">
        <f>IF(Table5[[#This Row],[Date Distributed]]="","In Stock","Distributed")</f>
        <v>In Stock</v>
      </c>
      <c r="F1348" s="79" t="s">
        <v>660</v>
      </c>
      <c r="G1348" s="75" t="s">
        <v>761</v>
      </c>
      <c r="H1348" s="80" t="s">
        <v>698</v>
      </c>
      <c r="I1348" s="80" t="s">
        <v>699</v>
      </c>
      <c r="J1348" s="81" t="s">
        <v>2107</v>
      </c>
      <c r="K1348" s="80" t="s">
        <v>459</v>
      </c>
      <c r="L1348" s="3" t="str">
        <f>_xlfn.XLOOKUP(Table5[[#This Row],[Item '#]],Ticket_Forms[Form Number],Ticket_Forms[Game Name],"",,)</f>
        <v>Bourbon Nights</v>
      </c>
      <c r="M1348" s="15">
        <v>134</v>
      </c>
      <c r="N1348" s="3">
        <f>LOOKUP(Table5[[#This Row],[Item '#]],Ticket_Forms[Form Number],Ticket_Forms[Ticket Count])</f>
        <v>4000</v>
      </c>
      <c r="O1348" s="16">
        <f>LOOKUP(Table5[[#This Row],[Item '#]],Ticket_Forms[Form Number],Ticket_Forms[Ticket Value])</f>
        <v>1</v>
      </c>
      <c r="P1348" s="16">
        <f>LOOKUP(Table5[[#This Row],[Item '#]],Ticket_Forms[Form Number],Ticket_Forms[Revenue])</f>
        <v>4000</v>
      </c>
      <c r="Q1348" s="16">
        <f>LOOKUP(Table5[[#This Row],[Item '#]],Ticket_Forms[Form Number],Ticket_Forms[Ideal Profit])</f>
        <v>998</v>
      </c>
      <c r="R1348" s="16">
        <f>LOOKUP(Table5[[#This Row],[Item '#]],Ticket_Forms[Form Number],Ticket_Forms[Prizes])</f>
        <v>3002</v>
      </c>
      <c r="S1348" s="16">
        <f>LOOKUP(Table5[[#This Row],[Item '#]],Ticket_Forms[Form Number],Ticket_Forms[Location Rent])</f>
        <v>240</v>
      </c>
      <c r="T1348" s="16">
        <f>LOOKUP(Table5[[#This Row],[Item '#]],Ticket_Forms[Form Number],Ticket_Forms[Last Sale])</f>
        <v>0</v>
      </c>
      <c r="U1348" s="16" t="s">
        <v>3909</v>
      </c>
      <c r="V1348" s="58" t="str">
        <f>Table5[[#This Row],[Date Distributed]]</f>
        <v/>
      </c>
      <c r="W1348" s="3" t="str">
        <f>_xlfn.XLOOKUP(Table5[[#This Row],[Serial '#]],Table10[Serial '#],Table10[Charity Association],"",,)</f>
        <v/>
      </c>
      <c r="Z1348" s="3" t="s">
        <v>23</v>
      </c>
    </row>
    <row r="1349" spans="1:26" hidden="1" x14ac:dyDescent="0.35">
      <c r="A1349" s="3">
        <v>1347</v>
      </c>
      <c r="B1349" s="78">
        <v>45196</v>
      </c>
      <c r="C1349" s="73" t="str">
        <f>_xlfn.XLOOKUP(Table5[[#This Row],[Serial '#]],Table10[Serial '#],Table10[Date],"",,)</f>
        <v/>
      </c>
      <c r="D13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49" s="73" t="str">
        <f>IF(Table5[[#This Row],[Date Distributed]]="","In Stock","Distributed")</f>
        <v>In Stock</v>
      </c>
      <c r="F1349" s="79" t="s">
        <v>660</v>
      </c>
      <c r="G1349" s="75" t="s">
        <v>761</v>
      </c>
      <c r="H1349" s="80" t="s">
        <v>698</v>
      </c>
      <c r="I1349" s="80" t="s">
        <v>699</v>
      </c>
      <c r="J1349" s="81" t="s">
        <v>2108</v>
      </c>
      <c r="K1349" s="80" t="s">
        <v>463</v>
      </c>
      <c r="L1349" s="3" t="str">
        <f>_xlfn.XLOOKUP(Table5[[#This Row],[Item '#]],Ticket_Forms[Form Number],Ticket_Forms[Game Name],"",,)</f>
        <v>Sloppy Sliders</v>
      </c>
      <c r="M1349" s="15">
        <v>134</v>
      </c>
      <c r="N1349" s="3">
        <f>LOOKUP(Table5[[#This Row],[Item '#]],Ticket_Forms[Form Number],Ticket_Forms[Ticket Count])</f>
        <v>4000</v>
      </c>
      <c r="O1349" s="16">
        <f>LOOKUP(Table5[[#This Row],[Item '#]],Ticket_Forms[Form Number],Ticket_Forms[Ticket Value])</f>
        <v>1</v>
      </c>
      <c r="P1349" s="16">
        <f>LOOKUP(Table5[[#This Row],[Item '#]],Ticket_Forms[Form Number],Ticket_Forms[Revenue])</f>
        <v>4000</v>
      </c>
      <c r="Q1349" s="16">
        <f>LOOKUP(Table5[[#This Row],[Item '#]],Ticket_Forms[Form Number],Ticket_Forms[Ideal Profit])</f>
        <v>998</v>
      </c>
      <c r="R1349" s="16">
        <f>LOOKUP(Table5[[#This Row],[Item '#]],Ticket_Forms[Form Number],Ticket_Forms[Prizes])</f>
        <v>3002</v>
      </c>
      <c r="S1349" s="16">
        <f>LOOKUP(Table5[[#This Row],[Item '#]],Ticket_Forms[Form Number],Ticket_Forms[Location Rent])</f>
        <v>240</v>
      </c>
      <c r="T1349" s="16">
        <f>LOOKUP(Table5[[#This Row],[Item '#]],Ticket_Forms[Form Number],Ticket_Forms[Last Sale])</f>
        <v>0</v>
      </c>
      <c r="U1349" s="16" t="s">
        <v>3909</v>
      </c>
      <c r="V1349" s="58" t="str">
        <f>Table5[[#This Row],[Date Distributed]]</f>
        <v/>
      </c>
      <c r="W1349" s="3" t="str">
        <f>_xlfn.XLOOKUP(Table5[[#This Row],[Serial '#]],Table10[Serial '#],Table10[Charity Association],"",,)</f>
        <v/>
      </c>
      <c r="Z1349" s="3" t="s">
        <v>23</v>
      </c>
    </row>
    <row r="1350" spans="1:26" hidden="1" x14ac:dyDescent="0.35">
      <c r="A1350" s="3">
        <v>1348</v>
      </c>
      <c r="B1350" s="78">
        <v>45196</v>
      </c>
      <c r="C1350" s="73" t="str">
        <f>_xlfn.XLOOKUP(Table5[[#This Row],[Serial '#]],Table10[Serial '#],Table10[Date],"",,)</f>
        <v/>
      </c>
      <c r="D13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50" s="73" t="str">
        <f>IF(Table5[[#This Row],[Date Distributed]]="","In Stock","Distributed")</f>
        <v>In Stock</v>
      </c>
      <c r="F1350" s="79" t="s">
        <v>660</v>
      </c>
      <c r="G1350" s="75" t="s">
        <v>761</v>
      </c>
      <c r="H1350" s="80" t="s">
        <v>698</v>
      </c>
      <c r="I1350" s="80" t="s">
        <v>699</v>
      </c>
      <c r="J1350" s="81" t="s">
        <v>2109</v>
      </c>
      <c r="K1350" s="80" t="s">
        <v>433</v>
      </c>
      <c r="L1350" s="3" t="str">
        <f>_xlfn.XLOOKUP(Table5[[#This Row],[Item '#]],Ticket_Forms[Form Number],Ticket_Forms[Game Name],"",,)</f>
        <v>Zip Zap</v>
      </c>
      <c r="M1350" s="15">
        <v>146</v>
      </c>
      <c r="N1350" s="3">
        <f>LOOKUP(Table5[[#This Row],[Item '#]],Ticket_Forms[Form Number],Ticket_Forms[Ticket Count])</f>
        <v>4560</v>
      </c>
      <c r="O1350" s="16">
        <f>LOOKUP(Table5[[#This Row],[Item '#]],Ticket_Forms[Form Number],Ticket_Forms[Ticket Value])</f>
        <v>1</v>
      </c>
      <c r="P1350" s="16">
        <f>LOOKUP(Table5[[#This Row],[Item '#]],Ticket_Forms[Form Number],Ticket_Forms[Revenue])</f>
        <v>4560</v>
      </c>
      <c r="Q1350" s="16">
        <f>LOOKUP(Table5[[#This Row],[Item '#]],Ticket_Forms[Form Number],Ticket_Forms[Ideal Profit])</f>
        <v>1100</v>
      </c>
      <c r="R1350" s="16">
        <f>LOOKUP(Table5[[#This Row],[Item '#]],Ticket_Forms[Form Number],Ticket_Forms[Prizes])</f>
        <v>3460</v>
      </c>
      <c r="S1350" s="16">
        <f>LOOKUP(Table5[[#This Row],[Item '#]],Ticket_Forms[Form Number],Ticket_Forms[Location Rent])</f>
        <v>273</v>
      </c>
      <c r="T1350" s="16">
        <f>LOOKUP(Table5[[#This Row],[Item '#]],Ticket_Forms[Form Number],Ticket_Forms[Last Sale])</f>
        <v>0</v>
      </c>
      <c r="U1350" s="16" t="s">
        <v>3909</v>
      </c>
      <c r="V1350" s="58" t="str">
        <f>Table5[[#This Row],[Date Distributed]]</f>
        <v/>
      </c>
      <c r="W1350" s="3" t="str">
        <f>_xlfn.XLOOKUP(Table5[[#This Row],[Serial '#]],Table10[Serial '#],Table10[Charity Association],"",,)</f>
        <v/>
      </c>
      <c r="Z1350" s="3" t="s">
        <v>23</v>
      </c>
    </row>
    <row r="1351" spans="1:26" hidden="1" x14ac:dyDescent="0.35">
      <c r="A1351" s="3">
        <v>1349</v>
      </c>
      <c r="B1351" s="78">
        <v>45196</v>
      </c>
      <c r="C1351" s="73" t="str">
        <f>_xlfn.XLOOKUP(Table5[[#This Row],[Serial '#]],Table10[Serial '#],Table10[Date],"",,)</f>
        <v/>
      </c>
      <c r="D13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51" s="73" t="str">
        <f>IF(Table5[[#This Row],[Date Distributed]]="","In Stock","Distributed")</f>
        <v>In Stock</v>
      </c>
      <c r="F1351" s="79" t="s">
        <v>660</v>
      </c>
      <c r="G1351" s="75" t="s">
        <v>761</v>
      </c>
      <c r="H1351" s="80" t="s">
        <v>698</v>
      </c>
      <c r="I1351" s="80" t="s">
        <v>699</v>
      </c>
      <c r="J1351" s="81" t="s">
        <v>2110</v>
      </c>
      <c r="K1351" s="80" t="s">
        <v>460</v>
      </c>
      <c r="L1351" s="3" t="str">
        <f>_xlfn.XLOOKUP(Table5[[#This Row],[Item '#]],Ticket_Forms[Form Number],Ticket_Forms[Game Name],"",,)</f>
        <v>Bottom of the Barrel</v>
      </c>
      <c r="M1351" s="15">
        <v>134</v>
      </c>
      <c r="N1351" s="3">
        <f>LOOKUP(Table5[[#This Row],[Item '#]],Ticket_Forms[Form Number],Ticket_Forms[Ticket Count])</f>
        <v>4000</v>
      </c>
      <c r="O1351" s="16">
        <f>LOOKUP(Table5[[#This Row],[Item '#]],Ticket_Forms[Form Number],Ticket_Forms[Ticket Value])</f>
        <v>1</v>
      </c>
      <c r="P1351" s="16">
        <f>LOOKUP(Table5[[#This Row],[Item '#]],Ticket_Forms[Form Number],Ticket_Forms[Revenue])</f>
        <v>4000</v>
      </c>
      <c r="Q1351" s="16">
        <f>LOOKUP(Table5[[#This Row],[Item '#]],Ticket_Forms[Form Number],Ticket_Forms[Ideal Profit])</f>
        <v>998</v>
      </c>
      <c r="R1351" s="16">
        <f>LOOKUP(Table5[[#This Row],[Item '#]],Ticket_Forms[Form Number],Ticket_Forms[Prizes])</f>
        <v>3002</v>
      </c>
      <c r="S1351" s="16">
        <f>LOOKUP(Table5[[#This Row],[Item '#]],Ticket_Forms[Form Number],Ticket_Forms[Location Rent])</f>
        <v>240</v>
      </c>
      <c r="T1351" s="16">
        <f>LOOKUP(Table5[[#This Row],[Item '#]],Ticket_Forms[Form Number],Ticket_Forms[Last Sale])</f>
        <v>0</v>
      </c>
      <c r="U1351" s="16" t="s">
        <v>3909</v>
      </c>
      <c r="V1351" s="58" t="str">
        <f>Table5[[#This Row],[Date Distributed]]</f>
        <v/>
      </c>
      <c r="W1351" s="3" t="str">
        <f>_xlfn.XLOOKUP(Table5[[#This Row],[Serial '#]],Table10[Serial '#],Table10[Charity Association],"",,)</f>
        <v/>
      </c>
      <c r="Z1351" s="3" t="s">
        <v>23</v>
      </c>
    </row>
    <row r="1352" spans="1:26" hidden="1" x14ac:dyDescent="0.35">
      <c r="A1352" s="3">
        <v>1350</v>
      </c>
      <c r="B1352" s="78">
        <v>45196</v>
      </c>
      <c r="C1352" s="73" t="str">
        <f>_xlfn.XLOOKUP(Table5[[#This Row],[Serial '#]],Table10[Serial '#],Table10[Date],"",,)</f>
        <v/>
      </c>
      <c r="D13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52" s="73" t="str">
        <f>IF(Table5[[#This Row],[Date Distributed]]="","In Stock","Distributed")</f>
        <v>In Stock</v>
      </c>
      <c r="F1352" s="79" t="s">
        <v>660</v>
      </c>
      <c r="G1352" s="75" t="s">
        <v>761</v>
      </c>
      <c r="H1352" s="80" t="s">
        <v>698</v>
      </c>
      <c r="I1352" s="80" t="s">
        <v>699</v>
      </c>
      <c r="J1352" s="81" t="s">
        <v>2111</v>
      </c>
      <c r="K1352" s="80" t="s">
        <v>463</v>
      </c>
      <c r="L1352" s="3" t="str">
        <f>_xlfn.XLOOKUP(Table5[[#This Row],[Item '#]],Ticket_Forms[Form Number],Ticket_Forms[Game Name],"",,)</f>
        <v>Sloppy Sliders</v>
      </c>
      <c r="M1352" s="15">
        <v>134</v>
      </c>
      <c r="N1352" s="3">
        <f>LOOKUP(Table5[[#This Row],[Item '#]],Ticket_Forms[Form Number],Ticket_Forms[Ticket Count])</f>
        <v>4000</v>
      </c>
      <c r="O1352" s="16">
        <f>LOOKUP(Table5[[#This Row],[Item '#]],Ticket_Forms[Form Number],Ticket_Forms[Ticket Value])</f>
        <v>1</v>
      </c>
      <c r="P1352" s="16">
        <f>LOOKUP(Table5[[#This Row],[Item '#]],Ticket_Forms[Form Number],Ticket_Forms[Revenue])</f>
        <v>4000</v>
      </c>
      <c r="Q1352" s="16">
        <f>LOOKUP(Table5[[#This Row],[Item '#]],Ticket_Forms[Form Number],Ticket_Forms[Ideal Profit])</f>
        <v>998</v>
      </c>
      <c r="R1352" s="16">
        <f>LOOKUP(Table5[[#This Row],[Item '#]],Ticket_Forms[Form Number],Ticket_Forms[Prizes])</f>
        <v>3002</v>
      </c>
      <c r="S1352" s="16">
        <f>LOOKUP(Table5[[#This Row],[Item '#]],Ticket_Forms[Form Number],Ticket_Forms[Location Rent])</f>
        <v>240</v>
      </c>
      <c r="T1352" s="16">
        <f>LOOKUP(Table5[[#This Row],[Item '#]],Ticket_Forms[Form Number],Ticket_Forms[Last Sale])</f>
        <v>0</v>
      </c>
      <c r="U1352" s="16" t="s">
        <v>3909</v>
      </c>
      <c r="V1352" s="58" t="str">
        <f>Table5[[#This Row],[Date Distributed]]</f>
        <v/>
      </c>
      <c r="W1352" s="3" t="str">
        <f>_xlfn.XLOOKUP(Table5[[#This Row],[Serial '#]],Table10[Serial '#],Table10[Charity Association],"",,)</f>
        <v/>
      </c>
      <c r="Z1352" s="3" t="s">
        <v>23</v>
      </c>
    </row>
    <row r="1353" spans="1:26" hidden="1" x14ac:dyDescent="0.35">
      <c r="A1353" s="3">
        <v>1351</v>
      </c>
      <c r="B1353" s="78">
        <v>45196</v>
      </c>
      <c r="C1353" s="73" t="str">
        <f>_xlfn.XLOOKUP(Table5[[#This Row],[Serial '#]],Table10[Serial '#],Table10[Date],"",,)</f>
        <v/>
      </c>
      <c r="D13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53" s="73" t="str">
        <f>IF(Table5[[#This Row],[Date Distributed]]="","In Stock","Distributed")</f>
        <v>In Stock</v>
      </c>
      <c r="F1353" s="79" t="s">
        <v>660</v>
      </c>
      <c r="G1353" s="75" t="s">
        <v>761</v>
      </c>
      <c r="H1353" s="80" t="s">
        <v>698</v>
      </c>
      <c r="I1353" s="80" t="s">
        <v>699</v>
      </c>
      <c r="J1353" s="81" t="s">
        <v>2112</v>
      </c>
      <c r="K1353" s="80" t="s">
        <v>433</v>
      </c>
      <c r="L1353" s="3" t="str">
        <f>_xlfn.XLOOKUP(Table5[[#This Row],[Item '#]],Ticket_Forms[Form Number],Ticket_Forms[Game Name],"",,)</f>
        <v>Zip Zap</v>
      </c>
      <c r="M1353" s="15">
        <v>146</v>
      </c>
      <c r="N1353" s="3">
        <f>LOOKUP(Table5[[#This Row],[Item '#]],Ticket_Forms[Form Number],Ticket_Forms[Ticket Count])</f>
        <v>4560</v>
      </c>
      <c r="O1353" s="16">
        <f>LOOKUP(Table5[[#This Row],[Item '#]],Ticket_Forms[Form Number],Ticket_Forms[Ticket Value])</f>
        <v>1</v>
      </c>
      <c r="P1353" s="16">
        <f>LOOKUP(Table5[[#This Row],[Item '#]],Ticket_Forms[Form Number],Ticket_Forms[Revenue])</f>
        <v>4560</v>
      </c>
      <c r="Q1353" s="16">
        <f>LOOKUP(Table5[[#This Row],[Item '#]],Ticket_Forms[Form Number],Ticket_Forms[Ideal Profit])</f>
        <v>1100</v>
      </c>
      <c r="R1353" s="16">
        <f>LOOKUP(Table5[[#This Row],[Item '#]],Ticket_Forms[Form Number],Ticket_Forms[Prizes])</f>
        <v>3460</v>
      </c>
      <c r="S1353" s="16">
        <f>LOOKUP(Table5[[#This Row],[Item '#]],Ticket_Forms[Form Number],Ticket_Forms[Location Rent])</f>
        <v>273</v>
      </c>
      <c r="T1353" s="16">
        <f>LOOKUP(Table5[[#This Row],[Item '#]],Ticket_Forms[Form Number],Ticket_Forms[Last Sale])</f>
        <v>0</v>
      </c>
      <c r="U1353" s="16" t="s">
        <v>3909</v>
      </c>
      <c r="V1353" s="58" t="str">
        <f>Table5[[#This Row],[Date Distributed]]</f>
        <v/>
      </c>
      <c r="W1353" s="3" t="str">
        <f>_xlfn.XLOOKUP(Table5[[#This Row],[Serial '#]],Table10[Serial '#],Table10[Charity Association],"",,)</f>
        <v/>
      </c>
      <c r="Z1353" s="3" t="s">
        <v>23</v>
      </c>
    </row>
    <row r="1354" spans="1:26" hidden="1" x14ac:dyDescent="0.35">
      <c r="A1354" s="3">
        <v>1352</v>
      </c>
      <c r="B1354" s="78">
        <v>45196</v>
      </c>
      <c r="C1354" s="73" t="str">
        <f>_xlfn.XLOOKUP(Table5[[#This Row],[Serial '#]],Table10[Serial '#],Table10[Date],"",,)</f>
        <v/>
      </c>
      <c r="D13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54" s="73" t="str">
        <f>IF(Table5[[#This Row],[Date Distributed]]="","In Stock","Distributed")</f>
        <v>In Stock</v>
      </c>
      <c r="F1354" s="79" t="s">
        <v>660</v>
      </c>
      <c r="G1354" s="75" t="s">
        <v>761</v>
      </c>
      <c r="H1354" s="80" t="s">
        <v>698</v>
      </c>
      <c r="I1354" s="80" t="s">
        <v>699</v>
      </c>
      <c r="J1354" s="81" t="s">
        <v>2113</v>
      </c>
      <c r="K1354" s="80" t="s">
        <v>433</v>
      </c>
      <c r="L1354" s="3" t="str">
        <f>_xlfn.XLOOKUP(Table5[[#This Row],[Item '#]],Ticket_Forms[Form Number],Ticket_Forms[Game Name],"",,)</f>
        <v>Zip Zap</v>
      </c>
      <c r="M1354" s="15">
        <v>146</v>
      </c>
      <c r="N1354" s="3">
        <f>LOOKUP(Table5[[#This Row],[Item '#]],Ticket_Forms[Form Number],Ticket_Forms[Ticket Count])</f>
        <v>4560</v>
      </c>
      <c r="O1354" s="16">
        <f>LOOKUP(Table5[[#This Row],[Item '#]],Ticket_Forms[Form Number],Ticket_Forms[Ticket Value])</f>
        <v>1</v>
      </c>
      <c r="P1354" s="16">
        <f>LOOKUP(Table5[[#This Row],[Item '#]],Ticket_Forms[Form Number],Ticket_Forms[Revenue])</f>
        <v>4560</v>
      </c>
      <c r="Q1354" s="16">
        <f>LOOKUP(Table5[[#This Row],[Item '#]],Ticket_Forms[Form Number],Ticket_Forms[Ideal Profit])</f>
        <v>1100</v>
      </c>
      <c r="R1354" s="16">
        <f>LOOKUP(Table5[[#This Row],[Item '#]],Ticket_Forms[Form Number],Ticket_Forms[Prizes])</f>
        <v>3460</v>
      </c>
      <c r="S1354" s="16">
        <f>LOOKUP(Table5[[#This Row],[Item '#]],Ticket_Forms[Form Number],Ticket_Forms[Location Rent])</f>
        <v>273</v>
      </c>
      <c r="T1354" s="16">
        <f>LOOKUP(Table5[[#This Row],[Item '#]],Ticket_Forms[Form Number],Ticket_Forms[Last Sale])</f>
        <v>0</v>
      </c>
      <c r="U1354" s="16" t="s">
        <v>3909</v>
      </c>
      <c r="V1354" s="58" t="str">
        <f>Table5[[#This Row],[Date Distributed]]</f>
        <v/>
      </c>
      <c r="W1354" s="3" t="str">
        <f>_xlfn.XLOOKUP(Table5[[#This Row],[Serial '#]],Table10[Serial '#],Table10[Charity Association],"",,)</f>
        <v/>
      </c>
      <c r="Z1354" s="3" t="s">
        <v>23</v>
      </c>
    </row>
    <row r="1355" spans="1:26" hidden="1" x14ac:dyDescent="0.35">
      <c r="A1355" s="3">
        <v>1353</v>
      </c>
      <c r="B1355" s="78">
        <v>45196</v>
      </c>
      <c r="C1355" s="73" t="str">
        <f>_xlfn.XLOOKUP(Table5[[#This Row],[Serial '#]],Table10[Serial '#],Table10[Date],"",,)</f>
        <v/>
      </c>
      <c r="D13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55" s="73" t="str">
        <f>IF(Table5[[#This Row],[Date Distributed]]="","In Stock","Distributed")</f>
        <v>In Stock</v>
      </c>
      <c r="F1355" s="79" t="s">
        <v>660</v>
      </c>
      <c r="G1355" s="75" t="s">
        <v>761</v>
      </c>
      <c r="H1355" s="80" t="s">
        <v>698</v>
      </c>
      <c r="I1355" s="80" t="s">
        <v>699</v>
      </c>
      <c r="J1355" s="81" t="s">
        <v>2114</v>
      </c>
      <c r="K1355" s="80" t="s">
        <v>433</v>
      </c>
      <c r="L1355" s="3" t="str">
        <f>_xlfn.XLOOKUP(Table5[[#This Row],[Item '#]],Ticket_Forms[Form Number],Ticket_Forms[Game Name],"",,)</f>
        <v>Zip Zap</v>
      </c>
      <c r="M1355" s="15">
        <v>146</v>
      </c>
      <c r="N1355" s="3">
        <f>LOOKUP(Table5[[#This Row],[Item '#]],Ticket_Forms[Form Number],Ticket_Forms[Ticket Count])</f>
        <v>4560</v>
      </c>
      <c r="O1355" s="16">
        <f>LOOKUP(Table5[[#This Row],[Item '#]],Ticket_Forms[Form Number],Ticket_Forms[Ticket Value])</f>
        <v>1</v>
      </c>
      <c r="P1355" s="16">
        <f>LOOKUP(Table5[[#This Row],[Item '#]],Ticket_Forms[Form Number],Ticket_Forms[Revenue])</f>
        <v>4560</v>
      </c>
      <c r="Q1355" s="16">
        <f>LOOKUP(Table5[[#This Row],[Item '#]],Ticket_Forms[Form Number],Ticket_Forms[Ideal Profit])</f>
        <v>1100</v>
      </c>
      <c r="R1355" s="16">
        <f>LOOKUP(Table5[[#This Row],[Item '#]],Ticket_Forms[Form Number],Ticket_Forms[Prizes])</f>
        <v>3460</v>
      </c>
      <c r="S1355" s="16">
        <f>LOOKUP(Table5[[#This Row],[Item '#]],Ticket_Forms[Form Number],Ticket_Forms[Location Rent])</f>
        <v>273</v>
      </c>
      <c r="T1355" s="16">
        <f>LOOKUP(Table5[[#This Row],[Item '#]],Ticket_Forms[Form Number],Ticket_Forms[Last Sale])</f>
        <v>0</v>
      </c>
      <c r="U1355" s="16" t="s">
        <v>3909</v>
      </c>
      <c r="V1355" s="58" t="str">
        <f>Table5[[#This Row],[Date Distributed]]</f>
        <v/>
      </c>
      <c r="W1355" s="3" t="str">
        <f>_xlfn.XLOOKUP(Table5[[#This Row],[Serial '#]],Table10[Serial '#],Table10[Charity Association],"",,)</f>
        <v/>
      </c>
      <c r="Z1355" s="3" t="s">
        <v>23</v>
      </c>
    </row>
    <row r="1356" spans="1:26" hidden="1" x14ac:dyDescent="0.35">
      <c r="A1356" s="3">
        <v>1354</v>
      </c>
      <c r="B1356" s="78">
        <v>45196</v>
      </c>
      <c r="C1356" s="73" t="str">
        <f>_xlfn.XLOOKUP(Table5[[#This Row],[Serial '#]],Table10[Serial '#],Table10[Date],"",,)</f>
        <v/>
      </c>
      <c r="D13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56" s="73" t="str">
        <f>IF(Table5[[#This Row],[Date Distributed]]="","In Stock","Distributed")</f>
        <v>In Stock</v>
      </c>
      <c r="F1356" s="79" t="s">
        <v>660</v>
      </c>
      <c r="G1356" s="75" t="s">
        <v>761</v>
      </c>
      <c r="H1356" s="80" t="s">
        <v>698</v>
      </c>
      <c r="I1356" s="80" t="s">
        <v>699</v>
      </c>
      <c r="J1356" s="81" t="s">
        <v>2115</v>
      </c>
      <c r="K1356" s="80" t="s">
        <v>385</v>
      </c>
      <c r="L1356" s="3" t="str">
        <f>_xlfn.XLOOKUP(Table5[[#This Row],[Item '#]],Ticket_Forms[Form Number],Ticket_Forms[Game Name],"",,)</f>
        <v>Criss Cross</v>
      </c>
      <c r="M1356" s="15">
        <v>186</v>
      </c>
      <c r="N1356" s="3">
        <f>LOOKUP(Table5[[#This Row],[Item '#]],Ticket_Forms[Form Number],Ticket_Forms[Ticket Count])</f>
        <v>5520</v>
      </c>
      <c r="O1356" s="16">
        <f>LOOKUP(Table5[[#This Row],[Item '#]],Ticket_Forms[Form Number],Ticket_Forms[Ticket Value])</f>
        <v>1</v>
      </c>
      <c r="P1356" s="16">
        <f>LOOKUP(Table5[[#This Row],[Item '#]],Ticket_Forms[Form Number],Ticket_Forms[Revenue])</f>
        <v>5520</v>
      </c>
      <c r="Q1356" s="16">
        <f>LOOKUP(Table5[[#This Row],[Item '#]],Ticket_Forms[Form Number],Ticket_Forms[Ideal Profit])</f>
        <v>960</v>
      </c>
      <c r="R1356" s="16">
        <f>LOOKUP(Table5[[#This Row],[Item '#]],Ticket_Forms[Form Number],Ticket_Forms[Prizes])</f>
        <v>4560</v>
      </c>
      <c r="S1356" s="16">
        <f>LOOKUP(Table5[[#This Row],[Item '#]],Ticket_Forms[Form Number],Ticket_Forms[Location Rent])</f>
        <v>331</v>
      </c>
      <c r="T1356" s="16">
        <f>LOOKUP(Table5[[#This Row],[Item '#]],Ticket_Forms[Form Number],Ticket_Forms[Last Sale])</f>
        <v>200</v>
      </c>
      <c r="U1356" s="16" t="s">
        <v>3909</v>
      </c>
      <c r="V1356" s="58" t="str">
        <f>Table5[[#This Row],[Date Distributed]]</f>
        <v/>
      </c>
      <c r="W1356" s="3" t="str">
        <f>_xlfn.XLOOKUP(Table5[[#This Row],[Serial '#]],Table10[Serial '#],Table10[Charity Association],"",,)</f>
        <v/>
      </c>
      <c r="Z1356" s="3" t="s">
        <v>23</v>
      </c>
    </row>
    <row r="1357" spans="1:26" hidden="1" x14ac:dyDescent="0.35">
      <c r="A1357" s="3">
        <v>1355</v>
      </c>
      <c r="B1357" s="78">
        <v>45196</v>
      </c>
      <c r="C1357" s="73" t="str">
        <f>_xlfn.XLOOKUP(Table5[[#This Row],[Serial '#]],Table10[Serial '#],Table10[Date],"",,)</f>
        <v/>
      </c>
      <c r="D13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57" s="73" t="str">
        <f>IF(Table5[[#This Row],[Date Distributed]]="","In Stock","Distributed")</f>
        <v>In Stock</v>
      </c>
      <c r="F1357" s="79" t="s">
        <v>660</v>
      </c>
      <c r="G1357" s="75" t="s">
        <v>761</v>
      </c>
      <c r="H1357" s="80" t="s">
        <v>698</v>
      </c>
      <c r="I1357" s="80" t="s">
        <v>699</v>
      </c>
      <c r="J1357" s="81" t="s">
        <v>2116</v>
      </c>
      <c r="K1357" s="80" t="s">
        <v>385</v>
      </c>
      <c r="L1357" s="3" t="str">
        <f>_xlfn.XLOOKUP(Table5[[#This Row],[Item '#]],Ticket_Forms[Form Number],Ticket_Forms[Game Name],"",,)</f>
        <v>Criss Cross</v>
      </c>
      <c r="M1357" s="15">
        <v>186</v>
      </c>
      <c r="N1357" s="3">
        <f>LOOKUP(Table5[[#This Row],[Item '#]],Ticket_Forms[Form Number],Ticket_Forms[Ticket Count])</f>
        <v>5520</v>
      </c>
      <c r="O1357" s="16">
        <f>LOOKUP(Table5[[#This Row],[Item '#]],Ticket_Forms[Form Number],Ticket_Forms[Ticket Value])</f>
        <v>1</v>
      </c>
      <c r="P1357" s="16">
        <f>LOOKUP(Table5[[#This Row],[Item '#]],Ticket_Forms[Form Number],Ticket_Forms[Revenue])</f>
        <v>5520</v>
      </c>
      <c r="Q1357" s="16">
        <f>LOOKUP(Table5[[#This Row],[Item '#]],Ticket_Forms[Form Number],Ticket_Forms[Ideal Profit])</f>
        <v>960</v>
      </c>
      <c r="R1357" s="16">
        <f>LOOKUP(Table5[[#This Row],[Item '#]],Ticket_Forms[Form Number],Ticket_Forms[Prizes])</f>
        <v>4560</v>
      </c>
      <c r="S1357" s="16">
        <f>LOOKUP(Table5[[#This Row],[Item '#]],Ticket_Forms[Form Number],Ticket_Forms[Location Rent])</f>
        <v>331</v>
      </c>
      <c r="T1357" s="16">
        <f>LOOKUP(Table5[[#This Row],[Item '#]],Ticket_Forms[Form Number],Ticket_Forms[Last Sale])</f>
        <v>200</v>
      </c>
      <c r="U1357" s="16" t="s">
        <v>3909</v>
      </c>
      <c r="V1357" s="58" t="str">
        <f>Table5[[#This Row],[Date Distributed]]</f>
        <v/>
      </c>
      <c r="W1357" s="3" t="str">
        <f>_xlfn.XLOOKUP(Table5[[#This Row],[Serial '#]],Table10[Serial '#],Table10[Charity Association],"",,)</f>
        <v/>
      </c>
      <c r="Z1357" s="3" t="s">
        <v>23</v>
      </c>
    </row>
    <row r="1358" spans="1:26" hidden="1" x14ac:dyDescent="0.35">
      <c r="A1358" s="3">
        <v>1356</v>
      </c>
      <c r="B1358" s="78">
        <v>45196</v>
      </c>
      <c r="C1358" s="73">
        <f>_xlfn.XLOOKUP(Table5[[#This Row],[Serial '#]],Table10[Serial '#],Table10[Date],"",,)</f>
        <v>45292</v>
      </c>
      <c r="D13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358" s="73" t="str">
        <f>IF(Table5[[#This Row],[Date Distributed]]="","In Stock","Distributed")</f>
        <v>Distributed</v>
      </c>
      <c r="F1358" s="79" t="s">
        <v>660</v>
      </c>
      <c r="G1358" s="75" t="s">
        <v>761</v>
      </c>
      <c r="H1358" s="80" t="s">
        <v>698</v>
      </c>
      <c r="I1358" s="80" t="s">
        <v>699</v>
      </c>
      <c r="J1358" s="81" t="s">
        <v>2117</v>
      </c>
      <c r="K1358" s="80" t="s">
        <v>459</v>
      </c>
      <c r="L1358" s="3" t="str">
        <f>_xlfn.XLOOKUP(Table5[[#This Row],[Item '#]],Ticket_Forms[Form Number],Ticket_Forms[Game Name],"",,)</f>
        <v>Bourbon Nights</v>
      </c>
      <c r="M1358" s="15">
        <v>134</v>
      </c>
      <c r="N1358" s="3">
        <f>LOOKUP(Table5[[#This Row],[Item '#]],Ticket_Forms[Form Number],Ticket_Forms[Ticket Count])</f>
        <v>4000</v>
      </c>
      <c r="O1358" s="16">
        <f>LOOKUP(Table5[[#This Row],[Item '#]],Ticket_Forms[Form Number],Ticket_Forms[Ticket Value])</f>
        <v>1</v>
      </c>
      <c r="P1358" s="16">
        <f>LOOKUP(Table5[[#This Row],[Item '#]],Ticket_Forms[Form Number],Ticket_Forms[Revenue])</f>
        <v>4000</v>
      </c>
      <c r="Q1358" s="16">
        <f>LOOKUP(Table5[[#This Row],[Item '#]],Ticket_Forms[Form Number],Ticket_Forms[Ideal Profit])</f>
        <v>998</v>
      </c>
      <c r="R1358" s="16">
        <f>LOOKUP(Table5[[#This Row],[Item '#]],Ticket_Forms[Form Number],Ticket_Forms[Prizes])</f>
        <v>3002</v>
      </c>
      <c r="S1358" s="16">
        <f>LOOKUP(Table5[[#This Row],[Item '#]],Ticket_Forms[Form Number],Ticket_Forms[Location Rent])</f>
        <v>240</v>
      </c>
      <c r="T1358" s="16">
        <f>LOOKUP(Table5[[#This Row],[Item '#]],Ticket_Forms[Form Number],Ticket_Forms[Last Sale])</f>
        <v>0</v>
      </c>
      <c r="U1358" s="16" t="s">
        <v>3909</v>
      </c>
      <c r="V1358" s="58">
        <f>Table5[[#This Row],[Date Distributed]]</f>
        <v>45292</v>
      </c>
      <c r="W1358" s="3" t="str">
        <f>_xlfn.XLOOKUP(Table5[[#This Row],[Serial '#]],Table10[Serial '#],Table10[Charity Association],"",,)</f>
        <v>Cleveland Police Athletic League</v>
      </c>
      <c r="Z1358" s="3" t="s">
        <v>23</v>
      </c>
    </row>
    <row r="1359" spans="1:26" hidden="1" x14ac:dyDescent="0.35">
      <c r="A1359" s="3">
        <v>1357</v>
      </c>
      <c r="B1359" s="78">
        <v>45196</v>
      </c>
      <c r="C1359" s="73">
        <f>_xlfn.XLOOKUP(Table5[[#This Row],[Serial '#]],Table10[Serial '#],Table10[Date],"",,)</f>
        <v>45292</v>
      </c>
      <c r="D13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359" s="73" t="str">
        <f>IF(Table5[[#This Row],[Date Distributed]]="","In Stock","Distributed")</f>
        <v>Distributed</v>
      </c>
      <c r="F1359" s="79" t="s">
        <v>660</v>
      </c>
      <c r="G1359" s="75" t="s">
        <v>761</v>
      </c>
      <c r="H1359" s="80" t="s">
        <v>698</v>
      </c>
      <c r="I1359" s="80" t="s">
        <v>699</v>
      </c>
      <c r="J1359" s="81" t="s">
        <v>2118</v>
      </c>
      <c r="K1359" s="80" t="s">
        <v>433</v>
      </c>
      <c r="L1359" s="3" t="str">
        <f>_xlfn.XLOOKUP(Table5[[#This Row],[Item '#]],Ticket_Forms[Form Number],Ticket_Forms[Game Name],"",,)</f>
        <v>Zip Zap</v>
      </c>
      <c r="M1359" s="15">
        <v>146</v>
      </c>
      <c r="N1359" s="3">
        <f>LOOKUP(Table5[[#This Row],[Item '#]],Ticket_Forms[Form Number],Ticket_Forms[Ticket Count])</f>
        <v>4560</v>
      </c>
      <c r="O1359" s="16">
        <f>LOOKUP(Table5[[#This Row],[Item '#]],Ticket_Forms[Form Number],Ticket_Forms[Ticket Value])</f>
        <v>1</v>
      </c>
      <c r="P1359" s="16">
        <f>LOOKUP(Table5[[#This Row],[Item '#]],Ticket_Forms[Form Number],Ticket_Forms[Revenue])</f>
        <v>4560</v>
      </c>
      <c r="Q1359" s="16">
        <f>LOOKUP(Table5[[#This Row],[Item '#]],Ticket_Forms[Form Number],Ticket_Forms[Ideal Profit])</f>
        <v>1100</v>
      </c>
      <c r="R1359" s="16">
        <f>LOOKUP(Table5[[#This Row],[Item '#]],Ticket_Forms[Form Number],Ticket_Forms[Prizes])</f>
        <v>3460</v>
      </c>
      <c r="S1359" s="16">
        <f>LOOKUP(Table5[[#This Row],[Item '#]],Ticket_Forms[Form Number],Ticket_Forms[Location Rent])</f>
        <v>273</v>
      </c>
      <c r="T1359" s="16">
        <f>LOOKUP(Table5[[#This Row],[Item '#]],Ticket_Forms[Form Number],Ticket_Forms[Last Sale])</f>
        <v>0</v>
      </c>
      <c r="U1359" s="16" t="s">
        <v>3909</v>
      </c>
      <c r="V1359" s="58">
        <f>Table5[[#This Row],[Date Distributed]]</f>
        <v>45292</v>
      </c>
      <c r="W1359" s="3" t="str">
        <f>_xlfn.XLOOKUP(Table5[[#This Row],[Serial '#]],Table10[Serial '#],Table10[Charity Association],"",,)</f>
        <v>Cleveland Police Athletic League</v>
      </c>
      <c r="Z1359" s="3" t="s">
        <v>23</v>
      </c>
    </row>
    <row r="1360" spans="1:26" hidden="1" x14ac:dyDescent="0.35">
      <c r="A1360" s="3">
        <v>1358</v>
      </c>
      <c r="B1360" s="78">
        <v>45196</v>
      </c>
      <c r="C1360" s="73">
        <f>_xlfn.XLOOKUP(Table5[[#This Row],[Serial '#]],Table10[Serial '#],Table10[Date],"",,)</f>
        <v>45293</v>
      </c>
      <c r="D13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360" s="73" t="str">
        <f>IF(Table5[[#This Row],[Date Distributed]]="","In Stock","Distributed")</f>
        <v>Distributed</v>
      </c>
      <c r="F1360" s="79" t="s">
        <v>660</v>
      </c>
      <c r="G1360" s="75" t="s">
        <v>761</v>
      </c>
      <c r="H1360" s="80" t="s">
        <v>698</v>
      </c>
      <c r="I1360" s="80" t="s">
        <v>699</v>
      </c>
      <c r="J1360" s="81" t="s">
        <v>2119</v>
      </c>
      <c r="K1360" s="80" t="s">
        <v>446</v>
      </c>
      <c r="L1360" s="3" t="str">
        <f>_xlfn.XLOOKUP(Table5[[#This Row],[Item '#]],Ticket_Forms[Form Number],Ticket_Forms[Game Name],"",,)</f>
        <v>Bucks N Trucks</v>
      </c>
      <c r="M1360" s="15">
        <v>134</v>
      </c>
      <c r="N1360" s="3">
        <f>LOOKUP(Table5[[#This Row],[Item '#]],Ticket_Forms[Form Number],Ticket_Forms[Ticket Count])</f>
        <v>4000</v>
      </c>
      <c r="O1360" s="16">
        <f>LOOKUP(Table5[[#This Row],[Item '#]],Ticket_Forms[Form Number],Ticket_Forms[Ticket Value])</f>
        <v>1</v>
      </c>
      <c r="P1360" s="16">
        <f>LOOKUP(Table5[[#This Row],[Item '#]],Ticket_Forms[Form Number],Ticket_Forms[Revenue])</f>
        <v>4000</v>
      </c>
      <c r="Q1360" s="16">
        <f>LOOKUP(Table5[[#This Row],[Item '#]],Ticket_Forms[Form Number],Ticket_Forms[Ideal Profit])</f>
        <v>998</v>
      </c>
      <c r="R1360" s="16">
        <f>LOOKUP(Table5[[#This Row],[Item '#]],Ticket_Forms[Form Number],Ticket_Forms[Prizes])</f>
        <v>3002</v>
      </c>
      <c r="S1360" s="16">
        <f>LOOKUP(Table5[[#This Row],[Item '#]],Ticket_Forms[Form Number],Ticket_Forms[Location Rent])</f>
        <v>240</v>
      </c>
      <c r="T1360" s="16">
        <f>LOOKUP(Table5[[#This Row],[Item '#]],Ticket_Forms[Form Number],Ticket_Forms[Last Sale])</f>
        <v>0</v>
      </c>
      <c r="U1360" s="16" t="s">
        <v>3909</v>
      </c>
      <c r="V1360" s="58">
        <f>Table5[[#This Row],[Date Distributed]]</f>
        <v>45293</v>
      </c>
      <c r="W1360" s="3" t="str">
        <f>_xlfn.XLOOKUP(Table5[[#This Row],[Serial '#]],Table10[Serial '#],Table10[Charity Association],"",,)</f>
        <v>Cleveland Police Athletic League</v>
      </c>
      <c r="Z1360" s="3" t="s">
        <v>23</v>
      </c>
    </row>
    <row r="1361" spans="1:26" hidden="1" x14ac:dyDescent="0.35">
      <c r="A1361" s="3">
        <v>1359</v>
      </c>
      <c r="B1361" s="78">
        <v>45196</v>
      </c>
      <c r="C1361" s="73">
        <f>_xlfn.XLOOKUP(Table5[[#This Row],[Serial '#]],Table10[Serial '#],Table10[Date],"",,)</f>
        <v>45293</v>
      </c>
      <c r="D13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361" s="73" t="str">
        <f>IF(Table5[[#This Row],[Date Distributed]]="","In Stock","Distributed")</f>
        <v>Distributed</v>
      </c>
      <c r="F1361" s="79" t="s">
        <v>660</v>
      </c>
      <c r="G1361" s="75" t="s">
        <v>761</v>
      </c>
      <c r="H1361" s="80" t="s">
        <v>698</v>
      </c>
      <c r="I1361" s="80" t="s">
        <v>699</v>
      </c>
      <c r="J1361" s="81" t="s">
        <v>2120</v>
      </c>
      <c r="K1361" s="80" t="s">
        <v>446</v>
      </c>
      <c r="L1361" s="3" t="str">
        <f>_xlfn.XLOOKUP(Table5[[#This Row],[Item '#]],Ticket_Forms[Form Number],Ticket_Forms[Game Name],"",,)</f>
        <v>Bucks N Trucks</v>
      </c>
      <c r="M1361" s="15">
        <v>134</v>
      </c>
      <c r="N1361" s="3">
        <f>LOOKUP(Table5[[#This Row],[Item '#]],Ticket_Forms[Form Number],Ticket_Forms[Ticket Count])</f>
        <v>4000</v>
      </c>
      <c r="O1361" s="16">
        <f>LOOKUP(Table5[[#This Row],[Item '#]],Ticket_Forms[Form Number],Ticket_Forms[Ticket Value])</f>
        <v>1</v>
      </c>
      <c r="P1361" s="16">
        <f>LOOKUP(Table5[[#This Row],[Item '#]],Ticket_Forms[Form Number],Ticket_Forms[Revenue])</f>
        <v>4000</v>
      </c>
      <c r="Q1361" s="16">
        <f>LOOKUP(Table5[[#This Row],[Item '#]],Ticket_Forms[Form Number],Ticket_Forms[Ideal Profit])</f>
        <v>998</v>
      </c>
      <c r="R1361" s="16">
        <f>LOOKUP(Table5[[#This Row],[Item '#]],Ticket_Forms[Form Number],Ticket_Forms[Prizes])</f>
        <v>3002</v>
      </c>
      <c r="S1361" s="16">
        <f>LOOKUP(Table5[[#This Row],[Item '#]],Ticket_Forms[Form Number],Ticket_Forms[Location Rent])</f>
        <v>240</v>
      </c>
      <c r="T1361" s="16">
        <f>LOOKUP(Table5[[#This Row],[Item '#]],Ticket_Forms[Form Number],Ticket_Forms[Last Sale])</f>
        <v>0</v>
      </c>
      <c r="U1361" s="16" t="s">
        <v>3909</v>
      </c>
      <c r="V1361" s="58">
        <f>Table5[[#This Row],[Date Distributed]]</f>
        <v>45293</v>
      </c>
      <c r="W1361" s="3" t="str">
        <f>_xlfn.XLOOKUP(Table5[[#This Row],[Serial '#]],Table10[Serial '#],Table10[Charity Association],"",,)</f>
        <v>Cleveland Police Athletic League</v>
      </c>
      <c r="Z1361" s="3" t="s">
        <v>23</v>
      </c>
    </row>
    <row r="1362" spans="1:26" hidden="1" x14ac:dyDescent="0.35">
      <c r="A1362" s="3">
        <v>1360</v>
      </c>
      <c r="B1362" s="78">
        <v>45196</v>
      </c>
      <c r="C1362" s="73">
        <f>_xlfn.XLOOKUP(Table5[[#This Row],[Serial '#]],Table10[Serial '#],Table10[Date],"",,)</f>
        <v>45293</v>
      </c>
      <c r="D13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362" s="73" t="str">
        <f>IF(Table5[[#This Row],[Date Distributed]]="","In Stock","Distributed")</f>
        <v>Distributed</v>
      </c>
      <c r="F1362" s="79" t="s">
        <v>660</v>
      </c>
      <c r="G1362" s="75" t="s">
        <v>761</v>
      </c>
      <c r="H1362" s="80" t="s">
        <v>698</v>
      </c>
      <c r="I1362" s="80" t="s">
        <v>699</v>
      </c>
      <c r="J1362" s="81" t="s">
        <v>2121</v>
      </c>
      <c r="K1362" s="80" t="s">
        <v>460</v>
      </c>
      <c r="L1362" s="3" t="str">
        <f>_xlfn.XLOOKUP(Table5[[#This Row],[Item '#]],Ticket_Forms[Form Number],Ticket_Forms[Game Name],"",,)</f>
        <v>Bottom of the Barrel</v>
      </c>
      <c r="M1362" s="15">
        <v>134</v>
      </c>
      <c r="N1362" s="3">
        <f>LOOKUP(Table5[[#This Row],[Item '#]],Ticket_Forms[Form Number],Ticket_Forms[Ticket Count])</f>
        <v>4000</v>
      </c>
      <c r="O1362" s="16">
        <f>LOOKUP(Table5[[#This Row],[Item '#]],Ticket_Forms[Form Number],Ticket_Forms[Ticket Value])</f>
        <v>1</v>
      </c>
      <c r="P1362" s="16">
        <f>LOOKUP(Table5[[#This Row],[Item '#]],Ticket_Forms[Form Number],Ticket_Forms[Revenue])</f>
        <v>4000</v>
      </c>
      <c r="Q1362" s="16">
        <f>LOOKUP(Table5[[#This Row],[Item '#]],Ticket_Forms[Form Number],Ticket_Forms[Ideal Profit])</f>
        <v>998</v>
      </c>
      <c r="R1362" s="16">
        <f>LOOKUP(Table5[[#This Row],[Item '#]],Ticket_Forms[Form Number],Ticket_Forms[Prizes])</f>
        <v>3002</v>
      </c>
      <c r="S1362" s="16">
        <f>LOOKUP(Table5[[#This Row],[Item '#]],Ticket_Forms[Form Number],Ticket_Forms[Location Rent])</f>
        <v>240</v>
      </c>
      <c r="T1362" s="16">
        <f>LOOKUP(Table5[[#This Row],[Item '#]],Ticket_Forms[Form Number],Ticket_Forms[Last Sale])</f>
        <v>0</v>
      </c>
      <c r="U1362" s="16" t="s">
        <v>3909</v>
      </c>
      <c r="V1362" s="58">
        <f>Table5[[#This Row],[Date Distributed]]</f>
        <v>45293</v>
      </c>
      <c r="W1362" s="3" t="str">
        <f>_xlfn.XLOOKUP(Table5[[#This Row],[Serial '#]],Table10[Serial '#],Table10[Charity Association],"",,)</f>
        <v>Cleveland Police Athletic League</v>
      </c>
      <c r="Z1362" s="3" t="s">
        <v>23</v>
      </c>
    </row>
    <row r="1363" spans="1:26" hidden="1" x14ac:dyDescent="0.35">
      <c r="A1363" s="3">
        <v>1361</v>
      </c>
      <c r="B1363" s="78">
        <v>45196</v>
      </c>
      <c r="C1363" s="73">
        <f>_xlfn.XLOOKUP(Table5[[#This Row],[Serial '#]],Table10[Serial '#],Table10[Date],"",,)</f>
        <v>45293</v>
      </c>
      <c r="D13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363" s="73" t="str">
        <f>IF(Table5[[#This Row],[Date Distributed]]="","In Stock","Distributed")</f>
        <v>Distributed</v>
      </c>
      <c r="F1363" s="79" t="s">
        <v>660</v>
      </c>
      <c r="G1363" s="75" t="s">
        <v>761</v>
      </c>
      <c r="H1363" s="80" t="s">
        <v>698</v>
      </c>
      <c r="I1363" s="80" t="s">
        <v>699</v>
      </c>
      <c r="J1363" s="81" t="s">
        <v>2122</v>
      </c>
      <c r="K1363" s="80" t="s">
        <v>460</v>
      </c>
      <c r="L1363" s="3" t="str">
        <f>_xlfn.XLOOKUP(Table5[[#This Row],[Item '#]],Ticket_Forms[Form Number],Ticket_Forms[Game Name],"",,)</f>
        <v>Bottom of the Barrel</v>
      </c>
      <c r="M1363" s="15">
        <v>134</v>
      </c>
      <c r="N1363" s="3">
        <f>LOOKUP(Table5[[#This Row],[Item '#]],Ticket_Forms[Form Number],Ticket_Forms[Ticket Count])</f>
        <v>4000</v>
      </c>
      <c r="O1363" s="16">
        <f>LOOKUP(Table5[[#This Row],[Item '#]],Ticket_Forms[Form Number],Ticket_Forms[Ticket Value])</f>
        <v>1</v>
      </c>
      <c r="P1363" s="16">
        <f>LOOKUP(Table5[[#This Row],[Item '#]],Ticket_Forms[Form Number],Ticket_Forms[Revenue])</f>
        <v>4000</v>
      </c>
      <c r="Q1363" s="16">
        <f>LOOKUP(Table5[[#This Row],[Item '#]],Ticket_Forms[Form Number],Ticket_Forms[Ideal Profit])</f>
        <v>998</v>
      </c>
      <c r="R1363" s="16">
        <f>LOOKUP(Table5[[#This Row],[Item '#]],Ticket_Forms[Form Number],Ticket_Forms[Prizes])</f>
        <v>3002</v>
      </c>
      <c r="S1363" s="16">
        <f>LOOKUP(Table5[[#This Row],[Item '#]],Ticket_Forms[Form Number],Ticket_Forms[Location Rent])</f>
        <v>240</v>
      </c>
      <c r="T1363" s="16">
        <f>LOOKUP(Table5[[#This Row],[Item '#]],Ticket_Forms[Form Number],Ticket_Forms[Last Sale])</f>
        <v>0</v>
      </c>
      <c r="U1363" s="16" t="s">
        <v>3909</v>
      </c>
      <c r="V1363" s="58">
        <f>Table5[[#This Row],[Date Distributed]]</f>
        <v>45293</v>
      </c>
      <c r="W1363" s="3" t="str">
        <f>_xlfn.XLOOKUP(Table5[[#This Row],[Serial '#]],Table10[Serial '#],Table10[Charity Association],"",,)</f>
        <v>Cleveland Police Athletic League</v>
      </c>
      <c r="Z1363" s="3" t="s">
        <v>23</v>
      </c>
    </row>
    <row r="1364" spans="1:26" hidden="1" x14ac:dyDescent="0.35">
      <c r="A1364" s="3">
        <v>1362</v>
      </c>
      <c r="B1364" s="78">
        <v>45196</v>
      </c>
      <c r="C1364" s="73">
        <f>_xlfn.XLOOKUP(Table5[[#This Row],[Serial '#]],Table10[Serial '#],Table10[Date],"",,)</f>
        <v>45293</v>
      </c>
      <c r="D13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364" s="73" t="str">
        <f>IF(Table5[[#This Row],[Date Distributed]]="","In Stock","Distributed")</f>
        <v>Distributed</v>
      </c>
      <c r="F1364" s="79" t="s">
        <v>660</v>
      </c>
      <c r="G1364" s="75" t="s">
        <v>761</v>
      </c>
      <c r="H1364" s="80" t="s">
        <v>698</v>
      </c>
      <c r="I1364" s="80" t="s">
        <v>699</v>
      </c>
      <c r="J1364" s="81" t="s">
        <v>2123</v>
      </c>
      <c r="K1364" s="80" t="s">
        <v>459</v>
      </c>
      <c r="L1364" s="3" t="str">
        <f>_xlfn.XLOOKUP(Table5[[#This Row],[Item '#]],Ticket_Forms[Form Number],Ticket_Forms[Game Name],"",,)</f>
        <v>Bourbon Nights</v>
      </c>
      <c r="M1364" s="15">
        <v>134</v>
      </c>
      <c r="N1364" s="3">
        <f>LOOKUP(Table5[[#This Row],[Item '#]],Ticket_Forms[Form Number],Ticket_Forms[Ticket Count])</f>
        <v>4000</v>
      </c>
      <c r="O1364" s="16">
        <f>LOOKUP(Table5[[#This Row],[Item '#]],Ticket_Forms[Form Number],Ticket_Forms[Ticket Value])</f>
        <v>1</v>
      </c>
      <c r="P1364" s="16">
        <f>LOOKUP(Table5[[#This Row],[Item '#]],Ticket_Forms[Form Number],Ticket_Forms[Revenue])</f>
        <v>4000</v>
      </c>
      <c r="Q1364" s="16">
        <f>LOOKUP(Table5[[#This Row],[Item '#]],Ticket_Forms[Form Number],Ticket_Forms[Ideal Profit])</f>
        <v>998</v>
      </c>
      <c r="R1364" s="16">
        <f>LOOKUP(Table5[[#This Row],[Item '#]],Ticket_Forms[Form Number],Ticket_Forms[Prizes])</f>
        <v>3002</v>
      </c>
      <c r="S1364" s="16">
        <f>LOOKUP(Table5[[#This Row],[Item '#]],Ticket_Forms[Form Number],Ticket_Forms[Location Rent])</f>
        <v>240</v>
      </c>
      <c r="T1364" s="16">
        <f>LOOKUP(Table5[[#This Row],[Item '#]],Ticket_Forms[Form Number],Ticket_Forms[Last Sale])</f>
        <v>0</v>
      </c>
      <c r="U1364" s="16" t="s">
        <v>3909</v>
      </c>
      <c r="V1364" s="58">
        <f>Table5[[#This Row],[Date Distributed]]</f>
        <v>45293</v>
      </c>
      <c r="W1364" s="3" t="str">
        <f>_xlfn.XLOOKUP(Table5[[#This Row],[Serial '#]],Table10[Serial '#],Table10[Charity Association],"",,)</f>
        <v>Cleveland Police Athletic League</v>
      </c>
      <c r="Z1364" s="3" t="s">
        <v>23</v>
      </c>
    </row>
    <row r="1365" spans="1:26" hidden="1" x14ac:dyDescent="0.35">
      <c r="A1365" s="3">
        <v>1363</v>
      </c>
      <c r="B1365" s="78">
        <v>45196</v>
      </c>
      <c r="C1365" s="73">
        <f>_xlfn.XLOOKUP(Table5[[#This Row],[Serial '#]],Table10[Serial '#],Table10[Date],"",,)</f>
        <v>45293</v>
      </c>
      <c r="D13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365" s="73" t="str">
        <f>IF(Table5[[#This Row],[Date Distributed]]="","In Stock","Distributed")</f>
        <v>Distributed</v>
      </c>
      <c r="F1365" s="79" t="s">
        <v>660</v>
      </c>
      <c r="G1365" s="75" t="s">
        <v>761</v>
      </c>
      <c r="H1365" s="80" t="s">
        <v>698</v>
      </c>
      <c r="I1365" s="80" t="s">
        <v>699</v>
      </c>
      <c r="J1365" s="81" t="s">
        <v>2124</v>
      </c>
      <c r="K1365" s="80" t="s">
        <v>461</v>
      </c>
      <c r="L1365" s="3" t="str">
        <f>_xlfn.XLOOKUP(Table5[[#This Row],[Item '#]],Ticket_Forms[Form Number],Ticket_Forms[Game Name],"",,)</f>
        <v>Geezer Pleaser</v>
      </c>
      <c r="M1365" s="15">
        <v>134</v>
      </c>
      <c r="N1365" s="3">
        <f>LOOKUP(Table5[[#This Row],[Item '#]],Ticket_Forms[Form Number],Ticket_Forms[Ticket Count])</f>
        <v>4000</v>
      </c>
      <c r="O1365" s="16">
        <f>LOOKUP(Table5[[#This Row],[Item '#]],Ticket_Forms[Form Number],Ticket_Forms[Ticket Value])</f>
        <v>1</v>
      </c>
      <c r="P1365" s="16">
        <f>LOOKUP(Table5[[#This Row],[Item '#]],Ticket_Forms[Form Number],Ticket_Forms[Revenue])</f>
        <v>4000</v>
      </c>
      <c r="Q1365" s="16">
        <f>LOOKUP(Table5[[#This Row],[Item '#]],Ticket_Forms[Form Number],Ticket_Forms[Ideal Profit])</f>
        <v>998</v>
      </c>
      <c r="R1365" s="16">
        <f>LOOKUP(Table5[[#This Row],[Item '#]],Ticket_Forms[Form Number],Ticket_Forms[Prizes])</f>
        <v>3002</v>
      </c>
      <c r="S1365" s="16">
        <f>LOOKUP(Table5[[#This Row],[Item '#]],Ticket_Forms[Form Number],Ticket_Forms[Location Rent])</f>
        <v>240</v>
      </c>
      <c r="T1365" s="16">
        <f>LOOKUP(Table5[[#This Row],[Item '#]],Ticket_Forms[Form Number],Ticket_Forms[Last Sale])</f>
        <v>0</v>
      </c>
      <c r="U1365" s="16" t="s">
        <v>3909</v>
      </c>
      <c r="V1365" s="58">
        <f>Table5[[#This Row],[Date Distributed]]</f>
        <v>45293</v>
      </c>
      <c r="W1365" s="3" t="str">
        <f>_xlfn.XLOOKUP(Table5[[#This Row],[Serial '#]],Table10[Serial '#],Table10[Charity Association],"",,)</f>
        <v>Cleveland Police Athletic League</v>
      </c>
      <c r="Z1365" s="3" t="s">
        <v>23</v>
      </c>
    </row>
    <row r="1366" spans="1:26" hidden="1" x14ac:dyDescent="0.35">
      <c r="A1366" s="3">
        <v>1364</v>
      </c>
      <c r="B1366" s="78">
        <v>45196</v>
      </c>
      <c r="C1366" s="73">
        <f>_xlfn.XLOOKUP(Table5[[#This Row],[Serial '#]],Table10[Serial '#],Table10[Date],"",,)</f>
        <v>45293</v>
      </c>
      <c r="D13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366" s="73" t="str">
        <f>IF(Table5[[#This Row],[Date Distributed]]="","In Stock","Distributed")</f>
        <v>Distributed</v>
      </c>
      <c r="F1366" s="79" t="s">
        <v>660</v>
      </c>
      <c r="G1366" s="75" t="s">
        <v>761</v>
      </c>
      <c r="H1366" s="80" t="s">
        <v>698</v>
      </c>
      <c r="I1366" s="80" t="s">
        <v>699</v>
      </c>
      <c r="J1366" s="81" t="s">
        <v>2125</v>
      </c>
      <c r="K1366" s="80" t="s">
        <v>463</v>
      </c>
      <c r="L1366" s="3" t="str">
        <f>_xlfn.XLOOKUP(Table5[[#This Row],[Item '#]],Ticket_Forms[Form Number],Ticket_Forms[Game Name],"",,)</f>
        <v>Sloppy Sliders</v>
      </c>
      <c r="M1366" s="15">
        <v>134</v>
      </c>
      <c r="N1366" s="3">
        <f>LOOKUP(Table5[[#This Row],[Item '#]],Ticket_Forms[Form Number],Ticket_Forms[Ticket Count])</f>
        <v>4000</v>
      </c>
      <c r="O1366" s="16">
        <f>LOOKUP(Table5[[#This Row],[Item '#]],Ticket_Forms[Form Number],Ticket_Forms[Ticket Value])</f>
        <v>1</v>
      </c>
      <c r="P1366" s="16">
        <f>LOOKUP(Table5[[#This Row],[Item '#]],Ticket_Forms[Form Number],Ticket_Forms[Revenue])</f>
        <v>4000</v>
      </c>
      <c r="Q1366" s="16">
        <f>LOOKUP(Table5[[#This Row],[Item '#]],Ticket_Forms[Form Number],Ticket_Forms[Ideal Profit])</f>
        <v>998</v>
      </c>
      <c r="R1366" s="16">
        <f>LOOKUP(Table5[[#This Row],[Item '#]],Ticket_Forms[Form Number],Ticket_Forms[Prizes])</f>
        <v>3002</v>
      </c>
      <c r="S1366" s="16">
        <f>LOOKUP(Table5[[#This Row],[Item '#]],Ticket_Forms[Form Number],Ticket_Forms[Location Rent])</f>
        <v>240</v>
      </c>
      <c r="T1366" s="16">
        <f>LOOKUP(Table5[[#This Row],[Item '#]],Ticket_Forms[Form Number],Ticket_Forms[Last Sale])</f>
        <v>0</v>
      </c>
      <c r="U1366" s="16" t="s">
        <v>3909</v>
      </c>
      <c r="V1366" s="58">
        <f>Table5[[#This Row],[Date Distributed]]</f>
        <v>45293</v>
      </c>
      <c r="W1366" s="3" t="str">
        <f>_xlfn.XLOOKUP(Table5[[#This Row],[Serial '#]],Table10[Serial '#],Table10[Charity Association],"",,)</f>
        <v>Cleveland Police Athletic League</v>
      </c>
      <c r="Z1366" s="3" t="s">
        <v>23</v>
      </c>
    </row>
    <row r="1367" spans="1:26" hidden="1" x14ac:dyDescent="0.35">
      <c r="A1367" s="3">
        <v>1365</v>
      </c>
      <c r="B1367" s="78">
        <v>45196</v>
      </c>
      <c r="C1367" s="73">
        <f>_xlfn.XLOOKUP(Table5[[#This Row],[Serial '#]],Table10[Serial '#],Table10[Date],"",,)</f>
        <v>45301</v>
      </c>
      <c r="D13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367" s="73" t="str">
        <f>IF(Table5[[#This Row],[Date Distributed]]="","In Stock","Distributed")</f>
        <v>Distributed</v>
      </c>
      <c r="F1367" s="79" t="s">
        <v>660</v>
      </c>
      <c r="G1367" s="75" t="s">
        <v>761</v>
      </c>
      <c r="H1367" s="80" t="s">
        <v>698</v>
      </c>
      <c r="I1367" s="80" t="s">
        <v>699</v>
      </c>
      <c r="J1367" s="81" t="s">
        <v>2126</v>
      </c>
      <c r="K1367" s="80" t="s">
        <v>433</v>
      </c>
      <c r="L1367" s="3" t="str">
        <f>_xlfn.XLOOKUP(Table5[[#This Row],[Item '#]],Ticket_Forms[Form Number],Ticket_Forms[Game Name],"",,)</f>
        <v>Zip Zap</v>
      </c>
      <c r="M1367" s="15">
        <v>146</v>
      </c>
      <c r="N1367" s="3">
        <f>LOOKUP(Table5[[#This Row],[Item '#]],Ticket_Forms[Form Number],Ticket_Forms[Ticket Count])</f>
        <v>4560</v>
      </c>
      <c r="O1367" s="16">
        <f>LOOKUP(Table5[[#This Row],[Item '#]],Ticket_Forms[Form Number],Ticket_Forms[Ticket Value])</f>
        <v>1</v>
      </c>
      <c r="P1367" s="16">
        <f>LOOKUP(Table5[[#This Row],[Item '#]],Ticket_Forms[Form Number],Ticket_Forms[Revenue])</f>
        <v>4560</v>
      </c>
      <c r="Q1367" s="16">
        <f>LOOKUP(Table5[[#This Row],[Item '#]],Ticket_Forms[Form Number],Ticket_Forms[Ideal Profit])</f>
        <v>1100</v>
      </c>
      <c r="R1367" s="16">
        <f>LOOKUP(Table5[[#This Row],[Item '#]],Ticket_Forms[Form Number],Ticket_Forms[Prizes])</f>
        <v>3460</v>
      </c>
      <c r="S1367" s="16">
        <f>LOOKUP(Table5[[#This Row],[Item '#]],Ticket_Forms[Form Number],Ticket_Forms[Location Rent])</f>
        <v>273</v>
      </c>
      <c r="T1367" s="16">
        <f>LOOKUP(Table5[[#This Row],[Item '#]],Ticket_Forms[Form Number],Ticket_Forms[Last Sale])</f>
        <v>0</v>
      </c>
      <c r="U1367" s="16" t="s">
        <v>3909</v>
      </c>
      <c r="V1367" s="58">
        <f>Table5[[#This Row],[Date Distributed]]</f>
        <v>45301</v>
      </c>
      <c r="W1367" s="3" t="str">
        <f>_xlfn.XLOOKUP(Table5[[#This Row],[Serial '#]],Table10[Serial '#],Table10[Charity Association],"",,)</f>
        <v>Cleveland Police Athletic League</v>
      </c>
      <c r="Z1367" s="3" t="s">
        <v>23</v>
      </c>
    </row>
    <row r="1368" spans="1:26" hidden="1" x14ac:dyDescent="0.35">
      <c r="A1368" s="3">
        <v>1366</v>
      </c>
      <c r="B1368" s="78">
        <v>45196</v>
      </c>
      <c r="C1368" s="73">
        <f>_xlfn.XLOOKUP(Table5[[#This Row],[Serial '#]],Table10[Serial '#],Table10[Date],"",,)</f>
        <v>45316</v>
      </c>
      <c r="D13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368" s="73" t="str">
        <f>IF(Table5[[#This Row],[Date Distributed]]="","In Stock","Distributed")</f>
        <v>Distributed</v>
      </c>
      <c r="F1368" s="79" t="s">
        <v>660</v>
      </c>
      <c r="G1368" s="75" t="s">
        <v>761</v>
      </c>
      <c r="H1368" s="80" t="s">
        <v>698</v>
      </c>
      <c r="I1368" s="80" t="s">
        <v>699</v>
      </c>
      <c r="J1368" s="81" t="s">
        <v>2127</v>
      </c>
      <c r="K1368" s="80" t="s">
        <v>433</v>
      </c>
      <c r="L1368" s="3" t="str">
        <f>_xlfn.XLOOKUP(Table5[[#This Row],[Item '#]],Ticket_Forms[Form Number],Ticket_Forms[Game Name],"",,)</f>
        <v>Zip Zap</v>
      </c>
      <c r="M1368" s="15">
        <v>146</v>
      </c>
      <c r="N1368" s="3">
        <f>LOOKUP(Table5[[#This Row],[Item '#]],Ticket_Forms[Form Number],Ticket_Forms[Ticket Count])</f>
        <v>4560</v>
      </c>
      <c r="O1368" s="16">
        <f>LOOKUP(Table5[[#This Row],[Item '#]],Ticket_Forms[Form Number],Ticket_Forms[Ticket Value])</f>
        <v>1</v>
      </c>
      <c r="P1368" s="16">
        <f>LOOKUP(Table5[[#This Row],[Item '#]],Ticket_Forms[Form Number],Ticket_Forms[Revenue])</f>
        <v>4560</v>
      </c>
      <c r="Q1368" s="16">
        <f>LOOKUP(Table5[[#This Row],[Item '#]],Ticket_Forms[Form Number],Ticket_Forms[Ideal Profit])</f>
        <v>1100</v>
      </c>
      <c r="R1368" s="16">
        <f>LOOKUP(Table5[[#This Row],[Item '#]],Ticket_Forms[Form Number],Ticket_Forms[Prizes])</f>
        <v>3460</v>
      </c>
      <c r="S1368" s="16">
        <f>LOOKUP(Table5[[#This Row],[Item '#]],Ticket_Forms[Form Number],Ticket_Forms[Location Rent])</f>
        <v>273</v>
      </c>
      <c r="T1368" s="16">
        <f>LOOKUP(Table5[[#This Row],[Item '#]],Ticket_Forms[Form Number],Ticket_Forms[Last Sale])</f>
        <v>0</v>
      </c>
      <c r="U1368" s="16" t="s">
        <v>3909</v>
      </c>
      <c r="V1368" s="58">
        <f>Table5[[#This Row],[Date Distributed]]</f>
        <v>45316</v>
      </c>
      <c r="W1368" s="3" t="str">
        <f>_xlfn.XLOOKUP(Table5[[#This Row],[Serial '#]],Table10[Serial '#],Table10[Charity Association],"",,)</f>
        <v>Cleveland Police Athletic League</v>
      </c>
      <c r="Z1368" s="3" t="s">
        <v>23</v>
      </c>
    </row>
    <row r="1369" spans="1:26" hidden="1" x14ac:dyDescent="0.35">
      <c r="A1369" s="3">
        <v>1367</v>
      </c>
      <c r="B1369" s="78">
        <v>45196</v>
      </c>
      <c r="C1369" s="73">
        <f>_xlfn.XLOOKUP(Table5[[#This Row],[Serial '#]],Table10[Serial '#],Table10[Date],"",,)</f>
        <v>45335</v>
      </c>
      <c r="D13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369" s="73" t="str">
        <f>IF(Table5[[#This Row],[Date Distributed]]="","In Stock","Distributed")</f>
        <v>Distributed</v>
      </c>
      <c r="F1369" s="79" t="s">
        <v>660</v>
      </c>
      <c r="G1369" s="75" t="s">
        <v>761</v>
      </c>
      <c r="H1369" s="80" t="s">
        <v>698</v>
      </c>
      <c r="I1369" s="80" t="s">
        <v>699</v>
      </c>
      <c r="J1369" s="81" t="s">
        <v>2128</v>
      </c>
      <c r="K1369" s="80" t="s">
        <v>433</v>
      </c>
      <c r="L1369" s="3" t="str">
        <f>_xlfn.XLOOKUP(Table5[[#This Row],[Item '#]],Ticket_Forms[Form Number],Ticket_Forms[Game Name],"",,)</f>
        <v>Zip Zap</v>
      </c>
      <c r="M1369" s="15">
        <v>146</v>
      </c>
      <c r="N1369" s="3">
        <f>LOOKUP(Table5[[#This Row],[Item '#]],Ticket_Forms[Form Number],Ticket_Forms[Ticket Count])</f>
        <v>4560</v>
      </c>
      <c r="O1369" s="16">
        <f>LOOKUP(Table5[[#This Row],[Item '#]],Ticket_Forms[Form Number],Ticket_Forms[Ticket Value])</f>
        <v>1</v>
      </c>
      <c r="P1369" s="16">
        <f>LOOKUP(Table5[[#This Row],[Item '#]],Ticket_Forms[Form Number],Ticket_Forms[Revenue])</f>
        <v>4560</v>
      </c>
      <c r="Q1369" s="16">
        <f>LOOKUP(Table5[[#This Row],[Item '#]],Ticket_Forms[Form Number],Ticket_Forms[Ideal Profit])</f>
        <v>1100</v>
      </c>
      <c r="R1369" s="16">
        <f>LOOKUP(Table5[[#This Row],[Item '#]],Ticket_Forms[Form Number],Ticket_Forms[Prizes])</f>
        <v>3460</v>
      </c>
      <c r="S1369" s="16">
        <f>LOOKUP(Table5[[#This Row],[Item '#]],Ticket_Forms[Form Number],Ticket_Forms[Location Rent])</f>
        <v>273</v>
      </c>
      <c r="T1369" s="16">
        <f>LOOKUP(Table5[[#This Row],[Item '#]],Ticket_Forms[Form Number],Ticket_Forms[Last Sale])</f>
        <v>0</v>
      </c>
      <c r="U1369" s="16" t="s">
        <v>3909</v>
      </c>
      <c r="V1369" s="58">
        <f>Table5[[#This Row],[Date Distributed]]</f>
        <v>45335</v>
      </c>
      <c r="W1369" s="3" t="str">
        <f>_xlfn.XLOOKUP(Table5[[#This Row],[Serial '#]],Table10[Serial '#],Table10[Charity Association],"",,)</f>
        <v>Holy Trinity Lutheran Church</v>
      </c>
      <c r="Z1369" s="3" t="s">
        <v>23</v>
      </c>
    </row>
    <row r="1370" spans="1:26" hidden="1" x14ac:dyDescent="0.35">
      <c r="A1370" s="3">
        <v>1368</v>
      </c>
      <c r="B1370" s="78">
        <v>45219</v>
      </c>
      <c r="C1370" s="73" t="str">
        <f>_xlfn.XLOOKUP(Table5[[#This Row],[Serial '#]],Table10[Serial '#],Table10[Date],"",,)</f>
        <v/>
      </c>
      <c r="D13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70" s="73" t="str">
        <f>IF(Table5[[#This Row],[Date Distributed]]="","In Stock","Distributed")</f>
        <v>In Stock</v>
      </c>
      <c r="F1370" s="79" t="s">
        <v>660</v>
      </c>
      <c r="G1370" s="75" t="s">
        <v>761</v>
      </c>
      <c r="H1370" s="80" t="s">
        <v>700</v>
      </c>
      <c r="I1370" s="80" t="s">
        <v>701</v>
      </c>
      <c r="J1370" s="81" t="s">
        <v>2129</v>
      </c>
      <c r="K1370" s="80" t="s">
        <v>3645</v>
      </c>
      <c r="L1370" s="3" t="str">
        <f>_xlfn.XLOOKUP(Table5[[#This Row],[Item '#]],Ticket_Forms[Form Number],Ticket_Forms[Game Name],"",,)</f>
        <v>Big 5</v>
      </c>
      <c r="M1370" s="15">
        <v>360</v>
      </c>
      <c r="N1370" s="3">
        <f>LOOKUP(Table5[[#This Row],[Item '#]],Ticket_Forms[Form Number],Ticket_Forms[Ticket Count])</f>
        <v>9959</v>
      </c>
      <c r="O1370" s="16">
        <f>LOOKUP(Table5[[#This Row],[Item '#]],Ticket_Forms[Form Number],Ticket_Forms[Ticket Value])</f>
        <v>1</v>
      </c>
      <c r="P1370" s="16">
        <f>LOOKUP(Table5[[#This Row],[Item '#]],Ticket_Forms[Form Number],Ticket_Forms[Revenue])</f>
        <v>9959</v>
      </c>
      <c r="Q1370" s="16">
        <f>LOOKUP(Table5[[#This Row],[Item '#]],Ticket_Forms[Form Number],Ticket_Forms[Ideal Profit])</f>
        <v>2119</v>
      </c>
      <c r="R1370" s="16">
        <f>LOOKUP(Table5[[#This Row],[Item '#]],Ticket_Forms[Form Number],Ticket_Forms[Prizes])</f>
        <v>7840</v>
      </c>
      <c r="S1370" s="16">
        <f>LOOKUP(Table5[[#This Row],[Item '#]],Ticket_Forms[Form Number],Ticket_Forms[Location Rent])</f>
        <v>597</v>
      </c>
      <c r="T1370" s="16">
        <f>LOOKUP(Table5[[#This Row],[Item '#]],Ticket_Forms[Form Number],Ticket_Forms[Last Sale])</f>
        <v>0</v>
      </c>
      <c r="U1370" s="16" t="s">
        <v>3909</v>
      </c>
      <c r="V1370" s="58" t="str">
        <f>Table5[[#This Row],[Date Distributed]]</f>
        <v/>
      </c>
      <c r="W1370" s="3" t="str">
        <f>_xlfn.XLOOKUP(Table5[[#This Row],[Serial '#]],Table10[Serial '#],Table10[Charity Association],"",,)</f>
        <v/>
      </c>
      <c r="Z1370" s="3" t="s">
        <v>23</v>
      </c>
    </row>
    <row r="1371" spans="1:26" hidden="1" x14ac:dyDescent="0.35">
      <c r="A1371" s="3">
        <v>1369</v>
      </c>
      <c r="B1371" s="78">
        <v>45219</v>
      </c>
      <c r="C1371" s="73" t="str">
        <f>_xlfn.XLOOKUP(Table5[[#This Row],[Serial '#]],Table10[Serial '#],Table10[Date],"",,)</f>
        <v/>
      </c>
      <c r="D13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71" s="73" t="str">
        <f>IF(Table5[[#This Row],[Date Distributed]]="","In Stock","Distributed")</f>
        <v>In Stock</v>
      </c>
      <c r="F1371" s="79" t="s">
        <v>660</v>
      </c>
      <c r="G1371" s="75" t="s">
        <v>761</v>
      </c>
      <c r="H1371" s="80" t="s">
        <v>700</v>
      </c>
      <c r="I1371" s="80" t="s">
        <v>701</v>
      </c>
      <c r="J1371" s="81" t="s">
        <v>2130</v>
      </c>
      <c r="K1371" s="80" t="s">
        <v>385</v>
      </c>
      <c r="L1371" s="3" t="str">
        <f>_xlfn.XLOOKUP(Table5[[#This Row],[Item '#]],Ticket_Forms[Form Number],Ticket_Forms[Game Name],"",,)</f>
        <v>Criss Cross</v>
      </c>
      <c r="M1371" s="15">
        <v>186</v>
      </c>
      <c r="N1371" s="3">
        <f>LOOKUP(Table5[[#This Row],[Item '#]],Ticket_Forms[Form Number],Ticket_Forms[Ticket Count])</f>
        <v>5520</v>
      </c>
      <c r="O1371" s="16">
        <f>LOOKUP(Table5[[#This Row],[Item '#]],Ticket_Forms[Form Number],Ticket_Forms[Ticket Value])</f>
        <v>1</v>
      </c>
      <c r="P1371" s="16">
        <f>LOOKUP(Table5[[#This Row],[Item '#]],Ticket_Forms[Form Number],Ticket_Forms[Revenue])</f>
        <v>5520</v>
      </c>
      <c r="Q1371" s="16">
        <f>LOOKUP(Table5[[#This Row],[Item '#]],Ticket_Forms[Form Number],Ticket_Forms[Ideal Profit])</f>
        <v>960</v>
      </c>
      <c r="R1371" s="16">
        <f>LOOKUP(Table5[[#This Row],[Item '#]],Ticket_Forms[Form Number],Ticket_Forms[Prizes])</f>
        <v>4560</v>
      </c>
      <c r="S1371" s="16">
        <f>LOOKUP(Table5[[#This Row],[Item '#]],Ticket_Forms[Form Number],Ticket_Forms[Location Rent])</f>
        <v>331</v>
      </c>
      <c r="T1371" s="16">
        <f>LOOKUP(Table5[[#This Row],[Item '#]],Ticket_Forms[Form Number],Ticket_Forms[Last Sale])</f>
        <v>200</v>
      </c>
      <c r="U1371" s="16" t="s">
        <v>3909</v>
      </c>
      <c r="V1371" s="58" t="str">
        <f>Table5[[#This Row],[Date Distributed]]</f>
        <v/>
      </c>
      <c r="W1371" s="3" t="str">
        <f>_xlfn.XLOOKUP(Table5[[#This Row],[Serial '#]],Table10[Serial '#],Table10[Charity Association],"",,)</f>
        <v/>
      </c>
      <c r="Z1371" s="3" t="s">
        <v>23</v>
      </c>
    </row>
    <row r="1372" spans="1:26" hidden="1" x14ac:dyDescent="0.35">
      <c r="A1372" s="3">
        <v>1370</v>
      </c>
      <c r="B1372" s="78">
        <v>45219</v>
      </c>
      <c r="C1372" s="73" t="str">
        <f>_xlfn.XLOOKUP(Table5[[#This Row],[Serial '#]],Table10[Serial '#],Table10[Date],"",,)</f>
        <v/>
      </c>
      <c r="D13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72" s="73" t="str">
        <f>IF(Table5[[#This Row],[Date Distributed]]="","In Stock","Distributed")</f>
        <v>In Stock</v>
      </c>
      <c r="F1372" s="79" t="s">
        <v>660</v>
      </c>
      <c r="G1372" s="75" t="s">
        <v>761</v>
      </c>
      <c r="H1372" s="80" t="s">
        <v>700</v>
      </c>
      <c r="I1372" s="80" t="s">
        <v>701</v>
      </c>
      <c r="J1372" s="81" t="s">
        <v>2131</v>
      </c>
      <c r="K1372" s="80" t="s">
        <v>385</v>
      </c>
      <c r="L1372" s="3" t="str">
        <f>_xlfn.XLOOKUP(Table5[[#This Row],[Item '#]],Ticket_Forms[Form Number],Ticket_Forms[Game Name],"",,)</f>
        <v>Criss Cross</v>
      </c>
      <c r="M1372" s="15">
        <v>186</v>
      </c>
      <c r="N1372" s="3">
        <f>LOOKUP(Table5[[#This Row],[Item '#]],Ticket_Forms[Form Number],Ticket_Forms[Ticket Count])</f>
        <v>5520</v>
      </c>
      <c r="O1372" s="16">
        <f>LOOKUP(Table5[[#This Row],[Item '#]],Ticket_Forms[Form Number],Ticket_Forms[Ticket Value])</f>
        <v>1</v>
      </c>
      <c r="P1372" s="16">
        <f>LOOKUP(Table5[[#This Row],[Item '#]],Ticket_Forms[Form Number],Ticket_Forms[Revenue])</f>
        <v>5520</v>
      </c>
      <c r="Q1372" s="16">
        <f>LOOKUP(Table5[[#This Row],[Item '#]],Ticket_Forms[Form Number],Ticket_Forms[Ideal Profit])</f>
        <v>960</v>
      </c>
      <c r="R1372" s="16">
        <f>LOOKUP(Table5[[#This Row],[Item '#]],Ticket_Forms[Form Number],Ticket_Forms[Prizes])</f>
        <v>4560</v>
      </c>
      <c r="S1372" s="16">
        <f>LOOKUP(Table5[[#This Row],[Item '#]],Ticket_Forms[Form Number],Ticket_Forms[Location Rent])</f>
        <v>331</v>
      </c>
      <c r="T1372" s="16">
        <f>LOOKUP(Table5[[#This Row],[Item '#]],Ticket_Forms[Form Number],Ticket_Forms[Last Sale])</f>
        <v>200</v>
      </c>
      <c r="U1372" s="16" t="s">
        <v>3909</v>
      </c>
      <c r="V1372" s="58" t="str">
        <f>Table5[[#This Row],[Date Distributed]]</f>
        <v/>
      </c>
      <c r="W1372" s="3" t="str">
        <f>_xlfn.XLOOKUP(Table5[[#This Row],[Serial '#]],Table10[Serial '#],Table10[Charity Association],"",,)</f>
        <v/>
      </c>
      <c r="Z1372" s="3" t="s">
        <v>23</v>
      </c>
    </row>
    <row r="1373" spans="1:26" hidden="1" x14ac:dyDescent="0.35">
      <c r="A1373" s="3">
        <v>1371</v>
      </c>
      <c r="B1373" s="78">
        <v>45219</v>
      </c>
      <c r="C1373" s="73" t="str">
        <f>_xlfn.XLOOKUP(Table5[[#This Row],[Serial '#]],Table10[Serial '#],Table10[Date],"",,)</f>
        <v/>
      </c>
      <c r="D13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73" s="73" t="str">
        <f>IF(Table5[[#This Row],[Date Distributed]]="","In Stock","Distributed")</f>
        <v>In Stock</v>
      </c>
      <c r="F1373" s="79" t="s">
        <v>660</v>
      </c>
      <c r="G1373" s="75" t="s">
        <v>761</v>
      </c>
      <c r="H1373" s="80" t="s">
        <v>700</v>
      </c>
      <c r="I1373" s="80" t="s">
        <v>701</v>
      </c>
      <c r="J1373" s="81" t="s">
        <v>2132</v>
      </c>
      <c r="K1373" s="80" t="s">
        <v>385</v>
      </c>
      <c r="L1373" s="3" t="str">
        <f>_xlfn.XLOOKUP(Table5[[#This Row],[Item '#]],Ticket_Forms[Form Number],Ticket_Forms[Game Name],"",,)</f>
        <v>Criss Cross</v>
      </c>
      <c r="M1373" s="15">
        <v>186</v>
      </c>
      <c r="N1373" s="3">
        <f>LOOKUP(Table5[[#This Row],[Item '#]],Ticket_Forms[Form Number],Ticket_Forms[Ticket Count])</f>
        <v>5520</v>
      </c>
      <c r="O1373" s="16">
        <f>LOOKUP(Table5[[#This Row],[Item '#]],Ticket_Forms[Form Number],Ticket_Forms[Ticket Value])</f>
        <v>1</v>
      </c>
      <c r="P1373" s="16">
        <f>LOOKUP(Table5[[#This Row],[Item '#]],Ticket_Forms[Form Number],Ticket_Forms[Revenue])</f>
        <v>5520</v>
      </c>
      <c r="Q1373" s="16">
        <f>LOOKUP(Table5[[#This Row],[Item '#]],Ticket_Forms[Form Number],Ticket_Forms[Ideal Profit])</f>
        <v>960</v>
      </c>
      <c r="R1373" s="16">
        <f>LOOKUP(Table5[[#This Row],[Item '#]],Ticket_Forms[Form Number],Ticket_Forms[Prizes])</f>
        <v>4560</v>
      </c>
      <c r="S1373" s="16">
        <f>LOOKUP(Table5[[#This Row],[Item '#]],Ticket_Forms[Form Number],Ticket_Forms[Location Rent])</f>
        <v>331</v>
      </c>
      <c r="T1373" s="16">
        <f>LOOKUP(Table5[[#This Row],[Item '#]],Ticket_Forms[Form Number],Ticket_Forms[Last Sale])</f>
        <v>200</v>
      </c>
      <c r="U1373" s="16" t="s">
        <v>3909</v>
      </c>
      <c r="V1373" s="58" t="str">
        <f>Table5[[#This Row],[Date Distributed]]</f>
        <v/>
      </c>
      <c r="W1373" s="3" t="str">
        <f>_xlfn.XLOOKUP(Table5[[#This Row],[Serial '#]],Table10[Serial '#],Table10[Charity Association],"",,)</f>
        <v/>
      </c>
      <c r="Z1373" s="3" t="s">
        <v>23</v>
      </c>
    </row>
    <row r="1374" spans="1:26" hidden="1" x14ac:dyDescent="0.35">
      <c r="A1374" s="3">
        <v>1372</v>
      </c>
      <c r="B1374" s="78">
        <v>45219</v>
      </c>
      <c r="C1374" s="73" t="str">
        <f>_xlfn.XLOOKUP(Table5[[#This Row],[Serial '#]],Table10[Serial '#],Table10[Date],"",,)</f>
        <v/>
      </c>
      <c r="D13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74" s="73" t="str">
        <f>IF(Table5[[#This Row],[Date Distributed]]="","In Stock","Distributed")</f>
        <v>In Stock</v>
      </c>
      <c r="F1374" s="79" t="s">
        <v>660</v>
      </c>
      <c r="G1374" s="75" t="s">
        <v>761</v>
      </c>
      <c r="H1374" s="80" t="s">
        <v>700</v>
      </c>
      <c r="I1374" s="80" t="s">
        <v>701</v>
      </c>
      <c r="J1374" s="81" t="s">
        <v>2133</v>
      </c>
      <c r="K1374" s="80" t="s">
        <v>385</v>
      </c>
      <c r="L1374" s="3" t="str">
        <f>_xlfn.XLOOKUP(Table5[[#This Row],[Item '#]],Ticket_Forms[Form Number],Ticket_Forms[Game Name],"",,)</f>
        <v>Criss Cross</v>
      </c>
      <c r="M1374" s="15">
        <v>186</v>
      </c>
      <c r="N1374" s="3">
        <f>LOOKUP(Table5[[#This Row],[Item '#]],Ticket_Forms[Form Number],Ticket_Forms[Ticket Count])</f>
        <v>5520</v>
      </c>
      <c r="O1374" s="16">
        <f>LOOKUP(Table5[[#This Row],[Item '#]],Ticket_Forms[Form Number],Ticket_Forms[Ticket Value])</f>
        <v>1</v>
      </c>
      <c r="P1374" s="16">
        <f>LOOKUP(Table5[[#This Row],[Item '#]],Ticket_Forms[Form Number],Ticket_Forms[Revenue])</f>
        <v>5520</v>
      </c>
      <c r="Q1374" s="16">
        <f>LOOKUP(Table5[[#This Row],[Item '#]],Ticket_Forms[Form Number],Ticket_Forms[Ideal Profit])</f>
        <v>960</v>
      </c>
      <c r="R1374" s="16">
        <f>LOOKUP(Table5[[#This Row],[Item '#]],Ticket_Forms[Form Number],Ticket_Forms[Prizes])</f>
        <v>4560</v>
      </c>
      <c r="S1374" s="16">
        <f>LOOKUP(Table5[[#This Row],[Item '#]],Ticket_Forms[Form Number],Ticket_Forms[Location Rent])</f>
        <v>331</v>
      </c>
      <c r="T1374" s="16">
        <f>LOOKUP(Table5[[#This Row],[Item '#]],Ticket_Forms[Form Number],Ticket_Forms[Last Sale])</f>
        <v>200</v>
      </c>
      <c r="U1374" s="16" t="s">
        <v>3909</v>
      </c>
      <c r="V1374" s="58" t="str">
        <f>Table5[[#This Row],[Date Distributed]]</f>
        <v/>
      </c>
      <c r="W1374" s="3" t="str">
        <f>_xlfn.XLOOKUP(Table5[[#This Row],[Serial '#]],Table10[Serial '#],Table10[Charity Association],"",,)</f>
        <v/>
      </c>
      <c r="Z1374" s="3" t="s">
        <v>23</v>
      </c>
    </row>
    <row r="1375" spans="1:26" hidden="1" x14ac:dyDescent="0.35">
      <c r="A1375" s="3">
        <v>1373</v>
      </c>
      <c r="B1375" s="78">
        <v>45219</v>
      </c>
      <c r="C1375" s="73" t="str">
        <f>_xlfn.XLOOKUP(Table5[[#This Row],[Serial '#]],Table10[Serial '#],Table10[Date],"",,)</f>
        <v/>
      </c>
      <c r="D13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75" s="73" t="str">
        <f>IF(Table5[[#This Row],[Date Distributed]]="","In Stock","Distributed")</f>
        <v>In Stock</v>
      </c>
      <c r="F1375" s="79" t="s">
        <v>660</v>
      </c>
      <c r="G1375" s="75" t="s">
        <v>761</v>
      </c>
      <c r="H1375" s="80" t="s">
        <v>700</v>
      </c>
      <c r="I1375" s="80" t="s">
        <v>701</v>
      </c>
      <c r="J1375" s="81" t="s">
        <v>2134</v>
      </c>
      <c r="K1375" s="80" t="s">
        <v>385</v>
      </c>
      <c r="L1375" s="3" t="str">
        <f>_xlfn.XLOOKUP(Table5[[#This Row],[Item '#]],Ticket_Forms[Form Number],Ticket_Forms[Game Name],"",,)</f>
        <v>Criss Cross</v>
      </c>
      <c r="M1375" s="15">
        <v>186</v>
      </c>
      <c r="N1375" s="3">
        <f>LOOKUP(Table5[[#This Row],[Item '#]],Ticket_Forms[Form Number],Ticket_Forms[Ticket Count])</f>
        <v>5520</v>
      </c>
      <c r="O1375" s="16">
        <f>LOOKUP(Table5[[#This Row],[Item '#]],Ticket_Forms[Form Number],Ticket_Forms[Ticket Value])</f>
        <v>1</v>
      </c>
      <c r="P1375" s="16">
        <f>LOOKUP(Table5[[#This Row],[Item '#]],Ticket_Forms[Form Number],Ticket_Forms[Revenue])</f>
        <v>5520</v>
      </c>
      <c r="Q1375" s="16">
        <f>LOOKUP(Table5[[#This Row],[Item '#]],Ticket_Forms[Form Number],Ticket_Forms[Ideal Profit])</f>
        <v>960</v>
      </c>
      <c r="R1375" s="16">
        <f>LOOKUP(Table5[[#This Row],[Item '#]],Ticket_Forms[Form Number],Ticket_Forms[Prizes])</f>
        <v>4560</v>
      </c>
      <c r="S1375" s="16">
        <f>LOOKUP(Table5[[#This Row],[Item '#]],Ticket_Forms[Form Number],Ticket_Forms[Location Rent])</f>
        <v>331</v>
      </c>
      <c r="T1375" s="16">
        <f>LOOKUP(Table5[[#This Row],[Item '#]],Ticket_Forms[Form Number],Ticket_Forms[Last Sale])</f>
        <v>200</v>
      </c>
      <c r="U1375" s="16" t="s">
        <v>3909</v>
      </c>
      <c r="V1375" s="58" t="str">
        <f>Table5[[#This Row],[Date Distributed]]</f>
        <v/>
      </c>
      <c r="W1375" s="3" t="str">
        <f>_xlfn.XLOOKUP(Table5[[#This Row],[Serial '#]],Table10[Serial '#],Table10[Charity Association],"",,)</f>
        <v/>
      </c>
      <c r="Z1375" s="3" t="s">
        <v>23</v>
      </c>
    </row>
    <row r="1376" spans="1:26" hidden="1" x14ac:dyDescent="0.35">
      <c r="A1376" s="3">
        <v>1374</v>
      </c>
      <c r="B1376" s="78">
        <v>45219</v>
      </c>
      <c r="C1376" s="73" t="str">
        <f>_xlfn.XLOOKUP(Table5[[#This Row],[Serial '#]],Table10[Serial '#],Table10[Date],"",,)</f>
        <v/>
      </c>
      <c r="D13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76" s="73" t="str">
        <f>IF(Table5[[#This Row],[Date Distributed]]="","In Stock","Distributed")</f>
        <v>In Stock</v>
      </c>
      <c r="F1376" s="79" t="s">
        <v>660</v>
      </c>
      <c r="G1376" s="75" t="s">
        <v>761</v>
      </c>
      <c r="H1376" s="80" t="s">
        <v>700</v>
      </c>
      <c r="I1376" s="80" t="s">
        <v>701</v>
      </c>
      <c r="J1376" s="81" t="s">
        <v>2135</v>
      </c>
      <c r="K1376" s="80" t="s">
        <v>385</v>
      </c>
      <c r="L1376" s="3" t="str">
        <f>_xlfn.XLOOKUP(Table5[[#This Row],[Item '#]],Ticket_Forms[Form Number],Ticket_Forms[Game Name],"",,)</f>
        <v>Criss Cross</v>
      </c>
      <c r="M1376" s="15">
        <v>186</v>
      </c>
      <c r="N1376" s="3">
        <f>LOOKUP(Table5[[#This Row],[Item '#]],Ticket_Forms[Form Number],Ticket_Forms[Ticket Count])</f>
        <v>5520</v>
      </c>
      <c r="O1376" s="16">
        <f>LOOKUP(Table5[[#This Row],[Item '#]],Ticket_Forms[Form Number],Ticket_Forms[Ticket Value])</f>
        <v>1</v>
      </c>
      <c r="P1376" s="16">
        <f>LOOKUP(Table5[[#This Row],[Item '#]],Ticket_Forms[Form Number],Ticket_Forms[Revenue])</f>
        <v>5520</v>
      </c>
      <c r="Q1376" s="16">
        <f>LOOKUP(Table5[[#This Row],[Item '#]],Ticket_Forms[Form Number],Ticket_Forms[Ideal Profit])</f>
        <v>960</v>
      </c>
      <c r="R1376" s="16">
        <f>LOOKUP(Table5[[#This Row],[Item '#]],Ticket_Forms[Form Number],Ticket_Forms[Prizes])</f>
        <v>4560</v>
      </c>
      <c r="S1376" s="16">
        <f>LOOKUP(Table5[[#This Row],[Item '#]],Ticket_Forms[Form Number],Ticket_Forms[Location Rent])</f>
        <v>331</v>
      </c>
      <c r="T1376" s="16">
        <f>LOOKUP(Table5[[#This Row],[Item '#]],Ticket_Forms[Form Number],Ticket_Forms[Last Sale])</f>
        <v>200</v>
      </c>
      <c r="U1376" s="16" t="s">
        <v>3909</v>
      </c>
      <c r="V1376" s="58" t="str">
        <f>Table5[[#This Row],[Date Distributed]]</f>
        <v/>
      </c>
      <c r="W1376" s="3" t="str">
        <f>_xlfn.XLOOKUP(Table5[[#This Row],[Serial '#]],Table10[Serial '#],Table10[Charity Association],"",,)</f>
        <v/>
      </c>
      <c r="Z1376" s="3" t="s">
        <v>23</v>
      </c>
    </row>
    <row r="1377" spans="1:26" hidden="1" x14ac:dyDescent="0.35">
      <c r="A1377" s="3">
        <v>1375</v>
      </c>
      <c r="B1377" s="78">
        <v>45219</v>
      </c>
      <c r="C1377" s="73" t="str">
        <f>_xlfn.XLOOKUP(Table5[[#This Row],[Serial '#]],Table10[Serial '#],Table10[Date],"",,)</f>
        <v/>
      </c>
      <c r="D13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77" s="73" t="str">
        <f>IF(Table5[[#This Row],[Date Distributed]]="","In Stock","Distributed")</f>
        <v>In Stock</v>
      </c>
      <c r="F1377" s="79" t="s">
        <v>660</v>
      </c>
      <c r="G1377" s="75" t="s">
        <v>761</v>
      </c>
      <c r="H1377" s="80" t="s">
        <v>700</v>
      </c>
      <c r="I1377" s="80" t="s">
        <v>701</v>
      </c>
      <c r="J1377" s="81" t="s">
        <v>2136</v>
      </c>
      <c r="K1377" s="80" t="s">
        <v>385</v>
      </c>
      <c r="L1377" s="3" t="str">
        <f>_xlfn.XLOOKUP(Table5[[#This Row],[Item '#]],Ticket_Forms[Form Number],Ticket_Forms[Game Name],"",,)</f>
        <v>Criss Cross</v>
      </c>
      <c r="M1377" s="15">
        <v>186</v>
      </c>
      <c r="N1377" s="3">
        <f>LOOKUP(Table5[[#This Row],[Item '#]],Ticket_Forms[Form Number],Ticket_Forms[Ticket Count])</f>
        <v>5520</v>
      </c>
      <c r="O1377" s="16">
        <f>LOOKUP(Table5[[#This Row],[Item '#]],Ticket_Forms[Form Number],Ticket_Forms[Ticket Value])</f>
        <v>1</v>
      </c>
      <c r="P1377" s="16">
        <f>LOOKUP(Table5[[#This Row],[Item '#]],Ticket_Forms[Form Number],Ticket_Forms[Revenue])</f>
        <v>5520</v>
      </c>
      <c r="Q1377" s="16">
        <f>LOOKUP(Table5[[#This Row],[Item '#]],Ticket_Forms[Form Number],Ticket_Forms[Ideal Profit])</f>
        <v>960</v>
      </c>
      <c r="R1377" s="16">
        <f>LOOKUP(Table5[[#This Row],[Item '#]],Ticket_Forms[Form Number],Ticket_Forms[Prizes])</f>
        <v>4560</v>
      </c>
      <c r="S1377" s="16">
        <f>LOOKUP(Table5[[#This Row],[Item '#]],Ticket_Forms[Form Number],Ticket_Forms[Location Rent])</f>
        <v>331</v>
      </c>
      <c r="T1377" s="16">
        <f>LOOKUP(Table5[[#This Row],[Item '#]],Ticket_Forms[Form Number],Ticket_Forms[Last Sale])</f>
        <v>200</v>
      </c>
      <c r="U1377" s="16" t="s">
        <v>3909</v>
      </c>
      <c r="V1377" s="58" t="str">
        <f>Table5[[#This Row],[Date Distributed]]</f>
        <v/>
      </c>
      <c r="W1377" s="3" t="str">
        <f>_xlfn.XLOOKUP(Table5[[#This Row],[Serial '#]],Table10[Serial '#],Table10[Charity Association],"",,)</f>
        <v/>
      </c>
      <c r="Z1377" s="3" t="s">
        <v>23</v>
      </c>
    </row>
    <row r="1378" spans="1:26" hidden="1" x14ac:dyDescent="0.35">
      <c r="A1378" s="3">
        <v>1376</v>
      </c>
      <c r="B1378" s="78">
        <v>45219</v>
      </c>
      <c r="C1378" s="73" t="str">
        <f>_xlfn.XLOOKUP(Table5[[#This Row],[Serial '#]],Table10[Serial '#],Table10[Date],"",,)</f>
        <v/>
      </c>
      <c r="D13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78" s="73" t="str">
        <f>IF(Table5[[#This Row],[Date Distributed]]="","In Stock","Distributed")</f>
        <v>In Stock</v>
      </c>
      <c r="F1378" s="79" t="s">
        <v>660</v>
      </c>
      <c r="G1378" s="75" t="s">
        <v>761</v>
      </c>
      <c r="H1378" s="80" t="s">
        <v>700</v>
      </c>
      <c r="I1378" s="80" t="s">
        <v>701</v>
      </c>
      <c r="J1378" s="81" t="s">
        <v>2137</v>
      </c>
      <c r="K1378" s="80" t="s">
        <v>385</v>
      </c>
      <c r="L1378" s="3" t="str">
        <f>_xlfn.XLOOKUP(Table5[[#This Row],[Item '#]],Ticket_Forms[Form Number],Ticket_Forms[Game Name],"",,)</f>
        <v>Criss Cross</v>
      </c>
      <c r="M1378" s="15">
        <v>186</v>
      </c>
      <c r="N1378" s="3">
        <f>LOOKUP(Table5[[#This Row],[Item '#]],Ticket_Forms[Form Number],Ticket_Forms[Ticket Count])</f>
        <v>5520</v>
      </c>
      <c r="O1378" s="16">
        <f>LOOKUP(Table5[[#This Row],[Item '#]],Ticket_Forms[Form Number],Ticket_Forms[Ticket Value])</f>
        <v>1</v>
      </c>
      <c r="P1378" s="16">
        <f>LOOKUP(Table5[[#This Row],[Item '#]],Ticket_Forms[Form Number],Ticket_Forms[Revenue])</f>
        <v>5520</v>
      </c>
      <c r="Q1378" s="16">
        <f>LOOKUP(Table5[[#This Row],[Item '#]],Ticket_Forms[Form Number],Ticket_Forms[Ideal Profit])</f>
        <v>960</v>
      </c>
      <c r="R1378" s="16">
        <f>LOOKUP(Table5[[#This Row],[Item '#]],Ticket_Forms[Form Number],Ticket_Forms[Prizes])</f>
        <v>4560</v>
      </c>
      <c r="S1378" s="16">
        <f>LOOKUP(Table5[[#This Row],[Item '#]],Ticket_Forms[Form Number],Ticket_Forms[Location Rent])</f>
        <v>331</v>
      </c>
      <c r="T1378" s="16">
        <f>LOOKUP(Table5[[#This Row],[Item '#]],Ticket_Forms[Form Number],Ticket_Forms[Last Sale])</f>
        <v>200</v>
      </c>
      <c r="U1378" s="16" t="s">
        <v>3909</v>
      </c>
      <c r="V1378" s="58" t="str">
        <f>Table5[[#This Row],[Date Distributed]]</f>
        <v/>
      </c>
      <c r="W1378" s="3" t="str">
        <f>_xlfn.XLOOKUP(Table5[[#This Row],[Serial '#]],Table10[Serial '#],Table10[Charity Association],"",,)</f>
        <v/>
      </c>
      <c r="Z1378" s="3" t="s">
        <v>23</v>
      </c>
    </row>
    <row r="1379" spans="1:26" hidden="1" x14ac:dyDescent="0.35">
      <c r="A1379" s="3">
        <v>1377</v>
      </c>
      <c r="B1379" s="78">
        <v>45219</v>
      </c>
      <c r="C1379" s="73" t="str">
        <f>_xlfn.XLOOKUP(Table5[[#This Row],[Serial '#]],Table10[Serial '#],Table10[Date],"",,)</f>
        <v/>
      </c>
      <c r="D13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79" s="73" t="str">
        <f>IF(Table5[[#This Row],[Date Distributed]]="","In Stock","Distributed")</f>
        <v>In Stock</v>
      </c>
      <c r="F1379" s="79" t="s">
        <v>660</v>
      </c>
      <c r="G1379" s="75" t="s">
        <v>761</v>
      </c>
      <c r="H1379" s="80" t="s">
        <v>700</v>
      </c>
      <c r="I1379" s="80" t="s">
        <v>701</v>
      </c>
      <c r="J1379" s="81" t="s">
        <v>2138</v>
      </c>
      <c r="K1379" s="80" t="s">
        <v>3645</v>
      </c>
      <c r="L1379" s="3" t="str">
        <f>_xlfn.XLOOKUP(Table5[[#This Row],[Item '#]],Ticket_Forms[Form Number],Ticket_Forms[Game Name],"",,)</f>
        <v>Big 5</v>
      </c>
      <c r="M1379" s="15">
        <v>360</v>
      </c>
      <c r="N1379" s="3">
        <f>LOOKUP(Table5[[#This Row],[Item '#]],Ticket_Forms[Form Number],Ticket_Forms[Ticket Count])</f>
        <v>9959</v>
      </c>
      <c r="O1379" s="16">
        <f>LOOKUP(Table5[[#This Row],[Item '#]],Ticket_Forms[Form Number],Ticket_Forms[Ticket Value])</f>
        <v>1</v>
      </c>
      <c r="P1379" s="16">
        <f>LOOKUP(Table5[[#This Row],[Item '#]],Ticket_Forms[Form Number],Ticket_Forms[Revenue])</f>
        <v>9959</v>
      </c>
      <c r="Q1379" s="16">
        <f>LOOKUP(Table5[[#This Row],[Item '#]],Ticket_Forms[Form Number],Ticket_Forms[Ideal Profit])</f>
        <v>2119</v>
      </c>
      <c r="R1379" s="16">
        <f>LOOKUP(Table5[[#This Row],[Item '#]],Ticket_Forms[Form Number],Ticket_Forms[Prizes])</f>
        <v>7840</v>
      </c>
      <c r="S1379" s="16">
        <f>LOOKUP(Table5[[#This Row],[Item '#]],Ticket_Forms[Form Number],Ticket_Forms[Location Rent])</f>
        <v>597</v>
      </c>
      <c r="T1379" s="16">
        <f>LOOKUP(Table5[[#This Row],[Item '#]],Ticket_Forms[Form Number],Ticket_Forms[Last Sale])</f>
        <v>0</v>
      </c>
      <c r="U1379" s="16" t="s">
        <v>3909</v>
      </c>
      <c r="V1379" s="58" t="str">
        <f>Table5[[#This Row],[Date Distributed]]</f>
        <v/>
      </c>
      <c r="W1379" s="3" t="str">
        <f>_xlfn.XLOOKUP(Table5[[#This Row],[Serial '#]],Table10[Serial '#],Table10[Charity Association],"",,)</f>
        <v/>
      </c>
      <c r="Z1379" s="3" t="s">
        <v>23</v>
      </c>
    </row>
    <row r="1380" spans="1:26" hidden="1" x14ac:dyDescent="0.35">
      <c r="A1380" s="3">
        <v>1378</v>
      </c>
      <c r="B1380" s="78">
        <v>45219</v>
      </c>
      <c r="C1380" s="73" t="str">
        <f>_xlfn.XLOOKUP(Table5[[#This Row],[Serial '#]],Table10[Serial '#],Table10[Date],"",,)</f>
        <v/>
      </c>
      <c r="D13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80" s="73" t="str">
        <f>IF(Table5[[#This Row],[Date Distributed]]="","In Stock","Distributed")</f>
        <v>In Stock</v>
      </c>
      <c r="F1380" s="79" t="s">
        <v>660</v>
      </c>
      <c r="G1380" s="75" t="s">
        <v>761</v>
      </c>
      <c r="H1380" s="80" t="s">
        <v>700</v>
      </c>
      <c r="I1380" s="80" t="s">
        <v>701</v>
      </c>
      <c r="J1380" s="81" t="s">
        <v>2139</v>
      </c>
      <c r="K1380" s="80" t="s">
        <v>459</v>
      </c>
      <c r="L1380" s="3" t="str">
        <f>_xlfn.XLOOKUP(Table5[[#This Row],[Item '#]],Ticket_Forms[Form Number],Ticket_Forms[Game Name],"",,)</f>
        <v>Bourbon Nights</v>
      </c>
      <c r="M1380" s="15">
        <v>134</v>
      </c>
      <c r="N1380" s="3">
        <f>LOOKUP(Table5[[#This Row],[Item '#]],Ticket_Forms[Form Number],Ticket_Forms[Ticket Count])</f>
        <v>4000</v>
      </c>
      <c r="O1380" s="16">
        <f>LOOKUP(Table5[[#This Row],[Item '#]],Ticket_Forms[Form Number],Ticket_Forms[Ticket Value])</f>
        <v>1</v>
      </c>
      <c r="P1380" s="16">
        <f>LOOKUP(Table5[[#This Row],[Item '#]],Ticket_Forms[Form Number],Ticket_Forms[Revenue])</f>
        <v>4000</v>
      </c>
      <c r="Q1380" s="16">
        <f>LOOKUP(Table5[[#This Row],[Item '#]],Ticket_Forms[Form Number],Ticket_Forms[Ideal Profit])</f>
        <v>998</v>
      </c>
      <c r="R1380" s="16">
        <f>LOOKUP(Table5[[#This Row],[Item '#]],Ticket_Forms[Form Number],Ticket_Forms[Prizes])</f>
        <v>3002</v>
      </c>
      <c r="S1380" s="16">
        <f>LOOKUP(Table5[[#This Row],[Item '#]],Ticket_Forms[Form Number],Ticket_Forms[Location Rent])</f>
        <v>240</v>
      </c>
      <c r="T1380" s="16">
        <f>LOOKUP(Table5[[#This Row],[Item '#]],Ticket_Forms[Form Number],Ticket_Forms[Last Sale])</f>
        <v>0</v>
      </c>
      <c r="U1380" s="16" t="s">
        <v>3909</v>
      </c>
      <c r="V1380" s="58" t="str">
        <f>Table5[[#This Row],[Date Distributed]]</f>
        <v/>
      </c>
      <c r="W1380" s="3" t="str">
        <f>_xlfn.XLOOKUP(Table5[[#This Row],[Serial '#]],Table10[Serial '#],Table10[Charity Association],"",,)</f>
        <v/>
      </c>
      <c r="Z1380" s="3" t="s">
        <v>23</v>
      </c>
    </row>
    <row r="1381" spans="1:26" hidden="1" x14ac:dyDescent="0.35">
      <c r="A1381" s="3">
        <v>1379</v>
      </c>
      <c r="B1381" s="78">
        <v>45219</v>
      </c>
      <c r="C1381" s="73" t="str">
        <f>_xlfn.XLOOKUP(Table5[[#This Row],[Serial '#]],Table10[Serial '#],Table10[Date],"",,)</f>
        <v/>
      </c>
      <c r="D13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81" s="73" t="str">
        <f>IF(Table5[[#This Row],[Date Distributed]]="","In Stock","Distributed")</f>
        <v>In Stock</v>
      </c>
      <c r="F1381" s="79" t="s">
        <v>660</v>
      </c>
      <c r="G1381" s="75" t="s">
        <v>761</v>
      </c>
      <c r="H1381" s="80" t="s">
        <v>700</v>
      </c>
      <c r="I1381" s="80" t="s">
        <v>701</v>
      </c>
      <c r="J1381" s="81" t="s">
        <v>2140</v>
      </c>
      <c r="K1381" s="80" t="s">
        <v>463</v>
      </c>
      <c r="L1381" s="3" t="str">
        <f>_xlfn.XLOOKUP(Table5[[#This Row],[Item '#]],Ticket_Forms[Form Number],Ticket_Forms[Game Name],"",,)</f>
        <v>Sloppy Sliders</v>
      </c>
      <c r="M1381" s="15">
        <v>134</v>
      </c>
      <c r="N1381" s="3">
        <f>LOOKUP(Table5[[#This Row],[Item '#]],Ticket_Forms[Form Number],Ticket_Forms[Ticket Count])</f>
        <v>4000</v>
      </c>
      <c r="O1381" s="16">
        <f>LOOKUP(Table5[[#This Row],[Item '#]],Ticket_Forms[Form Number],Ticket_Forms[Ticket Value])</f>
        <v>1</v>
      </c>
      <c r="P1381" s="16">
        <f>LOOKUP(Table5[[#This Row],[Item '#]],Ticket_Forms[Form Number],Ticket_Forms[Revenue])</f>
        <v>4000</v>
      </c>
      <c r="Q1381" s="16">
        <f>LOOKUP(Table5[[#This Row],[Item '#]],Ticket_Forms[Form Number],Ticket_Forms[Ideal Profit])</f>
        <v>998</v>
      </c>
      <c r="R1381" s="16">
        <f>LOOKUP(Table5[[#This Row],[Item '#]],Ticket_Forms[Form Number],Ticket_Forms[Prizes])</f>
        <v>3002</v>
      </c>
      <c r="S1381" s="16">
        <f>LOOKUP(Table5[[#This Row],[Item '#]],Ticket_Forms[Form Number],Ticket_Forms[Location Rent])</f>
        <v>240</v>
      </c>
      <c r="T1381" s="16">
        <f>LOOKUP(Table5[[#This Row],[Item '#]],Ticket_Forms[Form Number],Ticket_Forms[Last Sale])</f>
        <v>0</v>
      </c>
      <c r="U1381" s="16" t="s">
        <v>3909</v>
      </c>
      <c r="V1381" s="58" t="str">
        <f>Table5[[#This Row],[Date Distributed]]</f>
        <v/>
      </c>
      <c r="W1381" s="3" t="str">
        <f>_xlfn.XLOOKUP(Table5[[#This Row],[Serial '#]],Table10[Serial '#],Table10[Charity Association],"",,)</f>
        <v/>
      </c>
      <c r="Z1381" s="3" t="s">
        <v>23</v>
      </c>
    </row>
    <row r="1382" spans="1:26" hidden="1" x14ac:dyDescent="0.35">
      <c r="A1382" s="3">
        <v>1380</v>
      </c>
      <c r="B1382" s="78">
        <v>45219</v>
      </c>
      <c r="C1382" s="73" t="str">
        <f>_xlfn.XLOOKUP(Table5[[#This Row],[Serial '#]],Table10[Serial '#],Table10[Date],"",,)</f>
        <v/>
      </c>
      <c r="D13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82" s="73" t="str">
        <f>IF(Table5[[#This Row],[Date Distributed]]="","In Stock","Distributed")</f>
        <v>In Stock</v>
      </c>
      <c r="F1382" s="79" t="s">
        <v>660</v>
      </c>
      <c r="G1382" s="75" t="s">
        <v>761</v>
      </c>
      <c r="H1382" s="80" t="s">
        <v>700</v>
      </c>
      <c r="I1382" s="80" t="s">
        <v>701</v>
      </c>
      <c r="J1382" s="81" t="s">
        <v>2141</v>
      </c>
      <c r="K1382" s="80" t="s">
        <v>385</v>
      </c>
      <c r="L1382" s="3" t="str">
        <f>_xlfn.XLOOKUP(Table5[[#This Row],[Item '#]],Ticket_Forms[Form Number],Ticket_Forms[Game Name],"",,)</f>
        <v>Criss Cross</v>
      </c>
      <c r="M1382" s="15">
        <v>186</v>
      </c>
      <c r="N1382" s="3">
        <f>LOOKUP(Table5[[#This Row],[Item '#]],Ticket_Forms[Form Number],Ticket_Forms[Ticket Count])</f>
        <v>5520</v>
      </c>
      <c r="O1382" s="16">
        <f>LOOKUP(Table5[[#This Row],[Item '#]],Ticket_Forms[Form Number],Ticket_Forms[Ticket Value])</f>
        <v>1</v>
      </c>
      <c r="P1382" s="16">
        <f>LOOKUP(Table5[[#This Row],[Item '#]],Ticket_Forms[Form Number],Ticket_Forms[Revenue])</f>
        <v>5520</v>
      </c>
      <c r="Q1382" s="16">
        <f>LOOKUP(Table5[[#This Row],[Item '#]],Ticket_Forms[Form Number],Ticket_Forms[Ideal Profit])</f>
        <v>960</v>
      </c>
      <c r="R1382" s="16">
        <f>LOOKUP(Table5[[#This Row],[Item '#]],Ticket_Forms[Form Number],Ticket_Forms[Prizes])</f>
        <v>4560</v>
      </c>
      <c r="S1382" s="16">
        <f>LOOKUP(Table5[[#This Row],[Item '#]],Ticket_Forms[Form Number],Ticket_Forms[Location Rent])</f>
        <v>331</v>
      </c>
      <c r="T1382" s="16">
        <f>LOOKUP(Table5[[#This Row],[Item '#]],Ticket_Forms[Form Number],Ticket_Forms[Last Sale])</f>
        <v>200</v>
      </c>
      <c r="U1382" s="16" t="s">
        <v>3909</v>
      </c>
      <c r="V1382" s="58" t="str">
        <f>Table5[[#This Row],[Date Distributed]]</f>
        <v/>
      </c>
      <c r="W1382" s="3" t="str">
        <f>_xlfn.XLOOKUP(Table5[[#This Row],[Serial '#]],Table10[Serial '#],Table10[Charity Association],"",,)</f>
        <v/>
      </c>
      <c r="Z1382" s="3" t="s">
        <v>23</v>
      </c>
    </row>
    <row r="1383" spans="1:26" hidden="1" x14ac:dyDescent="0.35">
      <c r="A1383" s="3">
        <v>1381</v>
      </c>
      <c r="B1383" s="78">
        <v>45219</v>
      </c>
      <c r="C1383" s="73" t="str">
        <f>_xlfn.XLOOKUP(Table5[[#This Row],[Serial '#]],Table10[Serial '#],Table10[Date],"",,)</f>
        <v/>
      </c>
      <c r="D13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83" s="73" t="str">
        <f>IF(Table5[[#This Row],[Date Distributed]]="","In Stock","Distributed")</f>
        <v>In Stock</v>
      </c>
      <c r="F1383" s="79" t="s">
        <v>660</v>
      </c>
      <c r="G1383" s="75" t="s">
        <v>761</v>
      </c>
      <c r="H1383" s="80" t="s">
        <v>700</v>
      </c>
      <c r="I1383" s="80" t="s">
        <v>701</v>
      </c>
      <c r="J1383" s="81" t="s">
        <v>2142</v>
      </c>
      <c r="K1383" s="80" t="s">
        <v>385</v>
      </c>
      <c r="L1383" s="3" t="str">
        <f>_xlfn.XLOOKUP(Table5[[#This Row],[Item '#]],Ticket_Forms[Form Number],Ticket_Forms[Game Name],"",,)</f>
        <v>Criss Cross</v>
      </c>
      <c r="M1383" s="15">
        <v>186</v>
      </c>
      <c r="N1383" s="3">
        <f>LOOKUP(Table5[[#This Row],[Item '#]],Ticket_Forms[Form Number],Ticket_Forms[Ticket Count])</f>
        <v>5520</v>
      </c>
      <c r="O1383" s="16">
        <f>LOOKUP(Table5[[#This Row],[Item '#]],Ticket_Forms[Form Number],Ticket_Forms[Ticket Value])</f>
        <v>1</v>
      </c>
      <c r="P1383" s="16">
        <f>LOOKUP(Table5[[#This Row],[Item '#]],Ticket_Forms[Form Number],Ticket_Forms[Revenue])</f>
        <v>5520</v>
      </c>
      <c r="Q1383" s="16">
        <f>LOOKUP(Table5[[#This Row],[Item '#]],Ticket_Forms[Form Number],Ticket_Forms[Ideal Profit])</f>
        <v>960</v>
      </c>
      <c r="R1383" s="16">
        <f>LOOKUP(Table5[[#This Row],[Item '#]],Ticket_Forms[Form Number],Ticket_Forms[Prizes])</f>
        <v>4560</v>
      </c>
      <c r="S1383" s="16">
        <f>LOOKUP(Table5[[#This Row],[Item '#]],Ticket_Forms[Form Number],Ticket_Forms[Location Rent])</f>
        <v>331</v>
      </c>
      <c r="T1383" s="16">
        <f>LOOKUP(Table5[[#This Row],[Item '#]],Ticket_Forms[Form Number],Ticket_Forms[Last Sale])</f>
        <v>200</v>
      </c>
      <c r="U1383" s="16" t="s">
        <v>3909</v>
      </c>
      <c r="V1383" s="58" t="str">
        <f>Table5[[#This Row],[Date Distributed]]</f>
        <v/>
      </c>
      <c r="W1383" s="3" t="str">
        <f>_xlfn.XLOOKUP(Table5[[#This Row],[Serial '#]],Table10[Serial '#],Table10[Charity Association],"",,)</f>
        <v/>
      </c>
      <c r="Z1383" s="3" t="s">
        <v>23</v>
      </c>
    </row>
    <row r="1384" spans="1:26" hidden="1" x14ac:dyDescent="0.35">
      <c r="A1384" s="3">
        <v>1382</v>
      </c>
      <c r="B1384" s="78">
        <v>45219</v>
      </c>
      <c r="C1384" s="73" t="str">
        <f>_xlfn.XLOOKUP(Table5[[#This Row],[Serial '#]],Table10[Serial '#],Table10[Date],"",,)</f>
        <v/>
      </c>
      <c r="D13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84" s="73" t="str">
        <f>IF(Table5[[#This Row],[Date Distributed]]="","In Stock","Distributed")</f>
        <v>In Stock</v>
      </c>
      <c r="F1384" s="79" t="s">
        <v>660</v>
      </c>
      <c r="G1384" s="75" t="s">
        <v>761</v>
      </c>
      <c r="H1384" s="80" t="s">
        <v>700</v>
      </c>
      <c r="I1384" s="80" t="s">
        <v>701</v>
      </c>
      <c r="J1384" s="81" t="s">
        <v>2143</v>
      </c>
      <c r="K1384" s="80" t="s">
        <v>385</v>
      </c>
      <c r="L1384" s="3" t="str">
        <f>_xlfn.XLOOKUP(Table5[[#This Row],[Item '#]],Ticket_Forms[Form Number],Ticket_Forms[Game Name],"",,)</f>
        <v>Criss Cross</v>
      </c>
      <c r="M1384" s="15">
        <v>186</v>
      </c>
      <c r="N1384" s="3">
        <f>LOOKUP(Table5[[#This Row],[Item '#]],Ticket_Forms[Form Number],Ticket_Forms[Ticket Count])</f>
        <v>5520</v>
      </c>
      <c r="O1384" s="16">
        <f>LOOKUP(Table5[[#This Row],[Item '#]],Ticket_Forms[Form Number],Ticket_Forms[Ticket Value])</f>
        <v>1</v>
      </c>
      <c r="P1384" s="16">
        <f>LOOKUP(Table5[[#This Row],[Item '#]],Ticket_Forms[Form Number],Ticket_Forms[Revenue])</f>
        <v>5520</v>
      </c>
      <c r="Q1384" s="16">
        <f>LOOKUP(Table5[[#This Row],[Item '#]],Ticket_Forms[Form Number],Ticket_Forms[Ideal Profit])</f>
        <v>960</v>
      </c>
      <c r="R1384" s="16">
        <f>LOOKUP(Table5[[#This Row],[Item '#]],Ticket_Forms[Form Number],Ticket_Forms[Prizes])</f>
        <v>4560</v>
      </c>
      <c r="S1384" s="16">
        <f>LOOKUP(Table5[[#This Row],[Item '#]],Ticket_Forms[Form Number],Ticket_Forms[Location Rent])</f>
        <v>331</v>
      </c>
      <c r="T1384" s="16">
        <f>LOOKUP(Table5[[#This Row],[Item '#]],Ticket_Forms[Form Number],Ticket_Forms[Last Sale])</f>
        <v>200</v>
      </c>
      <c r="U1384" s="16" t="s">
        <v>3909</v>
      </c>
      <c r="V1384" s="58" t="str">
        <f>Table5[[#This Row],[Date Distributed]]</f>
        <v/>
      </c>
      <c r="W1384" s="3" t="str">
        <f>_xlfn.XLOOKUP(Table5[[#This Row],[Serial '#]],Table10[Serial '#],Table10[Charity Association],"",,)</f>
        <v/>
      </c>
      <c r="Z1384" s="3" t="s">
        <v>23</v>
      </c>
    </row>
    <row r="1385" spans="1:26" hidden="1" x14ac:dyDescent="0.35">
      <c r="A1385" s="3">
        <v>1383</v>
      </c>
      <c r="B1385" s="78">
        <v>45219</v>
      </c>
      <c r="C1385" s="73" t="str">
        <f>_xlfn.XLOOKUP(Table5[[#This Row],[Serial '#]],Table10[Serial '#],Table10[Date],"",,)</f>
        <v/>
      </c>
      <c r="D13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85" s="73" t="str">
        <f>IF(Table5[[#This Row],[Date Distributed]]="","In Stock","Distributed")</f>
        <v>In Stock</v>
      </c>
      <c r="F1385" s="79" t="s">
        <v>660</v>
      </c>
      <c r="G1385" s="75" t="s">
        <v>761</v>
      </c>
      <c r="H1385" s="80" t="s">
        <v>700</v>
      </c>
      <c r="I1385" s="80" t="s">
        <v>701</v>
      </c>
      <c r="J1385" s="81" t="s">
        <v>2144</v>
      </c>
      <c r="K1385" s="80" t="s">
        <v>385</v>
      </c>
      <c r="L1385" s="3" t="str">
        <f>_xlfn.XLOOKUP(Table5[[#This Row],[Item '#]],Ticket_Forms[Form Number],Ticket_Forms[Game Name],"",,)</f>
        <v>Criss Cross</v>
      </c>
      <c r="M1385" s="15">
        <v>186</v>
      </c>
      <c r="N1385" s="3">
        <f>LOOKUP(Table5[[#This Row],[Item '#]],Ticket_Forms[Form Number],Ticket_Forms[Ticket Count])</f>
        <v>5520</v>
      </c>
      <c r="O1385" s="16">
        <f>LOOKUP(Table5[[#This Row],[Item '#]],Ticket_Forms[Form Number],Ticket_Forms[Ticket Value])</f>
        <v>1</v>
      </c>
      <c r="P1385" s="16">
        <f>LOOKUP(Table5[[#This Row],[Item '#]],Ticket_Forms[Form Number],Ticket_Forms[Revenue])</f>
        <v>5520</v>
      </c>
      <c r="Q1385" s="16">
        <f>LOOKUP(Table5[[#This Row],[Item '#]],Ticket_Forms[Form Number],Ticket_Forms[Ideal Profit])</f>
        <v>960</v>
      </c>
      <c r="R1385" s="16">
        <f>LOOKUP(Table5[[#This Row],[Item '#]],Ticket_Forms[Form Number],Ticket_Forms[Prizes])</f>
        <v>4560</v>
      </c>
      <c r="S1385" s="16">
        <f>LOOKUP(Table5[[#This Row],[Item '#]],Ticket_Forms[Form Number],Ticket_Forms[Location Rent])</f>
        <v>331</v>
      </c>
      <c r="T1385" s="16">
        <f>LOOKUP(Table5[[#This Row],[Item '#]],Ticket_Forms[Form Number],Ticket_Forms[Last Sale])</f>
        <v>200</v>
      </c>
      <c r="U1385" s="16" t="s">
        <v>3909</v>
      </c>
      <c r="V1385" s="58" t="str">
        <f>Table5[[#This Row],[Date Distributed]]</f>
        <v/>
      </c>
      <c r="W1385" s="3" t="str">
        <f>_xlfn.XLOOKUP(Table5[[#This Row],[Serial '#]],Table10[Serial '#],Table10[Charity Association],"",,)</f>
        <v/>
      </c>
      <c r="Z1385" s="3" t="s">
        <v>23</v>
      </c>
    </row>
    <row r="1386" spans="1:26" hidden="1" x14ac:dyDescent="0.35">
      <c r="A1386" s="3">
        <v>1384</v>
      </c>
      <c r="B1386" s="78">
        <v>45219</v>
      </c>
      <c r="C1386" s="73" t="str">
        <f>_xlfn.XLOOKUP(Table5[[#This Row],[Serial '#]],Table10[Serial '#],Table10[Date],"",,)</f>
        <v/>
      </c>
      <c r="D13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86" s="73" t="str">
        <f>IF(Table5[[#This Row],[Date Distributed]]="","In Stock","Distributed")</f>
        <v>In Stock</v>
      </c>
      <c r="F1386" s="79" t="s">
        <v>660</v>
      </c>
      <c r="G1386" s="75" t="s">
        <v>761</v>
      </c>
      <c r="H1386" s="80" t="s">
        <v>700</v>
      </c>
      <c r="I1386" s="80" t="s">
        <v>701</v>
      </c>
      <c r="J1386" s="81" t="s">
        <v>2145</v>
      </c>
      <c r="K1386" s="80" t="s">
        <v>461</v>
      </c>
      <c r="L1386" s="3" t="str">
        <f>_xlfn.XLOOKUP(Table5[[#This Row],[Item '#]],Ticket_Forms[Form Number],Ticket_Forms[Game Name],"",,)</f>
        <v>Geezer Pleaser</v>
      </c>
      <c r="M1386" s="15">
        <v>134</v>
      </c>
      <c r="N1386" s="3">
        <f>LOOKUP(Table5[[#This Row],[Item '#]],Ticket_Forms[Form Number],Ticket_Forms[Ticket Count])</f>
        <v>4000</v>
      </c>
      <c r="O1386" s="16">
        <f>LOOKUP(Table5[[#This Row],[Item '#]],Ticket_Forms[Form Number],Ticket_Forms[Ticket Value])</f>
        <v>1</v>
      </c>
      <c r="P1386" s="16">
        <f>LOOKUP(Table5[[#This Row],[Item '#]],Ticket_Forms[Form Number],Ticket_Forms[Revenue])</f>
        <v>4000</v>
      </c>
      <c r="Q1386" s="16">
        <f>LOOKUP(Table5[[#This Row],[Item '#]],Ticket_Forms[Form Number],Ticket_Forms[Ideal Profit])</f>
        <v>998</v>
      </c>
      <c r="R1386" s="16">
        <f>LOOKUP(Table5[[#This Row],[Item '#]],Ticket_Forms[Form Number],Ticket_Forms[Prizes])</f>
        <v>3002</v>
      </c>
      <c r="S1386" s="16">
        <f>LOOKUP(Table5[[#This Row],[Item '#]],Ticket_Forms[Form Number],Ticket_Forms[Location Rent])</f>
        <v>240</v>
      </c>
      <c r="T1386" s="16">
        <f>LOOKUP(Table5[[#This Row],[Item '#]],Ticket_Forms[Form Number],Ticket_Forms[Last Sale])</f>
        <v>0</v>
      </c>
      <c r="U1386" s="16" t="s">
        <v>3909</v>
      </c>
      <c r="V1386" s="58" t="str">
        <f>Table5[[#This Row],[Date Distributed]]</f>
        <v/>
      </c>
      <c r="W1386" s="3" t="str">
        <f>_xlfn.XLOOKUP(Table5[[#This Row],[Serial '#]],Table10[Serial '#],Table10[Charity Association],"",,)</f>
        <v/>
      </c>
      <c r="Z1386" s="3" t="s">
        <v>23</v>
      </c>
    </row>
    <row r="1387" spans="1:26" hidden="1" x14ac:dyDescent="0.35">
      <c r="A1387" s="3">
        <v>1385</v>
      </c>
      <c r="B1387" s="78">
        <v>45219</v>
      </c>
      <c r="C1387" s="73" t="str">
        <f>_xlfn.XLOOKUP(Table5[[#This Row],[Serial '#]],Table10[Serial '#],Table10[Date],"",,)</f>
        <v/>
      </c>
      <c r="D13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87" s="73" t="str">
        <f>IF(Table5[[#This Row],[Date Distributed]]="","In Stock","Distributed")</f>
        <v>In Stock</v>
      </c>
      <c r="F1387" s="79" t="s">
        <v>660</v>
      </c>
      <c r="G1387" s="75" t="s">
        <v>761</v>
      </c>
      <c r="H1387" s="80" t="s">
        <v>700</v>
      </c>
      <c r="I1387" s="80" t="s">
        <v>701</v>
      </c>
      <c r="J1387" s="81" t="s">
        <v>2146</v>
      </c>
      <c r="K1387" s="80" t="s">
        <v>3645</v>
      </c>
      <c r="L1387" s="3" t="str">
        <f>_xlfn.XLOOKUP(Table5[[#This Row],[Item '#]],Ticket_Forms[Form Number],Ticket_Forms[Game Name],"",,)</f>
        <v>Big 5</v>
      </c>
      <c r="M1387" s="15">
        <v>360</v>
      </c>
      <c r="N1387" s="3">
        <f>LOOKUP(Table5[[#This Row],[Item '#]],Ticket_Forms[Form Number],Ticket_Forms[Ticket Count])</f>
        <v>9959</v>
      </c>
      <c r="O1387" s="16">
        <f>LOOKUP(Table5[[#This Row],[Item '#]],Ticket_Forms[Form Number],Ticket_Forms[Ticket Value])</f>
        <v>1</v>
      </c>
      <c r="P1387" s="16">
        <f>LOOKUP(Table5[[#This Row],[Item '#]],Ticket_Forms[Form Number],Ticket_Forms[Revenue])</f>
        <v>9959</v>
      </c>
      <c r="Q1387" s="16">
        <f>LOOKUP(Table5[[#This Row],[Item '#]],Ticket_Forms[Form Number],Ticket_Forms[Ideal Profit])</f>
        <v>2119</v>
      </c>
      <c r="R1387" s="16">
        <f>LOOKUP(Table5[[#This Row],[Item '#]],Ticket_Forms[Form Number],Ticket_Forms[Prizes])</f>
        <v>7840</v>
      </c>
      <c r="S1387" s="16">
        <f>LOOKUP(Table5[[#This Row],[Item '#]],Ticket_Forms[Form Number],Ticket_Forms[Location Rent])</f>
        <v>597</v>
      </c>
      <c r="T1387" s="16">
        <f>LOOKUP(Table5[[#This Row],[Item '#]],Ticket_Forms[Form Number],Ticket_Forms[Last Sale])</f>
        <v>0</v>
      </c>
      <c r="U1387" s="16" t="s">
        <v>3909</v>
      </c>
      <c r="V1387" s="58" t="str">
        <f>Table5[[#This Row],[Date Distributed]]</f>
        <v/>
      </c>
      <c r="W1387" s="3" t="str">
        <f>_xlfn.XLOOKUP(Table5[[#This Row],[Serial '#]],Table10[Serial '#],Table10[Charity Association],"",,)</f>
        <v/>
      </c>
      <c r="Z1387" s="3" t="s">
        <v>23</v>
      </c>
    </row>
    <row r="1388" spans="1:26" hidden="1" x14ac:dyDescent="0.35">
      <c r="A1388" s="3">
        <v>1386</v>
      </c>
      <c r="B1388" s="78">
        <v>45219</v>
      </c>
      <c r="C1388" s="73" t="str">
        <f>_xlfn.XLOOKUP(Table5[[#This Row],[Serial '#]],Table10[Serial '#],Table10[Date],"",,)</f>
        <v/>
      </c>
      <c r="D13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88" s="73" t="str">
        <f>IF(Table5[[#This Row],[Date Distributed]]="","In Stock","Distributed")</f>
        <v>In Stock</v>
      </c>
      <c r="F1388" s="79" t="s">
        <v>660</v>
      </c>
      <c r="G1388" s="75" t="s">
        <v>761</v>
      </c>
      <c r="H1388" s="80" t="s">
        <v>700</v>
      </c>
      <c r="I1388" s="80" t="s">
        <v>701</v>
      </c>
      <c r="J1388" s="81" t="s">
        <v>2147</v>
      </c>
      <c r="K1388" s="80" t="s">
        <v>461</v>
      </c>
      <c r="L1388" s="3" t="str">
        <f>_xlfn.XLOOKUP(Table5[[#This Row],[Item '#]],Ticket_Forms[Form Number],Ticket_Forms[Game Name],"",,)</f>
        <v>Geezer Pleaser</v>
      </c>
      <c r="M1388" s="15">
        <v>134</v>
      </c>
      <c r="N1388" s="3">
        <f>LOOKUP(Table5[[#This Row],[Item '#]],Ticket_Forms[Form Number],Ticket_Forms[Ticket Count])</f>
        <v>4000</v>
      </c>
      <c r="O1388" s="16">
        <f>LOOKUP(Table5[[#This Row],[Item '#]],Ticket_Forms[Form Number],Ticket_Forms[Ticket Value])</f>
        <v>1</v>
      </c>
      <c r="P1388" s="16">
        <f>LOOKUP(Table5[[#This Row],[Item '#]],Ticket_Forms[Form Number],Ticket_Forms[Revenue])</f>
        <v>4000</v>
      </c>
      <c r="Q1388" s="16">
        <f>LOOKUP(Table5[[#This Row],[Item '#]],Ticket_Forms[Form Number],Ticket_Forms[Ideal Profit])</f>
        <v>998</v>
      </c>
      <c r="R1388" s="16">
        <f>LOOKUP(Table5[[#This Row],[Item '#]],Ticket_Forms[Form Number],Ticket_Forms[Prizes])</f>
        <v>3002</v>
      </c>
      <c r="S1388" s="16">
        <f>LOOKUP(Table5[[#This Row],[Item '#]],Ticket_Forms[Form Number],Ticket_Forms[Location Rent])</f>
        <v>240</v>
      </c>
      <c r="T1388" s="16">
        <f>LOOKUP(Table5[[#This Row],[Item '#]],Ticket_Forms[Form Number],Ticket_Forms[Last Sale])</f>
        <v>0</v>
      </c>
      <c r="U1388" s="16" t="s">
        <v>3909</v>
      </c>
      <c r="V1388" s="58" t="str">
        <f>Table5[[#This Row],[Date Distributed]]</f>
        <v/>
      </c>
      <c r="W1388" s="3" t="str">
        <f>_xlfn.XLOOKUP(Table5[[#This Row],[Serial '#]],Table10[Serial '#],Table10[Charity Association],"",,)</f>
        <v/>
      </c>
      <c r="Z1388" s="3" t="s">
        <v>23</v>
      </c>
    </row>
    <row r="1389" spans="1:26" hidden="1" x14ac:dyDescent="0.35">
      <c r="A1389" s="3">
        <v>1387</v>
      </c>
      <c r="B1389" s="78">
        <v>45219</v>
      </c>
      <c r="C1389" s="73" t="str">
        <f>_xlfn.XLOOKUP(Table5[[#This Row],[Serial '#]],Table10[Serial '#],Table10[Date],"",,)</f>
        <v/>
      </c>
      <c r="D13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89" s="73" t="str">
        <f>IF(Table5[[#This Row],[Date Distributed]]="","In Stock","Distributed")</f>
        <v>In Stock</v>
      </c>
      <c r="F1389" s="79" t="s">
        <v>660</v>
      </c>
      <c r="G1389" s="75" t="s">
        <v>761</v>
      </c>
      <c r="H1389" s="80" t="s">
        <v>700</v>
      </c>
      <c r="I1389" s="80" t="s">
        <v>701</v>
      </c>
      <c r="J1389" s="81" t="s">
        <v>2148</v>
      </c>
      <c r="K1389" s="80" t="s">
        <v>3645</v>
      </c>
      <c r="L1389" s="3" t="str">
        <f>_xlfn.XLOOKUP(Table5[[#This Row],[Item '#]],Ticket_Forms[Form Number],Ticket_Forms[Game Name],"",,)</f>
        <v>Big 5</v>
      </c>
      <c r="M1389" s="15">
        <v>360</v>
      </c>
      <c r="N1389" s="3">
        <f>LOOKUP(Table5[[#This Row],[Item '#]],Ticket_Forms[Form Number],Ticket_Forms[Ticket Count])</f>
        <v>9959</v>
      </c>
      <c r="O1389" s="16">
        <f>LOOKUP(Table5[[#This Row],[Item '#]],Ticket_Forms[Form Number],Ticket_Forms[Ticket Value])</f>
        <v>1</v>
      </c>
      <c r="P1389" s="16">
        <f>LOOKUP(Table5[[#This Row],[Item '#]],Ticket_Forms[Form Number],Ticket_Forms[Revenue])</f>
        <v>9959</v>
      </c>
      <c r="Q1389" s="16">
        <f>LOOKUP(Table5[[#This Row],[Item '#]],Ticket_Forms[Form Number],Ticket_Forms[Ideal Profit])</f>
        <v>2119</v>
      </c>
      <c r="R1389" s="16">
        <f>LOOKUP(Table5[[#This Row],[Item '#]],Ticket_Forms[Form Number],Ticket_Forms[Prizes])</f>
        <v>7840</v>
      </c>
      <c r="S1389" s="16">
        <f>LOOKUP(Table5[[#This Row],[Item '#]],Ticket_Forms[Form Number],Ticket_Forms[Location Rent])</f>
        <v>597</v>
      </c>
      <c r="T1389" s="16">
        <f>LOOKUP(Table5[[#This Row],[Item '#]],Ticket_Forms[Form Number],Ticket_Forms[Last Sale])</f>
        <v>0</v>
      </c>
      <c r="U1389" s="16" t="s">
        <v>3909</v>
      </c>
      <c r="V1389" s="58" t="str">
        <f>Table5[[#This Row],[Date Distributed]]</f>
        <v/>
      </c>
      <c r="W1389" s="3" t="str">
        <f>_xlfn.XLOOKUP(Table5[[#This Row],[Serial '#]],Table10[Serial '#],Table10[Charity Association],"",,)</f>
        <v/>
      </c>
      <c r="Z1389" s="3" t="s">
        <v>23</v>
      </c>
    </row>
    <row r="1390" spans="1:26" hidden="1" x14ac:dyDescent="0.35">
      <c r="A1390" s="3">
        <v>1388</v>
      </c>
      <c r="B1390" s="78">
        <v>45219</v>
      </c>
      <c r="C1390" s="73" t="str">
        <f>_xlfn.XLOOKUP(Table5[[#This Row],[Serial '#]],Table10[Serial '#],Table10[Date],"",,)</f>
        <v/>
      </c>
      <c r="D13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90" s="73" t="str">
        <f>IF(Table5[[#This Row],[Date Distributed]]="","In Stock","Distributed")</f>
        <v>In Stock</v>
      </c>
      <c r="F1390" s="79" t="s">
        <v>660</v>
      </c>
      <c r="G1390" s="75" t="s">
        <v>761</v>
      </c>
      <c r="H1390" s="80" t="s">
        <v>700</v>
      </c>
      <c r="I1390" s="80" t="s">
        <v>701</v>
      </c>
      <c r="J1390" s="81" t="s">
        <v>2149</v>
      </c>
      <c r="K1390" s="80" t="s">
        <v>385</v>
      </c>
      <c r="L1390" s="3" t="str">
        <f>_xlfn.XLOOKUP(Table5[[#This Row],[Item '#]],Ticket_Forms[Form Number],Ticket_Forms[Game Name],"",,)</f>
        <v>Criss Cross</v>
      </c>
      <c r="M1390" s="15">
        <v>186</v>
      </c>
      <c r="N1390" s="3">
        <f>LOOKUP(Table5[[#This Row],[Item '#]],Ticket_Forms[Form Number],Ticket_Forms[Ticket Count])</f>
        <v>5520</v>
      </c>
      <c r="O1390" s="16">
        <f>LOOKUP(Table5[[#This Row],[Item '#]],Ticket_Forms[Form Number],Ticket_Forms[Ticket Value])</f>
        <v>1</v>
      </c>
      <c r="P1390" s="16">
        <f>LOOKUP(Table5[[#This Row],[Item '#]],Ticket_Forms[Form Number],Ticket_Forms[Revenue])</f>
        <v>5520</v>
      </c>
      <c r="Q1390" s="16">
        <f>LOOKUP(Table5[[#This Row],[Item '#]],Ticket_Forms[Form Number],Ticket_Forms[Ideal Profit])</f>
        <v>960</v>
      </c>
      <c r="R1390" s="16">
        <f>LOOKUP(Table5[[#This Row],[Item '#]],Ticket_Forms[Form Number],Ticket_Forms[Prizes])</f>
        <v>4560</v>
      </c>
      <c r="S1390" s="16">
        <f>LOOKUP(Table5[[#This Row],[Item '#]],Ticket_Forms[Form Number],Ticket_Forms[Location Rent])</f>
        <v>331</v>
      </c>
      <c r="T1390" s="16">
        <f>LOOKUP(Table5[[#This Row],[Item '#]],Ticket_Forms[Form Number],Ticket_Forms[Last Sale])</f>
        <v>200</v>
      </c>
      <c r="U1390" s="16" t="s">
        <v>3909</v>
      </c>
      <c r="V1390" s="58" t="str">
        <f>Table5[[#This Row],[Date Distributed]]</f>
        <v/>
      </c>
      <c r="W1390" s="3" t="str">
        <f>_xlfn.XLOOKUP(Table5[[#This Row],[Serial '#]],Table10[Serial '#],Table10[Charity Association],"",,)</f>
        <v/>
      </c>
      <c r="Z1390" s="3" t="s">
        <v>23</v>
      </c>
    </row>
    <row r="1391" spans="1:26" hidden="1" x14ac:dyDescent="0.35">
      <c r="A1391" s="3">
        <v>1389</v>
      </c>
      <c r="B1391" s="78">
        <v>45219</v>
      </c>
      <c r="C1391" s="73" t="str">
        <f>_xlfn.XLOOKUP(Table5[[#This Row],[Serial '#]],Table10[Serial '#],Table10[Date],"",,)</f>
        <v/>
      </c>
      <c r="D13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91" s="73" t="str">
        <f>IF(Table5[[#This Row],[Date Distributed]]="","In Stock","Distributed")</f>
        <v>In Stock</v>
      </c>
      <c r="F1391" s="79" t="s">
        <v>660</v>
      </c>
      <c r="G1391" s="75" t="s">
        <v>761</v>
      </c>
      <c r="H1391" s="80" t="s">
        <v>700</v>
      </c>
      <c r="I1391" s="80" t="s">
        <v>701</v>
      </c>
      <c r="J1391" s="81" t="s">
        <v>2150</v>
      </c>
      <c r="K1391" s="80" t="s">
        <v>385</v>
      </c>
      <c r="L1391" s="3" t="str">
        <f>_xlfn.XLOOKUP(Table5[[#This Row],[Item '#]],Ticket_Forms[Form Number],Ticket_Forms[Game Name],"",,)</f>
        <v>Criss Cross</v>
      </c>
      <c r="M1391" s="15">
        <v>186</v>
      </c>
      <c r="N1391" s="3">
        <f>LOOKUP(Table5[[#This Row],[Item '#]],Ticket_Forms[Form Number],Ticket_Forms[Ticket Count])</f>
        <v>5520</v>
      </c>
      <c r="O1391" s="16">
        <f>LOOKUP(Table5[[#This Row],[Item '#]],Ticket_Forms[Form Number],Ticket_Forms[Ticket Value])</f>
        <v>1</v>
      </c>
      <c r="P1391" s="16">
        <f>LOOKUP(Table5[[#This Row],[Item '#]],Ticket_Forms[Form Number],Ticket_Forms[Revenue])</f>
        <v>5520</v>
      </c>
      <c r="Q1391" s="16">
        <f>LOOKUP(Table5[[#This Row],[Item '#]],Ticket_Forms[Form Number],Ticket_Forms[Ideal Profit])</f>
        <v>960</v>
      </c>
      <c r="R1391" s="16">
        <f>LOOKUP(Table5[[#This Row],[Item '#]],Ticket_Forms[Form Number],Ticket_Forms[Prizes])</f>
        <v>4560</v>
      </c>
      <c r="S1391" s="16">
        <f>LOOKUP(Table5[[#This Row],[Item '#]],Ticket_Forms[Form Number],Ticket_Forms[Location Rent])</f>
        <v>331</v>
      </c>
      <c r="T1391" s="16">
        <f>LOOKUP(Table5[[#This Row],[Item '#]],Ticket_Forms[Form Number],Ticket_Forms[Last Sale])</f>
        <v>200</v>
      </c>
      <c r="U1391" s="16" t="s">
        <v>3909</v>
      </c>
      <c r="V1391" s="58" t="str">
        <f>Table5[[#This Row],[Date Distributed]]</f>
        <v/>
      </c>
      <c r="W1391" s="3" t="str">
        <f>_xlfn.XLOOKUP(Table5[[#This Row],[Serial '#]],Table10[Serial '#],Table10[Charity Association],"",,)</f>
        <v/>
      </c>
      <c r="Z1391" s="3" t="s">
        <v>23</v>
      </c>
    </row>
    <row r="1392" spans="1:26" hidden="1" x14ac:dyDescent="0.35">
      <c r="A1392" s="3">
        <v>1390</v>
      </c>
      <c r="B1392" s="78">
        <v>45219</v>
      </c>
      <c r="C1392" s="73" t="str">
        <f>_xlfn.XLOOKUP(Table5[[#This Row],[Serial '#]],Table10[Serial '#],Table10[Date],"",,)</f>
        <v/>
      </c>
      <c r="D13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92" s="73" t="str">
        <f>IF(Table5[[#This Row],[Date Distributed]]="","In Stock","Distributed")</f>
        <v>In Stock</v>
      </c>
      <c r="F1392" s="79" t="s">
        <v>660</v>
      </c>
      <c r="G1392" s="75" t="s">
        <v>761</v>
      </c>
      <c r="H1392" s="80" t="s">
        <v>700</v>
      </c>
      <c r="I1392" s="80" t="s">
        <v>701</v>
      </c>
      <c r="J1392" s="81" t="s">
        <v>2151</v>
      </c>
      <c r="K1392" s="80" t="s">
        <v>464</v>
      </c>
      <c r="L1392" s="3" t="str">
        <f>_xlfn.XLOOKUP(Table5[[#This Row],[Item '#]],Ticket_Forms[Form Number],Ticket_Forms[Game Name],"",,)</f>
        <v>You Need a Beer</v>
      </c>
      <c r="M1392" s="15">
        <v>212</v>
      </c>
      <c r="N1392" s="3">
        <f>LOOKUP(Table5[[#This Row],[Item '#]],Ticket_Forms[Form Number],Ticket_Forms[Ticket Count])</f>
        <v>6320</v>
      </c>
      <c r="O1392" s="16">
        <f>LOOKUP(Table5[[#This Row],[Item '#]],Ticket_Forms[Form Number],Ticket_Forms[Ticket Value])</f>
        <v>1</v>
      </c>
      <c r="P1392" s="16">
        <f>LOOKUP(Table5[[#This Row],[Item '#]],Ticket_Forms[Form Number],Ticket_Forms[Revenue])</f>
        <v>6320</v>
      </c>
      <c r="Q1392" s="16">
        <f>LOOKUP(Table5[[#This Row],[Item '#]],Ticket_Forms[Form Number],Ticket_Forms[Ideal Profit])</f>
        <v>1575</v>
      </c>
      <c r="R1392" s="16">
        <f>LOOKUP(Table5[[#This Row],[Item '#]],Ticket_Forms[Form Number],Ticket_Forms[Prizes])</f>
        <v>4745</v>
      </c>
      <c r="S1392" s="16">
        <f>LOOKUP(Table5[[#This Row],[Item '#]],Ticket_Forms[Form Number],Ticket_Forms[Location Rent])</f>
        <v>379</v>
      </c>
      <c r="T1392" s="16">
        <f>LOOKUP(Table5[[#This Row],[Item '#]],Ticket_Forms[Form Number],Ticket_Forms[Last Sale])</f>
        <v>599</v>
      </c>
      <c r="U1392" s="16" t="s">
        <v>3909</v>
      </c>
      <c r="V1392" s="58" t="str">
        <f>Table5[[#This Row],[Date Distributed]]</f>
        <v/>
      </c>
      <c r="W1392" s="3" t="str">
        <f>_xlfn.XLOOKUP(Table5[[#This Row],[Serial '#]],Table10[Serial '#],Table10[Charity Association],"",,)</f>
        <v/>
      </c>
      <c r="Z1392" s="3" t="s">
        <v>23</v>
      </c>
    </row>
    <row r="1393" spans="1:26" hidden="1" x14ac:dyDescent="0.35">
      <c r="A1393" s="3">
        <v>1391</v>
      </c>
      <c r="B1393" s="78">
        <v>45219</v>
      </c>
      <c r="C1393" s="73" t="str">
        <f>_xlfn.XLOOKUP(Table5[[#This Row],[Serial '#]],Table10[Serial '#],Table10[Date],"",,)</f>
        <v/>
      </c>
      <c r="D13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93" s="73" t="str">
        <f>IF(Table5[[#This Row],[Date Distributed]]="","In Stock","Distributed")</f>
        <v>In Stock</v>
      </c>
      <c r="F1393" s="79" t="s">
        <v>660</v>
      </c>
      <c r="G1393" s="75" t="s">
        <v>761</v>
      </c>
      <c r="H1393" s="80" t="s">
        <v>700</v>
      </c>
      <c r="I1393" s="80" t="s">
        <v>701</v>
      </c>
      <c r="J1393" s="81" t="s">
        <v>2152</v>
      </c>
      <c r="K1393" s="80" t="s">
        <v>465</v>
      </c>
      <c r="L1393" s="3" t="str">
        <f>_xlfn.XLOOKUP(Table5[[#This Row],[Item '#]],Ticket_Forms[Form Number],Ticket_Forms[Game Name],"",,)</f>
        <v>Steers and Beers</v>
      </c>
      <c r="M1393" s="15">
        <v>212</v>
      </c>
      <c r="N1393" s="3">
        <f>LOOKUP(Table5[[#This Row],[Item '#]],Ticket_Forms[Form Number],Ticket_Forms[Ticket Count])</f>
        <v>6320</v>
      </c>
      <c r="O1393" s="16">
        <f>LOOKUP(Table5[[#This Row],[Item '#]],Ticket_Forms[Form Number],Ticket_Forms[Ticket Value])</f>
        <v>1</v>
      </c>
      <c r="P1393" s="16">
        <f>LOOKUP(Table5[[#This Row],[Item '#]],Ticket_Forms[Form Number],Ticket_Forms[Revenue])</f>
        <v>6320</v>
      </c>
      <c r="Q1393" s="16">
        <f>LOOKUP(Table5[[#This Row],[Item '#]],Ticket_Forms[Form Number],Ticket_Forms[Ideal Profit])</f>
        <v>1575</v>
      </c>
      <c r="R1393" s="16">
        <f>LOOKUP(Table5[[#This Row],[Item '#]],Ticket_Forms[Form Number],Ticket_Forms[Prizes])</f>
        <v>4745</v>
      </c>
      <c r="S1393" s="16">
        <f>LOOKUP(Table5[[#This Row],[Item '#]],Ticket_Forms[Form Number],Ticket_Forms[Location Rent])</f>
        <v>379</v>
      </c>
      <c r="T1393" s="16">
        <f>LOOKUP(Table5[[#This Row],[Item '#]],Ticket_Forms[Form Number],Ticket_Forms[Last Sale])</f>
        <v>599</v>
      </c>
      <c r="U1393" s="16" t="s">
        <v>3909</v>
      </c>
      <c r="V1393" s="58" t="str">
        <f>Table5[[#This Row],[Date Distributed]]</f>
        <v/>
      </c>
      <c r="W1393" s="3" t="str">
        <f>_xlfn.XLOOKUP(Table5[[#This Row],[Serial '#]],Table10[Serial '#],Table10[Charity Association],"",,)</f>
        <v/>
      </c>
      <c r="Z1393" s="3" t="s">
        <v>23</v>
      </c>
    </row>
    <row r="1394" spans="1:26" hidden="1" x14ac:dyDescent="0.35">
      <c r="A1394" s="3">
        <v>1392</v>
      </c>
      <c r="B1394" s="78">
        <v>45219</v>
      </c>
      <c r="C1394" s="73" t="str">
        <f>_xlfn.XLOOKUP(Table5[[#This Row],[Serial '#]],Table10[Serial '#],Table10[Date],"",,)</f>
        <v/>
      </c>
      <c r="D13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94" s="73" t="str">
        <f>IF(Table5[[#This Row],[Date Distributed]]="","In Stock","Distributed")</f>
        <v>In Stock</v>
      </c>
      <c r="F1394" s="79" t="s">
        <v>660</v>
      </c>
      <c r="G1394" s="75" t="s">
        <v>761</v>
      </c>
      <c r="H1394" s="80" t="s">
        <v>700</v>
      </c>
      <c r="I1394" s="80" t="s">
        <v>701</v>
      </c>
      <c r="J1394" s="81" t="s">
        <v>2153</v>
      </c>
      <c r="K1394" s="80" t="s">
        <v>385</v>
      </c>
      <c r="L1394" s="3" t="str">
        <f>_xlfn.XLOOKUP(Table5[[#This Row],[Item '#]],Ticket_Forms[Form Number],Ticket_Forms[Game Name],"",,)</f>
        <v>Criss Cross</v>
      </c>
      <c r="M1394" s="15">
        <v>186</v>
      </c>
      <c r="N1394" s="3">
        <f>LOOKUP(Table5[[#This Row],[Item '#]],Ticket_Forms[Form Number],Ticket_Forms[Ticket Count])</f>
        <v>5520</v>
      </c>
      <c r="O1394" s="16">
        <f>LOOKUP(Table5[[#This Row],[Item '#]],Ticket_Forms[Form Number],Ticket_Forms[Ticket Value])</f>
        <v>1</v>
      </c>
      <c r="P1394" s="16">
        <f>LOOKUP(Table5[[#This Row],[Item '#]],Ticket_Forms[Form Number],Ticket_Forms[Revenue])</f>
        <v>5520</v>
      </c>
      <c r="Q1394" s="16">
        <f>LOOKUP(Table5[[#This Row],[Item '#]],Ticket_Forms[Form Number],Ticket_Forms[Ideal Profit])</f>
        <v>960</v>
      </c>
      <c r="R1394" s="16">
        <f>LOOKUP(Table5[[#This Row],[Item '#]],Ticket_Forms[Form Number],Ticket_Forms[Prizes])</f>
        <v>4560</v>
      </c>
      <c r="S1394" s="16">
        <f>LOOKUP(Table5[[#This Row],[Item '#]],Ticket_Forms[Form Number],Ticket_Forms[Location Rent])</f>
        <v>331</v>
      </c>
      <c r="T1394" s="16">
        <f>LOOKUP(Table5[[#This Row],[Item '#]],Ticket_Forms[Form Number],Ticket_Forms[Last Sale])</f>
        <v>200</v>
      </c>
      <c r="U1394" s="16" t="s">
        <v>3909</v>
      </c>
      <c r="V1394" s="58" t="str">
        <f>Table5[[#This Row],[Date Distributed]]</f>
        <v/>
      </c>
      <c r="W1394" s="3" t="str">
        <f>_xlfn.XLOOKUP(Table5[[#This Row],[Serial '#]],Table10[Serial '#],Table10[Charity Association],"",,)</f>
        <v/>
      </c>
      <c r="Z1394" s="3" t="s">
        <v>23</v>
      </c>
    </row>
    <row r="1395" spans="1:26" hidden="1" x14ac:dyDescent="0.35">
      <c r="A1395" s="3">
        <v>1393</v>
      </c>
      <c r="B1395" s="78">
        <v>45219</v>
      </c>
      <c r="C1395" s="73" t="str">
        <f>_xlfn.XLOOKUP(Table5[[#This Row],[Serial '#]],Table10[Serial '#],Table10[Date],"",,)</f>
        <v/>
      </c>
      <c r="D13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95" s="73" t="str">
        <f>IF(Table5[[#This Row],[Date Distributed]]="","In Stock","Distributed")</f>
        <v>In Stock</v>
      </c>
      <c r="F1395" s="79" t="s">
        <v>660</v>
      </c>
      <c r="G1395" s="75" t="s">
        <v>761</v>
      </c>
      <c r="H1395" s="80" t="s">
        <v>700</v>
      </c>
      <c r="I1395" s="80" t="s">
        <v>701</v>
      </c>
      <c r="J1395" s="81" t="s">
        <v>2154</v>
      </c>
      <c r="K1395" s="80" t="s">
        <v>385</v>
      </c>
      <c r="L1395" s="3" t="str">
        <f>_xlfn.XLOOKUP(Table5[[#This Row],[Item '#]],Ticket_Forms[Form Number],Ticket_Forms[Game Name],"",,)</f>
        <v>Criss Cross</v>
      </c>
      <c r="M1395" s="15">
        <v>186</v>
      </c>
      <c r="N1395" s="3">
        <f>LOOKUP(Table5[[#This Row],[Item '#]],Ticket_Forms[Form Number],Ticket_Forms[Ticket Count])</f>
        <v>5520</v>
      </c>
      <c r="O1395" s="16">
        <f>LOOKUP(Table5[[#This Row],[Item '#]],Ticket_Forms[Form Number],Ticket_Forms[Ticket Value])</f>
        <v>1</v>
      </c>
      <c r="P1395" s="16">
        <f>LOOKUP(Table5[[#This Row],[Item '#]],Ticket_Forms[Form Number],Ticket_Forms[Revenue])</f>
        <v>5520</v>
      </c>
      <c r="Q1395" s="16">
        <f>LOOKUP(Table5[[#This Row],[Item '#]],Ticket_Forms[Form Number],Ticket_Forms[Ideal Profit])</f>
        <v>960</v>
      </c>
      <c r="R1395" s="16">
        <f>LOOKUP(Table5[[#This Row],[Item '#]],Ticket_Forms[Form Number],Ticket_Forms[Prizes])</f>
        <v>4560</v>
      </c>
      <c r="S1395" s="16">
        <f>LOOKUP(Table5[[#This Row],[Item '#]],Ticket_Forms[Form Number],Ticket_Forms[Location Rent])</f>
        <v>331</v>
      </c>
      <c r="T1395" s="16">
        <f>LOOKUP(Table5[[#This Row],[Item '#]],Ticket_Forms[Form Number],Ticket_Forms[Last Sale])</f>
        <v>200</v>
      </c>
      <c r="U1395" s="16" t="s">
        <v>3909</v>
      </c>
      <c r="V1395" s="58" t="str">
        <f>Table5[[#This Row],[Date Distributed]]</f>
        <v/>
      </c>
      <c r="W1395" s="3" t="str">
        <f>_xlfn.XLOOKUP(Table5[[#This Row],[Serial '#]],Table10[Serial '#],Table10[Charity Association],"",,)</f>
        <v/>
      </c>
      <c r="Z1395" s="3" t="s">
        <v>23</v>
      </c>
    </row>
    <row r="1396" spans="1:26" hidden="1" x14ac:dyDescent="0.35">
      <c r="A1396" s="3">
        <v>1394</v>
      </c>
      <c r="B1396" s="78">
        <v>45219</v>
      </c>
      <c r="C1396" s="73" t="str">
        <f>_xlfn.XLOOKUP(Table5[[#This Row],[Serial '#]],Table10[Serial '#],Table10[Date],"",,)</f>
        <v/>
      </c>
      <c r="D13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96" s="73" t="str">
        <f>IF(Table5[[#This Row],[Date Distributed]]="","In Stock","Distributed")</f>
        <v>In Stock</v>
      </c>
      <c r="F1396" s="79" t="s">
        <v>660</v>
      </c>
      <c r="G1396" s="75" t="s">
        <v>761</v>
      </c>
      <c r="H1396" s="80" t="s">
        <v>700</v>
      </c>
      <c r="I1396" s="80" t="s">
        <v>701</v>
      </c>
      <c r="J1396" s="81" t="s">
        <v>2155</v>
      </c>
      <c r="K1396" s="80" t="s">
        <v>3645</v>
      </c>
      <c r="L1396" s="3" t="str">
        <f>_xlfn.XLOOKUP(Table5[[#This Row],[Item '#]],Ticket_Forms[Form Number],Ticket_Forms[Game Name],"",,)</f>
        <v>Big 5</v>
      </c>
      <c r="M1396" s="15">
        <v>360</v>
      </c>
      <c r="N1396" s="3">
        <f>LOOKUP(Table5[[#This Row],[Item '#]],Ticket_Forms[Form Number],Ticket_Forms[Ticket Count])</f>
        <v>9959</v>
      </c>
      <c r="O1396" s="16">
        <f>LOOKUP(Table5[[#This Row],[Item '#]],Ticket_Forms[Form Number],Ticket_Forms[Ticket Value])</f>
        <v>1</v>
      </c>
      <c r="P1396" s="16">
        <f>LOOKUP(Table5[[#This Row],[Item '#]],Ticket_Forms[Form Number],Ticket_Forms[Revenue])</f>
        <v>9959</v>
      </c>
      <c r="Q1396" s="16">
        <f>LOOKUP(Table5[[#This Row],[Item '#]],Ticket_Forms[Form Number],Ticket_Forms[Ideal Profit])</f>
        <v>2119</v>
      </c>
      <c r="R1396" s="16">
        <f>LOOKUP(Table5[[#This Row],[Item '#]],Ticket_Forms[Form Number],Ticket_Forms[Prizes])</f>
        <v>7840</v>
      </c>
      <c r="S1396" s="16">
        <f>LOOKUP(Table5[[#This Row],[Item '#]],Ticket_Forms[Form Number],Ticket_Forms[Location Rent])</f>
        <v>597</v>
      </c>
      <c r="T1396" s="16">
        <f>LOOKUP(Table5[[#This Row],[Item '#]],Ticket_Forms[Form Number],Ticket_Forms[Last Sale])</f>
        <v>0</v>
      </c>
      <c r="U1396" s="16" t="s">
        <v>3909</v>
      </c>
      <c r="V1396" s="58" t="str">
        <f>Table5[[#This Row],[Date Distributed]]</f>
        <v/>
      </c>
      <c r="W1396" s="3" t="str">
        <f>_xlfn.XLOOKUP(Table5[[#This Row],[Serial '#]],Table10[Serial '#],Table10[Charity Association],"",,)</f>
        <v/>
      </c>
      <c r="Z1396" s="3" t="s">
        <v>23</v>
      </c>
    </row>
    <row r="1397" spans="1:26" hidden="1" x14ac:dyDescent="0.35">
      <c r="A1397" s="3">
        <v>1395</v>
      </c>
      <c r="B1397" s="78">
        <v>45219</v>
      </c>
      <c r="C1397" s="73" t="str">
        <f>_xlfn.XLOOKUP(Table5[[#This Row],[Serial '#]],Table10[Serial '#],Table10[Date],"",,)</f>
        <v/>
      </c>
      <c r="D13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97" s="73" t="str">
        <f>IF(Table5[[#This Row],[Date Distributed]]="","In Stock","Distributed")</f>
        <v>In Stock</v>
      </c>
      <c r="F1397" s="79" t="s">
        <v>660</v>
      </c>
      <c r="G1397" s="75" t="s">
        <v>761</v>
      </c>
      <c r="H1397" s="80" t="s">
        <v>700</v>
      </c>
      <c r="I1397" s="80" t="s">
        <v>701</v>
      </c>
      <c r="J1397" s="80" t="s">
        <v>2156</v>
      </c>
      <c r="K1397" s="80" t="s">
        <v>460</v>
      </c>
      <c r="L1397" s="3" t="str">
        <f>_xlfn.XLOOKUP(Table5[[#This Row],[Item '#]],Ticket_Forms[Form Number],Ticket_Forms[Game Name],"",,)</f>
        <v>Bottom of the Barrel</v>
      </c>
      <c r="M1397" s="15">
        <v>134</v>
      </c>
      <c r="N1397" s="3">
        <f>LOOKUP(Table5[[#This Row],[Item '#]],Ticket_Forms[Form Number],Ticket_Forms[Ticket Count])</f>
        <v>4000</v>
      </c>
      <c r="O1397" s="16">
        <f>LOOKUP(Table5[[#This Row],[Item '#]],Ticket_Forms[Form Number],Ticket_Forms[Ticket Value])</f>
        <v>1</v>
      </c>
      <c r="P1397" s="16">
        <f>LOOKUP(Table5[[#This Row],[Item '#]],Ticket_Forms[Form Number],Ticket_Forms[Revenue])</f>
        <v>4000</v>
      </c>
      <c r="Q1397" s="16">
        <f>LOOKUP(Table5[[#This Row],[Item '#]],Ticket_Forms[Form Number],Ticket_Forms[Ideal Profit])</f>
        <v>998</v>
      </c>
      <c r="R1397" s="16">
        <f>LOOKUP(Table5[[#This Row],[Item '#]],Ticket_Forms[Form Number],Ticket_Forms[Prizes])</f>
        <v>3002</v>
      </c>
      <c r="S1397" s="16">
        <f>LOOKUP(Table5[[#This Row],[Item '#]],Ticket_Forms[Form Number],Ticket_Forms[Location Rent])</f>
        <v>240</v>
      </c>
      <c r="T1397" s="16">
        <f>LOOKUP(Table5[[#This Row],[Item '#]],Ticket_Forms[Form Number],Ticket_Forms[Last Sale])</f>
        <v>0</v>
      </c>
      <c r="U1397" s="16" t="s">
        <v>3909</v>
      </c>
      <c r="V1397" s="58" t="str">
        <f>Table5[[#This Row],[Date Distributed]]</f>
        <v/>
      </c>
      <c r="W1397" s="3" t="str">
        <f>_xlfn.XLOOKUP(Table5[[#This Row],[Serial '#]],Table10[Serial '#],Table10[Charity Association],"",,)</f>
        <v/>
      </c>
      <c r="Z1397" s="3" t="s">
        <v>23</v>
      </c>
    </row>
    <row r="1398" spans="1:26" hidden="1" x14ac:dyDescent="0.35">
      <c r="A1398" s="3">
        <v>1396</v>
      </c>
      <c r="B1398" s="78">
        <v>45219</v>
      </c>
      <c r="C1398" s="73" t="str">
        <f>_xlfn.XLOOKUP(Table5[[#This Row],[Serial '#]],Table10[Serial '#],Table10[Date],"",,)</f>
        <v/>
      </c>
      <c r="D13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98" s="73" t="str">
        <f>IF(Table5[[#This Row],[Date Distributed]]="","In Stock","Distributed")</f>
        <v>In Stock</v>
      </c>
      <c r="F1398" s="79" t="s">
        <v>660</v>
      </c>
      <c r="G1398" s="75" t="s">
        <v>761</v>
      </c>
      <c r="H1398" s="80" t="s">
        <v>700</v>
      </c>
      <c r="I1398" s="80" t="s">
        <v>701</v>
      </c>
      <c r="J1398" s="81" t="s">
        <v>2157</v>
      </c>
      <c r="K1398" s="80" t="s">
        <v>462</v>
      </c>
      <c r="L1398" s="3" t="str">
        <f>_xlfn.XLOOKUP(Table5[[#This Row],[Item '#]],Ticket_Forms[Form Number],Ticket_Forms[Game Name],"",,)</f>
        <v>Bent Out Of Shape</v>
      </c>
      <c r="M1398" s="15">
        <v>134</v>
      </c>
      <c r="N1398" s="3">
        <f>LOOKUP(Table5[[#This Row],[Item '#]],Ticket_Forms[Form Number],Ticket_Forms[Ticket Count])</f>
        <v>4000</v>
      </c>
      <c r="O1398" s="16">
        <f>LOOKUP(Table5[[#This Row],[Item '#]],Ticket_Forms[Form Number],Ticket_Forms[Ticket Value])</f>
        <v>1</v>
      </c>
      <c r="P1398" s="16">
        <f>LOOKUP(Table5[[#This Row],[Item '#]],Ticket_Forms[Form Number],Ticket_Forms[Revenue])</f>
        <v>4000</v>
      </c>
      <c r="Q1398" s="16">
        <f>LOOKUP(Table5[[#This Row],[Item '#]],Ticket_Forms[Form Number],Ticket_Forms[Ideal Profit])</f>
        <v>998</v>
      </c>
      <c r="R1398" s="16">
        <f>LOOKUP(Table5[[#This Row],[Item '#]],Ticket_Forms[Form Number],Ticket_Forms[Prizes])</f>
        <v>3002</v>
      </c>
      <c r="S1398" s="16">
        <f>LOOKUP(Table5[[#This Row],[Item '#]],Ticket_Forms[Form Number],Ticket_Forms[Location Rent])</f>
        <v>240</v>
      </c>
      <c r="T1398" s="16">
        <f>LOOKUP(Table5[[#This Row],[Item '#]],Ticket_Forms[Form Number],Ticket_Forms[Last Sale])</f>
        <v>0</v>
      </c>
      <c r="U1398" s="16" t="s">
        <v>3909</v>
      </c>
      <c r="V1398" s="58" t="str">
        <f>Table5[[#This Row],[Date Distributed]]</f>
        <v/>
      </c>
      <c r="W1398" s="3" t="str">
        <f>_xlfn.XLOOKUP(Table5[[#This Row],[Serial '#]],Table10[Serial '#],Table10[Charity Association],"",,)</f>
        <v/>
      </c>
      <c r="Z1398" s="3" t="s">
        <v>23</v>
      </c>
    </row>
    <row r="1399" spans="1:26" hidden="1" x14ac:dyDescent="0.35">
      <c r="A1399" s="3">
        <v>1397</v>
      </c>
      <c r="B1399" s="78">
        <v>45219</v>
      </c>
      <c r="C1399" s="73" t="str">
        <f>_xlfn.XLOOKUP(Table5[[#This Row],[Serial '#]],Table10[Serial '#],Table10[Date],"",,)</f>
        <v/>
      </c>
      <c r="D13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99" s="73" t="str">
        <f>IF(Table5[[#This Row],[Date Distributed]]="","In Stock","Distributed")</f>
        <v>In Stock</v>
      </c>
      <c r="F1399" s="79" t="s">
        <v>660</v>
      </c>
      <c r="G1399" s="75" t="s">
        <v>761</v>
      </c>
      <c r="H1399" s="80" t="s">
        <v>700</v>
      </c>
      <c r="I1399" s="80" t="s">
        <v>701</v>
      </c>
      <c r="J1399" s="81" t="s">
        <v>2158</v>
      </c>
      <c r="K1399" s="80" t="s">
        <v>463</v>
      </c>
      <c r="L1399" s="3" t="str">
        <f>_xlfn.XLOOKUP(Table5[[#This Row],[Item '#]],Ticket_Forms[Form Number],Ticket_Forms[Game Name],"",,)</f>
        <v>Sloppy Sliders</v>
      </c>
      <c r="M1399" s="15">
        <v>134</v>
      </c>
      <c r="N1399" s="3">
        <f>LOOKUP(Table5[[#This Row],[Item '#]],Ticket_Forms[Form Number],Ticket_Forms[Ticket Count])</f>
        <v>4000</v>
      </c>
      <c r="O1399" s="16">
        <f>LOOKUP(Table5[[#This Row],[Item '#]],Ticket_Forms[Form Number],Ticket_Forms[Ticket Value])</f>
        <v>1</v>
      </c>
      <c r="P1399" s="16">
        <f>LOOKUP(Table5[[#This Row],[Item '#]],Ticket_Forms[Form Number],Ticket_Forms[Revenue])</f>
        <v>4000</v>
      </c>
      <c r="Q1399" s="16">
        <f>LOOKUP(Table5[[#This Row],[Item '#]],Ticket_Forms[Form Number],Ticket_Forms[Ideal Profit])</f>
        <v>998</v>
      </c>
      <c r="R1399" s="16">
        <f>LOOKUP(Table5[[#This Row],[Item '#]],Ticket_Forms[Form Number],Ticket_Forms[Prizes])</f>
        <v>3002</v>
      </c>
      <c r="S1399" s="16">
        <f>LOOKUP(Table5[[#This Row],[Item '#]],Ticket_Forms[Form Number],Ticket_Forms[Location Rent])</f>
        <v>240</v>
      </c>
      <c r="T1399" s="16">
        <f>LOOKUP(Table5[[#This Row],[Item '#]],Ticket_Forms[Form Number],Ticket_Forms[Last Sale])</f>
        <v>0</v>
      </c>
      <c r="U1399" s="16" t="s">
        <v>3909</v>
      </c>
      <c r="V1399" s="58" t="str">
        <f>Table5[[#This Row],[Date Distributed]]</f>
        <v/>
      </c>
      <c r="W1399" s="3" t="str">
        <f>_xlfn.XLOOKUP(Table5[[#This Row],[Serial '#]],Table10[Serial '#],Table10[Charity Association],"",,)</f>
        <v/>
      </c>
      <c r="Z1399" s="3" t="s">
        <v>23</v>
      </c>
    </row>
    <row r="1400" spans="1:26" hidden="1" x14ac:dyDescent="0.35">
      <c r="A1400" s="3">
        <v>1398</v>
      </c>
      <c r="B1400" s="78">
        <v>45219</v>
      </c>
      <c r="C1400" s="73" t="str">
        <f>_xlfn.XLOOKUP(Table5[[#This Row],[Serial '#]],Table10[Serial '#],Table10[Date],"",,)</f>
        <v/>
      </c>
      <c r="D14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00" s="73" t="str">
        <f>IF(Table5[[#This Row],[Date Distributed]]="","In Stock","Distributed")</f>
        <v>In Stock</v>
      </c>
      <c r="F1400" s="79" t="s">
        <v>660</v>
      </c>
      <c r="G1400" s="75" t="s">
        <v>761</v>
      </c>
      <c r="H1400" s="80" t="s">
        <v>700</v>
      </c>
      <c r="I1400" s="80" t="s">
        <v>701</v>
      </c>
      <c r="J1400" s="81" t="s">
        <v>2159</v>
      </c>
      <c r="K1400" s="80" t="s">
        <v>385</v>
      </c>
      <c r="L1400" s="3" t="str">
        <f>_xlfn.XLOOKUP(Table5[[#This Row],[Item '#]],Ticket_Forms[Form Number],Ticket_Forms[Game Name],"",,)</f>
        <v>Criss Cross</v>
      </c>
      <c r="M1400" s="15">
        <v>186</v>
      </c>
      <c r="N1400" s="3">
        <f>LOOKUP(Table5[[#This Row],[Item '#]],Ticket_Forms[Form Number],Ticket_Forms[Ticket Count])</f>
        <v>5520</v>
      </c>
      <c r="O1400" s="16">
        <f>LOOKUP(Table5[[#This Row],[Item '#]],Ticket_Forms[Form Number],Ticket_Forms[Ticket Value])</f>
        <v>1</v>
      </c>
      <c r="P1400" s="16">
        <f>LOOKUP(Table5[[#This Row],[Item '#]],Ticket_Forms[Form Number],Ticket_Forms[Revenue])</f>
        <v>5520</v>
      </c>
      <c r="Q1400" s="16">
        <f>LOOKUP(Table5[[#This Row],[Item '#]],Ticket_Forms[Form Number],Ticket_Forms[Ideal Profit])</f>
        <v>960</v>
      </c>
      <c r="R1400" s="16">
        <f>LOOKUP(Table5[[#This Row],[Item '#]],Ticket_Forms[Form Number],Ticket_Forms[Prizes])</f>
        <v>4560</v>
      </c>
      <c r="S1400" s="16">
        <f>LOOKUP(Table5[[#This Row],[Item '#]],Ticket_Forms[Form Number],Ticket_Forms[Location Rent])</f>
        <v>331</v>
      </c>
      <c r="T1400" s="16">
        <f>LOOKUP(Table5[[#This Row],[Item '#]],Ticket_Forms[Form Number],Ticket_Forms[Last Sale])</f>
        <v>200</v>
      </c>
      <c r="U1400" s="16" t="s">
        <v>3909</v>
      </c>
      <c r="V1400" s="58" t="str">
        <f>Table5[[#This Row],[Date Distributed]]</f>
        <v/>
      </c>
      <c r="W1400" s="3" t="str">
        <f>_xlfn.XLOOKUP(Table5[[#This Row],[Serial '#]],Table10[Serial '#],Table10[Charity Association],"",,)</f>
        <v/>
      </c>
      <c r="Z1400" s="3" t="s">
        <v>23</v>
      </c>
    </row>
    <row r="1401" spans="1:26" hidden="1" x14ac:dyDescent="0.35">
      <c r="A1401" s="3">
        <v>1399</v>
      </c>
      <c r="B1401" s="78">
        <v>45219</v>
      </c>
      <c r="C1401" s="73" t="str">
        <f>_xlfn.XLOOKUP(Table5[[#This Row],[Serial '#]],Table10[Serial '#],Table10[Date],"",,)</f>
        <v/>
      </c>
      <c r="D14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01" s="73" t="str">
        <f>IF(Table5[[#This Row],[Date Distributed]]="","In Stock","Distributed")</f>
        <v>In Stock</v>
      </c>
      <c r="F1401" s="79" t="s">
        <v>660</v>
      </c>
      <c r="G1401" s="75" t="s">
        <v>761</v>
      </c>
      <c r="H1401" s="80" t="s">
        <v>700</v>
      </c>
      <c r="I1401" s="80" t="s">
        <v>701</v>
      </c>
      <c r="J1401" s="81" t="s">
        <v>2160</v>
      </c>
      <c r="K1401" s="80" t="s">
        <v>385</v>
      </c>
      <c r="L1401" s="3" t="str">
        <f>_xlfn.XLOOKUP(Table5[[#This Row],[Item '#]],Ticket_Forms[Form Number],Ticket_Forms[Game Name],"",,)</f>
        <v>Criss Cross</v>
      </c>
      <c r="M1401" s="15">
        <v>186</v>
      </c>
      <c r="N1401" s="3">
        <f>LOOKUP(Table5[[#This Row],[Item '#]],Ticket_Forms[Form Number],Ticket_Forms[Ticket Count])</f>
        <v>5520</v>
      </c>
      <c r="O1401" s="16">
        <f>LOOKUP(Table5[[#This Row],[Item '#]],Ticket_Forms[Form Number],Ticket_Forms[Ticket Value])</f>
        <v>1</v>
      </c>
      <c r="P1401" s="16">
        <f>LOOKUP(Table5[[#This Row],[Item '#]],Ticket_Forms[Form Number],Ticket_Forms[Revenue])</f>
        <v>5520</v>
      </c>
      <c r="Q1401" s="16">
        <f>LOOKUP(Table5[[#This Row],[Item '#]],Ticket_Forms[Form Number],Ticket_Forms[Ideal Profit])</f>
        <v>960</v>
      </c>
      <c r="R1401" s="16">
        <f>LOOKUP(Table5[[#This Row],[Item '#]],Ticket_Forms[Form Number],Ticket_Forms[Prizes])</f>
        <v>4560</v>
      </c>
      <c r="S1401" s="16">
        <f>LOOKUP(Table5[[#This Row],[Item '#]],Ticket_Forms[Form Number],Ticket_Forms[Location Rent])</f>
        <v>331</v>
      </c>
      <c r="T1401" s="16">
        <f>LOOKUP(Table5[[#This Row],[Item '#]],Ticket_Forms[Form Number],Ticket_Forms[Last Sale])</f>
        <v>200</v>
      </c>
      <c r="U1401" s="16" t="s">
        <v>3909</v>
      </c>
      <c r="V1401" s="58" t="str">
        <f>Table5[[#This Row],[Date Distributed]]</f>
        <v/>
      </c>
      <c r="W1401" s="3" t="str">
        <f>_xlfn.XLOOKUP(Table5[[#This Row],[Serial '#]],Table10[Serial '#],Table10[Charity Association],"",,)</f>
        <v/>
      </c>
      <c r="Z1401" s="3" t="s">
        <v>23</v>
      </c>
    </row>
    <row r="1402" spans="1:26" hidden="1" x14ac:dyDescent="0.35">
      <c r="A1402" s="3">
        <v>1400</v>
      </c>
      <c r="B1402" s="78">
        <v>45219</v>
      </c>
      <c r="C1402" s="73" t="str">
        <f>_xlfn.XLOOKUP(Table5[[#This Row],[Serial '#]],Table10[Serial '#],Table10[Date],"",,)</f>
        <v/>
      </c>
      <c r="D14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02" s="73" t="str">
        <f>IF(Table5[[#This Row],[Date Distributed]]="","In Stock","Distributed")</f>
        <v>In Stock</v>
      </c>
      <c r="F1402" s="79" t="s">
        <v>660</v>
      </c>
      <c r="G1402" s="75" t="s">
        <v>761</v>
      </c>
      <c r="H1402" s="80" t="s">
        <v>700</v>
      </c>
      <c r="I1402" s="80" t="s">
        <v>701</v>
      </c>
      <c r="J1402" s="81" t="s">
        <v>2161</v>
      </c>
      <c r="K1402" s="80" t="s">
        <v>385</v>
      </c>
      <c r="L1402" s="3" t="str">
        <f>_xlfn.XLOOKUP(Table5[[#This Row],[Item '#]],Ticket_Forms[Form Number],Ticket_Forms[Game Name],"",,)</f>
        <v>Criss Cross</v>
      </c>
      <c r="M1402" s="15">
        <v>186</v>
      </c>
      <c r="N1402" s="3">
        <f>LOOKUP(Table5[[#This Row],[Item '#]],Ticket_Forms[Form Number],Ticket_Forms[Ticket Count])</f>
        <v>5520</v>
      </c>
      <c r="O1402" s="16">
        <f>LOOKUP(Table5[[#This Row],[Item '#]],Ticket_Forms[Form Number],Ticket_Forms[Ticket Value])</f>
        <v>1</v>
      </c>
      <c r="P1402" s="16">
        <f>LOOKUP(Table5[[#This Row],[Item '#]],Ticket_Forms[Form Number],Ticket_Forms[Revenue])</f>
        <v>5520</v>
      </c>
      <c r="Q1402" s="16">
        <f>LOOKUP(Table5[[#This Row],[Item '#]],Ticket_Forms[Form Number],Ticket_Forms[Ideal Profit])</f>
        <v>960</v>
      </c>
      <c r="R1402" s="16">
        <f>LOOKUP(Table5[[#This Row],[Item '#]],Ticket_Forms[Form Number],Ticket_Forms[Prizes])</f>
        <v>4560</v>
      </c>
      <c r="S1402" s="16">
        <f>LOOKUP(Table5[[#This Row],[Item '#]],Ticket_Forms[Form Number],Ticket_Forms[Location Rent])</f>
        <v>331</v>
      </c>
      <c r="T1402" s="16">
        <f>LOOKUP(Table5[[#This Row],[Item '#]],Ticket_Forms[Form Number],Ticket_Forms[Last Sale])</f>
        <v>200</v>
      </c>
      <c r="U1402" s="16" t="s">
        <v>3909</v>
      </c>
      <c r="V1402" s="58" t="str">
        <f>Table5[[#This Row],[Date Distributed]]</f>
        <v/>
      </c>
      <c r="W1402" s="3" t="str">
        <f>_xlfn.XLOOKUP(Table5[[#This Row],[Serial '#]],Table10[Serial '#],Table10[Charity Association],"",,)</f>
        <v/>
      </c>
      <c r="Z1402" s="3" t="s">
        <v>23</v>
      </c>
    </row>
    <row r="1403" spans="1:26" hidden="1" x14ac:dyDescent="0.35">
      <c r="A1403" s="3">
        <v>1401</v>
      </c>
      <c r="B1403" s="78">
        <v>45219</v>
      </c>
      <c r="C1403" s="73" t="str">
        <f>_xlfn.XLOOKUP(Table5[[#This Row],[Serial '#]],Table10[Serial '#],Table10[Date],"",,)</f>
        <v/>
      </c>
      <c r="D14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03" s="73" t="str">
        <f>IF(Table5[[#This Row],[Date Distributed]]="","In Stock","Distributed")</f>
        <v>In Stock</v>
      </c>
      <c r="F1403" s="79" t="s">
        <v>660</v>
      </c>
      <c r="G1403" s="75" t="s">
        <v>761</v>
      </c>
      <c r="H1403" s="80" t="s">
        <v>700</v>
      </c>
      <c r="I1403" s="80" t="s">
        <v>701</v>
      </c>
      <c r="J1403" s="81" t="s">
        <v>2162</v>
      </c>
      <c r="K1403" s="80" t="s">
        <v>385</v>
      </c>
      <c r="L1403" s="3" t="str">
        <f>_xlfn.XLOOKUP(Table5[[#This Row],[Item '#]],Ticket_Forms[Form Number],Ticket_Forms[Game Name],"",,)</f>
        <v>Criss Cross</v>
      </c>
      <c r="M1403" s="15">
        <v>186</v>
      </c>
      <c r="N1403" s="3">
        <f>LOOKUP(Table5[[#This Row],[Item '#]],Ticket_Forms[Form Number],Ticket_Forms[Ticket Count])</f>
        <v>5520</v>
      </c>
      <c r="O1403" s="16">
        <f>LOOKUP(Table5[[#This Row],[Item '#]],Ticket_Forms[Form Number],Ticket_Forms[Ticket Value])</f>
        <v>1</v>
      </c>
      <c r="P1403" s="16">
        <f>LOOKUP(Table5[[#This Row],[Item '#]],Ticket_Forms[Form Number],Ticket_Forms[Revenue])</f>
        <v>5520</v>
      </c>
      <c r="Q1403" s="16">
        <f>LOOKUP(Table5[[#This Row],[Item '#]],Ticket_Forms[Form Number],Ticket_Forms[Ideal Profit])</f>
        <v>960</v>
      </c>
      <c r="R1403" s="16">
        <f>LOOKUP(Table5[[#This Row],[Item '#]],Ticket_Forms[Form Number],Ticket_Forms[Prizes])</f>
        <v>4560</v>
      </c>
      <c r="S1403" s="16">
        <f>LOOKUP(Table5[[#This Row],[Item '#]],Ticket_Forms[Form Number],Ticket_Forms[Location Rent])</f>
        <v>331</v>
      </c>
      <c r="T1403" s="16">
        <f>LOOKUP(Table5[[#This Row],[Item '#]],Ticket_Forms[Form Number],Ticket_Forms[Last Sale])</f>
        <v>200</v>
      </c>
      <c r="U1403" s="16" t="s">
        <v>3909</v>
      </c>
      <c r="V1403" s="58" t="str">
        <f>Table5[[#This Row],[Date Distributed]]</f>
        <v/>
      </c>
      <c r="W1403" s="3" t="str">
        <f>_xlfn.XLOOKUP(Table5[[#This Row],[Serial '#]],Table10[Serial '#],Table10[Charity Association],"",,)</f>
        <v/>
      </c>
      <c r="Z1403" s="3" t="s">
        <v>23</v>
      </c>
    </row>
    <row r="1404" spans="1:26" hidden="1" x14ac:dyDescent="0.35">
      <c r="A1404" s="3">
        <v>1402</v>
      </c>
      <c r="B1404" s="78">
        <v>45219</v>
      </c>
      <c r="C1404" s="73" t="str">
        <f>_xlfn.XLOOKUP(Table5[[#This Row],[Serial '#]],Table10[Serial '#],Table10[Date],"",,)</f>
        <v/>
      </c>
      <c r="D14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04" s="73" t="str">
        <f>IF(Table5[[#This Row],[Date Distributed]]="","In Stock","Distributed")</f>
        <v>In Stock</v>
      </c>
      <c r="F1404" s="79" t="s">
        <v>660</v>
      </c>
      <c r="G1404" s="75" t="s">
        <v>761</v>
      </c>
      <c r="H1404" s="80" t="s">
        <v>700</v>
      </c>
      <c r="I1404" s="80" t="s">
        <v>701</v>
      </c>
      <c r="J1404" s="81" t="s">
        <v>2163</v>
      </c>
      <c r="K1404" s="80" t="s">
        <v>385</v>
      </c>
      <c r="L1404" s="3" t="str">
        <f>_xlfn.XLOOKUP(Table5[[#This Row],[Item '#]],Ticket_Forms[Form Number],Ticket_Forms[Game Name],"",,)</f>
        <v>Criss Cross</v>
      </c>
      <c r="M1404" s="15">
        <v>186</v>
      </c>
      <c r="N1404" s="3">
        <f>LOOKUP(Table5[[#This Row],[Item '#]],Ticket_Forms[Form Number],Ticket_Forms[Ticket Count])</f>
        <v>5520</v>
      </c>
      <c r="O1404" s="16">
        <f>LOOKUP(Table5[[#This Row],[Item '#]],Ticket_Forms[Form Number],Ticket_Forms[Ticket Value])</f>
        <v>1</v>
      </c>
      <c r="P1404" s="16">
        <f>LOOKUP(Table5[[#This Row],[Item '#]],Ticket_Forms[Form Number],Ticket_Forms[Revenue])</f>
        <v>5520</v>
      </c>
      <c r="Q1404" s="16">
        <f>LOOKUP(Table5[[#This Row],[Item '#]],Ticket_Forms[Form Number],Ticket_Forms[Ideal Profit])</f>
        <v>960</v>
      </c>
      <c r="R1404" s="16">
        <f>LOOKUP(Table5[[#This Row],[Item '#]],Ticket_Forms[Form Number],Ticket_Forms[Prizes])</f>
        <v>4560</v>
      </c>
      <c r="S1404" s="16">
        <f>LOOKUP(Table5[[#This Row],[Item '#]],Ticket_Forms[Form Number],Ticket_Forms[Location Rent])</f>
        <v>331</v>
      </c>
      <c r="T1404" s="16">
        <f>LOOKUP(Table5[[#This Row],[Item '#]],Ticket_Forms[Form Number],Ticket_Forms[Last Sale])</f>
        <v>200</v>
      </c>
      <c r="U1404" s="16" t="s">
        <v>3909</v>
      </c>
      <c r="V1404" s="58" t="str">
        <f>Table5[[#This Row],[Date Distributed]]</f>
        <v/>
      </c>
      <c r="W1404" s="3" t="str">
        <f>_xlfn.XLOOKUP(Table5[[#This Row],[Serial '#]],Table10[Serial '#],Table10[Charity Association],"",,)</f>
        <v/>
      </c>
      <c r="Z1404" s="3" t="s">
        <v>23</v>
      </c>
    </row>
    <row r="1405" spans="1:26" hidden="1" x14ac:dyDescent="0.35">
      <c r="A1405" s="3">
        <v>1403</v>
      </c>
      <c r="B1405" s="78">
        <v>45219</v>
      </c>
      <c r="C1405" s="73" t="str">
        <f>_xlfn.XLOOKUP(Table5[[#This Row],[Serial '#]],Table10[Serial '#],Table10[Date],"",,)</f>
        <v/>
      </c>
      <c r="D14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05" s="73" t="str">
        <f>IF(Table5[[#This Row],[Date Distributed]]="","In Stock","Distributed")</f>
        <v>In Stock</v>
      </c>
      <c r="F1405" s="79" t="s">
        <v>660</v>
      </c>
      <c r="G1405" s="75" t="s">
        <v>761</v>
      </c>
      <c r="H1405" s="80" t="s">
        <v>700</v>
      </c>
      <c r="I1405" s="80" t="s">
        <v>701</v>
      </c>
      <c r="J1405" s="81" t="s">
        <v>2164</v>
      </c>
      <c r="K1405" s="80" t="s">
        <v>451</v>
      </c>
      <c r="L1405" s="3" t="str">
        <f>_xlfn.XLOOKUP(Table5[[#This Row],[Item '#]],Ticket_Forms[Form Number],Ticket_Forms[Game Name],"",,)</f>
        <v>House Party</v>
      </c>
      <c r="M1405" s="15">
        <v>134</v>
      </c>
      <c r="N1405" s="3">
        <f>LOOKUP(Table5[[#This Row],[Item '#]],Ticket_Forms[Form Number],Ticket_Forms[Ticket Count])</f>
        <v>4000</v>
      </c>
      <c r="O1405" s="16">
        <f>LOOKUP(Table5[[#This Row],[Item '#]],Ticket_Forms[Form Number],Ticket_Forms[Ticket Value])</f>
        <v>1</v>
      </c>
      <c r="P1405" s="16">
        <f>LOOKUP(Table5[[#This Row],[Item '#]],Ticket_Forms[Form Number],Ticket_Forms[Revenue])</f>
        <v>4000</v>
      </c>
      <c r="Q1405" s="16">
        <f>LOOKUP(Table5[[#This Row],[Item '#]],Ticket_Forms[Form Number],Ticket_Forms[Ideal Profit])</f>
        <v>998</v>
      </c>
      <c r="R1405" s="16">
        <f>LOOKUP(Table5[[#This Row],[Item '#]],Ticket_Forms[Form Number],Ticket_Forms[Prizes])</f>
        <v>3002</v>
      </c>
      <c r="S1405" s="16">
        <f>LOOKUP(Table5[[#This Row],[Item '#]],Ticket_Forms[Form Number],Ticket_Forms[Location Rent])</f>
        <v>240</v>
      </c>
      <c r="T1405" s="16">
        <f>LOOKUP(Table5[[#This Row],[Item '#]],Ticket_Forms[Form Number],Ticket_Forms[Last Sale])</f>
        <v>0</v>
      </c>
      <c r="U1405" s="16" t="s">
        <v>3909</v>
      </c>
      <c r="V1405" s="58" t="str">
        <f>Table5[[#This Row],[Date Distributed]]</f>
        <v/>
      </c>
      <c r="W1405" s="3" t="str">
        <f>_xlfn.XLOOKUP(Table5[[#This Row],[Serial '#]],Table10[Serial '#],Table10[Charity Association],"",,)</f>
        <v/>
      </c>
      <c r="Z1405" s="3" t="s">
        <v>23</v>
      </c>
    </row>
    <row r="1406" spans="1:26" hidden="1" x14ac:dyDescent="0.35">
      <c r="A1406" s="3">
        <v>1404</v>
      </c>
      <c r="B1406" s="78">
        <v>45219</v>
      </c>
      <c r="C1406" s="73" t="str">
        <f>_xlfn.XLOOKUP(Table5[[#This Row],[Serial '#]],Table10[Serial '#],Table10[Date],"",,)</f>
        <v/>
      </c>
      <c r="D14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06" s="73" t="str">
        <f>IF(Table5[[#This Row],[Date Distributed]]="","In Stock","Distributed")</f>
        <v>In Stock</v>
      </c>
      <c r="F1406" s="79" t="s">
        <v>660</v>
      </c>
      <c r="G1406" s="75" t="s">
        <v>761</v>
      </c>
      <c r="H1406" s="80" t="s">
        <v>700</v>
      </c>
      <c r="I1406" s="80" t="s">
        <v>701</v>
      </c>
      <c r="J1406" s="81" t="s">
        <v>2165</v>
      </c>
      <c r="K1406" s="80" t="s">
        <v>459</v>
      </c>
      <c r="L1406" s="3" t="str">
        <f>_xlfn.XLOOKUP(Table5[[#This Row],[Item '#]],Ticket_Forms[Form Number],Ticket_Forms[Game Name],"",,)</f>
        <v>Bourbon Nights</v>
      </c>
      <c r="M1406" s="15">
        <v>134</v>
      </c>
      <c r="N1406" s="3">
        <f>LOOKUP(Table5[[#This Row],[Item '#]],Ticket_Forms[Form Number],Ticket_Forms[Ticket Count])</f>
        <v>4000</v>
      </c>
      <c r="O1406" s="16">
        <f>LOOKUP(Table5[[#This Row],[Item '#]],Ticket_Forms[Form Number],Ticket_Forms[Ticket Value])</f>
        <v>1</v>
      </c>
      <c r="P1406" s="16">
        <f>LOOKUP(Table5[[#This Row],[Item '#]],Ticket_Forms[Form Number],Ticket_Forms[Revenue])</f>
        <v>4000</v>
      </c>
      <c r="Q1406" s="16">
        <f>LOOKUP(Table5[[#This Row],[Item '#]],Ticket_Forms[Form Number],Ticket_Forms[Ideal Profit])</f>
        <v>998</v>
      </c>
      <c r="R1406" s="16">
        <f>LOOKUP(Table5[[#This Row],[Item '#]],Ticket_Forms[Form Number],Ticket_Forms[Prizes])</f>
        <v>3002</v>
      </c>
      <c r="S1406" s="16">
        <f>LOOKUP(Table5[[#This Row],[Item '#]],Ticket_Forms[Form Number],Ticket_Forms[Location Rent])</f>
        <v>240</v>
      </c>
      <c r="T1406" s="16">
        <f>LOOKUP(Table5[[#This Row],[Item '#]],Ticket_Forms[Form Number],Ticket_Forms[Last Sale])</f>
        <v>0</v>
      </c>
      <c r="U1406" s="16" t="s">
        <v>3909</v>
      </c>
      <c r="V1406" s="58" t="str">
        <f>Table5[[#This Row],[Date Distributed]]</f>
        <v/>
      </c>
      <c r="W1406" s="3" t="str">
        <f>_xlfn.XLOOKUP(Table5[[#This Row],[Serial '#]],Table10[Serial '#],Table10[Charity Association],"",,)</f>
        <v/>
      </c>
      <c r="Z1406" s="3" t="s">
        <v>23</v>
      </c>
    </row>
    <row r="1407" spans="1:26" hidden="1" x14ac:dyDescent="0.35">
      <c r="A1407" s="3">
        <v>1405</v>
      </c>
      <c r="B1407" s="78">
        <v>45219</v>
      </c>
      <c r="C1407" s="73" t="str">
        <f>_xlfn.XLOOKUP(Table5[[#This Row],[Serial '#]],Table10[Serial '#],Table10[Date],"",,)</f>
        <v/>
      </c>
      <c r="D14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07" s="73" t="str">
        <f>IF(Table5[[#This Row],[Date Distributed]]="","In Stock","Distributed")</f>
        <v>In Stock</v>
      </c>
      <c r="F1407" s="79" t="s">
        <v>660</v>
      </c>
      <c r="G1407" s="75" t="s">
        <v>761</v>
      </c>
      <c r="H1407" s="80" t="s">
        <v>700</v>
      </c>
      <c r="I1407" s="80" t="s">
        <v>701</v>
      </c>
      <c r="J1407" s="81" t="s">
        <v>2166</v>
      </c>
      <c r="K1407" s="80" t="s">
        <v>463</v>
      </c>
      <c r="L1407" s="3" t="str">
        <f>_xlfn.XLOOKUP(Table5[[#This Row],[Item '#]],Ticket_Forms[Form Number],Ticket_Forms[Game Name],"",,)</f>
        <v>Sloppy Sliders</v>
      </c>
      <c r="M1407" s="15">
        <v>134</v>
      </c>
      <c r="N1407" s="3">
        <f>LOOKUP(Table5[[#This Row],[Item '#]],Ticket_Forms[Form Number],Ticket_Forms[Ticket Count])</f>
        <v>4000</v>
      </c>
      <c r="O1407" s="16">
        <f>LOOKUP(Table5[[#This Row],[Item '#]],Ticket_Forms[Form Number],Ticket_Forms[Ticket Value])</f>
        <v>1</v>
      </c>
      <c r="P1407" s="16">
        <f>LOOKUP(Table5[[#This Row],[Item '#]],Ticket_Forms[Form Number],Ticket_Forms[Revenue])</f>
        <v>4000</v>
      </c>
      <c r="Q1407" s="16">
        <f>LOOKUP(Table5[[#This Row],[Item '#]],Ticket_Forms[Form Number],Ticket_Forms[Ideal Profit])</f>
        <v>998</v>
      </c>
      <c r="R1407" s="16">
        <f>LOOKUP(Table5[[#This Row],[Item '#]],Ticket_Forms[Form Number],Ticket_Forms[Prizes])</f>
        <v>3002</v>
      </c>
      <c r="S1407" s="16">
        <f>LOOKUP(Table5[[#This Row],[Item '#]],Ticket_Forms[Form Number],Ticket_Forms[Location Rent])</f>
        <v>240</v>
      </c>
      <c r="T1407" s="16">
        <f>LOOKUP(Table5[[#This Row],[Item '#]],Ticket_Forms[Form Number],Ticket_Forms[Last Sale])</f>
        <v>0</v>
      </c>
      <c r="U1407" s="16" t="s">
        <v>3909</v>
      </c>
      <c r="V1407" s="58" t="str">
        <f>Table5[[#This Row],[Date Distributed]]</f>
        <v/>
      </c>
      <c r="W1407" s="3" t="str">
        <f>_xlfn.XLOOKUP(Table5[[#This Row],[Serial '#]],Table10[Serial '#],Table10[Charity Association],"",,)</f>
        <v/>
      </c>
      <c r="Z1407" s="3" t="s">
        <v>23</v>
      </c>
    </row>
    <row r="1408" spans="1:26" hidden="1" x14ac:dyDescent="0.35">
      <c r="A1408" s="3">
        <v>1406</v>
      </c>
      <c r="B1408" s="78">
        <v>45219</v>
      </c>
      <c r="C1408" s="73" t="str">
        <f>_xlfn.XLOOKUP(Table5[[#This Row],[Serial '#]],Table10[Serial '#],Table10[Date],"",,)</f>
        <v/>
      </c>
      <c r="D14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08" s="73" t="str">
        <f>IF(Table5[[#This Row],[Date Distributed]]="","In Stock","Distributed")</f>
        <v>In Stock</v>
      </c>
      <c r="F1408" s="79" t="s">
        <v>660</v>
      </c>
      <c r="G1408" s="75" t="s">
        <v>761</v>
      </c>
      <c r="H1408" s="80" t="s">
        <v>700</v>
      </c>
      <c r="I1408" s="80" t="s">
        <v>701</v>
      </c>
      <c r="J1408" s="81" t="s">
        <v>2167</v>
      </c>
      <c r="K1408" s="80" t="s">
        <v>385</v>
      </c>
      <c r="L1408" s="3" t="str">
        <f>_xlfn.XLOOKUP(Table5[[#This Row],[Item '#]],Ticket_Forms[Form Number],Ticket_Forms[Game Name],"",,)</f>
        <v>Criss Cross</v>
      </c>
      <c r="M1408" s="15">
        <v>186</v>
      </c>
      <c r="N1408" s="3">
        <f>LOOKUP(Table5[[#This Row],[Item '#]],Ticket_Forms[Form Number],Ticket_Forms[Ticket Count])</f>
        <v>5520</v>
      </c>
      <c r="O1408" s="16">
        <f>LOOKUP(Table5[[#This Row],[Item '#]],Ticket_Forms[Form Number],Ticket_Forms[Ticket Value])</f>
        <v>1</v>
      </c>
      <c r="P1408" s="16">
        <f>LOOKUP(Table5[[#This Row],[Item '#]],Ticket_Forms[Form Number],Ticket_Forms[Revenue])</f>
        <v>5520</v>
      </c>
      <c r="Q1408" s="16">
        <f>LOOKUP(Table5[[#This Row],[Item '#]],Ticket_Forms[Form Number],Ticket_Forms[Ideal Profit])</f>
        <v>960</v>
      </c>
      <c r="R1408" s="16">
        <f>LOOKUP(Table5[[#This Row],[Item '#]],Ticket_Forms[Form Number],Ticket_Forms[Prizes])</f>
        <v>4560</v>
      </c>
      <c r="S1408" s="16">
        <f>LOOKUP(Table5[[#This Row],[Item '#]],Ticket_Forms[Form Number],Ticket_Forms[Location Rent])</f>
        <v>331</v>
      </c>
      <c r="T1408" s="16">
        <f>LOOKUP(Table5[[#This Row],[Item '#]],Ticket_Forms[Form Number],Ticket_Forms[Last Sale])</f>
        <v>200</v>
      </c>
      <c r="U1408" s="16" t="s">
        <v>3909</v>
      </c>
      <c r="V1408" s="58" t="str">
        <f>Table5[[#This Row],[Date Distributed]]</f>
        <v/>
      </c>
      <c r="W1408" s="3" t="str">
        <f>_xlfn.XLOOKUP(Table5[[#This Row],[Serial '#]],Table10[Serial '#],Table10[Charity Association],"",,)</f>
        <v/>
      </c>
      <c r="Z1408" s="3" t="s">
        <v>23</v>
      </c>
    </row>
    <row r="1409" spans="1:26" hidden="1" x14ac:dyDescent="0.35">
      <c r="A1409" s="3">
        <v>1407</v>
      </c>
      <c r="B1409" s="78">
        <v>45219</v>
      </c>
      <c r="C1409" s="73" t="str">
        <f>_xlfn.XLOOKUP(Table5[[#This Row],[Serial '#]],Table10[Serial '#],Table10[Date],"",,)</f>
        <v/>
      </c>
      <c r="D14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09" s="73" t="str">
        <f>IF(Table5[[#This Row],[Date Distributed]]="","In Stock","Distributed")</f>
        <v>In Stock</v>
      </c>
      <c r="F1409" s="79" t="s">
        <v>660</v>
      </c>
      <c r="G1409" s="75" t="s">
        <v>761</v>
      </c>
      <c r="H1409" s="80" t="s">
        <v>700</v>
      </c>
      <c r="I1409" s="80" t="s">
        <v>701</v>
      </c>
      <c r="J1409" s="81" t="s">
        <v>2168</v>
      </c>
      <c r="K1409" s="80" t="s">
        <v>385</v>
      </c>
      <c r="L1409" s="3" t="str">
        <f>_xlfn.XLOOKUP(Table5[[#This Row],[Item '#]],Ticket_Forms[Form Number],Ticket_Forms[Game Name],"",,)</f>
        <v>Criss Cross</v>
      </c>
      <c r="M1409" s="15">
        <v>186</v>
      </c>
      <c r="N1409" s="3">
        <f>LOOKUP(Table5[[#This Row],[Item '#]],Ticket_Forms[Form Number],Ticket_Forms[Ticket Count])</f>
        <v>5520</v>
      </c>
      <c r="O1409" s="16">
        <f>LOOKUP(Table5[[#This Row],[Item '#]],Ticket_Forms[Form Number],Ticket_Forms[Ticket Value])</f>
        <v>1</v>
      </c>
      <c r="P1409" s="16">
        <f>LOOKUP(Table5[[#This Row],[Item '#]],Ticket_Forms[Form Number],Ticket_Forms[Revenue])</f>
        <v>5520</v>
      </c>
      <c r="Q1409" s="16">
        <f>LOOKUP(Table5[[#This Row],[Item '#]],Ticket_Forms[Form Number],Ticket_Forms[Ideal Profit])</f>
        <v>960</v>
      </c>
      <c r="R1409" s="16">
        <f>LOOKUP(Table5[[#This Row],[Item '#]],Ticket_Forms[Form Number],Ticket_Forms[Prizes])</f>
        <v>4560</v>
      </c>
      <c r="S1409" s="16">
        <f>LOOKUP(Table5[[#This Row],[Item '#]],Ticket_Forms[Form Number],Ticket_Forms[Location Rent])</f>
        <v>331</v>
      </c>
      <c r="T1409" s="16">
        <f>LOOKUP(Table5[[#This Row],[Item '#]],Ticket_Forms[Form Number],Ticket_Forms[Last Sale])</f>
        <v>200</v>
      </c>
      <c r="U1409" s="16" t="s">
        <v>3909</v>
      </c>
      <c r="V1409" s="58" t="str">
        <f>Table5[[#This Row],[Date Distributed]]</f>
        <v/>
      </c>
      <c r="W1409" s="3" t="str">
        <f>_xlfn.XLOOKUP(Table5[[#This Row],[Serial '#]],Table10[Serial '#],Table10[Charity Association],"",,)</f>
        <v/>
      </c>
      <c r="Z1409" s="3" t="s">
        <v>23</v>
      </c>
    </row>
    <row r="1410" spans="1:26" hidden="1" x14ac:dyDescent="0.35">
      <c r="A1410" s="3">
        <v>1408</v>
      </c>
      <c r="B1410" s="78">
        <v>45219</v>
      </c>
      <c r="C1410" s="73" t="str">
        <f>_xlfn.XLOOKUP(Table5[[#This Row],[Serial '#]],Table10[Serial '#],Table10[Date],"",,)</f>
        <v/>
      </c>
      <c r="D14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10" s="73" t="str">
        <f>IF(Table5[[#This Row],[Date Distributed]]="","In Stock","Distributed")</f>
        <v>In Stock</v>
      </c>
      <c r="F1410" s="79" t="s">
        <v>660</v>
      </c>
      <c r="G1410" s="75" t="s">
        <v>761</v>
      </c>
      <c r="H1410" s="80" t="s">
        <v>700</v>
      </c>
      <c r="I1410" s="80" t="s">
        <v>701</v>
      </c>
      <c r="J1410" s="81" t="s">
        <v>2169</v>
      </c>
      <c r="K1410" s="80" t="s">
        <v>385</v>
      </c>
      <c r="L1410" s="3" t="str">
        <f>_xlfn.XLOOKUP(Table5[[#This Row],[Item '#]],Ticket_Forms[Form Number],Ticket_Forms[Game Name],"",,)</f>
        <v>Criss Cross</v>
      </c>
      <c r="M1410" s="15">
        <v>186</v>
      </c>
      <c r="N1410" s="3">
        <f>LOOKUP(Table5[[#This Row],[Item '#]],Ticket_Forms[Form Number],Ticket_Forms[Ticket Count])</f>
        <v>5520</v>
      </c>
      <c r="O1410" s="16">
        <f>LOOKUP(Table5[[#This Row],[Item '#]],Ticket_Forms[Form Number],Ticket_Forms[Ticket Value])</f>
        <v>1</v>
      </c>
      <c r="P1410" s="16">
        <f>LOOKUP(Table5[[#This Row],[Item '#]],Ticket_Forms[Form Number],Ticket_Forms[Revenue])</f>
        <v>5520</v>
      </c>
      <c r="Q1410" s="16">
        <f>LOOKUP(Table5[[#This Row],[Item '#]],Ticket_Forms[Form Number],Ticket_Forms[Ideal Profit])</f>
        <v>960</v>
      </c>
      <c r="R1410" s="16">
        <f>LOOKUP(Table5[[#This Row],[Item '#]],Ticket_Forms[Form Number],Ticket_Forms[Prizes])</f>
        <v>4560</v>
      </c>
      <c r="S1410" s="16">
        <f>LOOKUP(Table5[[#This Row],[Item '#]],Ticket_Forms[Form Number],Ticket_Forms[Location Rent])</f>
        <v>331</v>
      </c>
      <c r="T1410" s="16">
        <f>LOOKUP(Table5[[#This Row],[Item '#]],Ticket_Forms[Form Number],Ticket_Forms[Last Sale])</f>
        <v>200</v>
      </c>
      <c r="U1410" s="16" t="s">
        <v>3909</v>
      </c>
      <c r="V1410" s="58" t="str">
        <f>Table5[[#This Row],[Date Distributed]]</f>
        <v/>
      </c>
      <c r="W1410" s="3" t="str">
        <f>_xlfn.XLOOKUP(Table5[[#This Row],[Serial '#]],Table10[Serial '#],Table10[Charity Association],"",,)</f>
        <v/>
      </c>
      <c r="Z1410" s="3" t="s">
        <v>23</v>
      </c>
    </row>
    <row r="1411" spans="1:26" hidden="1" x14ac:dyDescent="0.35">
      <c r="A1411" s="3">
        <v>1409</v>
      </c>
      <c r="B1411" s="78">
        <v>45219</v>
      </c>
      <c r="C1411" s="73" t="str">
        <f>_xlfn.XLOOKUP(Table5[[#This Row],[Serial '#]],Table10[Serial '#],Table10[Date],"",,)</f>
        <v/>
      </c>
      <c r="D14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11" s="73" t="str">
        <f>IF(Table5[[#This Row],[Date Distributed]]="","In Stock","Distributed")</f>
        <v>In Stock</v>
      </c>
      <c r="F1411" s="79" t="s">
        <v>660</v>
      </c>
      <c r="G1411" s="75" t="s">
        <v>761</v>
      </c>
      <c r="H1411" s="80" t="s">
        <v>700</v>
      </c>
      <c r="I1411" s="80" t="s">
        <v>701</v>
      </c>
      <c r="J1411" s="81" t="s">
        <v>2170</v>
      </c>
      <c r="K1411" s="80" t="s">
        <v>385</v>
      </c>
      <c r="L1411" s="3" t="str">
        <f>_xlfn.XLOOKUP(Table5[[#This Row],[Item '#]],Ticket_Forms[Form Number],Ticket_Forms[Game Name],"",,)</f>
        <v>Criss Cross</v>
      </c>
      <c r="M1411" s="15">
        <v>186</v>
      </c>
      <c r="N1411" s="3">
        <f>LOOKUP(Table5[[#This Row],[Item '#]],Ticket_Forms[Form Number],Ticket_Forms[Ticket Count])</f>
        <v>5520</v>
      </c>
      <c r="O1411" s="16">
        <f>LOOKUP(Table5[[#This Row],[Item '#]],Ticket_Forms[Form Number],Ticket_Forms[Ticket Value])</f>
        <v>1</v>
      </c>
      <c r="P1411" s="16">
        <f>LOOKUP(Table5[[#This Row],[Item '#]],Ticket_Forms[Form Number],Ticket_Forms[Revenue])</f>
        <v>5520</v>
      </c>
      <c r="Q1411" s="16">
        <f>LOOKUP(Table5[[#This Row],[Item '#]],Ticket_Forms[Form Number],Ticket_Forms[Ideal Profit])</f>
        <v>960</v>
      </c>
      <c r="R1411" s="16">
        <f>LOOKUP(Table5[[#This Row],[Item '#]],Ticket_Forms[Form Number],Ticket_Forms[Prizes])</f>
        <v>4560</v>
      </c>
      <c r="S1411" s="16">
        <f>LOOKUP(Table5[[#This Row],[Item '#]],Ticket_Forms[Form Number],Ticket_Forms[Location Rent])</f>
        <v>331</v>
      </c>
      <c r="T1411" s="16">
        <f>LOOKUP(Table5[[#This Row],[Item '#]],Ticket_Forms[Form Number],Ticket_Forms[Last Sale])</f>
        <v>200</v>
      </c>
      <c r="U1411" s="16" t="s">
        <v>3909</v>
      </c>
      <c r="V1411" s="58" t="str">
        <f>Table5[[#This Row],[Date Distributed]]</f>
        <v/>
      </c>
      <c r="W1411" s="3" t="str">
        <f>_xlfn.XLOOKUP(Table5[[#This Row],[Serial '#]],Table10[Serial '#],Table10[Charity Association],"",,)</f>
        <v/>
      </c>
      <c r="Z1411" s="3" t="s">
        <v>23</v>
      </c>
    </row>
    <row r="1412" spans="1:26" hidden="1" x14ac:dyDescent="0.35">
      <c r="A1412" s="3">
        <v>1410</v>
      </c>
      <c r="B1412" s="78">
        <v>45219</v>
      </c>
      <c r="C1412" s="73">
        <f ca="1">_xlfn.XLOOKUP(Table5[[#This Row],[Serial '#]],Table10[Serial '#],Table10[Date],"",,)</f>
        <v>45627</v>
      </c>
      <c r="D1412" s="73" t="str">
        <f ca="1"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12" s="73" t="str">
        <f ca="1">IF(Table5[[#This Row],[Date Distributed]]="","In Stock","Distributed")</f>
        <v>Distributed</v>
      </c>
      <c r="F1412" s="79" t="s">
        <v>660</v>
      </c>
      <c r="G1412" s="75" t="s">
        <v>761</v>
      </c>
      <c r="H1412" s="80" t="s">
        <v>700</v>
      </c>
      <c r="I1412" s="80" t="s">
        <v>701</v>
      </c>
      <c r="J1412" s="81" t="s">
        <v>2171</v>
      </c>
      <c r="K1412" s="80" t="s">
        <v>470</v>
      </c>
      <c r="L1412" s="3" t="str">
        <f>_xlfn.XLOOKUP(Table5[[#This Row],[Item '#]],Ticket_Forms[Form Number],Ticket_Forms[Game Name],"",,)</f>
        <v>Fish and Chips</v>
      </c>
      <c r="M1412" s="15">
        <v>212</v>
      </c>
      <c r="N1412" s="3">
        <f>LOOKUP(Table5[[#This Row],[Item '#]],Ticket_Forms[Form Number],Ticket_Forms[Ticket Count])</f>
        <v>6320</v>
      </c>
      <c r="O1412" s="16">
        <f>LOOKUP(Table5[[#This Row],[Item '#]],Ticket_Forms[Form Number],Ticket_Forms[Ticket Value])</f>
        <v>1</v>
      </c>
      <c r="P1412" s="16">
        <f>LOOKUP(Table5[[#This Row],[Item '#]],Ticket_Forms[Form Number],Ticket_Forms[Revenue])</f>
        <v>6320</v>
      </c>
      <c r="Q1412" s="16">
        <f>LOOKUP(Table5[[#This Row],[Item '#]],Ticket_Forms[Form Number],Ticket_Forms[Ideal Profit])</f>
        <v>1575</v>
      </c>
      <c r="R1412" s="16">
        <f>LOOKUP(Table5[[#This Row],[Item '#]],Ticket_Forms[Form Number],Ticket_Forms[Prizes])</f>
        <v>4745</v>
      </c>
      <c r="S1412" s="16">
        <f>LOOKUP(Table5[[#This Row],[Item '#]],Ticket_Forms[Form Number],Ticket_Forms[Location Rent])</f>
        <v>379</v>
      </c>
      <c r="T1412" s="16">
        <f>LOOKUP(Table5[[#This Row],[Item '#]],Ticket_Forms[Form Number],Ticket_Forms[Last Sale])</f>
        <v>599</v>
      </c>
      <c r="U1412" s="16" t="s">
        <v>3909</v>
      </c>
      <c r="V1412" s="58">
        <f ca="1">Table5[[#This Row],[Date Distributed]]</f>
        <v>45627</v>
      </c>
      <c r="W1412" s="3" t="str">
        <f>_xlfn.XLOOKUP(Table5[[#This Row],[Serial '#]],Table10[Serial '#],Table10[Charity Association],"",,)</f>
        <v>Greater Cleveland Football Foundation</v>
      </c>
      <c r="Z1412" s="3" t="s">
        <v>23</v>
      </c>
    </row>
    <row r="1413" spans="1:26" hidden="1" x14ac:dyDescent="0.35">
      <c r="A1413" s="3">
        <v>1411</v>
      </c>
      <c r="B1413" s="78">
        <v>45219</v>
      </c>
      <c r="C1413" s="73" t="str">
        <f>_xlfn.XLOOKUP(Table5[[#This Row],[Serial '#]],Table10[Serial '#],Table10[Date],"",,)</f>
        <v/>
      </c>
      <c r="D14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13" s="73" t="str">
        <f>IF(Table5[[#This Row],[Date Distributed]]="","In Stock","Distributed")</f>
        <v>In Stock</v>
      </c>
      <c r="F1413" s="79" t="s">
        <v>660</v>
      </c>
      <c r="G1413" s="75" t="s">
        <v>761</v>
      </c>
      <c r="H1413" s="80" t="s">
        <v>700</v>
      </c>
      <c r="I1413" s="80" t="s">
        <v>701</v>
      </c>
      <c r="J1413" s="81" t="s">
        <v>2172</v>
      </c>
      <c r="K1413" s="80" t="s">
        <v>385</v>
      </c>
      <c r="L1413" s="3" t="str">
        <f>_xlfn.XLOOKUP(Table5[[#This Row],[Item '#]],Ticket_Forms[Form Number],Ticket_Forms[Game Name],"",,)</f>
        <v>Criss Cross</v>
      </c>
      <c r="M1413" s="15">
        <v>186</v>
      </c>
      <c r="N1413" s="3">
        <f>LOOKUP(Table5[[#This Row],[Item '#]],Ticket_Forms[Form Number],Ticket_Forms[Ticket Count])</f>
        <v>5520</v>
      </c>
      <c r="O1413" s="16">
        <f>LOOKUP(Table5[[#This Row],[Item '#]],Ticket_Forms[Form Number],Ticket_Forms[Ticket Value])</f>
        <v>1</v>
      </c>
      <c r="P1413" s="16">
        <f>LOOKUP(Table5[[#This Row],[Item '#]],Ticket_Forms[Form Number],Ticket_Forms[Revenue])</f>
        <v>5520</v>
      </c>
      <c r="Q1413" s="16">
        <f>LOOKUP(Table5[[#This Row],[Item '#]],Ticket_Forms[Form Number],Ticket_Forms[Ideal Profit])</f>
        <v>960</v>
      </c>
      <c r="R1413" s="16">
        <f>LOOKUP(Table5[[#This Row],[Item '#]],Ticket_Forms[Form Number],Ticket_Forms[Prizes])</f>
        <v>4560</v>
      </c>
      <c r="S1413" s="16">
        <f>LOOKUP(Table5[[#This Row],[Item '#]],Ticket_Forms[Form Number],Ticket_Forms[Location Rent])</f>
        <v>331</v>
      </c>
      <c r="T1413" s="16">
        <f>LOOKUP(Table5[[#This Row],[Item '#]],Ticket_Forms[Form Number],Ticket_Forms[Last Sale])</f>
        <v>200</v>
      </c>
      <c r="U1413" s="16" t="s">
        <v>3909</v>
      </c>
      <c r="V1413" s="58" t="str">
        <f>Table5[[#This Row],[Date Distributed]]</f>
        <v/>
      </c>
      <c r="W1413" s="3" t="str">
        <f>_xlfn.XLOOKUP(Table5[[#This Row],[Serial '#]],Table10[Serial '#],Table10[Charity Association],"",,)</f>
        <v/>
      </c>
      <c r="Z1413" s="3" t="s">
        <v>23</v>
      </c>
    </row>
    <row r="1414" spans="1:26" hidden="1" x14ac:dyDescent="0.35">
      <c r="A1414" s="3">
        <v>1412</v>
      </c>
      <c r="B1414" s="78">
        <v>45219</v>
      </c>
      <c r="C1414" s="73" t="str">
        <f>_xlfn.XLOOKUP(Table5[[#This Row],[Serial '#]],Table10[Serial '#],Table10[Date],"",,)</f>
        <v/>
      </c>
      <c r="D14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14" s="73" t="str">
        <f>IF(Table5[[#This Row],[Date Distributed]]="","In Stock","Distributed")</f>
        <v>In Stock</v>
      </c>
      <c r="F1414" s="79" t="s">
        <v>660</v>
      </c>
      <c r="G1414" s="75" t="s">
        <v>761</v>
      </c>
      <c r="H1414" s="80" t="s">
        <v>700</v>
      </c>
      <c r="I1414" s="80" t="s">
        <v>701</v>
      </c>
      <c r="J1414" s="81" t="s">
        <v>2173</v>
      </c>
      <c r="K1414" s="80" t="s">
        <v>385</v>
      </c>
      <c r="L1414" s="3" t="str">
        <f>_xlfn.XLOOKUP(Table5[[#This Row],[Item '#]],Ticket_Forms[Form Number],Ticket_Forms[Game Name],"",,)</f>
        <v>Criss Cross</v>
      </c>
      <c r="M1414" s="15">
        <v>186</v>
      </c>
      <c r="N1414" s="3">
        <f>LOOKUP(Table5[[#This Row],[Item '#]],Ticket_Forms[Form Number],Ticket_Forms[Ticket Count])</f>
        <v>5520</v>
      </c>
      <c r="O1414" s="16">
        <f>LOOKUP(Table5[[#This Row],[Item '#]],Ticket_Forms[Form Number],Ticket_Forms[Ticket Value])</f>
        <v>1</v>
      </c>
      <c r="P1414" s="16">
        <f>LOOKUP(Table5[[#This Row],[Item '#]],Ticket_Forms[Form Number],Ticket_Forms[Revenue])</f>
        <v>5520</v>
      </c>
      <c r="Q1414" s="16">
        <f>LOOKUP(Table5[[#This Row],[Item '#]],Ticket_Forms[Form Number],Ticket_Forms[Ideal Profit])</f>
        <v>960</v>
      </c>
      <c r="R1414" s="16">
        <f>LOOKUP(Table5[[#This Row],[Item '#]],Ticket_Forms[Form Number],Ticket_Forms[Prizes])</f>
        <v>4560</v>
      </c>
      <c r="S1414" s="16">
        <f>LOOKUP(Table5[[#This Row],[Item '#]],Ticket_Forms[Form Number],Ticket_Forms[Location Rent])</f>
        <v>331</v>
      </c>
      <c r="T1414" s="16">
        <f>LOOKUP(Table5[[#This Row],[Item '#]],Ticket_Forms[Form Number],Ticket_Forms[Last Sale])</f>
        <v>200</v>
      </c>
      <c r="U1414" s="16" t="s">
        <v>3909</v>
      </c>
      <c r="V1414" s="58" t="str">
        <f>Table5[[#This Row],[Date Distributed]]</f>
        <v/>
      </c>
      <c r="W1414" s="3" t="str">
        <f>_xlfn.XLOOKUP(Table5[[#This Row],[Serial '#]],Table10[Serial '#],Table10[Charity Association],"",,)</f>
        <v/>
      </c>
      <c r="Z1414" s="3" t="s">
        <v>23</v>
      </c>
    </row>
    <row r="1415" spans="1:26" hidden="1" x14ac:dyDescent="0.35">
      <c r="A1415" s="3">
        <v>1413</v>
      </c>
      <c r="B1415" s="78">
        <v>45219</v>
      </c>
      <c r="C1415" s="73" t="str">
        <f>_xlfn.XLOOKUP(Table5[[#This Row],[Serial '#]],Table10[Serial '#],Table10[Date],"",,)</f>
        <v/>
      </c>
      <c r="D14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15" s="73" t="str">
        <f>IF(Table5[[#This Row],[Date Distributed]]="","In Stock","Distributed")</f>
        <v>In Stock</v>
      </c>
      <c r="F1415" s="79" t="s">
        <v>660</v>
      </c>
      <c r="G1415" s="75" t="s">
        <v>761</v>
      </c>
      <c r="H1415" s="80" t="s">
        <v>700</v>
      </c>
      <c r="I1415" s="80" t="s">
        <v>701</v>
      </c>
      <c r="J1415" s="81" t="s">
        <v>2174</v>
      </c>
      <c r="K1415" s="80" t="s">
        <v>385</v>
      </c>
      <c r="L1415" s="3" t="str">
        <f>_xlfn.XLOOKUP(Table5[[#This Row],[Item '#]],Ticket_Forms[Form Number],Ticket_Forms[Game Name],"",,)</f>
        <v>Criss Cross</v>
      </c>
      <c r="M1415" s="15">
        <v>186</v>
      </c>
      <c r="N1415" s="3">
        <f>LOOKUP(Table5[[#This Row],[Item '#]],Ticket_Forms[Form Number],Ticket_Forms[Ticket Count])</f>
        <v>5520</v>
      </c>
      <c r="O1415" s="16">
        <f>LOOKUP(Table5[[#This Row],[Item '#]],Ticket_Forms[Form Number],Ticket_Forms[Ticket Value])</f>
        <v>1</v>
      </c>
      <c r="P1415" s="16">
        <f>LOOKUP(Table5[[#This Row],[Item '#]],Ticket_Forms[Form Number],Ticket_Forms[Revenue])</f>
        <v>5520</v>
      </c>
      <c r="Q1415" s="16">
        <f>LOOKUP(Table5[[#This Row],[Item '#]],Ticket_Forms[Form Number],Ticket_Forms[Ideal Profit])</f>
        <v>960</v>
      </c>
      <c r="R1415" s="16">
        <f>LOOKUP(Table5[[#This Row],[Item '#]],Ticket_Forms[Form Number],Ticket_Forms[Prizes])</f>
        <v>4560</v>
      </c>
      <c r="S1415" s="16">
        <f>LOOKUP(Table5[[#This Row],[Item '#]],Ticket_Forms[Form Number],Ticket_Forms[Location Rent])</f>
        <v>331</v>
      </c>
      <c r="T1415" s="16">
        <f>LOOKUP(Table5[[#This Row],[Item '#]],Ticket_Forms[Form Number],Ticket_Forms[Last Sale])</f>
        <v>200</v>
      </c>
      <c r="U1415" s="16" t="s">
        <v>3909</v>
      </c>
      <c r="V1415" s="58" t="str">
        <f>Table5[[#This Row],[Date Distributed]]</f>
        <v/>
      </c>
      <c r="W1415" s="3" t="str">
        <f>_xlfn.XLOOKUP(Table5[[#This Row],[Serial '#]],Table10[Serial '#],Table10[Charity Association],"",,)</f>
        <v/>
      </c>
      <c r="Z1415" s="3" t="s">
        <v>23</v>
      </c>
    </row>
    <row r="1416" spans="1:26" hidden="1" x14ac:dyDescent="0.35">
      <c r="A1416" s="3">
        <v>1414</v>
      </c>
      <c r="B1416" s="78">
        <v>45219</v>
      </c>
      <c r="C1416" s="73" t="str">
        <f>_xlfn.XLOOKUP(Table5[[#This Row],[Serial '#]],Table10[Serial '#],Table10[Date],"",,)</f>
        <v/>
      </c>
      <c r="D14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16" s="73" t="str">
        <f>IF(Table5[[#This Row],[Date Distributed]]="","In Stock","Distributed")</f>
        <v>In Stock</v>
      </c>
      <c r="F1416" s="79" t="s">
        <v>660</v>
      </c>
      <c r="G1416" s="75" t="s">
        <v>761</v>
      </c>
      <c r="H1416" s="80" t="s">
        <v>700</v>
      </c>
      <c r="I1416" s="80" t="s">
        <v>701</v>
      </c>
      <c r="J1416" s="81" t="s">
        <v>2175</v>
      </c>
      <c r="K1416" s="80" t="s">
        <v>385</v>
      </c>
      <c r="L1416" s="3" t="str">
        <f>_xlfn.XLOOKUP(Table5[[#This Row],[Item '#]],Ticket_Forms[Form Number],Ticket_Forms[Game Name],"",,)</f>
        <v>Criss Cross</v>
      </c>
      <c r="M1416" s="15">
        <v>186</v>
      </c>
      <c r="N1416" s="3">
        <f>LOOKUP(Table5[[#This Row],[Item '#]],Ticket_Forms[Form Number],Ticket_Forms[Ticket Count])</f>
        <v>5520</v>
      </c>
      <c r="O1416" s="16">
        <f>LOOKUP(Table5[[#This Row],[Item '#]],Ticket_Forms[Form Number],Ticket_Forms[Ticket Value])</f>
        <v>1</v>
      </c>
      <c r="P1416" s="16">
        <f>LOOKUP(Table5[[#This Row],[Item '#]],Ticket_Forms[Form Number],Ticket_Forms[Revenue])</f>
        <v>5520</v>
      </c>
      <c r="Q1416" s="16">
        <f>LOOKUP(Table5[[#This Row],[Item '#]],Ticket_Forms[Form Number],Ticket_Forms[Ideal Profit])</f>
        <v>960</v>
      </c>
      <c r="R1416" s="16">
        <f>LOOKUP(Table5[[#This Row],[Item '#]],Ticket_Forms[Form Number],Ticket_Forms[Prizes])</f>
        <v>4560</v>
      </c>
      <c r="S1416" s="16">
        <f>LOOKUP(Table5[[#This Row],[Item '#]],Ticket_Forms[Form Number],Ticket_Forms[Location Rent])</f>
        <v>331</v>
      </c>
      <c r="T1416" s="16">
        <f>LOOKUP(Table5[[#This Row],[Item '#]],Ticket_Forms[Form Number],Ticket_Forms[Last Sale])</f>
        <v>200</v>
      </c>
      <c r="U1416" s="16" t="s">
        <v>3909</v>
      </c>
      <c r="V1416" s="58" t="str">
        <f>Table5[[#This Row],[Date Distributed]]</f>
        <v/>
      </c>
      <c r="W1416" s="3" t="str">
        <f>_xlfn.XLOOKUP(Table5[[#This Row],[Serial '#]],Table10[Serial '#],Table10[Charity Association],"",,)</f>
        <v/>
      </c>
      <c r="Z1416" s="3" t="s">
        <v>23</v>
      </c>
    </row>
    <row r="1417" spans="1:26" hidden="1" x14ac:dyDescent="0.35">
      <c r="A1417" s="3">
        <v>1415</v>
      </c>
      <c r="B1417" s="78">
        <v>45219</v>
      </c>
      <c r="C1417" s="73" t="str">
        <f>_xlfn.XLOOKUP(Table5[[#This Row],[Serial '#]],Table10[Serial '#],Table10[Date],"",,)</f>
        <v/>
      </c>
      <c r="D14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17" s="73" t="str">
        <f>IF(Table5[[#This Row],[Date Distributed]]="","In Stock","Distributed")</f>
        <v>In Stock</v>
      </c>
      <c r="F1417" s="79" t="s">
        <v>660</v>
      </c>
      <c r="G1417" s="75" t="s">
        <v>761</v>
      </c>
      <c r="H1417" s="80" t="s">
        <v>700</v>
      </c>
      <c r="I1417" s="80" t="s">
        <v>701</v>
      </c>
      <c r="J1417" s="81" t="s">
        <v>2176</v>
      </c>
      <c r="K1417" s="80" t="s">
        <v>385</v>
      </c>
      <c r="L1417" s="3" t="str">
        <f>_xlfn.XLOOKUP(Table5[[#This Row],[Item '#]],Ticket_Forms[Form Number],Ticket_Forms[Game Name],"",,)</f>
        <v>Criss Cross</v>
      </c>
      <c r="M1417" s="15">
        <v>186</v>
      </c>
      <c r="N1417" s="3">
        <f>LOOKUP(Table5[[#This Row],[Item '#]],Ticket_Forms[Form Number],Ticket_Forms[Ticket Count])</f>
        <v>5520</v>
      </c>
      <c r="O1417" s="16">
        <f>LOOKUP(Table5[[#This Row],[Item '#]],Ticket_Forms[Form Number],Ticket_Forms[Ticket Value])</f>
        <v>1</v>
      </c>
      <c r="P1417" s="16">
        <f>LOOKUP(Table5[[#This Row],[Item '#]],Ticket_Forms[Form Number],Ticket_Forms[Revenue])</f>
        <v>5520</v>
      </c>
      <c r="Q1417" s="16">
        <f>LOOKUP(Table5[[#This Row],[Item '#]],Ticket_Forms[Form Number],Ticket_Forms[Ideal Profit])</f>
        <v>960</v>
      </c>
      <c r="R1417" s="16">
        <f>LOOKUP(Table5[[#This Row],[Item '#]],Ticket_Forms[Form Number],Ticket_Forms[Prizes])</f>
        <v>4560</v>
      </c>
      <c r="S1417" s="16">
        <f>LOOKUP(Table5[[#This Row],[Item '#]],Ticket_Forms[Form Number],Ticket_Forms[Location Rent])</f>
        <v>331</v>
      </c>
      <c r="T1417" s="16">
        <f>LOOKUP(Table5[[#This Row],[Item '#]],Ticket_Forms[Form Number],Ticket_Forms[Last Sale])</f>
        <v>200</v>
      </c>
      <c r="U1417" s="16" t="s">
        <v>3909</v>
      </c>
      <c r="V1417" s="58" t="str">
        <f>Table5[[#This Row],[Date Distributed]]</f>
        <v/>
      </c>
      <c r="W1417" s="3" t="str">
        <f>_xlfn.XLOOKUP(Table5[[#This Row],[Serial '#]],Table10[Serial '#],Table10[Charity Association],"",,)</f>
        <v/>
      </c>
      <c r="Z1417" s="3" t="s">
        <v>23</v>
      </c>
    </row>
    <row r="1418" spans="1:26" hidden="1" x14ac:dyDescent="0.35">
      <c r="A1418" s="3">
        <v>1416</v>
      </c>
      <c r="B1418" s="78">
        <v>45219</v>
      </c>
      <c r="C1418" s="73" t="str">
        <f>_xlfn.XLOOKUP(Table5[[#This Row],[Serial '#]],Table10[Serial '#],Table10[Date],"",,)</f>
        <v/>
      </c>
      <c r="D14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18" s="73" t="str">
        <f>IF(Table5[[#This Row],[Date Distributed]]="","In Stock","Distributed")</f>
        <v>In Stock</v>
      </c>
      <c r="F1418" s="79" t="s">
        <v>660</v>
      </c>
      <c r="G1418" s="75" t="s">
        <v>761</v>
      </c>
      <c r="H1418" s="80" t="s">
        <v>700</v>
      </c>
      <c r="I1418" s="80" t="s">
        <v>701</v>
      </c>
      <c r="J1418" s="81" t="s">
        <v>2177</v>
      </c>
      <c r="K1418" s="80" t="s">
        <v>385</v>
      </c>
      <c r="L1418" s="3" t="str">
        <f>_xlfn.XLOOKUP(Table5[[#This Row],[Item '#]],Ticket_Forms[Form Number],Ticket_Forms[Game Name],"",,)</f>
        <v>Criss Cross</v>
      </c>
      <c r="M1418" s="15">
        <v>186</v>
      </c>
      <c r="N1418" s="3">
        <f>LOOKUP(Table5[[#This Row],[Item '#]],Ticket_Forms[Form Number],Ticket_Forms[Ticket Count])</f>
        <v>5520</v>
      </c>
      <c r="O1418" s="16">
        <f>LOOKUP(Table5[[#This Row],[Item '#]],Ticket_Forms[Form Number],Ticket_Forms[Ticket Value])</f>
        <v>1</v>
      </c>
      <c r="P1418" s="16">
        <f>LOOKUP(Table5[[#This Row],[Item '#]],Ticket_Forms[Form Number],Ticket_Forms[Revenue])</f>
        <v>5520</v>
      </c>
      <c r="Q1418" s="16">
        <f>LOOKUP(Table5[[#This Row],[Item '#]],Ticket_Forms[Form Number],Ticket_Forms[Ideal Profit])</f>
        <v>960</v>
      </c>
      <c r="R1418" s="16">
        <f>LOOKUP(Table5[[#This Row],[Item '#]],Ticket_Forms[Form Number],Ticket_Forms[Prizes])</f>
        <v>4560</v>
      </c>
      <c r="S1418" s="16">
        <f>LOOKUP(Table5[[#This Row],[Item '#]],Ticket_Forms[Form Number],Ticket_Forms[Location Rent])</f>
        <v>331</v>
      </c>
      <c r="T1418" s="16">
        <f>LOOKUP(Table5[[#This Row],[Item '#]],Ticket_Forms[Form Number],Ticket_Forms[Last Sale])</f>
        <v>200</v>
      </c>
      <c r="U1418" s="16" t="s">
        <v>3909</v>
      </c>
      <c r="V1418" s="58" t="str">
        <f>Table5[[#This Row],[Date Distributed]]</f>
        <v/>
      </c>
      <c r="W1418" s="3" t="str">
        <f>_xlfn.XLOOKUP(Table5[[#This Row],[Serial '#]],Table10[Serial '#],Table10[Charity Association],"",,)</f>
        <v/>
      </c>
      <c r="Z1418" s="3" t="s">
        <v>23</v>
      </c>
    </row>
    <row r="1419" spans="1:26" hidden="1" x14ac:dyDescent="0.35">
      <c r="A1419" s="3">
        <v>1417</v>
      </c>
      <c r="B1419" s="78">
        <v>45219</v>
      </c>
      <c r="C1419" s="73" t="str">
        <f>_xlfn.XLOOKUP(Table5[[#This Row],[Serial '#]],Table10[Serial '#],Table10[Date],"",,)</f>
        <v/>
      </c>
      <c r="D14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19" s="73" t="str">
        <f>IF(Table5[[#This Row],[Date Distributed]]="","In Stock","Distributed")</f>
        <v>In Stock</v>
      </c>
      <c r="F1419" s="79" t="s">
        <v>660</v>
      </c>
      <c r="G1419" s="75" t="s">
        <v>761</v>
      </c>
      <c r="H1419" s="80" t="s">
        <v>700</v>
      </c>
      <c r="I1419" s="80" t="s">
        <v>701</v>
      </c>
      <c r="J1419" s="81" t="s">
        <v>2178</v>
      </c>
      <c r="K1419" s="80" t="s">
        <v>385</v>
      </c>
      <c r="L1419" s="3" t="str">
        <f>_xlfn.XLOOKUP(Table5[[#This Row],[Item '#]],Ticket_Forms[Form Number],Ticket_Forms[Game Name],"",,)</f>
        <v>Criss Cross</v>
      </c>
      <c r="M1419" s="15">
        <v>186</v>
      </c>
      <c r="N1419" s="3">
        <f>LOOKUP(Table5[[#This Row],[Item '#]],Ticket_Forms[Form Number],Ticket_Forms[Ticket Count])</f>
        <v>5520</v>
      </c>
      <c r="O1419" s="16">
        <f>LOOKUP(Table5[[#This Row],[Item '#]],Ticket_Forms[Form Number],Ticket_Forms[Ticket Value])</f>
        <v>1</v>
      </c>
      <c r="P1419" s="16">
        <f>LOOKUP(Table5[[#This Row],[Item '#]],Ticket_Forms[Form Number],Ticket_Forms[Revenue])</f>
        <v>5520</v>
      </c>
      <c r="Q1419" s="16">
        <f>LOOKUP(Table5[[#This Row],[Item '#]],Ticket_Forms[Form Number],Ticket_Forms[Ideal Profit])</f>
        <v>960</v>
      </c>
      <c r="R1419" s="16">
        <f>LOOKUP(Table5[[#This Row],[Item '#]],Ticket_Forms[Form Number],Ticket_Forms[Prizes])</f>
        <v>4560</v>
      </c>
      <c r="S1419" s="16">
        <f>LOOKUP(Table5[[#This Row],[Item '#]],Ticket_Forms[Form Number],Ticket_Forms[Location Rent])</f>
        <v>331</v>
      </c>
      <c r="T1419" s="16">
        <f>LOOKUP(Table5[[#This Row],[Item '#]],Ticket_Forms[Form Number],Ticket_Forms[Last Sale])</f>
        <v>200</v>
      </c>
      <c r="U1419" s="16" t="s">
        <v>3909</v>
      </c>
      <c r="V1419" s="58" t="str">
        <f>Table5[[#This Row],[Date Distributed]]</f>
        <v/>
      </c>
      <c r="W1419" s="3" t="str">
        <f>_xlfn.XLOOKUP(Table5[[#This Row],[Serial '#]],Table10[Serial '#],Table10[Charity Association],"",,)</f>
        <v/>
      </c>
      <c r="Z1419" s="3" t="s">
        <v>23</v>
      </c>
    </row>
    <row r="1420" spans="1:26" hidden="1" x14ac:dyDescent="0.35">
      <c r="A1420" s="3">
        <v>1418</v>
      </c>
      <c r="B1420" s="78">
        <v>45219</v>
      </c>
      <c r="C1420" s="73" t="str">
        <f>_xlfn.XLOOKUP(Table5[[#This Row],[Serial '#]],Table10[Serial '#],Table10[Date],"",,)</f>
        <v/>
      </c>
      <c r="D14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20" s="73" t="str">
        <f>IF(Table5[[#This Row],[Date Distributed]]="","In Stock","Distributed")</f>
        <v>In Stock</v>
      </c>
      <c r="F1420" s="79" t="s">
        <v>660</v>
      </c>
      <c r="G1420" s="75" t="s">
        <v>761</v>
      </c>
      <c r="H1420" s="80" t="s">
        <v>700</v>
      </c>
      <c r="I1420" s="80" t="s">
        <v>701</v>
      </c>
      <c r="J1420" s="81" t="s">
        <v>2179</v>
      </c>
      <c r="K1420" s="80" t="s">
        <v>385</v>
      </c>
      <c r="L1420" s="3" t="str">
        <f>_xlfn.XLOOKUP(Table5[[#This Row],[Item '#]],Ticket_Forms[Form Number],Ticket_Forms[Game Name],"",,)</f>
        <v>Criss Cross</v>
      </c>
      <c r="M1420" s="15">
        <v>186</v>
      </c>
      <c r="N1420" s="3">
        <f>LOOKUP(Table5[[#This Row],[Item '#]],Ticket_Forms[Form Number],Ticket_Forms[Ticket Count])</f>
        <v>5520</v>
      </c>
      <c r="O1420" s="16">
        <f>LOOKUP(Table5[[#This Row],[Item '#]],Ticket_Forms[Form Number],Ticket_Forms[Ticket Value])</f>
        <v>1</v>
      </c>
      <c r="P1420" s="16">
        <f>LOOKUP(Table5[[#This Row],[Item '#]],Ticket_Forms[Form Number],Ticket_Forms[Revenue])</f>
        <v>5520</v>
      </c>
      <c r="Q1420" s="16">
        <f>LOOKUP(Table5[[#This Row],[Item '#]],Ticket_Forms[Form Number],Ticket_Forms[Ideal Profit])</f>
        <v>960</v>
      </c>
      <c r="R1420" s="16">
        <f>LOOKUP(Table5[[#This Row],[Item '#]],Ticket_Forms[Form Number],Ticket_Forms[Prizes])</f>
        <v>4560</v>
      </c>
      <c r="S1420" s="16">
        <f>LOOKUP(Table5[[#This Row],[Item '#]],Ticket_Forms[Form Number],Ticket_Forms[Location Rent])</f>
        <v>331</v>
      </c>
      <c r="T1420" s="16">
        <f>LOOKUP(Table5[[#This Row],[Item '#]],Ticket_Forms[Form Number],Ticket_Forms[Last Sale])</f>
        <v>200</v>
      </c>
      <c r="U1420" s="16" t="s">
        <v>3909</v>
      </c>
      <c r="V1420" s="58" t="str">
        <f>Table5[[#This Row],[Date Distributed]]</f>
        <v/>
      </c>
      <c r="W1420" s="3" t="str">
        <f>_xlfn.XLOOKUP(Table5[[#This Row],[Serial '#]],Table10[Serial '#],Table10[Charity Association],"",,)</f>
        <v/>
      </c>
      <c r="Z1420" s="3" t="s">
        <v>23</v>
      </c>
    </row>
    <row r="1421" spans="1:26" hidden="1" x14ac:dyDescent="0.35">
      <c r="A1421" s="3">
        <v>1419</v>
      </c>
      <c r="B1421" s="78">
        <v>45219</v>
      </c>
      <c r="C1421" s="73" t="str">
        <f>_xlfn.XLOOKUP(Table5[[#This Row],[Serial '#]],Table10[Serial '#],Table10[Date],"",,)</f>
        <v/>
      </c>
      <c r="D14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21" s="73" t="str">
        <f>IF(Table5[[#This Row],[Date Distributed]]="","In Stock","Distributed")</f>
        <v>In Stock</v>
      </c>
      <c r="F1421" s="79" t="s">
        <v>660</v>
      </c>
      <c r="G1421" s="75" t="s">
        <v>761</v>
      </c>
      <c r="H1421" s="80" t="s">
        <v>700</v>
      </c>
      <c r="I1421" s="80" t="s">
        <v>701</v>
      </c>
      <c r="J1421" s="81" t="s">
        <v>2180</v>
      </c>
      <c r="K1421" s="80" t="s">
        <v>385</v>
      </c>
      <c r="L1421" s="3" t="str">
        <f>_xlfn.XLOOKUP(Table5[[#This Row],[Item '#]],Ticket_Forms[Form Number],Ticket_Forms[Game Name],"",,)</f>
        <v>Criss Cross</v>
      </c>
      <c r="M1421" s="15">
        <v>186</v>
      </c>
      <c r="N1421" s="3">
        <f>LOOKUP(Table5[[#This Row],[Item '#]],Ticket_Forms[Form Number],Ticket_Forms[Ticket Count])</f>
        <v>5520</v>
      </c>
      <c r="O1421" s="16">
        <f>LOOKUP(Table5[[#This Row],[Item '#]],Ticket_Forms[Form Number],Ticket_Forms[Ticket Value])</f>
        <v>1</v>
      </c>
      <c r="P1421" s="16">
        <f>LOOKUP(Table5[[#This Row],[Item '#]],Ticket_Forms[Form Number],Ticket_Forms[Revenue])</f>
        <v>5520</v>
      </c>
      <c r="Q1421" s="16">
        <f>LOOKUP(Table5[[#This Row],[Item '#]],Ticket_Forms[Form Number],Ticket_Forms[Ideal Profit])</f>
        <v>960</v>
      </c>
      <c r="R1421" s="16">
        <f>LOOKUP(Table5[[#This Row],[Item '#]],Ticket_Forms[Form Number],Ticket_Forms[Prizes])</f>
        <v>4560</v>
      </c>
      <c r="S1421" s="16">
        <f>LOOKUP(Table5[[#This Row],[Item '#]],Ticket_Forms[Form Number],Ticket_Forms[Location Rent])</f>
        <v>331</v>
      </c>
      <c r="T1421" s="16">
        <f>LOOKUP(Table5[[#This Row],[Item '#]],Ticket_Forms[Form Number],Ticket_Forms[Last Sale])</f>
        <v>200</v>
      </c>
      <c r="U1421" s="16" t="s">
        <v>3909</v>
      </c>
      <c r="V1421" s="58" t="str">
        <f>Table5[[#This Row],[Date Distributed]]</f>
        <v/>
      </c>
      <c r="W1421" s="3" t="str">
        <f>_xlfn.XLOOKUP(Table5[[#This Row],[Serial '#]],Table10[Serial '#],Table10[Charity Association],"",,)</f>
        <v/>
      </c>
      <c r="Z1421" s="3" t="s">
        <v>23</v>
      </c>
    </row>
    <row r="1422" spans="1:26" hidden="1" x14ac:dyDescent="0.35">
      <c r="A1422" s="3">
        <v>1420</v>
      </c>
      <c r="B1422" s="78">
        <v>45219</v>
      </c>
      <c r="C1422" s="73" t="str">
        <f>_xlfn.XLOOKUP(Table5[[#This Row],[Serial '#]],Table10[Serial '#],Table10[Date],"",,)</f>
        <v/>
      </c>
      <c r="D14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22" s="73" t="str">
        <f>IF(Table5[[#This Row],[Date Distributed]]="","In Stock","Distributed")</f>
        <v>In Stock</v>
      </c>
      <c r="F1422" s="79" t="s">
        <v>660</v>
      </c>
      <c r="G1422" s="75" t="s">
        <v>761</v>
      </c>
      <c r="H1422" s="80" t="s">
        <v>700</v>
      </c>
      <c r="I1422" s="80" t="s">
        <v>701</v>
      </c>
      <c r="J1422" s="81" t="s">
        <v>2181</v>
      </c>
      <c r="K1422" s="80" t="s">
        <v>385</v>
      </c>
      <c r="L1422" s="3" t="str">
        <f>_xlfn.XLOOKUP(Table5[[#This Row],[Item '#]],Ticket_Forms[Form Number],Ticket_Forms[Game Name],"",,)</f>
        <v>Criss Cross</v>
      </c>
      <c r="M1422" s="15">
        <v>186</v>
      </c>
      <c r="N1422" s="3">
        <f>LOOKUP(Table5[[#This Row],[Item '#]],Ticket_Forms[Form Number],Ticket_Forms[Ticket Count])</f>
        <v>5520</v>
      </c>
      <c r="O1422" s="16">
        <f>LOOKUP(Table5[[#This Row],[Item '#]],Ticket_Forms[Form Number],Ticket_Forms[Ticket Value])</f>
        <v>1</v>
      </c>
      <c r="P1422" s="16">
        <f>LOOKUP(Table5[[#This Row],[Item '#]],Ticket_Forms[Form Number],Ticket_Forms[Revenue])</f>
        <v>5520</v>
      </c>
      <c r="Q1422" s="16">
        <f>LOOKUP(Table5[[#This Row],[Item '#]],Ticket_Forms[Form Number],Ticket_Forms[Ideal Profit])</f>
        <v>960</v>
      </c>
      <c r="R1422" s="16">
        <f>LOOKUP(Table5[[#This Row],[Item '#]],Ticket_Forms[Form Number],Ticket_Forms[Prizes])</f>
        <v>4560</v>
      </c>
      <c r="S1422" s="16">
        <f>LOOKUP(Table5[[#This Row],[Item '#]],Ticket_Forms[Form Number],Ticket_Forms[Location Rent])</f>
        <v>331</v>
      </c>
      <c r="T1422" s="16">
        <f>LOOKUP(Table5[[#This Row],[Item '#]],Ticket_Forms[Form Number],Ticket_Forms[Last Sale])</f>
        <v>200</v>
      </c>
      <c r="U1422" s="16" t="s">
        <v>3909</v>
      </c>
      <c r="V1422" s="58" t="str">
        <f>Table5[[#This Row],[Date Distributed]]</f>
        <v/>
      </c>
      <c r="W1422" s="3" t="str">
        <f>_xlfn.XLOOKUP(Table5[[#This Row],[Serial '#]],Table10[Serial '#],Table10[Charity Association],"",,)</f>
        <v/>
      </c>
      <c r="Z1422" s="3" t="s">
        <v>23</v>
      </c>
    </row>
    <row r="1423" spans="1:26" hidden="1" x14ac:dyDescent="0.35">
      <c r="A1423" s="3">
        <v>1421</v>
      </c>
      <c r="B1423" s="78">
        <v>45219</v>
      </c>
      <c r="C1423" s="73" t="str">
        <f>_xlfn.XLOOKUP(Table5[[#This Row],[Serial '#]],Table10[Serial '#],Table10[Date],"",,)</f>
        <v/>
      </c>
      <c r="D14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23" s="73" t="str">
        <f>IF(Table5[[#This Row],[Date Distributed]]="","In Stock","Distributed")</f>
        <v>In Stock</v>
      </c>
      <c r="F1423" s="79" t="s">
        <v>660</v>
      </c>
      <c r="G1423" s="75" t="s">
        <v>761</v>
      </c>
      <c r="H1423" s="80" t="s">
        <v>700</v>
      </c>
      <c r="I1423" s="80" t="s">
        <v>701</v>
      </c>
      <c r="J1423" s="81" t="s">
        <v>2182</v>
      </c>
      <c r="K1423" s="80" t="s">
        <v>385</v>
      </c>
      <c r="L1423" s="3" t="str">
        <f>_xlfn.XLOOKUP(Table5[[#This Row],[Item '#]],Ticket_Forms[Form Number],Ticket_Forms[Game Name],"",,)</f>
        <v>Criss Cross</v>
      </c>
      <c r="M1423" s="15">
        <v>186</v>
      </c>
      <c r="N1423" s="3">
        <f>LOOKUP(Table5[[#This Row],[Item '#]],Ticket_Forms[Form Number],Ticket_Forms[Ticket Count])</f>
        <v>5520</v>
      </c>
      <c r="O1423" s="16">
        <f>LOOKUP(Table5[[#This Row],[Item '#]],Ticket_Forms[Form Number],Ticket_Forms[Ticket Value])</f>
        <v>1</v>
      </c>
      <c r="P1423" s="16">
        <f>LOOKUP(Table5[[#This Row],[Item '#]],Ticket_Forms[Form Number],Ticket_Forms[Revenue])</f>
        <v>5520</v>
      </c>
      <c r="Q1423" s="16">
        <f>LOOKUP(Table5[[#This Row],[Item '#]],Ticket_Forms[Form Number],Ticket_Forms[Ideal Profit])</f>
        <v>960</v>
      </c>
      <c r="R1423" s="16">
        <f>LOOKUP(Table5[[#This Row],[Item '#]],Ticket_Forms[Form Number],Ticket_Forms[Prizes])</f>
        <v>4560</v>
      </c>
      <c r="S1423" s="16">
        <f>LOOKUP(Table5[[#This Row],[Item '#]],Ticket_Forms[Form Number],Ticket_Forms[Location Rent])</f>
        <v>331</v>
      </c>
      <c r="T1423" s="16">
        <f>LOOKUP(Table5[[#This Row],[Item '#]],Ticket_Forms[Form Number],Ticket_Forms[Last Sale])</f>
        <v>200</v>
      </c>
      <c r="U1423" s="16" t="s">
        <v>3909</v>
      </c>
      <c r="V1423" s="58" t="str">
        <f>Table5[[#This Row],[Date Distributed]]</f>
        <v/>
      </c>
      <c r="W1423" s="3" t="str">
        <f>_xlfn.XLOOKUP(Table5[[#This Row],[Serial '#]],Table10[Serial '#],Table10[Charity Association],"",,)</f>
        <v/>
      </c>
      <c r="Z1423" s="3" t="s">
        <v>23</v>
      </c>
    </row>
    <row r="1424" spans="1:26" hidden="1" x14ac:dyDescent="0.35">
      <c r="A1424" s="3">
        <v>1422</v>
      </c>
      <c r="B1424" s="78">
        <v>45219</v>
      </c>
      <c r="C1424" s="73" t="str">
        <f>_xlfn.XLOOKUP(Table5[[#This Row],[Serial '#]],Table10[Serial '#],Table10[Date],"",,)</f>
        <v/>
      </c>
      <c r="D14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24" s="73" t="str">
        <f>IF(Table5[[#This Row],[Date Distributed]]="","In Stock","Distributed")</f>
        <v>In Stock</v>
      </c>
      <c r="F1424" s="79" t="s">
        <v>660</v>
      </c>
      <c r="G1424" s="75" t="s">
        <v>761</v>
      </c>
      <c r="H1424" s="80" t="s">
        <v>700</v>
      </c>
      <c r="I1424" s="80" t="s">
        <v>701</v>
      </c>
      <c r="J1424" s="81" t="s">
        <v>2183</v>
      </c>
      <c r="K1424" s="80" t="s">
        <v>385</v>
      </c>
      <c r="L1424" s="3" t="str">
        <f>_xlfn.XLOOKUP(Table5[[#This Row],[Item '#]],Ticket_Forms[Form Number],Ticket_Forms[Game Name],"",,)</f>
        <v>Criss Cross</v>
      </c>
      <c r="M1424" s="15">
        <v>186</v>
      </c>
      <c r="N1424" s="3">
        <f>LOOKUP(Table5[[#This Row],[Item '#]],Ticket_Forms[Form Number],Ticket_Forms[Ticket Count])</f>
        <v>5520</v>
      </c>
      <c r="O1424" s="16">
        <f>LOOKUP(Table5[[#This Row],[Item '#]],Ticket_Forms[Form Number],Ticket_Forms[Ticket Value])</f>
        <v>1</v>
      </c>
      <c r="P1424" s="16">
        <f>LOOKUP(Table5[[#This Row],[Item '#]],Ticket_Forms[Form Number],Ticket_Forms[Revenue])</f>
        <v>5520</v>
      </c>
      <c r="Q1424" s="16">
        <f>LOOKUP(Table5[[#This Row],[Item '#]],Ticket_Forms[Form Number],Ticket_Forms[Ideal Profit])</f>
        <v>960</v>
      </c>
      <c r="R1424" s="16">
        <f>LOOKUP(Table5[[#This Row],[Item '#]],Ticket_Forms[Form Number],Ticket_Forms[Prizes])</f>
        <v>4560</v>
      </c>
      <c r="S1424" s="16">
        <f>LOOKUP(Table5[[#This Row],[Item '#]],Ticket_Forms[Form Number],Ticket_Forms[Location Rent])</f>
        <v>331</v>
      </c>
      <c r="T1424" s="16">
        <f>LOOKUP(Table5[[#This Row],[Item '#]],Ticket_Forms[Form Number],Ticket_Forms[Last Sale])</f>
        <v>200</v>
      </c>
      <c r="U1424" s="16" t="s">
        <v>3909</v>
      </c>
      <c r="V1424" s="58" t="str">
        <f>Table5[[#This Row],[Date Distributed]]</f>
        <v/>
      </c>
      <c r="W1424" s="3" t="str">
        <f>_xlfn.XLOOKUP(Table5[[#This Row],[Serial '#]],Table10[Serial '#],Table10[Charity Association],"",,)</f>
        <v/>
      </c>
      <c r="Z1424" s="3" t="s">
        <v>23</v>
      </c>
    </row>
    <row r="1425" spans="1:26" hidden="1" x14ac:dyDescent="0.35">
      <c r="A1425" s="3">
        <v>1423</v>
      </c>
      <c r="B1425" s="78">
        <v>45219</v>
      </c>
      <c r="C1425" s="73" t="str">
        <f>_xlfn.XLOOKUP(Table5[[#This Row],[Serial '#]],Table10[Serial '#],Table10[Date],"",,)</f>
        <v/>
      </c>
      <c r="D14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25" s="73" t="str">
        <f>IF(Table5[[#This Row],[Date Distributed]]="","In Stock","Distributed")</f>
        <v>In Stock</v>
      </c>
      <c r="F1425" s="79" t="s">
        <v>660</v>
      </c>
      <c r="G1425" s="75" t="s">
        <v>761</v>
      </c>
      <c r="H1425" s="80" t="s">
        <v>700</v>
      </c>
      <c r="I1425" s="80" t="s">
        <v>701</v>
      </c>
      <c r="J1425" s="81" t="s">
        <v>2184</v>
      </c>
      <c r="K1425" s="80" t="s">
        <v>385</v>
      </c>
      <c r="L1425" s="3" t="str">
        <f>_xlfn.XLOOKUP(Table5[[#This Row],[Item '#]],Ticket_Forms[Form Number],Ticket_Forms[Game Name],"",,)</f>
        <v>Criss Cross</v>
      </c>
      <c r="M1425" s="15">
        <v>186</v>
      </c>
      <c r="N1425" s="3">
        <f>LOOKUP(Table5[[#This Row],[Item '#]],Ticket_Forms[Form Number],Ticket_Forms[Ticket Count])</f>
        <v>5520</v>
      </c>
      <c r="O1425" s="16">
        <f>LOOKUP(Table5[[#This Row],[Item '#]],Ticket_Forms[Form Number],Ticket_Forms[Ticket Value])</f>
        <v>1</v>
      </c>
      <c r="P1425" s="16">
        <f>LOOKUP(Table5[[#This Row],[Item '#]],Ticket_Forms[Form Number],Ticket_Forms[Revenue])</f>
        <v>5520</v>
      </c>
      <c r="Q1425" s="16">
        <f>LOOKUP(Table5[[#This Row],[Item '#]],Ticket_Forms[Form Number],Ticket_Forms[Ideal Profit])</f>
        <v>960</v>
      </c>
      <c r="R1425" s="16">
        <f>LOOKUP(Table5[[#This Row],[Item '#]],Ticket_Forms[Form Number],Ticket_Forms[Prizes])</f>
        <v>4560</v>
      </c>
      <c r="S1425" s="16">
        <f>LOOKUP(Table5[[#This Row],[Item '#]],Ticket_Forms[Form Number],Ticket_Forms[Location Rent])</f>
        <v>331</v>
      </c>
      <c r="T1425" s="16">
        <f>LOOKUP(Table5[[#This Row],[Item '#]],Ticket_Forms[Form Number],Ticket_Forms[Last Sale])</f>
        <v>200</v>
      </c>
      <c r="U1425" s="16" t="s">
        <v>3909</v>
      </c>
      <c r="V1425" s="58" t="str">
        <f>Table5[[#This Row],[Date Distributed]]</f>
        <v/>
      </c>
      <c r="W1425" s="3" t="str">
        <f>_xlfn.XLOOKUP(Table5[[#This Row],[Serial '#]],Table10[Serial '#],Table10[Charity Association],"",,)</f>
        <v/>
      </c>
      <c r="Z1425" s="3" t="s">
        <v>23</v>
      </c>
    </row>
    <row r="1426" spans="1:26" hidden="1" x14ac:dyDescent="0.35">
      <c r="A1426" s="3">
        <v>1424</v>
      </c>
      <c r="B1426" s="78">
        <v>45219</v>
      </c>
      <c r="C1426" s="73" t="str">
        <f>_xlfn.XLOOKUP(Table5[[#This Row],[Serial '#]],Table10[Serial '#],Table10[Date],"",,)</f>
        <v/>
      </c>
      <c r="D14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26" s="73" t="str">
        <f>IF(Table5[[#This Row],[Date Distributed]]="","In Stock","Distributed")</f>
        <v>In Stock</v>
      </c>
      <c r="F1426" s="79" t="s">
        <v>660</v>
      </c>
      <c r="G1426" s="75" t="s">
        <v>761</v>
      </c>
      <c r="H1426" s="80" t="s">
        <v>700</v>
      </c>
      <c r="I1426" s="80" t="s">
        <v>701</v>
      </c>
      <c r="J1426" s="81" t="s">
        <v>2185</v>
      </c>
      <c r="K1426" s="80" t="s">
        <v>451</v>
      </c>
      <c r="L1426" s="3" t="str">
        <f>_xlfn.XLOOKUP(Table5[[#This Row],[Item '#]],Ticket_Forms[Form Number],Ticket_Forms[Game Name],"",,)</f>
        <v>House Party</v>
      </c>
      <c r="M1426" s="15">
        <v>134</v>
      </c>
      <c r="N1426" s="3">
        <f>LOOKUP(Table5[[#This Row],[Item '#]],Ticket_Forms[Form Number],Ticket_Forms[Ticket Count])</f>
        <v>4000</v>
      </c>
      <c r="O1426" s="16">
        <f>LOOKUP(Table5[[#This Row],[Item '#]],Ticket_Forms[Form Number],Ticket_Forms[Ticket Value])</f>
        <v>1</v>
      </c>
      <c r="P1426" s="16">
        <f>LOOKUP(Table5[[#This Row],[Item '#]],Ticket_Forms[Form Number],Ticket_Forms[Revenue])</f>
        <v>4000</v>
      </c>
      <c r="Q1426" s="16">
        <f>LOOKUP(Table5[[#This Row],[Item '#]],Ticket_Forms[Form Number],Ticket_Forms[Ideal Profit])</f>
        <v>998</v>
      </c>
      <c r="R1426" s="16">
        <f>LOOKUP(Table5[[#This Row],[Item '#]],Ticket_Forms[Form Number],Ticket_Forms[Prizes])</f>
        <v>3002</v>
      </c>
      <c r="S1426" s="16">
        <f>LOOKUP(Table5[[#This Row],[Item '#]],Ticket_Forms[Form Number],Ticket_Forms[Location Rent])</f>
        <v>240</v>
      </c>
      <c r="T1426" s="16">
        <f>LOOKUP(Table5[[#This Row],[Item '#]],Ticket_Forms[Form Number],Ticket_Forms[Last Sale])</f>
        <v>0</v>
      </c>
      <c r="U1426" s="16" t="s">
        <v>3909</v>
      </c>
      <c r="V1426" s="58" t="str">
        <f>Table5[[#This Row],[Date Distributed]]</f>
        <v/>
      </c>
      <c r="W1426" s="3" t="str">
        <f>_xlfn.XLOOKUP(Table5[[#This Row],[Serial '#]],Table10[Serial '#],Table10[Charity Association],"",,)</f>
        <v/>
      </c>
      <c r="Z1426" s="3" t="s">
        <v>23</v>
      </c>
    </row>
    <row r="1427" spans="1:26" hidden="1" x14ac:dyDescent="0.35">
      <c r="A1427" s="3">
        <v>1425</v>
      </c>
      <c r="B1427" s="78">
        <v>45219</v>
      </c>
      <c r="C1427" s="73" t="str">
        <f>_xlfn.XLOOKUP(Table5[[#This Row],[Serial '#]],Table10[Serial '#],Table10[Date],"",,)</f>
        <v/>
      </c>
      <c r="D14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27" s="73" t="str">
        <f>IF(Table5[[#This Row],[Date Distributed]]="","In Stock","Distributed")</f>
        <v>In Stock</v>
      </c>
      <c r="F1427" s="79" t="s">
        <v>660</v>
      </c>
      <c r="G1427" s="75" t="s">
        <v>761</v>
      </c>
      <c r="H1427" s="80" t="s">
        <v>700</v>
      </c>
      <c r="I1427" s="80" t="s">
        <v>701</v>
      </c>
      <c r="J1427" s="81" t="s">
        <v>2186</v>
      </c>
      <c r="K1427" s="80" t="s">
        <v>461</v>
      </c>
      <c r="L1427" s="3" t="str">
        <f>_xlfn.XLOOKUP(Table5[[#This Row],[Item '#]],Ticket_Forms[Form Number],Ticket_Forms[Game Name],"",,)</f>
        <v>Geezer Pleaser</v>
      </c>
      <c r="M1427" s="15">
        <v>134</v>
      </c>
      <c r="N1427" s="3">
        <f>LOOKUP(Table5[[#This Row],[Item '#]],Ticket_Forms[Form Number],Ticket_Forms[Ticket Count])</f>
        <v>4000</v>
      </c>
      <c r="O1427" s="16">
        <f>LOOKUP(Table5[[#This Row],[Item '#]],Ticket_Forms[Form Number],Ticket_Forms[Ticket Value])</f>
        <v>1</v>
      </c>
      <c r="P1427" s="16">
        <f>LOOKUP(Table5[[#This Row],[Item '#]],Ticket_Forms[Form Number],Ticket_Forms[Revenue])</f>
        <v>4000</v>
      </c>
      <c r="Q1427" s="16">
        <f>LOOKUP(Table5[[#This Row],[Item '#]],Ticket_Forms[Form Number],Ticket_Forms[Ideal Profit])</f>
        <v>998</v>
      </c>
      <c r="R1427" s="16">
        <f>LOOKUP(Table5[[#This Row],[Item '#]],Ticket_Forms[Form Number],Ticket_Forms[Prizes])</f>
        <v>3002</v>
      </c>
      <c r="S1427" s="16">
        <f>LOOKUP(Table5[[#This Row],[Item '#]],Ticket_Forms[Form Number],Ticket_Forms[Location Rent])</f>
        <v>240</v>
      </c>
      <c r="T1427" s="16">
        <f>LOOKUP(Table5[[#This Row],[Item '#]],Ticket_Forms[Form Number],Ticket_Forms[Last Sale])</f>
        <v>0</v>
      </c>
      <c r="U1427" s="16" t="s">
        <v>3909</v>
      </c>
      <c r="V1427" s="58" t="str">
        <f>Table5[[#This Row],[Date Distributed]]</f>
        <v/>
      </c>
      <c r="W1427" s="3" t="str">
        <f>_xlfn.XLOOKUP(Table5[[#This Row],[Serial '#]],Table10[Serial '#],Table10[Charity Association],"",,)</f>
        <v/>
      </c>
      <c r="Z1427" s="3" t="s">
        <v>23</v>
      </c>
    </row>
    <row r="1428" spans="1:26" hidden="1" x14ac:dyDescent="0.35">
      <c r="A1428" s="3">
        <v>1426</v>
      </c>
      <c r="B1428" s="78">
        <v>45219</v>
      </c>
      <c r="C1428" s="73" t="str">
        <f>_xlfn.XLOOKUP(Table5[[#This Row],[Serial '#]],Table10[Serial '#],Table10[Date],"",,)</f>
        <v/>
      </c>
      <c r="D14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28" s="73" t="str">
        <f>IF(Table5[[#This Row],[Date Distributed]]="","In Stock","Distributed")</f>
        <v>In Stock</v>
      </c>
      <c r="F1428" s="79" t="s">
        <v>660</v>
      </c>
      <c r="G1428" s="75" t="s">
        <v>761</v>
      </c>
      <c r="H1428" s="80" t="s">
        <v>700</v>
      </c>
      <c r="I1428" s="80" t="s">
        <v>701</v>
      </c>
      <c r="J1428" s="81" t="s">
        <v>2187</v>
      </c>
      <c r="K1428" s="80" t="s">
        <v>462</v>
      </c>
      <c r="L1428" s="3" t="str">
        <f>_xlfn.XLOOKUP(Table5[[#This Row],[Item '#]],Ticket_Forms[Form Number],Ticket_Forms[Game Name],"",,)</f>
        <v>Bent Out Of Shape</v>
      </c>
      <c r="M1428" s="15">
        <v>134</v>
      </c>
      <c r="N1428" s="3">
        <f>LOOKUP(Table5[[#This Row],[Item '#]],Ticket_Forms[Form Number],Ticket_Forms[Ticket Count])</f>
        <v>4000</v>
      </c>
      <c r="O1428" s="16">
        <f>LOOKUP(Table5[[#This Row],[Item '#]],Ticket_Forms[Form Number],Ticket_Forms[Ticket Value])</f>
        <v>1</v>
      </c>
      <c r="P1428" s="16">
        <f>LOOKUP(Table5[[#This Row],[Item '#]],Ticket_Forms[Form Number],Ticket_Forms[Revenue])</f>
        <v>4000</v>
      </c>
      <c r="Q1428" s="16">
        <f>LOOKUP(Table5[[#This Row],[Item '#]],Ticket_Forms[Form Number],Ticket_Forms[Ideal Profit])</f>
        <v>998</v>
      </c>
      <c r="R1428" s="16">
        <f>LOOKUP(Table5[[#This Row],[Item '#]],Ticket_Forms[Form Number],Ticket_Forms[Prizes])</f>
        <v>3002</v>
      </c>
      <c r="S1428" s="16">
        <f>LOOKUP(Table5[[#This Row],[Item '#]],Ticket_Forms[Form Number],Ticket_Forms[Location Rent])</f>
        <v>240</v>
      </c>
      <c r="T1428" s="16">
        <f>LOOKUP(Table5[[#This Row],[Item '#]],Ticket_Forms[Form Number],Ticket_Forms[Last Sale])</f>
        <v>0</v>
      </c>
      <c r="U1428" s="16" t="s">
        <v>3909</v>
      </c>
      <c r="V1428" s="58" t="str">
        <f>Table5[[#This Row],[Date Distributed]]</f>
        <v/>
      </c>
      <c r="W1428" s="3" t="str">
        <f>_xlfn.XLOOKUP(Table5[[#This Row],[Serial '#]],Table10[Serial '#],Table10[Charity Association],"",,)</f>
        <v/>
      </c>
      <c r="Z1428" s="3" t="s">
        <v>23</v>
      </c>
    </row>
    <row r="1429" spans="1:26" hidden="1" x14ac:dyDescent="0.35">
      <c r="A1429" s="3">
        <v>1427</v>
      </c>
      <c r="B1429" s="78">
        <v>45219</v>
      </c>
      <c r="C1429" s="73" t="str">
        <f>_xlfn.XLOOKUP(Table5[[#This Row],[Serial '#]],Table10[Serial '#],Table10[Date],"",,)</f>
        <v/>
      </c>
      <c r="D14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29" s="73" t="str">
        <f>IF(Table5[[#This Row],[Date Distributed]]="","In Stock","Distributed")</f>
        <v>In Stock</v>
      </c>
      <c r="F1429" s="79" t="s">
        <v>660</v>
      </c>
      <c r="G1429" s="75" t="s">
        <v>761</v>
      </c>
      <c r="H1429" s="80" t="s">
        <v>700</v>
      </c>
      <c r="I1429" s="80" t="s">
        <v>701</v>
      </c>
      <c r="J1429" s="81" t="s">
        <v>2188</v>
      </c>
      <c r="K1429" s="80" t="s">
        <v>462</v>
      </c>
      <c r="L1429" s="3" t="str">
        <f>_xlfn.XLOOKUP(Table5[[#This Row],[Item '#]],Ticket_Forms[Form Number],Ticket_Forms[Game Name],"",,)</f>
        <v>Bent Out Of Shape</v>
      </c>
      <c r="M1429" s="15">
        <v>134</v>
      </c>
      <c r="N1429" s="3">
        <f>LOOKUP(Table5[[#This Row],[Item '#]],Ticket_Forms[Form Number],Ticket_Forms[Ticket Count])</f>
        <v>4000</v>
      </c>
      <c r="O1429" s="16">
        <f>LOOKUP(Table5[[#This Row],[Item '#]],Ticket_Forms[Form Number],Ticket_Forms[Ticket Value])</f>
        <v>1</v>
      </c>
      <c r="P1429" s="16">
        <f>LOOKUP(Table5[[#This Row],[Item '#]],Ticket_Forms[Form Number],Ticket_Forms[Revenue])</f>
        <v>4000</v>
      </c>
      <c r="Q1429" s="16">
        <f>LOOKUP(Table5[[#This Row],[Item '#]],Ticket_Forms[Form Number],Ticket_Forms[Ideal Profit])</f>
        <v>998</v>
      </c>
      <c r="R1429" s="16">
        <f>LOOKUP(Table5[[#This Row],[Item '#]],Ticket_Forms[Form Number],Ticket_Forms[Prizes])</f>
        <v>3002</v>
      </c>
      <c r="S1429" s="16">
        <f>LOOKUP(Table5[[#This Row],[Item '#]],Ticket_Forms[Form Number],Ticket_Forms[Location Rent])</f>
        <v>240</v>
      </c>
      <c r="T1429" s="16">
        <f>LOOKUP(Table5[[#This Row],[Item '#]],Ticket_Forms[Form Number],Ticket_Forms[Last Sale])</f>
        <v>0</v>
      </c>
      <c r="U1429" s="16" t="s">
        <v>3909</v>
      </c>
      <c r="V1429" s="58" t="str">
        <f>Table5[[#This Row],[Date Distributed]]</f>
        <v/>
      </c>
      <c r="W1429" s="3" t="str">
        <f>_xlfn.XLOOKUP(Table5[[#This Row],[Serial '#]],Table10[Serial '#],Table10[Charity Association],"",,)</f>
        <v/>
      </c>
      <c r="Z1429" s="3" t="s">
        <v>23</v>
      </c>
    </row>
    <row r="1430" spans="1:26" hidden="1" x14ac:dyDescent="0.35">
      <c r="A1430" s="3">
        <v>1428</v>
      </c>
      <c r="B1430" s="78">
        <v>45219</v>
      </c>
      <c r="C1430" s="73" t="str">
        <f>_xlfn.XLOOKUP(Table5[[#This Row],[Serial '#]],Table10[Serial '#],Table10[Date],"",,)</f>
        <v/>
      </c>
      <c r="D14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30" s="73" t="str">
        <f>IF(Table5[[#This Row],[Date Distributed]]="","In Stock","Distributed")</f>
        <v>In Stock</v>
      </c>
      <c r="F1430" s="79" t="s">
        <v>660</v>
      </c>
      <c r="G1430" s="75" t="s">
        <v>761</v>
      </c>
      <c r="H1430" s="80" t="s">
        <v>700</v>
      </c>
      <c r="I1430" s="80" t="s">
        <v>701</v>
      </c>
      <c r="J1430" s="81" t="s">
        <v>2189</v>
      </c>
      <c r="K1430" s="80" t="s">
        <v>463</v>
      </c>
      <c r="L1430" s="3" t="str">
        <f>_xlfn.XLOOKUP(Table5[[#This Row],[Item '#]],Ticket_Forms[Form Number],Ticket_Forms[Game Name],"",,)</f>
        <v>Sloppy Sliders</v>
      </c>
      <c r="M1430" s="15">
        <v>134</v>
      </c>
      <c r="N1430" s="3">
        <f>LOOKUP(Table5[[#This Row],[Item '#]],Ticket_Forms[Form Number],Ticket_Forms[Ticket Count])</f>
        <v>4000</v>
      </c>
      <c r="O1430" s="16">
        <f>LOOKUP(Table5[[#This Row],[Item '#]],Ticket_Forms[Form Number],Ticket_Forms[Ticket Value])</f>
        <v>1</v>
      </c>
      <c r="P1430" s="16">
        <f>LOOKUP(Table5[[#This Row],[Item '#]],Ticket_Forms[Form Number],Ticket_Forms[Revenue])</f>
        <v>4000</v>
      </c>
      <c r="Q1430" s="16">
        <f>LOOKUP(Table5[[#This Row],[Item '#]],Ticket_Forms[Form Number],Ticket_Forms[Ideal Profit])</f>
        <v>998</v>
      </c>
      <c r="R1430" s="16">
        <f>LOOKUP(Table5[[#This Row],[Item '#]],Ticket_Forms[Form Number],Ticket_Forms[Prizes])</f>
        <v>3002</v>
      </c>
      <c r="S1430" s="16">
        <f>LOOKUP(Table5[[#This Row],[Item '#]],Ticket_Forms[Form Number],Ticket_Forms[Location Rent])</f>
        <v>240</v>
      </c>
      <c r="T1430" s="16">
        <f>LOOKUP(Table5[[#This Row],[Item '#]],Ticket_Forms[Form Number],Ticket_Forms[Last Sale])</f>
        <v>0</v>
      </c>
      <c r="U1430" s="16" t="s">
        <v>3909</v>
      </c>
      <c r="V1430" s="58" t="str">
        <f>Table5[[#This Row],[Date Distributed]]</f>
        <v/>
      </c>
      <c r="W1430" s="3" t="str">
        <f>_xlfn.XLOOKUP(Table5[[#This Row],[Serial '#]],Table10[Serial '#],Table10[Charity Association],"",,)</f>
        <v/>
      </c>
      <c r="Z1430" s="3" t="s">
        <v>23</v>
      </c>
    </row>
    <row r="1431" spans="1:26" hidden="1" x14ac:dyDescent="0.35">
      <c r="A1431" s="3">
        <v>1429</v>
      </c>
      <c r="B1431" s="78">
        <v>45219</v>
      </c>
      <c r="C1431" s="73" t="str">
        <f>_xlfn.XLOOKUP(Table5[[#This Row],[Serial '#]],Table10[Serial '#],Table10[Date],"",,)</f>
        <v/>
      </c>
      <c r="D14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31" s="73" t="str">
        <f>IF(Table5[[#This Row],[Date Distributed]]="","In Stock","Distributed")</f>
        <v>In Stock</v>
      </c>
      <c r="F1431" s="79" t="s">
        <v>660</v>
      </c>
      <c r="G1431" s="75" t="s">
        <v>761</v>
      </c>
      <c r="H1431" s="80" t="s">
        <v>700</v>
      </c>
      <c r="I1431" s="80" t="s">
        <v>701</v>
      </c>
      <c r="J1431" s="81" t="s">
        <v>2190</v>
      </c>
      <c r="K1431" s="80" t="s">
        <v>385</v>
      </c>
      <c r="L1431" s="3" t="str">
        <f>_xlfn.XLOOKUP(Table5[[#This Row],[Item '#]],Ticket_Forms[Form Number],Ticket_Forms[Game Name],"",,)</f>
        <v>Criss Cross</v>
      </c>
      <c r="M1431" s="15">
        <v>186</v>
      </c>
      <c r="N1431" s="3">
        <f>LOOKUP(Table5[[#This Row],[Item '#]],Ticket_Forms[Form Number],Ticket_Forms[Ticket Count])</f>
        <v>5520</v>
      </c>
      <c r="O1431" s="16">
        <f>LOOKUP(Table5[[#This Row],[Item '#]],Ticket_Forms[Form Number],Ticket_Forms[Ticket Value])</f>
        <v>1</v>
      </c>
      <c r="P1431" s="16">
        <f>LOOKUP(Table5[[#This Row],[Item '#]],Ticket_Forms[Form Number],Ticket_Forms[Revenue])</f>
        <v>5520</v>
      </c>
      <c r="Q1431" s="16">
        <f>LOOKUP(Table5[[#This Row],[Item '#]],Ticket_Forms[Form Number],Ticket_Forms[Ideal Profit])</f>
        <v>960</v>
      </c>
      <c r="R1431" s="16">
        <f>LOOKUP(Table5[[#This Row],[Item '#]],Ticket_Forms[Form Number],Ticket_Forms[Prizes])</f>
        <v>4560</v>
      </c>
      <c r="S1431" s="16">
        <f>LOOKUP(Table5[[#This Row],[Item '#]],Ticket_Forms[Form Number],Ticket_Forms[Location Rent])</f>
        <v>331</v>
      </c>
      <c r="T1431" s="16">
        <f>LOOKUP(Table5[[#This Row],[Item '#]],Ticket_Forms[Form Number],Ticket_Forms[Last Sale])</f>
        <v>200</v>
      </c>
      <c r="U1431" s="16" t="s">
        <v>3909</v>
      </c>
      <c r="V1431" s="58" t="str">
        <f>Table5[[#This Row],[Date Distributed]]</f>
        <v/>
      </c>
      <c r="W1431" s="3" t="str">
        <f>_xlfn.XLOOKUP(Table5[[#This Row],[Serial '#]],Table10[Serial '#],Table10[Charity Association],"",,)</f>
        <v/>
      </c>
      <c r="Z1431" s="3" t="s">
        <v>23</v>
      </c>
    </row>
    <row r="1432" spans="1:26" hidden="1" x14ac:dyDescent="0.35">
      <c r="A1432" s="3">
        <v>1430</v>
      </c>
      <c r="B1432" s="78">
        <v>45219</v>
      </c>
      <c r="C1432" s="73" t="str">
        <f>_xlfn.XLOOKUP(Table5[[#This Row],[Serial '#]],Table10[Serial '#],Table10[Date],"",,)</f>
        <v/>
      </c>
      <c r="D14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32" s="73" t="str">
        <f>IF(Table5[[#This Row],[Date Distributed]]="","In Stock","Distributed")</f>
        <v>In Stock</v>
      </c>
      <c r="F1432" s="79" t="s">
        <v>660</v>
      </c>
      <c r="G1432" s="75" t="s">
        <v>761</v>
      </c>
      <c r="H1432" s="80" t="s">
        <v>700</v>
      </c>
      <c r="I1432" s="80" t="s">
        <v>701</v>
      </c>
      <c r="J1432" s="81" t="s">
        <v>2191</v>
      </c>
      <c r="K1432" s="80" t="s">
        <v>385</v>
      </c>
      <c r="L1432" s="3" t="str">
        <f>_xlfn.XLOOKUP(Table5[[#This Row],[Item '#]],Ticket_Forms[Form Number],Ticket_Forms[Game Name],"",,)</f>
        <v>Criss Cross</v>
      </c>
      <c r="M1432" s="15">
        <v>186</v>
      </c>
      <c r="N1432" s="3">
        <f>LOOKUP(Table5[[#This Row],[Item '#]],Ticket_Forms[Form Number],Ticket_Forms[Ticket Count])</f>
        <v>5520</v>
      </c>
      <c r="O1432" s="16">
        <f>LOOKUP(Table5[[#This Row],[Item '#]],Ticket_Forms[Form Number],Ticket_Forms[Ticket Value])</f>
        <v>1</v>
      </c>
      <c r="P1432" s="16">
        <f>LOOKUP(Table5[[#This Row],[Item '#]],Ticket_Forms[Form Number],Ticket_Forms[Revenue])</f>
        <v>5520</v>
      </c>
      <c r="Q1432" s="16">
        <f>LOOKUP(Table5[[#This Row],[Item '#]],Ticket_Forms[Form Number],Ticket_Forms[Ideal Profit])</f>
        <v>960</v>
      </c>
      <c r="R1432" s="16">
        <f>LOOKUP(Table5[[#This Row],[Item '#]],Ticket_Forms[Form Number],Ticket_Forms[Prizes])</f>
        <v>4560</v>
      </c>
      <c r="S1432" s="16">
        <f>LOOKUP(Table5[[#This Row],[Item '#]],Ticket_Forms[Form Number],Ticket_Forms[Location Rent])</f>
        <v>331</v>
      </c>
      <c r="T1432" s="16">
        <f>LOOKUP(Table5[[#This Row],[Item '#]],Ticket_Forms[Form Number],Ticket_Forms[Last Sale])</f>
        <v>200</v>
      </c>
      <c r="U1432" s="16" t="s">
        <v>3909</v>
      </c>
      <c r="V1432" s="58" t="str">
        <f>Table5[[#This Row],[Date Distributed]]</f>
        <v/>
      </c>
      <c r="W1432" s="3" t="str">
        <f>_xlfn.XLOOKUP(Table5[[#This Row],[Serial '#]],Table10[Serial '#],Table10[Charity Association],"",,)</f>
        <v/>
      </c>
      <c r="Z1432" s="3" t="s">
        <v>23</v>
      </c>
    </row>
    <row r="1433" spans="1:26" hidden="1" x14ac:dyDescent="0.35">
      <c r="A1433" s="3">
        <v>1431</v>
      </c>
      <c r="B1433" s="78">
        <v>45219</v>
      </c>
      <c r="C1433" s="73" t="str">
        <f>_xlfn.XLOOKUP(Table5[[#This Row],[Serial '#]],Table10[Serial '#],Table10[Date],"",,)</f>
        <v/>
      </c>
      <c r="D14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33" s="73" t="str">
        <f>IF(Table5[[#This Row],[Date Distributed]]="","In Stock","Distributed")</f>
        <v>In Stock</v>
      </c>
      <c r="F1433" s="79" t="s">
        <v>660</v>
      </c>
      <c r="G1433" s="75" t="s">
        <v>761</v>
      </c>
      <c r="H1433" s="80" t="s">
        <v>700</v>
      </c>
      <c r="I1433" s="80" t="s">
        <v>701</v>
      </c>
      <c r="J1433" s="81" t="s">
        <v>2192</v>
      </c>
      <c r="K1433" s="80" t="s">
        <v>385</v>
      </c>
      <c r="L1433" s="3" t="str">
        <f>_xlfn.XLOOKUP(Table5[[#This Row],[Item '#]],Ticket_Forms[Form Number],Ticket_Forms[Game Name],"",,)</f>
        <v>Criss Cross</v>
      </c>
      <c r="M1433" s="15">
        <v>186</v>
      </c>
      <c r="N1433" s="3">
        <f>LOOKUP(Table5[[#This Row],[Item '#]],Ticket_Forms[Form Number],Ticket_Forms[Ticket Count])</f>
        <v>5520</v>
      </c>
      <c r="O1433" s="16">
        <f>LOOKUP(Table5[[#This Row],[Item '#]],Ticket_Forms[Form Number],Ticket_Forms[Ticket Value])</f>
        <v>1</v>
      </c>
      <c r="P1433" s="16">
        <f>LOOKUP(Table5[[#This Row],[Item '#]],Ticket_Forms[Form Number],Ticket_Forms[Revenue])</f>
        <v>5520</v>
      </c>
      <c r="Q1433" s="16">
        <f>LOOKUP(Table5[[#This Row],[Item '#]],Ticket_Forms[Form Number],Ticket_Forms[Ideal Profit])</f>
        <v>960</v>
      </c>
      <c r="R1433" s="16">
        <f>LOOKUP(Table5[[#This Row],[Item '#]],Ticket_Forms[Form Number],Ticket_Forms[Prizes])</f>
        <v>4560</v>
      </c>
      <c r="S1433" s="16">
        <f>LOOKUP(Table5[[#This Row],[Item '#]],Ticket_Forms[Form Number],Ticket_Forms[Location Rent])</f>
        <v>331</v>
      </c>
      <c r="T1433" s="16">
        <f>LOOKUP(Table5[[#This Row],[Item '#]],Ticket_Forms[Form Number],Ticket_Forms[Last Sale])</f>
        <v>200</v>
      </c>
      <c r="U1433" s="16" t="s">
        <v>3909</v>
      </c>
      <c r="V1433" s="58" t="str">
        <f>Table5[[#This Row],[Date Distributed]]</f>
        <v/>
      </c>
      <c r="W1433" s="3" t="str">
        <f>_xlfn.XLOOKUP(Table5[[#This Row],[Serial '#]],Table10[Serial '#],Table10[Charity Association],"",,)</f>
        <v/>
      </c>
      <c r="Z1433" s="3" t="s">
        <v>23</v>
      </c>
    </row>
    <row r="1434" spans="1:26" hidden="1" x14ac:dyDescent="0.35">
      <c r="A1434" s="3">
        <v>1432</v>
      </c>
      <c r="B1434" s="78">
        <v>45219</v>
      </c>
      <c r="C1434" s="73" t="str">
        <f>_xlfn.XLOOKUP(Table5[[#This Row],[Serial '#]],Table10[Serial '#],Table10[Date],"",,)</f>
        <v/>
      </c>
      <c r="D14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34" s="73" t="str">
        <f>IF(Table5[[#This Row],[Date Distributed]]="","In Stock","Distributed")</f>
        <v>In Stock</v>
      </c>
      <c r="F1434" s="79" t="s">
        <v>660</v>
      </c>
      <c r="G1434" s="75" t="s">
        <v>761</v>
      </c>
      <c r="H1434" s="80" t="s">
        <v>700</v>
      </c>
      <c r="I1434" s="80" t="s">
        <v>701</v>
      </c>
      <c r="J1434" s="81" t="s">
        <v>2193</v>
      </c>
      <c r="K1434" s="80" t="s">
        <v>385</v>
      </c>
      <c r="L1434" s="3" t="str">
        <f>_xlfn.XLOOKUP(Table5[[#This Row],[Item '#]],Ticket_Forms[Form Number],Ticket_Forms[Game Name],"",,)</f>
        <v>Criss Cross</v>
      </c>
      <c r="M1434" s="15">
        <v>186</v>
      </c>
      <c r="N1434" s="3">
        <f>LOOKUP(Table5[[#This Row],[Item '#]],Ticket_Forms[Form Number],Ticket_Forms[Ticket Count])</f>
        <v>5520</v>
      </c>
      <c r="O1434" s="16">
        <f>LOOKUP(Table5[[#This Row],[Item '#]],Ticket_Forms[Form Number],Ticket_Forms[Ticket Value])</f>
        <v>1</v>
      </c>
      <c r="P1434" s="16">
        <f>LOOKUP(Table5[[#This Row],[Item '#]],Ticket_Forms[Form Number],Ticket_Forms[Revenue])</f>
        <v>5520</v>
      </c>
      <c r="Q1434" s="16">
        <f>LOOKUP(Table5[[#This Row],[Item '#]],Ticket_Forms[Form Number],Ticket_Forms[Ideal Profit])</f>
        <v>960</v>
      </c>
      <c r="R1434" s="16">
        <f>LOOKUP(Table5[[#This Row],[Item '#]],Ticket_Forms[Form Number],Ticket_Forms[Prizes])</f>
        <v>4560</v>
      </c>
      <c r="S1434" s="16">
        <f>LOOKUP(Table5[[#This Row],[Item '#]],Ticket_Forms[Form Number],Ticket_Forms[Location Rent])</f>
        <v>331</v>
      </c>
      <c r="T1434" s="16">
        <f>LOOKUP(Table5[[#This Row],[Item '#]],Ticket_Forms[Form Number],Ticket_Forms[Last Sale])</f>
        <v>200</v>
      </c>
      <c r="U1434" s="16" t="s">
        <v>3909</v>
      </c>
      <c r="V1434" s="58" t="str">
        <f>Table5[[#This Row],[Date Distributed]]</f>
        <v/>
      </c>
      <c r="W1434" s="3" t="str">
        <f>_xlfn.XLOOKUP(Table5[[#This Row],[Serial '#]],Table10[Serial '#],Table10[Charity Association],"",,)</f>
        <v/>
      </c>
      <c r="Z1434" s="3" t="s">
        <v>23</v>
      </c>
    </row>
    <row r="1435" spans="1:26" hidden="1" x14ac:dyDescent="0.35">
      <c r="A1435" s="3">
        <v>1433</v>
      </c>
      <c r="B1435" s="78">
        <v>45219</v>
      </c>
      <c r="C1435" s="73" t="str">
        <f>_xlfn.XLOOKUP(Table5[[#This Row],[Serial '#]],Table10[Serial '#],Table10[Date],"",,)</f>
        <v/>
      </c>
      <c r="D14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35" s="73" t="str">
        <f>IF(Table5[[#This Row],[Date Distributed]]="","In Stock","Distributed")</f>
        <v>In Stock</v>
      </c>
      <c r="F1435" s="79" t="s">
        <v>660</v>
      </c>
      <c r="G1435" s="75" t="s">
        <v>761</v>
      </c>
      <c r="H1435" s="80" t="s">
        <v>700</v>
      </c>
      <c r="I1435" s="80" t="s">
        <v>701</v>
      </c>
      <c r="J1435" s="81" t="s">
        <v>2194</v>
      </c>
      <c r="K1435" s="80" t="s">
        <v>385</v>
      </c>
      <c r="L1435" s="3" t="str">
        <f>_xlfn.XLOOKUP(Table5[[#This Row],[Item '#]],Ticket_Forms[Form Number],Ticket_Forms[Game Name],"",,)</f>
        <v>Criss Cross</v>
      </c>
      <c r="M1435" s="15">
        <v>186</v>
      </c>
      <c r="N1435" s="3">
        <f>LOOKUP(Table5[[#This Row],[Item '#]],Ticket_Forms[Form Number],Ticket_Forms[Ticket Count])</f>
        <v>5520</v>
      </c>
      <c r="O1435" s="16">
        <f>LOOKUP(Table5[[#This Row],[Item '#]],Ticket_Forms[Form Number],Ticket_Forms[Ticket Value])</f>
        <v>1</v>
      </c>
      <c r="P1435" s="16">
        <f>LOOKUP(Table5[[#This Row],[Item '#]],Ticket_Forms[Form Number],Ticket_Forms[Revenue])</f>
        <v>5520</v>
      </c>
      <c r="Q1435" s="16">
        <f>LOOKUP(Table5[[#This Row],[Item '#]],Ticket_Forms[Form Number],Ticket_Forms[Ideal Profit])</f>
        <v>960</v>
      </c>
      <c r="R1435" s="16">
        <f>LOOKUP(Table5[[#This Row],[Item '#]],Ticket_Forms[Form Number],Ticket_Forms[Prizes])</f>
        <v>4560</v>
      </c>
      <c r="S1435" s="16">
        <f>LOOKUP(Table5[[#This Row],[Item '#]],Ticket_Forms[Form Number],Ticket_Forms[Location Rent])</f>
        <v>331</v>
      </c>
      <c r="T1435" s="16">
        <f>LOOKUP(Table5[[#This Row],[Item '#]],Ticket_Forms[Form Number],Ticket_Forms[Last Sale])</f>
        <v>200</v>
      </c>
      <c r="U1435" s="16" t="s">
        <v>3909</v>
      </c>
      <c r="V1435" s="58" t="str">
        <f>Table5[[#This Row],[Date Distributed]]</f>
        <v/>
      </c>
      <c r="W1435" s="3" t="str">
        <f>_xlfn.XLOOKUP(Table5[[#This Row],[Serial '#]],Table10[Serial '#],Table10[Charity Association],"",,)</f>
        <v/>
      </c>
      <c r="Z1435" s="3" t="s">
        <v>23</v>
      </c>
    </row>
    <row r="1436" spans="1:26" hidden="1" x14ac:dyDescent="0.35">
      <c r="A1436" s="3">
        <v>1434</v>
      </c>
      <c r="B1436" s="78">
        <v>45219</v>
      </c>
      <c r="C1436" s="73" t="str">
        <f>_xlfn.XLOOKUP(Table5[[#This Row],[Serial '#]],Table10[Serial '#],Table10[Date],"",,)</f>
        <v/>
      </c>
      <c r="D14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36" s="73" t="str">
        <f>IF(Table5[[#This Row],[Date Distributed]]="","In Stock","Distributed")</f>
        <v>In Stock</v>
      </c>
      <c r="F1436" s="79" t="s">
        <v>660</v>
      </c>
      <c r="G1436" s="75" t="s">
        <v>761</v>
      </c>
      <c r="H1436" s="80" t="s">
        <v>700</v>
      </c>
      <c r="I1436" s="80" t="s">
        <v>701</v>
      </c>
      <c r="J1436" s="81" t="s">
        <v>2195</v>
      </c>
      <c r="K1436" s="80" t="s">
        <v>447</v>
      </c>
      <c r="L1436" s="3" t="str">
        <f>_xlfn.XLOOKUP(Table5[[#This Row],[Item '#]],Ticket_Forms[Form Number],Ticket_Forms[Game Name],"",,)</f>
        <v>Bar The Slots</v>
      </c>
      <c r="M1436" s="15">
        <v>212</v>
      </c>
      <c r="N1436" s="3">
        <f>LOOKUP(Table5[[#This Row],[Item '#]],Ticket_Forms[Form Number],Ticket_Forms[Ticket Count])</f>
        <v>6320</v>
      </c>
      <c r="O1436" s="16">
        <f>LOOKUP(Table5[[#This Row],[Item '#]],Ticket_Forms[Form Number],Ticket_Forms[Ticket Value])</f>
        <v>1</v>
      </c>
      <c r="P1436" s="16">
        <f>LOOKUP(Table5[[#This Row],[Item '#]],Ticket_Forms[Form Number],Ticket_Forms[Revenue])</f>
        <v>6320</v>
      </c>
      <c r="Q1436" s="16">
        <f>LOOKUP(Table5[[#This Row],[Item '#]],Ticket_Forms[Form Number],Ticket_Forms[Ideal Profit])</f>
        <v>1575</v>
      </c>
      <c r="R1436" s="16">
        <f>LOOKUP(Table5[[#This Row],[Item '#]],Ticket_Forms[Form Number],Ticket_Forms[Prizes])</f>
        <v>4745</v>
      </c>
      <c r="S1436" s="16">
        <f>LOOKUP(Table5[[#This Row],[Item '#]],Ticket_Forms[Form Number],Ticket_Forms[Location Rent])</f>
        <v>379</v>
      </c>
      <c r="T1436" s="16">
        <f>LOOKUP(Table5[[#This Row],[Item '#]],Ticket_Forms[Form Number],Ticket_Forms[Last Sale])</f>
        <v>599</v>
      </c>
      <c r="U1436" s="16" t="s">
        <v>3909</v>
      </c>
      <c r="V1436" s="58" t="str">
        <f>Table5[[#This Row],[Date Distributed]]</f>
        <v/>
      </c>
      <c r="W1436" s="3" t="str">
        <f>_xlfn.XLOOKUP(Table5[[#This Row],[Serial '#]],Table10[Serial '#],Table10[Charity Association],"",,)</f>
        <v/>
      </c>
      <c r="Z1436" s="3" t="s">
        <v>23</v>
      </c>
    </row>
    <row r="1437" spans="1:26" hidden="1" x14ac:dyDescent="0.35">
      <c r="A1437" s="3">
        <v>1435</v>
      </c>
      <c r="B1437" s="78">
        <v>45219</v>
      </c>
      <c r="C1437" s="73" t="str">
        <f>_xlfn.XLOOKUP(Table5[[#This Row],[Serial '#]],Table10[Serial '#],Table10[Date],"",,)</f>
        <v/>
      </c>
      <c r="D14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37" s="73" t="str">
        <f>IF(Table5[[#This Row],[Date Distributed]]="","In Stock","Distributed")</f>
        <v>In Stock</v>
      </c>
      <c r="F1437" s="79" t="s">
        <v>660</v>
      </c>
      <c r="G1437" s="75" t="s">
        <v>761</v>
      </c>
      <c r="H1437" s="80" t="s">
        <v>700</v>
      </c>
      <c r="I1437" s="80" t="s">
        <v>701</v>
      </c>
      <c r="J1437" s="81" t="s">
        <v>2196</v>
      </c>
      <c r="K1437" s="80" t="s">
        <v>385</v>
      </c>
      <c r="L1437" s="3" t="str">
        <f>_xlfn.XLOOKUP(Table5[[#This Row],[Item '#]],Ticket_Forms[Form Number],Ticket_Forms[Game Name],"",,)</f>
        <v>Criss Cross</v>
      </c>
      <c r="M1437" s="15">
        <v>186</v>
      </c>
      <c r="N1437" s="3">
        <f>LOOKUP(Table5[[#This Row],[Item '#]],Ticket_Forms[Form Number],Ticket_Forms[Ticket Count])</f>
        <v>5520</v>
      </c>
      <c r="O1437" s="16">
        <f>LOOKUP(Table5[[#This Row],[Item '#]],Ticket_Forms[Form Number],Ticket_Forms[Ticket Value])</f>
        <v>1</v>
      </c>
      <c r="P1437" s="16">
        <f>LOOKUP(Table5[[#This Row],[Item '#]],Ticket_Forms[Form Number],Ticket_Forms[Revenue])</f>
        <v>5520</v>
      </c>
      <c r="Q1437" s="16">
        <f>LOOKUP(Table5[[#This Row],[Item '#]],Ticket_Forms[Form Number],Ticket_Forms[Ideal Profit])</f>
        <v>960</v>
      </c>
      <c r="R1437" s="16">
        <f>LOOKUP(Table5[[#This Row],[Item '#]],Ticket_Forms[Form Number],Ticket_Forms[Prizes])</f>
        <v>4560</v>
      </c>
      <c r="S1437" s="16">
        <f>LOOKUP(Table5[[#This Row],[Item '#]],Ticket_Forms[Form Number],Ticket_Forms[Location Rent])</f>
        <v>331</v>
      </c>
      <c r="T1437" s="16">
        <f>LOOKUP(Table5[[#This Row],[Item '#]],Ticket_Forms[Form Number],Ticket_Forms[Last Sale])</f>
        <v>200</v>
      </c>
      <c r="U1437" s="16" t="s">
        <v>3909</v>
      </c>
      <c r="V1437" s="58" t="str">
        <f>Table5[[#This Row],[Date Distributed]]</f>
        <v/>
      </c>
      <c r="W1437" s="3" t="str">
        <f>_xlfn.XLOOKUP(Table5[[#This Row],[Serial '#]],Table10[Serial '#],Table10[Charity Association],"",,)</f>
        <v/>
      </c>
      <c r="Z1437" s="3" t="s">
        <v>23</v>
      </c>
    </row>
    <row r="1438" spans="1:26" hidden="1" x14ac:dyDescent="0.35">
      <c r="A1438" s="3">
        <v>1436</v>
      </c>
      <c r="B1438" s="78">
        <v>45219</v>
      </c>
      <c r="C1438" s="73" t="str">
        <f>_xlfn.XLOOKUP(Table5[[#This Row],[Serial '#]],Table10[Serial '#],Table10[Date],"",,)</f>
        <v/>
      </c>
      <c r="D14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38" s="73" t="str">
        <f>IF(Table5[[#This Row],[Date Distributed]]="","In Stock","Distributed")</f>
        <v>In Stock</v>
      </c>
      <c r="F1438" s="79" t="s">
        <v>660</v>
      </c>
      <c r="G1438" s="75" t="s">
        <v>761</v>
      </c>
      <c r="H1438" s="80" t="s">
        <v>700</v>
      </c>
      <c r="I1438" s="80" t="s">
        <v>701</v>
      </c>
      <c r="J1438" s="81" t="s">
        <v>2197</v>
      </c>
      <c r="K1438" s="80" t="s">
        <v>385</v>
      </c>
      <c r="L1438" s="3" t="str">
        <f>_xlfn.XLOOKUP(Table5[[#This Row],[Item '#]],Ticket_Forms[Form Number],Ticket_Forms[Game Name],"",,)</f>
        <v>Criss Cross</v>
      </c>
      <c r="M1438" s="15">
        <v>186</v>
      </c>
      <c r="N1438" s="3">
        <f>LOOKUP(Table5[[#This Row],[Item '#]],Ticket_Forms[Form Number],Ticket_Forms[Ticket Count])</f>
        <v>5520</v>
      </c>
      <c r="O1438" s="16">
        <f>LOOKUP(Table5[[#This Row],[Item '#]],Ticket_Forms[Form Number],Ticket_Forms[Ticket Value])</f>
        <v>1</v>
      </c>
      <c r="P1438" s="16">
        <f>LOOKUP(Table5[[#This Row],[Item '#]],Ticket_Forms[Form Number],Ticket_Forms[Revenue])</f>
        <v>5520</v>
      </c>
      <c r="Q1438" s="16">
        <f>LOOKUP(Table5[[#This Row],[Item '#]],Ticket_Forms[Form Number],Ticket_Forms[Ideal Profit])</f>
        <v>960</v>
      </c>
      <c r="R1438" s="16">
        <f>LOOKUP(Table5[[#This Row],[Item '#]],Ticket_Forms[Form Number],Ticket_Forms[Prizes])</f>
        <v>4560</v>
      </c>
      <c r="S1438" s="16">
        <f>LOOKUP(Table5[[#This Row],[Item '#]],Ticket_Forms[Form Number],Ticket_Forms[Location Rent])</f>
        <v>331</v>
      </c>
      <c r="T1438" s="16">
        <f>LOOKUP(Table5[[#This Row],[Item '#]],Ticket_Forms[Form Number],Ticket_Forms[Last Sale])</f>
        <v>200</v>
      </c>
      <c r="U1438" s="16" t="s">
        <v>3909</v>
      </c>
      <c r="V1438" s="58" t="str">
        <f>Table5[[#This Row],[Date Distributed]]</f>
        <v/>
      </c>
      <c r="W1438" s="3" t="str">
        <f>_xlfn.XLOOKUP(Table5[[#This Row],[Serial '#]],Table10[Serial '#],Table10[Charity Association],"",,)</f>
        <v/>
      </c>
      <c r="Z1438" s="3" t="s">
        <v>23</v>
      </c>
    </row>
    <row r="1439" spans="1:26" hidden="1" x14ac:dyDescent="0.35">
      <c r="A1439" s="3">
        <v>1437</v>
      </c>
      <c r="B1439" s="78">
        <v>45219</v>
      </c>
      <c r="C1439" s="73" t="str">
        <f>_xlfn.XLOOKUP(Table5[[#This Row],[Serial '#]],Table10[Serial '#],Table10[Date],"",,)</f>
        <v/>
      </c>
      <c r="D14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39" s="73" t="str">
        <f>IF(Table5[[#This Row],[Date Distributed]]="","In Stock","Distributed")</f>
        <v>In Stock</v>
      </c>
      <c r="F1439" s="79" t="s">
        <v>660</v>
      </c>
      <c r="G1439" s="75" t="s">
        <v>761</v>
      </c>
      <c r="H1439" s="80" t="s">
        <v>700</v>
      </c>
      <c r="I1439" s="80" t="s">
        <v>701</v>
      </c>
      <c r="J1439" s="81" t="s">
        <v>2198</v>
      </c>
      <c r="K1439" s="80" t="s">
        <v>385</v>
      </c>
      <c r="L1439" s="3" t="str">
        <f>_xlfn.XLOOKUP(Table5[[#This Row],[Item '#]],Ticket_Forms[Form Number],Ticket_Forms[Game Name],"",,)</f>
        <v>Criss Cross</v>
      </c>
      <c r="M1439" s="15">
        <v>186</v>
      </c>
      <c r="N1439" s="3">
        <f>LOOKUP(Table5[[#This Row],[Item '#]],Ticket_Forms[Form Number],Ticket_Forms[Ticket Count])</f>
        <v>5520</v>
      </c>
      <c r="O1439" s="16">
        <f>LOOKUP(Table5[[#This Row],[Item '#]],Ticket_Forms[Form Number],Ticket_Forms[Ticket Value])</f>
        <v>1</v>
      </c>
      <c r="P1439" s="16">
        <f>LOOKUP(Table5[[#This Row],[Item '#]],Ticket_Forms[Form Number],Ticket_Forms[Revenue])</f>
        <v>5520</v>
      </c>
      <c r="Q1439" s="16">
        <f>LOOKUP(Table5[[#This Row],[Item '#]],Ticket_Forms[Form Number],Ticket_Forms[Ideal Profit])</f>
        <v>960</v>
      </c>
      <c r="R1439" s="16">
        <f>LOOKUP(Table5[[#This Row],[Item '#]],Ticket_Forms[Form Number],Ticket_Forms[Prizes])</f>
        <v>4560</v>
      </c>
      <c r="S1439" s="16">
        <f>LOOKUP(Table5[[#This Row],[Item '#]],Ticket_Forms[Form Number],Ticket_Forms[Location Rent])</f>
        <v>331</v>
      </c>
      <c r="T1439" s="16">
        <f>LOOKUP(Table5[[#This Row],[Item '#]],Ticket_Forms[Form Number],Ticket_Forms[Last Sale])</f>
        <v>200</v>
      </c>
      <c r="U1439" s="16" t="s">
        <v>3909</v>
      </c>
      <c r="V1439" s="58" t="str">
        <f>Table5[[#This Row],[Date Distributed]]</f>
        <v/>
      </c>
      <c r="W1439" s="3" t="str">
        <f>_xlfn.XLOOKUP(Table5[[#This Row],[Serial '#]],Table10[Serial '#],Table10[Charity Association],"",,)</f>
        <v/>
      </c>
      <c r="Z1439" s="3" t="s">
        <v>23</v>
      </c>
    </row>
    <row r="1440" spans="1:26" hidden="1" x14ac:dyDescent="0.35">
      <c r="A1440" s="3">
        <v>1438</v>
      </c>
      <c r="B1440" s="78">
        <v>45219</v>
      </c>
      <c r="C1440" s="73" t="str">
        <f>_xlfn.XLOOKUP(Table5[[#This Row],[Serial '#]],Table10[Serial '#],Table10[Date],"",,)</f>
        <v/>
      </c>
      <c r="D14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40" s="73" t="str">
        <f>IF(Table5[[#This Row],[Date Distributed]]="","In Stock","Distributed")</f>
        <v>In Stock</v>
      </c>
      <c r="F1440" s="79" t="s">
        <v>660</v>
      </c>
      <c r="G1440" s="75" t="s">
        <v>761</v>
      </c>
      <c r="H1440" s="80" t="s">
        <v>700</v>
      </c>
      <c r="I1440" s="80" t="s">
        <v>701</v>
      </c>
      <c r="J1440" s="81" t="s">
        <v>2199</v>
      </c>
      <c r="K1440" s="80" t="s">
        <v>465</v>
      </c>
      <c r="L1440" s="3" t="str">
        <f>_xlfn.XLOOKUP(Table5[[#This Row],[Item '#]],Ticket_Forms[Form Number],Ticket_Forms[Game Name],"",,)</f>
        <v>Steers and Beers</v>
      </c>
      <c r="M1440" s="15">
        <v>212</v>
      </c>
      <c r="N1440" s="3">
        <f>LOOKUP(Table5[[#This Row],[Item '#]],Ticket_Forms[Form Number],Ticket_Forms[Ticket Count])</f>
        <v>6320</v>
      </c>
      <c r="O1440" s="16">
        <f>LOOKUP(Table5[[#This Row],[Item '#]],Ticket_Forms[Form Number],Ticket_Forms[Ticket Value])</f>
        <v>1</v>
      </c>
      <c r="P1440" s="16">
        <f>LOOKUP(Table5[[#This Row],[Item '#]],Ticket_Forms[Form Number],Ticket_Forms[Revenue])</f>
        <v>6320</v>
      </c>
      <c r="Q1440" s="16">
        <f>LOOKUP(Table5[[#This Row],[Item '#]],Ticket_Forms[Form Number],Ticket_Forms[Ideal Profit])</f>
        <v>1575</v>
      </c>
      <c r="R1440" s="16">
        <f>LOOKUP(Table5[[#This Row],[Item '#]],Ticket_Forms[Form Number],Ticket_Forms[Prizes])</f>
        <v>4745</v>
      </c>
      <c r="S1440" s="16">
        <f>LOOKUP(Table5[[#This Row],[Item '#]],Ticket_Forms[Form Number],Ticket_Forms[Location Rent])</f>
        <v>379</v>
      </c>
      <c r="T1440" s="16">
        <f>LOOKUP(Table5[[#This Row],[Item '#]],Ticket_Forms[Form Number],Ticket_Forms[Last Sale])</f>
        <v>599</v>
      </c>
      <c r="U1440" s="16" t="s">
        <v>3909</v>
      </c>
      <c r="V1440" s="58" t="str">
        <f>Table5[[#This Row],[Date Distributed]]</f>
        <v/>
      </c>
      <c r="W1440" s="3" t="str">
        <f>_xlfn.XLOOKUP(Table5[[#This Row],[Serial '#]],Table10[Serial '#],Table10[Charity Association],"",,)</f>
        <v/>
      </c>
      <c r="Z1440" s="3" t="s">
        <v>23</v>
      </c>
    </row>
    <row r="1441" spans="1:26" hidden="1" x14ac:dyDescent="0.35">
      <c r="A1441" s="3">
        <v>1439</v>
      </c>
      <c r="B1441" s="78">
        <v>45219</v>
      </c>
      <c r="C1441" s="73" t="str">
        <f>_xlfn.XLOOKUP(Table5[[#This Row],[Serial '#]],Table10[Serial '#],Table10[Date],"",,)</f>
        <v/>
      </c>
      <c r="D14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41" s="73" t="str">
        <f>IF(Table5[[#This Row],[Date Distributed]]="","In Stock","Distributed")</f>
        <v>In Stock</v>
      </c>
      <c r="F1441" s="79" t="s">
        <v>660</v>
      </c>
      <c r="G1441" s="75" t="s">
        <v>761</v>
      </c>
      <c r="H1441" s="80" t="s">
        <v>700</v>
      </c>
      <c r="I1441" s="80" t="s">
        <v>701</v>
      </c>
      <c r="J1441" s="81" t="s">
        <v>2200</v>
      </c>
      <c r="K1441" s="80" t="s">
        <v>447</v>
      </c>
      <c r="L1441" s="3" t="str">
        <f>_xlfn.XLOOKUP(Table5[[#This Row],[Item '#]],Ticket_Forms[Form Number],Ticket_Forms[Game Name],"",,)</f>
        <v>Bar The Slots</v>
      </c>
      <c r="M1441" s="15">
        <v>212</v>
      </c>
      <c r="N1441" s="3">
        <f>LOOKUP(Table5[[#This Row],[Item '#]],Ticket_Forms[Form Number],Ticket_Forms[Ticket Count])</f>
        <v>6320</v>
      </c>
      <c r="O1441" s="16">
        <f>LOOKUP(Table5[[#This Row],[Item '#]],Ticket_Forms[Form Number],Ticket_Forms[Ticket Value])</f>
        <v>1</v>
      </c>
      <c r="P1441" s="16">
        <f>LOOKUP(Table5[[#This Row],[Item '#]],Ticket_Forms[Form Number],Ticket_Forms[Revenue])</f>
        <v>6320</v>
      </c>
      <c r="Q1441" s="16">
        <f>LOOKUP(Table5[[#This Row],[Item '#]],Ticket_Forms[Form Number],Ticket_Forms[Ideal Profit])</f>
        <v>1575</v>
      </c>
      <c r="R1441" s="16">
        <f>LOOKUP(Table5[[#This Row],[Item '#]],Ticket_Forms[Form Number],Ticket_Forms[Prizes])</f>
        <v>4745</v>
      </c>
      <c r="S1441" s="16">
        <f>LOOKUP(Table5[[#This Row],[Item '#]],Ticket_Forms[Form Number],Ticket_Forms[Location Rent])</f>
        <v>379</v>
      </c>
      <c r="T1441" s="16">
        <f>LOOKUP(Table5[[#This Row],[Item '#]],Ticket_Forms[Form Number],Ticket_Forms[Last Sale])</f>
        <v>599</v>
      </c>
      <c r="U1441" s="16" t="s">
        <v>3909</v>
      </c>
      <c r="V1441" s="58" t="str">
        <f>Table5[[#This Row],[Date Distributed]]</f>
        <v/>
      </c>
      <c r="W1441" s="3" t="str">
        <f>_xlfn.XLOOKUP(Table5[[#This Row],[Serial '#]],Table10[Serial '#],Table10[Charity Association],"",,)</f>
        <v/>
      </c>
      <c r="Z1441" s="3" t="s">
        <v>23</v>
      </c>
    </row>
    <row r="1442" spans="1:26" hidden="1" x14ac:dyDescent="0.35">
      <c r="A1442" s="3">
        <v>1440</v>
      </c>
      <c r="B1442" s="78">
        <v>45219</v>
      </c>
      <c r="C1442" s="73" t="str">
        <f>_xlfn.XLOOKUP(Table5[[#This Row],[Serial '#]],Table10[Serial '#],Table10[Date],"",,)</f>
        <v/>
      </c>
      <c r="D14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42" s="73" t="str">
        <f>IF(Table5[[#This Row],[Date Distributed]]="","In Stock","Distributed")</f>
        <v>In Stock</v>
      </c>
      <c r="F1442" s="79" t="s">
        <v>660</v>
      </c>
      <c r="G1442" s="75" t="s">
        <v>761</v>
      </c>
      <c r="H1442" s="80" t="s">
        <v>700</v>
      </c>
      <c r="I1442" s="80" t="s">
        <v>701</v>
      </c>
      <c r="J1442" s="81" t="s">
        <v>2201</v>
      </c>
      <c r="K1442" s="80" t="s">
        <v>385</v>
      </c>
      <c r="L1442" s="3" t="str">
        <f>_xlfn.XLOOKUP(Table5[[#This Row],[Item '#]],Ticket_Forms[Form Number],Ticket_Forms[Game Name],"",,)</f>
        <v>Criss Cross</v>
      </c>
      <c r="M1442" s="15">
        <v>186</v>
      </c>
      <c r="N1442" s="3">
        <f>LOOKUP(Table5[[#This Row],[Item '#]],Ticket_Forms[Form Number],Ticket_Forms[Ticket Count])</f>
        <v>5520</v>
      </c>
      <c r="O1442" s="16">
        <f>LOOKUP(Table5[[#This Row],[Item '#]],Ticket_Forms[Form Number],Ticket_Forms[Ticket Value])</f>
        <v>1</v>
      </c>
      <c r="P1442" s="16">
        <f>LOOKUP(Table5[[#This Row],[Item '#]],Ticket_Forms[Form Number],Ticket_Forms[Revenue])</f>
        <v>5520</v>
      </c>
      <c r="Q1442" s="16">
        <f>LOOKUP(Table5[[#This Row],[Item '#]],Ticket_Forms[Form Number],Ticket_Forms[Ideal Profit])</f>
        <v>960</v>
      </c>
      <c r="R1442" s="16">
        <f>LOOKUP(Table5[[#This Row],[Item '#]],Ticket_Forms[Form Number],Ticket_Forms[Prizes])</f>
        <v>4560</v>
      </c>
      <c r="S1442" s="16">
        <f>LOOKUP(Table5[[#This Row],[Item '#]],Ticket_Forms[Form Number],Ticket_Forms[Location Rent])</f>
        <v>331</v>
      </c>
      <c r="T1442" s="16">
        <f>LOOKUP(Table5[[#This Row],[Item '#]],Ticket_Forms[Form Number],Ticket_Forms[Last Sale])</f>
        <v>200</v>
      </c>
      <c r="U1442" s="16" t="s">
        <v>3909</v>
      </c>
      <c r="V1442" s="58" t="str">
        <f>Table5[[#This Row],[Date Distributed]]</f>
        <v/>
      </c>
      <c r="W1442" s="3" t="str">
        <f>_xlfn.XLOOKUP(Table5[[#This Row],[Serial '#]],Table10[Serial '#],Table10[Charity Association],"",,)</f>
        <v/>
      </c>
      <c r="Z1442" s="3" t="s">
        <v>23</v>
      </c>
    </row>
    <row r="1443" spans="1:26" hidden="1" x14ac:dyDescent="0.35">
      <c r="A1443" s="3">
        <v>1441</v>
      </c>
      <c r="B1443" s="78">
        <v>45219</v>
      </c>
      <c r="C1443" s="73" t="str">
        <f>_xlfn.XLOOKUP(Table5[[#This Row],[Serial '#]],Table10[Serial '#],Table10[Date],"",,)</f>
        <v/>
      </c>
      <c r="D14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43" s="73" t="str">
        <f>IF(Table5[[#This Row],[Date Distributed]]="","In Stock","Distributed")</f>
        <v>In Stock</v>
      </c>
      <c r="F1443" s="79" t="s">
        <v>660</v>
      </c>
      <c r="G1443" s="75" t="s">
        <v>761</v>
      </c>
      <c r="H1443" s="80" t="s">
        <v>700</v>
      </c>
      <c r="I1443" s="80" t="s">
        <v>701</v>
      </c>
      <c r="J1443" s="81" t="s">
        <v>2202</v>
      </c>
      <c r="K1443" s="80" t="s">
        <v>385</v>
      </c>
      <c r="L1443" s="3" t="str">
        <f>_xlfn.XLOOKUP(Table5[[#This Row],[Item '#]],Ticket_Forms[Form Number],Ticket_Forms[Game Name],"",,)</f>
        <v>Criss Cross</v>
      </c>
      <c r="M1443" s="15">
        <v>186</v>
      </c>
      <c r="N1443" s="3">
        <f>LOOKUP(Table5[[#This Row],[Item '#]],Ticket_Forms[Form Number],Ticket_Forms[Ticket Count])</f>
        <v>5520</v>
      </c>
      <c r="O1443" s="16">
        <f>LOOKUP(Table5[[#This Row],[Item '#]],Ticket_Forms[Form Number],Ticket_Forms[Ticket Value])</f>
        <v>1</v>
      </c>
      <c r="P1443" s="16">
        <f>LOOKUP(Table5[[#This Row],[Item '#]],Ticket_Forms[Form Number],Ticket_Forms[Revenue])</f>
        <v>5520</v>
      </c>
      <c r="Q1443" s="16">
        <f>LOOKUP(Table5[[#This Row],[Item '#]],Ticket_Forms[Form Number],Ticket_Forms[Ideal Profit])</f>
        <v>960</v>
      </c>
      <c r="R1443" s="16">
        <f>LOOKUP(Table5[[#This Row],[Item '#]],Ticket_Forms[Form Number],Ticket_Forms[Prizes])</f>
        <v>4560</v>
      </c>
      <c r="S1443" s="16">
        <f>LOOKUP(Table5[[#This Row],[Item '#]],Ticket_Forms[Form Number],Ticket_Forms[Location Rent])</f>
        <v>331</v>
      </c>
      <c r="T1443" s="16">
        <f>LOOKUP(Table5[[#This Row],[Item '#]],Ticket_Forms[Form Number],Ticket_Forms[Last Sale])</f>
        <v>200</v>
      </c>
      <c r="U1443" s="16" t="s">
        <v>3909</v>
      </c>
      <c r="V1443" s="58" t="str">
        <f>Table5[[#This Row],[Date Distributed]]</f>
        <v/>
      </c>
      <c r="W1443" s="3" t="str">
        <f>_xlfn.XLOOKUP(Table5[[#This Row],[Serial '#]],Table10[Serial '#],Table10[Charity Association],"",,)</f>
        <v/>
      </c>
      <c r="Z1443" s="3" t="s">
        <v>23</v>
      </c>
    </row>
    <row r="1444" spans="1:26" hidden="1" x14ac:dyDescent="0.35">
      <c r="A1444" s="3">
        <v>1442</v>
      </c>
      <c r="B1444" s="78">
        <v>45219</v>
      </c>
      <c r="C1444" s="73" t="str">
        <f>_xlfn.XLOOKUP(Table5[[#This Row],[Serial '#]],Table10[Serial '#],Table10[Date],"",,)</f>
        <v/>
      </c>
      <c r="D14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44" s="73" t="str">
        <f>IF(Table5[[#This Row],[Date Distributed]]="","In Stock","Distributed")</f>
        <v>In Stock</v>
      </c>
      <c r="F1444" s="79" t="s">
        <v>660</v>
      </c>
      <c r="G1444" s="75" t="s">
        <v>761</v>
      </c>
      <c r="H1444" s="80" t="s">
        <v>700</v>
      </c>
      <c r="I1444" s="80" t="s">
        <v>701</v>
      </c>
      <c r="J1444" s="81" t="s">
        <v>2203</v>
      </c>
      <c r="K1444" s="80" t="s">
        <v>385</v>
      </c>
      <c r="L1444" s="3" t="str">
        <f>_xlfn.XLOOKUP(Table5[[#This Row],[Item '#]],Ticket_Forms[Form Number],Ticket_Forms[Game Name],"",,)</f>
        <v>Criss Cross</v>
      </c>
      <c r="M1444" s="15">
        <v>186</v>
      </c>
      <c r="N1444" s="3">
        <f>LOOKUP(Table5[[#This Row],[Item '#]],Ticket_Forms[Form Number],Ticket_Forms[Ticket Count])</f>
        <v>5520</v>
      </c>
      <c r="O1444" s="16">
        <f>LOOKUP(Table5[[#This Row],[Item '#]],Ticket_Forms[Form Number],Ticket_Forms[Ticket Value])</f>
        <v>1</v>
      </c>
      <c r="P1444" s="16">
        <f>LOOKUP(Table5[[#This Row],[Item '#]],Ticket_Forms[Form Number],Ticket_Forms[Revenue])</f>
        <v>5520</v>
      </c>
      <c r="Q1444" s="16">
        <f>LOOKUP(Table5[[#This Row],[Item '#]],Ticket_Forms[Form Number],Ticket_Forms[Ideal Profit])</f>
        <v>960</v>
      </c>
      <c r="R1444" s="16">
        <f>LOOKUP(Table5[[#This Row],[Item '#]],Ticket_Forms[Form Number],Ticket_Forms[Prizes])</f>
        <v>4560</v>
      </c>
      <c r="S1444" s="16">
        <f>LOOKUP(Table5[[#This Row],[Item '#]],Ticket_Forms[Form Number],Ticket_Forms[Location Rent])</f>
        <v>331</v>
      </c>
      <c r="T1444" s="16">
        <f>LOOKUP(Table5[[#This Row],[Item '#]],Ticket_Forms[Form Number],Ticket_Forms[Last Sale])</f>
        <v>200</v>
      </c>
      <c r="U1444" s="16" t="s">
        <v>3909</v>
      </c>
      <c r="V1444" s="58" t="str">
        <f>Table5[[#This Row],[Date Distributed]]</f>
        <v/>
      </c>
      <c r="W1444" s="3" t="str">
        <f>_xlfn.XLOOKUP(Table5[[#This Row],[Serial '#]],Table10[Serial '#],Table10[Charity Association],"",,)</f>
        <v/>
      </c>
      <c r="Z1444" s="3" t="s">
        <v>23</v>
      </c>
    </row>
    <row r="1445" spans="1:26" hidden="1" x14ac:dyDescent="0.35">
      <c r="A1445" s="3">
        <v>1443</v>
      </c>
      <c r="B1445" s="78">
        <v>45219</v>
      </c>
      <c r="C1445" s="73" t="str">
        <f>_xlfn.XLOOKUP(Table5[[#This Row],[Serial '#]],Table10[Serial '#],Table10[Date],"",,)</f>
        <v/>
      </c>
      <c r="D14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45" s="73" t="str">
        <f>IF(Table5[[#This Row],[Date Distributed]]="","In Stock","Distributed")</f>
        <v>In Stock</v>
      </c>
      <c r="F1445" s="79" t="s">
        <v>660</v>
      </c>
      <c r="G1445" s="75" t="s">
        <v>761</v>
      </c>
      <c r="H1445" s="80" t="s">
        <v>700</v>
      </c>
      <c r="I1445" s="80" t="s">
        <v>701</v>
      </c>
      <c r="J1445" s="81" t="s">
        <v>2204</v>
      </c>
      <c r="K1445" s="80" t="s">
        <v>385</v>
      </c>
      <c r="L1445" s="3" t="str">
        <f>_xlfn.XLOOKUP(Table5[[#This Row],[Item '#]],Ticket_Forms[Form Number],Ticket_Forms[Game Name],"",,)</f>
        <v>Criss Cross</v>
      </c>
      <c r="M1445" s="15">
        <v>186</v>
      </c>
      <c r="N1445" s="3">
        <f>LOOKUP(Table5[[#This Row],[Item '#]],Ticket_Forms[Form Number],Ticket_Forms[Ticket Count])</f>
        <v>5520</v>
      </c>
      <c r="O1445" s="16">
        <f>LOOKUP(Table5[[#This Row],[Item '#]],Ticket_Forms[Form Number],Ticket_Forms[Ticket Value])</f>
        <v>1</v>
      </c>
      <c r="P1445" s="16">
        <f>LOOKUP(Table5[[#This Row],[Item '#]],Ticket_Forms[Form Number],Ticket_Forms[Revenue])</f>
        <v>5520</v>
      </c>
      <c r="Q1445" s="16">
        <f>LOOKUP(Table5[[#This Row],[Item '#]],Ticket_Forms[Form Number],Ticket_Forms[Ideal Profit])</f>
        <v>960</v>
      </c>
      <c r="R1445" s="16">
        <f>LOOKUP(Table5[[#This Row],[Item '#]],Ticket_Forms[Form Number],Ticket_Forms[Prizes])</f>
        <v>4560</v>
      </c>
      <c r="S1445" s="16">
        <f>LOOKUP(Table5[[#This Row],[Item '#]],Ticket_Forms[Form Number],Ticket_Forms[Location Rent])</f>
        <v>331</v>
      </c>
      <c r="T1445" s="16">
        <f>LOOKUP(Table5[[#This Row],[Item '#]],Ticket_Forms[Form Number],Ticket_Forms[Last Sale])</f>
        <v>200</v>
      </c>
      <c r="U1445" s="16" t="s">
        <v>3909</v>
      </c>
      <c r="V1445" s="58" t="str">
        <f>Table5[[#This Row],[Date Distributed]]</f>
        <v/>
      </c>
      <c r="W1445" s="3" t="str">
        <f>_xlfn.XLOOKUP(Table5[[#This Row],[Serial '#]],Table10[Serial '#],Table10[Charity Association],"",,)</f>
        <v/>
      </c>
      <c r="Z1445" s="3" t="s">
        <v>23</v>
      </c>
    </row>
    <row r="1446" spans="1:26" hidden="1" x14ac:dyDescent="0.35">
      <c r="A1446" s="3">
        <v>1444</v>
      </c>
      <c r="B1446" s="78">
        <v>45219</v>
      </c>
      <c r="C1446" s="73" t="str">
        <f>_xlfn.XLOOKUP(Table5[[#This Row],[Serial '#]],Table10[Serial '#],Table10[Date],"",,)</f>
        <v/>
      </c>
      <c r="D14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46" s="73" t="str">
        <f>IF(Table5[[#This Row],[Date Distributed]]="","In Stock","Distributed")</f>
        <v>In Stock</v>
      </c>
      <c r="F1446" s="79" t="s">
        <v>660</v>
      </c>
      <c r="G1446" s="75" t="s">
        <v>761</v>
      </c>
      <c r="H1446" s="80" t="s">
        <v>700</v>
      </c>
      <c r="I1446" s="80" t="s">
        <v>701</v>
      </c>
      <c r="J1446" s="81" t="s">
        <v>2205</v>
      </c>
      <c r="K1446" s="80" t="s">
        <v>385</v>
      </c>
      <c r="L1446" s="3" t="str">
        <f>_xlfn.XLOOKUP(Table5[[#This Row],[Item '#]],Ticket_Forms[Form Number],Ticket_Forms[Game Name],"",,)</f>
        <v>Criss Cross</v>
      </c>
      <c r="M1446" s="15">
        <v>186</v>
      </c>
      <c r="N1446" s="3">
        <f>LOOKUP(Table5[[#This Row],[Item '#]],Ticket_Forms[Form Number],Ticket_Forms[Ticket Count])</f>
        <v>5520</v>
      </c>
      <c r="O1446" s="16">
        <f>LOOKUP(Table5[[#This Row],[Item '#]],Ticket_Forms[Form Number],Ticket_Forms[Ticket Value])</f>
        <v>1</v>
      </c>
      <c r="P1446" s="16">
        <f>LOOKUP(Table5[[#This Row],[Item '#]],Ticket_Forms[Form Number],Ticket_Forms[Revenue])</f>
        <v>5520</v>
      </c>
      <c r="Q1446" s="16">
        <f>LOOKUP(Table5[[#This Row],[Item '#]],Ticket_Forms[Form Number],Ticket_Forms[Ideal Profit])</f>
        <v>960</v>
      </c>
      <c r="R1446" s="16">
        <f>LOOKUP(Table5[[#This Row],[Item '#]],Ticket_Forms[Form Number],Ticket_Forms[Prizes])</f>
        <v>4560</v>
      </c>
      <c r="S1446" s="16">
        <f>LOOKUP(Table5[[#This Row],[Item '#]],Ticket_Forms[Form Number],Ticket_Forms[Location Rent])</f>
        <v>331</v>
      </c>
      <c r="T1446" s="16">
        <f>LOOKUP(Table5[[#This Row],[Item '#]],Ticket_Forms[Form Number],Ticket_Forms[Last Sale])</f>
        <v>200</v>
      </c>
      <c r="U1446" s="16" t="s">
        <v>3909</v>
      </c>
      <c r="V1446" s="58" t="str">
        <f>Table5[[#This Row],[Date Distributed]]</f>
        <v/>
      </c>
      <c r="W1446" s="3" t="str">
        <f>_xlfn.XLOOKUP(Table5[[#This Row],[Serial '#]],Table10[Serial '#],Table10[Charity Association],"",,)</f>
        <v/>
      </c>
      <c r="Z1446" s="3" t="s">
        <v>23</v>
      </c>
    </row>
    <row r="1447" spans="1:26" hidden="1" x14ac:dyDescent="0.35">
      <c r="A1447" s="3">
        <v>1445</v>
      </c>
      <c r="B1447" s="78">
        <v>45219</v>
      </c>
      <c r="C1447" s="73" t="str">
        <f>_xlfn.XLOOKUP(Table5[[#This Row],[Serial '#]],Table10[Serial '#],Table10[Date],"",,)</f>
        <v/>
      </c>
      <c r="D14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47" s="73" t="str">
        <f>IF(Table5[[#This Row],[Date Distributed]]="","In Stock","Distributed")</f>
        <v>In Stock</v>
      </c>
      <c r="F1447" s="79" t="s">
        <v>660</v>
      </c>
      <c r="G1447" s="75" t="s">
        <v>761</v>
      </c>
      <c r="H1447" s="80" t="s">
        <v>700</v>
      </c>
      <c r="I1447" s="80" t="s">
        <v>701</v>
      </c>
      <c r="J1447" s="81" t="s">
        <v>2206</v>
      </c>
      <c r="K1447" s="80" t="s">
        <v>385</v>
      </c>
      <c r="L1447" s="3" t="str">
        <f>_xlfn.XLOOKUP(Table5[[#This Row],[Item '#]],Ticket_Forms[Form Number],Ticket_Forms[Game Name],"",,)</f>
        <v>Criss Cross</v>
      </c>
      <c r="M1447" s="15">
        <v>186</v>
      </c>
      <c r="N1447" s="3">
        <f>LOOKUP(Table5[[#This Row],[Item '#]],Ticket_Forms[Form Number],Ticket_Forms[Ticket Count])</f>
        <v>5520</v>
      </c>
      <c r="O1447" s="16">
        <f>LOOKUP(Table5[[#This Row],[Item '#]],Ticket_Forms[Form Number],Ticket_Forms[Ticket Value])</f>
        <v>1</v>
      </c>
      <c r="P1447" s="16">
        <f>LOOKUP(Table5[[#This Row],[Item '#]],Ticket_Forms[Form Number],Ticket_Forms[Revenue])</f>
        <v>5520</v>
      </c>
      <c r="Q1447" s="16">
        <f>LOOKUP(Table5[[#This Row],[Item '#]],Ticket_Forms[Form Number],Ticket_Forms[Ideal Profit])</f>
        <v>960</v>
      </c>
      <c r="R1447" s="16">
        <f>LOOKUP(Table5[[#This Row],[Item '#]],Ticket_Forms[Form Number],Ticket_Forms[Prizes])</f>
        <v>4560</v>
      </c>
      <c r="S1447" s="16">
        <f>LOOKUP(Table5[[#This Row],[Item '#]],Ticket_Forms[Form Number],Ticket_Forms[Location Rent])</f>
        <v>331</v>
      </c>
      <c r="T1447" s="16">
        <f>LOOKUP(Table5[[#This Row],[Item '#]],Ticket_Forms[Form Number],Ticket_Forms[Last Sale])</f>
        <v>200</v>
      </c>
      <c r="U1447" s="16" t="s">
        <v>3909</v>
      </c>
      <c r="V1447" s="58" t="str">
        <f>Table5[[#This Row],[Date Distributed]]</f>
        <v/>
      </c>
      <c r="W1447" s="3" t="str">
        <f>_xlfn.XLOOKUP(Table5[[#This Row],[Serial '#]],Table10[Serial '#],Table10[Charity Association],"",,)</f>
        <v/>
      </c>
      <c r="Z1447" s="3" t="s">
        <v>23</v>
      </c>
    </row>
    <row r="1448" spans="1:26" hidden="1" x14ac:dyDescent="0.35">
      <c r="A1448" s="3">
        <v>1446</v>
      </c>
      <c r="B1448" s="78">
        <v>45219</v>
      </c>
      <c r="C1448" s="73" t="str">
        <f>_xlfn.XLOOKUP(Table5[[#This Row],[Serial '#]],Table10[Serial '#],Table10[Date],"",,)</f>
        <v/>
      </c>
      <c r="D14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48" s="73" t="str">
        <f>IF(Table5[[#This Row],[Date Distributed]]="","In Stock","Distributed")</f>
        <v>In Stock</v>
      </c>
      <c r="F1448" s="79" t="s">
        <v>660</v>
      </c>
      <c r="G1448" s="75" t="s">
        <v>761</v>
      </c>
      <c r="H1448" s="80" t="s">
        <v>700</v>
      </c>
      <c r="I1448" s="80" t="s">
        <v>701</v>
      </c>
      <c r="J1448" s="81" t="s">
        <v>2207</v>
      </c>
      <c r="K1448" s="80" t="s">
        <v>385</v>
      </c>
      <c r="L1448" s="3" t="str">
        <f>_xlfn.XLOOKUP(Table5[[#This Row],[Item '#]],Ticket_Forms[Form Number],Ticket_Forms[Game Name],"",,)</f>
        <v>Criss Cross</v>
      </c>
      <c r="M1448" s="15">
        <v>186</v>
      </c>
      <c r="N1448" s="3">
        <f>LOOKUP(Table5[[#This Row],[Item '#]],Ticket_Forms[Form Number],Ticket_Forms[Ticket Count])</f>
        <v>5520</v>
      </c>
      <c r="O1448" s="16">
        <f>LOOKUP(Table5[[#This Row],[Item '#]],Ticket_Forms[Form Number],Ticket_Forms[Ticket Value])</f>
        <v>1</v>
      </c>
      <c r="P1448" s="16">
        <f>LOOKUP(Table5[[#This Row],[Item '#]],Ticket_Forms[Form Number],Ticket_Forms[Revenue])</f>
        <v>5520</v>
      </c>
      <c r="Q1448" s="16">
        <f>LOOKUP(Table5[[#This Row],[Item '#]],Ticket_Forms[Form Number],Ticket_Forms[Ideal Profit])</f>
        <v>960</v>
      </c>
      <c r="R1448" s="16">
        <f>LOOKUP(Table5[[#This Row],[Item '#]],Ticket_Forms[Form Number],Ticket_Forms[Prizes])</f>
        <v>4560</v>
      </c>
      <c r="S1448" s="16">
        <f>LOOKUP(Table5[[#This Row],[Item '#]],Ticket_Forms[Form Number],Ticket_Forms[Location Rent])</f>
        <v>331</v>
      </c>
      <c r="T1448" s="16">
        <f>LOOKUP(Table5[[#This Row],[Item '#]],Ticket_Forms[Form Number],Ticket_Forms[Last Sale])</f>
        <v>200</v>
      </c>
      <c r="U1448" s="16" t="s">
        <v>3909</v>
      </c>
      <c r="V1448" s="58" t="str">
        <f>Table5[[#This Row],[Date Distributed]]</f>
        <v/>
      </c>
      <c r="W1448" s="3" t="str">
        <f>_xlfn.XLOOKUP(Table5[[#This Row],[Serial '#]],Table10[Serial '#],Table10[Charity Association],"",,)</f>
        <v/>
      </c>
      <c r="Z1448" s="3" t="s">
        <v>23</v>
      </c>
    </row>
    <row r="1449" spans="1:26" hidden="1" x14ac:dyDescent="0.35">
      <c r="A1449" s="3">
        <v>1447</v>
      </c>
      <c r="B1449" s="78">
        <v>45219</v>
      </c>
      <c r="C1449" s="73" t="str">
        <f>_xlfn.XLOOKUP(Table5[[#This Row],[Serial '#]],Table10[Serial '#],Table10[Date],"",,)</f>
        <v/>
      </c>
      <c r="D14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49" s="73" t="str">
        <f>IF(Table5[[#This Row],[Date Distributed]]="","In Stock","Distributed")</f>
        <v>In Stock</v>
      </c>
      <c r="F1449" s="79" t="s">
        <v>660</v>
      </c>
      <c r="G1449" s="75" t="s">
        <v>761</v>
      </c>
      <c r="H1449" s="80" t="s">
        <v>700</v>
      </c>
      <c r="I1449" s="80" t="s">
        <v>701</v>
      </c>
      <c r="J1449" s="81" t="s">
        <v>2208</v>
      </c>
      <c r="K1449" s="80" t="s">
        <v>385</v>
      </c>
      <c r="L1449" s="3" t="str">
        <f>_xlfn.XLOOKUP(Table5[[#This Row],[Item '#]],Ticket_Forms[Form Number],Ticket_Forms[Game Name],"",,)</f>
        <v>Criss Cross</v>
      </c>
      <c r="M1449" s="15">
        <v>186</v>
      </c>
      <c r="N1449" s="3">
        <f>LOOKUP(Table5[[#This Row],[Item '#]],Ticket_Forms[Form Number],Ticket_Forms[Ticket Count])</f>
        <v>5520</v>
      </c>
      <c r="O1449" s="16">
        <f>LOOKUP(Table5[[#This Row],[Item '#]],Ticket_Forms[Form Number],Ticket_Forms[Ticket Value])</f>
        <v>1</v>
      </c>
      <c r="P1449" s="16">
        <f>LOOKUP(Table5[[#This Row],[Item '#]],Ticket_Forms[Form Number],Ticket_Forms[Revenue])</f>
        <v>5520</v>
      </c>
      <c r="Q1449" s="16">
        <f>LOOKUP(Table5[[#This Row],[Item '#]],Ticket_Forms[Form Number],Ticket_Forms[Ideal Profit])</f>
        <v>960</v>
      </c>
      <c r="R1449" s="16">
        <f>LOOKUP(Table5[[#This Row],[Item '#]],Ticket_Forms[Form Number],Ticket_Forms[Prizes])</f>
        <v>4560</v>
      </c>
      <c r="S1449" s="16">
        <f>LOOKUP(Table5[[#This Row],[Item '#]],Ticket_Forms[Form Number],Ticket_Forms[Location Rent])</f>
        <v>331</v>
      </c>
      <c r="T1449" s="16">
        <f>LOOKUP(Table5[[#This Row],[Item '#]],Ticket_Forms[Form Number],Ticket_Forms[Last Sale])</f>
        <v>200</v>
      </c>
      <c r="U1449" s="16" t="s">
        <v>3909</v>
      </c>
      <c r="V1449" s="58" t="str">
        <f>Table5[[#This Row],[Date Distributed]]</f>
        <v/>
      </c>
      <c r="W1449" s="3" t="str">
        <f>_xlfn.XLOOKUP(Table5[[#This Row],[Serial '#]],Table10[Serial '#],Table10[Charity Association],"",,)</f>
        <v/>
      </c>
      <c r="Z1449" s="3" t="s">
        <v>23</v>
      </c>
    </row>
    <row r="1450" spans="1:26" hidden="1" x14ac:dyDescent="0.35">
      <c r="A1450" s="3">
        <v>1448</v>
      </c>
      <c r="B1450" s="78">
        <v>45219</v>
      </c>
      <c r="C1450" s="73" t="str">
        <f>_xlfn.XLOOKUP(Table5[[#This Row],[Serial '#]],Table10[Serial '#],Table10[Date],"",,)</f>
        <v/>
      </c>
      <c r="D14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50" s="73" t="str">
        <f>IF(Table5[[#This Row],[Date Distributed]]="","In Stock","Distributed")</f>
        <v>In Stock</v>
      </c>
      <c r="F1450" s="79" t="s">
        <v>660</v>
      </c>
      <c r="G1450" s="75" t="s">
        <v>761</v>
      </c>
      <c r="H1450" s="80" t="s">
        <v>700</v>
      </c>
      <c r="I1450" s="80" t="s">
        <v>701</v>
      </c>
      <c r="J1450" s="81" t="s">
        <v>2209</v>
      </c>
      <c r="K1450" s="80" t="s">
        <v>385</v>
      </c>
      <c r="L1450" s="3" t="str">
        <f>_xlfn.XLOOKUP(Table5[[#This Row],[Item '#]],Ticket_Forms[Form Number],Ticket_Forms[Game Name],"",,)</f>
        <v>Criss Cross</v>
      </c>
      <c r="M1450" s="15">
        <v>186</v>
      </c>
      <c r="N1450" s="3">
        <f>LOOKUP(Table5[[#This Row],[Item '#]],Ticket_Forms[Form Number],Ticket_Forms[Ticket Count])</f>
        <v>5520</v>
      </c>
      <c r="O1450" s="16">
        <f>LOOKUP(Table5[[#This Row],[Item '#]],Ticket_Forms[Form Number],Ticket_Forms[Ticket Value])</f>
        <v>1</v>
      </c>
      <c r="P1450" s="16">
        <f>LOOKUP(Table5[[#This Row],[Item '#]],Ticket_Forms[Form Number],Ticket_Forms[Revenue])</f>
        <v>5520</v>
      </c>
      <c r="Q1450" s="16">
        <f>LOOKUP(Table5[[#This Row],[Item '#]],Ticket_Forms[Form Number],Ticket_Forms[Ideal Profit])</f>
        <v>960</v>
      </c>
      <c r="R1450" s="16">
        <f>LOOKUP(Table5[[#This Row],[Item '#]],Ticket_Forms[Form Number],Ticket_Forms[Prizes])</f>
        <v>4560</v>
      </c>
      <c r="S1450" s="16">
        <f>LOOKUP(Table5[[#This Row],[Item '#]],Ticket_Forms[Form Number],Ticket_Forms[Location Rent])</f>
        <v>331</v>
      </c>
      <c r="T1450" s="16">
        <f>LOOKUP(Table5[[#This Row],[Item '#]],Ticket_Forms[Form Number],Ticket_Forms[Last Sale])</f>
        <v>200</v>
      </c>
      <c r="U1450" s="16" t="s">
        <v>3909</v>
      </c>
      <c r="V1450" s="58" t="str">
        <f>Table5[[#This Row],[Date Distributed]]</f>
        <v/>
      </c>
      <c r="W1450" s="3" t="str">
        <f>_xlfn.XLOOKUP(Table5[[#This Row],[Serial '#]],Table10[Serial '#],Table10[Charity Association],"",,)</f>
        <v/>
      </c>
      <c r="Z1450" s="3" t="s">
        <v>23</v>
      </c>
    </row>
    <row r="1451" spans="1:26" hidden="1" x14ac:dyDescent="0.35">
      <c r="A1451" s="3">
        <v>1449</v>
      </c>
      <c r="B1451" s="78">
        <v>45219</v>
      </c>
      <c r="C1451" s="73" t="str">
        <f>_xlfn.XLOOKUP(Table5[[#This Row],[Serial '#]],Table10[Serial '#],Table10[Date],"",,)</f>
        <v/>
      </c>
      <c r="D14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51" s="73" t="str">
        <f>IF(Table5[[#This Row],[Date Distributed]]="","In Stock","Distributed")</f>
        <v>In Stock</v>
      </c>
      <c r="F1451" s="79" t="s">
        <v>660</v>
      </c>
      <c r="G1451" s="75" t="s">
        <v>761</v>
      </c>
      <c r="H1451" s="80" t="s">
        <v>700</v>
      </c>
      <c r="I1451" s="80" t="s">
        <v>701</v>
      </c>
      <c r="J1451" s="81" t="s">
        <v>2210</v>
      </c>
      <c r="K1451" s="80" t="s">
        <v>441</v>
      </c>
      <c r="L1451" s="3" t="str">
        <f>_xlfn.XLOOKUP(Table5[[#This Row],[Item '#]],Ticket_Forms[Form Number],Ticket_Forms[Game Name],"",,)</f>
        <v>Simple Life</v>
      </c>
      <c r="M1451" s="15">
        <v>212</v>
      </c>
      <c r="N1451" s="3">
        <f>LOOKUP(Table5[[#This Row],[Item '#]],Ticket_Forms[Form Number],Ticket_Forms[Ticket Count])</f>
        <v>6320</v>
      </c>
      <c r="O1451" s="16">
        <f>LOOKUP(Table5[[#This Row],[Item '#]],Ticket_Forms[Form Number],Ticket_Forms[Ticket Value])</f>
        <v>1</v>
      </c>
      <c r="P1451" s="16">
        <f>LOOKUP(Table5[[#This Row],[Item '#]],Ticket_Forms[Form Number],Ticket_Forms[Revenue])</f>
        <v>6320</v>
      </c>
      <c r="Q1451" s="16">
        <f>LOOKUP(Table5[[#This Row],[Item '#]],Ticket_Forms[Form Number],Ticket_Forms[Ideal Profit])</f>
        <v>1575</v>
      </c>
      <c r="R1451" s="16">
        <f>LOOKUP(Table5[[#This Row],[Item '#]],Ticket_Forms[Form Number],Ticket_Forms[Prizes])</f>
        <v>4745</v>
      </c>
      <c r="S1451" s="16">
        <f>LOOKUP(Table5[[#This Row],[Item '#]],Ticket_Forms[Form Number],Ticket_Forms[Location Rent])</f>
        <v>379</v>
      </c>
      <c r="T1451" s="16">
        <f>LOOKUP(Table5[[#This Row],[Item '#]],Ticket_Forms[Form Number],Ticket_Forms[Last Sale])</f>
        <v>599</v>
      </c>
      <c r="U1451" s="16" t="s">
        <v>3909</v>
      </c>
      <c r="V1451" s="58" t="str">
        <f>Table5[[#This Row],[Date Distributed]]</f>
        <v/>
      </c>
      <c r="W1451" s="3" t="str">
        <f>_xlfn.XLOOKUP(Table5[[#This Row],[Serial '#]],Table10[Serial '#],Table10[Charity Association],"",,)</f>
        <v/>
      </c>
      <c r="Z1451" s="3" t="s">
        <v>23</v>
      </c>
    </row>
    <row r="1452" spans="1:26" hidden="1" x14ac:dyDescent="0.35">
      <c r="A1452" s="3">
        <v>1450</v>
      </c>
      <c r="B1452" s="78">
        <v>45219</v>
      </c>
      <c r="C1452" s="73" t="str">
        <f>_xlfn.XLOOKUP(Table5[[#This Row],[Serial '#]],Table10[Serial '#],Table10[Date],"",,)</f>
        <v/>
      </c>
      <c r="D14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52" s="73" t="str">
        <f>IF(Table5[[#This Row],[Date Distributed]]="","In Stock","Distributed")</f>
        <v>In Stock</v>
      </c>
      <c r="F1452" s="79" t="s">
        <v>660</v>
      </c>
      <c r="G1452" s="75" t="s">
        <v>761</v>
      </c>
      <c r="H1452" s="80" t="s">
        <v>700</v>
      </c>
      <c r="I1452" s="80" t="s">
        <v>701</v>
      </c>
      <c r="J1452" s="81" t="s">
        <v>2211</v>
      </c>
      <c r="K1452" s="80" t="s">
        <v>441</v>
      </c>
      <c r="L1452" s="3" t="str">
        <f>_xlfn.XLOOKUP(Table5[[#This Row],[Item '#]],Ticket_Forms[Form Number],Ticket_Forms[Game Name],"",,)</f>
        <v>Simple Life</v>
      </c>
      <c r="M1452" s="15">
        <v>212</v>
      </c>
      <c r="N1452" s="3">
        <f>LOOKUP(Table5[[#This Row],[Item '#]],Ticket_Forms[Form Number],Ticket_Forms[Ticket Count])</f>
        <v>6320</v>
      </c>
      <c r="O1452" s="16">
        <f>LOOKUP(Table5[[#This Row],[Item '#]],Ticket_Forms[Form Number],Ticket_Forms[Ticket Value])</f>
        <v>1</v>
      </c>
      <c r="P1452" s="16">
        <f>LOOKUP(Table5[[#This Row],[Item '#]],Ticket_Forms[Form Number],Ticket_Forms[Revenue])</f>
        <v>6320</v>
      </c>
      <c r="Q1452" s="16">
        <f>LOOKUP(Table5[[#This Row],[Item '#]],Ticket_Forms[Form Number],Ticket_Forms[Ideal Profit])</f>
        <v>1575</v>
      </c>
      <c r="R1452" s="16">
        <f>LOOKUP(Table5[[#This Row],[Item '#]],Ticket_Forms[Form Number],Ticket_Forms[Prizes])</f>
        <v>4745</v>
      </c>
      <c r="S1452" s="16">
        <f>LOOKUP(Table5[[#This Row],[Item '#]],Ticket_Forms[Form Number],Ticket_Forms[Location Rent])</f>
        <v>379</v>
      </c>
      <c r="T1452" s="16">
        <f>LOOKUP(Table5[[#This Row],[Item '#]],Ticket_Forms[Form Number],Ticket_Forms[Last Sale])</f>
        <v>599</v>
      </c>
      <c r="U1452" s="16" t="s">
        <v>3909</v>
      </c>
      <c r="V1452" s="58" t="str">
        <f>Table5[[#This Row],[Date Distributed]]</f>
        <v/>
      </c>
      <c r="W1452" s="3" t="str">
        <f>_xlfn.XLOOKUP(Table5[[#This Row],[Serial '#]],Table10[Serial '#],Table10[Charity Association],"",,)</f>
        <v/>
      </c>
      <c r="Z1452" s="3" t="s">
        <v>23</v>
      </c>
    </row>
    <row r="1453" spans="1:26" hidden="1" x14ac:dyDescent="0.35">
      <c r="A1453" s="3">
        <v>1451</v>
      </c>
      <c r="B1453" s="78">
        <v>45219</v>
      </c>
      <c r="C1453" s="73" t="str">
        <f>_xlfn.XLOOKUP(Table5[[#This Row],[Serial '#]],Table10[Serial '#],Table10[Date],"",,)</f>
        <v/>
      </c>
      <c r="D14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53" s="73" t="str">
        <f>IF(Table5[[#This Row],[Date Distributed]]="","In Stock","Distributed")</f>
        <v>In Stock</v>
      </c>
      <c r="F1453" s="79" t="s">
        <v>660</v>
      </c>
      <c r="G1453" s="75" t="s">
        <v>761</v>
      </c>
      <c r="H1453" s="80" t="s">
        <v>700</v>
      </c>
      <c r="I1453" s="80" t="s">
        <v>701</v>
      </c>
      <c r="J1453" s="81" t="s">
        <v>2212</v>
      </c>
      <c r="K1453" s="80" t="s">
        <v>385</v>
      </c>
      <c r="L1453" s="3" t="str">
        <f>_xlfn.XLOOKUP(Table5[[#This Row],[Item '#]],Ticket_Forms[Form Number],Ticket_Forms[Game Name],"",,)</f>
        <v>Criss Cross</v>
      </c>
      <c r="M1453" s="15">
        <v>186</v>
      </c>
      <c r="N1453" s="3">
        <f>LOOKUP(Table5[[#This Row],[Item '#]],Ticket_Forms[Form Number],Ticket_Forms[Ticket Count])</f>
        <v>5520</v>
      </c>
      <c r="O1453" s="16">
        <f>LOOKUP(Table5[[#This Row],[Item '#]],Ticket_Forms[Form Number],Ticket_Forms[Ticket Value])</f>
        <v>1</v>
      </c>
      <c r="P1453" s="16">
        <f>LOOKUP(Table5[[#This Row],[Item '#]],Ticket_Forms[Form Number],Ticket_Forms[Revenue])</f>
        <v>5520</v>
      </c>
      <c r="Q1453" s="16">
        <f>LOOKUP(Table5[[#This Row],[Item '#]],Ticket_Forms[Form Number],Ticket_Forms[Ideal Profit])</f>
        <v>960</v>
      </c>
      <c r="R1453" s="16">
        <f>LOOKUP(Table5[[#This Row],[Item '#]],Ticket_Forms[Form Number],Ticket_Forms[Prizes])</f>
        <v>4560</v>
      </c>
      <c r="S1453" s="16">
        <f>LOOKUP(Table5[[#This Row],[Item '#]],Ticket_Forms[Form Number],Ticket_Forms[Location Rent])</f>
        <v>331</v>
      </c>
      <c r="T1453" s="16">
        <f>LOOKUP(Table5[[#This Row],[Item '#]],Ticket_Forms[Form Number],Ticket_Forms[Last Sale])</f>
        <v>200</v>
      </c>
      <c r="U1453" s="16" t="s">
        <v>3909</v>
      </c>
      <c r="V1453" s="58" t="str">
        <f>Table5[[#This Row],[Date Distributed]]</f>
        <v/>
      </c>
      <c r="W1453" s="3" t="str">
        <f>_xlfn.XLOOKUP(Table5[[#This Row],[Serial '#]],Table10[Serial '#],Table10[Charity Association],"",,)</f>
        <v/>
      </c>
      <c r="Z1453" s="3" t="s">
        <v>23</v>
      </c>
    </row>
    <row r="1454" spans="1:26" hidden="1" x14ac:dyDescent="0.35">
      <c r="A1454" s="3">
        <v>1452</v>
      </c>
      <c r="B1454" s="78">
        <v>45219</v>
      </c>
      <c r="C1454" s="73" t="str">
        <f>_xlfn.XLOOKUP(Table5[[#This Row],[Serial '#]],Table10[Serial '#],Table10[Date],"",,)</f>
        <v/>
      </c>
      <c r="D14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54" s="73" t="str">
        <f>IF(Table5[[#This Row],[Date Distributed]]="","In Stock","Distributed")</f>
        <v>In Stock</v>
      </c>
      <c r="F1454" s="79" t="s">
        <v>660</v>
      </c>
      <c r="G1454" s="75" t="s">
        <v>761</v>
      </c>
      <c r="H1454" s="80" t="s">
        <v>700</v>
      </c>
      <c r="I1454" s="80" t="s">
        <v>701</v>
      </c>
      <c r="J1454" s="81" t="s">
        <v>2213</v>
      </c>
      <c r="K1454" s="80" t="s">
        <v>385</v>
      </c>
      <c r="L1454" s="3" t="str">
        <f>_xlfn.XLOOKUP(Table5[[#This Row],[Item '#]],Ticket_Forms[Form Number],Ticket_Forms[Game Name],"",,)</f>
        <v>Criss Cross</v>
      </c>
      <c r="M1454" s="15">
        <v>186</v>
      </c>
      <c r="N1454" s="3">
        <f>LOOKUP(Table5[[#This Row],[Item '#]],Ticket_Forms[Form Number],Ticket_Forms[Ticket Count])</f>
        <v>5520</v>
      </c>
      <c r="O1454" s="16">
        <f>LOOKUP(Table5[[#This Row],[Item '#]],Ticket_Forms[Form Number],Ticket_Forms[Ticket Value])</f>
        <v>1</v>
      </c>
      <c r="P1454" s="16">
        <f>LOOKUP(Table5[[#This Row],[Item '#]],Ticket_Forms[Form Number],Ticket_Forms[Revenue])</f>
        <v>5520</v>
      </c>
      <c r="Q1454" s="16">
        <f>LOOKUP(Table5[[#This Row],[Item '#]],Ticket_Forms[Form Number],Ticket_Forms[Ideal Profit])</f>
        <v>960</v>
      </c>
      <c r="R1454" s="16">
        <f>LOOKUP(Table5[[#This Row],[Item '#]],Ticket_Forms[Form Number],Ticket_Forms[Prizes])</f>
        <v>4560</v>
      </c>
      <c r="S1454" s="16">
        <f>LOOKUP(Table5[[#This Row],[Item '#]],Ticket_Forms[Form Number],Ticket_Forms[Location Rent])</f>
        <v>331</v>
      </c>
      <c r="T1454" s="16">
        <f>LOOKUP(Table5[[#This Row],[Item '#]],Ticket_Forms[Form Number],Ticket_Forms[Last Sale])</f>
        <v>200</v>
      </c>
      <c r="U1454" s="16" t="s">
        <v>3909</v>
      </c>
      <c r="V1454" s="58" t="str">
        <f>Table5[[#This Row],[Date Distributed]]</f>
        <v/>
      </c>
      <c r="W1454" s="3" t="str">
        <f>_xlfn.XLOOKUP(Table5[[#This Row],[Serial '#]],Table10[Serial '#],Table10[Charity Association],"",,)</f>
        <v/>
      </c>
      <c r="Z1454" s="3" t="s">
        <v>23</v>
      </c>
    </row>
    <row r="1455" spans="1:26" hidden="1" x14ac:dyDescent="0.35">
      <c r="A1455" s="3">
        <v>1453</v>
      </c>
      <c r="B1455" s="78">
        <v>45219</v>
      </c>
      <c r="C1455" s="73" t="str">
        <f>_xlfn.XLOOKUP(Table5[[#This Row],[Serial '#]],Table10[Serial '#],Table10[Date],"",,)</f>
        <v/>
      </c>
      <c r="D14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55" s="73" t="str">
        <f>IF(Table5[[#This Row],[Date Distributed]]="","In Stock","Distributed")</f>
        <v>In Stock</v>
      </c>
      <c r="F1455" s="79" t="s">
        <v>660</v>
      </c>
      <c r="G1455" s="75" t="s">
        <v>761</v>
      </c>
      <c r="H1455" s="80" t="s">
        <v>700</v>
      </c>
      <c r="I1455" s="80" t="s">
        <v>701</v>
      </c>
      <c r="J1455" s="81" t="s">
        <v>2214</v>
      </c>
      <c r="K1455" s="80" t="s">
        <v>385</v>
      </c>
      <c r="L1455" s="3" t="str">
        <f>_xlfn.XLOOKUP(Table5[[#This Row],[Item '#]],Ticket_Forms[Form Number],Ticket_Forms[Game Name],"",,)</f>
        <v>Criss Cross</v>
      </c>
      <c r="M1455" s="15">
        <v>186</v>
      </c>
      <c r="N1455" s="3">
        <f>LOOKUP(Table5[[#This Row],[Item '#]],Ticket_Forms[Form Number],Ticket_Forms[Ticket Count])</f>
        <v>5520</v>
      </c>
      <c r="O1455" s="16">
        <f>LOOKUP(Table5[[#This Row],[Item '#]],Ticket_Forms[Form Number],Ticket_Forms[Ticket Value])</f>
        <v>1</v>
      </c>
      <c r="P1455" s="16">
        <f>LOOKUP(Table5[[#This Row],[Item '#]],Ticket_Forms[Form Number],Ticket_Forms[Revenue])</f>
        <v>5520</v>
      </c>
      <c r="Q1455" s="16">
        <f>LOOKUP(Table5[[#This Row],[Item '#]],Ticket_Forms[Form Number],Ticket_Forms[Ideal Profit])</f>
        <v>960</v>
      </c>
      <c r="R1455" s="16">
        <f>LOOKUP(Table5[[#This Row],[Item '#]],Ticket_Forms[Form Number],Ticket_Forms[Prizes])</f>
        <v>4560</v>
      </c>
      <c r="S1455" s="16">
        <f>LOOKUP(Table5[[#This Row],[Item '#]],Ticket_Forms[Form Number],Ticket_Forms[Location Rent])</f>
        <v>331</v>
      </c>
      <c r="T1455" s="16">
        <f>LOOKUP(Table5[[#This Row],[Item '#]],Ticket_Forms[Form Number],Ticket_Forms[Last Sale])</f>
        <v>200</v>
      </c>
      <c r="U1455" s="16" t="s">
        <v>3909</v>
      </c>
      <c r="V1455" s="58" t="str">
        <f>Table5[[#This Row],[Date Distributed]]</f>
        <v/>
      </c>
      <c r="W1455" s="3" t="str">
        <f>_xlfn.XLOOKUP(Table5[[#This Row],[Serial '#]],Table10[Serial '#],Table10[Charity Association],"",,)</f>
        <v/>
      </c>
      <c r="Z1455" s="3" t="s">
        <v>23</v>
      </c>
    </row>
    <row r="1456" spans="1:26" hidden="1" x14ac:dyDescent="0.35">
      <c r="A1456" s="3">
        <v>1454</v>
      </c>
      <c r="B1456" s="78">
        <v>45219</v>
      </c>
      <c r="C1456" s="73" t="str">
        <f>_xlfn.XLOOKUP(Table5[[#This Row],[Serial '#]],Table10[Serial '#],Table10[Date],"",,)</f>
        <v/>
      </c>
      <c r="D14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56" s="73" t="str">
        <f>IF(Table5[[#This Row],[Date Distributed]]="","In Stock","Distributed")</f>
        <v>In Stock</v>
      </c>
      <c r="F1456" s="79" t="s">
        <v>660</v>
      </c>
      <c r="G1456" s="75" t="s">
        <v>761</v>
      </c>
      <c r="H1456" s="80" t="s">
        <v>700</v>
      </c>
      <c r="I1456" s="80" t="s">
        <v>701</v>
      </c>
      <c r="J1456" s="81" t="s">
        <v>2215</v>
      </c>
      <c r="K1456" s="80" t="s">
        <v>385</v>
      </c>
      <c r="L1456" s="3" t="str">
        <f>_xlfn.XLOOKUP(Table5[[#This Row],[Item '#]],Ticket_Forms[Form Number],Ticket_Forms[Game Name],"",,)</f>
        <v>Criss Cross</v>
      </c>
      <c r="M1456" s="15">
        <v>186</v>
      </c>
      <c r="N1456" s="3">
        <f>LOOKUP(Table5[[#This Row],[Item '#]],Ticket_Forms[Form Number],Ticket_Forms[Ticket Count])</f>
        <v>5520</v>
      </c>
      <c r="O1456" s="16">
        <f>LOOKUP(Table5[[#This Row],[Item '#]],Ticket_Forms[Form Number],Ticket_Forms[Ticket Value])</f>
        <v>1</v>
      </c>
      <c r="P1456" s="16">
        <f>LOOKUP(Table5[[#This Row],[Item '#]],Ticket_Forms[Form Number],Ticket_Forms[Revenue])</f>
        <v>5520</v>
      </c>
      <c r="Q1456" s="16">
        <f>LOOKUP(Table5[[#This Row],[Item '#]],Ticket_Forms[Form Number],Ticket_Forms[Ideal Profit])</f>
        <v>960</v>
      </c>
      <c r="R1456" s="16">
        <f>LOOKUP(Table5[[#This Row],[Item '#]],Ticket_Forms[Form Number],Ticket_Forms[Prizes])</f>
        <v>4560</v>
      </c>
      <c r="S1456" s="16">
        <f>LOOKUP(Table5[[#This Row],[Item '#]],Ticket_Forms[Form Number],Ticket_Forms[Location Rent])</f>
        <v>331</v>
      </c>
      <c r="T1456" s="16">
        <f>LOOKUP(Table5[[#This Row],[Item '#]],Ticket_Forms[Form Number],Ticket_Forms[Last Sale])</f>
        <v>200</v>
      </c>
      <c r="U1456" s="16" t="s">
        <v>3909</v>
      </c>
      <c r="V1456" s="58" t="str">
        <f>Table5[[#This Row],[Date Distributed]]</f>
        <v/>
      </c>
      <c r="W1456" s="3" t="str">
        <f>_xlfn.XLOOKUP(Table5[[#This Row],[Serial '#]],Table10[Serial '#],Table10[Charity Association],"",,)</f>
        <v/>
      </c>
      <c r="Z1456" s="3" t="s">
        <v>23</v>
      </c>
    </row>
    <row r="1457" spans="1:26" hidden="1" x14ac:dyDescent="0.35">
      <c r="A1457" s="3">
        <v>1455</v>
      </c>
      <c r="B1457" s="78">
        <v>45219</v>
      </c>
      <c r="C1457" s="73" t="str">
        <f>_xlfn.XLOOKUP(Table5[[#This Row],[Serial '#]],Table10[Serial '#],Table10[Date],"",,)</f>
        <v/>
      </c>
      <c r="D14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57" s="73" t="str">
        <f>IF(Table5[[#This Row],[Date Distributed]]="","In Stock","Distributed")</f>
        <v>In Stock</v>
      </c>
      <c r="F1457" s="79" t="s">
        <v>660</v>
      </c>
      <c r="G1457" s="75" t="s">
        <v>761</v>
      </c>
      <c r="H1457" s="80" t="s">
        <v>700</v>
      </c>
      <c r="I1457" s="80" t="s">
        <v>701</v>
      </c>
      <c r="J1457" s="81" t="s">
        <v>2216</v>
      </c>
      <c r="K1457" s="80" t="s">
        <v>440</v>
      </c>
      <c r="L1457" s="3" t="str">
        <f>_xlfn.XLOOKUP(Table5[[#This Row],[Item '#]],Ticket_Forms[Form Number],Ticket_Forms[Game Name],"",,)</f>
        <v>Campin' Buddies</v>
      </c>
      <c r="M1457" s="15">
        <v>212</v>
      </c>
      <c r="N1457" s="3">
        <f>LOOKUP(Table5[[#This Row],[Item '#]],Ticket_Forms[Form Number],Ticket_Forms[Ticket Count])</f>
        <v>6320</v>
      </c>
      <c r="O1457" s="16">
        <f>LOOKUP(Table5[[#This Row],[Item '#]],Ticket_Forms[Form Number],Ticket_Forms[Ticket Value])</f>
        <v>1</v>
      </c>
      <c r="P1457" s="16">
        <f>LOOKUP(Table5[[#This Row],[Item '#]],Ticket_Forms[Form Number],Ticket_Forms[Revenue])</f>
        <v>6320</v>
      </c>
      <c r="Q1457" s="16">
        <f>LOOKUP(Table5[[#This Row],[Item '#]],Ticket_Forms[Form Number],Ticket_Forms[Ideal Profit])</f>
        <v>1575</v>
      </c>
      <c r="R1457" s="16">
        <f>LOOKUP(Table5[[#This Row],[Item '#]],Ticket_Forms[Form Number],Ticket_Forms[Prizes])</f>
        <v>4745</v>
      </c>
      <c r="S1457" s="16">
        <f>LOOKUP(Table5[[#This Row],[Item '#]],Ticket_Forms[Form Number],Ticket_Forms[Location Rent])</f>
        <v>379</v>
      </c>
      <c r="T1457" s="16">
        <f>LOOKUP(Table5[[#This Row],[Item '#]],Ticket_Forms[Form Number],Ticket_Forms[Last Sale])</f>
        <v>599</v>
      </c>
      <c r="U1457" s="16" t="s">
        <v>3909</v>
      </c>
      <c r="V1457" s="58" t="str">
        <f>Table5[[#This Row],[Date Distributed]]</f>
        <v/>
      </c>
      <c r="W1457" s="3" t="str">
        <f>_xlfn.XLOOKUP(Table5[[#This Row],[Serial '#]],Table10[Serial '#],Table10[Charity Association],"",,)</f>
        <v/>
      </c>
      <c r="Z1457" s="3" t="s">
        <v>23</v>
      </c>
    </row>
    <row r="1458" spans="1:26" hidden="1" x14ac:dyDescent="0.35">
      <c r="A1458" s="3">
        <v>1456</v>
      </c>
      <c r="B1458" s="78">
        <v>45219</v>
      </c>
      <c r="C1458" s="73" t="str">
        <f>_xlfn.XLOOKUP(Table5[[#This Row],[Serial '#]],Table10[Serial '#],Table10[Date],"",,)</f>
        <v/>
      </c>
      <c r="D14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58" s="73" t="str">
        <f>IF(Table5[[#This Row],[Date Distributed]]="","In Stock","Distributed")</f>
        <v>In Stock</v>
      </c>
      <c r="F1458" s="79" t="s">
        <v>660</v>
      </c>
      <c r="G1458" s="75" t="s">
        <v>761</v>
      </c>
      <c r="H1458" s="80" t="s">
        <v>700</v>
      </c>
      <c r="I1458" s="80" t="s">
        <v>701</v>
      </c>
      <c r="J1458" s="81" t="s">
        <v>2217</v>
      </c>
      <c r="K1458" s="80" t="s">
        <v>440</v>
      </c>
      <c r="L1458" s="3" t="str">
        <f>_xlfn.XLOOKUP(Table5[[#This Row],[Item '#]],Ticket_Forms[Form Number],Ticket_Forms[Game Name],"",,)</f>
        <v>Campin' Buddies</v>
      </c>
      <c r="M1458" s="15">
        <v>212</v>
      </c>
      <c r="N1458" s="3">
        <f>LOOKUP(Table5[[#This Row],[Item '#]],Ticket_Forms[Form Number],Ticket_Forms[Ticket Count])</f>
        <v>6320</v>
      </c>
      <c r="O1458" s="16">
        <f>LOOKUP(Table5[[#This Row],[Item '#]],Ticket_Forms[Form Number],Ticket_Forms[Ticket Value])</f>
        <v>1</v>
      </c>
      <c r="P1458" s="16">
        <f>LOOKUP(Table5[[#This Row],[Item '#]],Ticket_Forms[Form Number],Ticket_Forms[Revenue])</f>
        <v>6320</v>
      </c>
      <c r="Q1458" s="16">
        <f>LOOKUP(Table5[[#This Row],[Item '#]],Ticket_Forms[Form Number],Ticket_Forms[Ideal Profit])</f>
        <v>1575</v>
      </c>
      <c r="R1458" s="16">
        <f>LOOKUP(Table5[[#This Row],[Item '#]],Ticket_Forms[Form Number],Ticket_Forms[Prizes])</f>
        <v>4745</v>
      </c>
      <c r="S1458" s="16">
        <f>LOOKUP(Table5[[#This Row],[Item '#]],Ticket_Forms[Form Number],Ticket_Forms[Location Rent])</f>
        <v>379</v>
      </c>
      <c r="T1458" s="16">
        <f>LOOKUP(Table5[[#This Row],[Item '#]],Ticket_Forms[Form Number],Ticket_Forms[Last Sale])</f>
        <v>599</v>
      </c>
      <c r="U1458" s="16" t="s">
        <v>3909</v>
      </c>
      <c r="V1458" s="58" t="str">
        <f>Table5[[#This Row],[Date Distributed]]</f>
        <v/>
      </c>
      <c r="W1458" s="3" t="str">
        <f>_xlfn.XLOOKUP(Table5[[#This Row],[Serial '#]],Table10[Serial '#],Table10[Charity Association],"",,)</f>
        <v/>
      </c>
      <c r="Z1458" s="3" t="s">
        <v>23</v>
      </c>
    </row>
    <row r="1459" spans="1:26" hidden="1" x14ac:dyDescent="0.35">
      <c r="A1459" s="3">
        <v>1457</v>
      </c>
      <c r="B1459" s="78">
        <v>45219</v>
      </c>
      <c r="C1459" s="73">
        <f>_xlfn.XLOOKUP(Table5[[#This Row],[Serial '#]],Table10[Serial '#],Table10[Date],"",,)</f>
        <v>45292</v>
      </c>
      <c r="D14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59" s="73" t="str">
        <f>IF(Table5[[#This Row],[Date Distributed]]="","In Stock","Distributed")</f>
        <v>Distributed</v>
      </c>
      <c r="F1459" s="79" t="s">
        <v>660</v>
      </c>
      <c r="G1459" s="75" t="s">
        <v>761</v>
      </c>
      <c r="H1459" s="80" t="s">
        <v>700</v>
      </c>
      <c r="I1459" s="80" t="s">
        <v>701</v>
      </c>
      <c r="J1459" s="81" t="s">
        <v>2218</v>
      </c>
      <c r="K1459" s="80" t="s">
        <v>385</v>
      </c>
      <c r="L1459" s="3" t="str">
        <f>_xlfn.XLOOKUP(Table5[[#This Row],[Item '#]],Ticket_Forms[Form Number],Ticket_Forms[Game Name],"",,)</f>
        <v>Criss Cross</v>
      </c>
      <c r="M1459" s="15">
        <v>186</v>
      </c>
      <c r="N1459" s="3">
        <f>LOOKUP(Table5[[#This Row],[Item '#]],Ticket_Forms[Form Number],Ticket_Forms[Ticket Count])</f>
        <v>5520</v>
      </c>
      <c r="O1459" s="16">
        <f>LOOKUP(Table5[[#This Row],[Item '#]],Ticket_Forms[Form Number],Ticket_Forms[Ticket Value])</f>
        <v>1</v>
      </c>
      <c r="P1459" s="16">
        <f>LOOKUP(Table5[[#This Row],[Item '#]],Ticket_Forms[Form Number],Ticket_Forms[Revenue])</f>
        <v>5520</v>
      </c>
      <c r="Q1459" s="16">
        <f>LOOKUP(Table5[[#This Row],[Item '#]],Ticket_Forms[Form Number],Ticket_Forms[Ideal Profit])</f>
        <v>960</v>
      </c>
      <c r="R1459" s="16">
        <f>LOOKUP(Table5[[#This Row],[Item '#]],Ticket_Forms[Form Number],Ticket_Forms[Prizes])</f>
        <v>4560</v>
      </c>
      <c r="S1459" s="16">
        <f>LOOKUP(Table5[[#This Row],[Item '#]],Ticket_Forms[Form Number],Ticket_Forms[Location Rent])</f>
        <v>331</v>
      </c>
      <c r="T1459" s="16">
        <f>LOOKUP(Table5[[#This Row],[Item '#]],Ticket_Forms[Form Number],Ticket_Forms[Last Sale])</f>
        <v>200</v>
      </c>
      <c r="U1459" s="16" t="s">
        <v>3909</v>
      </c>
      <c r="V1459" s="58">
        <f>Table5[[#This Row],[Date Distributed]]</f>
        <v>45292</v>
      </c>
      <c r="W1459" s="3" t="str">
        <f>_xlfn.XLOOKUP(Table5[[#This Row],[Serial '#]],Table10[Serial '#],Table10[Charity Association],"",,)</f>
        <v>Cleveland Police Athletic League</v>
      </c>
      <c r="Z1459" s="3" t="s">
        <v>23</v>
      </c>
    </row>
    <row r="1460" spans="1:26" hidden="1" x14ac:dyDescent="0.35">
      <c r="A1460" s="3">
        <v>1458</v>
      </c>
      <c r="B1460" s="78">
        <v>45219</v>
      </c>
      <c r="C1460" s="73">
        <f>_xlfn.XLOOKUP(Table5[[#This Row],[Serial '#]],Table10[Serial '#],Table10[Date],"",,)</f>
        <v>45293</v>
      </c>
      <c r="D14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60" s="73" t="str">
        <f>IF(Table5[[#This Row],[Date Distributed]]="","In Stock","Distributed")</f>
        <v>Distributed</v>
      </c>
      <c r="F1460" s="79" t="s">
        <v>660</v>
      </c>
      <c r="G1460" s="75" t="s">
        <v>761</v>
      </c>
      <c r="H1460" s="80" t="s">
        <v>700</v>
      </c>
      <c r="I1460" s="80" t="s">
        <v>701</v>
      </c>
      <c r="J1460" s="81" t="s">
        <v>2219</v>
      </c>
      <c r="K1460" s="80" t="s">
        <v>385</v>
      </c>
      <c r="L1460" s="3" t="str">
        <f>_xlfn.XLOOKUP(Table5[[#This Row],[Item '#]],Ticket_Forms[Form Number],Ticket_Forms[Game Name],"",,)</f>
        <v>Criss Cross</v>
      </c>
      <c r="M1460" s="15">
        <v>186</v>
      </c>
      <c r="N1460" s="3">
        <f>LOOKUP(Table5[[#This Row],[Item '#]],Ticket_Forms[Form Number],Ticket_Forms[Ticket Count])</f>
        <v>5520</v>
      </c>
      <c r="O1460" s="16">
        <f>LOOKUP(Table5[[#This Row],[Item '#]],Ticket_Forms[Form Number],Ticket_Forms[Ticket Value])</f>
        <v>1</v>
      </c>
      <c r="P1460" s="16">
        <f>LOOKUP(Table5[[#This Row],[Item '#]],Ticket_Forms[Form Number],Ticket_Forms[Revenue])</f>
        <v>5520</v>
      </c>
      <c r="Q1460" s="16">
        <f>LOOKUP(Table5[[#This Row],[Item '#]],Ticket_Forms[Form Number],Ticket_Forms[Ideal Profit])</f>
        <v>960</v>
      </c>
      <c r="R1460" s="16">
        <f>LOOKUP(Table5[[#This Row],[Item '#]],Ticket_Forms[Form Number],Ticket_Forms[Prizes])</f>
        <v>4560</v>
      </c>
      <c r="S1460" s="16">
        <f>LOOKUP(Table5[[#This Row],[Item '#]],Ticket_Forms[Form Number],Ticket_Forms[Location Rent])</f>
        <v>331</v>
      </c>
      <c r="T1460" s="16">
        <f>LOOKUP(Table5[[#This Row],[Item '#]],Ticket_Forms[Form Number],Ticket_Forms[Last Sale])</f>
        <v>200</v>
      </c>
      <c r="U1460" s="16" t="s">
        <v>3909</v>
      </c>
      <c r="V1460" s="58">
        <f>Table5[[#This Row],[Date Distributed]]</f>
        <v>45293</v>
      </c>
      <c r="W1460" s="3" t="str">
        <f>_xlfn.XLOOKUP(Table5[[#This Row],[Serial '#]],Table10[Serial '#],Table10[Charity Association],"",,)</f>
        <v>Cleveland Police Athletic League</v>
      </c>
      <c r="Z1460" s="3" t="s">
        <v>23</v>
      </c>
    </row>
    <row r="1461" spans="1:26" hidden="1" x14ac:dyDescent="0.35">
      <c r="A1461" s="3">
        <v>1459</v>
      </c>
      <c r="B1461" s="78">
        <v>45219</v>
      </c>
      <c r="C1461" s="73">
        <f>_xlfn.XLOOKUP(Table5[[#This Row],[Serial '#]],Table10[Serial '#],Table10[Date],"",,)</f>
        <v>45293</v>
      </c>
      <c r="D14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61" s="73" t="str">
        <f>IF(Table5[[#This Row],[Date Distributed]]="","In Stock","Distributed")</f>
        <v>Distributed</v>
      </c>
      <c r="F1461" s="79" t="s">
        <v>660</v>
      </c>
      <c r="G1461" s="75" t="s">
        <v>761</v>
      </c>
      <c r="H1461" s="80" t="s">
        <v>700</v>
      </c>
      <c r="I1461" s="80" t="s">
        <v>701</v>
      </c>
      <c r="J1461" s="81" t="s">
        <v>2220</v>
      </c>
      <c r="K1461" s="80" t="s">
        <v>385</v>
      </c>
      <c r="L1461" s="3" t="str">
        <f>_xlfn.XLOOKUP(Table5[[#This Row],[Item '#]],Ticket_Forms[Form Number],Ticket_Forms[Game Name],"",,)</f>
        <v>Criss Cross</v>
      </c>
      <c r="M1461" s="15">
        <v>186</v>
      </c>
      <c r="N1461" s="3">
        <f>LOOKUP(Table5[[#This Row],[Item '#]],Ticket_Forms[Form Number],Ticket_Forms[Ticket Count])</f>
        <v>5520</v>
      </c>
      <c r="O1461" s="16">
        <f>LOOKUP(Table5[[#This Row],[Item '#]],Ticket_Forms[Form Number],Ticket_Forms[Ticket Value])</f>
        <v>1</v>
      </c>
      <c r="P1461" s="16">
        <f>LOOKUP(Table5[[#This Row],[Item '#]],Ticket_Forms[Form Number],Ticket_Forms[Revenue])</f>
        <v>5520</v>
      </c>
      <c r="Q1461" s="16">
        <f>LOOKUP(Table5[[#This Row],[Item '#]],Ticket_Forms[Form Number],Ticket_Forms[Ideal Profit])</f>
        <v>960</v>
      </c>
      <c r="R1461" s="16">
        <f>LOOKUP(Table5[[#This Row],[Item '#]],Ticket_Forms[Form Number],Ticket_Forms[Prizes])</f>
        <v>4560</v>
      </c>
      <c r="S1461" s="16">
        <f>LOOKUP(Table5[[#This Row],[Item '#]],Ticket_Forms[Form Number],Ticket_Forms[Location Rent])</f>
        <v>331</v>
      </c>
      <c r="T1461" s="16">
        <f>LOOKUP(Table5[[#This Row],[Item '#]],Ticket_Forms[Form Number],Ticket_Forms[Last Sale])</f>
        <v>200</v>
      </c>
      <c r="U1461" s="16" t="s">
        <v>3909</v>
      </c>
      <c r="V1461" s="58">
        <f>Table5[[#This Row],[Date Distributed]]</f>
        <v>45293</v>
      </c>
      <c r="W1461" s="3" t="str">
        <f>_xlfn.XLOOKUP(Table5[[#This Row],[Serial '#]],Table10[Serial '#],Table10[Charity Association],"",,)</f>
        <v>Bainbridge Civic Club</v>
      </c>
      <c r="Z1461" s="3" t="s">
        <v>23</v>
      </c>
    </row>
    <row r="1462" spans="1:26" hidden="1" x14ac:dyDescent="0.35">
      <c r="A1462" s="3">
        <v>1460</v>
      </c>
      <c r="B1462" s="78">
        <v>45219</v>
      </c>
      <c r="C1462" s="73">
        <f>_xlfn.XLOOKUP(Table5[[#This Row],[Serial '#]],Table10[Serial '#],Table10[Date],"",,)</f>
        <v>45293</v>
      </c>
      <c r="D14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62" s="73" t="str">
        <f>IF(Table5[[#This Row],[Date Distributed]]="","In Stock","Distributed")</f>
        <v>Distributed</v>
      </c>
      <c r="F1462" s="79" t="s">
        <v>660</v>
      </c>
      <c r="G1462" s="75" t="s">
        <v>761</v>
      </c>
      <c r="H1462" s="80" t="s">
        <v>700</v>
      </c>
      <c r="I1462" s="80" t="s">
        <v>701</v>
      </c>
      <c r="J1462" s="81" t="s">
        <v>2221</v>
      </c>
      <c r="K1462" s="80" t="s">
        <v>385</v>
      </c>
      <c r="L1462" s="3" t="str">
        <f>_xlfn.XLOOKUP(Table5[[#This Row],[Item '#]],Ticket_Forms[Form Number],Ticket_Forms[Game Name],"",,)</f>
        <v>Criss Cross</v>
      </c>
      <c r="M1462" s="15">
        <v>186</v>
      </c>
      <c r="N1462" s="3">
        <f>LOOKUP(Table5[[#This Row],[Item '#]],Ticket_Forms[Form Number],Ticket_Forms[Ticket Count])</f>
        <v>5520</v>
      </c>
      <c r="O1462" s="16">
        <f>LOOKUP(Table5[[#This Row],[Item '#]],Ticket_Forms[Form Number],Ticket_Forms[Ticket Value])</f>
        <v>1</v>
      </c>
      <c r="P1462" s="16">
        <f>LOOKUP(Table5[[#This Row],[Item '#]],Ticket_Forms[Form Number],Ticket_Forms[Revenue])</f>
        <v>5520</v>
      </c>
      <c r="Q1462" s="16">
        <f>LOOKUP(Table5[[#This Row],[Item '#]],Ticket_Forms[Form Number],Ticket_Forms[Ideal Profit])</f>
        <v>960</v>
      </c>
      <c r="R1462" s="16">
        <f>LOOKUP(Table5[[#This Row],[Item '#]],Ticket_Forms[Form Number],Ticket_Forms[Prizes])</f>
        <v>4560</v>
      </c>
      <c r="S1462" s="16">
        <f>LOOKUP(Table5[[#This Row],[Item '#]],Ticket_Forms[Form Number],Ticket_Forms[Location Rent])</f>
        <v>331</v>
      </c>
      <c r="T1462" s="16">
        <f>LOOKUP(Table5[[#This Row],[Item '#]],Ticket_Forms[Form Number],Ticket_Forms[Last Sale])</f>
        <v>200</v>
      </c>
      <c r="U1462" s="16" t="s">
        <v>3909</v>
      </c>
      <c r="V1462" s="58">
        <f>Table5[[#This Row],[Date Distributed]]</f>
        <v>45293</v>
      </c>
      <c r="W1462" s="3" t="str">
        <f>_xlfn.XLOOKUP(Table5[[#This Row],[Serial '#]],Table10[Serial '#],Table10[Charity Association],"",,)</f>
        <v>Cleveland Police Athletic League</v>
      </c>
      <c r="Z1462" s="3" t="s">
        <v>23</v>
      </c>
    </row>
    <row r="1463" spans="1:26" hidden="1" x14ac:dyDescent="0.35">
      <c r="A1463" s="3">
        <v>1461</v>
      </c>
      <c r="B1463" s="78">
        <v>45219</v>
      </c>
      <c r="C1463" s="73">
        <f>_xlfn.XLOOKUP(Table5[[#This Row],[Serial '#]],Table10[Serial '#],Table10[Date],"",,)</f>
        <v>45293</v>
      </c>
      <c r="D14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63" s="73" t="str">
        <f>IF(Table5[[#This Row],[Date Distributed]]="","In Stock","Distributed")</f>
        <v>Distributed</v>
      </c>
      <c r="F1463" s="79" t="s">
        <v>660</v>
      </c>
      <c r="G1463" s="75" t="s">
        <v>761</v>
      </c>
      <c r="H1463" s="80" t="s">
        <v>700</v>
      </c>
      <c r="I1463" s="80" t="s">
        <v>701</v>
      </c>
      <c r="J1463" s="81" t="s">
        <v>2222</v>
      </c>
      <c r="K1463" s="80" t="s">
        <v>385</v>
      </c>
      <c r="L1463" s="3" t="str">
        <f>_xlfn.XLOOKUP(Table5[[#This Row],[Item '#]],Ticket_Forms[Form Number],Ticket_Forms[Game Name],"",,)</f>
        <v>Criss Cross</v>
      </c>
      <c r="M1463" s="15">
        <v>186</v>
      </c>
      <c r="N1463" s="3">
        <f>LOOKUP(Table5[[#This Row],[Item '#]],Ticket_Forms[Form Number],Ticket_Forms[Ticket Count])</f>
        <v>5520</v>
      </c>
      <c r="O1463" s="16">
        <f>LOOKUP(Table5[[#This Row],[Item '#]],Ticket_Forms[Form Number],Ticket_Forms[Ticket Value])</f>
        <v>1</v>
      </c>
      <c r="P1463" s="16">
        <f>LOOKUP(Table5[[#This Row],[Item '#]],Ticket_Forms[Form Number],Ticket_Forms[Revenue])</f>
        <v>5520</v>
      </c>
      <c r="Q1463" s="16">
        <f>LOOKUP(Table5[[#This Row],[Item '#]],Ticket_Forms[Form Number],Ticket_Forms[Ideal Profit])</f>
        <v>960</v>
      </c>
      <c r="R1463" s="16">
        <f>LOOKUP(Table5[[#This Row],[Item '#]],Ticket_Forms[Form Number],Ticket_Forms[Prizes])</f>
        <v>4560</v>
      </c>
      <c r="S1463" s="16">
        <f>LOOKUP(Table5[[#This Row],[Item '#]],Ticket_Forms[Form Number],Ticket_Forms[Location Rent])</f>
        <v>331</v>
      </c>
      <c r="T1463" s="16">
        <f>LOOKUP(Table5[[#This Row],[Item '#]],Ticket_Forms[Form Number],Ticket_Forms[Last Sale])</f>
        <v>200</v>
      </c>
      <c r="U1463" s="16" t="s">
        <v>3909</v>
      </c>
      <c r="V1463" s="58">
        <f>Table5[[#This Row],[Date Distributed]]</f>
        <v>45293</v>
      </c>
      <c r="W1463" s="3" t="str">
        <f>_xlfn.XLOOKUP(Table5[[#This Row],[Serial '#]],Table10[Serial '#],Table10[Charity Association],"",,)</f>
        <v>Cleveland Police Athletic League</v>
      </c>
      <c r="Z1463" s="3" t="s">
        <v>23</v>
      </c>
    </row>
    <row r="1464" spans="1:26" hidden="1" x14ac:dyDescent="0.35">
      <c r="A1464" s="3">
        <v>1462</v>
      </c>
      <c r="B1464" s="78">
        <v>45219</v>
      </c>
      <c r="C1464" s="73">
        <f>_xlfn.XLOOKUP(Table5[[#This Row],[Serial '#]],Table10[Serial '#],Table10[Date],"",,)</f>
        <v>45293</v>
      </c>
      <c r="D14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64" s="73" t="str">
        <f>IF(Table5[[#This Row],[Date Distributed]]="","In Stock","Distributed")</f>
        <v>Distributed</v>
      </c>
      <c r="F1464" s="79" t="s">
        <v>660</v>
      </c>
      <c r="G1464" s="75" t="s">
        <v>761</v>
      </c>
      <c r="H1464" s="80" t="s">
        <v>700</v>
      </c>
      <c r="I1464" s="80" t="s">
        <v>701</v>
      </c>
      <c r="J1464" s="81" t="s">
        <v>2223</v>
      </c>
      <c r="K1464" s="80" t="s">
        <v>385</v>
      </c>
      <c r="L1464" s="3" t="str">
        <f>_xlfn.XLOOKUP(Table5[[#This Row],[Item '#]],Ticket_Forms[Form Number],Ticket_Forms[Game Name],"",,)</f>
        <v>Criss Cross</v>
      </c>
      <c r="M1464" s="15">
        <v>186</v>
      </c>
      <c r="N1464" s="3">
        <f>LOOKUP(Table5[[#This Row],[Item '#]],Ticket_Forms[Form Number],Ticket_Forms[Ticket Count])</f>
        <v>5520</v>
      </c>
      <c r="O1464" s="16">
        <f>LOOKUP(Table5[[#This Row],[Item '#]],Ticket_Forms[Form Number],Ticket_Forms[Ticket Value])</f>
        <v>1</v>
      </c>
      <c r="P1464" s="16">
        <f>LOOKUP(Table5[[#This Row],[Item '#]],Ticket_Forms[Form Number],Ticket_Forms[Revenue])</f>
        <v>5520</v>
      </c>
      <c r="Q1464" s="16">
        <f>LOOKUP(Table5[[#This Row],[Item '#]],Ticket_Forms[Form Number],Ticket_Forms[Ideal Profit])</f>
        <v>960</v>
      </c>
      <c r="R1464" s="16">
        <f>LOOKUP(Table5[[#This Row],[Item '#]],Ticket_Forms[Form Number],Ticket_Forms[Prizes])</f>
        <v>4560</v>
      </c>
      <c r="S1464" s="16">
        <f>LOOKUP(Table5[[#This Row],[Item '#]],Ticket_Forms[Form Number],Ticket_Forms[Location Rent])</f>
        <v>331</v>
      </c>
      <c r="T1464" s="16">
        <f>LOOKUP(Table5[[#This Row],[Item '#]],Ticket_Forms[Form Number],Ticket_Forms[Last Sale])</f>
        <v>200</v>
      </c>
      <c r="U1464" s="16" t="s">
        <v>3909</v>
      </c>
      <c r="V1464" s="58">
        <f>Table5[[#This Row],[Date Distributed]]</f>
        <v>45293</v>
      </c>
      <c r="W1464" s="3" t="str">
        <f>_xlfn.XLOOKUP(Table5[[#This Row],[Serial '#]],Table10[Serial '#],Table10[Charity Association],"",,)</f>
        <v>Cleveland Police Athletic League</v>
      </c>
      <c r="Z1464" s="3" t="s">
        <v>23</v>
      </c>
    </row>
    <row r="1465" spans="1:26" hidden="1" x14ac:dyDescent="0.35">
      <c r="A1465" s="3">
        <v>1463</v>
      </c>
      <c r="B1465" s="78">
        <v>45219</v>
      </c>
      <c r="C1465" s="73">
        <f>_xlfn.XLOOKUP(Table5[[#This Row],[Serial '#]],Table10[Serial '#],Table10[Date],"",,)</f>
        <v>45293</v>
      </c>
      <c r="D14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65" s="73" t="str">
        <f>IF(Table5[[#This Row],[Date Distributed]]="","In Stock","Distributed")</f>
        <v>Distributed</v>
      </c>
      <c r="F1465" s="79" t="s">
        <v>660</v>
      </c>
      <c r="G1465" s="75" t="s">
        <v>761</v>
      </c>
      <c r="H1465" s="80" t="s">
        <v>700</v>
      </c>
      <c r="I1465" s="80" t="s">
        <v>701</v>
      </c>
      <c r="J1465" s="81" t="s">
        <v>2224</v>
      </c>
      <c r="K1465" s="80" t="s">
        <v>434</v>
      </c>
      <c r="L1465" s="3" t="str">
        <f>_xlfn.XLOOKUP(Table5[[#This Row],[Item '#]],Ticket_Forms[Form Number],Ticket_Forms[Game Name],"",,)</f>
        <v>A-Paw-Ling Pooches</v>
      </c>
      <c r="M1465" s="15">
        <v>212</v>
      </c>
      <c r="N1465" s="3">
        <f>LOOKUP(Table5[[#This Row],[Item '#]],Ticket_Forms[Form Number],Ticket_Forms[Ticket Count])</f>
        <v>6320</v>
      </c>
      <c r="O1465" s="16">
        <f>LOOKUP(Table5[[#This Row],[Item '#]],Ticket_Forms[Form Number],Ticket_Forms[Ticket Value])</f>
        <v>1</v>
      </c>
      <c r="P1465" s="16">
        <f>LOOKUP(Table5[[#This Row],[Item '#]],Ticket_Forms[Form Number],Ticket_Forms[Revenue])</f>
        <v>6320</v>
      </c>
      <c r="Q1465" s="16">
        <f>LOOKUP(Table5[[#This Row],[Item '#]],Ticket_Forms[Form Number],Ticket_Forms[Ideal Profit])</f>
        <v>1575</v>
      </c>
      <c r="R1465" s="16">
        <f>LOOKUP(Table5[[#This Row],[Item '#]],Ticket_Forms[Form Number],Ticket_Forms[Prizes])</f>
        <v>4745</v>
      </c>
      <c r="S1465" s="16">
        <f>LOOKUP(Table5[[#This Row],[Item '#]],Ticket_Forms[Form Number],Ticket_Forms[Location Rent])</f>
        <v>379</v>
      </c>
      <c r="T1465" s="16">
        <f>LOOKUP(Table5[[#This Row],[Item '#]],Ticket_Forms[Form Number],Ticket_Forms[Last Sale])</f>
        <v>599</v>
      </c>
      <c r="U1465" s="16" t="s">
        <v>3909</v>
      </c>
      <c r="V1465" s="58">
        <f>Table5[[#This Row],[Date Distributed]]</f>
        <v>45293</v>
      </c>
      <c r="W1465" s="3" t="str">
        <f>_xlfn.XLOOKUP(Table5[[#This Row],[Serial '#]],Table10[Serial '#],Table10[Charity Association],"",,)</f>
        <v>Cleveland Police Athletic League</v>
      </c>
      <c r="Z1465" s="3" t="s">
        <v>23</v>
      </c>
    </row>
    <row r="1466" spans="1:26" hidden="1" x14ac:dyDescent="0.35">
      <c r="A1466" s="3">
        <v>1464</v>
      </c>
      <c r="B1466" s="78">
        <v>45219</v>
      </c>
      <c r="C1466" s="73">
        <f>_xlfn.XLOOKUP(Table5[[#This Row],[Serial '#]],Table10[Serial '#],Table10[Date],"",,)</f>
        <v>45295</v>
      </c>
      <c r="D14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66" s="73" t="str">
        <f>IF(Table5[[#This Row],[Date Distributed]]="","In Stock","Distributed")</f>
        <v>Distributed</v>
      </c>
      <c r="F1466" s="79" t="s">
        <v>660</v>
      </c>
      <c r="G1466" s="75" t="s">
        <v>761</v>
      </c>
      <c r="H1466" s="80" t="s">
        <v>700</v>
      </c>
      <c r="I1466" s="80" t="s">
        <v>701</v>
      </c>
      <c r="J1466" s="81" t="s">
        <v>2225</v>
      </c>
      <c r="K1466" s="80" t="s">
        <v>385</v>
      </c>
      <c r="L1466" s="3" t="str">
        <f>_xlfn.XLOOKUP(Table5[[#This Row],[Item '#]],Ticket_Forms[Form Number],Ticket_Forms[Game Name],"",,)</f>
        <v>Criss Cross</v>
      </c>
      <c r="M1466" s="15">
        <v>186</v>
      </c>
      <c r="N1466" s="3">
        <f>LOOKUP(Table5[[#This Row],[Item '#]],Ticket_Forms[Form Number],Ticket_Forms[Ticket Count])</f>
        <v>5520</v>
      </c>
      <c r="O1466" s="16">
        <f>LOOKUP(Table5[[#This Row],[Item '#]],Ticket_Forms[Form Number],Ticket_Forms[Ticket Value])</f>
        <v>1</v>
      </c>
      <c r="P1466" s="16">
        <f>LOOKUP(Table5[[#This Row],[Item '#]],Ticket_Forms[Form Number],Ticket_Forms[Revenue])</f>
        <v>5520</v>
      </c>
      <c r="Q1466" s="16">
        <f>LOOKUP(Table5[[#This Row],[Item '#]],Ticket_Forms[Form Number],Ticket_Forms[Ideal Profit])</f>
        <v>960</v>
      </c>
      <c r="R1466" s="16">
        <f>LOOKUP(Table5[[#This Row],[Item '#]],Ticket_Forms[Form Number],Ticket_Forms[Prizes])</f>
        <v>4560</v>
      </c>
      <c r="S1466" s="16">
        <f>LOOKUP(Table5[[#This Row],[Item '#]],Ticket_Forms[Form Number],Ticket_Forms[Location Rent])</f>
        <v>331</v>
      </c>
      <c r="T1466" s="16">
        <f>LOOKUP(Table5[[#This Row],[Item '#]],Ticket_Forms[Form Number],Ticket_Forms[Last Sale])</f>
        <v>200</v>
      </c>
      <c r="U1466" s="16" t="s">
        <v>3909</v>
      </c>
      <c r="V1466" s="58">
        <f>Table5[[#This Row],[Date Distributed]]</f>
        <v>45295</v>
      </c>
      <c r="W1466" s="3" t="str">
        <f>_xlfn.XLOOKUP(Table5[[#This Row],[Serial '#]],Table10[Serial '#],Table10[Charity Association],"",,)</f>
        <v>Cleveland Police Athletic League</v>
      </c>
      <c r="Z1466" s="3" t="s">
        <v>23</v>
      </c>
    </row>
    <row r="1467" spans="1:26" hidden="1" x14ac:dyDescent="0.35">
      <c r="A1467" s="3">
        <v>1465</v>
      </c>
      <c r="B1467" s="78">
        <v>45219</v>
      </c>
      <c r="C1467" s="73">
        <f>_xlfn.XLOOKUP(Table5[[#This Row],[Serial '#]],Table10[Serial '#],Table10[Date],"",,)</f>
        <v>45296</v>
      </c>
      <c r="D14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67" s="73" t="str">
        <f>IF(Table5[[#This Row],[Date Distributed]]="","In Stock","Distributed")</f>
        <v>Distributed</v>
      </c>
      <c r="F1467" s="79" t="s">
        <v>660</v>
      </c>
      <c r="G1467" s="75" t="s">
        <v>761</v>
      </c>
      <c r="H1467" s="80" t="s">
        <v>700</v>
      </c>
      <c r="I1467" s="80" t="s">
        <v>701</v>
      </c>
      <c r="J1467" s="81" t="s">
        <v>2226</v>
      </c>
      <c r="K1467" s="80" t="s">
        <v>385</v>
      </c>
      <c r="L1467" s="3" t="str">
        <f>_xlfn.XLOOKUP(Table5[[#This Row],[Item '#]],Ticket_Forms[Form Number],Ticket_Forms[Game Name],"",,)</f>
        <v>Criss Cross</v>
      </c>
      <c r="M1467" s="15">
        <v>186</v>
      </c>
      <c r="N1467" s="3">
        <f>LOOKUP(Table5[[#This Row],[Item '#]],Ticket_Forms[Form Number],Ticket_Forms[Ticket Count])</f>
        <v>5520</v>
      </c>
      <c r="O1467" s="16">
        <f>LOOKUP(Table5[[#This Row],[Item '#]],Ticket_Forms[Form Number],Ticket_Forms[Ticket Value])</f>
        <v>1</v>
      </c>
      <c r="P1467" s="16">
        <f>LOOKUP(Table5[[#This Row],[Item '#]],Ticket_Forms[Form Number],Ticket_Forms[Revenue])</f>
        <v>5520</v>
      </c>
      <c r="Q1467" s="16">
        <f>LOOKUP(Table5[[#This Row],[Item '#]],Ticket_Forms[Form Number],Ticket_Forms[Ideal Profit])</f>
        <v>960</v>
      </c>
      <c r="R1467" s="16">
        <f>LOOKUP(Table5[[#This Row],[Item '#]],Ticket_Forms[Form Number],Ticket_Forms[Prizes])</f>
        <v>4560</v>
      </c>
      <c r="S1467" s="16">
        <f>LOOKUP(Table5[[#This Row],[Item '#]],Ticket_Forms[Form Number],Ticket_Forms[Location Rent])</f>
        <v>331</v>
      </c>
      <c r="T1467" s="16">
        <f>LOOKUP(Table5[[#This Row],[Item '#]],Ticket_Forms[Form Number],Ticket_Forms[Last Sale])</f>
        <v>200</v>
      </c>
      <c r="U1467" s="16" t="s">
        <v>3909</v>
      </c>
      <c r="V1467" s="58">
        <f>Table5[[#This Row],[Date Distributed]]</f>
        <v>45296</v>
      </c>
      <c r="W1467" s="3" t="str">
        <f>_xlfn.XLOOKUP(Table5[[#This Row],[Serial '#]],Table10[Serial '#],Table10[Charity Association],"",,)</f>
        <v>Italian American Brotherhood Club</v>
      </c>
      <c r="Z1467" s="3" t="s">
        <v>23</v>
      </c>
    </row>
    <row r="1468" spans="1:26" hidden="1" x14ac:dyDescent="0.35">
      <c r="A1468" s="3">
        <v>1466</v>
      </c>
      <c r="B1468" s="78">
        <v>45219</v>
      </c>
      <c r="C1468" s="73">
        <f>_xlfn.XLOOKUP(Table5[[#This Row],[Serial '#]],Table10[Serial '#],Table10[Date],"",,)</f>
        <v>45296</v>
      </c>
      <c r="D14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68" s="73" t="str">
        <f>IF(Table5[[#This Row],[Date Distributed]]="","In Stock","Distributed")</f>
        <v>Distributed</v>
      </c>
      <c r="F1468" s="79" t="s">
        <v>660</v>
      </c>
      <c r="G1468" s="75" t="s">
        <v>761</v>
      </c>
      <c r="H1468" s="80" t="s">
        <v>700</v>
      </c>
      <c r="I1468" s="80" t="s">
        <v>701</v>
      </c>
      <c r="J1468" s="81" t="s">
        <v>2227</v>
      </c>
      <c r="K1468" s="80" t="s">
        <v>385</v>
      </c>
      <c r="L1468" s="3" t="str">
        <f>_xlfn.XLOOKUP(Table5[[#This Row],[Item '#]],Ticket_Forms[Form Number],Ticket_Forms[Game Name],"",,)</f>
        <v>Criss Cross</v>
      </c>
      <c r="M1468" s="15">
        <v>186</v>
      </c>
      <c r="N1468" s="3">
        <f>LOOKUP(Table5[[#This Row],[Item '#]],Ticket_Forms[Form Number],Ticket_Forms[Ticket Count])</f>
        <v>5520</v>
      </c>
      <c r="O1468" s="16">
        <f>LOOKUP(Table5[[#This Row],[Item '#]],Ticket_Forms[Form Number],Ticket_Forms[Ticket Value])</f>
        <v>1</v>
      </c>
      <c r="P1468" s="16">
        <f>LOOKUP(Table5[[#This Row],[Item '#]],Ticket_Forms[Form Number],Ticket_Forms[Revenue])</f>
        <v>5520</v>
      </c>
      <c r="Q1468" s="16">
        <f>LOOKUP(Table5[[#This Row],[Item '#]],Ticket_Forms[Form Number],Ticket_Forms[Ideal Profit])</f>
        <v>960</v>
      </c>
      <c r="R1468" s="16">
        <f>LOOKUP(Table5[[#This Row],[Item '#]],Ticket_Forms[Form Number],Ticket_Forms[Prizes])</f>
        <v>4560</v>
      </c>
      <c r="S1468" s="16">
        <f>LOOKUP(Table5[[#This Row],[Item '#]],Ticket_Forms[Form Number],Ticket_Forms[Location Rent])</f>
        <v>331</v>
      </c>
      <c r="T1468" s="16">
        <f>LOOKUP(Table5[[#This Row],[Item '#]],Ticket_Forms[Form Number],Ticket_Forms[Last Sale])</f>
        <v>200</v>
      </c>
      <c r="U1468" s="16" t="s">
        <v>3909</v>
      </c>
      <c r="V1468" s="58">
        <f>Table5[[#This Row],[Date Distributed]]</f>
        <v>45296</v>
      </c>
      <c r="W1468" s="3" t="str">
        <f>_xlfn.XLOOKUP(Table5[[#This Row],[Serial '#]],Table10[Serial '#],Table10[Charity Association],"",,)</f>
        <v>Cleveland Police Athletic League</v>
      </c>
      <c r="Z1468" s="3" t="s">
        <v>23</v>
      </c>
    </row>
    <row r="1469" spans="1:26" hidden="1" x14ac:dyDescent="0.35">
      <c r="A1469" s="3">
        <v>1467</v>
      </c>
      <c r="B1469" s="78">
        <v>45219</v>
      </c>
      <c r="C1469" s="73">
        <f>_xlfn.XLOOKUP(Table5[[#This Row],[Serial '#]],Table10[Serial '#],Table10[Date],"",,)</f>
        <v>45296</v>
      </c>
      <c r="D14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69" s="73" t="str">
        <f>IF(Table5[[#This Row],[Date Distributed]]="","In Stock","Distributed")</f>
        <v>Distributed</v>
      </c>
      <c r="F1469" s="79" t="s">
        <v>660</v>
      </c>
      <c r="G1469" s="75" t="s">
        <v>761</v>
      </c>
      <c r="H1469" s="80" t="s">
        <v>700</v>
      </c>
      <c r="I1469" s="80" t="s">
        <v>701</v>
      </c>
      <c r="J1469" s="81" t="s">
        <v>2228</v>
      </c>
      <c r="K1469" s="80" t="s">
        <v>472</v>
      </c>
      <c r="L1469" s="3" t="str">
        <f>_xlfn.XLOOKUP(Table5[[#This Row],[Item '#]],Ticket_Forms[Form Number],Ticket_Forms[Game Name],"",,)</f>
        <v>Mega Reel Power</v>
      </c>
      <c r="M1469" s="15">
        <v>212</v>
      </c>
      <c r="N1469" s="3">
        <f>LOOKUP(Table5[[#This Row],[Item '#]],Ticket_Forms[Form Number],Ticket_Forms[Ticket Count])</f>
        <v>6320</v>
      </c>
      <c r="O1469" s="16">
        <f>LOOKUP(Table5[[#This Row],[Item '#]],Ticket_Forms[Form Number],Ticket_Forms[Ticket Value])</f>
        <v>1</v>
      </c>
      <c r="P1469" s="16">
        <f>LOOKUP(Table5[[#This Row],[Item '#]],Ticket_Forms[Form Number],Ticket_Forms[Revenue])</f>
        <v>6320</v>
      </c>
      <c r="Q1469" s="16">
        <f>LOOKUP(Table5[[#This Row],[Item '#]],Ticket_Forms[Form Number],Ticket_Forms[Ideal Profit])</f>
        <v>1575</v>
      </c>
      <c r="R1469" s="16">
        <f>LOOKUP(Table5[[#This Row],[Item '#]],Ticket_Forms[Form Number],Ticket_Forms[Prizes])</f>
        <v>4745</v>
      </c>
      <c r="S1469" s="16">
        <f>LOOKUP(Table5[[#This Row],[Item '#]],Ticket_Forms[Form Number],Ticket_Forms[Location Rent])</f>
        <v>379</v>
      </c>
      <c r="T1469" s="16">
        <f>LOOKUP(Table5[[#This Row],[Item '#]],Ticket_Forms[Form Number],Ticket_Forms[Last Sale])</f>
        <v>599</v>
      </c>
      <c r="U1469" s="16" t="s">
        <v>3909</v>
      </c>
      <c r="V1469" s="58">
        <f>Table5[[#This Row],[Date Distributed]]</f>
        <v>45296</v>
      </c>
      <c r="W1469" s="3" t="str">
        <f>_xlfn.XLOOKUP(Table5[[#This Row],[Serial '#]],Table10[Serial '#],Table10[Charity Association],"",,)</f>
        <v>Cleveland Police Athletic League</v>
      </c>
      <c r="Z1469" s="3" t="s">
        <v>23</v>
      </c>
    </row>
    <row r="1470" spans="1:26" hidden="1" x14ac:dyDescent="0.35">
      <c r="A1470" s="3">
        <v>1468</v>
      </c>
      <c r="B1470" s="78">
        <v>45219</v>
      </c>
      <c r="C1470" s="73">
        <f>_xlfn.XLOOKUP(Table5[[#This Row],[Serial '#]],Table10[Serial '#],Table10[Date],"",,)</f>
        <v>45297</v>
      </c>
      <c r="D14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70" s="73" t="str">
        <f>IF(Table5[[#This Row],[Date Distributed]]="","In Stock","Distributed")</f>
        <v>Distributed</v>
      </c>
      <c r="F1470" s="79" t="s">
        <v>660</v>
      </c>
      <c r="G1470" s="75" t="s">
        <v>761</v>
      </c>
      <c r="H1470" s="80" t="s">
        <v>700</v>
      </c>
      <c r="I1470" s="80" t="s">
        <v>701</v>
      </c>
      <c r="J1470" s="81" t="s">
        <v>2229</v>
      </c>
      <c r="K1470" s="80" t="s">
        <v>385</v>
      </c>
      <c r="L1470" s="3" t="str">
        <f>_xlfn.XLOOKUP(Table5[[#This Row],[Item '#]],Ticket_Forms[Form Number],Ticket_Forms[Game Name],"",,)</f>
        <v>Criss Cross</v>
      </c>
      <c r="M1470" s="15">
        <v>186</v>
      </c>
      <c r="N1470" s="3">
        <f>LOOKUP(Table5[[#This Row],[Item '#]],Ticket_Forms[Form Number],Ticket_Forms[Ticket Count])</f>
        <v>5520</v>
      </c>
      <c r="O1470" s="16">
        <f>LOOKUP(Table5[[#This Row],[Item '#]],Ticket_Forms[Form Number],Ticket_Forms[Ticket Value])</f>
        <v>1</v>
      </c>
      <c r="P1470" s="16">
        <f>LOOKUP(Table5[[#This Row],[Item '#]],Ticket_Forms[Form Number],Ticket_Forms[Revenue])</f>
        <v>5520</v>
      </c>
      <c r="Q1470" s="16">
        <f>LOOKUP(Table5[[#This Row],[Item '#]],Ticket_Forms[Form Number],Ticket_Forms[Ideal Profit])</f>
        <v>960</v>
      </c>
      <c r="R1470" s="16">
        <f>LOOKUP(Table5[[#This Row],[Item '#]],Ticket_Forms[Form Number],Ticket_Forms[Prizes])</f>
        <v>4560</v>
      </c>
      <c r="S1470" s="16">
        <f>LOOKUP(Table5[[#This Row],[Item '#]],Ticket_Forms[Form Number],Ticket_Forms[Location Rent])</f>
        <v>331</v>
      </c>
      <c r="T1470" s="16">
        <f>LOOKUP(Table5[[#This Row],[Item '#]],Ticket_Forms[Form Number],Ticket_Forms[Last Sale])</f>
        <v>200</v>
      </c>
      <c r="U1470" s="16" t="s">
        <v>3909</v>
      </c>
      <c r="V1470" s="58">
        <f>Table5[[#This Row],[Date Distributed]]</f>
        <v>45297</v>
      </c>
      <c r="W1470" s="3" t="str">
        <f>_xlfn.XLOOKUP(Table5[[#This Row],[Serial '#]],Table10[Serial '#],Table10[Charity Association],"",,)</f>
        <v>Cleveland Police Athletic League</v>
      </c>
      <c r="Z1470" s="3" t="s">
        <v>23</v>
      </c>
    </row>
    <row r="1471" spans="1:26" hidden="1" x14ac:dyDescent="0.35">
      <c r="A1471" s="3">
        <v>1469</v>
      </c>
      <c r="B1471" s="78">
        <v>45219</v>
      </c>
      <c r="C1471" s="73">
        <f>_xlfn.XLOOKUP(Table5[[#This Row],[Serial '#]],Table10[Serial '#],Table10[Date],"",,)</f>
        <v>45301</v>
      </c>
      <c r="D14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71" s="73" t="str">
        <f>IF(Table5[[#This Row],[Date Distributed]]="","In Stock","Distributed")</f>
        <v>Distributed</v>
      </c>
      <c r="F1471" s="79" t="s">
        <v>660</v>
      </c>
      <c r="G1471" s="75" t="s">
        <v>761</v>
      </c>
      <c r="H1471" s="80" t="s">
        <v>700</v>
      </c>
      <c r="I1471" s="80" t="s">
        <v>701</v>
      </c>
      <c r="J1471" s="81" t="s">
        <v>2230</v>
      </c>
      <c r="K1471" s="80" t="s">
        <v>437</v>
      </c>
      <c r="L1471" s="3" t="str">
        <f>_xlfn.XLOOKUP(Table5[[#This Row],[Item '#]],Ticket_Forms[Form Number],Ticket_Forms[Game Name],"",,)</f>
        <v>Diamonds and Pearls</v>
      </c>
      <c r="M1471" s="15">
        <v>212</v>
      </c>
      <c r="N1471" s="3">
        <f>LOOKUP(Table5[[#This Row],[Item '#]],Ticket_Forms[Form Number],Ticket_Forms[Ticket Count])</f>
        <v>6320</v>
      </c>
      <c r="O1471" s="16">
        <f>LOOKUP(Table5[[#This Row],[Item '#]],Ticket_Forms[Form Number],Ticket_Forms[Ticket Value])</f>
        <v>1</v>
      </c>
      <c r="P1471" s="16">
        <f>LOOKUP(Table5[[#This Row],[Item '#]],Ticket_Forms[Form Number],Ticket_Forms[Revenue])</f>
        <v>6320</v>
      </c>
      <c r="Q1471" s="16">
        <f>LOOKUP(Table5[[#This Row],[Item '#]],Ticket_Forms[Form Number],Ticket_Forms[Ideal Profit])</f>
        <v>1575</v>
      </c>
      <c r="R1471" s="16">
        <f>LOOKUP(Table5[[#This Row],[Item '#]],Ticket_Forms[Form Number],Ticket_Forms[Prizes])</f>
        <v>4745</v>
      </c>
      <c r="S1471" s="16">
        <f>LOOKUP(Table5[[#This Row],[Item '#]],Ticket_Forms[Form Number],Ticket_Forms[Location Rent])</f>
        <v>379</v>
      </c>
      <c r="T1471" s="16">
        <f>LOOKUP(Table5[[#This Row],[Item '#]],Ticket_Forms[Form Number],Ticket_Forms[Last Sale])</f>
        <v>599</v>
      </c>
      <c r="U1471" s="16" t="s">
        <v>3909</v>
      </c>
      <c r="V1471" s="58">
        <f>Table5[[#This Row],[Date Distributed]]</f>
        <v>45301</v>
      </c>
      <c r="W1471" s="3" t="str">
        <f>_xlfn.XLOOKUP(Table5[[#This Row],[Serial '#]],Table10[Serial '#],Table10[Charity Association],"",,)</f>
        <v>Cleveland Police Athletic League</v>
      </c>
      <c r="Z1471" s="3" t="s">
        <v>23</v>
      </c>
    </row>
    <row r="1472" spans="1:26" hidden="1" x14ac:dyDescent="0.35">
      <c r="A1472" s="3">
        <v>1470</v>
      </c>
      <c r="B1472" s="78">
        <v>45219</v>
      </c>
      <c r="C1472" s="73">
        <f>_xlfn.XLOOKUP(Table5[[#This Row],[Serial '#]],Table10[Serial '#],Table10[Date],"",,)</f>
        <v>45314</v>
      </c>
      <c r="D14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72" s="73" t="str">
        <f>IF(Table5[[#This Row],[Date Distributed]]="","In Stock","Distributed")</f>
        <v>Distributed</v>
      </c>
      <c r="F1472" s="79" t="s">
        <v>660</v>
      </c>
      <c r="G1472" s="75" t="s">
        <v>761</v>
      </c>
      <c r="H1472" s="80" t="s">
        <v>700</v>
      </c>
      <c r="I1472" s="80" t="s">
        <v>701</v>
      </c>
      <c r="J1472" s="81" t="s">
        <v>2231</v>
      </c>
      <c r="K1472" s="80" t="s">
        <v>434</v>
      </c>
      <c r="L1472" s="3" t="str">
        <f>_xlfn.XLOOKUP(Table5[[#This Row],[Item '#]],Ticket_Forms[Form Number],Ticket_Forms[Game Name],"",,)</f>
        <v>A-Paw-Ling Pooches</v>
      </c>
      <c r="M1472" s="15">
        <v>212</v>
      </c>
      <c r="N1472" s="3">
        <f>LOOKUP(Table5[[#This Row],[Item '#]],Ticket_Forms[Form Number],Ticket_Forms[Ticket Count])</f>
        <v>6320</v>
      </c>
      <c r="O1472" s="16">
        <f>LOOKUP(Table5[[#This Row],[Item '#]],Ticket_Forms[Form Number],Ticket_Forms[Ticket Value])</f>
        <v>1</v>
      </c>
      <c r="P1472" s="16">
        <f>LOOKUP(Table5[[#This Row],[Item '#]],Ticket_Forms[Form Number],Ticket_Forms[Revenue])</f>
        <v>6320</v>
      </c>
      <c r="Q1472" s="16">
        <f>LOOKUP(Table5[[#This Row],[Item '#]],Ticket_Forms[Form Number],Ticket_Forms[Ideal Profit])</f>
        <v>1575</v>
      </c>
      <c r="R1472" s="16">
        <f>LOOKUP(Table5[[#This Row],[Item '#]],Ticket_Forms[Form Number],Ticket_Forms[Prizes])</f>
        <v>4745</v>
      </c>
      <c r="S1472" s="16">
        <f>LOOKUP(Table5[[#This Row],[Item '#]],Ticket_Forms[Form Number],Ticket_Forms[Location Rent])</f>
        <v>379</v>
      </c>
      <c r="T1472" s="16">
        <f>LOOKUP(Table5[[#This Row],[Item '#]],Ticket_Forms[Form Number],Ticket_Forms[Last Sale])</f>
        <v>599</v>
      </c>
      <c r="U1472" s="16" t="s">
        <v>3909</v>
      </c>
      <c r="V1472" s="58">
        <f>Table5[[#This Row],[Date Distributed]]</f>
        <v>45314</v>
      </c>
      <c r="W1472" s="3" t="str">
        <f>_xlfn.XLOOKUP(Table5[[#This Row],[Serial '#]],Table10[Serial '#],Table10[Charity Association],"",,)</f>
        <v>Cleveland Police Athletic League</v>
      </c>
      <c r="Z1472" s="3" t="s">
        <v>23</v>
      </c>
    </row>
    <row r="1473" spans="1:26" hidden="1" x14ac:dyDescent="0.35">
      <c r="A1473" s="3">
        <v>1471</v>
      </c>
      <c r="B1473" s="78">
        <v>45219</v>
      </c>
      <c r="C1473" s="73">
        <f>_xlfn.XLOOKUP(Table5[[#This Row],[Serial '#]],Table10[Serial '#],Table10[Date],"",,)</f>
        <v>45324</v>
      </c>
      <c r="D14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73" s="73" t="str">
        <f>IF(Table5[[#This Row],[Date Distributed]]="","In Stock","Distributed")</f>
        <v>Distributed</v>
      </c>
      <c r="F1473" s="79" t="s">
        <v>660</v>
      </c>
      <c r="G1473" s="75" t="s">
        <v>761</v>
      </c>
      <c r="H1473" s="80" t="s">
        <v>700</v>
      </c>
      <c r="I1473" s="80" t="s">
        <v>701</v>
      </c>
      <c r="J1473" s="81" t="s">
        <v>2232</v>
      </c>
      <c r="K1473" s="80" t="s">
        <v>385</v>
      </c>
      <c r="L1473" s="3" t="str">
        <f>_xlfn.XLOOKUP(Table5[[#This Row],[Item '#]],Ticket_Forms[Form Number],Ticket_Forms[Game Name],"",,)</f>
        <v>Criss Cross</v>
      </c>
      <c r="M1473" s="15">
        <v>186</v>
      </c>
      <c r="N1473" s="3">
        <f>LOOKUP(Table5[[#This Row],[Item '#]],Ticket_Forms[Form Number],Ticket_Forms[Ticket Count])</f>
        <v>5520</v>
      </c>
      <c r="O1473" s="16">
        <f>LOOKUP(Table5[[#This Row],[Item '#]],Ticket_Forms[Form Number],Ticket_Forms[Ticket Value])</f>
        <v>1</v>
      </c>
      <c r="P1473" s="16">
        <f>LOOKUP(Table5[[#This Row],[Item '#]],Ticket_Forms[Form Number],Ticket_Forms[Revenue])</f>
        <v>5520</v>
      </c>
      <c r="Q1473" s="16">
        <f>LOOKUP(Table5[[#This Row],[Item '#]],Ticket_Forms[Form Number],Ticket_Forms[Ideal Profit])</f>
        <v>960</v>
      </c>
      <c r="R1473" s="16">
        <f>LOOKUP(Table5[[#This Row],[Item '#]],Ticket_Forms[Form Number],Ticket_Forms[Prizes])</f>
        <v>4560</v>
      </c>
      <c r="S1473" s="16">
        <f>LOOKUP(Table5[[#This Row],[Item '#]],Ticket_Forms[Form Number],Ticket_Forms[Location Rent])</f>
        <v>331</v>
      </c>
      <c r="T1473" s="16">
        <f>LOOKUP(Table5[[#This Row],[Item '#]],Ticket_Forms[Form Number],Ticket_Forms[Last Sale])</f>
        <v>200</v>
      </c>
      <c r="U1473" s="16" t="s">
        <v>3909</v>
      </c>
      <c r="V1473" s="58">
        <f>Table5[[#This Row],[Date Distributed]]</f>
        <v>45324</v>
      </c>
      <c r="W1473" s="3" t="str">
        <f>_xlfn.XLOOKUP(Table5[[#This Row],[Serial '#]],Table10[Serial '#],Table10[Charity Association],"",,)</f>
        <v>Cleveland Police Athletic League</v>
      </c>
      <c r="Z1473" s="3" t="s">
        <v>23</v>
      </c>
    </row>
    <row r="1474" spans="1:26" hidden="1" x14ac:dyDescent="0.35">
      <c r="A1474" s="3">
        <v>1472</v>
      </c>
      <c r="B1474" s="78">
        <v>45219</v>
      </c>
      <c r="C1474" s="73">
        <f>_xlfn.XLOOKUP(Table5[[#This Row],[Serial '#]],Table10[Serial '#],Table10[Date],"",,)</f>
        <v>45324</v>
      </c>
      <c r="D14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74" s="73" t="str">
        <f>IF(Table5[[#This Row],[Date Distributed]]="","In Stock","Distributed")</f>
        <v>Distributed</v>
      </c>
      <c r="F1474" s="79" t="s">
        <v>660</v>
      </c>
      <c r="G1474" s="75" t="s">
        <v>761</v>
      </c>
      <c r="H1474" s="80" t="s">
        <v>700</v>
      </c>
      <c r="I1474" s="80" t="s">
        <v>701</v>
      </c>
      <c r="J1474" s="81" t="s">
        <v>2233</v>
      </c>
      <c r="K1474" s="80" t="s">
        <v>385</v>
      </c>
      <c r="L1474" s="3" t="str">
        <f>_xlfn.XLOOKUP(Table5[[#This Row],[Item '#]],Ticket_Forms[Form Number],Ticket_Forms[Game Name],"",,)</f>
        <v>Criss Cross</v>
      </c>
      <c r="M1474" s="15">
        <v>186</v>
      </c>
      <c r="N1474" s="3">
        <f>LOOKUP(Table5[[#This Row],[Item '#]],Ticket_Forms[Form Number],Ticket_Forms[Ticket Count])</f>
        <v>5520</v>
      </c>
      <c r="O1474" s="16">
        <f>LOOKUP(Table5[[#This Row],[Item '#]],Ticket_Forms[Form Number],Ticket_Forms[Ticket Value])</f>
        <v>1</v>
      </c>
      <c r="P1474" s="16">
        <f>LOOKUP(Table5[[#This Row],[Item '#]],Ticket_Forms[Form Number],Ticket_Forms[Revenue])</f>
        <v>5520</v>
      </c>
      <c r="Q1474" s="16">
        <f>LOOKUP(Table5[[#This Row],[Item '#]],Ticket_Forms[Form Number],Ticket_Forms[Ideal Profit])</f>
        <v>960</v>
      </c>
      <c r="R1474" s="16">
        <f>LOOKUP(Table5[[#This Row],[Item '#]],Ticket_Forms[Form Number],Ticket_Forms[Prizes])</f>
        <v>4560</v>
      </c>
      <c r="S1474" s="16">
        <f>LOOKUP(Table5[[#This Row],[Item '#]],Ticket_Forms[Form Number],Ticket_Forms[Location Rent])</f>
        <v>331</v>
      </c>
      <c r="T1474" s="16">
        <f>LOOKUP(Table5[[#This Row],[Item '#]],Ticket_Forms[Form Number],Ticket_Forms[Last Sale])</f>
        <v>200</v>
      </c>
      <c r="U1474" s="16" t="s">
        <v>3909</v>
      </c>
      <c r="V1474" s="58">
        <f>Table5[[#This Row],[Date Distributed]]</f>
        <v>45324</v>
      </c>
      <c r="W1474" s="3" t="str">
        <f>_xlfn.XLOOKUP(Table5[[#This Row],[Serial '#]],Table10[Serial '#],Table10[Charity Association],"",,)</f>
        <v>Cleveland Police Athletic League</v>
      </c>
      <c r="Z1474" s="3" t="s">
        <v>23</v>
      </c>
    </row>
    <row r="1475" spans="1:26" hidden="1" x14ac:dyDescent="0.35">
      <c r="A1475" s="3">
        <v>1473</v>
      </c>
      <c r="B1475" s="78">
        <v>45219</v>
      </c>
      <c r="C1475" s="73">
        <f>_xlfn.XLOOKUP(Table5[[#This Row],[Serial '#]],Table10[Serial '#],Table10[Date],"",,)</f>
        <v>45327</v>
      </c>
      <c r="D14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75" s="73" t="str">
        <f>IF(Table5[[#This Row],[Date Distributed]]="","In Stock","Distributed")</f>
        <v>Distributed</v>
      </c>
      <c r="F1475" s="79" t="s">
        <v>660</v>
      </c>
      <c r="G1475" s="75" t="s">
        <v>761</v>
      </c>
      <c r="H1475" s="80" t="s">
        <v>700</v>
      </c>
      <c r="I1475" s="80" t="s">
        <v>701</v>
      </c>
      <c r="J1475" s="81" t="s">
        <v>2234</v>
      </c>
      <c r="K1475" s="80" t="s">
        <v>385</v>
      </c>
      <c r="L1475" s="3" t="str">
        <f>_xlfn.XLOOKUP(Table5[[#This Row],[Item '#]],Ticket_Forms[Form Number],Ticket_Forms[Game Name],"",,)</f>
        <v>Criss Cross</v>
      </c>
      <c r="M1475" s="15">
        <v>186</v>
      </c>
      <c r="N1475" s="3">
        <f>LOOKUP(Table5[[#This Row],[Item '#]],Ticket_Forms[Form Number],Ticket_Forms[Ticket Count])</f>
        <v>5520</v>
      </c>
      <c r="O1475" s="16">
        <f>LOOKUP(Table5[[#This Row],[Item '#]],Ticket_Forms[Form Number],Ticket_Forms[Ticket Value])</f>
        <v>1</v>
      </c>
      <c r="P1475" s="16">
        <f>LOOKUP(Table5[[#This Row],[Item '#]],Ticket_Forms[Form Number],Ticket_Forms[Revenue])</f>
        <v>5520</v>
      </c>
      <c r="Q1475" s="16">
        <f>LOOKUP(Table5[[#This Row],[Item '#]],Ticket_Forms[Form Number],Ticket_Forms[Ideal Profit])</f>
        <v>960</v>
      </c>
      <c r="R1475" s="16">
        <f>LOOKUP(Table5[[#This Row],[Item '#]],Ticket_Forms[Form Number],Ticket_Forms[Prizes])</f>
        <v>4560</v>
      </c>
      <c r="S1475" s="16">
        <f>LOOKUP(Table5[[#This Row],[Item '#]],Ticket_Forms[Form Number],Ticket_Forms[Location Rent])</f>
        <v>331</v>
      </c>
      <c r="T1475" s="16">
        <f>LOOKUP(Table5[[#This Row],[Item '#]],Ticket_Forms[Form Number],Ticket_Forms[Last Sale])</f>
        <v>200</v>
      </c>
      <c r="U1475" s="16" t="s">
        <v>3909</v>
      </c>
      <c r="V1475" s="58">
        <f>Table5[[#This Row],[Date Distributed]]</f>
        <v>45327</v>
      </c>
      <c r="W1475" s="3" t="str">
        <f>_xlfn.XLOOKUP(Table5[[#This Row],[Serial '#]],Table10[Serial '#],Table10[Charity Association],"",,)</f>
        <v>Cleveland Police Athletic League</v>
      </c>
      <c r="Z1475" s="3" t="s">
        <v>23</v>
      </c>
    </row>
    <row r="1476" spans="1:26" hidden="1" x14ac:dyDescent="0.35">
      <c r="A1476" s="3">
        <v>1474</v>
      </c>
      <c r="B1476" s="78">
        <v>45219</v>
      </c>
      <c r="C1476" s="73">
        <f>_xlfn.XLOOKUP(Table5[[#This Row],[Serial '#]],Table10[Serial '#],Table10[Date],"",,)</f>
        <v>45327</v>
      </c>
      <c r="D14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76" s="73" t="str">
        <f>IF(Table5[[#This Row],[Date Distributed]]="","In Stock","Distributed")</f>
        <v>Distributed</v>
      </c>
      <c r="F1476" s="79" t="s">
        <v>660</v>
      </c>
      <c r="G1476" s="75" t="s">
        <v>761</v>
      </c>
      <c r="H1476" s="80" t="s">
        <v>700</v>
      </c>
      <c r="I1476" s="80" t="s">
        <v>701</v>
      </c>
      <c r="J1476" s="81" t="s">
        <v>2235</v>
      </c>
      <c r="K1476" s="80" t="s">
        <v>385</v>
      </c>
      <c r="L1476" s="3" t="str">
        <f>_xlfn.XLOOKUP(Table5[[#This Row],[Item '#]],Ticket_Forms[Form Number],Ticket_Forms[Game Name],"",,)</f>
        <v>Criss Cross</v>
      </c>
      <c r="M1476" s="15">
        <v>186</v>
      </c>
      <c r="N1476" s="3">
        <f>LOOKUP(Table5[[#This Row],[Item '#]],Ticket_Forms[Form Number],Ticket_Forms[Ticket Count])</f>
        <v>5520</v>
      </c>
      <c r="O1476" s="16">
        <f>LOOKUP(Table5[[#This Row],[Item '#]],Ticket_Forms[Form Number],Ticket_Forms[Ticket Value])</f>
        <v>1</v>
      </c>
      <c r="P1476" s="16">
        <f>LOOKUP(Table5[[#This Row],[Item '#]],Ticket_Forms[Form Number],Ticket_Forms[Revenue])</f>
        <v>5520</v>
      </c>
      <c r="Q1476" s="16">
        <f>LOOKUP(Table5[[#This Row],[Item '#]],Ticket_Forms[Form Number],Ticket_Forms[Ideal Profit])</f>
        <v>960</v>
      </c>
      <c r="R1476" s="16">
        <f>LOOKUP(Table5[[#This Row],[Item '#]],Ticket_Forms[Form Number],Ticket_Forms[Prizes])</f>
        <v>4560</v>
      </c>
      <c r="S1476" s="16">
        <f>LOOKUP(Table5[[#This Row],[Item '#]],Ticket_Forms[Form Number],Ticket_Forms[Location Rent])</f>
        <v>331</v>
      </c>
      <c r="T1476" s="16">
        <f>LOOKUP(Table5[[#This Row],[Item '#]],Ticket_Forms[Form Number],Ticket_Forms[Last Sale])</f>
        <v>200</v>
      </c>
      <c r="U1476" s="16" t="s">
        <v>3909</v>
      </c>
      <c r="V1476" s="58">
        <f>Table5[[#This Row],[Date Distributed]]</f>
        <v>45327</v>
      </c>
      <c r="W1476" s="3" t="str">
        <f>_xlfn.XLOOKUP(Table5[[#This Row],[Serial '#]],Table10[Serial '#],Table10[Charity Association],"",,)</f>
        <v>Cleveland Police Athletic League</v>
      </c>
      <c r="Z1476" s="3" t="s">
        <v>23</v>
      </c>
    </row>
    <row r="1477" spans="1:26" hidden="1" x14ac:dyDescent="0.35">
      <c r="A1477" s="3">
        <v>1475</v>
      </c>
      <c r="B1477" s="78">
        <v>45219</v>
      </c>
      <c r="C1477" s="73">
        <f>_xlfn.XLOOKUP(Table5[[#This Row],[Serial '#]],Table10[Serial '#],Table10[Date],"",,)</f>
        <v>45327</v>
      </c>
      <c r="D14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77" s="73" t="str">
        <f>IF(Table5[[#This Row],[Date Distributed]]="","In Stock","Distributed")</f>
        <v>Distributed</v>
      </c>
      <c r="F1477" s="79" t="s">
        <v>660</v>
      </c>
      <c r="G1477" s="75" t="s">
        <v>761</v>
      </c>
      <c r="H1477" s="80" t="s">
        <v>700</v>
      </c>
      <c r="I1477" s="80" t="s">
        <v>701</v>
      </c>
      <c r="J1477" s="81" t="s">
        <v>2236</v>
      </c>
      <c r="K1477" s="80" t="s">
        <v>385</v>
      </c>
      <c r="L1477" s="3" t="str">
        <f>_xlfn.XLOOKUP(Table5[[#This Row],[Item '#]],Ticket_Forms[Form Number],Ticket_Forms[Game Name],"",,)</f>
        <v>Criss Cross</v>
      </c>
      <c r="M1477" s="15">
        <v>186</v>
      </c>
      <c r="N1477" s="3">
        <f>LOOKUP(Table5[[#This Row],[Item '#]],Ticket_Forms[Form Number],Ticket_Forms[Ticket Count])</f>
        <v>5520</v>
      </c>
      <c r="O1477" s="16">
        <f>LOOKUP(Table5[[#This Row],[Item '#]],Ticket_Forms[Form Number],Ticket_Forms[Ticket Value])</f>
        <v>1</v>
      </c>
      <c r="P1477" s="16">
        <f>LOOKUP(Table5[[#This Row],[Item '#]],Ticket_Forms[Form Number],Ticket_Forms[Revenue])</f>
        <v>5520</v>
      </c>
      <c r="Q1477" s="16">
        <f>LOOKUP(Table5[[#This Row],[Item '#]],Ticket_Forms[Form Number],Ticket_Forms[Ideal Profit])</f>
        <v>960</v>
      </c>
      <c r="R1477" s="16">
        <f>LOOKUP(Table5[[#This Row],[Item '#]],Ticket_Forms[Form Number],Ticket_Forms[Prizes])</f>
        <v>4560</v>
      </c>
      <c r="S1477" s="16">
        <f>LOOKUP(Table5[[#This Row],[Item '#]],Ticket_Forms[Form Number],Ticket_Forms[Location Rent])</f>
        <v>331</v>
      </c>
      <c r="T1477" s="16">
        <f>LOOKUP(Table5[[#This Row],[Item '#]],Ticket_Forms[Form Number],Ticket_Forms[Last Sale])</f>
        <v>200</v>
      </c>
      <c r="U1477" s="16" t="s">
        <v>3909</v>
      </c>
      <c r="V1477" s="58">
        <f>Table5[[#This Row],[Date Distributed]]</f>
        <v>45327</v>
      </c>
      <c r="W1477" s="3" t="str">
        <f>_xlfn.XLOOKUP(Table5[[#This Row],[Serial '#]],Table10[Serial '#],Table10[Charity Association],"",,)</f>
        <v>Cleveland Police Athletic League</v>
      </c>
      <c r="Z1477" s="3" t="s">
        <v>23</v>
      </c>
    </row>
    <row r="1478" spans="1:26" hidden="1" x14ac:dyDescent="0.35">
      <c r="A1478" s="3">
        <v>1476</v>
      </c>
      <c r="B1478" s="78">
        <v>45219</v>
      </c>
      <c r="C1478" s="73">
        <f>_xlfn.XLOOKUP(Table5[[#This Row],[Serial '#]],Table10[Serial '#],Table10[Date],"",,)</f>
        <v>45327</v>
      </c>
      <c r="D14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78" s="73" t="str">
        <f>IF(Table5[[#This Row],[Date Distributed]]="","In Stock","Distributed")</f>
        <v>Distributed</v>
      </c>
      <c r="F1478" s="79" t="s">
        <v>660</v>
      </c>
      <c r="G1478" s="75" t="s">
        <v>761</v>
      </c>
      <c r="H1478" s="80" t="s">
        <v>700</v>
      </c>
      <c r="I1478" s="80" t="s">
        <v>701</v>
      </c>
      <c r="J1478" s="81" t="s">
        <v>2237</v>
      </c>
      <c r="K1478" s="80" t="s">
        <v>385</v>
      </c>
      <c r="L1478" s="3" t="str">
        <f>_xlfn.XLOOKUP(Table5[[#This Row],[Item '#]],Ticket_Forms[Form Number],Ticket_Forms[Game Name],"",,)</f>
        <v>Criss Cross</v>
      </c>
      <c r="M1478" s="15">
        <v>186</v>
      </c>
      <c r="N1478" s="3">
        <f>LOOKUP(Table5[[#This Row],[Item '#]],Ticket_Forms[Form Number],Ticket_Forms[Ticket Count])</f>
        <v>5520</v>
      </c>
      <c r="O1478" s="16">
        <f>LOOKUP(Table5[[#This Row],[Item '#]],Ticket_Forms[Form Number],Ticket_Forms[Ticket Value])</f>
        <v>1</v>
      </c>
      <c r="P1478" s="16">
        <f>LOOKUP(Table5[[#This Row],[Item '#]],Ticket_Forms[Form Number],Ticket_Forms[Revenue])</f>
        <v>5520</v>
      </c>
      <c r="Q1478" s="16">
        <f>LOOKUP(Table5[[#This Row],[Item '#]],Ticket_Forms[Form Number],Ticket_Forms[Ideal Profit])</f>
        <v>960</v>
      </c>
      <c r="R1478" s="16">
        <f>LOOKUP(Table5[[#This Row],[Item '#]],Ticket_Forms[Form Number],Ticket_Forms[Prizes])</f>
        <v>4560</v>
      </c>
      <c r="S1478" s="16">
        <f>LOOKUP(Table5[[#This Row],[Item '#]],Ticket_Forms[Form Number],Ticket_Forms[Location Rent])</f>
        <v>331</v>
      </c>
      <c r="T1478" s="16">
        <f>LOOKUP(Table5[[#This Row],[Item '#]],Ticket_Forms[Form Number],Ticket_Forms[Last Sale])</f>
        <v>200</v>
      </c>
      <c r="U1478" s="16" t="s">
        <v>3909</v>
      </c>
      <c r="V1478" s="58">
        <f>Table5[[#This Row],[Date Distributed]]</f>
        <v>45327</v>
      </c>
      <c r="W1478" s="3" t="str">
        <f>_xlfn.XLOOKUP(Table5[[#This Row],[Serial '#]],Table10[Serial '#],Table10[Charity Association],"",,)</f>
        <v>Cleveland Police Athletic League</v>
      </c>
      <c r="Z1478" s="3" t="s">
        <v>23</v>
      </c>
    </row>
    <row r="1479" spans="1:26" hidden="1" x14ac:dyDescent="0.35">
      <c r="A1479" s="3">
        <v>1477</v>
      </c>
      <c r="B1479" s="78">
        <v>45219</v>
      </c>
      <c r="C1479" s="73">
        <f>_xlfn.XLOOKUP(Table5[[#This Row],[Serial '#]],Table10[Serial '#],Table10[Date],"",,)</f>
        <v>45327</v>
      </c>
      <c r="D14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79" s="73" t="str">
        <f>IF(Table5[[#This Row],[Date Distributed]]="","In Stock","Distributed")</f>
        <v>Distributed</v>
      </c>
      <c r="F1479" s="79" t="s">
        <v>660</v>
      </c>
      <c r="G1479" s="75" t="s">
        <v>761</v>
      </c>
      <c r="H1479" s="80" t="s">
        <v>700</v>
      </c>
      <c r="I1479" s="80" t="s">
        <v>701</v>
      </c>
      <c r="J1479" s="81" t="s">
        <v>2238</v>
      </c>
      <c r="K1479" s="80" t="s">
        <v>385</v>
      </c>
      <c r="L1479" s="3" t="str">
        <f>_xlfn.XLOOKUP(Table5[[#This Row],[Item '#]],Ticket_Forms[Form Number],Ticket_Forms[Game Name],"",,)</f>
        <v>Criss Cross</v>
      </c>
      <c r="M1479" s="15">
        <v>186</v>
      </c>
      <c r="N1479" s="3">
        <f>LOOKUP(Table5[[#This Row],[Item '#]],Ticket_Forms[Form Number],Ticket_Forms[Ticket Count])</f>
        <v>5520</v>
      </c>
      <c r="O1479" s="16">
        <f>LOOKUP(Table5[[#This Row],[Item '#]],Ticket_Forms[Form Number],Ticket_Forms[Ticket Value])</f>
        <v>1</v>
      </c>
      <c r="P1479" s="16">
        <f>LOOKUP(Table5[[#This Row],[Item '#]],Ticket_Forms[Form Number],Ticket_Forms[Revenue])</f>
        <v>5520</v>
      </c>
      <c r="Q1479" s="16">
        <f>LOOKUP(Table5[[#This Row],[Item '#]],Ticket_Forms[Form Number],Ticket_Forms[Ideal Profit])</f>
        <v>960</v>
      </c>
      <c r="R1479" s="16">
        <f>LOOKUP(Table5[[#This Row],[Item '#]],Ticket_Forms[Form Number],Ticket_Forms[Prizes])</f>
        <v>4560</v>
      </c>
      <c r="S1479" s="16">
        <f>LOOKUP(Table5[[#This Row],[Item '#]],Ticket_Forms[Form Number],Ticket_Forms[Location Rent])</f>
        <v>331</v>
      </c>
      <c r="T1479" s="16">
        <f>LOOKUP(Table5[[#This Row],[Item '#]],Ticket_Forms[Form Number],Ticket_Forms[Last Sale])</f>
        <v>200</v>
      </c>
      <c r="U1479" s="16" t="s">
        <v>3909</v>
      </c>
      <c r="V1479" s="58">
        <f>Table5[[#This Row],[Date Distributed]]</f>
        <v>45327</v>
      </c>
      <c r="W1479" s="3" t="str">
        <f>_xlfn.XLOOKUP(Table5[[#This Row],[Serial '#]],Table10[Serial '#],Table10[Charity Association],"",,)</f>
        <v>Cleveland Police Athletic League</v>
      </c>
      <c r="Z1479" s="3" t="s">
        <v>23</v>
      </c>
    </row>
    <row r="1480" spans="1:26" hidden="1" x14ac:dyDescent="0.35">
      <c r="A1480" s="3">
        <v>1478</v>
      </c>
      <c r="B1480" s="78">
        <v>45219</v>
      </c>
      <c r="C1480" s="73">
        <f>_xlfn.XLOOKUP(Table5[[#This Row],[Serial '#]],Table10[Serial '#],Table10[Date],"",,)</f>
        <v>45327</v>
      </c>
      <c r="D14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80" s="73" t="str">
        <f>IF(Table5[[#This Row],[Date Distributed]]="","In Stock","Distributed")</f>
        <v>Distributed</v>
      </c>
      <c r="F1480" s="79" t="s">
        <v>660</v>
      </c>
      <c r="G1480" s="75" t="s">
        <v>761</v>
      </c>
      <c r="H1480" s="80" t="s">
        <v>700</v>
      </c>
      <c r="I1480" s="80" t="s">
        <v>701</v>
      </c>
      <c r="J1480" s="81" t="s">
        <v>2239</v>
      </c>
      <c r="K1480" s="80" t="s">
        <v>385</v>
      </c>
      <c r="L1480" s="3" t="str">
        <f>_xlfn.XLOOKUP(Table5[[#This Row],[Item '#]],Ticket_Forms[Form Number],Ticket_Forms[Game Name],"",,)</f>
        <v>Criss Cross</v>
      </c>
      <c r="M1480" s="15">
        <v>186</v>
      </c>
      <c r="N1480" s="3">
        <f>LOOKUP(Table5[[#This Row],[Item '#]],Ticket_Forms[Form Number],Ticket_Forms[Ticket Count])</f>
        <v>5520</v>
      </c>
      <c r="O1480" s="16">
        <f>LOOKUP(Table5[[#This Row],[Item '#]],Ticket_Forms[Form Number],Ticket_Forms[Ticket Value])</f>
        <v>1</v>
      </c>
      <c r="P1480" s="16">
        <f>LOOKUP(Table5[[#This Row],[Item '#]],Ticket_Forms[Form Number],Ticket_Forms[Revenue])</f>
        <v>5520</v>
      </c>
      <c r="Q1480" s="16">
        <f>LOOKUP(Table5[[#This Row],[Item '#]],Ticket_Forms[Form Number],Ticket_Forms[Ideal Profit])</f>
        <v>960</v>
      </c>
      <c r="R1480" s="16">
        <f>LOOKUP(Table5[[#This Row],[Item '#]],Ticket_Forms[Form Number],Ticket_Forms[Prizes])</f>
        <v>4560</v>
      </c>
      <c r="S1480" s="16">
        <f>LOOKUP(Table5[[#This Row],[Item '#]],Ticket_Forms[Form Number],Ticket_Forms[Location Rent])</f>
        <v>331</v>
      </c>
      <c r="T1480" s="16">
        <f>LOOKUP(Table5[[#This Row],[Item '#]],Ticket_Forms[Form Number],Ticket_Forms[Last Sale])</f>
        <v>200</v>
      </c>
      <c r="U1480" s="16" t="s">
        <v>3909</v>
      </c>
      <c r="V1480" s="58">
        <f>Table5[[#This Row],[Date Distributed]]</f>
        <v>45327</v>
      </c>
      <c r="W1480" s="3" t="str">
        <f>_xlfn.XLOOKUP(Table5[[#This Row],[Serial '#]],Table10[Serial '#],Table10[Charity Association],"",,)</f>
        <v>Cleveland Police Athletic League</v>
      </c>
      <c r="Z1480" s="3" t="s">
        <v>23</v>
      </c>
    </row>
    <row r="1481" spans="1:26" hidden="1" x14ac:dyDescent="0.35">
      <c r="A1481" s="3">
        <v>1479</v>
      </c>
      <c r="B1481" s="78">
        <v>45219</v>
      </c>
      <c r="C1481" s="73">
        <f>_xlfn.XLOOKUP(Table5[[#This Row],[Serial '#]],Table10[Serial '#],Table10[Date],"",,)</f>
        <v>45328</v>
      </c>
      <c r="D14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81" s="73" t="str">
        <f>IF(Table5[[#This Row],[Date Distributed]]="","In Stock","Distributed")</f>
        <v>Distributed</v>
      </c>
      <c r="F1481" s="79" t="s">
        <v>660</v>
      </c>
      <c r="G1481" s="75" t="s">
        <v>761</v>
      </c>
      <c r="H1481" s="80" t="s">
        <v>700</v>
      </c>
      <c r="I1481" s="80" t="s">
        <v>701</v>
      </c>
      <c r="J1481" s="81" t="s">
        <v>2240</v>
      </c>
      <c r="K1481" s="80" t="s">
        <v>385</v>
      </c>
      <c r="L1481" s="3" t="str">
        <f>_xlfn.XLOOKUP(Table5[[#This Row],[Item '#]],Ticket_Forms[Form Number],Ticket_Forms[Game Name],"",,)</f>
        <v>Criss Cross</v>
      </c>
      <c r="M1481" s="15">
        <v>186</v>
      </c>
      <c r="N1481" s="3">
        <f>LOOKUP(Table5[[#This Row],[Item '#]],Ticket_Forms[Form Number],Ticket_Forms[Ticket Count])</f>
        <v>5520</v>
      </c>
      <c r="O1481" s="16">
        <f>LOOKUP(Table5[[#This Row],[Item '#]],Ticket_Forms[Form Number],Ticket_Forms[Ticket Value])</f>
        <v>1</v>
      </c>
      <c r="P1481" s="16">
        <f>LOOKUP(Table5[[#This Row],[Item '#]],Ticket_Forms[Form Number],Ticket_Forms[Revenue])</f>
        <v>5520</v>
      </c>
      <c r="Q1481" s="16">
        <f>LOOKUP(Table5[[#This Row],[Item '#]],Ticket_Forms[Form Number],Ticket_Forms[Ideal Profit])</f>
        <v>960</v>
      </c>
      <c r="R1481" s="16">
        <f>LOOKUP(Table5[[#This Row],[Item '#]],Ticket_Forms[Form Number],Ticket_Forms[Prizes])</f>
        <v>4560</v>
      </c>
      <c r="S1481" s="16">
        <f>LOOKUP(Table5[[#This Row],[Item '#]],Ticket_Forms[Form Number],Ticket_Forms[Location Rent])</f>
        <v>331</v>
      </c>
      <c r="T1481" s="16">
        <f>LOOKUP(Table5[[#This Row],[Item '#]],Ticket_Forms[Form Number],Ticket_Forms[Last Sale])</f>
        <v>200</v>
      </c>
      <c r="U1481" s="16" t="s">
        <v>3909</v>
      </c>
      <c r="V1481" s="58">
        <f>Table5[[#This Row],[Date Distributed]]</f>
        <v>45328</v>
      </c>
      <c r="W1481" s="3" t="str">
        <f>_xlfn.XLOOKUP(Table5[[#This Row],[Serial '#]],Table10[Serial '#],Table10[Charity Association],"",,)</f>
        <v>Cleveland Police Athletic League</v>
      </c>
      <c r="Z1481" s="3" t="s">
        <v>23</v>
      </c>
    </row>
    <row r="1482" spans="1:26" hidden="1" x14ac:dyDescent="0.35">
      <c r="A1482" s="3">
        <v>1480</v>
      </c>
      <c r="B1482" s="78">
        <v>45219</v>
      </c>
      <c r="C1482" s="73">
        <f>_xlfn.XLOOKUP(Table5[[#This Row],[Serial '#]],Table10[Serial '#],Table10[Date],"",,)</f>
        <v>45328</v>
      </c>
      <c r="D14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82" s="73" t="str">
        <f>IF(Table5[[#This Row],[Date Distributed]]="","In Stock","Distributed")</f>
        <v>Distributed</v>
      </c>
      <c r="F1482" s="79" t="s">
        <v>660</v>
      </c>
      <c r="G1482" s="75" t="s">
        <v>761</v>
      </c>
      <c r="H1482" s="80" t="s">
        <v>700</v>
      </c>
      <c r="I1482" s="80" t="s">
        <v>701</v>
      </c>
      <c r="J1482" s="81" t="s">
        <v>2241</v>
      </c>
      <c r="K1482" s="80" t="s">
        <v>470</v>
      </c>
      <c r="L1482" s="3" t="str">
        <f>_xlfn.XLOOKUP(Table5[[#This Row],[Item '#]],Ticket_Forms[Form Number],Ticket_Forms[Game Name],"",,)</f>
        <v>Fish and Chips</v>
      </c>
      <c r="M1482" s="15">
        <v>212</v>
      </c>
      <c r="N1482" s="3">
        <f>LOOKUP(Table5[[#This Row],[Item '#]],Ticket_Forms[Form Number],Ticket_Forms[Ticket Count])</f>
        <v>6320</v>
      </c>
      <c r="O1482" s="16">
        <f>LOOKUP(Table5[[#This Row],[Item '#]],Ticket_Forms[Form Number],Ticket_Forms[Ticket Value])</f>
        <v>1</v>
      </c>
      <c r="P1482" s="16">
        <f>LOOKUP(Table5[[#This Row],[Item '#]],Ticket_Forms[Form Number],Ticket_Forms[Revenue])</f>
        <v>6320</v>
      </c>
      <c r="Q1482" s="16">
        <f>LOOKUP(Table5[[#This Row],[Item '#]],Ticket_Forms[Form Number],Ticket_Forms[Ideal Profit])</f>
        <v>1575</v>
      </c>
      <c r="R1482" s="16">
        <f>LOOKUP(Table5[[#This Row],[Item '#]],Ticket_Forms[Form Number],Ticket_Forms[Prizes])</f>
        <v>4745</v>
      </c>
      <c r="S1482" s="16">
        <f>LOOKUP(Table5[[#This Row],[Item '#]],Ticket_Forms[Form Number],Ticket_Forms[Location Rent])</f>
        <v>379</v>
      </c>
      <c r="T1482" s="16">
        <f>LOOKUP(Table5[[#This Row],[Item '#]],Ticket_Forms[Form Number],Ticket_Forms[Last Sale])</f>
        <v>599</v>
      </c>
      <c r="U1482" s="16" t="s">
        <v>3909</v>
      </c>
      <c r="V1482" s="58">
        <f>Table5[[#This Row],[Date Distributed]]</f>
        <v>45328</v>
      </c>
      <c r="W1482" s="3" t="str">
        <f>_xlfn.XLOOKUP(Table5[[#This Row],[Serial '#]],Table10[Serial '#],Table10[Charity Association],"",,)</f>
        <v>Italian American Brotherhood Club</v>
      </c>
      <c r="Z1482" s="3" t="s">
        <v>23</v>
      </c>
    </row>
    <row r="1483" spans="1:26" hidden="1" x14ac:dyDescent="0.35">
      <c r="A1483" s="3">
        <v>1481</v>
      </c>
      <c r="B1483" s="78">
        <v>45219</v>
      </c>
      <c r="C1483" s="73">
        <f>_xlfn.XLOOKUP(Table5[[#This Row],[Serial '#]],Table10[Serial '#],Table10[Date],"",,)</f>
        <v>45328</v>
      </c>
      <c r="D14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83" s="73" t="str">
        <f>IF(Table5[[#This Row],[Date Distributed]]="","In Stock","Distributed")</f>
        <v>Distributed</v>
      </c>
      <c r="F1483" s="79" t="s">
        <v>660</v>
      </c>
      <c r="G1483" s="75" t="s">
        <v>761</v>
      </c>
      <c r="H1483" s="80" t="s">
        <v>700</v>
      </c>
      <c r="I1483" s="80" t="s">
        <v>701</v>
      </c>
      <c r="J1483" s="81" t="s">
        <v>2242</v>
      </c>
      <c r="K1483" s="80" t="s">
        <v>472</v>
      </c>
      <c r="L1483" s="3" t="str">
        <f>_xlfn.XLOOKUP(Table5[[#This Row],[Item '#]],Ticket_Forms[Form Number],Ticket_Forms[Game Name],"",,)</f>
        <v>Mega Reel Power</v>
      </c>
      <c r="M1483" s="15">
        <v>212</v>
      </c>
      <c r="N1483" s="3">
        <f>LOOKUP(Table5[[#This Row],[Item '#]],Ticket_Forms[Form Number],Ticket_Forms[Ticket Count])</f>
        <v>6320</v>
      </c>
      <c r="O1483" s="16">
        <f>LOOKUP(Table5[[#This Row],[Item '#]],Ticket_Forms[Form Number],Ticket_Forms[Ticket Value])</f>
        <v>1</v>
      </c>
      <c r="P1483" s="16">
        <f>LOOKUP(Table5[[#This Row],[Item '#]],Ticket_Forms[Form Number],Ticket_Forms[Revenue])</f>
        <v>6320</v>
      </c>
      <c r="Q1483" s="16">
        <f>LOOKUP(Table5[[#This Row],[Item '#]],Ticket_Forms[Form Number],Ticket_Forms[Ideal Profit])</f>
        <v>1575</v>
      </c>
      <c r="R1483" s="16">
        <f>LOOKUP(Table5[[#This Row],[Item '#]],Ticket_Forms[Form Number],Ticket_Forms[Prizes])</f>
        <v>4745</v>
      </c>
      <c r="S1483" s="16">
        <f>LOOKUP(Table5[[#This Row],[Item '#]],Ticket_Forms[Form Number],Ticket_Forms[Location Rent])</f>
        <v>379</v>
      </c>
      <c r="T1483" s="16">
        <f>LOOKUP(Table5[[#This Row],[Item '#]],Ticket_Forms[Form Number],Ticket_Forms[Last Sale])</f>
        <v>599</v>
      </c>
      <c r="U1483" s="16" t="s">
        <v>3909</v>
      </c>
      <c r="V1483" s="58">
        <f>Table5[[#This Row],[Date Distributed]]</f>
        <v>45328</v>
      </c>
      <c r="W1483" s="3" t="str">
        <f>_xlfn.XLOOKUP(Table5[[#This Row],[Serial '#]],Table10[Serial '#],Table10[Charity Association],"",,)</f>
        <v>Italian American Brotherhood Club</v>
      </c>
      <c r="Z1483" s="3" t="s">
        <v>23</v>
      </c>
    </row>
    <row r="1484" spans="1:26" hidden="1" x14ac:dyDescent="0.35">
      <c r="A1484" s="3">
        <v>1482</v>
      </c>
      <c r="B1484" s="78">
        <v>45219</v>
      </c>
      <c r="C1484" s="73">
        <f>_xlfn.XLOOKUP(Table5[[#This Row],[Serial '#]],Table10[Serial '#],Table10[Date],"",,)</f>
        <v>45330</v>
      </c>
      <c r="D14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84" s="73" t="str">
        <f>IF(Table5[[#This Row],[Date Distributed]]="","In Stock","Distributed")</f>
        <v>Distributed</v>
      </c>
      <c r="F1484" s="79" t="s">
        <v>660</v>
      </c>
      <c r="G1484" s="75" t="s">
        <v>761</v>
      </c>
      <c r="H1484" s="80" t="s">
        <v>700</v>
      </c>
      <c r="I1484" s="80" t="s">
        <v>701</v>
      </c>
      <c r="J1484" s="81" t="s">
        <v>2243</v>
      </c>
      <c r="K1484" s="80" t="s">
        <v>385</v>
      </c>
      <c r="L1484" s="3" t="str">
        <f>_xlfn.XLOOKUP(Table5[[#This Row],[Item '#]],Ticket_Forms[Form Number],Ticket_Forms[Game Name],"",,)</f>
        <v>Criss Cross</v>
      </c>
      <c r="M1484" s="15">
        <v>186</v>
      </c>
      <c r="N1484" s="3">
        <f>LOOKUP(Table5[[#This Row],[Item '#]],Ticket_Forms[Form Number],Ticket_Forms[Ticket Count])</f>
        <v>5520</v>
      </c>
      <c r="O1484" s="16">
        <f>LOOKUP(Table5[[#This Row],[Item '#]],Ticket_Forms[Form Number],Ticket_Forms[Ticket Value])</f>
        <v>1</v>
      </c>
      <c r="P1484" s="16">
        <f>LOOKUP(Table5[[#This Row],[Item '#]],Ticket_Forms[Form Number],Ticket_Forms[Revenue])</f>
        <v>5520</v>
      </c>
      <c r="Q1484" s="16">
        <f>LOOKUP(Table5[[#This Row],[Item '#]],Ticket_Forms[Form Number],Ticket_Forms[Ideal Profit])</f>
        <v>960</v>
      </c>
      <c r="R1484" s="16">
        <f>LOOKUP(Table5[[#This Row],[Item '#]],Ticket_Forms[Form Number],Ticket_Forms[Prizes])</f>
        <v>4560</v>
      </c>
      <c r="S1484" s="16">
        <f>LOOKUP(Table5[[#This Row],[Item '#]],Ticket_Forms[Form Number],Ticket_Forms[Location Rent])</f>
        <v>331</v>
      </c>
      <c r="T1484" s="16">
        <f>LOOKUP(Table5[[#This Row],[Item '#]],Ticket_Forms[Form Number],Ticket_Forms[Last Sale])</f>
        <v>200</v>
      </c>
      <c r="U1484" s="16" t="s">
        <v>3909</v>
      </c>
      <c r="V1484" s="58">
        <f>Table5[[#This Row],[Date Distributed]]</f>
        <v>45330</v>
      </c>
      <c r="W1484" s="3" t="str">
        <f>_xlfn.XLOOKUP(Table5[[#This Row],[Serial '#]],Table10[Serial '#],Table10[Charity Association],"",,)</f>
        <v>Medina County Law Enforcrment Assoc</v>
      </c>
      <c r="Z1484" s="3" t="s">
        <v>23</v>
      </c>
    </row>
    <row r="1485" spans="1:26" hidden="1" x14ac:dyDescent="0.35">
      <c r="A1485" s="3">
        <v>1483</v>
      </c>
      <c r="B1485" s="78">
        <v>45219</v>
      </c>
      <c r="C1485" s="73">
        <f>_xlfn.XLOOKUP(Table5[[#This Row],[Serial '#]],Table10[Serial '#],Table10[Date],"",,)</f>
        <v>45336</v>
      </c>
      <c r="D14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85" s="73" t="str">
        <f>IF(Table5[[#This Row],[Date Distributed]]="","In Stock","Distributed")</f>
        <v>Distributed</v>
      </c>
      <c r="F1485" s="79" t="s">
        <v>660</v>
      </c>
      <c r="G1485" s="75" t="s">
        <v>761</v>
      </c>
      <c r="H1485" s="80" t="s">
        <v>700</v>
      </c>
      <c r="I1485" s="80" t="s">
        <v>701</v>
      </c>
      <c r="J1485" s="81" t="s">
        <v>2244</v>
      </c>
      <c r="K1485" s="80" t="s">
        <v>480</v>
      </c>
      <c r="L1485" s="3" t="str">
        <f>_xlfn.XLOOKUP(Table5[[#This Row],[Item '#]],Ticket_Forms[Form Number],Ticket_Forms[Game Name],"",,)</f>
        <v>Saloon Keeper</v>
      </c>
      <c r="M1485" s="15">
        <v>212</v>
      </c>
      <c r="N1485" s="3">
        <f>LOOKUP(Table5[[#This Row],[Item '#]],Ticket_Forms[Form Number],Ticket_Forms[Ticket Count])</f>
        <v>6320</v>
      </c>
      <c r="O1485" s="16">
        <f>LOOKUP(Table5[[#This Row],[Item '#]],Ticket_Forms[Form Number],Ticket_Forms[Ticket Value])</f>
        <v>1</v>
      </c>
      <c r="P1485" s="16">
        <f>LOOKUP(Table5[[#This Row],[Item '#]],Ticket_Forms[Form Number],Ticket_Forms[Revenue])</f>
        <v>6320</v>
      </c>
      <c r="Q1485" s="16">
        <f>LOOKUP(Table5[[#This Row],[Item '#]],Ticket_Forms[Form Number],Ticket_Forms[Ideal Profit])</f>
        <v>1575</v>
      </c>
      <c r="R1485" s="16">
        <f>LOOKUP(Table5[[#This Row],[Item '#]],Ticket_Forms[Form Number],Ticket_Forms[Prizes])</f>
        <v>4745</v>
      </c>
      <c r="S1485" s="16">
        <f>LOOKUP(Table5[[#This Row],[Item '#]],Ticket_Forms[Form Number],Ticket_Forms[Location Rent])</f>
        <v>379</v>
      </c>
      <c r="T1485" s="16">
        <f>LOOKUP(Table5[[#This Row],[Item '#]],Ticket_Forms[Form Number],Ticket_Forms[Last Sale])</f>
        <v>599</v>
      </c>
      <c r="U1485" s="16" t="s">
        <v>3909</v>
      </c>
      <c r="V1485" s="58">
        <f>Table5[[#This Row],[Date Distributed]]</f>
        <v>45336</v>
      </c>
      <c r="W1485" s="3" t="str">
        <f>_xlfn.XLOOKUP(Table5[[#This Row],[Serial '#]],Table10[Serial '#],Table10[Charity Association],"",,)</f>
        <v>Italian American Brotherhood Club</v>
      </c>
      <c r="Z1485" s="3" t="s">
        <v>23</v>
      </c>
    </row>
    <row r="1486" spans="1:26" hidden="1" x14ac:dyDescent="0.35">
      <c r="A1486" s="3">
        <v>1484</v>
      </c>
      <c r="B1486" s="78">
        <v>45219</v>
      </c>
      <c r="C1486" s="73">
        <f>_xlfn.XLOOKUP(Table5[[#This Row],[Serial '#]],Table10[Serial '#],Table10[Date],"",,)</f>
        <v>45338</v>
      </c>
      <c r="D14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86" s="73" t="str">
        <f>IF(Table5[[#This Row],[Date Distributed]]="","In Stock","Distributed")</f>
        <v>Distributed</v>
      </c>
      <c r="F1486" s="79" t="s">
        <v>660</v>
      </c>
      <c r="G1486" s="75" t="s">
        <v>761</v>
      </c>
      <c r="H1486" s="80" t="s">
        <v>700</v>
      </c>
      <c r="I1486" s="80" t="s">
        <v>701</v>
      </c>
      <c r="J1486" s="81" t="s">
        <v>2245</v>
      </c>
      <c r="K1486" s="80" t="s">
        <v>464</v>
      </c>
      <c r="L1486" s="3" t="str">
        <f>_xlfn.XLOOKUP(Table5[[#This Row],[Item '#]],Ticket_Forms[Form Number],Ticket_Forms[Game Name],"",,)</f>
        <v>You Need a Beer</v>
      </c>
      <c r="M1486" s="15">
        <v>212</v>
      </c>
      <c r="N1486" s="3">
        <f>LOOKUP(Table5[[#This Row],[Item '#]],Ticket_Forms[Form Number],Ticket_Forms[Ticket Count])</f>
        <v>6320</v>
      </c>
      <c r="O1486" s="16">
        <f>LOOKUP(Table5[[#This Row],[Item '#]],Ticket_Forms[Form Number],Ticket_Forms[Ticket Value])</f>
        <v>1</v>
      </c>
      <c r="P1486" s="16">
        <f>LOOKUP(Table5[[#This Row],[Item '#]],Ticket_Forms[Form Number],Ticket_Forms[Revenue])</f>
        <v>6320</v>
      </c>
      <c r="Q1486" s="16">
        <f>LOOKUP(Table5[[#This Row],[Item '#]],Ticket_Forms[Form Number],Ticket_Forms[Ideal Profit])</f>
        <v>1575</v>
      </c>
      <c r="R1486" s="16">
        <f>LOOKUP(Table5[[#This Row],[Item '#]],Ticket_Forms[Form Number],Ticket_Forms[Prizes])</f>
        <v>4745</v>
      </c>
      <c r="S1486" s="16">
        <f>LOOKUP(Table5[[#This Row],[Item '#]],Ticket_Forms[Form Number],Ticket_Forms[Location Rent])</f>
        <v>379</v>
      </c>
      <c r="T1486" s="16">
        <f>LOOKUP(Table5[[#This Row],[Item '#]],Ticket_Forms[Form Number],Ticket_Forms[Last Sale])</f>
        <v>599</v>
      </c>
      <c r="U1486" s="16" t="s">
        <v>3909</v>
      </c>
      <c r="V1486" s="58">
        <f>Table5[[#This Row],[Date Distributed]]</f>
        <v>45338</v>
      </c>
      <c r="W1486" s="3" t="str">
        <f>_xlfn.XLOOKUP(Table5[[#This Row],[Serial '#]],Table10[Serial '#],Table10[Charity Association],"",,)</f>
        <v>Cleveland Police Athletic League</v>
      </c>
      <c r="Z1486" s="3" t="s">
        <v>23</v>
      </c>
    </row>
    <row r="1487" spans="1:26" hidden="1" x14ac:dyDescent="0.35">
      <c r="A1487" s="3">
        <v>1485</v>
      </c>
      <c r="B1487" s="78">
        <v>45219</v>
      </c>
      <c r="C1487" s="73">
        <f>_xlfn.XLOOKUP(Table5[[#This Row],[Serial '#]],Table10[Serial '#],Table10[Date],"",,)</f>
        <v>45350</v>
      </c>
      <c r="D14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87" s="73" t="str">
        <f>IF(Table5[[#This Row],[Date Distributed]]="","In Stock","Distributed")</f>
        <v>Distributed</v>
      </c>
      <c r="F1487" s="79" t="s">
        <v>660</v>
      </c>
      <c r="G1487" s="75" t="s">
        <v>761</v>
      </c>
      <c r="H1487" s="80" t="s">
        <v>700</v>
      </c>
      <c r="I1487" s="80" t="s">
        <v>701</v>
      </c>
      <c r="J1487" s="81" t="s">
        <v>2246</v>
      </c>
      <c r="K1487" s="80" t="s">
        <v>437</v>
      </c>
      <c r="L1487" s="3" t="str">
        <f>_xlfn.XLOOKUP(Table5[[#This Row],[Item '#]],Ticket_Forms[Form Number],Ticket_Forms[Game Name],"",,)</f>
        <v>Diamonds and Pearls</v>
      </c>
      <c r="M1487" s="15">
        <v>212</v>
      </c>
      <c r="N1487" s="3">
        <f>LOOKUP(Table5[[#This Row],[Item '#]],Ticket_Forms[Form Number],Ticket_Forms[Ticket Count])</f>
        <v>6320</v>
      </c>
      <c r="O1487" s="16">
        <f>LOOKUP(Table5[[#This Row],[Item '#]],Ticket_Forms[Form Number],Ticket_Forms[Ticket Value])</f>
        <v>1</v>
      </c>
      <c r="P1487" s="16">
        <f>LOOKUP(Table5[[#This Row],[Item '#]],Ticket_Forms[Form Number],Ticket_Forms[Revenue])</f>
        <v>6320</v>
      </c>
      <c r="Q1487" s="16">
        <f>LOOKUP(Table5[[#This Row],[Item '#]],Ticket_Forms[Form Number],Ticket_Forms[Ideal Profit])</f>
        <v>1575</v>
      </c>
      <c r="R1487" s="16">
        <f>LOOKUP(Table5[[#This Row],[Item '#]],Ticket_Forms[Form Number],Ticket_Forms[Prizes])</f>
        <v>4745</v>
      </c>
      <c r="S1487" s="16">
        <f>LOOKUP(Table5[[#This Row],[Item '#]],Ticket_Forms[Form Number],Ticket_Forms[Location Rent])</f>
        <v>379</v>
      </c>
      <c r="T1487" s="16">
        <f>LOOKUP(Table5[[#This Row],[Item '#]],Ticket_Forms[Form Number],Ticket_Forms[Last Sale])</f>
        <v>599</v>
      </c>
      <c r="U1487" s="16" t="s">
        <v>3909</v>
      </c>
      <c r="V1487" s="58">
        <f>Table5[[#This Row],[Date Distributed]]</f>
        <v>45350</v>
      </c>
      <c r="W1487" s="3" t="str">
        <f>_xlfn.XLOOKUP(Table5[[#This Row],[Serial '#]],Table10[Serial '#],Table10[Charity Association],"",,)</f>
        <v>Greater Cleveland Football Foundation</v>
      </c>
      <c r="Z1487" s="3" t="s">
        <v>23</v>
      </c>
    </row>
    <row r="1488" spans="1:26" hidden="1" x14ac:dyDescent="0.35">
      <c r="A1488" s="3">
        <v>1486</v>
      </c>
      <c r="B1488" s="78">
        <v>45219</v>
      </c>
      <c r="C1488" s="73">
        <f>_xlfn.XLOOKUP(Table5[[#This Row],[Serial '#]],Table10[Serial '#],Table10[Date],"",,)</f>
        <v>45357</v>
      </c>
      <c r="D14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88" s="73" t="str">
        <f>IF(Table5[[#This Row],[Date Distributed]]="","In Stock","Distributed")</f>
        <v>Distributed</v>
      </c>
      <c r="F1488" s="79" t="s">
        <v>660</v>
      </c>
      <c r="G1488" s="75" t="s">
        <v>761</v>
      </c>
      <c r="H1488" s="80" t="s">
        <v>700</v>
      </c>
      <c r="I1488" s="80" t="s">
        <v>701</v>
      </c>
      <c r="J1488" s="81" t="s">
        <v>2247</v>
      </c>
      <c r="K1488" s="80" t="s">
        <v>480</v>
      </c>
      <c r="L1488" s="3" t="str">
        <f>_xlfn.XLOOKUP(Table5[[#This Row],[Item '#]],Ticket_Forms[Form Number],Ticket_Forms[Game Name],"",,)</f>
        <v>Saloon Keeper</v>
      </c>
      <c r="M1488" s="15">
        <v>212</v>
      </c>
      <c r="N1488" s="3">
        <f>LOOKUP(Table5[[#This Row],[Item '#]],Ticket_Forms[Form Number],Ticket_Forms[Ticket Count])</f>
        <v>6320</v>
      </c>
      <c r="O1488" s="16">
        <f>LOOKUP(Table5[[#This Row],[Item '#]],Ticket_Forms[Form Number],Ticket_Forms[Ticket Value])</f>
        <v>1</v>
      </c>
      <c r="P1488" s="16">
        <f>LOOKUP(Table5[[#This Row],[Item '#]],Ticket_Forms[Form Number],Ticket_Forms[Revenue])</f>
        <v>6320</v>
      </c>
      <c r="Q1488" s="16">
        <f>LOOKUP(Table5[[#This Row],[Item '#]],Ticket_Forms[Form Number],Ticket_Forms[Ideal Profit])</f>
        <v>1575</v>
      </c>
      <c r="R1488" s="16">
        <f>LOOKUP(Table5[[#This Row],[Item '#]],Ticket_Forms[Form Number],Ticket_Forms[Prizes])</f>
        <v>4745</v>
      </c>
      <c r="S1488" s="16">
        <f>LOOKUP(Table5[[#This Row],[Item '#]],Ticket_Forms[Form Number],Ticket_Forms[Location Rent])</f>
        <v>379</v>
      </c>
      <c r="T1488" s="16">
        <f>LOOKUP(Table5[[#This Row],[Item '#]],Ticket_Forms[Form Number],Ticket_Forms[Last Sale])</f>
        <v>599</v>
      </c>
      <c r="U1488" s="16" t="s">
        <v>3909</v>
      </c>
      <c r="V1488" s="58">
        <f>Table5[[#This Row],[Date Distributed]]</f>
        <v>45357</v>
      </c>
      <c r="W1488" s="3" t="str">
        <f>_xlfn.XLOOKUP(Table5[[#This Row],[Serial '#]],Table10[Serial '#],Table10[Charity Association],"",,)</f>
        <v>Italian American Brotherhood Club</v>
      </c>
      <c r="Z1488" s="3" t="s">
        <v>23</v>
      </c>
    </row>
    <row r="1489" spans="1:26" hidden="1" x14ac:dyDescent="0.35">
      <c r="A1489" s="3">
        <v>1487</v>
      </c>
      <c r="B1489" s="78">
        <v>45219</v>
      </c>
      <c r="C1489" s="73" t="str">
        <f>_xlfn.XLOOKUP(Table5[[#This Row],[Serial '#]],Table10[Serial '#],Table10[Date],"",,)</f>
        <v/>
      </c>
      <c r="D14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89" s="73" t="str">
        <f>IF(Table5[[#This Row],[Date Distributed]]="","In Stock","Distributed")</f>
        <v>In Stock</v>
      </c>
      <c r="F1489" s="79" t="s">
        <v>660</v>
      </c>
      <c r="G1489" s="75" t="s">
        <v>761</v>
      </c>
      <c r="H1489" s="80" t="s">
        <v>700</v>
      </c>
      <c r="I1489" s="80" t="s">
        <v>701</v>
      </c>
      <c r="J1489" s="81" t="s">
        <v>2248</v>
      </c>
      <c r="K1489" s="80" t="s">
        <v>385</v>
      </c>
      <c r="L1489" s="3" t="str">
        <f>_xlfn.XLOOKUP(Table5[[#This Row],[Item '#]],Ticket_Forms[Form Number],Ticket_Forms[Game Name],"",,)</f>
        <v>Criss Cross</v>
      </c>
      <c r="M1489" s="15">
        <v>186</v>
      </c>
      <c r="N1489" s="3">
        <f>LOOKUP(Table5[[#This Row],[Item '#]],Ticket_Forms[Form Number],Ticket_Forms[Ticket Count])</f>
        <v>5520</v>
      </c>
      <c r="O1489" s="16">
        <f>LOOKUP(Table5[[#This Row],[Item '#]],Ticket_Forms[Form Number],Ticket_Forms[Ticket Value])</f>
        <v>1</v>
      </c>
      <c r="P1489" s="16">
        <f>LOOKUP(Table5[[#This Row],[Item '#]],Ticket_Forms[Form Number],Ticket_Forms[Revenue])</f>
        <v>5520</v>
      </c>
      <c r="Q1489" s="16">
        <f>LOOKUP(Table5[[#This Row],[Item '#]],Ticket_Forms[Form Number],Ticket_Forms[Ideal Profit])</f>
        <v>960</v>
      </c>
      <c r="R1489" s="16">
        <f>LOOKUP(Table5[[#This Row],[Item '#]],Ticket_Forms[Form Number],Ticket_Forms[Prizes])</f>
        <v>4560</v>
      </c>
      <c r="S1489" s="16">
        <f>LOOKUP(Table5[[#This Row],[Item '#]],Ticket_Forms[Form Number],Ticket_Forms[Location Rent])</f>
        <v>331</v>
      </c>
      <c r="T1489" s="16">
        <f>LOOKUP(Table5[[#This Row],[Item '#]],Ticket_Forms[Form Number],Ticket_Forms[Last Sale])</f>
        <v>200</v>
      </c>
      <c r="U1489" s="16" t="s">
        <v>3909</v>
      </c>
      <c r="V1489" s="58" t="str">
        <f>Table5[[#This Row],[Date Distributed]]</f>
        <v/>
      </c>
      <c r="W1489" s="3" t="str">
        <f>_xlfn.XLOOKUP(Table5[[#This Row],[Serial '#]],Table10[Serial '#],Table10[Charity Association],"",,)</f>
        <v/>
      </c>
      <c r="Z1489" s="3" t="s">
        <v>23</v>
      </c>
    </row>
    <row r="1490" spans="1:26" hidden="1" x14ac:dyDescent="0.35">
      <c r="A1490" s="3">
        <v>1488</v>
      </c>
      <c r="B1490" s="74">
        <v>45259</v>
      </c>
      <c r="C1490" s="73" t="str">
        <f>_xlfn.XLOOKUP(Table5[[#This Row],[Serial '#]],Table10[Serial '#],Table10[Date],"",,)</f>
        <v/>
      </c>
      <c r="D14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90" s="73" t="str">
        <f>IF(Table5[[#This Row],[Date Distributed]]="","In Stock","Distributed")</f>
        <v>In Stock</v>
      </c>
      <c r="F1490" s="75" t="s">
        <v>702</v>
      </c>
      <c r="G1490" s="75" t="s">
        <v>761</v>
      </c>
      <c r="H1490" s="76" t="s">
        <v>703</v>
      </c>
      <c r="I1490" s="76" t="s">
        <v>704</v>
      </c>
      <c r="J1490" s="77" t="s">
        <v>2249</v>
      </c>
      <c r="K1490" s="76" t="s">
        <v>468</v>
      </c>
      <c r="L1490" s="3" t="str">
        <f>_xlfn.XLOOKUP(Table5[[#This Row],[Item '#]],Ticket_Forms[Form Number],Ticket_Forms[Game Name],"",,)</f>
        <v>Mistle Dough</v>
      </c>
      <c r="M1490" s="15">
        <v>134</v>
      </c>
      <c r="N1490" s="3">
        <f>LOOKUP(Table5[[#This Row],[Item '#]],Ticket_Forms[Form Number],Ticket_Forms[Ticket Count])</f>
        <v>4000</v>
      </c>
      <c r="O1490" s="16">
        <f>LOOKUP(Table5[[#This Row],[Item '#]],Ticket_Forms[Form Number],Ticket_Forms[Ticket Value])</f>
        <v>1</v>
      </c>
      <c r="P1490" s="16">
        <f>LOOKUP(Table5[[#This Row],[Item '#]],Ticket_Forms[Form Number],Ticket_Forms[Revenue])</f>
        <v>4000</v>
      </c>
      <c r="Q1490" s="16">
        <f>LOOKUP(Table5[[#This Row],[Item '#]],Ticket_Forms[Form Number],Ticket_Forms[Ideal Profit])</f>
        <v>1000</v>
      </c>
      <c r="R1490" s="16">
        <f>LOOKUP(Table5[[#This Row],[Item '#]],Ticket_Forms[Form Number],Ticket_Forms[Prizes])</f>
        <v>3000</v>
      </c>
      <c r="S1490" s="16">
        <f>LOOKUP(Table5[[#This Row],[Item '#]],Ticket_Forms[Form Number],Ticket_Forms[Location Rent])</f>
        <v>240</v>
      </c>
      <c r="T1490" s="16">
        <f>LOOKUP(Table5[[#This Row],[Item '#]],Ticket_Forms[Form Number],Ticket_Forms[Last Sale])</f>
        <v>0</v>
      </c>
      <c r="U1490" s="16" t="s">
        <v>23</v>
      </c>
      <c r="V1490" s="58" t="str">
        <f>Table5[[#This Row],[Date Distributed]]</f>
        <v/>
      </c>
      <c r="W1490" s="3" t="str">
        <f>_xlfn.XLOOKUP(Table5[[#This Row],[Serial '#]],Table10[Serial '#],Table10[Charity Association],"",,)</f>
        <v/>
      </c>
      <c r="Z1490" s="3" t="s">
        <v>23</v>
      </c>
    </row>
    <row r="1491" spans="1:26" hidden="1" x14ac:dyDescent="0.35">
      <c r="A1491" s="3">
        <v>1489</v>
      </c>
      <c r="B1491" s="78">
        <v>45259</v>
      </c>
      <c r="C1491" s="73" t="str">
        <f>_xlfn.XLOOKUP(Table5[[#This Row],[Serial '#]],Table10[Serial '#],Table10[Date],"",,)</f>
        <v/>
      </c>
      <c r="D14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91" s="73" t="str">
        <f>IF(Table5[[#This Row],[Date Distributed]]="","In Stock","Distributed")</f>
        <v>In Stock</v>
      </c>
      <c r="F1491" s="79" t="s">
        <v>705</v>
      </c>
      <c r="G1491" s="75" t="s">
        <v>761</v>
      </c>
      <c r="H1491" s="80" t="s">
        <v>703</v>
      </c>
      <c r="I1491" s="76" t="s">
        <v>704</v>
      </c>
      <c r="J1491" s="81" t="s">
        <v>2250</v>
      </c>
      <c r="K1491" s="80" t="s">
        <v>469</v>
      </c>
      <c r="L1491" s="3" t="str">
        <f>_xlfn.XLOOKUP(Table5[[#This Row],[Item '#]],Ticket_Forms[Form Number],Ticket_Forms[Game Name],"",,)</f>
        <v>Banana Joe</v>
      </c>
      <c r="M1491" s="15">
        <v>152</v>
      </c>
      <c r="N1491" s="3">
        <f>LOOKUP(Table5[[#This Row],[Item '#]],Ticket_Forms[Form Number],Ticket_Forms[Ticket Count])</f>
        <v>3990</v>
      </c>
      <c r="O1491" s="16">
        <f>LOOKUP(Table5[[#This Row],[Item '#]],Ticket_Forms[Form Number],Ticket_Forms[Ticket Value])</f>
        <v>1</v>
      </c>
      <c r="P1491" s="16">
        <f>LOOKUP(Table5[[#This Row],[Item '#]],Ticket_Forms[Form Number],Ticket_Forms[Revenue])</f>
        <v>3990</v>
      </c>
      <c r="Q1491" s="16">
        <f>LOOKUP(Table5[[#This Row],[Item '#]],Ticket_Forms[Form Number],Ticket_Forms[Ideal Profit])</f>
        <v>690</v>
      </c>
      <c r="R1491" s="16">
        <f>LOOKUP(Table5[[#This Row],[Item '#]],Ticket_Forms[Form Number],Ticket_Forms[Prizes])</f>
        <v>3300</v>
      </c>
      <c r="S1491" s="16">
        <f>LOOKUP(Table5[[#This Row],[Item '#]],Ticket_Forms[Form Number],Ticket_Forms[Location Rent])</f>
        <v>239</v>
      </c>
      <c r="T1491" s="16">
        <f>LOOKUP(Table5[[#This Row],[Item '#]],Ticket_Forms[Form Number],Ticket_Forms[Last Sale])</f>
        <v>0</v>
      </c>
      <c r="U1491" s="16" t="s">
        <v>21</v>
      </c>
      <c r="V1491" s="58" t="str">
        <f>Table5[[#This Row],[Date Distributed]]</f>
        <v/>
      </c>
      <c r="W1491" s="3" t="str">
        <f>_xlfn.XLOOKUP(Table5[[#This Row],[Serial '#]],Table10[Serial '#],Table10[Charity Association],"",,)</f>
        <v/>
      </c>
      <c r="Z1491" s="3" t="s">
        <v>23</v>
      </c>
    </row>
    <row r="1492" spans="1:26" hidden="1" x14ac:dyDescent="0.35">
      <c r="A1492" s="3">
        <v>1490</v>
      </c>
      <c r="B1492" s="74">
        <v>45268</v>
      </c>
      <c r="C1492" s="73" t="str">
        <f>_xlfn.XLOOKUP(Table5[[#This Row],[Serial '#]],Table10[Serial '#],Table10[Date],"",,)</f>
        <v/>
      </c>
      <c r="D14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92" s="73" t="str">
        <f>IF(Table5[[#This Row],[Date Distributed]]="","In Stock","Distributed")</f>
        <v>In Stock</v>
      </c>
      <c r="F1492" s="75" t="s">
        <v>705</v>
      </c>
      <c r="G1492" s="75" t="s">
        <v>761</v>
      </c>
      <c r="H1492" s="76" t="s">
        <v>706</v>
      </c>
      <c r="I1492" s="76" t="s">
        <v>707</v>
      </c>
      <c r="J1492" s="77" t="s">
        <v>2251</v>
      </c>
      <c r="K1492" s="76" t="s">
        <v>469</v>
      </c>
      <c r="L1492" s="3" t="str">
        <f>_xlfn.XLOOKUP(Table5[[#This Row],[Item '#]],Ticket_Forms[Form Number],Ticket_Forms[Game Name],"",,)</f>
        <v>Banana Joe</v>
      </c>
      <c r="M1492" s="15">
        <v>152</v>
      </c>
      <c r="N1492" s="3">
        <f>LOOKUP(Table5[[#This Row],[Item '#]],Ticket_Forms[Form Number],Ticket_Forms[Ticket Count])</f>
        <v>3990</v>
      </c>
      <c r="O1492" s="16">
        <f>LOOKUP(Table5[[#This Row],[Item '#]],Ticket_Forms[Form Number],Ticket_Forms[Ticket Value])</f>
        <v>1</v>
      </c>
      <c r="P1492" s="16">
        <f>LOOKUP(Table5[[#This Row],[Item '#]],Ticket_Forms[Form Number],Ticket_Forms[Revenue])</f>
        <v>3990</v>
      </c>
      <c r="Q1492" s="16">
        <f>LOOKUP(Table5[[#This Row],[Item '#]],Ticket_Forms[Form Number],Ticket_Forms[Ideal Profit])</f>
        <v>690</v>
      </c>
      <c r="R1492" s="16">
        <f>LOOKUP(Table5[[#This Row],[Item '#]],Ticket_Forms[Form Number],Ticket_Forms[Prizes])</f>
        <v>3300</v>
      </c>
      <c r="S1492" s="16">
        <f>LOOKUP(Table5[[#This Row],[Item '#]],Ticket_Forms[Form Number],Ticket_Forms[Location Rent])</f>
        <v>239</v>
      </c>
      <c r="T1492" s="16">
        <f>LOOKUP(Table5[[#This Row],[Item '#]],Ticket_Forms[Form Number],Ticket_Forms[Last Sale])</f>
        <v>0</v>
      </c>
      <c r="U1492" s="16" t="s">
        <v>21</v>
      </c>
      <c r="V1492" s="58" t="str">
        <f>Table5[[#This Row],[Date Distributed]]</f>
        <v/>
      </c>
      <c r="W1492" s="3" t="str">
        <f>_xlfn.XLOOKUP(Table5[[#This Row],[Serial '#]],Table10[Serial '#],Table10[Charity Association],"",,)</f>
        <v/>
      </c>
      <c r="Z1492" s="3" t="s">
        <v>23</v>
      </c>
    </row>
    <row r="1493" spans="1:26" hidden="1" x14ac:dyDescent="0.35">
      <c r="A1493" s="3">
        <v>1491</v>
      </c>
      <c r="B1493" s="74">
        <v>45278</v>
      </c>
      <c r="C1493" s="73" t="str">
        <f>_xlfn.XLOOKUP(Table5[[#This Row],[Serial '#]],Table10[Serial '#],Table10[Date],"",,)</f>
        <v/>
      </c>
      <c r="D14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93" s="73" t="str">
        <f>IF(Table5[[#This Row],[Date Distributed]]="","In Stock","Distributed")</f>
        <v>In Stock</v>
      </c>
      <c r="F1493" s="75" t="s">
        <v>702</v>
      </c>
      <c r="G1493" s="75" t="s">
        <v>761</v>
      </c>
      <c r="H1493" s="76" t="s">
        <v>708</v>
      </c>
      <c r="I1493" s="76" t="s">
        <v>709</v>
      </c>
      <c r="J1493" s="77" t="s">
        <v>2252</v>
      </c>
      <c r="K1493" s="76" t="s">
        <v>468</v>
      </c>
      <c r="L1493" s="3" t="str">
        <f>_xlfn.XLOOKUP(Table5[[#This Row],[Item '#]],Ticket_Forms[Form Number],Ticket_Forms[Game Name],"",,)</f>
        <v>Mistle Dough</v>
      </c>
      <c r="M1493" s="15">
        <v>134</v>
      </c>
      <c r="N1493" s="3">
        <f>LOOKUP(Table5[[#This Row],[Item '#]],Ticket_Forms[Form Number],Ticket_Forms[Ticket Count])</f>
        <v>4000</v>
      </c>
      <c r="O1493" s="16">
        <f>LOOKUP(Table5[[#This Row],[Item '#]],Ticket_Forms[Form Number],Ticket_Forms[Ticket Value])</f>
        <v>1</v>
      </c>
      <c r="P1493" s="16">
        <f>LOOKUP(Table5[[#This Row],[Item '#]],Ticket_Forms[Form Number],Ticket_Forms[Revenue])</f>
        <v>4000</v>
      </c>
      <c r="Q1493" s="16">
        <f>LOOKUP(Table5[[#This Row],[Item '#]],Ticket_Forms[Form Number],Ticket_Forms[Ideal Profit])</f>
        <v>1000</v>
      </c>
      <c r="R1493" s="16">
        <f>LOOKUP(Table5[[#This Row],[Item '#]],Ticket_Forms[Form Number],Ticket_Forms[Prizes])</f>
        <v>3000</v>
      </c>
      <c r="S1493" s="16">
        <f>LOOKUP(Table5[[#This Row],[Item '#]],Ticket_Forms[Form Number],Ticket_Forms[Location Rent])</f>
        <v>240</v>
      </c>
      <c r="T1493" s="16">
        <f>LOOKUP(Table5[[#This Row],[Item '#]],Ticket_Forms[Form Number],Ticket_Forms[Last Sale])</f>
        <v>0</v>
      </c>
      <c r="U1493" s="16" t="s">
        <v>23</v>
      </c>
      <c r="V1493" s="58" t="str">
        <f>Table5[[#This Row],[Date Distributed]]</f>
        <v/>
      </c>
      <c r="W1493" s="3" t="str">
        <f>_xlfn.XLOOKUP(Table5[[#This Row],[Serial '#]],Table10[Serial '#],Table10[Charity Association],"",,)</f>
        <v/>
      </c>
      <c r="Z1493" s="3" t="s">
        <v>23</v>
      </c>
    </row>
    <row r="1494" spans="1:26" hidden="1" x14ac:dyDescent="0.35">
      <c r="A1494" s="3">
        <v>1492</v>
      </c>
      <c r="B1494" s="74">
        <v>45281</v>
      </c>
      <c r="C1494" s="73" t="str">
        <f>_xlfn.XLOOKUP(Table5[[#This Row],[Serial '#]],Table10[Serial '#],Table10[Date],"",,)</f>
        <v/>
      </c>
      <c r="D14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94" s="73" t="str">
        <f>IF(Table5[[#This Row],[Date Distributed]]="","In Stock","Distributed")</f>
        <v>In Stock</v>
      </c>
      <c r="F1494" s="75" t="s">
        <v>705</v>
      </c>
      <c r="G1494" s="75" t="s">
        <v>761</v>
      </c>
      <c r="H1494" s="76" t="s">
        <v>710</v>
      </c>
      <c r="I1494" s="76" t="s">
        <v>711</v>
      </c>
      <c r="J1494" s="77" t="s">
        <v>2253</v>
      </c>
      <c r="K1494" s="76" t="s">
        <v>469</v>
      </c>
      <c r="L1494" s="3" t="str">
        <f>_xlfn.XLOOKUP(Table5[[#This Row],[Item '#]],Ticket_Forms[Form Number],Ticket_Forms[Game Name],"",,)</f>
        <v>Banana Joe</v>
      </c>
      <c r="M1494" s="15">
        <v>152</v>
      </c>
      <c r="N1494" s="3">
        <f>LOOKUP(Table5[[#This Row],[Item '#]],Ticket_Forms[Form Number],Ticket_Forms[Ticket Count])</f>
        <v>3990</v>
      </c>
      <c r="O1494" s="16">
        <f>LOOKUP(Table5[[#This Row],[Item '#]],Ticket_Forms[Form Number],Ticket_Forms[Ticket Value])</f>
        <v>1</v>
      </c>
      <c r="P1494" s="16">
        <f>LOOKUP(Table5[[#This Row],[Item '#]],Ticket_Forms[Form Number],Ticket_Forms[Revenue])</f>
        <v>3990</v>
      </c>
      <c r="Q1494" s="16">
        <f>LOOKUP(Table5[[#This Row],[Item '#]],Ticket_Forms[Form Number],Ticket_Forms[Ideal Profit])</f>
        <v>690</v>
      </c>
      <c r="R1494" s="16">
        <f>LOOKUP(Table5[[#This Row],[Item '#]],Ticket_Forms[Form Number],Ticket_Forms[Prizes])</f>
        <v>3300</v>
      </c>
      <c r="S1494" s="16">
        <f>LOOKUP(Table5[[#This Row],[Item '#]],Ticket_Forms[Form Number],Ticket_Forms[Location Rent])</f>
        <v>239</v>
      </c>
      <c r="T1494" s="16">
        <f>LOOKUP(Table5[[#This Row],[Item '#]],Ticket_Forms[Form Number],Ticket_Forms[Last Sale])</f>
        <v>0</v>
      </c>
      <c r="U1494" s="16" t="s">
        <v>21</v>
      </c>
      <c r="V1494" s="58" t="str">
        <f>Table5[[#This Row],[Date Distributed]]</f>
        <v/>
      </c>
      <c r="W1494" s="3" t="str">
        <f>_xlfn.XLOOKUP(Table5[[#This Row],[Serial '#]],Table10[Serial '#],Table10[Charity Association],"",,)</f>
        <v/>
      </c>
      <c r="Z1494" s="3" t="s">
        <v>23</v>
      </c>
    </row>
    <row r="1495" spans="1:26" hidden="1" x14ac:dyDescent="0.35">
      <c r="A1495" s="3">
        <v>1493</v>
      </c>
      <c r="B1495" s="74">
        <v>45281</v>
      </c>
      <c r="C1495" s="73">
        <f>_xlfn.XLOOKUP(Table5[[#This Row],[Serial '#]],Table10[Serial '#],Table10[Date],"",,)</f>
        <v>45293</v>
      </c>
      <c r="D14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95" s="73" t="str">
        <f>IF(Table5[[#This Row],[Date Distributed]]="","In Stock","Distributed")</f>
        <v>Distributed</v>
      </c>
      <c r="F1495" s="75" t="s">
        <v>705</v>
      </c>
      <c r="G1495" s="75" t="s">
        <v>761</v>
      </c>
      <c r="H1495" s="76" t="s">
        <v>710</v>
      </c>
      <c r="I1495" s="76" t="s">
        <v>711</v>
      </c>
      <c r="J1495" s="81" t="s">
        <v>2254</v>
      </c>
      <c r="K1495" s="80" t="s">
        <v>469</v>
      </c>
      <c r="L1495" s="3" t="str">
        <f>_xlfn.XLOOKUP(Table5[[#This Row],[Item '#]],Ticket_Forms[Form Number],Ticket_Forms[Game Name],"",,)</f>
        <v>Banana Joe</v>
      </c>
      <c r="M1495" s="15">
        <v>152</v>
      </c>
      <c r="N1495" s="3">
        <f>LOOKUP(Table5[[#This Row],[Item '#]],Ticket_Forms[Form Number],Ticket_Forms[Ticket Count])</f>
        <v>3990</v>
      </c>
      <c r="O1495" s="16">
        <f>LOOKUP(Table5[[#This Row],[Item '#]],Ticket_Forms[Form Number],Ticket_Forms[Ticket Value])</f>
        <v>1</v>
      </c>
      <c r="P1495" s="16">
        <f>LOOKUP(Table5[[#This Row],[Item '#]],Ticket_Forms[Form Number],Ticket_Forms[Revenue])</f>
        <v>3990</v>
      </c>
      <c r="Q1495" s="16">
        <f>LOOKUP(Table5[[#This Row],[Item '#]],Ticket_Forms[Form Number],Ticket_Forms[Ideal Profit])</f>
        <v>690</v>
      </c>
      <c r="R1495" s="16">
        <f>LOOKUP(Table5[[#This Row],[Item '#]],Ticket_Forms[Form Number],Ticket_Forms[Prizes])</f>
        <v>3300</v>
      </c>
      <c r="S1495" s="16">
        <f>LOOKUP(Table5[[#This Row],[Item '#]],Ticket_Forms[Form Number],Ticket_Forms[Location Rent])</f>
        <v>239</v>
      </c>
      <c r="T1495" s="16">
        <f>LOOKUP(Table5[[#This Row],[Item '#]],Ticket_Forms[Form Number],Ticket_Forms[Last Sale])</f>
        <v>0</v>
      </c>
      <c r="U1495" s="16" t="s">
        <v>21</v>
      </c>
      <c r="V1495" s="58">
        <f>Table5[[#This Row],[Date Distributed]]</f>
        <v>45293</v>
      </c>
      <c r="W1495" s="3" t="str">
        <f>_xlfn.XLOOKUP(Table5[[#This Row],[Serial '#]],Table10[Serial '#],Table10[Charity Association],"",,)</f>
        <v>Medina County Law Enforcrment Assoc</v>
      </c>
      <c r="Z1495" s="3" t="s">
        <v>23</v>
      </c>
    </row>
    <row r="1496" spans="1:26" hidden="1" x14ac:dyDescent="0.35">
      <c r="A1496" s="3">
        <v>1494</v>
      </c>
      <c r="B1496" s="74">
        <v>45281</v>
      </c>
      <c r="C1496" s="73">
        <f>_xlfn.XLOOKUP(Table5[[#This Row],[Serial '#]],Table10[Serial '#],Table10[Date],"",,)</f>
        <v>45306</v>
      </c>
      <c r="D14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96" s="73" t="str">
        <f>IF(Table5[[#This Row],[Date Distributed]]="","In Stock","Distributed")</f>
        <v>Distributed</v>
      </c>
      <c r="F1496" s="75" t="s">
        <v>705</v>
      </c>
      <c r="G1496" s="75" t="s">
        <v>761</v>
      </c>
      <c r="H1496" s="76" t="s">
        <v>710</v>
      </c>
      <c r="I1496" s="76" t="s">
        <v>711</v>
      </c>
      <c r="J1496" s="81" t="s">
        <v>2255</v>
      </c>
      <c r="K1496" s="80" t="s">
        <v>469</v>
      </c>
      <c r="L1496" s="3" t="str">
        <f>_xlfn.XLOOKUP(Table5[[#This Row],[Item '#]],Ticket_Forms[Form Number],Ticket_Forms[Game Name],"",,)</f>
        <v>Banana Joe</v>
      </c>
      <c r="M1496" s="15">
        <v>152</v>
      </c>
      <c r="N1496" s="3">
        <f>LOOKUP(Table5[[#This Row],[Item '#]],Ticket_Forms[Form Number],Ticket_Forms[Ticket Count])</f>
        <v>3990</v>
      </c>
      <c r="O1496" s="16">
        <f>LOOKUP(Table5[[#This Row],[Item '#]],Ticket_Forms[Form Number],Ticket_Forms[Ticket Value])</f>
        <v>1</v>
      </c>
      <c r="P1496" s="16">
        <f>LOOKUP(Table5[[#This Row],[Item '#]],Ticket_Forms[Form Number],Ticket_Forms[Revenue])</f>
        <v>3990</v>
      </c>
      <c r="Q1496" s="16">
        <f>LOOKUP(Table5[[#This Row],[Item '#]],Ticket_Forms[Form Number],Ticket_Forms[Ideal Profit])</f>
        <v>690</v>
      </c>
      <c r="R1496" s="16">
        <f>LOOKUP(Table5[[#This Row],[Item '#]],Ticket_Forms[Form Number],Ticket_Forms[Prizes])</f>
        <v>3300</v>
      </c>
      <c r="S1496" s="16">
        <f>LOOKUP(Table5[[#This Row],[Item '#]],Ticket_Forms[Form Number],Ticket_Forms[Location Rent])</f>
        <v>239</v>
      </c>
      <c r="T1496" s="16">
        <f>LOOKUP(Table5[[#This Row],[Item '#]],Ticket_Forms[Form Number],Ticket_Forms[Last Sale])</f>
        <v>0</v>
      </c>
      <c r="U1496" s="16" t="s">
        <v>21</v>
      </c>
      <c r="V1496" s="58">
        <f>Table5[[#This Row],[Date Distributed]]</f>
        <v>45306</v>
      </c>
      <c r="W1496" s="3" t="str">
        <f>_xlfn.XLOOKUP(Table5[[#This Row],[Serial '#]],Table10[Serial '#],Table10[Charity Association],"",,)</f>
        <v>Medina County Law Enforcrment Assoc</v>
      </c>
      <c r="Z1496" s="3" t="s">
        <v>23</v>
      </c>
    </row>
    <row r="1497" spans="1:26" hidden="1" x14ac:dyDescent="0.35">
      <c r="A1497" s="3">
        <v>1495</v>
      </c>
      <c r="B1497" s="74">
        <v>45281</v>
      </c>
      <c r="C1497" s="73">
        <f>_xlfn.XLOOKUP(Table5[[#This Row],[Serial '#]],Table10[Serial '#],Table10[Date],"",,)</f>
        <v>45315</v>
      </c>
      <c r="D14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97" s="73" t="str">
        <f>IF(Table5[[#This Row],[Date Distributed]]="","In Stock","Distributed")</f>
        <v>Distributed</v>
      </c>
      <c r="F1497" s="75" t="s">
        <v>705</v>
      </c>
      <c r="G1497" s="75" t="s">
        <v>761</v>
      </c>
      <c r="H1497" s="76" t="s">
        <v>710</v>
      </c>
      <c r="I1497" s="76" t="s">
        <v>711</v>
      </c>
      <c r="J1497" s="81" t="s">
        <v>2256</v>
      </c>
      <c r="K1497" s="80" t="s">
        <v>469</v>
      </c>
      <c r="L1497" s="3" t="str">
        <f>_xlfn.XLOOKUP(Table5[[#This Row],[Item '#]],Ticket_Forms[Form Number],Ticket_Forms[Game Name],"",,)</f>
        <v>Banana Joe</v>
      </c>
      <c r="M1497" s="15">
        <v>152</v>
      </c>
      <c r="N1497" s="3">
        <f>LOOKUP(Table5[[#This Row],[Item '#]],Ticket_Forms[Form Number],Ticket_Forms[Ticket Count])</f>
        <v>3990</v>
      </c>
      <c r="O1497" s="16">
        <f>LOOKUP(Table5[[#This Row],[Item '#]],Ticket_Forms[Form Number],Ticket_Forms[Ticket Value])</f>
        <v>1</v>
      </c>
      <c r="P1497" s="16">
        <f>LOOKUP(Table5[[#This Row],[Item '#]],Ticket_Forms[Form Number],Ticket_Forms[Revenue])</f>
        <v>3990</v>
      </c>
      <c r="Q1497" s="16">
        <f>LOOKUP(Table5[[#This Row],[Item '#]],Ticket_Forms[Form Number],Ticket_Forms[Ideal Profit])</f>
        <v>690</v>
      </c>
      <c r="R1497" s="16">
        <f>LOOKUP(Table5[[#This Row],[Item '#]],Ticket_Forms[Form Number],Ticket_Forms[Prizes])</f>
        <v>3300</v>
      </c>
      <c r="S1497" s="16">
        <f>LOOKUP(Table5[[#This Row],[Item '#]],Ticket_Forms[Form Number],Ticket_Forms[Location Rent])</f>
        <v>239</v>
      </c>
      <c r="T1497" s="16">
        <f>LOOKUP(Table5[[#This Row],[Item '#]],Ticket_Forms[Form Number],Ticket_Forms[Last Sale])</f>
        <v>0</v>
      </c>
      <c r="U1497" s="16" t="s">
        <v>21</v>
      </c>
      <c r="V1497" s="58">
        <f>Table5[[#This Row],[Date Distributed]]</f>
        <v>45315</v>
      </c>
      <c r="W1497" s="3" t="str">
        <f>_xlfn.XLOOKUP(Table5[[#This Row],[Serial '#]],Table10[Serial '#],Table10[Charity Association],"",,)</f>
        <v>Medina County Law Enforcrment Assoc</v>
      </c>
      <c r="Z1497" s="3" t="s">
        <v>23</v>
      </c>
    </row>
    <row r="1498" spans="1:26" hidden="1" x14ac:dyDescent="0.35">
      <c r="A1498" s="3">
        <v>1496</v>
      </c>
      <c r="B1498" s="78">
        <v>45281</v>
      </c>
      <c r="C1498" s="73">
        <f>_xlfn.XLOOKUP(Table5[[#This Row],[Serial '#]],Table10[Serial '#],Table10[Date],"",,)</f>
        <v>45323</v>
      </c>
      <c r="D14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98" s="73" t="str">
        <f>IF(Table5[[#This Row],[Date Distributed]]="","In Stock","Distributed")</f>
        <v>Distributed</v>
      </c>
      <c r="F1498" s="79" t="s">
        <v>705</v>
      </c>
      <c r="G1498" s="75" t="s">
        <v>761</v>
      </c>
      <c r="H1498" s="80" t="s">
        <v>710</v>
      </c>
      <c r="I1498" s="80" t="s">
        <v>711</v>
      </c>
      <c r="J1498" s="81" t="s">
        <v>2257</v>
      </c>
      <c r="K1498" s="80" t="s">
        <v>479</v>
      </c>
      <c r="L1498" s="3" t="str">
        <f>_xlfn.XLOOKUP(Table5[[#This Row],[Item '#]],Ticket_Forms[Form Number],Ticket_Forms[Game Name],"",,)</f>
        <v>Jungle Joe</v>
      </c>
      <c r="M1498" s="15">
        <v>152</v>
      </c>
      <c r="N1498" s="3">
        <f>LOOKUP(Table5[[#This Row],[Item '#]],Ticket_Forms[Form Number],Ticket_Forms[Ticket Count])</f>
        <v>3990</v>
      </c>
      <c r="O1498" s="16">
        <f>LOOKUP(Table5[[#This Row],[Item '#]],Ticket_Forms[Form Number],Ticket_Forms[Ticket Value])</f>
        <v>1</v>
      </c>
      <c r="P1498" s="16">
        <f>LOOKUP(Table5[[#This Row],[Item '#]],Ticket_Forms[Form Number],Ticket_Forms[Revenue])</f>
        <v>3990</v>
      </c>
      <c r="Q1498" s="16">
        <f>LOOKUP(Table5[[#This Row],[Item '#]],Ticket_Forms[Form Number],Ticket_Forms[Ideal Profit])</f>
        <v>690</v>
      </c>
      <c r="R1498" s="16">
        <f>LOOKUP(Table5[[#This Row],[Item '#]],Ticket_Forms[Form Number],Ticket_Forms[Prizes])</f>
        <v>3300</v>
      </c>
      <c r="S1498" s="16">
        <f>LOOKUP(Table5[[#This Row],[Item '#]],Ticket_Forms[Form Number],Ticket_Forms[Location Rent])</f>
        <v>239</v>
      </c>
      <c r="T1498" s="16">
        <f>LOOKUP(Table5[[#This Row],[Item '#]],Ticket_Forms[Form Number],Ticket_Forms[Last Sale])</f>
        <v>0</v>
      </c>
      <c r="U1498" s="16" t="s">
        <v>21</v>
      </c>
      <c r="V1498" s="58">
        <f>Table5[[#This Row],[Date Distributed]]</f>
        <v>45323</v>
      </c>
      <c r="W1498" s="3" t="str">
        <f>_xlfn.XLOOKUP(Table5[[#This Row],[Serial '#]],Table10[Serial '#],Table10[Charity Association],"",,)</f>
        <v>Medina County Law Enforcrment Assoc</v>
      </c>
      <c r="Z1498" s="3" t="s">
        <v>23</v>
      </c>
    </row>
    <row r="1499" spans="1:26" hidden="1" x14ac:dyDescent="0.35">
      <c r="A1499" s="3">
        <v>1497</v>
      </c>
      <c r="B1499" s="78">
        <v>45281</v>
      </c>
      <c r="C1499" s="73">
        <f>_xlfn.XLOOKUP(Table5[[#This Row],[Serial '#]],Table10[Serial '#],Table10[Date],"",,)</f>
        <v>45327</v>
      </c>
      <c r="D14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99" s="73" t="str">
        <f>IF(Table5[[#This Row],[Date Distributed]]="","In Stock","Distributed")</f>
        <v>Distributed</v>
      </c>
      <c r="F1499" s="79" t="s">
        <v>705</v>
      </c>
      <c r="G1499" s="75" t="s">
        <v>761</v>
      </c>
      <c r="H1499" s="80" t="s">
        <v>710</v>
      </c>
      <c r="I1499" s="80" t="s">
        <v>711</v>
      </c>
      <c r="J1499" s="81" t="s">
        <v>2258</v>
      </c>
      <c r="K1499" s="80" t="s">
        <v>479</v>
      </c>
      <c r="L1499" s="3" t="str">
        <f>_xlfn.XLOOKUP(Table5[[#This Row],[Item '#]],Ticket_Forms[Form Number],Ticket_Forms[Game Name],"",,)</f>
        <v>Jungle Joe</v>
      </c>
      <c r="M1499" s="15">
        <v>152</v>
      </c>
      <c r="N1499" s="3">
        <f>LOOKUP(Table5[[#This Row],[Item '#]],Ticket_Forms[Form Number],Ticket_Forms[Ticket Count])</f>
        <v>3990</v>
      </c>
      <c r="O1499" s="16">
        <f>LOOKUP(Table5[[#This Row],[Item '#]],Ticket_Forms[Form Number],Ticket_Forms[Ticket Value])</f>
        <v>1</v>
      </c>
      <c r="P1499" s="16">
        <f>LOOKUP(Table5[[#This Row],[Item '#]],Ticket_Forms[Form Number],Ticket_Forms[Revenue])</f>
        <v>3990</v>
      </c>
      <c r="Q1499" s="16">
        <f>LOOKUP(Table5[[#This Row],[Item '#]],Ticket_Forms[Form Number],Ticket_Forms[Ideal Profit])</f>
        <v>690</v>
      </c>
      <c r="R1499" s="16">
        <f>LOOKUP(Table5[[#This Row],[Item '#]],Ticket_Forms[Form Number],Ticket_Forms[Prizes])</f>
        <v>3300</v>
      </c>
      <c r="S1499" s="16">
        <f>LOOKUP(Table5[[#This Row],[Item '#]],Ticket_Forms[Form Number],Ticket_Forms[Location Rent])</f>
        <v>239</v>
      </c>
      <c r="T1499" s="16">
        <f>LOOKUP(Table5[[#This Row],[Item '#]],Ticket_Forms[Form Number],Ticket_Forms[Last Sale])</f>
        <v>0</v>
      </c>
      <c r="U1499" s="16" t="s">
        <v>21</v>
      </c>
      <c r="V1499" s="58">
        <f>Table5[[#This Row],[Date Distributed]]</f>
        <v>45327</v>
      </c>
      <c r="W1499" s="3" t="str">
        <f>_xlfn.XLOOKUP(Table5[[#This Row],[Serial '#]],Table10[Serial '#],Table10[Charity Association],"",,)</f>
        <v>Medina County Law Enforcrment Assoc</v>
      </c>
      <c r="Z1499" s="3" t="s">
        <v>23</v>
      </c>
    </row>
    <row r="1500" spans="1:26" hidden="1" x14ac:dyDescent="0.35">
      <c r="A1500" s="3">
        <v>1498</v>
      </c>
      <c r="B1500" s="78">
        <v>45281</v>
      </c>
      <c r="C1500" s="73">
        <f>_xlfn.XLOOKUP(Table5[[#This Row],[Serial '#]],Table10[Serial '#],Table10[Date],"",,)</f>
        <v>45338</v>
      </c>
      <c r="D15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00" s="73" t="str">
        <f>IF(Table5[[#This Row],[Date Distributed]]="","In Stock","Distributed")</f>
        <v>Distributed</v>
      </c>
      <c r="F1500" s="79" t="s">
        <v>705</v>
      </c>
      <c r="G1500" s="75" t="s">
        <v>761</v>
      </c>
      <c r="H1500" s="80" t="s">
        <v>710</v>
      </c>
      <c r="I1500" s="80" t="s">
        <v>711</v>
      </c>
      <c r="J1500" s="81" t="s">
        <v>2259</v>
      </c>
      <c r="K1500" s="80" t="s">
        <v>479</v>
      </c>
      <c r="L1500" s="3" t="str">
        <f>_xlfn.XLOOKUP(Table5[[#This Row],[Item '#]],Ticket_Forms[Form Number],Ticket_Forms[Game Name],"",,)</f>
        <v>Jungle Joe</v>
      </c>
      <c r="M1500" s="15">
        <v>152</v>
      </c>
      <c r="N1500" s="3">
        <f>LOOKUP(Table5[[#This Row],[Item '#]],Ticket_Forms[Form Number],Ticket_Forms[Ticket Count])</f>
        <v>3990</v>
      </c>
      <c r="O1500" s="16">
        <f>LOOKUP(Table5[[#This Row],[Item '#]],Ticket_Forms[Form Number],Ticket_Forms[Ticket Value])</f>
        <v>1</v>
      </c>
      <c r="P1500" s="16">
        <f>LOOKUP(Table5[[#This Row],[Item '#]],Ticket_Forms[Form Number],Ticket_Forms[Revenue])</f>
        <v>3990</v>
      </c>
      <c r="Q1500" s="16">
        <f>LOOKUP(Table5[[#This Row],[Item '#]],Ticket_Forms[Form Number],Ticket_Forms[Ideal Profit])</f>
        <v>690</v>
      </c>
      <c r="R1500" s="16">
        <f>LOOKUP(Table5[[#This Row],[Item '#]],Ticket_Forms[Form Number],Ticket_Forms[Prizes])</f>
        <v>3300</v>
      </c>
      <c r="S1500" s="16">
        <f>LOOKUP(Table5[[#This Row],[Item '#]],Ticket_Forms[Form Number],Ticket_Forms[Location Rent])</f>
        <v>239</v>
      </c>
      <c r="T1500" s="16">
        <f>LOOKUP(Table5[[#This Row],[Item '#]],Ticket_Forms[Form Number],Ticket_Forms[Last Sale])</f>
        <v>0</v>
      </c>
      <c r="U1500" s="16" t="s">
        <v>21</v>
      </c>
      <c r="V1500" s="58">
        <f>Table5[[#This Row],[Date Distributed]]</f>
        <v>45338</v>
      </c>
      <c r="W1500" s="3" t="str">
        <f>_xlfn.XLOOKUP(Table5[[#This Row],[Serial '#]],Table10[Serial '#],Table10[Charity Association],"",,)</f>
        <v>Medina County Law Enforcrment Assoc</v>
      </c>
      <c r="Z1500" s="3" t="s">
        <v>23</v>
      </c>
    </row>
    <row r="1501" spans="1:26" hidden="1" x14ac:dyDescent="0.35">
      <c r="A1501" s="3">
        <v>1499</v>
      </c>
      <c r="B1501" s="78">
        <v>45281</v>
      </c>
      <c r="C1501" s="73">
        <f>_xlfn.XLOOKUP(Table5[[#This Row],[Serial '#]],Table10[Serial '#],Table10[Date],"",,)</f>
        <v>45348</v>
      </c>
      <c r="D15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01" s="73" t="str">
        <f>IF(Table5[[#This Row],[Date Distributed]]="","In Stock","Distributed")</f>
        <v>Distributed</v>
      </c>
      <c r="F1501" s="79" t="s">
        <v>705</v>
      </c>
      <c r="G1501" s="75" t="s">
        <v>761</v>
      </c>
      <c r="H1501" s="80" t="s">
        <v>710</v>
      </c>
      <c r="I1501" s="80" t="s">
        <v>711</v>
      </c>
      <c r="J1501" s="81" t="s">
        <v>2260</v>
      </c>
      <c r="K1501" s="80" t="s">
        <v>479</v>
      </c>
      <c r="L1501" s="3" t="str">
        <f>_xlfn.XLOOKUP(Table5[[#This Row],[Item '#]],Ticket_Forms[Form Number],Ticket_Forms[Game Name],"",,)</f>
        <v>Jungle Joe</v>
      </c>
      <c r="M1501" s="15">
        <v>152</v>
      </c>
      <c r="N1501" s="3">
        <f>LOOKUP(Table5[[#This Row],[Item '#]],Ticket_Forms[Form Number],Ticket_Forms[Ticket Count])</f>
        <v>3990</v>
      </c>
      <c r="O1501" s="16">
        <f>LOOKUP(Table5[[#This Row],[Item '#]],Ticket_Forms[Form Number],Ticket_Forms[Ticket Value])</f>
        <v>1</v>
      </c>
      <c r="P1501" s="16">
        <f>LOOKUP(Table5[[#This Row],[Item '#]],Ticket_Forms[Form Number],Ticket_Forms[Revenue])</f>
        <v>3990</v>
      </c>
      <c r="Q1501" s="16">
        <f>LOOKUP(Table5[[#This Row],[Item '#]],Ticket_Forms[Form Number],Ticket_Forms[Ideal Profit])</f>
        <v>690</v>
      </c>
      <c r="R1501" s="16">
        <f>LOOKUP(Table5[[#This Row],[Item '#]],Ticket_Forms[Form Number],Ticket_Forms[Prizes])</f>
        <v>3300</v>
      </c>
      <c r="S1501" s="16">
        <f>LOOKUP(Table5[[#This Row],[Item '#]],Ticket_Forms[Form Number],Ticket_Forms[Location Rent])</f>
        <v>239</v>
      </c>
      <c r="T1501" s="16">
        <f>LOOKUP(Table5[[#This Row],[Item '#]],Ticket_Forms[Form Number],Ticket_Forms[Last Sale])</f>
        <v>0</v>
      </c>
      <c r="U1501" s="16" t="s">
        <v>21</v>
      </c>
      <c r="V1501" s="58">
        <f>Table5[[#This Row],[Date Distributed]]</f>
        <v>45348</v>
      </c>
      <c r="W1501" s="3" t="str">
        <f>_xlfn.XLOOKUP(Table5[[#This Row],[Serial '#]],Table10[Serial '#],Table10[Charity Association],"",,)</f>
        <v>Medina County Law Enforcrment Assoc</v>
      </c>
      <c r="Z1501" s="3" t="s">
        <v>23</v>
      </c>
    </row>
    <row r="1502" spans="1:26" hidden="1" x14ac:dyDescent="0.35">
      <c r="A1502" s="3">
        <v>1500</v>
      </c>
      <c r="B1502" s="78">
        <v>45281</v>
      </c>
      <c r="C1502" s="73">
        <f>_xlfn.XLOOKUP(Table5[[#This Row],[Serial '#]],Table10[Serial '#],Table10[Date],"",,)</f>
        <v>45363</v>
      </c>
      <c r="D15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02" s="73" t="str">
        <f>IF(Table5[[#This Row],[Date Distributed]]="","In Stock","Distributed")</f>
        <v>Distributed</v>
      </c>
      <c r="F1502" s="79" t="s">
        <v>705</v>
      </c>
      <c r="G1502" s="75" t="s">
        <v>761</v>
      </c>
      <c r="H1502" s="80" t="s">
        <v>710</v>
      </c>
      <c r="I1502" s="80" t="s">
        <v>711</v>
      </c>
      <c r="J1502" s="81" t="s">
        <v>2261</v>
      </c>
      <c r="K1502" s="80" t="s">
        <v>479</v>
      </c>
      <c r="L1502" s="3" t="str">
        <f>_xlfn.XLOOKUP(Table5[[#This Row],[Item '#]],Ticket_Forms[Form Number],Ticket_Forms[Game Name],"",,)</f>
        <v>Jungle Joe</v>
      </c>
      <c r="M1502" s="15">
        <v>152</v>
      </c>
      <c r="N1502" s="3">
        <f>LOOKUP(Table5[[#This Row],[Item '#]],Ticket_Forms[Form Number],Ticket_Forms[Ticket Count])</f>
        <v>3990</v>
      </c>
      <c r="O1502" s="16">
        <f>LOOKUP(Table5[[#This Row],[Item '#]],Ticket_Forms[Form Number],Ticket_Forms[Ticket Value])</f>
        <v>1</v>
      </c>
      <c r="P1502" s="16">
        <f>LOOKUP(Table5[[#This Row],[Item '#]],Ticket_Forms[Form Number],Ticket_Forms[Revenue])</f>
        <v>3990</v>
      </c>
      <c r="Q1502" s="16">
        <f>LOOKUP(Table5[[#This Row],[Item '#]],Ticket_Forms[Form Number],Ticket_Forms[Ideal Profit])</f>
        <v>690</v>
      </c>
      <c r="R1502" s="16">
        <f>LOOKUP(Table5[[#This Row],[Item '#]],Ticket_Forms[Form Number],Ticket_Forms[Prizes])</f>
        <v>3300</v>
      </c>
      <c r="S1502" s="16">
        <f>LOOKUP(Table5[[#This Row],[Item '#]],Ticket_Forms[Form Number],Ticket_Forms[Location Rent])</f>
        <v>239</v>
      </c>
      <c r="T1502" s="16">
        <f>LOOKUP(Table5[[#This Row],[Item '#]],Ticket_Forms[Form Number],Ticket_Forms[Last Sale])</f>
        <v>0</v>
      </c>
      <c r="U1502" s="16" t="s">
        <v>21</v>
      </c>
      <c r="V1502" s="58">
        <f>Table5[[#This Row],[Date Distributed]]</f>
        <v>45363</v>
      </c>
      <c r="W1502" s="3" t="str">
        <f>_xlfn.XLOOKUP(Table5[[#This Row],[Serial '#]],Table10[Serial '#],Table10[Charity Association],"",,)</f>
        <v>Medina County Law Enforcrment Assoc</v>
      </c>
      <c r="Z1502" s="3" t="s">
        <v>23</v>
      </c>
    </row>
    <row r="1503" spans="1:26" hidden="1" x14ac:dyDescent="0.35">
      <c r="A1503" s="3">
        <v>1501</v>
      </c>
      <c r="B1503" s="78">
        <v>45281</v>
      </c>
      <c r="C1503" s="73" t="str">
        <f>_xlfn.XLOOKUP(Table5[[#This Row],[Serial '#]],Table10[Serial '#],Table10[Date],"",,)</f>
        <v/>
      </c>
      <c r="D15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503" s="73" t="str">
        <f>IF(Table5[[#This Row],[Date Distributed]]="","In Stock","Distributed")</f>
        <v>In Stock</v>
      </c>
      <c r="F1503" s="79" t="s">
        <v>705</v>
      </c>
      <c r="G1503" s="75" t="s">
        <v>761</v>
      </c>
      <c r="H1503" s="80" t="s">
        <v>710</v>
      </c>
      <c r="I1503" s="80" t="s">
        <v>711</v>
      </c>
      <c r="J1503" s="81" t="s">
        <v>2262</v>
      </c>
      <c r="K1503" s="80" t="s">
        <v>479</v>
      </c>
      <c r="L1503" s="3" t="str">
        <f>_xlfn.XLOOKUP(Table5[[#This Row],[Item '#]],Ticket_Forms[Form Number],Ticket_Forms[Game Name],"",,)</f>
        <v>Jungle Joe</v>
      </c>
      <c r="M1503" s="15">
        <v>152</v>
      </c>
      <c r="N1503" s="3">
        <f>LOOKUP(Table5[[#This Row],[Item '#]],Ticket_Forms[Form Number],Ticket_Forms[Ticket Count])</f>
        <v>3990</v>
      </c>
      <c r="O1503" s="16">
        <f>LOOKUP(Table5[[#This Row],[Item '#]],Ticket_Forms[Form Number],Ticket_Forms[Ticket Value])</f>
        <v>1</v>
      </c>
      <c r="P1503" s="16">
        <f>LOOKUP(Table5[[#This Row],[Item '#]],Ticket_Forms[Form Number],Ticket_Forms[Revenue])</f>
        <v>3990</v>
      </c>
      <c r="Q1503" s="16">
        <f>LOOKUP(Table5[[#This Row],[Item '#]],Ticket_Forms[Form Number],Ticket_Forms[Ideal Profit])</f>
        <v>690</v>
      </c>
      <c r="R1503" s="16">
        <f>LOOKUP(Table5[[#This Row],[Item '#]],Ticket_Forms[Form Number],Ticket_Forms[Prizes])</f>
        <v>3300</v>
      </c>
      <c r="S1503" s="16">
        <f>LOOKUP(Table5[[#This Row],[Item '#]],Ticket_Forms[Form Number],Ticket_Forms[Location Rent])</f>
        <v>239</v>
      </c>
      <c r="T1503" s="16">
        <f>LOOKUP(Table5[[#This Row],[Item '#]],Ticket_Forms[Form Number],Ticket_Forms[Last Sale])</f>
        <v>0</v>
      </c>
      <c r="U1503" s="16" t="s">
        <v>21</v>
      </c>
      <c r="V1503" s="58" t="str">
        <f>Table5[[#This Row],[Date Distributed]]</f>
        <v/>
      </c>
      <c r="W1503" s="3" t="str">
        <f>_xlfn.XLOOKUP(Table5[[#This Row],[Serial '#]],Table10[Serial '#],Table10[Charity Association],"",,)</f>
        <v/>
      </c>
      <c r="Z1503" s="3" t="s">
        <v>23</v>
      </c>
    </row>
    <row r="1504" spans="1:26" hidden="1" x14ac:dyDescent="0.35">
      <c r="A1504" s="3">
        <v>1502</v>
      </c>
      <c r="B1504" s="84">
        <v>45295</v>
      </c>
      <c r="C1504" s="73">
        <f>_xlfn.XLOOKUP(Table5[[#This Row],[Serial '#]],Table10[Serial '#],Table10[Date],"",,)</f>
        <v>45295</v>
      </c>
      <c r="D15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04" s="73" t="str">
        <f>IF(Table5[[#This Row],[Date Distributed]]="","In Stock","Distributed")</f>
        <v>Distributed</v>
      </c>
      <c r="F1504" s="75" t="s">
        <v>712</v>
      </c>
      <c r="G1504" s="75" t="s">
        <v>761</v>
      </c>
      <c r="H1504" s="76" t="s">
        <v>713</v>
      </c>
      <c r="I1504" s="76" t="s">
        <v>714</v>
      </c>
      <c r="J1504" s="77" t="s">
        <v>2263</v>
      </c>
      <c r="K1504" s="76" t="s">
        <v>464</v>
      </c>
      <c r="L1504" s="3" t="str">
        <f>_xlfn.XLOOKUP(Table5[[#This Row],[Item '#]],Ticket_Forms[Form Number],Ticket_Forms[Game Name],"",,)</f>
        <v>You Need a Beer</v>
      </c>
      <c r="M1504" s="15">
        <v>212</v>
      </c>
      <c r="N1504" s="3">
        <f>LOOKUP(Table5[[#This Row],[Item '#]],Ticket_Forms[Form Number],Ticket_Forms[Ticket Count])</f>
        <v>6320</v>
      </c>
      <c r="O1504" s="16">
        <f>LOOKUP(Table5[[#This Row],[Item '#]],Ticket_Forms[Form Number],Ticket_Forms[Ticket Value])</f>
        <v>1</v>
      </c>
      <c r="P1504" s="16">
        <f>LOOKUP(Table5[[#This Row],[Item '#]],Ticket_Forms[Form Number],Ticket_Forms[Revenue])</f>
        <v>6320</v>
      </c>
      <c r="Q1504" s="16">
        <f>LOOKUP(Table5[[#This Row],[Item '#]],Ticket_Forms[Form Number],Ticket_Forms[Ideal Profit])</f>
        <v>1575</v>
      </c>
      <c r="R1504" s="16">
        <f>LOOKUP(Table5[[#This Row],[Item '#]],Ticket_Forms[Form Number],Ticket_Forms[Prizes])</f>
        <v>4745</v>
      </c>
      <c r="S1504" s="16">
        <f>LOOKUP(Table5[[#This Row],[Item '#]],Ticket_Forms[Form Number],Ticket_Forms[Location Rent])</f>
        <v>379</v>
      </c>
      <c r="T1504" s="16">
        <f>LOOKUP(Table5[[#This Row],[Item '#]],Ticket_Forms[Form Number],Ticket_Forms[Last Sale])</f>
        <v>599</v>
      </c>
      <c r="U1504" s="16" t="s">
        <v>20</v>
      </c>
      <c r="V1504" s="58">
        <f>Table5[[#This Row],[Date Distributed]]</f>
        <v>45295</v>
      </c>
      <c r="W1504" s="3" t="str">
        <f>_xlfn.XLOOKUP(Table5[[#This Row],[Serial '#]],Table10[Serial '#],Table10[Charity Association],"",,)</f>
        <v>Italian American Brotherhood Club</v>
      </c>
      <c r="Z1504" s="3" t="s">
        <v>20</v>
      </c>
    </row>
    <row r="1505" spans="1:26" hidden="1" x14ac:dyDescent="0.35">
      <c r="A1505" s="3">
        <v>1503</v>
      </c>
      <c r="B1505" s="85">
        <v>45295</v>
      </c>
      <c r="C1505" s="73">
        <f>_xlfn.XLOOKUP(Table5[[#This Row],[Serial '#]],Table10[Serial '#],Table10[Date],"",,)</f>
        <v>45295</v>
      </c>
      <c r="D15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05" s="73" t="str">
        <f>IF(Table5[[#This Row],[Date Distributed]]="","In Stock","Distributed")</f>
        <v>Distributed</v>
      </c>
      <c r="F1505" s="79" t="s">
        <v>712</v>
      </c>
      <c r="G1505" s="75" t="s">
        <v>761</v>
      </c>
      <c r="H1505" s="80" t="s">
        <v>713</v>
      </c>
      <c r="I1505" s="80" t="s">
        <v>714</v>
      </c>
      <c r="J1505" s="81" t="s">
        <v>2264</v>
      </c>
      <c r="K1505" s="80" t="s">
        <v>470</v>
      </c>
      <c r="L1505" s="3" t="str">
        <f>_xlfn.XLOOKUP(Table5[[#This Row],[Item '#]],Ticket_Forms[Form Number],Ticket_Forms[Game Name],"",,)</f>
        <v>Fish and Chips</v>
      </c>
      <c r="M1505" s="15">
        <v>212</v>
      </c>
      <c r="N1505" s="3">
        <f>LOOKUP(Table5[[#This Row],[Item '#]],Ticket_Forms[Form Number],Ticket_Forms[Ticket Count])</f>
        <v>6320</v>
      </c>
      <c r="O1505" s="16">
        <f>LOOKUP(Table5[[#This Row],[Item '#]],Ticket_Forms[Form Number],Ticket_Forms[Ticket Value])</f>
        <v>1</v>
      </c>
      <c r="P1505" s="16">
        <f>LOOKUP(Table5[[#This Row],[Item '#]],Ticket_Forms[Form Number],Ticket_Forms[Revenue])</f>
        <v>6320</v>
      </c>
      <c r="Q1505" s="16">
        <f>LOOKUP(Table5[[#This Row],[Item '#]],Ticket_Forms[Form Number],Ticket_Forms[Ideal Profit])</f>
        <v>1575</v>
      </c>
      <c r="R1505" s="16">
        <f>LOOKUP(Table5[[#This Row],[Item '#]],Ticket_Forms[Form Number],Ticket_Forms[Prizes])</f>
        <v>4745</v>
      </c>
      <c r="S1505" s="16">
        <f>LOOKUP(Table5[[#This Row],[Item '#]],Ticket_Forms[Form Number],Ticket_Forms[Location Rent])</f>
        <v>379</v>
      </c>
      <c r="T1505" s="16">
        <f>LOOKUP(Table5[[#This Row],[Item '#]],Ticket_Forms[Form Number],Ticket_Forms[Last Sale])</f>
        <v>599</v>
      </c>
      <c r="U1505" s="16" t="s">
        <v>20</v>
      </c>
      <c r="V1505" s="58">
        <f>Table5[[#This Row],[Date Distributed]]</f>
        <v>45295</v>
      </c>
      <c r="W1505" s="3" t="str">
        <f>_xlfn.XLOOKUP(Table5[[#This Row],[Serial '#]],Table10[Serial '#],Table10[Charity Association],"",,)</f>
        <v>Italian American Brotherhood Club</v>
      </c>
      <c r="Z1505" s="3" t="s">
        <v>20</v>
      </c>
    </row>
    <row r="1506" spans="1:26" hidden="1" x14ac:dyDescent="0.35">
      <c r="A1506" s="3">
        <v>1504</v>
      </c>
      <c r="B1506" s="85">
        <v>45295</v>
      </c>
      <c r="C1506" s="73">
        <f>_xlfn.XLOOKUP(Table5[[#This Row],[Serial '#]],Table10[Serial '#],Table10[Date],"",,)</f>
        <v>45295</v>
      </c>
      <c r="D15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06" s="73" t="str">
        <f>IF(Table5[[#This Row],[Date Distributed]]="","In Stock","Distributed")</f>
        <v>Distributed</v>
      </c>
      <c r="F1506" s="79" t="s">
        <v>712</v>
      </c>
      <c r="G1506" s="75" t="s">
        <v>761</v>
      </c>
      <c r="H1506" s="80" t="s">
        <v>713</v>
      </c>
      <c r="I1506" s="80" t="s">
        <v>714</v>
      </c>
      <c r="J1506" s="81" t="s">
        <v>2265</v>
      </c>
      <c r="K1506" s="80" t="s">
        <v>385</v>
      </c>
      <c r="L1506" s="3" t="str">
        <f>_xlfn.XLOOKUP(Table5[[#This Row],[Item '#]],Ticket_Forms[Form Number],Ticket_Forms[Game Name],"",,)</f>
        <v>Criss Cross</v>
      </c>
      <c r="M1506" s="15">
        <v>186</v>
      </c>
      <c r="N1506" s="3">
        <f>LOOKUP(Table5[[#This Row],[Item '#]],Ticket_Forms[Form Number],Ticket_Forms[Ticket Count])</f>
        <v>5520</v>
      </c>
      <c r="O1506" s="16">
        <f>LOOKUP(Table5[[#This Row],[Item '#]],Ticket_Forms[Form Number],Ticket_Forms[Ticket Value])</f>
        <v>1</v>
      </c>
      <c r="P1506" s="16">
        <f>LOOKUP(Table5[[#This Row],[Item '#]],Ticket_Forms[Form Number],Ticket_Forms[Revenue])</f>
        <v>5520</v>
      </c>
      <c r="Q1506" s="16">
        <f>LOOKUP(Table5[[#This Row],[Item '#]],Ticket_Forms[Form Number],Ticket_Forms[Ideal Profit])</f>
        <v>960</v>
      </c>
      <c r="R1506" s="16">
        <f>LOOKUP(Table5[[#This Row],[Item '#]],Ticket_Forms[Form Number],Ticket_Forms[Prizes])</f>
        <v>4560</v>
      </c>
      <c r="S1506" s="16">
        <f>LOOKUP(Table5[[#This Row],[Item '#]],Ticket_Forms[Form Number],Ticket_Forms[Location Rent])</f>
        <v>331</v>
      </c>
      <c r="T1506" s="16">
        <f>LOOKUP(Table5[[#This Row],[Item '#]],Ticket_Forms[Form Number],Ticket_Forms[Last Sale])</f>
        <v>200</v>
      </c>
      <c r="U1506" s="16" t="s">
        <v>20</v>
      </c>
      <c r="V1506" s="58">
        <f>Table5[[#This Row],[Date Distributed]]</f>
        <v>45295</v>
      </c>
      <c r="W1506" s="3" t="str">
        <f>_xlfn.XLOOKUP(Table5[[#This Row],[Serial '#]],Table10[Serial '#],Table10[Charity Association],"",,)</f>
        <v>Italian American Brotherhood Club</v>
      </c>
      <c r="Z1506" s="3" t="s">
        <v>20</v>
      </c>
    </row>
    <row r="1507" spans="1:26" hidden="1" x14ac:dyDescent="0.35">
      <c r="A1507" s="3">
        <v>1505</v>
      </c>
      <c r="B1507" s="84">
        <v>45296</v>
      </c>
      <c r="C1507" s="73">
        <f>_xlfn.XLOOKUP(Table5[[#This Row],[Serial '#]],Table10[Serial '#],Table10[Date],"",,)</f>
        <v>45299</v>
      </c>
      <c r="D15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07" s="73" t="str">
        <f>IF(Table5[[#This Row],[Date Distributed]]="","In Stock","Distributed")</f>
        <v>Distributed</v>
      </c>
      <c r="F1507" s="75" t="s">
        <v>702</v>
      </c>
      <c r="G1507" s="75" t="s">
        <v>761</v>
      </c>
      <c r="H1507" s="76" t="s">
        <v>715</v>
      </c>
      <c r="I1507" s="76" t="s">
        <v>716</v>
      </c>
      <c r="J1507" s="77" t="s">
        <v>2266</v>
      </c>
      <c r="K1507" s="76" t="s">
        <v>3645</v>
      </c>
      <c r="L1507" s="3" t="str">
        <f>_xlfn.XLOOKUP(Table5[[#This Row],[Item '#]],Ticket_Forms[Form Number],Ticket_Forms[Game Name],"",,)</f>
        <v>Big 5</v>
      </c>
      <c r="M1507" s="15">
        <v>360</v>
      </c>
      <c r="N1507" s="3">
        <f>LOOKUP(Table5[[#This Row],[Item '#]],Ticket_Forms[Form Number],Ticket_Forms[Ticket Count])</f>
        <v>9959</v>
      </c>
      <c r="O1507" s="16">
        <f>LOOKUP(Table5[[#This Row],[Item '#]],Ticket_Forms[Form Number],Ticket_Forms[Ticket Value])</f>
        <v>1</v>
      </c>
      <c r="P1507" s="16">
        <f>LOOKUP(Table5[[#This Row],[Item '#]],Ticket_Forms[Form Number],Ticket_Forms[Revenue])</f>
        <v>9959</v>
      </c>
      <c r="Q1507" s="16">
        <f>LOOKUP(Table5[[#This Row],[Item '#]],Ticket_Forms[Form Number],Ticket_Forms[Ideal Profit])</f>
        <v>2119</v>
      </c>
      <c r="R1507" s="16">
        <f>LOOKUP(Table5[[#This Row],[Item '#]],Ticket_Forms[Form Number],Ticket_Forms[Prizes])</f>
        <v>7840</v>
      </c>
      <c r="S1507" s="16">
        <f>LOOKUP(Table5[[#This Row],[Item '#]],Ticket_Forms[Form Number],Ticket_Forms[Location Rent])</f>
        <v>597</v>
      </c>
      <c r="T1507" s="16">
        <f>LOOKUP(Table5[[#This Row],[Item '#]],Ticket_Forms[Form Number],Ticket_Forms[Last Sale])</f>
        <v>0</v>
      </c>
      <c r="U1507" s="16" t="s">
        <v>23</v>
      </c>
      <c r="V1507" s="58">
        <f>Table5[[#This Row],[Date Distributed]]</f>
        <v>45299</v>
      </c>
      <c r="W1507" s="3" t="str">
        <f>_xlfn.XLOOKUP(Table5[[#This Row],[Serial '#]],Table10[Serial '#],Table10[Charity Association],"",,)</f>
        <v>Cleveland Police Athletic League</v>
      </c>
      <c r="Z1507" s="3" t="s">
        <v>23</v>
      </c>
    </row>
    <row r="1508" spans="1:26" hidden="1" x14ac:dyDescent="0.35">
      <c r="A1508" s="3">
        <v>1506</v>
      </c>
      <c r="B1508" s="84">
        <v>45296</v>
      </c>
      <c r="C1508" s="73">
        <f>_xlfn.XLOOKUP(Table5[[#This Row],[Serial '#]],Table10[Serial '#],Table10[Date],"",,)</f>
        <v>45300</v>
      </c>
      <c r="D15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08" s="73" t="str">
        <f>IF(Table5[[#This Row],[Date Distributed]]="","In Stock","Distributed")</f>
        <v>Distributed</v>
      </c>
      <c r="F1508" s="75" t="s">
        <v>705</v>
      </c>
      <c r="G1508" s="75" t="s">
        <v>761</v>
      </c>
      <c r="H1508" s="76" t="s">
        <v>717</v>
      </c>
      <c r="I1508" s="76" t="s">
        <v>718</v>
      </c>
      <c r="J1508" s="77" t="s">
        <v>2267</v>
      </c>
      <c r="K1508" s="76" t="s">
        <v>385</v>
      </c>
      <c r="L1508" s="3" t="str">
        <f>_xlfn.XLOOKUP(Table5[[#This Row],[Item '#]],Ticket_Forms[Form Number],Ticket_Forms[Game Name],"",,)</f>
        <v>Criss Cross</v>
      </c>
      <c r="M1508" s="15">
        <v>186</v>
      </c>
      <c r="N1508" s="3">
        <f>LOOKUP(Table5[[#This Row],[Item '#]],Ticket_Forms[Form Number],Ticket_Forms[Ticket Count])</f>
        <v>5520</v>
      </c>
      <c r="O1508" s="16">
        <f>LOOKUP(Table5[[#This Row],[Item '#]],Ticket_Forms[Form Number],Ticket_Forms[Ticket Value])</f>
        <v>1</v>
      </c>
      <c r="P1508" s="16">
        <f>LOOKUP(Table5[[#This Row],[Item '#]],Ticket_Forms[Form Number],Ticket_Forms[Revenue])</f>
        <v>5520</v>
      </c>
      <c r="Q1508" s="16">
        <f>LOOKUP(Table5[[#This Row],[Item '#]],Ticket_Forms[Form Number],Ticket_Forms[Ideal Profit])</f>
        <v>960</v>
      </c>
      <c r="R1508" s="16">
        <f>LOOKUP(Table5[[#This Row],[Item '#]],Ticket_Forms[Form Number],Ticket_Forms[Prizes])</f>
        <v>4560</v>
      </c>
      <c r="S1508" s="16">
        <f>LOOKUP(Table5[[#This Row],[Item '#]],Ticket_Forms[Form Number],Ticket_Forms[Location Rent])</f>
        <v>331</v>
      </c>
      <c r="T1508" s="16">
        <f>LOOKUP(Table5[[#This Row],[Item '#]],Ticket_Forms[Form Number],Ticket_Forms[Last Sale])</f>
        <v>200</v>
      </c>
      <c r="U1508" s="16" t="s">
        <v>21</v>
      </c>
      <c r="V1508" s="58">
        <f>Table5[[#This Row],[Date Distributed]]</f>
        <v>45300</v>
      </c>
      <c r="W1508" s="3" t="str">
        <f>_xlfn.XLOOKUP(Table5[[#This Row],[Serial '#]],Table10[Serial '#],Table10[Charity Association],"",,)</f>
        <v>Medina County Law Enforcrment Assoc</v>
      </c>
      <c r="Z1508" s="3" t="s">
        <v>21</v>
      </c>
    </row>
    <row r="1509" spans="1:26" hidden="1" x14ac:dyDescent="0.35">
      <c r="A1509" s="3">
        <v>1507</v>
      </c>
      <c r="B1509" s="84">
        <v>45296</v>
      </c>
      <c r="C1509" s="73">
        <f>_xlfn.XLOOKUP(Table5[[#This Row],[Serial '#]],Table10[Serial '#],Table10[Date],"",,)</f>
        <v>45300</v>
      </c>
      <c r="D15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09" s="73" t="str">
        <f>IF(Table5[[#This Row],[Date Distributed]]="","In Stock","Distributed")</f>
        <v>Distributed</v>
      </c>
      <c r="F1509" s="75" t="s">
        <v>705</v>
      </c>
      <c r="G1509" s="75" t="s">
        <v>761</v>
      </c>
      <c r="H1509" s="76" t="s">
        <v>717</v>
      </c>
      <c r="I1509" s="76" t="s">
        <v>718</v>
      </c>
      <c r="J1509" s="77" t="s">
        <v>2268</v>
      </c>
      <c r="K1509" s="76" t="s">
        <v>385</v>
      </c>
      <c r="L1509" s="3" t="str">
        <f>_xlfn.XLOOKUP(Table5[[#This Row],[Item '#]],Ticket_Forms[Form Number],Ticket_Forms[Game Name],"",,)</f>
        <v>Criss Cross</v>
      </c>
      <c r="M1509" s="15">
        <v>186</v>
      </c>
      <c r="N1509" s="3">
        <f>LOOKUP(Table5[[#This Row],[Item '#]],Ticket_Forms[Form Number],Ticket_Forms[Ticket Count])</f>
        <v>5520</v>
      </c>
      <c r="O1509" s="16">
        <f>LOOKUP(Table5[[#This Row],[Item '#]],Ticket_Forms[Form Number],Ticket_Forms[Ticket Value])</f>
        <v>1</v>
      </c>
      <c r="P1509" s="16">
        <f>LOOKUP(Table5[[#This Row],[Item '#]],Ticket_Forms[Form Number],Ticket_Forms[Revenue])</f>
        <v>5520</v>
      </c>
      <c r="Q1509" s="16">
        <f>LOOKUP(Table5[[#This Row],[Item '#]],Ticket_Forms[Form Number],Ticket_Forms[Ideal Profit])</f>
        <v>960</v>
      </c>
      <c r="R1509" s="16">
        <f>LOOKUP(Table5[[#This Row],[Item '#]],Ticket_Forms[Form Number],Ticket_Forms[Prizes])</f>
        <v>4560</v>
      </c>
      <c r="S1509" s="16">
        <f>LOOKUP(Table5[[#This Row],[Item '#]],Ticket_Forms[Form Number],Ticket_Forms[Location Rent])</f>
        <v>331</v>
      </c>
      <c r="T1509" s="16">
        <f>LOOKUP(Table5[[#This Row],[Item '#]],Ticket_Forms[Form Number],Ticket_Forms[Last Sale])</f>
        <v>200</v>
      </c>
      <c r="U1509" s="16" t="s">
        <v>21</v>
      </c>
      <c r="V1509" s="58">
        <f>Table5[[#This Row],[Date Distributed]]</f>
        <v>45300</v>
      </c>
      <c r="W1509" s="3" t="str">
        <f>_xlfn.XLOOKUP(Table5[[#This Row],[Serial '#]],Table10[Serial '#],Table10[Charity Association],"",,)</f>
        <v>Medina County Law Enforcrment Assoc</v>
      </c>
      <c r="Z1509" s="3" t="s">
        <v>21</v>
      </c>
    </row>
    <row r="1510" spans="1:26" hidden="1" x14ac:dyDescent="0.35">
      <c r="A1510" s="3">
        <v>1508</v>
      </c>
      <c r="B1510" s="85">
        <v>45296</v>
      </c>
      <c r="C1510" s="73">
        <f>_xlfn.XLOOKUP(Table5[[#This Row],[Serial '#]],Table10[Serial '#],Table10[Date],"",,)</f>
        <v>45300</v>
      </c>
      <c r="D15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10" s="73" t="str">
        <f>IF(Table5[[#This Row],[Date Distributed]]="","In Stock","Distributed")</f>
        <v>Distributed</v>
      </c>
      <c r="F1510" s="79" t="s">
        <v>705</v>
      </c>
      <c r="G1510" s="75" t="s">
        <v>761</v>
      </c>
      <c r="H1510" s="80" t="s">
        <v>717</v>
      </c>
      <c r="I1510" s="80" t="s">
        <v>718</v>
      </c>
      <c r="J1510" s="81" t="s">
        <v>2269</v>
      </c>
      <c r="K1510" s="80" t="s">
        <v>385</v>
      </c>
      <c r="L1510" s="3" t="str">
        <f>_xlfn.XLOOKUP(Table5[[#This Row],[Item '#]],Ticket_Forms[Form Number],Ticket_Forms[Game Name],"",,)</f>
        <v>Criss Cross</v>
      </c>
      <c r="M1510" s="15">
        <v>186</v>
      </c>
      <c r="N1510" s="3">
        <f>LOOKUP(Table5[[#This Row],[Item '#]],Ticket_Forms[Form Number],Ticket_Forms[Ticket Count])</f>
        <v>5520</v>
      </c>
      <c r="O1510" s="16">
        <f>LOOKUP(Table5[[#This Row],[Item '#]],Ticket_Forms[Form Number],Ticket_Forms[Ticket Value])</f>
        <v>1</v>
      </c>
      <c r="P1510" s="16">
        <f>LOOKUP(Table5[[#This Row],[Item '#]],Ticket_Forms[Form Number],Ticket_Forms[Revenue])</f>
        <v>5520</v>
      </c>
      <c r="Q1510" s="16">
        <f>LOOKUP(Table5[[#This Row],[Item '#]],Ticket_Forms[Form Number],Ticket_Forms[Ideal Profit])</f>
        <v>960</v>
      </c>
      <c r="R1510" s="16">
        <f>LOOKUP(Table5[[#This Row],[Item '#]],Ticket_Forms[Form Number],Ticket_Forms[Prizes])</f>
        <v>4560</v>
      </c>
      <c r="S1510" s="16">
        <f>LOOKUP(Table5[[#This Row],[Item '#]],Ticket_Forms[Form Number],Ticket_Forms[Location Rent])</f>
        <v>331</v>
      </c>
      <c r="T1510" s="16">
        <f>LOOKUP(Table5[[#This Row],[Item '#]],Ticket_Forms[Form Number],Ticket_Forms[Last Sale])</f>
        <v>200</v>
      </c>
      <c r="U1510" s="16" t="s">
        <v>21</v>
      </c>
      <c r="V1510" s="58">
        <f>Table5[[#This Row],[Date Distributed]]</f>
        <v>45300</v>
      </c>
      <c r="W1510" s="3" t="str">
        <f>_xlfn.XLOOKUP(Table5[[#This Row],[Serial '#]],Table10[Serial '#],Table10[Charity Association],"",,)</f>
        <v>Medina County Law Enforcrment Assoc</v>
      </c>
      <c r="Z1510" s="3" t="s">
        <v>21</v>
      </c>
    </row>
    <row r="1511" spans="1:26" hidden="1" x14ac:dyDescent="0.35">
      <c r="A1511" s="3">
        <v>1509</v>
      </c>
      <c r="B1511" s="85">
        <v>45296</v>
      </c>
      <c r="C1511" s="73">
        <f>_xlfn.XLOOKUP(Table5[[#This Row],[Serial '#]],Table10[Serial '#],Table10[Date],"",,)</f>
        <v>45301</v>
      </c>
      <c r="D15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11" s="73" t="str">
        <f>IF(Table5[[#This Row],[Date Distributed]]="","In Stock","Distributed")</f>
        <v>Distributed</v>
      </c>
      <c r="F1511" s="79" t="s">
        <v>705</v>
      </c>
      <c r="G1511" s="75" t="s">
        <v>761</v>
      </c>
      <c r="H1511" s="80" t="s">
        <v>717</v>
      </c>
      <c r="I1511" s="80" t="s">
        <v>718</v>
      </c>
      <c r="J1511" s="81" t="s">
        <v>2270</v>
      </c>
      <c r="K1511" s="80" t="s">
        <v>385</v>
      </c>
      <c r="L1511" s="3" t="str">
        <f>_xlfn.XLOOKUP(Table5[[#This Row],[Item '#]],Ticket_Forms[Form Number],Ticket_Forms[Game Name],"",,)</f>
        <v>Criss Cross</v>
      </c>
      <c r="M1511" s="15">
        <v>186</v>
      </c>
      <c r="N1511" s="3">
        <f>LOOKUP(Table5[[#This Row],[Item '#]],Ticket_Forms[Form Number],Ticket_Forms[Ticket Count])</f>
        <v>5520</v>
      </c>
      <c r="O1511" s="16">
        <f>LOOKUP(Table5[[#This Row],[Item '#]],Ticket_Forms[Form Number],Ticket_Forms[Ticket Value])</f>
        <v>1</v>
      </c>
      <c r="P1511" s="16">
        <f>LOOKUP(Table5[[#This Row],[Item '#]],Ticket_Forms[Form Number],Ticket_Forms[Revenue])</f>
        <v>5520</v>
      </c>
      <c r="Q1511" s="16">
        <f>LOOKUP(Table5[[#This Row],[Item '#]],Ticket_Forms[Form Number],Ticket_Forms[Ideal Profit])</f>
        <v>960</v>
      </c>
      <c r="R1511" s="16">
        <f>LOOKUP(Table5[[#This Row],[Item '#]],Ticket_Forms[Form Number],Ticket_Forms[Prizes])</f>
        <v>4560</v>
      </c>
      <c r="S1511" s="16">
        <f>LOOKUP(Table5[[#This Row],[Item '#]],Ticket_Forms[Form Number],Ticket_Forms[Location Rent])</f>
        <v>331</v>
      </c>
      <c r="T1511" s="16">
        <f>LOOKUP(Table5[[#This Row],[Item '#]],Ticket_Forms[Form Number],Ticket_Forms[Last Sale])</f>
        <v>200</v>
      </c>
      <c r="U1511" s="16" t="s">
        <v>21</v>
      </c>
      <c r="V1511" s="58">
        <f>Table5[[#This Row],[Date Distributed]]</f>
        <v>45301</v>
      </c>
      <c r="W1511" s="3" t="str">
        <f>_xlfn.XLOOKUP(Table5[[#This Row],[Serial '#]],Table10[Serial '#],Table10[Charity Association],"",,)</f>
        <v>Medina County Law Enforcrment Assoc</v>
      </c>
      <c r="Z1511" s="3" t="s">
        <v>21</v>
      </c>
    </row>
    <row r="1512" spans="1:26" hidden="1" x14ac:dyDescent="0.35">
      <c r="A1512" s="3">
        <v>1510</v>
      </c>
      <c r="B1512" s="85">
        <v>45296</v>
      </c>
      <c r="C1512" s="73">
        <f>_xlfn.XLOOKUP(Table5[[#This Row],[Serial '#]],Table10[Serial '#],Table10[Date],"",,)</f>
        <v>45306</v>
      </c>
      <c r="D15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12" s="73" t="str">
        <f>IF(Table5[[#This Row],[Date Distributed]]="","In Stock","Distributed")</f>
        <v>Distributed</v>
      </c>
      <c r="F1512" s="79" t="s">
        <v>705</v>
      </c>
      <c r="G1512" s="75" t="s">
        <v>761</v>
      </c>
      <c r="H1512" s="80" t="s">
        <v>717</v>
      </c>
      <c r="I1512" s="80" t="s">
        <v>718</v>
      </c>
      <c r="J1512" s="81" t="s">
        <v>2271</v>
      </c>
      <c r="K1512" s="80" t="s">
        <v>385</v>
      </c>
      <c r="L1512" s="3" t="str">
        <f>_xlfn.XLOOKUP(Table5[[#This Row],[Item '#]],Ticket_Forms[Form Number],Ticket_Forms[Game Name],"",,)</f>
        <v>Criss Cross</v>
      </c>
      <c r="M1512" s="15">
        <v>186</v>
      </c>
      <c r="N1512" s="3">
        <f>LOOKUP(Table5[[#This Row],[Item '#]],Ticket_Forms[Form Number],Ticket_Forms[Ticket Count])</f>
        <v>5520</v>
      </c>
      <c r="O1512" s="16">
        <f>LOOKUP(Table5[[#This Row],[Item '#]],Ticket_Forms[Form Number],Ticket_Forms[Ticket Value])</f>
        <v>1</v>
      </c>
      <c r="P1512" s="16">
        <f>LOOKUP(Table5[[#This Row],[Item '#]],Ticket_Forms[Form Number],Ticket_Forms[Revenue])</f>
        <v>5520</v>
      </c>
      <c r="Q1512" s="16">
        <f>LOOKUP(Table5[[#This Row],[Item '#]],Ticket_Forms[Form Number],Ticket_Forms[Ideal Profit])</f>
        <v>960</v>
      </c>
      <c r="R1512" s="16">
        <f>LOOKUP(Table5[[#This Row],[Item '#]],Ticket_Forms[Form Number],Ticket_Forms[Prizes])</f>
        <v>4560</v>
      </c>
      <c r="S1512" s="16">
        <f>LOOKUP(Table5[[#This Row],[Item '#]],Ticket_Forms[Form Number],Ticket_Forms[Location Rent])</f>
        <v>331</v>
      </c>
      <c r="T1512" s="16">
        <f>LOOKUP(Table5[[#This Row],[Item '#]],Ticket_Forms[Form Number],Ticket_Forms[Last Sale])</f>
        <v>200</v>
      </c>
      <c r="U1512" s="16" t="s">
        <v>21</v>
      </c>
      <c r="V1512" s="58">
        <f>Table5[[#This Row],[Date Distributed]]</f>
        <v>45306</v>
      </c>
      <c r="W1512" s="3" t="str">
        <f>_xlfn.XLOOKUP(Table5[[#This Row],[Serial '#]],Table10[Serial '#],Table10[Charity Association],"",,)</f>
        <v>Medina County Law Enforcrment Assoc</v>
      </c>
      <c r="Z1512" s="3" t="s">
        <v>21</v>
      </c>
    </row>
    <row r="1513" spans="1:26" hidden="1" x14ac:dyDescent="0.35">
      <c r="A1513" s="3">
        <v>1511</v>
      </c>
      <c r="B1513" s="85">
        <v>45296</v>
      </c>
      <c r="C1513" s="73">
        <f>_xlfn.XLOOKUP(Table5[[#This Row],[Serial '#]],Table10[Serial '#],Table10[Date],"",,)</f>
        <v>45310</v>
      </c>
      <c r="D15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13" s="73" t="str">
        <f>IF(Table5[[#This Row],[Date Distributed]]="","In Stock","Distributed")</f>
        <v>Distributed</v>
      </c>
      <c r="F1513" s="79" t="s">
        <v>705</v>
      </c>
      <c r="G1513" s="75" t="s">
        <v>761</v>
      </c>
      <c r="H1513" s="80" t="s">
        <v>717</v>
      </c>
      <c r="I1513" s="80" t="s">
        <v>718</v>
      </c>
      <c r="J1513" s="81" t="s">
        <v>2272</v>
      </c>
      <c r="K1513" s="80" t="s">
        <v>385</v>
      </c>
      <c r="L1513" s="3" t="str">
        <f>_xlfn.XLOOKUP(Table5[[#This Row],[Item '#]],Ticket_Forms[Form Number],Ticket_Forms[Game Name],"",,)</f>
        <v>Criss Cross</v>
      </c>
      <c r="M1513" s="15">
        <v>186</v>
      </c>
      <c r="N1513" s="3">
        <f>LOOKUP(Table5[[#This Row],[Item '#]],Ticket_Forms[Form Number],Ticket_Forms[Ticket Count])</f>
        <v>5520</v>
      </c>
      <c r="O1513" s="16">
        <f>LOOKUP(Table5[[#This Row],[Item '#]],Ticket_Forms[Form Number],Ticket_Forms[Ticket Value])</f>
        <v>1</v>
      </c>
      <c r="P1513" s="16">
        <f>LOOKUP(Table5[[#This Row],[Item '#]],Ticket_Forms[Form Number],Ticket_Forms[Revenue])</f>
        <v>5520</v>
      </c>
      <c r="Q1513" s="16">
        <f>LOOKUP(Table5[[#This Row],[Item '#]],Ticket_Forms[Form Number],Ticket_Forms[Ideal Profit])</f>
        <v>960</v>
      </c>
      <c r="R1513" s="16">
        <f>LOOKUP(Table5[[#This Row],[Item '#]],Ticket_Forms[Form Number],Ticket_Forms[Prizes])</f>
        <v>4560</v>
      </c>
      <c r="S1513" s="16">
        <f>LOOKUP(Table5[[#This Row],[Item '#]],Ticket_Forms[Form Number],Ticket_Forms[Location Rent])</f>
        <v>331</v>
      </c>
      <c r="T1513" s="16">
        <f>LOOKUP(Table5[[#This Row],[Item '#]],Ticket_Forms[Form Number],Ticket_Forms[Last Sale])</f>
        <v>200</v>
      </c>
      <c r="U1513" s="16" t="s">
        <v>21</v>
      </c>
      <c r="V1513" s="58">
        <f>Table5[[#This Row],[Date Distributed]]</f>
        <v>45310</v>
      </c>
      <c r="W1513" s="3" t="str">
        <f>_xlfn.XLOOKUP(Table5[[#This Row],[Serial '#]],Table10[Serial '#],Table10[Charity Association],"",,)</f>
        <v>Medina County Law Enforcrment Assoc</v>
      </c>
      <c r="Z1513" s="3" t="s">
        <v>21</v>
      </c>
    </row>
    <row r="1514" spans="1:26" hidden="1" x14ac:dyDescent="0.35">
      <c r="A1514" s="3">
        <v>1512</v>
      </c>
      <c r="B1514" s="85">
        <v>45296</v>
      </c>
      <c r="C1514" s="73">
        <f>_xlfn.XLOOKUP(Table5[[#This Row],[Serial '#]],Table10[Serial '#],Table10[Date],"",,)</f>
        <v>45315</v>
      </c>
      <c r="D15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14" s="73" t="str">
        <f>IF(Table5[[#This Row],[Date Distributed]]="","In Stock","Distributed")</f>
        <v>Distributed</v>
      </c>
      <c r="F1514" s="79" t="s">
        <v>705</v>
      </c>
      <c r="G1514" s="75" t="s">
        <v>761</v>
      </c>
      <c r="H1514" s="80" t="s">
        <v>717</v>
      </c>
      <c r="I1514" s="80" t="s">
        <v>718</v>
      </c>
      <c r="J1514" s="81" t="s">
        <v>2273</v>
      </c>
      <c r="K1514" s="80" t="s">
        <v>385</v>
      </c>
      <c r="L1514" s="3" t="str">
        <f>_xlfn.XLOOKUP(Table5[[#This Row],[Item '#]],Ticket_Forms[Form Number],Ticket_Forms[Game Name],"",,)</f>
        <v>Criss Cross</v>
      </c>
      <c r="M1514" s="15">
        <v>186</v>
      </c>
      <c r="N1514" s="3">
        <f>LOOKUP(Table5[[#This Row],[Item '#]],Ticket_Forms[Form Number],Ticket_Forms[Ticket Count])</f>
        <v>5520</v>
      </c>
      <c r="O1514" s="16">
        <f>LOOKUP(Table5[[#This Row],[Item '#]],Ticket_Forms[Form Number],Ticket_Forms[Ticket Value])</f>
        <v>1</v>
      </c>
      <c r="P1514" s="16">
        <f>LOOKUP(Table5[[#This Row],[Item '#]],Ticket_Forms[Form Number],Ticket_Forms[Revenue])</f>
        <v>5520</v>
      </c>
      <c r="Q1514" s="16">
        <f>LOOKUP(Table5[[#This Row],[Item '#]],Ticket_Forms[Form Number],Ticket_Forms[Ideal Profit])</f>
        <v>960</v>
      </c>
      <c r="R1514" s="16">
        <f>LOOKUP(Table5[[#This Row],[Item '#]],Ticket_Forms[Form Number],Ticket_Forms[Prizes])</f>
        <v>4560</v>
      </c>
      <c r="S1514" s="16">
        <f>LOOKUP(Table5[[#This Row],[Item '#]],Ticket_Forms[Form Number],Ticket_Forms[Location Rent])</f>
        <v>331</v>
      </c>
      <c r="T1514" s="16">
        <f>LOOKUP(Table5[[#This Row],[Item '#]],Ticket_Forms[Form Number],Ticket_Forms[Last Sale])</f>
        <v>200</v>
      </c>
      <c r="U1514" s="16" t="s">
        <v>21</v>
      </c>
      <c r="V1514" s="58">
        <f>Table5[[#This Row],[Date Distributed]]</f>
        <v>45315</v>
      </c>
      <c r="W1514" s="3" t="str">
        <f>_xlfn.XLOOKUP(Table5[[#This Row],[Serial '#]],Table10[Serial '#],Table10[Charity Association],"",,)</f>
        <v>Medina County Law Enforcrment Assoc</v>
      </c>
      <c r="Z1514" s="3" t="s">
        <v>21</v>
      </c>
    </row>
    <row r="1515" spans="1:26" hidden="1" x14ac:dyDescent="0.35">
      <c r="A1515" s="3">
        <v>1513</v>
      </c>
      <c r="B1515" s="85">
        <v>45296</v>
      </c>
      <c r="C1515" s="73">
        <f>_xlfn.XLOOKUP(Table5[[#This Row],[Serial '#]],Table10[Serial '#],Table10[Date],"",,)</f>
        <v>45315</v>
      </c>
      <c r="D15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15" s="73" t="str">
        <f>IF(Table5[[#This Row],[Date Distributed]]="","In Stock","Distributed")</f>
        <v>Distributed</v>
      </c>
      <c r="F1515" s="79" t="s">
        <v>705</v>
      </c>
      <c r="G1515" s="75" t="s">
        <v>761</v>
      </c>
      <c r="H1515" s="80" t="s">
        <v>717</v>
      </c>
      <c r="I1515" s="80" t="s">
        <v>718</v>
      </c>
      <c r="J1515" s="81" t="s">
        <v>2274</v>
      </c>
      <c r="K1515" s="80" t="s">
        <v>385</v>
      </c>
      <c r="L1515" s="3" t="str">
        <f>_xlfn.XLOOKUP(Table5[[#This Row],[Item '#]],Ticket_Forms[Form Number],Ticket_Forms[Game Name],"",,)</f>
        <v>Criss Cross</v>
      </c>
      <c r="M1515" s="15">
        <v>186</v>
      </c>
      <c r="N1515" s="3">
        <f>LOOKUP(Table5[[#This Row],[Item '#]],Ticket_Forms[Form Number],Ticket_Forms[Ticket Count])</f>
        <v>5520</v>
      </c>
      <c r="O1515" s="16">
        <f>LOOKUP(Table5[[#This Row],[Item '#]],Ticket_Forms[Form Number],Ticket_Forms[Ticket Value])</f>
        <v>1</v>
      </c>
      <c r="P1515" s="16">
        <f>LOOKUP(Table5[[#This Row],[Item '#]],Ticket_Forms[Form Number],Ticket_Forms[Revenue])</f>
        <v>5520</v>
      </c>
      <c r="Q1515" s="16">
        <f>LOOKUP(Table5[[#This Row],[Item '#]],Ticket_Forms[Form Number],Ticket_Forms[Ideal Profit])</f>
        <v>960</v>
      </c>
      <c r="R1515" s="16">
        <f>LOOKUP(Table5[[#This Row],[Item '#]],Ticket_Forms[Form Number],Ticket_Forms[Prizes])</f>
        <v>4560</v>
      </c>
      <c r="S1515" s="16">
        <f>LOOKUP(Table5[[#This Row],[Item '#]],Ticket_Forms[Form Number],Ticket_Forms[Location Rent])</f>
        <v>331</v>
      </c>
      <c r="T1515" s="16">
        <f>LOOKUP(Table5[[#This Row],[Item '#]],Ticket_Forms[Form Number],Ticket_Forms[Last Sale])</f>
        <v>200</v>
      </c>
      <c r="U1515" s="16" t="s">
        <v>21</v>
      </c>
      <c r="V1515" s="58">
        <f>Table5[[#This Row],[Date Distributed]]</f>
        <v>45315</v>
      </c>
      <c r="W1515" s="3" t="str">
        <f>_xlfn.XLOOKUP(Table5[[#This Row],[Serial '#]],Table10[Serial '#],Table10[Charity Association],"",,)</f>
        <v>Medina County Law Enforcrment Assoc</v>
      </c>
      <c r="Z1515" s="3" t="s">
        <v>21</v>
      </c>
    </row>
    <row r="1516" spans="1:26" hidden="1" x14ac:dyDescent="0.35">
      <c r="A1516" s="3">
        <v>1514</v>
      </c>
      <c r="B1516" s="85">
        <v>45296</v>
      </c>
      <c r="C1516" s="73">
        <f>_xlfn.XLOOKUP(Table5[[#This Row],[Serial '#]],Table10[Serial '#],Table10[Date],"",,)</f>
        <v>45315</v>
      </c>
      <c r="D15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16" s="73" t="str">
        <f>IF(Table5[[#This Row],[Date Distributed]]="","In Stock","Distributed")</f>
        <v>Distributed</v>
      </c>
      <c r="F1516" s="79" t="s">
        <v>705</v>
      </c>
      <c r="G1516" s="75" t="s">
        <v>761</v>
      </c>
      <c r="H1516" s="80" t="s">
        <v>717</v>
      </c>
      <c r="I1516" s="80" t="s">
        <v>718</v>
      </c>
      <c r="J1516" s="81" t="s">
        <v>2275</v>
      </c>
      <c r="K1516" s="80" t="s">
        <v>385</v>
      </c>
      <c r="L1516" s="3" t="str">
        <f>_xlfn.XLOOKUP(Table5[[#This Row],[Item '#]],Ticket_Forms[Form Number],Ticket_Forms[Game Name],"",,)</f>
        <v>Criss Cross</v>
      </c>
      <c r="M1516" s="15">
        <v>186</v>
      </c>
      <c r="N1516" s="3">
        <f>LOOKUP(Table5[[#This Row],[Item '#]],Ticket_Forms[Form Number],Ticket_Forms[Ticket Count])</f>
        <v>5520</v>
      </c>
      <c r="O1516" s="16">
        <f>LOOKUP(Table5[[#This Row],[Item '#]],Ticket_Forms[Form Number],Ticket_Forms[Ticket Value])</f>
        <v>1</v>
      </c>
      <c r="P1516" s="16">
        <f>LOOKUP(Table5[[#This Row],[Item '#]],Ticket_Forms[Form Number],Ticket_Forms[Revenue])</f>
        <v>5520</v>
      </c>
      <c r="Q1516" s="16">
        <f>LOOKUP(Table5[[#This Row],[Item '#]],Ticket_Forms[Form Number],Ticket_Forms[Ideal Profit])</f>
        <v>960</v>
      </c>
      <c r="R1516" s="16">
        <f>LOOKUP(Table5[[#This Row],[Item '#]],Ticket_Forms[Form Number],Ticket_Forms[Prizes])</f>
        <v>4560</v>
      </c>
      <c r="S1516" s="16">
        <f>LOOKUP(Table5[[#This Row],[Item '#]],Ticket_Forms[Form Number],Ticket_Forms[Location Rent])</f>
        <v>331</v>
      </c>
      <c r="T1516" s="16">
        <f>LOOKUP(Table5[[#This Row],[Item '#]],Ticket_Forms[Form Number],Ticket_Forms[Last Sale])</f>
        <v>200</v>
      </c>
      <c r="U1516" s="16" t="s">
        <v>21</v>
      </c>
      <c r="V1516" s="58">
        <f>Table5[[#This Row],[Date Distributed]]</f>
        <v>45315</v>
      </c>
      <c r="W1516" s="3" t="str">
        <f>_xlfn.XLOOKUP(Table5[[#This Row],[Serial '#]],Table10[Serial '#],Table10[Charity Association],"",,)</f>
        <v>Medina County Law Enforcrment Assoc</v>
      </c>
      <c r="Z1516" s="3" t="s">
        <v>21</v>
      </c>
    </row>
    <row r="1517" spans="1:26" hidden="1" x14ac:dyDescent="0.35">
      <c r="A1517" s="3">
        <v>1515</v>
      </c>
      <c r="B1517" s="85">
        <v>45296</v>
      </c>
      <c r="C1517" s="73">
        <f>_xlfn.XLOOKUP(Table5[[#This Row],[Serial '#]],Table10[Serial '#],Table10[Date],"",,)</f>
        <v>45316</v>
      </c>
      <c r="D15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17" s="73" t="str">
        <f>IF(Table5[[#This Row],[Date Distributed]]="","In Stock","Distributed")</f>
        <v>Distributed</v>
      </c>
      <c r="F1517" s="79" t="s">
        <v>705</v>
      </c>
      <c r="G1517" s="75" t="s">
        <v>761</v>
      </c>
      <c r="H1517" s="80" t="s">
        <v>717</v>
      </c>
      <c r="I1517" s="80" t="s">
        <v>718</v>
      </c>
      <c r="J1517" s="81" t="s">
        <v>2276</v>
      </c>
      <c r="K1517" s="80" t="s">
        <v>385</v>
      </c>
      <c r="L1517" s="3" t="str">
        <f>_xlfn.XLOOKUP(Table5[[#This Row],[Item '#]],Ticket_Forms[Form Number],Ticket_Forms[Game Name],"",,)</f>
        <v>Criss Cross</v>
      </c>
      <c r="M1517" s="15">
        <v>186</v>
      </c>
      <c r="N1517" s="3">
        <f>LOOKUP(Table5[[#This Row],[Item '#]],Ticket_Forms[Form Number],Ticket_Forms[Ticket Count])</f>
        <v>5520</v>
      </c>
      <c r="O1517" s="16">
        <f>LOOKUP(Table5[[#This Row],[Item '#]],Ticket_Forms[Form Number],Ticket_Forms[Ticket Value])</f>
        <v>1</v>
      </c>
      <c r="P1517" s="16">
        <f>LOOKUP(Table5[[#This Row],[Item '#]],Ticket_Forms[Form Number],Ticket_Forms[Revenue])</f>
        <v>5520</v>
      </c>
      <c r="Q1517" s="16">
        <f>LOOKUP(Table5[[#This Row],[Item '#]],Ticket_Forms[Form Number],Ticket_Forms[Ideal Profit])</f>
        <v>960</v>
      </c>
      <c r="R1517" s="16">
        <f>LOOKUP(Table5[[#This Row],[Item '#]],Ticket_Forms[Form Number],Ticket_Forms[Prizes])</f>
        <v>4560</v>
      </c>
      <c r="S1517" s="16">
        <f>LOOKUP(Table5[[#This Row],[Item '#]],Ticket_Forms[Form Number],Ticket_Forms[Location Rent])</f>
        <v>331</v>
      </c>
      <c r="T1517" s="16">
        <f>LOOKUP(Table5[[#This Row],[Item '#]],Ticket_Forms[Form Number],Ticket_Forms[Last Sale])</f>
        <v>200</v>
      </c>
      <c r="U1517" s="16" t="s">
        <v>21</v>
      </c>
      <c r="V1517" s="58">
        <f>Table5[[#This Row],[Date Distributed]]</f>
        <v>45316</v>
      </c>
      <c r="W1517" s="3" t="str">
        <f>_xlfn.XLOOKUP(Table5[[#This Row],[Serial '#]],Table10[Serial '#],Table10[Charity Association],"",,)</f>
        <v>Medina County Law Enforcrment Assoc</v>
      </c>
      <c r="Z1517" s="3" t="s">
        <v>21</v>
      </c>
    </row>
    <row r="1518" spans="1:26" hidden="1" x14ac:dyDescent="0.35">
      <c r="A1518" s="3">
        <v>1516</v>
      </c>
      <c r="B1518" s="78">
        <v>45296</v>
      </c>
      <c r="C1518" s="73">
        <f>_xlfn.XLOOKUP(Table5[[#This Row],[Serial '#]],Table10[Serial '#],Table10[Date],"",,)</f>
        <v>45323</v>
      </c>
      <c r="D15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18" s="73" t="str">
        <f>IF(Table5[[#This Row],[Date Distributed]]="","In Stock","Distributed")</f>
        <v>Distributed</v>
      </c>
      <c r="F1518" s="79" t="s">
        <v>705</v>
      </c>
      <c r="G1518" s="75" t="s">
        <v>761</v>
      </c>
      <c r="H1518" s="80" t="s">
        <v>717</v>
      </c>
      <c r="I1518" s="80" t="s">
        <v>718</v>
      </c>
      <c r="J1518" s="81" t="s">
        <v>2277</v>
      </c>
      <c r="K1518" s="80" t="s">
        <v>385</v>
      </c>
      <c r="L1518" s="3" t="str">
        <f>_xlfn.XLOOKUP(Table5[[#This Row],[Item '#]],Ticket_Forms[Form Number],Ticket_Forms[Game Name],"",,)</f>
        <v>Criss Cross</v>
      </c>
      <c r="M1518" s="15">
        <v>186</v>
      </c>
      <c r="N1518" s="3">
        <f>LOOKUP(Table5[[#This Row],[Item '#]],Ticket_Forms[Form Number],Ticket_Forms[Ticket Count])</f>
        <v>5520</v>
      </c>
      <c r="O1518" s="16">
        <f>LOOKUP(Table5[[#This Row],[Item '#]],Ticket_Forms[Form Number],Ticket_Forms[Ticket Value])</f>
        <v>1</v>
      </c>
      <c r="P1518" s="16">
        <f>LOOKUP(Table5[[#This Row],[Item '#]],Ticket_Forms[Form Number],Ticket_Forms[Revenue])</f>
        <v>5520</v>
      </c>
      <c r="Q1518" s="16">
        <f>LOOKUP(Table5[[#This Row],[Item '#]],Ticket_Forms[Form Number],Ticket_Forms[Ideal Profit])</f>
        <v>960</v>
      </c>
      <c r="R1518" s="16">
        <f>LOOKUP(Table5[[#This Row],[Item '#]],Ticket_Forms[Form Number],Ticket_Forms[Prizes])</f>
        <v>4560</v>
      </c>
      <c r="S1518" s="16">
        <f>LOOKUP(Table5[[#This Row],[Item '#]],Ticket_Forms[Form Number],Ticket_Forms[Location Rent])</f>
        <v>331</v>
      </c>
      <c r="T1518" s="16">
        <f>LOOKUP(Table5[[#This Row],[Item '#]],Ticket_Forms[Form Number],Ticket_Forms[Last Sale])</f>
        <v>200</v>
      </c>
      <c r="U1518" s="16" t="s">
        <v>21</v>
      </c>
      <c r="V1518" s="58">
        <f>Table5[[#This Row],[Date Distributed]]</f>
        <v>45323</v>
      </c>
      <c r="W1518" s="3" t="str">
        <f>_xlfn.XLOOKUP(Table5[[#This Row],[Serial '#]],Table10[Serial '#],Table10[Charity Association],"",,)</f>
        <v>Medina County Law Enforcrment Assoc</v>
      </c>
      <c r="Z1518" s="3" t="s">
        <v>23</v>
      </c>
    </row>
    <row r="1519" spans="1:26" hidden="1" x14ac:dyDescent="0.35">
      <c r="A1519" s="3">
        <v>1517</v>
      </c>
      <c r="B1519" s="78">
        <v>45296</v>
      </c>
      <c r="C1519" s="73">
        <f>_xlfn.XLOOKUP(Table5[[#This Row],[Serial '#]],Table10[Serial '#],Table10[Date],"",,)</f>
        <v>45323</v>
      </c>
      <c r="D15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19" s="73" t="str">
        <f>IF(Table5[[#This Row],[Date Distributed]]="","In Stock","Distributed")</f>
        <v>Distributed</v>
      </c>
      <c r="F1519" s="79" t="s">
        <v>705</v>
      </c>
      <c r="G1519" s="75" t="s">
        <v>761</v>
      </c>
      <c r="H1519" s="80" t="s">
        <v>717</v>
      </c>
      <c r="I1519" s="80" t="s">
        <v>718</v>
      </c>
      <c r="J1519" s="81" t="s">
        <v>2278</v>
      </c>
      <c r="K1519" s="80" t="s">
        <v>385</v>
      </c>
      <c r="L1519" s="3" t="str">
        <f>_xlfn.XLOOKUP(Table5[[#This Row],[Item '#]],Ticket_Forms[Form Number],Ticket_Forms[Game Name],"",,)</f>
        <v>Criss Cross</v>
      </c>
      <c r="M1519" s="15">
        <v>186</v>
      </c>
      <c r="N1519" s="3">
        <f>LOOKUP(Table5[[#This Row],[Item '#]],Ticket_Forms[Form Number],Ticket_Forms[Ticket Count])</f>
        <v>5520</v>
      </c>
      <c r="O1519" s="16">
        <f>LOOKUP(Table5[[#This Row],[Item '#]],Ticket_Forms[Form Number],Ticket_Forms[Ticket Value])</f>
        <v>1</v>
      </c>
      <c r="P1519" s="16">
        <f>LOOKUP(Table5[[#This Row],[Item '#]],Ticket_Forms[Form Number],Ticket_Forms[Revenue])</f>
        <v>5520</v>
      </c>
      <c r="Q1519" s="16">
        <f>LOOKUP(Table5[[#This Row],[Item '#]],Ticket_Forms[Form Number],Ticket_Forms[Ideal Profit])</f>
        <v>960</v>
      </c>
      <c r="R1519" s="16">
        <f>LOOKUP(Table5[[#This Row],[Item '#]],Ticket_Forms[Form Number],Ticket_Forms[Prizes])</f>
        <v>4560</v>
      </c>
      <c r="S1519" s="16">
        <f>LOOKUP(Table5[[#This Row],[Item '#]],Ticket_Forms[Form Number],Ticket_Forms[Location Rent])</f>
        <v>331</v>
      </c>
      <c r="T1519" s="16">
        <f>LOOKUP(Table5[[#This Row],[Item '#]],Ticket_Forms[Form Number],Ticket_Forms[Last Sale])</f>
        <v>200</v>
      </c>
      <c r="U1519" s="16" t="s">
        <v>21</v>
      </c>
      <c r="V1519" s="58">
        <f>Table5[[#This Row],[Date Distributed]]</f>
        <v>45323</v>
      </c>
      <c r="W1519" s="3" t="str">
        <f>_xlfn.XLOOKUP(Table5[[#This Row],[Serial '#]],Table10[Serial '#],Table10[Charity Association],"",,)</f>
        <v>Medina County Law Enforcrment Assoc</v>
      </c>
      <c r="Z1519" s="3" t="s">
        <v>23</v>
      </c>
    </row>
    <row r="1520" spans="1:26" hidden="1" x14ac:dyDescent="0.35">
      <c r="A1520" s="3">
        <v>1518</v>
      </c>
      <c r="B1520" s="78">
        <v>45296</v>
      </c>
      <c r="C1520" s="73">
        <f>_xlfn.XLOOKUP(Table5[[#This Row],[Serial '#]],Table10[Serial '#],Table10[Date],"",,)</f>
        <v>45323</v>
      </c>
      <c r="D15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20" s="73" t="str">
        <f>IF(Table5[[#This Row],[Date Distributed]]="","In Stock","Distributed")</f>
        <v>Distributed</v>
      </c>
      <c r="F1520" s="79" t="s">
        <v>705</v>
      </c>
      <c r="G1520" s="75" t="s">
        <v>761</v>
      </c>
      <c r="H1520" s="80" t="s">
        <v>717</v>
      </c>
      <c r="I1520" s="80" t="s">
        <v>718</v>
      </c>
      <c r="J1520" s="81" t="s">
        <v>2279</v>
      </c>
      <c r="K1520" s="80" t="s">
        <v>385</v>
      </c>
      <c r="L1520" s="3" t="str">
        <f>_xlfn.XLOOKUP(Table5[[#This Row],[Item '#]],Ticket_Forms[Form Number],Ticket_Forms[Game Name],"",,)</f>
        <v>Criss Cross</v>
      </c>
      <c r="M1520" s="15">
        <v>186</v>
      </c>
      <c r="N1520" s="3">
        <f>LOOKUP(Table5[[#This Row],[Item '#]],Ticket_Forms[Form Number],Ticket_Forms[Ticket Count])</f>
        <v>5520</v>
      </c>
      <c r="O1520" s="16">
        <f>LOOKUP(Table5[[#This Row],[Item '#]],Ticket_Forms[Form Number],Ticket_Forms[Ticket Value])</f>
        <v>1</v>
      </c>
      <c r="P1520" s="16">
        <f>LOOKUP(Table5[[#This Row],[Item '#]],Ticket_Forms[Form Number],Ticket_Forms[Revenue])</f>
        <v>5520</v>
      </c>
      <c r="Q1520" s="16">
        <f>LOOKUP(Table5[[#This Row],[Item '#]],Ticket_Forms[Form Number],Ticket_Forms[Ideal Profit])</f>
        <v>960</v>
      </c>
      <c r="R1520" s="16">
        <f>LOOKUP(Table5[[#This Row],[Item '#]],Ticket_Forms[Form Number],Ticket_Forms[Prizes])</f>
        <v>4560</v>
      </c>
      <c r="S1520" s="16">
        <f>LOOKUP(Table5[[#This Row],[Item '#]],Ticket_Forms[Form Number],Ticket_Forms[Location Rent])</f>
        <v>331</v>
      </c>
      <c r="T1520" s="16">
        <f>LOOKUP(Table5[[#This Row],[Item '#]],Ticket_Forms[Form Number],Ticket_Forms[Last Sale])</f>
        <v>200</v>
      </c>
      <c r="U1520" s="16" t="s">
        <v>21</v>
      </c>
      <c r="V1520" s="58">
        <f>Table5[[#This Row],[Date Distributed]]</f>
        <v>45323</v>
      </c>
      <c r="W1520" s="3" t="str">
        <f>_xlfn.XLOOKUP(Table5[[#This Row],[Serial '#]],Table10[Serial '#],Table10[Charity Association],"",,)</f>
        <v>Medina County Law Enforcrment Assoc</v>
      </c>
      <c r="Z1520" s="3" t="s">
        <v>23</v>
      </c>
    </row>
    <row r="1521" spans="1:26" hidden="1" x14ac:dyDescent="0.35">
      <c r="A1521" s="3">
        <v>1519</v>
      </c>
      <c r="B1521" s="78">
        <v>45296</v>
      </c>
      <c r="C1521" s="73">
        <f>_xlfn.XLOOKUP(Table5[[#This Row],[Serial '#]],Table10[Serial '#],Table10[Date],"",,)</f>
        <v>45330</v>
      </c>
      <c r="D15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21" s="73" t="str">
        <f>IF(Table5[[#This Row],[Date Distributed]]="","In Stock","Distributed")</f>
        <v>Distributed</v>
      </c>
      <c r="F1521" s="79" t="s">
        <v>705</v>
      </c>
      <c r="G1521" s="75" t="s">
        <v>761</v>
      </c>
      <c r="H1521" s="80" t="s">
        <v>717</v>
      </c>
      <c r="I1521" s="80" t="s">
        <v>718</v>
      </c>
      <c r="J1521" s="81" t="s">
        <v>2280</v>
      </c>
      <c r="K1521" s="80" t="s">
        <v>385</v>
      </c>
      <c r="L1521" s="3" t="str">
        <f>_xlfn.XLOOKUP(Table5[[#This Row],[Item '#]],Ticket_Forms[Form Number],Ticket_Forms[Game Name],"",,)</f>
        <v>Criss Cross</v>
      </c>
      <c r="M1521" s="15">
        <v>186</v>
      </c>
      <c r="N1521" s="3">
        <f>LOOKUP(Table5[[#This Row],[Item '#]],Ticket_Forms[Form Number],Ticket_Forms[Ticket Count])</f>
        <v>5520</v>
      </c>
      <c r="O1521" s="16">
        <f>LOOKUP(Table5[[#This Row],[Item '#]],Ticket_Forms[Form Number],Ticket_Forms[Ticket Value])</f>
        <v>1</v>
      </c>
      <c r="P1521" s="16">
        <f>LOOKUP(Table5[[#This Row],[Item '#]],Ticket_Forms[Form Number],Ticket_Forms[Revenue])</f>
        <v>5520</v>
      </c>
      <c r="Q1521" s="16">
        <f>LOOKUP(Table5[[#This Row],[Item '#]],Ticket_Forms[Form Number],Ticket_Forms[Ideal Profit])</f>
        <v>960</v>
      </c>
      <c r="R1521" s="16">
        <f>LOOKUP(Table5[[#This Row],[Item '#]],Ticket_Forms[Form Number],Ticket_Forms[Prizes])</f>
        <v>4560</v>
      </c>
      <c r="S1521" s="16">
        <f>LOOKUP(Table5[[#This Row],[Item '#]],Ticket_Forms[Form Number],Ticket_Forms[Location Rent])</f>
        <v>331</v>
      </c>
      <c r="T1521" s="16">
        <f>LOOKUP(Table5[[#This Row],[Item '#]],Ticket_Forms[Form Number],Ticket_Forms[Last Sale])</f>
        <v>200</v>
      </c>
      <c r="U1521" s="16" t="s">
        <v>21</v>
      </c>
      <c r="V1521" s="58">
        <f>Table5[[#This Row],[Date Distributed]]</f>
        <v>45330</v>
      </c>
      <c r="W1521" s="3" t="str">
        <f>_xlfn.XLOOKUP(Table5[[#This Row],[Serial '#]],Table10[Serial '#],Table10[Charity Association],"",,)</f>
        <v>Medina County Law Enforcrment Assoc</v>
      </c>
      <c r="Z1521" s="3" t="s">
        <v>23</v>
      </c>
    </row>
    <row r="1522" spans="1:26" hidden="1" x14ac:dyDescent="0.35">
      <c r="A1522" s="3">
        <v>1520</v>
      </c>
      <c r="B1522" s="78">
        <v>45296</v>
      </c>
      <c r="C1522" s="73">
        <f>_xlfn.XLOOKUP(Table5[[#This Row],[Serial '#]],Table10[Serial '#],Table10[Date],"",,)</f>
        <v>45414</v>
      </c>
      <c r="D15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22" s="73" t="str">
        <f>IF(Table5[[#This Row],[Date Distributed]]="","In Stock","Distributed")</f>
        <v>Distributed</v>
      </c>
      <c r="F1522" s="79" t="s">
        <v>705</v>
      </c>
      <c r="G1522" s="75" t="s">
        <v>761</v>
      </c>
      <c r="H1522" s="80" t="s">
        <v>717</v>
      </c>
      <c r="I1522" s="80" t="s">
        <v>718</v>
      </c>
      <c r="J1522" s="81" t="s">
        <v>2281</v>
      </c>
      <c r="K1522" s="80" t="s">
        <v>447</v>
      </c>
      <c r="L1522" s="3" t="str">
        <f>_xlfn.XLOOKUP(Table5[[#This Row],[Item '#]],Ticket_Forms[Form Number],Ticket_Forms[Game Name],"",,)</f>
        <v>Bar The Slots</v>
      </c>
      <c r="M1522" s="15">
        <v>212</v>
      </c>
      <c r="N1522" s="3">
        <f>LOOKUP(Table5[[#This Row],[Item '#]],Ticket_Forms[Form Number],Ticket_Forms[Ticket Count])</f>
        <v>6320</v>
      </c>
      <c r="O1522" s="16">
        <f>LOOKUP(Table5[[#This Row],[Item '#]],Ticket_Forms[Form Number],Ticket_Forms[Ticket Value])</f>
        <v>1</v>
      </c>
      <c r="P1522" s="16">
        <f>LOOKUP(Table5[[#This Row],[Item '#]],Ticket_Forms[Form Number],Ticket_Forms[Revenue])</f>
        <v>6320</v>
      </c>
      <c r="Q1522" s="16">
        <f>LOOKUP(Table5[[#This Row],[Item '#]],Ticket_Forms[Form Number],Ticket_Forms[Ideal Profit])</f>
        <v>1575</v>
      </c>
      <c r="R1522" s="16">
        <f>LOOKUP(Table5[[#This Row],[Item '#]],Ticket_Forms[Form Number],Ticket_Forms[Prizes])</f>
        <v>4745</v>
      </c>
      <c r="S1522" s="16">
        <f>LOOKUP(Table5[[#This Row],[Item '#]],Ticket_Forms[Form Number],Ticket_Forms[Location Rent])</f>
        <v>379</v>
      </c>
      <c r="T1522" s="16">
        <f>LOOKUP(Table5[[#This Row],[Item '#]],Ticket_Forms[Form Number],Ticket_Forms[Last Sale])</f>
        <v>599</v>
      </c>
      <c r="U1522" s="16" t="s">
        <v>21</v>
      </c>
      <c r="V1522" s="58">
        <f>Table5[[#This Row],[Date Distributed]]</f>
        <v>45414</v>
      </c>
      <c r="W1522" s="3" t="str">
        <f>_xlfn.XLOOKUP(Table5[[#This Row],[Serial '#]],Table10[Serial '#],Table10[Charity Association],"",,)</f>
        <v>Cleveland Police Athletic League</v>
      </c>
      <c r="Z1522" s="3" t="s">
        <v>23</v>
      </c>
    </row>
    <row r="1523" spans="1:26" hidden="1" x14ac:dyDescent="0.35">
      <c r="A1523" s="3">
        <v>1521</v>
      </c>
      <c r="B1523" s="78">
        <v>45296</v>
      </c>
      <c r="C1523" s="73">
        <f>_xlfn.XLOOKUP(Table5[[#This Row],[Serial '#]],Table10[Serial '#],Table10[Date],"",,)</f>
        <v>45414</v>
      </c>
      <c r="D15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23" s="73" t="str">
        <f>IF(Table5[[#This Row],[Date Distributed]]="","In Stock","Distributed")</f>
        <v>Distributed</v>
      </c>
      <c r="F1523" s="79" t="s">
        <v>705</v>
      </c>
      <c r="G1523" s="75" t="s">
        <v>761</v>
      </c>
      <c r="H1523" s="80" t="s">
        <v>717</v>
      </c>
      <c r="I1523" s="80" t="s">
        <v>718</v>
      </c>
      <c r="J1523" s="81" t="s">
        <v>2282</v>
      </c>
      <c r="K1523" s="80" t="s">
        <v>447</v>
      </c>
      <c r="L1523" s="3" t="str">
        <f>_xlfn.XLOOKUP(Table5[[#This Row],[Item '#]],Ticket_Forms[Form Number],Ticket_Forms[Game Name],"",,)</f>
        <v>Bar The Slots</v>
      </c>
      <c r="M1523" s="15">
        <v>212</v>
      </c>
      <c r="N1523" s="3">
        <f>LOOKUP(Table5[[#This Row],[Item '#]],Ticket_Forms[Form Number],Ticket_Forms[Ticket Count])</f>
        <v>6320</v>
      </c>
      <c r="O1523" s="16">
        <f>LOOKUP(Table5[[#This Row],[Item '#]],Ticket_Forms[Form Number],Ticket_Forms[Ticket Value])</f>
        <v>1</v>
      </c>
      <c r="P1523" s="16">
        <f>LOOKUP(Table5[[#This Row],[Item '#]],Ticket_Forms[Form Number],Ticket_Forms[Revenue])</f>
        <v>6320</v>
      </c>
      <c r="Q1523" s="16">
        <f>LOOKUP(Table5[[#This Row],[Item '#]],Ticket_Forms[Form Number],Ticket_Forms[Ideal Profit])</f>
        <v>1575</v>
      </c>
      <c r="R1523" s="16">
        <f>LOOKUP(Table5[[#This Row],[Item '#]],Ticket_Forms[Form Number],Ticket_Forms[Prizes])</f>
        <v>4745</v>
      </c>
      <c r="S1523" s="16">
        <f>LOOKUP(Table5[[#This Row],[Item '#]],Ticket_Forms[Form Number],Ticket_Forms[Location Rent])</f>
        <v>379</v>
      </c>
      <c r="T1523" s="16">
        <f>LOOKUP(Table5[[#This Row],[Item '#]],Ticket_Forms[Form Number],Ticket_Forms[Last Sale])</f>
        <v>599</v>
      </c>
      <c r="U1523" s="16" t="s">
        <v>21</v>
      </c>
      <c r="V1523" s="58">
        <f>Table5[[#This Row],[Date Distributed]]</f>
        <v>45414</v>
      </c>
      <c r="W1523" s="3" t="str">
        <f>_xlfn.XLOOKUP(Table5[[#This Row],[Serial '#]],Table10[Serial '#],Table10[Charity Association],"",,)</f>
        <v>Cleveland Police Athletic League</v>
      </c>
      <c r="Z1523" s="3" t="s">
        <v>23</v>
      </c>
    </row>
    <row r="1524" spans="1:26" hidden="1" x14ac:dyDescent="0.35">
      <c r="A1524" s="3">
        <v>1522</v>
      </c>
      <c r="B1524" s="78">
        <v>45296</v>
      </c>
      <c r="C1524" s="73">
        <f>_xlfn.XLOOKUP(Table5[[#This Row],[Serial '#]],Table10[Serial '#],Table10[Date],"",,)</f>
        <v>45460</v>
      </c>
      <c r="D15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24" s="73" t="str">
        <f>IF(Table5[[#This Row],[Date Distributed]]="","In Stock","Distributed")</f>
        <v>Distributed</v>
      </c>
      <c r="F1524" s="79" t="s">
        <v>705</v>
      </c>
      <c r="G1524" s="75" t="s">
        <v>761</v>
      </c>
      <c r="H1524" s="80" t="s">
        <v>717</v>
      </c>
      <c r="I1524" s="80" t="s">
        <v>718</v>
      </c>
      <c r="J1524" s="81" t="s">
        <v>2283</v>
      </c>
      <c r="K1524" s="80" t="s">
        <v>437</v>
      </c>
      <c r="L1524" s="3" t="str">
        <f>_xlfn.XLOOKUP(Table5[[#This Row],[Item '#]],Ticket_Forms[Form Number],Ticket_Forms[Game Name],"",,)</f>
        <v>Diamonds and Pearls</v>
      </c>
      <c r="M1524" s="15">
        <v>212</v>
      </c>
      <c r="N1524" s="3">
        <f>LOOKUP(Table5[[#This Row],[Item '#]],Ticket_Forms[Form Number],Ticket_Forms[Ticket Count])</f>
        <v>6320</v>
      </c>
      <c r="O1524" s="16">
        <f>LOOKUP(Table5[[#This Row],[Item '#]],Ticket_Forms[Form Number],Ticket_Forms[Ticket Value])</f>
        <v>1</v>
      </c>
      <c r="P1524" s="16">
        <f>LOOKUP(Table5[[#This Row],[Item '#]],Ticket_Forms[Form Number],Ticket_Forms[Revenue])</f>
        <v>6320</v>
      </c>
      <c r="Q1524" s="16">
        <f>LOOKUP(Table5[[#This Row],[Item '#]],Ticket_Forms[Form Number],Ticket_Forms[Ideal Profit])</f>
        <v>1575</v>
      </c>
      <c r="R1524" s="16">
        <f>LOOKUP(Table5[[#This Row],[Item '#]],Ticket_Forms[Form Number],Ticket_Forms[Prizes])</f>
        <v>4745</v>
      </c>
      <c r="S1524" s="16">
        <f>LOOKUP(Table5[[#This Row],[Item '#]],Ticket_Forms[Form Number],Ticket_Forms[Location Rent])</f>
        <v>379</v>
      </c>
      <c r="T1524" s="16">
        <f>LOOKUP(Table5[[#This Row],[Item '#]],Ticket_Forms[Form Number],Ticket_Forms[Last Sale])</f>
        <v>599</v>
      </c>
      <c r="U1524" s="16" t="s">
        <v>21</v>
      </c>
      <c r="V1524" s="58">
        <f>Table5[[#This Row],[Date Distributed]]</f>
        <v>45460</v>
      </c>
      <c r="W1524" s="3" t="str">
        <f>_xlfn.XLOOKUP(Table5[[#This Row],[Serial '#]],Table10[Serial '#],Table10[Charity Association],"",,)</f>
        <v>Greater Cleveland Football Foundation</v>
      </c>
      <c r="Z1524" s="3" t="s">
        <v>23</v>
      </c>
    </row>
    <row r="1525" spans="1:26" hidden="1" x14ac:dyDescent="0.35">
      <c r="A1525" s="3">
        <v>1523</v>
      </c>
      <c r="B1525" s="78">
        <v>45296</v>
      </c>
      <c r="C1525" s="73">
        <f>_xlfn.XLOOKUP(Table5[[#This Row],[Serial '#]],Table10[Serial '#],Table10[Date],"",,)</f>
        <v>45467</v>
      </c>
      <c r="D15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25" s="73" t="str">
        <f>IF(Table5[[#This Row],[Date Distributed]]="","In Stock","Distributed")</f>
        <v>Distributed</v>
      </c>
      <c r="F1525" s="79" t="s">
        <v>705</v>
      </c>
      <c r="G1525" s="75" t="s">
        <v>761</v>
      </c>
      <c r="H1525" s="80" t="s">
        <v>717</v>
      </c>
      <c r="I1525" s="80" t="s">
        <v>718</v>
      </c>
      <c r="J1525" s="81" t="s">
        <v>2284</v>
      </c>
      <c r="K1525" s="80" t="s">
        <v>437</v>
      </c>
      <c r="L1525" s="3" t="str">
        <f>_xlfn.XLOOKUP(Table5[[#This Row],[Item '#]],Ticket_Forms[Form Number],Ticket_Forms[Game Name],"",,)</f>
        <v>Diamonds and Pearls</v>
      </c>
      <c r="M1525" s="15">
        <v>212</v>
      </c>
      <c r="N1525" s="3">
        <f>LOOKUP(Table5[[#This Row],[Item '#]],Ticket_Forms[Form Number],Ticket_Forms[Ticket Count])</f>
        <v>6320</v>
      </c>
      <c r="O1525" s="16">
        <f>LOOKUP(Table5[[#This Row],[Item '#]],Ticket_Forms[Form Number],Ticket_Forms[Ticket Value])</f>
        <v>1</v>
      </c>
      <c r="P1525" s="16">
        <f>LOOKUP(Table5[[#This Row],[Item '#]],Ticket_Forms[Form Number],Ticket_Forms[Revenue])</f>
        <v>6320</v>
      </c>
      <c r="Q1525" s="16">
        <f>LOOKUP(Table5[[#This Row],[Item '#]],Ticket_Forms[Form Number],Ticket_Forms[Ideal Profit])</f>
        <v>1575</v>
      </c>
      <c r="R1525" s="16">
        <f>LOOKUP(Table5[[#This Row],[Item '#]],Ticket_Forms[Form Number],Ticket_Forms[Prizes])</f>
        <v>4745</v>
      </c>
      <c r="S1525" s="16">
        <f>LOOKUP(Table5[[#This Row],[Item '#]],Ticket_Forms[Form Number],Ticket_Forms[Location Rent])</f>
        <v>379</v>
      </c>
      <c r="T1525" s="16">
        <f>LOOKUP(Table5[[#This Row],[Item '#]],Ticket_Forms[Form Number],Ticket_Forms[Last Sale])</f>
        <v>599</v>
      </c>
      <c r="U1525" s="16" t="s">
        <v>21</v>
      </c>
      <c r="V1525" s="58">
        <f>Table5[[#This Row],[Date Distributed]]</f>
        <v>45467</v>
      </c>
      <c r="W1525" s="3" t="str">
        <f>_xlfn.XLOOKUP(Table5[[#This Row],[Serial '#]],Table10[Serial '#],Table10[Charity Association],"",,)</f>
        <v>Greater Cleveland Football Foundation</v>
      </c>
      <c r="Z1525" s="3" t="s">
        <v>23</v>
      </c>
    </row>
    <row r="1526" spans="1:26" hidden="1" x14ac:dyDescent="0.35">
      <c r="A1526" s="3">
        <v>1524</v>
      </c>
      <c r="B1526" s="84">
        <v>45299</v>
      </c>
      <c r="C1526" s="73">
        <f>_xlfn.XLOOKUP(Table5[[#This Row],[Serial '#]],Table10[Serial '#],Table10[Date],"",,)</f>
        <v>45299</v>
      </c>
      <c r="D15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26" s="73" t="str">
        <f>IF(Table5[[#This Row],[Date Distributed]]="","In Stock","Distributed")</f>
        <v>Distributed</v>
      </c>
      <c r="F1526" s="75" t="s">
        <v>712</v>
      </c>
      <c r="G1526" s="75" t="s">
        <v>761</v>
      </c>
      <c r="H1526" s="76"/>
      <c r="I1526" s="76" t="s">
        <v>719</v>
      </c>
      <c r="J1526" s="77" t="s">
        <v>2285</v>
      </c>
      <c r="K1526" s="76" t="s">
        <v>385</v>
      </c>
      <c r="L1526" s="3" t="str">
        <f>_xlfn.XLOOKUP(Table5[[#This Row],[Item '#]],Ticket_Forms[Form Number],Ticket_Forms[Game Name],"",,)</f>
        <v>Criss Cross</v>
      </c>
      <c r="M1526" s="15">
        <v>186</v>
      </c>
      <c r="N1526" s="3">
        <f>LOOKUP(Table5[[#This Row],[Item '#]],Ticket_Forms[Form Number],Ticket_Forms[Ticket Count])</f>
        <v>5520</v>
      </c>
      <c r="O1526" s="16">
        <f>LOOKUP(Table5[[#This Row],[Item '#]],Ticket_Forms[Form Number],Ticket_Forms[Ticket Value])</f>
        <v>1</v>
      </c>
      <c r="P1526" s="16">
        <f>LOOKUP(Table5[[#This Row],[Item '#]],Ticket_Forms[Form Number],Ticket_Forms[Revenue])</f>
        <v>5520</v>
      </c>
      <c r="Q1526" s="16">
        <f>LOOKUP(Table5[[#This Row],[Item '#]],Ticket_Forms[Form Number],Ticket_Forms[Ideal Profit])</f>
        <v>960</v>
      </c>
      <c r="R1526" s="16">
        <f>LOOKUP(Table5[[#This Row],[Item '#]],Ticket_Forms[Form Number],Ticket_Forms[Prizes])</f>
        <v>4560</v>
      </c>
      <c r="S1526" s="16">
        <f>LOOKUP(Table5[[#This Row],[Item '#]],Ticket_Forms[Form Number],Ticket_Forms[Location Rent])</f>
        <v>331</v>
      </c>
      <c r="T1526" s="16">
        <f>LOOKUP(Table5[[#This Row],[Item '#]],Ticket_Forms[Form Number],Ticket_Forms[Last Sale])</f>
        <v>200</v>
      </c>
      <c r="U1526" s="16" t="s">
        <v>20</v>
      </c>
      <c r="V1526" s="58">
        <f>Table5[[#This Row],[Date Distributed]]</f>
        <v>45299</v>
      </c>
      <c r="W1526" s="3" t="str">
        <f>_xlfn.XLOOKUP(Table5[[#This Row],[Serial '#]],Table10[Serial '#],Table10[Charity Association],"",,)</f>
        <v>Italian American Brotherhood Club</v>
      </c>
      <c r="Z1526" s="3" t="s">
        <v>20</v>
      </c>
    </row>
    <row r="1527" spans="1:26" hidden="1" x14ac:dyDescent="0.35">
      <c r="A1527" s="3">
        <v>1525</v>
      </c>
      <c r="B1527" s="84">
        <v>45299</v>
      </c>
      <c r="C1527" s="73">
        <f>_xlfn.XLOOKUP(Table5[[#This Row],[Serial '#]],Table10[Serial '#],Table10[Date],"",,)</f>
        <v>45308</v>
      </c>
      <c r="D15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27" s="73" t="str">
        <f>IF(Table5[[#This Row],[Date Distributed]]="","In Stock","Distributed")</f>
        <v>Distributed</v>
      </c>
      <c r="F1527" s="75" t="s">
        <v>712</v>
      </c>
      <c r="G1527" s="75" t="s">
        <v>761</v>
      </c>
      <c r="H1527" s="76"/>
      <c r="I1527" s="76" t="s">
        <v>719</v>
      </c>
      <c r="J1527" s="77" t="s">
        <v>2286</v>
      </c>
      <c r="K1527" s="76" t="s">
        <v>385</v>
      </c>
      <c r="L1527" s="3" t="str">
        <f>_xlfn.XLOOKUP(Table5[[#This Row],[Item '#]],Ticket_Forms[Form Number],Ticket_Forms[Game Name],"",,)</f>
        <v>Criss Cross</v>
      </c>
      <c r="M1527" s="15">
        <v>186</v>
      </c>
      <c r="N1527" s="3">
        <f>LOOKUP(Table5[[#This Row],[Item '#]],Ticket_Forms[Form Number],Ticket_Forms[Ticket Count])</f>
        <v>5520</v>
      </c>
      <c r="O1527" s="16">
        <f>LOOKUP(Table5[[#This Row],[Item '#]],Ticket_Forms[Form Number],Ticket_Forms[Ticket Value])</f>
        <v>1</v>
      </c>
      <c r="P1527" s="16">
        <f>LOOKUP(Table5[[#This Row],[Item '#]],Ticket_Forms[Form Number],Ticket_Forms[Revenue])</f>
        <v>5520</v>
      </c>
      <c r="Q1527" s="16">
        <f>LOOKUP(Table5[[#This Row],[Item '#]],Ticket_Forms[Form Number],Ticket_Forms[Ideal Profit])</f>
        <v>960</v>
      </c>
      <c r="R1527" s="16">
        <f>LOOKUP(Table5[[#This Row],[Item '#]],Ticket_Forms[Form Number],Ticket_Forms[Prizes])</f>
        <v>4560</v>
      </c>
      <c r="S1527" s="16">
        <f>LOOKUP(Table5[[#This Row],[Item '#]],Ticket_Forms[Form Number],Ticket_Forms[Location Rent])</f>
        <v>331</v>
      </c>
      <c r="T1527" s="16">
        <f>LOOKUP(Table5[[#This Row],[Item '#]],Ticket_Forms[Form Number],Ticket_Forms[Last Sale])</f>
        <v>200</v>
      </c>
      <c r="U1527" s="16" t="s">
        <v>20</v>
      </c>
      <c r="V1527" s="58">
        <f>Table5[[#This Row],[Date Distributed]]</f>
        <v>45308</v>
      </c>
      <c r="W1527" s="3" t="str">
        <f>_xlfn.XLOOKUP(Table5[[#This Row],[Serial '#]],Table10[Serial '#],Table10[Charity Association],"",,)</f>
        <v>Italian American Brotherhood Club</v>
      </c>
      <c r="Z1527" s="3" t="s">
        <v>20</v>
      </c>
    </row>
    <row r="1528" spans="1:26" hidden="1" x14ac:dyDescent="0.35">
      <c r="A1528" s="3">
        <v>1526</v>
      </c>
      <c r="B1528" s="84">
        <v>45299</v>
      </c>
      <c r="C1528" s="73">
        <f>_xlfn.XLOOKUP(Table5[[#This Row],[Serial '#]],Table10[Serial '#],Table10[Date],"",,)</f>
        <v>45308</v>
      </c>
      <c r="D15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28" s="73" t="str">
        <f>IF(Table5[[#This Row],[Date Distributed]]="","In Stock","Distributed")</f>
        <v>Distributed</v>
      </c>
      <c r="F1528" s="75" t="s">
        <v>712</v>
      </c>
      <c r="G1528" s="75" t="s">
        <v>761</v>
      </c>
      <c r="H1528" s="76"/>
      <c r="I1528" s="76" t="s">
        <v>719</v>
      </c>
      <c r="J1528" s="77" t="s">
        <v>2287</v>
      </c>
      <c r="K1528" s="76" t="s">
        <v>3646</v>
      </c>
      <c r="L1528" s="3" t="str">
        <f>_xlfn.XLOOKUP(Table5[[#This Row],[Item '#]],Ticket_Forms[Form Number],Ticket_Forms[Game Name],"",,)</f>
        <v>Crowns and Bars</v>
      </c>
      <c r="M1528" s="15">
        <v>102</v>
      </c>
      <c r="N1528" s="3">
        <f>LOOKUP(Table5[[#This Row],[Item '#]],Ticket_Forms[Form Number],Ticket_Forms[Ticket Count])</f>
        <v>3000</v>
      </c>
      <c r="O1528" s="16">
        <f>LOOKUP(Table5[[#This Row],[Item '#]],Ticket_Forms[Form Number],Ticket_Forms[Ticket Value])</f>
        <v>1</v>
      </c>
      <c r="P1528" s="16">
        <f>LOOKUP(Table5[[#This Row],[Item '#]],Ticket_Forms[Form Number],Ticket_Forms[Revenue])</f>
        <v>3000</v>
      </c>
      <c r="Q1528" s="16">
        <f>LOOKUP(Table5[[#This Row],[Item '#]],Ticket_Forms[Form Number],Ticket_Forms[Ideal Profit])</f>
        <v>750</v>
      </c>
      <c r="R1528" s="16">
        <f>LOOKUP(Table5[[#This Row],[Item '#]],Ticket_Forms[Form Number],Ticket_Forms[Prizes])</f>
        <v>2250</v>
      </c>
      <c r="S1528" s="16">
        <f>LOOKUP(Table5[[#This Row],[Item '#]],Ticket_Forms[Form Number],Ticket_Forms[Location Rent])</f>
        <v>180</v>
      </c>
      <c r="T1528" s="16">
        <f>LOOKUP(Table5[[#This Row],[Item '#]],Ticket_Forms[Form Number],Ticket_Forms[Last Sale])</f>
        <v>200</v>
      </c>
      <c r="U1528" s="16" t="s">
        <v>20</v>
      </c>
      <c r="V1528" s="58">
        <f>Table5[[#This Row],[Date Distributed]]</f>
        <v>45308</v>
      </c>
      <c r="W1528" s="3" t="str">
        <f>_xlfn.XLOOKUP(Table5[[#This Row],[Serial '#]],Table10[Serial '#],Table10[Charity Association],"",,)</f>
        <v>Italian American Brotherhood Club</v>
      </c>
      <c r="Z1528" s="3" t="s">
        <v>20</v>
      </c>
    </row>
    <row r="1529" spans="1:26" hidden="1" x14ac:dyDescent="0.35">
      <c r="A1529" s="3">
        <v>1527</v>
      </c>
      <c r="B1529" s="78">
        <v>45299</v>
      </c>
      <c r="C1529" s="73">
        <f>_xlfn.XLOOKUP(Table5[[#This Row],[Serial '#]],Table10[Serial '#],Table10[Date],"",,)</f>
        <v>45330</v>
      </c>
      <c r="D15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29" s="73" t="str">
        <f>IF(Table5[[#This Row],[Date Distributed]]="","In Stock","Distributed")</f>
        <v>Distributed</v>
      </c>
      <c r="F1529" s="79" t="s">
        <v>712</v>
      </c>
      <c r="G1529" s="75" t="s">
        <v>761</v>
      </c>
      <c r="H1529" s="80"/>
      <c r="I1529" s="80" t="s">
        <v>719</v>
      </c>
      <c r="J1529" s="81" t="s">
        <v>2288</v>
      </c>
      <c r="K1529" s="76" t="s">
        <v>385</v>
      </c>
      <c r="L1529" s="3" t="str">
        <f>_xlfn.XLOOKUP(Table5[[#This Row],[Item '#]],Ticket_Forms[Form Number],Ticket_Forms[Game Name],"",,)</f>
        <v>Criss Cross</v>
      </c>
      <c r="M1529" s="15">
        <v>186</v>
      </c>
      <c r="N1529" s="3">
        <f>LOOKUP(Table5[[#This Row],[Item '#]],Ticket_Forms[Form Number],Ticket_Forms[Ticket Count])</f>
        <v>5520</v>
      </c>
      <c r="O1529" s="16">
        <f>LOOKUP(Table5[[#This Row],[Item '#]],Ticket_Forms[Form Number],Ticket_Forms[Ticket Value])</f>
        <v>1</v>
      </c>
      <c r="P1529" s="16">
        <f>LOOKUP(Table5[[#This Row],[Item '#]],Ticket_Forms[Form Number],Ticket_Forms[Revenue])</f>
        <v>5520</v>
      </c>
      <c r="Q1529" s="16">
        <f>LOOKUP(Table5[[#This Row],[Item '#]],Ticket_Forms[Form Number],Ticket_Forms[Ideal Profit])</f>
        <v>960</v>
      </c>
      <c r="R1529" s="16">
        <f>LOOKUP(Table5[[#This Row],[Item '#]],Ticket_Forms[Form Number],Ticket_Forms[Prizes])</f>
        <v>4560</v>
      </c>
      <c r="S1529" s="16">
        <f>LOOKUP(Table5[[#This Row],[Item '#]],Ticket_Forms[Form Number],Ticket_Forms[Location Rent])</f>
        <v>331</v>
      </c>
      <c r="T1529" s="16">
        <f>LOOKUP(Table5[[#This Row],[Item '#]],Ticket_Forms[Form Number],Ticket_Forms[Last Sale])</f>
        <v>200</v>
      </c>
      <c r="U1529" s="16" t="s">
        <v>20</v>
      </c>
      <c r="V1529" s="58">
        <f>Table5[[#This Row],[Date Distributed]]</f>
        <v>45330</v>
      </c>
      <c r="W1529" s="3" t="str">
        <f>_xlfn.XLOOKUP(Table5[[#This Row],[Serial '#]],Table10[Serial '#],Table10[Charity Association],"",,)</f>
        <v>Italian American Brotherhood Club</v>
      </c>
      <c r="Z1529" s="3" t="s">
        <v>23</v>
      </c>
    </row>
    <row r="1530" spans="1:26" hidden="1" x14ac:dyDescent="0.35">
      <c r="A1530" s="3">
        <v>1528</v>
      </c>
      <c r="B1530" s="78">
        <v>45299</v>
      </c>
      <c r="C1530" s="73">
        <f>_xlfn.XLOOKUP(Table5[[#This Row],[Serial '#]],Table10[Serial '#],Table10[Date],"",,)</f>
        <v>45330</v>
      </c>
      <c r="D15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30" s="73" t="str">
        <f>IF(Table5[[#This Row],[Date Distributed]]="","In Stock","Distributed")</f>
        <v>Distributed</v>
      </c>
      <c r="F1530" s="79" t="s">
        <v>712</v>
      </c>
      <c r="G1530" s="75" t="s">
        <v>761</v>
      </c>
      <c r="H1530" s="80"/>
      <c r="I1530" s="80" t="s">
        <v>719</v>
      </c>
      <c r="J1530" s="81" t="s">
        <v>2289</v>
      </c>
      <c r="K1530" s="76" t="s">
        <v>385</v>
      </c>
      <c r="L1530" s="3" t="str">
        <f>_xlfn.XLOOKUP(Table5[[#This Row],[Item '#]],Ticket_Forms[Form Number],Ticket_Forms[Game Name],"",,)</f>
        <v>Criss Cross</v>
      </c>
      <c r="M1530" s="15">
        <v>186</v>
      </c>
      <c r="N1530" s="3">
        <f>LOOKUP(Table5[[#This Row],[Item '#]],Ticket_Forms[Form Number],Ticket_Forms[Ticket Count])</f>
        <v>5520</v>
      </c>
      <c r="O1530" s="16">
        <f>LOOKUP(Table5[[#This Row],[Item '#]],Ticket_Forms[Form Number],Ticket_Forms[Ticket Value])</f>
        <v>1</v>
      </c>
      <c r="P1530" s="16">
        <f>LOOKUP(Table5[[#This Row],[Item '#]],Ticket_Forms[Form Number],Ticket_Forms[Revenue])</f>
        <v>5520</v>
      </c>
      <c r="Q1530" s="16">
        <f>LOOKUP(Table5[[#This Row],[Item '#]],Ticket_Forms[Form Number],Ticket_Forms[Ideal Profit])</f>
        <v>960</v>
      </c>
      <c r="R1530" s="16">
        <f>LOOKUP(Table5[[#This Row],[Item '#]],Ticket_Forms[Form Number],Ticket_Forms[Prizes])</f>
        <v>4560</v>
      </c>
      <c r="S1530" s="16">
        <f>LOOKUP(Table5[[#This Row],[Item '#]],Ticket_Forms[Form Number],Ticket_Forms[Location Rent])</f>
        <v>331</v>
      </c>
      <c r="T1530" s="16">
        <f>LOOKUP(Table5[[#This Row],[Item '#]],Ticket_Forms[Form Number],Ticket_Forms[Last Sale])</f>
        <v>200</v>
      </c>
      <c r="U1530" s="16" t="s">
        <v>20</v>
      </c>
      <c r="V1530" s="58">
        <f>Table5[[#This Row],[Date Distributed]]</f>
        <v>45330</v>
      </c>
      <c r="W1530" s="3" t="str">
        <f>_xlfn.XLOOKUP(Table5[[#This Row],[Serial '#]],Table10[Serial '#],Table10[Charity Association],"",,)</f>
        <v>Italian American Brotherhood Club</v>
      </c>
      <c r="Z1530" s="3" t="s">
        <v>23</v>
      </c>
    </row>
    <row r="1531" spans="1:26" hidden="1" x14ac:dyDescent="0.35">
      <c r="A1531" s="3">
        <v>1529</v>
      </c>
      <c r="B1531" s="78">
        <v>45299</v>
      </c>
      <c r="C1531" s="73">
        <f>_xlfn.XLOOKUP(Table5[[#This Row],[Serial '#]],Table10[Serial '#],Table10[Date],"",,)</f>
        <v>45330</v>
      </c>
      <c r="D15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31" s="73" t="str">
        <f>IF(Table5[[#This Row],[Date Distributed]]="","In Stock","Distributed")</f>
        <v>Distributed</v>
      </c>
      <c r="F1531" s="79" t="s">
        <v>712</v>
      </c>
      <c r="G1531" s="75" t="s">
        <v>761</v>
      </c>
      <c r="H1531" s="80"/>
      <c r="I1531" s="80" t="s">
        <v>719</v>
      </c>
      <c r="J1531" s="81" t="s">
        <v>2290</v>
      </c>
      <c r="K1531" s="76" t="s">
        <v>3646</v>
      </c>
      <c r="L1531" s="3" t="str">
        <f>_xlfn.XLOOKUP(Table5[[#This Row],[Item '#]],Ticket_Forms[Form Number],Ticket_Forms[Game Name],"",,)</f>
        <v>Crowns and Bars</v>
      </c>
      <c r="M1531" s="15">
        <v>102</v>
      </c>
      <c r="N1531" s="3">
        <f>LOOKUP(Table5[[#This Row],[Item '#]],Ticket_Forms[Form Number],Ticket_Forms[Ticket Count])</f>
        <v>3000</v>
      </c>
      <c r="O1531" s="16">
        <f>LOOKUP(Table5[[#This Row],[Item '#]],Ticket_Forms[Form Number],Ticket_Forms[Ticket Value])</f>
        <v>1</v>
      </c>
      <c r="P1531" s="16">
        <f>LOOKUP(Table5[[#This Row],[Item '#]],Ticket_Forms[Form Number],Ticket_Forms[Revenue])</f>
        <v>3000</v>
      </c>
      <c r="Q1531" s="16">
        <f>LOOKUP(Table5[[#This Row],[Item '#]],Ticket_Forms[Form Number],Ticket_Forms[Ideal Profit])</f>
        <v>750</v>
      </c>
      <c r="R1531" s="16">
        <f>LOOKUP(Table5[[#This Row],[Item '#]],Ticket_Forms[Form Number],Ticket_Forms[Prizes])</f>
        <v>2250</v>
      </c>
      <c r="S1531" s="16">
        <f>LOOKUP(Table5[[#This Row],[Item '#]],Ticket_Forms[Form Number],Ticket_Forms[Location Rent])</f>
        <v>180</v>
      </c>
      <c r="T1531" s="16">
        <f>LOOKUP(Table5[[#This Row],[Item '#]],Ticket_Forms[Form Number],Ticket_Forms[Last Sale])</f>
        <v>200</v>
      </c>
      <c r="U1531" s="16" t="s">
        <v>20</v>
      </c>
      <c r="V1531" s="58">
        <f>Table5[[#This Row],[Date Distributed]]</f>
        <v>45330</v>
      </c>
      <c r="W1531" s="3" t="str">
        <f>_xlfn.XLOOKUP(Table5[[#This Row],[Serial '#]],Table10[Serial '#],Table10[Charity Association],"",,)</f>
        <v>Italian American Brotherhood Club</v>
      </c>
      <c r="Z1531" s="3" t="s">
        <v>23</v>
      </c>
    </row>
    <row r="1532" spans="1:26" hidden="1" x14ac:dyDescent="0.35">
      <c r="A1532" s="3">
        <v>1530</v>
      </c>
      <c r="B1532" s="78">
        <v>45299</v>
      </c>
      <c r="C1532" s="73">
        <f>_xlfn.XLOOKUP(Table5[[#This Row],[Serial '#]],Table10[Serial '#],Table10[Date],"",,)</f>
        <v>45336</v>
      </c>
      <c r="D15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32" s="73" t="str">
        <f>IF(Table5[[#This Row],[Date Distributed]]="","In Stock","Distributed")</f>
        <v>Distributed</v>
      </c>
      <c r="F1532" s="79" t="s">
        <v>712</v>
      </c>
      <c r="G1532" s="75" t="s">
        <v>761</v>
      </c>
      <c r="H1532" s="80"/>
      <c r="I1532" s="80" t="s">
        <v>719</v>
      </c>
      <c r="J1532" s="81" t="s">
        <v>2291</v>
      </c>
      <c r="K1532" s="76" t="s">
        <v>385</v>
      </c>
      <c r="L1532" s="3" t="str">
        <f>_xlfn.XLOOKUP(Table5[[#This Row],[Item '#]],Ticket_Forms[Form Number],Ticket_Forms[Game Name],"",,)</f>
        <v>Criss Cross</v>
      </c>
      <c r="M1532" s="15">
        <v>186</v>
      </c>
      <c r="N1532" s="3">
        <f>LOOKUP(Table5[[#This Row],[Item '#]],Ticket_Forms[Form Number],Ticket_Forms[Ticket Count])</f>
        <v>5520</v>
      </c>
      <c r="O1532" s="16">
        <f>LOOKUP(Table5[[#This Row],[Item '#]],Ticket_Forms[Form Number],Ticket_Forms[Ticket Value])</f>
        <v>1</v>
      </c>
      <c r="P1532" s="16">
        <f>LOOKUP(Table5[[#This Row],[Item '#]],Ticket_Forms[Form Number],Ticket_Forms[Revenue])</f>
        <v>5520</v>
      </c>
      <c r="Q1532" s="16">
        <f>LOOKUP(Table5[[#This Row],[Item '#]],Ticket_Forms[Form Number],Ticket_Forms[Ideal Profit])</f>
        <v>960</v>
      </c>
      <c r="R1532" s="16">
        <f>LOOKUP(Table5[[#This Row],[Item '#]],Ticket_Forms[Form Number],Ticket_Forms[Prizes])</f>
        <v>4560</v>
      </c>
      <c r="S1532" s="16">
        <f>LOOKUP(Table5[[#This Row],[Item '#]],Ticket_Forms[Form Number],Ticket_Forms[Location Rent])</f>
        <v>331</v>
      </c>
      <c r="T1532" s="16">
        <f>LOOKUP(Table5[[#This Row],[Item '#]],Ticket_Forms[Form Number],Ticket_Forms[Last Sale])</f>
        <v>200</v>
      </c>
      <c r="U1532" s="16" t="s">
        <v>20</v>
      </c>
      <c r="V1532" s="58">
        <f>Table5[[#This Row],[Date Distributed]]</f>
        <v>45336</v>
      </c>
      <c r="W1532" s="3" t="str">
        <f>_xlfn.XLOOKUP(Table5[[#This Row],[Serial '#]],Table10[Serial '#],Table10[Charity Association],"",,)</f>
        <v>Italian American Brotherhood Club</v>
      </c>
      <c r="Z1532" s="3" t="s">
        <v>23</v>
      </c>
    </row>
    <row r="1533" spans="1:26" hidden="1" x14ac:dyDescent="0.35">
      <c r="A1533" s="3">
        <v>1531</v>
      </c>
      <c r="B1533" s="78">
        <v>45299</v>
      </c>
      <c r="C1533" s="73">
        <f>_xlfn.XLOOKUP(Table5[[#This Row],[Serial '#]],Table10[Serial '#],Table10[Date],"",,)</f>
        <v>45348</v>
      </c>
      <c r="D15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33" s="73" t="str">
        <f>IF(Table5[[#This Row],[Date Distributed]]="","In Stock","Distributed")</f>
        <v>Distributed</v>
      </c>
      <c r="F1533" s="79" t="s">
        <v>660</v>
      </c>
      <c r="G1533" s="75" t="s">
        <v>761</v>
      </c>
      <c r="H1533" s="80" t="s">
        <v>720</v>
      </c>
      <c r="I1533" s="80" t="s">
        <v>719</v>
      </c>
      <c r="J1533" s="81" t="s">
        <v>2292</v>
      </c>
      <c r="K1533" s="76" t="s">
        <v>3646</v>
      </c>
      <c r="L1533" s="3" t="str">
        <f>_xlfn.XLOOKUP(Table5[[#This Row],[Item '#]],Ticket_Forms[Form Number],Ticket_Forms[Game Name],"",,)</f>
        <v>Crowns and Bars</v>
      </c>
      <c r="M1533" s="15">
        <v>102</v>
      </c>
      <c r="N1533" s="3">
        <f>LOOKUP(Table5[[#This Row],[Item '#]],Ticket_Forms[Form Number],Ticket_Forms[Ticket Count])</f>
        <v>3000</v>
      </c>
      <c r="O1533" s="16">
        <f>LOOKUP(Table5[[#This Row],[Item '#]],Ticket_Forms[Form Number],Ticket_Forms[Ticket Value])</f>
        <v>1</v>
      </c>
      <c r="P1533" s="16">
        <f>LOOKUP(Table5[[#This Row],[Item '#]],Ticket_Forms[Form Number],Ticket_Forms[Revenue])</f>
        <v>3000</v>
      </c>
      <c r="Q1533" s="16">
        <f>LOOKUP(Table5[[#This Row],[Item '#]],Ticket_Forms[Form Number],Ticket_Forms[Ideal Profit])</f>
        <v>750</v>
      </c>
      <c r="R1533" s="16">
        <f>LOOKUP(Table5[[#This Row],[Item '#]],Ticket_Forms[Form Number],Ticket_Forms[Prizes])</f>
        <v>2250</v>
      </c>
      <c r="S1533" s="16">
        <f>LOOKUP(Table5[[#This Row],[Item '#]],Ticket_Forms[Form Number],Ticket_Forms[Location Rent])</f>
        <v>180</v>
      </c>
      <c r="T1533" s="16">
        <f>LOOKUP(Table5[[#This Row],[Item '#]],Ticket_Forms[Form Number],Ticket_Forms[Last Sale])</f>
        <v>200</v>
      </c>
      <c r="U1533" s="16" t="s">
        <v>3909</v>
      </c>
      <c r="V1533" s="58">
        <f>Table5[[#This Row],[Date Distributed]]</f>
        <v>45348</v>
      </c>
      <c r="W1533" s="3" t="str">
        <f>_xlfn.XLOOKUP(Table5[[#This Row],[Serial '#]],Table10[Serial '#],Table10[Charity Association],"",,)</f>
        <v>Cleveland Police Athletic League</v>
      </c>
      <c r="Z1533" s="3" t="s">
        <v>23</v>
      </c>
    </row>
    <row r="1534" spans="1:26" hidden="1" x14ac:dyDescent="0.35">
      <c r="A1534" s="3">
        <v>1532</v>
      </c>
      <c r="B1534" s="85">
        <v>45300</v>
      </c>
      <c r="C1534" s="73">
        <f>_xlfn.XLOOKUP(Table5[[#This Row],[Serial '#]],Table10[Serial '#],Table10[Date],"",,)</f>
        <v>45301</v>
      </c>
      <c r="D15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34" s="73" t="str">
        <f>IF(Table5[[#This Row],[Date Distributed]]="","In Stock","Distributed")</f>
        <v>Distributed</v>
      </c>
      <c r="F1534" s="79" t="s">
        <v>721</v>
      </c>
      <c r="G1534" s="75" t="s">
        <v>761</v>
      </c>
      <c r="H1534" s="80" t="s">
        <v>722</v>
      </c>
      <c r="I1534" s="80" t="s">
        <v>723</v>
      </c>
      <c r="J1534" s="81" t="s">
        <v>2293</v>
      </c>
      <c r="K1534" s="80" t="s">
        <v>441</v>
      </c>
      <c r="L1534" s="3" t="str">
        <f>_xlfn.XLOOKUP(Table5[[#This Row],[Item '#]],Ticket_Forms[Form Number],Ticket_Forms[Game Name],"",,)</f>
        <v>Simple Life</v>
      </c>
      <c r="M1534" s="15">
        <v>212</v>
      </c>
      <c r="N1534" s="3">
        <f>LOOKUP(Table5[[#This Row],[Item '#]],Ticket_Forms[Form Number],Ticket_Forms[Ticket Count])</f>
        <v>6320</v>
      </c>
      <c r="O1534" s="16">
        <f>LOOKUP(Table5[[#This Row],[Item '#]],Ticket_Forms[Form Number],Ticket_Forms[Ticket Value])</f>
        <v>1</v>
      </c>
      <c r="P1534" s="16">
        <f>LOOKUP(Table5[[#This Row],[Item '#]],Ticket_Forms[Form Number],Ticket_Forms[Revenue])</f>
        <v>6320</v>
      </c>
      <c r="Q1534" s="16">
        <f>LOOKUP(Table5[[#This Row],[Item '#]],Ticket_Forms[Form Number],Ticket_Forms[Ideal Profit])</f>
        <v>1575</v>
      </c>
      <c r="R1534" s="16">
        <f>LOOKUP(Table5[[#This Row],[Item '#]],Ticket_Forms[Form Number],Ticket_Forms[Prizes])</f>
        <v>4745</v>
      </c>
      <c r="S1534" s="16">
        <f>LOOKUP(Table5[[#This Row],[Item '#]],Ticket_Forms[Form Number],Ticket_Forms[Location Rent])</f>
        <v>379</v>
      </c>
      <c r="T1534" s="16">
        <f>LOOKUP(Table5[[#This Row],[Item '#]],Ticket_Forms[Form Number],Ticket_Forms[Last Sale])</f>
        <v>599</v>
      </c>
      <c r="U1534" s="16" t="s">
        <v>22</v>
      </c>
      <c r="V1534" s="58">
        <f>Table5[[#This Row],[Date Distributed]]</f>
        <v>45301</v>
      </c>
      <c r="W1534" s="3" t="str">
        <f>_xlfn.XLOOKUP(Table5[[#This Row],[Serial '#]],Table10[Serial '#],Table10[Charity Association],"",,)</f>
        <v>North Ridgeville Rangers Athletic Boosters</v>
      </c>
      <c r="Z1534" s="3" t="s">
        <v>22</v>
      </c>
    </row>
    <row r="1535" spans="1:26" hidden="1" x14ac:dyDescent="0.35">
      <c r="A1535" s="3">
        <v>1533</v>
      </c>
      <c r="B1535" s="85">
        <v>45300</v>
      </c>
      <c r="C1535" s="73">
        <f>_xlfn.XLOOKUP(Table5[[#This Row],[Serial '#]],Table10[Serial '#],Table10[Date],"",,)</f>
        <v>45309</v>
      </c>
      <c r="D15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35" s="73" t="str">
        <f>IF(Table5[[#This Row],[Date Distributed]]="","In Stock","Distributed")</f>
        <v>Distributed</v>
      </c>
      <c r="F1535" s="79" t="s">
        <v>721</v>
      </c>
      <c r="G1535" s="75" t="s">
        <v>761</v>
      </c>
      <c r="H1535" s="80" t="s">
        <v>722</v>
      </c>
      <c r="I1535" s="80" t="s">
        <v>723</v>
      </c>
      <c r="J1535" s="81" t="s">
        <v>2294</v>
      </c>
      <c r="K1535" s="80" t="s">
        <v>441</v>
      </c>
      <c r="L1535" s="3" t="str">
        <f>_xlfn.XLOOKUP(Table5[[#This Row],[Item '#]],Ticket_Forms[Form Number],Ticket_Forms[Game Name],"",,)</f>
        <v>Simple Life</v>
      </c>
      <c r="M1535" s="15">
        <v>212</v>
      </c>
      <c r="N1535" s="3">
        <f>LOOKUP(Table5[[#This Row],[Item '#]],Ticket_Forms[Form Number],Ticket_Forms[Ticket Count])</f>
        <v>6320</v>
      </c>
      <c r="O1535" s="16">
        <f>LOOKUP(Table5[[#This Row],[Item '#]],Ticket_Forms[Form Number],Ticket_Forms[Ticket Value])</f>
        <v>1</v>
      </c>
      <c r="P1535" s="16">
        <f>LOOKUP(Table5[[#This Row],[Item '#]],Ticket_Forms[Form Number],Ticket_Forms[Revenue])</f>
        <v>6320</v>
      </c>
      <c r="Q1535" s="16">
        <f>LOOKUP(Table5[[#This Row],[Item '#]],Ticket_Forms[Form Number],Ticket_Forms[Ideal Profit])</f>
        <v>1575</v>
      </c>
      <c r="R1535" s="16">
        <f>LOOKUP(Table5[[#This Row],[Item '#]],Ticket_Forms[Form Number],Ticket_Forms[Prizes])</f>
        <v>4745</v>
      </c>
      <c r="S1535" s="16">
        <f>LOOKUP(Table5[[#This Row],[Item '#]],Ticket_Forms[Form Number],Ticket_Forms[Location Rent])</f>
        <v>379</v>
      </c>
      <c r="T1535" s="16">
        <f>LOOKUP(Table5[[#This Row],[Item '#]],Ticket_Forms[Form Number],Ticket_Forms[Last Sale])</f>
        <v>599</v>
      </c>
      <c r="U1535" s="16" t="s">
        <v>22</v>
      </c>
      <c r="V1535" s="58">
        <f>Table5[[#This Row],[Date Distributed]]</f>
        <v>45309</v>
      </c>
      <c r="W1535" s="3" t="str">
        <f>_xlfn.XLOOKUP(Table5[[#This Row],[Serial '#]],Table10[Serial '#],Table10[Charity Association],"",,)</f>
        <v>North Ridgeville Rangers Athletic Boosters</v>
      </c>
      <c r="Z1535" s="3" t="s">
        <v>22</v>
      </c>
    </row>
    <row r="1536" spans="1:26" hidden="1" x14ac:dyDescent="0.35">
      <c r="A1536" s="3">
        <v>1534</v>
      </c>
      <c r="B1536" s="85">
        <v>45301</v>
      </c>
      <c r="C1536" s="73">
        <f>_xlfn.XLOOKUP(Table5[[#This Row],[Serial '#]],Table10[Serial '#],Table10[Date],"",,)</f>
        <v>45301</v>
      </c>
      <c r="D15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36" s="73" t="str">
        <f>IF(Table5[[#This Row],[Date Distributed]]="","In Stock","Distributed")</f>
        <v>Distributed</v>
      </c>
      <c r="F1536" s="79" t="s">
        <v>702</v>
      </c>
      <c r="G1536" s="75" t="s">
        <v>761</v>
      </c>
      <c r="H1536" s="80" t="s">
        <v>724</v>
      </c>
      <c r="I1536" s="80" t="s">
        <v>725</v>
      </c>
      <c r="J1536" s="81" t="s">
        <v>2295</v>
      </c>
      <c r="K1536" s="80" t="s">
        <v>473</v>
      </c>
      <c r="L1536" s="3" t="str">
        <f>_xlfn.XLOOKUP(Table5[[#This Row],[Item '#]],Ticket_Forms[Form Number],Ticket_Forms[Game Name],"",,)</f>
        <v>You Need a Beer</v>
      </c>
      <c r="M1536" s="15">
        <v>134</v>
      </c>
      <c r="N1536" s="3">
        <f>LOOKUP(Table5[[#This Row],[Item '#]],Ticket_Forms[Form Number],Ticket_Forms[Ticket Count])</f>
        <v>4000</v>
      </c>
      <c r="O1536" s="16">
        <f>LOOKUP(Table5[[#This Row],[Item '#]],Ticket_Forms[Form Number],Ticket_Forms[Ticket Value])</f>
        <v>1</v>
      </c>
      <c r="P1536" s="16">
        <f>LOOKUP(Table5[[#This Row],[Item '#]],Ticket_Forms[Form Number],Ticket_Forms[Revenue])</f>
        <v>4000</v>
      </c>
      <c r="Q1536" s="16">
        <f>LOOKUP(Table5[[#This Row],[Item '#]],Ticket_Forms[Form Number],Ticket_Forms[Ideal Profit])</f>
        <v>998</v>
      </c>
      <c r="R1536" s="16">
        <f>LOOKUP(Table5[[#This Row],[Item '#]],Ticket_Forms[Form Number],Ticket_Forms[Prizes])</f>
        <v>3002</v>
      </c>
      <c r="S1536" s="16">
        <f>LOOKUP(Table5[[#This Row],[Item '#]],Ticket_Forms[Form Number],Ticket_Forms[Location Rent])</f>
        <v>240</v>
      </c>
      <c r="T1536" s="16">
        <f>LOOKUP(Table5[[#This Row],[Item '#]],Ticket_Forms[Form Number],Ticket_Forms[Last Sale])</f>
        <v>0</v>
      </c>
      <c r="U1536" s="16" t="s">
        <v>23</v>
      </c>
      <c r="V1536" s="58">
        <f>Table5[[#This Row],[Date Distributed]]</f>
        <v>45301</v>
      </c>
      <c r="W1536" s="3" t="str">
        <f>_xlfn.XLOOKUP(Table5[[#This Row],[Serial '#]],Table10[Serial '#],Table10[Charity Association],"",,)</f>
        <v>Cleveland Police Athletic League</v>
      </c>
      <c r="Z1536" s="3" t="s">
        <v>23</v>
      </c>
    </row>
    <row r="1537" spans="1:26" hidden="1" x14ac:dyDescent="0.35">
      <c r="A1537" s="3">
        <v>1535</v>
      </c>
      <c r="B1537" s="85">
        <v>45301</v>
      </c>
      <c r="C1537" s="73">
        <f>_xlfn.XLOOKUP(Table5[[#This Row],[Serial '#]],Table10[Serial '#],Table10[Date],"",,)</f>
        <v>45302</v>
      </c>
      <c r="D15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37" s="73" t="str">
        <f>IF(Table5[[#This Row],[Date Distributed]]="","In Stock","Distributed")</f>
        <v>Distributed</v>
      </c>
      <c r="F1537" s="79" t="s">
        <v>712</v>
      </c>
      <c r="G1537" s="75" t="s">
        <v>761</v>
      </c>
      <c r="H1537" s="80" t="s">
        <v>726</v>
      </c>
      <c r="I1537" s="80" t="s">
        <v>727</v>
      </c>
      <c r="J1537" s="81" t="s">
        <v>2296</v>
      </c>
      <c r="K1537" s="80" t="s">
        <v>472</v>
      </c>
      <c r="L1537" s="3" t="str">
        <f>_xlfn.XLOOKUP(Table5[[#This Row],[Item '#]],Ticket_Forms[Form Number],Ticket_Forms[Game Name],"",,)</f>
        <v>Mega Reel Power</v>
      </c>
      <c r="M1537" s="15">
        <v>212</v>
      </c>
      <c r="N1537" s="3">
        <f>LOOKUP(Table5[[#This Row],[Item '#]],Ticket_Forms[Form Number],Ticket_Forms[Ticket Count])</f>
        <v>6320</v>
      </c>
      <c r="O1537" s="16">
        <f>LOOKUP(Table5[[#This Row],[Item '#]],Ticket_Forms[Form Number],Ticket_Forms[Ticket Value])</f>
        <v>1</v>
      </c>
      <c r="P1537" s="16">
        <f>LOOKUP(Table5[[#This Row],[Item '#]],Ticket_Forms[Form Number],Ticket_Forms[Revenue])</f>
        <v>6320</v>
      </c>
      <c r="Q1537" s="16">
        <f>LOOKUP(Table5[[#This Row],[Item '#]],Ticket_Forms[Form Number],Ticket_Forms[Ideal Profit])</f>
        <v>1575</v>
      </c>
      <c r="R1537" s="16">
        <f>LOOKUP(Table5[[#This Row],[Item '#]],Ticket_Forms[Form Number],Ticket_Forms[Prizes])</f>
        <v>4745</v>
      </c>
      <c r="S1537" s="16">
        <f>LOOKUP(Table5[[#This Row],[Item '#]],Ticket_Forms[Form Number],Ticket_Forms[Location Rent])</f>
        <v>379</v>
      </c>
      <c r="T1537" s="16">
        <f>LOOKUP(Table5[[#This Row],[Item '#]],Ticket_Forms[Form Number],Ticket_Forms[Last Sale])</f>
        <v>599</v>
      </c>
      <c r="U1537" s="16" t="s">
        <v>20</v>
      </c>
      <c r="V1537" s="58">
        <f>Table5[[#This Row],[Date Distributed]]</f>
        <v>45302</v>
      </c>
      <c r="W1537" s="3" t="str">
        <f>_xlfn.XLOOKUP(Table5[[#This Row],[Serial '#]],Table10[Serial '#],Table10[Charity Association],"",,)</f>
        <v>Italian American Brotherhood Club</v>
      </c>
      <c r="Z1537" s="3" t="s">
        <v>20</v>
      </c>
    </row>
    <row r="1538" spans="1:26" hidden="1" x14ac:dyDescent="0.35">
      <c r="A1538" s="3">
        <v>1536</v>
      </c>
      <c r="B1538" s="85">
        <v>45301</v>
      </c>
      <c r="C1538" s="73">
        <f>_xlfn.XLOOKUP(Table5[[#This Row],[Serial '#]],Table10[Serial '#],Table10[Date],"",,)</f>
        <v>45302</v>
      </c>
      <c r="D15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38" s="73" t="str">
        <f>IF(Table5[[#This Row],[Date Distributed]]="","In Stock","Distributed")</f>
        <v>Distributed</v>
      </c>
      <c r="F1538" s="79" t="s">
        <v>702</v>
      </c>
      <c r="G1538" s="75" t="s">
        <v>761</v>
      </c>
      <c r="H1538" s="80" t="s">
        <v>724</v>
      </c>
      <c r="I1538" s="80" t="s">
        <v>725</v>
      </c>
      <c r="J1538" s="81" t="s">
        <v>2297</v>
      </c>
      <c r="K1538" s="80" t="s">
        <v>433</v>
      </c>
      <c r="L1538" s="3" t="str">
        <f>_xlfn.XLOOKUP(Table5[[#This Row],[Item '#]],Ticket_Forms[Form Number],Ticket_Forms[Game Name],"",,)</f>
        <v>Zip Zap</v>
      </c>
      <c r="M1538" s="15">
        <v>146</v>
      </c>
      <c r="N1538" s="3">
        <f>LOOKUP(Table5[[#This Row],[Item '#]],Ticket_Forms[Form Number],Ticket_Forms[Ticket Count])</f>
        <v>4560</v>
      </c>
      <c r="O1538" s="16">
        <f>LOOKUP(Table5[[#This Row],[Item '#]],Ticket_Forms[Form Number],Ticket_Forms[Ticket Value])</f>
        <v>1</v>
      </c>
      <c r="P1538" s="16">
        <f>LOOKUP(Table5[[#This Row],[Item '#]],Ticket_Forms[Form Number],Ticket_Forms[Revenue])</f>
        <v>4560</v>
      </c>
      <c r="Q1538" s="16">
        <f>LOOKUP(Table5[[#This Row],[Item '#]],Ticket_Forms[Form Number],Ticket_Forms[Ideal Profit])</f>
        <v>1100</v>
      </c>
      <c r="R1538" s="16">
        <f>LOOKUP(Table5[[#This Row],[Item '#]],Ticket_Forms[Form Number],Ticket_Forms[Prizes])</f>
        <v>3460</v>
      </c>
      <c r="S1538" s="16">
        <f>LOOKUP(Table5[[#This Row],[Item '#]],Ticket_Forms[Form Number],Ticket_Forms[Location Rent])</f>
        <v>273</v>
      </c>
      <c r="T1538" s="16">
        <f>LOOKUP(Table5[[#This Row],[Item '#]],Ticket_Forms[Form Number],Ticket_Forms[Last Sale])</f>
        <v>0</v>
      </c>
      <c r="U1538" s="16" t="s">
        <v>23</v>
      </c>
      <c r="V1538" s="58">
        <f>Table5[[#This Row],[Date Distributed]]</f>
        <v>45302</v>
      </c>
      <c r="W1538" s="3" t="str">
        <f>_xlfn.XLOOKUP(Table5[[#This Row],[Serial '#]],Table10[Serial '#],Table10[Charity Association],"",,)</f>
        <v>Cleveland Police Athletic League</v>
      </c>
      <c r="Z1538" s="3" t="s">
        <v>23</v>
      </c>
    </row>
    <row r="1539" spans="1:26" hidden="1" x14ac:dyDescent="0.35">
      <c r="A1539" s="3">
        <v>1537</v>
      </c>
      <c r="B1539" s="85">
        <v>45301</v>
      </c>
      <c r="C1539" s="73">
        <f>_xlfn.XLOOKUP(Table5[[#This Row],[Serial '#]],Table10[Serial '#],Table10[Date],"",,)</f>
        <v>45302</v>
      </c>
      <c r="D15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39" s="73" t="str">
        <f>IF(Table5[[#This Row],[Date Distributed]]="","In Stock","Distributed")</f>
        <v>Distributed</v>
      </c>
      <c r="F1539" s="79" t="s">
        <v>702</v>
      </c>
      <c r="G1539" s="75" t="s">
        <v>761</v>
      </c>
      <c r="H1539" s="80" t="s">
        <v>724</v>
      </c>
      <c r="I1539" s="80" t="s">
        <v>725</v>
      </c>
      <c r="J1539" s="81" t="s">
        <v>2298</v>
      </c>
      <c r="K1539" s="80" t="s">
        <v>433</v>
      </c>
      <c r="L1539" s="3" t="str">
        <f>_xlfn.XLOOKUP(Table5[[#This Row],[Item '#]],Ticket_Forms[Form Number],Ticket_Forms[Game Name],"",,)</f>
        <v>Zip Zap</v>
      </c>
      <c r="M1539" s="15">
        <v>146</v>
      </c>
      <c r="N1539" s="3">
        <f>LOOKUP(Table5[[#This Row],[Item '#]],Ticket_Forms[Form Number],Ticket_Forms[Ticket Count])</f>
        <v>4560</v>
      </c>
      <c r="O1539" s="16">
        <f>LOOKUP(Table5[[#This Row],[Item '#]],Ticket_Forms[Form Number],Ticket_Forms[Ticket Value])</f>
        <v>1</v>
      </c>
      <c r="P1539" s="16">
        <f>LOOKUP(Table5[[#This Row],[Item '#]],Ticket_Forms[Form Number],Ticket_Forms[Revenue])</f>
        <v>4560</v>
      </c>
      <c r="Q1539" s="16">
        <f>LOOKUP(Table5[[#This Row],[Item '#]],Ticket_Forms[Form Number],Ticket_Forms[Ideal Profit])</f>
        <v>1100</v>
      </c>
      <c r="R1539" s="16">
        <f>LOOKUP(Table5[[#This Row],[Item '#]],Ticket_Forms[Form Number],Ticket_Forms[Prizes])</f>
        <v>3460</v>
      </c>
      <c r="S1539" s="16">
        <f>LOOKUP(Table5[[#This Row],[Item '#]],Ticket_Forms[Form Number],Ticket_Forms[Location Rent])</f>
        <v>273</v>
      </c>
      <c r="T1539" s="16">
        <f>LOOKUP(Table5[[#This Row],[Item '#]],Ticket_Forms[Form Number],Ticket_Forms[Last Sale])</f>
        <v>0</v>
      </c>
      <c r="U1539" s="16" t="s">
        <v>23</v>
      </c>
      <c r="V1539" s="58">
        <f>Table5[[#This Row],[Date Distributed]]</f>
        <v>45302</v>
      </c>
      <c r="W1539" s="3" t="str">
        <f>_xlfn.XLOOKUP(Table5[[#This Row],[Serial '#]],Table10[Serial '#],Table10[Charity Association],"",,)</f>
        <v>Cleveland Police Athletic League</v>
      </c>
      <c r="Z1539" s="3" t="s">
        <v>23</v>
      </c>
    </row>
    <row r="1540" spans="1:26" hidden="1" x14ac:dyDescent="0.35">
      <c r="A1540" s="3">
        <v>1538</v>
      </c>
      <c r="B1540" s="85">
        <v>45301</v>
      </c>
      <c r="C1540" s="73">
        <f>_xlfn.XLOOKUP(Table5[[#This Row],[Serial '#]],Table10[Serial '#],Table10[Date],"",,)</f>
        <v>45302</v>
      </c>
      <c r="D15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40" s="73" t="str">
        <f>IF(Table5[[#This Row],[Date Distributed]]="","In Stock","Distributed")</f>
        <v>Distributed</v>
      </c>
      <c r="F1540" s="79" t="s">
        <v>702</v>
      </c>
      <c r="G1540" s="75" t="s">
        <v>761</v>
      </c>
      <c r="H1540" s="80" t="s">
        <v>724</v>
      </c>
      <c r="I1540" s="80" t="s">
        <v>725</v>
      </c>
      <c r="J1540" s="81" t="s">
        <v>2299</v>
      </c>
      <c r="K1540" s="80" t="s">
        <v>385</v>
      </c>
      <c r="L1540" s="3" t="str">
        <f>_xlfn.XLOOKUP(Table5[[#This Row],[Item '#]],Ticket_Forms[Form Number],Ticket_Forms[Game Name],"",,)</f>
        <v>Criss Cross</v>
      </c>
      <c r="M1540" s="15">
        <v>186</v>
      </c>
      <c r="N1540" s="3">
        <f>LOOKUP(Table5[[#This Row],[Item '#]],Ticket_Forms[Form Number],Ticket_Forms[Ticket Count])</f>
        <v>5520</v>
      </c>
      <c r="O1540" s="16">
        <f>LOOKUP(Table5[[#This Row],[Item '#]],Ticket_Forms[Form Number],Ticket_Forms[Ticket Value])</f>
        <v>1</v>
      </c>
      <c r="P1540" s="16">
        <f>LOOKUP(Table5[[#This Row],[Item '#]],Ticket_Forms[Form Number],Ticket_Forms[Revenue])</f>
        <v>5520</v>
      </c>
      <c r="Q1540" s="16">
        <f>LOOKUP(Table5[[#This Row],[Item '#]],Ticket_Forms[Form Number],Ticket_Forms[Ideal Profit])</f>
        <v>960</v>
      </c>
      <c r="R1540" s="16">
        <f>LOOKUP(Table5[[#This Row],[Item '#]],Ticket_Forms[Form Number],Ticket_Forms[Prizes])</f>
        <v>4560</v>
      </c>
      <c r="S1540" s="16">
        <f>LOOKUP(Table5[[#This Row],[Item '#]],Ticket_Forms[Form Number],Ticket_Forms[Location Rent])</f>
        <v>331</v>
      </c>
      <c r="T1540" s="16">
        <f>LOOKUP(Table5[[#This Row],[Item '#]],Ticket_Forms[Form Number],Ticket_Forms[Last Sale])</f>
        <v>200</v>
      </c>
      <c r="U1540" s="16" t="s">
        <v>23</v>
      </c>
      <c r="V1540" s="58">
        <f>Table5[[#This Row],[Date Distributed]]</f>
        <v>45302</v>
      </c>
      <c r="W1540" s="3" t="str">
        <f>_xlfn.XLOOKUP(Table5[[#This Row],[Serial '#]],Table10[Serial '#],Table10[Charity Association],"",,)</f>
        <v>Cleveland Police Athletic League</v>
      </c>
      <c r="Z1540" s="3" t="s">
        <v>23</v>
      </c>
    </row>
    <row r="1541" spans="1:26" hidden="1" x14ac:dyDescent="0.35">
      <c r="A1541" s="3">
        <v>1539</v>
      </c>
      <c r="B1541" s="85">
        <v>45301</v>
      </c>
      <c r="C1541" s="73">
        <f>_xlfn.XLOOKUP(Table5[[#This Row],[Serial '#]],Table10[Serial '#],Table10[Date],"",,)</f>
        <v>45303</v>
      </c>
      <c r="D15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41" s="73" t="str">
        <f>IF(Table5[[#This Row],[Date Distributed]]="","In Stock","Distributed")</f>
        <v>Distributed</v>
      </c>
      <c r="F1541" s="79" t="s">
        <v>702</v>
      </c>
      <c r="G1541" s="75" t="s">
        <v>761</v>
      </c>
      <c r="H1541" s="80" t="s">
        <v>724</v>
      </c>
      <c r="I1541" s="80" t="s">
        <v>725</v>
      </c>
      <c r="J1541" s="81" t="s">
        <v>2300</v>
      </c>
      <c r="K1541" s="80" t="s">
        <v>433</v>
      </c>
      <c r="L1541" s="3" t="str">
        <f>_xlfn.XLOOKUP(Table5[[#This Row],[Item '#]],Ticket_Forms[Form Number],Ticket_Forms[Game Name],"",,)</f>
        <v>Zip Zap</v>
      </c>
      <c r="M1541" s="15">
        <v>146</v>
      </c>
      <c r="N1541" s="3">
        <f>LOOKUP(Table5[[#This Row],[Item '#]],Ticket_Forms[Form Number],Ticket_Forms[Ticket Count])</f>
        <v>4560</v>
      </c>
      <c r="O1541" s="16">
        <f>LOOKUP(Table5[[#This Row],[Item '#]],Ticket_Forms[Form Number],Ticket_Forms[Ticket Value])</f>
        <v>1</v>
      </c>
      <c r="P1541" s="16">
        <f>LOOKUP(Table5[[#This Row],[Item '#]],Ticket_Forms[Form Number],Ticket_Forms[Revenue])</f>
        <v>4560</v>
      </c>
      <c r="Q1541" s="16">
        <f>LOOKUP(Table5[[#This Row],[Item '#]],Ticket_Forms[Form Number],Ticket_Forms[Ideal Profit])</f>
        <v>1100</v>
      </c>
      <c r="R1541" s="16">
        <f>LOOKUP(Table5[[#This Row],[Item '#]],Ticket_Forms[Form Number],Ticket_Forms[Prizes])</f>
        <v>3460</v>
      </c>
      <c r="S1541" s="16">
        <f>LOOKUP(Table5[[#This Row],[Item '#]],Ticket_Forms[Form Number],Ticket_Forms[Location Rent])</f>
        <v>273</v>
      </c>
      <c r="T1541" s="16">
        <f>LOOKUP(Table5[[#This Row],[Item '#]],Ticket_Forms[Form Number],Ticket_Forms[Last Sale])</f>
        <v>0</v>
      </c>
      <c r="U1541" s="16" t="s">
        <v>23</v>
      </c>
      <c r="V1541" s="58">
        <f>Table5[[#This Row],[Date Distributed]]</f>
        <v>45303</v>
      </c>
      <c r="W1541" s="3" t="str">
        <f>_xlfn.XLOOKUP(Table5[[#This Row],[Serial '#]],Table10[Serial '#],Table10[Charity Association],"",,)</f>
        <v>Cleveland Police Athletic League</v>
      </c>
      <c r="Z1541" s="3" t="s">
        <v>23</v>
      </c>
    </row>
    <row r="1542" spans="1:26" hidden="1" x14ac:dyDescent="0.35">
      <c r="A1542" s="3">
        <v>1540</v>
      </c>
      <c r="B1542" s="85">
        <v>45301</v>
      </c>
      <c r="C1542" s="73">
        <f>_xlfn.XLOOKUP(Table5[[#This Row],[Serial '#]],Table10[Serial '#],Table10[Date],"",,)</f>
        <v>45303</v>
      </c>
      <c r="D15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42" s="73" t="str">
        <f>IF(Table5[[#This Row],[Date Distributed]]="","In Stock","Distributed")</f>
        <v>Distributed</v>
      </c>
      <c r="F1542" s="79" t="s">
        <v>702</v>
      </c>
      <c r="G1542" s="75" t="s">
        <v>761</v>
      </c>
      <c r="H1542" s="80" t="s">
        <v>724</v>
      </c>
      <c r="I1542" s="80" t="s">
        <v>725</v>
      </c>
      <c r="J1542" s="81" t="s">
        <v>2301</v>
      </c>
      <c r="K1542" s="80" t="s">
        <v>385</v>
      </c>
      <c r="L1542" s="3" t="str">
        <f>_xlfn.XLOOKUP(Table5[[#This Row],[Item '#]],Ticket_Forms[Form Number],Ticket_Forms[Game Name],"",,)</f>
        <v>Criss Cross</v>
      </c>
      <c r="M1542" s="15">
        <v>186</v>
      </c>
      <c r="N1542" s="3">
        <f>LOOKUP(Table5[[#This Row],[Item '#]],Ticket_Forms[Form Number],Ticket_Forms[Ticket Count])</f>
        <v>5520</v>
      </c>
      <c r="O1542" s="16">
        <f>LOOKUP(Table5[[#This Row],[Item '#]],Ticket_Forms[Form Number],Ticket_Forms[Ticket Value])</f>
        <v>1</v>
      </c>
      <c r="P1542" s="16">
        <f>LOOKUP(Table5[[#This Row],[Item '#]],Ticket_Forms[Form Number],Ticket_Forms[Revenue])</f>
        <v>5520</v>
      </c>
      <c r="Q1542" s="16">
        <f>LOOKUP(Table5[[#This Row],[Item '#]],Ticket_Forms[Form Number],Ticket_Forms[Ideal Profit])</f>
        <v>960</v>
      </c>
      <c r="R1542" s="16">
        <f>LOOKUP(Table5[[#This Row],[Item '#]],Ticket_Forms[Form Number],Ticket_Forms[Prizes])</f>
        <v>4560</v>
      </c>
      <c r="S1542" s="16">
        <f>LOOKUP(Table5[[#This Row],[Item '#]],Ticket_Forms[Form Number],Ticket_Forms[Location Rent])</f>
        <v>331</v>
      </c>
      <c r="T1542" s="16">
        <f>LOOKUP(Table5[[#This Row],[Item '#]],Ticket_Forms[Form Number],Ticket_Forms[Last Sale])</f>
        <v>200</v>
      </c>
      <c r="U1542" s="16" t="s">
        <v>23</v>
      </c>
      <c r="V1542" s="58">
        <f>Table5[[#This Row],[Date Distributed]]</f>
        <v>45303</v>
      </c>
      <c r="W1542" s="3" t="str">
        <f>_xlfn.XLOOKUP(Table5[[#This Row],[Serial '#]],Table10[Serial '#],Table10[Charity Association],"",,)</f>
        <v>Cleveland Police Athletic League</v>
      </c>
      <c r="Z1542" s="3" t="s">
        <v>23</v>
      </c>
    </row>
    <row r="1543" spans="1:26" hidden="1" x14ac:dyDescent="0.35">
      <c r="A1543" s="3">
        <v>1541</v>
      </c>
      <c r="B1543" s="85">
        <v>45301</v>
      </c>
      <c r="C1543" s="73">
        <f>_xlfn.XLOOKUP(Table5[[#This Row],[Serial '#]],Table10[Serial '#],Table10[Date],"",,)</f>
        <v>45306</v>
      </c>
      <c r="D15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43" s="73" t="str">
        <f>IF(Table5[[#This Row],[Date Distributed]]="","In Stock","Distributed")</f>
        <v>Distributed</v>
      </c>
      <c r="F1543" s="79" t="s">
        <v>702</v>
      </c>
      <c r="G1543" s="75" t="s">
        <v>761</v>
      </c>
      <c r="H1543" s="80" t="s">
        <v>724</v>
      </c>
      <c r="I1543" s="80" t="s">
        <v>725</v>
      </c>
      <c r="J1543" s="81" t="s">
        <v>2302</v>
      </c>
      <c r="K1543" s="80" t="s">
        <v>385</v>
      </c>
      <c r="L1543" s="3" t="str">
        <f>_xlfn.XLOOKUP(Table5[[#This Row],[Item '#]],Ticket_Forms[Form Number],Ticket_Forms[Game Name],"",,)</f>
        <v>Criss Cross</v>
      </c>
      <c r="M1543" s="15">
        <v>186</v>
      </c>
      <c r="N1543" s="3">
        <f>LOOKUP(Table5[[#This Row],[Item '#]],Ticket_Forms[Form Number],Ticket_Forms[Ticket Count])</f>
        <v>5520</v>
      </c>
      <c r="O1543" s="16">
        <f>LOOKUP(Table5[[#This Row],[Item '#]],Ticket_Forms[Form Number],Ticket_Forms[Ticket Value])</f>
        <v>1</v>
      </c>
      <c r="P1543" s="16">
        <f>LOOKUP(Table5[[#This Row],[Item '#]],Ticket_Forms[Form Number],Ticket_Forms[Revenue])</f>
        <v>5520</v>
      </c>
      <c r="Q1543" s="16">
        <f>LOOKUP(Table5[[#This Row],[Item '#]],Ticket_Forms[Form Number],Ticket_Forms[Ideal Profit])</f>
        <v>960</v>
      </c>
      <c r="R1543" s="16">
        <f>LOOKUP(Table5[[#This Row],[Item '#]],Ticket_Forms[Form Number],Ticket_Forms[Prizes])</f>
        <v>4560</v>
      </c>
      <c r="S1543" s="16">
        <f>LOOKUP(Table5[[#This Row],[Item '#]],Ticket_Forms[Form Number],Ticket_Forms[Location Rent])</f>
        <v>331</v>
      </c>
      <c r="T1543" s="16">
        <f>LOOKUP(Table5[[#This Row],[Item '#]],Ticket_Forms[Form Number],Ticket_Forms[Last Sale])</f>
        <v>200</v>
      </c>
      <c r="U1543" s="16" t="s">
        <v>23</v>
      </c>
      <c r="V1543" s="58">
        <f>Table5[[#This Row],[Date Distributed]]</f>
        <v>45306</v>
      </c>
      <c r="W1543" s="3" t="str">
        <f>_xlfn.XLOOKUP(Table5[[#This Row],[Serial '#]],Table10[Serial '#],Table10[Charity Association],"",,)</f>
        <v>Cleveland Police Athletic League</v>
      </c>
      <c r="Z1543" s="3" t="s">
        <v>23</v>
      </c>
    </row>
    <row r="1544" spans="1:26" hidden="1" x14ac:dyDescent="0.35">
      <c r="A1544" s="3">
        <v>1542</v>
      </c>
      <c r="B1544" s="85">
        <v>45301</v>
      </c>
      <c r="C1544" s="73">
        <f>_xlfn.XLOOKUP(Table5[[#This Row],[Serial '#]],Table10[Serial '#],Table10[Date],"",,)</f>
        <v>45306</v>
      </c>
      <c r="D15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44" s="73" t="str">
        <f>IF(Table5[[#This Row],[Date Distributed]]="","In Stock","Distributed")</f>
        <v>Distributed</v>
      </c>
      <c r="F1544" s="79" t="s">
        <v>702</v>
      </c>
      <c r="G1544" s="75" t="s">
        <v>761</v>
      </c>
      <c r="H1544" s="80" t="s">
        <v>724</v>
      </c>
      <c r="I1544" s="80" t="s">
        <v>725</v>
      </c>
      <c r="J1544" s="81" t="s">
        <v>2303</v>
      </c>
      <c r="K1544" s="80" t="s">
        <v>385</v>
      </c>
      <c r="L1544" s="3" t="str">
        <f>_xlfn.XLOOKUP(Table5[[#This Row],[Item '#]],Ticket_Forms[Form Number],Ticket_Forms[Game Name],"",,)</f>
        <v>Criss Cross</v>
      </c>
      <c r="M1544" s="15">
        <v>186</v>
      </c>
      <c r="N1544" s="3">
        <f>LOOKUP(Table5[[#This Row],[Item '#]],Ticket_Forms[Form Number],Ticket_Forms[Ticket Count])</f>
        <v>5520</v>
      </c>
      <c r="O1544" s="16">
        <f>LOOKUP(Table5[[#This Row],[Item '#]],Ticket_Forms[Form Number],Ticket_Forms[Ticket Value])</f>
        <v>1</v>
      </c>
      <c r="P1544" s="16">
        <f>LOOKUP(Table5[[#This Row],[Item '#]],Ticket_Forms[Form Number],Ticket_Forms[Revenue])</f>
        <v>5520</v>
      </c>
      <c r="Q1544" s="16">
        <f>LOOKUP(Table5[[#This Row],[Item '#]],Ticket_Forms[Form Number],Ticket_Forms[Ideal Profit])</f>
        <v>960</v>
      </c>
      <c r="R1544" s="16">
        <f>LOOKUP(Table5[[#This Row],[Item '#]],Ticket_Forms[Form Number],Ticket_Forms[Prizes])</f>
        <v>4560</v>
      </c>
      <c r="S1544" s="16">
        <f>LOOKUP(Table5[[#This Row],[Item '#]],Ticket_Forms[Form Number],Ticket_Forms[Location Rent])</f>
        <v>331</v>
      </c>
      <c r="T1544" s="16">
        <f>LOOKUP(Table5[[#This Row],[Item '#]],Ticket_Forms[Form Number],Ticket_Forms[Last Sale])</f>
        <v>200</v>
      </c>
      <c r="U1544" s="16" t="s">
        <v>23</v>
      </c>
      <c r="V1544" s="58">
        <f>Table5[[#This Row],[Date Distributed]]</f>
        <v>45306</v>
      </c>
      <c r="W1544" s="3" t="str">
        <f>_xlfn.XLOOKUP(Table5[[#This Row],[Serial '#]],Table10[Serial '#],Table10[Charity Association],"",,)</f>
        <v>Cleveland Police Athletic League</v>
      </c>
      <c r="Z1544" s="3" t="s">
        <v>23</v>
      </c>
    </row>
    <row r="1545" spans="1:26" hidden="1" x14ac:dyDescent="0.35">
      <c r="A1545" s="3">
        <v>1543</v>
      </c>
      <c r="B1545" s="85">
        <v>45301</v>
      </c>
      <c r="C1545" s="73">
        <f>_xlfn.XLOOKUP(Table5[[#This Row],[Serial '#]],Table10[Serial '#],Table10[Date],"",,)</f>
        <v>45306</v>
      </c>
      <c r="D15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45" s="73" t="str">
        <f>IF(Table5[[#This Row],[Date Distributed]]="","In Stock","Distributed")</f>
        <v>Distributed</v>
      </c>
      <c r="F1545" s="79" t="s">
        <v>702</v>
      </c>
      <c r="G1545" s="75" t="s">
        <v>761</v>
      </c>
      <c r="H1545" s="80" t="s">
        <v>724</v>
      </c>
      <c r="I1545" s="80" t="s">
        <v>725</v>
      </c>
      <c r="J1545" s="81" t="s">
        <v>2304</v>
      </c>
      <c r="K1545" s="80" t="s">
        <v>385</v>
      </c>
      <c r="L1545" s="3" t="str">
        <f>_xlfn.XLOOKUP(Table5[[#This Row],[Item '#]],Ticket_Forms[Form Number],Ticket_Forms[Game Name],"",,)</f>
        <v>Criss Cross</v>
      </c>
      <c r="M1545" s="15">
        <v>186</v>
      </c>
      <c r="N1545" s="3">
        <f>LOOKUP(Table5[[#This Row],[Item '#]],Ticket_Forms[Form Number],Ticket_Forms[Ticket Count])</f>
        <v>5520</v>
      </c>
      <c r="O1545" s="16">
        <f>LOOKUP(Table5[[#This Row],[Item '#]],Ticket_Forms[Form Number],Ticket_Forms[Ticket Value])</f>
        <v>1</v>
      </c>
      <c r="P1545" s="16">
        <f>LOOKUP(Table5[[#This Row],[Item '#]],Ticket_Forms[Form Number],Ticket_Forms[Revenue])</f>
        <v>5520</v>
      </c>
      <c r="Q1545" s="16">
        <f>LOOKUP(Table5[[#This Row],[Item '#]],Ticket_Forms[Form Number],Ticket_Forms[Ideal Profit])</f>
        <v>960</v>
      </c>
      <c r="R1545" s="16">
        <f>LOOKUP(Table5[[#This Row],[Item '#]],Ticket_Forms[Form Number],Ticket_Forms[Prizes])</f>
        <v>4560</v>
      </c>
      <c r="S1545" s="16">
        <f>LOOKUP(Table5[[#This Row],[Item '#]],Ticket_Forms[Form Number],Ticket_Forms[Location Rent])</f>
        <v>331</v>
      </c>
      <c r="T1545" s="16">
        <f>LOOKUP(Table5[[#This Row],[Item '#]],Ticket_Forms[Form Number],Ticket_Forms[Last Sale])</f>
        <v>200</v>
      </c>
      <c r="U1545" s="16" t="s">
        <v>23</v>
      </c>
      <c r="V1545" s="58">
        <f>Table5[[#This Row],[Date Distributed]]</f>
        <v>45306</v>
      </c>
      <c r="W1545" s="3" t="str">
        <f>_xlfn.XLOOKUP(Table5[[#This Row],[Serial '#]],Table10[Serial '#],Table10[Charity Association],"",,)</f>
        <v>Cleveland Police Athletic League</v>
      </c>
      <c r="Z1545" s="3" t="s">
        <v>23</v>
      </c>
    </row>
    <row r="1546" spans="1:26" hidden="1" x14ac:dyDescent="0.35">
      <c r="A1546" s="3">
        <v>1544</v>
      </c>
      <c r="B1546" s="85">
        <v>45301</v>
      </c>
      <c r="C1546" s="73">
        <f>_xlfn.XLOOKUP(Table5[[#This Row],[Serial '#]],Table10[Serial '#],Table10[Date],"",,)</f>
        <v>45306</v>
      </c>
      <c r="D15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46" s="73" t="str">
        <f>IF(Table5[[#This Row],[Date Distributed]]="","In Stock","Distributed")</f>
        <v>Distributed</v>
      </c>
      <c r="F1546" s="79" t="s">
        <v>702</v>
      </c>
      <c r="G1546" s="75" t="s">
        <v>761</v>
      </c>
      <c r="H1546" s="80" t="s">
        <v>724</v>
      </c>
      <c r="I1546" s="80" t="s">
        <v>725</v>
      </c>
      <c r="J1546" s="81" t="s">
        <v>2305</v>
      </c>
      <c r="K1546" s="80" t="s">
        <v>385</v>
      </c>
      <c r="L1546" s="3" t="str">
        <f>_xlfn.XLOOKUP(Table5[[#This Row],[Item '#]],Ticket_Forms[Form Number],Ticket_Forms[Game Name],"",,)</f>
        <v>Criss Cross</v>
      </c>
      <c r="M1546" s="15">
        <v>186</v>
      </c>
      <c r="N1546" s="3">
        <f>LOOKUP(Table5[[#This Row],[Item '#]],Ticket_Forms[Form Number],Ticket_Forms[Ticket Count])</f>
        <v>5520</v>
      </c>
      <c r="O1546" s="16">
        <f>LOOKUP(Table5[[#This Row],[Item '#]],Ticket_Forms[Form Number],Ticket_Forms[Ticket Value])</f>
        <v>1</v>
      </c>
      <c r="P1546" s="16">
        <f>LOOKUP(Table5[[#This Row],[Item '#]],Ticket_Forms[Form Number],Ticket_Forms[Revenue])</f>
        <v>5520</v>
      </c>
      <c r="Q1546" s="16">
        <f>LOOKUP(Table5[[#This Row],[Item '#]],Ticket_Forms[Form Number],Ticket_Forms[Ideal Profit])</f>
        <v>960</v>
      </c>
      <c r="R1546" s="16">
        <f>LOOKUP(Table5[[#This Row],[Item '#]],Ticket_Forms[Form Number],Ticket_Forms[Prizes])</f>
        <v>4560</v>
      </c>
      <c r="S1546" s="16">
        <f>LOOKUP(Table5[[#This Row],[Item '#]],Ticket_Forms[Form Number],Ticket_Forms[Location Rent])</f>
        <v>331</v>
      </c>
      <c r="T1546" s="16">
        <f>LOOKUP(Table5[[#This Row],[Item '#]],Ticket_Forms[Form Number],Ticket_Forms[Last Sale])</f>
        <v>200</v>
      </c>
      <c r="U1546" s="16" t="s">
        <v>23</v>
      </c>
      <c r="V1546" s="58">
        <f>Table5[[#This Row],[Date Distributed]]</f>
        <v>45306</v>
      </c>
      <c r="W1546" s="3" t="str">
        <f>_xlfn.XLOOKUP(Table5[[#This Row],[Serial '#]],Table10[Serial '#],Table10[Charity Association],"",,)</f>
        <v>Cleveland Police Athletic League</v>
      </c>
      <c r="Z1546" s="3" t="s">
        <v>23</v>
      </c>
    </row>
    <row r="1547" spans="1:26" hidden="1" x14ac:dyDescent="0.35">
      <c r="A1547" s="3">
        <v>1545</v>
      </c>
      <c r="B1547" s="85">
        <v>45301</v>
      </c>
      <c r="C1547" s="73">
        <f>_xlfn.XLOOKUP(Table5[[#This Row],[Serial '#]],Table10[Serial '#],Table10[Date],"",,)</f>
        <v>45306</v>
      </c>
      <c r="D15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47" s="73" t="str">
        <f>IF(Table5[[#This Row],[Date Distributed]]="","In Stock","Distributed")</f>
        <v>Distributed</v>
      </c>
      <c r="F1547" s="79" t="s">
        <v>702</v>
      </c>
      <c r="G1547" s="75" t="s">
        <v>761</v>
      </c>
      <c r="H1547" s="80" t="s">
        <v>724</v>
      </c>
      <c r="I1547" s="80" t="s">
        <v>725</v>
      </c>
      <c r="J1547" s="81" t="s">
        <v>2306</v>
      </c>
      <c r="K1547" s="80" t="s">
        <v>385</v>
      </c>
      <c r="L1547" s="3" t="str">
        <f>_xlfn.XLOOKUP(Table5[[#This Row],[Item '#]],Ticket_Forms[Form Number],Ticket_Forms[Game Name],"",,)</f>
        <v>Criss Cross</v>
      </c>
      <c r="M1547" s="15">
        <v>186</v>
      </c>
      <c r="N1547" s="3">
        <f>LOOKUP(Table5[[#This Row],[Item '#]],Ticket_Forms[Form Number],Ticket_Forms[Ticket Count])</f>
        <v>5520</v>
      </c>
      <c r="O1547" s="16">
        <f>LOOKUP(Table5[[#This Row],[Item '#]],Ticket_Forms[Form Number],Ticket_Forms[Ticket Value])</f>
        <v>1</v>
      </c>
      <c r="P1547" s="16">
        <f>LOOKUP(Table5[[#This Row],[Item '#]],Ticket_Forms[Form Number],Ticket_Forms[Revenue])</f>
        <v>5520</v>
      </c>
      <c r="Q1547" s="16">
        <f>LOOKUP(Table5[[#This Row],[Item '#]],Ticket_Forms[Form Number],Ticket_Forms[Ideal Profit])</f>
        <v>960</v>
      </c>
      <c r="R1547" s="16">
        <f>LOOKUP(Table5[[#This Row],[Item '#]],Ticket_Forms[Form Number],Ticket_Forms[Prizes])</f>
        <v>4560</v>
      </c>
      <c r="S1547" s="16">
        <f>LOOKUP(Table5[[#This Row],[Item '#]],Ticket_Forms[Form Number],Ticket_Forms[Location Rent])</f>
        <v>331</v>
      </c>
      <c r="T1547" s="16">
        <f>LOOKUP(Table5[[#This Row],[Item '#]],Ticket_Forms[Form Number],Ticket_Forms[Last Sale])</f>
        <v>200</v>
      </c>
      <c r="U1547" s="16" t="s">
        <v>23</v>
      </c>
      <c r="V1547" s="58">
        <f>Table5[[#This Row],[Date Distributed]]</f>
        <v>45306</v>
      </c>
      <c r="W1547" s="3" t="str">
        <f>_xlfn.XLOOKUP(Table5[[#This Row],[Serial '#]],Table10[Serial '#],Table10[Charity Association],"",,)</f>
        <v>Cleveland Police Athletic League</v>
      </c>
      <c r="Z1547" s="3" t="s">
        <v>23</v>
      </c>
    </row>
    <row r="1548" spans="1:26" hidden="1" x14ac:dyDescent="0.35">
      <c r="A1548" s="3">
        <v>1546</v>
      </c>
      <c r="B1548" s="85">
        <v>45301</v>
      </c>
      <c r="C1548" s="73">
        <f>_xlfn.XLOOKUP(Table5[[#This Row],[Serial '#]],Table10[Serial '#],Table10[Date],"",,)</f>
        <v>45309</v>
      </c>
      <c r="D15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48" s="73" t="str">
        <f>IF(Table5[[#This Row],[Date Distributed]]="","In Stock","Distributed")</f>
        <v>Distributed</v>
      </c>
      <c r="F1548" s="79" t="s">
        <v>712</v>
      </c>
      <c r="G1548" s="75" t="s">
        <v>761</v>
      </c>
      <c r="H1548" s="80" t="s">
        <v>726</v>
      </c>
      <c r="I1548" s="80" t="s">
        <v>727</v>
      </c>
      <c r="J1548" s="81" t="s">
        <v>2307</v>
      </c>
      <c r="K1548" s="80" t="s">
        <v>472</v>
      </c>
      <c r="L1548" s="3" t="str">
        <f>_xlfn.XLOOKUP(Table5[[#This Row],[Item '#]],Ticket_Forms[Form Number],Ticket_Forms[Game Name],"",,)</f>
        <v>Mega Reel Power</v>
      </c>
      <c r="M1548" s="15">
        <v>212</v>
      </c>
      <c r="N1548" s="3">
        <f>LOOKUP(Table5[[#This Row],[Item '#]],Ticket_Forms[Form Number],Ticket_Forms[Ticket Count])</f>
        <v>6320</v>
      </c>
      <c r="O1548" s="16">
        <f>LOOKUP(Table5[[#This Row],[Item '#]],Ticket_Forms[Form Number],Ticket_Forms[Ticket Value])</f>
        <v>1</v>
      </c>
      <c r="P1548" s="16">
        <f>LOOKUP(Table5[[#This Row],[Item '#]],Ticket_Forms[Form Number],Ticket_Forms[Revenue])</f>
        <v>6320</v>
      </c>
      <c r="Q1548" s="16">
        <f>LOOKUP(Table5[[#This Row],[Item '#]],Ticket_Forms[Form Number],Ticket_Forms[Ideal Profit])</f>
        <v>1575</v>
      </c>
      <c r="R1548" s="16">
        <f>LOOKUP(Table5[[#This Row],[Item '#]],Ticket_Forms[Form Number],Ticket_Forms[Prizes])</f>
        <v>4745</v>
      </c>
      <c r="S1548" s="16">
        <f>LOOKUP(Table5[[#This Row],[Item '#]],Ticket_Forms[Form Number],Ticket_Forms[Location Rent])</f>
        <v>379</v>
      </c>
      <c r="T1548" s="16">
        <f>LOOKUP(Table5[[#This Row],[Item '#]],Ticket_Forms[Form Number],Ticket_Forms[Last Sale])</f>
        <v>599</v>
      </c>
      <c r="U1548" s="16" t="s">
        <v>20</v>
      </c>
      <c r="V1548" s="58">
        <f>Table5[[#This Row],[Date Distributed]]</f>
        <v>45309</v>
      </c>
      <c r="W1548" s="3" t="str">
        <f>_xlfn.XLOOKUP(Table5[[#This Row],[Serial '#]],Table10[Serial '#],Table10[Charity Association],"",,)</f>
        <v>Italian American Brotherhood Club</v>
      </c>
      <c r="Z1548" s="3" t="s">
        <v>20</v>
      </c>
    </row>
    <row r="1549" spans="1:26" hidden="1" x14ac:dyDescent="0.35">
      <c r="A1549" s="3">
        <v>1547</v>
      </c>
      <c r="B1549" s="85">
        <v>45301</v>
      </c>
      <c r="C1549" s="73">
        <f>_xlfn.XLOOKUP(Table5[[#This Row],[Serial '#]],Table10[Serial '#],Table10[Date],"",,)</f>
        <v>45310</v>
      </c>
      <c r="D15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49" s="73" t="str">
        <f>IF(Table5[[#This Row],[Date Distributed]]="","In Stock","Distributed")</f>
        <v>Distributed</v>
      </c>
      <c r="F1549" s="79" t="s">
        <v>702</v>
      </c>
      <c r="G1549" s="75" t="s">
        <v>761</v>
      </c>
      <c r="H1549" s="80" t="s">
        <v>724</v>
      </c>
      <c r="I1549" s="80" t="s">
        <v>725</v>
      </c>
      <c r="J1549" s="81" t="s">
        <v>2308</v>
      </c>
      <c r="K1549" s="80" t="s">
        <v>385</v>
      </c>
      <c r="L1549" s="3" t="str">
        <f>_xlfn.XLOOKUP(Table5[[#This Row],[Item '#]],Ticket_Forms[Form Number],Ticket_Forms[Game Name],"",,)</f>
        <v>Criss Cross</v>
      </c>
      <c r="M1549" s="15">
        <v>186</v>
      </c>
      <c r="N1549" s="3">
        <f>LOOKUP(Table5[[#This Row],[Item '#]],Ticket_Forms[Form Number],Ticket_Forms[Ticket Count])</f>
        <v>5520</v>
      </c>
      <c r="O1549" s="16">
        <f>LOOKUP(Table5[[#This Row],[Item '#]],Ticket_Forms[Form Number],Ticket_Forms[Ticket Value])</f>
        <v>1</v>
      </c>
      <c r="P1549" s="16">
        <f>LOOKUP(Table5[[#This Row],[Item '#]],Ticket_Forms[Form Number],Ticket_Forms[Revenue])</f>
        <v>5520</v>
      </c>
      <c r="Q1549" s="16">
        <f>LOOKUP(Table5[[#This Row],[Item '#]],Ticket_Forms[Form Number],Ticket_Forms[Ideal Profit])</f>
        <v>960</v>
      </c>
      <c r="R1549" s="16">
        <f>LOOKUP(Table5[[#This Row],[Item '#]],Ticket_Forms[Form Number],Ticket_Forms[Prizes])</f>
        <v>4560</v>
      </c>
      <c r="S1549" s="16">
        <f>LOOKUP(Table5[[#This Row],[Item '#]],Ticket_Forms[Form Number],Ticket_Forms[Location Rent])</f>
        <v>331</v>
      </c>
      <c r="T1549" s="16">
        <f>LOOKUP(Table5[[#This Row],[Item '#]],Ticket_Forms[Form Number],Ticket_Forms[Last Sale])</f>
        <v>200</v>
      </c>
      <c r="U1549" s="16" t="s">
        <v>23</v>
      </c>
      <c r="V1549" s="58">
        <f>Table5[[#This Row],[Date Distributed]]</f>
        <v>45310</v>
      </c>
      <c r="W1549" s="3" t="str">
        <f>_xlfn.XLOOKUP(Table5[[#This Row],[Serial '#]],Table10[Serial '#],Table10[Charity Association],"",,)</f>
        <v>Cleveland Police Athletic League</v>
      </c>
      <c r="Z1549" s="3" t="s">
        <v>23</v>
      </c>
    </row>
    <row r="1550" spans="1:26" hidden="1" x14ac:dyDescent="0.35">
      <c r="A1550" s="3">
        <v>1548</v>
      </c>
      <c r="B1550" s="85">
        <v>45301</v>
      </c>
      <c r="C1550" s="73">
        <f>_xlfn.XLOOKUP(Table5[[#This Row],[Serial '#]],Table10[Serial '#],Table10[Date],"",,)</f>
        <v>45313</v>
      </c>
      <c r="D15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50" s="73" t="str">
        <f>IF(Table5[[#This Row],[Date Distributed]]="","In Stock","Distributed")</f>
        <v>Distributed</v>
      </c>
      <c r="F1550" s="79" t="s">
        <v>702</v>
      </c>
      <c r="G1550" s="75" t="s">
        <v>761</v>
      </c>
      <c r="H1550" s="80" t="s">
        <v>724</v>
      </c>
      <c r="I1550" s="80" t="s">
        <v>725</v>
      </c>
      <c r="J1550" s="81" t="s">
        <v>2309</v>
      </c>
      <c r="K1550" s="80" t="s">
        <v>433</v>
      </c>
      <c r="L1550" s="3" t="str">
        <f>_xlfn.XLOOKUP(Table5[[#This Row],[Item '#]],Ticket_Forms[Form Number],Ticket_Forms[Game Name],"",,)</f>
        <v>Zip Zap</v>
      </c>
      <c r="M1550" s="15">
        <v>146</v>
      </c>
      <c r="N1550" s="3">
        <f>LOOKUP(Table5[[#This Row],[Item '#]],Ticket_Forms[Form Number],Ticket_Forms[Ticket Count])</f>
        <v>4560</v>
      </c>
      <c r="O1550" s="16">
        <f>LOOKUP(Table5[[#This Row],[Item '#]],Ticket_Forms[Form Number],Ticket_Forms[Ticket Value])</f>
        <v>1</v>
      </c>
      <c r="P1550" s="16">
        <f>LOOKUP(Table5[[#This Row],[Item '#]],Ticket_Forms[Form Number],Ticket_Forms[Revenue])</f>
        <v>4560</v>
      </c>
      <c r="Q1550" s="16">
        <f>LOOKUP(Table5[[#This Row],[Item '#]],Ticket_Forms[Form Number],Ticket_Forms[Ideal Profit])</f>
        <v>1100</v>
      </c>
      <c r="R1550" s="16">
        <f>LOOKUP(Table5[[#This Row],[Item '#]],Ticket_Forms[Form Number],Ticket_Forms[Prizes])</f>
        <v>3460</v>
      </c>
      <c r="S1550" s="16">
        <f>LOOKUP(Table5[[#This Row],[Item '#]],Ticket_Forms[Form Number],Ticket_Forms[Location Rent])</f>
        <v>273</v>
      </c>
      <c r="T1550" s="16">
        <f>LOOKUP(Table5[[#This Row],[Item '#]],Ticket_Forms[Form Number],Ticket_Forms[Last Sale])</f>
        <v>0</v>
      </c>
      <c r="U1550" s="16" t="s">
        <v>23</v>
      </c>
      <c r="V1550" s="58">
        <f>Table5[[#This Row],[Date Distributed]]</f>
        <v>45313</v>
      </c>
      <c r="W1550" s="3" t="str">
        <f>_xlfn.XLOOKUP(Table5[[#This Row],[Serial '#]],Table10[Serial '#],Table10[Charity Association],"",,)</f>
        <v>Cleveland Police Athletic League</v>
      </c>
      <c r="Z1550" s="3" t="s">
        <v>23</v>
      </c>
    </row>
    <row r="1551" spans="1:26" hidden="1" x14ac:dyDescent="0.35">
      <c r="A1551" s="3">
        <v>1549</v>
      </c>
      <c r="B1551" s="85">
        <v>45301</v>
      </c>
      <c r="C1551" s="73">
        <f>_xlfn.XLOOKUP(Table5[[#This Row],[Serial '#]],Table10[Serial '#],Table10[Date],"",,)</f>
        <v>45313</v>
      </c>
      <c r="D15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51" s="73" t="str">
        <f>IF(Table5[[#This Row],[Date Distributed]]="","In Stock","Distributed")</f>
        <v>Distributed</v>
      </c>
      <c r="F1551" s="79" t="s">
        <v>702</v>
      </c>
      <c r="G1551" s="75" t="s">
        <v>761</v>
      </c>
      <c r="H1551" s="80" t="s">
        <v>724</v>
      </c>
      <c r="I1551" s="80" t="s">
        <v>725</v>
      </c>
      <c r="J1551" s="81" t="s">
        <v>2310</v>
      </c>
      <c r="K1551" s="80" t="s">
        <v>385</v>
      </c>
      <c r="L1551" s="3" t="str">
        <f>_xlfn.XLOOKUP(Table5[[#This Row],[Item '#]],Ticket_Forms[Form Number],Ticket_Forms[Game Name],"",,)</f>
        <v>Criss Cross</v>
      </c>
      <c r="M1551" s="15">
        <v>186</v>
      </c>
      <c r="N1551" s="3">
        <f>LOOKUP(Table5[[#This Row],[Item '#]],Ticket_Forms[Form Number],Ticket_Forms[Ticket Count])</f>
        <v>5520</v>
      </c>
      <c r="O1551" s="16">
        <f>LOOKUP(Table5[[#This Row],[Item '#]],Ticket_Forms[Form Number],Ticket_Forms[Ticket Value])</f>
        <v>1</v>
      </c>
      <c r="P1551" s="16">
        <f>LOOKUP(Table5[[#This Row],[Item '#]],Ticket_Forms[Form Number],Ticket_Forms[Revenue])</f>
        <v>5520</v>
      </c>
      <c r="Q1551" s="16">
        <f>LOOKUP(Table5[[#This Row],[Item '#]],Ticket_Forms[Form Number],Ticket_Forms[Ideal Profit])</f>
        <v>960</v>
      </c>
      <c r="R1551" s="16">
        <f>LOOKUP(Table5[[#This Row],[Item '#]],Ticket_Forms[Form Number],Ticket_Forms[Prizes])</f>
        <v>4560</v>
      </c>
      <c r="S1551" s="16">
        <f>LOOKUP(Table5[[#This Row],[Item '#]],Ticket_Forms[Form Number],Ticket_Forms[Location Rent])</f>
        <v>331</v>
      </c>
      <c r="T1551" s="16">
        <f>LOOKUP(Table5[[#This Row],[Item '#]],Ticket_Forms[Form Number],Ticket_Forms[Last Sale])</f>
        <v>200</v>
      </c>
      <c r="U1551" s="16" t="s">
        <v>23</v>
      </c>
      <c r="V1551" s="58">
        <f>Table5[[#This Row],[Date Distributed]]</f>
        <v>45313</v>
      </c>
      <c r="W1551" s="3" t="str">
        <f>_xlfn.XLOOKUP(Table5[[#This Row],[Serial '#]],Table10[Serial '#],Table10[Charity Association],"",,)</f>
        <v>Cleveland Police Athletic League</v>
      </c>
      <c r="Z1551" s="3" t="s">
        <v>23</v>
      </c>
    </row>
    <row r="1552" spans="1:26" hidden="1" x14ac:dyDescent="0.35">
      <c r="A1552" s="3">
        <v>1550</v>
      </c>
      <c r="B1552" s="85">
        <v>45301</v>
      </c>
      <c r="C1552" s="73">
        <f>_xlfn.XLOOKUP(Table5[[#This Row],[Serial '#]],Table10[Serial '#],Table10[Date],"",,)</f>
        <v>45313</v>
      </c>
      <c r="D15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52" s="73" t="str">
        <f>IF(Table5[[#This Row],[Date Distributed]]="","In Stock","Distributed")</f>
        <v>Distributed</v>
      </c>
      <c r="F1552" s="79" t="s">
        <v>702</v>
      </c>
      <c r="G1552" s="75" t="s">
        <v>761</v>
      </c>
      <c r="H1552" s="80" t="s">
        <v>724</v>
      </c>
      <c r="I1552" s="80" t="s">
        <v>725</v>
      </c>
      <c r="J1552" s="81" t="s">
        <v>2311</v>
      </c>
      <c r="K1552" s="80" t="s">
        <v>385</v>
      </c>
      <c r="L1552" s="3" t="str">
        <f>_xlfn.XLOOKUP(Table5[[#This Row],[Item '#]],Ticket_Forms[Form Number],Ticket_Forms[Game Name],"",,)</f>
        <v>Criss Cross</v>
      </c>
      <c r="M1552" s="15">
        <v>186</v>
      </c>
      <c r="N1552" s="3">
        <f>LOOKUP(Table5[[#This Row],[Item '#]],Ticket_Forms[Form Number],Ticket_Forms[Ticket Count])</f>
        <v>5520</v>
      </c>
      <c r="O1552" s="16">
        <f>LOOKUP(Table5[[#This Row],[Item '#]],Ticket_Forms[Form Number],Ticket_Forms[Ticket Value])</f>
        <v>1</v>
      </c>
      <c r="P1552" s="16">
        <f>LOOKUP(Table5[[#This Row],[Item '#]],Ticket_Forms[Form Number],Ticket_Forms[Revenue])</f>
        <v>5520</v>
      </c>
      <c r="Q1552" s="16">
        <f>LOOKUP(Table5[[#This Row],[Item '#]],Ticket_Forms[Form Number],Ticket_Forms[Ideal Profit])</f>
        <v>960</v>
      </c>
      <c r="R1552" s="16">
        <f>LOOKUP(Table5[[#This Row],[Item '#]],Ticket_Forms[Form Number],Ticket_Forms[Prizes])</f>
        <v>4560</v>
      </c>
      <c r="S1552" s="16">
        <f>LOOKUP(Table5[[#This Row],[Item '#]],Ticket_Forms[Form Number],Ticket_Forms[Location Rent])</f>
        <v>331</v>
      </c>
      <c r="T1552" s="16">
        <f>LOOKUP(Table5[[#This Row],[Item '#]],Ticket_Forms[Form Number],Ticket_Forms[Last Sale])</f>
        <v>200</v>
      </c>
      <c r="U1552" s="16" t="s">
        <v>23</v>
      </c>
      <c r="V1552" s="58">
        <f>Table5[[#This Row],[Date Distributed]]</f>
        <v>45313</v>
      </c>
      <c r="W1552" s="3" t="str">
        <f>_xlfn.XLOOKUP(Table5[[#This Row],[Serial '#]],Table10[Serial '#],Table10[Charity Association],"",,)</f>
        <v>Cleveland Police Athletic League</v>
      </c>
      <c r="Z1552" s="3" t="s">
        <v>23</v>
      </c>
    </row>
    <row r="1553" spans="1:26" hidden="1" x14ac:dyDescent="0.35">
      <c r="A1553" s="3">
        <v>1551</v>
      </c>
      <c r="B1553" s="85">
        <v>45301</v>
      </c>
      <c r="C1553" s="73">
        <f>_xlfn.XLOOKUP(Table5[[#This Row],[Serial '#]],Table10[Serial '#],Table10[Date],"",,)</f>
        <v>45313</v>
      </c>
      <c r="D15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53" s="73" t="str">
        <f>IF(Table5[[#This Row],[Date Distributed]]="","In Stock","Distributed")</f>
        <v>Distributed</v>
      </c>
      <c r="F1553" s="79" t="s">
        <v>702</v>
      </c>
      <c r="G1553" s="75" t="s">
        <v>761</v>
      </c>
      <c r="H1553" s="80" t="s">
        <v>724</v>
      </c>
      <c r="I1553" s="80" t="s">
        <v>725</v>
      </c>
      <c r="J1553" s="81" t="s">
        <v>2312</v>
      </c>
      <c r="K1553" s="80" t="s">
        <v>385</v>
      </c>
      <c r="L1553" s="3" t="str">
        <f>_xlfn.XLOOKUP(Table5[[#This Row],[Item '#]],Ticket_Forms[Form Number],Ticket_Forms[Game Name],"",,)</f>
        <v>Criss Cross</v>
      </c>
      <c r="M1553" s="15">
        <v>186</v>
      </c>
      <c r="N1553" s="3">
        <f>LOOKUP(Table5[[#This Row],[Item '#]],Ticket_Forms[Form Number],Ticket_Forms[Ticket Count])</f>
        <v>5520</v>
      </c>
      <c r="O1553" s="16">
        <f>LOOKUP(Table5[[#This Row],[Item '#]],Ticket_Forms[Form Number],Ticket_Forms[Ticket Value])</f>
        <v>1</v>
      </c>
      <c r="P1553" s="16">
        <f>LOOKUP(Table5[[#This Row],[Item '#]],Ticket_Forms[Form Number],Ticket_Forms[Revenue])</f>
        <v>5520</v>
      </c>
      <c r="Q1553" s="16">
        <f>LOOKUP(Table5[[#This Row],[Item '#]],Ticket_Forms[Form Number],Ticket_Forms[Ideal Profit])</f>
        <v>960</v>
      </c>
      <c r="R1553" s="16">
        <f>LOOKUP(Table5[[#This Row],[Item '#]],Ticket_Forms[Form Number],Ticket_Forms[Prizes])</f>
        <v>4560</v>
      </c>
      <c r="S1553" s="16">
        <f>LOOKUP(Table5[[#This Row],[Item '#]],Ticket_Forms[Form Number],Ticket_Forms[Location Rent])</f>
        <v>331</v>
      </c>
      <c r="T1553" s="16">
        <f>LOOKUP(Table5[[#This Row],[Item '#]],Ticket_Forms[Form Number],Ticket_Forms[Last Sale])</f>
        <v>200</v>
      </c>
      <c r="U1553" s="16" t="s">
        <v>23</v>
      </c>
      <c r="V1553" s="58">
        <f>Table5[[#This Row],[Date Distributed]]</f>
        <v>45313</v>
      </c>
      <c r="W1553" s="3" t="str">
        <f>_xlfn.XLOOKUP(Table5[[#This Row],[Serial '#]],Table10[Serial '#],Table10[Charity Association],"",,)</f>
        <v>Cleveland Police Athletic League</v>
      </c>
      <c r="Z1553" s="3" t="s">
        <v>23</v>
      </c>
    </row>
    <row r="1554" spans="1:26" hidden="1" x14ac:dyDescent="0.35">
      <c r="A1554" s="3">
        <v>1552</v>
      </c>
      <c r="B1554" s="85">
        <v>45301</v>
      </c>
      <c r="C1554" s="73">
        <f>_xlfn.XLOOKUP(Table5[[#This Row],[Serial '#]],Table10[Serial '#],Table10[Date],"",,)</f>
        <v>45313</v>
      </c>
      <c r="D15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54" s="73" t="str">
        <f>IF(Table5[[#This Row],[Date Distributed]]="","In Stock","Distributed")</f>
        <v>Distributed</v>
      </c>
      <c r="F1554" s="79" t="s">
        <v>702</v>
      </c>
      <c r="G1554" s="75" t="s">
        <v>761</v>
      </c>
      <c r="H1554" s="80" t="s">
        <v>724</v>
      </c>
      <c r="I1554" s="80" t="s">
        <v>725</v>
      </c>
      <c r="J1554" s="81" t="s">
        <v>2313</v>
      </c>
      <c r="K1554" s="80" t="s">
        <v>385</v>
      </c>
      <c r="L1554" s="3" t="str">
        <f>_xlfn.XLOOKUP(Table5[[#This Row],[Item '#]],Ticket_Forms[Form Number],Ticket_Forms[Game Name],"",,)</f>
        <v>Criss Cross</v>
      </c>
      <c r="M1554" s="15">
        <v>186</v>
      </c>
      <c r="N1554" s="3">
        <f>LOOKUP(Table5[[#This Row],[Item '#]],Ticket_Forms[Form Number],Ticket_Forms[Ticket Count])</f>
        <v>5520</v>
      </c>
      <c r="O1554" s="16">
        <f>LOOKUP(Table5[[#This Row],[Item '#]],Ticket_Forms[Form Number],Ticket_Forms[Ticket Value])</f>
        <v>1</v>
      </c>
      <c r="P1554" s="16">
        <f>LOOKUP(Table5[[#This Row],[Item '#]],Ticket_Forms[Form Number],Ticket_Forms[Revenue])</f>
        <v>5520</v>
      </c>
      <c r="Q1554" s="16">
        <f>LOOKUP(Table5[[#This Row],[Item '#]],Ticket_Forms[Form Number],Ticket_Forms[Ideal Profit])</f>
        <v>960</v>
      </c>
      <c r="R1554" s="16">
        <f>LOOKUP(Table5[[#This Row],[Item '#]],Ticket_Forms[Form Number],Ticket_Forms[Prizes])</f>
        <v>4560</v>
      </c>
      <c r="S1554" s="16">
        <f>LOOKUP(Table5[[#This Row],[Item '#]],Ticket_Forms[Form Number],Ticket_Forms[Location Rent])</f>
        <v>331</v>
      </c>
      <c r="T1554" s="16">
        <f>LOOKUP(Table5[[#This Row],[Item '#]],Ticket_Forms[Form Number],Ticket_Forms[Last Sale])</f>
        <v>200</v>
      </c>
      <c r="U1554" s="16" t="s">
        <v>23</v>
      </c>
      <c r="V1554" s="58">
        <f>Table5[[#This Row],[Date Distributed]]</f>
        <v>45313</v>
      </c>
      <c r="W1554" s="3" t="str">
        <f>_xlfn.XLOOKUP(Table5[[#This Row],[Serial '#]],Table10[Serial '#],Table10[Charity Association],"",,)</f>
        <v>Cleveland Police Athletic League</v>
      </c>
      <c r="Z1554" s="3" t="s">
        <v>23</v>
      </c>
    </row>
    <row r="1555" spans="1:26" hidden="1" x14ac:dyDescent="0.35">
      <c r="A1555" s="3">
        <v>1553</v>
      </c>
      <c r="B1555" s="85">
        <v>45301</v>
      </c>
      <c r="C1555" s="73">
        <f>_xlfn.XLOOKUP(Table5[[#This Row],[Serial '#]],Table10[Serial '#],Table10[Date],"",,)</f>
        <v>45313</v>
      </c>
      <c r="D15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55" s="73" t="str">
        <f>IF(Table5[[#This Row],[Date Distributed]]="","In Stock","Distributed")</f>
        <v>Distributed</v>
      </c>
      <c r="F1555" s="79" t="s">
        <v>702</v>
      </c>
      <c r="G1555" s="75" t="s">
        <v>761</v>
      </c>
      <c r="H1555" s="80" t="s">
        <v>724</v>
      </c>
      <c r="I1555" s="80" t="s">
        <v>725</v>
      </c>
      <c r="J1555" s="81" t="s">
        <v>2314</v>
      </c>
      <c r="K1555" s="80" t="s">
        <v>3645</v>
      </c>
      <c r="L1555" s="3" t="str">
        <f>_xlfn.XLOOKUP(Table5[[#This Row],[Item '#]],Ticket_Forms[Form Number],Ticket_Forms[Game Name],"",,)</f>
        <v>Big 5</v>
      </c>
      <c r="M1555" s="15">
        <v>360</v>
      </c>
      <c r="N1555" s="3">
        <f>LOOKUP(Table5[[#This Row],[Item '#]],Ticket_Forms[Form Number],Ticket_Forms[Ticket Count])</f>
        <v>9959</v>
      </c>
      <c r="O1555" s="16">
        <f>LOOKUP(Table5[[#This Row],[Item '#]],Ticket_Forms[Form Number],Ticket_Forms[Ticket Value])</f>
        <v>1</v>
      </c>
      <c r="P1555" s="16">
        <f>LOOKUP(Table5[[#This Row],[Item '#]],Ticket_Forms[Form Number],Ticket_Forms[Revenue])</f>
        <v>9959</v>
      </c>
      <c r="Q1555" s="16">
        <f>LOOKUP(Table5[[#This Row],[Item '#]],Ticket_Forms[Form Number],Ticket_Forms[Ideal Profit])</f>
        <v>2119</v>
      </c>
      <c r="R1555" s="16">
        <f>LOOKUP(Table5[[#This Row],[Item '#]],Ticket_Forms[Form Number],Ticket_Forms[Prizes])</f>
        <v>7840</v>
      </c>
      <c r="S1555" s="16">
        <f>LOOKUP(Table5[[#This Row],[Item '#]],Ticket_Forms[Form Number],Ticket_Forms[Location Rent])</f>
        <v>597</v>
      </c>
      <c r="T1555" s="16">
        <f>LOOKUP(Table5[[#This Row],[Item '#]],Ticket_Forms[Form Number],Ticket_Forms[Last Sale])</f>
        <v>0</v>
      </c>
      <c r="U1555" s="16" t="s">
        <v>23</v>
      </c>
      <c r="V1555" s="58">
        <f>Table5[[#This Row],[Date Distributed]]</f>
        <v>45313</v>
      </c>
      <c r="W1555" s="3" t="str">
        <f>_xlfn.XLOOKUP(Table5[[#This Row],[Serial '#]],Table10[Serial '#],Table10[Charity Association],"",,)</f>
        <v>Cleveland Police Athletic League</v>
      </c>
      <c r="Z1555" s="3" t="s">
        <v>23</v>
      </c>
    </row>
    <row r="1556" spans="1:26" hidden="1" x14ac:dyDescent="0.35">
      <c r="A1556" s="3">
        <v>1554</v>
      </c>
      <c r="B1556" s="85">
        <v>45301</v>
      </c>
      <c r="C1556" s="73">
        <f>_xlfn.XLOOKUP(Table5[[#This Row],[Serial '#]],Table10[Serial '#],Table10[Date],"",,)</f>
        <v>45314</v>
      </c>
      <c r="D15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56" s="73" t="str">
        <f>IF(Table5[[#This Row],[Date Distributed]]="","In Stock","Distributed")</f>
        <v>Distributed</v>
      </c>
      <c r="F1556" s="79" t="s">
        <v>702</v>
      </c>
      <c r="G1556" s="75" t="s">
        <v>761</v>
      </c>
      <c r="H1556" s="80" t="s">
        <v>724</v>
      </c>
      <c r="I1556" s="80" t="s">
        <v>725</v>
      </c>
      <c r="J1556" s="81" t="s">
        <v>2315</v>
      </c>
      <c r="K1556" s="80" t="s">
        <v>385</v>
      </c>
      <c r="L1556" s="3" t="str">
        <f>_xlfn.XLOOKUP(Table5[[#This Row],[Item '#]],Ticket_Forms[Form Number],Ticket_Forms[Game Name],"",,)</f>
        <v>Criss Cross</v>
      </c>
      <c r="M1556" s="15">
        <v>186</v>
      </c>
      <c r="N1556" s="3">
        <f>LOOKUP(Table5[[#This Row],[Item '#]],Ticket_Forms[Form Number],Ticket_Forms[Ticket Count])</f>
        <v>5520</v>
      </c>
      <c r="O1556" s="16">
        <f>LOOKUP(Table5[[#This Row],[Item '#]],Ticket_Forms[Form Number],Ticket_Forms[Ticket Value])</f>
        <v>1</v>
      </c>
      <c r="P1556" s="16">
        <f>LOOKUP(Table5[[#This Row],[Item '#]],Ticket_Forms[Form Number],Ticket_Forms[Revenue])</f>
        <v>5520</v>
      </c>
      <c r="Q1556" s="16">
        <f>LOOKUP(Table5[[#This Row],[Item '#]],Ticket_Forms[Form Number],Ticket_Forms[Ideal Profit])</f>
        <v>960</v>
      </c>
      <c r="R1556" s="16">
        <f>LOOKUP(Table5[[#This Row],[Item '#]],Ticket_Forms[Form Number],Ticket_Forms[Prizes])</f>
        <v>4560</v>
      </c>
      <c r="S1556" s="16">
        <f>LOOKUP(Table5[[#This Row],[Item '#]],Ticket_Forms[Form Number],Ticket_Forms[Location Rent])</f>
        <v>331</v>
      </c>
      <c r="T1556" s="16">
        <f>LOOKUP(Table5[[#This Row],[Item '#]],Ticket_Forms[Form Number],Ticket_Forms[Last Sale])</f>
        <v>200</v>
      </c>
      <c r="U1556" s="16" t="s">
        <v>23</v>
      </c>
      <c r="V1556" s="58">
        <f>Table5[[#This Row],[Date Distributed]]</f>
        <v>45314</v>
      </c>
      <c r="W1556" s="3" t="str">
        <f>_xlfn.XLOOKUP(Table5[[#This Row],[Serial '#]],Table10[Serial '#],Table10[Charity Association],"",,)</f>
        <v>Cleveland Police Athletic League</v>
      </c>
      <c r="Z1556" s="3" t="s">
        <v>23</v>
      </c>
    </row>
    <row r="1557" spans="1:26" hidden="1" x14ac:dyDescent="0.35">
      <c r="A1557" s="3">
        <v>1555</v>
      </c>
      <c r="B1557" s="85">
        <v>45301</v>
      </c>
      <c r="C1557" s="73">
        <f>_xlfn.XLOOKUP(Table5[[#This Row],[Serial '#]],Table10[Serial '#],Table10[Date],"",,)</f>
        <v>45314</v>
      </c>
      <c r="D15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57" s="73" t="str">
        <f>IF(Table5[[#This Row],[Date Distributed]]="","In Stock","Distributed")</f>
        <v>Distributed</v>
      </c>
      <c r="F1557" s="79" t="s">
        <v>702</v>
      </c>
      <c r="G1557" s="75" t="s">
        <v>761</v>
      </c>
      <c r="H1557" s="80" t="s">
        <v>724</v>
      </c>
      <c r="I1557" s="80" t="s">
        <v>725</v>
      </c>
      <c r="J1557" s="81" t="s">
        <v>2316</v>
      </c>
      <c r="K1557" s="80" t="s">
        <v>385</v>
      </c>
      <c r="L1557" s="3" t="str">
        <f>_xlfn.XLOOKUP(Table5[[#This Row],[Item '#]],Ticket_Forms[Form Number],Ticket_Forms[Game Name],"",,)</f>
        <v>Criss Cross</v>
      </c>
      <c r="M1557" s="15">
        <v>186</v>
      </c>
      <c r="N1557" s="3">
        <f>LOOKUP(Table5[[#This Row],[Item '#]],Ticket_Forms[Form Number],Ticket_Forms[Ticket Count])</f>
        <v>5520</v>
      </c>
      <c r="O1557" s="16">
        <f>LOOKUP(Table5[[#This Row],[Item '#]],Ticket_Forms[Form Number],Ticket_Forms[Ticket Value])</f>
        <v>1</v>
      </c>
      <c r="P1557" s="16">
        <f>LOOKUP(Table5[[#This Row],[Item '#]],Ticket_Forms[Form Number],Ticket_Forms[Revenue])</f>
        <v>5520</v>
      </c>
      <c r="Q1557" s="16">
        <f>LOOKUP(Table5[[#This Row],[Item '#]],Ticket_Forms[Form Number],Ticket_Forms[Ideal Profit])</f>
        <v>960</v>
      </c>
      <c r="R1557" s="16">
        <f>LOOKUP(Table5[[#This Row],[Item '#]],Ticket_Forms[Form Number],Ticket_Forms[Prizes])</f>
        <v>4560</v>
      </c>
      <c r="S1557" s="16">
        <f>LOOKUP(Table5[[#This Row],[Item '#]],Ticket_Forms[Form Number],Ticket_Forms[Location Rent])</f>
        <v>331</v>
      </c>
      <c r="T1557" s="16">
        <f>LOOKUP(Table5[[#This Row],[Item '#]],Ticket_Forms[Form Number],Ticket_Forms[Last Sale])</f>
        <v>200</v>
      </c>
      <c r="U1557" s="16" t="s">
        <v>23</v>
      </c>
      <c r="V1557" s="58">
        <f>Table5[[#This Row],[Date Distributed]]</f>
        <v>45314</v>
      </c>
      <c r="W1557" s="3" t="str">
        <f>_xlfn.XLOOKUP(Table5[[#This Row],[Serial '#]],Table10[Serial '#],Table10[Charity Association],"",,)</f>
        <v>Cleveland Police Athletic League</v>
      </c>
      <c r="Z1557" s="3" t="s">
        <v>23</v>
      </c>
    </row>
    <row r="1558" spans="1:26" hidden="1" x14ac:dyDescent="0.35">
      <c r="A1558" s="3">
        <v>1556</v>
      </c>
      <c r="B1558" s="85">
        <v>45301</v>
      </c>
      <c r="C1558" s="73">
        <f>_xlfn.XLOOKUP(Table5[[#This Row],[Serial '#]],Table10[Serial '#],Table10[Date],"",,)</f>
        <v>45316</v>
      </c>
      <c r="D15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58" s="73" t="str">
        <f>IF(Table5[[#This Row],[Date Distributed]]="","In Stock","Distributed")</f>
        <v>Distributed</v>
      </c>
      <c r="F1558" s="79" t="s">
        <v>702</v>
      </c>
      <c r="G1558" s="75" t="s">
        <v>761</v>
      </c>
      <c r="H1558" s="80" t="s">
        <v>724</v>
      </c>
      <c r="I1558" s="80" t="s">
        <v>725</v>
      </c>
      <c r="J1558" s="81" t="s">
        <v>2317</v>
      </c>
      <c r="K1558" s="80" t="s">
        <v>433</v>
      </c>
      <c r="L1558" s="3" t="str">
        <f>_xlfn.XLOOKUP(Table5[[#This Row],[Item '#]],Ticket_Forms[Form Number],Ticket_Forms[Game Name],"",,)</f>
        <v>Zip Zap</v>
      </c>
      <c r="M1558" s="15">
        <v>146</v>
      </c>
      <c r="N1558" s="3">
        <f>LOOKUP(Table5[[#This Row],[Item '#]],Ticket_Forms[Form Number],Ticket_Forms[Ticket Count])</f>
        <v>4560</v>
      </c>
      <c r="O1558" s="16">
        <f>LOOKUP(Table5[[#This Row],[Item '#]],Ticket_Forms[Form Number],Ticket_Forms[Ticket Value])</f>
        <v>1</v>
      </c>
      <c r="P1558" s="16">
        <f>LOOKUP(Table5[[#This Row],[Item '#]],Ticket_Forms[Form Number],Ticket_Forms[Revenue])</f>
        <v>4560</v>
      </c>
      <c r="Q1558" s="16">
        <f>LOOKUP(Table5[[#This Row],[Item '#]],Ticket_Forms[Form Number],Ticket_Forms[Ideal Profit])</f>
        <v>1100</v>
      </c>
      <c r="R1558" s="16">
        <f>LOOKUP(Table5[[#This Row],[Item '#]],Ticket_Forms[Form Number],Ticket_Forms[Prizes])</f>
        <v>3460</v>
      </c>
      <c r="S1558" s="16">
        <f>LOOKUP(Table5[[#This Row],[Item '#]],Ticket_Forms[Form Number],Ticket_Forms[Location Rent])</f>
        <v>273</v>
      </c>
      <c r="T1558" s="16">
        <f>LOOKUP(Table5[[#This Row],[Item '#]],Ticket_Forms[Form Number],Ticket_Forms[Last Sale])</f>
        <v>0</v>
      </c>
      <c r="U1558" s="16" t="s">
        <v>23</v>
      </c>
      <c r="V1558" s="58">
        <f>Table5[[#This Row],[Date Distributed]]</f>
        <v>45316</v>
      </c>
      <c r="W1558" s="3" t="str">
        <f>_xlfn.XLOOKUP(Table5[[#This Row],[Serial '#]],Table10[Serial '#],Table10[Charity Association],"",,)</f>
        <v>Cleveland Police Athletic League</v>
      </c>
      <c r="Z1558" s="3" t="s">
        <v>23</v>
      </c>
    </row>
    <row r="1559" spans="1:26" hidden="1" x14ac:dyDescent="0.35">
      <c r="A1559" s="3">
        <v>1557</v>
      </c>
      <c r="B1559" s="85">
        <v>45301</v>
      </c>
      <c r="C1559" s="73">
        <f>_xlfn.XLOOKUP(Table5[[#This Row],[Serial '#]],Table10[Serial '#],Table10[Date],"",,)</f>
        <v>45317</v>
      </c>
      <c r="D15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59" s="73" t="str">
        <f>IF(Table5[[#This Row],[Date Distributed]]="","In Stock","Distributed")</f>
        <v>Distributed</v>
      </c>
      <c r="F1559" s="79" t="s">
        <v>712</v>
      </c>
      <c r="G1559" s="75" t="s">
        <v>761</v>
      </c>
      <c r="H1559" s="80" t="s">
        <v>726</v>
      </c>
      <c r="I1559" s="80" t="s">
        <v>727</v>
      </c>
      <c r="J1559" s="81" t="s">
        <v>2318</v>
      </c>
      <c r="K1559" s="80" t="s">
        <v>472</v>
      </c>
      <c r="L1559" s="3" t="str">
        <f>_xlfn.XLOOKUP(Table5[[#This Row],[Item '#]],Ticket_Forms[Form Number],Ticket_Forms[Game Name],"",,)</f>
        <v>Mega Reel Power</v>
      </c>
      <c r="M1559" s="15">
        <v>212</v>
      </c>
      <c r="N1559" s="3">
        <f>LOOKUP(Table5[[#This Row],[Item '#]],Ticket_Forms[Form Number],Ticket_Forms[Ticket Count])</f>
        <v>6320</v>
      </c>
      <c r="O1559" s="16">
        <f>LOOKUP(Table5[[#This Row],[Item '#]],Ticket_Forms[Form Number],Ticket_Forms[Ticket Value])</f>
        <v>1</v>
      </c>
      <c r="P1559" s="16">
        <f>LOOKUP(Table5[[#This Row],[Item '#]],Ticket_Forms[Form Number],Ticket_Forms[Revenue])</f>
        <v>6320</v>
      </c>
      <c r="Q1559" s="16">
        <f>LOOKUP(Table5[[#This Row],[Item '#]],Ticket_Forms[Form Number],Ticket_Forms[Ideal Profit])</f>
        <v>1575</v>
      </c>
      <c r="R1559" s="16">
        <f>LOOKUP(Table5[[#This Row],[Item '#]],Ticket_Forms[Form Number],Ticket_Forms[Prizes])</f>
        <v>4745</v>
      </c>
      <c r="S1559" s="16">
        <f>LOOKUP(Table5[[#This Row],[Item '#]],Ticket_Forms[Form Number],Ticket_Forms[Location Rent])</f>
        <v>379</v>
      </c>
      <c r="T1559" s="16">
        <f>LOOKUP(Table5[[#This Row],[Item '#]],Ticket_Forms[Form Number],Ticket_Forms[Last Sale])</f>
        <v>599</v>
      </c>
      <c r="U1559" s="16" t="s">
        <v>20</v>
      </c>
      <c r="V1559" s="58">
        <f>Table5[[#This Row],[Date Distributed]]</f>
        <v>45317</v>
      </c>
      <c r="W1559" s="3" t="str">
        <f>_xlfn.XLOOKUP(Table5[[#This Row],[Serial '#]],Table10[Serial '#],Table10[Charity Association],"",,)</f>
        <v>Italian American Brotherhood Club</v>
      </c>
      <c r="Z1559" s="3" t="s">
        <v>20</v>
      </c>
    </row>
    <row r="1560" spans="1:26" hidden="1" x14ac:dyDescent="0.35">
      <c r="A1560" s="3">
        <v>1558</v>
      </c>
      <c r="B1560" s="85">
        <v>45301</v>
      </c>
      <c r="C1560" s="73">
        <f>_xlfn.XLOOKUP(Table5[[#This Row],[Serial '#]],Table10[Serial '#],Table10[Date],"",,)</f>
        <v>45317</v>
      </c>
      <c r="D15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60" s="73" t="str">
        <f>IF(Table5[[#This Row],[Date Distributed]]="","In Stock","Distributed")</f>
        <v>Distributed</v>
      </c>
      <c r="F1560" s="79" t="s">
        <v>712</v>
      </c>
      <c r="G1560" s="75" t="s">
        <v>761</v>
      </c>
      <c r="H1560" s="80" t="s">
        <v>726</v>
      </c>
      <c r="I1560" s="80" t="s">
        <v>727</v>
      </c>
      <c r="J1560" s="81" t="s">
        <v>2319</v>
      </c>
      <c r="K1560" s="80" t="s">
        <v>472</v>
      </c>
      <c r="L1560" s="3" t="str">
        <f>_xlfn.XLOOKUP(Table5[[#This Row],[Item '#]],Ticket_Forms[Form Number],Ticket_Forms[Game Name],"",,)</f>
        <v>Mega Reel Power</v>
      </c>
      <c r="M1560" s="15">
        <v>212</v>
      </c>
      <c r="N1560" s="3">
        <f>LOOKUP(Table5[[#This Row],[Item '#]],Ticket_Forms[Form Number],Ticket_Forms[Ticket Count])</f>
        <v>6320</v>
      </c>
      <c r="O1560" s="16">
        <f>LOOKUP(Table5[[#This Row],[Item '#]],Ticket_Forms[Form Number],Ticket_Forms[Ticket Value])</f>
        <v>1</v>
      </c>
      <c r="P1560" s="16">
        <f>LOOKUP(Table5[[#This Row],[Item '#]],Ticket_Forms[Form Number],Ticket_Forms[Revenue])</f>
        <v>6320</v>
      </c>
      <c r="Q1560" s="16">
        <f>LOOKUP(Table5[[#This Row],[Item '#]],Ticket_Forms[Form Number],Ticket_Forms[Ideal Profit])</f>
        <v>1575</v>
      </c>
      <c r="R1560" s="16">
        <f>LOOKUP(Table5[[#This Row],[Item '#]],Ticket_Forms[Form Number],Ticket_Forms[Prizes])</f>
        <v>4745</v>
      </c>
      <c r="S1560" s="16">
        <f>LOOKUP(Table5[[#This Row],[Item '#]],Ticket_Forms[Form Number],Ticket_Forms[Location Rent])</f>
        <v>379</v>
      </c>
      <c r="T1560" s="16">
        <f>LOOKUP(Table5[[#This Row],[Item '#]],Ticket_Forms[Form Number],Ticket_Forms[Last Sale])</f>
        <v>599</v>
      </c>
      <c r="U1560" s="16" t="s">
        <v>20</v>
      </c>
      <c r="V1560" s="58">
        <f>Table5[[#This Row],[Date Distributed]]</f>
        <v>45317</v>
      </c>
      <c r="W1560" s="3" t="str">
        <f>_xlfn.XLOOKUP(Table5[[#This Row],[Serial '#]],Table10[Serial '#],Table10[Charity Association],"",,)</f>
        <v>Italian American Brotherhood Club</v>
      </c>
      <c r="Z1560" s="3" t="s">
        <v>20</v>
      </c>
    </row>
    <row r="1561" spans="1:26" hidden="1" x14ac:dyDescent="0.35">
      <c r="A1561" s="3">
        <v>1559</v>
      </c>
      <c r="B1561" s="85">
        <v>45301</v>
      </c>
      <c r="C1561" s="73">
        <f>_xlfn.XLOOKUP(Table5[[#This Row],[Serial '#]],Table10[Serial '#],Table10[Date],"",,)</f>
        <v>45317</v>
      </c>
      <c r="D15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61" s="73" t="str">
        <f>IF(Table5[[#This Row],[Date Distributed]]="","In Stock","Distributed")</f>
        <v>Distributed</v>
      </c>
      <c r="F1561" s="79" t="s">
        <v>702</v>
      </c>
      <c r="G1561" s="75" t="s">
        <v>761</v>
      </c>
      <c r="H1561" s="80" t="s">
        <v>724</v>
      </c>
      <c r="I1561" s="80" t="s">
        <v>725</v>
      </c>
      <c r="J1561" s="81" t="s">
        <v>2320</v>
      </c>
      <c r="K1561" s="80" t="s">
        <v>385</v>
      </c>
      <c r="L1561" s="3" t="str">
        <f>_xlfn.XLOOKUP(Table5[[#This Row],[Item '#]],Ticket_Forms[Form Number],Ticket_Forms[Game Name],"",,)</f>
        <v>Criss Cross</v>
      </c>
      <c r="M1561" s="15">
        <v>186</v>
      </c>
      <c r="N1561" s="3">
        <f>LOOKUP(Table5[[#This Row],[Item '#]],Ticket_Forms[Form Number],Ticket_Forms[Ticket Count])</f>
        <v>5520</v>
      </c>
      <c r="O1561" s="16">
        <f>LOOKUP(Table5[[#This Row],[Item '#]],Ticket_Forms[Form Number],Ticket_Forms[Ticket Value])</f>
        <v>1</v>
      </c>
      <c r="P1561" s="16">
        <f>LOOKUP(Table5[[#This Row],[Item '#]],Ticket_Forms[Form Number],Ticket_Forms[Revenue])</f>
        <v>5520</v>
      </c>
      <c r="Q1561" s="16">
        <f>LOOKUP(Table5[[#This Row],[Item '#]],Ticket_Forms[Form Number],Ticket_Forms[Ideal Profit])</f>
        <v>960</v>
      </c>
      <c r="R1561" s="16">
        <f>LOOKUP(Table5[[#This Row],[Item '#]],Ticket_Forms[Form Number],Ticket_Forms[Prizes])</f>
        <v>4560</v>
      </c>
      <c r="S1561" s="16">
        <f>LOOKUP(Table5[[#This Row],[Item '#]],Ticket_Forms[Form Number],Ticket_Forms[Location Rent])</f>
        <v>331</v>
      </c>
      <c r="T1561" s="16">
        <f>LOOKUP(Table5[[#This Row],[Item '#]],Ticket_Forms[Form Number],Ticket_Forms[Last Sale])</f>
        <v>200</v>
      </c>
      <c r="U1561" s="16" t="s">
        <v>23</v>
      </c>
      <c r="V1561" s="58">
        <f>Table5[[#This Row],[Date Distributed]]</f>
        <v>45317</v>
      </c>
      <c r="W1561" s="3" t="str">
        <f>_xlfn.XLOOKUP(Table5[[#This Row],[Serial '#]],Table10[Serial '#],Table10[Charity Association],"",,)</f>
        <v>Cleveland Police Athletic League</v>
      </c>
      <c r="Z1561" s="3" t="s">
        <v>23</v>
      </c>
    </row>
    <row r="1562" spans="1:26" hidden="1" x14ac:dyDescent="0.35">
      <c r="A1562" s="3">
        <v>1560</v>
      </c>
      <c r="B1562" s="85">
        <v>45301</v>
      </c>
      <c r="C1562" s="73">
        <f>_xlfn.XLOOKUP(Table5[[#This Row],[Serial '#]],Table10[Serial '#],Table10[Date],"",,)</f>
        <v>45317</v>
      </c>
      <c r="D15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62" s="73" t="str">
        <f>IF(Table5[[#This Row],[Date Distributed]]="","In Stock","Distributed")</f>
        <v>Distributed</v>
      </c>
      <c r="F1562" s="79" t="s">
        <v>702</v>
      </c>
      <c r="G1562" s="75" t="s">
        <v>761</v>
      </c>
      <c r="H1562" s="80" t="s">
        <v>724</v>
      </c>
      <c r="I1562" s="80" t="s">
        <v>725</v>
      </c>
      <c r="J1562" s="81" t="s">
        <v>2321</v>
      </c>
      <c r="K1562" s="80" t="s">
        <v>474</v>
      </c>
      <c r="L1562" s="3" t="str">
        <f>_xlfn.XLOOKUP(Table5[[#This Row],[Item '#]],Ticket_Forms[Form Number],Ticket_Forms[Game Name],"",,)</f>
        <v>Saloon Keeper</v>
      </c>
      <c r="M1562" s="15">
        <v>134</v>
      </c>
      <c r="N1562" s="3">
        <f>LOOKUP(Table5[[#This Row],[Item '#]],Ticket_Forms[Form Number],Ticket_Forms[Ticket Count])</f>
        <v>4000</v>
      </c>
      <c r="O1562" s="16">
        <f>LOOKUP(Table5[[#This Row],[Item '#]],Ticket_Forms[Form Number],Ticket_Forms[Ticket Value])</f>
        <v>1</v>
      </c>
      <c r="P1562" s="16">
        <f>LOOKUP(Table5[[#This Row],[Item '#]],Ticket_Forms[Form Number],Ticket_Forms[Revenue])</f>
        <v>4000</v>
      </c>
      <c r="Q1562" s="16">
        <f>LOOKUP(Table5[[#This Row],[Item '#]],Ticket_Forms[Form Number],Ticket_Forms[Ideal Profit])</f>
        <v>998</v>
      </c>
      <c r="R1562" s="16">
        <f>LOOKUP(Table5[[#This Row],[Item '#]],Ticket_Forms[Form Number],Ticket_Forms[Prizes])</f>
        <v>3002</v>
      </c>
      <c r="S1562" s="16">
        <f>LOOKUP(Table5[[#This Row],[Item '#]],Ticket_Forms[Form Number],Ticket_Forms[Location Rent])</f>
        <v>240</v>
      </c>
      <c r="T1562" s="16">
        <f>LOOKUP(Table5[[#This Row],[Item '#]],Ticket_Forms[Form Number],Ticket_Forms[Last Sale])</f>
        <v>0</v>
      </c>
      <c r="U1562" s="16" t="s">
        <v>23</v>
      </c>
      <c r="V1562" s="58">
        <f>Table5[[#This Row],[Date Distributed]]</f>
        <v>45317</v>
      </c>
      <c r="W1562" s="3" t="str">
        <f>_xlfn.XLOOKUP(Table5[[#This Row],[Serial '#]],Table10[Serial '#],Table10[Charity Association],"",,)</f>
        <v>Cleveland Police Athletic League</v>
      </c>
      <c r="Z1562" s="3" t="s">
        <v>23</v>
      </c>
    </row>
    <row r="1563" spans="1:26" hidden="1" x14ac:dyDescent="0.35">
      <c r="A1563" s="3">
        <v>1561</v>
      </c>
      <c r="B1563" s="85">
        <v>45301</v>
      </c>
      <c r="C1563" s="73">
        <f>_xlfn.XLOOKUP(Table5[[#This Row],[Serial '#]],Table10[Serial '#],Table10[Date],"",,)</f>
        <v>45317</v>
      </c>
      <c r="D15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63" s="73" t="str">
        <f>IF(Table5[[#This Row],[Date Distributed]]="","In Stock","Distributed")</f>
        <v>Distributed</v>
      </c>
      <c r="F1563" s="79" t="s">
        <v>702</v>
      </c>
      <c r="G1563" s="75" t="s">
        <v>761</v>
      </c>
      <c r="H1563" s="80" t="s">
        <v>724</v>
      </c>
      <c r="I1563" s="80" t="s">
        <v>725</v>
      </c>
      <c r="J1563" s="81" t="s">
        <v>2322</v>
      </c>
      <c r="K1563" s="80" t="s">
        <v>475</v>
      </c>
      <c r="L1563" s="3" t="str">
        <f>_xlfn.XLOOKUP(Table5[[#This Row],[Item '#]],Ticket_Forms[Form Number],Ticket_Forms[Game Name],"",,)</f>
        <v>Fish and Chips</v>
      </c>
      <c r="M1563" s="15">
        <v>134</v>
      </c>
      <c r="N1563" s="3">
        <f>LOOKUP(Table5[[#This Row],[Item '#]],Ticket_Forms[Form Number],Ticket_Forms[Ticket Count])</f>
        <v>4000</v>
      </c>
      <c r="O1563" s="16">
        <f>LOOKUP(Table5[[#This Row],[Item '#]],Ticket_Forms[Form Number],Ticket_Forms[Ticket Value])</f>
        <v>1</v>
      </c>
      <c r="P1563" s="16">
        <f>LOOKUP(Table5[[#This Row],[Item '#]],Ticket_Forms[Form Number],Ticket_Forms[Revenue])</f>
        <v>4000</v>
      </c>
      <c r="Q1563" s="16">
        <f>LOOKUP(Table5[[#This Row],[Item '#]],Ticket_Forms[Form Number],Ticket_Forms[Ideal Profit])</f>
        <v>998</v>
      </c>
      <c r="R1563" s="16">
        <f>LOOKUP(Table5[[#This Row],[Item '#]],Ticket_Forms[Form Number],Ticket_Forms[Prizes])</f>
        <v>3002</v>
      </c>
      <c r="S1563" s="16">
        <f>LOOKUP(Table5[[#This Row],[Item '#]],Ticket_Forms[Form Number],Ticket_Forms[Location Rent])</f>
        <v>240</v>
      </c>
      <c r="T1563" s="16">
        <f>LOOKUP(Table5[[#This Row],[Item '#]],Ticket_Forms[Form Number],Ticket_Forms[Last Sale])</f>
        <v>0</v>
      </c>
      <c r="U1563" s="16" t="s">
        <v>23</v>
      </c>
      <c r="V1563" s="58">
        <f>Table5[[#This Row],[Date Distributed]]</f>
        <v>45317</v>
      </c>
      <c r="W1563" s="3" t="str">
        <f>_xlfn.XLOOKUP(Table5[[#This Row],[Serial '#]],Table10[Serial '#],Table10[Charity Association],"",,)</f>
        <v>Cleveland Police Athletic League</v>
      </c>
      <c r="Z1563" s="3" t="s">
        <v>23</v>
      </c>
    </row>
    <row r="1564" spans="1:26" hidden="1" x14ac:dyDescent="0.35">
      <c r="A1564" s="3">
        <v>1562</v>
      </c>
      <c r="B1564" s="85">
        <v>45301</v>
      </c>
      <c r="C1564" s="73">
        <f>_xlfn.XLOOKUP(Table5[[#This Row],[Serial '#]],Table10[Serial '#],Table10[Date],"",,)</f>
        <v>45320</v>
      </c>
      <c r="D15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64" s="73" t="str">
        <f>IF(Table5[[#This Row],[Date Distributed]]="","In Stock","Distributed")</f>
        <v>Distributed</v>
      </c>
      <c r="F1564" s="79" t="s">
        <v>702</v>
      </c>
      <c r="G1564" s="75" t="s">
        <v>761</v>
      </c>
      <c r="H1564" s="80" t="s">
        <v>724</v>
      </c>
      <c r="I1564" s="80" t="s">
        <v>725</v>
      </c>
      <c r="J1564" s="81" t="s">
        <v>2323</v>
      </c>
      <c r="K1564" s="80" t="s">
        <v>385</v>
      </c>
      <c r="L1564" s="3" t="str">
        <f>_xlfn.XLOOKUP(Table5[[#This Row],[Item '#]],Ticket_Forms[Form Number],Ticket_Forms[Game Name],"",,)</f>
        <v>Criss Cross</v>
      </c>
      <c r="M1564" s="15">
        <v>186</v>
      </c>
      <c r="N1564" s="3">
        <f>LOOKUP(Table5[[#This Row],[Item '#]],Ticket_Forms[Form Number],Ticket_Forms[Ticket Count])</f>
        <v>5520</v>
      </c>
      <c r="O1564" s="16">
        <f>LOOKUP(Table5[[#This Row],[Item '#]],Ticket_Forms[Form Number],Ticket_Forms[Ticket Value])</f>
        <v>1</v>
      </c>
      <c r="P1564" s="16">
        <f>LOOKUP(Table5[[#This Row],[Item '#]],Ticket_Forms[Form Number],Ticket_Forms[Revenue])</f>
        <v>5520</v>
      </c>
      <c r="Q1564" s="16">
        <f>LOOKUP(Table5[[#This Row],[Item '#]],Ticket_Forms[Form Number],Ticket_Forms[Ideal Profit])</f>
        <v>960</v>
      </c>
      <c r="R1564" s="16">
        <f>LOOKUP(Table5[[#This Row],[Item '#]],Ticket_Forms[Form Number],Ticket_Forms[Prizes])</f>
        <v>4560</v>
      </c>
      <c r="S1564" s="16">
        <f>LOOKUP(Table5[[#This Row],[Item '#]],Ticket_Forms[Form Number],Ticket_Forms[Location Rent])</f>
        <v>331</v>
      </c>
      <c r="T1564" s="16">
        <f>LOOKUP(Table5[[#This Row],[Item '#]],Ticket_Forms[Form Number],Ticket_Forms[Last Sale])</f>
        <v>200</v>
      </c>
      <c r="U1564" s="16" t="s">
        <v>23</v>
      </c>
      <c r="V1564" s="58">
        <f>Table5[[#This Row],[Date Distributed]]</f>
        <v>45320</v>
      </c>
      <c r="W1564" s="3" t="str">
        <f>_xlfn.XLOOKUP(Table5[[#This Row],[Serial '#]],Table10[Serial '#],Table10[Charity Association],"",,)</f>
        <v>Cleveland Police Athletic League</v>
      </c>
      <c r="Z1564" s="3" t="s">
        <v>23</v>
      </c>
    </row>
    <row r="1565" spans="1:26" hidden="1" x14ac:dyDescent="0.35">
      <c r="A1565" s="3">
        <v>1563</v>
      </c>
      <c r="B1565" s="85">
        <v>45301</v>
      </c>
      <c r="C1565" s="73">
        <f>_xlfn.XLOOKUP(Table5[[#This Row],[Serial '#]],Table10[Serial '#],Table10[Date],"",,)</f>
        <v>45320</v>
      </c>
      <c r="D15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65" s="73" t="str">
        <f>IF(Table5[[#This Row],[Date Distributed]]="","In Stock","Distributed")</f>
        <v>Distributed</v>
      </c>
      <c r="F1565" s="79" t="s">
        <v>702</v>
      </c>
      <c r="G1565" s="75" t="s">
        <v>761</v>
      </c>
      <c r="H1565" s="80" t="s">
        <v>724</v>
      </c>
      <c r="I1565" s="80" t="s">
        <v>725</v>
      </c>
      <c r="J1565" s="81" t="s">
        <v>2324</v>
      </c>
      <c r="K1565" s="80" t="s">
        <v>385</v>
      </c>
      <c r="L1565" s="3" t="str">
        <f>_xlfn.XLOOKUP(Table5[[#This Row],[Item '#]],Ticket_Forms[Form Number],Ticket_Forms[Game Name],"",,)</f>
        <v>Criss Cross</v>
      </c>
      <c r="M1565" s="15">
        <v>186</v>
      </c>
      <c r="N1565" s="3">
        <f>LOOKUP(Table5[[#This Row],[Item '#]],Ticket_Forms[Form Number],Ticket_Forms[Ticket Count])</f>
        <v>5520</v>
      </c>
      <c r="O1565" s="16">
        <f>LOOKUP(Table5[[#This Row],[Item '#]],Ticket_Forms[Form Number],Ticket_Forms[Ticket Value])</f>
        <v>1</v>
      </c>
      <c r="P1565" s="16">
        <f>LOOKUP(Table5[[#This Row],[Item '#]],Ticket_Forms[Form Number],Ticket_Forms[Revenue])</f>
        <v>5520</v>
      </c>
      <c r="Q1565" s="16">
        <f>LOOKUP(Table5[[#This Row],[Item '#]],Ticket_Forms[Form Number],Ticket_Forms[Ideal Profit])</f>
        <v>960</v>
      </c>
      <c r="R1565" s="16">
        <f>LOOKUP(Table5[[#This Row],[Item '#]],Ticket_Forms[Form Number],Ticket_Forms[Prizes])</f>
        <v>4560</v>
      </c>
      <c r="S1565" s="16">
        <f>LOOKUP(Table5[[#This Row],[Item '#]],Ticket_Forms[Form Number],Ticket_Forms[Location Rent])</f>
        <v>331</v>
      </c>
      <c r="T1565" s="16">
        <f>LOOKUP(Table5[[#This Row],[Item '#]],Ticket_Forms[Form Number],Ticket_Forms[Last Sale])</f>
        <v>200</v>
      </c>
      <c r="U1565" s="16" t="s">
        <v>23</v>
      </c>
      <c r="V1565" s="58">
        <f>Table5[[#This Row],[Date Distributed]]</f>
        <v>45320</v>
      </c>
      <c r="W1565" s="3" t="str">
        <f>_xlfn.XLOOKUP(Table5[[#This Row],[Serial '#]],Table10[Serial '#],Table10[Charity Association],"",,)</f>
        <v>Cleveland Police Athletic League</v>
      </c>
      <c r="Z1565" s="3" t="s">
        <v>23</v>
      </c>
    </row>
    <row r="1566" spans="1:26" hidden="1" x14ac:dyDescent="0.35">
      <c r="A1566" s="3">
        <v>1564</v>
      </c>
      <c r="B1566" s="85">
        <v>45301</v>
      </c>
      <c r="C1566" s="73">
        <f>_xlfn.XLOOKUP(Table5[[#This Row],[Serial '#]],Table10[Serial '#],Table10[Date],"",,)</f>
        <v>45321</v>
      </c>
      <c r="D15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66" s="73" t="str">
        <f>IF(Table5[[#This Row],[Date Distributed]]="","In Stock","Distributed")</f>
        <v>Distributed</v>
      </c>
      <c r="F1566" s="79" t="s">
        <v>702</v>
      </c>
      <c r="G1566" s="75" t="s">
        <v>761</v>
      </c>
      <c r="H1566" s="80" t="s">
        <v>724</v>
      </c>
      <c r="I1566" s="80" t="s">
        <v>725</v>
      </c>
      <c r="J1566" s="81" t="s">
        <v>2325</v>
      </c>
      <c r="K1566" s="80" t="s">
        <v>474</v>
      </c>
      <c r="L1566" s="3" t="str">
        <f>_xlfn.XLOOKUP(Table5[[#This Row],[Item '#]],Ticket_Forms[Form Number],Ticket_Forms[Game Name],"",,)</f>
        <v>Saloon Keeper</v>
      </c>
      <c r="M1566" s="15">
        <v>134</v>
      </c>
      <c r="N1566" s="3">
        <f>LOOKUP(Table5[[#This Row],[Item '#]],Ticket_Forms[Form Number],Ticket_Forms[Ticket Count])</f>
        <v>4000</v>
      </c>
      <c r="O1566" s="16">
        <f>LOOKUP(Table5[[#This Row],[Item '#]],Ticket_Forms[Form Number],Ticket_Forms[Ticket Value])</f>
        <v>1</v>
      </c>
      <c r="P1566" s="16">
        <f>LOOKUP(Table5[[#This Row],[Item '#]],Ticket_Forms[Form Number],Ticket_Forms[Revenue])</f>
        <v>4000</v>
      </c>
      <c r="Q1566" s="16">
        <f>LOOKUP(Table5[[#This Row],[Item '#]],Ticket_Forms[Form Number],Ticket_Forms[Ideal Profit])</f>
        <v>998</v>
      </c>
      <c r="R1566" s="16">
        <f>LOOKUP(Table5[[#This Row],[Item '#]],Ticket_Forms[Form Number],Ticket_Forms[Prizes])</f>
        <v>3002</v>
      </c>
      <c r="S1566" s="16">
        <f>LOOKUP(Table5[[#This Row],[Item '#]],Ticket_Forms[Form Number],Ticket_Forms[Location Rent])</f>
        <v>240</v>
      </c>
      <c r="T1566" s="16">
        <f>LOOKUP(Table5[[#This Row],[Item '#]],Ticket_Forms[Form Number],Ticket_Forms[Last Sale])</f>
        <v>0</v>
      </c>
      <c r="U1566" s="16" t="s">
        <v>23</v>
      </c>
      <c r="V1566" s="58">
        <f>Table5[[#This Row],[Date Distributed]]</f>
        <v>45321</v>
      </c>
      <c r="W1566" s="3" t="str">
        <f>_xlfn.XLOOKUP(Table5[[#This Row],[Serial '#]],Table10[Serial '#],Table10[Charity Association],"",,)</f>
        <v>Cleveland Police Athletic League</v>
      </c>
      <c r="Z1566" s="3" t="s">
        <v>23</v>
      </c>
    </row>
    <row r="1567" spans="1:26" hidden="1" x14ac:dyDescent="0.35">
      <c r="A1567" s="3">
        <v>1565</v>
      </c>
      <c r="B1567" s="84">
        <v>45301</v>
      </c>
      <c r="C1567" s="73">
        <f>_xlfn.XLOOKUP(Table5[[#This Row],[Serial '#]],Table10[Serial '#],Table10[Date],"",,)</f>
        <v>45321</v>
      </c>
      <c r="D15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67" s="73" t="str">
        <f>IF(Table5[[#This Row],[Date Distributed]]="","In Stock","Distributed")</f>
        <v>Distributed</v>
      </c>
      <c r="F1567" s="75" t="s">
        <v>702</v>
      </c>
      <c r="G1567" s="75" t="s">
        <v>761</v>
      </c>
      <c r="H1567" s="76" t="s">
        <v>724</v>
      </c>
      <c r="I1567" s="76" t="s">
        <v>725</v>
      </c>
      <c r="J1567" s="77" t="s">
        <v>2326</v>
      </c>
      <c r="K1567" s="76" t="s">
        <v>474</v>
      </c>
      <c r="L1567" s="3" t="str">
        <f>_xlfn.XLOOKUP(Table5[[#This Row],[Item '#]],Ticket_Forms[Form Number],Ticket_Forms[Game Name],"",,)</f>
        <v>Saloon Keeper</v>
      </c>
      <c r="M1567" s="15">
        <v>134</v>
      </c>
      <c r="N1567" s="3">
        <f>LOOKUP(Table5[[#This Row],[Item '#]],Ticket_Forms[Form Number],Ticket_Forms[Ticket Count])</f>
        <v>4000</v>
      </c>
      <c r="O1567" s="16">
        <f>LOOKUP(Table5[[#This Row],[Item '#]],Ticket_Forms[Form Number],Ticket_Forms[Ticket Value])</f>
        <v>1</v>
      </c>
      <c r="P1567" s="16">
        <f>LOOKUP(Table5[[#This Row],[Item '#]],Ticket_Forms[Form Number],Ticket_Forms[Revenue])</f>
        <v>4000</v>
      </c>
      <c r="Q1567" s="16">
        <f>LOOKUP(Table5[[#This Row],[Item '#]],Ticket_Forms[Form Number],Ticket_Forms[Ideal Profit])</f>
        <v>998</v>
      </c>
      <c r="R1567" s="16">
        <f>LOOKUP(Table5[[#This Row],[Item '#]],Ticket_Forms[Form Number],Ticket_Forms[Prizes])</f>
        <v>3002</v>
      </c>
      <c r="S1567" s="16">
        <f>LOOKUP(Table5[[#This Row],[Item '#]],Ticket_Forms[Form Number],Ticket_Forms[Location Rent])</f>
        <v>240</v>
      </c>
      <c r="T1567" s="16">
        <f>LOOKUP(Table5[[#This Row],[Item '#]],Ticket_Forms[Form Number],Ticket_Forms[Last Sale])</f>
        <v>0</v>
      </c>
      <c r="U1567" s="16" t="s">
        <v>23</v>
      </c>
      <c r="V1567" s="58">
        <f>Table5[[#This Row],[Date Distributed]]</f>
        <v>45321</v>
      </c>
      <c r="W1567" s="3" t="str">
        <f>_xlfn.XLOOKUP(Table5[[#This Row],[Serial '#]],Table10[Serial '#],Table10[Charity Association],"",,)</f>
        <v>Cleveland Police Athletic League</v>
      </c>
      <c r="Z1567" s="3" t="s">
        <v>23</v>
      </c>
    </row>
    <row r="1568" spans="1:26" hidden="1" x14ac:dyDescent="0.35">
      <c r="A1568" s="3">
        <v>1566</v>
      </c>
      <c r="B1568" s="84">
        <v>45301</v>
      </c>
      <c r="C1568" s="73">
        <f>_xlfn.XLOOKUP(Table5[[#This Row],[Serial '#]],Table10[Serial '#],Table10[Date],"",,)</f>
        <v>45321</v>
      </c>
      <c r="D15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68" s="73" t="str">
        <f>IF(Table5[[#This Row],[Date Distributed]]="","In Stock","Distributed")</f>
        <v>Distributed</v>
      </c>
      <c r="F1568" s="75" t="s">
        <v>702</v>
      </c>
      <c r="G1568" s="75" t="s">
        <v>761</v>
      </c>
      <c r="H1568" s="76" t="s">
        <v>724</v>
      </c>
      <c r="I1568" s="76" t="s">
        <v>725</v>
      </c>
      <c r="J1568" s="81" t="s">
        <v>2327</v>
      </c>
      <c r="K1568" s="76" t="s">
        <v>478</v>
      </c>
      <c r="L1568" s="3" t="str">
        <f>_xlfn.XLOOKUP(Table5[[#This Row],[Item '#]],Ticket_Forms[Form Number],Ticket_Forms[Game Name],"",,)</f>
        <v>Mega Reel Power</v>
      </c>
      <c r="M1568" s="15">
        <v>134</v>
      </c>
      <c r="N1568" s="3">
        <f>LOOKUP(Table5[[#This Row],[Item '#]],Ticket_Forms[Form Number],Ticket_Forms[Ticket Count])</f>
        <v>4000</v>
      </c>
      <c r="O1568" s="16">
        <f>LOOKUP(Table5[[#This Row],[Item '#]],Ticket_Forms[Form Number],Ticket_Forms[Ticket Value])</f>
        <v>1</v>
      </c>
      <c r="P1568" s="16">
        <f>LOOKUP(Table5[[#This Row],[Item '#]],Ticket_Forms[Form Number],Ticket_Forms[Revenue])</f>
        <v>4000</v>
      </c>
      <c r="Q1568" s="16">
        <f>LOOKUP(Table5[[#This Row],[Item '#]],Ticket_Forms[Form Number],Ticket_Forms[Ideal Profit])</f>
        <v>998</v>
      </c>
      <c r="R1568" s="16">
        <f>LOOKUP(Table5[[#This Row],[Item '#]],Ticket_Forms[Form Number],Ticket_Forms[Prizes])</f>
        <v>3002</v>
      </c>
      <c r="S1568" s="16">
        <f>LOOKUP(Table5[[#This Row],[Item '#]],Ticket_Forms[Form Number],Ticket_Forms[Location Rent])</f>
        <v>240</v>
      </c>
      <c r="T1568" s="16">
        <f>LOOKUP(Table5[[#This Row],[Item '#]],Ticket_Forms[Form Number],Ticket_Forms[Last Sale])</f>
        <v>0</v>
      </c>
      <c r="U1568" s="16" t="s">
        <v>23</v>
      </c>
      <c r="V1568" s="58">
        <f>Table5[[#This Row],[Date Distributed]]</f>
        <v>45321</v>
      </c>
      <c r="W1568" s="3" t="str">
        <f>_xlfn.XLOOKUP(Table5[[#This Row],[Serial '#]],Table10[Serial '#],Table10[Charity Association],"",,)</f>
        <v>Cleveland Police Athletic League</v>
      </c>
      <c r="Z1568" s="3" t="s">
        <v>23</v>
      </c>
    </row>
    <row r="1569" spans="1:26" hidden="1" x14ac:dyDescent="0.35">
      <c r="A1569" s="3">
        <v>1567</v>
      </c>
      <c r="B1569" s="84">
        <v>45301</v>
      </c>
      <c r="C1569" s="73">
        <f>_xlfn.XLOOKUP(Table5[[#This Row],[Serial '#]],Table10[Serial '#],Table10[Date],"",,)</f>
        <v>45321</v>
      </c>
      <c r="D15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69" s="73" t="str">
        <f>IF(Table5[[#This Row],[Date Distributed]]="","In Stock","Distributed")</f>
        <v>Distributed</v>
      </c>
      <c r="F1569" s="75" t="s">
        <v>702</v>
      </c>
      <c r="G1569" s="75" t="s">
        <v>761</v>
      </c>
      <c r="H1569" s="76" t="s">
        <v>724</v>
      </c>
      <c r="I1569" s="76" t="s">
        <v>725</v>
      </c>
      <c r="J1569" s="81" t="s">
        <v>2328</v>
      </c>
      <c r="K1569" s="76" t="s">
        <v>478</v>
      </c>
      <c r="L1569" s="3" t="str">
        <f>_xlfn.XLOOKUP(Table5[[#This Row],[Item '#]],Ticket_Forms[Form Number],Ticket_Forms[Game Name],"",,)</f>
        <v>Mega Reel Power</v>
      </c>
      <c r="M1569" s="15">
        <v>134</v>
      </c>
      <c r="N1569" s="3">
        <f>LOOKUP(Table5[[#This Row],[Item '#]],Ticket_Forms[Form Number],Ticket_Forms[Ticket Count])</f>
        <v>4000</v>
      </c>
      <c r="O1569" s="16">
        <f>LOOKUP(Table5[[#This Row],[Item '#]],Ticket_Forms[Form Number],Ticket_Forms[Ticket Value])</f>
        <v>1</v>
      </c>
      <c r="P1569" s="16">
        <f>LOOKUP(Table5[[#This Row],[Item '#]],Ticket_Forms[Form Number],Ticket_Forms[Revenue])</f>
        <v>4000</v>
      </c>
      <c r="Q1569" s="16">
        <f>LOOKUP(Table5[[#This Row],[Item '#]],Ticket_Forms[Form Number],Ticket_Forms[Ideal Profit])</f>
        <v>998</v>
      </c>
      <c r="R1569" s="16">
        <f>LOOKUP(Table5[[#This Row],[Item '#]],Ticket_Forms[Form Number],Ticket_Forms[Prizes])</f>
        <v>3002</v>
      </c>
      <c r="S1569" s="16">
        <f>LOOKUP(Table5[[#This Row],[Item '#]],Ticket_Forms[Form Number],Ticket_Forms[Location Rent])</f>
        <v>240</v>
      </c>
      <c r="T1569" s="16">
        <f>LOOKUP(Table5[[#This Row],[Item '#]],Ticket_Forms[Form Number],Ticket_Forms[Last Sale])</f>
        <v>0</v>
      </c>
      <c r="U1569" s="16" t="s">
        <v>23</v>
      </c>
      <c r="V1569" s="58">
        <f>Table5[[#This Row],[Date Distributed]]</f>
        <v>45321</v>
      </c>
      <c r="W1569" s="3" t="str">
        <f>_xlfn.XLOOKUP(Table5[[#This Row],[Serial '#]],Table10[Serial '#],Table10[Charity Association],"",,)</f>
        <v>Cleveland Police Athletic League</v>
      </c>
      <c r="Z1569" s="3" t="s">
        <v>23</v>
      </c>
    </row>
    <row r="1570" spans="1:26" hidden="1" x14ac:dyDescent="0.35">
      <c r="A1570" s="3">
        <v>1568</v>
      </c>
      <c r="B1570" s="84">
        <v>45301</v>
      </c>
      <c r="C1570" s="73">
        <f>_xlfn.XLOOKUP(Table5[[#This Row],[Serial '#]],Table10[Serial '#],Table10[Date],"",,)</f>
        <v>45321</v>
      </c>
      <c r="D15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70" s="73" t="str">
        <f>IF(Table5[[#This Row],[Date Distributed]]="","In Stock","Distributed")</f>
        <v>Distributed</v>
      </c>
      <c r="F1570" s="75" t="s">
        <v>702</v>
      </c>
      <c r="G1570" s="75" t="s">
        <v>761</v>
      </c>
      <c r="H1570" s="76" t="s">
        <v>724</v>
      </c>
      <c r="I1570" s="76" t="s">
        <v>725</v>
      </c>
      <c r="J1570" s="81" t="s">
        <v>2329</v>
      </c>
      <c r="K1570" s="76" t="s">
        <v>475</v>
      </c>
      <c r="L1570" s="3" t="str">
        <f>_xlfn.XLOOKUP(Table5[[#This Row],[Item '#]],Ticket_Forms[Form Number],Ticket_Forms[Game Name],"",,)</f>
        <v>Fish and Chips</v>
      </c>
      <c r="M1570" s="15">
        <v>134</v>
      </c>
      <c r="N1570" s="3">
        <f>LOOKUP(Table5[[#This Row],[Item '#]],Ticket_Forms[Form Number],Ticket_Forms[Ticket Count])</f>
        <v>4000</v>
      </c>
      <c r="O1570" s="16">
        <f>LOOKUP(Table5[[#This Row],[Item '#]],Ticket_Forms[Form Number],Ticket_Forms[Ticket Value])</f>
        <v>1</v>
      </c>
      <c r="P1570" s="16">
        <f>LOOKUP(Table5[[#This Row],[Item '#]],Ticket_Forms[Form Number],Ticket_Forms[Revenue])</f>
        <v>4000</v>
      </c>
      <c r="Q1570" s="16">
        <f>LOOKUP(Table5[[#This Row],[Item '#]],Ticket_Forms[Form Number],Ticket_Forms[Ideal Profit])</f>
        <v>998</v>
      </c>
      <c r="R1570" s="16">
        <f>LOOKUP(Table5[[#This Row],[Item '#]],Ticket_Forms[Form Number],Ticket_Forms[Prizes])</f>
        <v>3002</v>
      </c>
      <c r="S1570" s="16">
        <f>LOOKUP(Table5[[#This Row],[Item '#]],Ticket_Forms[Form Number],Ticket_Forms[Location Rent])</f>
        <v>240</v>
      </c>
      <c r="T1570" s="16">
        <f>LOOKUP(Table5[[#This Row],[Item '#]],Ticket_Forms[Form Number],Ticket_Forms[Last Sale])</f>
        <v>0</v>
      </c>
      <c r="U1570" s="16" t="s">
        <v>23</v>
      </c>
      <c r="V1570" s="58">
        <f>Table5[[#This Row],[Date Distributed]]</f>
        <v>45321</v>
      </c>
      <c r="W1570" s="3" t="str">
        <f>_xlfn.XLOOKUP(Table5[[#This Row],[Serial '#]],Table10[Serial '#],Table10[Charity Association],"",,)</f>
        <v>Cleveland Police Athletic League</v>
      </c>
      <c r="Z1570" s="3" t="s">
        <v>23</v>
      </c>
    </row>
    <row r="1571" spans="1:26" hidden="1" x14ac:dyDescent="0.35">
      <c r="A1571" s="3">
        <v>1569</v>
      </c>
      <c r="B1571" s="84">
        <v>45301</v>
      </c>
      <c r="C1571" s="73">
        <f>_xlfn.XLOOKUP(Table5[[#This Row],[Serial '#]],Table10[Serial '#],Table10[Date],"",,)</f>
        <v>45321</v>
      </c>
      <c r="D15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71" s="73" t="str">
        <f>IF(Table5[[#This Row],[Date Distributed]]="","In Stock","Distributed")</f>
        <v>Distributed</v>
      </c>
      <c r="F1571" s="75" t="s">
        <v>702</v>
      </c>
      <c r="G1571" s="75" t="s">
        <v>761</v>
      </c>
      <c r="H1571" s="76" t="s">
        <v>724</v>
      </c>
      <c r="I1571" s="76" t="s">
        <v>725</v>
      </c>
      <c r="J1571" s="77" t="s">
        <v>2330</v>
      </c>
      <c r="K1571" s="76" t="s">
        <v>473</v>
      </c>
      <c r="L1571" s="3" t="str">
        <f>_xlfn.XLOOKUP(Table5[[#This Row],[Item '#]],Ticket_Forms[Form Number],Ticket_Forms[Game Name],"",,)</f>
        <v>You Need a Beer</v>
      </c>
      <c r="M1571" s="15">
        <v>134</v>
      </c>
      <c r="N1571" s="3">
        <f>LOOKUP(Table5[[#This Row],[Item '#]],Ticket_Forms[Form Number],Ticket_Forms[Ticket Count])</f>
        <v>4000</v>
      </c>
      <c r="O1571" s="16">
        <f>LOOKUP(Table5[[#This Row],[Item '#]],Ticket_Forms[Form Number],Ticket_Forms[Ticket Value])</f>
        <v>1</v>
      </c>
      <c r="P1571" s="16">
        <f>LOOKUP(Table5[[#This Row],[Item '#]],Ticket_Forms[Form Number],Ticket_Forms[Revenue])</f>
        <v>4000</v>
      </c>
      <c r="Q1571" s="16">
        <f>LOOKUP(Table5[[#This Row],[Item '#]],Ticket_Forms[Form Number],Ticket_Forms[Ideal Profit])</f>
        <v>998</v>
      </c>
      <c r="R1571" s="16">
        <f>LOOKUP(Table5[[#This Row],[Item '#]],Ticket_Forms[Form Number],Ticket_Forms[Prizes])</f>
        <v>3002</v>
      </c>
      <c r="S1571" s="16">
        <f>LOOKUP(Table5[[#This Row],[Item '#]],Ticket_Forms[Form Number],Ticket_Forms[Location Rent])</f>
        <v>240</v>
      </c>
      <c r="T1571" s="16">
        <f>LOOKUP(Table5[[#This Row],[Item '#]],Ticket_Forms[Form Number],Ticket_Forms[Last Sale])</f>
        <v>0</v>
      </c>
      <c r="U1571" s="16" t="s">
        <v>23</v>
      </c>
      <c r="V1571" s="58">
        <f>Table5[[#This Row],[Date Distributed]]</f>
        <v>45321</v>
      </c>
      <c r="W1571" s="3" t="str">
        <f>_xlfn.XLOOKUP(Table5[[#This Row],[Serial '#]],Table10[Serial '#],Table10[Charity Association],"",,)</f>
        <v>Cleveland Police Athletic League</v>
      </c>
      <c r="Z1571" s="3" t="s">
        <v>23</v>
      </c>
    </row>
    <row r="1572" spans="1:26" hidden="1" x14ac:dyDescent="0.35">
      <c r="A1572" s="3">
        <v>1570</v>
      </c>
      <c r="B1572" s="85">
        <v>45301</v>
      </c>
      <c r="C1572" s="73">
        <f>_xlfn.XLOOKUP(Table5[[#This Row],[Serial '#]],Table10[Serial '#],Table10[Date],"",,)</f>
        <v>45322</v>
      </c>
      <c r="D15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72" s="73" t="str">
        <f>IF(Table5[[#This Row],[Date Distributed]]="","In Stock","Distributed")</f>
        <v>Distributed</v>
      </c>
      <c r="F1572" s="79" t="s">
        <v>702</v>
      </c>
      <c r="G1572" s="75" t="s">
        <v>761</v>
      </c>
      <c r="H1572" s="80" t="s">
        <v>724</v>
      </c>
      <c r="I1572" s="80" t="s">
        <v>725</v>
      </c>
      <c r="J1572" s="81" t="s">
        <v>2331</v>
      </c>
      <c r="K1572" s="80" t="s">
        <v>385</v>
      </c>
      <c r="L1572" s="3" t="str">
        <f>_xlfn.XLOOKUP(Table5[[#This Row],[Item '#]],Ticket_Forms[Form Number],Ticket_Forms[Game Name],"",,)</f>
        <v>Criss Cross</v>
      </c>
      <c r="M1572" s="15">
        <v>186</v>
      </c>
      <c r="N1572" s="3">
        <f>LOOKUP(Table5[[#This Row],[Item '#]],Ticket_Forms[Form Number],Ticket_Forms[Ticket Count])</f>
        <v>5520</v>
      </c>
      <c r="O1572" s="16">
        <f>LOOKUP(Table5[[#This Row],[Item '#]],Ticket_Forms[Form Number],Ticket_Forms[Ticket Value])</f>
        <v>1</v>
      </c>
      <c r="P1572" s="16">
        <f>LOOKUP(Table5[[#This Row],[Item '#]],Ticket_Forms[Form Number],Ticket_Forms[Revenue])</f>
        <v>5520</v>
      </c>
      <c r="Q1572" s="16">
        <f>LOOKUP(Table5[[#This Row],[Item '#]],Ticket_Forms[Form Number],Ticket_Forms[Ideal Profit])</f>
        <v>960</v>
      </c>
      <c r="R1572" s="16">
        <f>LOOKUP(Table5[[#This Row],[Item '#]],Ticket_Forms[Form Number],Ticket_Forms[Prizes])</f>
        <v>4560</v>
      </c>
      <c r="S1572" s="16">
        <f>LOOKUP(Table5[[#This Row],[Item '#]],Ticket_Forms[Form Number],Ticket_Forms[Location Rent])</f>
        <v>331</v>
      </c>
      <c r="T1572" s="16">
        <f>LOOKUP(Table5[[#This Row],[Item '#]],Ticket_Forms[Form Number],Ticket_Forms[Last Sale])</f>
        <v>200</v>
      </c>
      <c r="U1572" s="16" t="s">
        <v>23</v>
      </c>
      <c r="V1572" s="58">
        <f>Table5[[#This Row],[Date Distributed]]</f>
        <v>45322</v>
      </c>
      <c r="W1572" s="3" t="str">
        <f>_xlfn.XLOOKUP(Table5[[#This Row],[Serial '#]],Table10[Serial '#],Table10[Charity Association],"",,)</f>
        <v>Cleveland Police Athletic League</v>
      </c>
      <c r="Z1572" s="3" t="s">
        <v>23</v>
      </c>
    </row>
    <row r="1573" spans="1:26" hidden="1" x14ac:dyDescent="0.35">
      <c r="A1573" s="3">
        <v>1571</v>
      </c>
      <c r="B1573" s="78">
        <v>45301</v>
      </c>
      <c r="C1573" s="73">
        <f>_xlfn.XLOOKUP(Table5[[#This Row],[Serial '#]],Table10[Serial '#],Table10[Date],"",,)</f>
        <v>45323</v>
      </c>
      <c r="D15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73" s="73" t="str">
        <f>IF(Table5[[#This Row],[Date Distributed]]="","In Stock","Distributed")</f>
        <v>Distributed</v>
      </c>
      <c r="F1573" s="79" t="s">
        <v>702</v>
      </c>
      <c r="G1573" s="75" t="s">
        <v>761</v>
      </c>
      <c r="H1573" s="80" t="s">
        <v>724</v>
      </c>
      <c r="I1573" s="80" t="s">
        <v>725</v>
      </c>
      <c r="J1573" s="81" t="s">
        <v>2332</v>
      </c>
      <c r="K1573" s="80" t="s">
        <v>385</v>
      </c>
      <c r="L1573" s="3" t="str">
        <f>_xlfn.XLOOKUP(Table5[[#This Row],[Item '#]],Ticket_Forms[Form Number],Ticket_Forms[Game Name],"",,)</f>
        <v>Criss Cross</v>
      </c>
      <c r="M1573" s="15">
        <v>186</v>
      </c>
      <c r="N1573" s="3">
        <f>LOOKUP(Table5[[#This Row],[Item '#]],Ticket_Forms[Form Number],Ticket_Forms[Ticket Count])</f>
        <v>5520</v>
      </c>
      <c r="O1573" s="16">
        <f>LOOKUP(Table5[[#This Row],[Item '#]],Ticket_Forms[Form Number],Ticket_Forms[Ticket Value])</f>
        <v>1</v>
      </c>
      <c r="P1573" s="16">
        <f>LOOKUP(Table5[[#This Row],[Item '#]],Ticket_Forms[Form Number],Ticket_Forms[Revenue])</f>
        <v>5520</v>
      </c>
      <c r="Q1573" s="16">
        <f>LOOKUP(Table5[[#This Row],[Item '#]],Ticket_Forms[Form Number],Ticket_Forms[Ideal Profit])</f>
        <v>960</v>
      </c>
      <c r="R1573" s="16">
        <f>LOOKUP(Table5[[#This Row],[Item '#]],Ticket_Forms[Form Number],Ticket_Forms[Prizes])</f>
        <v>4560</v>
      </c>
      <c r="S1573" s="16">
        <f>LOOKUP(Table5[[#This Row],[Item '#]],Ticket_Forms[Form Number],Ticket_Forms[Location Rent])</f>
        <v>331</v>
      </c>
      <c r="T1573" s="16">
        <f>LOOKUP(Table5[[#This Row],[Item '#]],Ticket_Forms[Form Number],Ticket_Forms[Last Sale])</f>
        <v>200</v>
      </c>
      <c r="U1573" s="16" t="s">
        <v>23</v>
      </c>
      <c r="V1573" s="58">
        <f>Table5[[#This Row],[Date Distributed]]</f>
        <v>45323</v>
      </c>
      <c r="W1573" s="3" t="str">
        <f>_xlfn.XLOOKUP(Table5[[#This Row],[Serial '#]],Table10[Serial '#],Table10[Charity Association],"",,)</f>
        <v>Cleveland Police Athletic League</v>
      </c>
      <c r="Z1573" s="3" t="s">
        <v>23</v>
      </c>
    </row>
    <row r="1574" spans="1:26" hidden="1" x14ac:dyDescent="0.35">
      <c r="A1574" s="3">
        <v>1572</v>
      </c>
      <c r="B1574" s="78">
        <v>45301</v>
      </c>
      <c r="C1574" s="73">
        <f>_xlfn.XLOOKUP(Table5[[#This Row],[Serial '#]],Table10[Serial '#],Table10[Date],"",,)</f>
        <v>45324</v>
      </c>
      <c r="D15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74" s="73" t="str">
        <f>IF(Table5[[#This Row],[Date Distributed]]="","In Stock","Distributed")</f>
        <v>Distributed</v>
      </c>
      <c r="F1574" s="79" t="s">
        <v>702</v>
      </c>
      <c r="G1574" s="75" t="s">
        <v>761</v>
      </c>
      <c r="H1574" s="80" t="s">
        <v>724</v>
      </c>
      <c r="I1574" s="80" t="s">
        <v>725</v>
      </c>
      <c r="J1574" s="81" t="s">
        <v>2333</v>
      </c>
      <c r="K1574" s="80" t="s">
        <v>433</v>
      </c>
      <c r="L1574" s="3" t="str">
        <f>_xlfn.XLOOKUP(Table5[[#This Row],[Item '#]],Ticket_Forms[Form Number],Ticket_Forms[Game Name],"",,)</f>
        <v>Zip Zap</v>
      </c>
      <c r="M1574" s="15">
        <v>146</v>
      </c>
      <c r="N1574" s="3">
        <f>LOOKUP(Table5[[#This Row],[Item '#]],Ticket_Forms[Form Number],Ticket_Forms[Ticket Count])</f>
        <v>4560</v>
      </c>
      <c r="O1574" s="16">
        <f>LOOKUP(Table5[[#This Row],[Item '#]],Ticket_Forms[Form Number],Ticket_Forms[Ticket Value])</f>
        <v>1</v>
      </c>
      <c r="P1574" s="16">
        <f>LOOKUP(Table5[[#This Row],[Item '#]],Ticket_Forms[Form Number],Ticket_Forms[Revenue])</f>
        <v>4560</v>
      </c>
      <c r="Q1574" s="16">
        <f>LOOKUP(Table5[[#This Row],[Item '#]],Ticket_Forms[Form Number],Ticket_Forms[Ideal Profit])</f>
        <v>1100</v>
      </c>
      <c r="R1574" s="16">
        <f>LOOKUP(Table5[[#This Row],[Item '#]],Ticket_Forms[Form Number],Ticket_Forms[Prizes])</f>
        <v>3460</v>
      </c>
      <c r="S1574" s="16">
        <f>LOOKUP(Table5[[#This Row],[Item '#]],Ticket_Forms[Form Number],Ticket_Forms[Location Rent])</f>
        <v>273</v>
      </c>
      <c r="T1574" s="16">
        <f>LOOKUP(Table5[[#This Row],[Item '#]],Ticket_Forms[Form Number],Ticket_Forms[Last Sale])</f>
        <v>0</v>
      </c>
      <c r="U1574" s="16" t="s">
        <v>23</v>
      </c>
      <c r="V1574" s="58">
        <f>Table5[[#This Row],[Date Distributed]]</f>
        <v>45324</v>
      </c>
      <c r="W1574" s="3" t="str">
        <f>_xlfn.XLOOKUP(Table5[[#This Row],[Serial '#]],Table10[Serial '#],Table10[Charity Association],"",,)</f>
        <v>Cleveland Police Athletic League</v>
      </c>
      <c r="Z1574" s="3" t="s">
        <v>23</v>
      </c>
    </row>
    <row r="1575" spans="1:26" hidden="1" x14ac:dyDescent="0.35">
      <c r="A1575" s="3">
        <v>1573</v>
      </c>
      <c r="B1575" s="74">
        <v>45301</v>
      </c>
      <c r="C1575" s="73">
        <f>_xlfn.XLOOKUP(Table5[[#This Row],[Serial '#]],Table10[Serial '#],Table10[Date],"",,)</f>
        <v>45325</v>
      </c>
      <c r="D15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75" s="73" t="str">
        <f>IF(Table5[[#This Row],[Date Distributed]]="","In Stock","Distributed")</f>
        <v>Distributed</v>
      </c>
      <c r="F1575" s="75" t="s">
        <v>702</v>
      </c>
      <c r="G1575" s="75" t="s">
        <v>761</v>
      </c>
      <c r="H1575" s="76" t="s">
        <v>724</v>
      </c>
      <c r="I1575" s="76" t="s">
        <v>725</v>
      </c>
      <c r="J1575" s="77" t="s">
        <v>2334</v>
      </c>
      <c r="K1575" s="76" t="s">
        <v>385</v>
      </c>
      <c r="L1575" s="3" t="str">
        <f>_xlfn.XLOOKUP(Table5[[#This Row],[Item '#]],Ticket_Forms[Form Number],Ticket_Forms[Game Name],"",,)</f>
        <v>Criss Cross</v>
      </c>
      <c r="M1575" s="15">
        <v>186</v>
      </c>
      <c r="N1575" s="3">
        <f>LOOKUP(Table5[[#This Row],[Item '#]],Ticket_Forms[Form Number],Ticket_Forms[Ticket Count])</f>
        <v>5520</v>
      </c>
      <c r="O1575" s="16">
        <f>LOOKUP(Table5[[#This Row],[Item '#]],Ticket_Forms[Form Number],Ticket_Forms[Ticket Value])</f>
        <v>1</v>
      </c>
      <c r="P1575" s="16">
        <f>LOOKUP(Table5[[#This Row],[Item '#]],Ticket_Forms[Form Number],Ticket_Forms[Revenue])</f>
        <v>5520</v>
      </c>
      <c r="Q1575" s="16">
        <f>LOOKUP(Table5[[#This Row],[Item '#]],Ticket_Forms[Form Number],Ticket_Forms[Ideal Profit])</f>
        <v>960</v>
      </c>
      <c r="R1575" s="16">
        <f>LOOKUP(Table5[[#This Row],[Item '#]],Ticket_Forms[Form Number],Ticket_Forms[Prizes])</f>
        <v>4560</v>
      </c>
      <c r="S1575" s="16">
        <f>LOOKUP(Table5[[#This Row],[Item '#]],Ticket_Forms[Form Number],Ticket_Forms[Location Rent])</f>
        <v>331</v>
      </c>
      <c r="T1575" s="16">
        <f>LOOKUP(Table5[[#This Row],[Item '#]],Ticket_Forms[Form Number],Ticket_Forms[Last Sale])</f>
        <v>200</v>
      </c>
      <c r="U1575" s="16" t="s">
        <v>23</v>
      </c>
      <c r="V1575" s="58">
        <f>Table5[[#This Row],[Date Distributed]]</f>
        <v>45325</v>
      </c>
      <c r="W1575" s="3" t="str">
        <f>_xlfn.XLOOKUP(Table5[[#This Row],[Serial '#]],Table10[Serial '#],Table10[Charity Association],"",,)</f>
        <v>Cleveland Police Athletic League</v>
      </c>
      <c r="Z1575" s="3" t="s">
        <v>23</v>
      </c>
    </row>
    <row r="1576" spans="1:26" hidden="1" x14ac:dyDescent="0.35">
      <c r="A1576" s="3">
        <v>1574</v>
      </c>
      <c r="B1576" s="74">
        <v>45301</v>
      </c>
      <c r="C1576" s="73">
        <f>_xlfn.XLOOKUP(Table5[[#This Row],[Serial '#]],Table10[Serial '#],Table10[Date],"",,)</f>
        <v>45338</v>
      </c>
      <c r="D15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76" s="73" t="str">
        <f>IF(Table5[[#This Row],[Date Distributed]]="","In Stock","Distributed")</f>
        <v>Distributed</v>
      </c>
      <c r="F1576" s="75" t="s">
        <v>702</v>
      </c>
      <c r="G1576" s="75" t="s">
        <v>761</v>
      </c>
      <c r="H1576" s="76" t="s">
        <v>724</v>
      </c>
      <c r="I1576" s="76" t="s">
        <v>725</v>
      </c>
      <c r="J1576" s="77" t="s">
        <v>2335</v>
      </c>
      <c r="K1576" s="76" t="s">
        <v>478</v>
      </c>
      <c r="L1576" s="3" t="str">
        <f>_xlfn.XLOOKUP(Table5[[#This Row],[Item '#]],Ticket_Forms[Form Number],Ticket_Forms[Game Name],"",,)</f>
        <v>Mega Reel Power</v>
      </c>
      <c r="M1576" s="15">
        <v>134</v>
      </c>
      <c r="N1576" s="3">
        <f>LOOKUP(Table5[[#This Row],[Item '#]],Ticket_Forms[Form Number],Ticket_Forms[Ticket Count])</f>
        <v>4000</v>
      </c>
      <c r="O1576" s="16">
        <f>LOOKUP(Table5[[#This Row],[Item '#]],Ticket_Forms[Form Number],Ticket_Forms[Ticket Value])</f>
        <v>1</v>
      </c>
      <c r="P1576" s="16">
        <f>LOOKUP(Table5[[#This Row],[Item '#]],Ticket_Forms[Form Number],Ticket_Forms[Revenue])</f>
        <v>4000</v>
      </c>
      <c r="Q1576" s="16">
        <f>LOOKUP(Table5[[#This Row],[Item '#]],Ticket_Forms[Form Number],Ticket_Forms[Ideal Profit])</f>
        <v>998</v>
      </c>
      <c r="R1576" s="16">
        <f>LOOKUP(Table5[[#This Row],[Item '#]],Ticket_Forms[Form Number],Ticket_Forms[Prizes])</f>
        <v>3002</v>
      </c>
      <c r="S1576" s="16">
        <f>LOOKUP(Table5[[#This Row],[Item '#]],Ticket_Forms[Form Number],Ticket_Forms[Location Rent])</f>
        <v>240</v>
      </c>
      <c r="T1576" s="16">
        <f>LOOKUP(Table5[[#This Row],[Item '#]],Ticket_Forms[Form Number],Ticket_Forms[Last Sale])</f>
        <v>0</v>
      </c>
      <c r="U1576" s="16" t="s">
        <v>23</v>
      </c>
      <c r="V1576" s="58">
        <f>Table5[[#This Row],[Date Distributed]]</f>
        <v>45338</v>
      </c>
      <c r="W1576" s="3" t="str">
        <f>_xlfn.XLOOKUP(Table5[[#This Row],[Serial '#]],Table10[Serial '#],Table10[Charity Association],"",,)</f>
        <v>Cleveland Police Athletic League</v>
      </c>
      <c r="Z1576" s="3" t="s">
        <v>23</v>
      </c>
    </row>
    <row r="1577" spans="1:26" hidden="1" x14ac:dyDescent="0.35">
      <c r="A1577" s="3">
        <v>1575</v>
      </c>
      <c r="B1577" s="74">
        <v>45301</v>
      </c>
      <c r="C1577" s="73">
        <f>_xlfn.XLOOKUP(Table5[[#This Row],[Serial '#]],Table10[Serial '#],Table10[Date],"",,)</f>
        <v>45338</v>
      </c>
      <c r="D15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77" s="73" t="str">
        <f>IF(Table5[[#This Row],[Date Distributed]]="","In Stock","Distributed")</f>
        <v>Distributed</v>
      </c>
      <c r="F1577" s="75" t="s">
        <v>702</v>
      </c>
      <c r="G1577" s="75" t="s">
        <v>761</v>
      </c>
      <c r="H1577" s="76" t="s">
        <v>724</v>
      </c>
      <c r="I1577" s="76" t="s">
        <v>725</v>
      </c>
      <c r="J1577" s="77" t="s">
        <v>2336</v>
      </c>
      <c r="K1577" s="76" t="s">
        <v>475</v>
      </c>
      <c r="L1577" s="3" t="str">
        <f>_xlfn.XLOOKUP(Table5[[#This Row],[Item '#]],Ticket_Forms[Form Number],Ticket_Forms[Game Name],"",,)</f>
        <v>Fish and Chips</v>
      </c>
      <c r="M1577" s="15">
        <v>134</v>
      </c>
      <c r="N1577" s="3">
        <f>LOOKUP(Table5[[#This Row],[Item '#]],Ticket_Forms[Form Number],Ticket_Forms[Ticket Count])</f>
        <v>4000</v>
      </c>
      <c r="O1577" s="16">
        <f>LOOKUP(Table5[[#This Row],[Item '#]],Ticket_Forms[Form Number],Ticket_Forms[Ticket Value])</f>
        <v>1</v>
      </c>
      <c r="P1577" s="16">
        <f>LOOKUP(Table5[[#This Row],[Item '#]],Ticket_Forms[Form Number],Ticket_Forms[Revenue])</f>
        <v>4000</v>
      </c>
      <c r="Q1577" s="16">
        <f>LOOKUP(Table5[[#This Row],[Item '#]],Ticket_Forms[Form Number],Ticket_Forms[Ideal Profit])</f>
        <v>998</v>
      </c>
      <c r="R1577" s="16">
        <f>LOOKUP(Table5[[#This Row],[Item '#]],Ticket_Forms[Form Number],Ticket_Forms[Prizes])</f>
        <v>3002</v>
      </c>
      <c r="S1577" s="16">
        <f>LOOKUP(Table5[[#This Row],[Item '#]],Ticket_Forms[Form Number],Ticket_Forms[Location Rent])</f>
        <v>240</v>
      </c>
      <c r="T1577" s="16">
        <f>LOOKUP(Table5[[#This Row],[Item '#]],Ticket_Forms[Form Number],Ticket_Forms[Last Sale])</f>
        <v>0</v>
      </c>
      <c r="U1577" s="16" t="s">
        <v>23</v>
      </c>
      <c r="V1577" s="58">
        <f>Table5[[#This Row],[Date Distributed]]</f>
        <v>45338</v>
      </c>
      <c r="W1577" s="3" t="str">
        <f>_xlfn.XLOOKUP(Table5[[#This Row],[Serial '#]],Table10[Serial '#],Table10[Charity Association],"",,)</f>
        <v>Cleveland Police Athletic League</v>
      </c>
      <c r="Z1577" s="3" t="s">
        <v>23</v>
      </c>
    </row>
    <row r="1578" spans="1:26" hidden="1" x14ac:dyDescent="0.35">
      <c r="A1578" s="3">
        <v>1576</v>
      </c>
      <c r="B1578" s="74">
        <v>45301</v>
      </c>
      <c r="C1578" s="73">
        <f>_xlfn.XLOOKUP(Table5[[#This Row],[Serial '#]],Table10[Serial '#],Table10[Date],"",,)</f>
        <v>45342</v>
      </c>
      <c r="D15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78" s="73" t="str">
        <f>IF(Table5[[#This Row],[Date Distributed]]="","In Stock","Distributed")</f>
        <v>Distributed</v>
      </c>
      <c r="F1578" s="75" t="s">
        <v>702</v>
      </c>
      <c r="G1578" s="75" t="s">
        <v>761</v>
      </c>
      <c r="H1578" s="76" t="s">
        <v>724</v>
      </c>
      <c r="I1578" s="76" t="s">
        <v>725</v>
      </c>
      <c r="J1578" s="77" t="s">
        <v>2337</v>
      </c>
      <c r="K1578" s="76" t="s">
        <v>473</v>
      </c>
      <c r="L1578" s="3" t="str">
        <f>_xlfn.XLOOKUP(Table5[[#This Row],[Item '#]],Ticket_Forms[Form Number],Ticket_Forms[Game Name],"",,)</f>
        <v>You Need a Beer</v>
      </c>
      <c r="M1578" s="15">
        <v>134</v>
      </c>
      <c r="N1578" s="3">
        <f>LOOKUP(Table5[[#This Row],[Item '#]],Ticket_Forms[Form Number],Ticket_Forms[Ticket Count])</f>
        <v>4000</v>
      </c>
      <c r="O1578" s="16">
        <f>LOOKUP(Table5[[#This Row],[Item '#]],Ticket_Forms[Form Number],Ticket_Forms[Ticket Value])</f>
        <v>1</v>
      </c>
      <c r="P1578" s="16">
        <f>LOOKUP(Table5[[#This Row],[Item '#]],Ticket_Forms[Form Number],Ticket_Forms[Revenue])</f>
        <v>4000</v>
      </c>
      <c r="Q1578" s="16">
        <f>LOOKUP(Table5[[#This Row],[Item '#]],Ticket_Forms[Form Number],Ticket_Forms[Ideal Profit])</f>
        <v>998</v>
      </c>
      <c r="R1578" s="16">
        <f>LOOKUP(Table5[[#This Row],[Item '#]],Ticket_Forms[Form Number],Ticket_Forms[Prizes])</f>
        <v>3002</v>
      </c>
      <c r="S1578" s="16">
        <f>LOOKUP(Table5[[#This Row],[Item '#]],Ticket_Forms[Form Number],Ticket_Forms[Location Rent])</f>
        <v>240</v>
      </c>
      <c r="T1578" s="16">
        <f>LOOKUP(Table5[[#This Row],[Item '#]],Ticket_Forms[Form Number],Ticket_Forms[Last Sale])</f>
        <v>0</v>
      </c>
      <c r="U1578" s="16" t="s">
        <v>23</v>
      </c>
      <c r="V1578" s="58">
        <f>Table5[[#This Row],[Date Distributed]]</f>
        <v>45342</v>
      </c>
      <c r="W1578" s="3" t="str">
        <f>_xlfn.XLOOKUP(Table5[[#This Row],[Serial '#]],Table10[Serial '#],Table10[Charity Association],"",,)</f>
        <v>Greater Cleveland Football Foundation</v>
      </c>
      <c r="Z1578" s="3" t="s">
        <v>23</v>
      </c>
    </row>
    <row r="1579" spans="1:26" hidden="1" x14ac:dyDescent="0.35">
      <c r="A1579" s="3">
        <v>1577</v>
      </c>
      <c r="B1579" s="84">
        <v>45302</v>
      </c>
      <c r="C1579" s="73">
        <f>_xlfn.XLOOKUP(Table5[[#This Row],[Serial '#]],Table10[Serial '#],Table10[Date],"",,)</f>
        <v>45313</v>
      </c>
      <c r="D15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79" s="73" t="str">
        <f>IF(Table5[[#This Row],[Date Distributed]]="","In Stock","Distributed")</f>
        <v>Distributed</v>
      </c>
      <c r="F1579" s="75" t="s">
        <v>728</v>
      </c>
      <c r="G1579" s="75" t="s">
        <v>761</v>
      </c>
      <c r="H1579" s="76" t="s">
        <v>729</v>
      </c>
      <c r="I1579" s="76" t="s">
        <v>730</v>
      </c>
      <c r="J1579" s="77" t="s">
        <v>2338</v>
      </c>
      <c r="K1579" s="76" t="s">
        <v>385</v>
      </c>
      <c r="L1579" s="3" t="str">
        <f>_xlfn.XLOOKUP(Table5[[#This Row],[Item '#]],Ticket_Forms[Form Number],Ticket_Forms[Game Name],"",,)</f>
        <v>Criss Cross</v>
      </c>
      <c r="M1579" s="15">
        <v>186</v>
      </c>
      <c r="N1579" s="3">
        <f>LOOKUP(Table5[[#This Row],[Item '#]],Ticket_Forms[Form Number],Ticket_Forms[Ticket Count])</f>
        <v>5520</v>
      </c>
      <c r="O1579" s="16">
        <f>LOOKUP(Table5[[#This Row],[Item '#]],Ticket_Forms[Form Number],Ticket_Forms[Ticket Value])</f>
        <v>1</v>
      </c>
      <c r="P1579" s="16">
        <f>LOOKUP(Table5[[#This Row],[Item '#]],Ticket_Forms[Form Number],Ticket_Forms[Revenue])</f>
        <v>5520</v>
      </c>
      <c r="Q1579" s="16">
        <f>LOOKUP(Table5[[#This Row],[Item '#]],Ticket_Forms[Form Number],Ticket_Forms[Ideal Profit])</f>
        <v>960</v>
      </c>
      <c r="R1579" s="16">
        <f>LOOKUP(Table5[[#This Row],[Item '#]],Ticket_Forms[Form Number],Ticket_Forms[Prizes])</f>
        <v>4560</v>
      </c>
      <c r="S1579" s="16">
        <f>LOOKUP(Table5[[#This Row],[Item '#]],Ticket_Forms[Form Number],Ticket_Forms[Location Rent])</f>
        <v>331</v>
      </c>
      <c r="T1579" s="16">
        <f>LOOKUP(Table5[[#This Row],[Item '#]],Ticket_Forms[Form Number],Ticket_Forms[Last Sale])</f>
        <v>200</v>
      </c>
      <c r="U1579" s="16" t="s">
        <v>24</v>
      </c>
      <c r="V1579" s="58">
        <f>Table5[[#This Row],[Date Distributed]]</f>
        <v>45313</v>
      </c>
      <c r="W1579" s="3" t="str">
        <f>_xlfn.XLOOKUP(Table5[[#This Row],[Serial '#]],Table10[Serial '#],Table10[Charity Association],"",,)</f>
        <v>Holy Trinity Lutheran Church</v>
      </c>
      <c r="Z1579" s="3" t="s">
        <v>24</v>
      </c>
    </row>
    <row r="1580" spans="1:26" hidden="1" x14ac:dyDescent="0.35">
      <c r="A1580" s="3">
        <v>1578</v>
      </c>
      <c r="B1580" s="84">
        <v>45302</v>
      </c>
      <c r="C1580" s="73">
        <f>_xlfn.XLOOKUP(Table5[[#This Row],[Serial '#]],Table10[Serial '#],Table10[Date],"",,)</f>
        <v>45313</v>
      </c>
      <c r="D15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80" s="73" t="str">
        <f>IF(Table5[[#This Row],[Date Distributed]]="","In Stock","Distributed")</f>
        <v>Distributed</v>
      </c>
      <c r="F1580" s="75" t="s">
        <v>728</v>
      </c>
      <c r="G1580" s="75" t="s">
        <v>761</v>
      </c>
      <c r="H1580" s="76" t="s">
        <v>729</v>
      </c>
      <c r="I1580" s="76" t="s">
        <v>730</v>
      </c>
      <c r="J1580" s="77" t="s">
        <v>2339</v>
      </c>
      <c r="K1580" s="76" t="s">
        <v>3646</v>
      </c>
      <c r="L1580" s="3" t="str">
        <f>_xlfn.XLOOKUP(Table5[[#This Row],[Item '#]],Ticket_Forms[Form Number],Ticket_Forms[Game Name],"",,)</f>
        <v>Crowns and Bars</v>
      </c>
      <c r="M1580" s="15">
        <v>102</v>
      </c>
      <c r="N1580" s="3">
        <f>LOOKUP(Table5[[#This Row],[Item '#]],Ticket_Forms[Form Number],Ticket_Forms[Ticket Count])</f>
        <v>3000</v>
      </c>
      <c r="O1580" s="16">
        <f>LOOKUP(Table5[[#This Row],[Item '#]],Ticket_Forms[Form Number],Ticket_Forms[Ticket Value])</f>
        <v>1</v>
      </c>
      <c r="P1580" s="16">
        <f>LOOKUP(Table5[[#This Row],[Item '#]],Ticket_Forms[Form Number],Ticket_Forms[Revenue])</f>
        <v>3000</v>
      </c>
      <c r="Q1580" s="16">
        <f>LOOKUP(Table5[[#This Row],[Item '#]],Ticket_Forms[Form Number],Ticket_Forms[Ideal Profit])</f>
        <v>750</v>
      </c>
      <c r="R1580" s="16">
        <f>LOOKUP(Table5[[#This Row],[Item '#]],Ticket_Forms[Form Number],Ticket_Forms[Prizes])</f>
        <v>2250</v>
      </c>
      <c r="S1580" s="16">
        <f>LOOKUP(Table5[[#This Row],[Item '#]],Ticket_Forms[Form Number],Ticket_Forms[Location Rent])</f>
        <v>180</v>
      </c>
      <c r="T1580" s="16">
        <f>LOOKUP(Table5[[#This Row],[Item '#]],Ticket_Forms[Form Number],Ticket_Forms[Last Sale])</f>
        <v>200</v>
      </c>
      <c r="U1580" s="16" t="s">
        <v>24</v>
      </c>
      <c r="V1580" s="58">
        <f>Table5[[#This Row],[Date Distributed]]</f>
        <v>45313</v>
      </c>
      <c r="W1580" s="3" t="str">
        <f>_xlfn.XLOOKUP(Table5[[#This Row],[Serial '#]],Table10[Serial '#],Table10[Charity Association],"",,)</f>
        <v>Holy Trinity Lutheran Church</v>
      </c>
      <c r="Z1580" s="3" t="s">
        <v>24</v>
      </c>
    </row>
    <row r="1581" spans="1:26" hidden="1" x14ac:dyDescent="0.35">
      <c r="A1581" s="3">
        <v>1579</v>
      </c>
      <c r="B1581" s="84">
        <v>45302</v>
      </c>
      <c r="C1581" s="73">
        <f>_xlfn.XLOOKUP(Table5[[#This Row],[Serial '#]],Table10[Serial '#],Table10[Date],"",,)</f>
        <v>45314</v>
      </c>
      <c r="D15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81" s="73" t="str">
        <f>IF(Table5[[#This Row],[Date Distributed]]="","In Stock","Distributed")</f>
        <v>Distributed</v>
      </c>
      <c r="F1581" s="75" t="s">
        <v>728</v>
      </c>
      <c r="G1581" s="75" t="s">
        <v>761</v>
      </c>
      <c r="H1581" s="76" t="s">
        <v>729</v>
      </c>
      <c r="I1581" s="76" t="s">
        <v>730</v>
      </c>
      <c r="J1581" s="77" t="s">
        <v>2340</v>
      </c>
      <c r="K1581" s="76" t="s">
        <v>385</v>
      </c>
      <c r="L1581" s="3" t="str">
        <f>_xlfn.XLOOKUP(Table5[[#This Row],[Item '#]],Ticket_Forms[Form Number],Ticket_Forms[Game Name],"",,)</f>
        <v>Criss Cross</v>
      </c>
      <c r="M1581" s="15">
        <v>186</v>
      </c>
      <c r="N1581" s="3">
        <f>LOOKUP(Table5[[#This Row],[Item '#]],Ticket_Forms[Form Number],Ticket_Forms[Ticket Count])</f>
        <v>5520</v>
      </c>
      <c r="O1581" s="16">
        <f>LOOKUP(Table5[[#This Row],[Item '#]],Ticket_Forms[Form Number],Ticket_Forms[Ticket Value])</f>
        <v>1</v>
      </c>
      <c r="P1581" s="16">
        <f>LOOKUP(Table5[[#This Row],[Item '#]],Ticket_Forms[Form Number],Ticket_Forms[Revenue])</f>
        <v>5520</v>
      </c>
      <c r="Q1581" s="16">
        <f>LOOKUP(Table5[[#This Row],[Item '#]],Ticket_Forms[Form Number],Ticket_Forms[Ideal Profit])</f>
        <v>960</v>
      </c>
      <c r="R1581" s="16">
        <f>LOOKUP(Table5[[#This Row],[Item '#]],Ticket_Forms[Form Number],Ticket_Forms[Prizes])</f>
        <v>4560</v>
      </c>
      <c r="S1581" s="16">
        <f>LOOKUP(Table5[[#This Row],[Item '#]],Ticket_Forms[Form Number],Ticket_Forms[Location Rent])</f>
        <v>331</v>
      </c>
      <c r="T1581" s="16">
        <f>LOOKUP(Table5[[#This Row],[Item '#]],Ticket_Forms[Form Number],Ticket_Forms[Last Sale])</f>
        <v>200</v>
      </c>
      <c r="U1581" s="16" t="s">
        <v>24</v>
      </c>
      <c r="V1581" s="58">
        <f>Table5[[#This Row],[Date Distributed]]</f>
        <v>45314</v>
      </c>
      <c r="W1581" s="3" t="str">
        <f>_xlfn.XLOOKUP(Table5[[#This Row],[Serial '#]],Table10[Serial '#],Table10[Charity Association],"",,)</f>
        <v>Holy Trinity Lutheran Church</v>
      </c>
      <c r="Z1581" s="3" t="s">
        <v>24</v>
      </c>
    </row>
    <row r="1582" spans="1:26" hidden="1" x14ac:dyDescent="0.35">
      <c r="A1582" s="3">
        <v>1580</v>
      </c>
      <c r="B1582" s="85">
        <v>45302</v>
      </c>
      <c r="C1582" s="73">
        <f>_xlfn.XLOOKUP(Table5[[#This Row],[Serial '#]],Table10[Serial '#],Table10[Date],"",,)</f>
        <v>45314</v>
      </c>
      <c r="D15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82" s="73" t="str">
        <f>IF(Table5[[#This Row],[Date Distributed]]="","In Stock","Distributed")</f>
        <v>Distributed</v>
      </c>
      <c r="F1582" s="75" t="s">
        <v>728</v>
      </c>
      <c r="G1582" s="75" t="s">
        <v>761</v>
      </c>
      <c r="H1582" s="76" t="s">
        <v>729</v>
      </c>
      <c r="I1582" s="80" t="s">
        <v>730</v>
      </c>
      <c r="J1582" s="81" t="s">
        <v>2341</v>
      </c>
      <c r="K1582" s="80" t="s">
        <v>385</v>
      </c>
      <c r="L1582" s="3" t="str">
        <f>_xlfn.XLOOKUP(Table5[[#This Row],[Item '#]],Ticket_Forms[Form Number],Ticket_Forms[Game Name],"",,)</f>
        <v>Criss Cross</v>
      </c>
      <c r="M1582" s="15">
        <v>186</v>
      </c>
      <c r="N1582" s="3">
        <f>LOOKUP(Table5[[#This Row],[Item '#]],Ticket_Forms[Form Number],Ticket_Forms[Ticket Count])</f>
        <v>5520</v>
      </c>
      <c r="O1582" s="16">
        <f>LOOKUP(Table5[[#This Row],[Item '#]],Ticket_Forms[Form Number],Ticket_Forms[Ticket Value])</f>
        <v>1</v>
      </c>
      <c r="P1582" s="16">
        <f>LOOKUP(Table5[[#This Row],[Item '#]],Ticket_Forms[Form Number],Ticket_Forms[Revenue])</f>
        <v>5520</v>
      </c>
      <c r="Q1582" s="16">
        <f>LOOKUP(Table5[[#This Row],[Item '#]],Ticket_Forms[Form Number],Ticket_Forms[Ideal Profit])</f>
        <v>960</v>
      </c>
      <c r="R1582" s="16">
        <f>LOOKUP(Table5[[#This Row],[Item '#]],Ticket_Forms[Form Number],Ticket_Forms[Prizes])</f>
        <v>4560</v>
      </c>
      <c r="S1582" s="16">
        <f>LOOKUP(Table5[[#This Row],[Item '#]],Ticket_Forms[Form Number],Ticket_Forms[Location Rent])</f>
        <v>331</v>
      </c>
      <c r="T1582" s="16">
        <f>LOOKUP(Table5[[#This Row],[Item '#]],Ticket_Forms[Form Number],Ticket_Forms[Last Sale])</f>
        <v>200</v>
      </c>
      <c r="U1582" s="16" t="s">
        <v>24</v>
      </c>
      <c r="V1582" s="58">
        <f>Table5[[#This Row],[Date Distributed]]</f>
        <v>45314</v>
      </c>
      <c r="W1582" s="3" t="str">
        <f>_xlfn.XLOOKUP(Table5[[#This Row],[Serial '#]],Table10[Serial '#],Table10[Charity Association],"",,)</f>
        <v>Holy Trinity Lutheran Church</v>
      </c>
      <c r="Z1582" s="3" t="s">
        <v>24</v>
      </c>
    </row>
    <row r="1583" spans="1:26" hidden="1" x14ac:dyDescent="0.35">
      <c r="A1583" s="3">
        <v>1581</v>
      </c>
      <c r="B1583" s="85">
        <v>45309</v>
      </c>
      <c r="C1583" s="73">
        <f>_xlfn.XLOOKUP(Table5[[#This Row],[Serial '#]],Table10[Serial '#],Table10[Date],"",,)</f>
        <v>45309</v>
      </c>
      <c r="D15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83" s="73" t="str">
        <f>IF(Table5[[#This Row],[Date Distributed]]="","In Stock","Distributed")</f>
        <v>Distributed</v>
      </c>
      <c r="F1583" s="75" t="s">
        <v>721</v>
      </c>
      <c r="G1583" s="75" t="s">
        <v>761</v>
      </c>
      <c r="H1583" s="76" t="s">
        <v>731</v>
      </c>
      <c r="I1583" s="80" t="s">
        <v>732</v>
      </c>
      <c r="J1583" s="81" t="s">
        <v>2342</v>
      </c>
      <c r="K1583" s="80" t="s">
        <v>385</v>
      </c>
      <c r="L1583" s="3" t="str">
        <f>_xlfn.XLOOKUP(Table5[[#This Row],[Item '#]],Ticket_Forms[Form Number],Ticket_Forms[Game Name],"",,)</f>
        <v>Criss Cross</v>
      </c>
      <c r="M1583" s="15">
        <v>186</v>
      </c>
      <c r="N1583" s="3">
        <f>LOOKUP(Table5[[#This Row],[Item '#]],Ticket_Forms[Form Number],Ticket_Forms[Ticket Count])</f>
        <v>5520</v>
      </c>
      <c r="O1583" s="16">
        <f>LOOKUP(Table5[[#This Row],[Item '#]],Ticket_Forms[Form Number],Ticket_Forms[Ticket Value])</f>
        <v>1</v>
      </c>
      <c r="P1583" s="16">
        <f>LOOKUP(Table5[[#This Row],[Item '#]],Ticket_Forms[Form Number],Ticket_Forms[Revenue])</f>
        <v>5520</v>
      </c>
      <c r="Q1583" s="16">
        <f>LOOKUP(Table5[[#This Row],[Item '#]],Ticket_Forms[Form Number],Ticket_Forms[Ideal Profit])</f>
        <v>960</v>
      </c>
      <c r="R1583" s="16">
        <f>LOOKUP(Table5[[#This Row],[Item '#]],Ticket_Forms[Form Number],Ticket_Forms[Prizes])</f>
        <v>4560</v>
      </c>
      <c r="S1583" s="16">
        <f>LOOKUP(Table5[[#This Row],[Item '#]],Ticket_Forms[Form Number],Ticket_Forms[Location Rent])</f>
        <v>331</v>
      </c>
      <c r="T1583" s="16">
        <f>LOOKUP(Table5[[#This Row],[Item '#]],Ticket_Forms[Form Number],Ticket_Forms[Last Sale])</f>
        <v>200</v>
      </c>
      <c r="U1583" s="16" t="s">
        <v>22</v>
      </c>
      <c r="V1583" s="58">
        <f>Table5[[#This Row],[Date Distributed]]</f>
        <v>45309</v>
      </c>
      <c r="W1583" s="3" t="str">
        <f>_xlfn.XLOOKUP(Table5[[#This Row],[Serial '#]],Table10[Serial '#],Table10[Charity Association],"",,)</f>
        <v>North Ridgeville Rangers Athletic Boosters</v>
      </c>
      <c r="Z1583" s="3" t="s">
        <v>22</v>
      </c>
    </row>
    <row r="1584" spans="1:26" hidden="1" x14ac:dyDescent="0.35">
      <c r="A1584" s="3">
        <v>1582</v>
      </c>
      <c r="B1584" s="78">
        <v>45309</v>
      </c>
      <c r="C1584" s="73">
        <f>_xlfn.XLOOKUP(Table5[[#This Row],[Serial '#]],Table10[Serial '#],Table10[Date],"",,)</f>
        <v>45538</v>
      </c>
      <c r="D15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84" s="73" t="str">
        <f>IF(Table5[[#This Row],[Date Distributed]]="","In Stock","Distributed")</f>
        <v>Distributed</v>
      </c>
      <c r="F1584" s="75" t="s">
        <v>721</v>
      </c>
      <c r="G1584" s="75" t="s">
        <v>761</v>
      </c>
      <c r="H1584" s="76" t="s">
        <v>731</v>
      </c>
      <c r="I1584" s="80" t="s">
        <v>732</v>
      </c>
      <c r="J1584" s="81" t="s">
        <v>2343</v>
      </c>
      <c r="K1584" s="80" t="s">
        <v>437</v>
      </c>
      <c r="L1584" s="3" t="str">
        <f>_xlfn.XLOOKUP(Table5[[#This Row],[Item '#]],Ticket_Forms[Form Number],Ticket_Forms[Game Name],"",,)</f>
        <v>Diamonds and Pearls</v>
      </c>
      <c r="M1584" s="15">
        <v>212</v>
      </c>
      <c r="N1584" s="3">
        <f>LOOKUP(Table5[[#This Row],[Item '#]],Ticket_Forms[Form Number],Ticket_Forms[Ticket Count])</f>
        <v>6320</v>
      </c>
      <c r="O1584" s="16">
        <f>LOOKUP(Table5[[#This Row],[Item '#]],Ticket_Forms[Form Number],Ticket_Forms[Ticket Value])</f>
        <v>1</v>
      </c>
      <c r="P1584" s="16">
        <f>LOOKUP(Table5[[#This Row],[Item '#]],Ticket_Forms[Form Number],Ticket_Forms[Revenue])</f>
        <v>6320</v>
      </c>
      <c r="Q1584" s="16">
        <f>LOOKUP(Table5[[#This Row],[Item '#]],Ticket_Forms[Form Number],Ticket_Forms[Ideal Profit])</f>
        <v>1575</v>
      </c>
      <c r="R1584" s="16">
        <f>LOOKUP(Table5[[#This Row],[Item '#]],Ticket_Forms[Form Number],Ticket_Forms[Prizes])</f>
        <v>4745</v>
      </c>
      <c r="S1584" s="16">
        <f>LOOKUP(Table5[[#This Row],[Item '#]],Ticket_Forms[Form Number],Ticket_Forms[Location Rent])</f>
        <v>379</v>
      </c>
      <c r="T1584" s="16">
        <f>LOOKUP(Table5[[#This Row],[Item '#]],Ticket_Forms[Form Number],Ticket_Forms[Last Sale])</f>
        <v>599</v>
      </c>
      <c r="U1584" s="16" t="s">
        <v>22</v>
      </c>
      <c r="V1584" s="58">
        <f>Table5[[#This Row],[Date Distributed]]</f>
        <v>45538</v>
      </c>
      <c r="W1584" s="3" t="str">
        <f>_xlfn.XLOOKUP(Table5[[#This Row],[Serial '#]],Table10[Serial '#],Table10[Charity Association],"",,)</f>
        <v>Cleveland Police Athletic League</v>
      </c>
      <c r="Z1584" s="3" t="s">
        <v>23</v>
      </c>
    </row>
    <row r="1585" spans="1:26" hidden="1" x14ac:dyDescent="0.35">
      <c r="A1585" s="3">
        <v>1583</v>
      </c>
      <c r="B1585" s="84">
        <v>45314</v>
      </c>
      <c r="C1585" s="73">
        <f>_xlfn.XLOOKUP(Table5[[#This Row],[Serial '#]],Table10[Serial '#],Table10[Date],"",,)</f>
        <v>45314</v>
      </c>
      <c r="D15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85" s="73" t="str">
        <f>IF(Table5[[#This Row],[Date Distributed]]="","In Stock","Distributed")</f>
        <v>Distributed</v>
      </c>
      <c r="F1585" s="75" t="s">
        <v>702</v>
      </c>
      <c r="G1585" s="75" t="s">
        <v>761</v>
      </c>
      <c r="H1585" s="76" t="s">
        <v>733</v>
      </c>
      <c r="I1585" s="76" t="s">
        <v>734</v>
      </c>
      <c r="J1585" s="77" t="s">
        <v>2344</v>
      </c>
      <c r="K1585" s="76" t="s">
        <v>3645</v>
      </c>
      <c r="L1585" s="3" t="str">
        <f>_xlfn.XLOOKUP(Table5[[#This Row],[Item '#]],Ticket_Forms[Form Number],Ticket_Forms[Game Name],"",,)</f>
        <v>Big 5</v>
      </c>
      <c r="M1585" s="15">
        <v>360</v>
      </c>
      <c r="N1585" s="3">
        <f>LOOKUP(Table5[[#This Row],[Item '#]],Ticket_Forms[Form Number],Ticket_Forms[Ticket Count])</f>
        <v>9959</v>
      </c>
      <c r="O1585" s="16">
        <f>LOOKUP(Table5[[#This Row],[Item '#]],Ticket_Forms[Form Number],Ticket_Forms[Ticket Value])</f>
        <v>1</v>
      </c>
      <c r="P1585" s="16">
        <f>LOOKUP(Table5[[#This Row],[Item '#]],Ticket_Forms[Form Number],Ticket_Forms[Revenue])</f>
        <v>9959</v>
      </c>
      <c r="Q1585" s="16">
        <f>LOOKUP(Table5[[#This Row],[Item '#]],Ticket_Forms[Form Number],Ticket_Forms[Ideal Profit])</f>
        <v>2119</v>
      </c>
      <c r="R1585" s="16">
        <f>LOOKUP(Table5[[#This Row],[Item '#]],Ticket_Forms[Form Number],Ticket_Forms[Prizes])</f>
        <v>7840</v>
      </c>
      <c r="S1585" s="16">
        <f>LOOKUP(Table5[[#This Row],[Item '#]],Ticket_Forms[Form Number],Ticket_Forms[Location Rent])</f>
        <v>597</v>
      </c>
      <c r="T1585" s="16">
        <f>LOOKUP(Table5[[#This Row],[Item '#]],Ticket_Forms[Form Number],Ticket_Forms[Last Sale])</f>
        <v>0</v>
      </c>
      <c r="U1585" s="16" t="s">
        <v>23</v>
      </c>
      <c r="V1585" s="58">
        <f>Table5[[#This Row],[Date Distributed]]</f>
        <v>45314</v>
      </c>
      <c r="W1585" s="3" t="str">
        <f>_xlfn.XLOOKUP(Table5[[#This Row],[Serial '#]],Table10[Serial '#],Table10[Charity Association],"",,)</f>
        <v>Cleveland Police Athletic League</v>
      </c>
      <c r="Z1585" s="3" t="s">
        <v>23</v>
      </c>
    </row>
    <row r="1586" spans="1:26" hidden="1" x14ac:dyDescent="0.35">
      <c r="A1586" s="3">
        <v>1584</v>
      </c>
      <c r="B1586" s="85">
        <v>45317</v>
      </c>
      <c r="C1586" s="73">
        <f>_xlfn.XLOOKUP(Table5[[#This Row],[Serial '#]],Table10[Serial '#],Table10[Date],"",,)</f>
        <v>45317</v>
      </c>
      <c r="D15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86" s="73" t="str">
        <f>IF(Table5[[#This Row],[Date Distributed]]="","In Stock","Distributed")</f>
        <v>Distributed</v>
      </c>
      <c r="F1586" s="75" t="s">
        <v>735</v>
      </c>
      <c r="G1586" s="75" t="s">
        <v>761</v>
      </c>
      <c r="H1586" s="80" t="s">
        <v>736</v>
      </c>
      <c r="I1586" s="76" t="s">
        <v>737</v>
      </c>
      <c r="J1586" s="81" t="s">
        <v>2345</v>
      </c>
      <c r="K1586" s="76" t="s">
        <v>476</v>
      </c>
      <c r="L1586" s="3" t="str">
        <f>_xlfn.XLOOKUP(Table5[[#This Row],[Item '#]],Ticket_Forms[Form Number],Ticket_Forms[Game Name],"",,)</f>
        <v>Crowns and Bars</v>
      </c>
      <c r="M1586" s="15">
        <v>102</v>
      </c>
      <c r="N1586" s="3">
        <f>LOOKUP(Table5[[#This Row],[Item '#]],Ticket_Forms[Form Number],Ticket_Forms[Ticket Count])</f>
        <v>3199</v>
      </c>
      <c r="O1586" s="16">
        <f>LOOKUP(Table5[[#This Row],[Item '#]],Ticket_Forms[Form Number],Ticket_Forms[Ticket Value])</f>
        <v>1</v>
      </c>
      <c r="P1586" s="16">
        <f>LOOKUP(Table5[[#This Row],[Item '#]],Ticket_Forms[Form Number],Ticket_Forms[Revenue])</f>
        <v>3199</v>
      </c>
      <c r="Q1586" s="16">
        <f>LOOKUP(Table5[[#This Row],[Item '#]],Ticket_Forms[Form Number],Ticket_Forms[Ideal Profit])</f>
        <v>494</v>
      </c>
      <c r="R1586" s="16">
        <f>LOOKUP(Table5[[#This Row],[Item '#]],Ticket_Forms[Form Number],Ticket_Forms[Prizes])</f>
        <v>2705</v>
      </c>
      <c r="S1586" s="16">
        <f>LOOKUP(Table5[[#This Row],[Item '#]],Ticket_Forms[Form Number],Ticket_Forms[Location Rent])</f>
        <v>191</v>
      </c>
      <c r="T1586" s="16">
        <f>LOOKUP(Table5[[#This Row],[Item '#]],Ticket_Forms[Form Number],Ticket_Forms[Last Sale])</f>
        <v>100</v>
      </c>
      <c r="U1586" s="16" t="s">
        <v>27</v>
      </c>
      <c r="V1586" s="58">
        <f>Table5[[#This Row],[Date Distributed]]</f>
        <v>45317</v>
      </c>
      <c r="W1586" s="3" t="str">
        <f>_xlfn.XLOOKUP(Table5[[#This Row],[Serial '#]],Table10[Serial '#],Table10[Charity Association],"",,)</f>
        <v>Greater Cleveland Football Foundation</v>
      </c>
      <c r="Z1586" s="3" t="s">
        <v>27</v>
      </c>
    </row>
    <row r="1587" spans="1:26" hidden="1" x14ac:dyDescent="0.35">
      <c r="A1587" s="3">
        <v>1585</v>
      </c>
      <c r="B1587" s="85">
        <v>45317</v>
      </c>
      <c r="C1587" s="73">
        <f>_xlfn.XLOOKUP(Table5[[#This Row],[Serial '#]],Table10[Serial '#],Table10[Date],"",,)</f>
        <v>45317</v>
      </c>
      <c r="D15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87" s="73" t="str">
        <f>IF(Table5[[#This Row],[Date Distributed]]="","In Stock","Distributed")</f>
        <v>Distributed</v>
      </c>
      <c r="F1587" s="75" t="s">
        <v>735</v>
      </c>
      <c r="G1587" s="75" t="s">
        <v>761</v>
      </c>
      <c r="H1587" s="80" t="s">
        <v>736</v>
      </c>
      <c r="I1587" s="76" t="s">
        <v>737</v>
      </c>
      <c r="J1587" s="81">
        <v>696192</v>
      </c>
      <c r="K1587" s="76" t="s">
        <v>477</v>
      </c>
      <c r="L1587" s="3" t="str">
        <f>_xlfn.XLOOKUP(Table5[[#This Row],[Item '#]],Ticket_Forms[Form Number],Ticket_Forms[Game Name],"",,)</f>
        <v>Sun Dance</v>
      </c>
      <c r="M1587" s="15">
        <v>97</v>
      </c>
      <c r="N1587" s="3">
        <f>LOOKUP(Table5[[#This Row],[Item '#]],Ticket_Forms[Form Number],Ticket_Forms[Ticket Count])</f>
        <v>2688</v>
      </c>
      <c r="O1587" s="16">
        <f>LOOKUP(Table5[[#This Row],[Item '#]],Ticket_Forms[Form Number],Ticket_Forms[Ticket Value])</f>
        <v>1</v>
      </c>
      <c r="P1587" s="16">
        <f>LOOKUP(Table5[[#This Row],[Item '#]],Ticket_Forms[Form Number],Ticket_Forms[Revenue])</f>
        <v>2688</v>
      </c>
      <c r="Q1587" s="16">
        <f>LOOKUP(Table5[[#This Row],[Item '#]],Ticket_Forms[Form Number],Ticket_Forms[Ideal Profit])</f>
        <v>312</v>
      </c>
      <c r="R1587" s="16">
        <f>LOOKUP(Table5[[#This Row],[Item '#]],Ticket_Forms[Form Number],Ticket_Forms[Prizes])</f>
        <v>2376</v>
      </c>
      <c r="S1587" s="16">
        <f>LOOKUP(Table5[[#This Row],[Item '#]],Ticket_Forms[Form Number],Ticket_Forms[Location Rent])</f>
        <v>161</v>
      </c>
      <c r="T1587" s="16">
        <f>LOOKUP(Table5[[#This Row],[Item '#]],Ticket_Forms[Form Number],Ticket_Forms[Last Sale])</f>
        <v>0</v>
      </c>
      <c r="U1587" s="16" t="s">
        <v>27</v>
      </c>
      <c r="V1587" s="58">
        <f>Table5[[#This Row],[Date Distributed]]</f>
        <v>45317</v>
      </c>
      <c r="W1587" s="3" t="str">
        <f>_xlfn.XLOOKUP(Table5[[#This Row],[Serial '#]],Table10[Serial '#],Table10[Charity Association],"",,)</f>
        <v>Greater Cleveland Football Foundation</v>
      </c>
      <c r="Z1587" s="3" t="s">
        <v>27</v>
      </c>
    </row>
    <row r="1588" spans="1:26" hidden="1" x14ac:dyDescent="0.35">
      <c r="A1588" s="3">
        <v>1586</v>
      </c>
      <c r="B1588" s="85">
        <v>45320</v>
      </c>
      <c r="C1588" s="73">
        <f>_xlfn.XLOOKUP(Table5[[#This Row],[Serial '#]],Table10[Serial '#],Table10[Date],"",,)</f>
        <v>45320</v>
      </c>
      <c r="D15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88" s="73" t="str">
        <f>IF(Table5[[#This Row],[Date Distributed]]="","In Stock","Distributed")</f>
        <v>Distributed</v>
      </c>
      <c r="F1588" s="75" t="s">
        <v>702</v>
      </c>
      <c r="G1588" s="75" t="s">
        <v>761</v>
      </c>
      <c r="H1588" s="80" t="s">
        <v>738</v>
      </c>
      <c r="I1588" s="76" t="s">
        <v>739</v>
      </c>
      <c r="J1588" s="81" t="s">
        <v>2346</v>
      </c>
      <c r="K1588" s="76" t="s">
        <v>3645</v>
      </c>
      <c r="L1588" s="3" t="str">
        <f>_xlfn.XLOOKUP(Table5[[#This Row],[Item '#]],Ticket_Forms[Form Number],Ticket_Forms[Game Name],"",,)</f>
        <v>Big 5</v>
      </c>
      <c r="M1588" s="15">
        <v>360</v>
      </c>
      <c r="N1588" s="3">
        <f>LOOKUP(Table5[[#This Row],[Item '#]],Ticket_Forms[Form Number],Ticket_Forms[Ticket Count])</f>
        <v>9959</v>
      </c>
      <c r="O1588" s="16">
        <f>LOOKUP(Table5[[#This Row],[Item '#]],Ticket_Forms[Form Number],Ticket_Forms[Ticket Value])</f>
        <v>1</v>
      </c>
      <c r="P1588" s="16">
        <f>LOOKUP(Table5[[#This Row],[Item '#]],Ticket_Forms[Form Number],Ticket_Forms[Revenue])</f>
        <v>9959</v>
      </c>
      <c r="Q1588" s="16">
        <f>LOOKUP(Table5[[#This Row],[Item '#]],Ticket_Forms[Form Number],Ticket_Forms[Ideal Profit])</f>
        <v>2119</v>
      </c>
      <c r="R1588" s="16">
        <f>LOOKUP(Table5[[#This Row],[Item '#]],Ticket_Forms[Form Number],Ticket_Forms[Prizes])</f>
        <v>7840</v>
      </c>
      <c r="S1588" s="16">
        <f>LOOKUP(Table5[[#This Row],[Item '#]],Ticket_Forms[Form Number],Ticket_Forms[Location Rent])</f>
        <v>597</v>
      </c>
      <c r="T1588" s="16">
        <f>LOOKUP(Table5[[#This Row],[Item '#]],Ticket_Forms[Form Number],Ticket_Forms[Last Sale])</f>
        <v>0</v>
      </c>
      <c r="U1588" s="16" t="s">
        <v>23</v>
      </c>
      <c r="V1588" s="58">
        <f>Table5[[#This Row],[Date Distributed]]</f>
        <v>45320</v>
      </c>
      <c r="W1588" s="3" t="str">
        <f>_xlfn.XLOOKUP(Table5[[#This Row],[Serial '#]],Table10[Serial '#],Table10[Charity Association],"",,)</f>
        <v>Cleveland Police Athletic League</v>
      </c>
      <c r="Z1588" s="3" t="s">
        <v>23</v>
      </c>
    </row>
    <row r="1589" spans="1:26" hidden="1" x14ac:dyDescent="0.35">
      <c r="A1589" s="3">
        <v>1587</v>
      </c>
      <c r="B1589" s="85">
        <v>45321</v>
      </c>
      <c r="C1589" s="73">
        <f>_xlfn.XLOOKUP(Table5[[#This Row],[Serial '#]],Table10[Serial '#],Table10[Date],"",,)</f>
        <v>45322</v>
      </c>
      <c r="D15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89" s="73" t="str">
        <f>IF(Table5[[#This Row],[Date Distributed]]="","In Stock","Distributed")</f>
        <v>Distributed</v>
      </c>
      <c r="F1589" s="75" t="s">
        <v>735</v>
      </c>
      <c r="G1589" s="75" t="s">
        <v>761</v>
      </c>
      <c r="H1589" s="80" t="s">
        <v>740</v>
      </c>
      <c r="I1589" s="76"/>
      <c r="J1589" s="81" t="s">
        <v>2347</v>
      </c>
      <c r="K1589" s="76" t="s">
        <v>470</v>
      </c>
      <c r="L1589" s="3" t="str">
        <f>_xlfn.XLOOKUP(Table5[[#This Row],[Item '#]],Ticket_Forms[Form Number],Ticket_Forms[Game Name],"",,)</f>
        <v>Fish and Chips</v>
      </c>
      <c r="M1589" s="15">
        <v>212</v>
      </c>
      <c r="N1589" s="3">
        <f>LOOKUP(Table5[[#This Row],[Item '#]],Ticket_Forms[Form Number],Ticket_Forms[Ticket Count])</f>
        <v>6320</v>
      </c>
      <c r="O1589" s="16">
        <f>LOOKUP(Table5[[#This Row],[Item '#]],Ticket_Forms[Form Number],Ticket_Forms[Ticket Value])</f>
        <v>1</v>
      </c>
      <c r="P1589" s="16">
        <f>LOOKUP(Table5[[#This Row],[Item '#]],Ticket_Forms[Form Number],Ticket_Forms[Revenue])</f>
        <v>6320</v>
      </c>
      <c r="Q1589" s="16">
        <f>LOOKUP(Table5[[#This Row],[Item '#]],Ticket_Forms[Form Number],Ticket_Forms[Ideal Profit])</f>
        <v>1575</v>
      </c>
      <c r="R1589" s="16">
        <f>LOOKUP(Table5[[#This Row],[Item '#]],Ticket_Forms[Form Number],Ticket_Forms[Prizes])</f>
        <v>4745</v>
      </c>
      <c r="S1589" s="16">
        <f>LOOKUP(Table5[[#This Row],[Item '#]],Ticket_Forms[Form Number],Ticket_Forms[Location Rent])</f>
        <v>379</v>
      </c>
      <c r="T1589" s="16">
        <f>LOOKUP(Table5[[#This Row],[Item '#]],Ticket_Forms[Form Number],Ticket_Forms[Last Sale])</f>
        <v>599</v>
      </c>
      <c r="U1589" s="16" t="s">
        <v>27</v>
      </c>
      <c r="V1589" s="58">
        <f>Table5[[#This Row],[Date Distributed]]</f>
        <v>45322</v>
      </c>
      <c r="W1589" s="3" t="str">
        <f>_xlfn.XLOOKUP(Table5[[#This Row],[Serial '#]],Table10[Serial '#],Table10[Charity Association],"",,)</f>
        <v>Greater Cleveland Football Foundation</v>
      </c>
      <c r="Z1589" s="3" t="s">
        <v>27</v>
      </c>
    </row>
    <row r="1590" spans="1:26" hidden="1" x14ac:dyDescent="0.35">
      <c r="A1590" s="3">
        <v>1588</v>
      </c>
      <c r="B1590" s="85">
        <v>45321</v>
      </c>
      <c r="C1590" s="73">
        <f>_xlfn.XLOOKUP(Table5[[#This Row],[Serial '#]],Table10[Serial '#],Table10[Date],"",,)</f>
        <v>45322</v>
      </c>
      <c r="D15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90" s="73" t="str">
        <f>IF(Table5[[#This Row],[Date Distributed]]="","In Stock","Distributed")</f>
        <v>Distributed</v>
      </c>
      <c r="F1590" s="75" t="s">
        <v>735</v>
      </c>
      <c r="G1590" s="75" t="s">
        <v>761</v>
      </c>
      <c r="H1590" s="80" t="s">
        <v>740</v>
      </c>
      <c r="I1590" s="76"/>
      <c r="J1590" s="81" t="s">
        <v>2348</v>
      </c>
      <c r="K1590" s="76" t="s">
        <v>437</v>
      </c>
      <c r="L1590" s="3" t="str">
        <f>_xlfn.XLOOKUP(Table5[[#This Row],[Item '#]],Ticket_Forms[Form Number],Ticket_Forms[Game Name],"",,)</f>
        <v>Diamonds and Pearls</v>
      </c>
      <c r="M1590" s="15">
        <v>212</v>
      </c>
      <c r="N1590" s="3">
        <f>LOOKUP(Table5[[#This Row],[Item '#]],Ticket_Forms[Form Number],Ticket_Forms[Ticket Count])</f>
        <v>6320</v>
      </c>
      <c r="O1590" s="16">
        <f>LOOKUP(Table5[[#This Row],[Item '#]],Ticket_Forms[Form Number],Ticket_Forms[Ticket Value])</f>
        <v>1</v>
      </c>
      <c r="P1590" s="16">
        <f>LOOKUP(Table5[[#This Row],[Item '#]],Ticket_Forms[Form Number],Ticket_Forms[Revenue])</f>
        <v>6320</v>
      </c>
      <c r="Q1590" s="16">
        <f>LOOKUP(Table5[[#This Row],[Item '#]],Ticket_Forms[Form Number],Ticket_Forms[Ideal Profit])</f>
        <v>1575</v>
      </c>
      <c r="R1590" s="16">
        <f>LOOKUP(Table5[[#This Row],[Item '#]],Ticket_Forms[Form Number],Ticket_Forms[Prizes])</f>
        <v>4745</v>
      </c>
      <c r="S1590" s="16">
        <f>LOOKUP(Table5[[#This Row],[Item '#]],Ticket_Forms[Form Number],Ticket_Forms[Location Rent])</f>
        <v>379</v>
      </c>
      <c r="T1590" s="16">
        <f>LOOKUP(Table5[[#This Row],[Item '#]],Ticket_Forms[Form Number],Ticket_Forms[Last Sale])</f>
        <v>599</v>
      </c>
      <c r="U1590" s="16" t="s">
        <v>27</v>
      </c>
      <c r="V1590" s="58">
        <f>Table5[[#This Row],[Date Distributed]]</f>
        <v>45322</v>
      </c>
      <c r="W1590" s="3" t="str">
        <f>_xlfn.XLOOKUP(Table5[[#This Row],[Serial '#]],Table10[Serial '#],Table10[Charity Association],"",,)</f>
        <v>Greater Cleveland Football Foundation</v>
      </c>
      <c r="Z1590" s="3" t="s">
        <v>27</v>
      </c>
    </row>
    <row r="1591" spans="1:26" hidden="1" x14ac:dyDescent="0.35">
      <c r="A1591" s="3">
        <v>1589</v>
      </c>
      <c r="B1591" s="85">
        <v>45321</v>
      </c>
      <c r="C1591" s="73">
        <f>_xlfn.XLOOKUP(Table5[[#This Row],[Serial '#]],Table10[Serial '#],Table10[Date],"",,)</f>
        <v>45322</v>
      </c>
      <c r="D15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91" s="73" t="str">
        <f>IF(Table5[[#This Row],[Date Distributed]]="","In Stock","Distributed")</f>
        <v>Distributed</v>
      </c>
      <c r="F1591" s="75" t="s">
        <v>735</v>
      </c>
      <c r="G1591" s="75" t="s">
        <v>761</v>
      </c>
      <c r="H1591" s="80" t="s">
        <v>740</v>
      </c>
      <c r="I1591" s="76"/>
      <c r="J1591" s="81" t="s">
        <v>2349</v>
      </c>
      <c r="K1591" s="80" t="s">
        <v>385</v>
      </c>
      <c r="L1591" s="3" t="str">
        <f>_xlfn.XLOOKUP(Table5[[#This Row],[Item '#]],Ticket_Forms[Form Number],Ticket_Forms[Game Name],"",,)</f>
        <v>Criss Cross</v>
      </c>
      <c r="M1591" s="15">
        <v>186</v>
      </c>
      <c r="N1591" s="3">
        <f>LOOKUP(Table5[[#This Row],[Item '#]],Ticket_Forms[Form Number],Ticket_Forms[Ticket Count])</f>
        <v>5520</v>
      </c>
      <c r="O1591" s="16">
        <f>LOOKUP(Table5[[#This Row],[Item '#]],Ticket_Forms[Form Number],Ticket_Forms[Ticket Value])</f>
        <v>1</v>
      </c>
      <c r="P1591" s="16">
        <f>LOOKUP(Table5[[#This Row],[Item '#]],Ticket_Forms[Form Number],Ticket_Forms[Revenue])</f>
        <v>5520</v>
      </c>
      <c r="Q1591" s="16">
        <f>LOOKUP(Table5[[#This Row],[Item '#]],Ticket_Forms[Form Number],Ticket_Forms[Ideal Profit])</f>
        <v>960</v>
      </c>
      <c r="R1591" s="16">
        <f>LOOKUP(Table5[[#This Row],[Item '#]],Ticket_Forms[Form Number],Ticket_Forms[Prizes])</f>
        <v>4560</v>
      </c>
      <c r="S1591" s="16">
        <f>LOOKUP(Table5[[#This Row],[Item '#]],Ticket_Forms[Form Number],Ticket_Forms[Location Rent])</f>
        <v>331</v>
      </c>
      <c r="T1591" s="16">
        <f>LOOKUP(Table5[[#This Row],[Item '#]],Ticket_Forms[Form Number],Ticket_Forms[Last Sale])</f>
        <v>200</v>
      </c>
      <c r="U1591" s="16" t="s">
        <v>27</v>
      </c>
      <c r="V1591" s="58">
        <f>Table5[[#This Row],[Date Distributed]]</f>
        <v>45322</v>
      </c>
      <c r="W1591" s="3" t="str">
        <f>_xlfn.XLOOKUP(Table5[[#This Row],[Serial '#]],Table10[Serial '#],Table10[Charity Association],"",,)</f>
        <v>Greater Cleveland Football Foundation</v>
      </c>
      <c r="Z1591" s="3" t="s">
        <v>27</v>
      </c>
    </row>
    <row r="1592" spans="1:26" hidden="1" x14ac:dyDescent="0.35">
      <c r="A1592" s="3">
        <v>1590</v>
      </c>
      <c r="B1592" s="78">
        <v>45321</v>
      </c>
      <c r="C1592" s="73">
        <f>_xlfn.XLOOKUP(Table5[[#This Row],[Serial '#]],Table10[Serial '#],Table10[Date],"",,)</f>
        <v>45350</v>
      </c>
      <c r="D15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92" s="73" t="str">
        <f>IF(Table5[[#This Row],[Date Distributed]]="","In Stock","Distributed")</f>
        <v>Distributed</v>
      </c>
      <c r="F1592" s="75" t="s">
        <v>735</v>
      </c>
      <c r="G1592" s="75" t="s">
        <v>761</v>
      </c>
      <c r="H1592" s="80" t="s">
        <v>740</v>
      </c>
      <c r="I1592" s="76"/>
      <c r="J1592" s="81" t="s">
        <v>2350</v>
      </c>
      <c r="K1592" s="80" t="s">
        <v>385</v>
      </c>
      <c r="L1592" s="3" t="str">
        <f>_xlfn.XLOOKUP(Table5[[#This Row],[Item '#]],Ticket_Forms[Form Number],Ticket_Forms[Game Name],"",,)</f>
        <v>Criss Cross</v>
      </c>
      <c r="M1592" s="15">
        <v>186</v>
      </c>
      <c r="N1592" s="3">
        <f>LOOKUP(Table5[[#This Row],[Item '#]],Ticket_Forms[Form Number],Ticket_Forms[Ticket Count])</f>
        <v>5520</v>
      </c>
      <c r="O1592" s="16">
        <f>LOOKUP(Table5[[#This Row],[Item '#]],Ticket_Forms[Form Number],Ticket_Forms[Ticket Value])</f>
        <v>1</v>
      </c>
      <c r="P1592" s="16">
        <f>LOOKUP(Table5[[#This Row],[Item '#]],Ticket_Forms[Form Number],Ticket_Forms[Revenue])</f>
        <v>5520</v>
      </c>
      <c r="Q1592" s="16">
        <f>LOOKUP(Table5[[#This Row],[Item '#]],Ticket_Forms[Form Number],Ticket_Forms[Ideal Profit])</f>
        <v>960</v>
      </c>
      <c r="R1592" s="16">
        <f>LOOKUP(Table5[[#This Row],[Item '#]],Ticket_Forms[Form Number],Ticket_Forms[Prizes])</f>
        <v>4560</v>
      </c>
      <c r="S1592" s="16">
        <f>LOOKUP(Table5[[#This Row],[Item '#]],Ticket_Forms[Form Number],Ticket_Forms[Location Rent])</f>
        <v>331</v>
      </c>
      <c r="T1592" s="16">
        <f>LOOKUP(Table5[[#This Row],[Item '#]],Ticket_Forms[Form Number],Ticket_Forms[Last Sale])</f>
        <v>200</v>
      </c>
      <c r="U1592" s="16" t="s">
        <v>27</v>
      </c>
      <c r="V1592" s="58">
        <f>Table5[[#This Row],[Date Distributed]]</f>
        <v>45350</v>
      </c>
      <c r="W1592" s="3" t="str">
        <f>_xlfn.XLOOKUP(Table5[[#This Row],[Serial '#]],Table10[Serial '#],Table10[Charity Association],"",,)</f>
        <v>Greater Cleveland Football Foundation</v>
      </c>
      <c r="Z1592" s="3" t="s">
        <v>23</v>
      </c>
    </row>
    <row r="1593" spans="1:26" hidden="1" x14ac:dyDescent="0.35">
      <c r="A1593" s="3">
        <v>1591</v>
      </c>
      <c r="B1593" s="85">
        <v>45324</v>
      </c>
      <c r="C1593" s="73">
        <f>_xlfn.XLOOKUP(Table5[[#This Row],[Serial '#]],Table10[Serial '#],Table10[Date],"",,)</f>
        <v>45330</v>
      </c>
      <c r="D15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93" s="73" t="str">
        <f>IF(Table5[[#This Row],[Date Distributed]]="","In Stock","Distributed")</f>
        <v>Distributed</v>
      </c>
      <c r="F1593" s="75" t="s">
        <v>660</v>
      </c>
      <c r="G1593" s="75" t="s">
        <v>761</v>
      </c>
      <c r="H1593" s="80" t="s">
        <v>741</v>
      </c>
      <c r="I1593" s="76" t="s">
        <v>742</v>
      </c>
      <c r="J1593" s="81" t="s">
        <v>2351</v>
      </c>
      <c r="K1593" s="80" t="s">
        <v>385</v>
      </c>
      <c r="L1593" s="3" t="str">
        <f>_xlfn.XLOOKUP(Table5[[#This Row],[Item '#]],Ticket_Forms[Form Number],Ticket_Forms[Game Name],"",,)</f>
        <v>Criss Cross</v>
      </c>
      <c r="M1593" s="15">
        <v>186</v>
      </c>
      <c r="N1593" s="3">
        <f>LOOKUP(Table5[[#This Row],[Item '#]],Ticket_Forms[Form Number],Ticket_Forms[Ticket Count])</f>
        <v>5520</v>
      </c>
      <c r="O1593" s="16">
        <f>LOOKUP(Table5[[#This Row],[Item '#]],Ticket_Forms[Form Number],Ticket_Forms[Ticket Value])</f>
        <v>1</v>
      </c>
      <c r="P1593" s="16">
        <f>LOOKUP(Table5[[#This Row],[Item '#]],Ticket_Forms[Form Number],Ticket_Forms[Revenue])</f>
        <v>5520</v>
      </c>
      <c r="Q1593" s="16">
        <f>LOOKUP(Table5[[#This Row],[Item '#]],Ticket_Forms[Form Number],Ticket_Forms[Ideal Profit])</f>
        <v>960</v>
      </c>
      <c r="R1593" s="16">
        <f>LOOKUP(Table5[[#This Row],[Item '#]],Ticket_Forms[Form Number],Ticket_Forms[Prizes])</f>
        <v>4560</v>
      </c>
      <c r="S1593" s="16">
        <f>LOOKUP(Table5[[#This Row],[Item '#]],Ticket_Forms[Form Number],Ticket_Forms[Location Rent])</f>
        <v>331</v>
      </c>
      <c r="T1593" s="16">
        <f>LOOKUP(Table5[[#This Row],[Item '#]],Ticket_Forms[Form Number],Ticket_Forms[Last Sale])</f>
        <v>200</v>
      </c>
      <c r="U1593" s="16" t="s">
        <v>3909</v>
      </c>
      <c r="V1593" s="58">
        <f>Table5[[#This Row],[Date Distributed]]</f>
        <v>45330</v>
      </c>
      <c r="W1593" s="3" t="str">
        <f>_xlfn.XLOOKUP(Table5[[#This Row],[Serial '#]],Table10[Serial '#],Table10[Charity Association],"",,)</f>
        <v>Medina County Law Enforcrment Assoc</v>
      </c>
      <c r="Z1593" s="3" t="s">
        <v>3909</v>
      </c>
    </row>
    <row r="1594" spans="1:26" hidden="1" x14ac:dyDescent="0.35">
      <c r="A1594" s="3">
        <v>1592</v>
      </c>
      <c r="B1594" s="85">
        <v>45324</v>
      </c>
      <c r="C1594" s="73">
        <f>_xlfn.XLOOKUP(Table5[[#This Row],[Serial '#]],Table10[Serial '#],Table10[Date],"",,)</f>
        <v>45330</v>
      </c>
      <c r="D15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94" s="73" t="str">
        <f>IF(Table5[[#This Row],[Date Distributed]]="","In Stock","Distributed")</f>
        <v>Distributed</v>
      </c>
      <c r="F1594" s="75" t="s">
        <v>660</v>
      </c>
      <c r="G1594" s="75" t="s">
        <v>761</v>
      </c>
      <c r="H1594" s="80" t="s">
        <v>741</v>
      </c>
      <c r="I1594" s="76" t="s">
        <v>742</v>
      </c>
      <c r="J1594" s="81" t="s">
        <v>2352</v>
      </c>
      <c r="K1594" s="80" t="s">
        <v>385</v>
      </c>
      <c r="L1594" s="3" t="str">
        <f>_xlfn.XLOOKUP(Table5[[#This Row],[Item '#]],Ticket_Forms[Form Number],Ticket_Forms[Game Name],"",,)</f>
        <v>Criss Cross</v>
      </c>
      <c r="M1594" s="15">
        <v>186</v>
      </c>
      <c r="N1594" s="3">
        <f>LOOKUP(Table5[[#This Row],[Item '#]],Ticket_Forms[Form Number],Ticket_Forms[Ticket Count])</f>
        <v>5520</v>
      </c>
      <c r="O1594" s="16">
        <f>LOOKUP(Table5[[#This Row],[Item '#]],Ticket_Forms[Form Number],Ticket_Forms[Ticket Value])</f>
        <v>1</v>
      </c>
      <c r="P1594" s="16">
        <f>LOOKUP(Table5[[#This Row],[Item '#]],Ticket_Forms[Form Number],Ticket_Forms[Revenue])</f>
        <v>5520</v>
      </c>
      <c r="Q1594" s="16">
        <f>LOOKUP(Table5[[#This Row],[Item '#]],Ticket_Forms[Form Number],Ticket_Forms[Ideal Profit])</f>
        <v>960</v>
      </c>
      <c r="R1594" s="16">
        <f>LOOKUP(Table5[[#This Row],[Item '#]],Ticket_Forms[Form Number],Ticket_Forms[Prizes])</f>
        <v>4560</v>
      </c>
      <c r="S1594" s="16">
        <f>LOOKUP(Table5[[#This Row],[Item '#]],Ticket_Forms[Form Number],Ticket_Forms[Location Rent])</f>
        <v>331</v>
      </c>
      <c r="T1594" s="16">
        <f>LOOKUP(Table5[[#This Row],[Item '#]],Ticket_Forms[Form Number],Ticket_Forms[Last Sale])</f>
        <v>200</v>
      </c>
      <c r="U1594" s="16" t="s">
        <v>3909</v>
      </c>
      <c r="V1594" s="58">
        <f>Table5[[#This Row],[Date Distributed]]</f>
        <v>45330</v>
      </c>
      <c r="W1594" s="3" t="str">
        <f>_xlfn.XLOOKUP(Table5[[#This Row],[Serial '#]],Table10[Serial '#],Table10[Charity Association],"",,)</f>
        <v>Medina County Law Enforcrment Assoc</v>
      </c>
      <c r="Z1594" s="3" t="s">
        <v>3909</v>
      </c>
    </row>
    <row r="1595" spans="1:26" hidden="1" x14ac:dyDescent="0.35">
      <c r="A1595" s="3">
        <v>1593</v>
      </c>
      <c r="B1595" s="85">
        <v>45324</v>
      </c>
      <c r="C1595" s="73">
        <f>_xlfn.XLOOKUP(Table5[[#This Row],[Serial '#]],Table10[Serial '#],Table10[Date],"",,)</f>
        <v>45331</v>
      </c>
      <c r="D15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95" s="73" t="str">
        <f>IF(Table5[[#This Row],[Date Distributed]]="","In Stock","Distributed")</f>
        <v>Distributed</v>
      </c>
      <c r="F1595" s="75" t="s">
        <v>660</v>
      </c>
      <c r="G1595" s="75" t="s">
        <v>761</v>
      </c>
      <c r="H1595" s="80" t="s">
        <v>741</v>
      </c>
      <c r="I1595" s="76" t="s">
        <v>742</v>
      </c>
      <c r="J1595" s="81" t="s">
        <v>2353</v>
      </c>
      <c r="K1595" s="80" t="s">
        <v>385</v>
      </c>
      <c r="L1595" s="3" t="str">
        <f>_xlfn.XLOOKUP(Table5[[#This Row],[Item '#]],Ticket_Forms[Form Number],Ticket_Forms[Game Name],"",,)</f>
        <v>Criss Cross</v>
      </c>
      <c r="M1595" s="15">
        <v>186</v>
      </c>
      <c r="N1595" s="3">
        <f>LOOKUP(Table5[[#This Row],[Item '#]],Ticket_Forms[Form Number],Ticket_Forms[Ticket Count])</f>
        <v>5520</v>
      </c>
      <c r="O1595" s="16">
        <f>LOOKUP(Table5[[#This Row],[Item '#]],Ticket_Forms[Form Number],Ticket_Forms[Ticket Value])</f>
        <v>1</v>
      </c>
      <c r="P1595" s="16">
        <f>LOOKUP(Table5[[#This Row],[Item '#]],Ticket_Forms[Form Number],Ticket_Forms[Revenue])</f>
        <v>5520</v>
      </c>
      <c r="Q1595" s="16">
        <f>LOOKUP(Table5[[#This Row],[Item '#]],Ticket_Forms[Form Number],Ticket_Forms[Ideal Profit])</f>
        <v>960</v>
      </c>
      <c r="R1595" s="16">
        <f>LOOKUP(Table5[[#This Row],[Item '#]],Ticket_Forms[Form Number],Ticket_Forms[Prizes])</f>
        <v>4560</v>
      </c>
      <c r="S1595" s="16">
        <f>LOOKUP(Table5[[#This Row],[Item '#]],Ticket_Forms[Form Number],Ticket_Forms[Location Rent])</f>
        <v>331</v>
      </c>
      <c r="T1595" s="16">
        <f>LOOKUP(Table5[[#This Row],[Item '#]],Ticket_Forms[Form Number],Ticket_Forms[Last Sale])</f>
        <v>200</v>
      </c>
      <c r="U1595" s="16" t="s">
        <v>3909</v>
      </c>
      <c r="V1595" s="58">
        <f>Table5[[#This Row],[Date Distributed]]</f>
        <v>45331</v>
      </c>
      <c r="W1595" s="3" t="str">
        <f>_xlfn.XLOOKUP(Table5[[#This Row],[Serial '#]],Table10[Serial '#],Table10[Charity Association],"",,)</f>
        <v>Cleveland Police Athletic League</v>
      </c>
      <c r="Z1595" s="3" t="s">
        <v>3909</v>
      </c>
    </row>
    <row r="1596" spans="1:26" hidden="1" x14ac:dyDescent="0.35">
      <c r="A1596" s="3">
        <v>1594</v>
      </c>
      <c r="B1596" s="85">
        <v>45324</v>
      </c>
      <c r="C1596" s="73">
        <f>_xlfn.XLOOKUP(Table5[[#This Row],[Serial '#]],Table10[Serial '#],Table10[Date],"",,)</f>
        <v>45334</v>
      </c>
      <c r="D15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96" s="73" t="str">
        <f>IF(Table5[[#This Row],[Date Distributed]]="","In Stock","Distributed")</f>
        <v>Distributed</v>
      </c>
      <c r="F1596" s="75" t="s">
        <v>660</v>
      </c>
      <c r="G1596" s="75" t="s">
        <v>761</v>
      </c>
      <c r="H1596" s="80" t="s">
        <v>741</v>
      </c>
      <c r="I1596" s="76" t="s">
        <v>742</v>
      </c>
      <c r="J1596" s="81" t="s">
        <v>2354</v>
      </c>
      <c r="K1596" s="80" t="s">
        <v>385</v>
      </c>
      <c r="L1596" s="3" t="str">
        <f>_xlfn.XLOOKUP(Table5[[#This Row],[Item '#]],Ticket_Forms[Form Number],Ticket_Forms[Game Name],"",,)</f>
        <v>Criss Cross</v>
      </c>
      <c r="M1596" s="15">
        <v>186</v>
      </c>
      <c r="N1596" s="3">
        <f>LOOKUP(Table5[[#This Row],[Item '#]],Ticket_Forms[Form Number],Ticket_Forms[Ticket Count])</f>
        <v>5520</v>
      </c>
      <c r="O1596" s="16">
        <f>LOOKUP(Table5[[#This Row],[Item '#]],Ticket_Forms[Form Number],Ticket_Forms[Ticket Value])</f>
        <v>1</v>
      </c>
      <c r="P1596" s="16">
        <f>LOOKUP(Table5[[#This Row],[Item '#]],Ticket_Forms[Form Number],Ticket_Forms[Revenue])</f>
        <v>5520</v>
      </c>
      <c r="Q1596" s="16">
        <f>LOOKUP(Table5[[#This Row],[Item '#]],Ticket_Forms[Form Number],Ticket_Forms[Ideal Profit])</f>
        <v>960</v>
      </c>
      <c r="R1596" s="16">
        <f>LOOKUP(Table5[[#This Row],[Item '#]],Ticket_Forms[Form Number],Ticket_Forms[Prizes])</f>
        <v>4560</v>
      </c>
      <c r="S1596" s="16">
        <f>LOOKUP(Table5[[#This Row],[Item '#]],Ticket_Forms[Form Number],Ticket_Forms[Location Rent])</f>
        <v>331</v>
      </c>
      <c r="T1596" s="16">
        <f>LOOKUP(Table5[[#This Row],[Item '#]],Ticket_Forms[Form Number],Ticket_Forms[Last Sale])</f>
        <v>200</v>
      </c>
      <c r="U1596" s="16" t="s">
        <v>3909</v>
      </c>
      <c r="V1596" s="58">
        <f>Table5[[#This Row],[Date Distributed]]</f>
        <v>45334</v>
      </c>
      <c r="W1596" s="3" t="str">
        <f>_xlfn.XLOOKUP(Table5[[#This Row],[Serial '#]],Table10[Serial '#],Table10[Charity Association],"",,)</f>
        <v>Cleveland Police Athletic League</v>
      </c>
      <c r="Z1596" s="3" t="s">
        <v>3909</v>
      </c>
    </row>
    <row r="1597" spans="1:26" hidden="1" x14ac:dyDescent="0.35">
      <c r="A1597" s="3">
        <v>1595</v>
      </c>
      <c r="B1597" s="85">
        <v>45324</v>
      </c>
      <c r="C1597" s="73">
        <f>_xlfn.XLOOKUP(Table5[[#This Row],[Serial '#]],Table10[Serial '#],Table10[Date],"",,)</f>
        <v>45334</v>
      </c>
      <c r="D15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97" s="73" t="str">
        <f>IF(Table5[[#This Row],[Date Distributed]]="","In Stock","Distributed")</f>
        <v>Distributed</v>
      </c>
      <c r="F1597" s="75" t="s">
        <v>660</v>
      </c>
      <c r="G1597" s="75" t="s">
        <v>761</v>
      </c>
      <c r="H1597" s="80" t="s">
        <v>741</v>
      </c>
      <c r="I1597" s="76" t="s">
        <v>742</v>
      </c>
      <c r="J1597" s="81" t="s">
        <v>2355</v>
      </c>
      <c r="K1597" s="80" t="s">
        <v>385</v>
      </c>
      <c r="L1597" s="3" t="str">
        <f>_xlfn.XLOOKUP(Table5[[#This Row],[Item '#]],Ticket_Forms[Form Number],Ticket_Forms[Game Name],"",,)</f>
        <v>Criss Cross</v>
      </c>
      <c r="M1597" s="15">
        <v>186</v>
      </c>
      <c r="N1597" s="3">
        <f>LOOKUP(Table5[[#This Row],[Item '#]],Ticket_Forms[Form Number],Ticket_Forms[Ticket Count])</f>
        <v>5520</v>
      </c>
      <c r="O1597" s="16">
        <f>LOOKUP(Table5[[#This Row],[Item '#]],Ticket_Forms[Form Number],Ticket_Forms[Ticket Value])</f>
        <v>1</v>
      </c>
      <c r="P1597" s="16">
        <f>LOOKUP(Table5[[#This Row],[Item '#]],Ticket_Forms[Form Number],Ticket_Forms[Revenue])</f>
        <v>5520</v>
      </c>
      <c r="Q1597" s="16">
        <f>LOOKUP(Table5[[#This Row],[Item '#]],Ticket_Forms[Form Number],Ticket_Forms[Ideal Profit])</f>
        <v>960</v>
      </c>
      <c r="R1597" s="16">
        <f>LOOKUP(Table5[[#This Row],[Item '#]],Ticket_Forms[Form Number],Ticket_Forms[Prizes])</f>
        <v>4560</v>
      </c>
      <c r="S1597" s="16">
        <f>LOOKUP(Table5[[#This Row],[Item '#]],Ticket_Forms[Form Number],Ticket_Forms[Location Rent])</f>
        <v>331</v>
      </c>
      <c r="T1597" s="16">
        <f>LOOKUP(Table5[[#This Row],[Item '#]],Ticket_Forms[Form Number],Ticket_Forms[Last Sale])</f>
        <v>200</v>
      </c>
      <c r="U1597" s="16" t="s">
        <v>3909</v>
      </c>
      <c r="V1597" s="58">
        <f>Table5[[#This Row],[Date Distributed]]</f>
        <v>45334</v>
      </c>
      <c r="W1597" s="3" t="str">
        <f>_xlfn.XLOOKUP(Table5[[#This Row],[Serial '#]],Table10[Serial '#],Table10[Charity Association],"",,)</f>
        <v>Cleveland Police Athletic League</v>
      </c>
      <c r="Z1597" s="3" t="s">
        <v>3909</v>
      </c>
    </row>
    <row r="1598" spans="1:26" hidden="1" x14ac:dyDescent="0.35">
      <c r="A1598" s="3">
        <v>1596</v>
      </c>
      <c r="B1598" s="85">
        <v>45324</v>
      </c>
      <c r="C1598" s="73">
        <f>_xlfn.XLOOKUP(Table5[[#This Row],[Serial '#]],Table10[Serial '#],Table10[Date],"",,)</f>
        <v>45334</v>
      </c>
      <c r="D15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98" s="73" t="str">
        <f>IF(Table5[[#This Row],[Date Distributed]]="","In Stock","Distributed")</f>
        <v>Distributed</v>
      </c>
      <c r="F1598" s="75" t="s">
        <v>660</v>
      </c>
      <c r="G1598" s="75" t="s">
        <v>761</v>
      </c>
      <c r="H1598" s="80" t="s">
        <v>741</v>
      </c>
      <c r="I1598" s="76" t="s">
        <v>742</v>
      </c>
      <c r="J1598" s="81" t="s">
        <v>2356</v>
      </c>
      <c r="K1598" s="80" t="s">
        <v>3645</v>
      </c>
      <c r="L1598" s="3" t="str">
        <f>_xlfn.XLOOKUP(Table5[[#This Row],[Item '#]],Ticket_Forms[Form Number],Ticket_Forms[Game Name],"",,)</f>
        <v>Big 5</v>
      </c>
      <c r="M1598" s="15">
        <v>360</v>
      </c>
      <c r="N1598" s="3">
        <f>LOOKUP(Table5[[#This Row],[Item '#]],Ticket_Forms[Form Number],Ticket_Forms[Ticket Count])</f>
        <v>9959</v>
      </c>
      <c r="O1598" s="16">
        <f>LOOKUP(Table5[[#This Row],[Item '#]],Ticket_Forms[Form Number],Ticket_Forms[Ticket Value])</f>
        <v>1</v>
      </c>
      <c r="P1598" s="16">
        <f>LOOKUP(Table5[[#This Row],[Item '#]],Ticket_Forms[Form Number],Ticket_Forms[Revenue])</f>
        <v>9959</v>
      </c>
      <c r="Q1598" s="16">
        <f>LOOKUP(Table5[[#This Row],[Item '#]],Ticket_Forms[Form Number],Ticket_Forms[Ideal Profit])</f>
        <v>2119</v>
      </c>
      <c r="R1598" s="16">
        <f>LOOKUP(Table5[[#This Row],[Item '#]],Ticket_Forms[Form Number],Ticket_Forms[Prizes])</f>
        <v>7840</v>
      </c>
      <c r="S1598" s="16">
        <f>LOOKUP(Table5[[#This Row],[Item '#]],Ticket_Forms[Form Number],Ticket_Forms[Location Rent])</f>
        <v>597</v>
      </c>
      <c r="T1598" s="16">
        <f>LOOKUP(Table5[[#This Row],[Item '#]],Ticket_Forms[Form Number],Ticket_Forms[Last Sale])</f>
        <v>0</v>
      </c>
      <c r="U1598" s="16" t="s">
        <v>3909</v>
      </c>
      <c r="V1598" s="58">
        <f>Table5[[#This Row],[Date Distributed]]</f>
        <v>45334</v>
      </c>
      <c r="W1598" s="3" t="str">
        <f>_xlfn.XLOOKUP(Table5[[#This Row],[Serial '#]],Table10[Serial '#],Table10[Charity Association],"",,)</f>
        <v>Cleveland Police Athletic League</v>
      </c>
      <c r="Z1598" s="3" t="s">
        <v>3909</v>
      </c>
    </row>
    <row r="1599" spans="1:26" hidden="1" x14ac:dyDescent="0.35">
      <c r="A1599" s="3">
        <v>1597</v>
      </c>
      <c r="B1599" s="84">
        <v>45324</v>
      </c>
      <c r="C1599" s="73">
        <f>_xlfn.XLOOKUP(Table5[[#This Row],[Serial '#]],Table10[Serial '#],Table10[Date],"",,)</f>
        <v>45335</v>
      </c>
      <c r="D15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99" s="73" t="str">
        <f>IF(Table5[[#This Row],[Date Distributed]]="","In Stock","Distributed")</f>
        <v>Distributed</v>
      </c>
      <c r="F1599" s="75" t="s">
        <v>660</v>
      </c>
      <c r="G1599" s="75" t="s">
        <v>761</v>
      </c>
      <c r="H1599" s="76" t="s">
        <v>741</v>
      </c>
      <c r="I1599" s="76" t="s">
        <v>742</v>
      </c>
      <c r="J1599" s="77" t="s">
        <v>2357</v>
      </c>
      <c r="K1599" s="76" t="s">
        <v>385</v>
      </c>
      <c r="L1599" s="3" t="str">
        <f>_xlfn.XLOOKUP(Table5[[#This Row],[Item '#]],Ticket_Forms[Form Number],Ticket_Forms[Game Name],"",,)</f>
        <v>Criss Cross</v>
      </c>
      <c r="M1599" s="15">
        <v>186</v>
      </c>
      <c r="N1599" s="3">
        <f>LOOKUP(Table5[[#This Row],[Item '#]],Ticket_Forms[Form Number],Ticket_Forms[Ticket Count])</f>
        <v>5520</v>
      </c>
      <c r="O1599" s="16">
        <f>LOOKUP(Table5[[#This Row],[Item '#]],Ticket_Forms[Form Number],Ticket_Forms[Ticket Value])</f>
        <v>1</v>
      </c>
      <c r="P1599" s="16">
        <f>LOOKUP(Table5[[#This Row],[Item '#]],Ticket_Forms[Form Number],Ticket_Forms[Revenue])</f>
        <v>5520</v>
      </c>
      <c r="Q1599" s="16">
        <f>LOOKUP(Table5[[#This Row],[Item '#]],Ticket_Forms[Form Number],Ticket_Forms[Ideal Profit])</f>
        <v>960</v>
      </c>
      <c r="R1599" s="16">
        <f>LOOKUP(Table5[[#This Row],[Item '#]],Ticket_Forms[Form Number],Ticket_Forms[Prizes])</f>
        <v>4560</v>
      </c>
      <c r="S1599" s="16">
        <f>LOOKUP(Table5[[#This Row],[Item '#]],Ticket_Forms[Form Number],Ticket_Forms[Location Rent])</f>
        <v>331</v>
      </c>
      <c r="T1599" s="16">
        <f>LOOKUP(Table5[[#This Row],[Item '#]],Ticket_Forms[Form Number],Ticket_Forms[Last Sale])</f>
        <v>200</v>
      </c>
      <c r="U1599" s="16" t="s">
        <v>3909</v>
      </c>
      <c r="V1599" s="58">
        <f>Table5[[#This Row],[Date Distributed]]</f>
        <v>45335</v>
      </c>
      <c r="W1599" s="3" t="str">
        <f>_xlfn.XLOOKUP(Table5[[#This Row],[Serial '#]],Table10[Serial '#],Table10[Charity Association],"",,)</f>
        <v>Cleveland Police Athletic League</v>
      </c>
      <c r="Z1599" s="3" t="s">
        <v>3909</v>
      </c>
    </row>
    <row r="1600" spans="1:26" hidden="1" x14ac:dyDescent="0.35">
      <c r="A1600" s="3">
        <v>1598</v>
      </c>
      <c r="B1600" s="85">
        <v>45324</v>
      </c>
      <c r="C1600" s="73">
        <f>_xlfn.XLOOKUP(Table5[[#This Row],[Serial '#]],Table10[Serial '#],Table10[Date],"",,)</f>
        <v>45335</v>
      </c>
      <c r="D16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00" s="73" t="str">
        <f>IF(Table5[[#This Row],[Date Distributed]]="","In Stock","Distributed")</f>
        <v>Distributed</v>
      </c>
      <c r="F1600" s="79" t="s">
        <v>660</v>
      </c>
      <c r="G1600" s="75" t="s">
        <v>761</v>
      </c>
      <c r="H1600" s="80" t="s">
        <v>741</v>
      </c>
      <c r="I1600" s="80" t="s">
        <v>742</v>
      </c>
      <c r="J1600" s="81" t="s">
        <v>2358</v>
      </c>
      <c r="K1600" s="80" t="s">
        <v>385</v>
      </c>
      <c r="L1600" s="3" t="str">
        <f>_xlfn.XLOOKUP(Table5[[#This Row],[Item '#]],Ticket_Forms[Form Number],Ticket_Forms[Game Name],"",,)</f>
        <v>Criss Cross</v>
      </c>
      <c r="M1600" s="15">
        <v>186</v>
      </c>
      <c r="N1600" s="3">
        <f>LOOKUP(Table5[[#This Row],[Item '#]],Ticket_Forms[Form Number],Ticket_Forms[Ticket Count])</f>
        <v>5520</v>
      </c>
      <c r="O1600" s="16">
        <f>LOOKUP(Table5[[#This Row],[Item '#]],Ticket_Forms[Form Number],Ticket_Forms[Ticket Value])</f>
        <v>1</v>
      </c>
      <c r="P1600" s="16">
        <f>LOOKUP(Table5[[#This Row],[Item '#]],Ticket_Forms[Form Number],Ticket_Forms[Revenue])</f>
        <v>5520</v>
      </c>
      <c r="Q1600" s="16">
        <f>LOOKUP(Table5[[#This Row],[Item '#]],Ticket_Forms[Form Number],Ticket_Forms[Ideal Profit])</f>
        <v>960</v>
      </c>
      <c r="R1600" s="16">
        <f>LOOKUP(Table5[[#This Row],[Item '#]],Ticket_Forms[Form Number],Ticket_Forms[Prizes])</f>
        <v>4560</v>
      </c>
      <c r="S1600" s="16">
        <f>LOOKUP(Table5[[#This Row],[Item '#]],Ticket_Forms[Form Number],Ticket_Forms[Location Rent])</f>
        <v>331</v>
      </c>
      <c r="T1600" s="16">
        <f>LOOKUP(Table5[[#This Row],[Item '#]],Ticket_Forms[Form Number],Ticket_Forms[Last Sale])</f>
        <v>200</v>
      </c>
      <c r="U1600" s="16" t="s">
        <v>3909</v>
      </c>
      <c r="V1600" s="58">
        <f>Table5[[#This Row],[Date Distributed]]</f>
        <v>45335</v>
      </c>
      <c r="W1600" s="3" t="str">
        <f>_xlfn.XLOOKUP(Table5[[#This Row],[Serial '#]],Table10[Serial '#],Table10[Charity Association],"",,)</f>
        <v>Holy Trinity Lutheran Church</v>
      </c>
      <c r="Z1600" s="3" t="s">
        <v>3909</v>
      </c>
    </row>
    <row r="1601" spans="1:26" hidden="1" x14ac:dyDescent="0.35">
      <c r="A1601" s="3">
        <v>1599</v>
      </c>
      <c r="B1601" s="85">
        <v>45324</v>
      </c>
      <c r="C1601" s="73">
        <f>_xlfn.XLOOKUP(Table5[[#This Row],[Serial '#]],Table10[Serial '#],Table10[Date],"",,)</f>
        <v>45336</v>
      </c>
      <c r="D16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01" s="73" t="str">
        <f>IF(Table5[[#This Row],[Date Distributed]]="","In Stock","Distributed")</f>
        <v>Distributed</v>
      </c>
      <c r="F1601" s="79" t="s">
        <v>660</v>
      </c>
      <c r="G1601" s="75" t="s">
        <v>761</v>
      </c>
      <c r="H1601" s="80" t="s">
        <v>741</v>
      </c>
      <c r="I1601" s="80" t="s">
        <v>742</v>
      </c>
      <c r="J1601" s="81" t="s">
        <v>2359</v>
      </c>
      <c r="K1601" s="80" t="s">
        <v>464</v>
      </c>
      <c r="L1601" s="3" t="str">
        <f>_xlfn.XLOOKUP(Table5[[#This Row],[Item '#]],Ticket_Forms[Form Number],Ticket_Forms[Game Name],"",,)</f>
        <v>You Need a Beer</v>
      </c>
      <c r="M1601" s="15">
        <v>212</v>
      </c>
      <c r="N1601" s="3">
        <f>LOOKUP(Table5[[#This Row],[Item '#]],Ticket_Forms[Form Number],Ticket_Forms[Ticket Count])</f>
        <v>6320</v>
      </c>
      <c r="O1601" s="16">
        <f>LOOKUP(Table5[[#This Row],[Item '#]],Ticket_Forms[Form Number],Ticket_Forms[Ticket Value])</f>
        <v>1</v>
      </c>
      <c r="P1601" s="16">
        <f>LOOKUP(Table5[[#This Row],[Item '#]],Ticket_Forms[Form Number],Ticket_Forms[Revenue])</f>
        <v>6320</v>
      </c>
      <c r="Q1601" s="16">
        <f>LOOKUP(Table5[[#This Row],[Item '#]],Ticket_Forms[Form Number],Ticket_Forms[Ideal Profit])</f>
        <v>1575</v>
      </c>
      <c r="R1601" s="16">
        <f>LOOKUP(Table5[[#This Row],[Item '#]],Ticket_Forms[Form Number],Ticket_Forms[Prizes])</f>
        <v>4745</v>
      </c>
      <c r="S1601" s="16">
        <f>LOOKUP(Table5[[#This Row],[Item '#]],Ticket_Forms[Form Number],Ticket_Forms[Location Rent])</f>
        <v>379</v>
      </c>
      <c r="T1601" s="16">
        <f>LOOKUP(Table5[[#This Row],[Item '#]],Ticket_Forms[Form Number],Ticket_Forms[Last Sale])</f>
        <v>599</v>
      </c>
      <c r="U1601" s="16" t="s">
        <v>3909</v>
      </c>
      <c r="V1601" s="58">
        <f>Table5[[#This Row],[Date Distributed]]</f>
        <v>45336</v>
      </c>
      <c r="W1601" s="3" t="str">
        <f>_xlfn.XLOOKUP(Table5[[#This Row],[Serial '#]],Table10[Serial '#],Table10[Charity Association],"",,)</f>
        <v>Italian American Brotherhood Club</v>
      </c>
      <c r="Z1601" s="3" t="s">
        <v>3909</v>
      </c>
    </row>
    <row r="1602" spans="1:26" hidden="1" x14ac:dyDescent="0.35">
      <c r="A1602" s="3">
        <v>1600</v>
      </c>
      <c r="B1602" s="85">
        <v>45324</v>
      </c>
      <c r="C1602" s="73">
        <f>_xlfn.XLOOKUP(Table5[[#This Row],[Serial '#]],Table10[Serial '#],Table10[Date],"",,)</f>
        <v>45337</v>
      </c>
      <c r="D16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02" s="73" t="str">
        <f>IF(Table5[[#This Row],[Date Distributed]]="","In Stock","Distributed")</f>
        <v>Distributed</v>
      </c>
      <c r="F1602" s="79" t="s">
        <v>660</v>
      </c>
      <c r="G1602" s="75" t="s">
        <v>761</v>
      </c>
      <c r="H1602" s="80" t="s">
        <v>741</v>
      </c>
      <c r="I1602" s="80" t="s">
        <v>742</v>
      </c>
      <c r="J1602" s="81" t="s">
        <v>2360</v>
      </c>
      <c r="K1602" s="80" t="s">
        <v>385</v>
      </c>
      <c r="L1602" s="3" t="str">
        <f>_xlfn.XLOOKUP(Table5[[#This Row],[Item '#]],Ticket_Forms[Form Number],Ticket_Forms[Game Name],"",,)</f>
        <v>Criss Cross</v>
      </c>
      <c r="M1602" s="15">
        <v>186</v>
      </c>
      <c r="N1602" s="3">
        <f>LOOKUP(Table5[[#This Row],[Item '#]],Ticket_Forms[Form Number],Ticket_Forms[Ticket Count])</f>
        <v>5520</v>
      </c>
      <c r="O1602" s="16">
        <f>LOOKUP(Table5[[#This Row],[Item '#]],Ticket_Forms[Form Number],Ticket_Forms[Ticket Value])</f>
        <v>1</v>
      </c>
      <c r="P1602" s="16">
        <f>LOOKUP(Table5[[#This Row],[Item '#]],Ticket_Forms[Form Number],Ticket_Forms[Revenue])</f>
        <v>5520</v>
      </c>
      <c r="Q1602" s="16">
        <f>LOOKUP(Table5[[#This Row],[Item '#]],Ticket_Forms[Form Number],Ticket_Forms[Ideal Profit])</f>
        <v>960</v>
      </c>
      <c r="R1602" s="16">
        <f>LOOKUP(Table5[[#This Row],[Item '#]],Ticket_Forms[Form Number],Ticket_Forms[Prizes])</f>
        <v>4560</v>
      </c>
      <c r="S1602" s="16">
        <f>LOOKUP(Table5[[#This Row],[Item '#]],Ticket_Forms[Form Number],Ticket_Forms[Location Rent])</f>
        <v>331</v>
      </c>
      <c r="T1602" s="16">
        <f>LOOKUP(Table5[[#This Row],[Item '#]],Ticket_Forms[Form Number],Ticket_Forms[Last Sale])</f>
        <v>200</v>
      </c>
      <c r="U1602" s="16" t="s">
        <v>3909</v>
      </c>
      <c r="V1602" s="58">
        <f>Table5[[#This Row],[Date Distributed]]</f>
        <v>45337</v>
      </c>
      <c r="W1602" s="3" t="str">
        <f>_xlfn.XLOOKUP(Table5[[#This Row],[Serial '#]],Table10[Serial '#],Table10[Charity Association],"",,)</f>
        <v>Medina County Law Enforcrment Assoc</v>
      </c>
      <c r="Z1602" s="3" t="s">
        <v>3909</v>
      </c>
    </row>
    <row r="1603" spans="1:26" hidden="1" x14ac:dyDescent="0.35">
      <c r="A1603" s="3">
        <v>1601</v>
      </c>
      <c r="B1603" s="85">
        <v>45324</v>
      </c>
      <c r="C1603" s="73">
        <f>_xlfn.XLOOKUP(Table5[[#This Row],[Serial '#]],Table10[Serial '#],Table10[Date],"",,)</f>
        <v>45338</v>
      </c>
      <c r="D16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03" s="73" t="str">
        <f>IF(Table5[[#This Row],[Date Distributed]]="","In Stock","Distributed")</f>
        <v>Distributed</v>
      </c>
      <c r="F1603" s="79" t="s">
        <v>660</v>
      </c>
      <c r="G1603" s="75" t="s">
        <v>761</v>
      </c>
      <c r="H1603" s="80" t="s">
        <v>741</v>
      </c>
      <c r="I1603" s="80" t="s">
        <v>742</v>
      </c>
      <c r="J1603" s="81" t="s">
        <v>2361</v>
      </c>
      <c r="K1603" s="80" t="s">
        <v>385</v>
      </c>
      <c r="L1603" s="3" t="str">
        <f>_xlfn.XLOOKUP(Table5[[#This Row],[Item '#]],Ticket_Forms[Form Number],Ticket_Forms[Game Name],"",,)</f>
        <v>Criss Cross</v>
      </c>
      <c r="M1603" s="15">
        <v>186</v>
      </c>
      <c r="N1603" s="3">
        <f>LOOKUP(Table5[[#This Row],[Item '#]],Ticket_Forms[Form Number],Ticket_Forms[Ticket Count])</f>
        <v>5520</v>
      </c>
      <c r="O1603" s="16">
        <f>LOOKUP(Table5[[#This Row],[Item '#]],Ticket_Forms[Form Number],Ticket_Forms[Ticket Value])</f>
        <v>1</v>
      </c>
      <c r="P1603" s="16">
        <f>LOOKUP(Table5[[#This Row],[Item '#]],Ticket_Forms[Form Number],Ticket_Forms[Revenue])</f>
        <v>5520</v>
      </c>
      <c r="Q1603" s="16">
        <f>LOOKUP(Table5[[#This Row],[Item '#]],Ticket_Forms[Form Number],Ticket_Forms[Ideal Profit])</f>
        <v>960</v>
      </c>
      <c r="R1603" s="16">
        <f>LOOKUP(Table5[[#This Row],[Item '#]],Ticket_Forms[Form Number],Ticket_Forms[Prizes])</f>
        <v>4560</v>
      </c>
      <c r="S1603" s="16">
        <f>LOOKUP(Table5[[#This Row],[Item '#]],Ticket_Forms[Form Number],Ticket_Forms[Location Rent])</f>
        <v>331</v>
      </c>
      <c r="T1603" s="16">
        <f>LOOKUP(Table5[[#This Row],[Item '#]],Ticket_Forms[Form Number],Ticket_Forms[Last Sale])</f>
        <v>200</v>
      </c>
      <c r="U1603" s="16" t="s">
        <v>3909</v>
      </c>
      <c r="V1603" s="58">
        <f>Table5[[#This Row],[Date Distributed]]</f>
        <v>45338</v>
      </c>
      <c r="W1603" s="3" t="str">
        <f>_xlfn.XLOOKUP(Table5[[#This Row],[Serial '#]],Table10[Serial '#],Table10[Charity Association],"",,)</f>
        <v>Cleveland Police Athletic League</v>
      </c>
      <c r="Z1603" s="3" t="s">
        <v>3909</v>
      </c>
    </row>
    <row r="1604" spans="1:26" hidden="1" x14ac:dyDescent="0.35">
      <c r="A1604" s="3">
        <v>1602</v>
      </c>
      <c r="B1604" s="85">
        <v>45324</v>
      </c>
      <c r="C1604" s="73">
        <f>_xlfn.XLOOKUP(Table5[[#This Row],[Serial '#]],Table10[Serial '#],Table10[Date],"",,)</f>
        <v>45338</v>
      </c>
      <c r="D16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04" s="73" t="str">
        <f>IF(Table5[[#This Row],[Date Distributed]]="","In Stock","Distributed")</f>
        <v>Distributed</v>
      </c>
      <c r="F1604" s="79" t="s">
        <v>660</v>
      </c>
      <c r="G1604" s="75" t="s">
        <v>761</v>
      </c>
      <c r="H1604" s="80" t="s">
        <v>741</v>
      </c>
      <c r="I1604" s="80" t="s">
        <v>742</v>
      </c>
      <c r="J1604" s="81" t="s">
        <v>2362</v>
      </c>
      <c r="K1604" s="80" t="s">
        <v>385</v>
      </c>
      <c r="L1604" s="3" t="str">
        <f>_xlfn.XLOOKUP(Table5[[#This Row],[Item '#]],Ticket_Forms[Form Number],Ticket_Forms[Game Name],"",,)</f>
        <v>Criss Cross</v>
      </c>
      <c r="M1604" s="15">
        <v>186</v>
      </c>
      <c r="N1604" s="3">
        <f>LOOKUP(Table5[[#This Row],[Item '#]],Ticket_Forms[Form Number],Ticket_Forms[Ticket Count])</f>
        <v>5520</v>
      </c>
      <c r="O1604" s="16">
        <f>LOOKUP(Table5[[#This Row],[Item '#]],Ticket_Forms[Form Number],Ticket_Forms[Ticket Value])</f>
        <v>1</v>
      </c>
      <c r="P1604" s="16">
        <f>LOOKUP(Table5[[#This Row],[Item '#]],Ticket_Forms[Form Number],Ticket_Forms[Revenue])</f>
        <v>5520</v>
      </c>
      <c r="Q1604" s="16">
        <f>LOOKUP(Table5[[#This Row],[Item '#]],Ticket_Forms[Form Number],Ticket_Forms[Ideal Profit])</f>
        <v>960</v>
      </c>
      <c r="R1604" s="16">
        <f>LOOKUP(Table5[[#This Row],[Item '#]],Ticket_Forms[Form Number],Ticket_Forms[Prizes])</f>
        <v>4560</v>
      </c>
      <c r="S1604" s="16">
        <f>LOOKUP(Table5[[#This Row],[Item '#]],Ticket_Forms[Form Number],Ticket_Forms[Location Rent])</f>
        <v>331</v>
      </c>
      <c r="T1604" s="16">
        <f>LOOKUP(Table5[[#This Row],[Item '#]],Ticket_Forms[Form Number],Ticket_Forms[Last Sale])</f>
        <v>200</v>
      </c>
      <c r="U1604" s="16" t="s">
        <v>3909</v>
      </c>
      <c r="V1604" s="58">
        <f>Table5[[#This Row],[Date Distributed]]</f>
        <v>45338</v>
      </c>
      <c r="W1604" s="3" t="str">
        <f>_xlfn.XLOOKUP(Table5[[#This Row],[Serial '#]],Table10[Serial '#],Table10[Charity Association],"",,)</f>
        <v>Cleveland Police Athletic League</v>
      </c>
      <c r="Z1604" s="3" t="s">
        <v>3909</v>
      </c>
    </row>
    <row r="1605" spans="1:26" hidden="1" x14ac:dyDescent="0.35">
      <c r="A1605" s="3">
        <v>1603</v>
      </c>
      <c r="B1605" s="85">
        <v>45324</v>
      </c>
      <c r="C1605" s="73">
        <f>_xlfn.XLOOKUP(Table5[[#This Row],[Serial '#]],Table10[Serial '#],Table10[Date],"",,)</f>
        <v>45338</v>
      </c>
      <c r="D16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05" s="73" t="str">
        <f>IF(Table5[[#This Row],[Date Distributed]]="","In Stock","Distributed")</f>
        <v>Distributed</v>
      </c>
      <c r="F1605" s="79" t="s">
        <v>660</v>
      </c>
      <c r="G1605" s="75" t="s">
        <v>761</v>
      </c>
      <c r="H1605" s="80" t="s">
        <v>741</v>
      </c>
      <c r="I1605" s="80" t="s">
        <v>742</v>
      </c>
      <c r="J1605" s="81" t="s">
        <v>2363</v>
      </c>
      <c r="K1605" s="80" t="s">
        <v>385</v>
      </c>
      <c r="L1605" s="3" t="str">
        <f>_xlfn.XLOOKUP(Table5[[#This Row],[Item '#]],Ticket_Forms[Form Number],Ticket_Forms[Game Name],"",,)</f>
        <v>Criss Cross</v>
      </c>
      <c r="M1605" s="15">
        <v>186</v>
      </c>
      <c r="N1605" s="3">
        <f>LOOKUP(Table5[[#This Row],[Item '#]],Ticket_Forms[Form Number],Ticket_Forms[Ticket Count])</f>
        <v>5520</v>
      </c>
      <c r="O1605" s="16">
        <f>LOOKUP(Table5[[#This Row],[Item '#]],Ticket_Forms[Form Number],Ticket_Forms[Ticket Value])</f>
        <v>1</v>
      </c>
      <c r="P1605" s="16">
        <f>LOOKUP(Table5[[#This Row],[Item '#]],Ticket_Forms[Form Number],Ticket_Forms[Revenue])</f>
        <v>5520</v>
      </c>
      <c r="Q1605" s="16">
        <f>LOOKUP(Table5[[#This Row],[Item '#]],Ticket_Forms[Form Number],Ticket_Forms[Ideal Profit])</f>
        <v>960</v>
      </c>
      <c r="R1605" s="16">
        <f>LOOKUP(Table5[[#This Row],[Item '#]],Ticket_Forms[Form Number],Ticket_Forms[Prizes])</f>
        <v>4560</v>
      </c>
      <c r="S1605" s="16">
        <f>LOOKUP(Table5[[#This Row],[Item '#]],Ticket_Forms[Form Number],Ticket_Forms[Location Rent])</f>
        <v>331</v>
      </c>
      <c r="T1605" s="16">
        <f>LOOKUP(Table5[[#This Row],[Item '#]],Ticket_Forms[Form Number],Ticket_Forms[Last Sale])</f>
        <v>200</v>
      </c>
      <c r="U1605" s="16" t="s">
        <v>3909</v>
      </c>
      <c r="V1605" s="58">
        <f>Table5[[#This Row],[Date Distributed]]</f>
        <v>45338</v>
      </c>
      <c r="W1605" s="3" t="str">
        <f>_xlfn.XLOOKUP(Table5[[#This Row],[Serial '#]],Table10[Serial '#],Table10[Charity Association],"",,)</f>
        <v>Cleveland Police Athletic League</v>
      </c>
      <c r="Z1605" s="3" t="s">
        <v>3909</v>
      </c>
    </row>
    <row r="1606" spans="1:26" hidden="1" x14ac:dyDescent="0.35">
      <c r="A1606" s="3">
        <v>1604</v>
      </c>
      <c r="B1606" s="85">
        <v>45324</v>
      </c>
      <c r="C1606" s="73">
        <f>_xlfn.XLOOKUP(Table5[[#This Row],[Serial '#]],Table10[Serial '#],Table10[Date],"",,)</f>
        <v>45341</v>
      </c>
      <c r="D16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06" s="73" t="str">
        <f>IF(Table5[[#This Row],[Date Distributed]]="","In Stock","Distributed")</f>
        <v>Distributed</v>
      </c>
      <c r="F1606" s="79" t="s">
        <v>660</v>
      </c>
      <c r="G1606" s="75" t="s">
        <v>761</v>
      </c>
      <c r="H1606" s="80" t="s">
        <v>741</v>
      </c>
      <c r="I1606" s="80" t="s">
        <v>742</v>
      </c>
      <c r="J1606" s="81" t="s">
        <v>2364</v>
      </c>
      <c r="K1606" s="80" t="s">
        <v>385</v>
      </c>
      <c r="L1606" s="3" t="str">
        <f>_xlfn.XLOOKUP(Table5[[#This Row],[Item '#]],Ticket_Forms[Form Number],Ticket_Forms[Game Name],"",,)</f>
        <v>Criss Cross</v>
      </c>
      <c r="M1606" s="15">
        <v>186</v>
      </c>
      <c r="N1606" s="3">
        <f>LOOKUP(Table5[[#This Row],[Item '#]],Ticket_Forms[Form Number],Ticket_Forms[Ticket Count])</f>
        <v>5520</v>
      </c>
      <c r="O1606" s="16">
        <f>LOOKUP(Table5[[#This Row],[Item '#]],Ticket_Forms[Form Number],Ticket_Forms[Ticket Value])</f>
        <v>1</v>
      </c>
      <c r="P1606" s="16">
        <f>LOOKUP(Table5[[#This Row],[Item '#]],Ticket_Forms[Form Number],Ticket_Forms[Revenue])</f>
        <v>5520</v>
      </c>
      <c r="Q1606" s="16">
        <f>LOOKUP(Table5[[#This Row],[Item '#]],Ticket_Forms[Form Number],Ticket_Forms[Ideal Profit])</f>
        <v>960</v>
      </c>
      <c r="R1606" s="16">
        <f>LOOKUP(Table5[[#This Row],[Item '#]],Ticket_Forms[Form Number],Ticket_Forms[Prizes])</f>
        <v>4560</v>
      </c>
      <c r="S1606" s="16">
        <f>LOOKUP(Table5[[#This Row],[Item '#]],Ticket_Forms[Form Number],Ticket_Forms[Location Rent])</f>
        <v>331</v>
      </c>
      <c r="T1606" s="16">
        <f>LOOKUP(Table5[[#This Row],[Item '#]],Ticket_Forms[Form Number],Ticket_Forms[Last Sale])</f>
        <v>200</v>
      </c>
      <c r="U1606" s="16" t="s">
        <v>3909</v>
      </c>
      <c r="V1606" s="58">
        <f>Table5[[#This Row],[Date Distributed]]</f>
        <v>45341</v>
      </c>
      <c r="W1606" s="3" t="str">
        <f>_xlfn.XLOOKUP(Table5[[#This Row],[Serial '#]],Table10[Serial '#],Table10[Charity Association],"",,)</f>
        <v>Greater Cleveland Football Foundation</v>
      </c>
      <c r="Z1606" s="3" t="s">
        <v>3909</v>
      </c>
    </row>
    <row r="1607" spans="1:26" hidden="1" x14ac:dyDescent="0.35">
      <c r="A1607" s="3">
        <v>1605</v>
      </c>
      <c r="B1607" s="85">
        <v>45324</v>
      </c>
      <c r="C1607" s="73">
        <f>_xlfn.XLOOKUP(Table5[[#This Row],[Serial '#]],Table10[Serial '#],Table10[Date],"",,)</f>
        <v>45341</v>
      </c>
      <c r="D16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07" s="73" t="str">
        <f>IF(Table5[[#This Row],[Date Distributed]]="","In Stock","Distributed")</f>
        <v>Distributed</v>
      </c>
      <c r="F1607" s="79" t="s">
        <v>660</v>
      </c>
      <c r="G1607" s="75" t="s">
        <v>761</v>
      </c>
      <c r="H1607" s="80" t="s">
        <v>741</v>
      </c>
      <c r="I1607" s="80" t="s">
        <v>742</v>
      </c>
      <c r="J1607" s="81" t="s">
        <v>2365</v>
      </c>
      <c r="K1607" s="80" t="s">
        <v>385</v>
      </c>
      <c r="L1607" s="3" t="str">
        <f>_xlfn.XLOOKUP(Table5[[#This Row],[Item '#]],Ticket_Forms[Form Number],Ticket_Forms[Game Name],"",,)</f>
        <v>Criss Cross</v>
      </c>
      <c r="M1607" s="15">
        <v>186</v>
      </c>
      <c r="N1607" s="3">
        <f>LOOKUP(Table5[[#This Row],[Item '#]],Ticket_Forms[Form Number],Ticket_Forms[Ticket Count])</f>
        <v>5520</v>
      </c>
      <c r="O1607" s="16">
        <f>LOOKUP(Table5[[#This Row],[Item '#]],Ticket_Forms[Form Number],Ticket_Forms[Ticket Value])</f>
        <v>1</v>
      </c>
      <c r="P1607" s="16">
        <f>LOOKUP(Table5[[#This Row],[Item '#]],Ticket_Forms[Form Number],Ticket_Forms[Revenue])</f>
        <v>5520</v>
      </c>
      <c r="Q1607" s="16">
        <f>LOOKUP(Table5[[#This Row],[Item '#]],Ticket_Forms[Form Number],Ticket_Forms[Ideal Profit])</f>
        <v>960</v>
      </c>
      <c r="R1607" s="16">
        <f>LOOKUP(Table5[[#This Row],[Item '#]],Ticket_Forms[Form Number],Ticket_Forms[Prizes])</f>
        <v>4560</v>
      </c>
      <c r="S1607" s="16">
        <f>LOOKUP(Table5[[#This Row],[Item '#]],Ticket_Forms[Form Number],Ticket_Forms[Location Rent])</f>
        <v>331</v>
      </c>
      <c r="T1607" s="16">
        <f>LOOKUP(Table5[[#This Row],[Item '#]],Ticket_Forms[Form Number],Ticket_Forms[Last Sale])</f>
        <v>200</v>
      </c>
      <c r="U1607" s="16" t="s">
        <v>3909</v>
      </c>
      <c r="V1607" s="58">
        <f>Table5[[#This Row],[Date Distributed]]</f>
        <v>45341</v>
      </c>
      <c r="W1607" s="3" t="str">
        <f>_xlfn.XLOOKUP(Table5[[#This Row],[Serial '#]],Table10[Serial '#],Table10[Charity Association],"",,)</f>
        <v>Greater Cleveland Football Foundation</v>
      </c>
      <c r="Z1607" s="3" t="s">
        <v>3909</v>
      </c>
    </row>
    <row r="1608" spans="1:26" hidden="1" x14ac:dyDescent="0.35">
      <c r="A1608" s="3">
        <v>1606</v>
      </c>
      <c r="B1608" s="85">
        <v>45324</v>
      </c>
      <c r="C1608" s="73">
        <f>_xlfn.XLOOKUP(Table5[[#This Row],[Serial '#]],Table10[Serial '#],Table10[Date],"",,)</f>
        <v>45341</v>
      </c>
      <c r="D16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08" s="73" t="str">
        <f>IF(Table5[[#This Row],[Date Distributed]]="","In Stock","Distributed")</f>
        <v>Distributed</v>
      </c>
      <c r="F1608" s="79" t="s">
        <v>660</v>
      </c>
      <c r="G1608" s="75" t="s">
        <v>761</v>
      </c>
      <c r="H1608" s="80" t="s">
        <v>741</v>
      </c>
      <c r="I1608" s="80" t="s">
        <v>742</v>
      </c>
      <c r="J1608" s="81" t="s">
        <v>2366</v>
      </c>
      <c r="K1608" s="80" t="s">
        <v>385</v>
      </c>
      <c r="L1608" s="3" t="str">
        <f>_xlfn.XLOOKUP(Table5[[#This Row],[Item '#]],Ticket_Forms[Form Number],Ticket_Forms[Game Name],"",,)</f>
        <v>Criss Cross</v>
      </c>
      <c r="M1608" s="15">
        <v>186</v>
      </c>
      <c r="N1608" s="3">
        <f>LOOKUP(Table5[[#This Row],[Item '#]],Ticket_Forms[Form Number],Ticket_Forms[Ticket Count])</f>
        <v>5520</v>
      </c>
      <c r="O1608" s="16">
        <f>LOOKUP(Table5[[#This Row],[Item '#]],Ticket_Forms[Form Number],Ticket_Forms[Ticket Value])</f>
        <v>1</v>
      </c>
      <c r="P1608" s="16">
        <f>LOOKUP(Table5[[#This Row],[Item '#]],Ticket_Forms[Form Number],Ticket_Forms[Revenue])</f>
        <v>5520</v>
      </c>
      <c r="Q1608" s="16">
        <f>LOOKUP(Table5[[#This Row],[Item '#]],Ticket_Forms[Form Number],Ticket_Forms[Ideal Profit])</f>
        <v>960</v>
      </c>
      <c r="R1608" s="16">
        <f>LOOKUP(Table5[[#This Row],[Item '#]],Ticket_Forms[Form Number],Ticket_Forms[Prizes])</f>
        <v>4560</v>
      </c>
      <c r="S1608" s="16">
        <f>LOOKUP(Table5[[#This Row],[Item '#]],Ticket_Forms[Form Number],Ticket_Forms[Location Rent])</f>
        <v>331</v>
      </c>
      <c r="T1608" s="16">
        <f>LOOKUP(Table5[[#This Row],[Item '#]],Ticket_Forms[Form Number],Ticket_Forms[Last Sale])</f>
        <v>200</v>
      </c>
      <c r="U1608" s="16" t="s">
        <v>3909</v>
      </c>
      <c r="V1608" s="58">
        <f>Table5[[#This Row],[Date Distributed]]</f>
        <v>45341</v>
      </c>
      <c r="W1608" s="3" t="str">
        <f>_xlfn.XLOOKUP(Table5[[#This Row],[Serial '#]],Table10[Serial '#],Table10[Charity Association],"",,)</f>
        <v>Greater Cleveland Football Foundation</v>
      </c>
      <c r="Z1608" s="3" t="s">
        <v>3909</v>
      </c>
    </row>
    <row r="1609" spans="1:26" hidden="1" x14ac:dyDescent="0.35">
      <c r="A1609" s="3">
        <v>1607</v>
      </c>
      <c r="B1609" s="85">
        <v>45324</v>
      </c>
      <c r="C1609" s="73">
        <f>_xlfn.XLOOKUP(Table5[[#This Row],[Serial '#]],Table10[Serial '#],Table10[Date],"",,)</f>
        <v>45341</v>
      </c>
      <c r="D16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09" s="73" t="str">
        <f>IF(Table5[[#This Row],[Date Distributed]]="","In Stock","Distributed")</f>
        <v>Distributed</v>
      </c>
      <c r="F1609" s="79" t="s">
        <v>660</v>
      </c>
      <c r="G1609" s="75" t="s">
        <v>761</v>
      </c>
      <c r="H1609" s="80" t="s">
        <v>741</v>
      </c>
      <c r="I1609" s="80" t="s">
        <v>742</v>
      </c>
      <c r="J1609" s="81" t="s">
        <v>2367</v>
      </c>
      <c r="K1609" s="80" t="s">
        <v>385</v>
      </c>
      <c r="L1609" s="3" t="str">
        <f>_xlfn.XLOOKUP(Table5[[#This Row],[Item '#]],Ticket_Forms[Form Number],Ticket_Forms[Game Name],"",,)</f>
        <v>Criss Cross</v>
      </c>
      <c r="M1609" s="15">
        <v>186</v>
      </c>
      <c r="N1609" s="3">
        <f>LOOKUP(Table5[[#This Row],[Item '#]],Ticket_Forms[Form Number],Ticket_Forms[Ticket Count])</f>
        <v>5520</v>
      </c>
      <c r="O1609" s="16">
        <f>LOOKUP(Table5[[#This Row],[Item '#]],Ticket_Forms[Form Number],Ticket_Forms[Ticket Value])</f>
        <v>1</v>
      </c>
      <c r="P1609" s="16">
        <f>LOOKUP(Table5[[#This Row],[Item '#]],Ticket_Forms[Form Number],Ticket_Forms[Revenue])</f>
        <v>5520</v>
      </c>
      <c r="Q1609" s="16">
        <f>LOOKUP(Table5[[#This Row],[Item '#]],Ticket_Forms[Form Number],Ticket_Forms[Ideal Profit])</f>
        <v>960</v>
      </c>
      <c r="R1609" s="16">
        <f>LOOKUP(Table5[[#This Row],[Item '#]],Ticket_Forms[Form Number],Ticket_Forms[Prizes])</f>
        <v>4560</v>
      </c>
      <c r="S1609" s="16">
        <f>LOOKUP(Table5[[#This Row],[Item '#]],Ticket_Forms[Form Number],Ticket_Forms[Location Rent])</f>
        <v>331</v>
      </c>
      <c r="T1609" s="16">
        <f>LOOKUP(Table5[[#This Row],[Item '#]],Ticket_Forms[Form Number],Ticket_Forms[Last Sale])</f>
        <v>200</v>
      </c>
      <c r="U1609" s="16" t="s">
        <v>3909</v>
      </c>
      <c r="V1609" s="58">
        <f>Table5[[#This Row],[Date Distributed]]</f>
        <v>45341</v>
      </c>
      <c r="W1609" s="3" t="str">
        <f>_xlfn.XLOOKUP(Table5[[#This Row],[Serial '#]],Table10[Serial '#],Table10[Charity Association],"",,)</f>
        <v>Medina County Law Enforcrment Assoc</v>
      </c>
      <c r="Z1609" s="3" t="s">
        <v>3909</v>
      </c>
    </row>
    <row r="1610" spans="1:26" hidden="1" x14ac:dyDescent="0.35">
      <c r="A1610" s="3">
        <v>1608</v>
      </c>
      <c r="B1610" s="85">
        <v>45324</v>
      </c>
      <c r="C1610" s="73">
        <f>_xlfn.XLOOKUP(Table5[[#This Row],[Serial '#]],Table10[Serial '#],Table10[Date],"",,)</f>
        <v>45341</v>
      </c>
      <c r="D16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10" s="73" t="str">
        <f>IF(Table5[[#This Row],[Date Distributed]]="","In Stock","Distributed")</f>
        <v>Distributed</v>
      </c>
      <c r="F1610" s="79" t="s">
        <v>660</v>
      </c>
      <c r="G1610" s="75" t="s">
        <v>761</v>
      </c>
      <c r="H1610" s="80" t="s">
        <v>741</v>
      </c>
      <c r="I1610" s="80" t="s">
        <v>742</v>
      </c>
      <c r="J1610" s="81" t="s">
        <v>2368</v>
      </c>
      <c r="K1610" s="80" t="s">
        <v>385</v>
      </c>
      <c r="L1610" s="3" t="str">
        <f>_xlfn.XLOOKUP(Table5[[#This Row],[Item '#]],Ticket_Forms[Form Number],Ticket_Forms[Game Name],"",,)</f>
        <v>Criss Cross</v>
      </c>
      <c r="M1610" s="15">
        <v>186</v>
      </c>
      <c r="N1610" s="3">
        <f>LOOKUP(Table5[[#This Row],[Item '#]],Ticket_Forms[Form Number],Ticket_Forms[Ticket Count])</f>
        <v>5520</v>
      </c>
      <c r="O1610" s="16">
        <f>LOOKUP(Table5[[#This Row],[Item '#]],Ticket_Forms[Form Number],Ticket_Forms[Ticket Value])</f>
        <v>1</v>
      </c>
      <c r="P1610" s="16">
        <f>LOOKUP(Table5[[#This Row],[Item '#]],Ticket_Forms[Form Number],Ticket_Forms[Revenue])</f>
        <v>5520</v>
      </c>
      <c r="Q1610" s="16">
        <f>LOOKUP(Table5[[#This Row],[Item '#]],Ticket_Forms[Form Number],Ticket_Forms[Ideal Profit])</f>
        <v>960</v>
      </c>
      <c r="R1610" s="16">
        <f>LOOKUP(Table5[[#This Row],[Item '#]],Ticket_Forms[Form Number],Ticket_Forms[Prizes])</f>
        <v>4560</v>
      </c>
      <c r="S1610" s="16">
        <f>LOOKUP(Table5[[#This Row],[Item '#]],Ticket_Forms[Form Number],Ticket_Forms[Location Rent])</f>
        <v>331</v>
      </c>
      <c r="T1610" s="16">
        <f>LOOKUP(Table5[[#This Row],[Item '#]],Ticket_Forms[Form Number],Ticket_Forms[Last Sale])</f>
        <v>200</v>
      </c>
      <c r="U1610" s="16" t="s">
        <v>3909</v>
      </c>
      <c r="V1610" s="58">
        <f>Table5[[#This Row],[Date Distributed]]</f>
        <v>45341</v>
      </c>
      <c r="W1610" s="3" t="str">
        <f>_xlfn.XLOOKUP(Table5[[#This Row],[Serial '#]],Table10[Serial '#],Table10[Charity Association],"",,)</f>
        <v>Medina County Law Enforcrment Assoc</v>
      </c>
      <c r="Z1610" s="3" t="s">
        <v>3909</v>
      </c>
    </row>
    <row r="1611" spans="1:26" hidden="1" x14ac:dyDescent="0.35">
      <c r="A1611" s="3">
        <v>1609</v>
      </c>
      <c r="B1611" s="85">
        <v>45324</v>
      </c>
      <c r="C1611" s="73">
        <f>_xlfn.XLOOKUP(Table5[[#This Row],[Serial '#]],Table10[Serial '#],Table10[Date],"",,)</f>
        <v>45341</v>
      </c>
      <c r="D16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11" s="73" t="str">
        <f>IF(Table5[[#This Row],[Date Distributed]]="","In Stock","Distributed")</f>
        <v>Distributed</v>
      </c>
      <c r="F1611" s="79" t="s">
        <v>660</v>
      </c>
      <c r="G1611" s="75" t="s">
        <v>761</v>
      </c>
      <c r="H1611" s="80" t="s">
        <v>741</v>
      </c>
      <c r="I1611" s="80" t="s">
        <v>742</v>
      </c>
      <c r="J1611" s="81" t="s">
        <v>2369</v>
      </c>
      <c r="K1611" s="80" t="s">
        <v>385</v>
      </c>
      <c r="L1611" s="3" t="str">
        <f>_xlfn.XLOOKUP(Table5[[#This Row],[Item '#]],Ticket_Forms[Form Number],Ticket_Forms[Game Name],"",,)</f>
        <v>Criss Cross</v>
      </c>
      <c r="M1611" s="15">
        <v>186</v>
      </c>
      <c r="N1611" s="3">
        <f>LOOKUP(Table5[[#This Row],[Item '#]],Ticket_Forms[Form Number],Ticket_Forms[Ticket Count])</f>
        <v>5520</v>
      </c>
      <c r="O1611" s="16">
        <f>LOOKUP(Table5[[#This Row],[Item '#]],Ticket_Forms[Form Number],Ticket_Forms[Ticket Value])</f>
        <v>1</v>
      </c>
      <c r="P1611" s="16">
        <f>LOOKUP(Table5[[#This Row],[Item '#]],Ticket_Forms[Form Number],Ticket_Forms[Revenue])</f>
        <v>5520</v>
      </c>
      <c r="Q1611" s="16">
        <f>LOOKUP(Table5[[#This Row],[Item '#]],Ticket_Forms[Form Number],Ticket_Forms[Ideal Profit])</f>
        <v>960</v>
      </c>
      <c r="R1611" s="16">
        <f>LOOKUP(Table5[[#This Row],[Item '#]],Ticket_Forms[Form Number],Ticket_Forms[Prizes])</f>
        <v>4560</v>
      </c>
      <c r="S1611" s="16">
        <f>LOOKUP(Table5[[#This Row],[Item '#]],Ticket_Forms[Form Number],Ticket_Forms[Location Rent])</f>
        <v>331</v>
      </c>
      <c r="T1611" s="16">
        <f>LOOKUP(Table5[[#This Row],[Item '#]],Ticket_Forms[Form Number],Ticket_Forms[Last Sale])</f>
        <v>200</v>
      </c>
      <c r="U1611" s="16" t="s">
        <v>3909</v>
      </c>
      <c r="V1611" s="58">
        <f>Table5[[#This Row],[Date Distributed]]</f>
        <v>45341</v>
      </c>
      <c r="W1611" s="3" t="str">
        <f>_xlfn.XLOOKUP(Table5[[#This Row],[Serial '#]],Table10[Serial '#],Table10[Charity Association],"",,)</f>
        <v>Medina County Law Enforcrment Assoc</v>
      </c>
      <c r="Z1611" s="3" t="s">
        <v>3909</v>
      </c>
    </row>
    <row r="1612" spans="1:26" hidden="1" x14ac:dyDescent="0.35">
      <c r="A1612" s="3">
        <v>1610</v>
      </c>
      <c r="B1612" s="85">
        <v>45324</v>
      </c>
      <c r="C1612" s="73">
        <f>_xlfn.XLOOKUP(Table5[[#This Row],[Serial '#]],Table10[Serial '#],Table10[Date],"",,)</f>
        <v>45341</v>
      </c>
      <c r="D16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12" s="73" t="str">
        <f>IF(Table5[[#This Row],[Date Distributed]]="","In Stock","Distributed")</f>
        <v>Distributed</v>
      </c>
      <c r="F1612" s="79" t="s">
        <v>660</v>
      </c>
      <c r="G1612" s="75" t="s">
        <v>761</v>
      </c>
      <c r="H1612" s="80" t="s">
        <v>741</v>
      </c>
      <c r="I1612" s="80" t="s">
        <v>742</v>
      </c>
      <c r="J1612" s="81" t="s">
        <v>2370</v>
      </c>
      <c r="K1612" s="80" t="s">
        <v>3645</v>
      </c>
      <c r="L1612" s="3" t="str">
        <f>_xlfn.XLOOKUP(Table5[[#This Row],[Item '#]],Ticket_Forms[Form Number],Ticket_Forms[Game Name],"",,)</f>
        <v>Big 5</v>
      </c>
      <c r="M1612" s="15">
        <v>360</v>
      </c>
      <c r="N1612" s="3">
        <f>LOOKUP(Table5[[#This Row],[Item '#]],Ticket_Forms[Form Number],Ticket_Forms[Ticket Count])</f>
        <v>9959</v>
      </c>
      <c r="O1612" s="16">
        <f>LOOKUP(Table5[[#This Row],[Item '#]],Ticket_Forms[Form Number],Ticket_Forms[Ticket Value])</f>
        <v>1</v>
      </c>
      <c r="P1612" s="16">
        <f>LOOKUP(Table5[[#This Row],[Item '#]],Ticket_Forms[Form Number],Ticket_Forms[Revenue])</f>
        <v>9959</v>
      </c>
      <c r="Q1612" s="16">
        <f>LOOKUP(Table5[[#This Row],[Item '#]],Ticket_Forms[Form Number],Ticket_Forms[Ideal Profit])</f>
        <v>2119</v>
      </c>
      <c r="R1612" s="16">
        <f>LOOKUP(Table5[[#This Row],[Item '#]],Ticket_Forms[Form Number],Ticket_Forms[Prizes])</f>
        <v>7840</v>
      </c>
      <c r="S1612" s="16">
        <f>LOOKUP(Table5[[#This Row],[Item '#]],Ticket_Forms[Form Number],Ticket_Forms[Location Rent])</f>
        <v>597</v>
      </c>
      <c r="T1612" s="16">
        <f>LOOKUP(Table5[[#This Row],[Item '#]],Ticket_Forms[Form Number],Ticket_Forms[Last Sale])</f>
        <v>0</v>
      </c>
      <c r="U1612" s="16" t="s">
        <v>3909</v>
      </c>
      <c r="V1612" s="58">
        <f>Table5[[#This Row],[Date Distributed]]</f>
        <v>45341</v>
      </c>
      <c r="W1612" s="3" t="str">
        <f>_xlfn.XLOOKUP(Table5[[#This Row],[Serial '#]],Table10[Serial '#],Table10[Charity Association],"",,)</f>
        <v>Greater Cleveland Football Foundation</v>
      </c>
      <c r="Z1612" s="3" t="s">
        <v>3909</v>
      </c>
    </row>
    <row r="1613" spans="1:26" hidden="1" x14ac:dyDescent="0.35">
      <c r="A1613" s="3">
        <v>1611</v>
      </c>
      <c r="B1613" s="85">
        <v>45324</v>
      </c>
      <c r="C1613" s="73">
        <f>_xlfn.XLOOKUP(Table5[[#This Row],[Serial '#]],Table10[Serial '#],Table10[Date],"",,)</f>
        <v>45342</v>
      </c>
      <c r="D16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13" s="73" t="str">
        <f>IF(Table5[[#This Row],[Date Distributed]]="","In Stock","Distributed")</f>
        <v>Distributed</v>
      </c>
      <c r="F1613" s="79" t="s">
        <v>660</v>
      </c>
      <c r="G1613" s="75" t="s">
        <v>761</v>
      </c>
      <c r="H1613" s="80" t="s">
        <v>741</v>
      </c>
      <c r="I1613" s="80" t="s">
        <v>742</v>
      </c>
      <c r="J1613" s="81" t="s">
        <v>2371</v>
      </c>
      <c r="K1613" s="80" t="s">
        <v>385</v>
      </c>
      <c r="L1613" s="3" t="str">
        <f>_xlfn.XLOOKUP(Table5[[#This Row],[Item '#]],Ticket_Forms[Form Number],Ticket_Forms[Game Name],"",,)</f>
        <v>Criss Cross</v>
      </c>
      <c r="M1613" s="15">
        <v>186</v>
      </c>
      <c r="N1613" s="3">
        <f>LOOKUP(Table5[[#This Row],[Item '#]],Ticket_Forms[Form Number],Ticket_Forms[Ticket Count])</f>
        <v>5520</v>
      </c>
      <c r="O1613" s="16">
        <f>LOOKUP(Table5[[#This Row],[Item '#]],Ticket_Forms[Form Number],Ticket_Forms[Ticket Value])</f>
        <v>1</v>
      </c>
      <c r="P1613" s="16">
        <f>LOOKUP(Table5[[#This Row],[Item '#]],Ticket_Forms[Form Number],Ticket_Forms[Revenue])</f>
        <v>5520</v>
      </c>
      <c r="Q1613" s="16">
        <f>LOOKUP(Table5[[#This Row],[Item '#]],Ticket_Forms[Form Number],Ticket_Forms[Ideal Profit])</f>
        <v>960</v>
      </c>
      <c r="R1613" s="16">
        <f>LOOKUP(Table5[[#This Row],[Item '#]],Ticket_Forms[Form Number],Ticket_Forms[Prizes])</f>
        <v>4560</v>
      </c>
      <c r="S1613" s="16">
        <f>LOOKUP(Table5[[#This Row],[Item '#]],Ticket_Forms[Form Number],Ticket_Forms[Location Rent])</f>
        <v>331</v>
      </c>
      <c r="T1613" s="16">
        <f>LOOKUP(Table5[[#This Row],[Item '#]],Ticket_Forms[Form Number],Ticket_Forms[Last Sale])</f>
        <v>200</v>
      </c>
      <c r="U1613" s="16" t="s">
        <v>3909</v>
      </c>
      <c r="V1613" s="58">
        <f>Table5[[#This Row],[Date Distributed]]</f>
        <v>45342</v>
      </c>
      <c r="W1613" s="3" t="str">
        <f>_xlfn.XLOOKUP(Table5[[#This Row],[Serial '#]],Table10[Serial '#],Table10[Charity Association],"",,)</f>
        <v>Greater Cleveland Football Foundation</v>
      </c>
      <c r="Z1613" s="3" t="s">
        <v>3909</v>
      </c>
    </row>
    <row r="1614" spans="1:26" hidden="1" x14ac:dyDescent="0.35">
      <c r="A1614" s="3">
        <v>1612</v>
      </c>
      <c r="B1614" s="85">
        <v>45324</v>
      </c>
      <c r="C1614" s="73">
        <f>_xlfn.XLOOKUP(Table5[[#This Row],[Serial '#]],Table10[Serial '#],Table10[Date],"",,)</f>
        <v>45343</v>
      </c>
      <c r="D16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14" s="73" t="str">
        <f>IF(Table5[[#This Row],[Date Distributed]]="","In Stock","Distributed")</f>
        <v>Distributed</v>
      </c>
      <c r="F1614" s="79" t="s">
        <v>660</v>
      </c>
      <c r="G1614" s="75" t="s">
        <v>761</v>
      </c>
      <c r="H1614" s="80" t="s">
        <v>741</v>
      </c>
      <c r="I1614" s="80" t="s">
        <v>742</v>
      </c>
      <c r="J1614" s="81" t="s">
        <v>2372</v>
      </c>
      <c r="K1614" s="80" t="s">
        <v>385</v>
      </c>
      <c r="L1614" s="3" t="str">
        <f>_xlfn.XLOOKUP(Table5[[#This Row],[Item '#]],Ticket_Forms[Form Number],Ticket_Forms[Game Name],"",,)</f>
        <v>Criss Cross</v>
      </c>
      <c r="M1614" s="15">
        <v>186</v>
      </c>
      <c r="N1614" s="3">
        <f>LOOKUP(Table5[[#This Row],[Item '#]],Ticket_Forms[Form Number],Ticket_Forms[Ticket Count])</f>
        <v>5520</v>
      </c>
      <c r="O1614" s="16">
        <f>LOOKUP(Table5[[#This Row],[Item '#]],Ticket_Forms[Form Number],Ticket_Forms[Ticket Value])</f>
        <v>1</v>
      </c>
      <c r="P1614" s="16">
        <f>LOOKUP(Table5[[#This Row],[Item '#]],Ticket_Forms[Form Number],Ticket_Forms[Revenue])</f>
        <v>5520</v>
      </c>
      <c r="Q1614" s="16">
        <f>LOOKUP(Table5[[#This Row],[Item '#]],Ticket_Forms[Form Number],Ticket_Forms[Ideal Profit])</f>
        <v>960</v>
      </c>
      <c r="R1614" s="16">
        <f>LOOKUP(Table5[[#This Row],[Item '#]],Ticket_Forms[Form Number],Ticket_Forms[Prizes])</f>
        <v>4560</v>
      </c>
      <c r="S1614" s="16">
        <f>LOOKUP(Table5[[#This Row],[Item '#]],Ticket_Forms[Form Number],Ticket_Forms[Location Rent])</f>
        <v>331</v>
      </c>
      <c r="T1614" s="16">
        <f>LOOKUP(Table5[[#This Row],[Item '#]],Ticket_Forms[Form Number],Ticket_Forms[Last Sale])</f>
        <v>200</v>
      </c>
      <c r="U1614" s="16" t="s">
        <v>3909</v>
      </c>
      <c r="V1614" s="58">
        <f>Table5[[#This Row],[Date Distributed]]</f>
        <v>45343</v>
      </c>
      <c r="W1614" s="3" t="str">
        <f>_xlfn.XLOOKUP(Table5[[#This Row],[Serial '#]],Table10[Serial '#],Table10[Charity Association],"",,)</f>
        <v>Cleveland Police Athletic League</v>
      </c>
      <c r="Z1614" s="3" t="s">
        <v>3909</v>
      </c>
    </row>
    <row r="1615" spans="1:26" hidden="1" x14ac:dyDescent="0.35">
      <c r="A1615" s="3">
        <v>1613</v>
      </c>
      <c r="B1615" s="85">
        <v>45324</v>
      </c>
      <c r="C1615" s="73">
        <f>_xlfn.XLOOKUP(Table5[[#This Row],[Serial '#]],Table10[Serial '#],Table10[Date],"",,)</f>
        <v>45344</v>
      </c>
      <c r="D16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15" s="73" t="str">
        <f>IF(Table5[[#This Row],[Date Distributed]]="","In Stock","Distributed")</f>
        <v>Distributed</v>
      </c>
      <c r="F1615" s="79" t="s">
        <v>660</v>
      </c>
      <c r="G1615" s="75" t="s">
        <v>761</v>
      </c>
      <c r="H1615" s="80" t="s">
        <v>741</v>
      </c>
      <c r="I1615" s="80" t="s">
        <v>742</v>
      </c>
      <c r="J1615" s="81" t="s">
        <v>2373</v>
      </c>
      <c r="K1615" s="80" t="s">
        <v>385</v>
      </c>
      <c r="L1615" s="3" t="str">
        <f>_xlfn.XLOOKUP(Table5[[#This Row],[Item '#]],Ticket_Forms[Form Number],Ticket_Forms[Game Name],"",,)</f>
        <v>Criss Cross</v>
      </c>
      <c r="M1615" s="15">
        <v>186</v>
      </c>
      <c r="N1615" s="3">
        <f>LOOKUP(Table5[[#This Row],[Item '#]],Ticket_Forms[Form Number],Ticket_Forms[Ticket Count])</f>
        <v>5520</v>
      </c>
      <c r="O1615" s="16">
        <f>LOOKUP(Table5[[#This Row],[Item '#]],Ticket_Forms[Form Number],Ticket_Forms[Ticket Value])</f>
        <v>1</v>
      </c>
      <c r="P1615" s="16">
        <f>LOOKUP(Table5[[#This Row],[Item '#]],Ticket_Forms[Form Number],Ticket_Forms[Revenue])</f>
        <v>5520</v>
      </c>
      <c r="Q1615" s="16">
        <f>LOOKUP(Table5[[#This Row],[Item '#]],Ticket_Forms[Form Number],Ticket_Forms[Ideal Profit])</f>
        <v>960</v>
      </c>
      <c r="R1615" s="16">
        <f>LOOKUP(Table5[[#This Row],[Item '#]],Ticket_Forms[Form Number],Ticket_Forms[Prizes])</f>
        <v>4560</v>
      </c>
      <c r="S1615" s="16">
        <f>LOOKUP(Table5[[#This Row],[Item '#]],Ticket_Forms[Form Number],Ticket_Forms[Location Rent])</f>
        <v>331</v>
      </c>
      <c r="T1615" s="16">
        <f>LOOKUP(Table5[[#This Row],[Item '#]],Ticket_Forms[Form Number],Ticket_Forms[Last Sale])</f>
        <v>200</v>
      </c>
      <c r="U1615" s="16" t="s">
        <v>3909</v>
      </c>
      <c r="V1615" s="58">
        <f>Table5[[#This Row],[Date Distributed]]</f>
        <v>45344</v>
      </c>
      <c r="W1615" s="3" t="str">
        <f>_xlfn.XLOOKUP(Table5[[#This Row],[Serial '#]],Table10[Serial '#],Table10[Charity Association],"",,)</f>
        <v>Bainbridge Civic Club</v>
      </c>
      <c r="Z1615" s="3" t="s">
        <v>3909</v>
      </c>
    </row>
    <row r="1616" spans="1:26" hidden="1" x14ac:dyDescent="0.35">
      <c r="A1616" s="3">
        <v>1614</v>
      </c>
      <c r="B1616" s="85">
        <v>45324</v>
      </c>
      <c r="C1616" s="73">
        <f>_xlfn.XLOOKUP(Table5[[#This Row],[Serial '#]],Table10[Serial '#],Table10[Date],"",,)</f>
        <v>45344</v>
      </c>
      <c r="D16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16" s="73" t="str">
        <f>IF(Table5[[#This Row],[Date Distributed]]="","In Stock","Distributed")</f>
        <v>Distributed</v>
      </c>
      <c r="F1616" s="79" t="s">
        <v>660</v>
      </c>
      <c r="G1616" s="75" t="s">
        <v>761</v>
      </c>
      <c r="H1616" s="80" t="s">
        <v>741</v>
      </c>
      <c r="I1616" s="80" t="s">
        <v>742</v>
      </c>
      <c r="J1616" s="81" t="s">
        <v>2374</v>
      </c>
      <c r="K1616" s="80" t="s">
        <v>385</v>
      </c>
      <c r="L1616" s="3" t="str">
        <f>_xlfn.XLOOKUP(Table5[[#This Row],[Item '#]],Ticket_Forms[Form Number],Ticket_Forms[Game Name],"",,)</f>
        <v>Criss Cross</v>
      </c>
      <c r="M1616" s="15">
        <v>186</v>
      </c>
      <c r="N1616" s="3">
        <f>LOOKUP(Table5[[#This Row],[Item '#]],Ticket_Forms[Form Number],Ticket_Forms[Ticket Count])</f>
        <v>5520</v>
      </c>
      <c r="O1616" s="16">
        <f>LOOKUP(Table5[[#This Row],[Item '#]],Ticket_Forms[Form Number],Ticket_Forms[Ticket Value])</f>
        <v>1</v>
      </c>
      <c r="P1616" s="16">
        <f>LOOKUP(Table5[[#This Row],[Item '#]],Ticket_Forms[Form Number],Ticket_Forms[Revenue])</f>
        <v>5520</v>
      </c>
      <c r="Q1616" s="16">
        <f>LOOKUP(Table5[[#This Row],[Item '#]],Ticket_Forms[Form Number],Ticket_Forms[Ideal Profit])</f>
        <v>960</v>
      </c>
      <c r="R1616" s="16">
        <f>LOOKUP(Table5[[#This Row],[Item '#]],Ticket_Forms[Form Number],Ticket_Forms[Prizes])</f>
        <v>4560</v>
      </c>
      <c r="S1616" s="16">
        <f>LOOKUP(Table5[[#This Row],[Item '#]],Ticket_Forms[Form Number],Ticket_Forms[Location Rent])</f>
        <v>331</v>
      </c>
      <c r="T1616" s="16">
        <f>LOOKUP(Table5[[#This Row],[Item '#]],Ticket_Forms[Form Number],Ticket_Forms[Last Sale])</f>
        <v>200</v>
      </c>
      <c r="U1616" s="16" t="s">
        <v>3909</v>
      </c>
      <c r="V1616" s="58">
        <f>Table5[[#This Row],[Date Distributed]]</f>
        <v>45344</v>
      </c>
      <c r="W1616" s="3" t="str">
        <f>_xlfn.XLOOKUP(Table5[[#This Row],[Serial '#]],Table10[Serial '#],Table10[Charity Association],"",,)</f>
        <v>Cleveland Police Athletic League</v>
      </c>
      <c r="Z1616" s="3" t="s">
        <v>3909</v>
      </c>
    </row>
    <row r="1617" spans="1:26" hidden="1" x14ac:dyDescent="0.35">
      <c r="A1617" s="3">
        <v>1615</v>
      </c>
      <c r="B1617" s="85">
        <v>45324</v>
      </c>
      <c r="C1617" s="73">
        <f>_xlfn.XLOOKUP(Table5[[#This Row],[Serial '#]],Table10[Serial '#],Table10[Date],"",,)</f>
        <v>45344</v>
      </c>
      <c r="D16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17" s="73" t="str">
        <f>IF(Table5[[#This Row],[Date Distributed]]="","In Stock","Distributed")</f>
        <v>Distributed</v>
      </c>
      <c r="F1617" s="79" t="s">
        <v>660</v>
      </c>
      <c r="G1617" s="75" t="s">
        <v>761</v>
      </c>
      <c r="H1617" s="80" t="s">
        <v>741</v>
      </c>
      <c r="I1617" s="80" t="s">
        <v>742</v>
      </c>
      <c r="J1617" s="81" t="s">
        <v>2375</v>
      </c>
      <c r="K1617" s="80" t="s">
        <v>385</v>
      </c>
      <c r="L1617" s="3" t="str">
        <f>_xlfn.XLOOKUP(Table5[[#This Row],[Item '#]],Ticket_Forms[Form Number],Ticket_Forms[Game Name],"",,)</f>
        <v>Criss Cross</v>
      </c>
      <c r="M1617" s="15">
        <v>186</v>
      </c>
      <c r="N1617" s="3">
        <f>LOOKUP(Table5[[#This Row],[Item '#]],Ticket_Forms[Form Number],Ticket_Forms[Ticket Count])</f>
        <v>5520</v>
      </c>
      <c r="O1617" s="16">
        <f>LOOKUP(Table5[[#This Row],[Item '#]],Ticket_Forms[Form Number],Ticket_Forms[Ticket Value])</f>
        <v>1</v>
      </c>
      <c r="P1617" s="16">
        <f>LOOKUP(Table5[[#This Row],[Item '#]],Ticket_Forms[Form Number],Ticket_Forms[Revenue])</f>
        <v>5520</v>
      </c>
      <c r="Q1617" s="16">
        <f>LOOKUP(Table5[[#This Row],[Item '#]],Ticket_Forms[Form Number],Ticket_Forms[Ideal Profit])</f>
        <v>960</v>
      </c>
      <c r="R1617" s="16">
        <f>LOOKUP(Table5[[#This Row],[Item '#]],Ticket_Forms[Form Number],Ticket_Forms[Prizes])</f>
        <v>4560</v>
      </c>
      <c r="S1617" s="16">
        <f>LOOKUP(Table5[[#This Row],[Item '#]],Ticket_Forms[Form Number],Ticket_Forms[Location Rent])</f>
        <v>331</v>
      </c>
      <c r="T1617" s="16">
        <f>LOOKUP(Table5[[#This Row],[Item '#]],Ticket_Forms[Form Number],Ticket_Forms[Last Sale])</f>
        <v>200</v>
      </c>
      <c r="U1617" s="16" t="s">
        <v>3909</v>
      </c>
      <c r="V1617" s="58">
        <f>Table5[[#This Row],[Date Distributed]]</f>
        <v>45344</v>
      </c>
      <c r="W1617" s="3" t="str">
        <f>_xlfn.XLOOKUP(Table5[[#This Row],[Serial '#]],Table10[Serial '#],Table10[Charity Association],"",,)</f>
        <v>Medina County Law Enforcrment Assoc</v>
      </c>
      <c r="Z1617" s="3" t="s">
        <v>3909</v>
      </c>
    </row>
    <row r="1618" spans="1:26" hidden="1" x14ac:dyDescent="0.35">
      <c r="A1618" s="3">
        <v>1616</v>
      </c>
      <c r="B1618" s="85">
        <v>45324</v>
      </c>
      <c r="C1618" s="73">
        <f>_xlfn.XLOOKUP(Table5[[#This Row],[Serial '#]],Table10[Serial '#],Table10[Date],"",,)</f>
        <v>45344</v>
      </c>
      <c r="D16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18" s="73" t="str">
        <f>IF(Table5[[#This Row],[Date Distributed]]="","In Stock","Distributed")</f>
        <v>Distributed</v>
      </c>
      <c r="F1618" s="79" t="s">
        <v>660</v>
      </c>
      <c r="G1618" s="75" t="s">
        <v>761</v>
      </c>
      <c r="H1618" s="80" t="s">
        <v>741</v>
      </c>
      <c r="I1618" s="80" t="s">
        <v>742</v>
      </c>
      <c r="J1618" s="81" t="s">
        <v>2376</v>
      </c>
      <c r="K1618" s="80" t="s">
        <v>385</v>
      </c>
      <c r="L1618" s="3" t="str">
        <f>_xlfn.XLOOKUP(Table5[[#This Row],[Item '#]],Ticket_Forms[Form Number],Ticket_Forms[Game Name],"",,)</f>
        <v>Criss Cross</v>
      </c>
      <c r="M1618" s="15">
        <v>186</v>
      </c>
      <c r="N1618" s="3">
        <f>LOOKUP(Table5[[#This Row],[Item '#]],Ticket_Forms[Form Number],Ticket_Forms[Ticket Count])</f>
        <v>5520</v>
      </c>
      <c r="O1618" s="16">
        <f>LOOKUP(Table5[[#This Row],[Item '#]],Ticket_Forms[Form Number],Ticket_Forms[Ticket Value])</f>
        <v>1</v>
      </c>
      <c r="P1618" s="16">
        <f>LOOKUP(Table5[[#This Row],[Item '#]],Ticket_Forms[Form Number],Ticket_Forms[Revenue])</f>
        <v>5520</v>
      </c>
      <c r="Q1618" s="16">
        <f>LOOKUP(Table5[[#This Row],[Item '#]],Ticket_Forms[Form Number],Ticket_Forms[Ideal Profit])</f>
        <v>960</v>
      </c>
      <c r="R1618" s="16">
        <f>LOOKUP(Table5[[#This Row],[Item '#]],Ticket_Forms[Form Number],Ticket_Forms[Prizes])</f>
        <v>4560</v>
      </c>
      <c r="S1618" s="16">
        <f>LOOKUP(Table5[[#This Row],[Item '#]],Ticket_Forms[Form Number],Ticket_Forms[Location Rent])</f>
        <v>331</v>
      </c>
      <c r="T1618" s="16">
        <f>LOOKUP(Table5[[#This Row],[Item '#]],Ticket_Forms[Form Number],Ticket_Forms[Last Sale])</f>
        <v>200</v>
      </c>
      <c r="U1618" s="16" t="s">
        <v>3909</v>
      </c>
      <c r="V1618" s="58">
        <f>Table5[[#This Row],[Date Distributed]]</f>
        <v>45344</v>
      </c>
      <c r="W1618" s="3" t="str">
        <f>_xlfn.XLOOKUP(Table5[[#This Row],[Serial '#]],Table10[Serial '#],Table10[Charity Association],"",,)</f>
        <v>Medina County Law Enforcrment Assoc</v>
      </c>
      <c r="Z1618" s="3" t="s">
        <v>3909</v>
      </c>
    </row>
    <row r="1619" spans="1:26" hidden="1" x14ac:dyDescent="0.35">
      <c r="A1619" s="3">
        <v>1617</v>
      </c>
      <c r="B1619" s="85">
        <v>45324</v>
      </c>
      <c r="C1619" s="73">
        <f>_xlfn.XLOOKUP(Table5[[#This Row],[Serial '#]],Table10[Serial '#],Table10[Date],"",,)</f>
        <v>45344</v>
      </c>
      <c r="D16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19" s="73" t="str">
        <f>IF(Table5[[#This Row],[Date Distributed]]="","In Stock","Distributed")</f>
        <v>Distributed</v>
      </c>
      <c r="F1619" s="79" t="s">
        <v>660</v>
      </c>
      <c r="G1619" s="75" t="s">
        <v>761</v>
      </c>
      <c r="H1619" s="80" t="s">
        <v>741</v>
      </c>
      <c r="I1619" s="80" t="s">
        <v>742</v>
      </c>
      <c r="J1619" s="81" t="s">
        <v>2377</v>
      </c>
      <c r="K1619" s="80" t="s">
        <v>385</v>
      </c>
      <c r="L1619" s="3" t="str">
        <f>_xlfn.XLOOKUP(Table5[[#This Row],[Item '#]],Ticket_Forms[Form Number],Ticket_Forms[Game Name],"",,)</f>
        <v>Criss Cross</v>
      </c>
      <c r="M1619" s="15">
        <v>186</v>
      </c>
      <c r="N1619" s="3">
        <f>LOOKUP(Table5[[#This Row],[Item '#]],Ticket_Forms[Form Number],Ticket_Forms[Ticket Count])</f>
        <v>5520</v>
      </c>
      <c r="O1619" s="16">
        <f>LOOKUP(Table5[[#This Row],[Item '#]],Ticket_Forms[Form Number],Ticket_Forms[Ticket Value])</f>
        <v>1</v>
      </c>
      <c r="P1619" s="16">
        <f>LOOKUP(Table5[[#This Row],[Item '#]],Ticket_Forms[Form Number],Ticket_Forms[Revenue])</f>
        <v>5520</v>
      </c>
      <c r="Q1619" s="16">
        <f>LOOKUP(Table5[[#This Row],[Item '#]],Ticket_Forms[Form Number],Ticket_Forms[Ideal Profit])</f>
        <v>960</v>
      </c>
      <c r="R1619" s="16">
        <f>LOOKUP(Table5[[#This Row],[Item '#]],Ticket_Forms[Form Number],Ticket_Forms[Prizes])</f>
        <v>4560</v>
      </c>
      <c r="S1619" s="16">
        <f>LOOKUP(Table5[[#This Row],[Item '#]],Ticket_Forms[Form Number],Ticket_Forms[Location Rent])</f>
        <v>331</v>
      </c>
      <c r="T1619" s="16">
        <f>LOOKUP(Table5[[#This Row],[Item '#]],Ticket_Forms[Form Number],Ticket_Forms[Last Sale])</f>
        <v>200</v>
      </c>
      <c r="U1619" s="16" t="s">
        <v>3909</v>
      </c>
      <c r="V1619" s="58">
        <f>Table5[[#This Row],[Date Distributed]]</f>
        <v>45344</v>
      </c>
      <c r="W1619" s="3" t="str">
        <f>_xlfn.XLOOKUP(Table5[[#This Row],[Serial '#]],Table10[Serial '#],Table10[Charity Association],"",,)</f>
        <v>Cleveland Police Athletic League</v>
      </c>
      <c r="Z1619" s="3" t="s">
        <v>3909</v>
      </c>
    </row>
    <row r="1620" spans="1:26" hidden="1" x14ac:dyDescent="0.35">
      <c r="A1620" s="3">
        <v>1618</v>
      </c>
      <c r="B1620" s="85">
        <v>45324</v>
      </c>
      <c r="C1620" s="73">
        <f>_xlfn.XLOOKUP(Table5[[#This Row],[Serial '#]],Table10[Serial '#],Table10[Date],"",,)</f>
        <v>45344</v>
      </c>
      <c r="D16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20" s="73" t="str">
        <f>IF(Table5[[#This Row],[Date Distributed]]="","In Stock","Distributed")</f>
        <v>Distributed</v>
      </c>
      <c r="F1620" s="79" t="s">
        <v>660</v>
      </c>
      <c r="G1620" s="75" t="s">
        <v>761</v>
      </c>
      <c r="H1620" s="80" t="s">
        <v>741</v>
      </c>
      <c r="I1620" s="80" t="s">
        <v>742</v>
      </c>
      <c r="J1620" s="81" t="s">
        <v>2378</v>
      </c>
      <c r="K1620" s="80" t="s">
        <v>385</v>
      </c>
      <c r="L1620" s="3" t="str">
        <f>_xlfn.XLOOKUP(Table5[[#This Row],[Item '#]],Ticket_Forms[Form Number],Ticket_Forms[Game Name],"",,)</f>
        <v>Criss Cross</v>
      </c>
      <c r="M1620" s="15">
        <v>186</v>
      </c>
      <c r="N1620" s="3">
        <f>LOOKUP(Table5[[#This Row],[Item '#]],Ticket_Forms[Form Number],Ticket_Forms[Ticket Count])</f>
        <v>5520</v>
      </c>
      <c r="O1620" s="16">
        <f>LOOKUP(Table5[[#This Row],[Item '#]],Ticket_Forms[Form Number],Ticket_Forms[Ticket Value])</f>
        <v>1</v>
      </c>
      <c r="P1620" s="16">
        <f>LOOKUP(Table5[[#This Row],[Item '#]],Ticket_Forms[Form Number],Ticket_Forms[Revenue])</f>
        <v>5520</v>
      </c>
      <c r="Q1620" s="16">
        <f>LOOKUP(Table5[[#This Row],[Item '#]],Ticket_Forms[Form Number],Ticket_Forms[Ideal Profit])</f>
        <v>960</v>
      </c>
      <c r="R1620" s="16">
        <f>LOOKUP(Table5[[#This Row],[Item '#]],Ticket_Forms[Form Number],Ticket_Forms[Prizes])</f>
        <v>4560</v>
      </c>
      <c r="S1620" s="16">
        <f>LOOKUP(Table5[[#This Row],[Item '#]],Ticket_Forms[Form Number],Ticket_Forms[Location Rent])</f>
        <v>331</v>
      </c>
      <c r="T1620" s="16">
        <f>LOOKUP(Table5[[#This Row],[Item '#]],Ticket_Forms[Form Number],Ticket_Forms[Last Sale])</f>
        <v>200</v>
      </c>
      <c r="U1620" s="16" t="s">
        <v>3909</v>
      </c>
      <c r="V1620" s="58">
        <f>Table5[[#This Row],[Date Distributed]]</f>
        <v>45344</v>
      </c>
      <c r="W1620" s="3" t="str">
        <f>_xlfn.XLOOKUP(Table5[[#This Row],[Serial '#]],Table10[Serial '#],Table10[Charity Association],"",,)</f>
        <v>Cleveland Police Athletic League</v>
      </c>
      <c r="Z1620" s="3" t="s">
        <v>3909</v>
      </c>
    </row>
    <row r="1621" spans="1:26" hidden="1" x14ac:dyDescent="0.35">
      <c r="A1621" s="3">
        <v>1619</v>
      </c>
      <c r="B1621" s="85">
        <v>45324</v>
      </c>
      <c r="C1621" s="73">
        <f>_xlfn.XLOOKUP(Table5[[#This Row],[Serial '#]],Table10[Serial '#],Table10[Date],"",,)</f>
        <v>45344</v>
      </c>
      <c r="D16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21" s="73" t="str">
        <f>IF(Table5[[#This Row],[Date Distributed]]="","In Stock","Distributed")</f>
        <v>Distributed</v>
      </c>
      <c r="F1621" s="79" t="s">
        <v>660</v>
      </c>
      <c r="G1621" s="75" t="s">
        <v>761</v>
      </c>
      <c r="H1621" s="80" t="s">
        <v>741</v>
      </c>
      <c r="I1621" s="80" t="s">
        <v>742</v>
      </c>
      <c r="J1621" s="81" t="s">
        <v>2379</v>
      </c>
      <c r="K1621" s="80" t="s">
        <v>385</v>
      </c>
      <c r="L1621" s="3" t="str">
        <f>_xlfn.XLOOKUP(Table5[[#This Row],[Item '#]],Ticket_Forms[Form Number],Ticket_Forms[Game Name],"",,)</f>
        <v>Criss Cross</v>
      </c>
      <c r="M1621" s="15">
        <v>186</v>
      </c>
      <c r="N1621" s="3">
        <f>LOOKUP(Table5[[#This Row],[Item '#]],Ticket_Forms[Form Number],Ticket_Forms[Ticket Count])</f>
        <v>5520</v>
      </c>
      <c r="O1621" s="16">
        <f>LOOKUP(Table5[[#This Row],[Item '#]],Ticket_Forms[Form Number],Ticket_Forms[Ticket Value])</f>
        <v>1</v>
      </c>
      <c r="P1621" s="16">
        <f>LOOKUP(Table5[[#This Row],[Item '#]],Ticket_Forms[Form Number],Ticket_Forms[Revenue])</f>
        <v>5520</v>
      </c>
      <c r="Q1621" s="16">
        <f>LOOKUP(Table5[[#This Row],[Item '#]],Ticket_Forms[Form Number],Ticket_Forms[Ideal Profit])</f>
        <v>960</v>
      </c>
      <c r="R1621" s="16">
        <f>LOOKUP(Table5[[#This Row],[Item '#]],Ticket_Forms[Form Number],Ticket_Forms[Prizes])</f>
        <v>4560</v>
      </c>
      <c r="S1621" s="16">
        <f>LOOKUP(Table5[[#This Row],[Item '#]],Ticket_Forms[Form Number],Ticket_Forms[Location Rent])</f>
        <v>331</v>
      </c>
      <c r="T1621" s="16">
        <f>LOOKUP(Table5[[#This Row],[Item '#]],Ticket_Forms[Form Number],Ticket_Forms[Last Sale])</f>
        <v>200</v>
      </c>
      <c r="U1621" s="16" t="s">
        <v>3909</v>
      </c>
      <c r="V1621" s="58">
        <f>Table5[[#This Row],[Date Distributed]]</f>
        <v>45344</v>
      </c>
      <c r="W1621" s="3" t="str">
        <f>_xlfn.XLOOKUP(Table5[[#This Row],[Serial '#]],Table10[Serial '#],Table10[Charity Association],"",,)</f>
        <v>Cleveland Police Athletic League</v>
      </c>
      <c r="Z1621" s="3" t="s">
        <v>3909</v>
      </c>
    </row>
    <row r="1622" spans="1:26" hidden="1" x14ac:dyDescent="0.35">
      <c r="A1622" s="3">
        <v>1620</v>
      </c>
      <c r="B1622" s="85">
        <v>45324</v>
      </c>
      <c r="C1622" s="73">
        <f>_xlfn.XLOOKUP(Table5[[#This Row],[Serial '#]],Table10[Serial '#],Table10[Date],"",,)</f>
        <v>45345</v>
      </c>
      <c r="D16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22" s="73" t="str">
        <f>IF(Table5[[#This Row],[Date Distributed]]="","In Stock","Distributed")</f>
        <v>Distributed</v>
      </c>
      <c r="F1622" s="79" t="s">
        <v>660</v>
      </c>
      <c r="G1622" s="75" t="s">
        <v>761</v>
      </c>
      <c r="H1622" s="80" t="s">
        <v>741</v>
      </c>
      <c r="I1622" s="80" t="s">
        <v>742</v>
      </c>
      <c r="J1622" s="81" t="s">
        <v>2380</v>
      </c>
      <c r="K1622" s="80" t="s">
        <v>385</v>
      </c>
      <c r="L1622" s="3" t="str">
        <f>_xlfn.XLOOKUP(Table5[[#This Row],[Item '#]],Ticket_Forms[Form Number],Ticket_Forms[Game Name],"",,)</f>
        <v>Criss Cross</v>
      </c>
      <c r="M1622" s="15">
        <v>186</v>
      </c>
      <c r="N1622" s="3">
        <f>LOOKUP(Table5[[#This Row],[Item '#]],Ticket_Forms[Form Number],Ticket_Forms[Ticket Count])</f>
        <v>5520</v>
      </c>
      <c r="O1622" s="16">
        <f>LOOKUP(Table5[[#This Row],[Item '#]],Ticket_Forms[Form Number],Ticket_Forms[Ticket Value])</f>
        <v>1</v>
      </c>
      <c r="P1622" s="16">
        <f>LOOKUP(Table5[[#This Row],[Item '#]],Ticket_Forms[Form Number],Ticket_Forms[Revenue])</f>
        <v>5520</v>
      </c>
      <c r="Q1622" s="16">
        <f>LOOKUP(Table5[[#This Row],[Item '#]],Ticket_Forms[Form Number],Ticket_Forms[Ideal Profit])</f>
        <v>960</v>
      </c>
      <c r="R1622" s="16">
        <f>LOOKUP(Table5[[#This Row],[Item '#]],Ticket_Forms[Form Number],Ticket_Forms[Prizes])</f>
        <v>4560</v>
      </c>
      <c r="S1622" s="16">
        <f>LOOKUP(Table5[[#This Row],[Item '#]],Ticket_Forms[Form Number],Ticket_Forms[Location Rent])</f>
        <v>331</v>
      </c>
      <c r="T1622" s="16">
        <f>LOOKUP(Table5[[#This Row],[Item '#]],Ticket_Forms[Form Number],Ticket_Forms[Last Sale])</f>
        <v>200</v>
      </c>
      <c r="U1622" s="16" t="s">
        <v>3909</v>
      </c>
      <c r="V1622" s="58">
        <f>Table5[[#This Row],[Date Distributed]]</f>
        <v>45345</v>
      </c>
      <c r="W1622" s="3" t="str">
        <f>_xlfn.XLOOKUP(Table5[[#This Row],[Serial '#]],Table10[Serial '#],Table10[Charity Association],"",,)</f>
        <v>Cleveland Police Athletic League</v>
      </c>
      <c r="Z1622" s="3" t="s">
        <v>3909</v>
      </c>
    </row>
    <row r="1623" spans="1:26" hidden="1" x14ac:dyDescent="0.35">
      <c r="A1623" s="3">
        <v>1621</v>
      </c>
      <c r="B1623" s="85">
        <v>45324</v>
      </c>
      <c r="C1623" s="73">
        <f>_xlfn.XLOOKUP(Table5[[#This Row],[Serial '#]],Table10[Serial '#],Table10[Date],"",,)</f>
        <v>45345</v>
      </c>
      <c r="D16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23" s="73" t="str">
        <f>IF(Table5[[#This Row],[Date Distributed]]="","In Stock","Distributed")</f>
        <v>Distributed</v>
      </c>
      <c r="F1623" s="79" t="s">
        <v>660</v>
      </c>
      <c r="G1623" s="75" t="s">
        <v>761</v>
      </c>
      <c r="H1623" s="80" t="s">
        <v>741</v>
      </c>
      <c r="I1623" s="80" t="s">
        <v>742</v>
      </c>
      <c r="J1623" s="81" t="s">
        <v>2381</v>
      </c>
      <c r="K1623" s="80" t="s">
        <v>385</v>
      </c>
      <c r="L1623" s="3" t="str">
        <f>_xlfn.XLOOKUP(Table5[[#This Row],[Item '#]],Ticket_Forms[Form Number],Ticket_Forms[Game Name],"",,)</f>
        <v>Criss Cross</v>
      </c>
      <c r="M1623" s="15">
        <v>186</v>
      </c>
      <c r="N1623" s="3">
        <f>LOOKUP(Table5[[#This Row],[Item '#]],Ticket_Forms[Form Number],Ticket_Forms[Ticket Count])</f>
        <v>5520</v>
      </c>
      <c r="O1623" s="16">
        <f>LOOKUP(Table5[[#This Row],[Item '#]],Ticket_Forms[Form Number],Ticket_Forms[Ticket Value])</f>
        <v>1</v>
      </c>
      <c r="P1623" s="16">
        <f>LOOKUP(Table5[[#This Row],[Item '#]],Ticket_Forms[Form Number],Ticket_Forms[Revenue])</f>
        <v>5520</v>
      </c>
      <c r="Q1623" s="16">
        <f>LOOKUP(Table5[[#This Row],[Item '#]],Ticket_Forms[Form Number],Ticket_Forms[Ideal Profit])</f>
        <v>960</v>
      </c>
      <c r="R1623" s="16">
        <f>LOOKUP(Table5[[#This Row],[Item '#]],Ticket_Forms[Form Number],Ticket_Forms[Prizes])</f>
        <v>4560</v>
      </c>
      <c r="S1623" s="16">
        <f>LOOKUP(Table5[[#This Row],[Item '#]],Ticket_Forms[Form Number],Ticket_Forms[Location Rent])</f>
        <v>331</v>
      </c>
      <c r="T1623" s="16">
        <f>LOOKUP(Table5[[#This Row],[Item '#]],Ticket_Forms[Form Number],Ticket_Forms[Last Sale])</f>
        <v>200</v>
      </c>
      <c r="U1623" s="16" t="s">
        <v>3909</v>
      </c>
      <c r="V1623" s="58">
        <f>Table5[[#This Row],[Date Distributed]]</f>
        <v>45345</v>
      </c>
      <c r="W1623" s="3" t="str">
        <f>_xlfn.XLOOKUP(Table5[[#This Row],[Serial '#]],Table10[Serial '#],Table10[Charity Association],"",,)</f>
        <v>Greater Cleveland Football Foundation</v>
      </c>
      <c r="Z1623" s="3" t="s">
        <v>3909</v>
      </c>
    </row>
    <row r="1624" spans="1:26" hidden="1" x14ac:dyDescent="0.35">
      <c r="A1624" s="3">
        <v>1622</v>
      </c>
      <c r="B1624" s="85">
        <v>45324</v>
      </c>
      <c r="C1624" s="73">
        <f>_xlfn.XLOOKUP(Table5[[#This Row],[Serial '#]],Table10[Serial '#],Table10[Date],"",,)</f>
        <v>45345</v>
      </c>
      <c r="D16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24" s="73" t="str">
        <f>IF(Table5[[#This Row],[Date Distributed]]="","In Stock","Distributed")</f>
        <v>Distributed</v>
      </c>
      <c r="F1624" s="79" t="s">
        <v>660</v>
      </c>
      <c r="G1624" s="75" t="s">
        <v>761</v>
      </c>
      <c r="H1624" s="80" t="s">
        <v>741</v>
      </c>
      <c r="I1624" s="80" t="s">
        <v>742</v>
      </c>
      <c r="J1624" s="81" t="s">
        <v>2382</v>
      </c>
      <c r="K1624" s="80" t="s">
        <v>385</v>
      </c>
      <c r="L1624" s="3" t="str">
        <f>_xlfn.XLOOKUP(Table5[[#This Row],[Item '#]],Ticket_Forms[Form Number],Ticket_Forms[Game Name],"",,)</f>
        <v>Criss Cross</v>
      </c>
      <c r="M1624" s="15">
        <v>186</v>
      </c>
      <c r="N1624" s="3">
        <f>LOOKUP(Table5[[#This Row],[Item '#]],Ticket_Forms[Form Number],Ticket_Forms[Ticket Count])</f>
        <v>5520</v>
      </c>
      <c r="O1624" s="16">
        <f>LOOKUP(Table5[[#This Row],[Item '#]],Ticket_Forms[Form Number],Ticket_Forms[Ticket Value])</f>
        <v>1</v>
      </c>
      <c r="P1624" s="16">
        <f>LOOKUP(Table5[[#This Row],[Item '#]],Ticket_Forms[Form Number],Ticket_Forms[Revenue])</f>
        <v>5520</v>
      </c>
      <c r="Q1624" s="16">
        <f>LOOKUP(Table5[[#This Row],[Item '#]],Ticket_Forms[Form Number],Ticket_Forms[Ideal Profit])</f>
        <v>960</v>
      </c>
      <c r="R1624" s="16">
        <f>LOOKUP(Table5[[#This Row],[Item '#]],Ticket_Forms[Form Number],Ticket_Forms[Prizes])</f>
        <v>4560</v>
      </c>
      <c r="S1624" s="16">
        <f>LOOKUP(Table5[[#This Row],[Item '#]],Ticket_Forms[Form Number],Ticket_Forms[Location Rent])</f>
        <v>331</v>
      </c>
      <c r="T1624" s="16">
        <f>LOOKUP(Table5[[#This Row],[Item '#]],Ticket_Forms[Form Number],Ticket_Forms[Last Sale])</f>
        <v>200</v>
      </c>
      <c r="U1624" s="16" t="s">
        <v>3909</v>
      </c>
      <c r="V1624" s="58">
        <f>Table5[[#This Row],[Date Distributed]]</f>
        <v>45345</v>
      </c>
      <c r="W1624" s="3" t="str">
        <f>_xlfn.XLOOKUP(Table5[[#This Row],[Serial '#]],Table10[Serial '#],Table10[Charity Association],"",,)</f>
        <v>Greater Cleveland Football Foundation</v>
      </c>
      <c r="Z1624" s="3" t="s">
        <v>3909</v>
      </c>
    </row>
    <row r="1625" spans="1:26" hidden="1" x14ac:dyDescent="0.35">
      <c r="A1625" s="3">
        <v>1623</v>
      </c>
      <c r="B1625" s="85">
        <v>45324</v>
      </c>
      <c r="C1625" s="73">
        <f>_xlfn.XLOOKUP(Table5[[#This Row],[Serial '#]],Table10[Serial '#],Table10[Date],"",,)</f>
        <v>45348</v>
      </c>
      <c r="D16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25" s="73" t="str">
        <f>IF(Table5[[#This Row],[Date Distributed]]="","In Stock","Distributed")</f>
        <v>Distributed</v>
      </c>
      <c r="F1625" s="79" t="s">
        <v>660</v>
      </c>
      <c r="G1625" s="75" t="s">
        <v>761</v>
      </c>
      <c r="H1625" s="80" t="s">
        <v>741</v>
      </c>
      <c r="I1625" s="80" t="s">
        <v>742</v>
      </c>
      <c r="J1625" s="81" t="s">
        <v>2383</v>
      </c>
      <c r="K1625" s="80" t="s">
        <v>385</v>
      </c>
      <c r="L1625" s="3" t="str">
        <f>_xlfn.XLOOKUP(Table5[[#This Row],[Item '#]],Ticket_Forms[Form Number],Ticket_Forms[Game Name],"",,)</f>
        <v>Criss Cross</v>
      </c>
      <c r="M1625" s="15">
        <v>186</v>
      </c>
      <c r="N1625" s="3">
        <f>LOOKUP(Table5[[#This Row],[Item '#]],Ticket_Forms[Form Number],Ticket_Forms[Ticket Count])</f>
        <v>5520</v>
      </c>
      <c r="O1625" s="16">
        <f>LOOKUP(Table5[[#This Row],[Item '#]],Ticket_Forms[Form Number],Ticket_Forms[Ticket Value])</f>
        <v>1</v>
      </c>
      <c r="P1625" s="16">
        <f>LOOKUP(Table5[[#This Row],[Item '#]],Ticket_Forms[Form Number],Ticket_Forms[Revenue])</f>
        <v>5520</v>
      </c>
      <c r="Q1625" s="16">
        <f>LOOKUP(Table5[[#This Row],[Item '#]],Ticket_Forms[Form Number],Ticket_Forms[Ideal Profit])</f>
        <v>960</v>
      </c>
      <c r="R1625" s="16">
        <f>LOOKUP(Table5[[#This Row],[Item '#]],Ticket_Forms[Form Number],Ticket_Forms[Prizes])</f>
        <v>4560</v>
      </c>
      <c r="S1625" s="16">
        <f>LOOKUP(Table5[[#This Row],[Item '#]],Ticket_Forms[Form Number],Ticket_Forms[Location Rent])</f>
        <v>331</v>
      </c>
      <c r="T1625" s="16">
        <f>LOOKUP(Table5[[#This Row],[Item '#]],Ticket_Forms[Form Number],Ticket_Forms[Last Sale])</f>
        <v>200</v>
      </c>
      <c r="U1625" s="16" t="s">
        <v>3909</v>
      </c>
      <c r="V1625" s="58">
        <f>Table5[[#This Row],[Date Distributed]]</f>
        <v>45348</v>
      </c>
      <c r="W1625" s="3" t="str">
        <f>_xlfn.XLOOKUP(Table5[[#This Row],[Serial '#]],Table10[Serial '#],Table10[Charity Association],"",,)</f>
        <v>Greater Cleveland Football Foundation</v>
      </c>
      <c r="Z1625" s="3" t="s">
        <v>3909</v>
      </c>
    </row>
    <row r="1626" spans="1:26" hidden="1" x14ac:dyDescent="0.35">
      <c r="A1626" s="3">
        <v>1624</v>
      </c>
      <c r="B1626" s="85">
        <v>45324</v>
      </c>
      <c r="C1626" s="73">
        <f>_xlfn.XLOOKUP(Table5[[#This Row],[Serial '#]],Table10[Serial '#],Table10[Date],"",,)</f>
        <v>45348</v>
      </c>
      <c r="D16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26" s="73" t="str">
        <f>IF(Table5[[#This Row],[Date Distributed]]="","In Stock","Distributed")</f>
        <v>Distributed</v>
      </c>
      <c r="F1626" s="79" t="s">
        <v>660</v>
      </c>
      <c r="G1626" s="75" t="s">
        <v>761</v>
      </c>
      <c r="H1626" s="80" t="s">
        <v>741</v>
      </c>
      <c r="I1626" s="80" t="s">
        <v>742</v>
      </c>
      <c r="J1626" s="81" t="s">
        <v>2384</v>
      </c>
      <c r="K1626" s="80" t="s">
        <v>385</v>
      </c>
      <c r="L1626" s="3" t="str">
        <f>_xlfn.XLOOKUP(Table5[[#This Row],[Item '#]],Ticket_Forms[Form Number],Ticket_Forms[Game Name],"",,)</f>
        <v>Criss Cross</v>
      </c>
      <c r="M1626" s="15">
        <v>186</v>
      </c>
      <c r="N1626" s="3">
        <f>LOOKUP(Table5[[#This Row],[Item '#]],Ticket_Forms[Form Number],Ticket_Forms[Ticket Count])</f>
        <v>5520</v>
      </c>
      <c r="O1626" s="16">
        <f>LOOKUP(Table5[[#This Row],[Item '#]],Ticket_Forms[Form Number],Ticket_Forms[Ticket Value])</f>
        <v>1</v>
      </c>
      <c r="P1626" s="16">
        <f>LOOKUP(Table5[[#This Row],[Item '#]],Ticket_Forms[Form Number],Ticket_Forms[Revenue])</f>
        <v>5520</v>
      </c>
      <c r="Q1626" s="16">
        <f>LOOKUP(Table5[[#This Row],[Item '#]],Ticket_Forms[Form Number],Ticket_Forms[Ideal Profit])</f>
        <v>960</v>
      </c>
      <c r="R1626" s="16">
        <f>LOOKUP(Table5[[#This Row],[Item '#]],Ticket_Forms[Form Number],Ticket_Forms[Prizes])</f>
        <v>4560</v>
      </c>
      <c r="S1626" s="16">
        <f>LOOKUP(Table5[[#This Row],[Item '#]],Ticket_Forms[Form Number],Ticket_Forms[Location Rent])</f>
        <v>331</v>
      </c>
      <c r="T1626" s="16">
        <f>LOOKUP(Table5[[#This Row],[Item '#]],Ticket_Forms[Form Number],Ticket_Forms[Last Sale])</f>
        <v>200</v>
      </c>
      <c r="U1626" s="16" t="s">
        <v>3909</v>
      </c>
      <c r="V1626" s="58">
        <f>Table5[[#This Row],[Date Distributed]]</f>
        <v>45348</v>
      </c>
      <c r="W1626" s="3" t="str">
        <f>_xlfn.XLOOKUP(Table5[[#This Row],[Serial '#]],Table10[Serial '#],Table10[Charity Association],"",,)</f>
        <v>Greater Cleveland Football Foundation</v>
      </c>
      <c r="Z1626" s="3" t="s">
        <v>3909</v>
      </c>
    </row>
    <row r="1627" spans="1:26" hidden="1" x14ac:dyDescent="0.35">
      <c r="A1627" s="3">
        <v>1625</v>
      </c>
      <c r="B1627" s="85">
        <v>45324</v>
      </c>
      <c r="C1627" s="73">
        <f>_xlfn.XLOOKUP(Table5[[#This Row],[Serial '#]],Table10[Serial '#],Table10[Date],"",,)</f>
        <v>45348</v>
      </c>
      <c r="D16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27" s="73" t="str">
        <f>IF(Table5[[#This Row],[Date Distributed]]="","In Stock","Distributed")</f>
        <v>Distributed</v>
      </c>
      <c r="F1627" s="79" t="s">
        <v>660</v>
      </c>
      <c r="G1627" s="75" t="s">
        <v>761</v>
      </c>
      <c r="H1627" s="80" t="s">
        <v>741</v>
      </c>
      <c r="I1627" s="80" t="s">
        <v>742</v>
      </c>
      <c r="J1627" s="81" t="s">
        <v>2385</v>
      </c>
      <c r="K1627" s="80" t="s">
        <v>385</v>
      </c>
      <c r="L1627" s="3" t="str">
        <f>_xlfn.XLOOKUP(Table5[[#This Row],[Item '#]],Ticket_Forms[Form Number],Ticket_Forms[Game Name],"",,)</f>
        <v>Criss Cross</v>
      </c>
      <c r="M1627" s="15">
        <v>186</v>
      </c>
      <c r="N1627" s="3">
        <f>LOOKUP(Table5[[#This Row],[Item '#]],Ticket_Forms[Form Number],Ticket_Forms[Ticket Count])</f>
        <v>5520</v>
      </c>
      <c r="O1627" s="16">
        <f>LOOKUP(Table5[[#This Row],[Item '#]],Ticket_Forms[Form Number],Ticket_Forms[Ticket Value])</f>
        <v>1</v>
      </c>
      <c r="P1627" s="16">
        <f>LOOKUP(Table5[[#This Row],[Item '#]],Ticket_Forms[Form Number],Ticket_Forms[Revenue])</f>
        <v>5520</v>
      </c>
      <c r="Q1627" s="16">
        <f>LOOKUP(Table5[[#This Row],[Item '#]],Ticket_Forms[Form Number],Ticket_Forms[Ideal Profit])</f>
        <v>960</v>
      </c>
      <c r="R1627" s="16">
        <f>LOOKUP(Table5[[#This Row],[Item '#]],Ticket_Forms[Form Number],Ticket_Forms[Prizes])</f>
        <v>4560</v>
      </c>
      <c r="S1627" s="16">
        <f>LOOKUP(Table5[[#This Row],[Item '#]],Ticket_Forms[Form Number],Ticket_Forms[Location Rent])</f>
        <v>331</v>
      </c>
      <c r="T1627" s="16">
        <f>LOOKUP(Table5[[#This Row],[Item '#]],Ticket_Forms[Form Number],Ticket_Forms[Last Sale])</f>
        <v>200</v>
      </c>
      <c r="U1627" s="16" t="s">
        <v>3909</v>
      </c>
      <c r="V1627" s="58">
        <f>Table5[[#This Row],[Date Distributed]]</f>
        <v>45348</v>
      </c>
      <c r="W1627" s="3" t="str">
        <f>_xlfn.XLOOKUP(Table5[[#This Row],[Serial '#]],Table10[Serial '#],Table10[Charity Association],"",,)</f>
        <v>Greater Cleveland Football Foundation</v>
      </c>
      <c r="Z1627" s="3" t="s">
        <v>3909</v>
      </c>
    </row>
    <row r="1628" spans="1:26" hidden="1" x14ac:dyDescent="0.35">
      <c r="A1628" s="3">
        <v>1626</v>
      </c>
      <c r="B1628" s="85">
        <v>45324</v>
      </c>
      <c r="C1628" s="73">
        <f>_xlfn.XLOOKUP(Table5[[#This Row],[Serial '#]],Table10[Serial '#],Table10[Date],"",,)</f>
        <v>45348</v>
      </c>
      <c r="D16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28" s="73" t="str">
        <f>IF(Table5[[#This Row],[Date Distributed]]="","In Stock","Distributed")</f>
        <v>Distributed</v>
      </c>
      <c r="F1628" s="79" t="s">
        <v>660</v>
      </c>
      <c r="G1628" s="75" t="s">
        <v>761</v>
      </c>
      <c r="H1628" s="80" t="s">
        <v>741</v>
      </c>
      <c r="I1628" s="80" t="s">
        <v>742</v>
      </c>
      <c r="J1628" s="81" t="s">
        <v>2386</v>
      </c>
      <c r="K1628" s="80" t="s">
        <v>3645</v>
      </c>
      <c r="L1628" s="3" t="str">
        <f>_xlfn.XLOOKUP(Table5[[#This Row],[Item '#]],Ticket_Forms[Form Number],Ticket_Forms[Game Name],"",,)</f>
        <v>Big 5</v>
      </c>
      <c r="M1628" s="15">
        <v>360</v>
      </c>
      <c r="N1628" s="3">
        <f>LOOKUP(Table5[[#This Row],[Item '#]],Ticket_Forms[Form Number],Ticket_Forms[Ticket Count])</f>
        <v>9959</v>
      </c>
      <c r="O1628" s="16">
        <f>LOOKUP(Table5[[#This Row],[Item '#]],Ticket_Forms[Form Number],Ticket_Forms[Ticket Value])</f>
        <v>1</v>
      </c>
      <c r="P1628" s="16">
        <f>LOOKUP(Table5[[#This Row],[Item '#]],Ticket_Forms[Form Number],Ticket_Forms[Revenue])</f>
        <v>9959</v>
      </c>
      <c r="Q1628" s="16">
        <f>LOOKUP(Table5[[#This Row],[Item '#]],Ticket_Forms[Form Number],Ticket_Forms[Ideal Profit])</f>
        <v>2119</v>
      </c>
      <c r="R1628" s="16">
        <f>LOOKUP(Table5[[#This Row],[Item '#]],Ticket_Forms[Form Number],Ticket_Forms[Prizes])</f>
        <v>7840</v>
      </c>
      <c r="S1628" s="16">
        <f>LOOKUP(Table5[[#This Row],[Item '#]],Ticket_Forms[Form Number],Ticket_Forms[Location Rent])</f>
        <v>597</v>
      </c>
      <c r="T1628" s="16">
        <f>LOOKUP(Table5[[#This Row],[Item '#]],Ticket_Forms[Form Number],Ticket_Forms[Last Sale])</f>
        <v>0</v>
      </c>
      <c r="U1628" s="16" t="s">
        <v>3909</v>
      </c>
      <c r="V1628" s="58">
        <f>Table5[[#This Row],[Date Distributed]]</f>
        <v>45348</v>
      </c>
      <c r="W1628" s="3" t="str">
        <f>_xlfn.XLOOKUP(Table5[[#This Row],[Serial '#]],Table10[Serial '#],Table10[Charity Association],"",,)</f>
        <v>Greater Cleveland Football Foundation</v>
      </c>
      <c r="Z1628" s="3" t="s">
        <v>3909</v>
      </c>
    </row>
    <row r="1629" spans="1:26" hidden="1" x14ac:dyDescent="0.35">
      <c r="A1629" s="3">
        <v>1627</v>
      </c>
      <c r="B1629" s="85">
        <v>45324</v>
      </c>
      <c r="C1629" s="73">
        <f>_xlfn.XLOOKUP(Table5[[#This Row],[Serial '#]],Table10[Serial '#],Table10[Date],"",,)</f>
        <v>45348</v>
      </c>
      <c r="D16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29" s="73" t="str">
        <f>IF(Table5[[#This Row],[Date Distributed]]="","In Stock","Distributed")</f>
        <v>Distributed</v>
      </c>
      <c r="F1629" s="79" t="s">
        <v>660</v>
      </c>
      <c r="G1629" s="75" t="s">
        <v>761</v>
      </c>
      <c r="H1629" s="80" t="s">
        <v>741</v>
      </c>
      <c r="I1629" s="80" t="s">
        <v>742</v>
      </c>
      <c r="J1629" s="81" t="s">
        <v>2387</v>
      </c>
      <c r="K1629" s="80" t="s">
        <v>3645</v>
      </c>
      <c r="L1629" s="3" t="str">
        <f>_xlfn.XLOOKUP(Table5[[#This Row],[Item '#]],Ticket_Forms[Form Number],Ticket_Forms[Game Name],"",,)</f>
        <v>Big 5</v>
      </c>
      <c r="M1629" s="15">
        <v>360</v>
      </c>
      <c r="N1629" s="3">
        <f>LOOKUP(Table5[[#This Row],[Item '#]],Ticket_Forms[Form Number],Ticket_Forms[Ticket Count])</f>
        <v>9959</v>
      </c>
      <c r="O1629" s="16">
        <f>LOOKUP(Table5[[#This Row],[Item '#]],Ticket_Forms[Form Number],Ticket_Forms[Ticket Value])</f>
        <v>1</v>
      </c>
      <c r="P1629" s="16">
        <f>LOOKUP(Table5[[#This Row],[Item '#]],Ticket_Forms[Form Number],Ticket_Forms[Revenue])</f>
        <v>9959</v>
      </c>
      <c r="Q1629" s="16">
        <f>LOOKUP(Table5[[#This Row],[Item '#]],Ticket_Forms[Form Number],Ticket_Forms[Ideal Profit])</f>
        <v>2119</v>
      </c>
      <c r="R1629" s="16">
        <f>LOOKUP(Table5[[#This Row],[Item '#]],Ticket_Forms[Form Number],Ticket_Forms[Prizes])</f>
        <v>7840</v>
      </c>
      <c r="S1629" s="16">
        <f>LOOKUP(Table5[[#This Row],[Item '#]],Ticket_Forms[Form Number],Ticket_Forms[Location Rent])</f>
        <v>597</v>
      </c>
      <c r="T1629" s="16">
        <f>LOOKUP(Table5[[#This Row],[Item '#]],Ticket_Forms[Form Number],Ticket_Forms[Last Sale])</f>
        <v>0</v>
      </c>
      <c r="U1629" s="16" t="s">
        <v>3909</v>
      </c>
      <c r="V1629" s="58">
        <f>Table5[[#This Row],[Date Distributed]]</f>
        <v>45348</v>
      </c>
      <c r="W1629" s="3" t="str">
        <f>_xlfn.XLOOKUP(Table5[[#This Row],[Serial '#]],Table10[Serial '#],Table10[Charity Association],"",,)</f>
        <v>Greater Cleveland Football Foundation</v>
      </c>
      <c r="Z1629" s="3" t="s">
        <v>3909</v>
      </c>
    </row>
    <row r="1630" spans="1:26" hidden="1" x14ac:dyDescent="0.35">
      <c r="A1630" s="3">
        <v>1628</v>
      </c>
      <c r="B1630" s="85">
        <v>45324</v>
      </c>
      <c r="C1630" s="73">
        <f>_xlfn.XLOOKUP(Table5[[#This Row],[Serial '#]],Table10[Serial '#],Table10[Date],"",,)</f>
        <v>45349</v>
      </c>
      <c r="D16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30" s="73" t="str">
        <f>IF(Table5[[#This Row],[Date Distributed]]="","In Stock","Distributed")</f>
        <v>Distributed</v>
      </c>
      <c r="F1630" s="79" t="s">
        <v>660</v>
      </c>
      <c r="G1630" s="75" t="s">
        <v>761</v>
      </c>
      <c r="H1630" s="80" t="s">
        <v>741</v>
      </c>
      <c r="I1630" s="80" t="s">
        <v>742</v>
      </c>
      <c r="J1630" s="81" t="s">
        <v>2388</v>
      </c>
      <c r="K1630" s="80" t="s">
        <v>385</v>
      </c>
      <c r="L1630" s="3" t="str">
        <f>_xlfn.XLOOKUP(Table5[[#This Row],[Item '#]],Ticket_Forms[Form Number],Ticket_Forms[Game Name],"",,)</f>
        <v>Criss Cross</v>
      </c>
      <c r="M1630" s="15">
        <v>186</v>
      </c>
      <c r="N1630" s="3">
        <f>LOOKUP(Table5[[#This Row],[Item '#]],Ticket_Forms[Form Number],Ticket_Forms[Ticket Count])</f>
        <v>5520</v>
      </c>
      <c r="O1630" s="16">
        <f>LOOKUP(Table5[[#This Row],[Item '#]],Ticket_Forms[Form Number],Ticket_Forms[Ticket Value])</f>
        <v>1</v>
      </c>
      <c r="P1630" s="16">
        <f>LOOKUP(Table5[[#This Row],[Item '#]],Ticket_Forms[Form Number],Ticket_Forms[Revenue])</f>
        <v>5520</v>
      </c>
      <c r="Q1630" s="16">
        <f>LOOKUP(Table5[[#This Row],[Item '#]],Ticket_Forms[Form Number],Ticket_Forms[Ideal Profit])</f>
        <v>960</v>
      </c>
      <c r="R1630" s="16">
        <f>LOOKUP(Table5[[#This Row],[Item '#]],Ticket_Forms[Form Number],Ticket_Forms[Prizes])</f>
        <v>4560</v>
      </c>
      <c r="S1630" s="16">
        <f>LOOKUP(Table5[[#This Row],[Item '#]],Ticket_Forms[Form Number],Ticket_Forms[Location Rent])</f>
        <v>331</v>
      </c>
      <c r="T1630" s="16">
        <f>LOOKUP(Table5[[#This Row],[Item '#]],Ticket_Forms[Form Number],Ticket_Forms[Last Sale])</f>
        <v>200</v>
      </c>
      <c r="U1630" s="16" t="s">
        <v>3909</v>
      </c>
      <c r="V1630" s="58">
        <f>Table5[[#This Row],[Date Distributed]]</f>
        <v>45349</v>
      </c>
      <c r="W1630" s="3" t="str">
        <f>_xlfn.XLOOKUP(Table5[[#This Row],[Serial '#]],Table10[Serial '#],Table10[Charity Association],"",,)</f>
        <v>Italian American Brotherhood Club</v>
      </c>
      <c r="Z1630" s="3" t="s">
        <v>3909</v>
      </c>
    </row>
    <row r="1631" spans="1:26" hidden="1" x14ac:dyDescent="0.35">
      <c r="A1631" s="3">
        <v>1629</v>
      </c>
      <c r="B1631" s="85">
        <v>45324</v>
      </c>
      <c r="C1631" s="73">
        <f>_xlfn.XLOOKUP(Table5[[#This Row],[Serial '#]],Table10[Serial '#],Table10[Date],"",,)</f>
        <v>45349</v>
      </c>
      <c r="D16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31" s="73" t="str">
        <f>IF(Table5[[#This Row],[Date Distributed]]="","In Stock","Distributed")</f>
        <v>Distributed</v>
      </c>
      <c r="F1631" s="79" t="s">
        <v>660</v>
      </c>
      <c r="G1631" s="75" t="s">
        <v>761</v>
      </c>
      <c r="H1631" s="80" t="s">
        <v>741</v>
      </c>
      <c r="I1631" s="80" t="s">
        <v>742</v>
      </c>
      <c r="J1631" s="81" t="s">
        <v>2389</v>
      </c>
      <c r="K1631" s="80" t="s">
        <v>385</v>
      </c>
      <c r="L1631" s="3" t="str">
        <f>_xlfn.XLOOKUP(Table5[[#This Row],[Item '#]],Ticket_Forms[Form Number],Ticket_Forms[Game Name],"",,)</f>
        <v>Criss Cross</v>
      </c>
      <c r="M1631" s="15">
        <v>186</v>
      </c>
      <c r="N1631" s="3">
        <f>LOOKUP(Table5[[#This Row],[Item '#]],Ticket_Forms[Form Number],Ticket_Forms[Ticket Count])</f>
        <v>5520</v>
      </c>
      <c r="O1631" s="16">
        <f>LOOKUP(Table5[[#This Row],[Item '#]],Ticket_Forms[Form Number],Ticket_Forms[Ticket Value])</f>
        <v>1</v>
      </c>
      <c r="P1631" s="16">
        <f>LOOKUP(Table5[[#This Row],[Item '#]],Ticket_Forms[Form Number],Ticket_Forms[Revenue])</f>
        <v>5520</v>
      </c>
      <c r="Q1631" s="16">
        <f>LOOKUP(Table5[[#This Row],[Item '#]],Ticket_Forms[Form Number],Ticket_Forms[Ideal Profit])</f>
        <v>960</v>
      </c>
      <c r="R1631" s="16">
        <f>LOOKUP(Table5[[#This Row],[Item '#]],Ticket_Forms[Form Number],Ticket_Forms[Prizes])</f>
        <v>4560</v>
      </c>
      <c r="S1631" s="16">
        <f>LOOKUP(Table5[[#This Row],[Item '#]],Ticket_Forms[Form Number],Ticket_Forms[Location Rent])</f>
        <v>331</v>
      </c>
      <c r="T1631" s="16">
        <f>LOOKUP(Table5[[#This Row],[Item '#]],Ticket_Forms[Form Number],Ticket_Forms[Last Sale])</f>
        <v>200</v>
      </c>
      <c r="U1631" s="16" t="s">
        <v>3909</v>
      </c>
      <c r="V1631" s="58">
        <f>Table5[[#This Row],[Date Distributed]]</f>
        <v>45349</v>
      </c>
      <c r="W1631" s="3" t="str">
        <f>_xlfn.XLOOKUP(Table5[[#This Row],[Serial '#]],Table10[Serial '#],Table10[Charity Association],"",,)</f>
        <v>Cleveland Police Athletic League</v>
      </c>
      <c r="Z1631" s="3" t="s">
        <v>3909</v>
      </c>
    </row>
    <row r="1632" spans="1:26" hidden="1" x14ac:dyDescent="0.35">
      <c r="A1632" s="3">
        <v>1630</v>
      </c>
      <c r="B1632" s="85">
        <v>45324</v>
      </c>
      <c r="C1632" s="73">
        <f>_xlfn.XLOOKUP(Table5[[#This Row],[Serial '#]],Table10[Serial '#],Table10[Date],"",,)</f>
        <v>45350</v>
      </c>
      <c r="D16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32" s="73" t="str">
        <f>IF(Table5[[#This Row],[Date Distributed]]="","In Stock","Distributed")</f>
        <v>Distributed</v>
      </c>
      <c r="F1632" s="79" t="s">
        <v>660</v>
      </c>
      <c r="G1632" s="75" t="s">
        <v>761</v>
      </c>
      <c r="H1632" s="80" t="s">
        <v>741</v>
      </c>
      <c r="I1632" s="80" t="s">
        <v>742</v>
      </c>
      <c r="J1632" s="81" t="s">
        <v>2390</v>
      </c>
      <c r="K1632" s="80" t="s">
        <v>385</v>
      </c>
      <c r="L1632" s="3" t="str">
        <f>_xlfn.XLOOKUP(Table5[[#This Row],[Item '#]],Ticket_Forms[Form Number],Ticket_Forms[Game Name],"",,)</f>
        <v>Criss Cross</v>
      </c>
      <c r="M1632" s="15">
        <v>186</v>
      </c>
      <c r="N1632" s="3">
        <f>LOOKUP(Table5[[#This Row],[Item '#]],Ticket_Forms[Form Number],Ticket_Forms[Ticket Count])</f>
        <v>5520</v>
      </c>
      <c r="O1632" s="16">
        <f>LOOKUP(Table5[[#This Row],[Item '#]],Ticket_Forms[Form Number],Ticket_Forms[Ticket Value])</f>
        <v>1</v>
      </c>
      <c r="P1632" s="16">
        <f>LOOKUP(Table5[[#This Row],[Item '#]],Ticket_Forms[Form Number],Ticket_Forms[Revenue])</f>
        <v>5520</v>
      </c>
      <c r="Q1632" s="16">
        <f>LOOKUP(Table5[[#This Row],[Item '#]],Ticket_Forms[Form Number],Ticket_Forms[Ideal Profit])</f>
        <v>960</v>
      </c>
      <c r="R1632" s="16">
        <f>LOOKUP(Table5[[#This Row],[Item '#]],Ticket_Forms[Form Number],Ticket_Forms[Prizes])</f>
        <v>4560</v>
      </c>
      <c r="S1632" s="16">
        <f>LOOKUP(Table5[[#This Row],[Item '#]],Ticket_Forms[Form Number],Ticket_Forms[Location Rent])</f>
        <v>331</v>
      </c>
      <c r="T1632" s="16">
        <f>LOOKUP(Table5[[#This Row],[Item '#]],Ticket_Forms[Form Number],Ticket_Forms[Last Sale])</f>
        <v>200</v>
      </c>
      <c r="U1632" s="16" t="s">
        <v>3909</v>
      </c>
      <c r="V1632" s="58">
        <f>Table5[[#This Row],[Date Distributed]]</f>
        <v>45350</v>
      </c>
      <c r="W1632" s="3" t="str">
        <f>_xlfn.XLOOKUP(Table5[[#This Row],[Serial '#]],Table10[Serial '#],Table10[Charity Association],"",,)</f>
        <v>Cleveland Police Athletic League</v>
      </c>
      <c r="Z1632" s="3" t="s">
        <v>3909</v>
      </c>
    </row>
    <row r="1633" spans="1:26" hidden="1" x14ac:dyDescent="0.35">
      <c r="A1633" s="3">
        <v>1631</v>
      </c>
      <c r="B1633" s="85">
        <v>45324</v>
      </c>
      <c r="C1633" s="73">
        <f>_xlfn.XLOOKUP(Table5[[#This Row],[Serial '#]],Table10[Serial '#],Table10[Date],"",,)</f>
        <v>45350</v>
      </c>
      <c r="D16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33" s="73" t="str">
        <f>IF(Table5[[#This Row],[Date Distributed]]="","In Stock","Distributed")</f>
        <v>Distributed</v>
      </c>
      <c r="F1633" s="79" t="s">
        <v>660</v>
      </c>
      <c r="G1633" s="75" t="s">
        <v>761</v>
      </c>
      <c r="H1633" s="80" t="s">
        <v>741</v>
      </c>
      <c r="I1633" s="80" t="s">
        <v>742</v>
      </c>
      <c r="J1633" s="81" t="s">
        <v>2391</v>
      </c>
      <c r="K1633" s="80" t="s">
        <v>385</v>
      </c>
      <c r="L1633" s="3" t="str">
        <f>_xlfn.XLOOKUP(Table5[[#This Row],[Item '#]],Ticket_Forms[Form Number],Ticket_Forms[Game Name],"",,)</f>
        <v>Criss Cross</v>
      </c>
      <c r="M1633" s="15">
        <v>186</v>
      </c>
      <c r="N1633" s="3">
        <f>LOOKUP(Table5[[#This Row],[Item '#]],Ticket_Forms[Form Number],Ticket_Forms[Ticket Count])</f>
        <v>5520</v>
      </c>
      <c r="O1633" s="16">
        <f>LOOKUP(Table5[[#This Row],[Item '#]],Ticket_Forms[Form Number],Ticket_Forms[Ticket Value])</f>
        <v>1</v>
      </c>
      <c r="P1633" s="16">
        <f>LOOKUP(Table5[[#This Row],[Item '#]],Ticket_Forms[Form Number],Ticket_Forms[Revenue])</f>
        <v>5520</v>
      </c>
      <c r="Q1633" s="16">
        <f>LOOKUP(Table5[[#This Row],[Item '#]],Ticket_Forms[Form Number],Ticket_Forms[Ideal Profit])</f>
        <v>960</v>
      </c>
      <c r="R1633" s="16">
        <f>LOOKUP(Table5[[#This Row],[Item '#]],Ticket_Forms[Form Number],Ticket_Forms[Prizes])</f>
        <v>4560</v>
      </c>
      <c r="S1633" s="16">
        <f>LOOKUP(Table5[[#This Row],[Item '#]],Ticket_Forms[Form Number],Ticket_Forms[Location Rent])</f>
        <v>331</v>
      </c>
      <c r="T1633" s="16">
        <f>LOOKUP(Table5[[#This Row],[Item '#]],Ticket_Forms[Form Number],Ticket_Forms[Last Sale])</f>
        <v>200</v>
      </c>
      <c r="U1633" s="16" t="s">
        <v>3909</v>
      </c>
      <c r="V1633" s="58">
        <f>Table5[[#This Row],[Date Distributed]]</f>
        <v>45350</v>
      </c>
      <c r="W1633" s="3" t="str">
        <f>_xlfn.XLOOKUP(Table5[[#This Row],[Serial '#]],Table10[Serial '#],Table10[Charity Association],"",,)</f>
        <v>Share A Vision</v>
      </c>
      <c r="Z1633" s="3" t="s">
        <v>3909</v>
      </c>
    </row>
    <row r="1634" spans="1:26" hidden="1" x14ac:dyDescent="0.35">
      <c r="A1634" s="3">
        <v>1632</v>
      </c>
      <c r="B1634" s="85">
        <v>45324</v>
      </c>
      <c r="C1634" s="73">
        <f>_xlfn.XLOOKUP(Table5[[#This Row],[Serial '#]],Table10[Serial '#],Table10[Date],"",,)</f>
        <v>45350</v>
      </c>
      <c r="D16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34" s="73" t="str">
        <f>IF(Table5[[#This Row],[Date Distributed]]="","In Stock","Distributed")</f>
        <v>Distributed</v>
      </c>
      <c r="F1634" s="79" t="s">
        <v>660</v>
      </c>
      <c r="G1634" s="75" t="s">
        <v>761</v>
      </c>
      <c r="H1634" s="80" t="s">
        <v>741</v>
      </c>
      <c r="I1634" s="80" t="s">
        <v>742</v>
      </c>
      <c r="J1634" s="81" t="s">
        <v>2392</v>
      </c>
      <c r="K1634" s="80" t="s">
        <v>385</v>
      </c>
      <c r="L1634" s="3" t="str">
        <f>_xlfn.XLOOKUP(Table5[[#This Row],[Item '#]],Ticket_Forms[Form Number],Ticket_Forms[Game Name],"",,)</f>
        <v>Criss Cross</v>
      </c>
      <c r="M1634" s="15">
        <v>186</v>
      </c>
      <c r="N1634" s="3">
        <f>LOOKUP(Table5[[#This Row],[Item '#]],Ticket_Forms[Form Number],Ticket_Forms[Ticket Count])</f>
        <v>5520</v>
      </c>
      <c r="O1634" s="16">
        <f>LOOKUP(Table5[[#This Row],[Item '#]],Ticket_Forms[Form Number],Ticket_Forms[Ticket Value])</f>
        <v>1</v>
      </c>
      <c r="P1634" s="16">
        <f>LOOKUP(Table5[[#This Row],[Item '#]],Ticket_Forms[Form Number],Ticket_Forms[Revenue])</f>
        <v>5520</v>
      </c>
      <c r="Q1634" s="16">
        <f>LOOKUP(Table5[[#This Row],[Item '#]],Ticket_Forms[Form Number],Ticket_Forms[Ideal Profit])</f>
        <v>960</v>
      </c>
      <c r="R1634" s="16">
        <f>LOOKUP(Table5[[#This Row],[Item '#]],Ticket_Forms[Form Number],Ticket_Forms[Prizes])</f>
        <v>4560</v>
      </c>
      <c r="S1634" s="16">
        <f>LOOKUP(Table5[[#This Row],[Item '#]],Ticket_Forms[Form Number],Ticket_Forms[Location Rent])</f>
        <v>331</v>
      </c>
      <c r="T1634" s="16">
        <f>LOOKUP(Table5[[#This Row],[Item '#]],Ticket_Forms[Form Number],Ticket_Forms[Last Sale])</f>
        <v>200</v>
      </c>
      <c r="U1634" s="16" t="s">
        <v>3909</v>
      </c>
      <c r="V1634" s="58">
        <f>Table5[[#This Row],[Date Distributed]]</f>
        <v>45350</v>
      </c>
      <c r="W1634" s="3" t="str">
        <f>_xlfn.XLOOKUP(Table5[[#This Row],[Serial '#]],Table10[Serial '#],Table10[Charity Association],"",,)</f>
        <v>Greater Cleveland Football Foundation</v>
      </c>
      <c r="Z1634" s="3" t="s">
        <v>3909</v>
      </c>
    </row>
    <row r="1635" spans="1:26" hidden="1" x14ac:dyDescent="0.35">
      <c r="A1635" s="3">
        <v>1633</v>
      </c>
      <c r="B1635" s="85">
        <v>45324</v>
      </c>
      <c r="C1635" s="73">
        <f>_xlfn.XLOOKUP(Table5[[#This Row],[Serial '#]],Table10[Serial '#],Table10[Date],"",,)</f>
        <v>45350</v>
      </c>
      <c r="D16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35" s="73" t="str">
        <f>IF(Table5[[#This Row],[Date Distributed]]="","In Stock","Distributed")</f>
        <v>Distributed</v>
      </c>
      <c r="F1635" s="79" t="s">
        <v>660</v>
      </c>
      <c r="G1635" s="75" t="s">
        <v>761</v>
      </c>
      <c r="H1635" s="80" t="s">
        <v>741</v>
      </c>
      <c r="I1635" s="80" t="s">
        <v>742</v>
      </c>
      <c r="J1635" s="81" t="s">
        <v>2393</v>
      </c>
      <c r="K1635" s="80" t="s">
        <v>433</v>
      </c>
      <c r="L1635" s="3" t="str">
        <f>_xlfn.XLOOKUP(Table5[[#This Row],[Item '#]],Ticket_Forms[Form Number],Ticket_Forms[Game Name],"",,)</f>
        <v>Zip Zap</v>
      </c>
      <c r="M1635" s="15">
        <v>146</v>
      </c>
      <c r="N1635" s="3">
        <f>LOOKUP(Table5[[#This Row],[Item '#]],Ticket_Forms[Form Number],Ticket_Forms[Ticket Count])</f>
        <v>4560</v>
      </c>
      <c r="O1635" s="16">
        <f>LOOKUP(Table5[[#This Row],[Item '#]],Ticket_Forms[Form Number],Ticket_Forms[Ticket Value])</f>
        <v>1</v>
      </c>
      <c r="P1635" s="16">
        <f>LOOKUP(Table5[[#This Row],[Item '#]],Ticket_Forms[Form Number],Ticket_Forms[Revenue])</f>
        <v>4560</v>
      </c>
      <c r="Q1635" s="16">
        <f>LOOKUP(Table5[[#This Row],[Item '#]],Ticket_Forms[Form Number],Ticket_Forms[Ideal Profit])</f>
        <v>1100</v>
      </c>
      <c r="R1635" s="16">
        <f>LOOKUP(Table5[[#This Row],[Item '#]],Ticket_Forms[Form Number],Ticket_Forms[Prizes])</f>
        <v>3460</v>
      </c>
      <c r="S1635" s="16">
        <f>LOOKUP(Table5[[#This Row],[Item '#]],Ticket_Forms[Form Number],Ticket_Forms[Location Rent])</f>
        <v>273</v>
      </c>
      <c r="T1635" s="16">
        <f>LOOKUP(Table5[[#This Row],[Item '#]],Ticket_Forms[Form Number],Ticket_Forms[Last Sale])</f>
        <v>0</v>
      </c>
      <c r="U1635" s="16" t="s">
        <v>3909</v>
      </c>
      <c r="V1635" s="58">
        <f>Table5[[#This Row],[Date Distributed]]</f>
        <v>45350</v>
      </c>
      <c r="W1635" s="3" t="str">
        <f>_xlfn.XLOOKUP(Table5[[#This Row],[Serial '#]],Table10[Serial '#],Table10[Charity Association],"",,)</f>
        <v>Cleveland Police Athletic League</v>
      </c>
      <c r="Z1635" s="3" t="s">
        <v>3909</v>
      </c>
    </row>
    <row r="1636" spans="1:26" hidden="1" x14ac:dyDescent="0.35">
      <c r="A1636" s="3">
        <v>1634</v>
      </c>
      <c r="B1636" s="85">
        <v>45324</v>
      </c>
      <c r="C1636" s="73">
        <f>_xlfn.XLOOKUP(Table5[[#This Row],[Serial '#]],Table10[Serial '#],Table10[Date],"",,)</f>
        <v>45350</v>
      </c>
      <c r="D16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36" s="73" t="str">
        <f>IF(Table5[[#This Row],[Date Distributed]]="","In Stock","Distributed")</f>
        <v>Distributed</v>
      </c>
      <c r="F1636" s="79" t="s">
        <v>660</v>
      </c>
      <c r="G1636" s="75" t="s">
        <v>761</v>
      </c>
      <c r="H1636" s="80" t="s">
        <v>741</v>
      </c>
      <c r="I1636" s="80" t="s">
        <v>742</v>
      </c>
      <c r="J1636" s="81" t="s">
        <v>2394</v>
      </c>
      <c r="K1636" s="80" t="s">
        <v>3645</v>
      </c>
      <c r="L1636" s="3" t="str">
        <f>_xlfn.XLOOKUP(Table5[[#This Row],[Item '#]],Ticket_Forms[Form Number],Ticket_Forms[Game Name],"",,)</f>
        <v>Big 5</v>
      </c>
      <c r="M1636" s="15">
        <v>360</v>
      </c>
      <c r="N1636" s="3">
        <f>LOOKUP(Table5[[#This Row],[Item '#]],Ticket_Forms[Form Number],Ticket_Forms[Ticket Count])</f>
        <v>9959</v>
      </c>
      <c r="O1636" s="16">
        <f>LOOKUP(Table5[[#This Row],[Item '#]],Ticket_Forms[Form Number],Ticket_Forms[Ticket Value])</f>
        <v>1</v>
      </c>
      <c r="P1636" s="16">
        <f>LOOKUP(Table5[[#This Row],[Item '#]],Ticket_Forms[Form Number],Ticket_Forms[Revenue])</f>
        <v>9959</v>
      </c>
      <c r="Q1636" s="16">
        <f>LOOKUP(Table5[[#This Row],[Item '#]],Ticket_Forms[Form Number],Ticket_Forms[Ideal Profit])</f>
        <v>2119</v>
      </c>
      <c r="R1636" s="16">
        <f>LOOKUP(Table5[[#This Row],[Item '#]],Ticket_Forms[Form Number],Ticket_Forms[Prizes])</f>
        <v>7840</v>
      </c>
      <c r="S1636" s="16">
        <f>LOOKUP(Table5[[#This Row],[Item '#]],Ticket_Forms[Form Number],Ticket_Forms[Location Rent])</f>
        <v>597</v>
      </c>
      <c r="T1636" s="16">
        <f>LOOKUP(Table5[[#This Row],[Item '#]],Ticket_Forms[Form Number],Ticket_Forms[Last Sale])</f>
        <v>0</v>
      </c>
      <c r="U1636" s="16" t="s">
        <v>3909</v>
      </c>
      <c r="V1636" s="58">
        <f>Table5[[#This Row],[Date Distributed]]</f>
        <v>45350</v>
      </c>
      <c r="W1636" s="3" t="str">
        <f>_xlfn.XLOOKUP(Table5[[#This Row],[Serial '#]],Table10[Serial '#],Table10[Charity Association],"",,)</f>
        <v>Greater Cleveland Football Foundation</v>
      </c>
      <c r="Z1636" s="3" t="s">
        <v>3909</v>
      </c>
    </row>
    <row r="1637" spans="1:26" hidden="1" x14ac:dyDescent="0.35">
      <c r="A1637" s="3">
        <v>1635</v>
      </c>
      <c r="B1637" s="85">
        <v>45324</v>
      </c>
      <c r="C1637" s="73">
        <f>_xlfn.XLOOKUP(Table5[[#This Row],[Serial '#]],Table10[Serial '#],Table10[Date],"",,)</f>
        <v>45351</v>
      </c>
      <c r="D16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37" s="73" t="str">
        <f>IF(Table5[[#This Row],[Date Distributed]]="","In Stock","Distributed")</f>
        <v>Distributed</v>
      </c>
      <c r="F1637" s="79" t="s">
        <v>660</v>
      </c>
      <c r="G1637" s="75" t="s">
        <v>761</v>
      </c>
      <c r="H1637" s="80" t="s">
        <v>741</v>
      </c>
      <c r="I1637" s="80" t="s">
        <v>742</v>
      </c>
      <c r="J1637" s="81" t="s">
        <v>2395</v>
      </c>
      <c r="K1637" s="80" t="s">
        <v>385</v>
      </c>
      <c r="L1637" s="3" t="str">
        <f>_xlfn.XLOOKUP(Table5[[#This Row],[Item '#]],Ticket_Forms[Form Number],Ticket_Forms[Game Name],"",,)</f>
        <v>Criss Cross</v>
      </c>
      <c r="M1637" s="15">
        <v>186</v>
      </c>
      <c r="N1637" s="3">
        <f>LOOKUP(Table5[[#This Row],[Item '#]],Ticket_Forms[Form Number],Ticket_Forms[Ticket Count])</f>
        <v>5520</v>
      </c>
      <c r="O1637" s="16">
        <f>LOOKUP(Table5[[#This Row],[Item '#]],Ticket_Forms[Form Number],Ticket_Forms[Ticket Value])</f>
        <v>1</v>
      </c>
      <c r="P1637" s="16">
        <f>LOOKUP(Table5[[#This Row],[Item '#]],Ticket_Forms[Form Number],Ticket_Forms[Revenue])</f>
        <v>5520</v>
      </c>
      <c r="Q1637" s="16">
        <f>LOOKUP(Table5[[#This Row],[Item '#]],Ticket_Forms[Form Number],Ticket_Forms[Ideal Profit])</f>
        <v>960</v>
      </c>
      <c r="R1637" s="16">
        <f>LOOKUP(Table5[[#This Row],[Item '#]],Ticket_Forms[Form Number],Ticket_Forms[Prizes])</f>
        <v>4560</v>
      </c>
      <c r="S1637" s="16">
        <f>LOOKUP(Table5[[#This Row],[Item '#]],Ticket_Forms[Form Number],Ticket_Forms[Location Rent])</f>
        <v>331</v>
      </c>
      <c r="T1637" s="16">
        <f>LOOKUP(Table5[[#This Row],[Item '#]],Ticket_Forms[Form Number],Ticket_Forms[Last Sale])</f>
        <v>200</v>
      </c>
      <c r="U1637" s="16" t="s">
        <v>3909</v>
      </c>
      <c r="V1637" s="58">
        <f>Table5[[#This Row],[Date Distributed]]</f>
        <v>45351</v>
      </c>
      <c r="W1637" s="3" t="str">
        <f>_xlfn.XLOOKUP(Table5[[#This Row],[Serial '#]],Table10[Serial '#],Table10[Charity Association],"",,)</f>
        <v>Medina County Law Enforcrment Assoc</v>
      </c>
      <c r="Z1637" s="3" t="s">
        <v>3909</v>
      </c>
    </row>
    <row r="1638" spans="1:26" hidden="1" x14ac:dyDescent="0.35">
      <c r="A1638" s="3">
        <v>1636</v>
      </c>
      <c r="B1638" s="85">
        <v>45324</v>
      </c>
      <c r="C1638" s="73">
        <f>_xlfn.XLOOKUP(Table5[[#This Row],[Serial '#]],Table10[Serial '#],Table10[Date],"",,)</f>
        <v>45351</v>
      </c>
      <c r="D16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38" s="73" t="str">
        <f>IF(Table5[[#This Row],[Date Distributed]]="","In Stock","Distributed")</f>
        <v>Distributed</v>
      </c>
      <c r="F1638" s="79" t="s">
        <v>660</v>
      </c>
      <c r="G1638" s="75" t="s">
        <v>761</v>
      </c>
      <c r="H1638" s="80" t="s">
        <v>741</v>
      </c>
      <c r="I1638" s="80" t="s">
        <v>742</v>
      </c>
      <c r="J1638" s="81" t="s">
        <v>2396</v>
      </c>
      <c r="K1638" s="80" t="s">
        <v>385</v>
      </c>
      <c r="L1638" s="3" t="str">
        <f>_xlfn.XLOOKUP(Table5[[#This Row],[Item '#]],Ticket_Forms[Form Number],Ticket_Forms[Game Name],"",,)</f>
        <v>Criss Cross</v>
      </c>
      <c r="M1638" s="15">
        <v>186</v>
      </c>
      <c r="N1638" s="3">
        <f>LOOKUP(Table5[[#This Row],[Item '#]],Ticket_Forms[Form Number],Ticket_Forms[Ticket Count])</f>
        <v>5520</v>
      </c>
      <c r="O1638" s="16">
        <f>LOOKUP(Table5[[#This Row],[Item '#]],Ticket_Forms[Form Number],Ticket_Forms[Ticket Value])</f>
        <v>1</v>
      </c>
      <c r="P1638" s="16">
        <f>LOOKUP(Table5[[#This Row],[Item '#]],Ticket_Forms[Form Number],Ticket_Forms[Revenue])</f>
        <v>5520</v>
      </c>
      <c r="Q1638" s="16">
        <f>LOOKUP(Table5[[#This Row],[Item '#]],Ticket_Forms[Form Number],Ticket_Forms[Ideal Profit])</f>
        <v>960</v>
      </c>
      <c r="R1638" s="16">
        <f>LOOKUP(Table5[[#This Row],[Item '#]],Ticket_Forms[Form Number],Ticket_Forms[Prizes])</f>
        <v>4560</v>
      </c>
      <c r="S1638" s="16">
        <f>LOOKUP(Table5[[#This Row],[Item '#]],Ticket_Forms[Form Number],Ticket_Forms[Location Rent])</f>
        <v>331</v>
      </c>
      <c r="T1638" s="16">
        <f>LOOKUP(Table5[[#This Row],[Item '#]],Ticket_Forms[Form Number],Ticket_Forms[Last Sale])</f>
        <v>200</v>
      </c>
      <c r="U1638" s="16" t="s">
        <v>3909</v>
      </c>
      <c r="V1638" s="58">
        <f>Table5[[#This Row],[Date Distributed]]</f>
        <v>45351</v>
      </c>
      <c r="W1638" s="3" t="str">
        <f>_xlfn.XLOOKUP(Table5[[#This Row],[Serial '#]],Table10[Serial '#],Table10[Charity Association],"",,)</f>
        <v>Cleveland Police Athletic League</v>
      </c>
      <c r="Z1638" s="3" t="s">
        <v>3909</v>
      </c>
    </row>
    <row r="1639" spans="1:26" hidden="1" x14ac:dyDescent="0.35">
      <c r="A1639" s="3">
        <v>1637</v>
      </c>
      <c r="B1639" s="85">
        <v>45324</v>
      </c>
      <c r="C1639" s="73">
        <f>_xlfn.XLOOKUP(Table5[[#This Row],[Serial '#]],Table10[Serial '#],Table10[Date],"",,)</f>
        <v>45351</v>
      </c>
      <c r="D16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39" s="73" t="str">
        <f>IF(Table5[[#This Row],[Date Distributed]]="","In Stock","Distributed")</f>
        <v>Distributed</v>
      </c>
      <c r="F1639" s="79" t="s">
        <v>660</v>
      </c>
      <c r="G1639" s="75" t="s">
        <v>761</v>
      </c>
      <c r="H1639" s="80" t="s">
        <v>741</v>
      </c>
      <c r="I1639" s="80" t="s">
        <v>742</v>
      </c>
      <c r="J1639" s="81" t="s">
        <v>2397</v>
      </c>
      <c r="K1639" s="80" t="s">
        <v>385</v>
      </c>
      <c r="L1639" s="3" t="str">
        <f>_xlfn.XLOOKUP(Table5[[#This Row],[Item '#]],Ticket_Forms[Form Number],Ticket_Forms[Game Name],"",,)</f>
        <v>Criss Cross</v>
      </c>
      <c r="M1639" s="15">
        <v>186</v>
      </c>
      <c r="N1639" s="3">
        <f>LOOKUP(Table5[[#This Row],[Item '#]],Ticket_Forms[Form Number],Ticket_Forms[Ticket Count])</f>
        <v>5520</v>
      </c>
      <c r="O1639" s="16">
        <f>LOOKUP(Table5[[#This Row],[Item '#]],Ticket_Forms[Form Number],Ticket_Forms[Ticket Value])</f>
        <v>1</v>
      </c>
      <c r="P1639" s="16">
        <f>LOOKUP(Table5[[#This Row],[Item '#]],Ticket_Forms[Form Number],Ticket_Forms[Revenue])</f>
        <v>5520</v>
      </c>
      <c r="Q1639" s="16">
        <f>LOOKUP(Table5[[#This Row],[Item '#]],Ticket_Forms[Form Number],Ticket_Forms[Ideal Profit])</f>
        <v>960</v>
      </c>
      <c r="R1639" s="16">
        <f>LOOKUP(Table5[[#This Row],[Item '#]],Ticket_Forms[Form Number],Ticket_Forms[Prizes])</f>
        <v>4560</v>
      </c>
      <c r="S1639" s="16">
        <f>LOOKUP(Table5[[#This Row],[Item '#]],Ticket_Forms[Form Number],Ticket_Forms[Location Rent])</f>
        <v>331</v>
      </c>
      <c r="T1639" s="16">
        <f>LOOKUP(Table5[[#This Row],[Item '#]],Ticket_Forms[Form Number],Ticket_Forms[Last Sale])</f>
        <v>200</v>
      </c>
      <c r="U1639" s="16" t="s">
        <v>3909</v>
      </c>
      <c r="V1639" s="58">
        <f>Table5[[#This Row],[Date Distributed]]</f>
        <v>45351</v>
      </c>
      <c r="W1639" s="3" t="str">
        <f>_xlfn.XLOOKUP(Table5[[#This Row],[Serial '#]],Table10[Serial '#],Table10[Charity Association],"",,)</f>
        <v>Medina County Law Enforcrment Assoc</v>
      </c>
      <c r="Z1639" s="3" t="s">
        <v>3909</v>
      </c>
    </row>
    <row r="1640" spans="1:26" hidden="1" x14ac:dyDescent="0.35">
      <c r="A1640" s="3">
        <v>1638</v>
      </c>
      <c r="B1640" s="85">
        <v>45324</v>
      </c>
      <c r="C1640" s="73">
        <f>_xlfn.XLOOKUP(Table5[[#This Row],[Serial '#]],Table10[Serial '#],Table10[Date],"",,)</f>
        <v>45351</v>
      </c>
      <c r="D16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40" s="73" t="str">
        <f>IF(Table5[[#This Row],[Date Distributed]]="","In Stock","Distributed")</f>
        <v>Distributed</v>
      </c>
      <c r="F1640" s="79" t="s">
        <v>660</v>
      </c>
      <c r="G1640" s="75" t="s">
        <v>761</v>
      </c>
      <c r="H1640" s="80" t="s">
        <v>741</v>
      </c>
      <c r="I1640" s="80" t="s">
        <v>742</v>
      </c>
      <c r="J1640" s="81" t="s">
        <v>2398</v>
      </c>
      <c r="K1640" s="80" t="s">
        <v>385</v>
      </c>
      <c r="L1640" s="3" t="str">
        <f>_xlfn.XLOOKUP(Table5[[#This Row],[Item '#]],Ticket_Forms[Form Number],Ticket_Forms[Game Name],"",,)</f>
        <v>Criss Cross</v>
      </c>
      <c r="M1640" s="15">
        <v>186</v>
      </c>
      <c r="N1640" s="3">
        <f>LOOKUP(Table5[[#This Row],[Item '#]],Ticket_Forms[Form Number],Ticket_Forms[Ticket Count])</f>
        <v>5520</v>
      </c>
      <c r="O1640" s="16">
        <f>LOOKUP(Table5[[#This Row],[Item '#]],Ticket_Forms[Form Number],Ticket_Forms[Ticket Value])</f>
        <v>1</v>
      </c>
      <c r="P1640" s="16">
        <f>LOOKUP(Table5[[#This Row],[Item '#]],Ticket_Forms[Form Number],Ticket_Forms[Revenue])</f>
        <v>5520</v>
      </c>
      <c r="Q1640" s="16">
        <f>LOOKUP(Table5[[#This Row],[Item '#]],Ticket_Forms[Form Number],Ticket_Forms[Ideal Profit])</f>
        <v>960</v>
      </c>
      <c r="R1640" s="16">
        <f>LOOKUP(Table5[[#This Row],[Item '#]],Ticket_Forms[Form Number],Ticket_Forms[Prizes])</f>
        <v>4560</v>
      </c>
      <c r="S1640" s="16">
        <f>LOOKUP(Table5[[#This Row],[Item '#]],Ticket_Forms[Form Number],Ticket_Forms[Location Rent])</f>
        <v>331</v>
      </c>
      <c r="T1640" s="16">
        <f>LOOKUP(Table5[[#This Row],[Item '#]],Ticket_Forms[Form Number],Ticket_Forms[Last Sale])</f>
        <v>200</v>
      </c>
      <c r="U1640" s="16" t="s">
        <v>3909</v>
      </c>
      <c r="V1640" s="58">
        <f>Table5[[#This Row],[Date Distributed]]</f>
        <v>45351</v>
      </c>
      <c r="W1640" s="3" t="str">
        <f>_xlfn.XLOOKUP(Table5[[#This Row],[Serial '#]],Table10[Serial '#],Table10[Charity Association],"",,)</f>
        <v>Medina County Law Enforcrment Assoc</v>
      </c>
      <c r="Z1640" s="3" t="s">
        <v>3909</v>
      </c>
    </row>
    <row r="1641" spans="1:26" hidden="1" x14ac:dyDescent="0.35">
      <c r="A1641" s="3">
        <v>1639</v>
      </c>
      <c r="B1641" s="85">
        <v>45324</v>
      </c>
      <c r="C1641" s="73">
        <f>_xlfn.XLOOKUP(Table5[[#This Row],[Serial '#]],Table10[Serial '#],Table10[Date],"",,)</f>
        <v>45351</v>
      </c>
      <c r="D16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41" s="73" t="str">
        <f>IF(Table5[[#This Row],[Date Distributed]]="","In Stock","Distributed")</f>
        <v>Distributed</v>
      </c>
      <c r="F1641" s="79" t="s">
        <v>660</v>
      </c>
      <c r="G1641" s="75" t="s">
        <v>761</v>
      </c>
      <c r="H1641" s="80" t="s">
        <v>741</v>
      </c>
      <c r="I1641" s="80" t="s">
        <v>742</v>
      </c>
      <c r="J1641" s="81" t="s">
        <v>2399</v>
      </c>
      <c r="K1641" s="80" t="s">
        <v>385</v>
      </c>
      <c r="L1641" s="3" t="str">
        <f>_xlfn.XLOOKUP(Table5[[#This Row],[Item '#]],Ticket_Forms[Form Number],Ticket_Forms[Game Name],"",,)</f>
        <v>Criss Cross</v>
      </c>
      <c r="M1641" s="15">
        <v>186</v>
      </c>
      <c r="N1641" s="3">
        <f>LOOKUP(Table5[[#This Row],[Item '#]],Ticket_Forms[Form Number],Ticket_Forms[Ticket Count])</f>
        <v>5520</v>
      </c>
      <c r="O1641" s="16">
        <f>LOOKUP(Table5[[#This Row],[Item '#]],Ticket_Forms[Form Number],Ticket_Forms[Ticket Value])</f>
        <v>1</v>
      </c>
      <c r="P1641" s="16">
        <f>LOOKUP(Table5[[#This Row],[Item '#]],Ticket_Forms[Form Number],Ticket_Forms[Revenue])</f>
        <v>5520</v>
      </c>
      <c r="Q1641" s="16">
        <f>LOOKUP(Table5[[#This Row],[Item '#]],Ticket_Forms[Form Number],Ticket_Forms[Ideal Profit])</f>
        <v>960</v>
      </c>
      <c r="R1641" s="16">
        <f>LOOKUP(Table5[[#This Row],[Item '#]],Ticket_Forms[Form Number],Ticket_Forms[Prizes])</f>
        <v>4560</v>
      </c>
      <c r="S1641" s="16">
        <f>LOOKUP(Table5[[#This Row],[Item '#]],Ticket_Forms[Form Number],Ticket_Forms[Location Rent])</f>
        <v>331</v>
      </c>
      <c r="T1641" s="16">
        <f>LOOKUP(Table5[[#This Row],[Item '#]],Ticket_Forms[Form Number],Ticket_Forms[Last Sale])</f>
        <v>200</v>
      </c>
      <c r="U1641" s="16" t="s">
        <v>3909</v>
      </c>
      <c r="V1641" s="58">
        <f>Table5[[#This Row],[Date Distributed]]</f>
        <v>45351</v>
      </c>
      <c r="W1641" s="3" t="str">
        <f>_xlfn.XLOOKUP(Table5[[#This Row],[Serial '#]],Table10[Serial '#],Table10[Charity Association],"",,)</f>
        <v>Italian American Brotherhood Club</v>
      </c>
      <c r="Z1641" s="3" t="s">
        <v>3909</v>
      </c>
    </row>
    <row r="1642" spans="1:26" hidden="1" x14ac:dyDescent="0.35">
      <c r="A1642" s="3">
        <v>1640</v>
      </c>
      <c r="B1642" s="85">
        <v>45324</v>
      </c>
      <c r="C1642" s="73">
        <f>_xlfn.XLOOKUP(Table5[[#This Row],[Serial '#]],Table10[Serial '#],Table10[Date],"",,)</f>
        <v>45351</v>
      </c>
      <c r="D16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42" s="73" t="str">
        <f>IF(Table5[[#This Row],[Date Distributed]]="","In Stock","Distributed")</f>
        <v>Distributed</v>
      </c>
      <c r="F1642" s="79" t="s">
        <v>660</v>
      </c>
      <c r="G1642" s="75" t="s">
        <v>761</v>
      </c>
      <c r="H1642" s="80" t="s">
        <v>741</v>
      </c>
      <c r="I1642" s="80" t="s">
        <v>742</v>
      </c>
      <c r="J1642" s="81" t="s">
        <v>2400</v>
      </c>
      <c r="K1642" s="80" t="s">
        <v>385</v>
      </c>
      <c r="L1642" s="3" t="str">
        <f>_xlfn.XLOOKUP(Table5[[#This Row],[Item '#]],Ticket_Forms[Form Number],Ticket_Forms[Game Name],"",,)</f>
        <v>Criss Cross</v>
      </c>
      <c r="M1642" s="15">
        <v>186</v>
      </c>
      <c r="N1642" s="3">
        <f>LOOKUP(Table5[[#This Row],[Item '#]],Ticket_Forms[Form Number],Ticket_Forms[Ticket Count])</f>
        <v>5520</v>
      </c>
      <c r="O1642" s="16">
        <f>LOOKUP(Table5[[#This Row],[Item '#]],Ticket_Forms[Form Number],Ticket_Forms[Ticket Value])</f>
        <v>1</v>
      </c>
      <c r="P1642" s="16">
        <f>LOOKUP(Table5[[#This Row],[Item '#]],Ticket_Forms[Form Number],Ticket_Forms[Revenue])</f>
        <v>5520</v>
      </c>
      <c r="Q1642" s="16">
        <f>LOOKUP(Table5[[#This Row],[Item '#]],Ticket_Forms[Form Number],Ticket_Forms[Ideal Profit])</f>
        <v>960</v>
      </c>
      <c r="R1642" s="16">
        <f>LOOKUP(Table5[[#This Row],[Item '#]],Ticket_Forms[Form Number],Ticket_Forms[Prizes])</f>
        <v>4560</v>
      </c>
      <c r="S1642" s="16">
        <f>LOOKUP(Table5[[#This Row],[Item '#]],Ticket_Forms[Form Number],Ticket_Forms[Location Rent])</f>
        <v>331</v>
      </c>
      <c r="T1642" s="16">
        <f>LOOKUP(Table5[[#This Row],[Item '#]],Ticket_Forms[Form Number],Ticket_Forms[Last Sale])</f>
        <v>200</v>
      </c>
      <c r="U1642" s="16" t="s">
        <v>3909</v>
      </c>
      <c r="V1642" s="58">
        <f>Table5[[#This Row],[Date Distributed]]</f>
        <v>45351</v>
      </c>
      <c r="W1642" s="3" t="str">
        <f>_xlfn.XLOOKUP(Table5[[#This Row],[Serial '#]],Table10[Serial '#],Table10[Charity Association],"",,)</f>
        <v>Italian American Brotherhood Club</v>
      </c>
      <c r="Z1642" s="3" t="s">
        <v>3909</v>
      </c>
    </row>
    <row r="1643" spans="1:26" hidden="1" x14ac:dyDescent="0.35">
      <c r="A1643" s="3">
        <v>1641</v>
      </c>
      <c r="B1643" s="85">
        <v>45324</v>
      </c>
      <c r="C1643" s="73">
        <f>_xlfn.XLOOKUP(Table5[[#This Row],[Serial '#]],Table10[Serial '#],Table10[Date],"",,)</f>
        <v>45351</v>
      </c>
      <c r="D16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43" s="73" t="str">
        <f>IF(Table5[[#This Row],[Date Distributed]]="","In Stock","Distributed")</f>
        <v>Distributed</v>
      </c>
      <c r="F1643" s="79" t="s">
        <v>660</v>
      </c>
      <c r="G1643" s="75" t="s">
        <v>761</v>
      </c>
      <c r="H1643" s="80" t="s">
        <v>741</v>
      </c>
      <c r="I1643" s="80" t="s">
        <v>742</v>
      </c>
      <c r="J1643" s="81" t="s">
        <v>2401</v>
      </c>
      <c r="K1643" s="80" t="s">
        <v>385</v>
      </c>
      <c r="L1643" s="3" t="str">
        <f>_xlfn.XLOOKUP(Table5[[#This Row],[Item '#]],Ticket_Forms[Form Number],Ticket_Forms[Game Name],"",,)</f>
        <v>Criss Cross</v>
      </c>
      <c r="M1643" s="15">
        <v>186</v>
      </c>
      <c r="N1643" s="3">
        <f>LOOKUP(Table5[[#This Row],[Item '#]],Ticket_Forms[Form Number],Ticket_Forms[Ticket Count])</f>
        <v>5520</v>
      </c>
      <c r="O1643" s="16">
        <f>LOOKUP(Table5[[#This Row],[Item '#]],Ticket_Forms[Form Number],Ticket_Forms[Ticket Value])</f>
        <v>1</v>
      </c>
      <c r="P1643" s="16">
        <f>LOOKUP(Table5[[#This Row],[Item '#]],Ticket_Forms[Form Number],Ticket_Forms[Revenue])</f>
        <v>5520</v>
      </c>
      <c r="Q1643" s="16">
        <f>LOOKUP(Table5[[#This Row],[Item '#]],Ticket_Forms[Form Number],Ticket_Forms[Ideal Profit])</f>
        <v>960</v>
      </c>
      <c r="R1643" s="16">
        <f>LOOKUP(Table5[[#This Row],[Item '#]],Ticket_Forms[Form Number],Ticket_Forms[Prizes])</f>
        <v>4560</v>
      </c>
      <c r="S1643" s="16">
        <f>LOOKUP(Table5[[#This Row],[Item '#]],Ticket_Forms[Form Number],Ticket_Forms[Location Rent])</f>
        <v>331</v>
      </c>
      <c r="T1643" s="16">
        <f>LOOKUP(Table5[[#This Row],[Item '#]],Ticket_Forms[Form Number],Ticket_Forms[Last Sale])</f>
        <v>200</v>
      </c>
      <c r="U1643" s="16" t="s">
        <v>3909</v>
      </c>
      <c r="V1643" s="58">
        <f>Table5[[#This Row],[Date Distributed]]</f>
        <v>45351</v>
      </c>
      <c r="W1643" s="3" t="str">
        <f>_xlfn.XLOOKUP(Table5[[#This Row],[Serial '#]],Table10[Serial '#],Table10[Charity Association],"",,)</f>
        <v>Medina County Law Enforcrment Assoc</v>
      </c>
      <c r="Z1643" s="3" t="s">
        <v>3909</v>
      </c>
    </row>
    <row r="1644" spans="1:26" hidden="1" x14ac:dyDescent="0.35">
      <c r="A1644" s="3">
        <v>1642</v>
      </c>
      <c r="B1644" s="85">
        <v>45324</v>
      </c>
      <c r="C1644" s="73">
        <f>_xlfn.XLOOKUP(Table5[[#This Row],[Serial '#]],Table10[Serial '#],Table10[Date],"",,)</f>
        <v>45351</v>
      </c>
      <c r="D16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44" s="73" t="str">
        <f>IF(Table5[[#This Row],[Date Distributed]]="","In Stock","Distributed")</f>
        <v>Distributed</v>
      </c>
      <c r="F1644" s="79" t="s">
        <v>660</v>
      </c>
      <c r="G1644" s="75" t="s">
        <v>761</v>
      </c>
      <c r="H1644" s="80" t="s">
        <v>741</v>
      </c>
      <c r="I1644" s="80" t="s">
        <v>742</v>
      </c>
      <c r="J1644" s="81" t="s">
        <v>2402</v>
      </c>
      <c r="K1644" s="80" t="s">
        <v>385</v>
      </c>
      <c r="L1644" s="3" t="str">
        <f>_xlfn.XLOOKUP(Table5[[#This Row],[Item '#]],Ticket_Forms[Form Number],Ticket_Forms[Game Name],"",,)</f>
        <v>Criss Cross</v>
      </c>
      <c r="M1644" s="15">
        <v>186</v>
      </c>
      <c r="N1644" s="3">
        <f>LOOKUP(Table5[[#This Row],[Item '#]],Ticket_Forms[Form Number],Ticket_Forms[Ticket Count])</f>
        <v>5520</v>
      </c>
      <c r="O1644" s="16">
        <f>LOOKUP(Table5[[#This Row],[Item '#]],Ticket_Forms[Form Number],Ticket_Forms[Ticket Value])</f>
        <v>1</v>
      </c>
      <c r="P1644" s="16">
        <f>LOOKUP(Table5[[#This Row],[Item '#]],Ticket_Forms[Form Number],Ticket_Forms[Revenue])</f>
        <v>5520</v>
      </c>
      <c r="Q1644" s="16">
        <f>LOOKUP(Table5[[#This Row],[Item '#]],Ticket_Forms[Form Number],Ticket_Forms[Ideal Profit])</f>
        <v>960</v>
      </c>
      <c r="R1644" s="16">
        <f>LOOKUP(Table5[[#This Row],[Item '#]],Ticket_Forms[Form Number],Ticket_Forms[Prizes])</f>
        <v>4560</v>
      </c>
      <c r="S1644" s="16">
        <f>LOOKUP(Table5[[#This Row],[Item '#]],Ticket_Forms[Form Number],Ticket_Forms[Location Rent])</f>
        <v>331</v>
      </c>
      <c r="T1644" s="16">
        <f>LOOKUP(Table5[[#This Row],[Item '#]],Ticket_Forms[Form Number],Ticket_Forms[Last Sale])</f>
        <v>200</v>
      </c>
      <c r="U1644" s="16" t="s">
        <v>3909</v>
      </c>
      <c r="V1644" s="58">
        <f>Table5[[#This Row],[Date Distributed]]</f>
        <v>45351</v>
      </c>
      <c r="W1644" s="3" t="str">
        <f>_xlfn.XLOOKUP(Table5[[#This Row],[Serial '#]],Table10[Serial '#],Table10[Charity Association],"",,)</f>
        <v>Medina County Law Enforcrment Assoc</v>
      </c>
      <c r="Z1644" s="3" t="s">
        <v>3909</v>
      </c>
    </row>
    <row r="1645" spans="1:26" hidden="1" x14ac:dyDescent="0.35">
      <c r="A1645" s="3">
        <v>1643</v>
      </c>
      <c r="B1645" s="85">
        <v>45324</v>
      </c>
      <c r="C1645" s="73">
        <f>_xlfn.XLOOKUP(Table5[[#This Row],[Serial '#]],Table10[Serial '#],Table10[Date],"",,)</f>
        <v>45351</v>
      </c>
      <c r="D16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45" s="73" t="str">
        <f>IF(Table5[[#This Row],[Date Distributed]]="","In Stock","Distributed")</f>
        <v>Distributed</v>
      </c>
      <c r="F1645" s="79" t="s">
        <v>660</v>
      </c>
      <c r="G1645" s="75" t="s">
        <v>761</v>
      </c>
      <c r="H1645" s="80" t="s">
        <v>741</v>
      </c>
      <c r="I1645" s="80" t="s">
        <v>742</v>
      </c>
      <c r="J1645" s="81" t="s">
        <v>2403</v>
      </c>
      <c r="K1645" s="80" t="s">
        <v>385</v>
      </c>
      <c r="L1645" s="3" t="str">
        <f>_xlfn.XLOOKUP(Table5[[#This Row],[Item '#]],Ticket_Forms[Form Number],Ticket_Forms[Game Name],"",,)</f>
        <v>Criss Cross</v>
      </c>
      <c r="M1645" s="15">
        <v>186</v>
      </c>
      <c r="N1645" s="3">
        <f>LOOKUP(Table5[[#This Row],[Item '#]],Ticket_Forms[Form Number],Ticket_Forms[Ticket Count])</f>
        <v>5520</v>
      </c>
      <c r="O1645" s="16">
        <f>LOOKUP(Table5[[#This Row],[Item '#]],Ticket_Forms[Form Number],Ticket_Forms[Ticket Value])</f>
        <v>1</v>
      </c>
      <c r="P1645" s="16">
        <f>LOOKUP(Table5[[#This Row],[Item '#]],Ticket_Forms[Form Number],Ticket_Forms[Revenue])</f>
        <v>5520</v>
      </c>
      <c r="Q1645" s="16">
        <f>LOOKUP(Table5[[#This Row],[Item '#]],Ticket_Forms[Form Number],Ticket_Forms[Ideal Profit])</f>
        <v>960</v>
      </c>
      <c r="R1645" s="16">
        <f>LOOKUP(Table5[[#This Row],[Item '#]],Ticket_Forms[Form Number],Ticket_Forms[Prizes])</f>
        <v>4560</v>
      </c>
      <c r="S1645" s="16">
        <f>LOOKUP(Table5[[#This Row],[Item '#]],Ticket_Forms[Form Number],Ticket_Forms[Location Rent])</f>
        <v>331</v>
      </c>
      <c r="T1645" s="16">
        <f>LOOKUP(Table5[[#This Row],[Item '#]],Ticket_Forms[Form Number],Ticket_Forms[Last Sale])</f>
        <v>200</v>
      </c>
      <c r="U1645" s="16" t="s">
        <v>3909</v>
      </c>
      <c r="V1645" s="58">
        <f>Table5[[#This Row],[Date Distributed]]</f>
        <v>45351</v>
      </c>
      <c r="W1645" s="3" t="str">
        <f>_xlfn.XLOOKUP(Table5[[#This Row],[Serial '#]],Table10[Serial '#],Table10[Charity Association],"",,)</f>
        <v>Italian American Brotherhood Club</v>
      </c>
      <c r="Z1645" s="3" t="s">
        <v>3909</v>
      </c>
    </row>
    <row r="1646" spans="1:26" hidden="1" x14ac:dyDescent="0.35">
      <c r="A1646" s="3">
        <v>1644</v>
      </c>
      <c r="B1646" s="85">
        <v>45324</v>
      </c>
      <c r="C1646" s="73">
        <f>_xlfn.XLOOKUP(Table5[[#This Row],[Serial '#]],Table10[Serial '#],Table10[Date],"",,)</f>
        <v>45351</v>
      </c>
      <c r="D16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46" s="73" t="str">
        <f>IF(Table5[[#This Row],[Date Distributed]]="","In Stock","Distributed")</f>
        <v>Distributed</v>
      </c>
      <c r="F1646" s="79" t="s">
        <v>660</v>
      </c>
      <c r="G1646" s="75" t="s">
        <v>761</v>
      </c>
      <c r="H1646" s="80" t="s">
        <v>741</v>
      </c>
      <c r="I1646" s="80" t="s">
        <v>742</v>
      </c>
      <c r="J1646" s="81" t="s">
        <v>2404</v>
      </c>
      <c r="K1646" s="80" t="s">
        <v>433</v>
      </c>
      <c r="L1646" s="3" t="str">
        <f>_xlfn.XLOOKUP(Table5[[#This Row],[Item '#]],Ticket_Forms[Form Number],Ticket_Forms[Game Name],"",,)</f>
        <v>Zip Zap</v>
      </c>
      <c r="M1646" s="15">
        <v>146</v>
      </c>
      <c r="N1646" s="3">
        <f>LOOKUP(Table5[[#This Row],[Item '#]],Ticket_Forms[Form Number],Ticket_Forms[Ticket Count])</f>
        <v>4560</v>
      </c>
      <c r="O1646" s="16">
        <f>LOOKUP(Table5[[#This Row],[Item '#]],Ticket_Forms[Form Number],Ticket_Forms[Ticket Value])</f>
        <v>1</v>
      </c>
      <c r="P1646" s="16">
        <f>LOOKUP(Table5[[#This Row],[Item '#]],Ticket_Forms[Form Number],Ticket_Forms[Revenue])</f>
        <v>4560</v>
      </c>
      <c r="Q1646" s="16">
        <f>LOOKUP(Table5[[#This Row],[Item '#]],Ticket_Forms[Form Number],Ticket_Forms[Ideal Profit])</f>
        <v>1100</v>
      </c>
      <c r="R1646" s="16">
        <f>LOOKUP(Table5[[#This Row],[Item '#]],Ticket_Forms[Form Number],Ticket_Forms[Prizes])</f>
        <v>3460</v>
      </c>
      <c r="S1646" s="16">
        <f>LOOKUP(Table5[[#This Row],[Item '#]],Ticket_Forms[Form Number],Ticket_Forms[Location Rent])</f>
        <v>273</v>
      </c>
      <c r="T1646" s="16">
        <f>LOOKUP(Table5[[#This Row],[Item '#]],Ticket_Forms[Form Number],Ticket_Forms[Last Sale])</f>
        <v>0</v>
      </c>
      <c r="U1646" s="16" t="s">
        <v>3909</v>
      </c>
      <c r="V1646" s="58">
        <f>Table5[[#This Row],[Date Distributed]]</f>
        <v>45351</v>
      </c>
      <c r="W1646" s="3" t="str">
        <f>_xlfn.XLOOKUP(Table5[[#This Row],[Serial '#]],Table10[Serial '#],Table10[Charity Association],"",,)</f>
        <v>Cleveland Police Athletic League</v>
      </c>
      <c r="Z1646" s="3" t="s">
        <v>3909</v>
      </c>
    </row>
    <row r="1647" spans="1:26" hidden="1" x14ac:dyDescent="0.35">
      <c r="A1647" s="3">
        <v>1645</v>
      </c>
      <c r="B1647" s="78">
        <v>45324</v>
      </c>
      <c r="C1647" s="73">
        <f>_xlfn.XLOOKUP(Table5[[#This Row],[Serial '#]],Table10[Serial '#],Table10[Date],"",,)</f>
        <v>45352</v>
      </c>
      <c r="D16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47" s="73" t="str">
        <f>IF(Table5[[#This Row],[Date Distributed]]="","In Stock","Distributed")</f>
        <v>Distributed</v>
      </c>
      <c r="F1647" s="79" t="s">
        <v>660</v>
      </c>
      <c r="G1647" s="75" t="s">
        <v>761</v>
      </c>
      <c r="H1647" s="80" t="s">
        <v>741</v>
      </c>
      <c r="I1647" s="80" t="s">
        <v>742</v>
      </c>
      <c r="J1647" s="81" t="s">
        <v>2405</v>
      </c>
      <c r="K1647" s="80" t="s">
        <v>385</v>
      </c>
      <c r="L1647" s="3" t="str">
        <f>_xlfn.XLOOKUP(Table5[[#This Row],[Item '#]],Ticket_Forms[Form Number],Ticket_Forms[Game Name],"",,)</f>
        <v>Criss Cross</v>
      </c>
      <c r="M1647" s="15">
        <v>186</v>
      </c>
      <c r="N1647" s="3">
        <f>LOOKUP(Table5[[#This Row],[Item '#]],Ticket_Forms[Form Number],Ticket_Forms[Ticket Count])</f>
        <v>5520</v>
      </c>
      <c r="O1647" s="16">
        <f>LOOKUP(Table5[[#This Row],[Item '#]],Ticket_Forms[Form Number],Ticket_Forms[Ticket Value])</f>
        <v>1</v>
      </c>
      <c r="P1647" s="16">
        <f>LOOKUP(Table5[[#This Row],[Item '#]],Ticket_Forms[Form Number],Ticket_Forms[Revenue])</f>
        <v>5520</v>
      </c>
      <c r="Q1647" s="16">
        <f>LOOKUP(Table5[[#This Row],[Item '#]],Ticket_Forms[Form Number],Ticket_Forms[Ideal Profit])</f>
        <v>960</v>
      </c>
      <c r="R1647" s="16">
        <f>LOOKUP(Table5[[#This Row],[Item '#]],Ticket_Forms[Form Number],Ticket_Forms[Prizes])</f>
        <v>4560</v>
      </c>
      <c r="S1647" s="16">
        <f>LOOKUP(Table5[[#This Row],[Item '#]],Ticket_Forms[Form Number],Ticket_Forms[Location Rent])</f>
        <v>331</v>
      </c>
      <c r="T1647" s="16">
        <f>LOOKUP(Table5[[#This Row],[Item '#]],Ticket_Forms[Form Number],Ticket_Forms[Last Sale])</f>
        <v>200</v>
      </c>
      <c r="U1647" s="16" t="s">
        <v>3909</v>
      </c>
      <c r="V1647" s="58">
        <f>Table5[[#This Row],[Date Distributed]]</f>
        <v>45352</v>
      </c>
      <c r="W1647" s="3" t="str">
        <f>_xlfn.XLOOKUP(Table5[[#This Row],[Serial '#]],Table10[Serial '#],Table10[Charity Association],"",,)</f>
        <v>Cleveland Police Athletic League</v>
      </c>
      <c r="Z1647" s="3" t="s">
        <v>23</v>
      </c>
    </row>
    <row r="1648" spans="1:26" hidden="1" x14ac:dyDescent="0.35">
      <c r="A1648" s="3">
        <v>1646</v>
      </c>
      <c r="B1648" s="78">
        <v>45324</v>
      </c>
      <c r="C1648" s="73">
        <f>_xlfn.XLOOKUP(Table5[[#This Row],[Serial '#]],Table10[Serial '#],Table10[Date],"",,)</f>
        <v>45352</v>
      </c>
      <c r="D16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48" s="73" t="str">
        <f>IF(Table5[[#This Row],[Date Distributed]]="","In Stock","Distributed")</f>
        <v>Distributed</v>
      </c>
      <c r="F1648" s="79" t="s">
        <v>660</v>
      </c>
      <c r="G1648" s="75" t="s">
        <v>761</v>
      </c>
      <c r="H1648" s="80" t="s">
        <v>741</v>
      </c>
      <c r="I1648" s="80" t="s">
        <v>742</v>
      </c>
      <c r="J1648" s="81" t="s">
        <v>2406</v>
      </c>
      <c r="K1648" s="80" t="s">
        <v>385</v>
      </c>
      <c r="L1648" s="3" t="str">
        <f>_xlfn.XLOOKUP(Table5[[#This Row],[Item '#]],Ticket_Forms[Form Number],Ticket_Forms[Game Name],"",,)</f>
        <v>Criss Cross</v>
      </c>
      <c r="M1648" s="15">
        <v>186</v>
      </c>
      <c r="N1648" s="3">
        <f>LOOKUP(Table5[[#This Row],[Item '#]],Ticket_Forms[Form Number],Ticket_Forms[Ticket Count])</f>
        <v>5520</v>
      </c>
      <c r="O1648" s="16">
        <f>LOOKUP(Table5[[#This Row],[Item '#]],Ticket_Forms[Form Number],Ticket_Forms[Ticket Value])</f>
        <v>1</v>
      </c>
      <c r="P1648" s="16">
        <f>LOOKUP(Table5[[#This Row],[Item '#]],Ticket_Forms[Form Number],Ticket_Forms[Revenue])</f>
        <v>5520</v>
      </c>
      <c r="Q1648" s="16">
        <f>LOOKUP(Table5[[#This Row],[Item '#]],Ticket_Forms[Form Number],Ticket_Forms[Ideal Profit])</f>
        <v>960</v>
      </c>
      <c r="R1648" s="16">
        <f>LOOKUP(Table5[[#This Row],[Item '#]],Ticket_Forms[Form Number],Ticket_Forms[Prizes])</f>
        <v>4560</v>
      </c>
      <c r="S1648" s="16">
        <f>LOOKUP(Table5[[#This Row],[Item '#]],Ticket_Forms[Form Number],Ticket_Forms[Location Rent])</f>
        <v>331</v>
      </c>
      <c r="T1648" s="16">
        <f>LOOKUP(Table5[[#This Row],[Item '#]],Ticket_Forms[Form Number],Ticket_Forms[Last Sale])</f>
        <v>200</v>
      </c>
      <c r="U1648" s="16" t="s">
        <v>3909</v>
      </c>
      <c r="V1648" s="58">
        <f>Table5[[#This Row],[Date Distributed]]</f>
        <v>45352</v>
      </c>
      <c r="W1648" s="3" t="str">
        <f>_xlfn.XLOOKUP(Table5[[#This Row],[Serial '#]],Table10[Serial '#],Table10[Charity Association],"",,)</f>
        <v>Cleveland Police Athletic League</v>
      </c>
      <c r="Z1648" s="3" t="s">
        <v>23</v>
      </c>
    </row>
    <row r="1649" spans="1:26" hidden="1" x14ac:dyDescent="0.35">
      <c r="A1649" s="3">
        <v>1647</v>
      </c>
      <c r="B1649" s="78">
        <v>45324</v>
      </c>
      <c r="C1649" s="73">
        <f>_xlfn.XLOOKUP(Table5[[#This Row],[Serial '#]],Table10[Serial '#],Table10[Date],"",,)</f>
        <v>45355</v>
      </c>
      <c r="D16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49" s="73" t="str">
        <f>IF(Table5[[#This Row],[Date Distributed]]="","In Stock","Distributed")</f>
        <v>Distributed</v>
      </c>
      <c r="F1649" s="79" t="s">
        <v>660</v>
      </c>
      <c r="G1649" s="75" t="s">
        <v>761</v>
      </c>
      <c r="H1649" s="80" t="s">
        <v>741</v>
      </c>
      <c r="I1649" s="80" t="s">
        <v>742</v>
      </c>
      <c r="J1649" s="81" t="s">
        <v>2407</v>
      </c>
      <c r="K1649" s="80" t="s">
        <v>385</v>
      </c>
      <c r="L1649" s="3" t="str">
        <f>_xlfn.XLOOKUP(Table5[[#This Row],[Item '#]],Ticket_Forms[Form Number],Ticket_Forms[Game Name],"",,)</f>
        <v>Criss Cross</v>
      </c>
      <c r="M1649" s="15">
        <v>186</v>
      </c>
      <c r="N1649" s="3">
        <f>LOOKUP(Table5[[#This Row],[Item '#]],Ticket_Forms[Form Number],Ticket_Forms[Ticket Count])</f>
        <v>5520</v>
      </c>
      <c r="O1649" s="16">
        <f>LOOKUP(Table5[[#This Row],[Item '#]],Ticket_Forms[Form Number],Ticket_Forms[Ticket Value])</f>
        <v>1</v>
      </c>
      <c r="P1649" s="16">
        <f>LOOKUP(Table5[[#This Row],[Item '#]],Ticket_Forms[Form Number],Ticket_Forms[Revenue])</f>
        <v>5520</v>
      </c>
      <c r="Q1649" s="16">
        <f>LOOKUP(Table5[[#This Row],[Item '#]],Ticket_Forms[Form Number],Ticket_Forms[Ideal Profit])</f>
        <v>960</v>
      </c>
      <c r="R1649" s="16">
        <f>LOOKUP(Table5[[#This Row],[Item '#]],Ticket_Forms[Form Number],Ticket_Forms[Prizes])</f>
        <v>4560</v>
      </c>
      <c r="S1649" s="16">
        <f>LOOKUP(Table5[[#This Row],[Item '#]],Ticket_Forms[Form Number],Ticket_Forms[Location Rent])</f>
        <v>331</v>
      </c>
      <c r="T1649" s="16">
        <f>LOOKUP(Table5[[#This Row],[Item '#]],Ticket_Forms[Form Number],Ticket_Forms[Last Sale])</f>
        <v>200</v>
      </c>
      <c r="U1649" s="16" t="s">
        <v>3909</v>
      </c>
      <c r="V1649" s="58">
        <f>Table5[[#This Row],[Date Distributed]]</f>
        <v>45355</v>
      </c>
      <c r="W1649" s="3" t="str">
        <f>_xlfn.XLOOKUP(Table5[[#This Row],[Serial '#]],Table10[Serial '#],Table10[Charity Association],"",,)</f>
        <v>Cleveland Police Athletic League</v>
      </c>
      <c r="Z1649" s="3" t="s">
        <v>23</v>
      </c>
    </row>
    <row r="1650" spans="1:26" hidden="1" x14ac:dyDescent="0.35">
      <c r="A1650" s="3">
        <v>1648</v>
      </c>
      <c r="B1650" s="78">
        <v>45324</v>
      </c>
      <c r="C1650" s="73">
        <f>_xlfn.XLOOKUP(Table5[[#This Row],[Serial '#]],Table10[Serial '#],Table10[Date],"",,)</f>
        <v>45355</v>
      </c>
      <c r="D16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50" s="73" t="str">
        <f>IF(Table5[[#This Row],[Date Distributed]]="","In Stock","Distributed")</f>
        <v>Distributed</v>
      </c>
      <c r="F1650" s="79" t="s">
        <v>660</v>
      </c>
      <c r="G1650" s="75" t="s">
        <v>761</v>
      </c>
      <c r="H1650" s="80" t="s">
        <v>741</v>
      </c>
      <c r="I1650" s="80" t="s">
        <v>742</v>
      </c>
      <c r="J1650" s="81" t="s">
        <v>2408</v>
      </c>
      <c r="K1650" s="80" t="s">
        <v>385</v>
      </c>
      <c r="L1650" s="3" t="str">
        <f>_xlfn.XLOOKUP(Table5[[#This Row],[Item '#]],Ticket_Forms[Form Number],Ticket_Forms[Game Name],"",,)</f>
        <v>Criss Cross</v>
      </c>
      <c r="M1650" s="15">
        <v>186</v>
      </c>
      <c r="N1650" s="3">
        <f>LOOKUP(Table5[[#This Row],[Item '#]],Ticket_Forms[Form Number],Ticket_Forms[Ticket Count])</f>
        <v>5520</v>
      </c>
      <c r="O1650" s="16">
        <f>LOOKUP(Table5[[#This Row],[Item '#]],Ticket_Forms[Form Number],Ticket_Forms[Ticket Value])</f>
        <v>1</v>
      </c>
      <c r="P1650" s="16">
        <f>LOOKUP(Table5[[#This Row],[Item '#]],Ticket_Forms[Form Number],Ticket_Forms[Revenue])</f>
        <v>5520</v>
      </c>
      <c r="Q1650" s="16">
        <f>LOOKUP(Table5[[#This Row],[Item '#]],Ticket_Forms[Form Number],Ticket_Forms[Ideal Profit])</f>
        <v>960</v>
      </c>
      <c r="R1650" s="16">
        <f>LOOKUP(Table5[[#This Row],[Item '#]],Ticket_Forms[Form Number],Ticket_Forms[Prizes])</f>
        <v>4560</v>
      </c>
      <c r="S1650" s="16">
        <f>LOOKUP(Table5[[#This Row],[Item '#]],Ticket_Forms[Form Number],Ticket_Forms[Location Rent])</f>
        <v>331</v>
      </c>
      <c r="T1650" s="16">
        <f>LOOKUP(Table5[[#This Row],[Item '#]],Ticket_Forms[Form Number],Ticket_Forms[Last Sale])</f>
        <v>200</v>
      </c>
      <c r="U1650" s="16" t="s">
        <v>3909</v>
      </c>
      <c r="V1650" s="58">
        <f>Table5[[#This Row],[Date Distributed]]</f>
        <v>45355</v>
      </c>
      <c r="W1650" s="3" t="str">
        <f>_xlfn.XLOOKUP(Table5[[#This Row],[Serial '#]],Table10[Serial '#],Table10[Charity Association],"",,)</f>
        <v>Cleveland Police Athletic League</v>
      </c>
      <c r="Z1650" s="3" t="s">
        <v>23</v>
      </c>
    </row>
    <row r="1651" spans="1:26" hidden="1" x14ac:dyDescent="0.35">
      <c r="A1651" s="3">
        <v>1649</v>
      </c>
      <c r="B1651" s="78">
        <v>45324</v>
      </c>
      <c r="C1651" s="73">
        <f>_xlfn.XLOOKUP(Table5[[#This Row],[Serial '#]],Table10[Serial '#],Table10[Date],"",,)</f>
        <v>45355</v>
      </c>
      <c r="D16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51" s="73" t="str">
        <f>IF(Table5[[#This Row],[Date Distributed]]="","In Stock","Distributed")</f>
        <v>Distributed</v>
      </c>
      <c r="F1651" s="79" t="s">
        <v>660</v>
      </c>
      <c r="G1651" s="75" t="s">
        <v>761</v>
      </c>
      <c r="H1651" s="80" t="s">
        <v>741</v>
      </c>
      <c r="I1651" s="80" t="s">
        <v>742</v>
      </c>
      <c r="J1651" s="81" t="s">
        <v>2409</v>
      </c>
      <c r="K1651" s="80" t="s">
        <v>385</v>
      </c>
      <c r="L1651" s="3" t="str">
        <f>_xlfn.XLOOKUP(Table5[[#This Row],[Item '#]],Ticket_Forms[Form Number],Ticket_Forms[Game Name],"",,)</f>
        <v>Criss Cross</v>
      </c>
      <c r="M1651" s="15">
        <v>186</v>
      </c>
      <c r="N1651" s="3">
        <f>LOOKUP(Table5[[#This Row],[Item '#]],Ticket_Forms[Form Number],Ticket_Forms[Ticket Count])</f>
        <v>5520</v>
      </c>
      <c r="O1651" s="16">
        <f>LOOKUP(Table5[[#This Row],[Item '#]],Ticket_Forms[Form Number],Ticket_Forms[Ticket Value])</f>
        <v>1</v>
      </c>
      <c r="P1651" s="16">
        <f>LOOKUP(Table5[[#This Row],[Item '#]],Ticket_Forms[Form Number],Ticket_Forms[Revenue])</f>
        <v>5520</v>
      </c>
      <c r="Q1651" s="16">
        <f>LOOKUP(Table5[[#This Row],[Item '#]],Ticket_Forms[Form Number],Ticket_Forms[Ideal Profit])</f>
        <v>960</v>
      </c>
      <c r="R1651" s="16">
        <f>LOOKUP(Table5[[#This Row],[Item '#]],Ticket_Forms[Form Number],Ticket_Forms[Prizes])</f>
        <v>4560</v>
      </c>
      <c r="S1651" s="16">
        <f>LOOKUP(Table5[[#This Row],[Item '#]],Ticket_Forms[Form Number],Ticket_Forms[Location Rent])</f>
        <v>331</v>
      </c>
      <c r="T1651" s="16">
        <f>LOOKUP(Table5[[#This Row],[Item '#]],Ticket_Forms[Form Number],Ticket_Forms[Last Sale])</f>
        <v>200</v>
      </c>
      <c r="U1651" s="16" t="s">
        <v>3909</v>
      </c>
      <c r="V1651" s="58">
        <f>Table5[[#This Row],[Date Distributed]]</f>
        <v>45355</v>
      </c>
      <c r="W1651" s="3" t="str">
        <f>_xlfn.XLOOKUP(Table5[[#This Row],[Serial '#]],Table10[Serial '#],Table10[Charity Association],"",,)</f>
        <v>Greater Cleveland Football Foundation</v>
      </c>
      <c r="Z1651" s="3" t="s">
        <v>23</v>
      </c>
    </row>
    <row r="1652" spans="1:26" hidden="1" x14ac:dyDescent="0.35">
      <c r="A1652" s="3">
        <v>1650</v>
      </c>
      <c r="B1652" s="78">
        <v>45324</v>
      </c>
      <c r="C1652" s="73">
        <f>_xlfn.XLOOKUP(Table5[[#This Row],[Serial '#]],Table10[Serial '#],Table10[Date],"",,)</f>
        <v>45355</v>
      </c>
      <c r="D16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52" s="73" t="str">
        <f>IF(Table5[[#This Row],[Date Distributed]]="","In Stock","Distributed")</f>
        <v>Distributed</v>
      </c>
      <c r="F1652" s="79" t="s">
        <v>660</v>
      </c>
      <c r="G1652" s="75" t="s">
        <v>761</v>
      </c>
      <c r="H1652" s="80" t="s">
        <v>741</v>
      </c>
      <c r="I1652" s="80" t="s">
        <v>742</v>
      </c>
      <c r="J1652" s="81" t="s">
        <v>2410</v>
      </c>
      <c r="K1652" s="80" t="s">
        <v>385</v>
      </c>
      <c r="L1652" s="3" t="str">
        <f>_xlfn.XLOOKUP(Table5[[#This Row],[Item '#]],Ticket_Forms[Form Number],Ticket_Forms[Game Name],"",,)</f>
        <v>Criss Cross</v>
      </c>
      <c r="M1652" s="15">
        <v>186</v>
      </c>
      <c r="N1652" s="3">
        <f>LOOKUP(Table5[[#This Row],[Item '#]],Ticket_Forms[Form Number],Ticket_Forms[Ticket Count])</f>
        <v>5520</v>
      </c>
      <c r="O1652" s="16">
        <f>LOOKUP(Table5[[#This Row],[Item '#]],Ticket_Forms[Form Number],Ticket_Forms[Ticket Value])</f>
        <v>1</v>
      </c>
      <c r="P1652" s="16">
        <f>LOOKUP(Table5[[#This Row],[Item '#]],Ticket_Forms[Form Number],Ticket_Forms[Revenue])</f>
        <v>5520</v>
      </c>
      <c r="Q1652" s="16">
        <f>LOOKUP(Table5[[#This Row],[Item '#]],Ticket_Forms[Form Number],Ticket_Forms[Ideal Profit])</f>
        <v>960</v>
      </c>
      <c r="R1652" s="16">
        <f>LOOKUP(Table5[[#This Row],[Item '#]],Ticket_Forms[Form Number],Ticket_Forms[Prizes])</f>
        <v>4560</v>
      </c>
      <c r="S1652" s="16">
        <f>LOOKUP(Table5[[#This Row],[Item '#]],Ticket_Forms[Form Number],Ticket_Forms[Location Rent])</f>
        <v>331</v>
      </c>
      <c r="T1652" s="16">
        <f>LOOKUP(Table5[[#This Row],[Item '#]],Ticket_Forms[Form Number],Ticket_Forms[Last Sale])</f>
        <v>200</v>
      </c>
      <c r="U1652" s="16" t="s">
        <v>3909</v>
      </c>
      <c r="V1652" s="58">
        <f>Table5[[#This Row],[Date Distributed]]</f>
        <v>45355</v>
      </c>
      <c r="W1652" s="3" t="str">
        <f>_xlfn.XLOOKUP(Table5[[#This Row],[Serial '#]],Table10[Serial '#],Table10[Charity Association],"",,)</f>
        <v>Cleveland Police Athletic League</v>
      </c>
      <c r="Z1652" s="3" t="s">
        <v>23</v>
      </c>
    </row>
    <row r="1653" spans="1:26" hidden="1" x14ac:dyDescent="0.35">
      <c r="A1653" s="3">
        <v>1651</v>
      </c>
      <c r="B1653" s="78">
        <v>45324</v>
      </c>
      <c r="C1653" s="73">
        <f>_xlfn.XLOOKUP(Table5[[#This Row],[Serial '#]],Table10[Serial '#],Table10[Date],"",,)</f>
        <v>45355</v>
      </c>
      <c r="D16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53" s="73" t="str">
        <f>IF(Table5[[#This Row],[Date Distributed]]="","In Stock","Distributed")</f>
        <v>Distributed</v>
      </c>
      <c r="F1653" s="79" t="s">
        <v>660</v>
      </c>
      <c r="G1653" s="75" t="s">
        <v>761</v>
      </c>
      <c r="H1653" s="80" t="s">
        <v>741</v>
      </c>
      <c r="I1653" s="80" t="s">
        <v>742</v>
      </c>
      <c r="J1653" s="81" t="s">
        <v>2411</v>
      </c>
      <c r="K1653" s="80" t="s">
        <v>385</v>
      </c>
      <c r="L1653" s="3" t="str">
        <f>_xlfn.XLOOKUP(Table5[[#This Row],[Item '#]],Ticket_Forms[Form Number],Ticket_Forms[Game Name],"",,)</f>
        <v>Criss Cross</v>
      </c>
      <c r="M1653" s="15">
        <v>186</v>
      </c>
      <c r="N1653" s="3">
        <f>LOOKUP(Table5[[#This Row],[Item '#]],Ticket_Forms[Form Number],Ticket_Forms[Ticket Count])</f>
        <v>5520</v>
      </c>
      <c r="O1653" s="16">
        <f>LOOKUP(Table5[[#This Row],[Item '#]],Ticket_Forms[Form Number],Ticket_Forms[Ticket Value])</f>
        <v>1</v>
      </c>
      <c r="P1653" s="16">
        <f>LOOKUP(Table5[[#This Row],[Item '#]],Ticket_Forms[Form Number],Ticket_Forms[Revenue])</f>
        <v>5520</v>
      </c>
      <c r="Q1653" s="16">
        <f>LOOKUP(Table5[[#This Row],[Item '#]],Ticket_Forms[Form Number],Ticket_Forms[Ideal Profit])</f>
        <v>960</v>
      </c>
      <c r="R1653" s="16">
        <f>LOOKUP(Table5[[#This Row],[Item '#]],Ticket_Forms[Form Number],Ticket_Forms[Prizes])</f>
        <v>4560</v>
      </c>
      <c r="S1653" s="16">
        <f>LOOKUP(Table5[[#This Row],[Item '#]],Ticket_Forms[Form Number],Ticket_Forms[Location Rent])</f>
        <v>331</v>
      </c>
      <c r="T1653" s="16">
        <f>LOOKUP(Table5[[#This Row],[Item '#]],Ticket_Forms[Form Number],Ticket_Forms[Last Sale])</f>
        <v>200</v>
      </c>
      <c r="U1653" s="16" t="s">
        <v>3909</v>
      </c>
      <c r="V1653" s="58">
        <f>Table5[[#This Row],[Date Distributed]]</f>
        <v>45355</v>
      </c>
      <c r="W1653" s="3" t="str">
        <f>_xlfn.XLOOKUP(Table5[[#This Row],[Serial '#]],Table10[Serial '#],Table10[Charity Association],"",,)</f>
        <v>Cleveland Police Athletic League</v>
      </c>
      <c r="Z1653" s="3" t="s">
        <v>23</v>
      </c>
    </row>
    <row r="1654" spans="1:26" hidden="1" x14ac:dyDescent="0.35">
      <c r="A1654" s="3">
        <v>1652</v>
      </c>
      <c r="B1654" s="78">
        <v>45324</v>
      </c>
      <c r="C1654" s="73">
        <f>_xlfn.XLOOKUP(Table5[[#This Row],[Serial '#]],Table10[Serial '#],Table10[Date],"",,)</f>
        <v>45355</v>
      </c>
      <c r="D16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54" s="73" t="str">
        <f>IF(Table5[[#This Row],[Date Distributed]]="","In Stock","Distributed")</f>
        <v>Distributed</v>
      </c>
      <c r="F1654" s="79" t="s">
        <v>660</v>
      </c>
      <c r="G1654" s="75" t="s">
        <v>761</v>
      </c>
      <c r="H1654" s="80" t="s">
        <v>741</v>
      </c>
      <c r="I1654" s="80" t="s">
        <v>742</v>
      </c>
      <c r="J1654" s="81" t="s">
        <v>2412</v>
      </c>
      <c r="K1654" s="80" t="s">
        <v>433</v>
      </c>
      <c r="L1654" s="3" t="str">
        <f>_xlfn.XLOOKUP(Table5[[#This Row],[Item '#]],Ticket_Forms[Form Number],Ticket_Forms[Game Name],"",,)</f>
        <v>Zip Zap</v>
      </c>
      <c r="M1654" s="15">
        <v>146</v>
      </c>
      <c r="N1654" s="3">
        <f>LOOKUP(Table5[[#This Row],[Item '#]],Ticket_Forms[Form Number],Ticket_Forms[Ticket Count])</f>
        <v>4560</v>
      </c>
      <c r="O1654" s="16">
        <f>LOOKUP(Table5[[#This Row],[Item '#]],Ticket_Forms[Form Number],Ticket_Forms[Ticket Value])</f>
        <v>1</v>
      </c>
      <c r="P1654" s="16">
        <f>LOOKUP(Table5[[#This Row],[Item '#]],Ticket_Forms[Form Number],Ticket_Forms[Revenue])</f>
        <v>4560</v>
      </c>
      <c r="Q1654" s="16">
        <f>LOOKUP(Table5[[#This Row],[Item '#]],Ticket_Forms[Form Number],Ticket_Forms[Ideal Profit])</f>
        <v>1100</v>
      </c>
      <c r="R1654" s="16">
        <f>LOOKUP(Table5[[#This Row],[Item '#]],Ticket_Forms[Form Number],Ticket_Forms[Prizes])</f>
        <v>3460</v>
      </c>
      <c r="S1654" s="16">
        <f>LOOKUP(Table5[[#This Row],[Item '#]],Ticket_Forms[Form Number],Ticket_Forms[Location Rent])</f>
        <v>273</v>
      </c>
      <c r="T1654" s="16">
        <f>LOOKUP(Table5[[#This Row],[Item '#]],Ticket_Forms[Form Number],Ticket_Forms[Last Sale])</f>
        <v>0</v>
      </c>
      <c r="U1654" s="16" t="s">
        <v>3909</v>
      </c>
      <c r="V1654" s="58">
        <f>Table5[[#This Row],[Date Distributed]]</f>
        <v>45355</v>
      </c>
      <c r="W1654" s="3" t="str">
        <f>_xlfn.XLOOKUP(Table5[[#This Row],[Serial '#]],Table10[Serial '#],Table10[Charity Association],"",,)</f>
        <v>Cleveland Police Athletic League</v>
      </c>
      <c r="Z1654" s="3" t="s">
        <v>23</v>
      </c>
    </row>
    <row r="1655" spans="1:26" hidden="1" x14ac:dyDescent="0.35">
      <c r="A1655" s="3">
        <v>1653</v>
      </c>
      <c r="B1655" s="78">
        <v>45324</v>
      </c>
      <c r="C1655" s="73">
        <f>_xlfn.XLOOKUP(Table5[[#This Row],[Serial '#]],Table10[Serial '#],Table10[Date],"",,)</f>
        <v>45355</v>
      </c>
      <c r="D16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55" s="73" t="str">
        <f>IF(Table5[[#This Row],[Date Distributed]]="","In Stock","Distributed")</f>
        <v>Distributed</v>
      </c>
      <c r="F1655" s="79" t="s">
        <v>660</v>
      </c>
      <c r="G1655" s="75" t="s">
        <v>761</v>
      </c>
      <c r="H1655" s="80" t="s">
        <v>741</v>
      </c>
      <c r="I1655" s="80" t="s">
        <v>742</v>
      </c>
      <c r="J1655" s="81" t="s">
        <v>2413</v>
      </c>
      <c r="K1655" s="80" t="s">
        <v>472</v>
      </c>
      <c r="L1655" s="3" t="str">
        <f>_xlfn.XLOOKUP(Table5[[#This Row],[Item '#]],Ticket_Forms[Form Number],Ticket_Forms[Game Name],"",,)</f>
        <v>Mega Reel Power</v>
      </c>
      <c r="M1655" s="15">
        <v>212</v>
      </c>
      <c r="N1655" s="3">
        <f>LOOKUP(Table5[[#This Row],[Item '#]],Ticket_Forms[Form Number],Ticket_Forms[Ticket Count])</f>
        <v>6320</v>
      </c>
      <c r="O1655" s="16">
        <f>LOOKUP(Table5[[#This Row],[Item '#]],Ticket_Forms[Form Number],Ticket_Forms[Ticket Value])</f>
        <v>1</v>
      </c>
      <c r="P1655" s="16">
        <f>LOOKUP(Table5[[#This Row],[Item '#]],Ticket_Forms[Form Number],Ticket_Forms[Revenue])</f>
        <v>6320</v>
      </c>
      <c r="Q1655" s="16">
        <f>LOOKUP(Table5[[#This Row],[Item '#]],Ticket_Forms[Form Number],Ticket_Forms[Ideal Profit])</f>
        <v>1575</v>
      </c>
      <c r="R1655" s="16">
        <f>LOOKUP(Table5[[#This Row],[Item '#]],Ticket_Forms[Form Number],Ticket_Forms[Prizes])</f>
        <v>4745</v>
      </c>
      <c r="S1655" s="16">
        <f>LOOKUP(Table5[[#This Row],[Item '#]],Ticket_Forms[Form Number],Ticket_Forms[Location Rent])</f>
        <v>379</v>
      </c>
      <c r="T1655" s="16">
        <f>LOOKUP(Table5[[#This Row],[Item '#]],Ticket_Forms[Form Number],Ticket_Forms[Last Sale])</f>
        <v>599</v>
      </c>
      <c r="U1655" s="16" t="s">
        <v>3909</v>
      </c>
      <c r="V1655" s="58">
        <f>Table5[[#This Row],[Date Distributed]]</f>
        <v>45355</v>
      </c>
      <c r="W1655" s="3" t="str">
        <f>_xlfn.XLOOKUP(Table5[[#This Row],[Serial '#]],Table10[Serial '#],Table10[Charity Association],"",,)</f>
        <v>Cleveland Police Athletic League</v>
      </c>
      <c r="Z1655" s="3" t="s">
        <v>23</v>
      </c>
    </row>
    <row r="1656" spans="1:26" hidden="1" x14ac:dyDescent="0.35">
      <c r="A1656" s="3">
        <v>1654</v>
      </c>
      <c r="B1656" s="78">
        <v>45324</v>
      </c>
      <c r="C1656" s="73">
        <f>_xlfn.XLOOKUP(Table5[[#This Row],[Serial '#]],Table10[Serial '#],Table10[Date],"",,)</f>
        <v>45355</v>
      </c>
      <c r="D16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56" s="73" t="str">
        <f>IF(Table5[[#This Row],[Date Distributed]]="","In Stock","Distributed")</f>
        <v>Distributed</v>
      </c>
      <c r="F1656" s="79" t="s">
        <v>660</v>
      </c>
      <c r="G1656" s="75" t="s">
        <v>761</v>
      </c>
      <c r="H1656" s="80" t="s">
        <v>741</v>
      </c>
      <c r="I1656" s="80" t="s">
        <v>742</v>
      </c>
      <c r="J1656" s="81" t="s">
        <v>2414</v>
      </c>
      <c r="K1656" s="80" t="s">
        <v>481</v>
      </c>
      <c r="L1656" s="3" t="str">
        <f>_xlfn.XLOOKUP(Table5[[#This Row],[Item '#]],Ticket_Forms[Form Number],Ticket_Forms[Game Name],"",,)</f>
        <v>Mattress Money</v>
      </c>
      <c r="M1656" s="15">
        <v>212</v>
      </c>
      <c r="N1656" s="3">
        <f>LOOKUP(Table5[[#This Row],[Item '#]],Ticket_Forms[Form Number],Ticket_Forms[Ticket Count])</f>
        <v>4000</v>
      </c>
      <c r="O1656" s="16">
        <f>LOOKUP(Table5[[#This Row],[Item '#]],Ticket_Forms[Form Number],Ticket_Forms[Ticket Value])</f>
        <v>1</v>
      </c>
      <c r="P1656" s="16">
        <f>LOOKUP(Table5[[#This Row],[Item '#]],Ticket_Forms[Form Number],Ticket_Forms[Revenue])</f>
        <v>4000</v>
      </c>
      <c r="Q1656" s="16">
        <f>LOOKUP(Table5[[#This Row],[Item '#]],Ticket_Forms[Form Number],Ticket_Forms[Ideal Profit])</f>
        <v>1000</v>
      </c>
      <c r="R1656" s="16">
        <f>LOOKUP(Table5[[#This Row],[Item '#]],Ticket_Forms[Form Number],Ticket_Forms[Prizes])</f>
        <v>3000</v>
      </c>
      <c r="S1656" s="16">
        <f>LOOKUP(Table5[[#This Row],[Item '#]],Ticket_Forms[Form Number],Ticket_Forms[Location Rent])</f>
        <v>240</v>
      </c>
      <c r="T1656" s="16">
        <f>LOOKUP(Table5[[#This Row],[Item '#]],Ticket_Forms[Form Number],Ticket_Forms[Last Sale])</f>
        <v>0</v>
      </c>
      <c r="U1656" s="16" t="s">
        <v>3909</v>
      </c>
      <c r="V1656" s="58">
        <f>Table5[[#This Row],[Date Distributed]]</f>
        <v>45355</v>
      </c>
      <c r="W1656" s="3" t="str">
        <f>_xlfn.XLOOKUP(Table5[[#This Row],[Serial '#]],Table10[Serial '#],Table10[Charity Association],"",,)</f>
        <v>Cleveland Police Athletic League</v>
      </c>
      <c r="Z1656" s="3" t="s">
        <v>23</v>
      </c>
    </row>
    <row r="1657" spans="1:26" hidden="1" x14ac:dyDescent="0.35">
      <c r="A1657" s="3">
        <v>1655</v>
      </c>
      <c r="B1657" s="78">
        <v>45324</v>
      </c>
      <c r="C1657" s="73">
        <f>_xlfn.XLOOKUP(Table5[[#This Row],[Serial '#]],Table10[Serial '#],Table10[Date],"",,)</f>
        <v>45356</v>
      </c>
      <c r="D16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57" s="73" t="str">
        <f>IF(Table5[[#This Row],[Date Distributed]]="","In Stock","Distributed")</f>
        <v>Distributed</v>
      </c>
      <c r="F1657" s="79" t="s">
        <v>660</v>
      </c>
      <c r="G1657" s="75" t="s">
        <v>761</v>
      </c>
      <c r="H1657" s="80" t="s">
        <v>741</v>
      </c>
      <c r="I1657" s="80" t="s">
        <v>742</v>
      </c>
      <c r="J1657" s="81" t="s">
        <v>2415</v>
      </c>
      <c r="K1657" s="80" t="s">
        <v>385</v>
      </c>
      <c r="L1657" s="3" t="str">
        <f>_xlfn.XLOOKUP(Table5[[#This Row],[Item '#]],Ticket_Forms[Form Number],Ticket_Forms[Game Name],"",,)</f>
        <v>Criss Cross</v>
      </c>
      <c r="M1657" s="15">
        <v>186</v>
      </c>
      <c r="N1657" s="3">
        <f>LOOKUP(Table5[[#This Row],[Item '#]],Ticket_Forms[Form Number],Ticket_Forms[Ticket Count])</f>
        <v>5520</v>
      </c>
      <c r="O1657" s="16">
        <f>LOOKUP(Table5[[#This Row],[Item '#]],Ticket_Forms[Form Number],Ticket_Forms[Ticket Value])</f>
        <v>1</v>
      </c>
      <c r="P1657" s="16">
        <f>LOOKUP(Table5[[#This Row],[Item '#]],Ticket_Forms[Form Number],Ticket_Forms[Revenue])</f>
        <v>5520</v>
      </c>
      <c r="Q1657" s="16">
        <f>LOOKUP(Table5[[#This Row],[Item '#]],Ticket_Forms[Form Number],Ticket_Forms[Ideal Profit])</f>
        <v>960</v>
      </c>
      <c r="R1657" s="16">
        <f>LOOKUP(Table5[[#This Row],[Item '#]],Ticket_Forms[Form Number],Ticket_Forms[Prizes])</f>
        <v>4560</v>
      </c>
      <c r="S1657" s="16">
        <f>LOOKUP(Table5[[#This Row],[Item '#]],Ticket_Forms[Form Number],Ticket_Forms[Location Rent])</f>
        <v>331</v>
      </c>
      <c r="T1657" s="16">
        <f>LOOKUP(Table5[[#This Row],[Item '#]],Ticket_Forms[Form Number],Ticket_Forms[Last Sale])</f>
        <v>200</v>
      </c>
      <c r="U1657" s="16" t="s">
        <v>3909</v>
      </c>
      <c r="V1657" s="58">
        <f>Table5[[#This Row],[Date Distributed]]</f>
        <v>45356</v>
      </c>
      <c r="W1657" s="3" t="str">
        <f>_xlfn.XLOOKUP(Table5[[#This Row],[Serial '#]],Table10[Serial '#],Table10[Charity Association],"",,)</f>
        <v>Greater Cleveland Football Foundation</v>
      </c>
      <c r="Z1657" s="3" t="s">
        <v>23</v>
      </c>
    </row>
    <row r="1658" spans="1:26" hidden="1" x14ac:dyDescent="0.35">
      <c r="A1658" s="3">
        <v>1656</v>
      </c>
      <c r="B1658" s="78">
        <v>45324</v>
      </c>
      <c r="C1658" s="73">
        <f>_xlfn.XLOOKUP(Table5[[#This Row],[Serial '#]],Table10[Serial '#],Table10[Date],"",,)</f>
        <v>45356</v>
      </c>
      <c r="D16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58" s="73" t="str">
        <f>IF(Table5[[#This Row],[Date Distributed]]="","In Stock","Distributed")</f>
        <v>Distributed</v>
      </c>
      <c r="F1658" s="79" t="s">
        <v>660</v>
      </c>
      <c r="G1658" s="75" t="s">
        <v>761</v>
      </c>
      <c r="H1658" s="80" t="s">
        <v>741</v>
      </c>
      <c r="I1658" s="80" t="s">
        <v>742</v>
      </c>
      <c r="J1658" s="81" t="s">
        <v>2416</v>
      </c>
      <c r="K1658" s="80" t="s">
        <v>385</v>
      </c>
      <c r="L1658" s="3" t="str">
        <f>_xlfn.XLOOKUP(Table5[[#This Row],[Item '#]],Ticket_Forms[Form Number],Ticket_Forms[Game Name],"",,)</f>
        <v>Criss Cross</v>
      </c>
      <c r="M1658" s="15">
        <v>186</v>
      </c>
      <c r="N1658" s="3">
        <f>LOOKUP(Table5[[#This Row],[Item '#]],Ticket_Forms[Form Number],Ticket_Forms[Ticket Count])</f>
        <v>5520</v>
      </c>
      <c r="O1658" s="16">
        <f>LOOKUP(Table5[[#This Row],[Item '#]],Ticket_Forms[Form Number],Ticket_Forms[Ticket Value])</f>
        <v>1</v>
      </c>
      <c r="P1658" s="16">
        <f>LOOKUP(Table5[[#This Row],[Item '#]],Ticket_Forms[Form Number],Ticket_Forms[Revenue])</f>
        <v>5520</v>
      </c>
      <c r="Q1658" s="16">
        <f>LOOKUP(Table5[[#This Row],[Item '#]],Ticket_Forms[Form Number],Ticket_Forms[Ideal Profit])</f>
        <v>960</v>
      </c>
      <c r="R1658" s="16">
        <f>LOOKUP(Table5[[#This Row],[Item '#]],Ticket_Forms[Form Number],Ticket_Forms[Prizes])</f>
        <v>4560</v>
      </c>
      <c r="S1658" s="16">
        <f>LOOKUP(Table5[[#This Row],[Item '#]],Ticket_Forms[Form Number],Ticket_Forms[Location Rent])</f>
        <v>331</v>
      </c>
      <c r="T1658" s="16">
        <f>LOOKUP(Table5[[#This Row],[Item '#]],Ticket_Forms[Form Number],Ticket_Forms[Last Sale])</f>
        <v>200</v>
      </c>
      <c r="U1658" s="16" t="s">
        <v>3909</v>
      </c>
      <c r="V1658" s="58">
        <f>Table5[[#This Row],[Date Distributed]]</f>
        <v>45356</v>
      </c>
      <c r="W1658" s="3" t="str">
        <f>_xlfn.XLOOKUP(Table5[[#This Row],[Serial '#]],Table10[Serial '#],Table10[Charity Association],"",,)</f>
        <v>Share A Vision</v>
      </c>
      <c r="Z1658" s="3" t="s">
        <v>23</v>
      </c>
    </row>
    <row r="1659" spans="1:26" hidden="1" x14ac:dyDescent="0.35">
      <c r="A1659" s="3">
        <v>1657</v>
      </c>
      <c r="B1659" s="78">
        <v>45324</v>
      </c>
      <c r="C1659" s="73">
        <f>_xlfn.XLOOKUP(Table5[[#This Row],[Serial '#]],Table10[Serial '#],Table10[Date],"",,)</f>
        <v>45356</v>
      </c>
      <c r="D16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59" s="73" t="str">
        <f>IF(Table5[[#This Row],[Date Distributed]]="","In Stock","Distributed")</f>
        <v>Distributed</v>
      </c>
      <c r="F1659" s="79" t="s">
        <v>660</v>
      </c>
      <c r="G1659" s="75" t="s">
        <v>761</v>
      </c>
      <c r="H1659" s="80" t="s">
        <v>741</v>
      </c>
      <c r="I1659" s="80" t="s">
        <v>742</v>
      </c>
      <c r="J1659" s="81" t="s">
        <v>2417</v>
      </c>
      <c r="K1659" s="80" t="s">
        <v>433</v>
      </c>
      <c r="L1659" s="3" t="str">
        <f>_xlfn.XLOOKUP(Table5[[#This Row],[Item '#]],Ticket_Forms[Form Number],Ticket_Forms[Game Name],"",,)</f>
        <v>Zip Zap</v>
      </c>
      <c r="M1659" s="15">
        <v>146</v>
      </c>
      <c r="N1659" s="3">
        <f>LOOKUP(Table5[[#This Row],[Item '#]],Ticket_Forms[Form Number],Ticket_Forms[Ticket Count])</f>
        <v>4560</v>
      </c>
      <c r="O1659" s="16">
        <f>LOOKUP(Table5[[#This Row],[Item '#]],Ticket_Forms[Form Number],Ticket_Forms[Ticket Value])</f>
        <v>1</v>
      </c>
      <c r="P1659" s="16">
        <f>LOOKUP(Table5[[#This Row],[Item '#]],Ticket_Forms[Form Number],Ticket_Forms[Revenue])</f>
        <v>4560</v>
      </c>
      <c r="Q1659" s="16">
        <f>LOOKUP(Table5[[#This Row],[Item '#]],Ticket_Forms[Form Number],Ticket_Forms[Ideal Profit])</f>
        <v>1100</v>
      </c>
      <c r="R1659" s="16">
        <f>LOOKUP(Table5[[#This Row],[Item '#]],Ticket_Forms[Form Number],Ticket_Forms[Prizes])</f>
        <v>3460</v>
      </c>
      <c r="S1659" s="16">
        <f>LOOKUP(Table5[[#This Row],[Item '#]],Ticket_Forms[Form Number],Ticket_Forms[Location Rent])</f>
        <v>273</v>
      </c>
      <c r="T1659" s="16">
        <f>LOOKUP(Table5[[#This Row],[Item '#]],Ticket_Forms[Form Number],Ticket_Forms[Last Sale])</f>
        <v>0</v>
      </c>
      <c r="U1659" s="16" t="s">
        <v>3909</v>
      </c>
      <c r="V1659" s="58">
        <f>Table5[[#This Row],[Date Distributed]]</f>
        <v>45356</v>
      </c>
      <c r="W1659" s="3" t="str">
        <f>_xlfn.XLOOKUP(Table5[[#This Row],[Serial '#]],Table10[Serial '#],Table10[Charity Association],"",,)</f>
        <v>Cleveland Police Athletic League</v>
      </c>
      <c r="Z1659" s="3" t="s">
        <v>23</v>
      </c>
    </row>
    <row r="1660" spans="1:26" hidden="1" x14ac:dyDescent="0.35">
      <c r="A1660" s="3">
        <v>1658</v>
      </c>
      <c r="B1660" s="78">
        <v>45324</v>
      </c>
      <c r="C1660" s="73">
        <f>_xlfn.XLOOKUP(Table5[[#This Row],[Serial '#]],Table10[Serial '#],Table10[Date],"",,)</f>
        <v>45356</v>
      </c>
      <c r="D16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60" s="73" t="str">
        <f>IF(Table5[[#This Row],[Date Distributed]]="","In Stock","Distributed")</f>
        <v>Distributed</v>
      </c>
      <c r="F1660" s="79" t="s">
        <v>660</v>
      </c>
      <c r="G1660" s="75" t="s">
        <v>761</v>
      </c>
      <c r="H1660" s="80" t="s">
        <v>741</v>
      </c>
      <c r="I1660" s="80" t="s">
        <v>742</v>
      </c>
      <c r="J1660" s="81" t="s">
        <v>2418</v>
      </c>
      <c r="K1660" s="80" t="s">
        <v>472</v>
      </c>
      <c r="L1660" s="3" t="str">
        <f>_xlfn.XLOOKUP(Table5[[#This Row],[Item '#]],Ticket_Forms[Form Number],Ticket_Forms[Game Name],"",,)</f>
        <v>Mega Reel Power</v>
      </c>
      <c r="M1660" s="15">
        <v>212</v>
      </c>
      <c r="N1660" s="3">
        <f>LOOKUP(Table5[[#This Row],[Item '#]],Ticket_Forms[Form Number],Ticket_Forms[Ticket Count])</f>
        <v>6320</v>
      </c>
      <c r="O1660" s="16">
        <f>LOOKUP(Table5[[#This Row],[Item '#]],Ticket_Forms[Form Number],Ticket_Forms[Ticket Value])</f>
        <v>1</v>
      </c>
      <c r="P1660" s="16">
        <f>LOOKUP(Table5[[#This Row],[Item '#]],Ticket_Forms[Form Number],Ticket_Forms[Revenue])</f>
        <v>6320</v>
      </c>
      <c r="Q1660" s="16">
        <f>LOOKUP(Table5[[#This Row],[Item '#]],Ticket_Forms[Form Number],Ticket_Forms[Ideal Profit])</f>
        <v>1575</v>
      </c>
      <c r="R1660" s="16">
        <f>LOOKUP(Table5[[#This Row],[Item '#]],Ticket_Forms[Form Number],Ticket_Forms[Prizes])</f>
        <v>4745</v>
      </c>
      <c r="S1660" s="16">
        <f>LOOKUP(Table5[[#This Row],[Item '#]],Ticket_Forms[Form Number],Ticket_Forms[Location Rent])</f>
        <v>379</v>
      </c>
      <c r="T1660" s="16">
        <f>LOOKUP(Table5[[#This Row],[Item '#]],Ticket_Forms[Form Number],Ticket_Forms[Last Sale])</f>
        <v>599</v>
      </c>
      <c r="U1660" s="16" t="s">
        <v>3909</v>
      </c>
      <c r="V1660" s="58">
        <f>Table5[[#This Row],[Date Distributed]]</f>
        <v>45356</v>
      </c>
      <c r="W1660" s="3" t="str">
        <f>_xlfn.XLOOKUP(Table5[[#This Row],[Serial '#]],Table10[Serial '#],Table10[Charity Association],"",,)</f>
        <v>Greater Cleveland Football Foundation</v>
      </c>
      <c r="Z1660" s="3" t="s">
        <v>23</v>
      </c>
    </row>
    <row r="1661" spans="1:26" hidden="1" x14ac:dyDescent="0.35">
      <c r="A1661" s="3">
        <v>1659</v>
      </c>
      <c r="B1661" s="78">
        <v>45324</v>
      </c>
      <c r="C1661" s="73">
        <f>_xlfn.XLOOKUP(Table5[[#This Row],[Serial '#]],Table10[Serial '#],Table10[Date],"",,)</f>
        <v>45356</v>
      </c>
      <c r="D16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61" s="73" t="str">
        <f>IF(Table5[[#This Row],[Date Distributed]]="","In Stock","Distributed")</f>
        <v>Distributed</v>
      </c>
      <c r="F1661" s="79" t="s">
        <v>660</v>
      </c>
      <c r="G1661" s="75" t="s">
        <v>761</v>
      </c>
      <c r="H1661" s="80" t="s">
        <v>741</v>
      </c>
      <c r="I1661" s="80" t="s">
        <v>742</v>
      </c>
      <c r="J1661" s="81" t="s">
        <v>2419</v>
      </c>
      <c r="K1661" s="80" t="s">
        <v>440</v>
      </c>
      <c r="L1661" s="3" t="str">
        <f>_xlfn.XLOOKUP(Table5[[#This Row],[Item '#]],Ticket_Forms[Form Number],Ticket_Forms[Game Name],"",,)</f>
        <v>Campin' Buddies</v>
      </c>
      <c r="M1661" s="15">
        <v>212</v>
      </c>
      <c r="N1661" s="3">
        <f>LOOKUP(Table5[[#This Row],[Item '#]],Ticket_Forms[Form Number],Ticket_Forms[Ticket Count])</f>
        <v>6320</v>
      </c>
      <c r="O1661" s="16">
        <f>LOOKUP(Table5[[#This Row],[Item '#]],Ticket_Forms[Form Number],Ticket_Forms[Ticket Value])</f>
        <v>1</v>
      </c>
      <c r="P1661" s="16">
        <f>LOOKUP(Table5[[#This Row],[Item '#]],Ticket_Forms[Form Number],Ticket_Forms[Revenue])</f>
        <v>6320</v>
      </c>
      <c r="Q1661" s="16">
        <f>LOOKUP(Table5[[#This Row],[Item '#]],Ticket_Forms[Form Number],Ticket_Forms[Ideal Profit])</f>
        <v>1575</v>
      </c>
      <c r="R1661" s="16">
        <f>LOOKUP(Table5[[#This Row],[Item '#]],Ticket_Forms[Form Number],Ticket_Forms[Prizes])</f>
        <v>4745</v>
      </c>
      <c r="S1661" s="16">
        <f>LOOKUP(Table5[[#This Row],[Item '#]],Ticket_Forms[Form Number],Ticket_Forms[Location Rent])</f>
        <v>379</v>
      </c>
      <c r="T1661" s="16">
        <f>LOOKUP(Table5[[#This Row],[Item '#]],Ticket_Forms[Form Number],Ticket_Forms[Last Sale])</f>
        <v>599</v>
      </c>
      <c r="U1661" s="16" t="s">
        <v>3909</v>
      </c>
      <c r="V1661" s="58">
        <f>Table5[[#This Row],[Date Distributed]]</f>
        <v>45356</v>
      </c>
      <c r="W1661" s="3" t="str">
        <f>_xlfn.XLOOKUP(Table5[[#This Row],[Serial '#]],Table10[Serial '#],Table10[Charity Association],"",,)</f>
        <v>Greater Cleveland Football Foundation</v>
      </c>
      <c r="Z1661" s="3" t="s">
        <v>23</v>
      </c>
    </row>
    <row r="1662" spans="1:26" hidden="1" x14ac:dyDescent="0.35">
      <c r="A1662" s="3">
        <v>1660</v>
      </c>
      <c r="B1662" s="78">
        <v>45324</v>
      </c>
      <c r="C1662" s="73">
        <f>_xlfn.XLOOKUP(Table5[[#This Row],[Serial '#]],Table10[Serial '#],Table10[Date],"",,)</f>
        <v>45356</v>
      </c>
      <c r="D16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62" s="73" t="str">
        <f>IF(Table5[[#This Row],[Date Distributed]]="","In Stock","Distributed")</f>
        <v>Distributed</v>
      </c>
      <c r="F1662" s="79" t="s">
        <v>660</v>
      </c>
      <c r="G1662" s="75" t="s">
        <v>761</v>
      </c>
      <c r="H1662" s="80" t="s">
        <v>741</v>
      </c>
      <c r="I1662" s="80" t="s">
        <v>742</v>
      </c>
      <c r="J1662" s="81" t="s">
        <v>2420</v>
      </c>
      <c r="K1662" s="80" t="s">
        <v>437</v>
      </c>
      <c r="L1662" s="3" t="str">
        <f>_xlfn.XLOOKUP(Table5[[#This Row],[Item '#]],Ticket_Forms[Form Number],Ticket_Forms[Game Name],"",,)</f>
        <v>Diamonds and Pearls</v>
      </c>
      <c r="M1662" s="15">
        <v>212</v>
      </c>
      <c r="N1662" s="3">
        <f>LOOKUP(Table5[[#This Row],[Item '#]],Ticket_Forms[Form Number],Ticket_Forms[Ticket Count])</f>
        <v>6320</v>
      </c>
      <c r="O1662" s="16">
        <f>LOOKUP(Table5[[#This Row],[Item '#]],Ticket_Forms[Form Number],Ticket_Forms[Ticket Value])</f>
        <v>1</v>
      </c>
      <c r="P1662" s="16">
        <f>LOOKUP(Table5[[#This Row],[Item '#]],Ticket_Forms[Form Number],Ticket_Forms[Revenue])</f>
        <v>6320</v>
      </c>
      <c r="Q1662" s="16">
        <f>LOOKUP(Table5[[#This Row],[Item '#]],Ticket_Forms[Form Number],Ticket_Forms[Ideal Profit])</f>
        <v>1575</v>
      </c>
      <c r="R1662" s="16">
        <f>LOOKUP(Table5[[#This Row],[Item '#]],Ticket_Forms[Form Number],Ticket_Forms[Prizes])</f>
        <v>4745</v>
      </c>
      <c r="S1662" s="16">
        <f>LOOKUP(Table5[[#This Row],[Item '#]],Ticket_Forms[Form Number],Ticket_Forms[Location Rent])</f>
        <v>379</v>
      </c>
      <c r="T1662" s="16">
        <f>LOOKUP(Table5[[#This Row],[Item '#]],Ticket_Forms[Form Number],Ticket_Forms[Last Sale])</f>
        <v>599</v>
      </c>
      <c r="U1662" s="16" t="s">
        <v>3909</v>
      </c>
      <c r="V1662" s="58">
        <f>Table5[[#This Row],[Date Distributed]]</f>
        <v>45356</v>
      </c>
      <c r="W1662" s="3" t="str">
        <f>_xlfn.XLOOKUP(Table5[[#This Row],[Serial '#]],Table10[Serial '#],Table10[Charity Association],"",,)</f>
        <v>Greater Cleveland Football Foundation</v>
      </c>
      <c r="Z1662" s="3" t="s">
        <v>23</v>
      </c>
    </row>
    <row r="1663" spans="1:26" hidden="1" x14ac:dyDescent="0.35">
      <c r="A1663" s="3">
        <v>1661</v>
      </c>
      <c r="B1663" s="78">
        <v>45324</v>
      </c>
      <c r="C1663" s="73">
        <f>_xlfn.XLOOKUP(Table5[[#This Row],[Serial '#]],Table10[Serial '#],Table10[Date],"",,)</f>
        <v>45357</v>
      </c>
      <c r="D16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63" s="73" t="str">
        <f>IF(Table5[[#This Row],[Date Distributed]]="","In Stock","Distributed")</f>
        <v>Distributed</v>
      </c>
      <c r="F1663" s="79" t="s">
        <v>660</v>
      </c>
      <c r="G1663" s="75" t="s">
        <v>761</v>
      </c>
      <c r="H1663" s="80" t="s">
        <v>741</v>
      </c>
      <c r="I1663" s="80" t="s">
        <v>742</v>
      </c>
      <c r="J1663" s="81" t="s">
        <v>2421</v>
      </c>
      <c r="K1663" s="80" t="s">
        <v>385</v>
      </c>
      <c r="L1663" s="3" t="str">
        <f>_xlfn.XLOOKUP(Table5[[#This Row],[Item '#]],Ticket_Forms[Form Number],Ticket_Forms[Game Name],"",,)</f>
        <v>Criss Cross</v>
      </c>
      <c r="M1663" s="15">
        <v>186</v>
      </c>
      <c r="N1663" s="3">
        <f>LOOKUP(Table5[[#This Row],[Item '#]],Ticket_Forms[Form Number],Ticket_Forms[Ticket Count])</f>
        <v>5520</v>
      </c>
      <c r="O1663" s="16">
        <f>LOOKUP(Table5[[#This Row],[Item '#]],Ticket_Forms[Form Number],Ticket_Forms[Ticket Value])</f>
        <v>1</v>
      </c>
      <c r="P1663" s="16">
        <f>LOOKUP(Table5[[#This Row],[Item '#]],Ticket_Forms[Form Number],Ticket_Forms[Revenue])</f>
        <v>5520</v>
      </c>
      <c r="Q1663" s="16">
        <f>LOOKUP(Table5[[#This Row],[Item '#]],Ticket_Forms[Form Number],Ticket_Forms[Ideal Profit])</f>
        <v>960</v>
      </c>
      <c r="R1663" s="16">
        <f>LOOKUP(Table5[[#This Row],[Item '#]],Ticket_Forms[Form Number],Ticket_Forms[Prizes])</f>
        <v>4560</v>
      </c>
      <c r="S1663" s="16">
        <f>LOOKUP(Table5[[#This Row],[Item '#]],Ticket_Forms[Form Number],Ticket_Forms[Location Rent])</f>
        <v>331</v>
      </c>
      <c r="T1663" s="16">
        <f>LOOKUP(Table5[[#This Row],[Item '#]],Ticket_Forms[Form Number],Ticket_Forms[Last Sale])</f>
        <v>200</v>
      </c>
      <c r="U1663" s="16" t="s">
        <v>3909</v>
      </c>
      <c r="V1663" s="58">
        <f>Table5[[#This Row],[Date Distributed]]</f>
        <v>45357</v>
      </c>
      <c r="W1663" s="3" t="str">
        <f>_xlfn.XLOOKUP(Table5[[#This Row],[Serial '#]],Table10[Serial '#],Table10[Charity Association],"",,)</f>
        <v>Greater Cleveland Football Foundation</v>
      </c>
      <c r="Z1663" s="3" t="s">
        <v>23</v>
      </c>
    </row>
    <row r="1664" spans="1:26" hidden="1" x14ac:dyDescent="0.35">
      <c r="A1664" s="3">
        <v>1662</v>
      </c>
      <c r="B1664" s="78">
        <v>45324</v>
      </c>
      <c r="C1664" s="73">
        <f>_xlfn.XLOOKUP(Table5[[#This Row],[Serial '#]],Table10[Serial '#],Table10[Date],"",,)</f>
        <v>45357</v>
      </c>
      <c r="D16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64" s="73" t="str">
        <f>IF(Table5[[#This Row],[Date Distributed]]="","In Stock","Distributed")</f>
        <v>Distributed</v>
      </c>
      <c r="F1664" s="79" t="s">
        <v>660</v>
      </c>
      <c r="G1664" s="75" t="s">
        <v>761</v>
      </c>
      <c r="H1664" s="80" t="s">
        <v>741</v>
      </c>
      <c r="I1664" s="80" t="s">
        <v>742</v>
      </c>
      <c r="J1664" s="81" t="s">
        <v>2422</v>
      </c>
      <c r="K1664" s="80" t="s">
        <v>385</v>
      </c>
      <c r="L1664" s="3" t="str">
        <f>_xlfn.XLOOKUP(Table5[[#This Row],[Item '#]],Ticket_Forms[Form Number],Ticket_Forms[Game Name],"",,)</f>
        <v>Criss Cross</v>
      </c>
      <c r="M1664" s="15">
        <v>186</v>
      </c>
      <c r="N1664" s="3">
        <f>LOOKUP(Table5[[#This Row],[Item '#]],Ticket_Forms[Form Number],Ticket_Forms[Ticket Count])</f>
        <v>5520</v>
      </c>
      <c r="O1664" s="16">
        <f>LOOKUP(Table5[[#This Row],[Item '#]],Ticket_Forms[Form Number],Ticket_Forms[Ticket Value])</f>
        <v>1</v>
      </c>
      <c r="P1664" s="16">
        <f>LOOKUP(Table5[[#This Row],[Item '#]],Ticket_Forms[Form Number],Ticket_Forms[Revenue])</f>
        <v>5520</v>
      </c>
      <c r="Q1664" s="16">
        <f>LOOKUP(Table5[[#This Row],[Item '#]],Ticket_Forms[Form Number],Ticket_Forms[Ideal Profit])</f>
        <v>960</v>
      </c>
      <c r="R1664" s="16">
        <f>LOOKUP(Table5[[#This Row],[Item '#]],Ticket_Forms[Form Number],Ticket_Forms[Prizes])</f>
        <v>4560</v>
      </c>
      <c r="S1664" s="16">
        <f>LOOKUP(Table5[[#This Row],[Item '#]],Ticket_Forms[Form Number],Ticket_Forms[Location Rent])</f>
        <v>331</v>
      </c>
      <c r="T1664" s="16">
        <f>LOOKUP(Table5[[#This Row],[Item '#]],Ticket_Forms[Form Number],Ticket_Forms[Last Sale])</f>
        <v>200</v>
      </c>
      <c r="U1664" s="16" t="s">
        <v>3909</v>
      </c>
      <c r="V1664" s="58">
        <f>Table5[[#This Row],[Date Distributed]]</f>
        <v>45357</v>
      </c>
      <c r="W1664" s="3" t="str">
        <f>_xlfn.XLOOKUP(Table5[[#This Row],[Serial '#]],Table10[Serial '#],Table10[Charity Association],"",,)</f>
        <v>Medina County Law Enforcrment Assoc</v>
      </c>
      <c r="Z1664" s="3" t="s">
        <v>23</v>
      </c>
    </row>
    <row r="1665" spans="1:26" hidden="1" x14ac:dyDescent="0.35">
      <c r="A1665" s="3">
        <v>1663</v>
      </c>
      <c r="B1665" s="78">
        <v>45324</v>
      </c>
      <c r="C1665" s="73">
        <f>_xlfn.XLOOKUP(Table5[[#This Row],[Serial '#]],Table10[Serial '#],Table10[Date],"",,)</f>
        <v>45357</v>
      </c>
      <c r="D16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65" s="73" t="str">
        <f>IF(Table5[[#This Row],[Date Distributed]]="","In Stock","Distributed")</f>
        <v>Distributed</v>
      </c>
      <c r="F1665" s="79" t="s">
        <v>660</v>
      </c>
      <c r="G1665" s="75" t="s">
        <v>761</v>
      </c>
      <c r="H1665" s="80" t="s">
        <v>741</v>
      </c>
      <c r="I1665" s="80" t="s">
        <v>742</v>
      </c>
      <c r="J1665" s="81" t="s">
        <v>2423</v>
      </c>
      <c r="K1665" s="80" t="s">
        <v>464</v>
      </c>
      <c r="L1665" s="3" t="str">
        <f>_xlfn.XLOOKUP(Table5[[#This Row],[Item '#]],Ticket_Forms[Form Number],Ticket_Forms[Game Name],"",,)</f>
        <v>You Need a Beer</v>
      </c>
      <c r="M1665" s="15">
        <v>212</v>
      </c>
      <c r="N1665" s="3">
        <f>LOOKUP(Table5[[#This Row],[Item '#]],Ticket_Forms[Form Number],Ticket_Forms[Ticket Count])</f>
        <v>6320</v>
      </c>
      <c r="O1665" s="16">
        <f>LOOKUP(Table5[[#This Row],[Item '#]],Ticket_Forms[Form Number],Ticket_Forms[Ticket Value])</f>
        <v>1</v>
      </c>
      <c r="P1665" s="16">
        <f>LOOKUP(Table5[[#This Row],[Item '#]],Ticket_Forms[Form Number],Ticket_Forms[Revenue])</f>
        <v>6320</v>
      </c>
      <c r="Q1665" s="16">
        <f>LOOKUP(Table5[[#This Row],[Item '#]],Ticket_Forms[Form Number],Ticket_Forms[Ideal Profit])</f>
        <v>1575</v>
      </c>
      <c r="R1665" s="16">
        <f>LOOKUP(Table5[[#This Row],[Item '#]],Ticket_Forms[Form Number],Ticket_Forms[Prizes])</f>
        <v>4745</v>
      </c>
      <c r="S1665" s="16">
        <f>LOOKUP(Table5[[#This Row],[Item '#]],Ticket_Forms[Form Number],Ticket_Forms[Location Rent])</f>
        <v>379</v>
      </c>
      <c r="T1665" s="16">
        <f>LOOKUP(Table5[[#This Row],[Item '#]],Ticket_Forms[Form Number],Ticket_Forms[Last Sale])</f>
        <v>599</v>
      </c>
      <c r="U1665" s="16" t="s">
        <v>3909</v>
      </c>
      <c r="V1665" s="58">
        <f>Table5[[#This Row],[Date Distributed]]</f>
        <v>45357</v>
      </c>
      <c r="W1665" s="3" t="str">
        <f>_xlfn.XLOOKUP(Table5[[#This Row],[Serial '#]],Table10[Serial '#],Table10[Charity Association],"",,)</f>
        <v>Italian American Brotherhood Club</v>
      </c>
      <c r="Z1665" s="3" t="s">
        <v>23</v>
      </c>
    </row>
    <row r="1666" spans="1:26" hidden="1" x14ac:dyDescent="0.35">
      <c r="A1666" s="3">
        <v>1664</v>
      </c>
      <c r="B1666" s="78">
        <v>45324</v>
      </c>
      <c r="C1666" s="73">
        <f>_xlfn.XLOOKUP(Table5[[#This Row],[Serial '#]],Table10[Serial '#],Table10[Date],"",,)</f>
        <v>45358</v>
      </c>
      <c r="D16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66" s="73" t="str">
        <f>IF(Table5[[#This Row],[Date Distributed]]="","In Stock","Distributed")</f>
        <v>Distributed</v>
      </c>
      <c r="F1666" s="79" t="s">
        <v>660</v>
      </c>
      <c r="G1666" s="75" t="s">
        <v>761</v>
      </c>
      <c r="H1666" s="80" t="s">
        <v>741</v>
      </c>
      <c r="I1666" s="80" t="s">
        <v>742</v>
      </c>
      <c r="J1666" s="81" t="s">
        <v>2424</v>
      </c>
      <c r="K1666" s="80" t="s">
        <v>385</v>
      </c>
      <c r="L1666" s="3" t="str">
        <f>_xlfn.XLOOKUP(Table5[[#This Row],[Item '#]],Ticket_Forms[Form Number],Ticket_Forms[Game Name],"",,)</f>
        <v>Criss Cross</v>
      </c>
      <c r="M1666" s="15">
        <v>186</v>
      </c>
      <c r="N1666" s="3">
        <f>LOOKUP(Table5[[#This Row],[Item '#]],Ticket_Forms[Form Number],Ticket_Forms[Ticket Count])</f>
        <v>5520</v>
      </c>
      <c r="O1666" s="16">
        <f>LOOKUP(Table5[[#This Row],[Item '#]],Ticket_Forms[Form Number],Ticket_Forms[Ticket Value])</f>
        <v>1</v>
      </c>
      <c r="P1666" s="16">
        <f>LOOKUP(Table5[[#This Row],[Item '#]],Ticket_Forms[Form Number],Ticket_Forms[Revenue])</f>
        <v>5520</v>
      </c>
      <c r="Q1666" s="16">
        <f>LOOKUP(Table5[[#This Row],[Item '#]],Ticket_Forms[Form Number],Ticket_Forms[Ideal Profit])</f>
        <v>960</v>
      </c>
      <c r="R1666" s="16">
        <f>LOOKUP(Table5[[#This Row],[Item '#]],Ticket_Forms[Form Number],Ticket_Forms[Prizes])</f>
        <v>4560</v>
      </c>
      <c r="S1666" s="16">
        <f>LOOKUP(Table5[[#This Row],[Item '#]],Ticket_Forms[Form Number],Ticket_Forms[Location Rent])</f>
        <v>331</v>
      </c>
      <c r="T1666" s="16">
        <f>LOOKUP(Table5[[#This Row],[Item '#]],Ticket_Forms[Form Number],Ticket_Forms[Last Sale])</f>
        <v>200</v>
      </c>
      <c r="U1666" s="16" t="s">
        <v>3909</v>
      </c>
      <c r="V1666" s="58">
        <f>Table5[[#This Row],[Date Distributed]]</f>
        <v>45358</v>
      </c>
      <c r="W1666" s="3" t="str">
        <f>_xlfn.XLOOKUP(Table5[[#This Row],[Serial '#]],Table10[Serial '#],Table10[Charity Association],"",,)</f>
        <v>Medina County Law Enforcrment Assoc</v>
      </c>
      <c r="Z1666" s="3" t="s">
        <v>23</v>
      </c>
    </row>
    <row r="1667" spans="1:26" hidden="1" x14ac:dyDescent="0.35">
      <c r="A1667" s="3">
        <v>1665</v>
      </c>
      <c r="B1667" s="78">
        <v>45324</v>
      </c>
      <c r="C1667" s="73">
        <f>_xlfn.XLOOKUP(Table5[[#This Row],[Serial '#]],Table10[Serial '#],Table10[Date],"",,)</f>
        <v>45359</v>
      </c>
      <c r="D16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67" s="73" t="str">
        <f>IF(Table5[[#This Row],[Date Distributed]]="","In Stock","Distributed")</f>
        <v>Distributed</v>
      </c>
      <c r="F1667" s="79" t="s">
        <v>660</v>
      </c>
      <c r="G1667" s="75" t="s">
        <v>761</v>
      </c>
      <c r="H1667" s="80" t="s">
        <v>741</v>
      </c>
      <c r="I1667" s="80" t="s">
        <v>742</v>
      </c>
      <c r="J1667" s="81" t="s">
        <v>2425</v>
      </c>
      <c r="K1667" s="80" t="s">
        <v>385</v>
      </c>
      <c r="L1667" s="3" t="str">
        <f>_xlfn.XLOOKUP(Table5[[#This Row],[Item '#]],Ticket_Forms[Form Number],Ticket_Forms[Game Name],"",,)</f>
        <v>Criss Cross</v>
      </c>
      <c r="M1667" s="15">
        <v>186</v>
      </c>
      <c r="N1667" s="3">
        <f>LOOKUP(Table5[[#This Row],[Item '#]],Ticket_Forms[Form Number],Ticket_Forms[Ticket Count])</f>
        <v>5520</v>
      </c>
      <c r="O1667" s="16">
        <f>LOOKUP(Table5[[#This Row],[Item '#]],Ticket_Forms[Form Number],Ticket_Forms[Ticket Value])</f>
        <v>1</v>
      </c>
      <c r="P1667" s="16">
        <f>LOOKUP(Table5[[#This Row],[Item '#]],Ticket_Forms[Form Number],Ticket_Forms[Revenue])</f>
        <v>5520</v>
      </c>
      <c r="Q1667" s="16">
        <f>LOOKUP(Table5[[#This Row],[Item '#]],Ticket_Forms[Form Number],Ticket_Forms[Ideal Profit])</f>
        <v>960</v>
      </c>
      <c r="R1667" s="16">
        <f>LOOKUP(Table5[[#This Row],[Item '#]],Ticket_Forms[Form Number],Ticket_Forms[Prizes])</f>
        <v>4560</v>
      </c>
      <c r="S1667" s="16">
        <f>LOOKUP(Table5[[#This Row],[Item '#]],Ticket_Forms[Form Number],Ticket_Forms[Location Rent])</f>
        <v>331</v>
      </c>
      <c r="T1667" s="16">
        <f>LOOKUP(Table5[[#This Row],[Item '#]],Ticket_Forms[Form Number],Ticket_Forms[Last Sale])</f>
        <v>200</v>
      </c>
      <c r="U1667" s="16" t="s">
        <v>3909</v>
      </c>
      <c r="V1667" s="58">
        <f>Table5[[#This Row],[Date Distributed]]</f>
        <v>45359</v>
      </c>
      <c r="W1667" s="3" t="str">
        <f>_xlfn.XLOOKUP(Table5[[#This Row],[Serial '#]],Table10[Serial '#],Table10[Charity Association],"",,)</f>
        <v>Holy Trinity Lutheran Church</v>
      </c>
      <c r="Z1667" s="3" t="s">
        <v>23</v>
      </c>
    </row>
    <row r="1668" spans="1:26" hidden="1" x14ac:dyDescent="0.35">
      <c r="A1668" s="3">
        <v>1666</v>
      </c>
      <c r="B1668" s="78">
        <v>45324</v>
      </c>
      <c r="C1668" s="73">
        <f>_xlfn.XLOOKUP(Table5[[#This Row],[Serial '#]],Table10[Serial '#],Table10[Date],"",,)</f>
        <v>45359</v>
      </c>
      <c r="D16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68" s="73" t="str">
        <f>IF(Table5[[#This Row],[Date Distributed]]="","In Stock","Distributed")</f>
        <v>Distributed</v>
      </c>
      <c r="F1668" s="79" t="s">
        <v>660</v>
      </c>
      <c r="G1668" s="75" t="s">
        <v>761</v>
      </c>
      <c r="H1668" s="80" t="s">
        <v>741</v>
      </c>
      <c r="I1668" s="80" t="s">
        <v>742</v>
      </c>
      <c r="J1668" s="81" t="s">
        <v>2426</v>
      </c>
      <c r="K1668" s="80" t="s">
        <v>385</v>
      </c>
      <c r="L1668" s="3" t="str">
        <f>_xlfn.XLOOKUP(Table5[[#This Row],[Item '#]],Ticket_Forms[Form Number],Ticket_Forms[Game Name],"",,)</f>
        <v>Criss Cross</v>
      </c>
      <c r="M1668" s="15">
        <v>186</v>
      </c>
      <c r="N1668" s="3">
        <f>LOOKUP(Table5[[#This Row],[Item '#]],Ticket_Forms[Form Number],Ticket_Forms[Ticket Count])</f>
        <v>5520</v>
      </c>
      <c r="O1668" s="16">
        <f>LOOKUP(Table5[[#This Row],[Item '#]],Ticket_Forms[Form Number],Ticket_Forms[Ticket Value])</f>
        <v>1</v>
      </c>
      <c r="P1668" s="16">
        <f>LOOKUP(Table5[[#This Row],[Item '#]],Ticket_Forms[Form Number],Ticket_Forms[Revenue])</f>
        <v>5520</v>
      </c>
      <c r="Q1668" s="16">
        <f>LOOKUP(Table5[[#This Row],[Item '#]],Ticket_Forms[Form Number],Ticket_Forms[Ideal Profit])</f>
        <v>960</v>
      </c>
      <c r="R1668" s="16">
        <f>LOOKUP(Table5[[#This Row],[Item '#]],Ticket_Forms[Form Number],Ticket_Forms[Prizes])</f>
        <v>4560</v>
      </c>
      <c r="S1668" s="16">
        <f>LOOKUP(Table5[[#This Row],[Item '#]],Ticket_Forms[Form Number],Ticket_Forms[Location Rent])</f>
        <v>331</v>
      </c>
      <c r="T1668" s="16">
        <f>LOOKUP(Table5[[#This Row],[Item '#]],Ticket_Forms[Form Number],Ticket_Forms[Last Sale])</f>
        <v>200</v>
      </c>
      <c r="U1668" s="16" t="s">
        <v>3909</v>
      </c>
      <c r="V1668" s="58">
        <f>Table5[[#This Row],[Date Distributed]]</f>
        <v>45359</v>
      </c>
      <c r="W1668" s="3" t="str">
        <f>_xlfn.XLOOKUP(Table5[[#This Row],[Serial '#]],Table10[Serial '#],Table10[Charity Association],"",,)</f>
        <v>Cleveland Police Athletic League</v>
      </c>
      <c r="Z1668" s="3" t="s">
        <v>23</v>
      </c>
    </row>
    <row r="1669" spans="1:26" hidden="1" x14ac:dyDescent="0.35">
      <c r="A1669" s="3">
        <v>1667</v>
      </c>
      <c r="B1669" s="78">
        <v>45324</v>
      </c>
      <c r="C1669" s="73">
        <f>_xlfn.XLOOKUP(Table5[[#This Row],[Serial '#]],Table10[Serial '#],Table10[Date],"",,)</f>
        <v>45359</v>
      </c>
      <c r="D16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69" s="73" t="str">
        <f>IF(Table5[[#This Row],[Date Distributed]]="","In Stock","Distributed")</f>
        <v>Distributed</v>
      </c>
      <c r="F1669" s="79" t="s">
        <v>660</v>
      </c>
      <c r="G1669" s="75" t="s">
        <v>761</v>
      </c>
      <c r="H1669" s="80" t="s">
        <v>741</v>
      </c>
      <c r="I1669" s="80" t="s">
        <v>742</v>
      </c>
      <c r="J1669" s="81" t="s">
        <v>2427</v>
      </c>
      <c r="K1669" s="80" t="s">
        <v>433</v>
      </c>
      <c r="L1669" s="3" t="str">
        <f>_xlfn.XLOOKUP(Table5[[#This Row],[Item '#]],Ticket_Forms[Form Number],Ticket_Forms[Game Name],"",,)</f>
        <v>Zip Zap</v>
      </c>
      <c r="M1669" s="15">
        <v>146</v>
      </c>
      <c r="N1669" s="3">
        <f>LOOKUP(Table5[[#This Row],[Item '#]],Ticket_Forms[Form Number],Ticket_Forms[Ticket Count])</f>
        <v>4560</v>
      </c>
      <c r="O1669" s="16">
        <f>LOOKUP(Table5[[#This Row],[Item '#]],Ticket_Forms[Form Number],Ticket_Forms[Ticket Value])</f>
        <v>1</v>
      </c>
      <c r="P1669" s="16">
        <f>LOOKUP(Table5[[#This Row],[Item '#]],Ticket_Forms[Form Number],Ticket_Forms[Revenue])</f>
        <v>4560</v>
      </c>
      <c r="Q1669" s="16">
        <f>LOOKUP(Table5[[#This Row],[Item '#]],Ticket_Forms[Form Number],Ticket_Forms[Ideal Profit])</f>
        <v>1100</v>
      </c>
      <c r="R1669" s="16">
        <f>LOOKUP(Table5[[#This Row],[Item '#]],Ticket_Forms[Form Number],Ticket_Forms[Prizes])</f>
        <v>3460</v>
      </c>
      <c r="S1669" s="16">
        <f>LOOKUP(Table5[[#This Row],[Item '#]],Ticket_Forms[Form Number],Ticket_Forms[Location Rent])</f>
        <v>273</v>
      </c>
      <c r="T1669" s="16">
        <f>LOOKUP(Table5[[#This Row],[Item '#]],Ticket_Forms[Form Number],Ticket_Forms[Last Sale])</f>
        <v>0</v>
      </c>
      <c r="U1669" s="16" t="s">
        <v>3909</v>
      </c>
      <c r="V1669" s="58">
        <f>Table5[[#This Row],[Date Distributed]]</f>
        <v>45359</v>
      </c>
      <c r="W1669" s="3" t="str">
        <f>_xlfn.XLOOKUP(Table5[[#This Row],[Serial '#]],Table10[Serial '#],Table10[Charity Association],"",,)</f>
        <v>Cleveland Police Athletic League</v>
      </c>
      <c r="Z1669" s="3" t="s">
        <v>23</v>
      </c>
    </row>
    <row r="1670" spans="1:26" hidden="1" x14ac:dyDescent="0.35">
      <c r="A1670" s="3">
        <v>1668</v>
      </c>
      <c r="B1670" s="78">
        <v>45324</v>
      </c>
      <c r="C1670" s="73">
        <f>_xlfn.XLOOKUP(Table5[[#This Row],[Serial '#]],Table10[Serial '#],Table10[Date],"",,)</f>
        <v>45362</v>
      </c>
      <c r="D16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70" s="73" t="str">
        <f>IF(Table5[[#This Row],[Date Distributed]]="","In Stock","Distributed")</f>
        <v>Distributed</v>
      </c>
      <c r="F1670" s="79" t="s">
        <v>660</v>
      </c>
      <c r="G1670" s="75" t="s">
        <v>761</v>
      </c>
      <c r="H1670" s="80" t="s">
        <v>741</v>
      </c>
      <c r="I1670" s="80" t="s">
        <v>742</v>
      </c>
      <c r="J1670" s="81" t="s">
        <v>2428</v>
      </c>
      <c r="K1670" s="80" t="s">
        <v>385</v>
      </c>
      <c r="L1670" s="3" t="str">
        <f>_xlfn.XLOOKUP(Table5[[#This Row],[Item '#]],Ticket_Forms[Form Number],Ticket_Forms[Game Name],"",,)</f>
        <v>Criss Cross</v>
      </c>
      <c r="M1670" s="15">
        <v>186</v>
      </c>
      <c r="N1670" s="3">
        <f>LOOKUP(Table5[[#This Row],[Item '#]],Ticket_Forms[Form Number],Ticket_Forms[Ticket Count])</f>
        <v>5520</v>
      </c>
      <c r="O1670" s="16">
        <f>LOOKUP(Table5[[#This Row],[Item '#]],Ticket_Forms[Form Number],Ticket_Forms[Ticket Value])</f>
        <v>1</v>
      </c>
      <c r="P1670" s="16">
        <f>LOOKUP(Table5[[#This Row],[Item '#]],Ticket_Forms[Form Number],Ticket_Forms[Revenue])</f>
        <v>5520</v>
      </c>
      <c r="Q1670" s="16">
        <f>LOOKUP(Table5[[#This Row],[Item '#]],Ticket_Forms[Form Number],Ticket_Forms[Ideal Profit])</f>
        <v>960</v>
      </c>
      <c r="R1670" s="16">
        <f>LOOKUP(Table5[[#This Row],[Item '#]],Ticket_Forms[Form Number],Ticket_Forms[Prizes])</f>
        <v>4560</v>
      </c>
      <c r="S1670" s="16">
        <f>LOOKUP(Table5[[#This Row],[Item '#]],Ticket_Forms[Form Number],Ticket_Forms[Location Rent])</f>
        <v>331</v>
      </c>
      <c r="T1670" s="16">
        <f>LOOKUP(Table5[[#This Row],[Item '#]],Ticket_Forms[Form Number],Ticket_Forms[Last Sale])</f>
        <v>200</v>
      </c>
      <c r="U1670" s="16" t="s">
        <v>3909</v>
      </c>
      <c r="V1670" s="58">
        <f>Table5[[#This Row],[Date Distributed]]</f>
        <v>45362</v>
      </c>
      <c r="W1670" s="3" t="str">
        <f>_xlfn.XLOOKUP(Table5[[#This Row],[Serial '#]],Table10[Serial '#],Table10[Charity Association],"",,)</f>
        <v>Holy Trinity Lutheran Church</v>
      </c>
      <c r="Z1670" s="3" t="s">
        <v>23</v>
      </c>
    </row>
    <row r="1671" spans="1:26" hidden="1" x14ac:dyDescent="0.35">
      <c r="A1671" s="3">
        <v>1669</v>
      </c>
      <c r="B1671" s="78">
        <v>45324</v>
      </c>
      <c r="C1671" s="73">
        <f>_xlfn.XLOOKUP(Table5[[#This Row],[Serial '#]],Table10[Serial '#],Table10[Date],"",,)</f>
        <v>45362</v>
      </c>
      <c r="D16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71" s="73" t="str">
        <f>IF(Table5[[#This Row],[Date Distributed]]="","In Stock","Distributed")</f>
        <v>Distributed</v>
      </c>
      <c r="F1671" s="79" t="s">
        <v>660</v>
      </c>
      <c r="G1671" s="75" t="s">
        <v>761</v>
      </c>
      <c r="H1671" s="80" t="s">
        <v>741</v>
      </c>
      <c r="I1671" s="80" t="s">
        <v>742</v>
      </c>
      <c r="J1671" s="81" t="s">
        <v>2429</v>
      </c>
      <c r="K1671" s="80" t="s">
        <v>385</v>
      </c>
      <c r="L1671" s="3" t="str">
        <f>_xlfn.XLOOKUP(Table5[[#This Row],[Item '#]],Ticket_Forms[Form Number],Ticket_Forms[Game Name],"",,)</f>
        <v>Criss Cross</v>
      </c>
      <c r="M1671" s="15">
        <v>186</v>
      </c>
      <c r="N1671" s="3">
        <f>LOOKUP(Table5[[#This Row],[Item '#]],Ticket_Forms[Form Number],Ticket_Forms[Ticket Count])</f>
        <v>5520</v>
      </c>
      <c r="O1671" s="16">
        <f>LOOKUP(Table5[[#This Row],[Item '#]],Ticket_Forms[Form Number],Ticket_Forms[Ticket Value])</f>
        <v>1</v>
      </c>
      <c r="P1671" s="16">
        <f>LOOKUP(Table5[[#This Row],[Item '#]],Ticket_Forms[Form Number],Ticket_Forms[Revenue])</f>
        <v>5520</v>
      </c>
      <c r="Q1671" s="16">
        <f>LOOKUP(Table5[[#This Row],[Item '#]],Ticket_Forms[Form Number],Ticket_Forms[Ideal Profit])</f>
        <v>960</v>
      </c>
      <c r="R1671" s="16">
        <f>LOOKUP(Table5[[#This Row],[Item '#]],Ticket_Forms[Form Number],Ticket_Forms[Prizes])</f>
        <v>4560</v>
      </c>
      <c r="S1671" s="16">
        <f>LOOKUP(Table5[[#This Row],[Item '#]],Ticket_Forms[Form Number],Ticket_Forms[Location Rent])</f>
        <v>331</v>
      </c>
      <c r="T1671" s="16">
        <f>LOOKUP(Table5[[#This Row],[Item '#]],Ticket_Forms[Form Number],Ticket_Forms[Last Sale])</f>
        <v>200</v>
      </c>
      <c r="U1671" s="16" t="s">
        <v>3909</v>
      </c>
      <c r="V1671" s="58">
        <f>Table5[[#This Row],[Date Distributed]]</f>
        <v>45362</v>
      </c>
      <c r="W1671" s="3" t="str">
        <f>_xlfn.XLOOKUP(Table5[[#This Row],[Serial '#]],Table10[Serial '#],Table10[Charity Association],"",,)</f>
        <v>Greater Cleveland Football Foundation</v>
      </c>
      <c r="Z1671" s="3" t="s">
        <v>23</v>
      </c>
    </row>
    <row r="1672" spans="1:26" hidden="1" x14ac:dyDescent="0.35">
      <c r="A1672" s="3">
        <v>1670</v>
      </c>
      <c r="B1672" s="78">
        <v>45324</v>
      </c>
      <c r="C1672" s="73">
        <f>_xlfn.XLOOKUP(Table5[[#This Row],[Serial '#]],Table10[Serial '#],Table10[Date],"",,)</f>
        <v>45362</v>
      </c>
      <c r="D16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72" s="73" t="str">
        <f>IF(Table5[[#This Row],[Date Distributed]]="","In Stock","Distributed")</f>
        <v>Distributed</v>
      </c>
      <c r="F1672" s="79" t="s">
        <v>660</v>
      </c>
      <c r="G1672" s="75" t="s">
        <v>761</v>
      </c>
      <c r="H1672" s="80" t="s">
        <v>741</v>
      </c>
      <c r="I1672" s="80" t="s">
        <v>742</v>
      </c>
      <c r="J1672" s="81" t="s">
        <v>2430</v>
      </c>
      <c r="K1672" s="80" t="s">
        <v>385</v>
      </c>
      <c r="L1672" s="3" t="str">
        <f>_xlfn.XLOOKUP(Table5[[#This Row],[Item '#]],Ticket_Forms[Form Number],Ticket_Forms[Game Name],"",,)</f>
        <v>Criss Cross</v>
      </c>
      <c r="M1672" s="15">
        <v>186</v>
      </c>
      <c r="N1672" s="3">
        <f>LOOKUP(Table5[[#This Row],[Item '#]],Ticket_Forms[Form Number],Ticket_Forms[Ticket Count])</f>
        <v>5520</v>
      </c>
      <c r="O1672" s="16">
        <f>LOOKUP(Table5[[#This Row],[Item '#]],Ticket_Forms[Form Number],Ticket_Forms[Ticket Value])</f>
        <v>1</v>
      </c>
      <c r="P1672" s="16">
        <f>LOOKUP(Table5[[#This Row],[Item '#]],Ticket_Forms[Form Number],Ticket_Forms[Revenue])</f>
        <v>5520</v>
      </c>
      <c r="Q1672" s="16">
        <f>LOOKUP(Table5[[#This Row],[Item '#]],Ticket_Forms[Form Number],Ticket_Forms[Ideal Profit])</f>
        <v>960</v>
      </c>
      <c r="R1672" s="16">
        <f>LOOKUP(Table5[[#This Row],[Item '#]],Ticket_Forms[Form Number],Ticket_Forms[Prizes])</f>
        <v>4560</v>
      </c>
      <c r="S1672" s="16">
        <f>LOOKUP(Table5[[#This Row],[Item '#]],Ticket_Forms[Form Number],Ticket_Forms[Location Rent])</f>
        <v>331</v>
      </c>
      <c r="T1672" s="16">
        <f>LOOKUP(Table5[[#This Row],[Item '#]],Ticket_Forms[Form Number],Ticket_Forms[Last Sale])</f>
        <v>200</v>
      </c>
      <c r="U1672" s="16" t="s">
        <v>3909</v>
      </c>
      <c r="V1672" s="58">
        <f>Table5[[#This Row],[Date Distributed]]</f>
        <v>45362</v>
      </c>
      <c r="W1672" s="3" t="str">
        <f>_xlfn.XLOOKUP(Table5[[#This Row],[Serial '#]],Table10[Serial '#],Table10[Charity Association],"",,)</f>
        <v>Cleveland Police Athletic League</v>
      </c>
      <c r="Z1672" s="3" t="s">
        <v>23</v>
      </c>
    </row>
    <row r="1673" spans="1:26" hidden="1" x14ac:dyDescent="0.35">
      <c r="A1673" s="3">
        <v>1671</v>
      </c>
      <c r="B1673" s="78">
        <v>45324</v>
      </c>
      <c r="C1673" s="73">
        <f>_xlfn.XLOOKUP(Table5[[#This Row],[Serial '#]],Table10[Serial '#],Table10[Date],"",,)</f>
        <v>45362</v>
      </c>
      <c r="D16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73" s="73" t="str">
        <f>IF(Table5[[#This Row],[Date Distributed]]="","In Stock","Distributed")</f>
        <v>Distributed</v>
      </c>
      <c r="F1673" s="79" t="s">
        <v>660</v>
      </c>
      <c r="G1673" s="75" t="s">
        <v>761</v>
      </c>
      <c r="H1673" s="80" t="s">
        <v>741</v>
      </c>
      <c r="I1673" s="80" t="s">
        <v>742</v>
      </c>
      <c r="J1673" s="81" t="s">
        <v>2431</v>
      </c>
      <c r="K1673" s="80" t="s">
        <v>385</v>
      </c>
      <c r="L1673" s="3" t="str">
        <f>_xlfn.XLOOKUP(Table5[[#This Row],[Item '#]],Ticket_Forms[Form Number],Ticket_Forms[Game Name],"",,)</f>
        <v>Criss Cross</v>
      </c>
      <c r="M1673" s="15">
        <v>186</v>
      </c>
      <c r="N1673" s="3">
        <f>LOOKUP(Table5[[#This Row],[Item '#]],Ticket_Forms[Form Number],Ticket_Forms[Ticket Count])</f>
        <v>5520</v>
      </c>
      <c r="O1673" s="16">
        <f>LOOKUP(Table5[[#This Row],[Item '#]],Ticket_Forms[Form Number],Ticket_Forms[Ticket Value])</f>
        <v>1</v>
      </c>
      <c r="P1673" s="16">
        <f>LOOKUP(Table5[[#This Row],[Item '#]],Ticket_Forms[Form Number],Ticket_Forms[Revenue])</f>
        <v>5520</v>
      </c>
      <c r="Q1673" s="16">
        <f>LOOKUP(Table5[[#This Row],[Item '#]],Ticket_Forms[Form Number],Ticket_Forms[Ideal Profit])</f>
        <v>960</v>
      </c>
      <c r="R1673" s="16">
        <f>LOOKUP(Table5[[#This Row],[Item '#]],Ticket_Forms[Form Number],Ticket_Forms[Prizes])</f>
        <v>4560</v>
      </c>
      <c r="S1673" s="16">
        <f>LOOKUP(Table5[[#This Row],[Item '#]],Ticket_Forms[Form Number],Ticket_Forms[Location Rent])</f>
        <v>331</v>
      </c>
      <c r="T1673" s="16">
        <f>LOOKUP(Table5[[#This Row],[Item '#]],Ticket_Forms[Form Number],Ticket_Forms[Last Sale])</f>
        <v>200</v>
      </c>
      <c r="U1673" s="16" t="s">
        <v>3909</v>
      </c>
      <c r="V1673" s="58">
        <f>Table5[[#This Row],[Date Distributed]]</f>
        <v>45362</v>
      </c>
      <c r="W1673" s="3" t="str">
        <f>_xlfn.XLOOKUP(Table5[[#This Row],[Serial '#]],Table10[Serial '#],Table10[Charity Association],"",,)</f>
        <v>Cleveland Police Athletic League</v>
      </c>
      <c r="Z1673" s="3" t="s">
        <v>23</v>
      </c>
    </row>
    <row r="1674" spans="1:26" hidden="1" x14ac:dyDescent="0.35">
      <c r="A1674" s="3">
        <v>1672</v>
      </c>
      <c r="B1674" s="78">
        <v>45324</v>
      </c>
      <c r="C1674" s="73">
        <f>_xlfn.XLOOKUP(Table5[[#This Row],[Serial '#]],Table10[Serial '#],Table10[Date],"",,)</f>
        <v>45362</v>
      </c>
      <c r="D16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74" s="73" t="str">
        <f>IF(Table5[[#This Row],[Date Distributed]]="","In Stock","Distributed")</f>
        <v>Distributed</v>
      </c>
      <c r="F1674" s="79" t="s">
        <v>660</v>
      </c>
      <c r="G1674" s="75" t="s">
        <v>761</v>
      </c>
      <c r="H1674" s="80" t="s">
        <v>741</v>
      </c>
      <c r="I1674" s="80" t="s">
        <v>742</v>
      </c>
      <c r="J1674" s="81" t="s">
        <v>2432</v>
      </c>
      <c r="K1674" s="80" t="s">
        <v>385</v>
      </c>
      <c r="L1674" s="3" t="str">
        <f>_xlfn.XLOOKUP(Table5[[#This Row],[Item '#]],Ticket_Forms[Form Number],Ticket_Forms[Game Name],"",,)</f>
        <v>Criss Cross</v>
      </c>
      <c r="M1674" s="15">
        <v>186</v>
      </c>
      <c r="N1674" s="3">
        <f>LOOKUP(Table5[[#This Row],[Item '#]],Ticket_Forms[Form Number],Ticket_Forms[Ticket Count])</f>
        <v>5520</v>
      </c>
      <c r="O1674" s="16">
        <f>LOOKUP(Table5[[#This Row],[Item '#]],Ticket_Forms[Form Number],Ticket_Forms[Ticket Value])</f>
        <v>1</v>
      </c>
      <c r="P1674" s="16">
        <f>LOOKUP(Table5[[#This Row],[Item '#]],Ticket_Forms[Form Number],Ticket_Forms[Revenue])</f>
        <v>5520</v>
      </c>
      <c r="Q1674" s="16">
        <f>LOOKUP(Table5[[#This Row],[Item '#]],Ticket_Forms[Form Number],Ticket_Forms[Ideal Profit])</f>
        <v>960</v>
      </c>
      <c r="R1674" s="16">
        <f>LOOKUP(Table5[[#This Row],[Item '#]],Ticket_Forms[Form Number],Ticket_Forms[Prizes])</f>
        <v>4560</v>
      </c>
      <c r="S1674" s="16">
        <f>LOOKUP(Table5[[#This Row],[Item '#]],Ticket_Forms[Form Number],Ticket_Forms[Location Rent])</f>
        <v>331</v>
      </c>
      <c r="T1674" s="16">
        <f>LOOKUP(Table5[[#This Row],[Item '#]],Ticket_Forms[Form Number],Ticket_Forms[Last Sale])</f>
        <v>200</v>
      </c>
      <c r="U1674" s="16" t="s">
        <v>3909</v>
      </c>
      <c r="V1674" s="58">
        <f>Table5[[#This Row],[Date Distributed]]</f>
        <v>45362</v>
      </c>
      <c r="W1674" s="3" t="str">
        <f>_xlfn.XLOOKUP(Table5[[#This Row],[Serial '#]],Table10[Serial '#],Table10[Charity Association],"",,)</f>
        <v>Greater Cleveland Football Foundation</v>
      </c>
      <c r="Z1674" s="3" t="s">
        <v>23</v>
      </c>
    </row>
    <row r="1675" spans="1:26" hidden="1" x14ac:dyDescent="0.35">
      <c r="A1675" s="3">
        <v>1673</v>
      </c>
      <c r="B1675" s="78">
        <v>45324</v>
      </c>
      <c r="C1675" s="73">
        <f>_xlfn.XLOOKUP(Table5[[#This Row],[Serial '#]],Table10[Serial '#],Table10[Date],"",,)</f>
        <v>45362</v>
      </c>
      <c r="D16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75" s="73" t="str">
        <f>IF(Table5[[#This Row],[Date Distributed]]="","In Stock","Distributed")</f>
        <v>Distributed</v>
      </c>
      <c r="F1675" s="79" t="s">
        <v>660</v>
      </c>
      <c r="G1675" s="75" t="s">
        <v>761</v>
      </c>
      <c r="H1675" s="80" t="s">
        <v>741</v>
      </c>
      <c r="I1675" s="80" t="s">
        <v>742</v>
      </c>
      <c r="J1675" s="81" t="s">
        <v>2433</v>
      </c>
      <c r="K1675" s="80" t="s">
        <v>385</v>
      </c>
      <c r="L1675" s="3" t="str">
        <f>_xlfn.XLOOKUP(Table5[[#This Row],[Item '#]],Ticket_Forms[Form Number],Ticket_Forms[Game Name],"",,)</f>
        <v>Criss Cross</v>
      </c>
      <c r="M1675" s="15">
        <v>186</v>
      </c>
      <c r="N1675" s="3">
        <f>LOOKUP(Table5[[#This Row],[Item '#]],Ticket_Forms[Form Number],Ticket_Forms[Ticket Count])</f>
        <v>5520</v>
      </c>
      <c r="O1675" s="16">
        <f>LOOKUP(Table5[[#This Row],[Item '#]],Ticket_Forms[Form Number],Ticket_Forms[Ticket Value])</f>
        <v>1</v>
      </c>
      <c r="P1675" s="16">
        <f>LOOKUP(Table5[[#This Row],[Item '#]],Ticket_Forms[Form Number],Ticket_Forms[Revenue])</f>
        <v>5520</v>
      </c>
      <c r="Q1675" s="16">
        <f>LOOKUP(Table5[[#This Row],[Item '#]],Ticket_Forms[Form Number],Ticket_Forms[Ideal Profit])</f>
        <v>960</v>
      </c>
      <c r="R1675" s="16">
        <f>LOOKUP(Table5[[#This Row],[Item '#]],Ticket_Forms[Form Number],Ticket_Forms[Prizes])</f>
        <v>4560</v>
      </c>
      <c r="S1675" s="16">
        <f>LOOKUP(Table5[[#This Row],[Item '#]],Ticket_Forms[Form Number],Ticket_Forms[Location Rent])</f>
        <v>331</v>
      </c>
      <c r="T1675" s="16">
        <f>LOOKUP(Table5[[#This Row],[Item '#]],Ticket_Forms[Form Number],Ticket_Forms[Last Sale])</f>
        <v>200</v>
      </c>
      <c r="U1675" s="16" t="s">
        <v>3909</v>
      </c>
      <c r="V1675" s="58">
        <f>Table5[[#This Row],[Date Distributed]]</f>
        <v>45362</v>
      </c>
      <c r="W1675" s="3" t="str">
        <f>_xlfn.XLOOKUP(Table5[[#This Row],[Serial '#]],Table10[Serial '#],Table10[Charity Association],"",,)</f>
        <v>Greater Cleveland Football Foundation</v>
      </c>
      <c r="Z1675" s="3" t="s">
        <v>23</v>
      </c>
    </row>
    <row r="1676" spans="1:26" hidden="1" x14ac:dyDescent="0.35">
      <c r="A1676" s="3">
        <v>1674</v>
      </c>
      <c r="B1676" s="78">
        <v>45324</v>
      </c>
      <c r="C1676" s="73">
        <f>_xlfn.XLOOKUP(Table5[[#This Row],[Serial '#]],Table10[Serial '#],Table10[Date],"",,)</f>
        <v>45362</v>
      </c>
      <c r="D16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76" s="73" t="str">
        <f>IF(Table5[[#This Row],[Date Distributed]]="","In Stock","Distributed")</f>
        <v>Distributed</v>
      </c>
      <c r="F1676" s="79" t="s">
        <v>660</v>
      </c>
      <c r="G1676" s="75" t="s">
        <v>761</v>
      </c>
      <c r="H1676" s="80" t="s">
        <v>741</v>
      </c>
      <c r="I1676" s="80" t="s">
        <v>742</v>
      </c>
      <c r="J1676" s="81" t="s">
        <v>2434</v>
      </c>
      <c r="K1676" s="80" t="s">
        <v>385</v>
      </c>
      <c r="L1676" s="3" t="str">
        <f>_xlfn.XLOOKUP(Table5[[#This Row],[Item '#]],Ticket_Forms[Form Number],Ticket_Forms[Game Name],"",,)</f>
        <v>Criss Cross</v>
      </c>
      <c r="M1676" s="15">
        <v>186</v>
      </c>
      <c r="N1676" s="3">
        <f>LOOKUP(Table5[[#This Row],[Item '#]],Ticket_Forms[Form Number],Ticket_Forms[Ticket Count])</f>
        <v>5520</v>
      </c>
      <c r="O1676" s="16">
        <f>LOOKUP(Table5[[#This Row],[Item '#]],Ticket_Forms[Form Number],Ticket_Forms[Ticket Value])</f>
        <v>1</v>
      </c>
      <c r="P1676" s="16">
        <f>LOOKUP(Table5[[#This Row],[Item '#]],Ticket_Forms[Form Number],Ticket_Forms[Revenue])</f>
        <v>5520</v>
      </c>
      <c r="Q1676" s="16">
        <f>LOOKUP(Table5[[#This Row],[Item '#]],Ticket_Forms[Form Number],Ticket_Forms[Ideal Profit])</f>
        <v>960</v>
      </c>
      <c r="R1676" s="16">
        <f>LOOKUP(Table5[[#This Row],[Item '#]],Ticket_Forms[Form Number],Ticket_Forms[Prizes])</f>
        <v>4560</v>
      </c>
      <c r="S1676" s="16">
        <f>LOOKUP(Table5[[#This Row],[Item '#]],Ticket_Forms[Form Number],Ticket_Forms[Location Rent])</f>
        <v>331</v>
      </c>
      <c r="T1676" s="16">
        <f>LOOKUP(Table5[[#This Row],[Item '#]],Ticket_Forms[Form Number],Ticket_Forms[Last Sale])</f>
        <v>200</v>
      </c>
      <c r="U1676" s="16" t="s">
        <v>3909</v>
      </c>
      <c r="V1676" s="58">
        <f>Table5[[#This Row],[Date Distributed]]</f>
        <v>45362</v>
      </c>
      <c r="W1676" s="3" t="str">
        <f>_xlfn.XLOOKUP(Table5[[#This Row],[Serial '#]],Table10[Serial '#],Table10[Charity Association],"",,)</f>
        <v>Cleveland Police Athletic League</v>
      </c>
      <c r="Z1676" s="3" t="s">
        <v>23</v>
      </c>
    </row>
    <row r="1677" spans="1:26" hidden="1" x14ac:dyDescent="0.35">
      <c r="A1677" s="3">
        <v>1675</v>
      </c>
      <c r="B1677" s="78">
        <v>45324</v>
      </c>
      <c r="C1677" s="73">
        <f>_xlfn.XLOOKUP(Table5[[#This Row],[Serial '#]],Table10[Serial '#],Table10[Date],"",,)</f>
        <v>45362</v>
      </c>
      <c r="D16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77" s="73" t="str">
        <f>IF(Table5[[#This Row],[Date Distributed]]="","In Stock","Distributed")</f>
        <v>Distributed</v>
      </c>
      <c r="F1677" s="79" t="s">
        <v>660</v>
      </c>
      <c r="G1677" s="75" t="s">
        <v>761</v>
      </c>
      <c r="H1677" s="80" t="s">
        <v>741</v>
      </c>
      <c r="I1677" s="80" t="s">
        <v>742</v>
      </c>
      <c r="J1677" s="81" t="s">
        <v>2435</v>
      </c>
      <c r="K1677" s="80" t="s">
        <v>440</v>
      </c>
      <c r="L1677" s="3" t="str">
        <f>_xlfn.XLOOKUP(Table5[[#This Row],[Item '#]],Ticket_Forms[Form Number],Ticket_Forms[Game Name],"",,)</f>
        <v>Campin' Buddies</v>
      </c>
      <c r="M1677" s="15">
        <v>212</v>
      </c>
      <c r="N1677" s="3">
        <f>LOOKUP(Table5[[#This Row],[Item '#]],Ticket_Forms[Form Number],Ticket_Forms[Ticket Count])</f>
        <v>6320</v>
      </c>
      <c r="O1677" s="16">
        <f>LOOKUP(Table5[[#This Row],[Item '#]],Ticket_Forms[Form Number],Ticket_Forms[Ticket Value])</f>
        <v>1</v>
      </c>
      <c r="P1677" s="16">
        <f>LOOKUP(Table5[[#This Row],[Item '#]],Ticket_Forms[Form Number],Ticket_Forms[Revenue])</f>
        <v>6320</v>
      </c>
      <c r="Q1677" s="16">
        <f>LOOKUP(Table5[[#This Row],[Item '#]],Ticket_Forms[Form Number],Ticket_Forms[Ideal Profit])</f>
        <v>1575</v>
      </c>
      <c r="R1677" s="16">
        <f>LOOKUP(Table5[[#This Row],[Item '#]],Ticket_Forms[Form Number],Ticket_Forms[Prizes])</f>
        <v>4745</v>
      </c>
      <c r="S1677" s="16">
        <f>LOOKUP(Table5[[#This Row],[Item '#]],Ticket_Forms[Form Number],Ticket_Forms[Location Rent])</f>
        <v>379</v>
      </c>
      <c r="T1677" s="16">
        <f>LOOKUP(Table5[[#This Row],[Item '#]],Ticket_Forms[Form Number],Ticket_Forms[Last Sale])</f>
        <v>599</v>
      </c>
      <c r="U1677" s="16" t="s">
        <v>3909</v>
      </c>
      <c r="V1677" s="58">
        <f>Table5[[#This Row],[Date Distributed]]</f>
        <v>45362</v>
      </c>
      <c r="W1677" s="3" t="str">
        <f>_xlfn.XLOOKUP(Table5[[#This Row],[Serial '#]],Table10[Serial '#],Table10[Charity Association],"",,)</f>
        <v>Cleveland Police Athletic League</v>
      </c>
      <c r="Z1677" s="3" t="s">
        <v>23</v>
      </c>
    </row>
    <row r="1678" spans="1:26" hidden="1" x14ac:dyDescent="0.35">
      <c r="A1678" s="3">
        <v>1676</v>
      </c>
      <c r="B1678" s="78">
        <v>45324</v>
      </c>
      <c r="C1678" s="73">
        <f>_xlfn.XLOOKUP(Table5[[#This Row],[Serial '#]],Table10[Serial '#],Table10[Date],"",,)</f>
        <v>45362</v>
      </c>
      <c r="D16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78" s="73" t="str">
        <f>IF(Table5[[#This Row],[Date Distributed]]="","In Stock","Distributed")</f>
        <v>Distributed</v>
      </c>
      <c r="F1678" s="79" t="s">
        <v>660</v>
      </c>
      <c r="G1678" s="75" t="s">
        <v>761</v>
      </c>
      <c r="H1678" s="80" t="s">
        <v>741</v>
      </c>
      <c r="I1678" s="80" t="s">
        <v>742</v>
      </c>
      <c r="J1678" s="81" t="s">
        <v>2436</v>
      </c>
      <c r="K1678" s="80" t="s">
        <v>440</v>
      </c>
      <c r="L1678" s="3" t="str">
        <f>_xlfn.XLOOKUP(Table5[[#This Row],[Item '#]],Ticket_Forms[Form Number],Ticket_Forms[Game Name],"",,)</f>
        <v>Campin' Buddies</v>
      </c>
      <c r="M1678" s="15">
        <v>212</v>
      </c>
      <c r="N1678" s="3">
        <f>LOOKUP(Table5[[#This Row],[Item '#]],Ticket_Forms[Form Number],Ticket_Forms[Ticket Count])</f>
        <v>6320</v>
      </c>
      <c r="O1678" s="16">
        <f>LOOKUP(Table5[[#This Row],[Item '#]],Ticket_Forms[Form Number],Ticket_Forms[Ticket Value])</f>
        <v>1</v>
      </c>
      <c r="P1678" s="16">
        <f>LOOKUP(Table5[[#This Row],[Item '#]],Ticket_Forms[Form Number],Ticket_Forms[Revenue])</f>
        <v>6320</v>
      </c>
      <c r="Q1678" s="16">
        <f>LOOKUP(Table5[[#This Row],[Item '#]],Ticket_Forms[Form Number],Ticket_Forms[Ideal Profit])</f>
        <v>1575</v>
      </c>
      <c r="R1678" s="16">
        <f>LOOKUP(Table5[[#This Row],[Item '#]],Ticket_Forms[Form Number],Ticket_Forms[Prizes])</f>
        <v>4745</v>
      </c>
      <c r="S1678" s="16">
        <f>LOOKUP(Table5[[#This Row],[Item '#]],Ticket_Forms[Form Number],Ticket_Forms[Location Rent])</f>
        <v>379</v>
      </c>
      <c r="T1678" s="16">
        <f>LOOKUP(Table5[[#This Row],[Item '#]],Ticket_Forms[Form Number],Ticket_Forms[Last Sale])</f>
        <v>599</v>
      </c>
      <c r="U1678" s="16" t="s">
        <v>3909</v>
      </c>
      <c r="V1678" s="58">
        <f>Table5[[#This Row],[Date Distributed]]</f>
        <v>45362</v>
      </c>
      <c r="W1678" s="3" t="str">
        <f>_xlfn.XLOOKUP(Table5[[#This Row],[Serial '#]],Table10[Serial '#],Table10[Charity Association],"",,)</f>
        <v>Greater Cleveland Football Foundation</v>
      </c>
      <c r="Z1678" s="3" t="s">
        <v>23</v>
      </c>
    </row>
    <row r="1679" spans="1:26" hidden="1" x14ac:dyDescent="0.35">
      <c r="A1679" s="3">
        <v>1677</v>
      </c>
      <c r="B1679" s="78">
        <v>45324</v>
      </c>
      <c r="C1679" s="73">
        <f>_xlfn.XLOOKUP(Table5[[#This Row],[Serial '#]],Table10[Serial '#],Table10[Date],"",,)</f>
        <v>45362</v>
      </c>
      <c r="D16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79" s="73" t="str">
        <f>IF(Table5[[#This Row],[Date Distributed]]="","In Stock","Distributed")</f>
        <v>Distributed</v>
      </c>
      <c r="F1679" s="79" t="s">
        <v>660</v>
      </c>
      <c r="G1679" s="75" t="s">
        <v>761</v>
      </c>
      <c r="H1679" s="80" t="s">
        <v>741</v>
      </c>
      <c r="I1679" s="80" t="s">
        <v>742</v>
      </c>
      <c r="J1679" s="81" t="s">
        <v>2437</v>
      </c>
      <c r="K1679" s="80" t="s">
        <v>441</v>
      </c>
      <c r="L1679" s="3" t="str">
        <f>_xlfn.XLOOKUP(Table5[[#This Row],[Item '#]],Ticket_Forms[Form Number],Ticket_Forms[Game Name],"",,)</f>
        <v>Simple Life</v>
      </c>
      <c r="M1679" s="15">
        <v>212</v>
      </c>
      <c r="N1679" s="3">
        <f>LOOKUP(Table5[[#This Row],[Item '#]],Ticket_Forms[Form Number],Ticket_Forms[Ticket Count])</f>
        <v>6320</v>
      </c>
      <c r="O1679" s="16">
        <f>LOOKUP(Table5[[#This Row],[Item '#]],Ticket_Forms[Form Number],Ticket_Forms[Ticket Value])</f>
        <v>1</v>
      </c>
      <c r="P1679" s="16">
        <f>LOOKUP(Table5[[#This Row],[Item '#]],Ticket_Forms[Form Number],Ticket_Forms[Revenue])</f>
        <v>6320</v>
      </c>
      <c r="Q1679" s="16">
        <f>LOOKUP(Table5[[#This Row],[Item '#]],Ticket_Forms[Form Number],Ticket_Forms[Ideal Profit])</f>
        <v>1575</v>
      </c>
      <c r="R1679" s="16">
        <f>LOOKUP(Table5[[#This Row],[Item '#]],Ticket_Forms[Form Number],Ticket_Forms[Prizes])</f>
        <v>4745</v>
      </c>
      <c r="S1679" s="16">
        <f>LOOKUP(Table5[[#This Row],[Item '#]],Ticket_Forms[Form Number],Ticket_Forms[Location Rent])</f>
        <v>379</v>
      </c>
      <c r="T1679" s="16">
        <f>LOOKUP(Table5[[#This Row],[Item '#]],Ticket_Forms[Form Number],Ticket_Forms[Last Sale])</f>
        <v>599</v>
      </c>
      <c r="U1679" s="16" t="s">
        <v>3909</v>
      </c>
      <c r="V1679" s="58">
        <f>Table5[[#This Row],[Date Distributed]]</f>
        <v>45362</v>
      </c>
      <c r="W1679" s="3" t="str">
        <f>_xlfn.XLOOKUP(Table5[[#This Row],[Serial '#]],Table10[Serial '#],Table10[Charity Association],"",,)</f>
        <v>Holy Trinity Lutheran Church</v>
      </c>
      <c r="Z1679" s="3" t="s">
        <v>23</v>
      </c>
    </row>
    <row r="1680" spans="1:26" hidden="1" x14ac:dyDescent="0.35">
      <c r="A1680" s="3">
        <v>1678</v>
      </c>
      <c r="B1680" s="78">
        <v>45324</v>
      </c>
      <c r="C1680" s="73">
        <f>_xlfn.XLOOKUP(Table5[[#This Row],[Serial '#]],Table10[Serial '#],Table10[Date],"",,)</f>
        <v>45362</v>
      </c>
      <c r="D16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80" s="73" t="str">
        <f>IF(Table5[[#This Row],[Date Distributed]]="","In Stock","Distributed")</f>
        <v>Distributed</v>
      </c>
      <c r="F1680" s="79" t="s">
        <v>660</v>
      </c>
      <c r="G1680" s="75" t="s">
        <v>761</v>
      </c>
      <c r="H1680" s="80" t="s">
        <v>741</v>
      </c>
      <c r="I1680" s="80" t="s">
        <v>742</v>
      </c>
      <c r="J1680" s="81" t="s">
        <v>2438</v>
      </c>
      <c r="K1680" s="80" t="s">
        <v>3645</v>
      </c>
      <c r="L1680" s="3" t="str">
        <f>_xlfn.XLOOKUP(Table5[[#This Row],[Item '#]],Ticket_Forms[Form Number],Ticket_Forms[Game Name],"",,)</f>
        <v>Big 5</v>
      </c>
      <c r="M1680" s="15">
        <v>360</v>
      </c>
      <c r="N1680" s="3">
        <f>LOOKUP(Table5[[#This Row],[Item '#]],Ticket_Forms[Form Number],Ticket_Forms[Ticket Count])</f>
        <v>9959</v>
      </c>
      <c r="O1680" s="16">
        <f>LOOKUP(Table5[[#This Row],[Item '#]],Ticket_Forms[Form Number],Ticket_Forms[Ticket Value])</f>
        <v>1</v>
      </c>
      <c r="P1680" s="16">
        <f>LOOKUP(Table5[[#This Row],[Item '#]],Ticket_Forms[Form Number],Ticket_Forms[Revenue])</f>
        <v>9959</v>
      </c>
      <c r="Q1680" s="16">
        <f>LOOKUP(Table5[[#This Row],[Item '#]],Ticket_Forms[Form Number],Ticket_Forms[Ideal Profit])</f>
        <v>2119</v>
      </c>
      <c r="R1680" s="16">
        <f>LOOKUP(Table5[[#This Row],[Item '#]],Ticket_Forms[Form Number],Ticket_Forms[Prizes])</f>
        <v>7840</v>
      </c>
      <c r="S1680" s="16">
        <f>LOOKUP(Table5[[#This Row],[Item '#]],Ticket_Forms[Form Number],Ticket_Forms[Location Rent])</f>
        <v>597</v>
      </c>
      <c r="T1680" s="16">
        <f>LOOKUP(Table5[[#This Row],[Item '#]],Ticket_Forms[Form Number],Ticket_Forms[Last Sale])</f>
        <v>0</v>
      </c>
      <c r="U1680" s="16" t="s">
        <v>3909</v>
      </c>
      <c r="V1680" s="58">
        <f>Table5[[#This Row],[Date Distributed]]</f>
        <v>45362</v>
      </c>
      <c r="W1680" s="3" t="str">
        <f>_xlfn.XLOOKUP(Table5[[#This Row],[Serial '#]],Table10[Serial '#],Table10[Charity Association],"",,)</f>
        <v>Greater Cleveland Football Foundation</v>
      </c>
      <c r="Z1680" s="3" t="s">
        <v>23</v>
      </c>
    </row>
    <row r="1681" spans="1:26" hidden="1" x14ac:dyDescent="0.35">
      <c r="A1681" s="3">
        <v>1679</v>
      </c>
      <c r="B1681" s="78">
        <v>45324</v>
      </c>
      <c r="C1681" s="73">
        <f>_xlfn.XLOOKUP(Table5[[#This Row],[Serial '#]],Table10[Serial '#],Table10[Date],"",,)</f>
        <v>45363</v>
      </c>
      <c r="D16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81" s="73" t="str">
        <f>IF(Table5[[#This Row],[Date Distributed]]="","In Stock","Distributed")</f>
        <v>Distributed</v>
      </c>
      <c r="F1681" s="79" t="s">
        <v>660</v>
      </c>
      <c r="G1681" s="75" t="s">
        <v>761</v>
      </c>
      <c r="H1681" s="80" t="s">
        <v>741</v>
      </c>
      <c r="I1681" s="80" t="s">
        <v>742</v>
      </c>
      <c r="J1681" s="81" t="s">
        <v>2439</v>
      </c>
      <c r="K1681" s="80" t="s">
        <v>385</v>
      </c>
      <c r="L1681" s="3" t="str">
        <f>_xlfn.XLOOKUP(Table5[[#This Row],[Item '#]],Ticket_Forms[Form Number],Ticket_Forms[Game Name],"",,)</f>
        <v>Criss Cross</v>
      </c>
      <c r="M1681" s="15">
        <v>186</v>
      </c>
      <c r="N1681" s="3">
        <f>LOOKUP(Table5[[#This Row],[Item '#]],Ticket_Forms[Form Number],Ticket_Forms[Ticket Count])</f>
        <v>5520</v>
      </c>
      <c r="O1681" s="16">
        <f>LOOKUP(Table5[[#This Row],[Item '#]],Ticket_Forms[Form Number],Ticket_Forms[Ticket Value])</f>
        <v>1</v>
      </c>
      <c r="P1681" s="16">
        <f>LOOKUP(Table5[[#This Row],[Item '#]],Ticket_Forms[Form Number],Ticket_Forms[Revenue])</f>
        <v>5520</v>
      </c>
      <c r="Q1681" s="16">
        <f>LOOKUP(Table5[[#This Row],[Item '#]],Ticket_Forms[Form Number],Ticket_Forms[Ideal Profit])</f>
        <v>960</v>
      </c>
      <c r="R1681" s="16">
        <f>LOOKUP(Table5[[#This Row],[Item '#]],Ticket_Forms[Form Number],Ticket_Forms[Prizes])</f>
        <v>4560</v>
      </c>
      <c r="S1681" s="16">
        <f>LOOKUP(Table5[[#This Row],[Item '#]],Ticket_Forms[Form Number],Ticket_Forms[Location Rent])</f>
        <v>331</v>
      </c>
      <c r="T1681" s="16">
        <f>LOOKUP(Table5[[#This Row],[Item '#]],Ticket_Forms[Form Number],Ticket_Forms[Last Sale])</f>
        <v>200</v>
      </c>
      <c r="U1681" s="16" t="s">
        <v>3909</v>
      </c>
      <c r="V1681" s="58">
        <f>Table5[[#This Row],[Date Distributed]]</f>
        <v>45363</v>
      </c>
      <c r="W1681" s="3" t="str">
        <f>_xlfn.XLOOKUP(Table5[[#This Row],[Serial '#]],Table10[Serial '#],Table10[Charity Association],"",,)</f>
        <v>Cleveland Police Athletic League</v>
      </c>
      <c r="Z1681" s="3" t="s">
        <v>23</v>
      </c>
    </row>
    <row r="1682" spans="1:26" hidden="1" x14ac:dyDescent="0.35">
      <c r="A1682" s="3">
        <v>1680</v>
      </c>
      <c r="B1682" s="78">
        <v>45324</v>
      </c>
      <c r="C1682" s="73">
        <f>_xlfn.XLOOKUP(Table5[[#This Row],[Serial '#]],Table10[Serial '#],Table10[Date],"",,)</f>
        <v>45363</v>
      </c>
      <c r="D16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82" s="73" t="str">
        <f>IF(Table5[[#This Row],[Date Distributed]]="","In Stock","Distributed")</f>
        <v>Distributed</v>
      </c>
      <c r="F1682" s="79" t="s">
        <v>660</v>
      </c>
      <c r="G1682" s="75" t="s">
        <v>761</v>
      </c>
      <c r="H1682" s="80" t="s">
        <v>741</v>
      </c>
      <c r="I1682" s="80" t="s">
        <v>742</v>
      </c>
      <c r="J1682" s="81" t="s">
        <v>2440</v>
      </c>
      <c r="K1682" s="80" t="s">
        <v>440</v>
      </c>
      <c r="L1682" s="3" t="str">
        <f>_xlfn.XLOOKUP(Table5[[#This Row],[Item '#]],Ticket_Forms[Form Number],Ticket_Forms[Game Name],"",,)</f>
        <v>Campin' Buddies</v>
      </c>
      <c r="M1682" s="15">
        <v>212</v>
      </c>
      <c r="N1682" s="3">
        <f>LOOKUP(Table5[[#This Row],[Item '#]],Ticket_Forms[Form Number],Ticket_Forms[Ticket Count])</f>
        <v>6320</v>
      </c>
      <c r="O1682" s="16">
        <f>LOOKUP(Table5[[#This Row],[Item '#]],Ticket_Forms[Form Number],Ticket_Forms[Ticket Value])</f>
        <v>1</v>
      </c>
      <c r="P1682" s="16">
        <f>LOOKUP(Table5[[#This Row],[Item '#]],Ticket_Forms[Form Number],Ticket_Forms[Revenue])</f>
        <v>6320</v>
      </c>
      <c r="Q1682" s="16">
        <f>LOOKUP(Table5[[#This Row],[Item '#]],Ticket_Forms[Form Number],Ticket_Forms[Ideal Profit])</f>
        <v>1575</v>
      </c>
      <c r="R1682" s="16">
        <f>LOOKUP(Table5[[#This Row],[Item '#]],Ticket_Forms[Form Number],Ticket_Forms[Prizes])</f>
        <v>4745</v>
      </c>
      <c r="S1682" s="16">
        <f>LOOKUP(Table5[[#This Row],[Item '#]],Ticket_Forms[Form Number],Ticket_Forms[Location Rent])</f>
        <v>379</v>
      </c>
      <c r="T1682" s="16">
        <f>LOOKUP(Table5[[#This Row],[Item '#]],Ticket_Forms[Form Number],Ticket_Forms[Last Sale])</f>
        <v>599</v>
      </c>
      <c r="U1682" s="16" t="s">
        <v>3909</v>
      </c>
      <c r="V1682" s="58">
        <f>Table5[[#This Row],[Date Distributed]]</f>
        <v>45363</v>
      </c>
      <c r="W1682" s="3" t="str">
        <f>_xlfn.XLOOKUP(Table5[[#This Row],[Serial '#]],Table10[Serial '#],Table10[Charity Association],"",,)</f>
        <v>Greater Cleveland Football Foundation</v>
      </c>
      <c r="Z1682" s="3" t="s">
        <v>23</v>
      </c>
    </row>
    <row r="1683" spans="1:26" hidden="1" x14ac:dyDescent="0.35">
      <c r="A1683" s="3">
        <v>1681</v>
      </c>
      <c r="B1683" s="78">
        <v>45324</v>
      </c>
      <c r="C1683" s="73">
        <f>_xlfn.XLOOKUP(Table5[[#This Row],[Serial '#]],Table10[Serial '#],Table10[Date],"",,)</f>
        <v>45364</v>
      </c>
      <c r="D16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83" s="73" t="str">
        <f>IF(Table5[[#This Row],[Date Distributed]]="","In Stock","Distributed")</f>
        <v>Distributed</v>
      </c>
      <c r="F1683" s="79" t="s">
        <v>660</v>
      </c>
      <c r="G1683" s="75" t="s">
        <v>761</v>
      </c>
      <c r="H1683" s="80" t="s">
        <v>741</v>
      </c>
      <c r="I1683" s="80" t="s">
        <v>742</v>
      </c>
      <c r="J1683" s="81" t="s">
        <v>2441</v>
      </c>
      <c r="K1683" s="80" t="s">
        <v>385</v>
      </c>
      <c r="L1683" s="3" t="str">
        <f>_xlfn.XLOOKUP(Table5[[#This Row],[Item '#]],Ticket_Forms[Form Number],Ticket_Forms[Game Name],"",,)</f>
        <v>Criss Cross</v>
      </c>
      <c r="M1683" s="15">
        <v>186</v>
      </c>
      <c r="N1683" s="3">
        <f>LOOKUP(Table5[[#This Row],[Item '#]],Ticket_Forms[Form Number],Ticket_Forms[Ticket Count])</f>
        <v>5520</v>
      </c>
      <c r="O1683" s="16">
        <f>LOOKUP(Table5[[#This Row],[Item '#]],Ticket_Forms[Form Number],Ticket_Forms[Ticket Value])</f>
        <v>1</v>
      </c>
      <c r="P1683" s="16">
        <f>LOOKUP(Table5[[#This Row],[Item '#]],Ticket_Forms[Form Number],Ticket_Forms[Revenue])</f>
        <v>5520</v>
      </c>
      <c r="Q1683" s="16">
        <f>LOOKUP(Table5[[#This Row],[Item '#]],Ticket_Forms[Form Number],Ticket_Forms[Ideal Profit])</f>
        <v>960</v>
      </c>
      <c r="R1683" s="16">
        <f>LOOKUP(Table5[[#This Row],[Item '#]],Ticket_Forms[Form Number],Ticket_Forms[Prizes])</f>
        <v>4560</v>
      </c>
      <c r="S1683" s="16">
        <f>LOOKUP(Table5[[#This Row],[Item '#]],Ticket_Forms[Form Number],Ticket_Forms[Location Rent])</f>
        <v>331</v>
      </c>
      <c r="T1683" s="16">
        <f>LOOKUP(Table5[[#This Row],[Item '#]],Ticket_Forms[Form Number],Ticket_Forms[Last Sale])</f>
        <v>200</v>
      </c>
      <c r="U1683" s="16" t="s">
        <v>3909</v>
      </c>
      <c r="V1683" s="58">
        <f>Table5[[#This Row],[Date Distributed]]</f>
        <v>45364</v>
      </c>
      <c r="W1683" s="3" t="str">
        <f>_xlfn.XLOOKUP(Table5[[#This Row],[Serial '#]],Table10[Serial '#],Table10[Charity Association],"",,)</f>
        <v>Cleveland Police Athletic League</v>
      </c>
      <c r="Z1683" s="3" t="s">
        <v>23</v>
      </c>
    </row>
    <row r="1684" spans="1:26" hidden="1" x14ac:dyDescent="0.35">
      <c r="A1684" s="3">
        <v>1682</v>
      </c>
      <c r="B1684" s="78">
        <v>45324</v>
      </c>
      <c r="C1684" s="73">
        <f>_xlfn.XLOOKUP(Table5[[#This Row],[Serial '#]],Table10[Serial '#],Table10[Date],"",,)</f>
        <v>45364</v>
      </c>
      <c r="D16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84" s="73" t="str">
        <f>IF(Table5[[#This Row],[Date Distributed]]="","In Stock","Distributed")</f>
        <v>Distributed</v>
      </c>
      <c r="F1684" s="79" t="s">
        <v>660</v>
      </c>
      <c r="G1684" s="75" t="s">
        <v>761</v>
      </c>
      <c r="H1684" s="80" t="s">
        <v>741</v>
      </c>
      <c r="I1684" s="80" t="s">
        <v>742</v>
      </c>
      <c r="J1684" s="81" t="s">
        <v>2442</v>
      </c>
      <c r="K1684" s="80" t="s">
        <v>385</v>
      </c>
      <c r="L1684" s="3" t="str">
        <f>_xlfn.XLOOKUP(Table5[[#This Row],[Item '#]],Ticket_Forms[Form Number],Ticket_Forms[Game Name],"",,)</f>
        <v>Criss Cross</v>
      </c>
      <c r="M1684" s="15">
        <v>186</v>
      </c>
      <c r="N1684" s="3">
        <f>LOOKUP(Table5[[#This Row],[Item '#]],Ticket_Forms[Form Number],Ticket_Forms[Ticket Count])</f>
        <v>5520</v>
      </c>
      <c r="O1684" s="16">
        <f>LOOKUP(Table5[[#This Row],[Item '#]],Ticket_Forms[Form Number],Ticket_Forms[Ticket Value])</f>
        <v>1</v>
      </c>
      <c r="P1684" s="16">
        <f>LOOKUP(Table5[[#This Row],[Item '#]],Ticket_Forms[Form Number],Ticket_Forms[Revenue])</f>
        <v>5520</v>
      </c>
      <c r="Q1684" s="16">
        <f>LOOKUP(Table5[[#This Row],[Item '#]],Ticket_Forms[Form Number],Ticket_Forms[Ideal Profit])</f>
        <v>960</v>
      </c>
      <c r="R1684" s="16">
        <f>LOOKUP(Table5[[#This Row],[Item '#]],Ticket_Forms[Form Number],Ticket_Forms[Prizes])</f>
        <v>4560</v>
      </c>
      <c r="S1684" s="16">
        <f>LOOKUP(Table5[[#This Row],[Item '#]],Ticket_Forms[Form Number],Ticket_Forms[Location Rent])</f>
        <v>331</v>
      </c>
      <c r="T1684" s="16">
        <f>LOOKUP(Table5[[#This Row],[Item '#]],Ticket_Forms[Form Number],Ticket_Forms[Last Sale])</f>
        <v>200</v>
      </c>
      <c r="U1684" s="16" t="s">
        <v>3909</v>
      </c>
      <c r="V1684" s="58">
        <f>Table5[[#This Row],[Date Distributed]]</f>
        <v>45364</v>
      </c>
      <c r="W1684" s="3" t="str">
        <f>_xlfn.XLOOKUP(Table5[[#This Row],[Serial '#]],Table10[Serial '#],Table10[Charity Association],"",,)</f>
        <v>Cleveland Police Athletic League</v>
      </c>
      <c r="Z1684" s="3" t="s">
        <v>23</v>
      </c>
    </row>
    <row r="1685" spans="1:26" hidden="1" x14ac:dyDescent="0.35">
      <c r="A1685" s="3">
        <v>1683</v>
      </c>
      <c r="B1685" s="78">
        <v>45324</v>
      </c>
      <c r="C1685" s="73">
        <f>_xlfn.XLOOKUP(Table5[[#This Row],[Serial '#]],Table10[Serial '#],Table10[Date],"",,)</f>
        <v>45364</v>
      </c>
      <c r="D16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85" s="73" t="str">
        <f>IF(Table5[[#This Row],[Date Distributed]]="","In Stock","Distributed")</f>
        <v>Distributed</v>
      </c>
      <c r="F1685" s="79" t="s">
        <v>660</v>
      </c>
      <c r="G1685" s="75" t="s">
        <v>761</v>
      </c>
      <c r="H1685" s="80" t="s">
        <v>741</v>
      </c>
      <c r="I1685" s="80" t="s">
        <v>742</v>
      </c>
      <c r="J1685" s="81" t="s">
        <v>2443</v>
      </c>
      <c r="K1685" s="80" t="s">
        <v>385</v>
      </c>
      <c r="L1685" s="3" t="str">
        <f>_xlfn.XLOOKUP(Table5[[#This Row],[Item '#]],Ticket_Forms[Form Number],Ticket_Forms[Game Name],"",,)</f>
        <v>Criss Cross</v>
      </c>
      <c r="M1685" s="15">
        <v>186</v>
      </c>
      <c r="N1685" s="3">
        <f>LOOKUP(Table5[[#This Row],[Item '#]],Ticket_Forms[Form Number],Ticket_Forms[Ticket Count])</f>
        <v>5520</v>
      </c>
      <c r="O1685" s="16">
        <f>LOOKUP(Table5[[#This Row],[Item '#]],Ticket_Forms[Form Number],Ticket_Forms[Ticket Value])</f>
        <v>1</v>
      </c>
      <c r="P1685" s="16">
        <f>LOOKUP(Table5[[#This Row],[Item '#]],Ticket_Forms[Form Number],Ticket_Forms[Revenue])</f>
        <v>5520</v>
      </c>
      <c r="Q1685" s="16">
        <f>LOOKUP(Table5[[#This Row],[Item '#]],Ticket_Forms[Form Number],Ticket_Forms[Ideal Profit])</f>
        <v>960</v>
      </c>
      <c r="R1685" s="16">
        <f>LOOKUP(Table5[[#This Row],[Item '#]],Ticket_Forms[Form Number],Ticket_Forms[Prizes])</f>
        <v>4560</v>
      </c>
      <c r="S1685" s="16">
        <f>LOOKUP(Table5[[#This Row],[Item '#]],Ticket_Forms[Form Number],Ticket_Forms[Location Rent])</f>
        <v>331</v>
      </c>
      <c r="T1685" s="16">
        <f>LOOKUP(Table5[[#This Row],[Item '#]],Ticket_Forms[Form Number],Ticket_Forms[Last Sale])</f>
        <v>200</v>
      </c>
      <c r="U1685" s="16" t="s">
        <v>3909</v>
      </c>
      <c r="V1685" s="58">
        <f>Table5[[#This Row],[Date Distributed]]</f>
        <v>45364</v>
      </c>
      <c r="W1685" s="3" t="str">
        <f>_xlfn.XLOOKUP(Table5[[#This Row],[Serial '#]],Table10[Serial '#],Table10[Charity Association],"",,)</f>
        <v>Share A Vision</v>
      </c>
      <c r="Z1685" s="3" t="s">
        <v>23</v>
      </c>
    </row>
    <row r="1686" spans="1:26" hidden="1" x14ac:dyDescent="0.35">
      <c r="A1686" s="3">
        <v>1684</v>
      </c>
      <c r="B1686" s="78">
        <v>45324</v>
      </c>
      <c r="C1686" s="73">
        <f>_xlfn.XLOOKUP(Table5[[#This Row],[Serial '#]],Table10[Serial '#],Table10[Date],"",,)</f>
        <v>45364</v>
      </c>
      <c r="D16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86" s="73" t="str">
        <f>IF(Table5[[#This Row],[Date Distributed]]="","In Stock","Distributed")</f>
        <v>Distributed</v>
      </c>
      <c r="F1686" s="79" t="s">
        <v>660</v>
      </c>
      <c r="G1686" s="75" t="s">
        <v>761</v>
      </c>
      <c r="H1686" s="80" t="s">
        <v>741</v>
      </c>
      <c r="I1686" s="80" t="s">
        <v>742</v>
      </c>
      <c r="J1686" s="81" t="s">
        <v>2444</v>
      </c>
      <c r="K1686" s="80" t="s">
        <v>437</v>
      </c>
      <c r="L1686" s="3" t="str">
        <f>_xlfn.XLOOKUP(Table5[[#This Row],[Item '#]],Ticket_Forms[Form Number],Ticket_Forms[Game Name],"",,)</f>
        <v>Diamonds and Pearls</v>
      </c>
      <c r="M1686" s="15">
        <v>212</v>
      </c>
      <c r="N1686" s="3">
        <f>LOOKUP(Table5[[#This Row],[Item '#]],Ticket_Forms[Form Number],Ticket_Forms[Ticket Count])</f>
        <v>6320</v>
      </c>
      <c r="O1686" s="16">
        <f>LOOKUP(Table5[[#This Row],[Item '#]],Ticket_Forms[Form Number],Ticket_Forms[Ticket Value])</f>
        <v>1</v>
      </c>
      <c r="P1686" s="16">
        <f>LOOKUP(Table5[[#This Row],[Item '#]],Ticket_Forms[Form Number],Ticket_Forms[Revenue])</f>
        <v>6320</v>
      </c>
      <c r="Q1686" s="16">
        <f>LOOKUP(Table5[[#This Row],[Item '#]],Ticket_Forms[Form Number],Ticket_Forms[Ideal Profit])</f>
        <v>1575</v>
      </c>
      <c r="R1686" s="16">
        <f>LOOKUP(Table5[[#This Row],[Item '#]],Ticket_Forms[Form Number],Ticket_Forms[Prizes])</f>
        <v>4745</v>
      </c>
      <c r="S1686" s="16">
        <f>LOOKUP(Table5[[#This Row],[Item '#]],Ticket_Forms[Form Number],Ticket_Forms[Location Rent])</f>
        <v>379</v>
      </c>
      <c r="T1686" s="16">
        <f>LOOKUP(Table5[[#This Row],[Item '#]],Ticket_Forms[Form Number],Ticket_Forms[Last Sale])</f>
        <v>599</v>
      </c>
      <c r="U1686" s="16" t="s">
        <v>3909</v>
      </c>
      <c r="V1686" s="58">
        <f>Table5[[#This Row],[Date Distributed]]</f>
        <v>45364</v>
      </c>
      <c r="W1686" s="3" t="str">
        <f>_xlfn.XLOOKUP(Table5[[#This Row],[Serial '#]],Table10[Serial '#],Table10[Charity Association],"",,)</f>
        <v>Italian American Brotherhood Club</v>
      </c>
      <c r="Z1686" s="3" t="s">
        <v>23</v>
      </c>
    </row>
    <row r="1687" spans="1:26" hidden="1" x14ac:dyDescent="0.35">
      <c r="A1687" s="3">
        <v>1685</v>
      </c>
      <c r="B1687" s="78">
        <v>45324</v>
      </c>
      <c r="C1687" s="73">
        <f>_xlfn.XLOOKUP(Table5[[#This Row],[Serial '#]],Table10[Serial '#],Table10[Date],"",,)</f>
        <v>45365</v>
      </c>
      <c r="D16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87" s="73" t="str">
        <f>IF(Table5[[#This Row],[Date Distributed]]="","In Stock","Distributed")</f>
        <v>Distributed</v>
      </c>
      <c r="F1687" s="79" t="s">
        <v>660</v>
      </c>
      <c r="G1687" s="75" t="s">
        <v>761</v>
      </c>
      <c r="H1687" s="80" t="s">
        <v>741</v>
      </c>
      <c r="I1687" s="80" t="s">
        <v>742</v>
      </c>
      <c r="J1687" s="81" t="s">
        <v>2445</v>
      </c>
      <c r="K1687" s="80" t="s">
        <v>385</v>
      </c>
      <c r="L1687" s="3" t="str">
        <f>_xlfn.XLOOKUP(Table5[[#This Row],[Item '#]],Ticket_Forms[Form Number],Ticket_Forms[Game Name],"",,)</f>
        <v>Criss Cross</v>
      </c>
      <c r="M1687" s="15">
        <v>186</v>
      </c>
      <c r="N1687" s="3">
        <f>LOOKUP(Table5[[#This Row],[Item '#]],Ticket_Forms[Form Number],Ticket_Forms[Ticket Count])</f>
        <v>5520</v>
      </c>
      <c r="O1687" s="16">
        <f>LOOKUP(Table5[[#This Row],[Item '#]],Ticket_Forms[Form Number],Ticket_Forms[Ticket Value])</f>
        <v>1</v>
      </c>
      <c r="P1687" s="16">
        <f>LOOKUP(Table5[[#This Row],[Item '#]],Ticket_Forms[Form Number],Ticket_Forms[Revenue])</f>
        <v>5520</v>
      </c>
      <c r="Q1687" s="16">
        <f>LOOKUP(Table5[[#This Row],[Item '#]],Ticket_Forms[Form Number],Ticket_Forms[Ideal Profit])</f>
        <v>960</v>
      </c>
      <c r="R1687" s="16">
        <f>LOOKUP(Table5[[#This Row],[Item '#]],Ticket_Forms[Form Number],Ticket_Forms[Prizes])</f>
        <v>4560</v>
      </c>
      <c r="S1687" s="16">
        <f>LOOKUP(Table5[[#This Row],[Item '#]],Ticket_Forms[Form Number],Ticket_Forms[Location Rent])</f>
        <v>331</v>
      </c>
      <c r="T1687" s="16">
        <f>LOOKUP(Table5[[#This Row],[Item '#]],Ticket_Forms[Form Number],Ticket_Forms[Last Sale])</f>
        <v>200</v>
      </c>
      <c r="U1687" s="16" t="s">
        <v>3909</v>
      </c>
      <c r="V1687" s="58">
        <f>Table5[[#This Row],[Date Distributed]]</f>
        <v>45365</v>
      </c>
      <c r="W1687" s="3" t="str">
        <f>_xlfn.XLOOKUP(Table5[[#This Row],[Serial '#]],Table10[Serial '#],Table10[Charity Association],"",,)</f>
        <v>Italian American Brotherhood Club</v>
      </c>
      <c r="Z1687" s="3" t="s">
        <v>23</v>
      </c>
    </row>
    <row r="1688" spans="1:26" hidden="1" x14ac:dyDescent="0.35">
      <c r="A1688" s="3">
        <v>1686</v>
      </c>
      <c r="B1688" s="78">
        <v>45324</v>
      </c>
      <c r="C1688" s="73">
        <f>_xlfn.XLOOKUP(Table5[[#This Row],[Serial '#]],Table10[Serial '#],Table10[Date],"",,)</f>
        <v>45365</v>
      </c>
      <c r="D16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88" s="73" t="str">
        <f>IF(Table5[[#This Row],[Date Distributed]]="","In Stock","Distributed")</f>
        <v>Distributed</v>
      </c>
      <c r="F1688" s="79" t="s">
        <v>660</v>
      </c>
      <c r="G1688" s="75" t="s">
        <v>761</v>
      </c>
      <c r="H1688" s="80" t="s">
        <v>741</v>
      </c>
      <c r="I1688" s="80" t="s">
        <v>742</v>
      </c>
      <c r="J1688" s="81" t="s">
        <v>2446</v>
      </c>
      <c r="K1688" s="80" t="s">
        <v>434</v>
      </c>
      <c r="L1688" s="3" t="str">
        <f>_xlfn.XLOOKUP(Table5[[#This Row],[Item '#]],Ticket_Forms[Form Number],Ticket_Forms[Game Name],"",,)</f>
        <v>A-Paw-Ling Pooches</v>
      </c>
      <c r="M1688" s="15">
        <v>212</v>
      </c>
      <c r="N1688" s="3">
        <f>LOOKUP(Table5[[#This Row],[Item '#]],Ticket_Forms[Form Number],Ticket_Forms[Ticket Count])</f>
        <v>6320</v>
      </c>
      <c r="O1688" s="16">
        <f>LOOKUP(Table5[[#This Row],[Item '#]],Ticket_Forms[Form Number],Ticket_Forms[Ticket Value])</f>
        <v>1</v>
      </c>
      <c r="P1688" s="16">
        <f>LOOKUP(Table5[[#This Row],[Item '#]],Ticket_Forms[Form Number],Ticket_Forms[Revenue])</f>
        <v>6320</v>
      </c>
      <c r="Q1688" s="16">
        <f>LOOKUP(Table5[[#This Row],[Item '#]],Ticket_Forms[Form Number],Ticket_Forms[Ideal Profit])</f>
        <v>1575</v>
      </c>
      <c r="R1688" s="16">
        <f>LOOKUP(Table5[[#This Row],[Item '#]],Ticket_Forms[Form Number],Ticket_Forms[Prizes])</f>
        <v>4745</v>
      </c>
      <c r="S1688" s="16">
        <f>LOOKUP(Table5[[#This Row],[Item '#]],Ticket_Forms[Form Number],Ticket_Forms[Location Rent])</f>
        <v>379</v>
      </c>
      <c r="T1688" s="16">
        <f>LOOKUP(Table5[[#This Row],[Item '#]],Ticket_Forms[Form Number],Ticket_Forms[Last Sale])</f>
        <v>599</v>
      </c>
      <c r="U1688" s="16" t="s">
        <v>3909</v>
      </c>
      <c r="V1688" s="58">
        <f>Table5[[#This Row],[Date Distributed]]</f>
        <v>45365</v>
      </c>
      <c r="W1688" s="3" t="str">
        <f>_xlfn.XLOOKUP(Table5[[#This Row],[Serial '#]],Table10[Serial '#],Table10[Charity Association],"",,)</f>
        <v>Greater Cleveland Football Foundation</v>
      </c>
      <c r="Z1688" s="3" t="s">
        <v>23</v>
      </c>
    </row>
    <row r="1689" spans="1:26" hidden="1" x14ac:dyDescent="0.35">
      <c r="A1689" s="3">
        <v>1687</v>
      </c>
      <c r="B1689" s="78">
        <v>45324</v>
      </c>
      <c r="C1689" s="73">
        <f>_xlfn.XLOOKUP(Table5[[#This Row],[Serial '#]],Table10[Serial '#],Table10[Date],"",,)</f>
        <v>45366</v>
      </c>
      <c r="D16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89" s="73" t="str">
        <f>IF(Table5[[#This Row],[Date Distributed]]="","In Stock","Distributed")</f>
        <v>Distributed</v>
      </c>
      <c r="F1689" s="79" t="s">
        <v>660</v>
      </c>
      <c r="G1689" s="75" t="s">
        <v>761</v>
      </c>
      <c r="H1689" s="80" t="s">
        <v>741</v>
      </c>
      <c r="I1689" s="80" t="s">
        <v>742</v>
      </c>
      <c r="J1689" s="81" t="s">
        <v>2447</v>
      </c>
      <c r="K1689" s="80" t="s">
        <v>385</v>
      </c>
      <c r="L1689" s="3" t="str">
        <f>_xlfn.XLOOKUP(Table5[[#This Row],[Item '#]],Ticket_Forms[Form Number],Ticket_Forms[Game Name],"",,)</f>
        <v>Criss Cross</v>
      </c>
      <c r="M1689" s="15">
        <v>186</v>
      </c>
      <c r="N1689" s="3">
        <f>LOOKUP(Table5[[#This Row],[Item '#]],Ticket_Forms[Form Number],Ticket_Forms[Ticket Count])</f>
        <v>5520</v>
      </c>
      <c r="O1689" s="16">
        <f>LOOKUP(Table5[[#This Row],[Item '#]],Ticket_Forms[Form Number],Ticket_Forms[Ticket Value])</f>
        <v>1</v>
      </c>
      <c r="P1689" s="16">
        <f>LOOKUP(Table5[[#This Row],[Item '#]],Ticket_Forms[Form Number],Ticket_Forms[Revenue])</f>
        <v>5520</v>
      </c>
      <c r="Q1689" s="16">
        <f>LOOKUP(Table5[[#This Row],[Item '#]],Ticket_Forms[Form Number],Ticket_Forms[Ideal Profit])</f>
        <v>960</v>
      </c>
      <c r="R1689" s="16">
        <f>LOOKUP(Table5[[#This Row],[Item '#]],Ticket_Forms[Form Number],Ticket_Forms[Prizes])</f>
        <v>4560</v>
      </c>
      <c r="S1689" s="16">
        <f>LOOKUP(Table5[[#This Row],[Item '#]],Ticket_Forms[Form Number],Ticket_Forms[Location Rent])</f>
        <v>331</v>
      </c>
      <c r="T1689" s="16">
        <f>LOOKUP(Table5[[#This Row],[Item '#]],Ticket_Forms[Form Number],Ticket_Forms[Last Sale])</f>
        <v>200</v>
      </c>
      <c r="U1689" s="16" t="s">
        <v>3909</v>
      </c>
      <c r="V1689" s="58">
        <f>Table5[[#This Row],[Date Distributed]]</f>
        <v>45366</v>
      </c>
      <c r="W1689" s="3" t="str">
        <f>_xlfn.XLOOKUP(Table5[[#This Row],[Serial '#]],Table10[Serial '#],Table10[Charity Association],"",,)</f>
        <v>Medina County Law Enforcrment Assoc</v>
      </c>
      <c r="Z1689" s="3" t="s">
        <v>23</v>
      </c>
    </row>
    <row r="1690" spans="1:26" hidden="1" x14ac:dyDescent="0.35">
      <c r="A1690" s="3">
        <v>1688</v>
      </c>
      <c r="B1690" s="78">
        <v>45324</v>
      </c>
      <c r="C1690" s="73">
        <f>_xlfn.XLOOKUP(Table5[[#This Row],[Serial '#]],Table10[Serial '#],Table10[Date],"",,)</f>
        <v>45366</v>
      </c>
      <c r="D16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90" s="73" t="str">
        <f>IF(Table5[[#This Row],[Date Distributed]]="","In Stock","Distributed")</f>
        <v>Distributed</v>
      </c>
      <c r="F1690" s="79" t="s">
        <v>660</v>
      </c>
      <c r="G1690" s="75" t="s">
        <v>761</v>
      </c>
      <c r="H1690" s="80" t="s">
        <v>741</v>
      </c>
      <c r="I1690" s="80" t="s">
        <v>742</v>
      </c>
      <c r="J1690" s="81" t="s">
        <v>2448</v>
      </c>
      <c r="K1690" s="80" t="s">
        <v>385</v>
      </c>
      <c r="L1690" s="3" t="str">
        <f>_xlfn.XLOOKUP(Table5[[#This Row],[Item '#]],Ticket_Forms[Form Number],Ticket_Forms[Game Name],"",,)</f>
        <v>Criss Cross</v>
      </c>
      <c r="M1690" s="15">
        <v>186</v>
      </c>
      <c r="N1690" s="3">
        <f>LOOKUP(Table5[[#This Row],[Item '#]],Ticket_Forms[Form Number],Ticket_Forms[Ticket Count])</f>
        <v>5520</v>
      </c>
      <c r="O1690" s="16">
        <f>LOOKUP(Table5[[#This Row],[Item '#]],Ticket_Forms[Form Number],Ticket_Forms[Ticket Value])</f>
        <v>1</v>
      </c>
      <c r="P1690" s="16">
        <f>LOOKUP(Table5[[#This Row],[Item '#]],Ticket_Forms[Form Number],Ticket_Forms[Revenue])</f>
        <v>5520</v>
      </c>
      <c r="Q1690" s="16">
        <f>LOOKUP(Table5[[#This Row],[Item '#]],Ticket_Forms[Form Number],Ticket_Forms[Ideal Profit])</f>
        <v>960</v>
      </c>
      <c r="R1690" s="16">
        <f>LOOKUP(Table5[[#This Row],[Item '#]],Ticket_Forms[Form Number],Ticket_Forms[Prizes])</f>
        <v>4560</v>
      </c>
      <c r="S1690" s="16">
        <f>LOOKUP(Table5[[#This Row],[Item '#]],Ticket_Forms[Form Number],Ticket_Forms[Location Rent])</f>
        <v>331</v>
      </c>
      <c r="T1690" s="16">
        <f>LOOKUP(Table5[[#This Row],[Item '#]],Ticket_Forms[Form Number],Ticket_Forms[Last Sale])</f>
        <v>200</v>
      </c>
      <c r="U1690" s="16" t="s">
        <v>3909</v>
      </c>
      <c r="V1690" s="58">
        <f>Table5[[#This Row],[Date Distributed]]</f>
        <v>45366</v>
      </c>
      <c r="W1690" s="3" t="str">
        <f>_xlfn.XLOOKUP(Table5[[#This Row],[Serial '#]],Table10[Serial '#],Table10[Charity Association],"",,)</f>
        <v>Medina County Law Enforcrment Assoc</v>
      </c>
      <c r="Z1690" s="3" t="s">
        <v>23</v>
      </c>
    </row>
    <row r="1691" spans="1:26" hidden="1" x14ac:dyDescent="0.35">
      <c r="A1691" s="3">
        <v>1689</v>
      </c>
      <c r="B1691" s="78">
        <v>45324</v>
      </c>
      <c r="C1691" s="73">
        <f>_xlfn.XLOOKUP(Table5[[#This Row],[Serial '#]],Table10[Serial '#],Table10[Date],"",,)</f>
        <v>45367</v>
      </c>
      <c r="D16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91" s="73" t="str">
        <f>IF(Table5[[#This Row],[Date Distributed]]="","In Stock","Distributed")</f>
        <v>Distributed</v>
      </c>
      <c r="F1691" s="79" t="s">
        <v>660</v>
      </c>
      <c r="G1691" s="75" t="s">
        <v>761</v>
      </c>
      <c r="H1691" s="80" t="s">
        <v>741</v>
      </c>
      <c r="I1691" s="80" t="s">
        <v>742</v>
      </c>
      <c r="J1691" s="81" t="s">
        <v>2449</v>
      </c>
      <c r="K1691" s="80" t="s">
        <v>480</v>
      </c>
      <c r="L1691" s="3" t="str">
        <f>_xlfn.XLOOKUP(Table5[[#This Row],[Item '#]],Ticket_Forms[Form Number],Ticket_Forms[Game Name],"",,)</f>
        <v>Saloon Keeper</v>
      </c>
      <c r="M1691" s="15">
        <v>212</v>
      </c>
      <c r="N1691" s="3">
        <f>LOOKUP(Table5[[#This Row],[Item '#]],Ticket_Forms[Form Number],Ticket_Forms[Ticket Count])</f>
        <v>6320</v>
      </c>
      <c r="O1691" s="16">
        <f>LOOKUP(Table5[[#This Row],[Item '#]],Ticket_Forms[Form Number],Ticket_Forms[Ticket Value])</f>
        <v>1</v>
      </c>
      <c r="P1691" s="16">
        <f>LOOKUP(Table5[[#This Row],[Item '#]],Ticket_Forms[Form Number],Ticket_Forms[Revenue])</f>
        <v>6320</v>
      </c>
      <c r="Q1691" s="16">
        <f>LOOKUP(Table5[[#This Row],[Item '#]],Ticket_Forms[Form Number],Ticket_Forms[Ideal Profit])</f>
        <v>1575</v>
      </c>
      <c r="R1691" s="16">
        <f>LOOKUP(Table5[[#This Row],[Item '#]],Ticket_Forms[Form Number],Ticket_Forms[Prizes])</f>
        <v>4745</v>
      </c>
      <c r="S1691" s="16">
        <f>LOOKUP(Table5[[#This Row],[Item '#]],Ticket_Forms[Form Number],Ticket_Forms[Location Rent])</f>
        <v>379</v>
      </c>
      <c r="T1691" s="16">
        <f>LOOKUP(Table5[[#This Row],[Item '#]],Ticket_Forms[Form Number],Ticket_Forms[Last Sale])</f>
        <v>599</v>
      </c>
      <c r="U1691" s="16" t="s">
        <v>3909</v>
      </c>
      <c r="V1691" s="58">
        <f>Table5[[#This Row],[Date Distributed]]</f>
        <v>45367</v>
      </c>
      <c r="W1691" s="3" t="str">
        <f>_xlfn.XLOOKUP(Table5[[#This Row],[Serial '#]],Table10[Serial '#],Table10[Charity Association],"",,)</f>
        <v>Cleveland Police Athletic League</v>
      </c>
      <c r="Z1691" s="3" t="s">
        <v>23</v>
      </c>
    </row>
    <row r="1692" spans="1:26" hidden="1" x14ac:dyDescent="0.35">
      <c r="A1692" s="3">
        <v>1690</v>
      </c>
      <c r="B1692" s="78">
        <v>45324</v>
      </c>
      <c r="C1692" s="73">
        <f>_xlfn.XLOOKUP(Table5[[#This Row],[Serial '#]],Table10[Serial '#],Table10[Date],"",,)</f>
        <v>45368</v>
      </c>
      <c r="D16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92" s="73" t="str">
        <f>IF(Table5[[#This Row],[Date Distributed]]="","In Stock","Distributed")</f>
        <v>Distributed</v>
      </c>
      <c r="F1692" s="79" t="s">
        <v>660</v>
      </c>
      <c r="G1692" s="75" t="s">
        <v>761</v>
      </c>
      <c r="H1692" s="80" t="s">
        <v>741</v>
      </c>
      <c r="I1692" s="80" t="s">
        <v>742</v>
      </c>
      <c r="J1692" s="81" t="s">
        <v>2450</v>
      </c>
      <c r="K1692" s="80" t="s">
        <v>481</v>
      </c>
      <c r="L1692" s="3" t="str">
        <f>_xlfn.XLOOKUP(Table5[[#This Row],[Item '#]],Ticket_Forms[Form Number],Ticket_Forms[Game Name],"",,)</f>
        <v>Mattress Money</v>
      </c>
      <c r="M1692" s="15">
        <v>212</v>
      </c>
      <c r="N1692" s="3">
        <f>LOOKUP(Table5[[#This Row],[Item '#]],Ticket_Forms[Form Number],Ticket_Forms[Ticket Count])</f>
        <v>4000</v>
      </c>
      <c r="O1692" s="16">
        <f>LOOKUP(Table5[[#This Row],[Item '#]],Ticket_Forms[Form Number],Ticket_Forms[Ticket Value])</f>
        <v>1</v>
      </c>
      <c r="P1692" s="16">
        <f>LOOKUP(Table5[[#This Row],[Item '#]],Ticket_Forms[Form Number],Ticket_Forms[Revenue])</f>
        <v>4000</v>
      </c>
      <c r="Q1692" s="16">
        <f>LOOKUP(Table5[[#This Row],[Item '#]],Ticket_Forms[Form Number],Ticket_Forms[Ideal Profit])</f>
        <v>1000</v>
      </c>
      <c r="R1692" s="16">
        <f>LOOKUP(Table5[[#This Row],[Item '#]],Ticket_Forms[Form Number],Ticket_Forms[Prizes])</f>
        <v>3000</v>
      </c>
      <c r="S1692" s="16">
        <f>LOOKUP(Table5[[#This Row],[Item '#]],Ticket_Forms[Form Number],Ticket_Forms[Location Rent])</f>
        <v>240</v>
      </c>
      <c r="T1692" s="16">
        <f>LOOKUP(Table5[[#This Row],[Item '#]],Ticket_Forms[Form Number],Ticket_Forms[Last Sale])</f>
        <v>0</v>
      </c>
      <c r="U1692" s="16" t="s">
        <v>3909</v>
      </c>
      <c r="V1692" s="58">
        <f>Table5[[#This Row],[Date Distributed]]</f>
        <v>45368</v>
      </c>
      <c r="W1692" s="3" t="str">
        <f>_xlfn.XLOOKUP(Table5[[#This Row],[Serial '#]],Table10[Serial '#],Table10[Charity Association],"",,)</f>
        <v>Cleveland Police Athletic League</v>
      </c>
      <c r="Z1692" s="3" t="s">
        <v>23</v>
      </c>
    </row>
    <row r="1693" spans="1:26" hidden="1" x14ac:dyDescent="0.35">
      <c r="A1693" s="3">
        <v>1691</v>
      </c>
      <c r="B1693" s="78">
        <v>45324</v>
      </c>
      <c r="C1693" s="73">
        <f>_xlfn.XLOOKUP(Table5[[#This Row],[Serial '#]],Table10[Serial '#],Table10[Date],"",,)</f>
        <v>45369</v>
      </c>
      <c r="D16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93" s="73" t="str">
        <f>IF(Table5[[#This Row],[Date Distributed]]="","In Stock","Distributed")</f>
        <v>Distributed</v>
      </c>
      <c r="F1693" s="79" t="s">
        <v>660</v>
      </c>
      <c r="G1693" s="75" t="s">
        <v>761</v>
      </c>
      <c r="H1693" s="80" t="s">
        <v>741</v>
      </c>
      <c r="I1693" s="80" t="s">
        <v>742</v>
      </c>
      <c r="J1693" s="81" t="s">
        <v>2451</v>
      </c>
      <c r="K1693" s="80" t="s">
        <v>385</v>
      </c>
      <c r="L1693" s="3" t="str">
        <f>_xlfn.XLOOKUP(Table5[[#This Row],[Item '#]],Ticket_Forms[Form Number],Ticket_Forms[Game Name],"",,)</f>
        <v>Criss Cross</v>
      </c>
      <c r="M1693" s="15">
        <v>186</v>
      </c>
      <c r="N1693" s="3">
        <f>LOOKUP(Table5[[#This Row],[Item '#]],Ticket_Forms[Form Number],Ticket_Forms[Ticket Count])</f>
        <v>5520</v>
      </c>
      <c r="O1693" s="16">
        <f>LOOKUP(Table5[[#This Row],[Item '#]],Ticket_Forms[Form Number],Ticket_Forms[Ticket Value])</f>
        <v>1</v>
      </c>
      <c r="P1693" s="16">
        <f>LOOKUP(Table5[[#This Row],[Item '#]],Ticket_Forms[Form Number],Ticket_Forms[Revenue])</f>
        <v>5520</v>
      </c>
      <c r="Q1693" s="16">
        <f>LOOKUP(Table5[[#This Row],[Item '#]],Ticket_Forms[Form Number],Ticket_Forms[Ideal Profit])</f>
        <v>960</v>
      </c>
      <c r="R1693" s="16">
        <f>LOOKUP(Table5[[#This Row],[Item '#]],Ticket_Forms[Form Number],Ticket_Forms[Prizes])</f>
        <v>4560</v>
      </c>
      <c r="S1693" s="16">
        <f>LOOKUP(Table5[[#This Row],[Item '#]],Ticket_Forms[Form Number],Ticket_Forms[Location Rent])</f>
        <v>331</v>
      </c>
      <c r="T1693" s="16">
        <f>LOOKUP(Table5[[#This Row],[Item '#]],Ticket_Forms[Form Number],Ticket_Forms[Last Sale])</f>
        <v>200</v>
      </c>
      <c r="U1693" s="16" t="s">
        <v>3909</v>
      </c>
      <c r="V1693" s="58">
        <f>Table5[[#This Row],[Date Distributed]]</f>
        <v>45369</v>
      </c>
      <c r="W1693" s="3" t="str">
        <f>_xlfn.XLOOKUP(Table5[[#This Row],[Serial '#]],Table10[Serial '#],Table10[Charity Association],"",,)</f>
        <v>Greater Cleveland Football Foundation</v>
      </c>
      <c r="Z1693" s="3" t="s">
        <v>23</v>
      </c>
    </row>
    <row r="1694" spans="1:26" hidden="1" x14ac:dyDescent="0.35">
      <c r="A1694" s="3">
        <v>1692</v>
      </c>
      <c r="B1694" s="78">
        <v>45324</v>
      </c>
      <c r="C1694" s="73">
        <f>_xlfn.XLOOKUP(Table5[[#This Row],[Serial '#]],Table10[Serial '#],Table10[Date],"",,)</f>
        <v>45369</v>
      </c>
      <c r="D16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94" s="73" t="str">
        <f>IF(Table5[[#This Row],[Date Distributed]]="","In Stock","Distributed")</f>
        <v>Distributed</v>
      </c>
      <c r="F1694" s="79" t="s">
        <v>660</v>
      </c>
      <c r="G1694" s="75" t="s">
        <v>761</v>
      </c>
      <c r="H1694" s="80" t="s">
        <v>741</v>
      </c>
      <c r="I1694" s="80" t="s">
        <v>742</v>
      </c>
      <c r="J1694" s="81" t="s">
        <v>2452</v>
      </c>
      <c r="K1694" s="80" t="s">
        <v>385</v>
      </c>
      <c r="L1694" s="3" t="str">
        <f>_xlfn.XLOOKUP(Table5[[#This Row],[Item '#]],Ticket_Forms[Form Number],Ticket_Forms[Game Name],"",,)</f>
        <v>Criss Cross</v>
      </c>
      <c r="M1694" s="15">
        <v>186</v>
      </c>
      <c r="N1694" s="3">
        <f>LOOKUP(Table5[[#This Row],[Item '#]],Ticket_Forms[Form Number],Ticket_Forms[Ticket Count])</f>
        <v>5520</v>
      </c>
      <c r="O1694" s="16">
        <f>LOOKUP(Table5[[#This Row],[Item '#]],Ticket_Forms[Form Number],Ticket_Forms[Ticket Value])</f>
        <v>1</v>
      </c>
      <c r="P1694" s="16">
        <f>LOOKUP(Table5[[#This Row],[Item '#]],Ticket_Forms[Form Number],Ticket_Forms[Revenue])</f>
        <v>5520</v>
      </c>
      <c r="Q1694" s="16">
        <f>LOOKUP(Table5[[#This Row],[Item '#]],Ticket_Forms[Form Number],Ticket_Forms[Ideal Profit])</f>
        <v>960</v>
      </c>
      <c r="R1694" s="16">
        <f>LOOKUP(Table5[[#This Row],[Item '#]],Ticket_Forms[Form Number],Ticket_Forms[Prizes])</f>
        <v>4560</v>
      </c>
      <c r="S1694" s="16">
        <f>LOOKUP(Table5[[#This Row],[Item '#]],Ticket_Forms[Form Number],Ticket_Forms[Location Rent])</f>
        <v>331</v>
      </c>
      <c r="T1694" s="16">
        <f>LOOKUP(Table5[[#This Row],[Item '#]],Ticket_Forms[Form Number],Ticket_Forms[Last Sale])</f>
        <v>200</v>
      </c>
      <c r="U1694" s="16" t="s">
        <v>3909</v>
      </c>
      <c r="V1694" s="58">
        <f>Table5[[#This Row],[Date Distributed]]</f>
        <v>45369</v>
      </c>
      <c r="W1694" s="3" t="str">
        <f>_xlfn.XLOOKUP(Table5[[#This Row],[Serial '#]],Table10[Serial '#],Table10[Charity Association],"",,)</f>
        <v>Cleveland Police Athletic League</v>
      </c>
      <c r="Z1694" s="3" t="s">
        <v>23</v>
      </c>
    </row>
    <row r="1695" spans="1:26" hidden="1" x14ac:dyDescent="0.35">
      <c r="A1695" s="3">
        <v>1693</v>
      </c>
      <c r="B1695" s="78">
        <v>45324</v>
      </c>
      <c r="C1695" s="73">
        <f>_xlfn.XLOOKUP(Table5[[#This Row],[Serial '#]],Table10[Serial '#],Table10[Date],"",,)</f>
        <v>45369</v>
      </c>
      <c r="D16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95" s="73" t="str">
        <f>IF(Table5[[#This Row],[Date Distributed]]="","In Stock","Distributed")</f>
        <v>Distributed</v>
      </c>
      <c r="F1695" s="79" t="s">
        <v>660</v>
      </c>
      <c r="G1695" s="75" t="s">
        <v>761</v>
      </c>
      <c r="H1695" s="80" t="s">
        <v>741</v>
      </c>
      <c r="I1695" s="80" t="s">
        <v>742</v>
      </c>
      <c r="J1695" s="81" t="s">
        <v>2453</v>
      </c>
      <c r="K1695" s="80" t="s">
        <v>385</v>
      </c>
      <c r="L1695" s="3" t="str">
        <f>_xlfn.XLOOKUP(Table5[[#This Row],[Item '#]],Ticket_Forms[Form Number],Ticket_Forms[Game Name],"",,)</f>
        <v>Criss Cross</v>
      </c>
      <c r="M1695" s="15">
        <v>186</v>
      </c>
      <c r="N1695" s="3">
        <f>LOOKUP(Table5[[#This Row],[Item '#]],Ticket_Forms[Form Number],Ticket_Forms[Ticket Count])</f>
        <v>5520</v>
      </c>
      <c r="O1695" s="16">
        <f>LOOKUP(Table5[[#This Row],[Item '#]],Ticket_Forms[Form Number],Ticket_Forms[Ticket Value])</f>
        <v>1</v>
      </c>
      <c r="P1695" s="16">
        <f>LOOKUP(Table5[[#This Row],[Item '#]],Ticket_Forms[Form Number],Ticket_Forms[Revenue])</f>
        <v>5520</v>
      </c>
      <c r="Q1695" s="16">
        <f>LOOKUP(Table5[[#This Row],[Item '#]],Ticket_Forms[Form Number],Ticket_Forms[Ideal Profit])</f>
        <v>960</v>
      </c>
      <c r="R1695" s="16">
        <f>LOOKUP(Table5[[#This Row],[Item '#]],Ticket_Forms[Form Number],Ticket_Forms[Prizes])</f>
        <v>4560</v>
      </c>
      <c r="S1695" s="16">
        <f>LOOKUP(Table5[[#This Row],[Item '#]],Ticket_Forms[Form Number],Ticket_Forms[Location Rent])</f>
        <v>331</v>
      </c>
      <c r="T1695" s="16">
        <f>LOOKUP(Table5[[#This Row],[Item '#]],Ticket_Forms[Form Number],Ticket_Forms[Last Sale])</f>
        <v>200</v>
      </c>
      <c r="U1695" s="16" t="s">
        <v>3909</v>
      </c>
      <c r="V1695" s="58">
        <f>Table5[[#This Row],[Date Distributed]]</f>
        <v>45369</v>
      </c>
      <c r="W1695" s="3" t="str">
        <f>_xlfn.XLOOKUP(Table5[[#This Row],[Serial '#]],Table10[Serial '#],Table10[Charity Association],"",,)</f>
        <v>Greater Cleveland Football Foundation</v>
      </c>
      <c r="Z1695" s="3" t="s">
        <v>23</v>
      </c>
    </row>
    <row r="1696" spans="1:26" hidden="1" x14ac:dyDescent="0.35">
      <c r="A1696" s="3">
        <v>1694</v>
      </c>
      <c r="B1696" s="78">
        <v>45324</v>
      </c>
      <c r="C1696" s="73">
        <f>_xlfn.XLOOKUP(Table5[[#This Row],[Serial '#]],Table10[Serial '#],Table10[Date],"",,)</f>
        <v>45369</v>
      </c>
      <c r="D16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96" s="73" t="str">
        <f>IF(Table5[[#This Row],[Date Distributed]]="","In Stock","Distributed")</f>
        <v>Distributed</v>
      </c>
      <c r="F1696" s="79" t="s">
        <v>660</v>
      </c>
      <c r="G1696" s="75" t="s">
        <v>761</v>
      </c>
      <c r="H1696" s="80" t="s">
        <v>741</v>
      </c>
      <c r="I1696" s="80" t="s">
        <v>742</v>
      </c>
      <c r="J1696" s="81" t="s">
        <v>2454</v>
      </c>
      <c r="K1696" s="80" t="s">
        <v>447</v>
      </c>
      <c r="L1696" s="3" t="str">
        <f>_xlfn.XLOOKUP(Table5[[#This Row],[Item '#]],Ticket_Forms[Form Number],Ticket_Forms[Game Name],"",,)</f>
        <v>Bar The Slots</v>
      </c>
      <c r="M1696" s="15">
        <v>212</v>
      </c>
      <c r="N1696" s="3">
        <f>LOOKUP(Table5[[#This Row],[Item '#]],Ticket_Forms[Form Number],Ticket_Forms[Ticket Count])</f>
        <v>6320</v>
      </c>
      <c r="O1696" s="16">
        <f>LOOKUP(Table5[[#This Row],[Item '#]],Ticket_Forms[Form Number],Ticket_Forms[Ticket Value])</f>
        <v>1</v>
      </c>
      <c r="P1696" s="16">
        <f>LOOKUP(Table5[[#This Row],[Item '#]],Ticket_Forms[Form Number],Ticket_Forms[Revenue])</f>
        <v>6320</v>
      </c>
      <c r="Q1696" s="16">
        <f>LOOKUP(Table5[[#This Row],[Item '#]],Ticket_Forms[Form Number],Ticket_Forms[Ideal Profit])</f>
        <v>1575</v>
      </c>
      <c r="R1696" s="16">
        <f>LOOKUP(Table5[[#This Row],[Item '#]],Ticket_Forms[Form Number],Ticket_Forms[Prizes])</f>
        <v>4745</v>
      </c>
      <c r="S1696" s="16">
        <f>LOOKUP(Table5[[#This Row],[Item '#]],Ticket_Forms[Form Number],Ticket_Forms[Location Rent])</f>
        <v>379</v>
      </c>
      <c r="T1696" s="16">
        <f>LOOKUP(Table5[[#This Row],[Item '#]],Ticket_Forms[Form Number],Ticket_Forms[Last Sale])</f>
        <v>599</v>
      </c>
      <c r="U1696" s="16" t="s">
        <v>3909</v>
      </c>
      <c r="V1696" s="58">
        <f>Table5[[#This Row],[Date Distributed]]</f>
        <v>45369</v>
      </c>
      <c r="W1696" s="3" t="str">
        <f>_xlfn.XLOOKUP(Table5[[#This Row],[Serial '#]],Table10[Serial '#],Table10[Charity Association],"",,)</f>
        <v>Cleveland Police Athletic League</v>
      </c>
      <c r="Z1696" s="3" t="s">
        <v>23</v>
      </c>
    </row>
    <row r="1697" spans="1:26" hidden="1" x14ac:dyDescent="0.35">
      <c r="A1697" s="3">
        <v>1695</v>
      </c>
      <c r="B1697" s="78">
        <v>45324</v>
      </c>
      <c r="C1697" s="73">
        <f>_xlfn.XLOOKUP(Table5[[#This Row],[Serial '#]],Table10[Serial '#],Table10[Date],"",,)</f>
        <v>45369</v>
      </c>
      <c r="D16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97" s="73" t="str">
        <f>IF(Table5[[#This Row],[Date Distributed]]="","In Stock","Distributed")</f>
        <v>Distributed</v>
      </c>
      <c r="F1697" s="79" t="s">
        <v>660</v>
      </c>
      <c r="G1697" s="75" t="s">
        <v>761</v>
      </c>
      <c r="H1697" s="80" t="s">
        <v>741</v>
      </c>
      <c r="I1697" s="80" t="s">
        <v>742</v>
      </c>
      <c r="J1697" s="81" t="s">
        <v>2455</v>
      </c>
      <c r="K1697" s="80" t="s">
        <v>434</v>
      </c>
      <c r="L1697" s="3" t="str">
        <f>_xlfn.XLOOKUP(Table5[[#This Row],[Item '#]],Ticket_Forms[Form Number],Ticket_Forms[Game Name],"",,)</f>
        <v>A-Paw-Ling Pooches</v>
      </c>
      <c r="M1697" s="15">
        <v>212</v>
      </c>
      <c r="N1697" s="3">
        <f>LOOKUP(Table5[[#This Row],[Item '#]],Ticket_Forms[Form Number],Ticket_Forms[Ticket Count])</f>
        <v>6320</v>
      </c>
      <c r="O1697" s="16">
        <f>LOOKUP(Table5[[#This Row],[Item '#]],Ticket_Forms[Form Number],Ticket_Forms[Ticket Value])</f>
        <v>1</v>
      </c>
      <c r="P1697" s="16">
        <f>LOOKUP(Table5[[#This Row],[Item '#]],Ticket_Forms[Form Number],Ticket_Forms[Revenue])</f>
        <v>6320</v>
      </c>
      <c r="Q1697" s="16">
        <f>LOOKUP(Table5[[#This Row],[Item '#]],Ticket_Forms[Form Number],Ticket_Forms[Ideal Profit])</f>
        <v>1575</v>
      </c>
      <c r="R1697" s="16">
        <f>LOOKUP(Table5[[#This Row],[Item '#]],Ticket_Forms[Form Number],Ticket_Forms[Prizes])</f>
        <v>4745</v>
      </c>
      <c r="S1697" s="16">
        <f>LOOKUP(Table5[[#This Row],[Item '#]],Ticket_Forms[Form Number],Ticket_Forms[Location Rent])</f>
        <v>379</v>
      </c>
      <c r="T1697" s="16">
        <f>LOOKUP(Table5[[#This Row],[Item '#]],Ticket_Forms[Form Number],Ticket_Forms[Last Sale])</f>
        <v>599</v>
      </c>
      <c r="U1697" s="16" t="s">
        <v>3909</v>
      </c>
      <c r="V1697" s="58">
        <f>Table5[[#This Row],[Date Distributed]]</f>
        <v>45369</v>
      </c>
      <c r="W1697" s="3" t="str">
        <f>_xlfn.XLOOKUP(Table5[[#This Row],[Serial '#]],Table10[Serial '#],Table10[Charity Association],"",,)</f>
        <v>Greater Cleveland Football Foundation</v>
      </c>
      <c r="Z1697" s="3" t="s">
        <v>23</v>
      </c>
    </row>
    <row r="1698" spans="1:26" hidden="1" x14ac:dyDescent="0.35">
      <c r="A1698" s="3">
        <v>1696</v>
      </c>
      <c r="B1698" s="78">
        <v>45324</v>
      </c>
      <c r="C1698" s="73">
        <f>_xlfn.XLOOKUP(Table5[[#This Row],[Serial '#]],Table10[Serial '#],Table10[Date],"",,)</f>
        <v>45369</v>
      </c>
      <c r="D16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98" s="73" t="str">
        <f>IF(Table5[[#This Row],[Date Distributed]]="","In Stock","Distributed")</f>
        <v>Distributed</v>
      </c>
      <c r="F1698" s="79" t="s">
        <v>660</v>
      </c>
      <c r="G1698" s="75" t="s">
        <v>761</v>
      </c>
      <c r="H1698" s="80" t="s">
        <v>741</v>
      </c>
      <c r="I1698" s="80" t="s">
        <v>742</v>
      </c>
      <c r="J1698" s="81" t="s">
        <v>2456</v>
      </c>
      <c r="K1698" s="80" t="s">
        <v>441</v>
      </c>
      <c r="L1698" s="3" t="str">
        <f>_xlfn.XLOOKUP(Table5[[#This Row],[Item '#]],Ticket_Forms[Form Number],Ticket_Forms[Game Name],"",,)</f>
        <v>Simple Life</v>
      </c>
      <c r="M1698" s="15">
        <v>212</v>
      </c>
      <c r="N1698" s="3">
        <f>LOOKUP(Table5[[#This Row],[Item '#]],Ticket_Forms[Form Number],Ticket_Forms[Ticket Count])</f>
        <v>6320</v>
      </c>
      <c r="O1698" s="16">
        <f>LOOKUP(Table5[[#This Row],[Item '#]],Ticket_Forms[Form Number],Ticket_Forms[Ticket Value])</f>
        <v>1</v>
      </c>
      <c r="P1698" s="16">
        <f>LOOKUP(Table5[[#This Row],[Item '#]],Ticket_Forms[Form Number],Ticket_Forms[Revenue])</f>
        <v>6320</v>
      </c>
      <c r="Q1698" s="16">
        <f>LOOKUP(Table5[[#This Row],[Item '#]],Ticket_Forms[Form Number],Ticket_Forms[Ideal Profit])</f>
        <v>1575</v>
      </c>
      <c r="R1698" s="16">
        <f>LOOKUP(Table5[[#This Row],[Item '#]],Ticket_Forms[Form Number],Ticket_Forms[Prizes])</f>
        <v>4745</v>
      </c>
      <c r="S1698" s="16">
        <f>LOOKUP(Table5[[#This Row],[Item '#]],Ticket_Forms[Form Number],Ticket_Forms[Location Rent])</f>
        <v>379</v>
      </c>
      <c r="T1698" s="16">
        <f>LOOKUP(Table5[[#This Row],[Item '#]],Ticket_Forms[Form Number],Ticket_Forms[Last Sale])</f>
        <v>599</v>
      </c>
      <c r="U1698" s="16" t="s">
        <v>3909</v>
      </c>
      <c r="V1698" s="58">
        <f>Table5[[#This Row],[Date Distributed]]</f>
        <v>45369</v>
      </c>
      <c r="W1698" s="3" t="str">
        <f>_xlfn.XLOOKUP(Table5[[#This Row],[Serial '#]],Table10[Serial '#],Table10[Charity Association],"",,)</f>
        <v>Greater Cleveland Football Foundation</v>
      </c>
      <c r="Z1698" s="3" t="s">
        <v>23</v>
      </c>
    </row>
    <row r="1699" spans="1:26" hidden="1" x14ac:dyDescent="0.35">
      <c r="A1699" s="3">
        <v>1697</v>
      </c>
      <c r="B1699" s="78">
        <v>45324</v>
      </c>
      <c r="C1699" s="73">
        <f>_xlfn.XLOOKUP(Table5[[#This Row],[Serial '#]],Table10[Serial '#],Table10[Date],"",,)</f>
        <v>45370</v>
      </c>
      <c r="D16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99" s="73" t="str">
        <f>IF(Table5[[#This Row],[Date Distributed]]="","In Stock","Distributed")</f>
        <v>Distributed</v>
      </c>
      <c r="F1699" s="79" t="s">
        <v>660</v>
      </c>
      <c r="G1699" s="75" t="s">
        <v>761</v>
      </c>
      <c r="H1699" s="80" t="s">
        <v>741</v>
      </c>
      <c r="I1699" s="80" t="s">
        <v>742</v>
      </c>
      <c r="J1699" s="81" t="s">
        <v>2457</v>
      </c>
      <c r="K1699" s="80" t="s">
        <v>385</v>
      </c>
      <c r="L1699" s="3" t="str">
        <f>_xlfn.XLOOKUP(Table5[[#This Row],[Item '#]],Ticket_Forms[Form Number],Ticket_Forms[Game Name],"",,)</f>
        <v>Criss Cross</v>
      </c>
      <c r="M1699" s="15">
        <v>186</v>
      </c>
      <c r="N1699" s="3">
        <f>LOOKUP(Table5[[#This Row],[Item '#]],Ticket_Forms[Form Number],Ticket_Forms[Ticket Count])</f>
        <v>5520</v>
      </c>
      <c r="O1699" s="16">
        <f>LOOKUP(Table5[[#This Row],[Item '#]],Ticket_Forms[Form Number],Ticket_Forms[Ticket Value])</f>
        <v>1</v>
      </c>
      <c r="P1699" s="16">
        <f>LOOKUP(Table5[[#This Row],[Item '#]],Ticket_Forms[Form Number],Ticket_Forms[Revenue])</f>
        <v>5520</v>
      </c>
      <c r="Q1699" s="16">
        <f>LOOKUP(Table5[[#This Row],[Item '#]],Ticket_Forms[Form Number],Ticket_Forms[Ideal Profit])</f>
        <v>960</v>
      </c>
      <c r="R1699" s="16">
        <f>LOOKUP(Table5[[#This Row],[Item '#]],Ticket_Forms[Form Number],Ticket_Forms[Prizes])</f>
        <v>4560</v>
      </c>
      <c r="S1699" s="16">
        <f>LOOKUP(Table5[[#This Row],[Item '#]],Ticket_Forms[Form Number],Ticket_Forms[Location Rent])</f>
        <v>331</v>
      </c>
      <c r="T1699" s="16">
        <f>LOOKUP(Table5[[#This Row],[Item '#]],Ticket_Forms[Form Number],Ticket_Forms[Last Sale])</f>
        <v>200</v>
      </c>
      <c r="U1699" s="16" t="s">
        <v>3909</v>
      </c>
      <c r="V1699" s="58">
        <f>Table5[[#This Row],[Date Distributed]]</f>
        <v>45370</v>
      </c>
      <c r="W1699" s="3" t="str">
        <f>_xlfn.XLOOKUP(Table5[[#This Row],[Serial '#]],Table10[Serial '#],Table10[Charity Association],"",,)</f>
        <v>Greater Cleveland Football Foundation</v>
      </c>
      <c r="Z1699" s="3" t="s">
        <v>23</v>
      </c>
    </row>
    <row r="1700" spans="1:26" hidden="1" x14ac:dyDescent="0.35">
      <c r="A1700" s="3">
        <v>1698</v>
      </c>
      <c r="B1700" s="78">
        <v>45324</v>
      </c>
      <c r="C1700" s="73">
        <f>_xlfn.XLOOKUP(Table5[[#This Row],[Serial '#]],Table10[Serial '#],Table10[Date],"",,)</f>
        <v>45370</v>
      </c>
      <c r="D17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00" s="73" t="str">
        <f>IF(Table5[[#This Row],[Date Distributed]]="","In Stock","Distributed")</f>
        <v>Distributed</v>
      </c>
      <c r="F1700" s="79" t="s">
        <v>660</v>
      </c>
      <c r="G1700" s="75" t="s">
        <v>761</v>
      </c>
      <c r="H1700" s="80" t="s">
        <v>741</v>
      </c>
      <c r="I1700" s="80" t="s">
        <v>742</v>
      </c>
      <c r="J1700" s="81" t="s">
        <v>2458</v>
      </c>
      <c r="K1700" s="80" t="s">
        <v>385</v>
      </c>
      <c r="L1700" s="3" t="str">
        <f>_xlfn.XLOOKUP(Table5[[#This Row],[Item '#]],Ticket_Forms[Form Number],Ticket_Forms[Game Name],"",,)</f>
        <v>Criss Cross</v>
      </c>
      <c r="M1700" s="15">
        <v>186</v>
      </c>
      <c r="N1700" s="3">
        <f>LOOKUP(Table5[[#This Row],[Item '#]],Ticket_Forms[Form Number],Ticket_Forms[Ticket Count])</f>
        <v>5520</v>
      </c>
      <c r="O1700" s="16">
        <f>LOOKUP(Table5[[#This Row],[Item '#]],Ticket_Forms[Form Number],Ticket_Forms[Ticket Value])</f>
        <v>1</v>
      </c>
      <c r="P1700" s="16">
        <f>LOOKUP(Table5[[#This Row],[Item '#]],Ticket_Forms[Form Number],Ticket_Forms[Revenue])</f>
        <v>5520</v>
      </c>
      <c r="Q1700" s="16">
        <f>LOOKUP(Table5[[#This Row],[Item '#]],Ticket_Forms[Form Number],Ticket_Forms[Ideal Profit])</f>
        <v>960</v>
      </c>
      <c r="R1700" s="16">
        <f>LOOKUP(Table5[[#This Row],[Item '#]],Ticket_Forms[Form Number],Ticket_Forms[Prizes])</f>
        <v>4560</v>
      </c>
      <c r="S1700" s="16">
        <f>LOOKUP(Table5[[#This Row],[Item '#]],Ticket_Forms[Form Number],Ticket_Forms[Location Rent])</f>
        <v>331</v>
      </c>
      <c r="T1700" s="16">
        <f>LOOKUP(Table5[[#This Row],[Item '#]],Ticket_Forms[Form Number],Ticket_Forms[Last Sale])</f>
        <v>200</v>
      </c>
      <c r="U1700" s="16" t="s">
        <v>3909</v>
      </c>
      <c r="V1700" s="58">
        <f>Table5[[#This Row],[Date Distributed]]</f>
        <v>45370</v>
      </c>
      <c r="W1700" s="3" t="str">
        <f>_xlfn.XLOOKUP(Table5[[#This Row],[Serial '#]],Table10[Serial '#],Table10[Charity Association],"",,)</f>
        <v>Cleveland Police Athletic League</v>
      </c>
      <c r="Z1700" s="3" t="s">
        <v>23</v>
      </c>
    </row>
    <row r="1701" spans="1:26" hidden="1" x14ac:dyDescent="0.35">
      <c r="A1701" s="3">
        <v>1699</v>
      </c>
      <c r="B1701" s="78">
        <v>45324</v>
      </c>
      <c r="C1701" s="73">
        <f>_xlfn.XLOOKUP(Table5[[#This Row],[Serial '#]],Table10[Serial '#],Table10[Date],"",,)</f>
        <v>45370</v>
      </c>
      <c r="D17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01" s="73" t="str">
        <f>IF(Table5[[#This Row],[Date Distributed]]="","In Stock","Distributed")</f>
        <v>Distributed</v>
      </c>
      <c r="F1701" s="79" t="s">
        <v>660</v>
      </c>
      <c r="G1701" s="75" t="s">
        <v>761</v>
      </c>
      <c r="H1701" s="80" t="s">
        <v>741</v>
      </c>
      <c r="I1701" s="80" t="s">
        <v>742</v>
      </c>
      <c r="J1701" s="81" t="s">
        <v>2459</v>
      </c>
      <c r="K1701" s="80" t="s">
        <v>385</v>
      </c>
      <c r="L1701" s="3" t="str">
        <f>_xlfn.XLOOKUP(Table5[[#This Row],[Item '#]],Ticket_Forms[Form Number],Ticket_Forms[Game Name],"",,)</f>
        <v>Criss Cross</v>
      </c>
      <c r="M1701" s="15">
        <v>186</v>
      </c>
      <c r="N1701" s="3">
        <f>LOOKUP(Table5[[#This Row],[Item '#]],Ticket_Forms[Form Number],Ticket_Forms[Ticket Count])</f>
        <v>5520</v>
      </c>
      <c r="O1701" s="16">
        <f>LOOKUP(Table5[[#This Row],[Item '#]],Ticket_Forms[Form Number],Ticket_Forms[Ticket Value])</f>
        <v>1</v>
      </c>
      <c r="P1701" s="16">
        <f>LOOKUP(Table5[[#This Row],[Item '#]],Ticket_Forms[Form Number],Ticket_Forms[Revenue])</f>
        <v>5520</v>
      </c>
      <c r="Q1701" s="16">
        <f>LOOKUP(Table5[[#This Row],[Item '#]],Ticket_Forms[Form Number],Ticket_Forms[Ideal Profit])</f>
        <v>960</v>
      </c>
      <c r="R1701" s="16">
        <f>LOOKUP(Table5[[#This Row],[Item '#]],Ticket_Forms[Form Number],Ticket_Forms[Prizes])</f>
        <v>4560</v>
      </c>
      <c r="S1701" s="16">
        <f>LOOKUP(Table5[[#This Row],[Item '#]],Ticket_Forms[Form Number],Ticket_Forms[Location Rent])</f>
        <v>331</v>
      </c>
      <c r="T1701" s="16">
        <f>LOOKUP(Table5[[#This Row],[Item '#]],Ticket_Forms[Form Number],Ticket_Forms[Last Sale])</f>
        <v>200</v>
      </c>
      <c r="U1701" s="16" t="s">
        <v>3909</v>
      </c>
      <c r="V1701" s="58">
        <f>Table5[[#This Row],[Date Distributed]]</f>
        <v>45370</v>
      </c>
      <c r="W1701" s="3" t="str">
        <f>_xlfn.XLOOKUP(Table5[[#This Row],[Serial '#]],Table10[Serial '#],Table10[Charity Association],"",,)</f>
        <v>Cleveland Police Athletic League</v>
      </c>
      <c r="Z1701" s="3" t="s">
        <v>23</v>
      </c>
    </row>
    <row r="1702" spans="1:26" hidden="1" x14ac:dyDescent="0.35">
      <c r="A1702" s="3">
        <v>1700</v>
      </c>
      <c r="B1702" s="78">
        <v>45324</v>
      </c>
      <c r="C1702" s="73">
        <f>_xlfn.XLOOKUP(Table5[[#This Row],[Serial '#]],Table10[Serial '#],Table10[Date],"",,)</f>
        <v>45370</v>
      </c>
      <c r="D17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02" s="73" t="str">
        <f>IF(Table5[[#This Row],[Date Distributed]]="","In Stock","Distributed")</f>
        <v>Distributed</v>
      </c>
      <c r="F1702" s="79" t="s">
        <v>660</v>
      </c>
      <c r="G1702" s="75" t="s">
        <v>761</v>
      </c>
      <c r="H1702" s="80" t="s">
        <v>741</v>
      </c>
      <c r="I1702" s="80" t="s">
        <v>742</v>
      </c>
      <c r="J1702" s="81" t="s">
        <v>2460</v>
      </c>
      <c r="K1702" s="80" t="s">
        <v>385</v>
      </c>
      <c r="L1702" s="3" t="str">
        <f>_xlfn.XLOOKUP(Table5[[#This Row],[Item '#]],Ticket_Forms[Form Number],Ticket_Forms[Game Name],"",,)</f>
        <v>Criss Cross</v>
      </c>
      <c r="M1702" s="15">
        <v>186</v>
      </c>
      <c r="N1702" s="3">
        <f>LOOKUP(Table5[[#This Row],[Item '#]],Ticket_Forms[Form Number],Ticket_Forms[Ticket Count])</f>
        <v>5520</v>
      </c>
      <c r="O1702" s="16">
        <f>LOOKUP(Table5[[#This Row],[Item '#]],Ticket_Forms[Form Number],Ticket_Forms[Ticket Value])</f>
        <v>1</v>
      </c>
      <c r="P1702" s="16">
        <f>LOOKUP(Table5[[#This Row],[Item '#]],Ticket_Forms[Form Number],Ticket_Forms[Revenue])</f>
        <v>5520</v>
      </c>
      <c r="Q1702" s="16">
        <f>LOOKUP(Table5[[#This Row],[Item '#]],Ticket_Forms[Form Number],Ticket_Forms[Ideal Profit])</f>
        <v>960</v>
      </c>
      <c r="R1702" s="16">
        <f>LOOKUP(Table5[[#This Row],[Item '#]],Ticket_Forms[Form Number],Ticket_Forms[Prizes])</f>
        <v>4560</v>
      </c>
      <c r="S1702" s="16">
        <f>LOOKUP(Table5[[#This Row],[Item '#]],Ticket_Forms[Form Number],Ticket_Forms[Location Rent])</f>
        <v>331</v>
      </c>
      <c r="T1702" s="16">
        <f>LOOKUP(Table5[[#This Row],[Item '#]],Ticket_Forms[Form Number],Ticket_Forms[Last Sale])</f>
        <v>200</v>
      </c>
      <c r="U1702" s="16" t="s">
        <v>3909</v>
      </c>
      <c r="V1702" s="58">
        <f>Table5[[#This Row],[Date Distributed]]</f>
        <v>45370</v>
      </c>
      <c r="W1702" s="3" t="str">
        <f>_xlfn.XLOOKUP(Table5[[#This Row],[Serial '#]],Table10[Serial '#],Table10[Charity Association],"",,)</f>
        <v>Cleveland Police Athletic League</v>
      </c>
      <c r="Z1702" s="3" t="s">
        <v>23</v>
      </c>
    </row>
    <row r="1703" spans="1:26" hidden="1" x14ac:dyDescent="0.35">
      <c r="A1703" s="3">
        <v>1701</v>
      </c>
      <c r="B1703" s="78">
        <v>45324</v>
      </c>
      <c r="C1703" s="73">
        <f>_xlfn.XLOOKUP(Table5[[#This Row],[Serial '#]],Table10[Serial '#],Table10[Date],"",,)</f>
        <v>45370</v>
      </c>
      <c r="D17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03" s="73" t="str">
        <f>IF(Table5[[#This Row],[Date Distributed]]="","In Stock","Distributed")</f>
        <v>Distributed</v>
      </c>
      <c r="F1703" s="79" t="s">
        <v>660</v>
      </c>
      <c r="G1703" s="75" t="s">
        <v>761</v>
      </c>
      <c r="H1703" s="80" t="s">
        <v>741</v>
      </c>
      <c r="I1703" s="80" t="s">
        <v>742</v>
      </c>
      <c r="J1703" s="81" t="s">
        <v>2461</v>
      </c>
      <c r="K1703" s="80" t="s">
        <v>385</v>
      </c>
      <c r="L1703" s="3" t="str">
        <f>_xlfn.XLOOKUP(Table5[[#This Row],[Item '#]],Ticket_Forms[Form Number],Ticket_Forms[Game Name],"",,)</f>
        <v>Criss Cross</v>
      </c>
      <c r="M1703" s="15">
        <v>186</v>
      </c>
      <c r="N1703" s="3">
        <f>LOOKUP(Table5[[#This Row],[Item '#]],Ticket_Forms[Form Number],Ticket_Forms[Ticket Count])</f>
        <v>5520</v>
      </c>
      <c r="O1703" s="16">
        <f>LOOKUP(Table5[[#This Row],[Item '#]],Ticket_Forms[Form Number],Ticket_Forms[Ticket Value])</f>
        <v>1</v>
      </c>
      <c r="P1703" s="16">
        <f>LOOKUP(Table5[[#This Row],[Item '#]],Ticket_Forms[Form Number],Ticket_Forms[Revenue])</f>
        <v>5520</v>
      </c>
      <c r="Q1703" s="16">
        <f>LOOKUP(Table5[[#This Row],[Item '#]],Ticket_Forms[Form Number],Ticket_Forms[Ideal Profit])</f>
        <v>960</v>
      </c>
      <c r="R1703" s="16">
        <f>LOOKUP(Table5[[#This Row],[Item '#]],Ticket_Forms[Form Number],Ticket_Forms[Prizes])</f>
        <v>4560</v>
      </c>
      <c r="S1703" s="16">
        <f>LOOKUP(Table5[[#This Row],[Item '#]],Ticket_Forms[Form Number],Ticket_Forms[Location Rent])</f>
        <v>331</v>
      </c>
      <c r="T1703" s="16">
        <f>LOOKUP(Table5[[#This Row],[Item '#]],Ticket_Forms[Form Number],Ticket_Forms[Last Sale])</f>
        <v>200</v>
      </c>
      <c r="U1703" s="16" t="s">
        <v>3909</v>
      </c>
      <c r="V1703" s="58">
        <f>Table5[[#This Row],[Date Distributed]]</f>
        <v>45370</v>
      </c>
      <c r="W1703" s="3" t="str">
        <f>_xlfn.XLOOKUP(Table5[[#This Row],[Serial '#]],Table10[Serial '#],Table10[Charity Association],"",,)</f>
        <v>Greater Cleveland Football Foundation</v>
      </c>
      <c r="Z1703" s="3" t="s">
        <v>23</v>
      </c>
    </row>
    <row r="1704" spans="1:26" hidden="1" x14ac:dyDescent="0.35">
      <c r="A1704" s="3">
        <v>1702</v>
      </c>
      <c r="B1704" s="78">
        <v>45324</v>
      </c>
      <c r="C1704" s="73">
        <f>_xlfn.XLOOKUP(Table5[[#This Row],[Serial '#]],Table10[Serial '#],Table10[Date],"",,)</f>
        <v>45372</v>
      </c>
      <c r="D17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04" s="73" t="str">
        <f>IF(Table5[[#This Row],[Date Distributed]]="","In Stock","Distributed")</f>
        <v>Distributed</v>
      </c>
      <c r="F1704" s="79" t="s">
        <v>660</v>
      </c>
      <c r="G1704" s="75" t="s">
        <v>761</v>
      </c>
      <c r="H1704" s="80" t="s">
        <v>741</v>
      </c>
      <c r="I1704" s="80" t="s">
        <v>742</v>
      </c>
      <c r="J1704" s="81" t="s">
        <v>2462</v>
      </c>
      <c r="K1704" s="80" t="s">
        <v>385</v>
      </c>
      <c r="L1704" s="3" t="str">
        <f>_xlfn.XLOOKUP(Table5[[#This Row],[Item '#]],Ticket_Forms[Form Number],Ticket_Forms[Game Name],"",,)</f>
        <v>Criss Cross</v>
      </c>
      <c r="M1704" s="15">
        <v>186</v>
      </c>
      <c r="N1704" s="3">
        <f>LOOKUP(Table5[[#This Row],[Item '#]],Ticket_Forms[Form Number],Ticket_Forms[Ticket Count])</f>
        <v>5520</v>
      </c>
      <c r="O1704" s="16">
        <f>LOOKUP(Table5[[#This Row],[Item '#]],Ticket_Forms[Form Number],Ticket_Forms[Ticket Value])</f>
        <v>1</v>
      </c>
      <c r="P1704" s="16">
        <f>LOOKUP(Table5[[#This Row],[Item '#]],Ticket_Forms[Form Number],Ticket_Forms[Revenue])</f>
        <v>5520</v>
      </c>
      <c r="Q1704" s="16">
        <f>LOOKUP(Table5[[#This Row],[Item '#]],Ticket_Forms[Form Number],Ticket_Forms[Ideal Profit])</f>
        <v>960</v>
      </c>
      <c r="R1704" s="16">
        <f>LOOKUP(Table5[[#This Row],[Item '#]],Ticket_Forms[Form Number],Ticket_Forms[Prizes])</f>
        <v>4560</v>
      </c>
      <c r="S1704" s="16">
        <f>LOOKUP(Table5[[#This Row],[Item '#]],Ticket_Forms[Form Number],Ticket_Forms[Location Rent])</f>
        <v>331</v>
      </c>
      <c r="T1704" s="16">
        <f>LOOKUP(Table5[[#This Row],[Item '#]],Ticket_Forms[Form Number],Ticket_Forms[Last Sale])</f>
        <v>200</v>
      </c>
      <c r="U1704" s="16" t="s">
        <v>3909</v>
      </c>
      <c r="V1704" s="58">
        <f>Table5[[#This Row],[Date Distributed]]</f>
        <v>45372</v>
      </c>
      <c r="W1704" s="3" t="str">
        <f>_xlfn.XLOOKUP(Table5[[#This Row],[Serial '#]],Table10[Serial '#],Table10[Charity Association],"",,)</f>
        <v>Greater Cleveland Football Foundation</v>
      </c>
      <c r="Z1704" s="3" t="s">
        <v>23</v>
      </c>
    </row>
    <row r="1705" spans="1:26" hidden="1" x14ac:dyDescent="0.35">
      <c r="A1705" s="3">
        <v>1703</v>
      </c>
      <c r="B1705" s="78">
        <v>45324</v>
      </c>
      <c r="C1705" s="73">
        <f>_xlfn.XLOOKUP(Table5[[#This Row],[Serial '#]],Table10[Serial '#],Table10[Date],"",,)</f>
        <v>45372</v>
      </c>
      <c r="D17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05" s="73" t="str">
        <f>IF(Table5[[#This Row],[Date Distributed]]="","In Stock","Distributed")</f>
        <v>Distributed</v>
      </c>
      <c r="F1705" s="79" t="s">
        <v>660</v>
      </c>
      <c r="G1705" s="75" t="s">
        <v>761</v>
      </c>
      <c r="H1705" s="80" t="s">
        <v>741</v>
      </c>
      <c r="I1705" s="80" t="s">
        <v>742</v>
      </c>
      <c r="J1705" s="81" t="s">
        <v>2463</v>
      </c>
      <c r="K1705" s="80" t="s">
        <v>385</v>
      </c>
      <c r="L1705" s="3" t="str">
        <f>_xlfn.XLOOKUP(Table5[[#This Row],[Item '#]],Ticket_Forms[Form Number],Ticket_Forms[Game Name],"",,)</f>
        <v>Criss Cross</v>
      </c>
      <c r="M1705" s="15">
        <v>186</v>
      </c>
      <c r="N1705" s="3">
        <f>LOOKUP(Table5[[#This Row],[Item '#]],Ticket_Forms[Form Number],Ticket_Forms[Ticket Count])</f>
        <v>5520</v>
      </c>
      <c r="O1705" s="16">
        <f>LOOKUP(Table5[[#This Row],[Item '#]],Ticket_Forms[Form Number],Ticket_Forms[Ticket Value])</f>
        <v>1</v>
      </c>
      <c r="P1705" s="16">
        <f>LOOKUP(Table5[[#This Row],[Item '#]],Ticket_Forms[Form Number],Ticket_Forms[Revenue])</f>
        <v>5520</v>
      </c>
      <c r="Q1705" s="16">
        <f>LOOKUP(Table5[[#This Row],[Item '#]],Ticket_Forms[Form Number],Ticket_Forms[Ideal Profit])</f>
        <v>960</v>
      </c>
      <c r="R1705" s="16">
        <f>LOOKUP(Table5[[#This Row],[Item '#]],Ticket_Forms[Form Number],Ticket_Forms[Prizes])</f>
        <v>4560</v>
      </c>
      <c r="S1705" s="16">
        <f>LOOKUP(Table5[[#This Row],[Item '#]],Ticket_Forms[Form Number],Ticket_Forms[Location Rent])</f>
        <v>331</v>
      </c>
      <c r="T1705" s="16">
        <f>LOOKUP(Table5[[#This Row],[Item '#]],Ticket_Forms[Form Number],Ticket_Forms[Last Sale])</f>
        <v>200</v>
      </c>
      <c r="U1705" s="16" t="s">
        <v>3909</v>
      </c>
      <c r="V1705" s="58">
        <f>Table5[[#This Row],[Date Distributed]]</f>
        <v>45372</v>
      </c>
      <c r="W1705" s="3" t="str">
        <f>_xlfn.XLOOKUP(Table5[[#This Row],[Serial '#]],Table10[Serial '#],Table10[Charity Association],"",,)</f>
        <v>Greater Cleveland Football Foundation</v>
      </c>
      <c r="Z1705" s="3" t="s">
        <v>23</v>
      </c>
    </row>
    <row r="1706" spans="1:26" hidden="1" x14ac:dyDescent="0.35">
      <c r="A1706" s="3">
        <v>1704</v>
      </c>
      <c r="B1706" s="78">
        <v>45324</v>
      </c>
      <c r="C1706" s="73">
        <f>_xlfn.XLOOKUP(Table5[[#This Row],[Serial '#]],Table10[Serial '#],Table10[Date],"",,)</f>
        <v>45372</v>
      </c>
      <c r="D17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06" s="73" t="str">
        <f>IF(Table5[[#This Row],[Date Distributed]]="","In Stock","Distributed")</f>
        <v>Distributed</v>
      </c>
      <c r="F1706" s="79" t="s">
        <v>660</v>
      </c>
      <c r="G1706" s="75" t="s">
        <v>761</v>
      </c>
      <c r="H1706" s="80" t="s">
        <v>741</v>
      </c>
      <c r="I1706" s="80" t="s">
        <v>742</v>
      </c>
      <c r="J1706" s="81" t="s">
        <v>2464</v>
      </c>
      <c r="K1706" s="80" t="s">
        <v>385</v>
      </c>
      <c r="L1706" s="3" t="str">
        <f>_xlfn.XLOOKUP(Table5[[#This Row],[Item '#]],Ticket_Forms[Form Number],Ticket_Forms[Game Name],"",,)</f>
        <v>Criss Cross</v>
      </c>
      <c r="M1706" s="15">
        <v>186</v>
      </c>
      <c r="N1706" s="3">
        <f>LOOKUP(Table5[[#This Row],[Item '#]],Ticket_Forms[Form Number],Ticket_Forms[Ticket Count])</f>
        <v>5520</v>
      </c>
      <c r="O1706" s="16">
        <f>LOOKUP(Table5[[#This Row],[Item '#]],Ticket_Forms[Form Number],Ticket_Forms[Ticket Value])</f>
        <v>1</v>
      </c>
      <c r="P1706" s="16">
        <f>LOOKUP(Table5[[#This Row],[Item '#]],Ticket_Forms[Form Number],Ticket_Forms[Revenue])</f>
        <v>5520</v>
      </c>
      <c r="Q1706" s="16">
        <f>LOOKUP(Table5[[#This Row],[Item '#]],Ticket_Forms[Form Number],Ticket_Forms[Ideal Profit])</f>
        <v>960</v>
      </c>
      <c r="R1706" s="16">
        <f>LOOKUP(Table5[[#This Row],[Item '#]],Ticket_Forms[Form Number],Ticket_Forms[Prizes])</f>
        <v>4560</v>
      </c>
      <c r="S1706" s="16">
        <f>LOOKUP(Table5[[#This Row],[Item '#]],Ticket_Forms[Form Number],Ticket_Forms[Location Rent])</f>
        <v>331</v>
      </c>
      <c r="T1706" s="16">
        <f>LOOKUP(Table5[[#This Row],[Item '#]],Ticket_Forms[Form Number],Ticket_Forms[Last Sale])</f>
        <v>200</v>
      </c>
      <c r="U1706" s="16" t="s">
        <v>3909</v>
      </c>
      <c r="V1706" s="58">
        <f>Table5[[#This Row],[Date Distributed]]</f>
        <v>45372</v>
      </c>
      <c r="W1706" s="3" t="str">
        <f>_xlfn.XLOOKUP(Table5[[#This Row],[Serial '#]],Table10[Serial '#],Table10[Charity Association],"",,)</f>
        <v>Share A Vision</v>
      </c>
      <c r="Z1706" s="3" t="s">
        <v>23</v>
      </c>
    </row>
    <row r="1707" spans="1:26" hidden="1" x14ac:dyDescent="0.35">
      <c r="A1707" s="3">
        <v>1705</v>
      </c>
      <c r="B1707" s="78">
        <v>45324</v>
      </c>
      <c r="C1707" s="73">
        <f>_xlfn.XLOOKUP(Table5[[#This Row],[Serial '#]],Table10[Serial '#],Table10[Date],"",,)</f>
        <v>45372</v>
      </c>
      <c r="D17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07" s="73" t="str">
        <f>IF(Table5[[#This Row],[Date Distributed]]="","In Stock","Distributed")</f>
        <v>Distributed</v>
      </c>
      <c r="F1707" s="79" t="s">
        <v>660</v>
      </c>
      <c r="G1707" s="75" t="s">
        <v>761</v>
      </c>
      <c r="H1707" s="80" t="s">
        <v>741</v>
      </c>
      <c r="I1707" s="80" t="s">
        <v>742</v>
      </c>
      <c r="J1707" s="81" t="s">
        <v>2465</v>
      </c>
      <c r="K1707" s="80" t="s">
        <v>385</v>
      </c>
      <c r="L1707" s="3" t="str">
        <f>_xlfn.XLOOKUP(Table5[[#This Row],[Item '#]],Ticket_Forms[Form Number],Ticket_Forms[Game Name],"",,)</f>
        <v>Criss Cross</v>
      </c>
      <c r="M1707" s="15">
        <v>186</v>
      </c>
      <c r="N1707" s="3">
        <f>LOOKUP(Table5[[#This Row],[Item '#]],Ticket_Forms[Form Number],Ticket_Forms[Ticket Count])</f>
        <v>5520</v>
      </c>
      <c r="O1707" s="16">
        <f>LOOKUP(Table5[[#This Row],[Item '#]],Ticket_Forms[Form Number],Ticket_Forms[Ticket Value])</f>
        <v>1</v>
      </c>
      <c r="P1707" s="16">
        <f>LOOKUP(Table5[[#This Row],[Item '#]],Ticket_Forms[Form Number],Ticket_Forms[Revenue])</f>
        <v>5520</v>
      </c>
      <c r="Q1707" s="16">
        <f>LOOKUP(Table5[[#This Row],[Item '#]],Ticket_Forms[Form Number],Ticket_Forms[Ideal Profit])</f>
        <v>960</v>
      </c>
      <c r="R1707" s="16">
        <f>LOOKUP(Table5[[#This Row],[Item '#]],Ticket_Forms[Form Number],Ticket_Forms[Prizes])</f>
        <v>4560</v>
      </c>
      <c r="S1707" s="16">
        <f>LOOKUP(Table5[[#This Row],[Item '#]],Ticket_Forms[Form Number],Ticket_Forms[Location Rent])</f>
        <v>331</v>
      </c>
      <c r="T1707" s="16">
        <f>LOOKUP(Table5[[#This Row],[Item '#]],Ticket_Forms[Form Number],Ticket_Forms[Last Sale])</f>
        <v>200</v>
      </c>
      <c r="U1707" s="16" t="s">
        <v>3909</v>
      </c>
      <c r="V1707" s="58">
        <f>Table5[[#This Row],[Date Distributed]]</f>
        <v>45372</v>
      </c>
      <c r="W1707" s="3" t="str">
        <f>_xlfn.XLOOKUP(Table5[[#This Row],[Serial '#]],Table10[Serial '#],Table10[Charity Association],"",,)</f>
        <v>Medina County Law Enforcrment Assoc</v>
      </c>
      <c r="Z1707" s="3" t="s">
        <v>23</v>
      </c>
    </row>
    <row r="1708" spans="1:26" hidden="1" x14ac:dyDescent="0.35">
      <c r="A1708" s="3">
        <v>1706</v>
      </c>
      <c r="B1708" s="78">
        <v>45324</v>
      </c>
      <c r="C1708" s="73">
        <f>_xlfn.XLOOKUP(Table5[[#This Row],[Serial '#]],Table10[Serial '#],Table10[Date],"",,)</f>
        <v>45372</v>
      </c>
      <c r="D17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08" s="73" t="str">
        <f>IF(Table5[[#This Row],[Date Distributed]]="","In Stock","Distributed")</f>
        <v>Distributed</v>
      </c>
      <c r="F1708" s="79" t="s">
        <v>660</v>
      </c>
      <c r="G1708" s="75" t="s">
        <v>761</v>
      </c>
      <c r="H1708" s="80" t="s">
        <v>741</v>
      </c>
      <c r="I1708" s="80" t="s">
        <v>742</v>
      </c>
      <c r="J1708" s="81" t="s">
        <v>2466</v>
      </c>
      <c r="K1708" s="80" t="s">
        <v>385</v>
      </c>
      <c r="L1708" s="3" t="str">
        <f>_xlfn.XLOOKUP(Table5[[#This Row],[Item '#]],Ticket_Forms[Form Number],Ticket_Forms[Game Name],"",,)</f>
        <v>Criss Cross</v>
      </c>
      <c r="M1708" s="15">
        <v>186</v>
      </c>
      <c r="N1708" s="3">
        <f>LOOKUP(Table5[[#This Row],[Item '#]],Ticket_Forms[Form Number],Ticket_Forms[Ticket Count])</f>
        <v>5520</v>
      </c>
      <c r="O1708" s="16">
        <f>LOOKUP(Table5[[#This Row],[Item '#]],Ticket_Forms[Form Number],Ticket_Forms[Ticket Value])</f>
        <v>1</v>
      </c>
      <c r="P1708" s="16">
        <f>LOOKUP(Table5[[#This Row],[Item '#]],Ticket_Forms[Form Number],Ticket_Forms[Revenue])</f>
        <v>5520</v>
      </c>
      <c r="Q1708" s="16">
        <f>LOOKUP(Table5[[#This Row],[Item '#]],Ticket_Forms[Form Number],Ticket_Forms[Ideal Profit])</f>
        <v>960</v>
      </c>
      <c r="R1708" s="16">
        <f>LOOKUP(Table5[[#This Row],[Item '#]],Ticket_Forms[Form Number],Ticket_Forms[Prizes])</f>
        <v>4560</v>
      </c>
      <c r="S1708" s="16">
        <f>LOOKUP(Table5[[#This Row],[Item '#]],Ticket_Forms[Form Number],Ticket_Forms[Location Rent])</f>
        <v>331</v>
      </c>
      <c r="T1708" s="16">
        <f>LOOKUP(Table5[[#This Row],[Item '#]],Ticket_Forms[Form Number],Ticket_Forms[Last Sale])</f>
        <v>200</v>
      </c>
      <c r="U1708" s="16" t="s">
        <v>3909</v>
      </c>
      <c r="V1708" s="58">
        <f>Table5[[#This Row],[Date Distributed]]</f>
        <v>45372</v>
      </c>
      <c r="W1708" s="3" t="str">
        <f>_xlfn.XLOOKUP(Table5[[#This Row],[Serial '#]],Table10[Serial '#],Table10[Charity Association],"",,)</f>
        <v>Medina County Law Enforcrment Assoc</v>
      </c>
      <c r="Z1708" s="3" t="s">
        <v>23</v>
      </c>
    </row>
    <row r="1709" spans="1:26" hidden="1" x14ac:dyDescent="0.35">
      <c r="A1709" s="3">
        <v>1707</v>
      </c>
      <c r="B1709" s="78">
        <v>45324</v>
      </c>
      <c r="C1709" s="73">
        <f>_xlfn.XLOOKUP(Table5[[#This Row],[Serial '#]],Table10[Serial '#],Table10[Date],"",,)</f>
        <v>45373</v>
      </c>
      <c r="D17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09" s="73" t="str">
        <f>IF(Table5[[#This Row],[Date Distributed]]="","In Stock","Distributed")</f>
        <v>Distributed</v>
      </c>
      <c r="F1709" s="79" t="s">
        <v>660</v>
      </c>
      <c r="G1709" s="75" t="s">
        <v>761</v>
      </c>
      <c r="H1709" s="80" t="s">
        <v>741</v>
      </c>
      <c r="I1709" s="80" t="s">
        <v>742</v>
      </c>
      <c r="J1709" s="81" t="s">
        <v>2467</v>
      </c>
      <c r="K1709" s="80" t="s">
        <v>385</v>
      </c>
      <c r="L1709" s="3" t="str">
        <f>_xlfn.XLOOKUP(Table5[[#This Row],[Item '#]],Ticket_Forms[Form Number],Ticket_Forms[Game Name],"",,)</f>
        <v>Criss Cross</v>
      </c>
      <c r="M1709" s="15">
        <v>186</v>
      </c>
      <c r="N1709" s="3">
        <f>LOOKUP(Table5[[#This Row],[Item '#]],Ticket_Forms[Form Number],Ticket_Forms[Ticket Count])</f>
        <v>5520</v>
      </c>
      <c r="O1709" s="16">
        <f>LOOKUP(Table5[[#This Row],[Item '#]],Ticket_Forms[Form Number],Ticket_Forms[Ticket Value])</f>
        <v>1</v>
      </c>
      <c r="P1709" s="16">
        <f>LOOKUP(Table5[[#This Row],[Item '#]],Ticket_Forms[Form Number],Ticket_Forms[Revenue])</f>
        <v>5520</v>
      </c>
      <c r="Q1709" s="16">
        <f>LOOKUP(Table5[[#This Row],[Item '#]],Ticket_Forms[Form Number],Ticket_Forms[Ideal Profit])</f>
        <v>960</v>
      </c>
      <c r="R1709" s="16">
        <f>LOOKUP(Table5[[#This Row],[Item '#]],Ticket_Forms[Form Number],Ticket_Forms[Prizes])</f>
        <v>4560</v>
      </c>
      <c r="S1709" s="16">
        <f>LOOKUP(Table5[[#This Row],[Item '#]],Ticket_Forms[Form Number],Ticket_Forms[Location Rent])</f>
        <v>331</v>
      </c>
      <c r="T1709" s="16">
        <f>LOOKUP(Table5[[#This Row],[Item '#]],Ticket_Forms[Form Number],Ticket_Forms[Last Sale])</f>
        <v>200</v>
      </c>
      <c r="U1709" s="16" t="s">
        <v>3909</v>
      </c>
      <c r="V1709" s="58">
        <f>Table5[[#This Row],[Date Distributed]]</f>
        <v>45373</v>
      </c>
      <c r="W1709" s="3" t="str">
        <f>_xlfn.XLOOKUP(Table5[[#This Row],[Serial '#]],Table10[Serial '#],Table10[Charity Association],"",,)</f>
        <v>Italian American Brotherhood Club</v>
      </c>
      <c r="Z1709" s="3" t="s">
        <v>23</v>
      </c>
    </row>
    <row r="1710" spans="1:26" hidden="1" x14ac:dyDescent="0.35">
      <c r="A1710" s="3">
        <v>1708</v>
      </c>
      <c r="B1710" s="78">
        <v>45324</v>
      </c>
      <c r="C1710" s="73">
        <f>_xlfn.XLOOKUP(Table5[[#This Row],[Serial '#]],Table10[Serial '#],Table10[Date],"",,)</f>
        <v>45373</v>
      </c>
      <c r="D17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10" s="73" t="str">
        <f>IF(Table5[[#This Row],[Date Distributed]]="","In Stock","Distributed")</f>
        <v>Distributed</v>
      </c>
      <c r="F1710" s="79" t="s">
        <v>660</v>
      </c>
      <c r="G1710" s="75" t="s">
        <v>761</v>
      </c>
      <c r="H1710" s="80" t="s">
        <v>741</v>
      </c>
      <c r="I1710" s="80" t="s">
        <v>742</v>
      </c>
      <c r="J1710" s="81" t="s">
        <v>2468</v>
      </c>
      <c r="K1710" s="80" t="s">
        <v>385</v>
      </c>
      <c r="L1710" s="3" t="str">
        <f>_xlfn.XLOOKUP(Table5[[#This Row],[Item '#]],Ticket_Forms[Form Number],Ticket_Forms[Game Name],"",,)</f>
        <v>Criss Cross</v>
      </c>
      <c r="M1710" s="15">
        <v>186</v>
      </c>
      <c r="N1710" s="3">
        <f>LOOKUP(Table5[[#This Row],[Item '#]],Ticket_Forms[Form Number],Ticket_Forms[Ticket Count])</f>
        <v>5520</v>
      </c>
      <c r="O1710" s="16">
        <f>LOOKUP(Table5[[#This Row],[Item '#]],Ticket_Forms[Form Number],Ticket_Forms[Ticket Value])</f>
        <v>1</v>
      </c>
      <c r="P1710" s="16">
        <f>LOOKUP(Table5[[#This Row],[Item '#]],Ticket_Forms[Form Number],Ticket_Forms[Revenue])</f>
        <v>5520</v>
      </c>
      <c r="Q1710" s="16">
        <f>LOOKUP(Table5[[#This Row],[Item '#]],Ticket_Forms[Form Number],Ticket_Forms[Ideal Profit])</f>
        <v>960</v>
      </c>
      <c r="R1710" s="16">
        <f>LOOKUP(Table5[[#This Row],[Item '#]],Ticket_Forms[Form Number],Ticket_Forms[Prizes])</f>
        <v>4560</v>
      </c>
      <c r="S1710" s="16">
        <f>LOOKUP(Table5[[#This Row],[Item '#]],Ticket_Forms[Form Number],Ticket_Forms[Location Rent])</f>
        <v>331</v>
      </c>
      <c r="T1710" s="16">
        <f>LOOKUP(Table5[[#This Row],[Item '#]],Ticket_Forms[Form Number],Ticket_Forms[Last Sale])</f>
        <v>200</v>
      </c>
      <c r="U1710" s="16" t="s">
        <v>3909</v>
      </c>
      <c r="V1710" s="58">
        <f>Table5[[#This Row],[Date Distributed]]</f>
        <v>45373</v>
      </c>
      <c r="W1710" s="3" t="str">
        <f>_xlfn.XLOOKUP(Table5[[#This Row],[Serial '#]],Table10[Serial '#],Table10[Charity Association],"",,)</f>
        <v>Cleveland Police Athletic League</v>
      </c>
      <c r="Z1710" s="3" t="s">
        <v>23</v>
      </c>
    </row>
    <row r="1711" spans="1:26" hidden="1" x14ac:dyDescent="0.35">
      <c r="A1711" s="3">
        <v>1709</v>
      </c>
      <c r="B1711" s="78">
        <v>45324</v>
      </c>
      <c r="C1711" s="73">
        <f>_xlfn.XLOOKUP(Table5[[#This Row],[Serial '#]],Table10[Serial '#],Table10[Date],"",,)</f>
        <v>45373</v>
      </c>
      <c r="D17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11" s="73" t="str">
        <f>IF(Table5[[#This Row],[Date Distributed]]="","In Stock","Distributed")</f>
        <v>Distributed</v>
      </c>
      <c r="F1711" s="79" t="s">
        <v>660</v>
      </c>
      <c r="G1711" s="75" t="s">
        <v>761</v>
      </c>
      <c r="H1711" s="80" t="s">
        <v>741</v>
      </c>
      <c r="I1711" s="80" t="s">
        <v>742</v>
      </c>
      <c r="J1711" s="81" t="s">
        <v>2469</v>
      </c>
      <c r="K1711" s="80" t="s">
        <v>385</v>
      </c>
      <c r="L1711" s="3" t="str">
        <f>_xlfn.XLOOKUP(Table5[[#This Row],[Item '#]],Ticket_Forms[Form Number],Ticket_Forms[Game Name],"",,)</f>
        <v>Criss Cross</v>
      </c>
      <c r="M1711" s="15">
        <v>186</v>
      </c>
      <c r="N1711" s="3">
        <f>LOOKUP(Table5[[#This Row],[Item '#]],Ticket_Forms[Form Number],Ticket_Forms[Ticket Count])</f>
        <v>5520</v>
      </c>
      <c r="O1711" s="16">
        <f>LOOKUP(Table5[[#This Row],[Item '#]],Ticket_Forms[Form Number],Ticket_Forms[Ticket Value])</f>
        <v>1</v>
      </c>
      <c r="P1711" s="16">
        <f>LOOKUP(Table5[[#This Row],[Item '#]],Ticket_Forms[Form Number],Ticket_Forms[Revenue])</f>
        <v>5520</v>
      </c>
      <c r="Q1711" s="16">
        <f>LOOKUP(Table5[[#This Row],[Item '#]],Ticket_Forms[Form Number],Ticket_Forms[Ideal Profit])</f>
        <v>960</v>
      </c>
      <c r="R1711" s="16">
        <f>LOOKUP(Table5[[#This Row],[Item '#]],Ticket_Forms[Form Number],Ticket_Forms[Prizes])</f>
        <v>4560</v>
      </c>
      <c r="S1711" s="16">
        <f>LOOKUP(Table5[[#This Row],[Item '#]],Ticket_Forms[Form Number],Ticket_Forms[Location Rent])</f>
        <v>331</v>
      </c>
      <c r="T1711" s="16">
        <f>LOOKUP(Table5[[#This Row],[Item '#]],Ticket_Forms[Form Number],Ticket_Forms[Last Sale])</f>
        <v>200</v>
      </c>
      <c r="U1711" s="16" t="s">
        <v>3909</v>
      </c>
      <c r="V1711" s="58">
        <f>Table5[[#This Row],[Date Distributed]]</f>
        <v>45373</v>
      </c>
      <c r="W1711" s="3" t="str">
        <f>_xlfn.XLOOKUP(Table5[[#This Row],[Serial '#]],Table10[Serial '#],Table10[Charity Association],"",,)</f>
        <v>Cleveland Police Athletic League</v>
      </c>
      <c r="Z1711" s="3" t="s">
        <v>23</v>
      </c>
    </row>
    <row r="1712" spans="1:26" hidden="1" x14ac:dyDescent="0.35">
      <c r="A1712" s="3">
        <v>1710</v>
      </c>
      <c r="B1712" s="78">
        <v>45324</v>
      </c>
      <c r="C1712" s="73">
        <f>_xlfn.XLOOKUP(Table5[[#This Row],[Serial '#]],Table10[Serial '#],Table10[Date],"",,)</f>
        <v>45373</v>
      </c>
      <c r="D17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12" s="73" t="str">
        <f>IF(Table5[[#This Row],[Date Distributed]]="","In Stock","Distributed")</f>
        <v>Distributed</v>
      </c>
      <c r="F1712" s="79" t="s">
        <v>660</v>
      </c>
      <c r="G1712" s="75" t="s">
        <v>761</v>
      </c>
      <c r="H1712" s="80" t="s">
        <v>741</v>
      </c>
      <c r="I1712" s="80" t="s">
        <v>742</v>
      </c>
      <c r="J1712" s="81" t="s">
        <v>2470</v>
      </c>
      <c r="K1712" s="80" t="s">
        <v>447</v>
      </c>
      <c r="L1712" s="3" t="str">
        <f>_xlfn.XLOOKUP(Table5[[#This Row],[Item '#]],Ticket_Forms[Form Number],Ticket_Forms[Game Name],"",,)</f>
        <v>Bar The Slots</v>
      </c>
      <c r="M1712" s="15">
        <v>212</v>
      </c>
      <c r="N1712" s="3">
        <f>LOOKUP(Table5[[#This Row],[Item '#]],Ticket_Forms[Form Number],Ticket_Forms[Ticket Count])</f>
        <v>6320</v>
      </c>
      <c r="O1712" s="16">
        <f>LOOKUP(Table5[[#This Row],[Item '#]],Ticket_Forms[Form Number],Ticket_Forms[Ticket Value])</f>
        <v>1</v>
      </c>
      <c r="P1712" s="16">
        <f>LOOKUP(Table5[[#This Row],[Item '#]],Ticket_Forms[Form Number],Ticket_Forms[Revenue])</f>
        <v>6320</v>
      </c>
      <c r="Q1712" s="16">
        <f>LOOKUP(Table5[[#This Row],[Item '#]],Ticket_Forms[Form Number],Ticket_Forms[Ideal Profit])</f>
        <v>1575</v>
      </c>
      <c r="R1712" s="16">
        <f>LOOKUP(Table5[[#This Row],[Item '#]],Ticket_Forms[Form Number],Ticket_Forms[Prizes])</f>
        <v>4745</v>
      </c>
      <c r="S1712" s="16">
        <f>LOOKUP(Table5[[#This Row],[Item '#]],Ticket_Forms[Form Number],Ticket_Forms[Location Rent])</f>
        <v>379</v>
      </c>
      <c r="T1712" s="16">
        <f>LOOKUP(Table5[[#This Row],[Item '#]],Ticket_Forms[Form Number],Ticket_Forms[Last Sale])</f>
        <v>599</v>
      </c>
      <c r="U1712" s="16" t="s">
        <v>3909</v>
      </c>
      <c r="V1712" s="58">
        <f>Table5[[#This Row],[Date Distributed]]</f>
        <v>45373</v>
      </c>
      <c r="W1712" s="3" t="str">
        <f>_xlfn.XLOOKUP(Table5[[#This Row],[Serial '#]],Table10[Serial '#],Table10[Charity Association],"",,)</f>
        <v>Cleveland Police Athletic League</v>
      </c>
      <c r="Z1712" s="3" t="s">
        <v>23</v>
      </c>
    </row>
    <row r="1713" spans="1:26" hidden="1" x14ac:dyDescent="0.35">
      <c r="A1713" s="3">
        <v>1711</v>
      </c>
      <c r="B1713" s="78">
        <v>45324</v>
      </c>
      <c r="C1713" s="73">
        <f>_xlfn.XLOOKUP(Table5[[#This Row],[Serial '#]],Table10[Serial '#],Table10[Date],"",,)</f>
        <v>45374</v>
      </c>
      <c r="D17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13" s="73" t="str">
        <f>IF(Table5[[#This Row],[Date Distributed]]="","In Stock","Distributed")</f>
        <v>Distributed</v>
      </c>
      <c r="F1713" s="79" t="s">
        <v>660</v>
      </c>
      <c r="G1713" s="75" t="s">
        <v>761</v>
      </c>
      <c r="H1713" s="80" t="s">
        <v>741</v>
      </c>
      <c r="I1713" s="80" t="s">
        <v>742</v>
      </c>
      <c r="J1713" s="81" t="s">
        <v>2471</v>
      </c>
      <c r="K1713" s="80" t="s">
        <v>385</v>
      </c>
      <c r="L1713" s="3" t="str">
        <f>_xlfn.XLOOKUP(Table5[[#This Row],[Item '#]],Ticket_Forms[Form Number],Ticket_Forms[Game Name],"",,)</f>
        <v>Criss Cross</v>
      </c>
      <c r="M1713" s="15">
        <v>186</v>
      </c>
      <c r="N1713" s="3">
        <f>LOOKUP(Table5[[#This Row],[Item '#]],Ticket_Forms[Form Number],Ticket_Forms[Ticket Count])</f>
        <v>5520</v>
      </c>
      <c r="O1713" s="16">
        <f>LOOKUP(Table5[[#This Row],[Item '#]],Ticket_Forms[Form Number],Ticket_Forms[Ticket Value])</f>
        <v>1</v>
      </c>
      <c r="P1713" s="16">
        <f>LOOKUP(Table5[[#This Row],[Item '#]],Ticket_Forms[Form Number],Ticket_Forms[Revenue])</f>
        <v>5520</v>
      </c>
      <c r="Q1713" s="16">
        <f>LOOKUP(Table5[[#This Row],[Item '#]],Ticket_Forms[Form Number],Ticket_Forms[Ideal Profit])</f>
        <v>960</v>
      </c>
      <c r="R1713" s="16">
        <f>LOOKUP(Table5[[#This Row],[Item '#]],Ticket_Forms[Form Number],Ticket_Forms[Prizes])</f>
        <v>4560</v>
      </c>
      <c r="S1713" s="16">
        <f>LOOKUP(Table5[[#This Row],[Item '#]],Ticket_Forms[Form Number],Ticket_Forms[Location Rent])</f>
        <v>331</v>
      </c>
      <c r="T1713" s="16">
        <f>LOOKUP(Table5[[#This Row],[Item '#]],Ticket_Forms[Form Number],Ticket_Forms[Last Sale])</f>
        <v>200</v>
      </c>
      <c r="U1713" s="16" t="s">
        <v>3909</v>
      </c>
      <c r="V1713" s="58">
        <f>Table5[[#This Row],[Date Distributed]]</f>
        <v>45374</v>
      </c>
      <c r="W1713" s="3" t="str">
        <f>_xlfn.XLOOKUP(Table5[[#This Row],[Serial '#]],Table10[Serial '#],Table10[Charity Association],"",,)</f>
        <v>Italian American Brotherhood Club</v>
      </c>
      <c r="Z1713" s="3" t="s">
        <v>23</v>
      </c>
    </row>
    <row r="1714" spans="1:26" hidden="1" x14ac:dyDescent="0.35">
      <c r="A1714" s="3">
        <v>1712</v>
      </c>
      <c r="B1714" s="78">
        <v>45324</v>
      </c>
      <c r="C1714" s="73">
        <f>_xlfn.XLOOKUP(Table5[[#This Row],[Serial '#]],Table10[Serial '#],Table10[Date],"",,)</f>
        <v>45376</v>
      </c>
      <c r="D17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14" s="73" t="str">
        <f>IF(Table5[[#This Row],[Date Distributed]]="","In Stock","Distributed")</f>
        <v>Distributed</v>
      </c>
      <c r="F1714" s="79" t="s">
        <v>660</v>
      </c>
      <c r="G1714" s="75" t="s">
        <v>761</v>
      </c>
      <c r="H1714" s="80" t="s">
        <v>741</v>
      </c>
      <c r="I1714" s="80" t="s">
        <v>742</v>
      </c>
      <c r="J1714" s="81" t="s">
        <v>2472</v>
      </c>
      <c r="K1714" s="80" t="s">
        <v>385</v>
      </c>
      <c r="L1714" s="3" t="str">
        <f>_xlfn.XLOOKUP(Table5[[#This Row],[Item '#]],Ticket_Forms[Form Number],Ticket_Forms[Game Name],"",,)</f>
        <v>Criss Cross</v>
      </c>
      <c r="M1714" s="15">
        <v>186</v>
      </c>
      <c r="N1714" s="3">
        <f>LOOKUP(Table5[[#This Row],[Item '#]],Ticket_Forms[Form Number],Ticket_Forms[Ticket Count])</f>
        <v>5520</v>
      </c>
      <c r="O1714" s="16">
        <f>LOOKUP(Table5[[#This Row],[Item '#]],Ticket_Forms[Form Number],Ticket_Forms[Ticket Value])</f>
        <v>1</v>
      </c>
      <c r="P1714" s="16">
        <f>LOOKUP(Table5[[#This Row],[Item '#]],Ticket_Forms[Form Number],Ticket_Forms[Revenue])</f>
        <v>5520</v>
      </c>
      <c r="Q1714" s="16">
        <f>LOOKUP(Table5[[#This Row],[Item '#]],Ticket_Forms[Form Number],Ticket_Forms[Ideal Profit])</f>
        <v>960</v>
      </c>
      <c r="R1714" s="16">
        <f>LOOKUP(Table5[[#This Row],[Item '#]],Ticket_Forms[Form Number],Ticket_Forms[Prizes])</f>
        <v>4560</v>
      </c>
      <c r="S1714" s="16">
        <f>LOOKUP(Table5[[#This Row],[Item '#]],Ticket_Forms[Form Number],Ticket_Forms[Location Rent])</f>
        <v>331</v>
      </c>
      <c r="T1714" s="16">
        <f>LOOKUP(Table5[[#This Row],[Item '#]],Ticket_Forms[Form Number],Ticket_Forms[Last Sale])</f>
        <v>200</v>
      </c>
      <c r="U1714" s="16" t="s">
        <v>3909</v>
      </c>
      <c r="V1714" s="58">
        <f>Table5[[#This Row],[Date Distributed]]</f>
        <v>45376</v>
      </c>
      <c r="W1714" s="3" t="str">
        <f>_xlfn.XLOOKUP(Table5[[#This Row],[Serial '#]],Table10[Serial '#],Table10[Charity Association],"",,)</f>
        <v>Greater Cleveland Football Foundation</v>
      </c>
      <c r="Z1714" s="3" t="s">
        <v>23</v>
      </c>
    </row>
    <row r="1715" spans="1:26" hidden="1" x14ac:dyDescent="0.35">
      <c r="A1715" s="3">
        <v>1713</v>
      </c>
      <c r="B1715" s="78">
        <v>45324</v>
      </c>
      <c r="C1715" s="73">
        <f>_xlfn.XLOOKUP(Table5[[#This Row],[Serial '#]],Table10[Serial '#],Table10[Date],"",,)</f>
        <v>45376</v>
      </c>
      <c r="D17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15" s="73" t="str">
        <f>IF(Table5[[#This Row],[Date Distributed]]="","In Stock","Distributed")</f>
        <v>Distributed</v>
      </c>
      <c r="F1715" s="79" t="s">
        <v>660</v>
      </c>
      <c r="G1715" s="75" t="s">
        <v>761</v>
      </c>
      <c r="H1715" s="80" t="s">
        <v>741</v>
      </c>
      <c r="I1715" s="80" t="s">
        <v>742</v>
      </c>
      <c r="J1715" s="81" t="s">
        <v>2473</v>
      </c>
      <c r="K1715" s="80" t="s">
        <v>385</v>
      </c>
      <c r="L1715" s="3" t="str">
        <f>_xlfn.XLOOKUP(Table5[[#This Row],[Item '#]],Ticket_Forms[Form Number],Ticket_Forms[Game Name],"",,)</f>
        <v>Criss Cross</v>
      </c>
      <c r="M1715" s="15">
        <v>186</v>
      </c>
      <c r="N1715" s="3">
        <f>LOOKUP(Table5[[#This Row],[Item '#]],Ticket_Forms[Form Number],Ticket_Forms[Ticket Count])</f>
        <v>5520</v>
      </c>
      <c r="O1715" s="16">
        <f>LOOKUP(Table5[[#This Row],[Item '#]],Ticket_Forms[Form Number],Ticket_Forms[Ticket Value])</f>
        <v>1</v>
      </c>
      <c r="P1715" s="16">
        <f>LOOKUP(Table5[[#This Row],[Item '#]],Ticket_Forms[Form Number],Ticket_Forms[Revenue])</f>
        <v>5520</v>
      </c>
      <c r="Q1715" s="16">
        <f>LOOKUP(Table5[[#This Row],[Item '#]],Ticket_Forms[Form Number],Ticket_Forms[Ideal Profit])</f>
        <v>960</v>
      </c>
      <c r="R1715" s="16">
        <f>LOOKUP(Table5[[#This Row],[Item '#]],Ticket_Forms[Form Number],Ticket_Forms[Prizes])</f>
        <v>4560</v>
      </c>
      <c r="S1715" s="16">
        <f>LOOKUP(Table5[[#This Row],[Item '#]],Ticket_Forms[Form Number],Ticket_Forms[Location Rent])</f>
        <v>331</v>
      </c>
      <c r="T1715" s="16">
        <f>LOOKUP(Table5[[#This Row],[Item '#]],Ticket_Forms[Form Number],Ticket_Forms[Last Sale])</f>
        <v>200</v>
      </c>
      <c r="U1715" s="16" t="s">
        <v>3909</v>
      </c>
      <c r="V1715" s="58">
        <f>Table5[[#This Row],[Date Distributed]]</f>
        <v>45376</v>
      </c>
      <c r="W1715" s="3" t="str">
        <f>_xlfn.XLOOKUP(Table5[[#This Row],[Serial '#]],Table10[Serial '#],Table10[Charity Association],"",,)</f>
        <v>Greater Cleveland Football Foundation</v>
      </c>
      <c r="Z1715" s="3" t="s">
        <v>23</v>
      </c>
    </row>
    <row r="1716" spans="1:26" hidden="1" x14ac:dyDescent="0.35">
      <c r="A1716" s="3">
        <v>1714</v>
      </c>
      <c r="B1716" s="78">
        <v>45324</v>
      </c>
      <c r="C1716" s="73">
        <f>_xlfn.XLOOKUP(Table5[[#This Row],[Serial '#]],Table10[Serial '#],Table10[Date],"",,)</f>
        <v>45376</v>
      </c>
      <c r="D17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16" s="73" t="str">
        <f>IF(Table5[[#This Row],[Date Distributed]]="","In Stock","Distributed")</f>
        <v>Distributed</v>
      </c>
      <c r="F1716" s="79" t="s">
        <v>660</v>
      </c>
      <c r="G1716" s="75" t="s">
        <v>761</v>
      </c>
      <c r="H1716" s="80" t="s">
        <v>741</v>
      </c>
      <c r="I1716" s="80" t="s">
        <v>742</v>
      </c>
      <c r="J1716" s="81" t="s">
        <v>2474</v>
      </c>
      <c r="K1716" s="80" t="s">
        <v>385</v>
      </c>
      <c r="L1716" s="3" t="str">
        <f>_xlfn.XLOOKUP(Table5[[#This Row],[Item '#]],Ticket_Forms[Form Number],Ticket_Forms[Game Name],"",,)</f>
        <v>Criss Cross</v>
      </c>
      <c r="M1716" s="15">
        <v>186</v>
      </c>
      <c r="N1716" s="3">
        <f>LOOKUP(Table5[[#This Row],[Item '#]],Ticket_Forms[Form Number],Ticket_Forms[Ticket Count])</f>
        <v>5520</v>
      </c>
      <c r="O1716" s="16">
        <f>LOOKUP(Table5[[#This Row],[Item '#]],Ticket_Forms[Form Number],Ticket_Forms[Ticket Value])</f>
        <v>1</v>
      </c>
      <c r="P1716" s="16">
        <f>LOOKUP(Table5[[#This Row],[Item '#]],Ticket_Forms[Form Number],Ticket_Forms[Revenue])</f>
        <v>5520</v>
      </c>
      <c r="Q1716" s="16">
        <f>LOOKUP(Table5[[#This Row],[Item '#]],Ticket_Forms[Form Number],Ticket_Forms[Ideal Profit])</f>
        <v>960</v>
      </c>
      <c r="R1716" s="16">
        <f>LOOKUP(Table5[[#This Row],[Item '#]],Ticket_Forms[Form Number],Ticket_Forms[Prizes])</f>
        <v>4560</v>
      </c>
      <c r="S1716" s="16">
        <f>LOOKUP(Table5[[#This Row],[Item '#]],Ticket_Forms[Form Number],Ticket_Forms[Location Rent])</f>
        <v>331</v>
      </c>
      <c r="T1716" s="16">
        <f>LOOKUP(Table5[[#This Row],[Item '#]],Ticket_Forms[Form Number],Ticket_Forms[Last Sale])</f>
        <v>200</v>
      </c>
      <c r="U1716" s="16" t="s">
        <v>3909</v>
      </c>
      <c r="V1716" s="58">
        <f>Table5[[#This Row],[Date Distributed]]</f>
        <v>45376</v>
      </c>
      <c r="W1716" s="3" t="str">
        <f>_xlfn.XLOOKUP(Table5[[#This Row],[Serial '#]],Table10[Serial '#],Table10[Charity Association],"",,)</f>
        <v>Cleveland Police Athletic League</v>
      </c>
      <c r="Z1716" s="3" t="s">
        <v>23</v>
      </c>
    </row>
    <row r="1717" spans="1:26" hidden="1" x14ac:dyDescent="0.35">
      <c r="A1717" s="3">
        <v>1715</v>
      </c>
      <c r="B1717" s="78">
        <v>45324</v>
      </c>
      <c r="C1717" s="73">
        <f>_xlfn.XLOOKUP(Table5[[#This Row],[Serial '#]],Table10[Serial '#],Table10[Date],"",,)</f>
        <v>45376</v>
      </c>
      <c r="D17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17" s="73" t="str">
        <f>IF(Table5[[#This Row],[Date Distributed]]="","In Stock","Distributed")</f>
        <v>Distributed</v>
      </c>
      <c r="F1717" s="79" t="s">
        <v>660</v>
      </c>
      <c r="G1717" s="75" t="s">
        <v>761</v>
      </c>
      <c r="H1717" s="80" t="s">
        <v>741</v>
      </c>
      <c r="I1717" s="80" t="s">
        <v>742</v>
      </c>
      <c r="J1717" s="81" t="s">
        <v>2475</v>
      </c>
      <c r="K1717" s="80" t="s">
        <v>447</v>
      </c>
      <c r="L1717" s="3" t="str">
        <f>_xlfn.XLOOKUP(Table5[[#This Row],[Item '#]],Ticket_Forms[Form Number],Ticket_Forms[Game Name],"",,)</f>
        <v>Bar The Slots</v>
      </c>
      <c r="M1717" s="15">
        <v>212</v>
      </c>
      <c r="N1717" s="3">
        <f>LOOKUP(Table5[[#This Row],[Item '#]],Ticket_Forms[Form Number],Ticket_Forms[Ticket Count])</f>
        <v>6320</v>
      </c>
      <c r="O1717" s="16">
        <f>LOOKUP(Table5[[#This Row],[Item '#]],Ticket_Forms[Form Number],Ticket_Forms[Ticket Value])</f>
        <v>1</v>
      </c>
      <c r="P1717" s="16">
        <f>LOOKUP(Table5[[#This Row],[Item '#]],Ticket_Forms[Form Number],Ticket_Forms[Revenue])</f>
        <v>6320</v>
      </c>
      <c r="Q1717" s="16">
        <f>LOOKUP(Table5[[#This Row],[Item '#]],Ticket_Forms[Form Number],Ticket_Forms[Ideal Profit])</f>
        <v>1575</v>
      </c>
      <c r="R1717" s="16">
        <f>LOOKUP(Table5[[#This Row],[Item '#]],Ticket_Forms[Form Number],Ticket_Forms[Prizes])</f>
        <v>4745</v>
      </c>
      <c r="S1717" s="16">
        <f>LOOKUP(Table5[[#This Row],[Item '#]],Ticket_Forms[Form Number],Ticket_Forms[Location Rent])</f>
        <v>379</v>
      </c>
      <c r="T1717" s="16">
        <f>LOOKUP(Table5[[#This Row],[Item '#]],Ticket_Forms[Form Number],Ticket_Forms[Last Sale])</f>
        <v>599</v>
      </c>
      <c r="U1717" s="16" t="s">
        <v>3909</v>
      </c>
      <c r="V1717" s="58">
        <f>Table5[[#This Row],[Date Distributed]]</f>
        <v>45376</v>
      </c>
      <c r="W1717" s="3" t="str">
        <f>_xlfn.XLOOKUP(Table5[[#This Row],[Serial '#]],Table10[Serial '#],Table10[Charity Association],"",,)</f>
        <v>Greater Cleveland Football Foundation</v>
      </c>
      <c r="Z1717" s="3" t="s">
        <v>23</v>
      </c>
    </row>
    <row r="1718" spans="1:26" hidden="1" x14ac:dyDescent="0.35">
      <c r="A1718" s="3">
        <v>1716</v>
      </c>
      <c r="B1718" s="78">
        <v>45324</v>
      </c>
      <c r="C1718" s="73">
        <f>_xlfn.XLOOKUP(Table5[[#This Row],[Serial '#]],Table10[Serial '#],Table10[Date],"",,)</f>
        <v>45376</v>
      </c>
      <c r="D17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18" s="73" t="str">
        <f>IF(Table5[[#This Row],[Date Distributed]]="","In Stock","Distributed")</f>
        <v>Distributed</v>
      </c>
      <c r="F1718" s="79" t="s">
        <v>660</v>
      </c>
      <c r="G1718" s="75" t="s">
        <v>761</v>
      </c>
      <c r="H1718" s="80" t="s">
        <v>741</v>
      </c>
      <c r="I1718" s="80" t="s">
        <v>742</v>
      </c>
      <c r="J1718" s="81" t="s">
        <v>2476</v>
      </c>
      <c r="K1718" s="80" t="s">
        <v>447</v>
      </c>
      <c r="L1718" s="3" t="str">
        <f>_xlfn.XLOOKUP(Table5[[#This Row],[Item '#]],Ticket_Forms[Form Number],Ticket_Forms[Game Name],"",,)</f>
        <v>Bar The Slots</v>
      </c>
      <c r="M1718" s="15">
        <v>212</v>
      </c>
      <c r="N1718" s="3">
        <f>LOOKUP(Table5[[#This Row],[Item '#]],Ticket_Forms[Form Number],Ticket_Forms[Ticket Count])</f>
        <v>6320</v>
      </c>
      <c r="O1718" s="16">
        <f>LOOKUP(Table5[[#This Row],[Item '#]],Ticket_Forms[Form Number],Ticket_Forms[Ticket Value])</f>
        <v>1</v>
      </c>
      <c r="P1718" s="16">
        <f>LOOKUP(Table5[[#This Row],[Item '#]],Ticket_Forms[Form Number],Ticket_Forms[Revenue])</f>
        <v>6320</v>
      </c>
      <c r="Q1718" s="16">
        <f>LOOKUP(Table5[[#This Row],[Item '#]],Ticket_Forms[Form Number],Ticket_Forms[Ideal Profit])</f>
        <v>1575</v>
      </c>
      <c r="R1718" s="16">
        <f>LOOKUP(Table5[[#This Row],[Item '#]],Ticket_Forms[Form Number],Ticket_Forms[Prizes])</f>
        <v>4745</v>
      </c>
      <c r="S1718" s="16">
        <f>LOOKUP(Table5[[#This Row],[Item '#]],Ticket_Forms[Form Number],Ticket_Forms[Location Rent])</f>
        <v>379</v>
      </c>
      <c r="T1718" s="16">
        <f>LOOKUP(Table5[[#This Row],[Item '#]],Ticket_Forms[Form Number],Ticket_Forms[Last Sale])</f>
        <v>599</v>
      </c>
      <c r="U1718" s="16" t="s">
        <v>3909</v>
      </c>
      <c r="V1718" s="58">
        <f>Table5[[#This Row],[Date Distributed]]</f>
        <v>45376</v>
      </c>
      <c r="W1718" s="3" t="str">
        <f>_xlfn.XLOOKUP(Table5[[#This Row],[Serial '#]],Table10[Serial '#],Table10[Charity Association],"",,)</f>
        <v>Cleveland Police Athletic League</v>
      </c>
      <c r="Z1718" s="3" t="s">
        <v>23</v>
      </c>
    </row>
    <row r="1719" spans="1:26" hidden="1" x14ac:dyDescent="0.35">
      <c r="A1719" s="3">
        <v>1717</v>
      </c>
      <c r="B1719" s="78">
        <v>45324</v>
      </c>
      <c r="C1719" s="73">
        <f>_xlfn.XLOOKUP(Table5[[#This Row],[Serial '#]],Table10[Serial '#],Table10[Date],"",,)</f>
        <v>45376</v>
      </c>
      <c r="D17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19" s="73" t="str">
        <f>IF(Table5[[#This Row],[Date Distributed]]="","In Stock","Distributed")</f>
        <v>Distributed</v>
      </c>
      <c r="F1719" s="79" t="s">
        <v>660</v>
      </c>
      <c r="G1719" s="75" t="s">
        <v>761</v>
      </c>
      <c r="H1719" s="80" t="s">
        <v>741</v>
      </c>
      <c r="I1719" s="80" t="s">
        <v>742</v>
      </c>
      <c r="J1719" s="81" t="s">
        <v>2477</v>
      </c>
      <c r="K1719" s="80" t="s">
        <v>434</v>
      </c>
      <c r="L1719" s="3" t="str">
        <f>_xlfn.XLOOKUP(Table5[[#This Row],[Item '#]],Ticket_Forms[Form Number],Ticket_Forms[Game Name],"",,)</f>
        <v>A-Paw-Ling Pooches</v>
      </c>
      <c r="M1719" s="15">
        <v>212</v>
      </c>
      <c r="N1719" s="3">
        <f>LOOKUP(Table5[[#This Row],[Item '#]],Ticket_Forms[Form Number],Ticket_Forms[Ticket Count])</f>
        <v>6320</v>
      </c>
      <c r="O1719" s="16">
        <f>LOOKUP(Table5[[#This Row],[Item '#]],Ticket_Forms[Form Number],Ticket_Forms[Ticket Value])</f>
        <v>1</v>
      </c>
      <c r="P1719" s="16">
        <f>LOOKUP(Table5[[#This Row],[Item '#]],Ticket_Forms[Form Number],Ticket_Forms[Revenue])</f>
        <v>6320</v>
      </c>
      <c r="Q1719" s="16">
        <f>LOOKUP(Table5[[#This Row],[Item '#]],Ticket_Forms[Form Number],Ticket_Forms[Ideal Profit])</f>
        <v>1575</v>
      </c>
      <c r="R1719" s="16">
        <f>LOOKUP(Table5[[#This Row],[Item '#]],Ticket_Forms[Form Number],Ticket_Forms[Prizes])</f>
        <v>4745</v>
      </c>
      <c r="S1719" s="16">
        <f>LOOKUP(Table5[[#This Row],[Item '#]],Ticket_Forms[Form Number],Ticket_Forms[Location Rent])</f>
        <v>379</v>
      </c>
      <c r="T1719" s="16">
        <f>LOOKUP(Table5[[#This Row],[Item '#]],Ticket_Forms[Form Number],Ticket_Forms[Last Sale])</f>
        <v>599</v>
      </c>
      <c r="U1719" s="16" t="s">
        <v>3909</v>
      </c>
      <c r="V1719" s="58">
        <f>Table5[[#This Row],[Date Distributed]]</f>
        <v>45376</v>
      </c>
      <c r="W1719" s="3" t="str">
        <f>_xlfn.XLOOKUP(Table5[[#This Row],[Serial '#]],Table10[Serial '#],Table10[Charity Association],"",,)</f>
        <v>Cleveland Police Athletic League</v>
      </c>
      <c r="Z1719" s="3" t="s">
        <v>23</v>
      </c>
    </row>
    <row r="1720" spans="1:26" hidden="1" x14ac:dyDescent="0.35">
      <c r="A1720" s="3">
        <v>1718</v>
      </c>
      <c r="B1720" s="78">
        <v>45324</v>
      </c>
      <c r="C1720" s="73">
        <f>_xlfn.XLOOKUP(Table5[[#This Row],[Serial '#]],Table10[Serial '#],Table10[Date],"",,)</f>
        <v>45376</v>
      </c>
      <c r="D17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20" s="73" t="str">
        <f>IF(Table5[[#This Row],[Date Distributed]]="","In Stock","Distributed")</f>
        <v>Distributed</v>
      </c>
      <c r="F1720" s="79" t="s">
        <v>660</v>
      </c>
      <c r="G1720" s="75" t="s">
        <v>761</v>
      </c>
      <c r="H1720" s="80" t="s">
        <v>741</v>
      </c>
      <c r="I1720" s="80" t="s">
        <v>742</v>
      </c>
      <c r="J1720" s="81" t="s">
        <v>2478</v>
      </c>
      <c r="K1720" s="80" t="s">
        <v>434</v>
      </c>
      <c r="L1720" s="3" t="str">
        <f>_xlfn.XLOOKUP(Table5[[#This Row],[Item '#]],Ticket_Forms[Form Number],Ticket_Forms[Game Name],"",,)</f>
        <v>A-Paw-Ling Pooches</v>
      </c>
      <c r="M1720" s="15">
        <v>212</v>
      </c>
      <c r="N1720" s="3">
        <f>LOOKUP(Table5[[#This Row],[Item '#]],Ticket_Forms[Form Number],Ticket_Forms[Ticket Count])</f>
        <v>6320</v>
      </c>
      <c r="O1720" s="16">
        <f>LOOKUP(Table5[[#This Row],[Item '#]],Ticket_Forms[Form Number],Ticket_Forms[Ticket Value])</f>
        <v>1</v>
      </c>
      <c r="P1720" s="16">
        <f>LOOKUP(Table5[[#This Row],[Item '#]],Ticket_Forms[Form Number],Ticket_Forms[Revenue])</f>
        <v>6320</v>
      </c>
      <c r="Q1720" s="16">
        <f>LOOKUP(Table5[[#This Row],[Item '#]],Ticket_Forms[Form Number],Ticket_Forms[Ideal Profit])</f>
        <v>1575</v>
      </c>
      <c r="R1720" s="16">
        <f>LOOKUP(Table5[[#This Row],[Item '#]],Ticket_Forms[Form Number],Ticket_Forms[Prizes])</f>
        <v>4745</v>
      </c>
      <c r="S1720" s="16">
        <f>LOOKUP(Table5[[#This Row],[Item '#]],Ticket_Forms[Form Number],Ticket_Forms[Location Rent])</f>
        <v>379</v>
      </c>
      <c r="T1720" s="16">
        <f>LOOKUP(Table5[[#This Row],[Item '#]],Ticket_Forms[Form Number],Ticket_Forms[Last Sale])</f>
        <v>599</v>
      </c>
      <c r="U1720" s="16" t="s">
        <v>3909</v>
      </c>
      <c r="V1720" s="58">
        <f>Table5[[#This Row],[Date Distributed]]</f>
        <v>45376</v>
      </c>
      <c r="W1720" s="3" t="str">
        <f>_xlfn.XLOOKUP(Table5[[#This Row],[Serial '#]],Table10[Serial '#],Table10[Charity Association],"",,)</f>
        <v>Greater Cleveland Football Foundation</v>
      </c>
      <c r="Z1720" s="3" t="s">
        <v>23</v>
      </c>
    </row>
    <row r="1721" spans="1:26" hidden="1" x14ac:dyDescent="0.35">
      <c r="A1721" s="3">
        <v>1719</v>
      </c>
      <c r="B1721" s="78">
        <v>45324</v>
      </c>
      <c r="C1721" s="73">
        <f>_xlfn.XLOOKUP(Table5[[#This Row],[Serial '#]],Table10[Serial '#],Table10[Date],"",,)</f>
        <v>45376</v>
      </c>
      <c r="D17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21" s="73" t="str">
        <f>IF(Table5[[#This Row],[Date Distributed]]="","In Stock","Distributed")</f>
        <v>Distributed</v>
      </c>
      <c r="F1721" s="79" t="s">
        <v>660</v>
      </c>
      <c r="G1721" s="75" t="s">
        <v>761</v>
      </c>
      <c r="H1721" s="80" t="s">
        <v>741</v>
      </c>
      <c r="I1721" s="80" t="s">
        <v>742</v>
      </c>
      <c r="J1721" s="81" t="s">
        <v>2479</v>
      </c>
      <c r="K1721" s="80" t="s">
        <v>441</v>
      </c>
      <c r="L1721" s="3" t="str">
        <f>_xlfn.XLOOKUP(Table5[[#This Row],[Item '#]],Ticket_Forms[Form Number],Ticket_Forms[Game Name],"",,)</f>
        <v>Simple Life</v>
      </c>
      <c r="M1721" s="15">
        <v>212</v>
      </c>
      <c r="N1721" s="3">
        <f>LOOKUP(Table5[[#This Row],[Item '#]],Ticket_Forms[Form Number],Ticket_Forms[Ticket Count])</f>
        <v>6320</v>
      </c>
      <c r="O1721" s="16">
        <f>LOOKUP(Table5[[#This Row],[Item '#]],Ticket_Forms[Form Number],Ticket_Forms[Ticket Value])</f>
        <v>1</v>
      </c>
      <c r="P1721" s="16">
        <f>LOOKUP(Table5[[#This Row],[Item '#]],Ticket_Forms[Form Number],Ticket_Forms[Revenue])</f>
        <v>6320</v>
      </c>
      <c r="Q1721" s="16">
        <f>LOOKUP(Table5[[#This Row],[Item '#]],Ticket_Forms[Form Number],Ticket_Forms[Ideal Profit])</f>
        <v>1575</v>
      </c>
      <c r="R1721" s="16">
        <f>LOOKUP(Table5[[#This Row],[Item '#]],Ticket_Forms[Form Number],Ticket_Forms[Prizes])</f>
        <v>4745</v>
      </c>
      <c r="S1721" s="16">
        <f>LOOKUP(Table5[[#This Row],[Item '#]],Ticket_Forms[Form Number],Ticket_Forms[Location Rent])</f>
        <v>379</v>
      </c>
      <c r="T1721" s="16">
        <f>LOOKUP(Table5[[#This Row],[Item '#]],Ticket_Forms[Form Number],Ticket_Forms[Last Sale])</f>
        <v>599</v>
      </c>
      <c r="U1721" s="16" t="s">
        <v>3909</v>
      </c>
      <c r="V1721" s="58">
        <f>Table5[[#This Row],[Date Distributed]]</f>
        <v>45376</v>
      </c>
      <c r="W1721" s="3" t="str">
        <f>_xlfn.XLOOKUP(Table5[[#This Row],[Serial '#]],Table10[Serial '#],Table10[Charity Association],"",,)</f>
        <v>Cleveland Police Athletic League</v>
      </c>
      <c r="Z1721" s="3" t="s">
        <v>23</v>
      </c>
    </row>
    <row r="1722" spans="1:26" hidden="1" x14ac:dyDescent="0.35">
      <c r="A1722" s="3">
        <v>1720</v>
      </c>
      <c r="B1722" s="78">
        <v>45324</v>
      </c>
      <c r="C1722" s="73">
        <f>_xlfn.XLOOKUP(Table5[[#This Row],[Serial '#]],Table10[Serial '#],Table10[Date],"",,)</f>
        <v>45377</v>
      </c>
      <c r="D17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22" s="73" t="str">
        <f>IF(Table5[[#This Row],[Date Distributed]]="","In Stock","Distributed")</f>
        <v>Distributed</v>
      </c>
      <c r="F1722" s="79" t="s">
        <v>660</v>
      </c>
      <c r="G1722" s="75" t="s">
        <v>761</v>
      </c>
      <c r="H1722" s="80" t="s">
        <v>741</v>
      </c>
      <c r="I1722" s="80" t="s">
        <v>742</v>
      </c>
      <c r="J1722" s="81" t="s">
        <v>2480</v>
      </c>
      <c r="K1722" s="80" t="s">
        <v>385</v>
      </c>
      <c r="L1722" s="3" t="str">
        <f>_xlfn.XLOOKUP(Table5[[#This Row],[Item '#]],Ticket_Forms[Form Number],Ticket_Forms[Game Name],"",,)</f>
        <v>Criss Cross</v>
      </c>
      <c r="M1722" s="15">
        <v>186</v>
      </c>
      <c r="N1722" s="3">
        <f>LOOKUP(Table5[[#This Row],[Item '#]],Ticket_Forms[Form Number],Ticket_Forms[Ticket Count])</f>
        <v>5520</v>
      </c>
      <c r="O1722" s="16">
        <f>LOOKUP(Table5[[#This Row],[Item '#]],Ticket_Forms[Form Number],Ticket_Forms[Ticket Value])</f>
        <v>1</v>
      </c>
      <c r="P1722" s="16">
        <f>LOOKUP(Table5[[#This Row],[Item '#]],Ticket_Forms[Form Number],Ticket_Forms[Revenue])</f>
        <v>5520</v>
      </c>
      <c r="Q1722" s="16">
        <f>LOOKUP(Table5[[#This Row],[Item '#]],Ticket_Forms[Form Number],Ticket_Forms[Ideal Profit])</f>
        <v>960</v>
      </c>
      <c r="R1722" s="16">
        <f>LOOKUP(Table5[[#This Row],[Item '#]],Ticket_Forms[Form Number],Ticket_Forms[Prizes])</f>
        <v>4560</v>
      </c>
      <c r="S1722" s="16">
        <f>LOOKUP(Table5[[#This Row],[Item '#]],Ticket_Forms[Form Number],Ticket_Forms[Location Rent])</f>
        <v>331</v>
      </c>
      <c r="T1722" s="16">
        <f>LOOKUP(Table5[[#This Row],[Item '#]],Ticket_Forms[Form Number],Ticket_Forms[Last Sale])</f>
        <v>200</v>
      </c>
      <c r="U1722" s="16" t="s">
        <v>3909</v>
      </c>
      <c r="V1722" s="58">
        <f>Table5[[#This Row],[Date Distributed]]</f>
        <v>45377</v>
      </c>
      <c r="W1722" s="3" t="str">
        <f>_xlfn.XLOOKUP(Table5[[#This Row],[Serial '#]],Table10[Serial '#],Table10[Charity Association],"",,)</f>
        <v>Cleveland Police Athletic League</v>
      </c>
      <c r="Z1722" s="3" t="s">
        <v>23</v>
      </c>
    </row>
    <row r="1723" spans="1:26" hidden="1" x14ac:dyDescent="0.35">
      <c r="A1723" s="3">
        <v>1721</v>
      </c>
      <c r="B1723" s="78">
        <v>45324</v>
      </c>
      <c r="C1723" s="73">
        <f>_xlfn.XLOOKUP(Table5[[#This Row],[Serial '#]],Table10[Serial '#],Table10[Date],"",,)</f>
        <v>45377</v>
      </c>
      <c r="D17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23" s="73" t="str">
        <f>IF(Table5[[#This Row],[Date Distributed]]="","In Stock","Distributed")</f>
        <v>Distributed</v>
      </c>
      <c r="F1723" s="79" t="s">
        <v>660</v>
      </c>
      <c r="G1723" s="75" t="s">
        <v>761</v>
      </c>
      <c r="H1723" s="80" t="s">
        <v>741</v>
      </c>
      <c r="I1723" s="80" t="s">
        <v>742</v>
      </c>
      <c r="J1723" s="81" t="s">
        <v>2481</v>
      </c>
      <c r="K1723" s="80" t="s">
        <v>486</v>
      </c>
      <c r="L1723" s="3" t="str">
        <f>_xlfn.XLOOKUP(Table5[[#This Row],[Item '#]],Ticket_Forms[Form Number],Ticket_Forms[Game Name],"",,)</f>
        <v>Spot Me</v>
      </c>
      <c r="M1723" s="15">
        <v>212</v>
      </c>
      <c r="N1723" s="3">
        <f>LOOKUP(Table5[[#This Row],[Item '#]],Ticket_Forms[Form Number],Ticket_Forms[Ticket Count])</f>
        <v>4000</v>
      </c>
      <c r="O1723" s="16">
        <f>LOOKUP(Table5[[#This Row],[Item '#]],Ticket_Forms[Form Number],Ticket_Forms[Ticket Value])</f>
        <v>1</v>
      </c>
      <c r="P1723" s="16">
        <f>LOOKUP(Table5[[#This Row],[Item '#]],Ticket_Forms[Form Number],Ticket_Forms[Revenue])</f>
        <v>4000</v>
      </c>
      <c r="Q1723" s="16">
        <f>LOOKUP(Table5[[#This Row],[Item '#]],Ticket_Forms[Form Number],Ticket_Forms[Ideal Profit])</f>
        <v>1000</v>
      </c>
      <c r="R1723" s="16">
        <f>LOOKUP(Table5[[#This Row],[Item '#]],Ticket_Forms[Form Number],Ticket_Forms[Prizes])</f>
        <v>3000</v>
      </c>
      <c r="S1723" s="16">
        <f>LOOKUP(Table5[[#This Row],[Item '#]],Ticket_Forms[Form Number],Ticket_Forms[Location Rent])</f>
        <v>240</v>
      </c>
      <c r="T1723" s="16">
        <f>LOOKUP(Table5[[#This Row],[Item '#]],Ticket_Forms[Form Number],Ticket_Forms[Last Sale])</f>
        <v>0</v>
      </c>
      <c r="U1723" s="16" t="s">
        <v>3909</v>
      </c>
      <c r="V1723" s="58">
        <f>Table5[[#This Row],[Date Distributed]]</f>
        <v>45377</v>
      </c>
      <c r="W1723" s="3" t="str">
        <f>_xlfn.XLOOKUP(Table5[[#This Row],[Serial '#]],Table10[Serial '#],Table10[Charity Association],"",,)</f>
        <v>Cleveland Police Athletic League</v>
      </c>
      <c r="Z1723" s="3" t="s">
        <v>23</v>
      </c>
    </row>
    <row r="1724" spans="1:26" hidden="1" x14ac:dyDescent="0.35">
      <c r="A1724" s="3">
        <v>1722</v>
      </c>
      <c r="B1724" s="78">
        <v>45324</v>
      </c>
      <c r="C1724" s="73">
        <f>_xlfn.XLOOKUP(Table5[[#This Row],[Serial '#]],Table10[Serial '#],Table10[Date],"",,)</f>
        <v>45378</v>
      </c>
      <c r="D17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24" s="73" t="str">
        <f>IF(Table5[[#This Row],[Date Distributed]]="","In Stock","Distributed")</f>
        <v>Distributed</v>
      </c>
      <c r="F1724" s="79" t="s">
        <v>660</v>
      </c>
      <c r="G1724" s="75" t="s">
        <v>761</v>
      </c>
      <c r="H1724" s="80" t="s">
        <v>741</v>
      </c>
      <c r="I1724" s="80" t="s">
        <v>742</v>
      </c>
      <c r="J1724" s="81" t="s">
        <v>2482</v>
      </c>
      <c r="K1724" s="80" t="s">
        <v>385</v>
      </c>
      <c r="L1724" s="3" t="str">
        <f>_xlfn.XLOOKUP(Table5[[#This Row],[Item '#]],Ticket_Forms[Form Number],Ticket_Forms[Game Name],"",,)</f>
        <v>Criss Cross</v>
      </c>
      <c r="M1724" s="15">
        <v>186</v>
      </c>
      <c r="N1724" s="3">
        <f>LOOKUP(Table5[[#This Row],[Item '#]],Ticket_Forms[Form Number],Ticket_Forms[Ticket Count])</f>
        <v>5520</v>
      </c>
      <c r="O1724" s="16">
        <f>LOOKUP(Table5[[#This Row],[Item '#]],Ticket_Forms[Form Number],Ticket_Forms[Ticket Value])</f>
        <v>1</v>
      </c>
      <c r="P1724" s="16">
        <f>LOOKUP(Table5[[#This Row],[Item '#]],Ticket_Forms[Form Number],Ticket_Forms[Revenue])</f>
        <v>5520</v>
      </c>
      <c r="Q1724" s="16">
        <f>LOOKUP(Table5[[#This Row],[Item '#]],Ticket_Forms[Form Number],Ticket_Forms[Ideal Profit])</f>
        <v>960</v>
      </c>
      <c r="R1724" s="16">
        <f>LOOKUP(Table5[[#This Row],[Item '#]],Ticket_Forms[Form Number],Ticket_Forms[Prizes])</f>
        <v>4560</v>
      </c>
      <c r="S1724" s="16">
        <f>LOOKUP(Table5[[#This Row],[Item '#]],Ticket_Forms[Form Number],Ticket_Forms[Location Rent])</f>
        <v>331</v>
      </c>
      <c r="T1724" s="16">
        <f>LOOKUP(Table5[[#This Row],[Item '#]],Ticket_Forms[Form Number],Ticket_Forms[Last Sale])</f>
        <v>200</v>
      </c>
      <c r="U1724" s="16" t="s">
        <v>3909</v>
      </c>
      <c r="V1724" s="58">
        <f>Table5[[#This Row],[Date Distributed]]</f>
        <v>45378</v>
      </c>
      <c r="W1724" s="3" t="str">
        <f>_xlfn.XLOOKUP(Table5[[#This Row],[Serial '#]],Table10[Serial '#],Table10[Charity Association],"",,)</f>
        <v>Medina County Law Enforcrment Assoc</v>
      </c>
      <c r="Z1724" s="3" t="s">
        <v>23</v>
      </c>
    </row>
    <row r="1725" spans="1:26" hidden="1" x14ac:dyDescent="0.35">
      <c r="A1725" s="3">
        <v>1723</v>
      </c>
      <c r="B1725" s="78">
        <v>45324</v>
      </c>
      <c r="C1725" s="73">
        <f>_xlfn.XLOOKUP(Table5[[#This Row],[Serial '#]],Table10[Serial '#],Table10[Date],"",,)</f>
        <v>45378</v>
      </c>
      <c r="D17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25" s="73" t="str">
        <f>IF(Table5[[#This Row],[Date Distributed]]="","In Stock","Distributed")</f>
        <v>Distributed</v>
      </c>
      <c r="F1725" s="79" t="s">
        <v>660</v>
      </c>
      <c r="G1725" s="75" t="s">
        <v>761</v>
      </c>
      <c r="H1725" s="80" t="s">
        <v>741</v>
      </c>
      <c r="I1725" s="80" t="s">
        <v>742</v>
      </c>
      <c r="J1725" s="81" t="s">
        <v>2483</v>
      </c>
      <c r="K1725" s="80" t="s">
        <v>385</v>
      </c>
      <c r="L1725" s="3" t="str">
        <f>_xlfn.XLOOKUP(Table5[[#This Row],[Item '#]],Ticket_Forms[Form Number],Ticket_Forms[Game Name],"",,)</f>
        <v>Criss Cross</v>
      </c>
      <c r="M1725" s="15">
        <v>186</v>
      </c>
      <c r="N1725" s="3">
        <f>LOOKUP(Table5[[#This Row],[Item '#]],Ticket_Forms[Form Number],Ticket_Forms[Ticket Count])</f>
        <v>5520</v>
      </c>
      <c r="O1725" s="16">
        <f>LOOKUP(Table5[[#This Row],[Item '#]],Ticket_Forms[Form Number],Ticket_Forms[Ticket Value])</f>
        <v>1</v>
      </c>
      <c r="P1725" s="16">
        <f>LOOKUP(Table5[[#This Row],[Item '#]],Ticket_Forms[Form Number],Ticket_Forms[Revenue])</f>
        <v>5520</v>
      </c>
      <c r="Q1725" s="16">
        <f>LOOKUP(Table5[[#This Row],[Item '#]],Ticket_Forms[Form Number],Ticket_Forms[Ideal Profit])</f>
        <v>960</v>
      </c>
      <c r="R1725" s="16">
        <f>LOOKUP(Table5[[#This Row],[Item '#]],Ticket_Forms[Form Number],Ticket_Forms[Prizes])</f>
        <v>4560</v>
      </c>
      <c r="S1725" s="16">
        <f>LOOKUP(Table5[[#This Row],[Item '#]],Ticket_Forms[Form Number],Ticket_Forms[Location Rent])</f>
        <v>331</v>
      </c>
      <c r="T1725" s="16">
        <f>LOOKUP(Table5[[#This Row],[Item '#]],Ticket_Forms[Form Number],Ticket_Forms[Last Sale])</f>
        <v>200</v>
      </c>
      <c r="U1725" s="16" t="s">
        <v>3909</v>
      </c>
      <c r="V1725" s="58">
        <f>Table5[[#This Row],[Date Distributed]]</f>
        <v>45378</v>
      </c>
      <c r="W1725" s="3" t="str">
        <f>_xlfn.XLOOKUP(Table5[[#This Row],[Serial '#]],Table10[Serial '#],Table10[Charity Association],"",,)</f>
        <v>Italian American Brotherhood Club</v>
      </c>
      <c r="Z1725" s="3" t="s">
        <v>23</v>
      </c>
    </row>
    <row r="1726" spans="1:26" hidden="1" x14ac:dyDescent="0.35">
      <c r="A1726" s="3">
        <v>1724</v>
      </c>
      <c r="B1726" s="78">
        <v>45324</v>
      </c>
      <c r="C1726" s="73">
        <f>_xlfn.XLOOKUP(Table5[[#This Row],[Serial '#]],Table10[Serial '#],Table10[Date],"",,)</f>
        <v>45379</v>
      </c>
      <c r="D17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26" s="73" t="str">
        <f>IF(Table5[[#This Row],[Date Distributed]]="","In Stock","Distributed")</f>
        <v>Distributed</v>
      </c>
      <c r="F1726" s="79" t="s">
        <v>660</v>
      </c>
      <c r="G1726" s="75" t="s">
        <v>761</v>
      </c>
      <c r="H1726" s="80" t="s">
        <v>741</v>
      </c>
      <c r="I1726" s="80" t="s">
        <v>742</v>
      </c>
      <c r="J1726" s="81" t="s">
        <v>2484</v>
      </c>
      <c r="K1726" s="80" t="s">
        <v>385</v>
      </c>
      <c r="L1726" s="3" t="str">
        <f>_xlfn.XLOOKUP(Table5[[#This Row],[Item '#]],Ticket_Forms[Form Number],Ticket_Forms[Game Name],"",,)</f>
        <v>Criss Cross</v>
      </c>
      <c r="M1726" s="15">
        <v>186</v>
      </c>
      <c r="N1726" s="3">
        <f>LOOKUP(Table5[[#This Row],[Item '#]],Ticket_Forms[Form Number],Ticket_Forms[Ticket Count])</f>
        <v>5520</v>
      </c>
      <c r="O1726" s="16">
        <f>LOOKUP(Table5[[#This Row],[Item '#]],Ticket_Forms[Form Number],Ticket_Forms[Ticket Value])</f>
        <v>1</v>
      </c>
      <c r="P1726" s="16">
        <f>LOOKUP(Table5[[#This Row],[Item '#]],Ticket_Forms[Form Number],Ticket_Forms[Revenue])</f>
        <v>5520</v>
      </c>
      <c r="Q1726" s="16">
        <f>LOOKUP(Table5[[#This Row],[Item '#]],Ticket_Forms[Form Number],Ticket_Forms[Ideal Profit])</f>
        <v>960</v>
      </c>
      <c r="R1726" s="16">
        <f>LOOKUP(Table5[[#This Row],[Item '#]],Ticket_Forms[Form Number],Ticket_Forms[Prizes])</f>
        <v>4560</v>
      </c>
      <c r="S1726" s="16">
        <f>LOOKUP(Table5[[#This Row],[Item '#]],Ticket_Forms[Form Number],Ticket_Forms[Location Rent])</f>
        <v>331</v>
      </c>
      <c r="T1726" s="16">
        <f>LOOKUP(Table5[[#This Row],[Item '#]],Ticket_Forms[Form Number],Ticket_Forms[Last Sale])</f>
        <v>200</v>
      </c>
      <c r="U1726" s="16" t="s">
        <v>3909</v>
      </c>
      <c r="V1726" s="58">
        <f>Table5[[#This Row],[Date Distributed]]</f>
        <v>45379</v>
      </c>
      <c r="W1726" s="3" t="str">
        <f>_xlfn.XLOOKUP(Table5[[#This Row],[Serial '#]],Table10[Serial '#],Table10[Charity Association],"",,)</f>
        <v>Cleveland Police Athletic League</v>
      </c>
      <c r="Z1726" s="3" t="s">
        <v>23</v>
      </c>
    </row>
    <row r="1727" spans="1:26" hidden="1" x14ac:dyDescent="0.35">
      <c r="A1727" s="3">
        <v>1725</v>
      </c>
      <c r="B1727" s="78">
        <v>45324</v>
      </c>
      <c r="C1727" s="73">
        <f>_xlfn.XLOOKUP(Table5[[#This Row],[Serial '#]],Table10[Serial '#],Table10[Date],"",,)</f>
        <v>45379</v>
      </c>
      <c r="D17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27" s="73" t="str">
        <f>IF(Table5[[#This Row],[Date Distributed]]="","In Stock","Distributed")</f>
        <v>Distributed</v>
      </c>
      <c r="F1727" s="79" t="s">
        <v>660</v>
      </c>
      <c r="G1727" s="75" t="s">
        <v>761</v>
      </c>
      <c r="H1727" s="80" t="s">
        <v>741</v>
      </c>
      <c r="I1727" s="80" t="s">
        <v>742</v>
      </c>
      <c r="J1727" s="81" t="s">
        <v>2485</v>
      </c>
      <c r="K1727" s="80" t="s">
        <v>385</v>
      </c>
      <c r="L1727" s="3" t="str">
        <f>_xlfn.XLOOKUP(Table5[[#This Row],[Item '#]],Ticket_Forms[Form Number],Ticket_Forms[Game Name],"",,)</f>
        <v>Criss Cross</v>
      </c>
      <c r="M1727" s="15">
        <v>186</v>
      </c>
      <c r="N1727" s="3">
        <f>LOOKUP(Table5[[#This Row],[Item '#]],Ticket_Forms[Form Number],Ticket_Forms[Ticket Count])</f>
        <v>5520</v>
      </c>
      <c r="O1727" s="16">
        <f>LOOKUP(Table5[[#This Row],[Item '#]],Ticket_Forms[Form Number],Ticket_Forms[Ticket Value])</f>
        <v>1</v>
      </c>
      <c r="P1727" s="16">
        <f>LOOKUP(Table5[[#This Row],[Item '#]],Ticket_Forms[Form Number],Ticket_Forms[Revenue])</f>
        <v>5520</v>
      </c>
      <c r="Q1727" s="16">
        <f>LOOKUP(Table5[[#This Row],[Item '#]],Ticket_Forms[Form Number],Ticket_Forms[Ideal Profit])</f>
        <v>960</v>
      </c>
      <c r="R1727" s="16">
        <f>LOOKUP(Table5[[#This Row],[Item '#]],Ticket_Forms[Form Number],Ticket_Forms[Prizes])</f>
        <v>4560</v>
      </c>
      <c r="S1727" s="16">
        <f>LOOKUP(Table5[[#This Row],[Item '#]],Ticket_Forms[Form Number],Ticket_Forms[Location Rent])</f>
        <v>331</v>
      </c>
      <c r="T1727" s="16">
        <f>LOOKUP(Table5[[#This Row],[Item '#]],Ticket_Forms[Form Number],Ticket_Forms[Last Sale])</f>
        <v>200</v>
      </c>
      <c r="U1727" s="16" t="s">
        <v>3909</v>
      </c>
      <c r="V1727" s="58">
        <f>Table5[[#This Row],[Date Distributed]]</f>
        <v>45379</v>
      </c>
      <c r="W1727" s="3" t="str">
        <f>_xlfn.XLOOKUP(Table5[[#This Row],[Serial '#]],Table10[Serial '#],Table10[Charity Association],"",,)</f>
        <v>Medina County Law Enforcrment Assoc</v>
      </c>
      <c r="Z1727" s="3" t="s">
        <v>23</v>
      </c>
    </row>
    <row r="1728" spans="1:26" hidden="1" x14ac:dyDescent="0.35">
      <c r="A1728" s="3">
        <v>1726</v>
      </c>
      <c r="B1728" s="78">
        <v>45324</v>
      </c>
      <c r="C1728" s="73">
        <f>_xlfn.XLOOKUP(Table5[[#This Row],[Serial '#]],Table10[Serial '#],Table10[Date],"",,)</f>
        <v>45379</v>
      </c>
      <c r="D17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28" s="73" t="str">
        <f>IF(Table5[[#This Row],[Date Distributed]]="","In Stock","Distributed")</f>
        <v>Distributed</v>
      </c>
      <c r="F1728" s="79" t="s">
        <v>660</v>
      </c>
      <c r="G1728" s="75" t="s">
        <v>761</v>
      </c>
      <c r="H1728" s="80" t="s">
        <v>741</v>
      </c>
      <c r="I1728" s="80" t="s">
        <v>742</v>
      </c>
      <c r="J1728" s="81" t="s">
        <v>2486</v>
      </c>
      <c r="K1728" s="80" t="s">
        <v>385</v>
      </c>
      <c r="L1728" s="3" t="str">
        <f>_xlfn.XLOOKUP(Table5[[#This Row],[Item '#]],Ticket_Forms[Form Number],Ticket_Forms[Game Name],"",,)</f>
        <v>Criss Cross</v>
      </c>
      <c r="M1728" s="15">
        <v>186</v>
      </c>
      <c r="N1728" s="3">
        <f>LOOKUP(Table5[[#This Row],[Item '#]],Ticket_Forms[Form Number],Ticket_Forms[Ticket Count])</f>
        <v>5520</v>
      </c>
      <c r="O1728" s="16">
        <f>LOOKUP(Table5[[#This Row],[Item '#]],Ticket_Forms[Form Number],Ticket_Forms[Ticket Value])</f>
        <v>1</v>
      </c>
      <c r="P1728" s="16">
        <f>LOOKUP(Table5[[#This Row],[Item '#]],Ticket_Forms[Form Number],Ticket_Forms[Revenue])</f>
        <v>5520</v>
      </c>
      <c r="Q1728" s="16">
        <f>LOOKUP(Table5[[#This Row],[Item '#]],Ticket_Forms[Form Number],Ticket_Forms[Ideal Profit])</f>
        <v>960</v>
      </c>
      <c r="R1728" s="16">
        <f>LOOKUP(Table5[[#This Row],[Item '#]],Ticket_Forms[Form Number],Ticket_Forms[Prizes])</f>
        <v>4560</v>
      </c>
      <c r="S1728" s="16">
        <f>LOOKUP(Table5[[#This Row],[Item '#]],Ticket_Forms[Form Number],Ticket_Forms[Location Rent])</f>
        <v>331</v>
      </c>
      <c r="T1728" s="16">
        <f>LOOKUP(Table5[[#This Row],[Item '#]],Ticket_Forms[Form Number],Ticket_Forms[Last Sale])</f>
        <v>200</v>
      </c>
      <c r="U1728" s="16" t="s">
        <v>3909</v>
      </c>
      <c r="V1728" s="58">
        <f>Table5[[#This Row],[Date Distributed]]</f>
        <v>45379</v>
      </c>
      <c r="W1728" s="3" t="str">
        <f>_xlfn.XLOOKUP(Table5[[#This Row],[Serial '#]],Table10[Serial '#],Table10[Charity Association],"",,)</f>
        <v>Cleveland Police Athletic League</v>
      </c>
      <c r="Z1728" s="3" t="s">
        <v>23</v>
      </c>
    </row>
    <row r="1729" spans="1:26" hidden="1" x14ac:dyDescent="0.35">
      <c r="A1729" s="3">
        <v>1727</v>
      </c>
      <c r="B1729" s="78">
        <v>45324</v>
      </c>
      <c r="C1729" s="73">
        <f>_xlfn.XLOOKUP(Table5[[#This Row],[Serial '#]],Table10[Serial '#],Table10[Date],"",,)</f>
        <v>45379</v>
      </c>
      <c r="D17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29" s="73" t="str">
        <f>IF(Table5[[#This Row],[Date Distributed]]="","In Stock","Distributed")</f>
        <v>Distributed</v>
      </c>
      <c r="F1729" s="79" t="s">
        <v>660</v>
      </c>
      <c r="G1729" s="75" t="s">
        <v>761</v>
      </c>
      <c r="H1729" s="80" t="s">
        <v>741</v>
      </c>
      <c r="I1729" s="80" t="s">
        <v>742</v>
      </c>
      <c r="J1729" s="81" t="s">
        <v>2487</v>
      </c>
      <c r="K1729" s="80" t="s">
        <v>385</v>
      </c>
      <c r="L1729" s="3" t="str">
        <f>_xlfn.XLOOKUP(Table5[[#This Row],[Item '#]],Ticket_Forms[Form Number],Ticket_Forms[Game Name],"",,)</f>
        <v>Criss Cross</v>
      </c>
      <c r="M1729" s="15">
        <v>186</v>
      </c>
      <c r="N1729" s="3">
        <f>LOOKUP(Table5[[#This Row],[Item '#]],Ticket_Forms[Form Number],Ticket_Forms[Ticket Count])</f>
        <v>5520</v>
      </c>
      <c r="O1729" s="16">
        <f>LOOKUP(Table5[[#This Row],[Item '#]],Ticket_Forms[Form Number],Ticket_Forms[Ticket Value])</f>
        <v>1</v>
      </c>
      <c r="P1729" s="16">
        <f>LOOKUP(Table5[[#This Row],[Item '#]],Ticket_Forms[Form Number],Ticket_Forms[Revenue])</f>
        <v>5520</v>
      </c>
      <c r="Q1729" s="16">
        <f>LOOKUP(Table5[[#This Row],[Item '#]],Ticket_Forms[Form Number],Ticket_Forms[Ideal Profit])</f>
        <v>960</v>
      </c>
      <c r="R1729" s="16">
        <f>LOOKUP(Table5[[#This Row],[Item '#]],Ticket_Forms[Form Number],Ticket_Forms[Prizes])</f>
        <v>4560</v>
      </c>
      <c r="S1729" s="16">
        <f>LOOKUP(Table5[[#This Row],[Item '#]],Ticket_Forms[Form Number],Ticket_Forms[Location Rent])</f>
        <v>331</v>
      </c>
      <c r="T1729" s="16">
        <f>LOOKUP(Table5[[#This Row],[Item '#]],Ticket_Forms[Form Number],Ticket_Forms[Last Sale])</f>
        <v>200</v>
      </c>
      <c r="U1729" s="16" t="s">
        <v>3909</v>
      </c>
      <c r="V1729" s="58">
        <f>Table5[[#This Row],[Date Distributed]]</f>
        <v>45379</v>
      </c>
      <c r="W1729" s="3" t="str">
        <f>_xlfn.XLOOKUP(Table5[[#This Row],[Serial '#]],Table10[Serial '#],Table10[Charity Association],"",,)</f>
        <v>Cleveland Police Athletic League</v>
      </c>
      <c r="Z1729" s="3" t="s">
        <v>23</v>
      </c>
    </row>
    <row r="1730" spans="1:26" hidden="1" x14ac:dyDescent="0.35">
      <c r="A1730" s="3">
        <v>1728</v>
      </c>
      <c r="B1730" s="78">
        <v>45324</v>
      </c>
      <c r="C1730" s="73">
        <f>_xlfn.XLOOKUP(Table5[[#This Row],[Serial '#]],Table10[Serial '#],Table10[Date],"",,)</f>
        <v>45379</v>
      </c>
      <c r="D17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30" s="73" t="str">
        <f>IF(Table5[[#This Row],[Date Distributed]]="","In Stock","Distributed")</f>
        <v>Distributed</v>
      </c>
      <c r="F1730" s="79" t="s">
        <v>660</v>
      </c>
      <c r="G1730" s="75" t="s">
        <v>761</v>
      </c>
      <c r="H1730" s="80" t="s">
        <v>741</v>
      </c>
      <c r="I1730" s="80" t="s">
        <v>742</v>
      </c>
      <c r="J1730" s="81" t="s">
        <v>2488</v>
      </c>
      <c r="K1730" s="80" t="s">
        <v>385</v>
      </c>
      <c r="L1730" s="3" t="str">
        <f>_xlfn.XLOOKUP(Table5[[#This Row],[Item '#]],Ticket_Forms[Form Number],Ticket_Forms[Game Name],"",,)</f>
        <v>Criss Cross</v>
      </c>
      <c r="M1730" s="15">
        <v>186</v>
      </c>
      <c r="N1730" s="3">
        <f>LOOKUP(Table5[[#This Row],[Item '#]],Ticket_Forms[Form Number],Ticket_Forms[Ticket Count])</f>
        <v>5520</v>
      </c>
      <c r="O1730" s="16">
        <f>LOOKUP(Table5[[#This Row],[Item '#]],Ticket_Forms[Form Number],Ticket_Forms[Ticket Value])</f>
        <v>1</v>
      </c>
      <c r="P1730" s="16">
        <f>LOOKUP(Table5[[#This Row],[Item '#]],Ticket_Forms[Form Number],Ticket_Forms[Revenue])</f>
        <v>5520</v>
      </c>
      <c r="Q1730" s="16">
        <f>LOOKUP(Table5[[#This Row],[Item '#]],Ticket_Forms[Form Number],Ticket_Forms[Ideal Profit])</f>
        <v>960</v>
      </c>
      <c r="R1730" s="16">
        <f>LOOKUP(Table5[[#This Row],[Item '#]],Ticket_Forms[Form Number],Ticket_Forms[Prizes])</f>
        <v>4560</v>
      </c>
      <c r="S1730" s="16">
        <f>LOOKUP(Table5[[#This Row],[Item '#]],Ticket_Forms[Form Number],Ticket_Forms[Location Rent])</f>
        <v>331</v>
      </c>
      <c r="T1730" s="16">
        <f>LOOKUP(Table5[[#This Row],[Item '#]],Ticket_Forms[Form Number],Ticket_Forms[Last Sale])</f>
        <v>200</v>
      </c>
      <c r="U1730" s="16" t="s">
        <v>3909</v>
      </c>
      <c r="V1730" s="58">
        <f>Table5[[#This Row],[Date Distributed]]</f>
        <v>45379</v>
      </c>
      <c r="W1730" s="3" t="str">
        <f>_xlfn.XLOOKUP(Table5[[#This Row],[Serial '#]],Table10[Serial '#],Table10[Charity Association],"",,)</f>
        <v>Cleveland Police Athletic League</v>
      </c>
      <c r="Z1730" s="3" t="s">
        <v>23</v>
      </c>
    </row>
    <row r="1731" spans="1:26" hidden="1" x14ac:dyDescent="0.35">
      <c r="A1731" s="3">
        <v>1729</v>
      </c>
      <c r="B1731" s="78">
        <v>45324</v>
      </c>
      <c r="C1731" s="73">
        <f>_xlfn.XLOOKUP(Table5[[#This Row],[Serial '#]],Table10[Serial '#],Table10[Date],"",,)</f>
        <v>45379</v>
      </c>
      <c r="D17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31" s="73" t="str">
        <f>IF(Table5[[#This Row],[Date Distributed]]="","In Stock","Distributed")</f>
        <v>Distributed</v>
      </c>
      <c r="F1731" s="79" t="s">
        <v>660</v>
      </c>
      <c r="G1731" s="75" t="s">
        <v>761</v>
      </c>
      <c r="H1731" s="80" t="s">
        <v>741</v>
      </c>
      <c r="I1731" s="80" t="s">
        <v>742</v>
      </c>
      <c r="J1731" s="81" t="s">
        <v>2489</v>
      </c>
      <c r="K1731" s="80" t="s">
        <v>385</v>
      </c>
      <c r="L1731" s="3" t="str">
        <f>_xlfn.XLOOKUP(Table5[[#This Row],[Item '#]],Ticket_Forms[Form Number],Ticket_Forms[Game Name],"",,)</f>
        <v>Criss Cross</v>
      </c>
      <c r="M1731" s="15">
        <v>186</v>
      </c>
      <c r="N1731" s="3">
        <f>LOOKUP(Table5[[#This Row],[Item '#]],Ticket_Forms[Form Number],Ticket_Forms[Ticket Count])</f>
        <v>5520</v>
      </c>
      <c r="O1731" s="16">
        <f>LOOKUP(Table5[[#This Row],[Item '#]],Ticket_Forms[Form Number],Ticket_Forms[Ticket Value])</f>
        <v>1</v>
      </c>
      <c r="P1731" s="16">
        <f>LOOKUP(Table5[[#This Row],[Item '#]],Ticket_Forms[Form Number],Ticket_Forms[Revenue])</f>
        <v>5520</v>
      </c>
      <c r="Q1731" s="16">
        <f>LOOKUP(Table5[[#This Row],[Item '#]],Ticket_Forms[Form Number],Ticket_Forms[Ideal Profit])</f>
        <v>960</v>
      </c>
      <c r="R1731" s="16">
        <f>LOOKUP(Table5[[#This Row],[Item '#]],Ticket_Forms[Form Number],Ticket_Forms[Prizes])</f>
        <v>4560</v>
      </c>
      <c r="S1731" s="16">
        <f>LOOKUP(Table5[[#This Row],[Item '#]],Ticket_Forms[Form Number],Ticket_Forms[Location Rent])</f>
        <v>331</v>
      </c>
      <c r="T1731" s="16">
        <f>LOOKUP(Table5[[#This Row],[Item '#]],Ticket_Forms[Form Number],Ticket_Forms[Last Sale])</f>
        <v>200</v>
      </c>
      <c r="U1731" s="16" t="s">
        <v>3909</v>
      </c>
      <c r="V1731" s="58">
        <f>Table5[[#This Row],[Date Distributed]]</f>
        <v>45379</v>
      </c>
      <c r="W1731" s="3" t="str">
        <f>_xlfn.XLOOKUP(Table5[[#This Row],[Serial '#]],Table10[Serial '#],Table10[Charity Association],"",,)</f>
        <v>Cleveland Police Athletic League</v>
      </c>
      <c r="Z1731" s="3" t="s">
        <v>23</v>
      </c>
    </row>
    <row r="1732" spans="1:26" hidden="1" x14ac:dyDescent="0.35">
      <c r="A1732" s="3">
        <v>1730</v>
      </c>
      <c r="B1732" s="78">
        <v>45324</v>
      </c>
      <c r="C1732" s="73">
        <f>_xlfn.XLOOKUP(Table5[[#This Row],[Serial '#]],Table10[Serial '#],Table10[Date],"",,)</f>
        <v>45379</v>
      </c>
      <c r="D17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32" s="73" t="str">
        <f>IF(Table5[[#This Row],[Date Distributed]]="","In Stock","Distributed")</f>
        <v>Distributed</v>
      </c>
      <c r="F1732" s="79" t="s">
        <v>660</v>
      </c>
      <c r="G1732" s="75" t="s">
        <v>761</v>
      </c>
      <c r="H1732" s="80" t="s">
        <v>741</v>
      </c>
      <c r="I1732" s="80" t="s">
        <v>742</v>
      </c>
      <c r="J1732" s="81" t="s">
        <v>2490</v>
      </c>
      <c r="K1732" s="80" t="s">
        <v>385</v>
      </c>
      <c r="L1732" s="3" t="str">
        <f>_xlfn.XLOOKUP(Table5[[#This Row],[Item '#]],Ticket_Forms[Form Number],Ticket_Forms[Game Name],"",,)</f>
        <v>Criss Cross</v>
      </c>
      <c r="M1732" s="15">
        <v>186</v>
      </c>
      <c r="N1732" s="3">
        <f>LOOKUP(Table5[[#This Row],[Item '#]],Ticket_Forms[Form Number],Ticket_Forms[Ticket Count])</f>
        <v>5520</v>
      </c>
      <c r="O1732" s="16">
        <f>LOOKUP(Table5[[#This Row],[Item '#]],Ticket_Forms[Form Number],Ticket_Forms[Ticket Value])</f>
        <v>1</v>
      </c>
      <c r="P1732" s="16">
        <f>LOOKUP(Table5[[#This Row],[Item '#]],Ticket_Forms[Form Number],Ticket_Forms[Revenue])</f>
        <v>5520</v>
      </c>
      <c r="Q1732" s="16">
        <f>LOOKUP(Table5[[#This Row],[Item '#]],Ticket_Forms[Form Number],Ticket_Forms[Ideal Profit])</f>
        <v>960</v>
      </c>
      <c r="R1732" s="16">
        <f>LOOKUP(Table5[[#This Row],[Item '#]],Ticket_Forms[Form Number],Ticket_Forms[Prizes])</f>
        <v>4560</v>
      </c>
      <c r="S1732" s="16">
        <f>LOOKUP(Table5[[#This Row],[Item '#]],Ticket_Forms[Form Number],Ticket_Forms[Location Rent])</f>
        <v>331</v>
      </c>
      <c r="T1732" s="16">
        <f>LOOKUP(Table5[[#This Row],[Item '#]],Ticket_Forms[Form Number],Ticket_Forms[Last Sale])</f>
        <v>200</v>
      </c>
      <c r="U1732" s="16" t="s">
        <v>3909</v>
      </c>
      <c r="V1732" s="58">
        <f>Table5[[#This Row],[Date Distributed]]</f>
        <v>45379</v>
      </c>
      <c r="W1732" s="3" t="str">
        <f>_xlfn.XLOOKUP(Table5[[#This Row],[Serial '#]],Table10[Serial '#],Table10[Charity Association],"",,)</f>
        <v>Medina County Law Enforcrment Assoc</v>
      </c>
      <c r="Z1732" s="3" t="s">
        <v>23</v>
      </c>
    </row>
    <row r="1733" spans="1:26" hidden="1" x14ac:dyDescent="0.35">
      <c r="A1733" s="3">
        <v>1731</v>
      </c>
      <c r="B1733" s="78">
        <v>45324</v>
      </c>
      <c r="C1733" s="73">
        <f>_xlfn.XLOOKUP(Table5[[#This Row],[Serial '#]],Table10[Serial '#],Table10[Date],"",,)</f>
        <v>45379</v>
      </c>
      <c r="D17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33" s="73" t="str">
        <f>IF(Table5[[#This Row],[Date Distributed]]="","In Stock","Distributed")</f>
        <v>Distributed</v>
      </c>
      <c r="F1733" s="79" t="s">
        <v>660</v>
      </c>
      <c r="G1733" s="75" t="s">
        <v>761</v>
      </c>
      <c r="H1733" s="80" t="s">
        <v>741</v>
      </c>
      <c r="I1733" s="80" t="s">
        <v>742</v>
      </c>
      <c r="J1733" s="81" t="s">
        <v>2491</v>
      </c>
      <c r="K1733" s="80" t="s">
        <v>385</v>
      </c>
      <c r="L1733" s="3" t="str">
        <f>_xlfn.XLOOKUP(Table5[[#This Row],[Item '#]],Ticket_Forms[Form Number],Ticket_Forms[Game Name],"",,)</f>
        <v>Criss Cross</v>
      </c>
      <c r="M1733" s="15">
        <v>186</v>
      </c>
      <c r="N1733" s="3">
        <f>LOOKUP(Table5[[#This Row],[Item '#]],Ticket_Forms[Form Number],Ticket_Forms[Ticket Count])</f>
        <v>5520</v>
      </c>
      <c r="O1733" s="16">
        <f>LOOKUP(Table5[[#This Row],[Item '#]],Ticket_Forms[Form Number],Ticket_Forms[Ticket Value])</f>
        <v>1</v>
      </c>
      <c r="P1733" s="16">
        <f>LOOKUP(Table5[[#This Row],[Item '#]],Ticket_Forms[Form Number],Ticket_Forms[Revenue])</f>
        <v>5520</v>
      </c>
      <c r="Q1733" s="16">
        <f>LOOKUP(Table5[[#This Row],[Item '#]],Ticket_Forms[Form Number],Ticket_Forms[Ideal Profit])</f>
        <v>960</v>
      </c>
      <c r="R1733" s="16">
        <f>LOOKUP(Table5[[#This Row],[Item '#]],Ticket_Forms[Form Number],Ticket_Forms[Prizes])</f>
        <v>4560</v>
      </c>
      <c r="S1733" s="16">
        <f>LOOKUP(Table5[[#This Row],[Item '#]],Ticket_Forms[Form Number],Ticket_Forms[Location Rent])</f>
        <v>331</v>
      </c>
      <c r="T1733" s="16">
        <f>LOOKUP(Table5[[#This Row],[Item '#]],Ticket_Forms[Form Number],Ticket_Forms[Last Sale])</f>
        <v>200</v>
      </c>
      <c r="U1733" s="16" t="s">
        <v>3909</v>
      </c>
      <c r="V1733" s="58">
        <f>Table5[[#This Row],[Date Distributed]]</f>
        <v>45379</v>
      </c>
      <c r="W1733" s="3" t="str">
        <f>_xlfn.XLOOKUP(Table5[[#This Row],[Serial '#]],Table10[Serial '#],Table10[Charity Association],"",,)</f>
        <v>Cleveland Police Athletic League</v>
      </c>
      <c r="Z1733" s="3" t="s">
        <v>23</v>
      </c>
    </row>
    <row r="1734" spans="1:26" hidden="1" x14ac:dyDescent="0.35">
      <c r="A1734" s="3">
        <v>1732</v>
      </c>
      <c r="B1734" s="78">
        <v>45324</v>
      </c>
      <c r="C1734" s="73">
        <f>_xlfn.XLOOKUP(Table5[[#This Row],[Serial '#]],Table10[Serial '#],Table10[Date],"",,)</f>
        <v>45379</v>
      </c>
      <c r="D17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34" s="73" t="str">
        <f>IF(Table5[[#This Row],[Date Distributed]]="","In Stock","Distributed")</f>
        <v>Distributed</v>
      </c>
      <c r="F1734" s="79" t="s">
        <v>660</v>
      </c>
      <c r="G1734" s="75" t="s">
        <v>761</v>
      </c>
      <c r="H1734" s="80" t="s">
        <v>741</v>
      </c>
      <c r="I1734" s="80" t="s">
        <v>742</v>
      </c>
      <c r="J1734" s="81" t="s">
        <v>2492</v>
      </c>
      <c r="K1734" s="80" t="s">
        <v>447</v>
      </c>
      <c r="L1734" s="3" t="str">
        <f>_xlfn.XLOOKUP(Table5[[#This Row],[Item '#]],Ticket_Forms[Form Number],Ticket_Forms[Game Name],"",,)</f>
        <v>Bar The Slots</v>
      </c>
      <c r="M1734" s="15">
        <v>212</v>
      </c>
      <c r="N1734" s="3">
        <f>LOOKUP(Table5[[#This Row],[Item '#]],Ticket_Forms[Form Number],Ticket_Forms[Ticket Count])</f>
        <v>6320</v>
      </c>
      <c r="O1734" s="16">
        <f>LOOKUP(Table5[[#This Row],[Item '#]],Ticket_Forms[Form Number],Ticket_Forms[Ticket Value])</f>
        <v>1</v>
      </c>
      <c r="P1734" s="16">
        <f>LOOKUP(Table5[[#This Row],[Item '#]],Ticket_Forms[Form Number],Ticket_Forms[Revenue])</f>
        <v>6320</v>
      </c>
      <c r="Q1734" s="16">
        <f>LOOKUP(Table5[[#This Row],[Item '#]],Ticket_Forms[Form Number],Ticket_Forms[Ideal Profit])</f>
        <v>1575</v>
      </c>
      <c r="R1734" s="16">
        <f>LOOKUP(Table5[[#This Row],[Item '#]],Ticket_Forms[Form Number],Ticket_Forms[Prizes])</f>
        <v>4745</v>
      </c>
      <c r="S1734" s="16">
        <f>LOOKUP(Table5[[#This Row],[Item '#]],Ticket_Forms[Form Number],Ticket_Forms[Location Rent])</f>
        <v>379</v>
      </c>
      <c r="T1734" s="16">
        <f>LOOKUP(Table5[[#This Row],[Item '#]],Ticket_Forms[Form Number],Ticket_Forms[Last Sale])</f>
        <v>599</v>
      </c>
      <c r="U1734" s="16" t="s">
        <v>3909</v>
      </c>
      <c r="V1734" s="58">
        <f>Table5[[#This Row],[Date Distributed]]</f>
        <v>45379</v>
      </c>
      <c r="W1734" s="3" t="str">
        <f>_xlfn.XLOOKUP(Table5[[#This Row],[Serial '#]],Table10[Serial '#],Table10[Charity Association],"",,)</f>
        <v>Cleveland Police Athletic League</v>
      </c>
      <c r="Z1734" s="3" t="s">
        <v>23</v>
      </c>
    </row>
    <row r="1735" spans="1:26" hidden="1" x14ac:dyDescent="0.35">
      <c r="A1735" s="3">
        <v>1733</v>
      </c>
      <c r="B1735" s="78">
        <v>45324</v>
      </c>
      <c r="C1735" s="73">
        <f>_xlfn.XLOOKUP(Table5[[#This Row],[Serial '#]],Table10[Serial '#],Table10[Date],"",,)</f>
        <v>45379</v>
      </c>
      <c r="D17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35" s="73" t="str">
        <f>IF(Table5[[#This Row],[Date Distributed]]="","In Stock","Distributed")</f>
        <v>Distributed</v>
      </c>
      <c r="F1735" s="79" t="s">
        <v>660</v>
      </c>
      <c r="G1735" s="75" t="s">
        <v>761</v>
      </c>
      <c r="H1735" s="80" t="s">
        <v>741</v>
      </c>
      <c r="I1735" s="80" t="s">
        <v>742</v>
      </c>
      <c r="J1735" s="81" t="s">
        <v>2493</v>
      </c>
      <c r="K1735" s="80" t="s">
        <v>447</v>
      </c>
      <c r="L1735" s="3" t="str">
        <f>_xlfn.XLOOKUP(Table5[[#This Row],[Item '#]],Ticket_Forms[Form Number],Ticket_Forms[Game Name],"",,)</f>
        <v>Bar The Slots</v>
      </c>
      <c r="M1735" s="15">
        <v>212</v>
      </c>
      <c r="N1735" s="3">
        <f>LOOKUP(Table5[[#This Row],[Item '#]],Ticket_Forms[Form Number],Ticket_Forms[Ticket Count])</f>
        <v>6320</v>
      </c>
      <c r="O1735" s="16">
        <f>LOOKUP(Table5[[#This Row],[Item '#]],Ticket_Forms[Form Number],Ticket_Forms[Ticket Value])</f>
        <v>1</v>
      </c>
      <c r="P1735" s="16">
        <f>LOOKUP(Table5[[#This Row],[Item '#]],Ticket_Forms[Form Number],Ticket_Forms[Revenue])</f>
        <v>6320</v>
      </c>
      <c r="Q1735" s="16">
        <f>LOOKUP(Table5[[#This Row],[Item '#]],Ticket_Forms[Form Number],Ticket_Forms[Ideal Profit])</f>
        <v>1575</v>
      </c>
      <c r="R1735" s="16">
        <f>LOOKUP(Table5[[#This Row],[Item '#]],Ticket_Forms[Form Number],Ticket_Forms[Prizes])</f>
        <v>4745</v>
      </c>
      <c r="S1735" s="16">
        <f>LOOKUP(Table5[[#This Row],[Item '#]],Ticket_Forms[Form Number],Ticket_Forms[Location Rent])</f>
        <v>379</v>
      </c>
      <c r="T1735" s="16">
        <f>LOOKUP(Table5[[#This Row],[Item '#]],Ticket_Forms[Form Number],Ticket_Forms[Last Sale])</f>
        <v>599</v>
      </c>
      <c r="U1735" s="16" t="s">
        <v>3909</v>
      </c>
      <c r="V1735" s="58">
        <f>Table5[[#This Row],[Date Distributed]]</f>
        <v>45379</v>
      </c>
      <c r="W1735" s="3" t="str">
        <f>_xlfn.XLOOKUP(Table5[[#This Row],[Serial '#]],Table10[Serial '#],Table10[Charity Association],"",,)</f>
        <v>Cleveland Police Athletic League</v>
      </c>
      <c r="Z1735" s="3" t="s">
        <v>23</v>
      </c>
    </row>
    <row r="1736" spans="1:26" hidden="1" x14ac:dyDescent="0.35">
      <c r="A1736" s="3">
        <v>1734</v>
      </c>
      <c r="B1736" s="78">
        <v>45324</v>
      </c>
      <c r="C1736" s="73">
        <f>_xlfn.XLOOKUP(Table5[[#This Row],[Serial '#]],Table10[Serial '#],Table10[Date],"",,)</f>
        <v>45379</v>
      </c>
      <c r="D17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36" s="73" t="str">
        <f>IF(Table5[[#This Row],[Date Distributed]]="","In Stock","Distributed")</f>
        <v>Distributed</v>
      </c>
      <c r="F1736" s="79" t="s">
        <v>660</v>
      </c>
      <c r="G1736" s="75" t="s">
        <v>761</v>
      </c>
      <c r="H1736" s="80" t="s">
        <v>741</v>
      </c>
      <c r="I1736" s="80" t="s">
        <v>742</v>
      </c>
      <c r="J1736" s="81" t="s">
        <v>2494</v>
      </c>
      <c r="K1736" s="80" t="s">
        <v>440</v>
      </c>
      <c r="L1736" s="3" t="str">
        <f>_xlfn.XLOOKUP(Table5[[#This Row],[Item '#]],Ticket_Forms[Form Number],Ticket_Forms[Game Name],"",,)</f>
        <v>Campin' Buddies</v>
      </c>
      <c r="M1736" s="15">
        <v>212</v>
      </c>
      <c r="N1736" s="3">
        <f>LOOKUP(Table5[[#This Row],[Item '#]],Ticket_Forms[Form Number],Ticket_Forms[Ticket Count])</f>
        <v>6320</v>
      </c>
      <c r="O1736" s="16">
        <f>LOOKUP(Table5[[#This Row],[Item '#]],Ticket_Forms[Form Number],Ticket_Forms[Ticket Value])</f>
        <v>1</v>
      </c>
      <c r="P1736" s="16">
        <f>LOOKUP(Table5[[#This Row],[Item '#]],Ticket_Forms[Form Number],Ticket_Forms[Revenue])</f>
        <v>6320</v>
      </c>
      <c r="Q1736" s="16">
        <f>LOOKUP(Table5[[#This Row],[Item '#]],Ticket_Forms[Form Number],Ticket_Forms[Ideal Profit])</f>
        <v>1575</v>
      </c>
      <c r="R1736" s="16">
        <f>LOOKUP(Table5[[#This Row],[Item '#]],Ticket_Forms[Form Number],Ticket_Forms[Prizes])</f>
        <v>4745</v>
      </c>
      <c r="S1736" s="16">
        <f>LOOKUP(Table5[[#This Row],[Item '#]],Ticket_Forms[Form Number],Ticket_Forms[Location Rent])</f>
        <v>379</v>
      </c>
      <c r="T1736" s="16">
        <f>LOOKUP(Table5[[#This Row],[Item '#]],Ticket_Forms[Form Number],Ticket_Forms[Last Sale])</f>
        <v>599</v>
      </c>
      <c r="U1736" s="16" t="s">
        <v>3909</v>
      </c>
      <c r="V1736" s="58">
        <f>Table5[[#This Row],[Date Distributed]]</f>
        <v>45379</v>
      </c>
      <c r="W1736" s="3" t="str">
        <f>_xlfn.XLOOKUP(Table5[[#This Row],[Serial '#]],Table10[Serial '#],Table10[Charity Association],"",,)</f>
        <v>Cleveland Police Athletic League</v>
      </c>
      <c r="Z1736" s="3" t="s">
        <v>23</v>
      </c>
    </row>
    <row r="1737" spans="1:26" hidden="1" x14ac:dyDescent="0.35">
      <c r="A1737" s="3">
        <v>1735</v>
      </c>
      <c r="B1737" s="78">
        <v>45324</v>
      </c>
      <c r="C1737" s="73">
        <f>_xlfn.XLOOKUP(Table5[[#This Row],[Serial '#]],Table10[Serial '#],Table10[Date],"",,)</f>
        <v>45379</v>
      </c>
      <c r="D17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37" s="73" t="str">
        <f>IF(Table5[[#This Row],[Date Distributed]]="","In Stock","Distributed")</f>
        <v>Distributed</v>
      </c>
      <c r="F1737" s="79" t="s">
        <v>660</v>
      </c>
      <c r="G1737" s="75" t="s">
        <v>761</v>
      </c>
      <c r="H1737" s="80" t="s">
        <v>741</v>
      </c>
      <c r="I1737" s="80" t="s">
        <v>742</v>
      </c>
      <c r="J1737" s="81" t="s">
        <v>2495</v>
      </c>
      <c r="K1737" s="80" t="s">
        <v>441</v>
      </c>
      <c r="L1737" s="3" t="str">
        <f>_xlfn.XLOOKUP(Table5[[#This Row],[Item '#]],Ticket_Forms[Form Number],Ticket_Forms[Game Name],"",,)</f>
        <v>Simple Life</v>
      </c>
      <c r="M1737" s="15">
        <v>212</v>
      </c>
      <c r="N1737" s="3">
        <f>LOOKUP(Table5[[#This Row],[Item '#]],Ticket_Forms[Form Number],Ticket_Forms[Ticket Count])</f>
        <v>6320</v>
      </c>
      <c r="O1737" s="16">
        <f>LOOKUP(Table5[[#This Row],[Item '#]],Ticket_Forms[Form Number],Ticket_Forms[Ticket Value])</f>
        <v>1</v>
      </c>
      <c r="P1737" s="16">
        <f>LOOKUP(Table5[[#This Row],[Item '#]],Ticket_Forms[Form Number],Ticket_Forms[Revenue])</f>
        <v>6320</v>
      </c>
      <c r="Q1737" s="16">
        <f>LOOKUP(Table5[[#This Row],[Item '#]],Ticket_Forms[Form Number],Ticket_Forms[Ideal Profit])</f>
        <v>1575</v>
      </c>
      <c r="R1737" s="16">
        <f>LOOKUP(Table5[[#This Row],[Item '#]],Ticket_Forms[Form Number],Ticket_Forms[Prizes])</f>
        <v>4745</v>
      </c>
      <c r="S1737" s="16">
        <f>LOOKUP(Table5[[#This Row],[Item '#]],Ticket_Forms[Form Number],Ticket_Forms[Location Rent])</f>
        <v>379</v>
      </c>
      <c r="T1737" s="16">
        <f>LOOKUP(Table5[[#This Row],[Item '#]],Ticket_Forms[Form Number],Ticket_Forms[Last Sale])</f>
        <v>599</v>
      </c>
      <c r="U1737" s="16" t="s">
        <v>3909</v>
      </c>
      <c r="V1737" s="58">
        <f>Table5[[#This Row],[Date Distributed]]</f>
        <v>45379</v>
      </c>
      <c r="W1737" s="3" t="str">
        <f>_xlfn.XLOOKUP(Table5[[#This Row],[Serial '#]],Table10[Serial '#],Table10[Charity Association],"",,)</f>
        <v>Cleveland Police Athletic League</v>
      </c>
      <c r="Z1737" s="3" t="s">
        <v>23</v>
      </c>
    </row>
    <row r="1738" spans="1:26" hidden="1" x14ac:dyDescent="0.35">
      <c r="A1738" s="3">
        <v>1736</v>
      </c>
      <c r="B1738" s="78">
        <v>45324</v>
      </c>
      <c r="C1738" s="73">
        <f>_xlfn.XLOOKUP(Table5[[#This Row],[Serial '#]],Table10[Serial '#],Table10[Date],"",,)</f>
        <v>45383</v>
      </c>
      <c r="D17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38" s="73" t="str">
        <f>IF(Table5[[#This Row],[Date Distributed]]="","In Stock","Distributed")</f>
        <v>Distributed</v>
      </c>
      <c r="F1738" s="79" t="s">
        <v>660</v>
      </c>
      <c r="G1738" s="75" t="s">
        <v>761</v>
      </c>
      <c r="H1738" s="80" t="s">
        <v>741</v>
      </c>
      <c r="I1738" s="80" t="s">
        <v>742</v>
      </c>
      <c r="J1738" s="81" t="s">
        <v>2496</v>
      </c>
      <c r="K1738" s="80" t="s">
        <v>385</v>
      </c>
      <c r="L1738" s="3" t="str">
        <f>_xlfn.XLOOKUP(Table5[[#This Row],[Item '#]],Ticket_Forms[Form Number],Ticket_Forms[Game Name],"",,)</f>
        <v>Criss Cross</v>
      </c>
      <c r="M1738" s="15">
        <v>186</v>
      </c>
      <c r="N1738" s="3">
        <f>LOOKUP(Table5[[#This Row],[Item '#]],Ticket_Forms[Form Number],Ticket_Forms[Ticket Count])</f>
        <v>5520</v>
      </c>
      <c r="O1738" s="16">
        <f>LOOKUP(Table5[[#This Row],[Item '#]],Ticket_Forms[Form Number],Ticket_Forms[Ticket Value])</f>
        <v>1</v>
      </c>
      <c r="P1738" s="16">
        <f>LOOKUP(Table5[[#This Row],[Item '#]],Ticket_Forms[Form Number],Ticket_Forms[Revenue])</f>
        <v>5520</v>
      </c>
      <c r="Q1738" s="16">
        <f>LOOKUP(Table5[[#This Row],[Item '#]],Ticket_Forms[Form Number],Ticket_Forms[Ideal Profit])</f>
        <v>960</v>
      </c>
      <c r="R1738" s="16">
        <f>LOOKUP(Table5[[#This Row],[Item '#]],Ticket_Forms[Form Number],Ticket_Forms[Prizes])</f>
        <v>4560</v>
      </c>
      <c r="S1738" s="16">
        <f>LOOKUP(Table5[[#This Row],[Item '#]],Ticket_Forms[Form Number],Ticket_Forms[Location Rent])</f>
        <v>331</v>
      </c>
      <c r="T1738" s="16">
        <f>LOOKUP(Table5[[#This Row],[Item '#]],Ticket_Forms[Form Number],Ticket_Forms[Last Sale])</f>
        <v>200</v>
      </c>
      <c r="U1738" s="16" t="s">
        <v>3909</v>
      </c>
      <c r="V1738" s="58">
        <f>Table5[[#This Row],[Date Distributed]]</f>
        <v>45383</v>
      </c>
      <c r="W1738" s="3" t="str">
        <f>_xlfn.XLOOKUP(Table5[[#This Row],[Serial '#]],Table10[Serial '#],Table10[Charity Association],"",,)</f>
        <v>Medina County Law Enforcrment Assoc</v>
      </c>
      <c r="Z1738" s="3" t="s">
        <v>23</v>
      </c>
    </row>
    <row r="1739" spans="1:26" hidden="1" x14ac:dyDescent="0.35">
      <c r="A1739" s="3">
        <v>1737</v>
      </c>
      <c r="B1739" s="78">
        <v>45324</v>
      </c>
      <c r="C1739" s="73">
        <f>_xlfn.XLOOKUP(Table5[[#This Row],[Serial '#]],Table10[Serial '#],Table10[Date],"",,)</f>
        <v>45383</v>
      </c>
      <c r="D17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39" s="73" t="str">
        <f>IF(Table5[[#This Row],[Date Distributed]]="","In Stock","Distributed")</f>
        <v>Distributed</v>
      </c>
      <c r="F1739" s="79" t="s">
        <v>660</v>
      </c>
      <c r="G1739" s="75" t="s">
        <v>761</v>
      </c>
      <c r="H1739" s="80" t="s">
        <v>741</v>
      </c>
      <c r="I1739" s="80" t="s">
        <v>742</v>
      </c>
      <c r="J1739" s="81" t="s">
        <v>2497</v>
      </c>
      <c r="K1739" s="80" t="s">
        <v>385</v>
      </c>
      <c r="L1739" s="3" t="str">
        <f>_xlfn.XLOOKUP(Table5[[#This Row],[Item '#]],Ticket_Forms[Form Number],Ticket_Forms[Game Name],"",,)</f>
        <v>Criss Cross</v>
      </c>
      <c r="M1739" s="15">
        <v>186</v>
      </c>
      <c r="N1739" s="3">
        <f>LOOKUP(Table5[[#This Row],[Item '#]],Ticket_Forms[Form Number],Ticket_Forms[Ticket Count])</f>
        <v>5520</v>
      </c>
      <c r="O1739" s="16">
        <f>LOOKUP(Table5[[#This Row],[Item '#]],Ticket_Forms[Form Number],Ticket_Forms[Ticket Value])</f>
        <v>1</v>
      </c>
      <c r="P1739" s="16">
        <f>LOOKUP(Table5[[#This Row],[Item '#]],Ticket_Forms[Form Number],Ticket_Forms[Revenue])</f>
        <v>5520</v>
      </c>
      <c r="Q1739" s="16">
        <f>LOOKUP(Table5[[#This Row],[Item '#]],Ticket_Forms[Form Number],Ticket_Forms[Ideal Profit])</f>
        <v>960</v>
      </c>
      <c r="R1739" s="16">
        <f>LOOKUP(Table5[[#This Row],[Item '#]],Ticket_Forms[Form Number],Ticket_Forms[Prizes])</f>
        <v>4560</v>
      </c>
      <c r="S1739" s="16">
        <f>LOOKUP(Table5[[#This Row],[Item '#]],Ticket_Forms[Form Number],Ticket_Forms[Location Rent])</f>
        <v>331</v>
      </c>
      <c r="T1739" s="16">
        <f>LOOKUP(Table5[[#This Row],[Item '#]],Ticket_Forms[Form Number],Ticket_Forms[Last Sale])</f>
        <v>200</v>
      </c>
      <c r="U1739" s="16" t="s">
        <v>3909</v>
      </c>
      <c r="V1739" s="58">
        <f>Table5[[#This Row],[Date Distributed]]</f>
        <v>45383</v>
      </c>
      <c r="W1739" s="3" t="str">
        <f>_xlfn.XLOOKUP(Table5[[#This Row],[Serial '#]],Table10[Serial '#],Table10[Charity Association],"",,)</f>
        <v>Cleveland Police Athletic League</v>
      </c>
      <c r="Z1739" s="3" t="s">
        <v>23</v>
      </c>
    </row>
    <row r="1740" spans="1:26" hidden="1" x14ac:dyDescent="0.35">
      <c r="A1740" s="3">
        <v>1738</v>
      </c>
      <c r="B1740" s="78">
        <v>45324</v>
      </c>
      <c r="C1740" s="73">
        <f>_xlfn.XLOOKUP(Table5[[#This Row],[Serial '#]],Table10[Serial '#],Table10[Date],"",,)</f>
        <v>45383</v>
      </c>
      <c r="D17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40" s="73" t="str">
        <f>IF(Table5[[#This Row],[Date Distributed]]="","In Stock","Distributed")</f>
        <v>Distributed</v>
      </c>
      <c r="F1740" s="79" t="s">
        <v>660</v>
      </c>
      <c r="G1740" s="75" t="s">
        <v>761</v>
      </c>
      <c r="H1740" s="80" t="s">
        <v>741</v>
      </c>
      <c r="I1740" s="80" t="s">
        <v>742</v>
      </c>
      <c r="J1740" s="81" t="s">
        <v>2498</v>
      </c>
      <c r="K1740" s="80" t="s">
        <v>385</v>
      </c>
      <c r="L1740" s="3" t="str">
        <f>_xlfn.XLOOKUP(Table5[[#This Row],[Item '#]],Ticket_Forms[Form Number],Ticket_Forms[Game Name],"",,)</f>
        <v>Criss Cross</v>
      </c>
      <c r="M1740" s="15">
        <v>186</v>
      </c>
      <c r="N1740" s="3">
        <f>LOOKUP(Table5[[#This Row],[Item '#]],Ticket_Forms[Form Number],Ticket_Forms[Ticket Count])</f>
        <v>5520</v>
      </c>
      <c r="O1740" s="16">
        <f>LOOKUP(Table5[[#This Row],[Item '#]],Ticket_Forms[Form Number],Ticket_Forms[Ticket Value])</f>
        <v>1</v>
      </c>
      <c r="P1740" s="16">
        <f>LOOKUP(Table5[[#This Row],[Item '#]],Ticket_Forms[Form Number],Ticket_Forms[Revenue])</f>
        <v>5520</v>
      </c>
      <c r="Q1740" s="16">
        <f>LOOKUP(Table5[[#This Row],[Item '#]],Ticket_Forms[Form Number],Ticket_Forms[Ideal Profit])</f>
        <v>960</v>
      </c>
      <c r="R1740" s="16">
        <f>LOOKUP(Table5[[#This Row],[Item '#]],Ticket_Forms[Form Number],Ticket_Forms[Prizes])</f>
        <v>4560</v>
      </c>
      <c r="S1740" s="16">
        <f>LOOKUP(Table5[[#This Row],[Item '#]],Ticket_Forms[Form Number],Ticket_Forms[Location Rent])</f>
        <v>331</v>
      </c>
      <c r="T1740" s="16">
        <f>LOOKUP(Table5[[#This Row],[Item '#]],Ticket_Forms[Form Number],Ticket_Forms[Last Sale])</f>
        <v>200</v>
      </c>
      <c r="U1740" s="16" t="s">
        <v>3909</v>
      </c>
      <c r="V1740" s="58">
        <f>Table5[[#This Row],[Date Distributed]]</f>
        <v>45383</v>
      </c>
      <c r="W1740" s="3" t="str">
        <f>_xlfn.XLOOKUP(Table5[[#This Row],[Serial '#]],Table10[Serial '#],Table10[Charity Association],"",,)</f>
        <v>Cleveland Police Athletic League</v>
      </c>
      <c r="Z1740" s="3" t="s">
        <v>23</v>
      </c>
    </row>
    <row r="1741" spans="1:26" hidden="1" x14ac:dyDescent="0.35">
      <c r="A1741" s="3">
        <v>1739</v>
      </c>
      <c r="B1741" s="78">
        <v>45324</v>
      </c>
      <c r="C1741" s="73">
        <f>_xlfn.XLOOKUP(Table5[[#This Row],[Serial '#]],Table10[Serial '#],Table10[Date],"",,)</f>
        <v>45383</v>
      </c>
      <c r="D17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41" s="73" t="str">
        <f>IF(Table5[[#This Row],[Date Distributed]]="","In Stock","Distributed")</f>
        <v>Distributed</v>
      </c>
      <c r="F1741" s="79" t="s">
        <v>660</v>
      </c>
      <c r="G1741" s="75" t="s">
        <v>761</v>
      </c>
      <c r="H1741" s="80" t="s">
        <v>741</v>
      </c>
      <c r="I1741" s="80" t="s">
        <v>742</v>
      </c>
      <c r="J1741" s="81" t="s">
        <v>2499</v>
      </c>
      <c r="K1741" s="80" t="s">
        <v>385</v>
      </c>
      <c r="L1741" s="3" t="str">
        <f>_xlfn.XLOOKUP(Table5[[#This Row],[Item '#]],Ticket_Forms[Form Number],Ticket_Forms[Game Name],"",,)</f>
        <v>Criss Cross</v>
      </c>
      <c r="M1741" s="15">
        <v>186</v>
      </c>
      <c r="N1741" s="3">
        <f>LOOKUP(Table5[[#This Row],[Item '#]],Ticket_Forms[Form Number],Ticket_Forms[Ticket Count])</f>
        <v>5520</v>
      </c>
      <c r="O1741" s="16">
        <f>LOOKUP(Table5[[#This Row],[Item '#]],Ticket_Forms[Form Number],Ticket_Forms[Ticket Value])</f>
        <v>1</v>
      </c>
      <c r="P1741" s="16">
        <f>LOOKUP(Table5[[#This Row],[Item '#]],Ticket_Forms[Form Number],Ticket_Forms[Revenue])</f>
        <v>5520</v>
      </c>
      <c r="Q1741" s="16">
        <f>LOOKUP(Table5[[#This Row],[Item '#]],Ticket_Forms[Form Number],Ticket_Forms[Ideal Profit])</f>
        <v>960</v>
      </c>
      <c r="R1741" s="16">
        <f>LOOKUP(Table5[[#This Row],[Item '#]],Ticket_Forms[Form Number],Ticket_Forms[Prizes])</f>
        <v>4560</v>
      </c>
      <c r="S1741" s="16">
        <f>LOOKUP(Table5[[#This Row],[Item '#]],Ticket_Forms[Form Number],Ticket_Forms[Location Rent])</f>
        <v>331</v>
      </c>
      <c r="T1741" s="16">
        <f>LOOKUP(Table5[[#This Row],[Item '#]],Ticket_Forms[Form Number],Ticket_Forms[Last Sale])</f>
        <v>200</v>
      </c>
      <c r="U1741" s="16" t="s">
        <v>3909</v>
      </c>
      <c r="V1741" s="58">
        <f>Table5[[#This Row],[Date Distributed]]</f>
        <v>45383</v>
      </c>
      <c r="W1741" s="3" t="str">
        <f>_xlfn.XLOOKUP(Table5[[#This Row],[Serial '#]],Table10[Serial '#],Table10[Charity Association],"",,)</f>
        <v>Greater Cleveland Football Foundation</v>
      </c>
      <c r="Z1741" s="3" t="s">
        <v>23</v>
      </c>
    </row>
    <row r="1742" spans="1:26" hidden="1" x14ac:dyDescent="0.35">
      <c r="A1742" s="3">
        <v>1740</v>
      </c>
      <c r="B1742" s="78">
        <v>45324</v>
      </c>
      <c r="C1742" s="73">
        <f>_xlfn.XLOOKUP(Table5[[#This Row],[Serial '#]],Table10[Serial '#],Table10[Date],"",,)</f>
        <v>45384</v>
      </c>
      <c r="D17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42" s="73" t="str">
        <f>IF(Table5[[#This Row],[Date Distributed]]="","In Stock","Distributed")</f>
        <v>Distributed</v>
      </c>
      <c r="F1742" s="79" t="s">
        <v>660</v>
      </c>
      <c r="G1742" s="75" t="s">
        <v>761</v>
      </c>
      <c r="H1742" s="80" t="s">
        <v>741</v>
      </c>
      <c r="I1742" s="80" t="s">
        <v>742</v>
      </c>
      <c r="J1742" s="81" t="s">
        <v>2500</v>
      </c>
      <c r="K1742" s="80" t="s">
        <v>385</v>
      </c>
      <c r="L1742" s="3" t="str">
        <f>_xlfn.XLOOKUP(Table5[[#This Row],[Item '#]],Ticket_Forms[Form Number],Ticket_Forms[Game Name],"",,)</f>
        <v>Criss Cross</v>
      </c>
      <c r="M1742" s="15">
        <v>186</v>
      </c>
      <c r="N1742" s="3">
        <f>LOOKUP(Table5[[#This Row],[Item '#]],Ticket_Forms[Form Number],Ticket_Forms[Ticket Count])</f>
        <v>5520</v>
      </c>
      <c r="O1742" s="16">
        <f>LOOKUP(Table5[[#This Row],[Item '#]],Ticket_Forms[Form Number],Ticket_Forms[Ticket Value])</f>
        <v>1</v>
      </c>
      <c r="P1742" s="16">
        <f>LOOKUP(Table5[[#This Row],[Item '#]],Ticket_Forms[Form Number],Ticket_Forms[Revenue])</f>
        <v>5520</v>
      </c>
      <c r="Q1742" s="16">
        <f>LOOKUP(Table5[[#This Row],[Item '#]],Ticket_Forms[Form Number],Ticket_Forms[Ideal Profit])</f>
        <v>960</v>
      </c>
      <c r="R1742" s="16">
        <f>LOOKUP(Table5[[#This Row],[Item '#]],Ticket_Forms[Form Number],Ticket_Forms[Prizes])</f>
        <v>4560</v>
      </c>
      <c r="S1742" s="16">
        <f>LOOKUP(Table5[[#This Row],[Item '#]],Ticket_Forms[Form Number],Ticket_Forms[Location Rent])</f>
        <v>331</v>
      </c>
      <c r="T1742" s="16">
        <f>LOOKUP(Table5[[#This Row],[Item '#]],Ticket_Forms[Form Number],Ticket_Forms[Last Sale])</f>
        <v>200</v>
      </c>
      <c r="U1742" s="16" t="s">
        <v>3909</v>
      </c>
      <c r="V1742" s="58">
        <f>Table5[[#This Row],[Date Distributed]]</f>
        <v>45384</v>
      </c>
      <c r="W1742" s="3" t="str">
        <f>_xlfn.XLOOKUP(Table5[[#This Row],[Serial '#]],Table10[Serial '#],Table10[Charity Association],"",,)</f>
        <v>Bainbridge Civic Club</v>
      </c>
      <c r="Z1742" s="3" t="s">
        <v>23</v>
      </c>
    </row>
    <row r="1743" spans="1:26" hidden="1" x14ac:dyDescent="0.35">
      <c r="A1743" s="3">
        <v>1741</v>
      </c>
      <c r="B1743" s="78">
        <v>45324</v>
      </c>
      <c r="C1743" s="73">
        <f>_xlfn.XLOOKUP(Table5[[#This Row],[Serial '#]],Table10[Serial '#],Table10[Date],"",,)</f>
        <v>45384</v>
      </c>
      <c r="D17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43" s="73" t="str">
        <f>IF(Table5[[#This Row],[Date Distributed]]="","In Stock","Distributed")</f>
        <v>Distributed</v>
      </c>
      <c r="F1743" s="79" t="s">
        <v>660</v>
      </c>
      <c r="G1743" s="75" t="s">
        <v>761</v>
      </c>
      <c r="H1743" s="80" t="s">
        <v>741</v>
      </c>
      <c r="I1743" s="80" t="s">
        <v>742</v>
      </c>
      <c r="J1743" s="81" t="s">
        <v>2501</v>
      </c>
      <c r="K1743" s="80" t="s">
        <v>385</v>
      </c>
      <c r="L1743" s="3" t="str">
        <f>_xlfn.XLOOKUP(Table5[[#This Row],[Item '#]],Ticket_Forms[Form Number],Ticket_Forms[Game Name],"",,)</f>
        <v>Criss Cross</v>
      </c>
      <c r="M1743" s="15">
        <v>186</v>
      </c>
      <c r="N1743" s="3">
        <f>LOOKUP(Table5[[#This Row],[Item '#]],Ticket_Forms[Form Number],Ticket_Forms[Ticket Count])</f>
        <v>5520</v>
      </c>
      <c r="O1743" s="16">
        <f>LOOKUP(Table5[[#This Row],[Item '#]],Ticket_Forms[Form Number],Ticket_Forms[Ticket Value])</f>
        <v>1</v>
      </c>
      <c r="P1743" s="16">
        <f>LOOKUP(Table5[[#This Row],[Item '#]],Ticket_Forms[Form Number],Ticket_Forms[Revenue])</f>
        <v>5520</v>
      </c>
      <c r="Q1743" s="16">
        <f>LOOKUP(Table5[[#This Row],[Item '#]],Ticket_Forms[Form Number],Ticket_Forms[Ideal Profit])</f>
        <v>960</v>
      </c>
      <c r="R1743" s="16">
        <f>LOOKUP(Table5[[#This Row],[Item '#]],Ticket_Forms[Form Number],Ticket_Forms[Prizes])</f>
        <v>4560</v>
      </c>
      <c r="S1743" s="16">
        <f>LOOKUP(Table5[[#This Row],[Item '#]],Ticket_Forms[Form Number],Ticket_Forms[Location Rent])</f>
        <v>331</v>
      </c>
      <c r="T1743" s="16">
        <f>LOOKUP(Table5[[#This Row],[Item '#]],Ticket_Forms[Form Number],Ticket_Forms[Last Sale])</f>
        <v>200</v>
      </c>
      <c r="U1743" s="16" t="s">
        <v>3909</v>
      </c>
      <c r="V1743" s="58">
        <f>Table5[[#This Row],[Date Distributed]]</f>
        <v>45384</v>
      </c>
      <c r="W1743" s="3" t="str">
        <f>_xlfn.XLOOKUP(Table5[[#This Row],[Serial '#]],Table10[Serial '#],Table10[Charity Association],"",,)</f>
        <v>Cleveland Police Athletic League</v>
      </c>
      <c r="Z1743" s="3" t="s">
        <v>23</v>
      </c>
    </row>
    <row r="1744" spans="1:26" hidden="1" x14ac:dyDescent="0.35">
      <c r="A1744" s="3">
        <v>1742</v>
      </c>
      <c r="B1744" s="78">
        <v>45324</v>
      </c>
      <c r="C1744" s="73">
        <f>_xlfn.XLOOKUP(Table5[[#This Row],[Serial '#]],Table10[Serial '#],Table10[Date],"",,)</f>
        <v>45384</v>
      </c>
      <c r="D17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44" s="73" t="str">
        <f>IF(Table5[[#This Row],[Date Distributed]]="","In Stock","Distributed")</f>
        <v>Distributed</v>
      </c>
      <c r="F1744" s="79" t="s">
        <v>660</v>
      </c>
      <c r="G1744" s="75" t="s">
        <v>761</v>
      </c>
      <c r="H1744" s="80" t="s">
        <v>741</v>
      </c>
      <c r="I1744" s="80" t="s">
        <v>742</v>
      </c>
      <c r="J1744" s="81" t="s">
        <v>2502</v>
      </c>
      <c r="K1744" s="80" t="s">
        <v>385</v>
      </c>
      <c r="L1744" s="3" t="str">
        <f>_xlfn.XLOOKUP(Table5[[#This Row],[Item '#]],Ticket_Forms[Form Number],Ticket_Forms[Game Name],"",,)</f>
        <v>Criss Cross</v>
      </c>
      <c r="M1744" s="15">
        <v>186</v>
      </c>
      <c r="N1744" s="3">
        <f>LOOKUP(Table5[[#This Row],[Item '#]],Ticket_Forms[Form Number],Ticket_Forms[Ticket Count])</f>
        <v>5520</v>
      </c>
      <c r="O1744" s="16">
        <f>LOOKUP(Table5[[#This Row],[Item '#]],Ticket_Forms[Form Number],Ticket_Forms[Ticket Value])</f>
        <v>1</v>
      </c>
      <c r="P1744" s="16">
        <f>LOOKUP(Table5[[#This Row],[Item '#]],Ticket_Forms[Form Number],Ticket_Forms[Revenue])</f>
        <v>5520</v>
      </c>
      <c r="Q1744" s="16">
        <f>LOOKUP(Table5[[#This Row],[Item '#]],Ticket_Forms[Form Number],Ticket_Forms[Ideal Profit])</f>
        <v>960</v>
      </c>
      <c r="R1744" s="16">
        <f>LOOKUP(Table5[[#This Row],[Item '#]],Ticket_Forms[Form Number],Ticket_Forms[Prizes])</f>
        <v>4560</v>
      </c>
      <c r="S1744" s="16">
        <f>LOOKUP(Table5[[#This Row],[Item '#]],Ticket_Forms[Form Number],Ticket_Forms[Location Rent])</f>
        <v>331</v>
      </c>
      <c r="T1744" s="16">
        <f>LOOKUP(Table5[[#This Row],[Item '#]],Ticket_Forms[Form Number],Ticket_Forms[Last Sale])</f>
        <v>200</v>
      </c>
      <c r="U1744" s="16" t="s">
        <v>3909</v>
      </c>
      <c r="V1744" s="58">
        <f>Table5[[#This Row],[Date Distributed]]</f>
        <v>45384</v>
      </c>
      <c r="W1744" s="3" t="str">
        <f>_xlfn.XLOOKUP(Table5[[#This Row],[Serial '#]],Table10[Serial '#],Table10[Charity Association],"",,)</f>
        <v>Share A Vision</v>
      </c>
      <c r="Z1744" s="3" t="s">
        <v>23</v>
      </c>
    </row>
    <row r="1745" spans="1:26" hidden="1" x14ac:dyDescent="0.35">
      <c r="A1745" s="3">
        <v>1743</v>
      </c>
      <c r="B1745" s="78">
        <v>45324</v>
      </c>
      <c r="C1745" s="73">
        <f>_xlfn.XLOOKUP(Table5[[#This Row],[Serial '#]],Table10[Serial '#],Table10[Date],"",,)</f>
        <v>45386</v>
      </c>
      <c r="D17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45" s="73" t="str">
        <f>IF(Table5[[#This Row],[Date Distributed]]="","In Stock","Distributed")</f>
        <v>Distributed</v>
      </c>
      <c r="F1745" s="79" t="s">
        <v>660</v>
      </c>
      <c r="G1745" s="75" t="s">
        <v>761</v>
      </c>
      <c r="H1745" s="80" t="s">
        <v>741</v>
      </c>
      <c r="I1745" s="80" t="s">
        <v>742</v>
      </c>
      <c r="J1745" s="81" t="s">
        <v>2503</v>
      </c>
      <c r="K1745" s="80" t="s">
        <v>385</v>
      </c>
      <c r="L1745" s="3" t="str">
        <f>_xlfn.XLOOKUP(Table5[[#This Row],[Item '#]],Ticket_Forms[Form Number],Ticket_Forms[Game Name],"",,)</f>
        <v>Criss Cross</v>
      </c>
      <c r="M1745" s="15">
        <v>186</v>
      </c>
      <c r="N1745" s="3">
        <f>LOOKUP(Table5[[#This Row],[Item '#]],Ticket_Forms[Form Number],Ticket_Forms[Ticket Count])</f>
        <v>5520</v>
      </c>
      <c r="O1745" s="16">
        <f>LOOKUP(Table5[[#This Row],[Item '#]],Ticket_Forms[Form Number],Ticket_Forms[Ticket Value])</f>
        <v>1</v>
      </c>
      <c r="P1745" s="16">
        <f>LOOKUP(Table5[[#This Row],[Item '#]],Ticket_Forms[Form Number],Ticket_Forms[Revenue])</f>
        <v>5520</v>
      </c>
      <c r="Q1745" s="16">
        <f>LOOKUP(Table5[[#This Row],[Item '#]],Ticket_Forms[Form Number],Ticket_Forms[Ideal Profit])</f>
        <v>960</v>
      </c>
      <c r="R1745" s="16">
        <f>LOOKUP(Table5[[#This Row],[Item '#]],Ticket_Forms[Form Number],Ticket_Forms[Prizes])</f>
        <v>4560</v>
      </c>
      <c r="S1745" s="16">
        <f>LOOKUP(Table5[[#This Row],[Item '#]],Ticket_Forms[Form Number],Ticket_Forms[Location Rent])</f>
        <v>331</v>
      </c>
      <c r="T1745" s="16">
        <f>LOOKUP(Table5[[#This Row],[Item '#]],Ticket_Forms[Form Number],Ticket_Forms[Last Sale])</f>
        <v>200</v>
      </c>
      <c r="U1745" s="16" t="s">
        <v>3909</v>
      </c>
      <c r="V1745" s="58">
        <f>Table5[[#This Row],[Date Distributed]]</f>
        <v>45386</v>
      </c>
      <c r="W1745" s="3" t="str">
        <f>_xlfn.XLOOKUP(Table5[[#This Row],[Serial '#]],Table10[Serial '#],Table10[Charity Association],"",,)</f>
        <v>Cleveland Police Athletic League</v>
      </c>
      <c r="Z1745" s="3" t="s">
        <v>23</v>
      </c>
    </row>
    <row r="1746" spans="1:26" hidden="1" x14ac:dyDescent="0.35">
      <c r="A1746" s="3">
        <v>1744</v>
      </c>
      <c r="B1746" s="78">
        <v>45324</v>
      </c>
      <c r="C1746" s="73">
        <f>_xlfn.XLOOKUP(Table5[[#This Row],[Serial '#]],Table10[Serial '#],Table10[Date],"",,)</f>
        <v>45386</v>
      </c>
      <c r="D17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46" s="73" t="str">
        <f>IF(Table5[[#This Row],[Date Distributed]]="","In Stock","Distributed")</f>
        <v>Distributed</v>
      </c>
      <c r="F1746" s="79" t="s">
        <v>660</v>
      </c>
      <c r="G1746" s="75" t="s">
        <v>761</v>
      </c>
      <c r="H1746" s="80" t="s">
        <v>741</v>
      </c>
      <c r="I1746" s="80" t="s">
        <v>742</v>
      </c>
      <c r="J1746" s="81" t="s">
        <v>2504</v>
      </c>
      <c r="K1746" s="80" t="s">
        <v>385</v>
      </c>
      <c r="L1746" s="3" t="str">
        <f>_xlfn.XLOOKUP(Table5[[#This Row],[Item '#]],Ticket_Forms[Form Number],Ticket_Forms[Game Name],"",,)</f>
        <v>Criss Cross</v>
      </c>
      <c r="M1746" s="15">
        <v>186</v>
      </c>
      <c r="N1746" s="3">
        <f>LOOKUP(Table5[[#This Row],[Item '#]],Ticket_Forms[Form Number],Ticket_Forms[Ticket Count])</f>
        <v>5520</v>
      </c>
      <c r="O1746" s="16">
        <f>LOOKUP(Table5[[#This Row],[Item '#]],Ticket_Forms[Form Number],Ticket_Forms[Ticket Value])</f>
        <v>1</v>
      </c>
      <c r="P1746" s="16">
        <f>LOOKUP(Table5[[#This Row],[Item '#]],Ticket_Forms[Form Number],Ticket_Forms[Revenue])</f>
        <v>5520</v>
      </c>
      <c r="Q1746" s="16">
        <f>LOOKUP(Table5[[#This Row],[Item '#]],Ticket_Forms[Form Number],Ticket_Forms[Ideal Profit])</f>
        <v>960</v>
      </c>
      <c r="R1746" s="16">
        <f>LOOKUP(Table5[[#This Row],[Item '#]],Ticket_Forms[Form Number],Ticket_Forms[Prizes])</f>
        <v>4560</v>
      </c>
      <c r="S1746" s="16">
        <f>LOOKUP(Table5[[#This Row],[Item '#]],Ticket_Forms[Form Number],Ticket_Forms[Location Rent])</f>
        <v>331</v>
      </c>
      <c r="T1746" s="16">
        <f>LOOKUP(Table5[[#This Row],[Item '#]],Ticket_Forms[Form Number],Ticket_Forms[Last Sale])</f>
        <v>200</v>
      </c>
      <c r="U1746" s="16" t="s">
        <v>3909</v>
      </c>
      <c r="V1746" s="58">
        <f>Table5[[#This Row],[Date Distributed]]</f>
        <v>45386</v>
      </c>
      <c r="W1746" s="3" t="str">
        <f>_xlfn.XLOOKUP(Table5[[#This Row],[Serial '#]],Table10[Serial '#],Table10[Charity Association],"",,)</f>
        <v>Greater Cleveland Football Foundation</v>
      </c>
      <c r="Z1746" s="3" t="s">
        <v>23</v>
      </c>
    </row>
    <row r="1747" spans="1:26" hidden="1" x14ac:dyDescent="0.35">
      <c r="A1747" s="3">
        <v>1745</v>
      </c>
      <c r="B1747" s="78">
        <v>45324</v>
      </c>
      <c r="C1747" s="73">
        <f>_xlfn.XLOOKUP(Table5[[#This Row],[Serial '#]],Table10[Serial '#],Table10[Date],"",,)</f>
        <v>45386</v>
      </c>
      <c r="D17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47" s="73" t="str">
        <f>IF(Table5[[#This Row],[Date Distributed]]="","In Stock","Distributed")</f>
        <v>Distributed</v>
      </c>
      <c r="F1747" s="79" t="s">
        <v>660</v>
      </c>
      <c r="G1747" s="75" t="s">
        <v>761</v>
      </c>
      <c r="H1747" s="80" t="s">
        <v>741</v>
      </c>
      <c r="I1747" s="80" t="s">
        <v>742</v>
      </c>
      <c r="J1747" s="81" t="s">
        <v>2505</v>
      </c>
      <c r="K1747" s="80" t="s">
        <v>385</v>
      </c>
      <c r="L1747" s="3" t="str">
        <f>_xlfn.XLOOKUP(Table5[[#This Row],[Item '#]],Ticket_Forms[Form Number],Ticket_Forms[Game Name],"",,)</f>
        <v>Criss Cross</v>
      </c>
      <c r="M1747" s="15">
        <v>186</v>
      </c>
      <c r="N1747" s="3">
        <f>LOOKUP(Table5[[#This Row],[Item '#]],Ticket_Forms[Form Number],Ticket_Forms[Ticket Count])</f>
        <v>5520</v>
      </c>
      <c r="O1747" s="16">
        <f>LOOKUP(Table5[[#This Row],[Item '#]],Ticket_Forms[Form Number],Ticket_Forms[Ticket Value])</f>
        <v>1</v>
      </c>
      <c r="P1747" s="16">
        <f>LOOKUP(Table5[[#This Row],[Item '#]],Ticket_Forms[Form Number],Ticket_Forms[Revenue])</f>
        <v>5520</v>
      </c>
      <c r="Q1747" s="16">
        <f>LOOKUP(Table5[[#This Row],[Item '#]],Ticket_Forms[Form Number],Ticket_Forms[Ideal Profit])</f>
        <v>960</v>
      </c>
      <c r="R1747" s="16">
        <f>LOOKUP(Table5[[#This Row],[Item '#]],Ticket_Forms[Form Number],Ticket_Forms[Prizes])</f>
        <v>4560</v>
      </c>
      <c r="S1747" s="16">
        <f>LOOKUP(Table5[[#This Row],[Item '#]],Ticket_Forms[Form Number],Ticket_Forms[Location Rent])</f>
        <v>331</v>
      </c>
      <c r="T1747" s="16">
        <f>LOOKUP(Table5[[#This Row],[Item '#]],Ticket_Forms[Form Number],Ticket_Forms[Last Sale])</f>
        <v>200</v>
      </c>
      <c r="U1747" s="16" t="s">
        <v>3909</v>
      </c>
      <c r="V1747" s="58">
        <f>Table5[[#This Row],[Date Distributed]]</f>
        <v>45386</v>
      </c>
      <c r="W1747" s="3" t="str">
        <f>_xlfn.XLOOKUP(Table5[[#This Row],[Serial '#]],Table10[Serial '#],Table10[Charity Association],"",,)</f>
        <v>Medina County Law Enforcrment Assoc</v>
      </c>
      <c r="Z1747" s="3" t="s">
        <v>23</v>
      </c>
    </row>
    <row r="1748" spans="1:26" hidden="1" x14ac:dyDescent="0.35">
      <c r="A1748" s="3">
        <v>1746</v>
      </c>
      <c r="B1748" s="78">
        <v>45324</v>
      </c>
      <c r="C1748" s="73">
        <f>_xlfn.XLOOKUP(Table5[[#This Row],[Serial '#]],Table10[Serial '#],Table10[Date],"",,)</f>
        <v>45386</v>
      </c>
      <c r="D17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48" s="73" t="str">
        <f>IF(Table5[[#This Row],[Date Distributed]]="","In Stock","Distributed")</f>
        <v>Distributed</v>
      </c>
      <c r="F1748" s="79" t="s">
        <v>660</v>
      </c>
      <c r="G1748" s="75" t="s">
        <v>761</v>
      </c>
      <c r="H1748" s="80" t="s">
        <v>741</v>
      </c>
      <c r="I1748" s="80" t="s">
        <v>742</v>
      </c>
      <c r="J1748" s="81" t="s">
        <v>2506</v>
      </c>
      <c r="K1748" s="80" t="s">
        <v>385</v>
      </c>
      <c r="L1748" s="3" t="str">
        <f>_xlfn.XLOOKUP(Table5[[#This Row],[Item '#]],Ticket_Forms[Form Number],Ticket_Forms[Game Name],"",,)</f>
        <v>Criss Cross</v>
      </c>
      <c r="M1748" s="15">
        <v>186</v>
      </c>
      <c r="N1748" s="3">
        <f>LOOKUP(Table5[[#This Row],[Item '#]],Ticket_Forms[Form Number],Ticket_Forms[Ticket Count])</f>
        <v>5520</v>
      </c>
      <c r="O1748" s="16">
        <f>LOOKUP(Table5[[#This Row],[Item '#]],Ticket_Forms[Form Number],Ticket_Forms[Ticket Value])</f>
        <v>1</v>
      </c>
      <c r="P1748" s="16">
        <f>LOOKUP(Table5[[#This Row],[Item '#]],Ticket_Forms[Form Number],Ticket_Forms[Revenue])</f>
        <v>5520</v>
      </c>
      <c r="Q1748" s="16">
        <f>LOOKUP(Table5[[#This Row],[Item '#]],Ticket_Forms[Form Number],Ticket_Forms[Ideal Profit])</f>
        <v>960</v>
      </c>
      <c r="R1748" s="16">
        <f>LOOKUP(Table5[[#This Row],[Item '#]],Ticket_Forms[Form Number],Ticket_Forms[Prizes])</f>
        <v>4560</v>
      </c>
      <c r="S1748" s="16">
        <f>LOOKUP(Table5[[#This Row],[Item '#]],Ticket_Forms[Form Number],Ticket_Forms[Location Rent])</f>
        <v>331</v>
      </c>
      <c r="T1748" s="16">
        <f>LOOKUP(Table5[[#This Row],[Item '#]],Ticket_Forms[Form Number],Ticket_Forms[Last Sale])</f>
        <v>200</v>
      </c>
      <c r="U1748" s="16" t="s">
        <v>3909</v>
      </c>
      <c r="V1748" s="58">
        <f>Table5[[#This Row],[Date Distributed]]</f>
        <v>45386</v>
      </c>
      <c r="W1748" s="3" t="str">
        <f>_xlfn.XLOOKUP(Table5[[#This Row],[Serial '#]],Table10[Serial '#],Table10[Charity Association],"",,)</f>
        <v>Cleveland Police Athletic League</v>
      </c>
      <c r="Z1748" s="3" t="s">
        <v>23</v>
      </c>
    </row>
    <row r="1749" spans="1:26" hidden="1" x14ac:dyDescent="0.35">
      <c r="A1749" s="3">
        <v>1747</v>
      </c>
      <c r="B1749" s="78">
        <v>45324</v>
      </c>
      <c r="C1749" s="73">
        <f>_xlfn.XLOOKUP(Table5[[#This Row],[Serial '#]],Table10[Serial '#],Table10[Date],"",,)</f>
        <v>45386</v>
      </c>
      <c r="D17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49" s="73" t="str">
        <f>IF(Table5[[#This Row],[Date Distributed]]="","In Stock","Distributed")</f>
        <v>Distributed</v>
      </c>
      <c r="F1749" s="79" t="s">
        <v>660</v>
      </c>
      <c r="G1749" s="75" t="s">
        <v>761</v>
      </c>
      <c r="H1749" s="80" t="s">
        <v>741</v>
      </c>
      <c r="I1749" s="80" t="s">
        <v>742</v>
      </c>
      <c r="J1749" s="81" t="s">
        <v>2507</v>
      </c>
      <c r="K1749" s="80" t="s">
        <v>385</v>
      </c>
      <c r="L1749" s="3" t="str">
        <f>_xlfn.XLOOKUP(Table5[[#This Row],[Item '#]],Ticket_Forms[Form Number],Ticket_Forms[Game Name],"",,)</f>
        <v>Criss Cross</v>
      </c>
      <c r="M1749" s="15">
        <v>186</v>
      </c>
      <c r="N1749" s="3">
        <f>LOOKUP(Table5[[#This Row],[Item '#]],Ticket_Forms[Form Number],Ticket_Forms[Ticket Count])</f>
        <v>5520</v>
      </c>
      <c r="O1749" s="16">
        <f>LOOKUP(Table5[[#This Row],[Item '#]],Ticket_Forms[Form Number],Ticket_Forms[Ticket Value])</f>
        <v>1</v>
      </c>
      <c r="P1749" s="16">
        <f>LOOKUP(Table5[[#This Row],[Item '#]],Ticket_Forms[Form Number],Ticket_Forms[Revenue])</f>
        <v>5520</v>
      </c>
      <c r="Q1749" s="16">
        <f>LOOKUP(Table5[[#This Row],[Item '#]],Ticket_Forms[Form Number],Ticket_Forms[Ideal Profit])</f>
        <v>960</v>
      </c>
      <c r="R1749" s="16">
        <f>LOOKUP(Table5[[#This Row],[Item '#]],Ticket_Forms[Form Number],Ticket_Forms[Prizes])</f>
        <v>4560</v>
      </c>
      <c r="S1749" s="16">
        <f>LOOKUP(Table5[[#This Row],[Item '#]],Ticket_Forms[Form Number],Ticket_Forms[Location Rent])</f>
        <v>331</v>
      </c>
      <c r="T1749" s="16">
        <f>LOOKUP(Table5[[#This Row],[Item '#]],Ticket_Forms[Form Number],Ticket_Forms[Last Sale])</f>
        <v>200</v>
      </c>
      <c r="U1749" s="16" t="s">
        <v>3909</v>
      </c>
      <c r="V1749" s="58">
        <f>Table5[[#This Row],[Date Distributed]]</f>
        <v>45386</v>
      </c>
      <c r="W1749" s="3" t="str">
        <f>_xlfn.XLOOKUP(Table5[[#This Row],[Serial '#]],Table10[Serial '#],Table10[Charity Association],"",,)</f>
        <v>Greater Cleveland Football Foundation</v>
      </c>
      <c r="Z1749" s="3" t="s">
        <v>23</v>
      </c>
    </row>
    <row r="1750" spans="1:26" hidden="1" x14ac:dyDescent="0.35">
      <c r="A1750" s="3">
        <v>1748</v>
      </c>
      <c r="B1750" s="78">
        <v>45324</v>
      </c>
      <c r="C1750" s="73">
        <f>_xlfn.XLOOKUP(Table5[[#This Row],[Serial '#]],Table10[Serial '#],Table10[Date],"",,)</f>
        <v>45386</v>
      </c>
      <c r="D17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50" s="73" t="str">
        <f>IF(Table5[[#This Row],[Date Distributed]]="","In Stock","Distributed")</f>
        <v>Distributed</v>
      </c>
      <c r="F1750" s="79" t="s">
        <v>660</v>
      </c>
      <c r="G1750" s="75" t="s">
        <v>761</v>
      </c>
      <c r="H1750" s="80" t="s">
        <v>741</v>
      </c>
      <c r="I1750" s="80" t="s">
        <v>742</v>
      </c>
      <c r="J1750" s="81" t="s">
        <v>2508</v>
      </c>
      <c r="K1750" s="80" t="s">
        <v>385</v>
      </c>
      <c r="L1750" s="3" t="str">
        <f>_xlfn.XLOOKUP(Table5[[#This Row],[Item '#]],Ticket_Forms[Form Number],Ticket_Forms[Game Name],"",,)</f>
        <v>Criss Cross</v>
      </c>
      <c r="M1750" s="15">
        <v>186</v>
      </c>
      <c r="N1750" s="3">
        <f>LOOKUP(Table5[[#This Row],[Item '#]],Ticket_Forms[Form Number],Ticket_Forms[Ticket Count])</f>
        <v>5520</v>
      </c>
      <c r="O1750" s="16">
        <f>LOOKUP(Table5[[#This Row],[Item '#]],Ticket_Forms[Form Number],Ticket_Forms[Ticket Value])</f>
        <v>1</v>
      </c>
      <c r="P1750" s="16">
        <f>LOOKUP(Table5[[#This Row],[Item '#]],Ticket_Forms[Form Number],Ticket_Forms[Revenue])</f>
        <v>5520</v>
      </c>
      <c r="Q1750" s="16">
        <f>LOOKUP(Table5[[#This Row],[Item '#]],Ticket_Forms[Form Number],Ticket_Forms[Ideal Profit])</f>
        <v>960</v>
      </c>
      <c r="R1750" s="16">
        <f>LOOKUP(Table5[[#This Row],[Item '#]],Ticket_Forms[Form Number],Ticket_Forms[Prizes])</f>
        <v>4560</v>
      </c>
      <c r="S1750" s="16">
        <f>LOOKUP(Table5[[#This Row],[Item '#]],Ticket_Forms[Form Number],Ticket_Forms[Location Rent])</f>
        <v>331</v>
      </c>
      <c r="T1750" s="16">
        <f>LOOKUP(Table5[[#This Row],[Item '#]],Ticket_Forms[Form Number],Ticket_Forms[Last Sale])</f>
        <v>200</v>
      </c>
      <c r="U1750" s="16" t="s">
        <v>3909</v>
      </c>
      <c r="V1750" s="58">
        <f>Table5[[#This Row],[Date Distributed]]</f>
        <v>45386</v>
      </c>
      <c r="W1750" s="3" t="str">
        <f>_xlfn.XLOOKUP(Table5[[#This Row],[Serial '#]],Table10[Serial '#],Table10[Charity Association],"",,)</f>
        <v>Greater Cleveland Football Foundation</v>
      </c>
      <c r="Z1750" s="3" t="s">
        <v>23</v>
      </c>
    </row>
    <row r="1751" spans="1:26" hidden="1" x14ac:dyDescent="0.35">
      <c r="A1751" s="3">
        <v>1749</v>
      </c>
      <c r="B1751" s="78">
        <v>45324</v>
      </c>
      <c r="C1751" s="73">
        <f>_xlfn.XLOOKUP(Table5[[#This Row],[Serial '#]],Table10[Serial '#],Table10[Date],"",,)</f>
        <v>45390</v>
      </c>
      <c r="D17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51" s="73" t="str">
        <f>IF(Table5[[#This Row],[Date Distributed]]="","In Stock","Distributed")</f>
        <v>Distributed</v>
      </c>
      <c r="F1751" s="79" t="s">
        <v>660</v>
      </c>
      <c r="G1751" s="75" t="s">
        <v>761</v>
      </c>
      <c r="H1751" s="80" t="s">
        <v>741</v>
      </c>
      <c r="I1751" s="80" t="s">
        <v>742</v>
      </c>
      <c r="J1751" s="81" t="s">
        <v>2509</v>
      </c>
      <c r="K1751" s="80" t="s">
        <v>385</v>
      </c>
      <c r="L1751" s="3" t="str">
        <f>_xlfn.XLOOKUP(Table5[[#This Row],[Item '#]],Ticket_Forms[Form Number],Ticket_Forms[Game Name],"",,)</f>
        <v>Criss Cross</v>
      </c>
      <c r="M1751" s="15">
        <v>186</v>
      </c>
      <c r="N1751" s="3">
        <f>LOOKUP(Table5[[#This Row],[Item '#]],Ticket_Forms[Form Number],Ticket_Forms[Ticket Count])</f>
        <v>5520</v>
      </c>
      <c r="O1751" s="16">
        <f>LOOKUP(Table5[[#This Row],[Item '#]],Ticket_Forms[Form Number],Ticket_Forms[Ticket Value])</f>
        <v>1</v>
      </c>
      <c r="P1751" s="16">
        <f>LOOKUP(Table5[[#This Row],[Item '#]],Ticket_Forms[Form Number],Ticket_Forms[Revenue])</f>
        <v>5520</v>
      </c>
      <c r="Q1751" s="16">
        <f>LOOKUP(Table5[[#This Row],[Item '#]],Ticket_Forms[Form Number],Ticket_Forms[Ideal Profit])</f>
        <v>960</v>
      </c>
      <c r="R1751" s="16">
        <f>LOOKUP(Table5[[#This Row],[Item '#]],Ticket_Forms[Form Number],Ticket_Forms[Prizes])</f>
        <v>4560</v>
      </c>
      <c r="S1751" s="16">
        <f>LOOKUP(Table5[[#This Row],[Item '#]],Ticket_Forms[Form Number],Ticket_Forms[Location Rent])</f>
        <v>331</v>
      </c>
      <c r="T1751" s="16">
        <f>LOOKUP(Table5[[#This Row],[Item '#]],Ticket_Forms[Form Number],Ticket_Forms[Last Sale])</f>
        <v>200</v>
      </c>
      <c r="U1751" s="16" t="s">
        <v>3909</v>
      </c>
      <c r="V1751" s="58">
        <f>Table5[[#This Row],[Date Distributed]]</f>
        <v>45390</v>
      </c>
      <c r="W1751" s="3" t="str">
        <f>_xlfn.XLOOKUP(Table5[[#This Row],[Serial '#]],Table10[Serial '#],Table10[Charity Association],"",,)</f>
        <v>Greater Cleveland Football Foundation</v>
      </c>
      <c r="Z1751" s="3" t="s">
        <v>23</v>
      </c>
    </row>
    <row r="1752" spans="1:26" hidden="1" x14ac:dyDescent="0.35">
      <c r="A1752" s="3">
        <v>1750</v>
      </c>
      <c r="B1752" s="78">
        <v>45324</v>
      </c>
      <c r="C1752" s="73">
        <f>_xlfn.XLOOKUP(Table5[[#This Row],[Serial '#]],Table10[Serial '#],Table10[Date],"",,)</f>
        <v>45390</v>
      </c>
      <c r="D17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52" s="73" t="str">
        <f>IF(Table5[[#This Row],[Date Distributed]]="","In Stock","Distributed")</f>
        <v>Distributed</v>
      </c>
      <c r="F1752" s="79" t="s">
        <v>660</v>
      </c>
      <c r="G1752" s="75" t="s">
        <v>761</v>
      </c>
      <c r="H1752" s="80" t="s">
        <v>741</v>
      </c>
      <c r="I1752" s="80" t="s">
        <v>742</v>
      </c>
      <c r="J1752" s="81" t="s">
        <v>2510</v>
      </c>
      <c r="K1752" s="80" t="s">
        <v>441</v>
      </c>
      <c r="L1752" s="3" t="str">
        <f>_xlfn.XLOOKUP(Table5[[#This Row],[Item '#]],Ticket_Forms[Form Number],Ticket_Forms[Game Name],"",,)</f>
        <v>Simple Life</v>
      </c>
      <c r="M1752" s="15">
        <v>212</v>
      </c>
      <c r="N1752" s="3">
        <f>LOOKUP(Table5[[#This Row],[Item '#]],Ticket_Forms[Form Number],Ticket_Forms[Ticket Count])</f>
        <v>6320</v>
      </c>
      <c r="O1752" s="16">
        <f>LOOKUP(Table5[[#This Row],[Item '#]],Ticket_Forms[Form Number],Ticket_Forms[Ticket Value])</f>
        <v>1</v>
      </c>
      <c r="P1752" s="16">
        <f>LOOKUP(Table5[[#This Row],[Item '#]],Ticket_Forms[Form Number],Ticket_Forms[Revenue])</f>
        <v>6320</v>
      </c>
      <c r="Q1752" s="16">
        <f>LOOKUP(Table5[[#This Row],[Item '#]],Ticket_Forms[Form Number],Ticket_Forms[Ideal Profit])</f>
        <v>1575</v>
      </c>
      <c r="R1752" s="16">
        <f>LOOKUP(Table5[[#This Row],[Item '#]],Ticket_Forms[Form Number],Ticket_Forms[Prizes])</f>
        <v>4745</v>
      </c>
      <c r="S1752" s="16">
        <f>LOOKUP(Table5[[#This Row],[Item '#]],Ticket_Forms[Form Number],Ticket_Forms[Location Rent])</f>
        <v>379</v>
      </c>
      <c r="T1752" s="16">
        <f>LOOKUP(Table5[[#This Row],[Item '#]],Ticket_Forms[Form Number],Ticket_Forms[Last Sale])</f>
        <v>599</v>
      </c>
      <c r="U1752" s="16" t="s">
        <v>3909</v>
      </c>
      <c r="V1752" s="58">
        <f>Table5[[#This Row],[Date Distributed]]</f>
        <v>45390</v>
      </c>
      <c r="W1752" s="3" t="str">
        <f>_xlfn.XLOOKUP(Table5[[#This Row],[Serial '#]],Table10[Serial '#],Table10[Charity Association],"",,)</f>
        <v>Cleveland Police Athletic League</v>
      </c>
      <c r="Z1752" s="3" t="s">
        <v>23</v>
      </c>
    </row>
    <row r="1753" spans="1:26" hidden="1" x14ac:dyDescent="0.35">
      <c r="A1753" s="3">
        <v>1751</v>
      </c>
      <c r="B1753" s="78">
        <v>45324</v>
      </c>
      <c r="C1753" s="73">
        <f>_xlfn.XLOOKUP(Table5[[#This Row],[Serial '#]],Table10[Serial '#],Table10[Date],"",,)</f>
        <v>45391</v>
      </c>
      <c r="D17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53" s="73" t="str">
        <f>IF(Table5[[#This Row],[Date Distributed]]="","In Stock","Distributed")</f>
        <v>Distributed</v>
      </c>
      <c r="F1753" s="79" t="s">
        <v>660</v>
      </c>
      <c r="G1753" s="75" t="s">
        <v>761</v>
      </c>
      <c r="H1753" s="80" t="s">
        <v>741</v>
      </c>
      <c r="I1753" s="80" t="s">
        <v>742</v>
      </c>
      <c r="J1753" s="81" t="s">
        <v>2511</v>
      </c>
      <c r="K1753" s="80" t="s">
        <v>440</v>
      </c>
      <c r="L1753" s="3" t="str">
        <f>_xlfn.XLOOKUP(Table5[[#This Row],[Item '#]],Ticket_Forms[Form Number],Ticket_Forms[Game Name],"",,)</f>
        <v>Campin' Buddies</v>
      </c>
      <c r="M1753" s="15">
        <v>212</v>
      </c>
      <c r="N1753" s="3">
        <f>LOOKUP(Table5[[#This Row],[Item '#]],Ticket_Forms[Form Number],Ticket_Forms[Ticket Count])</f>
        <v>6320</v>
      </c>
      <c r="O1753" s="16">
        <f>LOOKUP(Table5[[#This Row],[Item '#]],Ticket_Forms[Form Number],Ticket_Forms[Ticket Value])</f>
        <v>1</v>
      </c>
      <c r="P1753" s="16">
        <f>LOOKUP(Table5[[#This Row],[Item '#]],Ticket_Forms[Form Number],Ticket_Forms[Revenue])</f>
        <v>6320</v>
      </c>
      <c r="Q1753" s="16">
        <f>LOOKUP(Table5[[#This Row],[Item '#]],Ticket_Forms[Form Number],Ticket_Forms[Ideal Profit])</f>
        <v>1575</v>
      </c>
      <c r="R1753" s="16">
        <f>LOOKUP(Table5[[#This Row],[Item '#]],Ticket_Forms[Form Number],Ticket_Forms[Prizes])</f>
        <v>4745</v>
      </c>
      <c r="S1753" s="16">
        <f>LOOKUP(Table5[[#This Row],[Item '#]],Ticket_Forms[Form Number],Ticket_Forms[Location Rent])</f>
        <v>379</v>
      </c>
      <c r="T1753" s="16">
        <f>LOOKUP(Table5[[#This Row],[Item '#]],Ticket_Forms[Form Number],Ticket_Forms[Last Sale])</f>
        <v>599</v>
      </c>
      <c r="U1753" s="16" t="s">
        <v>3909</v>
      </c>
      <c r="V1753" s="58">
        <f>Table5[[#This Row],[Date Distributed]]</f>
        <v>45391</v>
      </c>
      <c r="W1753" s="3" t="str">
        <f>_xlfn.XLOOKUP(Table5[[#This Row],[Serial '#]],Table10[Serial '#],Table10[Charity Association],"",,)</f>
        <v>Holy Trinity Lutheran Church</v>
      </c>
      <c r="Z1753" s="3" t="s">
        <v>23</v>
      </c>
    </row>
    <row r="1754" spans="1:26" hidden="1" x14ac:dyDescent="0.35">
      <c r="A1754" s="3">
        <v>1752</v>
      </c>
      <c r="B1754" s="78">
        <v>45324</v>
      </c>
      <c r="C1754" s="73">
        <f>_xlfn.XLOOKUP(Table5[[#This Row],[Serial '#]],Table10[Serial '#],Table10[Date],"",,)</f>
        <v>45391</v>
      </c>
      <c r="D17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54" s="73" t="str">
        <f>IF(Table5[[#This Row],[Date Distributed]]="","In Stock","Distributed")</f>
        <v>Distributed</v>
      </c>
      <c r="F1754" s="79" t="s">
        <v>660</v>
      </c>
      <c r="G1754" s="75" t="s">
        <v>761</v>
      </c>
      <c r="H1754" s="80" t="s">
        <v>741</v>
      </c>
      <c r="I1754" s="80" t="s">
        <v>742</v>
      </c>
      <c r="J1754" s="81" t="s">
        <v>2512</v>
      </c>
      <c r="K1754" s="80" t="s">
        <v>437</v>
      </c>
      <c r="L1754" s="3" t="str">
        <f>_xlfn.XLOOKUP(Table5[[#This Row],[Item '#]],Ticket_Forms[Form Number],Ticket_Forms[Game Name],"",,)</f>
        <v>Diamonds and Pearls</v>
      </c>
      <c r="M1754" s="15">
        <v>212</v>
      </c>
      <c r="N1754" s="3">
        <f>LOOKUP(Table5[[#This Row],[Item '#]],Ticket_Forms[Form Number],Ticket_Forms[Ticket Count])</f>
        <v>6320</v>
      </c>
      <c r="O1754" s="16">
        <f>LOOKUP(Table5[[#This Row],[Item '#]],Ticket_Forms[Form Number],Ticket_Forms[Ticket Value])</f>
        <v>1</v>
      </c>
      <c r="P1754" s="16">
        <f>LOOKUP(Table5[[#This Row],[Item '#]],Ticket_Forms[Form Number],Ticket_Forms[Revenue])</f>
        <v>6320</v>
      </c>
      <c r="Q1754" s="16">
        <f>LOOKUP(Table5[[#This Row],[Item '#]],Ticket_Forms[Form Number],Ticket_Forms[Ideal Profit])</f>
        <v>1575</v>
      </c>
      <c r="R1754" s="16">
        <f>LOOKUP(Table5[[#This Row],[Item '#]],Ticket_Forms[Form Number],Ticket_Forms[Prizes])</f>
        <v>4745</v>
      </c>
      <c r="S1754" s="16">
        <f>LOOKUP(Table5[[#This Row],[Item '#]],Ticket_Forms[Form Number],Ticket_Forms[Location Rent])</f>
        <v>379</v>
      </c>
      <c r="T1754" s="16">
        <f>LOOKUP(Table5[[#This Row],[Item '#]],Ticket_Forms[Form Number],Ticket_Forms[Last Sale])</f>
        <v>599</v>
      </c>
      <c r="U1754" s="16" t="s">
        <v>3909</v>
      </c>
      <c r="V1754" s="58">
        <f>Table5[[#This Row],[Date Distributed]]</f>
        <v>45391</v>
      </c>
      <c r="W1754" s="3" t="str">
        <f>_xlfn.XLOOKUP(Table5[[#This Row],[Serial '#]],Table10[Serial '#],Table10[Charity Association],"",,)</f>
        <v>Greater Cleveland Football Foundation</v>
      </c>
      <c r="Z1754" s="3" t="s">
        <v>23</v>
      </c>
    </row>
    <row r="1755" spans="1:26" hidden="1" x14ac:dyDescent="0.35">
      <c r="A1755" s="3">
        <v>1753</v>
      </c>
      <c r="B1755" s="78">
        <v>45324</v>
      </c>
      <c r="C1755" s="73">
        <f>_xlfn.XLOOKUP(Table5[[#This Row],[Serial '#]],Table10[Serial '#],Table10[Date],"",,)</f>
        <v>45391</v>
      </c>
      <c r="D17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55" s="73" t="str">
        <f>IF(Table5[[#This Row],[Date Distributed]]="","In Stock","Distributed")</f>
        <v>Distributed</v>
      </c>
      <c r="F1755" s="79" t="s">
        <v>660</v>
      </c>
      <c r="G1755" s="75" t="s">
        <v>761</v>
      </c>
      <c r="H1755" s="80" t="s">
        <v>741</v>
      </c>
      <c r="I1755" s="80" t="s">
        <v>742</v>
      </c>
      <c r="J1755" s="81" t="s">
        <v>2513</v>
      </c>
      <c r="K1755" s="80" t="s">
        <v>441</v>
      </c>
      <c r="L1755" s="3" t="str">
        <f>_xlfn.XLOOKUP(Table5[[#This Row],[Item '#]],Ticket_Forms[Form Number],Ticket_Forms[Game Name],"",,)</f>
        <v>Simple Life</v>
      </c>
      <c r="M1755" s="15">
        <v>212</v>
      </c>
      <c r="N1755" s="3">
        <f>LOOKUP(Table5[[#This Row],[Item '#]],Ticket_Forms[Form Number],Ticket_Forms[Ticket Count])</f>
        <v>6320</v>
      </c>
      <c r="O1755" s="16">
        <f>LOOKUP(Table5[[#This Row],[Item '#]],Ticket_Forms[Form Number],Ticket_Forms[Ticket Value])</f>
        <v>1</v>
      </c>
      <c r="P1755" s="16">
        <f>LOOKUP(Table5[[#This Row],[Item '#]],Ticket_Forms[Form Number],Ticket_Forms[Revenue])</f>
        <v>6320</v>
      </c>
      <c r="Q1755" s="16">
        <f>LOOKUP(Table5[[#This Row],[Item '#]],Ticket_Forms[Form Number],Ticket_Forms[Ideal Profit])</f>
        <v>1575</v>
      </c>
      <c r="R1755" s="16">
        <f>LOOKUP(Table5[[#This Row],[Item '#]],Ticket_Forms[Form Number],Ticket_Forms[Prizes])</f>
        <v>4745</v>
      </c>
      <c r="S1755" s="16">
        <f>LOOKUP(Table5[[#This Row],[Item '#]],Ticket_Forms[Form Number],Ticket_Forms[Location Rent])</f>
        <v>379</v>
      </c>
      <c r="T1755" s="16">
        <f>LOOKUP(Table5[[#This Row],[Item '#]],Ticket_Forms[Form Number],Ticket_Forms[Last Sale])</f>
        <v>599</v>
      </c>
      <c r="U1755" s="16" t="s">
        <v>3909</v>
      </c>
      <c r="V1755" s="58">
        <f>Table5[[#This Row],[Date Distributed]]</f>
        <v>45391</v>
      </c>
      <c r="W1755" s="3" t="str">
        <f>_xlfn.XLOOKUP(Table5[[#This Row],[Serial '#]],Table10[Serial '#],Table10[Charity Association],"",,)</f>
        <v>Greater Cleveland Football Foundation</v>
      </c>
      <c r="Z1755" s="3" t="s">
        <v>23</v>
      </c>
    </row>
    <row r="1756" spans="1:26" hidden="1" x14ac:dyDescent="0.35">
      <c r="A1756" s="3">
        <v>1754</v>
      </c>
      <c r="B1756" s="78">
        <v>45324</v>
      </c>
      <c r="C1756" s="73">
        <f>_xlfn.XLOOKUP(Table5[[#This Row],[Serial '#]],Table10[Serial '#],Table10[Date],"",,)</f>
        <v>45391</v>
      </c>
      <c r="D17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56" s="73" t="str">
        <f>IF(Table5[[#This Row],[Date Distributed]]="","In Stock","Distributed")</f>
        <v>Distributed</v>
      </c>
      <c r="F1756" s="79" t="s">
        <v>660</v>
      </c>
      <c r="G1756" s="75" t="s">
        <v>761</v>
      </c>
      <c r="H1756" s="80" t="s">
        <v>741</v>
      </c>
      <c r="I1756" s="80" t="s">
        <v>742</v>
      </c>
      <c r="J1756" s="81" t="s">
        <v>2514</v>
      </c>
      <c r="K1756" s="80" t="s">
        <v>441</v>
      </c>
      <c r="L1756" s="3" t="str">
        <f>_xlfn.XLOOKUP(Table5[[#This Row],[Item '#]],Ticket_Forms[Form Number],Ticket_Forms[Game Name],"",,)</f>
        <v>Simple Life</v>
      </c>
      <c r="M1756" s="15">
        <v>212</v>
      </c>
      <c r="N1756" s="3">
        <f>LOOKUP(Table5[[#This Row],[Item '#]],Ticket_Forms[Form Number],Ticket_Forms[Ticket Count])</f>
        <v>6320</v>
      </c>
      <c r="O1756" s="16">
        <f>LOOKUP(Table5[[#This Row],[Item '#]],Ticket_Forms[Form Number],Ticket_Forms[Ticket Value])</f>
        <v>1</v>
      </c>
      <c r="P1756" s="16">
        <f>LOOKUP(Table5[[#This Row],[Item '#]],Ticket_Forms[Form Number],Ticket_Forms[Revenue])</f>
        <v>6320</v>
      </c>
      <c r="Q1756" s="16">
        <f>LOOKUP(Table5[[#This Row],[Item '#]],Ticket_Forms[Form Number],Ticket_Forms[Ideal Profit])</f>
        <v>1575</v>
      </c>
      <c r="R1756" s="16">
        <f>LOOKUP(Table5[[#This Row],[Item '#]],Ticket_Forms[Form Number],Ticket_Forms[Prizes])</f>
        <v>4745</v>
      </c>
      <c r="S1756" s="16">
        <f>LOOKUP(Table5[[#This Row],[Item '#]],Ticket_Forms[Form Number],Ticket_Forms[Location Rent])</f>
        <v>379</v>
      </c>
      <c r="T1756" s="16">
        <f>LOOKUP(Table5[[#This Row],[Item '#]],Ticket_Forms[Form Number],Ticket_Forms[Last Sale])</f>
        <v>599</v>
      </c>
      <c r="U1756" s="16" t="s">
        <v>3909</v>
      </c>
      <c r="V1756" s="58">
        <f>Table5[[#This Row],[Date Distributed]]</f>
        <v>45391</v>
      </c>
      <c r="W1756" s="3" t="str">
        <f>_xlfn.XLOOKUP(Table5[[#This Row],[Serial '#]],Table10[Serial '#],Table10[Charity Association],"",,)</f>
        <v>Greater Cleveland Football Foundation</v>
      </c>
      <c r="Z1756" s="3" t="s">
        <v>23</v>
      </c>
    </row>
    <row r="1757" spans="1:26" hidden="1" x14ac:dyDescent="0.35">
      <c r="A1757" s="3">
        <v>1755</v>
      </c>
      <c r="B1757" s="78">
        <v>45324</v>
      </c>
      <c r="C1757" s="73">
        <f>_xlfn.XLOOKUP(Table5[[#This Row],[Serial '#]],Table10[Serial '#],Table10[Date],"",,)</f>
        <v>45391</v>
      </c>
      <c r="D17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57" s="73" t="str">
        <f>IF(Table5[[#This Row],[Date Distributed]]="","In Stock","Distributed")</f>
        <v>Distributed</v>
      </c>
      <c r="F1757" s="79" t="s">
        <v>660</v>
      </c>
      <c r="G1757" s="75" t="s">
        <v>761</v>
      </c>
      <c r="H1757" s="80" t="s">
        <v>741</v>
      </c>
      <c r="I1757" s="80" t="s">
        <v>742</v>
      </c>
      <c r="J1757" s="81" t="s">
        <v>2515</v>
      </c>
      <c r="K1757" s="80" t="s">
        <v>3645</v>
      </c>
      <c r="L1757" s="3" t="str">
        <f>_xlfn.XLOOKUP(Table5[[#This Row],[Item '#]],Ticket_Forms[Form Number],Ticket_Forms[Game Name],"",,)</f>
        <v>Big 5</v>
      </c>
      <c r="M1757" s="15">
        <v>360</v>
      </c>
      <c r="N1757" s="3">
        <f>LOOKUP(Table5[[#This Row],[Item '#]],Ticket_Forms[Form Number],Ticket_Forms[Ticket Count])</f>
        <v>9959</v>
      </c>
      <c r="O1757" s="16">
        <f>LOOKUP(Table5[[#This Row],[Item '#]],Ticket_Forms[Form Number],Ticket_Forms[Ticket Value])</f>
        <v>1</v>
      </c>
      <c r="P1757" s="16">
        <f>LOOKUP(Table5[[#This Row],[Item '#]],Ticket_Forms[Form Number],Ticket_Forms[Revenue])</f>
        <v>9959</v>
      </c>
      <c r="Q1757" s="16">
        <f>LOOKUP(Table5[[#This Row],[Item '#]],Ticket_Forms[Form Number],Ticket_Forms[Ideal Profit])</f>
        <v>2119</v>
      </c>
      <c r="R1757" s="16">
        <f>LOOKUP(Table5[[#This Row],[Item '#]],Ticket_Forms[Form Number],Ticket_Forms[Prizes])</f>
        <v>7840</v>
      </c>
      <c r="S1757" s="16">
        <f>LOOKUP(Table5[[#This Row],[Item '#]],Ticket_Forms[Form Number],Ticket_Forms[Location Rent])</f>
        <v>597</v>
      </c>
      <c r="T1757" s="16">
        <f>LOOKUP(Table5[[#This Row],[Item '#]],Ticket_Forms[Form Number],Ticket_Forms[Last Sale])</f>
        <v>0</v>
      </c>
      <c r="U1757" s="16" t="s">
        <v>3909</v>
      </c>
      <c r="V1757" s="58">
        <f>Table5[[#This Row],[Date Distributed]]</f>
        <v>45391</v>
      </c>
      <c r="W1757" s="3" t="str">
        <f>_xlfn.XLOOKUP(Table5[[#This Row],[Serial '#]],Table10[Serial '#],Table10[Charity Association],"",,)</f>
        <v>Greater Cleveland Football Foundation</v>
      </c>
      <c r="Z1757" s="3" t="s">
        <v>23</v>
      </c>
    </row>
    <row r="1758" spans="1:26" hidden="1" x14ac:dyDescent="0.35">
      <c r="A1758" s="3">
        <v>1756</v>
      </c>
      <c r="B1758" s="78">
        <v>45324</v>
      </c>
      <c r="C1758" s="73">
        <f>_xlfn.XLOOKUP(Table5[[#This Row],[Serial '#]],Table10[Serial '#],Table10[Date],"",,)</f>
        <v>45392</v>
      </c>
      <c r="D17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58" s="73" t="str">
        <f>IF(Table5[[#This Row],[Date Distributed]]="","In Stock","Distributed")</f>
        <v>Distributed</v>
      </c>
      <c r="F1758" s="79" t="s">
        <v>660</v>
      </c>
      <c r="G1758" s="75" t="s">
        <v>761</v>
      </c>
      <c r="H1758" s="80" t="s">
        <v>741</v>
      </c>
      <c r="I1758" s="80" t="s">
        <v>742</v>
      </c>
      <c r="J1758" s="81" t="s">
        <v>2516</v>
      </c>
      <c r="K1758" s="80" t="s">
        <v>437</v>
      </c>
      <c r="L1758" s="3" t="str">
        <f>_xlfn.XLOOKUP(Table5[[#This Row],[Item '#]],Ticket_Forms[Form Number],Ticket_Forms[Game Name],"",,)</f>
        <v>Diamonds and Pearls</v>
      </c>
      <c r="M1758" s="15">
        <v>212</v>
      </c>
      <c r="N1758" s="3">
        <f>LOOKUP(Table5[[#This Row],[Item '#]],Ticket_Forms[Form Number],Ticket_Forms[Ticket Count])</f>
        <v>6320</v>
      </c>
      <c r="O1758" s="16">
        <f>LOOKUP(Table5[[#This Row],[Item '#]],Ticket_Forms[Form Number],Ticket_Forms[Ticket Value])</f>
        <v>1</v>
      </c>
      <c r="P1758" s="16">
        <f>LOOKUP(Table5[[#This Row],[Item '#]],Ticket_Forms[Form Number],Ticket_Forms[Revenue])</f>
        <v>6320</v>
      </c>
      <c r="Q1758" s="16">
        <f>LOOKUP(Table5[[#This Row],[Item '#]],Ticket_Forms[Form Number],Ticket_Forms[Ideal Profit])</f>
        <v>1575</v>
      </c>
      <c r="R1758" s="16">
        <f>LOOKUP(Table5[[#This Row],[Item '#]],Ticket_Forms[Form Number],Ticket_Forms[Prizes])</f>
        <v>4745</v>
      </c>
      <c r="S1758" s="16">
        <f>LOOKUP(Table5[[#This Row],[Item '#]],Ticket_Forms[Form Number],Ticket_Forms[Location Rent])</f>
        <v>379</v>
      </c>
      <c r="T1758" s="16">
        <f>LOOKUP(Table5[[#This Row],[Item '#]],Ticket_Forms[Form Number],Ticket_Forms[Last Sale])</f>
        <v>599</v>
      </c>
      <c r="U1758" s="16" t="s">
        <v>3909</v>
      </c>
      <c r="V1758" s="58">
        <f>Table5[[#This Row],[Date Distributed]]</f>
        <v>45392</v>
      </c>
      <c r="W1758" s="3" t="str">
        <f>_xlfn.XLOOKUP(Table5[[#This Row],[Serial '#]],Table10[Serial '#],Table10[Charity Association],"",,)</f>
        <v>Cleveland Police Athletic League</v>
      </c>
      <c r="Z1758" s="3" t="s">
        <v>23</v>
      </c>
    </row>
    <row r="1759" spans="1:26" hidden="1" x14ac:dyDescent="0.35">
      <c r="A1759" s="3">
        <v>1757</v>
      </c>
      <c r="B1759" s="78">
        <v>45324</v>
      </c>
      <c r="C1759" s="73">
        <f>_xlfn.XLOOKUP(Table5[[#This Row],[Serial '#]],Table10[Serial '#],Table10[Date],"",,)</f>
        <v>45393</v>
      </c>
      <c r="D17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59" s="73" t="str">
        <f>IF(Table5[[#This Row],[Date Distributed]]="","In Stock","Distributed")</f>
        <v>Distributed</v>
      </c>
      <c r="F1759" s="79" t="s">
        <v>660</v>
      </c>
      <c r="G1759" s="75" t="s">
        <v>761</v>
      </c>
      <c r="H1759" s="80" t="s">
        <v>741</v>
      </c>
      <c r="I1759" s="80" t="s">
        <v>742</v>
      </c>
      <c r="J1759" s="81" t="s">
        <v>2517</v>
      </c>
      <c r="K1759" s="80" t="s">
        <v>437</v>
      </c>
      <c r="L1759" s="3" t="str">
        <f>_xlfn.XLOOKUP(Table5[[#This Row],[Item '#]],Ticket_Forms[Form Number],Ticket_Forms[Game Name],"",,)</f>
        <v>Diamonds and Pearls</v>
      </c>
      <c r="M1759" s="15">
        <v>212</v>
      </c>
      <c r="N1759" s="3">
        <f>LOOKUP(Table5[[#This Row],[Item '#]],Ticket_Forms[Form Number],Ticket_Forms[Ticket Count])</f>
        <v>6320</v>
      </c>
      <c r="O1759" s="16">
        <f>LOOKUP(Table5[[#This Row],[Item '#]],Ticket_Forms[Form Number],Ticket_Forms[Ticket Value])</f>
        <v>1</v>
      </c>
      <c r="P1759" s="16">
        <f>LOOKUP(Table5[[#This Row],[Item '#]],Ticket_Forms[Form Number],Ticket_Forms[Revenue])</f>
        <v>6320</v>
      </c>
      <c r="Q1759" s="16">
        <f>LOOKUP(Table5[[#This Row],[Item '#]],Ticket_Forms[Form Number],Ticket_Forms[Ideal Profit])</f>
        <v>1575</v>
      </c>
      <c r="R1759" s="16">
        <f>LOOKUP(Table5[[#This Row],[Item '#]],Ticket_Forms[Form Number],Ticket_Forms[Prizes])</f>
        <v>4745</v>
      </c>
      <c r="S1759" s="16">
        <f>LOOKUP(Table5[[#This Row],[Item '#]],Ticket_Forms[Form Number],Ticket_Forms[Location Rent])</f>
        <v>379</v>
      </c>
      <c r="T1759" s="16">
        <f>LOOKUP(Table5[[#This Row],[Item '#]],Ticket_Forms[Form Number],Ticket_Forms[Last Sale])</f>
        <v>599</v>
      </c>
      <c r="U1759" s="16" t="s">
        <v>3909</v>
      </c>
      <c r="V1759" s="58">
        <f>Table5[[#This Row],[Date Distributed]]</f>
        <v>45393</v>
      </c>
      <c r="W1759" s="3" t="str">
        <f>_xlfn.XLOOKUP(Table5[[#This Row],[Serial '#]],Table10[Serial '#],Table10[Charity Association],"",,)</f>
        <v>Cleveland Police Athletic League</v>
      </c>
      <c r="Z1759" s="3" t="s">
        <v>23</v>
      </c>
    </row>
    <row r="1760" spans="1:26" hidden="1" x14ac:dyDescent="0.35">
      <c r="A1760" s="3">
        <v>1758</v>
      </c>
      <c r="B1760" s="78">
        <v>45324</v>
      </c>
      <c r="C1760" s="73">
        <f>_xlfn.XLOOKUP(Table5[[#This Row],[Serial '#]],Table10[Serial '#],Table10[Date],"",,)</f>
        <v>45395</v>
      </c>
      <c r="D17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60" s="73" t="str">
        <f>IF(Table5[[#This Row],[Date Distributed]]="","In Stock","Distributed")</f>
        <v>Distributed</v>
      </c>
      <c r="F1760" s="79" t="s">
        <v>660</v>
      </c>
      <c r="G1760" s="75" t="s">
        <v>761</v>
      </c>
      <c r="H1760" s="80" t="s">
        <v>741</v>
      </c>
      <c r="I1760" s="80" t="s">
        <v>742</v>
      </c>
      <c r="J1760" s="81" t="s">
        <v>2518</v>
      </c>
      <c r="K1760" s="80" t="s">
        <v>385</v>
      </c>
      <c r="L1760" s="3" t="str">
        <f>_xlfn.XLOOKUP(Table5[[#This Row],[Item '#]],Ticket_Forms[Form Number],Ticket_Forms[Game Name],"",,)</f>
        <v>Criss Cross</v>
      </c>
      <c r="M1760" s="15">
        <v>186</v>
      </c>
      <c r="N1760" s="3">
        <f>LOOKUP(Table5[[#This Row],[Item '#]],Ticket_Forms[Form Number],Ticket_Forms[Ticket Count])</f>
        <v>5520</v>
      </c>
      <c r="O1760" s="16">
        <f>LOOKUP(Table5[[#This Row],[Item '#]],Ticket_Forms[Form Number],Ticket_Forms[Ticket Value])</f>
        <v>1</v>
      </c>
      <c r="P1760" s="16">
        <f>LOOKUP(Table5[[#This Row],[Item '#]],Ticket_Forms[Form Number],Ticket_Forms[Revenue])</f>
        <v>5520</v>
      </c>
      <c r="Q1760" s="16">
        <f>LOOKUP(Table5[[#This Row],[Item '#]],Ticket_Forms[Form Number],Ticket_Forms[Ideal Profit])</f>
        <v>960</v>
      </c>
      <c r="R1760" s="16">
        <f>LOOKUP(Table5[[#This Row],[Item '#]],Ticket_Forms[Form Number],Ticket_Forms[Prizes])</f>
        <v>4560</v>
      </c>
      <c r="S1760" s="16">
        <f>LOOKUP(Table5[[#This Row],[Item '#]],Ticket_Forms[Form Number],Ticket_Forms[Location Rent])</f>
        <v>331</v>
      </c>
      <c r="T1760" s="16">
        <f>LOOKUP(Table5[[#This Row],[Item '#]],Ticket_Forms[Form Number],Ticket_Forms[Last Sale])</f>
        <v>200</v>
      </c>
      <c r="U1760" s="16" t="s">
        <v>3909</v>
      </c>
      <c r="V1760" s="58">
        <f>Table5[[#This Row],[Date Distributed]]</f>
        <v>45395</v>
      </c>
      <c r="W1760" s="3" t="str">
        <f>_xlfn.XLOOKUP(Table5[[#This Row],[Serial '#]],Table10[Serial '#],Table10[Charity Association],"",,)</f>
        <v>Italian American Brotherhood Club</v>
      </c>
      <c r="Z1760" s="3" t="s">
        <v>23</v>
      </c>
    </row>
    <row r="1761" spans="1:26" hidden="1" x14ac:dyDescent="0.35">
      <c r="A1761" s="3">
        <v>1759</v>
      </c>
      <c r="B1761" s="78">
        <v>45324</v>
      </c>
      <c r="C1761" s="73">
        <f>_xlfn.XLOOKUP(Table5[[#This Row],[Serial '#]],Table10[Serial '#],Table10[Date],"",,)</f>
        <v>45397</v>
      </c>
      <c r="D17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61" s="73" t="str">
        <f>IF(Table5[[#This Row],[Date Distributed]]="","In Stock","Distributed")</f>
        <v>Distributed</v>
      </c>
      <c r="F1761" s="79" t="s">
        <v>660</v>
      </c>
      <c r="G1761" s="75" t="s">
        <v>761</v>
      </c>
      <c r="H1761" s="80" t="s">
        <v>741</v>
      </c>
      <c r="I1761" s="80" t="s">
        <v>742</v>
      </c>
      <c r="J1761" s="81" t="s">
        <v>2519</v>
      </c>
      <c r="K1761" s="80" t="s">
        <v>440</v>
      </c>
      <c r="L1761" s="3" t="str">
        <f>_xlfn.XLOOKUP(Table5[[#This Row],[Item '#]],Ticket_Forms[Form Number],Ticket_Forms[Game Name],"",,)</f>
        <v>Campin' Buddies</v>
      </c>
      <c r="M1761" s="15">
        <v>212</v>
      </c>
      <c r="N1761" s="3">
        <f>LOOKUP(Table5[[#This Row],[Item '#]],Ticket_Forms[Form Number],Ticket_Forms[Ticket Count])</f>
        <v>6320</v>
      </c>
      <c r="O1761" s="16">
        <f>LOOKUP(Table5[[#This Row],[Item '#]],Ticket_Forms[Form Number],Ticket_Forms[Ticket Value])</f>
        <v>1</v>
      </c>
      <c r="P1761" s="16">
        <f>LOOKUP(Table5[[#This Row],[Item '#]],Ticket_Forms[Form Number],Ticket_Forms[Revenue])</f>
        <v>6320</v>
      </c>
      <c r="Q1761" s="16">
        <f>LOOKUP(Table5[[#This Row],[Item '#]],Ticket_Forms[Form Number],Ticket_Forms[Ideal Profit])</f>
        <v>1575</v>
      </c>
      <c r="R1761" s="16">
        <f>LOOKUP(Table5[[#This Row],[Item '#]],Ticket_Forms[Form Number],Ticket_Forms[Prizes])</f>
        <v>4745</v>
      </c>
      <c r="S1761" s="16">
        <f>LOOKUP(Table5[[#This Row],[Item '#]],Ticket_Forms[Form Number],Ticket_Forms[Location Rent])</f>
        <v>379</v>
      </c>
      <c r="T1761" s="16">
        <f>LOOKUP(Table5[[#This Row],[Item '#]],Ticket_Forms[Form Number],Ticket_Forms[Last Sale])</f>
        <v>599</v>
      </c>
      <c r="U1761" s="16" t="s">
        <v>3909</v>
      </c>
      <c r="V1761" s="58">
        <f>Table5[[#This Row],[Date Distributed]]</f>
        <v>45397</v>
      </c>
      <c r="W1761" s="3" t="str">
        <f>_xlfn.XLOOKUP(Table5[[#This Row],[Serial '#]],Table10[Serial '#],Table10[Charity Association],"",,)</f>
        <v>Greater Cleveland Football Foundation</v>
      </c>
      <c r="Z1761" s="3" t="s">
        <v>23</v>
      </c>
    </row>
    <row r="1762" spans="1:26" hidden="1" x14ac:dyDescent="0.35">
      <c r="A1762" s="3">
        <v>1760</v>
      </c>
      <c r="B1762" s="78">
        <v>45324</v>
      </c>
      <c r="C1762" s="73">
        <f>_xlfn.XLOOKUP(Table5[[#This Row],[Serial '#]],Table10[Serial '#],Table10[Date],"",,)</f>
        <v>45397</v>
      </c>
      <c r="D17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62" s="73" t="str">
        <f>IF(Table5[[#This Row],[Date Distributed]]="","In Stock","Distributed")</f>
        <v>Distributed</v>
      </c>
      <c r="F1762" s="79" t="s">
        <v>660</v>
      </c>
      <c r="G1762" s="75" t="s">
        <v>761</v>
      </c>
      <c r="H1762" s="80" t="s">
        <v>741</v>
      </c>
      <c r="I1762" s="80" t="s">
        <v>742</v>
      </c>
      <c r="J1762" s="81" t="s">
        <v>2520</v>
      </c>
      <c r="K1762" s="80" t="s">
        <v>437</v>
      </c>
      <c r="L1762" s="3" t="str">
        <f>_xlfn.XLOOKUP(Table5[[#This Row],[Item '#]],Ticket_Forms[Form Number],Ticket_Forms[Game Name],"",,)</f>
        <v>Diamonds and Pearls</v>
      </c>
      <c r="M1762" s="15">
        <v>212</v>
      </c>
      <c r="N1762" s="3">
        <f>LOOKUP(Table5[[#This Row],[Item '#]],Ticket_Forms[Form Number],Ticket_Forms[Ticket Count])</f>
        <v>6320</v>
      </c>
      <c r="O1762" s="16">
        <f>LOOKUP(Table5[[#This Row],[Item '#]],Ticket_Forms[Form Number],Ticket_Forms[Ticket Value])</f>
        <v>1</v>
      </c>
      <c r="P1762" s="16">
        <f>LOOKUP(Table5[[#This Row],[Item '#]],Ticket_Forms[Form Number],Ticket_Forms[Revenue])</f>
        <v>6320</v>
      </c>
      <c r="Q1762" s="16">
        <f>LOOKUP(Table5[[#This Row],[Item '#]],Ticket_Forms[Form Number],Ticket_Forms[Ideal Profit])</f>
        <v>1575</v>
      </c>
      <c r="R1762" s="16">
        <f>LOOKUP(Table5[[#This Row],[Item '#]],Ticket_Forms[Form Number],Ticket_Forms[Prizes])</f>
        <v>4745</v>
      </c>
      <c r="S1762" s="16">
        <f>LOOKUP(Table5[[#This Row],[Item '#]],Ticket_Forms[Form Number],Ticket_Forms[Location Rent])</f>
        <v>379</v>
      </c>
      <c r="T1762" s="16">
        <f>LOOKUP(Table5[[#This Row],[Item '#]],Ticket_Forms[Form Number],Ticket_Forms[Last Sale])</f>
        <v>599</v>
      </c>
      <c r="U1762" s="16" t="s">
        <v>3909</v>
      </c>
      <c r="V1762" s="58">
        <f>Table5[[#This Row],[Date Distributed]]</f>
        <v>45397</v>
      </c>
      <c r="W1762" s="3" t="str">
        <f>_xlfn.XLOOKUP(Table5[[#This Row],[Serial '#]],Table10[Serial '#],Table10[Charity Association],"",,)</f>
        <v>Greater Cleveland Football Foundation</v>
      </c>
      <c r="Z1762" s="3" t="s">
        <v>23</v>
      </c>
    </row>
    <row r="1763" spans="1:26" hidden="1" x14ac:dyDescent="0.35">
      <c r="A1763" s="3">
        <v>1761</v>
      </c>
      <c r="B1763" s="78">
        <v>45324</v>
      </c>
      <c r="C1763" s="73">
        <f>_xlfn.XLOOKUP(Table5[[#This Row],[Serial '#]],Table10[Serial '#],Table10[Date],"",,)</f>
        <v>45397</v>
      </c>
      <c r="D17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63" s="73" t="str">
        <f>IF(Table5[[#This Row],[Date Distributed]]="","In Stock","Distributed")</f>
        <v>Distributed</v>
      </c>
      <c r="F1763" s="79" t="s">
        <v>660</v>
      </c>
      <c r="G1763" s="75" t="s">
        <v>761</v>
      </c>
      <c r="H1763" s="80" t="s">
        <v>741</v>
      </c>
      <c r="I1763" s="80" t="s">
        <v>742</v>
      </c>
      <c r="J1763" s="81" t="s">
        <v>2521</v>
      </c>
      <c r="K1763" s="80" t="s">
        <v>3645</v>
      </c>
      <c r="L1763" s="3" t="str">
        <f>_xlfn.XLOOKUP(Table5[[#This Row],[Item '#]],Ticket_Forms[Form Number],Ticket_Forms[Game Name],"",,)</f>
        <v>Big 5</v>
      </c>
      <c r="M1763" s="15">
        <v>360</v>
      </c>
      <c r="N1763" s="3">
        <f>LOOKUP(Table5[[#This Row],[Item '#]],Ticket_Forms[Form Number],Ticket_Forms[Ticket Count])</f>
        <v>9959</v>
      </c>
      <c r="O1763" s="16">
        <f>LOOKUP(Table5[[#This Row],[Item '#]],Ticket_Forms[Form Number],Ticket_Forms[Ticket Value])</f>
        <v>1</v>
      </c>
      <c r="P1763" s="16">
        <f>LOOKUP(Table5[[#This Row],[Item '#]],Ticket_Forms[Form Number],Ticket_Forms[Revenue])</f>
        <v>9959</v>
      </c>
      <c r="Q1763" s="16">
        <f>LOOKUP(Table5[[#This Row],[Item '#]],Ticket_Forms[Form Number],Ticket_Forms[Ideal Profit])</f>
        <v>2119</v>
      </c>
      <c r="R1763" s="16">
        <f>LOOKUP(Table5[[#This Row],[Item '#]],Ticket_Forms[Form Number],Ticket_Forms[Prizes])</f>
        <v>7840</v>
      </c>
      <c r="S1763" s="16">
        <f>LOOKUP(Table5[[#This Row],[Item '#]],Ticket_Forms[Form Number],Ticket_Forms[Location Rent])</f>
        <v>597</v>
      </c>
      <c r="T1763" s="16">
        <f>LOOKUP(Table5[[#This Row],[Item '#]],Ticket_Forms[Form Number],Ticket_Forms[Last Sale])</f>
        <v>0</v>
      </c>
      <c r="U1763" s="16" t="s">
        <v>3909</v>
      </c>
      <c r="V1763" s="58">
        <f>Table5[[#This Row],[Date Distributed]]</f>
        <v>45397</v>
      </c>
      <c r="W1763" s="3" t="str">
        <f>_xlfn.XLOOKUP(Table5[[#This Row],[Serial '#]],Table10[Serial '#],Table10[Charity Association],"",,)</f>
        <v>Greater Cleveland Football Foundation</v>
      </c>
      <c r="Z1763" s="3" t="s">
        <v>23</v>
      </c>
    </row>
    <row r="1764" spans="1:26" hidden="1" x14ac:dyDescent="0.35">
      <c r="A1764" s="3">
        <v>1762</v>
      </c>
      <c r="B1764" s="78">
        <v>45324</v>
      </c>
      <c r="C1764" s="73">
        <f>_xlfn.XLOOKUP(Table5[[#This Row],[Serial '#]],Table10[Serial '#],Table10[Date],"",,)</f>
        <v>45398</v>
      </c>
      <c r="D17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64" s="73" t="str">
        <f>IF(Table5[[#This Row],[Date Distributed]]="","In Stock","Distributed")</f>
        <v>Distributed</v>
      </c>
      <c r="F1764" s="79" t="s">
        <v>660</v>
      </c>
      <c r="G1764" s="75" t="s">
        <v>761</v>
      </c>
      <c r="H1764" s="80" t="s">
        <v>741</v>
      </c>
      <c r="I1764" s="80" t="s">
        <v>742</v>
      </c>
      <c r="J1764" s="81" t="s">
        <v>2522</v>
      </c>
      <c r="K1764" s="80" t="s">
        <v>434</v>
      </c>
      <c r="L1764" s="3" t="str">
        <f>_xlfn.XLOOKUP(Table5[[#This Row],[Item '#]],Ticket_Forms[Form Number],Ticket_Forms[Game Name],"",,)</f>
        <v>A-Paw-Ling Pooches</v>
      </c>
      <c r="M1764" s="15">
        <v>212</v>
      </c>
      <c r="N1764" s="3">
        <f>LOOKUP(Table5[[#This Row],[Item '#]],Ticket_Forms[Form Number],Ticket_Forms[Ticket Count])</f>
        <v>6320</v>
      </c>
      <c r="O1764" s="16">
        <f>LOOKUP(Table5[[#This Row],[Item '#]],Ticket_Forms[Form Number],Ticket_Forms[Ticket Value])</f>
        <v>1</v>
      </c>
      <c r="P1764" s="16">
        <f>LOOKUP(Table5[[#This Row],[Item '#]],Ticket_Forms[Form Number],Ticket_Forms[Revenue])</f>
        <v>6320</v>
      </c>
      <c r="Q1764" s="16">
        <f>LOOKUP(Table5[[#This Row],[Item '#]],Ticket_Forms[Form Number],Ticket_Forms[Ideal Profit])</f>
        <v>1575</v>
      </c>
      <c r="R1764" s="16">
        <f>LOOKUP(Table5[[#This Row],[Item '#]],Ticket_Forms[Form Number],Ticket_Forms[Prizes])</f>
        <v>4745</v>
      </c>
      <c r="S1764" s="16">
        <f>LOOKUP(Table5[[#This Row],[Item '#]],Ticket_Forms[Form Number],Ticket_Forms[Location Rent])</f>
        <v>379</v>
      </c>
      <c r="T1764" s="16">
        <f>LOOKUP(Table5[[#This Row],[Item '#]],Ticket_Forms[Form Number],Ticket_Forms[Last Sale])</f>
        <v>599</v>
      </c>
      <c r="U1764" s="16" t="s">
        <v>3909</v>
      </c>
      <c r="V1764" s="58">
        <f>Table5[[#This Row],[Date Distributed]]</f>
        <v>45398</v>
      </c>
      <c r="W1764" s="3" t="str">
        <f>_xlfn.XLOOKUP(Table5[[#This Row],[Serial '#]],Table10[Serial '#],Table10[Charity Association],"",,)</f>
        <v>Greater Cleveland Football Foundation</v>
      </c>
      <c r="Z1764" s="3" t="s">
        <v>23</v>
      </c>
    </row>
    <row r="1765" spans="1:26" hidden="1" x14ac:dyDescent="0.35">
      <c r="A1765" s="3">
        <v>1763</v>
      </c>
      <c r="B1765" s="78">
        <v>45324</v>
      </c>
      <c r="C1765" s="73">
        <f>_xlfn.XLOOKUP(Table5[[#This Row],[Serial '#]],Table10[Serial '#],Table10[Date],"",,)</f>
        <v>45400</v>
      </c>
      <c r="D17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65" s="73" t="str">
        <f>IF(Table5[[#This Row],[Date Distributed]]="","In Stock","Distributed")</f>
        <v>Distributed</v>
      </c>
      <c r="F1765" s="79" t="s">
        <v>660</v>
      </c>
      <c r="G1765" s="75" t="s">
        <v>761</v>
      </c>
      <c r="H1765" s="80" t="s">
        <v>741</v>
      </c>
      <c r="I1765" s="80" t="s">
        <v>742</v>
      </c>
      <c r="J1765" s="81" t="s">
        <v>2523</v>
      </c>
      <c r="K1765" s="80" t="s">
        <v>440</v>
      </c>
      <c r="L1765" s="3" t="str">
        <f>_xlfn.XLOOKUP(Table5[[#This Row],[Item '#]],Ticket_Forms[Form Number],Ticket_Forms[Game Name],"",,)</f>
        <v>Campin' Buddies</v>
      </c>
      <c r="M1765" s="15">
        <v>212</v>
      </c>
      <c r="N1765" s="3">
        <f>LOOKUP(Table5[[#This Row],[Item '#]],Ticket_Forms[Form Number],Ticket_Forms[Ticket Count])</f>
        <v>6320</v>
      </c>
      <c r="O1765" s="16">
        <f>LOOKUP(Table5[[#This Row],[Item '#]],Ticket_Forms[Form Number],Ticket_Forms[Ticket Value])</f>
        <v>1</v>
      </c>
      <c r="P1765" s="16">
        <f>LOOKUP(Table5[[#This Row],[Item '#]],Ticket_Forms[Form Number],Ticket_Forms[Revenue])</f>
        <v>6320</v>
      </c>
      <c r="Q1765" s="16">
        <f>LOOKUP(Table5[[#This Row],[Item '#]],Ticket_Forms[Form Number],Ticket_Forms[Ideal Profit])</f>
        <v>1575</v>
      </c>
      <c r="R1765" s="16">
        <f>LOOKUP(Table5[[#This Row],[Item '#]],Ticket_Forms[Form Number],Ticket_Forms[Prizes])</f>
        <v>4745</v>
      </c>
      <c r="S1765" s="16">
        <f>LOOKUP(Table5[[#This Row],[Item '#]],Ticket_Forms[Form Number],Ticket_Forms[Location Rent])</f>
        <v>379</v>
      </c>
      <c r="T1765" s="16">
        <f>LOOKUP(Table5[[#This Row],[Item '#]],Ticket_Forms[Form Number],Ticket_Forms[Last Sale])</f>
        <v>599</v>
      </c>
      <c r="U1765" s="16" t="s">
        <v>3909</v>
      </c>
      <c r="V1765" s="58">
        <f>Table5[[#This Row],[Date Distributed]]</f>
        <v>45400</v>
      </c>
      <c r="W1765" s="3" t="str">
        <f>_xlfn.XLOOKUP(Table5[[#This Row],[Serial '#]],Table10[Serial '#],Table10[Charity Association],"",,)</f>
        <v>Cleveland Police Athletic League</v>
      </c>
      <c r="Z1765" s="3" t="s">
        <v>23</v>
      </c>
    </row>
    <row r="1766" spans="1:26" hidden="1" x14ac:dyDescent="0.35">
      <c r="A1766" s="3">
        <v>1764</v>
      </c>
      <c r="B1766" s="78">
        <v>45324</v>
      </c>
      <c r="C1766" s="73">
        <f>_xlfn.XLOOKUP(Table5[[#This Row],[Serial '#]],Table10[Serial '#],Table10[Date],"",,)</f>
        <v>45400</v>
      </c>
      <c r="D17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66" s="73" t="str">
        <f>IF(Table5[[#This Row],[Date Distributed]]="","In Stock","Distributed")</f>
        <v>Distributed</v>
      </c>
      <c r="F1766" s="79" t="s">
        <v>660</v>
      </c>
      <c r="G1766" s="75" t="s">
        <v>761</v>
      </c>
      <c r="H1766" s="80" t="s">
        <v>741</v>
      </c>
      <c r="I1766" s="80" t="s">
        <v>742</v>
      </c>
      <c r="J1766" s="81" t="s">
        <v>2524</v>
      </c>
      <c r="K1766" s="80" t="s">
        <v>434</v>
      </c>
      <c r="L1766" s="3" t="str">
        <f>_xlfn.XLOOKUP(Table5[[#This Row],[Item '#]],Ticket_Forms[Form Number],Ticket_Forms[Game Name],"",,)</f>
        <v>A-Paw-Ling Pooches</v>
      </c>
      <c r="M1766" s="15">
        <v>212</v>
      </c>
      <c r="N1766" s="3">
        <f>LOOKUP(Table5[[#This Row],[Item '#]],Ticket_Forms[Form Number],Ticket_Forms[Ticket Count])</f>
        <v>6320</v>
      </c>
      <c r="O1766" s="16">
        <f>LOOKUP(Table5[[#This Row],[Item '#]],Ticket_Forms[Form Number],Ticket_Forms[Ticket Value])</f>
        <v>1</v>
      </c>
      <c r="P1766" s="16">
        <f>LOOKUP(Table5[[#This Row],[Item '#]],Ticket_Forms[Form Number],Ticket_Forms[Revenue])</f>
        <v>6320</v>
      </c>
      <c r="Q1766" s="16">
        <f>LOOKUP(Table5[[#This Row],[Item '#]],Ticket_Forms[Form Number],Ticket_Forms[Ideal Profit])</f>
        <v>1575</v>
      </c>
      <c r="R1766" s="16">
        <f>LOOKUP(Table5[[#This Row],[Item '#]],Ticket_Forms[Form Number],Ticket_Forms[Prizes])</f>
        <v>4745</v>
      </c>
      <c r="S1766" s="16">
        <f>LOOKUP(Table5[[#This Row],[Item '#]],Ticket_Forms[Form Number],Ticket_Forms[Location Rent])</f>
        <v>379</v>
      </c>
      <c r="T1766" s="16">
        <f>LOOKUP(Table5[[#This Row],[Item '#]],Ticket_Forms[Form Number],Ticket_Forms[Last Sale])</f>
        <v>599</v>
      </c>
      <c r="U1766" s="16" t="s">
        <v>3909</v>
      </c>
      <c r="V1766" s="58">
        <f>Table5[[#This Row],[Date Distributed]]</f>
        <v>45400</v>
      </c>
      <c r="W1766" s="3" t="str">
        <f>_xlfn.XLOOKUP(Table5[[#This Row],[Serial '#]],Table10[Serial '#],Table10[Charity Association],"",,)</f>
        <v>Cleveland Police Athletic League</v>
      </c>
      <c r="Z1766" s="3" t="s">
        <v>23</v>
      </c>
    </row>
    <row r="1767" spans="1:26" hidden="1" x14ac:dyDescent="0.35">
      <c r="A1767" s="3">
        <v>1765</v>
      </c>
      <c r="B1767" s="78">
        <v>45324</v>
      </c>
      <c r="C1767" s="73">
        <f>_xlfn.XLOOKUP(Table5[[#This Row],[Serial '#]],Table10[Serial '#],Table10[Date],"",,)</f>
        <v>45405</v>
      </c>
      <c r="D17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67" s="73" t="str">
        <f>IF(Table5[[#This Row],[Date Distributed]]="","In Stock","Distributed")</f>
        <v>Distributed</v>
      </c>
      <c r="F1767" s="79" t="s">
        <v>660</v>
      </c>
      <c r="G1767" s="75" t="s">
        <v>761</v>
      </c>
      <c r="H1767" s="80" t="s">
        <v>741</v>
      </c>
      <c r="I1767" s="80" t="s">
        <v>742</v>
      </c>
      <c r="J1767" s="81" t="s">
        <v>2525</v>
      </c>
      <c r="K1767" s="80" t="s">
        <v>385</v>
      </c>
      <c r="L1767" s="3" t="str">
        <f>_xlfn.XLOOKUP(Table5[[#This Row],[Item '#]],Ticket_Forms[Form Number],Ticket_Forms[Game Name],"",,)</f>
        <v>Criss Cross</v>
      </c>
      <c r="M1767" s="15">
        <v>186</v>
      </c>
      <c r="N1767" s="3">
        <f>LOOKUP(Table5[[#This Row],[Item '#]],Ticket_Forms[Form Number],Ticket_Forms[Ticket Count])</f>
        <v>5520</v>
      </c>
      <c r="O1767" s="16">
        <f>LOOKUP(Table5[[#This Row],[Item '#]],Ticket_Forms[Form Number],Ticket_Forms[Ticket Value])</f>
        <v>1</v>
      </c>
      <c r="P1767" s="16">
        <f>LOOKUP(Table5[[#This Row],[Item '#]],Ticket_Forms[Form Number],Ticket_Forms[Revenue])</f>
        <v>5520</v>
      </c>
      <c r="Q1767" s="16">
        <f>LOOKUP(Table5[[#This Row],[Item '#]],Ticket_Forms[Form Number],Ticket_Forms[Ideal Profit])</f>
        <v>960</v>
      </c>
      <c r="R1767" s="16">
        <f>LOOKUP(Table5[[#This Row],[Item '#]],Ticket_Forms[Form Number],Ticket_Forms[Prizes])</f>
        <v>4560</v>
      </c>
      <c r="S1767" s="16">
        <f>LOOKUP(Table5[[#This Row],[Item '#]],Ticket_Forms[Form Number],Ticket_Forms[Location Rent])</f>
        <v>331</v>
      </c>
      <c r="T1767" s="16">
        <f>LOOKUP(Table5[[#This Row],[Item '#]],Ticket_Forms[Form Number],Ticket_Forms[Last Sale])</f>
        <v>200</v>
      </c>
      <c r="U1767" s="16" t="s">
        <v>3909</v>
      </c>
      <c r="V1767" s="58">
        <f>Table5[[#This Row],[Date Distributed]]</f>
        <v>45405</v>
      </c>
      <c r="W1767" s="3" t="str">
        <f>_xlfn.XLOOKUP(Table5[[#This Row],[Serial '#]],Table10[Serial '#],Table10[Charity Association],"",,)</f>
        <v>Italian American Brotherhood Club</v>
      </c>
      <c r="Z1767" s="3" t="s">
        <v>23</v>
      </c>
    </row>
    <row r="1768" spans="1:26" hidden="1" x14ac:dyDescent="0.35">
      <c r="A1768" s="3">
        <v>1766</v>
      </c>
      <c r="B1768" s="78">
        <v>45324</v>
      </c>
      <c r="C1768" s="73">
        <f>_xlfn.XLOOKUP(Table5[[#This Row],[Serial '#]],Table10[Serial '#],Table10[Date],"",,)</f>
        <v>45405</v>
      </c>
      <c r="D17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68" s="73" t="str">
        <f>IF(Table5[[#This Row],[Date Distributed]]="","In Stock","Distributed")</f>
        <v>Distributed</v>
      </c>
      <c r="F1768" s="79" t="s">
        <v>660</v>
      </c>
      <c r="G1768" s="75" t="s">
        <v>761</v>
      </c>
      <c r="H1768" s="80" t="s">
        <v>741</v>
      </c>
      <c r="I1768" s="80" t="s">
        <v>742</v>
      </c>
      <c r="J1768" s="81" t="s">
        <v>2526</v>
      </c>
      <c r="K1768" s="80" t="s">
        <v>433</v>
      </c>
      <c r="L1768" s="3" t="str">
        <f>_xlfn.XLOOKUP(Table5[[#This Row],[Item '#]],Ticket_Forms[Form Number],Ticket_Forms[Game Name],"",,)</f>
        <v>Zip Zap</v>
      </c>
      <c r="M1768" s="15">
        <v>146</v>
      </c>
      <c r="N1768" s="3">
        <f>LOOKUP(Table5[[#This Row],[Item '#]],Ticket_Forms[Form Number],Ticket_Forms[Ticket Count])</f>
        <v>4560</v>
      </c>
      <c r="O1768" s="16">
        <f>LOOKUP(Table5[[#This Row],[Item '#]],Ticket_Forms[Form Number],Ticket_Forms[Ticket Value])</f>
        <v>1</v>
      </c>
      <c r="P1768" s="16">
        <f>LOOKUP(Table5[[#This Row],[Item '#]],Ticket_Forms[Form Number],Ticket_Forms[Revenue])</f>
        <v>4560</v>
      </c>
      <c r="Q1768" s="16">
        <f>LOOKUP(Table5[[#This Row],[Item '#]],Ticket_Forms[Form Number],Ticket_Forms[Ideal Profit])</f>
        <v>1100</v>
      </c>
      <c r="R1768" s="16">
        <f>LOOKUP(Table5[[#This Row],[Item '#]],Ticket_Forms[Form Number],Ticket_Forms[Prizes])</f>
        <v>3460</v>
      </c>
      <c r="S1768" s="16">
        <f>LOOKUP(Table5[[#This Row],[Item '#]],Ticket_Forms[Form Number],Ticket_Forms[Location Rent])</f>
        <v>273</v>
      </c>
      <c r="T1768" s="16">
        <f>LOOKUP(Table5[[#This Row],[Item '#]],Ticket_Forms[Form Number],Ticket_Forms[Last Sale])</f>
        <v>0</v>
      </c>
      <c r="U1768" s="16" t="s">
        <v>3909</v>
      </c>
      <c r="V1768" s="58">
        <f>Table5[[#This Row],[Date Distributed]]</f>
        <v>45405</v>
      </c>
      <c r="W1768" s="3" t="str">
        <f>_xlfn.XLOOKUP(Table5[[#This Row],[Serial '#]],Table10[Serial '#],Table10[Charity Association],"",,)</f>
        <v>Cleveland Police Athletic League</v>
      </c>
      <c r="Z1768" s="3" t="s">
        <v>23</v>
      </c>
    </row>
    <row r="1769" spans="1:26" hidden="1" x14ac:dyDescent="0.35">
      <c r="A1769" s="3">
        <v>1767</v>
      </c>
      <c r="B1769" s="78">
        <v>45324</v>
      </c>
      <c r="C1769" s="73">
        <f>_xlfn.XLOOKUP(Table5[[#This Row],[Serial '#]],Table10[Serial '#],Table10[Date],"",,)</f>
        <v>45405</v>
      </c>
      <c r="D17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69" s="73" t="str">
        <f>IF(Table5[[#This Row],[Date Distributed]]="","In Stock","Distributed")</f>
        <v>Distributed</v>
      </c>
      <c r="F1769" s="79" t="s">
        <v>660</v>
      </c>
      <c r="G1769" s="75" t="s">
        <v>761</v>
      </c>
      <c r="H1769" s="80" t="s">
        <v>741</v>
      </c>
      <c r="I1769" s="80" t="s">
        <v>742</v>
      </c>
      <c r="J1769" s="81" t="s">
        <v>2527</v>
      </c>
      <c r="K1769" s="80" t="s">
        <v>437</v>
      </c>
      <c r="L1769" s="3" t="str">
        <f>_xlfn.XLOOKUP(Table5[[#This Row],[Item '#]],Ticket_Forms[Form Number],Ticket_Forms[Game Name],"",,)</f>
        <v>Diamonds and Pearls</v>
      </c>
      <c r="M1769" s="15">
        <v>212</v>
      </c>
      <c r="N1769" s="3">
        <f>LOOKUP(Table5[[#This Row],[Item '#]],Ticket_Forms[Form Number],Ticket_Forms[Ticket Count])</f>
        <v>6320</v>
      </c>
      <c r="O1769" s="16">
        <f>LOOKUP(Table5[[#This Row],[Item '#]],Ticket_Forms[Form Number],Ticket_Forms[Ticket Value])</f>
        <v>1</v>
      </c>
      <c r="P1769" s="16">
        <f>LOOKUP(Table5[[#This Row],[Item '#]],Ticket_Forms[Form Number],Ticket_Forms[Revenue])</f>
        <v>6320</v>
      </c>
      <c r="Q1769" s="16">
        <f>LOOKUP(Table5[[#This Row],[Item '#]],Ticket_Forms[Form Number],Ticket_Forms[Ideal Profit])</f>
        <v>1575</v>
      </c>
      <c r="R1769" s="16">
        <f>LOOKUP(Table5[[#This Row],[Item '#]],Ticket_Forms[Form Number],Ticket_Forms[Prizes])</f>
        <v>4745</v>
      </c>
      <c r="S1769" s="16">
        <f>LOOKUP(Table5[[#This Row],[Item '#]],Ticket_Forms[Form Number],Ticket_Forms[Location Rent])</f>
        <v>379</v>
      </c>
      <c r="T1769" s="16">
        <f>LOOKUP(Table5[[#This Row],[Item '#]],Ticket_Forms[Form Number],Ticket_Forms[Last Sale])</f>
        <v>599</v>
      </c>
      <c r="U1769" s="16" t="s">
        <v>3909</v>
      </c>
      <c r="V1769" s="58">
        <f>Table5[[#This Row],[Date Distributed]]</f>
        <v>45405</v>
      </c>
      <c r="W1769" s="3" t="str">
        <f>_xlfn.XLOOKUP(Table5[[#This Row],[Serial '#]],Table10[Serial '#],Table10[Charity Association],"",,)</f>
        <v>Share A Vision</v>
      </c>
      <c r="Z1769" s="3" t="s">
        <v>23</v>
      </c>
    </row>
    <row r="1770" spans="1:26" hidden="1" x14ac:dyDescent="0.35">
      <c r="A1770" s="3">
        <v>1768</v>
      </c>
      <c r="B1770" s="78">
        <v>45324</v>
      </c>
      <c r="C1770" s="73">
        <f>_xlfn.XLOOKUP(Table5[[#This Row],[Serial '#]],Table10[Serial '#],Table10[Date],"",,)</f>
        <v>45407</v>
      </c>
      <c r="D17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70" s="73" t="str">
        <f>IF(Table5[[#This Row],[Date Distributed]]="","In Stock","Distributed")</f>
        <v>Distributed</v>
      </c>
      <c r="F1770" s="79" t="s">
        <v>660</v>
      </c>
      <c r="G1770" s="75" t="s">
        <v>761</v>
      </c>
      <c r="H1770" s="80" t="s">
        <v>741</v>
      </c>
      <c r="I1770" s="80" t="s">
        <v>742</v>
      </c>
      <c r="J1770" s="81" t="s">
        <v>2528</v>
      </c>
      <c r="K1770" s="80" t="s">
        <v>434</v>
      </c>
      <c r="L1770" s="3" t="str">
        <f>_xlfn.XLOOKUP(Table5[[#This Row],[Item '#]],Ticket_Forms[Form Number],Ticket_Forms[Game Name],"",,)</f>
        <v>A-Paw-Ling Pooches</v>
      </c>
      <c r="M1770" s="15">
        <v>212</v>
      </c>
      <c r="N1770" s="3">
        <f>LOOKUP(Table5[[#This Row],[Item '#]],Ticket_Forms[Form Number],Ticket_Forms[Ticket Count])</f>
        <v>6320</v>
      </c>
      <c r="O1770" s="16">
        <f>LOOKUP(Table5[[#This Row],[Item '#]],Ticket_Forms[Form Number],Ticket_Forms[Ticket Value])</f>
        <v>1</v>
      </c>
      <c r="P1770" s="16">
        <f>LOOKUP(Table5[[#This Row],[Item '#]],Ticket_Forms[Form Number],Ticket_Forms[Revenue])</f>
        <v>6320</v>
      </c>
      <c r="Q1770" s="16">
        <f>LOOKUP(Table5[[#This Row],[Item '#]],Ticket_Forms[Form Number],Ticket_Forms[Ideal Profit])</f>
        <v>1575</v>
      </c>
      <c r="R1770" s="16">
        <f>LOOKUP(Table5[[#This Row],[Item '#]],Ticket_Forms[Form Number],Ticket_Forms[Prizes])</f>
        <v>4745</v>
      </c>
      <c r="S1770" s="16">
        <f>LOOKUP(Table5[[#This Row],[Item '#]],Ticket_Forms[Form Number],Ticket_Forms[Location Rent])</f>
        <v>379</v>
      </c>
      <c r="T1770" s="16">
        <f>LOOKUP(Table5[[#This Row],[Item '#]],Ticket_Forms[Form Number],Ticket_Forms[Last Sale])</f>
        <v>599</v>
      </c>
      <c r="U1770" s="16" t="s">
        <v>3909</v>
      </c>
      <c r="V1770" s="58">
        <f>Table5[[#This Row],[Date Distributed]]</f>
        <v>45407</v>
      </c>
      <c r="W1770" s="3" t="str">
        <f>_xlfn.XLOOKUP(Table5[[#This Row],[Serial '#]],Table10[Serial '#],Table10[Charity Association],"",,)</f>
        <v>Cleveland Police Athletic League</v>
      </c>
      <c r="Z1770" s="3" t="s">
        <v>23</v>
      </c>
    </row>
    <row r="1771" spans="1:26" hidden="1" x14ac:dyDescent="0.35">
      <c r="A1771" s="3">
        <v>1769</v>
      </c>
      <c r="B1771" s="78">
        <v>45324</v>
      </c>
      <c r="C1771" s="73">
        <f>_xlfn.XLOOKUP(Table5[[#This Row],[Serial '#]],Table10[Serial '#],Table10[Date],"",,)</f>
        <v>45411</v>
      </c>
      <c r="D17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71" s="73" t="str">
        <f>IF(Table5[[#This Row],[Date Distributed]]="","In Stock","Distributed")</f>
        <v>Distributed</v>
      </c>
      <c r="F1771" s="79" t="s">
        <v>660</v>
      </c>
      <c r="G1771" s="75" t="s">
        <v>761</v>
      </c>
      <c r="H1771" s="80" t="s">
        <v>741</v>
      </c>
      <c r="I1771" s="80" t="s">
        <v>742</v>
      </c>
      <c r="J1771" s="81" t="s">
        <v>2529</v>
      </c>
      <c r="K1771" s="80" t="s">
        <v>440</v>
      </c>
      <c r="L1771" s="3" t="str">
        <f>_xlfn.XLOOKUP(Table5[[#This Row],[Item '#]],Ticket_Forms[Form Number],Ticket_Forms[Game Name],"",,)</f>
        <v>Campin' Buddies</v>
      </c>
      <c r="M1771" s="15">
        <v>212</v>
      </c>
      <c r="N1771" s="3">
        <f>LOOKUP(Table5[[#This Row],[Item '#]],Ticket_Forms[Form Number],Ticket_Forms[Ticket Count])</f>
        <v>6320</v>
      </c>
      <c r="O1771" s="16">
        <f>LOOKUP(Table5[[#This Row],[Item '#]],Ticket_Forms[Form Number],Ticket_Forms[Ticket Value])</f>
        <v>1</v>
      </c>
      <c r="P1771" s="16">
        <f>LOOKUP(Table5[[#This Row],[Item '#]],Ticket_Forms[Form Number],Ticket_Forms[Revenue])</f>
        <v>6320</v>
      </c>
      <c r="Q1771" s="16">
        <f>LOOKUP(Table5[[#This Row],[Item '#]],Ticket_Forms[Form Number],Ticket_Forms[Ideal Profit])</f>
        <v>1575</v>
      </c>
      <c r="R1771" s="16">
        <f>LOOKUP(Table5[[#This Row],[Item '#]],Ticket_Forms[Form Number],Ticket_Forms[Prizes])</f>
        <v>4745</v>
      </c>
      <c r="S1771" s="16">
        <f>LOOKUP(Table5[[#This Row],[Item '#]],Ticket_Forms[Form Number],Ticket_Forms[Location Rent])</f>
        <v>379</v>
      </c>
      <c r="T1771" s="16">
        <f>LOOKUP(Table5[[#This Row],[Item '#]],Ticket_Forms[Form Number],Ticket_Forms[Last Sale])</f>
        <v>599</v>
      </c>
      <c r="U1771" s="16" t="s">
        <v>3909</v>
      </c>
      <c r="V1771" s="58">
        <f>Table5[[#This Row],[Date Distributed]]</f>
        <v>45411</v>
      </c>
      <c r="W1771" s="3" t="str">
        <f>_xlfn.XLOOKUP(Table5[[#This Row],[Serial '#]],Table10[Serial '#],Table10[Charity Association],"",,)</f>
        <v>Greater Cleveland Football Foundation</v>
      </c>
      <c r="Z1771" s="3" t="s">
        <v>23</v>
      </c>
    </row>
    <row r="1772" spans="1:26" hidden="1" x14ac:dyDescent="0.35">
      <c r="A1772" s="3">
        <v>1770</v>
      </c>
      <c r="B1772" s="78">
        <v>45324</v>
      </c>
      <c r="C1772" s="73">
        <f>_xlfn.XLOOKUP(Table5[[#This Row],[Serial '#]],Table10[Serial '#],Table10[Date],"",,)</f>
        <v>45413</v>
      </c>
      <c r="D17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72" s="73" t="str">
        <f>IF(Table5[[#This Row],[Date Distributed]]="","In Stock","Distributed")</f>
        <v>Distributed</v>
      </c>
      <c r="F1772" s="79" t="s">
        <v>660</v>
      </c>
      <c r="G1772" s="75" t="s">
        <v>761</v>
      </c>
      <c r="H1772" s="80" t="s">
        <v>741</v>
      </c>
      <c r="I1772" s="80" t="s">
        <v>742</v>
      </c>
      <c r="J1772" s="81" t="s">
        <v>2530</v>
      </c>
      <c r="K1772" s="80" t="s">
        <v>440</v>
      </c>
      <c r="L1772" s="3" t="str">
        <f>_xlfn.XLOOKUP(Table5[[#This Row],[Item '#]],Ticket_Forms[Form Number],Ticket_Forms[Game Name],"",,)</f>
        <v>Campin' Buddies</v>
      </c>
      <c r="M1772" s="15">
        <v>212</v>
      </c>
      <c r="N1772" s="3">
        <f>LOOKUP(Table5[[#This Row],[Item '#]],Ticket_Forms[Form Number],Ticket_Forms[Ticket Count])</f>
        <v>6320</v>
      </c>
      <c r="O1772" s="16">
        <f>LOOKUP(Table5[[#This Row],[Item '#]],Ticket_Forms[Form Number],Ticket_Forms[Ticket Value])</f>
        <v>1</v>
      </c>
      <c r="P1772" s="16">
        <f>LOOKUP(Table5[[#This Row],[Item '#]],Ticket_Forms[Form Number],Ticket_Forms[Revenue])</f>
        <v>6320</v>
      </c>
      <c r="Q1772" s="16">
        <f>LOOKUP(Table5[[#This Row],[Item '#]],Ticket_Forms[Form Number],Ticket_Forms[Ideal Profit])</f>
        <v>1575</v>
      </c>
      <c r="R1772" s="16">
        <f>LOOKUP(Table5[[#This Row],[Item '#]],Ticket_Forms[Form Number],Ticket_Forms[Prizes])</f>
        <v>4745</v>
      </c>
      <c r="S1772" s="16">
        <f>LOOKUP(Table5[[#This Row],[Item '#]],Ticket_Forms[Form Number],Ticket_Forms[Location Rent])</f>
        <v>379</v>
      </c>
      <c r="T1772" s="16">
        <f>LOOKUP(Table5[[#This Row],[Item '#]],Ticket_Forms[Form Number],Ticket_Forms[Last Sale])</f>
        <v>599</v>
      </c>
      <c r="U1772" s="16" t="s">
        <v>3909</v>
      </c>
      <c r="V1772" s="58">
        <f>Table5[[#This Row],[Date Distributed]]</f>
        <v>45413</v>
      </c>
      <c r="W1772" s="3" t="str">
        <f>_xlfn.XLOOKUP(Table5[[#This Row],[Serial '#]],Table10[Serial '#],Table10[Charity Association],"",,)</f>
        <v>Greater Cleveland Football Foundation</v>
      </c>
      <c r="Z1772" s="3" t="s">
        <v>23</v>
      </c>
    </row>
    <row r="1773" spans="1:26" hidden="1" x14ac:dyDescent="0.35">
      <c r="A1773" s="3">
        <v>1771</v>
      </c>
      <c r="B1773" s="78">
        <v>45324</v>
      </c>
      <c r="C1773" s="73">
        <f>_xlfn.XLOOKUP(Table5[[#This Row],[Serial '#]],Table10[Serial '#],Table10[Date],"",,)</f>
        <v>45414</v>
      </c>
      <c r="D17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73" s="73" t="str">
        <f>IF(Table5[[#This Row],[Date Distributed]]="","In Stock","Distributed")</f>
        <v>Distributed</v>
      </c>
      <c r="F1773" s="79" t="s">
        <v>660</v>
      </c>
      <c r="G1773" s="75" t="s">
        <v>761</v>
      </c>
      <c r="H1773" s="80" t="s">
        <v>741</v>
      </c>
      <c r="I1773" s="80" t="s">
        <v>742</v>
      </c>
      <c r="J1773" s="81" t="s">
        <v>2531</v>
      </c>
      <c r="K1773" s="80" t="s">
        <v>437</v>
      </c>
      <c r="L1773" s="3" t="str">
        <f>_xlfn.XLOOKUP(Table5[[#This Row],[Item '#]],Ticket_Forms[Form Number],Ticket_Forms[Game Name],"",,)</f>
        <v>Diamonds and Pearls</v>
      </c>
      <c r="M1773" s="15">
        <v>212</v>
      </c>
      <c r="N1773" s="3">
        <f>LOOKUP(Table5[[#This Row],[Item '#]],Ticket_Forms[Form Number],Ticket_Forms[Ticket Count])</f>
        <v>6320</v>
      </c>
      <c r="O1773" s="16">
        <f>LOOKUP(Table5[[#This Row],[Item '#]],Ticket_Forms[Form Number],Ticket_Forms[Ticket Value])</f>
        <v>1</v>
      </c>
      <c r="P1773" s="16">
        <f>LOOKUP(Table5[[#This Row],[Item '#]],Ticket_Forms[Form Number],Ticket_Forms[Revenue])</f>
        <v>6320</v>
      </c>
      <c r="Q1773" s="16">
        <f>LOOKUP(Table5[[#This Row],[Item '#]],Ticket_Forms[Form Number],Ticket_Forms[Ideal Profit])</f>
        <v>1575</v>
      </c>
      <c r="R1773" s="16">
        <f>LOOKUP(Table5[[#This Row],[Item '#]],Ticket_Forms[Form Number],Ticket_Forms[Prizes])</f>
        <v>4745</v>
      </c>
      <c r="S1773" s="16">
        <f>LOOKUP(Table5[[#This Row],[Item '#]],Ticket_Forms[Form Number],Ticket_Forms[Location Rent])</f>
        <v>379</v>
      </c>
      <c r="T1773" s="16">
        <f>LOOKUP(Table5[[#This Row],[Item '#]],Ticket_Forms[Form Number],Ticket_Forms[Last Sale])</f>
        <v>599</v>
      </c>
      <c r="U1773" s="16" t="s">
        <v>3909</v>
      </c>
      <c r="V1773" s="58">
        <f>Table5[[#This Row],[Date Distributed]]</f>
        <v>45414</v>
      </c>
      <c r="W1773" s="3" t="str">
        <f>_xlfn.XLOOKUP(Table5[[#This Row],[Serial '#]],Table10[Serial '#],Table10[Charity Association],"",,)</f>
        <v>Cleveland Police Athletic League</v>
      </c>
      <c r="Z1773" s="3" t="s">
        <v>23</v>
      </c>
    </row>
    <row r="1774" spans="1:26" hidden="1" x14ac:dyDescent="0.35">
      <c r="A1774" s="3">
        <v>1772</v>
      </c>
      <c r="B1774" s="78">
        <v>45324</v>
      </c>
      <c r="C1774" s="73">
        <f>_xlfn.XLOOKUP(Table5[[#This Row],[Serial '#]],Table10[Serial '#],Table10[Date],"",,)</f>
        <v>45418</v>
      </c>
      <c r="D17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74" s="73" t="str">
        <f>IF(Table5[[#This Row],[Date Distributed]]="","In Stock","Distributed")</f>
        <v>Distributed</v>
      </c>
      <c r="F1774" s="79" t="s">
        <v>660</v>
      </c>
      <c r="G1774" s="75" t="s">
        <v>761</v>
      </c>
      <c r="H1774" s="80" t="s">
        <v>741</v>
      </c>
      <c r="I1774" s="80" t="s">
        <v>742</v>
      </c>
      <c r="J1774" s="81" t="s">
        <v>2532</v>
      </c>
      <c r="K1774" s="80" t="s">
        <v>441</v>
      </c>
      <c r="L1774" s="3" t="str">
        <f>_xlfn.XLOOKUP(Table5[[#This Row],[Item '#]],Ticket_Forms[Form Number],Ticket_Forms[Game Name],"",,)</f>
        <v>Simple Life</v>
      </c>
      <c r="M1774" s="15">
        <v>212</v>
      </c>
      <c r="N1774" s="3">
        <f>LOOKUP(Table5[[#This Row],[Item '#]],Ticket_Forms[Form Number],Ticket_Forms[Ticket Count])</f>
        <v>6320</v>
      </c>
      <c r="O1774" s="16">
        <f>LOOKUP(Table5[[#This Row],[Item '#]],Ticket_Forms[Form Number],Ticket_Forms[Ticket Value])</f>
        <v>1</v>
      </c>
      <c r="P1774" s="16">
        <f>LOOKUP(Table5[[#This Row],[Item '#]],Ticket_Forms[Form Number],Ticket_Forms[Revenue])</f>
        <v>6320</v>
      </c>
      <c r="Q1774" s="16">
        <f>LOOKUP(Table5[[#This Row],[Item '#]],Ticket_Forms[Form Number],Ticket_Forms[Ideal Profit])</f>
        <v>1575</v>
      </c>
      <c r="R1774" s="16">
        <f>LOOKUP(Table5[[#This Row],[Item '#]],Ticket_Forms[Form Number],Ticket_Forms[Prizes])</f>
        <v>4745</v>
      </c>
      <c r="S1774" s="16">
        <f>LOOKUP(Table5[[#This Row],[Item '#]],Ticket_Forms[Form Number],Ticket_Forms[Location Rent])</f>
        <v>379</v>
      </c>
      <c r="T1774" s="16">
        <f>LOOKUP(Table5[[#This Row],[Item '#]],Ticket_Forms[Form Number],Ticket_Forms[Last Sale])</f>
        <v>599</v>
      </c>
      <c r="U1774" s="16" t="s">
        <v>3909</v>
      </c>
      <c r="V1774" s="58">
        <f>Table5[[#This Row],[Date Distributed]]</f>
        <v>45418</v>
      </c>
      <c r="W1774" s="3" t="str">
        <f>_xlfn.XLOOKUP(Table5[[#This Row],[Serial '#]],Table10[Serial '#],Table10[Charity Association],"",,)</f>
        <v>Greater Cleveland Football Foundation</v>
      </c>
      <c r="Z1774" s="3" t="s">
        <v>23</v>
      </c>
    </row>
    <row r="1775" spans="1:26" hidden="1" x14ac:dyDescent="0.35">
      <c r="A1775" s="3">
        <v>1773</v>
      </c>
      <c r="B1775" s="78">
        <v>45324</v>
      </c>
      <c r="C1775" s="73">
        <f>_xlfn.XLOOKUP(Table5[[#This Row],[Serial '#]],Table10[Serial '#],Table10[Date],"",,)</f>
        <v>45419</v>
      </c>
      <c r="D17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75" s="73" t="str">
        <f>IF(Table5[[#This Row],[Date Distributed]]="","In Stock","Distributed")</f>
        <v>Distributed</v>
      </c>
      <c r="F1775" s="79" t="s">
        <v>660</v>
      </c>
      <c r="G1775" s="75" t="s">
        <v>761</v>
      </c>
      <c r="H1775" s="80" t="s">
        <v>741</v>
      </c>
      <c r="I1775" s="80" t="s">
        <v>742</v>
      </c>
      <c r="J1775" s="81" t="s">
        <v>2533</v>
      </c>
      <c r="K1775" s="80" t="s">
        <v>385</v>
      </c>
      <c r="L1775" s="3" t="str">
        <f>_xlfn.XLOOKUP(Table5[[#This Row],[Item '#]],Ticket_Forms[Form Number],Ticket_Forms[Game Name],"",,)</f>
        <v>Criss Cross</v>
      </c>
      <c r="M1775" s="15">
        <v>186</v>
      </c>
      <c r="N1775" s="3">
        <f>LOOKUP(Table5[[#This Row],[Item '#]],Ticket_Forms[Form Number],Ticket_Forms[Ticket Count])</f>
        <v>5520</v>
      </c>
      <c r="O1775" s="16">
        <f>LOOKUP(Table5[[#This Row],[Item '#]],Ticket_Forms[Form Number],Ticket_Forms[Ticket Value])</f>
        <v>1</v>
      </c>
      <c r="P1775" s="16">
        <f>LOOKUP(Table5[[#This Row],[Item '#]],Ticket_Forms[Form Number],Ticket_Forms[Revenue])</f>
        <v>5520</v>
      </c>
      <c r="Q1775" s="16">
        <f>LOOKUP(Table5[[#This Row],[Item '#]],Ticket_Forms[Form Number],Ticket_Forms[Ideal Profit])</f>
        <v>960</v>
      </c>
      <c r="R1775" s="16">
        <f>LOOKUP(Table5[[#This Row],[Item '#]],Ticket_Forms[Form Number],Ticket_Forms[Prizes])</f>
        <v>4560</v>
      </c>
      <c r="S1775" s="16">
        <f>LOOKUP(Table5[[#This Row],[Item '#]],Ticket_Forms[Form Number],Ticket_Forms[Location Rent])</f>
        <v>331</v>
      </c>
      <c r="T1775" s="16">
        <f>LOOKUP(Table5[[#This Row],[Item '#]],Ticket_Forms[Form Number],Ticket_Forms[Last Sale])</f>
        <v>200</v>
      </c>
      <c r="U1775" s="16" t="s">
        <v>3909</v>
      </c>
      <c r="V1775" s="58">
        <f>Table5[[#This Row],[Date Distributed]]</f>
        <v>45419</v>
      </c>
      <c r="W1775" s="3" t="str">
        <f>_xlfn.XLOOKUP(Table5[[#This Row],[Serial '#]],Table10[Serial '#],Table10[Charity Association],"",,)</f>
        <v>Cleveland Police Athletic League</v>
      </c>
      <c r="Z1775" s="3" t="s">
        <v>23</v>
      </c>
    </row>
    <row r="1776" spans="1:26" hidden="1" x14ac:dyDescent="0.35">
      <c r="A1776" s="3">
        <v>1774</v>
      </c>
      <c r="B1776" s="78">
        <v>45324</v>
      </c>
      <c r="C1776" s="73">
        <f>_xlfn.XLOOKUP(Table5[[#This Row],[Serial '#]],Table10[Serial '#],Table10[Date],"",,)</f>
        <v>45485</v>
      </c>
      <c r="D17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76" s="73" t="str">
        <f>IF(Table5[[#This Row],[Date Distributed]]="","In Stock","Distributed")</f>
        <v>Distributed</v>
      </c>
      <c r="F1776" s="79" t="s">
        <v>660</v>
      </c>
      <c r="G1776" s="75" t="s">
        <v>761</v>
      </c>
      <c r="H1776" s="80" t="s">
        <v>741</v>
      </c>
      <c r="I1776" s="80" t="s">
        <v>742</v>
      </c>
      <c r="J1776" s="81" t="s">
        <v>2534</v>
      </c>
      <c r="K1776" s="80" t="s">
        <v>465</v>
      </c>
      <c r="L1776" s="3" t="str">
        <f>_xlfn.XLOOKUP(Table5[[#This Row],[Item '#]],Ticket_Forms[Form Number],Ticket_Forms[Game Name],"",,)</f>
        <v>Steers and Beers</v>
      </c>
      <c r="M1776" s="15">
        <v>212</v>
      </c>
      <c r="N1776" s="3">
        <f>LOOKUP(Table5[[#This Row],[Item '#]],Ticket_Forms[Form Number],Ticket_Forms[Ticket Count])</f>
        <v>6320</v>
      </c>
      <c r="O1776" s="16">
        <f>LOOKUP(Table5[[#This Row],[Item '#]],Ticket_Forms[Form Number],Ticket_Forms[Ticket Value])</f>
        <v>1</v>
      </c>
      <c r="P1776" s="16">
        <f>LOOKUP(Table5[[#This Row],[Item '#]],Ticket_Forms[Form Number],Ticket_Forms[Revenue])</f>
        <v>6320</v>
      </c>
      <c r="Q1776" s="16">
        <f>LOOKUP(Table5[[#This Row],[Item '#]],Ticket_Forms[Form Number],Ticket_Forms[Ideal Profit])</f>
        <v>1575</v>
      </c>
      <c r="R1776" s="16">
        <f>LOOKUP(Table5[[#This Row],[Item '#]],Ticket_Forms[Form Number],Ticket_Forms[Prizes])</f>
        <v>4745</v>
      </c>
      <c r="S1776" s="16">
        <f>LOOKUP(Table5[[#This Row],[Item '#]],Ticket_Forms[Form Number],Ticket_Forms[Location Rent])</f>
        <v>379</v>
      </c>
      <c r="T1776" s="16">
        <f>LOOKUP(Table5[[#This Row],[Item '#]],Ticket_Forms[Form Number],Ticket_Forms[Last Sale])</f>
        <v>599</v>
      </c>
      <c r="U1776" s="16" t="s">
        <v>3909</v>
      </c>
      <c r="V1776" s="58">
        <f>Table5[[#This Row],[Date Distributed]]</f>
        <v>45485</v>
      </c>
      <c r="W1776" s="3" t="str">
        <f>_xlfn.XLOOKUP(Table5[[#This Row],[Serial '#]],Table10[Serial '#],Table10[Charity Association],"",,)</f>
        <v>Italian American Brotherhood Club</v>
      </c>
      <c r="Z1776" s="3" t="s">
        <v>23</v>
      </c>
    </row>
    <row r="1777" spans="1:26" hidden="1" x14ac:dyDescent="0.35">
      <c r="A1777" s="3">
        <v>1775</v>
      </c>
      <c r="B1777" s="78">
        <v>45324</v>
      </c>
      <c r="C1777" s="73">
        <f>_xlfn.XLOOKUP(Table5[[#This Row],[Serial '#]],Table10[Serial '#],Table10[Date],"",,)</f>
        <v>45485</v>
      </c>
      <c r="D17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77" s="73" t="str">
        <f>IF(Table5[[#This Row],[Date Distributed]]="","In Stock","Distributed")</f>
        <v>Distributed</v>
      </c>
      <c r="F1777" s="79" t="s">
        <v>660</v>
      </c>
      <c r="G1777" s="75" t="s">
        <v>761</v>
      </c>
      <c r="H1777" s="80" t="s">
        <v>741</v>
      </c>
      <c r="I1777" s="80" t="s">
        <v>742</v>
      </c>
      <c r="J1777" s="81" t="s">
        <v>2535</v>
      </c>
      <c r="K1777" s="80" t="s">
        <v>465</v>
      </c>
      <c r="L1777" s="3" t="str">
        <f>_xlfn.XLOOKUP(Table5[[#This Row],[Item '#]],Ticket_Forms[Form Number],Ticket_Forms[Game Name],"",,)</f>
        <v>Steers and Beers</v>
      </c>
      <c r="M1777" s="15">
        <v>212</v>
      </c>
      <c r="N1777" s="3">
        <f>LOOKUP(Table5[[#This Row],[Item '#]],Ticket_Forms[Form Number],Ticket_Forms[Ticket Count])</f>
        <v>6320</v>
      </c>
      <c r="O1777" s="16">
        <f>LOOKUP(Table5[[#This Row],[Item '#]],Ticket_Forms[Form Number],Ticket_Forms[Ticket Value])</f>
        <v>1</v>
      </c>
      <c r="P1777" s="16">
        <f>LOOKUP(Table5[[#This Row],[Item '#]],Ticket_Forms[Form Number],Ticket_Forms[Revenue])</f>
        <v>6320</v>
      </c>
      <c r="Q1777" s="16">
        <f>LOOKUP(Table5[[#This Row],[Item '#]],Ticket_Forms[Form Number],Ticket_Forms[Ideal Profit])</f>
        <v>1575</v>
      </c>
      <c r="R1777" s="16">
        <f>LOOKUP(Table5[[#This Row],[Item '#]],Ticket_Forms[Form Number],Ticket_Forms[Prizes])</f>
        <v>4745</v>
      </c>
      <c r="S1777" s="16">
        <f>LOOKUP(Table5[[#This Row],[Item '#]],Ticket_Forms[Form Number],Ticket_Forms[Location Rent])</f>
        <v>379</v>
      </c>
      <c r="T1777" s="16">
        <f>LOOKUP(Table5[[#This Row],[Item '#]],Ticket_Forms[Form Number],Ticket_Forms[Last Sale])</f>
        <v>599</v>
      </c>
      <c r="U1777" s="16" t="s">
        <v>3909</v>
      </c>
      <c r="V1777" s="58">
        <f>Table5[[#This Row],[Date Distributed]]</f>
        <v>45485</v>
      </c>
      <c r="W1777" s="3" t="str">
        <f>_xlfn.XLOOKUP(Table5[[#This Row],[Serial '#]],Table10[Serial '#],Table10[Charity Association],"",,)</f>
        <v>Italian American Brotherhood Club</v>
      </c>
      <c r="Z1777" s="3" t="s">
        <v>23</v>
      </c>
    </row>
    <row r="1778" spans="1:26" hidden="1" x14ac:dyDescent="0.35">
      <c r="A1778" s="3">
        <v>1776</v>
      </c>
      <c r="B1778" s="78">
        <v>45324</v>
      </c>
      <c r="C1778" s="73">
        <f>_xlfn.XLOOKUP(Table5[[#This Row],[Serial '#]],Table10[Serial '#],Table10[Date],"",,)</f>
        <v>45488</v>
      </c>
      <c r="D17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78" s="73" t="str">
        <f>IF(Table5[[#This Row],[Date Distributed]]="","In Stock","Distributed")</f>
        <v>Distributed</v>
      </c>
      <c r="F1778" s="79" t="s">
        <v>660</v>
      </c>
      <c r="G1778" s="75" t="s">
        <v>761</v>
      </c>
      <c r="H1778" s="80" t="s">
        <v>741</v>
      </c>
      <c r="I1778" s="80" t="s">
        <v>742</v>
      </c>
      <c r="J1778" s="81" t="s">
        <v>2536</v>
      </c>
      <c r="K1778" s="80" t="s">
        <v>434</v>
      </c>
      <c r="L1778" s="3" t="str">
        <f>_xlfn.XLOOKUP(Table5[[#This Row],[Item '#]],Ticket_Forms[Form Number],Ticket_Forms[Game Name],"",,)</f>
        <v>A-Paw-Ling Pooches</v>
      </c>
      <c r="M1778" s="15">
        <v>212</v>
      </c>
      <c r="N1778" s="3">
        <f>LOOKUP(Table5[[#This Row],[Item '#]],Ticket_Forms[Form Number],Ticket_Forms[Ticket Count])</f>
        <v>6320</v>
      </c>
      <c r="O1778" s="16">
        <f>LOOKUP(Table5[[#This Row],[Item '#]],Ticket_Forms[Form Number],Ticket_Forms[Ticket Value])</f>
        <v>1</v>
      </c>
      <c r="P1778" s="16">
        <f>LOOKUP(Table5[[#This Row],[Item '#]],Ticket_Forms[Form Number],Ticket_Forms[Revenue])</f>
        <v>6320</v>
      </c>
      <c r="Q1778" s="16">
        <f>LOOKUP(Table5[[#This Row],[Item '#]],Ticket_Forms[Form Number],Ticket_Forms[Ideal Profit])</f>
        <v>1575</v>
      </c>
      <c r="R1778" s="16">
        <f>LOOKUP(Table5[[#This Row],[Item '#]],Ticket_Forms[Form Number],Ticket_Forms[Prizes])</f>
        <v>4745</v>
      </c>
      <c r="S1778" s="16">
        <f>LOOKUP(Table5[[#This Row],[Item '#]],Ticket_Forms[Form Number],Ticket_Forms[Location Rent])</f>
        <v>379</v>
      </c>
      <c r="T1778" s="16">
        <f>LOOKUP(Table5[[#This Row],[Item '#]],Ticket_Forms[Form Number],Ticket_Forms[Last Sale])</f>
        <v>599</v>
      </c>
      <c r="U1778" s="16" t="s">
        <v>3909</v>
      </c>
      <c r="V1778" s="58">
        <f>Table5[[#This Row],[Date Distributed]]</f>
        <v>45488</v>
      </c>
      <c r="W1778" s="3" t="str">
        <f>_xlfn.XLOOKUP(Table5[[#This Row],[Serial '#]],Table10[Serial '#],Table10[Charity Association],"",,)</f>
        <v>Greater Cleveland Football Foundation</v>
      </c>
      <c r="Z1778" s="3" t="s">
        <v>23</v>
      </c>
    </row>
    <row r="1779" spans="1:26" hidden="1" x14ac:dyDescent="0.35">
      <c r="A1779" s="3">
        <v>1777</v>
      </c>
      <c r="B1779" s="78">
        <v>45324</v>
      </c>
      <c r="C1779" s="73">
        <f>_xlfn.XLOOKUP(Table5[[#This Row],[Serial '#]],Table10[Serial '#],Table10[Date],"",,)</f>
        <v>45506</v>
      </c>
      <c r="D17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79" s="73" t="str">
        <f>IF(Table5[[#This Row],[Date Distributed]]="","In Stock","Distributed")</f>
        <v>Distributed</v>
      </c>
      <c r="F1779" s="79" t="s">
        <v>660</v>
      </c>
      <c r="G1779" s="75" t="s">
        <v>761</v>
      </c>
      <c r="H1779" s="80" t="s">
        <v>741</v>
      </c>
      <c r="I1779" s="80" t="s">
        <v>742</v>
      </c>
      <c r="J1779" s="81" t="s">
        <v>2537</v>
      </c>
      <c r="K1779" s="80" t="s">
        <v>385</v>
      </c>
      <c r="L1779" s="3" t="str">
        <f>_xlfn.XLOOKUP(Table5[[#This Row],[Item '#]],Ticket_Forms[Form Number],Ticket_Forms[Game Name],"",,)</f>
        <v>Criss Cross</v>
      </c>
      <c r="M1779" s="15">
        <v>186</v>
      </c>
      <c r="N1779" s="3">
        <f>LOOKUP(Table5[[#This Row],[Item '#]],Ticket_Forms[Form Number],Ticket_Forms[Ticket Count])</f>
        <v>5520</v>
      </c>
      <c r="O1779" s="16">
        <f>LOOKUP(Table5[[#This Row],[Item '#]],Ticket_Forms[Form Number],Ticket_Forms[Ticket Value])</f>
        <v>1</v>
      </c>
      <c r="P1779" s="16">
        <f>LOOKUP(Table5[[#This Row],[Item '#]],Ticket_Forms[Form Number],Ticket_Forms[Revenue])</f>
        <v>5520</v>
      </c>
      <c r="Q1779" s="16">
        <f>LOOKUP(Table5[[#This Row],[Item '#]],Ticket_Forms[Form Number],Ticket_Forms[Ideal Profit])</f>
        <v>960</v>
      </c>
      <c r="R1779" s="16">
        <f>LOOKUP(Table5[[#This Row],[Item '#]],Ticket_Forms[Form Number],Ticket_Forms[Prizes])</f>
        <v>4560</v>
      </c>
      <c r="S1779" s="16">
        <f>LOOKUP(Table5[[#This Row],[Item '#]],Ticket_Forms[Form Number],Ticket_Forms[Location Rent])</f>
        <v>331</v>
      </c>
      <c r="T1779" s="16">
        <f>LOOKUP(Table5[[#This Row],[Item '#]],Ticket_Forms[Form Number],Ticket_Forms[Last Sale])</f>
        <v>200</v>
      </c>
      <c r="U1779" s="16" t="s">
        <v>3909</v>
      </c>
      <c r="V1779" s="58">
        <f>Table5[[#This Row],[Date Distributed]]</f>
        <v>45506</v>
      </c>
      <c r="W1779" s="3" t="str">
        <f>_xlfn.XLOOKUP(Table5[[#This Row],[Serial '#]],Table10[Serial '#],Table10[Charity Association],"",,)</f>
        <v>Cleveland Police Athletic League</v>
      </c>
      <c r="Z1779" s="3" t="s">
        <v>23</v>
      </c>
    </row>
    <row r="1780" spans="1:26" hidden="1" x14ac:dyDescent="0.35">
      <c r="A1780" s="3">
        <v>1778</v>
      </c>
      <c r="B1780" s="78">
        <v>45324</v>
      </c>
      <c r="C1780" s="73">
        <f>_xlfn.XLOOKUP(Table5[[#This Row],[Serial '#]],Table10[Serial '#],Table10[Date],"",,)</f>
        <v>45511</v>
      </c>
      <c r="D17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80" s="73" t="str">
        <f>IF(Table5[[#This Row],[Date Distributed]]="","In Stock","Distributed")</f>
        <v>Distributed</v>
      </c>
      <c r="F1780" s="79" t="s">
        <v>660</v>
      </c>
      <c r="G1780" s="75" t="s">
        <v>761</v>
      </c>
      <c r="H1780" s="80" t="s">
        <v>741</v>
      </c>
      <c r="I1780" s="80" t="s">
        <v>742</v>
      </c>
      <c r="J1780" s="81" t="s">
        <v>2538</v>
      </c>
      <c r="K1780" s="80" t="s">
        <v>385</v>
      </c>
      <c r="L1780" s="3" t="str">
        <f>_xlfn.XLOOKUP(Table5[[#This Row],[Item '#]],Ticket_Forms[Form Number],Ticket_Forms[Game Name],"",,)</f>
        <v>Criss Cross</v>
      </c>
      <c r="M1780" s="15">
        <v>186</v>
      </c>
      <c r="N1780" s="3">
        <f>LOOKUP(Table5[[#This Row],[Item '#]],Ticket_Forms[Form Number],Ticket_Forms[Ticket Count])</f>
        <v>5520</v>
      </c>
      <c r="O1780" s="16">
        <f>LOOKUP(Table5[[#This Row],[Item '#]],Ticket_Forms[Form Number],Ticket_Forms[Ticket Value])</f>
        <v>1</v>
      </c>
      <c r="P1780" s="16">
        <f>LOOKUP(Table5[[#This Row],[Item '#]],Ticket_Forms[Form Number],Ticket_Forms[Revenue])</f>
        <v>5520</v>
      </c>
      <c r="Q1780" s="16">
        <f>LOOKUP(Table5[[#This Row],[Item '#]],Ticket_Forms[Form Number],Ticket_Forms[Ideal Profit])</f>
        <v>960</v>
      </c>
      <c r="R1780" s="16">
        <f>LOOKUP(Table5[[#This Row],[Item '#]],Ticket_Forms[Form Number],Ticket_Forms[Prizes])</f>
        <v>4560</v>
      </c>
      <c r="S1780" s="16">
        <f>LOOKUP(Table5[[#This Row],[Item '#]],Ticket_Forms[Form Number],Ticket_Forms[Location Rent])</f>
        <v>331</v>
      </c>
      <c r="T1780" s="16">
        <f>LOOKUP(Table5[[#This Row],[Item '#]],Ticket_Forms[Form Number],Ticket_Forms[Last Sale])</f>
        <v>200</v>
      </c>
      <c r="U1780" s="16" t="s">
        <v>3909</v>
      </c>
      <c r="V1780" s="58">
        <f>Table5[[#This Row],[Date Distributed]]</f>
        <v>45511</v>
      </c>
      <c r="W1780" s="3" t="str">
        <f>_xlfn.XLOOKUP(Table5[[#This Row],[Serial '#]],Table10[Serial '#],Table10[Charity Association],"",,)</f>
        <v>Medina County Law Enforcrment Assoc</v>
      </c>
      <c r="Z1780" s="3" t="s">
        <v>23</v>
      </c>
    </row>
    <row r="1781" spans="1:26" hidden="1" x14ac:dyDescent="0.35">
      <c r="A1781" s="3">
        <v>1779</v>
      </c>
      <c r="B1781" s="78">
        <v>45324</v>
      </c>
      <c r="C1781" s="73">
        <f>_xlfn.XLOOKUP(Table5[[#This Row],[Serial '#]],Table10[Serial '#],Table10[Date],"",,)</f>
        <v>45538</v>
      </c>
      <c r="D17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81" s="73" t="str">
        <f>IF(Table5[[#This Row],[Date Distributed]]="","In Stock","Distributed")</f>
        <v>Distributed</v>
      </c>
      <c r="F1781" s="79" t="s">
        <v>660</v>
      </c>
      <c r="G1781" s="75" t="s">
        <v>761</v>
      </c>
      <c r="H1781" s="80" t="s">
        <v>741</v>
      </c>
      <c r="I1781" s="80" t="s">
        <v>742</v>
      </c>
      <c r="J1781" s="81" t="s">
        <v>2539</v>
      </c>
      <c r="K1781" s="80" t="s">
        <v>481</v>
      </c>
      <c r="L1781" s="3" t="str">
        <f>_xlfn.XLOOKUP(Table5[[#This Row],[Item '#]],Ticket_Forms[Form Number],Ticket_Forms[Game Name],"",,)</f>
        <v>Mattress Money</v>
      </c>
      <c r="M1781" s="15">
        <v>212</v>
      </c>
      <c r="N1781" s="3">
        <f>LOOKUP(Table5[[#This Row],[Item '#]],Ticket_Forms[Form Number],Ticket_Forms[Ticket Count])</f>
        <v>4000</v>
      </c>
      <c r="O1781" s="16">
        <f>LOOKUP(Table5[[#This Row],[Item '#]],Ticket_Forms[Form Number],Ticket_Forms[Ticket Value])</f>
        <v>1</v>
      </c>
      <c r="P1781" s="16">
        <f>LOOKUP(Table5[[#This Row],[Item '#]],Ticket_Forms[Form Number],Ticket_Forms[Revenue])</f>
        <v>4000</v>
      </c>
      <c r="Q1781" s="16">
        <f>LOOKUP(Table5[[#This Row],[Item '#]],Ticket_Forms[Form Number],Ticket_Forms[Ideal Profit])</f>
        <v>1000</v>
      </c>
      <c r="R1781" s="16">
        <f>LOOKUP(Table5[[#This Row],[Item '#]],Ticket_Forms[Form Number],Ticket_Forms[Prizes])</f>
        <v>3000</v>
      </c>
      <c r="S1781" s="16">
        <f>LOOKUP(Table5[[#This Row],[Item '#]],Ticket_Forms[Form Number],Ticket_Forms[Location Rent])</f>
        <v>240</v>
      </c>
      <c r="T1781" s="16">
        <f>LOOKUP(Table5[[#This Row],[Item '#]],Ticket_Forms[Form Number],Ticket_Forms[Last Sale])</f>
        <v>0</v>
      </c>
      <c r="U1781" s="16" t="s">
        <v>3909</v>
      </c>
      <c r="V1781" s="58">
        <f>Table5[[#This Row],[Date Distributed]]</f>
        <v>45538</v>
      </c>
      <c r="W1781" s="3" t="str">
        <f>_xlfn.XLOOKUP(Table5[[#This Row],[Serial '#]],Table10[Serial '#],Table10[Charity Association],"",,)</f>
        <v>Cleveland Police Athletic League</v>
      </c>
      <c r="Z1781" s="3" t="s">
        <v>23</v>
      </c>
    </row>
    <row r="1782" spans="1:26" hidden="1" x14ac:dyDescent="0.35">
      <c r="A1782" s="3">
        <v>1780</v>
      </c>
      <c r="B1782" s="78">
        <v>45324</v>
      </c>
      <c r="C1782" s="73" t="str">
        <f>_xlfn.XLOOKUP(Table5[[#This Row],[Serial '#]],Table10[Serial '#],Table10[Date],"",,)</f>
        <v/>
      </c>
      <c r="D17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82" s="73" t="str">
        <f>IF(Table5[[#This Row],[Date Distributed]]="","In Stock","Distributed")</f>
        <v>In Stock</v>
      </c>
      <c r="F1782" s="79" t="s">
        <v>660</v>
      </c>
      <c r="G1782" s="75" t="s">
        <v>761</v>
      </c>
      <c r="H1782" s="80" t="s">
        <v>741</v>
      </c>
      <c r="I1782" s="80" t="s">
        <v>742</v>
      </c>
      <c r="J1782" s="81" t="s">
        <v>2540</v>
      </c>
      <c r="K1782" s="80" t="s">
        <v>470</v>
      </c>
      <c r="L1782" s="3" t="str">
        <f>_xlfn.XLOOKUP(Table5[[#This Row],[Item '#]],Ticket_Forms[Form Number],Ticket_Forms[Game Name],"",,)</f>
        <v>Fish and Chips</v>
      </c>
      <c r="M1782" s="15">
        <v>212</v>
      </c>
      <c r="N1782" s="3">
        <f>LOOKUP(Table5[[#This Row],[Item '#]],Ticket_Forms[Form Number],Ticket_Forms[Ticket Count])</f>
        <v>6320</v>
      </c>
      <c r="O1782" s="16">
        <f>LOOKUP(Table5[[#This Row],[Item '#]],Ticket_Forms[Form Number],Ticket_Forms[Ticket Value])</f>
        <v>1</v>
      </c>
      <c r="P1782" s="16">
        <f>LOOKUP(Table5[[#This Row],[Item '#]],Ticket_Forms[Form Number],Ticket_Forms[Revenue])</f>
        <v>6320</v>
      </c>
      <c r="Q1782" s="16">
        <f>LOOKUP(Table5[[#This Row],[Item '#]],Ticket_Forms[Form Number],Ticket_Forms[Ideal Profit])</f>
        <v>1575</v>
      </c>
      <c r="R1782" s="16">
        <f>LOOKUP(Table5[[#This Row],[Item '#]],Ticket_Forms[Form Number],Ticket_Forms[Prizes])</f>
        <v>4745</v>
      </c>
      <c r="S1782" s="16">
        <f>LOOKUP(Table5[[#This Row],[Item '#]],Ticket_Forms[Form Number],Ticket_Forms[Location Rent])</f>
        <v>379</v>
      </c>
      <c r="T1782" s="16">
        <f>LOOKUP(Table5[[#This Row],[Item '#]],Ticket_Forms[Form Number],Ticket_Forms[Last Sale])</f>
        <v>599</v>
      </c>
      <c r="U1782" s="16" t="s">
        <v>3909</v>
      </c>
      <c r="V1782" s="58" t="str">
        <f>Table5[[#This Row],[Date Distributed]]</f>
        <v/>
      </c>
      <c r="W1782" s="3" t="str">
        <f>_xlfn.XLOOKUP(Table5[[#This Row],[Serial '#]],Table10[Serial '#],Table10[Charity Association],"",,)</f>
        <v/>
      </c>
      <c r="Z1782" s="3" t="s">
        <v>23</v>
      </c>
    </row>
    <row r="1783" spans="1:26" hidden="1" x14ac:dyDescent="0.35">
      <c r="A1783" s="3">
        <v>1781</v>
      </c>
      <c r="B1783" s="78">
        <v>45324</v>
      </c>
      <c r="C1783" s="73" t="str">
        <f>_xlfn.XLOOKUP(Table5[[#This Row],[Serial '#]],Table10[Serial '#],Table10[Date],"",,)</f>
        <v/>
      </c>
      <c r="D17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83" s="73" t="str">
        <f>IF(Table5[[#This Row],[Date Distributed]]="","In Stock","Distributed")</f>
        <v>In Stock</v>
      </c>
      <c r="F1783" s="79" t="s">
        <v>660</v>
      </c>
      <c r="G1783" s="75" t="s">
        <v>761</v>
      </c>
      <c r="H1783" s="80" t="s">
        <v>741</v>
      </c>
      <c r="I1783" s="80" t="s">
        <v>742</v>
      </c>
      <c r="J1783" s="81" t="s">
        <v>2541</v>
      </c>
      <c r="K1783" s="80" t="s">
        <v>470</v>
      </c>
      <c r="L1783" s="3" t="str">
        <f>_xlfn.XLOOKUP(Table5[[#This Row],[Item '#]],Ticket_Forms[Form Number],Ticket_Forms[Game Name],"",,)</f>
        <v>Fish and Chips</v>
      </c>
      <c r="M1783" s="15">
        <v>212</v>
      </c>
      <c r="N1783" s="3">
        <f>LOOKUP(Table5[[#This Row],[Item '#]],Ticket_Forms[Form Number],Ticket_Forms[Ticket Count])</f>
        <v>6320</v>
      </c>
      <c r="O1783" s="16">
        <f>LOOKUP(Table5[[#This Row],[Item '#]],Ticket_Forms[Form Number],Ticket_Forms[Ticket Value])</f>
        <v>1</v>
      </c>
      <c r="P1783" s="16">
        <f>LOOKUP(Table5[[#This Row],[Item '#]],Ticket_Forms[Form Number],Ticket_Forms[Revenue])</f>
        <v>6320</v>
      </c>
      <c r="Q1783" s="16">
        <f>LOOKUP(Table5[[#This Row],[Item '#]],Ticket_Forms[Form Number],Ticket_Forms[Ideal Profit])</f>
        <v>1575</v>
      </c>
      <c r="R1783" s="16">
        <f>LOOKUP(Table5[[#This Row],[Item '#]],Ticket_Forms[Form Number],Ticket_Forms[Prizes])</f>
        <v>4745</v>
      </c>
      <c r="S1783" s="16">
        <f>LOOKUP(Table5[[#This Row],[Item '#]],Ticket_Forms[Form Number],Ticket_Forms[Location Rent])</f>
        <v>379</v>
      </c>
      <c r="T1783" s="16">
        <f>LOOKUP(Table5[[#This Row],[Item '#]],Ticket_Forms[Form Number],Ticket_Forms[Last Sale])</f>
        <v>599</v>
      </c>
      <c r="U1783" s="16" t="s">
        <v>3909</v>
      </c>
      <c r="V1783" s="58" t="str">
        <f>Table5[[#This Row],[Date Distributed]]</f>
        <v/>
      </c>
      <c r="W1783" s="3" t="str">
        <f>_xlfn.XLOOKUP(Table5[[#This Row],[Serial '#]],Table10[Serial '#],Table10[Charity Association],"",,)</f>
        <v/>
      </c>
      <c r="Z1783" s="3" t="s">
        <v>23</v>
      </c>
    </row>
    <row r="1784" spans="1:26" hidden="1" x14ac:dyDescent="0.35">
      <c r="A1784" s="3">
        <v>1782</v>
      </c>
      <c r="B1784" s="78">
        <v>45324</v>
      </c>
      <c r="C1784" s="73" t="str">
        <f>_xlfn.XLOOKUP(Table5[[#This Row],[Serial '#]],Table10[Serial '#],Table10[Date],"",,)</f>
        <v/>
      </c>
      <c r="D17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84" s="73" t="str">
        <f>IF(Table5[[#This Row],[Date Distributed]]="","In Stock","Distributed")</f>
        <v>In Stock</v>
      </c>
      <c r="F1784" s="79" t="s">
        <v>660</v>
      </c>
      <c r="G1784" s="75" t="s">
        <v>761</v>
      </c>
      <c r="H1784" s="80" t="s">
        <v>741</v>
      </c>
      <c r="I1784" s="80" t="s">
        <v>742</v>
      </c>
      <c r="J1784" s="81" t="s">
        <v>2542</v>
      </c>
      <c r="K1784" s="80" t="s">
        <v>534</v>
      </c>
      <c r="L1784" s="3" t="str">
        <f>_xlfn.XLOOKUP(Table5[[#This Row],[Item '#]],Ticket_Forms[Form Number],Ticket_Forms[Game Name],"",,)</f>
        <v>Bourbon Renewal</v>
      </c>
      <c r="M1784" s="15">
        <v>134</v>
      </c>
      <c r="N1784" s="3">
        <f>LOOKUP(Table5[[#This Row],[Item '#]],Ticket_Forms[Form Number],Ticket_Forms[Ticket Count])</f>
        <v>4000</v>
      </c>
      <c r="O1784" s="16">
        <f>LOOKUP(Table5[[#This Row],[Item '#]],Ticket_Forms[Form Number],Ticket_Forms[Ticket Value])</f>
        <v>1</v>
      </c>
      <c r="P1784" s="16">
        <f>LOOKUP(Table5[[#This Row],[Item '#]],Ticket_Forms[Form Number],Ticket_Forms[Revenue])</f>
        <v>4000</v>
      </c>
      <c r="Q1784" s="16">
        <f>LOOKUP(Table5[[#This Row],[Item '#]],Ticket_Forms[Form Number],Ticket_Forms[Ideal Profit])</f>
        <v>1000</v>
      </c>
      <c r="R1784" s="16">
        <f>LOOKUP(Table5[[#This Row],[Item '#]],Ticket_Forms[Form Number],Ticket_Forms[Prizes])</f>
        <v>3000</v>
      </c>
      <c r="S1784" s="16">
        <f>LOOKUP(Table5[[#This Row],[Item '#]],Ticket_Forms[Form Number],Ticket_Forms[Location Rent])</f>
        <v>240</v>
      </c>
      <c r="T1784" s="16">
        <f>LOOKUP(Table5[[#This Row],[Item '#]],Ticket_Forms[Form Number],Ticket_Forms[Last Sale])</f>
        <v>0</v>
      </c>
      <c r="U1784" s="16" t="s">
        <v>3909</v>
      </c>
      <c r="V1784" s="58" t="str">
        <f>Table5[[#This Row],[Date Distributed]]</f>
        <v/>
      </c>
      <c r="W1784" s="3" t="str">
        <f>_xlfn.XLOOKUP(Table5[[#This Row],[Serial '#]],Table10[Serial '#],Table10[Charity Association],"",,)</f>
        <v/>
      </c>
      <c r="Z1784" s="3" t="s">
        <v>23</v>
      </c>
    </row>
    <row r="1785" spans="1:26" hidden="1" x14ac:dyDescent="0.35">
      <c r="A1785" s="3">
        <v>1783</v>
      </c>
      <c r="B1785" s="78">
        <v>45324</v>
      </c>
      <c r="C1785" s="73" t="str">
        <f>_xlfn.XLOOKUP(Table5[[#This Row],[Serial '#]],Table10[Serial '#],Table10[Date],"",,)</f>
        <v/>
      </c>
      <c r="D17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85" s="73" t="str">
        <f>IF(Table5[[#This Row],[Date Distributed]]="","In Stock","Distributed")</f>
        <v>In Stock</v>
      </c>
      <c r="F1785" s="79" t="s">
        <v>660</v>
      </c>
      <c r="G1785" s="75" t="s">
        <v>761</v>
      </c>
      <c r="H1785" s="80" t="s">
        <v>741</v>
      </c>
      <c r="I1785" s="80" t="s">
        <v>742</v>
      </c>
      <c r="J1785" s="81" t="s">
        <v>2543</v>
      </c>
      <c r="K1785" s="80" t="s">
        <v>534</v>
      </c>
      <c r="L1785" s="3" t="str">
        <f>_xlfn.XLOOKUP(Table5[[#This Row],[Item '#]],Ticket_Forms[Form Number],Ticket_Forms[Game Name],"",,)</f>
        <v>Bourbon Renewal</v>
      </c>
      <c r="M1785" s="15">
        <v>134</v>
      </c>
      <c r="N1785" s="3">
        <f>LOOKUP(Table5[[#This Row],[Item '#]],Ticket_Forms[Form Number],Ticket_Forms[Ticket Count])</f>
        <v>4000</v>
      </c>
      <c r="O1785" s="16">
        <f>LOOKUP(Table5[[#This Row],[Item '#]],Ticket_Forms[Form Number],Ticket_Forms[Ticket Value])</f>
        <v>1</v>
      </c>
      <c r="P1785" s="16">
        <f>LOOKUP(Table5[[#This Row],[Item '#]],Ticket_Forms[Form Number],Ticket_Forms[Revenue])</f>
        <v>4000</v>
      </c>
      <c r="Q1785" s="16">
        <f>LOOKUP(Table5[[#This Row],[Item '#]],Ticket_Forms[Form Number],Ticket_Forms[Ideal Profit])</f>
        <v>1000</v>
      </c>
      <c r="R1785" s="16">
        <f>LOOKUP(Table5[[#This Row],[Item '#]],Ticket_Forms[Form Number],Ticket_Forms[Prizes])</f>
        <v>3000</v>
      </c>
      <c r="S1785" s="16">
        <f>LOOKUP(Table5[[#This Row],[Item '#]],Ticket_Forms[Form Number],Ticket_Forms[Location Rent])</f>
        <v>240</v>
      </c>
      <c r="T1785" s="16">
        <f>LOOKUP(Table5[[#This Row],[Item '#]],Ticket_Forms[Form Number],Ticket_Forms[Last Sale])</f>
        <v>0</v>
      </c>
      <c r="U1785" s="16" t="s">
        <v>3909</v>
      </c>
      <c r="V1785" s="58" t="str">
        <f>Table5[[#This Row],[Date Distributed]]</f>
        <v/>
      </c>
      <c r="W1785" s="3" t="str">
        <f>_xlfn.XLOOKUP(Table5[[#This Row],[Serial '#]],Table10[Serial '#],Table10[Charity Association],"",,)</f>
        <v/>
      </c>
      <c r="Z1785" s="3" t="s">
        <v>23</v>
      </c>
    </row>
    <row r="1786" spans="1:26" hidden="1" x14ac:dyDescent="0.35">
      <c r="A1786" s="3">
        <v>1784</v>
      </c>
      <c r="B1786" s="78">
        <v>45324</v>
      </c>
      <c r="C1786" s="73" t="str">
        <f>_xlfn.XLOOKUP(Table5[[#This Row],[Serial '#]],Table10[Serial '#],Table10[Date],"",,)</f>
        <v/>
      </c>
      <c r="D17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86" s="73" t="str">
        <f>IF(Table5[[#This Row],[Date Distributed]]="","In Stock","Distributed")</f>
        <v>In Stock</v>
      </c>
      <c r="F1786" s="79" t="s">
        <v>660</v>
      </c>
      <c r="G1786" s="75" t="s">
        <v>761</v>
      </c>
      <c r="H1786" s="80" t="s">
        <v>741</v>
      </c>
      <c r="I1786" s="80" t="s">
        <v>742</v>
      </c>
      <c r="J1786" s="81" t="s">
        <v>2544</v>
      </c>
      <c r="K1786" s="80" t="s">
        <v>534</v>
      </c>
      <c r="L1786" s="3" t="str">
        <f>_xlfn.XLOOKUP(Table5[[#This Row],[Item '#]],Ticket_Forms[Form Number],Ticket_Forms[Game Name],"",,)</f>
        <v>Bourbon Renewal</v>
      </c>
      <c r="M1786" s="15">
        <v>134</v>
      </c>
      <c r="N1786" s="3">
        <f>LOOKUP(Table5[[#This Row],[Item '#]],Ticket_Forms[Form Number],Ticket_Forms[Ticket Count])</f>
        <v>4000</v>
      </c>
      <c r="O1786" s="16">
        <f>LOOKUP(Table5[[#This Row],[Item '#]],Ticket_Forms[Form Number],Ticket_Forms[Ticket Value])</f>
        <v>1</v>
      </c>
      <c r="P1786" s="16">
        <f>LOOKUP(Table5[[#This Row],[Item '#]],Ticket_Forms[Form Number],Ticket_Forms[Revenue])</f>
        <v>4000</v>
      </c>
      <c r="Q1786" s="16">
        <f>LOOKUP(Table5[[#This Row],[Item '#]],Ticket_Forms[Form Number],Ticket_Forms[Ideal Profit])</f>
        <v>1000</v>
      </c>
      <c r="R1786" s="16">
        <f>LOOKUP(Table5[[#This Row],[Item '#]],Ticket_Forms[Form Number],Ticket_Forms[Prizes])</f>
        <v>3000</v>
      </c>
      <c r="S1786" s="16">
        <f>LOOKUP(Table5[[#This Row],[Item '#]],Ticket_Forms[Form Number],Ticket_Forms[Location Rent])</f>
        <v>240</v>
      </c>
      <c r="T1786" s="16">
        <f>LOOKUP(Table5[[#This Row],[Item '#]],Ticket_Forms[Form Number],Ticket_Forms[Last Sale])</f>
        <v>0</v>
      </c>
      <c r="U1786" s="16" t="s">
        <v>3909</v>
      </c>
      <c r="V1786" s="58" t="str">
        <f>Table5[[#This Row],[Date Distributed]]</f>
        <v/>
      </c>
      <c r="W1786" s="3" t="str">
        <f>_xlfn.XLOOKUP(Table5[[#This Row],[Serial '#]],Table10[Serial '#],Table10[Charity Association],"",,)</f>
        <v/>
      </c>
      <c r="Z1786" s="3" t="s">
        <v>23</v>
      </c>
    </row>
    <row r="1787" spans="1:26" hidden="1" x14ac:dyDescent="0.35">
      <c r="A1787" s="3">
        <v>1785</v>
      </c>
      <c r="B1787" s="78">
        <v>45324</v>
      </c>
      <c r="C1787" s="73" t="str">
        <f>_xlfn.XLOOKUP(Table5[[#This Row],[Serial '#]],Table10[Serial '#],Table10[Date],"",,)</f>
        <v/>
      </c>
      <c r="D17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87" s="73" t="str">
        <f>IF(Table5[[#This Row],[Date Distributed]]="","In Stock","Distributed")</f>
        <v>In Stock</v>
      </c>
      <c r="F1787" s="79" t="s">
        <v>660</v>
      </c>
      <c r="G1787" s="75" t="s">
        <v>761</v>
      </c>
      <c r="H1787" s="80" t="s">
        <v>741</v>
      </c>
      <c r="I1787" s="80" t="s">
        <v>742</v>
      </c>
      <c r="J1787" s="81" t="s">
        <v>2545</v>
      </c>
      <c r="K1787" s="80" t="s">
        <v>480</v>
      </c>
      <c r="L1787" s="3" t="str">
        <f>_xlfn.XLOOKUP(Table5[[#This Row],[Item '#]],Ticket_Forms[Form Number],Ticket_Forms[Game Name],"",,)</f>
        <v>Saloon Keeper</v>
      </c>
      <c r="M1787" s="15">
        <v>212</v>
      </c>
      <c r="N1787" s="3">
        <f>LOOKUP(Table5[[#This Row],[Item '#]],Ticket_Forms[Form Number],Ticket_Forms[Ticket Count])</f>
        <v>6320</v>
      </c>
      <c r="O1787" s="16">
        <f>LOOKUP(Table5[[#This Row],[Item '#]],Ticket_Forms[Form Number],Ticket_Forms[Ticket Value])</f>
        <v>1</v>
      </c>
      <c r="P1787" s="16">
        <f>LOOKUP(Table5[[#This Row],[Item '#]],Ticket_Forms[Form Number],Ticket_Forms[Revenue])</f>
        <v>6320</v>
      </c>
      <c r="Q1787" s="16">
        <f>LOOKUP(Table5[[#This Row],[Item '#]],Ticket_Forms[Form Number],Ticket_Forms[Ideal Profit])</f>
        <v>1575</v>
      </c>
      <c r="R1787" s="16">
        <f>LOOKUP(Table5[[#This Row],[Item '#]],Ticket_Forms[Form Number],Ticket_Forms[Prizes])</f>
        <v>4745</v>
      </c>
      <c r="S1787" s="16">
        <f>LOOKUP(Table5[[#This Row],[Item '#]],Ticket_Forms[Form Number],Ticket_Forms[Location Rent])</f>
        <v>379</v>
      </c>
      <c r="T1787" s="16">
        <f>LOOKUP(Table5[[#This Row],[Item '#]],Ticket_Forms[Form Number],Ticket_Forms[Last Sale])</f>
        <v>599</v>
      </c>
      <c r="U1787" s="16" t="s">
        <v>3909</v>
      </c>
      <c r="V1787" s="58" t="str">
        <f>Table5[[#This Row],[Date Distributed]]</f>
        <v/>
      </c>
      <c r="W1787" s="3" t="str">
        <f>_xlfn.XLOOKUP(Table5[[#This Row],[Serial '#]],Table10[Serial '#],Table10[Charity Association],"",,)</f>
        <v/>
      </c>
      <c r="Z1787" s="3" t="s">
        <v>23</v>
      </c>
    </row>
    <row r="1788" spans="1:26" hidden="1" x14ac:dyDescent="0.35">
      <c r="A1788" s="3">
        <v>1786</v>
      </c>
      <c r="B1788" s="78">
        <v>45324</v>
      </c>
      <c r="C1788" s="73" t="str">
        <f>_xlfn.XLOOKUP(Table5[[#This Row],[Serial '#]],Table10[Serial '#],Table10[Date],"",,)</f>
        <v/>
      </c>
      <c r="D17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88" s="73" t="str">
        <f>IF(Table5[[#This Row],[Date Distributed]]="","In Stock","Distributed")</f>
        <v>In Stock</v>
      </c>
      <c r="F1788" s="79" t="s">
        <v>660</v>
      </c>
      <c r="G1788" s="75" t="s">
        <v>761</v>
      </c>
      <c r="H1788" s="80" t="s">
        <v>741</v>
      </c>
      <c r="I1788" s="80" t="s">
        <v>742</v>
      </c>
      <c r="J1788" s="81" t="s">
        <v>2546</v>
      </c>
      <c r="K1788" s="80" t="s">
        <v>486</v>
      </c>
      <c r="L1788" s="3" t="str">
        <f>_xlfn.XLOOKUP(Table5[[#This Row],[Item '#]],Ticket_Forms[Form Number],Ticket_Forms[Game Name],"",,)</f>
        <v>Spot Me</v>
      </c>
      <c r="M1788" s="15">
        <v>212</v>
      </c>
      <c r="N1788" s="3">
        <f>LOOKUP(Table5[[#This Row],[Item '#]],Ticket_Forms[Form Number],Ticket_Forms[Ticket Count])</f>
        <v>4000</v>
      </c>
      <c r="O1788" s="16">
        <f>LOOKUP(Table5[[#This Row],[Item '#]],Ticket_Forms[Form Number],Ticket_Forms[Ticket Value])</f>
        <v>1</v>
      </c>
      <c r="P1788" s="16">
        <f>LOOKUP(Table5[[#This Row],[Item '#]],Ticket_Forms[Form Number],Ticket_Forms[Revenue])</f>
        <v>4000</v>
      </c>
      <c r="Q1788" s="16">
        <f>LOOKUP(Table5[[#This Row],[Item '#]],Ticket_Forms[Form Number],Ticket_Forms[Ideal Profit])</f>
        <v>1000</v>
      </c>
      <c r="R1788" s="16">
        <f>LOOKUP(Table5[[#This Row],[Item '#]],Ticket_Forms[Form Number],Ticket_Forms[Prizes])</f>
        <v>3000</v>
      </c>
      <c r="S1788" s="16">
        <f>LOOKUP(Table5[[#This Row],[Item '#]],Ticket_Forms[Form Number],Ticket_Forms[Location Rent])</f>
        <v>240</v>
      </c>
      <c r="T1788" s="16">
        <f>LOOKUP(Table5[[#This Row],[Item '#]],Ticket_Forms[Form Number],Ticket_Forms[Last Sale])</f>
        <v>0</v>
      </c>
      <c r="U1788" s="16" t="s">
        <v>3909</v>
      </c>
      <c r="V1788" s="58" t="str">
        <f>Table5[[#This Row],[Date Distributed]]</f>
        <v/>
      </c>
      <c r="W1788" s="3" t="str">
        <f>_xlfn.XLOOKUP(Table5[[#This Row],[Serial '#]],Table10[Serial '#],Table10[Charity Association],"",,)</f>
        <v/>
      </c>
      <c r="Z1788" s="3" t="s">
        <v>23</v>
      </c>
    </row>
    <row r="1789" spans="1:26" hidden="1" x14ac:dyDescent="0.35">
      <c r="A1789" s="3">
        <v>1787</v>
      </c>
      <c r="B1789" s="78">
        <v>45324</v>
      </c>
      <c r="C1789" s="73" t="str">
        <f>_xlfn.XLOOKUP(Table5[[#This Row],[Serial '#]],Table10[Serial '#],Table10[Date],"",,)</f>
        <v/>
      </c>
      <c r="D17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89" s="73" t="str">
        <f>IF(Table5[[#This Row],[Date Distributed]]="","In Stock","Distributed")</f>
        <v>In Stock</v>
      </c>
      <c r="F1789" s="79" t="s">
        <v>660</v>
      </c>
      <c r="G1789" s="75" t="s">
        <v>761</v>
      </c>
      <c r="H1789" s="80" t="s">
        <v>741</v>
      </c>
      <c r="I1789" s="80" t="s">
        <v>742</v>
      </c>
      <c r="J1789" s="81" t="s">
        <v>2547</v>
      </c>
      <c r="K1789" s="80" t="s">
        <v>486</v>
      </c>
      <c r="L1789" s="3" t="str">
        <f>_xlfn.XLOOKUP(Table5[[#This Row],[Item '#]],Ticket_Forms[Form Number],Ticket_Forms[Game Name],"",,)</f>
        <v>Spot Me</v>
      </c>
      <c r="M1789" s="15">
        <v>212</v>
      </c>
      <c r="N1789" s="3">
        <f>LOOKUP(Table5[[#This Row],[Item '#]],Ticket_Forms[Form Number],Ticket_Forms[Ticket Count])</f>
        <v>4000</v>
      </c>
      <c r="O1789" s="16">
        <f>LOOKUP(Table5[[#This Row],[Item '#]],Ticket_Forms[Form Number],Ticket_Forms[Ticket Value])</f>
        <v>1</v>
      </c>
      <c r="P1789" s="16">
        <f>LOOKUP(Table5[[#This Row],[Item '#]],Ticket_Forms[Form Number],Ticket_Forms[Revenue])</f>
        <v>4000</v>
      </c>
      <c r="Q1789" s="16">
        <f>LOOKUP(Table5[[#This Row],[Item '#]],Ticket_Forms[Form Number],Ticket_Forms[Ideal Profit])</f>
        <v>1000</v>
      </c>
      <c r="R1789" s="16">
        <f>LOOKUP(Table5[[#This Row],[Item '#]],Ticket_Forms[Form Number],Ticket_Forms[Prizes])</f>
        <v>3000</v>
      </c>
      <c r="S1789" s="16">
        <f>LOOKUP(Table5[[#This Row],[Item '#]],Ticket_Forms[Form Number],Ticket_Forms[Location Rent])</f>
        <v>240</v>
      </c>
      <c r="T1789" s="16">
        <f>LOOKUP(Table5[[#This Row],[Item '#]],Ticket_Forms[Form Number],Ticket_Forms[Last Sale])</f>
        <v>0</v>
      </c>
      <c r="U1789" s="16" t="s">
        <v>3909</v>
      </c>
      <c r="V1789" s="58" t="str">
        <f>Table5[[#This Row],[Date Distributed]]</f>
        <v/>
      </c>
      <c r="W1789" s="3" t="str">
        <f>_xlfn.XLOOKUP(Table5[[#This Row],[Serial '#]],Table10[Serial '#],Table10[Charity Association],"",,)</f>
        <v/>
      </c>
      <c r="Z1789" s="3" t="s">
        <v>23</v>
      </c>
    </row>
    <row r="1790" spans="1:26" hidden="1" x14ac:dyDescent="0.35">
      <c r="A1790" s="3">
        <v>1788</v>
      </c>
      <c r="B1790" s="85">
        <v>45329</v>
      </c>
      <c r="C1790" s="73">
        <f>_xlfn.XLOOKUP(Table5[[#This Row],[Serial '#]],Table10[Serial '#],Table10[Date],"",,)</f>
        <v>45332</v>
      </c>
      <c r="D17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790" s="73" t="str">
        <f>IF(Table5[[#This Row],[Date Distributed]]="","In Stock","Distributed")</f>
        <v>Distributed</v>
      </c>
      <c r="F1790" s="79" t="s">
        <v>660</v>
      </c>
      <c r="G1790" s="75" t="s">
        <v>761</v>
      </c>
      <c r="H1790" s="80" t="s">
        <v>743</v>
      </c>
      <c r="I1790" s="80" t="s">
        <v>744</v>
      </c>
      <c r="J1790" s="81">
        <v>709051</v>
      </c>
      <c r="K1790" s="80" t="s">
        <v>467</v>
      </c>
      <c r="L1790" s="3" t="str">
        <f>_xlfn.XLOOKUP(Table5[[#This Row],[Item '#]],Ticket_Forms[Form Number],Ticket_Forms[Game Name],"",,)</f>
        <v>You Can Win</v>
      </c>
      <c r="M1790" s="15">
        <v>39</v>
      </c>
      <c r="N1790" s="3">
        <f>LOOKUP(Table5[[#This Row],[Item '#]],Ticket_Forms[Form Number],Ticket_Forms[Ticket Count])</f>
        <v>885</v>
      </c>
      <c r="O1790" s="16">
        <f>LOOKUP(Table5[[#This Row],[Item '#]],Ticket_Forms[Form Number],Ticket_Forms[Ticket Value])</f>
        <v>1</v>
      </c>
      <c r="P1790" s="16">
        <f>LOOKUP(Table5[[#This Row],[Item '#]],Ticket_Forms[Form Number],Ticket_Forms[Revenue])</f>
        <v>885</v>
      </c>
      <c r="Q1790" s="16">
        <f>LOOKUP(Table5[[#This Row],[Item '#]],Ticket_Forms[Form Number],Ticket_Forms[Ideal Profit])</f>
        <v>235</v>
      </c>
      <c r="R1790" s="16">
        <f>LOOKUP(Table5[[#This Row],[Item '#]],Ticket_Forms[Form Number],Ticket_Forms[Prizes])</f>
        <v>650</v>
      </c>
      <c r="S1790" s="16">
        <f>LOOKUP(Table5[[#This Row],[Item '#]],Ticket_Forms[Form Number],Ticket_Forms[Location Rent])</f>
        <v>53</v>
      </c>
      <c r="T1790" s="16">
        <f>LOOKUP(Table5[[#This Row],[Item '#]],Ticket_Forms[Form Number],Ticket_Forms[Last Sale])</f>
        <v>0</v>
      </c>
      <c r="U1790" s="16" t="s">
        <v>3909</v>
      </c>
      <c r="V1790" s="58">
        <f>Table5[[#This Row],[Date Distributed]]</f>
        <v>45332</v>
      </c>
      <c r="W1790" s="3" t="str">
        <f>_xlfn.XLOOKUP(Table5[[#This Row],[Serial '#]],Table10[Serial '#],Table10[Charity Association],"",,)</f>
        <v>Cleveland Police Athletic League</v>
      </c>
      <c r="Z1790" s="3" t="s">
        <v>3909</v>
      </c>
    </row>
    <row r="1791" spans="1:26" hidden="1" x14ac:dyDescent="0.35">
      <c r="A1791" s="3">
        <v>1789</v>
      </c>
      <c r="B1791" s="85">
        <v>45329</v>
      </c>
      <c r="C1791" s="73">
        <f>_xlfn.XLOOKUP(Table5[[#This Row],[Serial '#]],Table10[Serial '#],Table10[Date],"",,)</f>
        <v>45338</v>
      </c>
      <c r="D17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791" s="73" t="str">
        <f>IF(Table5[[#This Row],[Date Distributed]]="","In Stock","Distributed")</f>
        <v>Distributed</v>
      </c>
      <c r="F1791" s="79" t="s">
        <v>660</v>
      </c>
      <c r="G1791" s="75" t="s">
        <v>761</v>
      </c>
      <c r="H1791" s="80" t="s">
        <v>743</v>
      </c>
      <c r="I1791" s="80" t="s">
        <v>744</v>
      </c>
      <c r="J1791" s="81" t="s">
        <v>2548</v>
      </c>
      <c r="K1791" s="80" t="s">
        <v>428</v>
      </c>
      <c r="L1791" s="3" t="str">
        <f>_xlfn.XLOOKUP(Table5[[#This Row],[Item '#]],Ticket_Forms[Form Number],Ticket_Forms[Game Name],"",,)</f>
        <v>Punch Drunk</v>
      </c>
      <c r="M1791" s="15">
        <v>134</v>
      </c>
      <c r="N1791" s="3">
        <f>LOOKUP(Table5[[#This Row],[Item '#]],Ticket_Forms[Form Number],Ticket_Forms[Ticket Count])</f>
        <v>4000</v>
      </c>
      <c r="O1791" s="16">
        <f>LOOKUP(Table5[[#This Row],[Item '#]],Ticket_Forms[Form Number],Ticket_Forms[Ticket Value])</f>
        <v>1</v>
      </c>
      <c r="P1791" s="16">
        <f>LOOKUP(Table5[[#This Row],[Item '#]],Ticket_Forms[Form Number],Ticket_Forms[Revenue])</f>
        <v>4000</v>
      </c>
      <c r="Q1791" s="16">
        <f>LOOKUP(Table5[[#This Row],[Item '#]],Ticket_Forms[Form Number],Ticket_Forms[Ideal Profit])</f>
        <v>998</v>
      </c>
      <c r="R1791" s="16">
        <f>LOOKUP(Table5[[#This Row],[Item '#]],Ticket_Forms[Form Number],Ticket_Forms[Prizes])</f>
        <v>3002</v>
      </c>
      <c r="S1791" s="16">
        <f>LOOKUP(Table5[[#This Row],[Item '#]],Ticket_Forms[Form Number],Ticket_Forms[Location Rent])</f>
        <v>240</v>
      </c>
      <c r="T1791" s="16">
        <f>LOOKUP(Table5[[#This Row],[Item '#]],Ticket_Forms[Form Number],Ticket_Forms[Last Sale])</f>
        <v>0</v>
      </c>
      <c r="U1791" s="16" t="s">
        <v>3909</v>
      </c>
      <c r="V1791" s="58">
        <f>Table5[[#This Row],[Date Distributed]]</f>
        <v>45338</v>
      </c>
      <c r="W1791" s="3" t="str">
        <f>_xlfn.XLOOKUP(Table5[[#This Row],[Serial '#]],Table10[Serial '#],Table10[Charity Association],"",,)</f>
        <v>Cleveland Police Athletic League</v>
      </c>
      <c r="Z1791" s="3" t="s">
        <v>3909</v>
      </c>
    </row>
    <row r="1792" spans="1:26" hidden="1" x14ac:dyDescent="0.35">
      <c r="A1792" s="3">
        <v>1790</v>
      </c>
      <c r="B1792" s="85">
        <v>45329</v>
      </c>
      <c r="C1792" s="73">
        <f>_xlfn.XLOOKUP(Table5[[#This Row],[Serial '#]],Table10[Serial '#],Table10[Date],"",,)</f>
        <v>45338</v>
      </c>
      <c r="D17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792" s="73" t="str">
        <f>IF(Table5[[#This Row],[Date Distributed]]="","In Stock","Distributed")</f>
        <v>Distributed</v>
      </c>
      <c r="F1792" s="79" t="s">
        <v>660</v>
      </c>
      <c r="G1792" s="75" t="s">
        <v>761</v>
      </c>
      <c r="H1792" s="80" t="s">
        <v>743</v>
      </c>
      <c r="I1792" s="80" t="s">
        <v>744</v>
      </c>
      <c r="J1792" s="81" t="s">
        <v>2549</v>
      </c>
      <c r="K1792" s="80" t="s">
        <v>410</v>
      </c>
      <c r="L1792" s="3" t="str">
        <f>_xlfn.XLOOKUP(Table5[[#This Row],[Item '#]],Ticket_Forms[Form Number],Ticket_Forms[Game Name],"",,)</f>
        <v>Down the Hatch</v>
      </c>
      <c r="M1792" s="15">
        <v>134</v>
      </c>
      <c r="N1792" s="3">
        <f>LOOKUP(Table5[[#This Row],[Item '#]],Ticket_Forms[Form Number],Ticket_Forms[Ticket Count])</f>
        <v>4000</v>
      </c>
      <c r="O1792" s="16">
        <f>LOOKUP(Table5[[#This Row],[Item '#]],Ticket_Forms[Form Number],Ticket_Forms[Ticket Value])</f>
        <v>1</v>
      </c>
      <c r="P1792" s="16">
        <f>LOOKUP(Table5[[#This Row],[Item '#]],Ticket_Forms[Form Number],Ticket_Forms[Revenue])</f>
        <v>4000</v>
      </c>
      <c r="Q1792" s="16">
        <f>LOOKUP(Table5[[#This Row],[Item '#]],Ticket_Forms[Form Number],Ticket_Forms[Ideal Profit])</f>
        <v>998</v>
      </c>
      <c r="R1792" s="16">
        <f>LOOKUP(Table5[[#This Row],[Item '#]],Ticket_Forms[Form Number],Ticket_Forms[Prizes])</f>
        <v>3002</v>
      </c>
      <c r="S1792" s="16">
        <f>LOOKUP(Table5[[#This Row],[Item '#]],Ticket_Forms[Form Number],Ticket_Forms[Location Rent])</f>
        <v>240</v>
      </c>
      <c r="T1792" s="16">
        <f>LOOKUP(Table5[[#This Row],[Item '#]],Ticket_Forms[Form Number],Ticket_Forms[Last Sale])</f>
        <v>0</v>
      </c>
      <c r="U1792" s="16" t="s">
        <v>3909</v>
      </c>
      <c r="V1792" s="58">
        <f>Table5[[#This Row],[Date Distributed]]</f>
        <v>45338</v>
      </c>
      <c r="W1792" s="3" t="str">
        <f>_xlfn.XLOOKUP(Table5[[#This Row],[Serial '#]],Table10[Serial '#],Table10[Charity Association],"",,)</f>
        <v>Cleveland Police Athletic League</v>
      </c>
      <c r="Z1792" s="3" t="s">
        <v>3909</v>
      </c>
    </row>
    <row r="1793" spans="1:26" hidden="1" x14ac:dyDescent="0.35">
      <c r="A1793" s="3">
        <v>1791</v>
      </c>
      <c r="B1793" s="85">
        <v>45329</v>
      </c>
      <c r="C1793" s="73">
        <f>_xlfn.XLOOKUP(Table5[[#This Row],[Serial '#]],Table10[Serial '#],Table10[Date],"",,)</f>
        <v>45342</v>
      </c>
      <c r="D17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793" s="73" t="str">
        <f>IF(Table5[[#This Row],[Date Distributed]]="","In Stock","Distributed")</f>
        <v>Distributed</v>
      </c>
      <c r="F1793" s="79" t="s">
        <v>660</v>
      </c>
      <c r="G1793" s="75" t="s">
        <v>761</v>
      </c>
      <c r="H1793" s="80" t="s">
        <v>743</v>
      </c>
      <c r="I1793" s="80" t="s">
        <v>744</v>
      </c>
      <c r="J1793" s="81" t="s">
        <v>2550</v>
      </c>
      <c r="K1793" s="80" t="s">
        <v>410</v>
      </c>
      <c r="L1793" s="3" t="str">
        <f>_xlfn.XLOOKUP(Table5[[#This Row],[Item '#]],Ticket_Forms[Form Number],Ticket_Forms[Game Name],"",,)</f>
        <v>Down the Hatch</v>
      </c>
      <c r="M1793" s="15">
        <v>134</v>
      </c>
      <c r="N1793" s="3">
        <f>LOOKUP(Table5[[#This Row],[Item '#]],Ticket_Forms[Form Number],Ticket_Forms[Ticket Count])</f>
        <v>4000</v>
      </c>
      <c r="O1793" s="16">
        <f>LOOKUP(Table5[[#This Row],[Item '#]],Ticket_Forms[Form Number],Ticket_Forms[Ticket Value])</f>
        <v>1</v>
      </c>
      <c r="P1793" s="16">
        <f>LOOKUP(Table5[[#This Row],[Item '#]],Ticket_Forms[Form Number],Ticket_Forms[Revenue])</f>
        <v>4000</v>
      </c>
      <c r="Q1793" s="16">
        <f>LOOKUP(Table5[[#This Row],[Item '#]],Ticket_Forms[Form Number],Ticket_Forms[Ideal Profit])</f>
        <v>998</v>
      </c>
      <c r="R1793" s="16">
        <f>LOOKUP(Table5[[#This Row],[Item '#]],Ticket_Forms[Form Number],Ticket_Forms[Prizes])</f>
        <v>3002</v>
      </c>
      <c r="S1793" s="16">
        <f>LOOKUP(Table5[[#This Row],[Item '#]],Ticket_Forms[Form Number],Ticket_Forms[Location Rent])</f>
        <v>240</v>
      </c>
      <c r="T1793" s="16">
        <f>LOOKUP(Table5[[#This Row],[Item '#]],Ticket_Forms[Form Number],Ticket_Forms[Last Sale])</f>
        <v>0</v>
      </c>
      <c r="U1793" s="16" t="s">
        <v>3909</v>
      </c>
      <c r="V1793" s="58">
        <f>Table5[[#This Row],[Date Distributed]]</f>
        <v>45342</v>
      </c>
      <c r="W1793" s="3" t="str">
        <f>_xlfn.XLOOKUP(Table5[[#This Row],[Serial '#]],Table10[Serial '#],Table10[Charity Association],"",,)</f>
        <v>Greater Cleveland Football Foundation</v>
      </c>
      <c r="Z1793" s="3" t="s">
        <v>3909</v>
      </c>
    </row>
    <row r="1794" spans="1:26" hidden="1" x14ac:dyDescent="0.35">
      <c r="A1794" s="3">
        <v>1792</v>
      </c>
      <c r="B1794" s="85">
        <v>45329</v>
      </c>
      <c r="C1794" s="73">
        <f>_xlfn.XLOOKUP(Table5[[#This Row],[Serial '#]],Table10[Serial '#],Table10[Date],"",,)</f>
        <v>45343</v>
      </c>
      <c r="D17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794" s="73" t="str">
        <f>IF(Table5[[#This Row],[Date Distributed]]="","In Stock","Distributed")</f>
        <v>Distributed</v>
      </c>
      <c r="F1794" s="79" t="s">
        <v>660</v>
      </c>
      <c r="G1794" s="75" t="s">
        <v>761</v>
      </c>
      <c r="H1794" s="80" t="s">
        <v>743</v>
      </c>
      <c r="I1794" s="80" t="s">
        <v>744</v>
      </c>
      <c r="J1794" s="81" t="s">
        <v>2551</v>
      </c>
      <c r="K1794" s="80" t="s">
        <v>428</v>
      </c>
      <c r="L1794" s="3" t="str">
        <f>_xlfn.XLOOKUP(Table5[[#This Row],[Item '#]],Ticket_Forms[Form Number],Ticket_Forms[Game Name],"",,)</f>
        <v>Punch Drunk</v>
      </c>
      <c r="M1794" s="15">
        <v>134</v>
      </c>
      <c r="N1794" s="3">
        <f>LOOKUP(Table5[[#This Row],[Item '#]],Ticket_Forms[Form Number],Ticket_Forms[Ticket Count])</f>
        <v>4000</v>
      </c>
      <c r="O1794" s="16">
        <f>LOOKUP(Table5[[#This Row],[Item '#]],Ticket_Forms[Form Number],Ticket_Forms[Ticket Value])</f>
        <v>1</v>
      </c>
      <c r="P1794" s="16">
        <f>LOOKUP(Table5[[#This Row],[Item '#]],Ticket_Forms[Form Number],Ticket_Forms[Revenue])</f>
        <v>4000</v>
      </c>
      <c r="Q1794" s="16">
        <f>LOOKUP(Table5[[#This Row],[Item '#]],Ticket_Forms[Form Number],Ticket_Forms[Ideal Profit])</f>
        <v>998</v>
      </c>
      <c r="R1794" s="16">
        <f>LOOKUP(Table5[[#This Row],[Item '#]],Ticket_Forms[Form Number],Ticket_Forms[Prizes])</f>
        <v>3002</v>
      </c>
      <c r="S1794" s="16">
        <f>LOOKUP(Table5[[#This Row],[Item '#]],Ticket_Forms[Form Number],Ticket_Forms[Location Rent])</f>
        <v>240</v>
      </c>
      <c r="T1794" s="16">
        <f>LOOKUP(Table5[[#This Row],[Item '#]],Ticket_Forms[Form Number],Ticket_Forms[Last Sale])</f>
        <v>0</v>
      </c>
      <c r="U1794" s="16" t="s">
        <v>3909</v>
      </c>
      <c r="V1794" s="58">
        <f>Table5[[#This Row],[Date Distributed]]</f>
        <v>45343</v>
      </c>
      <c r="W1794" s="3" t="str">
        <f>_xlfn.XLOOKUP(Table5[[#This Row],[Serial '#]],Table10[Serial '#],Table10[Charity Association],"",,)</f>
        <v>Cleveland Police Athletic League</v>
      </c>
      <c r="Z1794" s="3" t="s">
        <v>3909</v>
      </c>
    </row>
    <row r="1795" spans="1:26" hidden="1" x14ac:dyDescent="0.35">
      <c r="A1795" s="3">
        <v>1793</v>
      </c>
      <c r="B1795" s="85">
        <v>45329</v>
      </c>
      <c r="C1795" s="73">
        <f>_xlfn.XLOOKUP(Table5[[#This Row],[Serial '#]],Table10[Serial '#],Table10[Date],"",,)</f>
        <v>45343</v>
      </c>
      <c r="D17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795" s="73" t="str">
        <f>IF(Table5[[#This Row],[Date Distributed]]="","In Stock","Distributed")</f>
        <v>Distributed</v>
      </c>
      <c r="F1795" s="79" t="s">
        <v>660</v>
      </c>
      <c r="G1795" s="75" t="s">
        <v>761</v>
      </c>
      <c r="H1795" s="80" t="s">
        <v>743</v>
      </c>
      <c r="I1795" s="80" t="s">
        <v>744</v>
      </c>
      <c r="J1795" s="81" t="s">
        <v>2552</v>
      </c>
      <c r="K1795" s="80" t="s">
        <v>410</v>
      </c>
      <c r="L1795" s="3" t="str">
        <f>_xlfn.XLOOKUP(Table5[[#This Row],[Item '#]],Ticket_Forms[Form Number],Ticket_Forms[Game Name],"",,)</f>
        <v>Down the Hatch</v>
      </c>
      <c r="M1795" s="15">
        <v>134</v>
      </c>
      <c r="N1795" s="3">
        <f>LOOKUP(Table5[[#This Row],[Item '#]],Ticket_Forms[Form Number],Ticket_Forms[Ticket Count])</f>
        <v>4000</v>
      </c>
      <c r="O1795" s="16">
        <f>LOOKUP(Table5[[#This Row],[Item '#]],Ticket_Forms[Form Number],Ticket_Forms[Ticket Value])</f>
        <v>1</v>
      </c>
      <c r="P1795" s="16">
        <f>LOOKUP(Table5[[#This Row],[Item '#]],Ticket_Forms[Form Number],Ticket_Forms[Revenue])</f>
        <v>4000</v>
      </c>
      <c r="Q1795" s="16">
        <f>LOOKUP(Table5[[#This Row],[Item '#]],Ticket_Forms[Form Number],Ticket_Forms[Ideal Profit])</f>
        <v>998</v>
      </c>
      <c r="R1795" s="16">
        <f>LOOKUP(Table5[[#This Row],[Item '#]],Ticket_Forms[Form Number],Ticket_Forms[Prizes])</f>
        <v>3002</v>
      </c>
      <c r="S1795" s="16">
        <f>LOOKUP(Table5[[#This Row],[Item '#]],Ticket_Forms[Form Number],Ticket_Forms[Location Rent])</f>
        <v>240</v>
      </c>
      <c r="T1795" s="16">
        <f>LOOKUP(Table5[[#This Row],[Item '#]],Ticket_Forms[Form Number],Ticket_Forms[Last Sale])</f>
        <v>0</v>
      </c>
      <c r="U1795" s="16" t="s">
        <v>3909</v>
      </c>
      <c r="V1795" s="58">
        <f>Table5[[#This Row],[Date Distributed]]</f>
        <v>45343</v>
      </c>
      <c r="W1795" s="3" t="str">
        <f>_xlfn.XLOOKUP(Table5[[#This Row],[Serial '#]],Table10[Serial '#],Table10[Charity Association],"",,)</f>
        <v>Cleveland Police Athletic League</v>
      </c>
      <c r="Z1795" s="3" t="s">
        <v>3909</v>
      </c>
    </row>
    <row r="1796" spans="1:26" hidden="1" x14ac:dyDescent="0.35">
      <c r="A1796" s="3">
        <v>1794</v>
      </c>
      <c r="B1796" s="84">
        <v>45329</v>
      </c>
      <c r="C1796" s="73">
        <f>_xlfn.XLOOKUP(Table5[[#This Row],[Serial '#]],Table10[Serial '#],Table10[Date],"",,)</f>
        <v>45345</v>
      </c>
      <c r="D17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796" s="73" t="str">
        <f>IF(Table5[[#This Row],[Date Distributed]]="","In Stock","Distributed")</f>
        <v>Distributed</v>
      </c>
      <c r="F1796" s="75" t="s">
        <v>660</v>
      </c>
      <c r="G1796" s="75" t="s">
        <v>761</v>
      </c>
      <c r="H1796" s="76" t="s">
        <v>743</v>
      </c>
      <c r="I1796" s="76" t="s">
        <v>744</v>
      </c>
      <c r="J1796" s="77" t="s">
        <v>2553</v>
      </c>
      <c r="K1796" s="76" t="s">
        <v>412</v>
      </c>
      <c r="L1796" s="3" t="str">
        <f>_xlfn.XLOOKUP(Table5[[#This Row],[Item '#]],Ticket_Forms[Form Number],Ticket_Forms[Game Name],"",,)</f>
        <v>Winning Streak</v>
      </c>
      <c r="M1796" s="15">
        <v>134</v>
      </c>
      <c r="N1796" s="3">
        <f>LOOKUP(Table5[[#This Row],[Item '#]],Ticket_Forms[Form Number],Ticket_Forms[Ticket Count])</f>
        <v>4000</v>
      </c>
      <c r="O1796" s="16">
        <f>LOOKUP(Table5[[#This Row],[Item '#]],Ticket_Forms[Form Number],Ticket_Forms[Ticket Value])</f>
        <v>1</v>
      </c>
      <c r="P1796" s="16">
        <f>LOOKUP(Table5[[#This Row],[Item '#]],Ticket_Forms[Form Number],Ticket_Forms[Revenue])</f>
        <v>4000</v>
      </c>
      <c r="Q1796" s="16">
        <f>LOOKUP(Table5[[#This Row],[Item '#]],Ticket_Forms[Form Number],Ticket_Forms[Ideal Profit])</f>
        <v>998</v>
      </c>
      <c r="R1796" s="16">
        <f>LOOKUP(Table5[[#This Row],[Item '#]],Ticket_Forms[Form Number],Ticket_Forms[Prizes])</f>
        <v>3002</v>
      </c>
      <c r="S1796" s="16">
        <f>LOOKUP(Table5[[#This Row],[Item '#]],Ticket_Forms[Form Number],Ticket_Forms[Location Rent])</f>
        <v>240</v>
      </c>
      <c r="T1796" s="16">
        <f>LOOKUP(Table5[[#This Row],[Item '#]],Ticket_Forms[Form Number],Ticket_Forms[Last Sale])</f>
        <v>0</v>
      </c>
      <c r="U1796" s="16" t="s">
        <v>3909</v>
      </c>
      <c r="V1796" s="58">
        <f>Table5[[#This Row],[Date Distributed]]</f>
        <v>45345</v>
      </c>
      <c r="W1796" s="3" t="str">
        <f>_xlfn.XLOOKUP(Table5[[#This Row],[Serial '#]],Table10[Serial '#],Table10[Charity Association],"",,)</f>
        <v>Italian American Brotherhood Club</v>
      </c>
      <c r="Z1796" s="3" t="s">
        <v>3909</v>
      </c>
    </row>
    <row r="1797" spans="1:26" hidden="1" x14ac:dyDescent="0.35">
      <c r="A1797" s="3">
        <v>1795</v>
      </c>
      <c r="B1797" s="84">
        <v>45329</v>
      </c>
      <c r="C1797" s="73">
        <f>_xlfn.XLOOKUP(Table5[[#This Row],[Serial '#]],Table10[Serial '#],Table10[Date],"",,)</f>
        <v>45348</v>
      </c>
      <c r="D17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797" s="73" t="str">
        <f>IF(Table5[[#This Row],[Date Distributed]]="","In Stock","Distributed")</f>
        <v>Distributed</v>
      </c>
      <c r="F1797" s="75" t="s">
        <v>660</v>
      </c>
      <c r="G1797" s="75" t="s">
        <v>761</v>
      </c>
      <c r="H1797" s="76" t="s">
        <v>743</v>
      </c>
      <c r="I1797" s="76" t="s">
        <v>744</v>
      </c>
      <c r="J1797" s="77" t="s">
        <v>2554</v>
      </c>
      <c r="K1797" s="76" t="s">
        <v>430</v>
      </c>
      <c r="L1797" s="3" t="str">
        <f>_xlfn.XLOOKUP(Table5[[#This Row],[Item '#]],Ticket_Forms[Form Number],Ticket_Forms[Game Name],"",,)</f>
        <v>No Finer Diner</v>
      </c>
      <c r="M1797" s="15">
        <v>134</v>
      </c>
      <c r="N1797" s="3">
        <f>LOOKUP(Table5[[#This Row],[Item '#]],Ticket_Forms[Form Number],Ticket_Forms[Ticket Count])</f>
        <v>4000</v>
      </c>
      <c r="O1797" s="16">
        <f>LOOKUP(Table5[[#This Row],[Item '#]],Ticket_Forms[Form Number],Ticket_Forms[Ticket Value])</f>
        <v>1</v>
      </c>
      <c r="P1797" s="16">
        <f>LOOKUP(Table5[[#This Row],[Item '#]],Ticket_Forms[Form Number],Ticket_Forms[Revenue])</f>
        <v>4000</v>
      </c>
      <c r="Q1797" s="16">
        <f>LOOKUP(Table5[[#This Row],[Item '#]],Ticket_Forms[Form Number],Ticket_Forms[Ideal Profit])</f>
        <v>998</v>
      </c>
      <c r="R1797" s="16">
        <f>LOOKUP(Table5[[#This Row],[Item '#]],Ticket_Forms[Form Number],Ticket_Forms[Prizes])</f>
        <v>3002</v>
      </c>
      <c r="S1797" s="16">
        <f>LOOKUP(Table5[[#This Row],[Item '#]],Ticket_Forms[Form Number],Ticket_Forms[Location Rent])</f>
        <v>240</v>
      </c>
      <c r="T1797" s="16">
        <f>LOOKUP(Table5[[#This Row],[Item '#]],Ticket_Forms[Form Number],Ticket_Forms[Last Sale])</f>
        <v>0</v>
      </c>
      <c r="U1797" s="16" t="s">
        <v>3909</v>
      </c>
      <c r="V1797" s="58">
        <f>Table5[[#This Row],[Date Distributed]]</f>
        <v>45348</v>
      </c>
      <c r="W1797" s="3" t="str">
        <f>_xlfn.XLOOKUP(Table5[[#This Row],[Serial '#]],Table10[Serial '#],Table10[Charity Association],"",,)</f>
        <v>Cleveland Police Athletic League</v>
      </c>
      <c r="Z1797" s="3" t="s">
        <v>3909</v>
      </c>
    </row>
    <row r="1798" spans="1:26" hidden="1" x14ac:dyDescent="0.35">
      <c r="A1798" s="3">
        <v>1796</v>
      </c>
      <c r="B1798" s="74">
        <v>45329</v>
      </c>
      <c r="C1798" s="73">
        <f>_xlfn.XLOOKUP(Table5[[#This Row],[Serial '#]],Table10[Serial '#],Table10[Date],"",,)</f>
        <v>45355</v>
      </c>
      <c r="D17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98" s="73" t="str">
        <f>IF(Table5[[#This Row],[Date Distributed]]="","In Stock","Distributed")</f>
        <v>Distributed</v>
      </c>
      <c r="F1798" s="75" t="s">
        <v>660</v>
      </c>
      <c r="G1798" s="75" t="s">
        <v>761</v>
      </c>
      <c r="H1798" s="76" t="s">
        <v>743</v>
      </c>
      <c r="I1798" s="76" t="s">
        <v>744</v>
      </c>
      <c r="J1798" s="77" t="s">
        <v>2555</v>
      </c>
      <c r="K1798" s="76" t="s">
        <v>428</v>
      </c>
      <c r="L1798" s="3" t="str">
        <f>_xlfn.XLOOKUP(Table5[[#This Row],[Item '#]],Ticket_Forms[Form Number],Ticket_Forms[Game Name],"",,)</f>
        <v>Punch Drunk</v>
      </c>
      <c r="M1798" s="15">
        <v>134</v>
      </c>
      <c r="N1798" s="3">
        <f>LOOKUP(Table5[[#This Row],[Item '#]],Ticket_Forms[Form Number],Ticket_Forms[Ticket Count])</f>
        <v>4000</v>
      </c>
      <c r="O1798" s="16">
        <f>LOOKUP(Table5[[#This Row],[Item '#]],Ticket_Forms[Form Number],Ticket_Forms[Ticket Value])</f>
        <v>1</v>
      </c>
      <c r="P1798" s="16">
        <f>LOOKUP(Table5[[#This Row],[Item '#]],Ticket_Forms[Form Number],Ticket_Forms[Revenue])</f>
        <v>4000</v>
      </c>
      <c r="Q1798" s="16">
        <f>LOOKUP(Table5[[#This Row],[Item '#]],Ticket_Forms[Form Number],Ticket_Forms[Ideal Profit])</f>
        <v>998</v>
      </c>
      <c r="R1798" s="16">
        <f>LOOKUP(Table5[[#This Row],[Item '#]],Ticket_Forms[Form Number],Ticket_Forms[Prizes])</f>
        <v>3002</v>
      </c>
      <c r="S1798" s="16">
        <f>LOOKUP(Table5[[#This Row],[Item '#]],Ticket_Forms[Form Number],Ticket_Forms[Location Rent])</f>
        <v>240</v>
      </c>
      <c r="T1798" s="16">
        <f>LOOKUP(Table5[[#This Row],[Item '#]],Ticket_Forms[Form Number],Ticket_Forms[Last Sale])</f>
        <v>0</v>
      </c>
      <c r="U1798" s="16" t="s">
        <v>3909</v>
      </c>
      <c r="V1798" s="58">
        <f>Table5[[#This Row],[Date Distributed]]</f>
        <v>45355</v>
      </c>
      <c r="W1798" s="3" t="str">
        <f>_xlfn.XLOOKUP(Table5[[#This Row],[Serial '#]],Table10[Serial '#],Table10[Charity Association],"",,)</f>
        <v>Cleveland Police Athletic League</v>
      </c>
      <c r="Z1798" s="3" t="s">
        <v>23</v>
      </c>
    </row>
    <row r="1799" spans="1:26" hidden="1" x14ac:dyDescent="0.35">
      <c r="A1799" s="3">
        <v>1797</v>
      </c>
      <c r="B1799" s="74">
        <v>45329</v>
      </c>
      <c r="C1799" s="73">
        <f>_xlfn.XLOOKUP(Table5[[#This Row],[Serial '#]],Table10[Serial '#],Table10[Date],"",,)</f>
        <v>45355</v>
      </c>
      <c r="D17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99" s="73" t="str">
        <f>IF(Table5[[#This Row],[Date Distributed]]="","In Stock","Distributed")</f>
        <v>Distributed</v>
      </c>
      <c r="F1799" s="75" t="s">
        <v>660</v>
      </c>
      <c r="G1799" s="75" t="s">
        <v>761</v>
      </c>
      <c r="H1799" s="76" t="s">
        <v>743</v>
      </c>
      <c r="I1799" s="76" t="s">
        <v>744</v>
      </c>
      <c r="J1799" s="77" t="s">
        <v>2556</v>
      </c>
      <c r="K1799" s="76" t="s">
        <v>430</v>
      </c>
      <c r="L1799" s="3" t="str">
        <f>_xlfn.XLOOKUP(Table5[[#This Row],[Item '#]],Ticket_Forms[Form Number],Ticket_Forms[Game Name],"",,)</f>
        <v>No Finer Diner</v>
      </c>
      <c r="M1799" s="15">
        <v>134</v>
      </c>
      <c r="N1799" s="3">
        <f>LOOKUP(Table5[[#This Row],[Item '#]],Ticket_Forms[Form Number],Ticket_Forms[Ticket Count])</f>
        <v>4000</v>
      </c>
      <c r="O1799" s="16">
        <f>LOOKUP(Table5[[#This Row],[Item '#]],Ticket_Forms[Form Number],Ticket_Forms[Ticket Value])</f>
        <v>1</v>
      </c>
      <c r="P1799" s="16">
        <f>LOOKUP(Table5[[#This Row],[Item '#]],Ticket_Forms[Form Number],Ticket_Forms[Revenue])</f>
        <v>4000</v>
      </c>
      <c r="Q1799" s="16">
        <f>LOOKUP(Table5[[#This Row],[Item '#]],Ticket_Forms[Form Number],Ticket_Forms[Ideal Profit])</f>
        <v>998</v>
      </c>
      <c r="R1799" s="16">
        <f>LOOKUP(Table5[[#This Row],[Item '#]],Ticket_Forms[Form Number],Ticket_Forms[Prizes])</f>
        <v>3002</v>
      </c>
      <c r="S1799" s="16">
        <f>LOOKUP(Table5[[#This Row],[Item '#]],Ticket_Forms[Form Number],Ticket_Forms[Location Rent])</f>
        <v>240</v>
      </c>
      <c r="T1799" s="16">
        <f>LOOKUP(Table5[[#This Row],[Item '#]],Ticket_Forms[Form Number],Ticket_Forms[Last Sale])</f>
        <v>0</v>
      </c>
      <c r="U1799" s="16" t="s">
        <v>3909</v>
      </c>
      <c r="V1799" s="58">
        <f>Table5[[#This Row],[Date Distributed]]</f>
        <v>45355</v>
      </c>
      <c r="W1799" s="3" t="str">
        <f>_xlfn.XLOOKUP(Table5[[#This Row],[Serial '#]],Table10[Serial '#],Table10[Charity Association],"",,)</f>
        <v>Cleveland Police Athletic League</v>
      </c>
      <c r="Z1799" s="3" t="s">
        <v>23</v>
      </c>
    </row>
    <row r="1800" spans="1:26" hidden="1" x14ac:dyDescent="0.35">
      <c r="A1800" s="3">
        <v>1798</v>
      </c>
      <c r="B1800" s="78">
        <v>45329</v>
      </c>
      <c r="C1800" s="73">
        <f>_xlfn.XLOOKUP(Table5[[#This Row],[Serial '#]],Table10[Serial '#],Table10[Date],"",,)</f>
        <v>45355</v>
      </c>
      <c r="D18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00" s="73" t="str">
        <f>IF(Table5[[#This Row],[Date Distributed]]="","In Stock","Distributed")</f>
        <v>Distributed</v>
      </c>
      <c r="F1800" s="79" t="s">
        <v>660</v>
      </c>
      <c r="G1800" s="75" t="s">
        <v>761</v>
      </c>
      <c r="H1800" s="80" t="s">
        <v>743</v>
      </c>
      <c r="I1800" s="80" t="s">
        <v>744</v>
      </c>
      <c r="J1800" s="81" t="s">
        <v>2557</v>
      </c>
      <c r="K1800" s="76" t="s">
        <v>412</v>
      </c>
      <c r="L1800" s="3" t="str">
        <f>_xlfn.XLOOKUP(Table5[[#This Row],[Item '#]],Ticket_Forms[Form Number],Ticket_Forms[Game Name],"",,)</f>
        <v>Winning Streak</v>
      </c>
      <c r="M1800" s="15">
        <v>134</v>
      </c>
      <c r="N1800" s="3">
        <f>LOOKUP(Table5[[#This Row],[Item '#]],Ticket_Forms[Form Number],Ticket_Forms[Ticket Count])</f>
        <v>4000</v>
      </c>
      <c r="O1800" s="16">
        <f>LOOKUP(Table5[[#This Row],[Item '#]],Ticket_Forms[Form Number],Ticket_Forms[Ticket Value])</f>
        <v>1</v>
      </c>
      <c r="P1800" s="16">
        <f>LOOKUP(Table5[[#This Row],[Item '#]],Ticket_Forms[Form Number],Ticket_Forms[Revenue])</f>
        <v>4000</v>
      </c>
      <c r="Q1800" s="16">
        <f>LOOKUP(Table5[[#This Row],[Item '#]],Ticket_Forms[Form Number],Ticket_Forms[Ideal Profit])</f>
        <v>998</v>
      </c>
      <c r="R1800" s="16">
        <f>LOOKUP(Table5[[#This Row],[Item '#]],Ticket_Forms[Form Number],Ticket_Forms[Prizes])</f>
        <v>3002</v>
      </c>
      <c r="S1800" s="16">
        <f>LOOKUP(Table5[[#This Row],[Item '#]],Ticket_Forms[Form Number],Ticket_Forms[Location Rent])</f>
        <v>240</v>
      </c>
      <c r="T1800" s="16">
        <f>LOOKUP(Table5[[#This Row],[Item '#]],Ticket_Forms[Form Number],Ticket_Forms[Last Sale])</f>
        <v>0</v>
      </c>
      <c r="U1800" s="16" t="s">
        <v>3909</v>
      </c>
      <c r="V1800" s="58">
        <f>Table5[[#This Row],[Date Distributed]]</f>
        <v>45355</v>
      </c>
      <c r="W1800" s="3" t="str">
        <f>_xlfn.XLOOKUP(Table5[[#This Row],[Serial '#]],Table10[Serial '#],Table10[Charity Association],"",,)</f>
        <v>Cleveland Police Athletic League</v>
      </c>
      <c r="Z1800" s="3" t="s">
        <v>23</v>
      </c>
    </row>
    <row r="1801" spans="1:26" hidden="1" x14ac:dyDescent="0.35">
      <c r="A1801" s="3">
        <v>1799</v>
      </c>
      <c r="B1801" s="78">
        <v>45329</v>
      </c>
      <c r="C1801" s="73">
        <f>_xlfn.XLOOKUP(Table5[[#This Row],[Serial '#]],Table10[Serial '#],Table10[Date],"",,)</f>
        <v>45363</v>
      </c>
      <c r="D18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01" s="73" t="str">
        <f>IF(Table5[[#This Row],[Date Distributed]]="","In Stock","Distributed")</f>
        <v>Distributed</v>
      </c>
      <c r="F1801" s="79" t="s">
        <v>660</v>
      </c>
      <c r="G1801" s="75" t="s">
        <v>761</v>
      </c>
      <c r="H1801" s="80" t="s">
        <v>743</v>
      </c>
      <c r="I1801" s="80" t="s">
        <v>744</v>
      </c>
      <c r="J1801" s="81" t="s">
        <v>2558</v>
      </c>
      <c r="K1801" s="76" t="s">
        <v>412</v>
      </c>
      <c r="L1801" s="3" t="str">
        <f>_xlfn.XLOOKUP(Table5[[#This Row],[Item '#]],Ticket_Forms[Form Number],Ticket_Forms[Game Name],"",,)</f>
        <v>Winning Streak</v>
      </c>
      <c r="M1801" s="15">
        <v>134</v>
      </c>
      <c r="N1801" s="3">
        <f>LOOKUP(Table5[[#This Row],[Item '#]],Ticket_Forms[Form Number],Ticket_Forms[Ticket Count])</f>
        <v>4000</v>
      </c>
      <c r="O1801" s="16">
        <f>LOOKUP(Table5[[#This Row],[Item '#]],Ticket_Forms[Form Number],Ticket_Forms[Ticket Value])</f>
        <v>1</v>
      </c>
      <c r="P1801" s="16">
        <f>LOOKUP(Table5[[#This Row],[Item '#]],Ticket_Forms[Form Number],Ticket_Forms[Revenue])</f>
        <v>4000</v>
      </c>
      <c r="Q1801" s="16">
        <f>LOOKUP(Table5[[#This Row],[Item '#]],Ticket_Forms[Form Number],Ticket_Forms[Ideal Profit])</f>
        <v>998</v>
      </c>
      <c r="R1801" s="16">
        <f>LOOKUP(Table5[[#This Row],[Item '#]],Ticket_Forms[Form Number],Ticket_Forms[Prizes])</f>
        <v>3002</v>
      </c>
      <c r="S1801" s="16">
        <f>LOOKUP(Table5[[#This Row],[Item '#]],Ticket_Forms[Form Number],Ticket_Forms[Location Rent])</f>
        <v>240</v>
      </c>
      <c r="T1801" s="16">
        <f>LOOKUP(Table5[[#This Row],[Item '#]],Ticket_Forms[Form Number],Ticket_Forms[Last Sale])</f>
        <v>0</v>
      </c>
      <c r="U1801" s="16" t="s">
        <v>3909</v>
      </c>
      <c r="V1801" s="58">
        <f>Table5[[#This Row],[Date Distributed]]</f>
        <v>45363</v>
      </c>
      <c r="W1801" s="3" t="str">
        <f>_xlfn.XLOOKUP(Table5[[#This Row],[Serial '#]],Table10[Serial '#],Table10[Charity Association],"",,)</f>
        <v>Cleveland Police Athletic League</v>
      </c>
      <c r="Z1801" s="3" t="s">
        <v>23</v>
      </c>
    </row>
    <row r="1802" spans="1:26" hidden="1" x14ac:dyDescent="0.35">
      <c r="A1802" s="3">
        <v>1800</v>
      </c>
      <c r="B1802" s="78">
        <v>45329</v>
      </c>
      <c r="C1802" s="73">
        <f>_xlfn.XLOOKUP(Table5[[#This Row],[Serial '#]],Table10[Serial '#],Table10[Date],"",,)</f>
        <v>45363</v>
      </c>
      <c r="D18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02" s="73" t="str">
        <f>IF(Table5[[#This Row],[Date Distributed]]="","In Stock","Distributed")</f>
        <v>Distributed</v>
      </c>
      <c r="F1802" s="79" t="s">
        <v>660</v>
      </c>
      <c r="G1802" s="75" t="s">
        <v>761</v>
      </c>
      <c r="H1802" s="80" t="s">
        <v>743</v>
      </c>
      <c r="I1802" s="80" t="s">
        <v>744</v>
      </c>
      <c r="J1802" s="81" t="s">
        <v>2559</v>
      </c>
      <c r="K1802" s="80" t="s">
        <v>431</v>
      </c>
      <c r="L1802" s="3" t="str">
        <f>_xlfn.XLOOKUP(Table5[[#This Row],[Item '#]],Ticket_Forms[Form Number],Ticket_Forms[Game Name],"",,)</f>
        <v>Cash on the Run</v>
      </c>
      <c r="M1802" s="15">
        <v>134</v>
      </c>
      <c r="N1802" s="3">
        <f>LOOKUP(Table5[[#This Row],[Item '#]],Ticket_Forms[Form Number],Ticket_Forms[Ticket Count])</f>
        <v>4000</v>
      </c>
      <c r="O1802" s="16">
        <f>LOOKUP(Table5[[#This Row],[Item '#]],Ticket_Forms[Form Number],Ticket_Forms[Ticket Value])</f>
        <v>1</v>
      </c>
      <c r="P1802" s="16">
        <f>LOOKUP(Table5[[#This Row],[Item '#]],Ticket_Forms[Form Number],Ticket_Forms[Revenue])</f>
        <v>4000</v>
      </c>
      <c r="Q1802" s="16">
        <f>LOOKUP(Table5[[#This Row],[Item '#]],Ticket_Forms[Form Number],Ticket_Forms[Ideal Profit])</f>
        <v>998</v>
      </c>
      <c r="R1802" s="16">
        <f>LOOKUP(Table5[[#This Row],[Item '#]],Ticket_Forms[Form Number],Ticket_Forms[Prizes])</f>
        <v>3002</v>
      </c>
      <c r="S1802" s="16">
        <f>LOOKUP(Table5[[#This Row],[Item '#]],Ticket_Forms[Form Number],Ticket_Forms[Location Rent])</f>
        <v>240</v>
      </c>
      <c r="T1802" s="16">
        <f>LOOKUP(Table5[[#This Row],[Item '#]],Ticket_Forms[Form Number],Ticket_Forms[Last Sale])</f>
        <v>0</v>
      </c>
      <c r="U1802" s="16" t="s">
        <v>3909</v>
      </c>
      <c r="V1802" s="58">
        <f>Table5[[#This Row],[Date Distributed]]</f>
        <v>45363</v>
      </c>
      <c r="W1802" s="3" t="str">
        <f>_xlfn.XLOOKUP(Table5[[#This Row],[Serial '#]],Table10[Serial '#],Table10[Charity Association],"",,)</f>
        <v>Cleveland Police Athletic League</v>
      </c>
      <c r="Z1802" s="3" t="s">
        <v>23</v>
      </c>
    </row>
    <row r="1803" spans="1:26" hidden="1" x14ac:dyDescent="0.35">
      <c r="A1803" s="3">
        <v>1801</v>
      </c>
      <c r="B1803" s="78">
        <v>45329</v>
      </c>
      <c r="C1803" s="73">
        <f>_xlfn.XLOOKUP(Table5[[#This Row],[Serial '#]],Table10[Serial '#],Table10[Date],"",,)</f>
        <v>45364</v>
      </c>
      <c r="D18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03" s="73" t="str">
        <f>IF(Table5[[#This Row],[Date Distributed]]="","In Stock","Distributed")</f>
        <v>Distributed</v>
      </c>
      <c r="F1803" s="79" t="s">
        <v>660</v>
      </c>
      <c r="G1803" s="75" t="s">
        <v>761</v>
      </c>
      <c r="H1803" s="80" t="s">
        <v>743</v>
      </c>
      <c r="I1803" s="80" t="s">
        <v>744</v>
      </c>
      <c r="J1803" s="81" t="s">
        <v>2560</v>
      </c>
      <c r="K1803" s="80" t="s">
        <v>431</v>
      </c>
      <c r="L1803" s="3" t="str">
        <f>_xlfn.XLOOKUP(Table5[[#This Row],[Item '#]],Ticket_Forms[Form Number],Ticket_Forms[Game Name],"",,)</f>
        <v>Cash on the Run</v>
      </c>
      <c r="M1803" s="15">
        <v>134</v>
      </c>
      <c r="N1803" s="3">
        <f>LOOKUP(Table5[[#This Row],[Item '#]],Ticket_Forms[Form Number],Ticket_Forms[Ticket Count])</f>
        <v>4000</v>
      </c>
      <c r="O1803" s="16">
        <f>LOOKUP(Table5[[#This Row],[Item '#]],Ticket_Forms[Form Number],Ticket_Forms[Ticket Value])</f>
        <v>1</v>
      </c>
      <c r="P1803" s="16">
        <f>LOOKUP(Table5[[#This Row],[Item '#]],Ticket_Forms[Form Number],Ticket_Forms[Revenue])</f>
        <v>4000</v>
      </c>
      <c r="Q1803" s="16">
        <f>LOOKUP(Table5[[#This Row],[Item '#]],Ticket_Forms[Form Number],Ticket_Forms[Ideal Profit])</f>
        <v>998</v>
      </c>
      <c r="R1803" s="16">
        <f>LOOKUP(Table5[[#This Row],[Item '#]],Ticket_Forms[Form Number],Ticket_Forms[Prizes])</f>
        <v>3002</v>
      </c>
      <c r="S1803" s="16">
        <f>LOOKUP(Table5[[#This Row],[Item '#]],Ticket_Forms[Form Number],Ticket_Forms[Location Rent])</f>
        <v>240</v>
      </c>
      <c r="T1803" s="16">
        <f>LOOKUP(Table5[[#This Row],[Item '#]],Ticket_Forms[Form Number],Ticket_Forms[Last Sale])</f>
        <v>0</v>
      </c>
      <c r="U1803" s="16" t="s">
        <v>3909</v>
      </c>
      <c r="V1803" s="58">
        <f>Table5[[#This Row],[Date Distributed]]</f>
        <v>45364</v>
      </c>
      <c r="W1803" s="3" t="str">
        <f>_xlfn.XLOOKUP(Table5[[#This Row],[Serial '#]],Table10[Serial '#],Table10[Charity Association],"",,)</f>
        <v>Cleveland Police Athletic League</v>
      </c>
      <c r="Z1803" s="3" t="s">
        <v>23</v>
      </c>
    </row>
    <row r="1804" spans="1:26" hidden="1" x14ac:dyDescent="0.35">
      <c r="A1804" s="3">
        <v>1802</v>
      </c>
      <c r="B1804" s="78">
        <v>45329</v>
      </c>
      <c r="C1804" s="73">
        <f>_xlfn.XLOOKUP(Table5[[#This Row],[Serial '#]],Table10[Serial '#],Table10[Date],"",,)</f>
        <v>45379</v>
      </c>
      <c r="D18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04" s="73" t="str">
        <f>IF(Table5[[#This Row],[Date Distributed]]="","In Stock","Distributed")</f>
        <v>Distributed</v>
      </c>
      <c r="F1804" s="79" t="s">
        <v>660</v>
      </c>
      <c r="G1804" s="75" t="s">
        <v>761</v>
      </c>
      <c r="H1804" s="80" t="s">
        <v>743</v>
      </c>
      <c r="I1804" s="80" t="s">
        <v>744</v>
      </c>
      <c r="J1804" s="81" t="s">
        <v>2561</v>
      </c>
      <c r="K1804" s="80" t="s">
        <v>431</v>
      </c>
      <c r="L1804" s="3" t="str">
        <f>_xlfn.XLOOKUP(Table5[[#This Row],[Item '#]],Ticket_Forms[Form Number],Ticket_Forms[Game Name],"",,)</f>
        <v>Cash on the Run</v>
      </c>
      <c r="M1804" s="15">
        <v>134</v>
      </c>
      <c r="N1804" s="3">
        <f>LOOKUP(Table5[[#This Row],[Item '#]],Ticket_Forms[Form Number],Ticket_Forms[Ticket Count])</f>
        <v>4000</v>
      </c>
      <c r="O1804" s="16">
        <f>LOOKUP(Table5[[#This Row],[Item '#]],Ticket_Forms[Form Number],Ticket_Forms[Ticket Value])</f>
        <v>1</v>
      </c>
      <c r="P1804" s="16">
        <f>LOOKUP(Table5[[#This Row],[Item '#]],Ticket_Forms[Form Number],Ticket_Forms[Revenue])</f>
        <v>4000</v>
      </c>
      <c r="Q1804" s="16">
        <f>LOOKUP(Table5[[#This Row],[Item '#]],Ticket_Forms[Form Number],Ticket_Forms[Ideal Profit])</f>
        <v>998</v>
      </c>
      <c r="R1804" s="16">
        <f>LOOKUP(Table5[[#This Row],[Item '#]],Ticket_Forms[Form Number],Ticket_Forms[Prizes])</f>
        <v>3002</v>
      </c>
      <c r="S1804" s="16">
        <f>LOOKUP(Table5[[#This Row],[Item '#]],Ticket_Forms[Form Number],Ticket_Forms[Location Rent])</f>
        <v>240</v>
      </c>
      <c r="T1804" s="16">
        <f>LOOKUP(Table5[[#This Row],[Item '#]],Ticket_Forms[Form Number],Ticket_Forms[Last Sale])</f>
        <v>0</v>
      </c>
      <c r="U1804" s="16" t="s">
        <v>3909</v>
      </c>
      <c r="V1804" s="58">
        <f>Table5[[#This Row],[Date Distributed]]</f>
        <v>45379</v>
      </c>
      <c r="W1804" s="3" t="str">
        <f>_xlfn.XLOOKUP(Table5[[#This Row],[Serial '#]],Table10[Serial '#],Table10[Charity Association],"",,)</f>
        <v>Cleveland Police Athletic League</v>
      </c>
      <c r="Z1804" s="3" t="s">
        <v>23</v>
      </c>
    </row>
    <row r="1805" spans="1:26" hidden="1" x14ac:dyDescent="0.35">
      <c r="A1805" s="3">
        <v>1803</v>
      </c>
      <c r="B1805" s="78">
        <v>45329</v>
      </c>
      <c r="C1805" s="73">
        <f>_xlfn.XLOOKUP(Table5[[#This Row],[Serial '#]],Table10[Serial '#],Table10[Date],"",,)</f>
        <v>45390</v>
      </c>
      <c r="D18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05" s="73" t="str">
        <f>IF(Table5[[#This Row],[Date Distributed]]="","In Stock","Distributed")</f>
        <v>Distributed</v>
      </c>
      <c r="F1805" s="79" t="s">
        <v>660</v>
      </c>
      <c r="G1805" s="75" t="s">
        <v>761</v>
      </c>
      <c r="H1805" s="80" t="s">
        <v>743</v>
      </c>
      <c r="I1805" s="80" t="s">
        <v>744</v>
      </c>
      <c r="J1805" s="81" t="s">
        <v>2562</v>
      </c>
      <c r="K1805" s="80" t="s">
        <v>430</v>
      </c>
      <c r="L1805" s="3" t="str">
        <f>_xlfn.XLOOKUP(Table5[[#This Row],[Item '#]],Ticket_Forms[Form Number],Ticket_Forms[Game Name],"",,)</f>
        <v>No Finer Diner</v>
      </c>
      <c r="M1805" s="15">
        <v>134</v>
      </c>
      <c r="N1805" s="3">
        <f>LOOKUP(Table5[[#This Row],[Item '#]],Ticket_Forms[Form Number],Ticket_Forms[Ticket Count])</f>
        <v>4000</v>
      </c>
      <c r="O1805" s="16">
        <f>LOOKUP(Table5[[#This Row],[Item '#]],Ticket_Forms[Form Number],Ticket_Forms[Ticket Value])</f>
        <v>1</v>
      </c>
      <c r="P1805" s="16">
        <f>LOOKUP(Table5[[#This Row],[Item '#]],Ticket_Forms[Form Number],Ticket_Forms[Revenue])</f>
        <v>4000</v>
      </c>
      <c r="Q1805" s="16">
        <f>LOOKUP(Table5[[#This Row],[Item '#]],Ticket_Forms[Form Number],Ticket_Forms[Ideal Profit])</f>
        <v>998</v>
      </c>
      <c r="R1805" s="16">
        <f>LOOKUP(Table5[[#This Row],[Item '#]],Ticket_Forms[Form Number],Ticket_Forms[Prizes])</f>
        <v>3002</v>
      </c>
      <c r="S1805" s="16">
        <f>LOOKUP(Table5[[#This Row],[Item '#]],Ticket_Forms[Form Number],Ticket_Forms[Location Rent])</f>
        <v>240</v>
      </c>
      <c r="T1805" s="16">
        <f>LOOKUP(Table5[[#This Row],[Item '#]],Ticket_Forms[Form Number],Ticket_Forms[Last Sale])</f>
        <v>0</v>
      </c>
      <c r="U1805" s="16" t="s">
        <v>3909</v>
      </c>
      <c r="V1805" s="58">
        <f>Table5[[#This Row],[Date Distributed]]</f>
        <v>45390</v>
      </c>
      <c r="W1805" s="3" t="str">
        <f>_xlfn.XLOOKUP(Table5[[#This Row],[Serial '#]],Table10[Serial '#],Table10[Charity Association],"",,)</f>
        <v>Cleveland Police Athletic League</v>
      </c>
      <c r="Z1805" s="3" t="s">
        <v>23</v>
      </c>
    </row>
    <row r="1806" spans="1:26" hidden="1" x14ac:dyDescent="0.35">
      <c r="A1806" s="3">
        <v>1804</v>
      </c>
      <c r="B1806" s="78">
        <v>45329</v>
      </c>
      <c r="C1806" s="73" t="str">
        <f>_xlfn.XLOOKUP(Table5[[#This Row],[Serial '#]],Table10[Serial '#],Table10[Date],"",,)</f>
        <v/>
      </c>
      <c r="D18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806" s="73" t="str">
        <f>IF(Table5[[#This Row],[Date Distributed]]="","In Stock","Distributed")</f>
        <v>In Stock</v>
      </c>
      <c r="F1806" s="79" t="s">
        <v>660</v>
      </c>
      <c r="G1806" s="75" t="s">
        <v>761</v>
      </c>
      <c r="H1806" s="80" t="s">
        <v>743</v>
      </c>
      <c r="I1806" s="80" t="s">
        <v>744</v>
      </c>
      <c r="J1806" s="81">
        <v>707665</v>
      </c>
      <c r="K1806" s="80" t="s">
        <v>535</v>
      </c>
      <c r="L1806" s="3" t="str">
        <f>_xlfn.XLOOKUP(Table5[[#This Row],[Item '#]],Ticket_Forms[Form Number],Ticket_Forms[Game Name],"",,)</f>
        <v>Prize Power</v>
      </c>
      <c r="M1806" s="15">
        <v>39</v>
      </c>
      <c r="N1806" s="3">
        <f>LOOKUP(Table5[[#This Row],[Item '#]],Ticket_Forms[Form Number],Ticket_Forms[Ticket Count])</f>
        <v>885</v>
      </c>
      <c r="O1806" s="16">
        <f>LOOKUP(Table5[[#This Row],[Item '#]],Ticket_Forms[Form Number],Ticket_Forms[Ticket Value])</f>
        <v>1</v>
      </c>
      <c r="P1806" s="16">
        <f>LOOKUP(Table5[[#This Row],[Item '#]],Ticket_Forms[Form Number],Ticket_Forms[Revenue])</f>
        <v>885</v>
      </c>
      <c r="Q1806" s="16">
        <f>LOOKUP(Table5[[#This Row],[Item '#]],Ticket_Forms[Form Number],Ticket_Forms[Ideal Profit])</f>
        <v>235</v>
      </c>
      <c r="R1806" s="16">
        <f>LOOKUP(Table5[[#This Row],[Item '#]],Ticket_Forms[Form Number],Ticket_Forms[Prizes])</f>
        <v>650</v>
      </c>
      <c r="S1806" s="16">
        <f>LOOKUP(Table5[[#This Row],[Item '#]],Ticket_Forms[Form Number],Ticket_Forms[Location Rent])</f>
        <v>53</v>
      </c>
      <c r="T1806" s="16">
        <f>LOOKUP(Table5[[#This Row],[Item '#]],Ticket_Forms[Form Number],Ticket_Forms[Last Sale])</f>
        <v>0</v>
      </c>
      <c r="U1806" s="16" t="s">
        <v>3909</v>
      </c>
      <c r="V1806" s="58" t="str">
        <f>Table5[[#This Row],[Date Distributed]]</f>
        <v/>
      </c>
      <c r="W1806" s="3" t="str">
        <f>_xlfn.XLOOKUP(Table5[[#This Row],[Serial '#]],Table10[Serial '#],Table10[Charity Association],"",,)</f>
        <v/>
      </c>
      <c r="Z1806" s="3" t="s">
        <v>23</v>
      </c>
    </row>
    <row r="1807" spans="1:26" hidden="1" x14ac:dyDescent="0.35">
      <c r="A1807" s="3">
        <v>1805</v>
      </c>
      <c r="B1807" s="85">
        <v>45345</v>
      </c>
      <c r="C1807" s="73">
        <f>_xlfn.XLOOKUP(Table5[[#This Row],[Serial '#]],Table10[Serial '#],Table10[Date],"",,)</f>
        <v>45348</v>
      </c>
      <c r="D18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07" s="73" t="str">
        <f>IF(Table5[[#This Row],[Date Distributed]]="","In Stock","Distributed")</f>
        <v>Distributed</v>
      </c>
      <c r="F1807" s="79" t="s">
        <v>660</v>
      </c>
      <c r="G1807" s="75" t="s">
        <v>761</v>
      </c>
      <c r="H1807" s="80" t="s">
        <v>720</v>
      </c>
      <c r="I1807" s="80" t="s">
        <v>719</v>
      </c>
      <c r="J1807" s="81" t="s">
        <v>2563</v>
      </c>
      <c r="K1807" s="80" t="s">
        <v>385</v>
      </c>
      <c r="L1807" s="3" t="str">
        <f>_xlfn.XLOOKUP(Table5[[#This Row],[Item '#]],Ticket_Forms[Form Number],Ticket_Forms[Game Name],"",,)</f>
        <v>Criss Cross</v>
      </c>
      <c r="M1807" s="15">
        <v>186</v>
      </c>
      <c r="N1807" s="3">
        <f>LOOKUP(Table5[[#This Row],[Item '#]],Ticket_Forms[Form Number],Ticket_Forms[Ticket Count])</f>
        <v>5520</v>
      </c>
      <c r="O1807" s="16">
        <f>LOOKUP(Table5[[#This Row],[Item '#]],Ticket_Forms[Form Number],Ticket_Forms[Ticket Value])</f>
        <v>1</v>
      </c>
      <c r="P1807" s="16">
        <f>LOOKUP(Table5[[#This Row],[Item '#]],Ticket_Forms[Form Number],Ticket_Forms[Revenue])</f>
        <v>5520</v>
      </c>
      <c r="Q1807" s="16">
        <f>LOOKUP(Table5[[#This Row],[Item '#]],Ticket_Forms[Form Number],Ticket_Forms[Ideal Profit])</f>
        <v>960</v>
      </c>
      <c r="R1807" s="16">
        <f>LOOKUP(Table5[[#This Row],[Item '#]],Ticket_Forms[Form Number],Ticket_Forms[Prizes])</f>
        <v>4560</v>
      </c>
      <c r="S1807" s="16">
        <f>LOOKUP(Table5[[#This Row],[Item '#]],Ticket_Forms[Form Number],Ticket_Forms[Location Rent])</f>
        <v>331</v>
      </c>
      <c r="T1807" s="16">
        <f>LOOKUP(Table5[[#This Row],[Item '#]],Ticket_Forms[Form Number],Ticket_Forms[Last Sale])</f>
        <v>200</v>
      </c>
      <c r="U1807" s="16" t="s">
        <v>3909</v>
      </c>
      <c r="V1807" s="58">
        <f>Table5[[#This Row],[Date Distributed]]</f>
        <v>45348</v>
      </c>
      <c r="W1807" s="3" t="str">
        <f>_xlfn.XLOOKUP(Table5[[#This Row],[Serial '#]],Table10[Serial '#],Table10[Charity Association],"",,)</f>
        <v>Cleveland Police Athletic League</v>
      </c>
      <c r="Z1807" s="3" t="s">
        <v>3909</v>
      </c>
    </row>
    <row r="1808" spans="1:26" hidden="1" x14ac:dyDescent="0.35">
      <c r="A1808" s="3">
        <v>1806</v>
      </c>
      <c r="B1808" s="85">
        <v>45345</v>
      </c>
      <c r="C1808" s="73">
        <f>_xlfn.XLOOKUP(Table5[[#This Row],[Serial '#]],Table10[Serial '#],Table10[Date],"",,)</f>
        <v>45349</v>
      </c>
      <c r="D18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08" s="73" t="str">
        <f>IF(Table5[[#This Row],[Date Distributed]]="","In Stock","Distributed")</f>
        <v>Distributed</v>
      </c>
      <c r="F1808" s="79" t="s">
        <v>660</v>
      </c>
      <c r="G1808" s="75" t="s">
        <v>761</v>
      </c>
      <c r="H1808" s="80" t="s">
        <v>720</v>
      </c>
      <c r="I1808" s="80" t="s">
        <v>719</v>
      </c>
      <c r="J1808" s="81" t="s">
        <v>2564</v>
      </c>
      <c r="K1808" s="80" t="s">
        <v>3646</v>
      </c>
      <c r="L1808" s="3" t="str">
        <f>_xlfn.XLOOKUP(Table5[[#This Row],[Item '#]],Ticket_Forms[Form Number],Ticket_Forms[Game Name],"",,)</f>
        <v>Crowns and Bars</v>
      </c>
      <c r="M1808" s="15">
        <v>102</v>
      </c>
      <c r="N1808" s="3">
        <f>LOOKUP(Table5[[#This Row],[Item '#]],Ticket_Forms[Form Number],Ticket_Forms[Ticket Count])</f>
        <v>3000</v>
      </c>
      <c r="O1808" s="16">
        <f>LOOKUP(Table5[[#This Row],[Item '#]],Ticket_Forms[Form Number],Ticket_Forms[Ticket Value])</f>
        <v>1</v>
      </c>
      <c r="P1808" s="16">
        <f>LOOKUP(Table5[[#This Row],[Item '#]],Ticket_Forms[Form Number],Ticket_Forms[Revenue])</f>
        <v>3000</v>
      </c>
      <c r="Q1808" s="16">
        <f>LOOKUP(Table5[[#This Row],[Item '#]],Ticket_Forms[Form Number],Ticket_Forms[Ideal Profit])</f>
        <v>750</v>
      </c>
      <c r="R1808" s="16">
        <f>LOOKUP(Table5[[#This Row],[Item '#]],Ticket_Forms[Form Number],Ticket_Forms[Prizes])</f>
        <v>2250</v>
      </c>
      <c r="S1808" s="16">
        <f>LOOKUP(Table5[[#This Row],[Item '#]],Ticket_Forms[Form Number],Ticket_Forms[Location Rent])</f>
        <v>180</v>
      </c>
      <c r="T1808" s="16">
        <f>LOOKUP(Table5[[#This Row],[Item '#]],Ticket_Forms[Form Number],Ticket_Forms[Last Sale])</f>
        <v>200</v>
      </c>
      <c r="U1808" s="16" t="s">
        <v>3909</v>
      </c>
      <c r="V1808" s="58">
        <f>Table5[[#This Row],[Date Distributed]]</f>
        <v>45349</v>
      </c>
      <c r="W1808" s="3" t="str">
        <f>_xlfn.XLOOKUP(Table5[[#This Row],[Serial '#]],Table10[Serial '#],Table10[Charity Association],"",,)</f>
        <v>Cleveland Police Athletic League</v>
      </c>
      <c r="Z1808" s="3" t="s">
        <v>3909</v>
      </c>
    </row>
    <row r="1809" spans="1:26" hidden="1" x14ac:dyDescent="0.35">
      <c r="A1809" s="3">
        <v>1807</v>
      </c>
      <c r="B1809" s="85">
        <v>45345</v>
      </c>
      <c r="C1809" s="73">
        <f>_xlfn.XLOOKUP(Table5[[#This Row],[Serial '#]],Table10[Serial '#],Table10[Date],"",,)</f>
        <v>45351</v>
      </c>
      <c r="D18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09" s="73" t="str">
        <f>IF(Table5[[#This Row],[Date Distributed]]="","In Stock","Distributed")</f>
        <v>Distributed</v>
      </c>
      <c r="F1809" s="79" t="s">
        <v>660</v>
      </c>
      <c r="G1809" s="75" t="s">
        <v>761</v>
      </c>
      <c r="H1809" s="80" t="s">
        <v>720</v>
      </c>
      <c r="I1809" s="80" t="s">
        <v>719</v>
      </c>
      <c r="J1809" s="81" t="s">
        <v>2565</v>
      </c>
      <c r="K1809" s="80" t="s">
        <v>3646</v>
      </c>
      <c r="L1809" s="3" t="str">
        <f>_xlfn.XLOOKUP(Table5[[#This Row],[Item '#]],Ticket_Forms[Form Number],Ticket_Forms[Game Name],"",,)</f>
        <v>Crowns and Bars</v>
      </c>
      <c r="M1809" s="15">
        <v>102</v>
      </c>
      <c r="N1809" s="3">
        <f>LOOKUP(Table5[[#This Row],[Item '#]],Ticket_Forms[Form Number],Ticket_Forms[Ticket Count])</f>
        <v>3000</v>
      </c>
      <c r="O1809" s="16">
        <f>LOOKUP(Table5[[#This Row],[Item '#]],Ticket_Forms[Form Number],Ticket_Forms[Ticket Value])</f>
        <v>1</v>
      </c>
      <c r="P1809" s="16">
        <f>LOOKUP(Table5[[#This Row],[Item '#]],Ticket_Forms[Form Number],Ticket_Forms[Revenue])</f>
        <v>3000</v>
      </c>
      <c r="Q1809" s="16">
        <f>LOOKUP(Table5[[#This Row],[Item '#]],Ticket_Forms[Form Number],Ticket_Forms[Ideal Profit])</f>
        <v>750</v>
      </c>
      <c r="R1809" s="16">
        <f>LOOKUP(Table5[[#This Row],[Item '#]],Ticket_Forms[Form Number],Ticket_Forms[Prizes])</f>
        <v>2250</v>
      </c>
      <c r="S1809" s="16">
        <f>LOOKUP(Table5[[#This Row],[Item '#]],Ticket_Forms[Form Number],Ticket_Forms[Location Rent])</f>
        <v>180</v>
      </c>
      <c r="T1809" s="16">
        <f>LOOKUP(Table5[[#This Row],[Item '#]],Ticket_Forms[Form Number],Ticket_Forms[Last Sale])</f>
        <v>200</v>
      </c>
      <c r="U1809" s="16" t="s">
        <v>3909</v>
      </c>
      <c r="V1809" s="58">
        <f>Table5[[#This Row],[Date Distributed]]</f>
        <v>45351</v>
      </c>
      <c r="W1809" s="3" t="str">
        <f>_xlfn.XLOOKUP(Table5[[#This Row],[Serial '#]],Table10[Serial '#],Table10[Charity Association],"",,)</f>
        <v>Italian American Brotherhood Club</v>
      </c>
      <c r="Z1809" s="3" t="s">
        <v>3909</v>
      </c>
    </row>
    <row r="1810" spans="1:26" hidden="1" x14ac:dyDescent="0.35">
      <c r="A1810" s="3">
        <v>1808</v>
      </c>
      <c r="B1810" s="78">
        <v>45345</v>
      </c>
      <c r="C1810" s="73">
        <f>_xlfn.XLOOKUP(Table5[[#This Row],[Serial '#]],Table10[Serial '#],Table10[Date],"",,)</f>
        <v>45355</v>
      </c>
      <c r="D18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10" s="73" t="str">
        <f>IF(Table5[[#This Row],[Date Distributed]]="","In Stock","Distributed")</f>
        <v>Distributed</v>
      </c>
      <c r="F1810" s="79" t="s">
        <v>660</v>
      </c>
      <c r="G1810" s="75" t="s">
        <v>761</v>
      </c>
      <c r="H1810" s="80" t="s">
        <v>720</v>
      </c>
      <c r="I1810" s="80" t="s">
        <v>719</v>
      </c>
      <c r="J1810" s="81" t="s">
        <v>2566</v>
      </c>
      <c r="K1810" s="80" t="s">
        <v>3646</v>
      </c>
      <c r="L1810" s="3" t="str">
        <f>_xlfn.XLOOKUP(Table5[[#This Row],[Item '#]],Ticket_Forms[Form Number],Ticket_Forms[Game Name],"",,)</f>
        <v>Crowns and Bars</v>
      </c>
      <c r="M1810" s="15">
        <v>102</v>
      </c>
      <c r="N1810" s="3">
        <f>LOOKUP(Table5[[#This Row],[Item '#]],Ticket_Forms[Form Number],Ticket_Forms[Ticket Count])</f>
        <v>3000</v>
      </c>
      <c r="O1810" s="16">
        <f>LOOKUP(Table5[[#This Row],[Item '#]],Ticket_Forms[Form Number],Ticket_Forms[Ticket Value])</f>
        <v>1</v>
      </c>
      <c r="P1810" s="16">
        <f>LOOKUP(Table5[[#This Row],[Item '#]],Ticket_Forms[Form Number],Ticket_Forms[Revenue])</f>
        <v>3000</v>
      </c>
      <c r="Q1810" s="16">
        <f>LOOKUP(Table5[[#This Row],[Item '#]],Ticket_Forms[Form Number],Ticket_Forms[Ideal Profit])</f>
        <v>750</v>
      </c>
      <c r="R1810" s="16">
        <f>LOOKUP(Table5[[#This Row],[Item '#]],Ticket_Forms[Form Number],Ticket_Forms[Prizes])</f>
        <v>2250</v>
      </c>
      <c r="S1810" s="16">
        <f>LOOKUP(Table5[[#This Row],[Item '#]],Ticket_Forms[Form Number],Ticket_Forms[Location Rent])</f>
        <v>180</v>
      </c>
      <c r="T1810" s="16">
        <f>LOOKUP(Table5[[#This Row],[Item '#]],Ticket_Forms[Form Number],Ticket_Forms[Last Sale])</f>
        <v>200</v>
      </c>
      <c r="U1810" s="16" t="s">
        <v>3909</v>
      </c>
      <c r="V1810" s="58">
        <f>Table5[[#This Row],[Date Distributed]]</f>
        <v>45355</v>
      </c>
      <c r="W1810" s="3" t="str">
        <f>_xlfn.XLOOKUP(Table5[[#This Row],[Serial '#]],Table10[Serial '#],Table10[Charity Association],"",,)</f>
        <v>Cleveland Police Athletic League</v>
      </c>
      <c r="Z1810" s="3" t="s">
        <v>23</v>
      </c>
    </row>
    <row r="1811" spans="1:26" hidden="1" x14ac:dyDescent="0.35">
      <c r="A1811" s="3">
        <v>1809</v>
      </c>
      <c r="B1811" s="78">
        <v>45345</v>
      </c>
      <c r="C1811" s="73">
        <f>_xlfn.XLOOKUP(Table5[[#This Row],[Serial '#]],Table10[Serial '#],Table10[Date],"",,)</f>
        <v>45355</v>
      </c>
      <c r="D18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11" s="73" t="str">
        <f>IF(Table5[[#This Row],[Date Distributed]]="","In Stock","Distributed")</f>
        <v>Distributed</v>
      </c>
      <c r="F1811" s="79" t="s">
        <v>660</v>
      </c>
      <c r="G1811" s="75" t="s">
        <v>761</v>
      </c>
      <c r="H1811" s="80" t="s">
        <v>720</v>
      </c>
      <c r="I1811" s="80" t="s">
        <v>719</v>
      </c>
      <c r="J1811" s="81" t="s">
        <v>2567</v>
      </c>
      <c r="K1811" s="80" t="s">
        <v>3646</v>
      </c>
      <c r="L1811" s="3" t="str">
        <f>_xlfn.XLOOKUP(Table5[[#This Row],[Item '#]],Ticket_Forms[Form Number],Ticket_Forms[Game Name],"",,)</f>
        <v>Crowns and Bars</v>
      </c>
      <c r="M1811" s="15">
        <v>102</v>
      </c>
      <c r="N1811" s="3">
        <f>LOOKUP(Table5[[#This Row],[Item '#]],Ticket_Forms[Form Number],Ticket_Forms[Ticket Count])</f>
        <v>3000</v>
      </c>
      <c r="O1811" s="16">
        <f>LOOKUP(Table5[[#This Row],[Item '#]],Ticket_Forms[Form Number],Ticket_Forms[Ticket Value])</f>
        <v>1</v>
      </c>
      <c r="P1811" s="16">
        <f>LOOKUP(Table5[[#This Row],[Item '#]],Ticket_Forms[Form Number],Ticket_Forms[Revenue])</f>
        <v>3000</v>
      </c>
      <c r="Q1811" s="16">
        <f>LOOKUP(Table5[[#This Row],[Item '#]],Ticket_Forms[Form Number],Ticket_Forms[Ideal Profit])</f>
        <v>750</v>
      </c>
      <c r="R1811" s="16">
        <f>LOOKUP(Table5[[#This Row],[Item '#]],Ticket_Forms[Form Number],Ticket_Forms[Prizes])</f>
        <v>2250</v>
      </c>
      <c r="S1811" s="16">
        <f>LOOKUP(Table5[[#This Row],[Item '#]],Ticket_Forms[Form Number],Ticket_Forms[Location Rent])</f>
        <v>180</v>
      </c>
      <c r="T1811" s="16">
        <f>LOOKUP(Table5[[#This Row],[Item '#]],Ticket_Forms[Form Number],Ticket_Forms[Last Sale])</f>
        <v>200</v>
      </c>
      <c r="U1811" s="16" t="s">
        <v>3909</v>
      </c>
      <c r="V1811" s="58">
        <f>Table5[[#This Row],[Date Distributed]]</f>
        <v>45355</v>
      </c>
      <c r="W1811" s="3" t="str">
        <f>_xlfn.XLOOKUP(Table5[[#This Row],[Serial '#]],Table10[Serial '#],Table10[Charity Association],"",,)</f>
        <v>Cleveland Police Athletic League</v>
      </c>
      <c r="Z1811" s="3" t="s">
        <v>23</v>
      </c>
    </row>
    <row r="1812" spans="1:26" hidden="1" x14ac:dyDescent="0.35">
      <c r="A1812" s="3">
        <v>1810</v>
      </c>
      <c r="B1812" s="78">
        <v>45345</v>
      </c>
      <c r="C1812" s="73">
        <f>_xlfn.XLOOKUP(Table5[[#This Row],[Serial '#]],Table10[Serial '#],Table10[Date],"",,)</f>
        <v>45374</v>
      </c>
      <c r="D18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12" s="73" t="str">
        <f>IF(Table5[[#This Row],[Date Distributed]]="","In Stock","Distributed")</f>
        <v>Distributed</v>
      </c>
      <c r="F1812" s="79" t="s">
        <v>660</v>
      </c>
      <c r="G1812" s="75" t="s">
        <v>761</v>
      </c>
      <c r="H1812" s="80" t="s">
        <v>720</v>
      </c>
      <c r="I1812" s="80" t="s">
        <v>719</v>
      </c>
      <c r="J1812" s="81" t="s">
        <v>2568</v>
      </c>
      <c r="K1812" s="80" t="s">
        <v>3646</v>
      </c>
      <c r="L1812" s="3" t="str">
        <f>_xlfn.XLOOKUP(Table5[[#This Row],[Item '#]],Ticket_Forms[Form Number],Ticket_Forms[Game Name],"",,)</f>
        <v>Crowns and Bars</v>
      </c>
      <c r="M1812" s="15">
        <v>102</v>
      </c>
      <c r="N1812" s="3">
        <f>LOOKUP(Table5[[#This Row],[Item '#]],Ticket_Forms[Form Number],Ticket_Forms[Ticket Count])</f>
        <v>3000</v>
      </c>
      <c r="O1812" s="16">
        <f>LOOKUP(Table5[[#This Row],[Item '#]],Ticket_Forms[Form Number],Ticket_Forms[Ticket Value])</f>
        <v>1</v>
      </c>
      <c r="P1812" s="16">
        <f>LOOKUP(Table5[[#This Row],[Item '#]],Ticket_Forms[Form Number],Ticket_Forms[Revenue])</f>
        <v>3000</v>
      </c>
      <c r="Q1812" s="16">
        <f>LOOKUP(Table5[[#This Row],[Item '#]],Ticket_Forms[Form Number],Ticket_Forms[Ideal Profit])</f>
        <v>750</v>
      </c>
      <c r="R1812" s="16">
        <f>LOOKUP(Table5[[#This Row],[Item '#]],Ticket_Forms[Form Number],Ticket_Forms[Prizes])</f>
        <v>2250</v>
      </c>
      <c r="S1812" s="16">
        <f>LOOKUP(Table5[[#This Row],[Item '#]],Ticket_Forms[Form Number],Ticket_Forms[Location Rent])</f>
        <v>180</v>
      </c>
      <c r="T1812" s="16">
        <f>LOOKUP(Table5[[#This Row],[Item '#]],Ticket_Forms[Form Number],Ticket_Forms[Last Sale])</f>
        <v>200</v>
      </c>
      <c r="U1812" s="16" t="s">
        <v>3909</v>
      </c>
      <c r="V1812" s="58">
        <f>Table5[[#This Row],[Date Distributed]]</f>
        <v>45374</v>
      </c>
      <c r="W1812" s="3" t="str">
        <f>_xlfn.XLOOKUP(Table5[[#This Row],[Serial '#]],Table10[Serial '#],Table10[Charity Association],"",,)</f>
        <v>Cleveland Police Athletic League</v>
      </c>
      <c r="Z1812" s="3" t="s">
        <v>23</v>
      </c>
    </row>
    <row r="1813" spans="1:26" hidden="1" x14ac:dyDescent="0.35">
      <c r="A1813" s="3">
        <v>1811</v>
      </c>
      <c r="B1813" s="84">
        <v>45355</v>
      </c>
      <c r="C1813" s="73">
        <f>_xlfn.XLOOKUP(Table5[[#This Row],[Serial '#]],Table10[Serial '#],Table10[Date],"",,)</f>
        <v>45359</v>
      </c>
      <c r="D18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13" s="73" t="str">
        <f>IF(Table5[[#This Row],[Date Distributed]]="","In Stock","Distributed")</f>
        <v>Distributed</v>
      </c>
      <c r="F1813" s="75" t="s">
        <v>660</v>
      </c>
      <c r="G1813" s="75" t="s">
        <v>761</v>
      </c>
      <c r="H1813" s="76" t="s">
        <v>745</v>
      </c>
      <c r="I1813" s="76" t="s">
        <v>746</v>
      </c>
      <c r="J1813" s="77" t="s">
        <v>2569</v>
      </c>
      <c r="K1813" s="76" t="s">
        <v>659</v>
      </c>
      <c r="L1813" s="3" t="str">
        <f>_xlfn.XLOOKUP(Table5[[#This Row],[Item '#]],Ticket_Forms[Form Number],Ticket_Forms[Game Name],"",,)</f>
        <v>Crowns and Bars</v>
      </c>
      <c r="M1813" s="15">
        <v>102</v>
      </c>
      <c r="N1813" s="3">
        <f>LOOKUP(Table5[[#This Row],[Item '#]],Ticket_Forms[Form Number],Ticket_Forms[Ticket Count])</f>
        <v>3000</v>
      </c>
      <c r="O1813" s="16">
        <f>LOOKUP(Table5[[#This Row],[Item '#]],Ticket_Forms[Form Number],Ticket_Forms[Ticket Value])</f>
        <v>1</v>
      </c>
      <c r="P1813" s="16">
        <f>LOOKUP(Table5[[#This Row],[Item '#]],Ticket_Forms[Form Number],Ticket_Forms[Revenue])</f>
        <v>3000</v>
      </c>
      <c r="Q1813" s="16">
        <f>LOOKUP(Table5[[#This Row],[Item '#]],Ticket_Forms[Form Number],Ticket_Forms[Ideal Profit])</f>
        <v>750</v>
      </c>
      <c r="R1813" s="16">
        <f>LOOKUP(Table5[[#This Row],[Item '#]],Ticket_Forms[Form Number],Ticket_Forms[Prizes])</f>
        <v>2250</v>
      </c>
      <c r="S1813" s="16">
        <f>LOOKUP(Table5[[#This Row],[Item '#]],Ticket_Forms[Form Number],Ticket_Forms[Location Rent])</f>
        <v>180</v>
      </c>
      <c r="T1813" s="16">
        <f>LOOKUP(Table5[[#This Row],[Item '#]],Ticket_Forms[Form Number],Ticket_Forms[Last Sale])</f>
        <v>200</v>
      </c>
      <c r="U1813" s="16" t="s">
        <v>3909</v>
      </c>
      <c r="V1813" s="58">
        <f>Table5[[#This Row],[Date Distributed]]</f>
        <v>45359</v>
      </c>
      <c r="W1813" s="3" t="str">
        <f>_xlfn.XLOOKUP(Table5[[#This Row],[Serial '#]],Table10[Serial '#],Table10[Charity Association],"",,)</f>
        <v>Holy Trinity Lutheran Church</v>
      </c>
      <c r="Z1813" s="3" t="s">
        <v>3909</v>
      </c>
    </row>
    <row r="1814" spans="1:26" hidden="1" x14ac:dyDescent="0.35">
      <c r="A1814" s="3">
        <v>1812</v>
      </c>
      <c r="B1814" s="85">
        <v>45355</v>
      </c>
      <c r="C1814" s="73">
        <f>_xlfn.XLOOKUP(Table5[[#This Row],[Serial '#]],Table10[Serial '#],Table10[Date],"",,)</f>
        <v>45363</v>
      </c>
      <c r="D18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14" s="73" t="str">
        <f>IF(Table5[[#This Row],[Date Distributed]]="","In Stock","Distributed")</f>
        <v>Distributed</v>
      </c>
      <c r="F1814" s="79" t="s">
        <v>660</v>
      </c>
      <c r="G1814" s="75" t="s">
        <v>761</v>
      </c>
      <c r="H1814" s="80" t="s">
        <v>745</v>
      </c>
      <c r="I1814" s="80" t="s">
        <v>746</v>
      </c>
      <c r="J1814" s="81" t="s">
        <v>2570</v>
      </c>
      <c r="K1814" s="80" t="s">
        <v>659</v>
      </c>
      <c r="L1814" s="3" t="str">
        <f>_xlfn.XLOOKUP(Table5[[#This Row],[Item '#]],Ticket_Forms[Form Number],Ticket_Forms[Game Name],"",,)</f>
        <v>Crowns and Bars</v>
      </c>
      <c r="M1814" s="15">
        <v>102</v>
      </c>
      <c r="N1814" s="3">
        <f>LOOKUP(Table5[[#This Row],[Item '#]],Ticket_Forms[Form Number],Ticket_Forms[Ticket Count])</f>
        <v>3000</v>
      </c>
      <c r="O1814" s="16">
        <f>LOOKUP(Table5[[#This Row],[Item '#]],Ticket_Forms[Form Number],Ticket_Forms[Ticket Value])</f>
        <v>1</v>
      </c>
      <c r="P1814" s="16">
        <f>LOOKUP(Table5[[#This Row],[Item '#]],Ticket_Forms[Form Number],Ticket_Forms[Revenue])</f>
        <v>3000</v>
      </c>
      <c r="Q1814" s="16">
        <f>LOOKUP(Table5[[#This Row],[Item '#]],Ticket_Forms[Form Number],Ticket_Forms[Ideal Profit])</f>
        <v>750</v>
      </c>
      <c r="R1814" s="16">
        <f>LOOKUP(Table5[[#This Row],[Item '#]],Ticket_Forms[Form Number],Ticket_Forms[Prizes])</f>
        <v>2250</v>
      </c>
      <c r="S1814" s="16">
        <f>LOOKUP(Table5[[#This Row],[Item '#]],Ticket_Forms[Form Number],Ticket_Forms[Location Rent])</f>
        <v>180</v>
      </c>
      <c r="T1814" s="16">
        <f>LOOKUP(Table5[[#This Row],[Item '#]],Ticket_Forms[Form Number],Ticket_Forms[Last Sale])</f>
        <v>200</v>
      </c>
      <c r="U1814" s="16" t="s">
        <v>3909</v>
      </c>
      <c r="V1814" s="58">
        <f>Table5[[#This Row],[Date Distributed]]</f>
        <v>45363</v>
      </c>
      <c r="W1814" s="3" t="str">
        <f>_xlfn.XLOOKUP(Table5[[#This Row],[Serial '#]],Table10[Serial '#],Table10[Charity Association],"",,)</f>
        <v>Greater Cleveland Football Foundation</v>
      </c>
      <c r="Z1814" s="3" t="s">
        <v>3909</v>
      </c>
    </row>
    <row r="1815" spans="1:26" hidden="1" x14ac:dyDescent="0.35">
      <c r="A1815" s="3">
        <v>1813</v>
      </c>
      <c r="B1815" s="85">
        <v>45355</v>
      </c>
      <c r="C1815" s="73">
        <f>_xlfn.XLOOKUP(Table5[[#This Row],[Serial '#]],Table10[Serial '#],Table10[Date],"",,)</f>
        <v>45365</v>
      </c>
      <c r="D18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15" s="73" t="str">
        <f>IF(Table5[[#This Row],[Date Distributed]]="","In Stock","Distributed")</f>
        <v>Distributed</v>
      </c>
      <c r="F1815" s="79" t="s">
        <v>660</v>
      </c>
      <c r="G1815" s="75" t="s">
        <v>761</v>
      </c>
      <c r="H1815" s="80" t="s">
        <v>745</v>
      </c>
      <c r="I1815" s="80" t="s">
        <v>746</v>
      </c>
      <c r="J1815" s="81" t="s">
        <v>2571</v>
      </c>
      <c r="K1815" s="80" t="s">
        <v>659</v>
      </c>
      <c r="L1815" s="3" t="str">
        <f>_xlfn.XLOOKUP(Table5[[#This Row],[Item '#]],Ticket_Forms[Form Number],Ticket_Forms[Game Name],"",,)</f>
        <v>Crowns and Bars</v>
      </c>
      <c r="M1815" s="15">
        <v>102</v>
      </c>
      <c r="N1815" s="3">
        <f>LOOKUP(Table5[[#This Row],[Item '#]],Ticket_Forms[Form Number],Ticket_Forms[Ticket Count])</f>
        <v>3000</v>
      </c>
      <c r="O1815" s="16">
        <f>LOOKUP(Table5[[#This Row],[Item '#]],Ticket_Forms[Form Number],Ticket_Forms[Ticket Value])</f>
        <v>1</v>
      </c>
      <c r="P1815" s="16">
        <f>LOOKUP(Table5[[#This Row],[Item '#]],Ticket_Forms[Form Number],Ticket_Forms[Revenue])</f>
        <v>3000</v>
      </c>
      <c r="Q1815" s="16">
        <f>LOOKUP(Table5[[#This Row],[Item '#]],Ticket_Forms[Form Number],Ticket_Forms[Ideal Profit])</f>
        <v>750</v>
      </c>
      <c r="R1815" s="16">
        <f>LOOKUP(Table5[[#This Row],[Item '#]],Ticket_Forms[Form Number],Ticket_Forms[Prizes])</f>
        <v>2250</v>
      </c>
      <c r="S1815" s="16">
        <f>LOOKUP(Table5[[#This Row],[Item '#]],Ticket_Forms[Form Number],Ticket_Forms[Location Rent])</f>
        <v>180</v>
      </c>
      <c r="T1815" s="16">
        <f>LOOKUP(Table5[[#This Row],[Item '#]],Ticket_Forms[Form Number],Ticket_Forms[Last Sale])</f>
        <v>200</v>
      </c>
      <c r="U1815" s="16" t="s">
        <v>3909</v>
      </c>
      <c r="V1815" s="58">
        <f>Table5[[#This Row],[Date Distributed]]</f>
        <v>45365</v>
      </c>
      <c r="W1815" s="3" t="str">
        <f>_xlfn.XLOOKUP(Table5[[#This Row],[Serial '#]],Table10[Serial '#],Table10[Charity Association],"",,)</f>
        <v>Italian American Brotherhood Club</v>
      </c>
      <c r="Z1815" s="3" t="s">
        <v>3909</v>
      </c>
    </row>
    <row r="1816" spans="1:26" hidden="1" x14ac:dyDescent="0.35">
      <c r="A1816" s="3">
        <v>1814</v>
      </c>
      <c r="B1816" s="85">
        <v>45355</v>
      </c>
      <c r="C1816" s="73">
        <f>_xlfn.XLOOKUP(Table5[[#This Row],[Serial '#]],Table10[Serial '#],Table10[Date],"",,)</f>
        <v>45365</v>
      </c>
      <c r="D18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16" s="73" t="str">
        <f>IF(Table5[[#This Row],[Date Distributed]]="","In Stock","Distributed")</f>
        <v>Distributed</v>
      </c>
      <c r="F1816" s="79" t="s">
        <v>660</v>
      </c>
      <c r="G1816" s="75" t="s">
        <v>761</v>
      </c>
      <c r="H1816" s="80" t="s">
        <v>745</v>
      </c>
      <c r="I1816" s="80" t="s">
        <v>746</v>
      </c>
      <c r="J1816" s="81" t="s">
        <v>2572</v>
      </c>
      <c r="K1816" s="80" t="s">
        <v>659</v>
      </c>
      <c r="L1816" s="3" t="str">
        <f>_xlfn.XLOOKUP(Table5[[#This Row],[Item '#]],Ticket_Forms[Form Number],Ticket_Forms[Game Name],"",,)</f>
        <v>Crowns and Bars</v>
      </c>
      <c r="M1816" s="15">
        <v>102</v>
      </c>
      <c r="N1816" s="3">
        <f>LOOKUP(Table5[[#This Row],[Item '#]],Ticket_Forms[Form Number],Ticket_Forms[Ticket Count])</f>
        <v>3000</v>
      </c>
      <c r="O1816" s="16">
        <f>LOOKUP(Table5[[#This Row],[Item '#]],Ticket_Forms[Form Number],Ticket_Forms[Ticket Value])</f>
        <v>1</v>
      </c>
      <c r="P1816" s="16">
        <f>LOOKUP(Table5[[#This Row],[Item '#]],Ticket_Forms[Form Number],Ticket_Forms[Revenue])</f>
        <v>3000</v>
      </c>
      <c r="Q1816" s="16">
        <f>LOOKUP(Table5[[#This Row],[Item '#]],Ticket_Forms[Form Number],Ticket_Forms[Ideal Profit])</f>
        <v>750</v>
      </c>
      <c r="R1816" s="16">
        <f>LOOKUP(Table5[[#This Row],[Item '#]],Ticket_Forms[Form Number],Ticket_Forms[Prizes])</f>
        <v>2250</v>
      </c>
      <c r="S1816" s="16">
        <f>LOOKUP(Table5[[#This Row],[Item '#]],Ticket_Forms[Form Number],Ticket_Forms[Location Rent])</f>
        <v>180</v>
      </c>
      <c r="T1816" s="16">
        <f>LOOKUP(Table5[[#This Row],[Item '#]],Ticket_Forms[Form Number],Ticket_Forms[Last Sale])</f>
        <v>200</v>
      </c>
      <c r="U1816" s="16" t="s">
        <v>3909</v>
      </c>
      <c r="V1816" s="58">
        <f>Table5[[#This Row],[Date Distributed]]</f>
        <v>45365</v>
      </c>
      <c r="W1816" s="3" t="str">
        <f>_xlfn.XLOOKUP(Table5[[#This Row],[Serial '#]],Table10[Serial '#],Table10[Charity Association],"",,)</f>
        <v>Cleveland Police Athletic League</v>
      </c>
      <c r="Z1816" s="3" t="s">
        <v>3909</v>
      </c>
    </row>
    <row r="1817" spans="1:26" hidden="1" x14ac:dyDescent="0.35">
      <c r="A1817" s="3">
        <v>1815</v>
      </c>
      <c r="B1817" s="85">
        <v>45355</v>
      </c>
      <c r="C1817" s="73">
        <f>_xlfn.XLOOKUP(Table5[[#This Row],[Serial '#]],Table10[Serial '#],Table10[Date],"",,)</f>
        <v>45366</v>
      </c>
      <c r="D18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17" s="73" t="str">
        <f>IF(Table5[[#This Row],[Date Distributed]]="","In Stock","Distributed")</f>
        <v>Distributed</v>
      </c>
      <c r="F1817" s="79" t="s">
        <v>660</v>
      </c>
      <c r="G1817" s="75" t="s">
        <v>761</v>
      </c>
      <c r="H1817" s="80" t="s">
        <v>745</v>
      </c>
      <c r="I1817" s="80" t="s">
        <v>746</v>
      </c>
      <c r="J1817" s="81" t="s">
        <v>2573</v>
      </c>
      <c r="K1817" s="80" t="s">
        <v>659</v>
      </c>
      <c r="L1817" s="3" t="str">
        <f>_xlfn.XLOOKUP(Table5[[#This Row],[Item '#]],Ticket_Forms[Form Number],Ticket_Forms[Game Name],"",,)</f>
        <v>Crowns and Bars</v>
      </c>
      <c r="M1817" s="15">
        <v>102</v>
      </c>
      <c r="N1817" s="3">
        <f>LOOKUP(Table5[[#This Row],[Item '#]],Ticket_Forms[Form Number],Ticket_Forms[Ticket Count])</f>
        <v>3000</v>
      </c>
      <c r="O1817" s="16">
        <f>LOOKUP(Table5[[#This Row],[Item '#]],Ticket_Forms[Form Number],Ticket_Forms[Ticket Value])</f>
        <v>1</v>
      </c>
      <c r="P1817" s="16">
        <f>LOOKUP(Table5[[#This Row],[Item '#]],Ticket_Forms[Form Number],Ticket_Forms[Revenue])</f>
        <v>3000</v>
      </c>
      <c r="Q1817" s="16">
        <f>LOOKUP(Table5[[#This Row],[Item '#]],Ticket_Forms[Form Number],Ticket_Forms[Ideal Profit])</f>
        <v>750</v>
      </c>
      <c r="R1817" s="16">
        <f>LOOKUP(Table5[[#This Row],[Item '#]],Ticket_Forms[Form Number],Ticket_Forms[Prizes])</f>
        <v>2250</v>
      </c>
      <c r="S1817" s="16">
        <f>LOOKUP(Table5[[#This Row],[Item '#]],Ticket_Forms[Form Number],Ticket_Forms[Location Rent])</f>
        <v>180</v>
      </c>
      <c r="T1817" s="16">
        <f>LOOKUP(Table5[[#This Row],[Item '#]],Ticket_Forms[Form Number],Ticket_Forms[Last Sale])</f>
        <v>200</v>
      </c>
      <c r="U1817" s="16" t="s">
        <v>3909</v>
      </c>
      <c r="V1817" s="58">
        <f>Table5[[#This Row],[Date Distributed]]</f>
        <v>45366</v>
      </c>
      <c r="W1817" s="3" t="str">
        <f>_xlfn.XLOOKUP(Table5[[#This Row],[Serial '#]],Table10[Serial '#],Table10[Charity Association],"",,)</f>
        <v>Greater Cleveland Football Foundation</v>
      </c>
      <c r="Z1817" s="3" t="s">
        <v>3909</v>
      </c>
    </row>
    <row r="1818" spans="1:26" hidden="1" x14ac:dyDescent="0.35">
      <c r="A1818" s="3">
        <v>1816</v>
      </c>
      <c r="B1818" s="85">
        <v>45355</v>
      </c>
      <c r="C1818" s="73">
        <f>_xlfn.XLOOKUP(Table5[[#This Row],[Serial '#]],Table10[Serial '#],Table10[Date],"",,)</f>
        <v>45369</v>
      </c>
      <c r="D18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18" s="73" t="str">
        <f>IF(Table5[[#This Row],[Date Distributed]]="","In Stock","Distributed")</f>
        <v>Distributed</v>
      </c>
      <c r="F1818" s="79" t="s">
        <v>660</v>
      </c>
      <c r="G1818" s="75" t="s">
        <v>761</v>
      </c>
      <c r="H1818" s="80" t="s">
        <v>745</v>
      </c>
      <c r="I1818" s="80" t="s">
        <v>746</v>
      </c>
      <c r="J1818" s="81" t="s">
        <v>2574</v>
      </c>
      <c r="K1818" s="80" t="s">
        <v>659</v>
      </c>
      <c r="L1818" s="3" t="str">
        <f>_xlfn.XLOOKUP(Table5[[#This Row],[Item '#]],Ticket_Forms[Form Number],Ticket_Forms[Game Name],"",,)</f>
        <v>Crowns and Bars</v>
      </c>
      <c r="M1818" s="15">
        <v>102</v>
      </c>
      <c r="N1818" s="3">
        <f>LOOKUP(Table5[[#This Row],[Item '#]],Ticket_Forms[Form Number],Ticket_Forms[Ticket Count])</f>
        <v>3000</v>
      </c>
      <c r="O1818" s="16">
        <f>LOOKUP(Table5[[#This Row],[Item '#]],Ticket_Forms[Form Number],Ticket_Forms[Ticket Value])</f>
        <v>1</v>
      </c>
      <c r="P1818" s="16">
        <f>LOOKUP(Table5[[#This Row],[Item '#]],Ticket_Forms[Form Number],Ticket_Forms[Revenue])</f>
        <v>3000</v>
      </c>
      <c r="Q1818" s="16">
        <f>LOOKUP(Table5[[#This Row],[Item '#]],Ticket_Forms[Form Number],Ticket_Forms[Ideal Profit])</f>
        <v>750</v>
      </c>
      <c r="R1818" s="16">
        <f>LOOKUP(Table5[[#This Row],[Item '#]],Ticket_Forms[Form Number],Ticket_Forms[Prizes])</f>
        <v>2250</v>
      </c>
      <c r="S1818" s="16">
        <f>LOOKUP(Table5[[#This Row],[Item '#]],Ticket_Forms[Form Number],Ticket_Forms[Location Rent])</f>
        <v>180</v>
      </c>
      <c r="T1818" s="16">
        <f>LOOKUP(Table5[[#This Row],[Item '#]],Ticket_Forms[Form Number],Ticket_Forms[Last Sale])</f>
        <v>200</v>
      </c>
      <c r="U1818" s="16" t="s">
        <v>3909</v>
      </c>
      <c r="V1818" s="58">
        <f>Table5[[#This Row],[Date Distributed]]</f>
        <v>45369</v>
      </c>
      <c r="W1818" s="3" t="str">
        <f>_xlfn.XLOOKUP(Table5[[#This Row],[Serial '#]],Table10[Serial '#],Table10[Charity Association],"",,)</f>
        <v>Greater Cleveland Football Foundation</v>
      </c>
      <c r="Z1818" s="3" t="s">
        <v>3909</v>
      </c>
    </row>
    <row r="1819" spans="1:26" hidden="1" x14ac:dyDescent="0.35">
      <c r="A1819" s="3">
        <v>1817</v>
      </c>
      <c r="B1819" s="85">
        <v>45355</v>
      </c>
      <c r="C1819" s="73">
        <f>_xlfn.XLOOKUP(Table5[[#This Row],[Serial '#]],Table10[Serial '#],Table10[Date],"",,)</f>
        <v>45369</v>
      </c>
      <c r="D18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19" s="73" t="str">
        <f>IF(Table5[[#This Row],[Date Distributed]]="","In Stock","Distributed")</f>
        <v>Distributed</v>
      </c>
      <c r="F1819" s="79" t="s">
        <v>660</v>
      </c>
      <c r="G1819" s="75" t="s">
        <v>761</v>
      </c>
      <c r="H1819" s="80" t="s">
        <v>745</v>
      </c>
      <c r="I1819" s="80" t="s">
        <v>746</v>
      </c>
      <c r="J1819" s="81" t="s">
        <v>2575</v>
      </c>
      <c r="K1819" s="80" t="s">
        <v>659</v>
      </c>
      <c r="L1819" s="3" t="str">
        <f>_xlfn.XLOOKUP(Table5[[#This Row],[Item '#]],Ticket_Forms[Form Number],Ticket_Forms[Game Name],"",,)</f>
        <v>Crowns and Bars</v>
      </c>
      <c r="M1819" s="15">
        <v>102</v>
      </c>
      <c r="N1819" s="3">
        <f>LOOKUP(Table5[[#This Row],[Item '#]],Ticket_Forms[Form Number],Ticket_Forms[Ticket Count])</f>
        <v>3000</v>
      </c>
      <c r="O1819" s="16">
        <f>LOOKUP(Table5[[#This Row],[Item '#]],Ticket_Forms[Form Number],Ticket_Forms[Ticket Value])</f>
        <v>1</v>
      </c>
      <c r="P1819" s="16">
        <f>LOOKUP(Table5[[#This Row],[Item '#]],Ticket_Forms[Form Number],Ticket_Forms[Revenue])</f>
        <v>3000</v>
      </c>
      <c r="Q1819" s="16">
        <f>LOOKUP(Table5[[#This Row],[Item '#]],Ticket_Forms[Form Number],Ticket_Forms[Ideal Profit])</f>
        <v>750</v>
      </c>
      <c r="R1819" s="16">
        <f>LOOKUP(Table5[[#This Row],[Item '#]],Ticket_Forms[Form Number],Ticket_Forms[Prizes])</f>
        <v>2250</v>
      </c>
      <c r="S1819" s="16">
        <f>LOOKUP(Table5[[#This Row],[Item '#]],Ticket_Forms[Form Number],Ticket_Forms[Location Rent])</f>
        <v>180</v>
      </c>
      <c r="T1819" s="16">
        <f>LOOKUP(Table5[[#This Row],[Item '#]],Ticket_Forms[Form Number],Ticket_Forms[Last Sale])</f>
        <v>200</v>
      </c>
      <c r="U1819" s="16" t="s">
        <v>3909</v>
      </c>
      <c r="V1819" s="58">
        <f>Table5[[#This Row],[Date Distributed]]</f>
        <v>45369</v>
      </c>
      <c r="W1819" s="3" t="str">
        <f>_xlfn.XLOOKUP(Table5[[#This Row],[Serial '#]],Table10[Serial '#],Table10[Charity Association],"",,)</f>
        <v>Cleveland Police Athletic League</v>
      </c>
      <c r="Z1819" s="3" t="s">
        <v>3909</v>
      </c>
    </row>
    <row r="1820" spans="1:26" hidden="1" x14ac:dyDescent="0.35">
      <c r="A1820" s="3">
        <v>1818</v>
      </c>
      <c r="B1820" s="85">
        <v>45355</v>
      </c>
      <c r="C1820" s="73">
        <f>_xlfn.XLOOKUP(Table5[[#This Row],[Serial '#]],Table10[Serial '#],Table10[Date],"",,)</f>
        <v>45369</v>
      </c>
      <c r="D18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20" s="73" t="str">
        <f>IF(Table5[[#This Row],[Date Distributed]]="","In Stock","Distributed")</f>
        <v>Distributed</v>
      </c>
      <c r="F1820" s="79" t="s">
        <v>660</v>
      </c>
      <c r="G1820" s="75" t="s">
        <v>761</v>
      </c>
      <c r="H1820" s="80" t="s">
        <v>745</v>
      </c>
      <c r="I1820" s="80" t="s">
        <v>746</v>
      </c>
      <c r="J1820" s="81" t="s">
        <v>2576</v>
      </c>
      <c r="K1820" s="80" t="s">
        <v>659</v>
      </c>
      <c r="L1820" s="3" t="str">
        <f>_xlfn.XLOOKUP(Table5[[#This Row],[Item '#]],Ticket_Forms[Form Number],Ticket_Forms[Game Name],"",,)</f>
        <v>Crowns and Bars</v>
      </c>
      <c r="M1820" s="15">
        <v>102</v>
      </c>
      <c r="N1820" s="3">
        <f>LOOKUP(Table5[[#This Row],[Item '#]],Ticket_Forms[Form Number],Ticket_Forms[Ticket Count])</f>
        <v>3000</v>
      </c>
      <c r="O1820" s="16">
        <f>LOOKUP(Table5[[#This Row],[Item '#]],Ticket_Forms[Form Number],Ticket_Forms[Ticket Value])</f>
        <v>1</v>
      </c>
      <c r="P1820" s="16">
        <f>LOOKUP(Table5[[#This Row],[Item '#]],Ticket_Forms[Form Number],Ticket_Forms[Revenue])</f>
        <v>3000</v>
      </c>
      <c r="Q1820" s="16">
        <f>LOOKUP(Table5[[#This Row],[Item '#]],Ticket_Forms[Form Number],Ticket_Forms[Ideal Profit])</f>
        <v>750</v>
      </c>
      <c r="R1820" s="16">
        <f>LOOKUP(Table5[[#This Row],[Item '#]],Ticket_Forms[Form Number],Ticket_Forms[Prizes])</f>
        <v>2250</v>
      </c>
      <c r="S1820" s="16">
        <f>LOOKUP(Table5[[#This Row],[Item '#]],Ticket_Forms[Form Number],Ticket_Forms[Location Rent])</f>
        <v>180</v>
      </c>
      <c r="T1820" s="16">
        <f>LOOKUP(Table5[[#This Row],[Item '#]],Ticket_Forms[Form Number],Ticket_Forms[Last Sale])</f>
        <v>200</v>
      </c>
      <c r="U1820" s="16" t="s">
        <v>3909</v>
      </c>
      <c r="V1820" s="58">
        <f>Table5[[#This Row],[Date Distributed]]</f>
        <v>45369</v>
      </c>
      <c r="W1820" s="3" t="str">
        <f>_xlfn.XLOOKUP(Table5[[#This Row],[Serial '#]],Table10[Serial '#],Table10[Charity Association],"",,)</f>
        <v>Cleveland Police Athletic League</v>
      </c>
      <c r="Z1820" s="3" t="s">
        <v>3909</v>
      </c>
    </row>
    <row r="1821" spans="1:26" hidden="1" x14ac:dyDescent="0.35">
      <c r="A1821" s="3">
        <v>1819</v>
      </c>
      <c r="B1821" s="85">
        <v>45355</v>
      </c>
      <c r="C1821" s="73">
        <f>_xlfn.XLOOKUP(Table5[[#This Row],[Serial '#]],Table10[Serial '#],Table10[Date],"",,)</f>
        <v>45371</v>
      </c>
      <c r="D18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21" s="73" t="str">
        <f>IF(Table5[[#This Row],[Date Distributed]]="","In Stock","Distributed")</f>
        <v>Distributed</v>
      </c>
      <c r="F1821" s="79" t="s">
        <v>660</v>
      </c>
      <c r="G1821" s="75" t="s">
        <v>761</v>
      </c>
      <c r="H1821" s="80" t="s">
        <v>745</v>
      </c>
      <c r="I1821" s="80" t="s">
        <v>746</v>
      </c>
      <c r="J1821" s="81" t="s">
        <v>2577</v>
      </c>
      <c r="K1821" s="80" t="s">
        <v>659</v>
      </c>
      <c r="L1821" s="3" t="str">
        <f>_xlfn.XLOOKUP(Table5[[#This Row],[Item '#]],Ticket_Forms[Form Number],Ticket_Forms[Game Name],"",,)</f>
        <v>Crowns and Bars</v>
      </c>
      <c r="M1821" s="15">
        <v>102</v>
      </c>
      <c r="N1821" s="3">
        <f>LOOKUP(Table5[[#This Row],[Item '#]],Ticket_Forms[Form Number],Ticket_Forms[Ticket Count])</f>
        <v>3000</v>
      </c>
      <c r="O1821" s="16">
        <f>LOOKUP(Table5[[#This Row],[Item '#]],Ticket_Forms[Form Number],Ticket_Forms[Ticket Value])</f>
        <v>1</v>
      </c>
      <c r="P1821" s="16">
        <f>LOOKUP(Table5[[#This Row],[Item '#]],Ticket_Forms[Form Number],Ticket_Forms[Revenue])</f>
        <v>3000</v>
      </c>
      <c r="Q1821" s="16">
        <f>LOOKUP(Table5[[#This Row],[Item '#]],Ticket_Forms[Form Number],Ticket_Forms[Ideal Profit])</f>
        <v>750</v>
      </c>
      <c r="R1821" s="16">
        <f>LOOKUP(Table5[[#This Row],[Item '#]],Ticket_Forms[Form Number],Ticket_Forms[Prizes])</f>
        <v>2250</v>
      </c>
      <c r="S1821" s="16">
        <f>LOOKUP(Table5[[#This Row],[Item '#]],Ticket_Forms[Form Number],Ticket_Forms[Location Rent])</f>
        <v>180</v>
      </c>
      <c r="T1821" s="16">
        <f>LOOKUP(Table5[[#This Row],[Item '#]],Ticket_Forms[Form Number],Ticket_Forms[Last Sale])</f>
        <v>200</v>
      </c>
      <c r="U1821" s="16" t="s">
        <v>3909</v>
      </c>
      <c r="V1821" s="58">
        <f>Table5[[#This Row],[Date Distributed]]</f>
        <v>45371</v>
      </c>
      <c r="W1821" s="3" t="str">
        <f>_xlfn.XLOOKUP(Table5[[#This Row],[Serial '#]],Table10[Serial '#],Table10[Charity Association],"",,)</f>
        <v>Greater Cleveland Football Foundation</v>
      </c>
      <c r="Z1821" s="3" t="s">
        <v>3909</v>
      </c>
    </row>
    <row r="1822" spans="1:26" hidden="1" x14ac:dyDescent="0.35">
      <c r="A1822" s="3">
        <v>1820</v>
      </c>
      <c r="B1822" s="85">
        <v>45355</v>
      </c>
      <c r="C1822" s="73">
        <f>_xlfn.XLOOKUP(Table5[[#This Row],[Serial '#]],Table10[Serial '#],Table10[Date],"",,)</f>
        <v>45372</v>
      </c>
      <c r="D18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22" s="73" t="str">
        <f>IF(Table5[[#This Row],[Date Distributed]]="","In Stock","Distributed")</f>
        <v>Distributed</v>
      </c>
      <c r="F1822" s="79" t="s">
        <v>660</v>
      </c>
      <c r="G1822" s="75" t="s">
        <v>761</v>
      </c>
      <c r="H1822" s="80" t="s">
        <v>745</v>
      </c>
      <c r="I1822" s="80" t="s">
        <v>746</v>
      </c>
      <c r="J1822" s="81" t="s">
        <v>2578</v>
      </c>
      <c r="K1822" s="80" t="s">
        <v>659</v>
      </c>
      <c r="L1822" s="3" t="str">
        <f>_xlfn.XLOOKUP(Table5[[#This Row],[Item '#]],Ticket_Forms[Form Number],Ticket_Forms[Game Name],"",,)</f>
        <v>Crowns and Bars</v>
      </c>
      <c r="M1822" s="15">
        <v>102</v>
      </c>
      <c r="N1822" s="3">
        <f>LOOKUP(Table5[[#This Row],[Item '#]],Ticket_Forms[Form Number],Ticket_Forms[Ticket Count])</f>
        <v>3000</v>
      </c>
      <c r="O1822" s="16">
        <f>LOOKUP(Table5[[#This Row],[Item '#]],Ticket_Forms[Form Number],Ticket_Forms[Ticket Value])</f>
        <v>1</v>
      </c>
      <c r="P1822" s="16">
        <f>LOOKUP(Table5[[#This Row],[Item '#]],Ticket_Forms[Form Number],Ticket_Forms[Revenue])</f>
        <v>3000</v>
      </c>
      <c r="Q1822" s="16">
        <f>LOOKUP(Table5[[#This Row],[Item '#]],Ticket_Forms[Form Number],Ticket_Forms[Ideal Profit])</f>
        <v>750</v>
      </c>
      <c r="R1822" s="16">
        <f>LOOKUP(Table5[[#This Row],[Item '#]],Ticket_Forms[Form Number],Ticket_Forms[Prizes])</f>
        <v>2250</v>
      </c>
      <c r="S1822" s="16">
        <f>LOOKUP(Table5[[#This Row],[Item '#]],Ticket_Forms[Form Number],Ticket_Forms[Location Rent])</f>
        <v>180</v>
      </c>
      <c r="T1822" s="16">
        <f>LOOKUP(Table5[[#This Row],[Item '#]],Ticket_Forms[Form Number],Ticket_Forms[Last Sale])</f>
        <v>200</v>
      </c>
      <c r="U1822" s="16" t="s">
        <v>3909</v>
      </c>
      <c r="V1822" s="58">
        <f>Table5[[#This Row],[Date Distributed]]</f>
        <v>45372</v>
      </c>
      <c r="W1822" s="3" t="str">
        <f>_xlfn.XLOOKUP(Table5[[#This Row],[Serial '#]],Table10[Serial '#],Table10[Charity Association],"",,)</f>
        <v>Greater Cleveland Football Foundation</v>
      </c>
      <c r="Z1822" s="3" t="s">
        <v>3909</v>
      </c>
    </row>
    <row r="1823" spans="1:26" hidden="1" x14ac:dyDescent="0.35">
      <c r="A1823" s="3">
        <v>1821</v>
      </c>
      <c r="B1823" s="85">
        <v>45355</v>
      </c>
      <c r="C1823" s="73">
        <f>_xlfn.XLOOKUP(Table5[[#This Row],[Serial '#]],Table10[Serial '#],Table10[Date],"",,)</f>
        <v>45372</v>
      </c>
      <c r="D18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23" s="73" t="str">
        <f>IF(Table5[[#This Row],[Date Distributed]]="","In Stock","Distributed")</f>
        <v>Distributed</v>
      </c>
      <c r="F1823" s="79" t="s">
        <v>660</v>
      </c>
      <c r="G1823" s="75" t="s">
        <v>761</v>
      </c>
      <c r="H1823" s="80" t="s">
        <v>745</v>
      </c>
      <c r="I1823" s="80" t="s">
        <v>746</v>
      </c>
      <c r="J1823" s="81" t="s">
        <v>2579</v>
      </c>
      <c r="K1823" s="80" t="s">
        <v>659</v>
      </c>
      <c r="L1823" s="3" t="str">
        <f>_xlfn.XLOOKUP(Table5[[#This Row],[Item '#]],Ticket_Forms[Form Number],Ticket_Forms[Game Name],"",,)</f>
        <v>Crowns and Bars</v>
      </c>
      <c r="M1823" s="15">
        <v>102</v>
      </c>
      <c r="N1823" s="3">
        <f>LOOKUP(Table5[[#This Row],[Item '#]],Ticket_Forms[Form Number],Ticket_Forms[Ticket Count])</f>
        <v>3000</v>
      </c>
      <c r="O1823" s="16">
        <f>LOOKUP(Table5[[#This Row],[Item '#]],Ticket_Forms[Form Number],Ticket_Forms[Ticket Value])</f>
        <v>1</v>
      </c>
      <c r="P1823" s="16">
        <f>LOOKUP(Table5[[#This Row],[Item '#]],Ticket_Forms[Form Number],Ticket_Forms[Revenue])</f>
        <v>3000</v>
      </c>
      <c r="Q1823" s="16">
        <f>LOOKUP(Table5[[#This Row],[Item '#]],Ticket_Forms[Form Number],Ticket_Forms[Ideal Profit])</f>
        <v>750</v>
      </c>
      <c r="R1823" s="16">
        <f>LOOKUP(Table5[[#This Row],[Item '#]],Ticket_Forms[Form Number],Ticket_Forms[Prizes])</f>
        <v>2250</v>
      </c>
      <c r="S1823" s="16">
        <f>LOOKUP(Table5[[#This Row],[Item '#]],Ticket_Forms[Form Number],Ticket_Forms[Location Rent])</f>
        <v>180</v>
      </c>
      <c r="T1823" s="16">
        <f>LOOKUP(Table5[[#This Row],[Item '#]],Ticket_Forms[Form Number],Ticket_Forms[Last Sale])</f>
        <v>200</v>
      </c>
      <c r="U1823" s="16" t="s">
        <v>3909</v>
      </c>
      <c r="V1823" s="58">
        <f>Table5[[#This Row],[Date Distributed]]</f>
        <v>45372</v>
      </c>
      <c r="W1823" s="3" t="str">
        <f>_xlfn.XLOOKUP(Table5[[#This Row],[Serial '#]],Table10[Serial '#],Table10[Charity Association],"",,)</f>
        <v>Share A Vision</v>
      </c>
      <c r="Z1823" s="3" t="s">
        <v>3909</v>
      </c>
    </row>
    <row r="1824" spans="1:26" hidden="1" x14ac:dyDescent="0.35">
      <c r="A1824" s="3">
        <v>1822</v>
      </c>
      <c r="B1824" s="85">
        <v>45355</v>
      </c>
      <c r="C1824" s="73">
        <f>_xlfn.XLOOKUP(Table5[[#This Row],[Serial '#]],Table10[Serial '#],Table10[Date],"",,)</f>
        <v>45373</v>
      </c>
      <c r="D18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24" s="73" t="str">
        <f>IF(Table5[[#This Row],[Date Distributed]]="","In Stock","Distributed")</f>
        <v>Distributed</v>
      </c>
      <c r="F1824" s="79" t="s">
        <v>660</v>
      </c>
      <c r="G1824" s="75" t="s">
        <v>761</v>
      </c>
      <c r="H1824" s="80" t="s">
        <v>745</v>
      </c>
      <c r="I1824" s="80" t="s">
        <v>746</v>
      </c>
      <c r="J1824" s="81" t="s">
        <v>2580</v>
      </c>
      <c r="K1824" s="80" t="s">
        <v>659</v>
      </c>
      <c r="L1824" s="3" t="str">
        <f>_xlfn.XLOOKUP(Table5[[#This Row],[Item '#]],Ticket_Forms[Form Number],Ticket_Forms[Game Name],"",,)</f>
        <v>Crowns and Bars</v>
      </c>
      <c r="M1824" s="15">
        <v>102</v>
      </c>
      <c r="N1824" s="3">
        <f>LOOKUP(Table5[[#This Row],[Item '#]],Ticket_Forms[Form Number],Ticket_Forms[Ticket Count])</f>
        <v>3000</v>
      </c>
      <c r="O1824" s="16">
        <f>LOOKUP(Table5[[#This Row],[Item '#]],Ticket_Forms[Form Number],Ticket_Forms[Ticket Value])</f>
        <v>1</v>
      </c>
      <c r="P1824" s="16">
        <f>LOOKUP(Table5[[#This Row],[Item '#]],Ticket_Forms[Form Number],Ticket_Forms[Revenue])</f>
        <v>3000</v>
      </c>
      <c r="Q1824" s="16">
        <f>LOOKUP(Table5[[#This Row],[Item '#]],Ticket_Forms[Form Number],Ticket_Forms[Ideal Profit])</f>
        <v>750</v>
      </c>
      <c r="R1824" s="16">
        <f>LOOKUP(Table5[[#This Row],[Item '#]],Ticket_Forms[Form Number],Ticket_Forms[Prizes])</f>
        <v>2250</v>
      </c>
      <c r="S1824" s="16">
        <f>LOOKUP(Table5[[#This Row],[Item '#]],Ticket_Forms[Form Number],Ticket_Forms[Location Rent])</f>
        <v>180</v>
      </c>
      <c r="T1824" s="16">
        <f>LOOKUP(Table5[[#This Row],[Item '#]],Ticket_Forms[Form Number],Ticket_Forms[Last Sale])</f>
        <v>200</v>
      </c>
      <c r="U1824" s="16" t="s">
        <v>3909</v>
      </c>
      <c r="V1824" s="58">
        <f>Table5[[#This Row],[Date Distributed]]</f>
        <v>45373</v>
      </c>
      <c r="W1824" s="3" t="str">
        <f>_xlfn.XLOOKUP(Table5[[#This Row],[Serial '#]],Table10[Serial '#],Table10[Charity Association],"",,)</f>
        <v>Cleveland Police Athletic League</v>
      </c>
      <c r="Z1824" s="3" t="s">
        <v>3909</v>
      </c>
    </row>
    <row r="1825" spans="1:26" hidden="1" x14ac:dyDescent="0.35">
      <c r="A1825" s="3">
        <v>1823</v>
      </c>
      <c r="B1825" s="85">
        <v>45355</v>
      </c>
      <c r="C1825" s="73">
        <f>_xlfn.XLOOKUP(Table5[[#This Row],[Serial '#]],Table10[Serial '#],Table10[Date],"",,)</f>
        <v>45376</v>
      </c>
      <c r="D18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25" s="73" t="str">
        <f>IF(Table5[[#This Row],[Date Distributed]]="","In Stock","Distributed")</f>
        <v>Distributed</v>
      </c>
      <c r="F1825" s="79" t="s">
        <v>660</v>
      </c>
      <c r="G1825" s="75" t="s">
        <v>761</v>
      </c>
      <c r="H1825" s="80" t="s">
        <v>745</v>
      </c>
      <c r="I1825" s="80" t="s">
        <v>746</v>
      </c>
      <c r="J1825" s="81" t="s">
        <v>2581</v>
      </c>
      <c r="K1825" s="80" t="s">
        <v>659</v>
      </c>
      <c r="L1825" s="3" t="str">
        <f>_xlfn.XLOOKUP(Table5[[#This Row],[Item '#]],Ticket_Forms[Form Number],Ticket_Forms[Game Name],"",,)</f>
        <v>Crowns and Bars</v>
      </c>
      <c r="M1825" s="15">
        <v>102</v>
      </c>
      <c r="N1825" s="3">
        <f>LOOKUP(Table5[[#This Row],[Item '#]],Ticket_Forms[Form Number],Ticket_Forms[Ticket Count])</f>
        <v>3000</v>
      </c>
      <c r="O1825" s="16">
        <f>LOOKUP(Table5[[#This Row],[Item '#]],Ticket_Forms[Form Number],Ticket_Forms[Ticket Value])</f>
        <v>1</v>
      </c>
      <c r="P1825" s="16">
        <f>LOOKUP(Table5[[#This Row],[Item '#]],Ticket_Forms[Form Number],Ticket_Forms[Revenue])</f>
        <v>3000</v>
      </c>
      <c r="Q1825" s="16">
        <f>LOOKUP(Table5[[#This Row],[Item '#]],Ticket_Forms[Form Number],Ticket_Forms[Ideal Profit])</f>
        <v>750</v>
      </c>
      <c r="R1825" s="16">
        <f>LOOKUP(Table5[[#This Row],[Item '#]],Ticket_Forms[Form Number],Ticket_Forms[Prizes])</f>
        <v>2250</v>
      </c>
      <c r="S1825" s="16">
        <f>LOOKUP(Table5[[#This Row],[Item '#]],Ticket_Forms[Form Number],Ticket_Forms[Location Rent])</f>
        <v>180</v>
      </c>
      <c r="T1825" s="16">
        <f>LOOKUP(Table5[[#This Row],[Item '#]],Ticket_Forms[Form Number],Ticket_Forms[Last Sale])</f>
        <v>200</v>
      </c>
      <c r="U1825" s="16" t="s">
        <v>3909</v>
      </c>
      <c r="V1825" s="58">
        <f>Table5[[#This Row],[Date Distributed]]</f>
        <v>45376</v>
      </c>
      <c r="W1825" s="3" t="str">
        <f>_xlfn.XLOOKUP(Table5[[#This Row],[Serial '#]],Table10[Serial '#],Table10[Charity Association],"",,)</f>
        <v>Cleveland Police Athletic League</v>
      </c>
      <c r="Z1825" s="3" t="s">
        <v>3909</v>
      </c>
    </row>
    <row r="1826" spans="1:26" hidden="1" x14ac:dyDescent="0.35">
      <c r="A1826" s="3">
        <v>1824</v>
      </c>
      <c r="B1826" s="85">
        <v>45355</v>
      </c>
      <c r="C1826" s="73">
        <f>_xlfn.XLOOKUP(Table5[[#This Row],[Serial '#]],Table10[Serial '#],Table10[Date],"",,)</f>
        <v>45376</v>
      </c>
      <c r="D18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26" s="73" t="str">
        <f>IF(Table5[[#This Row],[Date Distributed]]="","In Stock","Distributed")</f>
        <v>Distributed</v>
      </c>
      <c r="F1826" s="79" t="s">
        <v>660</v>
      </c>
      <c r="G1826" s="75" t="s">
        <v>761</v>
      </c>
      <c r="H1826" s="80" t="s">
        <v>745</v>
      </c>
      <c r="I1826" s="80" t="s">
        <v>746</v>
      </c>
      <c r="J1826" s="81" t="s">
        <v>2582</v>
      </c>
      <c r="K1826" s="80" t="s">
        <v>659</v>
      </c>
      <c r="L1826" s="3" t="str">
        <f>_xlfn.XLOOKUP(Table5[[#This Row],[Item '#]],Ticket_Forms[Form Number],Ticket_Forms[Game Name],"",,)</f>
        <v>Crowns and Bars</v>
      </c>
      <c r="M1826" s="15">
        <v>102</v>
      </c>
      <c r="N1826" s="3">
        <f>LOOKUP(Table5[[#This Row],[Item '#]],Ticket_Forms[Form Number],Ticket_Forms[Ticket Count])</f>
        <v>3000</v>
      </c>
      <c r="O1826" s="16">
        <f>LOOKUP(Table5[[#This Row],[Item '#]],Ticket_Forms[Form Number],Ticket_Forms[Ticket Value])</f>
        <v>1</v>
      </c>
      <c r="P1826" s="16">
        <f>LOOKUP(Table5[[#This Row],[Item '#]],Ticket_Forms[Form Number],Ticket_Forms[Revenue])</f>
        <v>3000</v>
      </c>
      <c r="Q1826" s="16">
        <f>LOOKUP(Table5[[#This Row],[Item '#]],Ticket_Forms[Form Number],Ticket_Forms[Ideal Profit])</f>
        <v>750</v>
      </c>
      <c r="R1826" s="16">
        <f>LOOKUP(Table5[[#This Row],[Item '#]],Ticket_Forms[Form Number],Ticket_Forms[Prizes])</f>
        <v>2250</v>
      </c>
      <c r="S1826" s="16">
        <f>LOOKUP(Table5[[#This Row],[Item '#]],Ticket_Forms[Form Number],Ticket_Forms[Location Rent])</f>
        <v>180</v>
      </c>
      <c r="T1826" s="16">
        <f>LOOKUP(Table5[[#This Row],[Item '#]],Ticket_Forms[Form Number],Ticket_Forms[Last Sale])</f>
        <v>200</v>
      </c>
      <c r="U1826" s="16" t="s">
        <v>3909</v>
      </c>
      <c r="V1826" s="58">
        <f>Table5[[#This Row],[Date Distributed]]</f>
        <v>45376</v>
      </c>
      <c r="W1826" s="3" t="str">
        <f>_xlfn.XLOOKUP(Table5[[#This Row],[Serial '#]],Table10[Serial '#],Table10[Charity Association],"",,)</f>
        <v>Cleveland Police Athletic League</v>
      </c>
      <c r="Z1826" s="3" t="s">
        <v>3909</v>
      </c>
    </row>
    <row r="1827" spans="1:26" hidden="1" x14ac:dyDescent="0.35">
      <c r="A1827" s="3">
        <v>1825</v>
      </c>
      <c r="B1827" s="85">
        <v>45355</v>
      </c>
      <c r="C1827" s="73">
        <f>_xlfn.XLOOKUP(Table5[[#This Row],[Serial '#]],Table10[Serial '#],Table10[Date],"",,)</f>
        <v>45376</v>
      </c>
      <c r="D18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27" s="73" t="str">
        <f>IF(Table5[[#This Row],[Date Distributed]]="","In Stock","Distributed")</f>
        <v>Distributed</v>
      </c>
      <c r="F1827" s="79" t="s">
        <v>660</v>
      </c>
      <c r="G1827" s="75" t="s">
        <v>761</v>
      </c>
      <c r="H1827" s="80" t="s">
        <v>745</v>
      </c>
      <c r="I1827" s="80" t="s">
        <v>746</v>
      </c>
      <c r="J1827" s="81" t="s">
        <v>2583</v>
      </c>
      <c r="K1827" s="80" t="s">
        <v>659</v>
      </c>
      <c r="L1827" s="3" t="str">
        <f>_xlfn.XLOOKUP(Table5[[#This Row],[Item '#]],Ticket_Forms[Form Number],Ticket_Forms[Game Name],"",,)</f>
        <v>Crowns and Bars</v>
      </c>
      <c r="M1827" s="15">
        <v>102</v>
      </c>
      <c r="N1827" s="3">
        <f>LOOKUP(Table5[[#This Row],[Item '#]],Ticket_Forms[Form Number],Ticket_Forms[Ticket Count])</f>
        <v>3000</v>
      </c>
      <c r="O1827" s="16">
        <f>LOOKUP(Table5[[#This Row],[Item '#]],Ticket_Forms[Form Number],Ticket_Forms[Ticket Value])</f>
        <v>1</v>
      </c>
      <c r="P1827" s="16">
        <f>LOOKUP(Table5[[#This Row],[Item '#]],Ticket_Forms[Form Number],Ticket_Forms[Revenue])</f>
        <v>3000</v>
      </c>
      <c r="Q1827" s="16">
        <f>LOOKUP(Table5[[#This Row],[Item '#]],Ticket_Forms[Form Number],Ticket_Forms[Ideal Profit])</f>
        <v>750</v>
      </c>
      <c r="R1827" s="16">
        <f>LOOKUP(Table5[[#This Row],[Item '#]],Ticket_Forms[Form Number],Ticket_Forms[Prizes])</f>
        <v>2250</v>
      </c>
      <c r="S1827" s="16">
        <f>LOOKUP(Table5[[#This Row],[Item '#]],Ticket_Forms[Form Number],Ticket_Forms[Location Rent])</f>
        <v>180</v>
      </c>
      <c r="T1827" s="16">
        <f>LOOKUP(Table5[[#This Row],[Item '#]],Ticket_Forms[Form Number],Ticket_Forms[Last Sale])</f>
        <v>200</v>
      </c>
      <c r="U1827" s="16" t="s">
        <v>3909</v>
      </c>
      <c r="V1827" s="58">
        <f>Table5[[#This Row],[Date Distributed]]</f>
        <v>45376</v>
      </c>
      <c r="W1827" s="3" t="str">
        <f>_xlfn.XLOOKUP(Table5[[#This Row],[Serial '#]],Table10[Serial '#],Table10[Charity Association],"",,)</f>
        <v>Cleveland Police Athletic League</v>
      </c>
      <c r="Z1827" s="3" t="s">
        <v>3909</v>
      </c>
    </row>
    <row r="1828" spans="1:26" hidden="1" x14ac:dyDescent="0.35">
      <c r="A1828" s="3">
        <v>1826</v>
      </c>
      <c r="B1828" s="78">
        <v>45355</v>
      </c>
      <c r="C1828" s="73">
        <f>_xlfn.XLOOKUP(Table5[[#This Row],[Serial '#]],Table10[Serial '#],Table10[Date],"",,)</f>
        <v>45383</v>
      </c>
      <c r="D18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28" s="73" t="str">
        <f>IF(Table5[[#This Row],[Date Distributed]]="","In Stock","Distributed")</f>
        <v>Distributed</v>
      </c>
      <c r="F1828" s="79" t="s">
        <v>660</v>
      </c>
      <c r="G1828" s="75" t="s">
        <v>761</v>
      </c>
      <c r="H1828" s="80" t="s">
        <v>745</v>
      </c>
      <c r="I1828" s="80" t="s">
        <v>746</v>
      </c>
      <c r="J1828" s="81" t="s">
        <v>2584</v>
      </c>
      <c r="K1828" s="80" t="s">
        <v>659</v>
      </c>
      <c r="L1828" s="3" t="str">
        <f>_xlfn.XLOOKUP(Table5[[#This Row],[Item '#]],Ticket_Forms[Form Number],Ticket_Forms[Game Name],"",,)</f>
        <v>Crowns and Bars</v>
      </c>
      <c r="M1828" s="15">
        <v>102</v>
      </c>
      <c r="N1828" s="3">
        <f>LOOKUP(Table5[[#This Row],[Item '#]],Ticket_Forms[Form Number],Ticket_Forms[Ticket Count])</f>
        <v>3000</v>
      </c>
      <c r="O1828" s="16">
        <f>LOOKUP(Table5[[#This Row],[Item '#]],Ticket_Forms[Form Number],Ticket_Forms[Ticket Value])</f>
        <v>1</v>
      </c>
      <c r="P1828" s="16">
        <f>LOOKUP(Table5[[#This Row],[Item '#]],Ticket_Forms[Form Number],Ticket_Forms[Revenue])</f>
        <v>3000</v>
      </c>
      <c r="Q1828" s="16">
        <f>LOOKUP(Table5[[#This Row],[Item '#]],Ticket_Forms[Form Number],Ticket_Forms[Ideal Profit])</f>
        <v>750</v>
      </c>
      <c r="R1828" s="16">
        <f>LOOKUP(Table5[[#This Row],[Item '#]],Ticket_Forms[Form Number],Ticket_Forms[Prizes])</f>
        <v>2250</v>
      </c>
      <c r="S1828" s="16">
        <f>LOOKUP(Table5[[#This Row],[Item '#]],Ticket_Forms[Form Number],Ticket_Forms[Location Rent])</f>
        <v>180</v>
      </c>
      <c r="T1828" s="16">
        <f>LOOKUP(Table5[[#This Row],[Item '#]],Ticket_Forms[Form Number],Ticket_Forms[Last Sale])</f>
        <v>200</v>
      </c>
      <c r="U1828" s="16" t="s">
        <v>3909</v>
      </c>
      <c r="V1828" s="58">
        <f>Table5[[#This Row],[Date Distributed]]</f>
        <v>45383</v>
      </c>
      <c r="W1828" s="3" t="str">
        <f>_xlfn.XLOOKUP(Table5[[#This Row],[Serial '#]],Table10[Serial '#],Table10[Charity Association],"",,)</f>
        <v>Greater Cleveland Football Foundation</v>
      </c>
      <c r="Z1828" s="3" t="s">
        <v>23</v>
      </c>
    </row>
    <row r="1829" spans="1:26" hidden="1" x14ac:dyDescent="0.35">
      <c r="A1829" s="3">
        <v>1827</v>
      </c>
      <c r="B1829" s="78">
        <v>45355</v>
      </c>
      <c r="C1829" s="73">
        <f>_xlfn.XLOOKUP(Table5[[#This Row],[Serial '#]],Table10[Serial '#],Table10[Date],"",,)</f>
        <v>45383</v>
      </c>
      <c r="D18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29" s="73" t="str">
        <f>IF(Table5[[#This Row],[Date Distributed]]="","In Stock","Distributed")</f>
        <v>Distributed</v>
      </c>
      <c r="F1829" s="79" t="s">
        <v>660</v>
      </c>
      <c r="G1829" s="75" t="s">
        <v>761</v>
      </c>
      <c r="H1829" s="80" t="s">
        <v>745</v>
      </c>
      <c r="I1829" s="80" t="s">
        <v>746</v>
      </c>
      <c r="J1829" s="81" t="s">
        <v>2585</v>
      </c>
      <c r="K1829" s="80" t="s">
        <v>659</v>
      </c>
      <c r="L1829" s="3" t="str">
        <f>_xlfn.XLOOKUP(Table5[[#This Row],[Item '#]],Ticket_Forms[Form Number],Ticket_Forms[Game Name],"",,)</f>
        <v>Crowns and Bars</v>
      </c>
      <c r="M1829" s="15">
        <v>102</v>
      </c>
      <c r="N1829" s="3">
        <f>LOOKUP(Table5[[#This Row],[Item '#]],Ticket_Forms[Form Number],Ticket_Forms[Ticket Count])</f>
        <v>3000</v>
      </c>
      <c r="O1829" s="16">
        <f>LOOKUP(Table5[[#This Row],[Item '#]],Ticket_Forms[Form Number],Ticket_Forms[Ticket Value])</f>
        <v>1</v>
      </c>
      <c r="P1829" s="16">
        <f>LOOKUP(Table5[[#This Row],[Item '#]],Ticket_Forms[Form Number],Ticket_Forms[Revenue])</f>
        <v>3000</v>
      </c>
      <c r="Q1829" s="16">
        <f>LOOKUP(Table5[[#This Row],[Item '#]],Ticket_Forms[Form Number],Ticket_Forms[Ideal Profit])</f>
        <v>750</v>
      </c>
      <c r="R1829" s="16">
        <f>LOOKUP(Table5[[#This Row],[Item '#]],Ticket_Forms[Form Number],Ticket_Forms[Prizes])</f>
        <v>2250</v>
      </c>
      <c r="S1829" s="16">
        <f>LOOKUP(Table5[[#This Row],[Item '#]],Ticket_Forms[Form Number],Ticket_Forms[Location Rent])</f>
        <v>180</v>
      </c>
      <c r="T1829" s="16">
        <f>LOOKUP(Table5[[#This Row],[Item '#]],Ticket_Forms[Form Number],Ticket_Forms[Last Sale])</f>
        <v>200</v>
      </c>
      <c r="U1829" s="16" t="s">
        <v>3909</v>
      </c>
      <c r="V1829" s="58">
        <f>Table5[[#This Row],[Date Distributed]]</f>
        <v>45383</v>
      </c>
      <c r="W1829" s="3" t="str">
        <f>_xlfn.XLOOKUP(Table5[[#This Row],[Serial '#]],Table10[Serial '#],Table10[Charity Association],"",,)</f>
        <v>Cleveland Police Athletic League</v>
      </c>
      <c r="Z1829" s="3" t="s">
        <v>23</v>
      </c>
    </row>
    <row r="1830" spans="1:26" hidden="1" x14ac:dyDescent="0.35">
      <c r="A1830" s="3">
        <v>1828</v>
      </c>
      <c r="B1830" s="78">
        <v>45355</v>
      </c>
      <c r="C1830" s="73">
        <f>_xlfn.XLOOKUP(Table5[[#This Row],[Serial '#]],Table10[Serial '#],Table10[Date],"",,)</f>
        <v>45386</v>
      </c>
      <c r="D18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30" s="73" t="str">
        <f>IF(Table5[[#This Row],[Date Distributed]]="","In Stock","Distributed")</f>
        <v>Distributed</v>
      </c>
      <c r="F1830" s="79" t="s">
        <v>660</v>
      </c>
      <c r="G1830" s="75" t="s">
        <v>761</v>
      </c>
      <c r="H1830" s="80" t="s">
        <v>745</v>
      </c>
      <c r="I1830" s="80" t="s">
        <v>746</v>
      </c>
      <c r="J1830" s="81" t="s">
        <v>2586</v>
      </c>
      <c r="K1830" s="80" t="s">
        <v>659</v>
      </c>
      <c r="L1830" s="3" t="str">
        <f>_xlfn.XLOOKUP(Table5[[#This Row],[Item '#]],Ticket_Forms[Form Number],Ticket_Forms[Game Name],"",,)</f>
        <v>Crowns and Bars</v>
      </c>
      <c r="M1830" s="15">
        <v>102</v>
      </c>
      <c r="N1830" s="3">
        <f>LOOKUP(Table5[[#This Row],[Item '#]],Ticket_Forms[Form Number],Ticket_Forms[Ticket Count])</f>
        <v>3000</v>
      </c>
      <c r="O1830" s="16">
        <f>LOOKUP(Table5[[#This Row],[Item '#]],Ticket_Forms[Form Number],Ticket_Forms[Ticket Value])</f>
        <v>1</v>
      </c>
      <c r="P1830" s="16">
        <f>LOOKUP(Table5[[#This Row],[Item '#]],Ticket_Forms[Form Number],Ticket_Forms[Revenue])</f>
        <v>3000</v>
      </c>
      <c r="Q1830" s="16">
        <f>LOOKUP(Table5[[#This Row],[Item '#]],Ticket_Forms[Form Number],Ticket_Forms[Ideal Profit])</f>
        <v>750</v>
      </c>
      <c r="R1830" s="16">
        <f>LOOKUP(Table5[[#This Row],[Item '#]],Ticket_Forms[Form Number],Ticket_Forms[Prizes])</f>
        <v>2250</v>
      </c>
      <c r="S1830" s="16">
        <f>LOOKUP(Table5[[#This Row],[Item '#]],Ticket_Forms[Form Number],Ticket_Forms[Location Rent])</f>
        <v>180</v>
      </c>
      <c r="T1830" s="16">
        <f>LOOKUP(Table5[[#This Row],[Item '#]],Ticket_Forms[Form Number],Ticket_Forms[Last Sale])</f>
        <v>200</v>
      </c>
      <c r="U1830" s="16" t="s">
        <v>3909</v>
      </c>
      <c r="V1830" s="58">
        <f>Table5[[#This Row],[Date Distributed]]</f>
        <v>45386</v>
      </c>
      <c r="W1830" s="3" t="str">
        <f>_xlfn.XLOOKUP(Table5[[#This Row],[Serial '#]],Table10[Serial '#],Table10[Charity Association],"",,)</f>
        <v>Greater Cleveland Football Foundation</v>
      </c>
      <c r="Z1830" s="3" t="s">
        <v>23</v>
      </c>
    </row>
    <row r="1831" spans="1:26" hidden="1" x14ac:dyDescent="0.35">
      <c r="A1831" s="3">
        <v>1829</v>
      </c>
      <c r="B1831" s="78">
        <v>45355</v>
      </c>
      <c r="C1831" s="73">
        <f>_xlfn.XLOOKUP(Table5[[#This Row],[Serial '#]],Table10[Serial '#],Table10[Date],"",,)</f>
        <v>45386</v>
      </c>
      <c r="D18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31" s="73" t="str">
        <f>IF(Table5[[#This Row],[Date Distributed]]="","In Stock","Distributed")</f>
        <v>Distributed</v>
      </c>
      <c r="F1831" s="79" t="s">
        <v>660</v>
      </c>
      <c r="G1831" s="75" t="s">
        <v>761</v>
      </c>
      <c r="H1831" s="80" t="s">
        <v>745</v>
      </c>
      <c r="I1831" s="80" t="s">
        <v>746</v>
      </c>
      <c r="J1831" s="81" t="s">
        <v>2587</v>
      </c>
      <c r="K1831" s="80" t="s">
        <v>659</v>
      </c>
      <c r="L1831" s="3" t="str">
        <f>_xlfn.XLOOKUP(Table5[[#This Row],[Item '#]],Ticket_Forms[Form Number],Ticket_Forms[Game Name],"",,)</f>
        <v>Crowns and Bars</v>
      </c>
      <c r="M1831" s="15">
        <v>102</v>
      </c>
      <c r="N1831" s="3">
        <f>LOOKUP(Table5[[#This Row],[Item '#]],Ticket_Forms[Form Number],Ticket_Forms[Ticket Count])</f>
        <v>3000</v>
      </c>
      <c r="O1831" s="16">
        <f>LOOKUP(Table5[[#This Row],[Item '#]],Ticket_Forms[Form Number],Ticket_Forms[Ticket Value])</f>
        <v>1</v>
      </c>
      <c r="P1831" s="16">
        <f>LOOKUP(Table5[[#This Row],[Item '#]],Ticket_Forms[Form Number],Ticket_Forms[Revenue])</f>
        <v>3000</v>
      </c>
      <c r="Q1831" s="16">
        <f>LOOKUP(Table5[[#This Row],[Item '#]],Ticket_Forms[Form Number],Ticket_Forms[Ideal Profit])</f>
        <v>750</v>
      </c>
      <c r="R1831" s="16">
        <f>LOOKUP(Table5[[#This Row],[Item '#]],Ticket_Forms[Form Number],Ticket_Forms[Prizes])</f>
        <v>2250</v>
      </c>
      <c r="S1831" s="16">
        <f>LOOKUP(Table5[[#This Row],[Item '#]],Ticket_Forms[Form Number],Ticket_Forms[Location Rent])</f>
        <v>180</v>
      </c>
      <c r="T1831" s="16">
        <f>LOOKUP(Table5[[#This Row],[Item '#]],Ticket_Forms[Form Number],Ticket_Forms[Last Sale])</f>
        <v>200</v>
      </c>
      <c r="U1831" s="16" t="s">
        <v>3909</v>
      </c>
      <c r="V1831" s="58">
        <f>Table5[[#This Row],[Date Distributed]]</f>
        <v>45386</v>
      </c>
      <c r="W1831" s="3" t="str">
        <f>_xlfn.XLOOKUP(Table5[[#This Row],[Serial '#]],Table10[Serial '#],Table10[Charity Association],"",,)</f>
        <v>Cleveland Police Athletic League</v>
      </c>
      <c r="Z1831" s="3" t="s">
        <v>23</v>
      </c>
    </row>
    <row r="1832" spans="1:26" hidden="1" x14ac:dyDescent="0.35">
      <c r="A1832" s="3">
        <v>1830</v>
      </c>
      <c r="B1832" s="78">
        <v>45355</v>
      </c>
      <c r="C1832" s="73">
        <f>_xlfn.XLOOKUP(Table5[[#This Row],[Serial '#]],Table10[Serial '#],Table10[Date],"",,)</f>
        <v>45387</v>
      </c>
      <c r="D18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32" s="73" t="str">
        <f>IF(Table5[[#This Row],[Date Distributed]]="","In Stock","Distributed")</f>
        <v>Distributed</v>
      </c>
      <c r="F1832" s="79" t="s">
        <v>660</v>
      </c>
      <c r="G1832" s="75" t="s">
        <v>761</v>
      </c>
      <c r="H1832" s="80" t="s">
        <v>745</v>
      </c>
      <c r="I1832" s="80" t="s">
        <v>746</v>
      </c>
      <c r="J1832" s="81" t="s">
        <v>2588</v>
      </c>
      <c r="K1832" s="80" t="s">
        <v>659</v>
      </c>
      <c r="L1832" s="3" t="str">
        <f>_xlfn.XLOOKUP(Table5[[#This Row],[Item '#]],Ticket_Forms[Form Number],Ticket_Forms[Game Name],"",,)</f>
        <v>Crowns and Bars</v>
      </c>
      <c r="M1832" s="15">
        <v>102</v>
      </c>
      <c r="N1832" s="3">
        <f>LOOKUP(Table5[[#This Row],[Item '#]],Ticket_Forms[Form Number],Ticket_Forms[Ticket Count])</f>
        <v>3000</v>
      </c>
      <c r="O1832" s="16">
        <f>LOOKUP(Table5[[#This Row],[Item '#]],Ticket_Forms[Form Number],Ticket_Forms[Ticket Value])</f>
        <v>1</v>
      </c>
      <c r="P1832" s="16">
        <f>LOOKUP(Table5[[#This Row],[Item '#]],Ticket_Forms[Form Number],Ticket_Forms[Revenue])</f>
        <v>3000</v>
      </c>
      <c r="Q1832" s="16">
        <f>LOOKUP(Table5[[#This Row],[Item '#]],Ticket_Forms[Form Number],Ticket_Forms[Ideal Profit])</f>
        <v>750</v>
      </c>
      <c r="R1832" s="16">
        <f>LOOKUP(Table5[[#This Row],[Item '#]],Ticket_Forms[Form Number],Ticket_Forms[Prizes])</f>
        <v>2250</v>
      </c>
      <c r="S1832" s="16">
        <f>LOOKUP(Table5[[#This Row],[Item '#]],Ticket_Forms[Form Number],Ticket_Forms[Location Rent])</f>
        <v>180</v>
      </c>
      <c r="T1832" s="16">
        <f>LOOKUP(Table5[[#This Row],[Item '#]],Ticket_Forms[Form Number],Ticket_Forms[Last Sale])</f>
        <v>200</v>
      </c>
      <c r="U1832" s="16" t="s">
        <v>3909</v>
      </c>
      <c r="V1832" s="58">
        <f>Table5[[#This Row],[Date Distributed]]</f>
        <v>45387</v>
      </c>
      <c r="W1832" s="3" t="str">
        <f>_xlfn.XLOOKUP(Table5[[#This Row],[Serial '#]],Table10[Serial '#],Table10[Charity Association],"",,)</f>
        <v>Cleveland Police Athletic League</v>
      </c>
      <c r="Z1832" s="3" t="s">
        <v>23</v>
      </c>
    </row>
    <row r="1833" spans="1:26" hidden="1" x14ac:dyDescent="0.35">
      <c r="A1833" s="3">
        <v>1831</v>
      </c>
      <c r="B1833" s="78">
        <v>45355</v>
      </c>
      <c r="C1833" s="73">
        <f>_xlfn.XLOOKUP(Table5[[#This Row],[Serial '#]],Table10[Serial '#],Table10[Date],"",,)</f>
        <v>45390</v>
      </c>
      <c r="D18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33" s="73" t="str">
        <f>IF(Table5[[#This Row],[Date Distributed]]="","In Stock","Distributed")</f>
        <v>Distributed</v>
      </c>
      <c r="F1833" s="79" t="s">
        <v>660</v>
      </c>
      <c r="G1833" s="75" t="s">
        <v>761</v>
      </c>
      <c r="H1833" s="80" t="s">
        <v>745</v>
      </c>
      <c r="I1833" s="80" t="s">
        <v>746</v>
      </c>
      <c r="J1833" s="81" t="s">
        <v>2589</v>
      </c>
      <c r="K1833" s="80" t="s">
        <v>659</v>
      </c>
      <c r="L1833" s="3" t="str">
        <f>_xlfn.XLOOKUP(Table5[[#This Row],[Item '#]],Ticket_Forms[Form Number],Ticket_Forms[Game Name],"",,)</f>
        <v>Crowns and Bars</v>
      </c>
      <c r="M1833" s="15">
        <v>102</v>
      </c>
      <c r="N1833" s="3">
        <f>LOOKUP(Table5[[#This Row],[Item '#]],Ticket_Forms[Form Number],Ticket_Forms[Ticket Count])</f>
        <v>3000</v>
      </c>
      <c r="O1833" s="16">
        <f>LOOKUP(Table5[[#This Row],[Item '#]],Ticket_Forms[Form Number],Ticket_Forms[Ticket Value])</f>
        <v>1</v>
      </c>
      <c r="P1833" s="16">
        <f>LOOKUP(Table5[[#This Row],[Item '#]],Ticket_Forms[Form Number],Ticket_Forms[Revenue])</f>
        <v>3000</v>
      </c>
      <c r="Q1833" s="16">
        <f>LOOKUP(Table5[[#This Row],[Item '#]],Ticket_Forms[Form Number],Ticket_Forms[Ideal Profit])</f>
        <v>750</v>
      </c>
      <c r="R1833" s="16">
        <f>LOOKUP(Table5[[#This Row],[Item '#]],Ticket_Forms[Form Number],Ticket_Forms[Prizes])</f>
        <v>2250</v>
      </c>
      <c r="S1833" s="16">
        <f>LOOKUP(Table5[[#This Row],[Item '#]],Ticket_Forms[Form Number],Ticket_Forms[Location Rent])</f>
        <v>180</v>
      </c>
      <c r="T1833" s="16">
        <f>LOOKUP(Table5[[#This Row],[Item '#]],Ticket_Forms[Form Number],Ticket_Forms[Last Sale])</f>
        <v>200</v>
      </c>
      <c r="U1833" s="16" t="s">
        <v>3909</v>
      </c>
      <c r="V1833" s="58">
        <f>Table5[[#This Row],[Date Distributed]]</f>
        <v>45390</v>
      </c>
      <c r="W1833" s="3" t="str">
        <f>_xlfn.XLOOKUP(Table5[[#This Row],[Serial '#]],Table10[Serial '#],Table10[Charity Association],"",,)</f>
        <v>Cleveland Police Athletic League</v>
      </c>
      <c r="Z1833" s="3" t="s">
        <v>23</v>
      </c>
    </row>
    <row r="1834" spans="1:26" hidden="1" x14ac:dyDescent="0.35">
      <c r="A1834" s="3">
        <v>1832</v>
      </c>
      <c r="B1834" s="78">
        <v>45355</v>
      </c>
      <c r="C1834" s="73">
        <f>_xlfn.XLOOKUP(Table5[[#This Row],[Serial '#]],Table10[Serial '#],Table10[Date],"",,)</f>
        <v>45393</v>
      </c>
      <c r="D18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34" s="73" t="str">
        <f>IF(Table5[[#This Row],[Date Distributed]]="","In Stock","Distributed")</f>
        <v>Distributed</v>
      </c>
      <c r="F1834" s="79" t="s">
        <v>660</v>
      </c>
      <c r="G1834" s="75" t="s">
        <v>761</v>
      </c>
      <c r="H1834" s="80" t="s">
        <v>745</v>
      </c>
      <c r="I1834" s="80" t="s">
        <v>746</v>
      </c>
      <c r="J1834" s="81" t="s">
        <v>2590</v>
      </c>
      <c r="K1834" s="80" t="s">
        <v>659</v>
      </c>
      <c r="L1834" s="3" t="str">
        <f>_xlfn.XLOOKUP(Table5[[#This Row],[Item '#]],Ticket_Forms[Form Number],Ticket_Forms[Game Name],"",,)</f>
        <v>Crowns and Bars</v>
      </c>
      <c r="M1834" s="15">
        <v>102</v>
      </c>
      <c r="N1834" s="3">
        <f>LOOKUP(Table5[[#This Row],[Item '#]],Ticket_Forms[Form Number],Ticket_Forms[Ticket Count])</f>
        <v>3000</v>
      </c>
      <c r="O1834" s="16">
        <f>LOOKUP(Table5[[#This Row],[Item '#]],Ticket_Forms[Form Number],Ticket_Forms[Ticket Value])</f>
        <v>1</v>
      </c>
      <c r="P1834" s="16">
        <f>LOOKUP(Table5[[#This Row],[Item '#]],Ticket_Forms[Form Number],Ticket_Forms[Revenue])</f>
        <v>3000</v>
      </c>
      <c r="Q1834" s="16">
        <f>LOOKUP(Table5[[#This Row],[Item '#]],Ticket_Forms[Form Number],Ticket_Forms[Ideal Profit])</f>
        <v>750</v>
      </c>
      <c r="R1834" s="16">
        <f>LOOKUP(Table5[[#This Row],[Item '#]],Ticket_Forms[Form Number],Ticket_Forms[Prizes])</f>
        <v>2250</v>
      </c>
      <c r="S1834" s="16">
        <f>LOOKUP(Table5[[#This Row],[Item '#]],Ticket_Forms[Form Number],Ticket_Forms[Location Rent])</f>
        <v>180</v>
      </c>
      <c r="T1834" s="16">
        <f>LOOKUP(Table5[[#This Row],[Item '#]],Ticket_Forms[Form Number],Ticket_Forms[Last Sale])</f>
        <v>200</v>
      </c>
      <c r="U1834" s="16" t="s">
        <v>3909</v>
      </c>
      <c r="V1834" s="58">
        <f>Table5[[#This Row],[Date Distributed]]</f>
        <v>45393</v>
      </c>
      <c r="W1834" s="3" t="str">
        <f>_xlfn.XLOOKUP(Table5[[#This Row],[Serial '#]],Table10[Serial '#],Table10[Charity Association],"",,)</f>
        <v>Cleveland Police Athletic League</v>
      </c>
      <c r="Z1834" s="3" t="s">
        <v>23</v>
      </c>
    </row>
    <row r="1835" spans="1:26" hidden="1" x14ac:dyDescent="0.35">
      <c r="A1835" s="3">
        <v>1833</v>
      </c>
      <c r="B1835" s="78">
        <v>45355</v>
      </c>
      <c r="C1835" s="73">
        <f>_xlfn.XLOOKUP(Table5[[#This Row],[Serial '#]],Table10[Serial '#],Table10[Date],"",,)</f>
        <v>45395</v>
      </c>
      <c r="D18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35" s="73" t="str">
        <f>IF(Table5[[#This Row],[Date Distributed]]="","In Stock","Distributed")</f>
        <v>Distributed</v>
      </c>
      <c r="F1835" s="79" t="s">
        <v>660</v>
      </c>
      <c r="G1835" s="75" t="s">
        <v>761</v>
      </c>
      <c r="H1835" s="80" t="s">
        <v>745</v>
      </c>
      <c r="I1835" s="80" t="s">
        <v>746</v>
      </c>
      <c r="J1835" s="81" t="s">
        <v>2591</v>
      </c>
      <c r="K1835" s="80" t="s">
        <v>659</v>
      </c>
      <c r="L1835" s="3" t="str">
        <f>_xlfn.XLOOKUP(Table5[[#This Row],[Item '#]],Ticket_Forms[Form Number],Ticket_Forms[Game Name],"",,)</f>
        <v>Crowns and Bars</v>
      </c>
      <c r="M1835" s="15">
        <v>102</v>
      </c>
      <c r="N1835" s="3">
        <f>LOOKUP(Table5[[#This Row],[Item '#]],Ticket_Forms[Form Number],Ticket_Forms[Ticket Count])</f>
        <v>3000</v>
      </c>
      <c r="O1835" s="16">
        <f>LOOKUP(Table5[[#This Row],[Item '#]],Ticket_Forms[Form Number],Ticket_Forms[Ticket Value])</f>
        <v>1</v>
      </c>
      <c r="P1835" s="16">
        <f>LOOKUP(Table5[[#This Row],[Item '#]],Ticket_Forms[Form Number],Ticket_Forms[Revenue])</f>
        <v>3000</v>
      </c>
      <c r="Q1835" s="16">
        <f>LOOKUP(Table5[[#This Row],[Item '#]],Ticket_Forms[Form Number],Ticket_Forms[Ideal Profit])</f>
        <v>750</v>
      </c>
      <c r="R1835" s="16">
        <f>LOOKUP(Table5[[#This Row],[Item '#]],Ticket_Forms[Form Number],Ticket_Forms[Prizes])</f>
        <v>2250</v>
      </c>
      <c r="S1835" s="16">
        <f>LOOKUP(Table5[[#This Row],[Item '#]],Ticket_Forms[Form Number],Ticket_Forms[Location Rent])</f>
        <v>180</v>
      </c>
      <c r="T1835" s="16">
        <f>LOOKUP(Table5[[#This Row],[Item '#]],Ticket_Forms[Form Number],Ticket_Forms[Last Sale])</f>
        <v>200</v>
      </c>
      <c r="U1835" s="16" t="s">
        <v>3909</v>
      </c>
      <c r="V1835" s="58">
        <f>Table5[[#This Row],[Date Distributed]]</f>
        <v>45395</v>
      </c>
      <c r="W1835" s="3" t="str">
        <f>_xlfn.XLOOKUP(Table5[[#This Row],[Serial '#]],Table10[Serial '#],Table10[Charity Association],"",,)</f>
        <v>Cleveland Police Athletic League</v>
      </c>
      <c r="Z1835" s="3" t="s">
        <v>23</v>
      </c>
    </row>
    <row r="1836" spans="1:26" hidden="1" x14ac:dyDescent="0.35">
      <c r="A1836" s="3">
        <v>1834</v>
      </c>
      <c r="B1836" s="78">
        <v>45355</v>
      </c>
      <c r="C1836" s="73">
        <f>_xlfn.XLOOKUP(Table5[[#This Row],[Serial '#]],Table10[Serial '#],Table10[Date],"",,)</f>
        <v>45397</v>
      </c>
      <c r="D18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36" s="73" t="str">
        <f>IF(Table5[[#This Row],[Date Distributed]]="","In Stock","Distributed")</f>
        <v>Distributed</v>
      </c>
      <c r="F1836" s="79" t="s">
        <v>660</v>
      </c>
      <c r="G1836" s="75" t="s">
        <v>761</v>
      </c>
      <c r="H1836" s="80" t="s">
        <v>745</v>
      </c>
      <c r="I1836" s="80" t="s">
        <v>746</v>
      </c>
      <c r="J1836" s="81" t="s">
        <v>2592</v>
      </c>
      <c r="K1836" s="80" t="s">
        <v>659</v>
      </c>
      <c r="L1836" s="3" t="str">
        <f>_xlfn.XLOOKUP(Table5[[#This Row],[Item '#]],Ticket_Forms[Form Number],Ticket_Forms[Game Name],"",,)</f>
        <v>Crowns and Bars</v>
      </c>
      <c r="M1836" s="15">
        <v>102</v>
      </c>
      <c r="N1836" s="3">
        <f>LOOKUP(Table5[[#This Row],[Item '#]],Ticket_Forms[Form Number],Ticket_Forms[Ticket Count])</f>
        <v>3000</v>
      </c>
      <c r="O1836" s="16">
        <f>LOOKUP(Table5[[#This Row],[Item '#]],Ticket_Forms[Form Number],Ticket_Forms[Ticket Value])</f>
        <v>1</v>
      </c>
      <c r="P1836" s="16">
        <f>LOOKUP(Table5[[#This Row],[Item '#]],Ticket_Forms[Form Number],Ticket_Forms[Revenue])</f>
        <v>3000</v>
      </c>
      <c r="Q1836" s="16">
        <f>LOOKUP(Table5[[#This Row],[Item '#]],Ticket_Forms[Form Number],Ticket_Forms[Ideal Profit])</f>
        <v>750</v>
      </c>
      <c r="R1836" s="16">
        <f>LOOKUP(Table5[[#This Row],[Item '#]],Ticket_Forms[Form Number],Ticket_Forms[Prizes])</f>
        <v>2250</v>
      </c>
      <c r="S1836" s="16">
        <f>LOOKUP(Table5[[#This Row],[Item '#]],Ticket_Forms[Form Number],Ticket_Forms[Location Rent])</f>
        <v>180</v>
      </c>
      <c r="T1836" s="16">
        <f>LOOKUP(Table5[[#This Row],[Item '#]],Ticket_Forms[Form Number],Ticket_Forms[Last Sale])</f>
        <v>200</v>
      </c>
      <c r="U1836" s="16" t="s">
        <v>3909</v>
      </c>
      <c r="V1836" s="58">
        <f>Table5[[#This Row],[Date Distributed]]</f>
        <v>45397</v>
      </c>
      <c r="W1836" s="3" t="str">
        <f>_xlfn.XLOOKUP(Table5[[#This Row],[Serial '#]],Table10[Serial '#],Table10[Charity Association],"",,)</f>
        <v>Cleveland Police Athletic League</v>
      </c>
      <c r="Z1836" s="3" t="s">
        <v>23</v>
      </c>
    </row>
    <row r="1837" spans="1:26" hidden="1" x14ac:dyDescent="0.35">
      <c r="A1837" s="3">
        <v>1835</v>
      </c>
      <c r="B1837" s="78">
        <v>45355</v>
      </c>
      <c r="C1837" s="73">
        <f>_xlfn.XLOOKUP(Table5[[#This Row],[Serial '#]],Table10[Serial '#],Table10[Date],"",,)</f>
        <v>45399</v>
      </c>
      <c r="D18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37" s="73" t="str">
        <f>IF(Table5[[#This Row],[Date Distributed]]="","In Stock","Distributed")</f>
        <v>Distributed</v>
      </c>
      <c r="F1837" s="79" t="s">
        <v>660</v>
      </c>
      <c r="G1837" s="75" t="s">
        <v>761</v>
      </c>
      <c r="H1837" s="80" t="s">
        <v>745</v>
      </c>
      <c r="I1837" s="80" t="s">
        <v>746</v>
      </c>
      <c r="J1837" s="81" t="s">
        <v>2593</v>
      </c>
      <c r="K1837" s="80" t="s">
        <v>659</v>
      </c>
      <c r="L1837" s="3" t="str">
        <f>_xlfn.XLOOKUP(Table5[[#This Row],[Item '#]],Ticket_Forms[Form Number],Ticket_Forms[Game Name],"",,)</f>
        <v>Crowns and Bars</v>
      </c>
      <c r="M1837" s="15">
        <v>102</v>
      </c>
      <c r="N1837" s="3">
        <f>LOOKUP(Table5[[#This Row],[Item '#]],Ticket_Forms[Form Number],Ticket_Forms[Ticket Count])</f>
        <v>3000</v>
      </c>
      <c r="O1837" s="16">
        <f>LOOKUP(Table5[[#This Row],[Item '#]],Ticket_Forms[Form Number],Ticket_Forms[Ticket Value])</f>
        <v>1</v>
      </c>
      <c r="P1837" s="16">
        <f>LOOKUP(Table5[[#This Row],[Item '#]],Ticket_Forms[Form Number],Ticket_Forms[Revenue])</f>
        <v>3000</v>
      </c>
      <c r="Q1837" s="16">
        <f>LOOKUP(Table5[[#This Row],[Item '#]],Ticket_Forms[Form Number],Ticket_Forms[Ideal Profit])</f>
        <v>750</v>
      </c>
      <c r="R1837" s="16">
        <f>LOOKUP(Table5[[#This Row],[Item '#]],Ticket_Forms[Form Number],Ticket_Forms[Prizes])</f>
        <v>2250</v>
      </c>
      <c r="S1837" s="16">
        <f>LOOKUP(Table5[[#This Row],[Item '#]],Ticket_Forms[Form Number],Ticket_Forms[Location Rent])</f>
        <v>180</v>
      </c>
      <c r="T1837" s="16">
        <f>LOOKUP(Table5[[#This Row],[Item '#]],Ticket_Forms[Form Number],Ticket_Forms[Last Sale])</f>
        <v>200</v>
      </c>
      <c r="U1837" s="16" t="s">
        <v>3909</v>
      </c>
      <c r="V1837" s="58">
        <f>Table5[[#This Row],[Date Distributed]]</f>
        <v>45399</v>
      </c>
      <c r="W1837" s="3" t="str">
        <f>_xlfn.XLOOKUP(Table5[[#This Row],[Serial '#]],Table10[Serial '#],Table10[Charity Association],"",,)</f>
        <v>Cleveland Police Athletic League</v>
      </c>
      <c r="Z1837" s="3" t="s">
        <v>23</v>
      </c>
    </row>
    <row r="1838" spans="1:26" hidden="1" x14ac:dyDescent="0.35">
      <c r="A1838" s="3">
        <v>1836</v>
      </c>
      <c r="B1838" s="78">
        <v>45355</v>
      </c>
      <c r="C1838" s="73">
        <f>_xlfn.XLOOKUP(Table5[[#This Row],[Serial '#]],Table10[Serial '#],Table10[Date],"",,)</f>
        <v>45399</v>
      </c>
      <c r="D18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38" s="73" t="str">
        <f>IF(Table5[[#This Row],[Date Distributed]]="","In Stock","Distributed")</f>
        <v>Distributed</v>
      </c>
      <c r="F1838" s="79" t="s">
        <v>660</v>
      </c>
      <c r="G1838" s="75" t="s">
        <v>761</v>
      </c>
      <c r="H1838" s="80" t="s">
        <v>745</v>
      </c>
      <c r="I1838" s="80" t="s">
        <v>746</v>
      </c>
      <c r="J1838" s="81" t="s">
        <v>2594</v>
      </c>
      <c r="K1838" s="80" t="s">
        <v>659</v>
      </c>
      <c r="L1838" s="3" t="str">
        <f>_xlfn.XLOOKUP(Table5[[#This Row],[Item '#]],Ticket_Forms[Form Number],Ticket_Forms[Game Name],"",,)</f>
        <v>Crowns and Bars</v>
      </c>
      <c r="M1838" s="15">
        <v>102</v>
      </c>
      <c r="N1838" s="3">
        <f>LOOKUP(Table5[[#This Row],[Item '#]],Ticket_Forms[Form Number],Ticket_Forms[Ticket Count])</f>
        <v>3000</v>
      </c>
      <c r="O1838" s="16">
        <f>LOOKUP(Table5[[#This Row],[Item '#]],Ticket_Forms[Form Number],Ticket_Forms[Ticket Value])</f>
        <v>1</v>
      </c>
      <c r="P1838" s="16">
        <f>LOOKUP(Table5[[#This Row],[Item '#]],Ticket_Forms[Form Number],Ticket_Forms[Revenue])</f>
        <v>3000</v>
      </c>
      <c r="Q1838" s="16">
        <f>LOOKUP(Table5[[#This Row],[Item '#]],Ticket_Forms[Form Number],Ticket_Forms[Ideal Profit])</f>
        <v>750</v>
      </c>
      <c r="R1838" s="16">
        <f>LOOKUP(Table5[[#This Row],[Item '#]],Ticket_Forms[Form Number],Ticket_Forms[Prizes])</f>
        <v>2250</v>
      </c>
      <c r="S1838" s="16">
        <f>LOOKUP(Table5[[#This Row],[Item '#]],Ticket_Forms[Form Number],Ticket_Forms[Location Rent])</f>
        <v>180</v>
      </c>
      <c r="T1838" s="16">
        <f>LOOKUP(Table5[[#This Row],[Item '#]],Ticket_Forms[Form Number],Ticket_Forms[Last Sale])</f>
        <v>200</v>
      </c>
      <c r="U1838" s="16" t="s">
        <v>3909</v>
      </c>
      <c r="V1838" s="58">
        <f>Table5[[#This Row],[Date Distributed]]</f>
        <v>45399</v>
      </c>
      <c r="W1838" s="3" t="str">
        <f>_xlfn.XLOOKUP(Table5[[#This Row],[Serial '#]],Table10[Serial '#],Table10[Charity Association],"",,)</f>
        <v>Cleveland Police Athletic League</v>
      </c>
      <c r="Z1838" s="3" t="s">
        <v>23</v>
      </c>
    </row>
    <row r="1839" spans="1:26" hidden="1" x14ac:dyDescent="0.35">
      <c r="A1839" s="3">
        <v>1837</v>
      </c>
      <c r="B1839" s="78">
        <v>45355</v>
      </c>
      <c r="C1839" s="73">
        <f>_xlfn.XLOOKUP(Table5[[#This Row],[Serial '#]],Table10[Serial '#],Table10[Date],"",,)</f>
        <v>45401</v>
      </c>
      <c r="D18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39" s="73" t="str">
        <f>IF(Table5[[#This Row],[Date Distributed]]="","In Stock","Distributed")</f>
        <v>Distributed</v>
      </c>
      <c r="F1839" s="79" t="s">
        <v>660</v>
      </c>
      <c r="G1839" s="75" t="s">
        <v>761</v>
      </c>
      <c r="H1839" s="80" t="s">
        <v>745</v>
      </c>
      <c r="I1839" s="80" t="s">
        <v>746</v>
      </c>
      <c r="J1839" s="81" t="s">
        <v>2595</v>
      </c>
      <c r="K1839" s="80" t="s">
        <v>659</v>
      </c>
      <c r="L1839" s="3" t="str">
        <f>_xlfn.XLOOKUP(Table5[[#This Row],[Item '#]],Ticket_Forms[Form Number],Ticket_Forms[Game Name],"",,)</f>
        <v>Crowns and Bars</v>
      </c>
      <c r="M1839" s="15">
        <v>102</v>
      </c>
      <c r="N1839" s="3">
        <f>LOOKUP(Table5[[#This Row],[Item '#]],Ticket_Forms[Form Number],Ticket_Forms[Ticket Count])</f>
        <v>3000</v>
      </c>
      <c r="O1839" s="16">
        <f>LOOKUP(Table5[[#This Row],[Item '#]],Ticket_Forms[Form Number],Ticket_Forms[Ticket Value])</f>
        <v>1</v>
      </c>
      <c r="P1839" s="16">
        <f>LOOKUP(Table5[[#This Row],[Item '#]],Ticket_Forms[Form Number],Ticket_Forms[Revenue])</f>
        <v>3000</v>
      </c>
      <c r="Q1839" s="16">
        <f>LOOKUP(Table5[[#This Row],[Item '#]],Ticket_Forms[Form Number],Ticket_Forms[Ideal Profit])</f>
        <v>750</v>
      </c>
      <c r="R1839" s="16">
        <f>LOOKUP(Table5[[#This Row],[Item '#]],Ticket_Forms[Form Number],Ticket_Forms[Prizes])</f>
        <v>2250</v>
      </c>
      <c r="S1839" s="16">
        <f>LOOKUP(Table5[[#This Row],[Item '#]],Ticket_Forms[Form Number],Ticket_Forms[Location Rent])</f>
        <v>180</v>
      </c>
      <c r="T1839" s="16">
        <f>LOOKUP(Table5[[#This Row],[Item '#]],Ticket_Forms[Form Number],Ticket_Forms[Last Sale])</f>
        <v>200</v>
      </c>
      <c r="U1839" s="16" t="s">
        <v>3909</v>
      </c>
      <c r="V1839" s="58">
        <f>Table5[[#This Row],[Date Distributed]]</f>
        <v>45401</v>
      </c>
      <c r="W1839" s="3" t="str">
        <f>_xlfn.XLOOKUP(Table5[[#This Row],[Serial '#]],Table10[Serial '#],Table10[Charity Association],"",,)</f>
        <v>Cleveland Police Athletic League</v>
      </c>
      <c r="Z1839" s="3" t="s">
        <v>23</v>
      </c>
    </row>
    <row r="1840" spans="1:26" hidden="1" x14ac:dyDescent="0.35">
      <c r="A1840" s="3">
        <v>1838</v>
      </c>
      <c r="B1840" s="78">
        <v>45355</v>
      </c>
      <c r="C1840" s="73">
        <f>_xlfn.XLOOKUP(Table5[[#This Row],[Serial '#]],Table10[Serial '#],Table10[Date],"",,)</f>
        <v>45401</v>
      </c>
      <c r="D18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40" s="73" t="str">
        <f>IF(Table5[[#This Row],[Date Distributed]]="","In Stock","Distributed")</f>
        <v>Distributed</v>
      </c>
      <c r="F1840" s="79" t="s">
        <v>660</v>
      </c>
      <c r="G1840" s="75" t="s">
        <v>761</v>
      </c>
      <c r="H1840" s="80" t="s">
        <v>745</v>
      </c>
      <c r="I1840" s="80" t="s">
        <v>746</v>
      </c>
      <c r="J1840" s="81" t="s">
        <v>2596</v>
      </c>
      <c r="K1840" s="80" t="s">
        <v>659</v>
      </c>
      <c r="L1840" s="3" t="str">
        <f>_xlfn.XLOOKUP(Table5[[#This Row],[Item '#]],Ticket_Forms[Form Number],Ticket_Forms[Game Name],"",,)</f>
        <v>Crowns and Bars</v>
      </c>
      <c r="M1840" s="15">
        <v>102</v>
      </c>
      <c r="N1840" s="3">
        <f>LOOKUP(Table5[[#This Row],[Item '#]],Ticket_Forms[Form Number],Ticket_Forms[Ticket Count])</f>
        <v>3000</v>
      </c>
      <c r="O1840" s="16">
        <f>LOOKUP(Table5[[#This Row],[Item '#]],Ticket_Forms[Form Number],Ticket_Forms[Ticket Value])</f>
        <v>1</v>
      </c>
      <c r="P1840" s="16">
        <f>LOOKUP(Table5[[#This Row],[Item '#]],Ticket_Forms[Form Number],Ticket_Forms[Revenue])</f>
        <v>3000</v>
      </c>
      <c r="Q1840" s="16">
        <f>LOOKUP(Table5[[#This Row],[Item '#]],Ticket_Forms[Form Number],Ticket_Forms[Ideal Profit])</f>
        <v>750</v>
      </c>
      <c r="R1840" s="16">
        <f>LOOKUP(Table5[[#This Row],[Item '#]],Ticket_Forms[Form Number],Ticket_Forms[Prizes])</f>
        <v>2250</v>
      </c>
      <c r="S1840" s="16">
        <f>LOOKUP(Table5[[#This Row],[Item '#]],Ticket_Forms[Form Number],Ticket_Forms[Location Rent])</f>
        <v>180</v>
      </c>
      <c r="T1840" s="16">
        <f>LOOKUP(Table5[[#This Row],[Item '#]],Ticket_Forms[Form Number],Ticket_Forms[Last Sale])</f>
        <v>200</v>
      </c>
      <c r="U1840" s="16" t="s">
        <v>3909</v>
      </c>
      <c r="V1840" s="58">
        <f>Table5[[#This Row],[Date Distributed]]</f>
        <v>45401</v>
      </c>
      <c r="W1840" s="3" t="str">
        <f>_xlfn.XLOOKUP(Table5[[#This Row],[Serial '#]],Table10[Serial '#],Table10[Charity Association],"",,)</f>
        <v>Greater Cleveland Football Foundation</v>
      </c>
      <c r="Z1840" s="3" t="s">
        <v>23</v>
      </c>
    </row>
    <row r="1841" spans="1:26" hidden="1" x14ac:dyDescent="0.35">
      <c r="A1841" s="3">
        <v>1839</v>
      </c>
      <c r="B1841" s="78">
        <v>45355</v>
      </c>
      <c r="C1841" s="73">
        <f>_xlfn.XLOOKUP(Table5[[#This Row],[Serial '#]],Table10[Serial '#],Table10[Date],"",,)</f>
        <v>45403</v>
      </c>
      <c r="D18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41" s="73" t="str">
        <f>IF(Table5[[#This Row],[Date Distributed]]="","In Stock","Distributed")</f>
        <v>Distributed</v>
      </c>
      <c r="F1841" s="79" t="s">
        <v>660</v>
      </c>
      <c r="G1841" s="75" t="s">
        <v>761</v>
      </c>
      <c r="H1841" s="80" t="s">
        <v>745</v>
      </c>
      <c r="I1841" s="80" t="s">
        <v>746</v>
      </c>
      <c r="J1841" s="81" t="s">
        <v>2597</v>
      </c>
      <c r="K1841" s="80" t="s">
        <v>659</v>
      </c>
      <c r="L1841" s="3" t="str">
        <f>_xlfn.XLOOKUP(Table5[[#This Row],[Item '#]],Ticket_Forms[Form Number],Ticket_Forms[Game Name],"",,)</f>
        <v>Crowns and Bars</v>
      </c>
      <c r="M1841" s="15">
        <v>102</v>
      </c>
      <c r="N1841" s="3">
        <f>LOOKUP(Table5[[#This Row],[Item '#]],Ticket_Forms[Form Number],Ticket_Forms[Ticket Count])</f>
        <v>3000</v>
      </c>
      <c r="O1841" s="16">
        <f>LOOKUP(Table5[[#This Row],[Item '#]],Ticket_Forms[Form Number],Ticket_Forms[Ticket Value])</f>
        <v>1</v>
      </c>
      <c r="P1841" s="16">
        <f>LOOKUP(Table5[[#This Row],[Item '#]],Ticket_Forms[Form Number],Ticket_Forms[Revenue])</f>
        <v>3000</v>
      </c>
      <c r="Q1841" s="16">
        <f>LOOKUP(Table5[[#This Row],[Item '#]],Ticket_Forms[Form Number],Ticket_Forms[Ideal Profit])</f>
        <v>750</v>
      </c>
      <c r="R1841" s="16">
        <f>LOOKUP(Table5[[#This Row],[Item '#]],Ticket_Forms[Form Number],Ticket_Forms[Prizes])</f>
        <v>2250</v>
      </c>
      <c r="S1841" s="16">
        <f>LOOKUP(Table5[[#This Row],[Item '#]],Ticket_Forms[Form Number],Ticket_Forms[Location Rent])</f>
        <v>180</v>
      </c>
      <c r="T1841" s="16">
        <f>LOOKUP(Table5[[#This Row],[Item '#]],Ticket_Forms[Form Number],Ticket_Forms[Last Sale])</f>
        <v>200</v>
      </c>
      <c r="U1841" s="16" t="s">
        <v>3909</v>
      </c>
      <c r="V1841" s="58">
        <f>Table5[[#This Row],[Date Distributed]]</f>
        <v>45403</v>
      </c>
      <c r="W1841" s="3" t="str">
        <f>_xlfn.XLOOKUP(Table5[[#This Row],[Serial '#]],Table10[Serial '#],Table10[Charity Association],"",,)</f>
        <v>Cleveland Police Athletic League</v>
      </c>
      <c r="Z1841" s="3" t="s">
        <v>23</v>
      </c>
    </row>
    <row r="1842" spans="1:26" hidden="1" x14ac:dyDescent="0.35">
      <c r="A1842" s="3">
        <v>1840</v>
      </c>
      <c r="B1842" s="78">
        <v>45355</v>
      </c>
      <c r="C1842" s="73">
        <f>_xlfn.XLOOKUP(Table5[[#This Row],[Serial '#]],Table10[Serial '#],Table10[Date],"",,)</f>
        <v>45406</v>
      </c>
      <c r="D18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42" s="73" t="str">
        <f>IF(Table5[[#This Row],[Date Distributed]]="","In Stock","Distributed")</f>
        <v>Distributed</v>
      </c>
      <c r="F1842" s="79" t="s">
        <v>660</v>
      </c>
      <c r="G1842" s="75" t="s">
        <v>761</v>
      </c>
      <c r="H1842" s="80" t="s">
        <v>745</v>
      </c>
      <c r="I1842" s="80" t="s">
        <v>746</v>
      </c>
      <c r="J1842" s="81" t="s">
        <v>2598</v>
      </c>
      <c r="K1842" s="80" t="s">
        <v>659</v>
      </c>
      <c r="L1842" s="3" t="str">
        <f>_xlfn.XLOOKUP(Table5[[#This Row],[Item '#]],Ticket_Forms[Form Number],Ticket_Forms[Game Name],"",,)</f>
        <v>Crowns and Bars</v>
      </c>
      <c r="M1842" s="15">
        <v>102</v>
      </c>
      <c r="N1842" s="3">
        <f>LOOKUP(Table5[[#This Row],[Item '#]],Ticket_Forms[Form Number],Ticket_Forms[Ticket Count])</f>
        <v>3000</v>
      </c>
      <c r="O1842" s="16">
        <f>LOOKUP(Table5[[#This Row],[Item '#]],Ticket_Forms[Form Number],Ticket_Forms[Ticket Value])</f>
        <v>1</v>
      </c>
      <c r="P1842" s="16">
        <f>LOOKUP(Table5[[#This Row],[Item '#]],Ticket_Forms[Form Number],Ticket_Forms[Revenue])</f>
        <v>3000</v>
      </c>
      <c r="Q1842" s="16">
        <f>LOOKUP(Table5[[#This Row],[Item '#]],Ticket_Forms[Form Number],Ticket_Forms[Ideal Profit])</f>
        <v>750</v>
      </c>
      <c r="R1842" s="16">
        <f>LOOKUP(Table5[[#This Row],[Item '#]],Ticket_Forms[Form Number],Ticket_Forms[Prizes])</f>
        <v>2250</v>
      </c>
      <c r="S1842" s="16">
        <f>LOOKUP(Table5[[#This Row],[Item '#]],Ticket_Forms[Form Number],Ticket_Forms[Location Rent])</f>
        <v>180</v>
      </c>
      <c r="T1842" s="16">
        <f>LOOKUP(Table5[[#This Row],[Item '#]],Ticket_Forms[Form Number],Ticket_Forms[Last Sale])</f>
        <v>200</v>
      </c>
      <c r="U1842" s="16" t="s">
        <v>3909</v>
      </c>
      <c r="V1842" s="58">
        <f>Table5[[#This Row],[Date Distributed]]</f>
        <v>45406</v>
      </c>
      <c r="W1842" s="3" t="str">
        <f>_xlfn.XLOOKUP(Table5[[#This Row],[Serial '#]],Table10[Serial '#],Table10[Charity Association],"",,)</f>
        <v>Cleveland Police Athletic League</v>
      </c>
      <c r="Z1842" s="3" t="s">
        <v>23</v>
      </c>
    </row>
    <row r="1843" spans="1:26" hidden="1" x14ac:dyDescent="0.35">
      <c r="A1843" s="3">
        <v>1841</v>
      </c>
      <c r="B1843" s="78">
        <v>45355</v>
      </c>
      <c r="C1843" s="73">
        <f>_xlfn.XLOOKUP(Table5[[#This Row],[Serial '#]],Table10[Serial '#],Table10[Date],"",,)</f>
        <v>45407</v>
      </c>
      <c r="D18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43" s="73" t="str">
        <f>IF(Table5[[#This Row],[Date Distributed]]="","In Stock","Distributed")</f>
        <v>Distributed</v>
      </c>
      <c r="F1843" s="79" t="s">
        <v>660</v>
      </c>
      <c r="G1843" s="75" t="s">
        <v>761</v>
      </c>
      <c r="H1843" s="80" t="s">
        <v>745</v>
      </c>
      <c r="I1843" s="80" t="s">
        <v>746</v>
      </c>
      <c r="J1843" s="81" t="s">
        <v>2599</v>
      </c>
      <c r="K1843" s="80" t="s">
        <v>659</v>
      </c>
      <c r="L1843" s="3" t="str">
        <f>_xlfn.XLOOKUP(Table5[[#This Row],[Item '#]],Ticket_Forms[Form Number],Ticket_Forms[Game Name],"",,)</f>
        <v>Crowns and Bars</v>
      </c>
      <c r="M1843" s="15">
        <v>102</v>
      </c>
      <c r="N1843" s="3">
        <f>LOOKUP(Table5[[#This Row],[Item '#]],Ticket_Forms[Form Number],Ticket_Forms[Ticket Count])</f>
        <v>3000</v>
      </c>
      <c r="O1843" s="16">
        <f>LOOKUP(Table5[[#This Row],[Item '#]],Ticket_Forms[Form Number],Ticket_Forms[Ticket Value])</f>
        <v>1</v>
      </c>
      <c r="P1843" s="16">
        <f>LOOKUP(Table5[[#This Row],[Item '#]],Ticket_Forms[Form Number],Ticket_Forms[Revenue])</f>
        <v>3000</v>
      </c>
      <c r="Q1843" s="16">
        <f>LOOKUP(Table5[[#This Row],[Item '#]],Ticket_Forms[Form Number],Ticket_Forms[Ideal Profit])</f>
        <v>750</v>
      </c>
      <c r="R1843" s="16">
        <f>LOOKUP(Table5[[#This Row],[Item '#]],Ticket_Forms[Form Number],Ticket_Forms[Prizes])</f>
        <v>2250</v>
      </c>
      <c r="S1843" s="16">
        <f>LOOKUP(Table5[[#This Row],[Item '#]],Ticket_Forms[Form Number],Ticket_Forms[Location Rent])</f>
        <v>180</v>
      </c>
      <c r="T1843" s="16">
        <f>LOOKUP(Table5[[#This Row],[Item '#]],Ticket_Forms[Form Number],Ticket_Forms[Last Sale])</f>
        <v>200</v>
      </c>
      <c r="U1843" s="16" t="s">
        <v>3909</v>
      </c>
      <c r="V1843" s="58">
        <f>Table5[[#This Row],[Date Distributed]]</f>
        <v>45407</v>
      </c>
      <c r="W1843" s="3" t="str">
        <f>_xlfn.XLOOKUP(Table5[[#This Row],[Serial '#]],Table10[Serial '#],Table10[Charity Association],"",,)</f>
        <v>Greater Cleveland Football Foundation</v>
      </c>
      <c r="Z1843" s="3" t="s">
        <v>23</v>
      </c>
    </row>
    <row r="1844" spans="1:26" hidden="1" x14ac:dyDescent="0.35">
      <c r="A1844" s="3">
        <v>1842</v>
      </c>
      <c r="B1844" s="78">
        <v>45355</v>
      </c>
      <c r="C1844" s="73">
        <f>_xlfn.XLOOKUP(Table5[[#This Row],[Serial '#]],Table10[Serial '#],Table10[Date],"",,)</f>
        <v>45408</v>
      </c>
      <c r="D18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44" s="73" t="str">
        <f>IF(Table5[[#This Row],[Date Distributed]]="","In Stock","Distributed")</f>
        <v>Distributed</v>
      </c>
      <c r="F1844" s="79" t="s">
        <v>660</v>
      </c>
      <c r="G1844" s="75" t="s">
        <v>761</v>
      </c>
      <c r="H1844" s="80" t="s">
        <v>745</v>
      </c>
      <c r="I1844" s="80" t="s">
        <v>746</v>
      </c>
      <c r="J1844" s="81" t="s">
        <v>2600</v>
      </c>
      <c r="K1844" s="80" t="s">
        <v>659</v>
      </c>
      <c r="L1844" s="3" t="str">
        <f>_xlfn.XLOOKUP(Table5[[#This Row],[Item '#]],Ticket_Forms[Form Number],Ticket_Forms[Game Name],"",,)</f>
        <v>Crowns and Bars</v>
      </c>
      <c r="M1844" s="15">
        <v>102</v>
      </c>
      <c r="N1844" s="3">
        <f>LOOKUP(Table5[[#This Row],[Item '#]],Ticket_Forms[Form Number],Ticket_Forms[Ticket Count])</f>
        <v>3000</v>
      </c>
      <c r="O1844" s="16">
        <f>LOOKUP(Table5[[#This Row],[Item '#]],Ticket_Forms[Form Number],Ticket_Forms[Ticket Value])</f>
        <v>1</v>
      </c>
      <c r="P1844" s="16">
        <f>LOOKUP(Table5[[#This Row],[Item '#]],Ticket_Forms[Form Number],Ticket_Forms[Revenue])</f>
        <v>3000</v>
      </c>
      <c r="Q1844" s="16">
        <f>LOOKUP(Table5[[#This Row],[Item '#]],Ticket_Forms[Form Number],Ticket_Forms[Ideal Profit])</f>
        <v>750</v>
      </c>
      <c r="R1844" s="16">
        <f>LOOKUP(Table5[[#This Row],[Item '#]],Ticket_Forms[Form Number],Ticket_Forms[Prizes])</f>
        <v>2250</v>
      </c>
      <c r="S1844" s="16">
        <f>LOOKUP(Table5[[#This Row],[Item '#]],Ticket_Forms[Form Number],Ticket_Forms[Location Rent])</f>
        <v>180</v>
      </c>
      <c r="T1844" s="16">
        <f>LOOKUP(Table5[[#This Row],[Item '#]],Ticket_Forms[Form Number],Ticket_Forms[Last Sale])</f>
        <v>200</v>
      </c>
      <c r="U1844" s="16" t="s">
        <v>3909</v>
      </c>
      <c r="V1844" s="58">
        <f>Table5[[#This Row],[Date Distributed]]</f>
        <v>45408</v>
      </c>
      <c r="W1844" s="3" t="str">
        <f>_xlfn.XLOOKUP(Table5[[#This Row],[Serial '#]],Table10[Serial '#],Table10[Charity Association],"",,)</f>
        <v>Cleveland Police Athletic League</v>
      </c>
      <c r="Z1844" s="3" t="s">
        <v>23</v>
      </c>
    </row>
    <row r="1845" spans="1:26" hidden="1" x14ac:dyDescent="0.35">
      <c r="A1845" s="3">
        <v>1843</v>
      </c>
      <c r="B1845" s="78">
        <v>45355</v>
      </c>
      <c r="C1845" s="73">
        <f>_xlfn.XLOOKUP(Table5[[#This Row],[Serial '#]],Table10[Serial '#],Table10[Date],"",,)</f>
        <v>45411</v>
      </c>
      <c r="D18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45" s="73" t="str">
        <f>IF(Table5[[#This Row],[Date Distributed]]="","In Stock","Distributed")</f>
        <v>Distributed</v>
      </c>
      <c r="F1845" s="79" t="s">
        <v>660</v>
      </c>
      <c r="G1845" s="75" t="s">
        <v>761</v>
      </c>
      <c r="H1845" s="80" t="s">
        <v>745</v>
      </c>
      <c r="I1845" s="80" t="s">
        <v>746</v>
      </c>
      <c r="J1845" s="81" t="s">
        <v>2601</v>
      </c>
      <c r="K1845" s="80" t="s">
        <v>659</v>
      </c>
      <c r="L1845" s="3" t="str">
        <f>_xlfn.XLOOKUP(Table5[[#This Row],[Item '#]],Ticket_Forms[Form Number],Ticket_Forms[Game Name],"",,)</f>
        <v>Crowns and Bars</v>
      </c>
      <c r="M1845" s="15">
        <v>102</v>
      </c>
      <c r="N1845" s="3">
        <f>LOOKUP(Table5[[#This Row],[Item '#]],Ticket_Forms[Form Number],Ticket_Forms[Ticket Count])</f>
        <v>3000</v>
      </c>
      <c r="O1845" s="16">
        <f>LOOKUP(Table5[[#This Row],[Item '#]],Ticket_Forms[Form Number],Ticket_Forms[Ticket Value])</f>
        <v>1</v>
      </c>
      <c r="P1845" s="16">
        <f>LOOKUP(Table5[[#This Row],[Item '#]],Ticket_Forms[Form Number],Ticket_Forms[Revenue])</f>
        <v>3000</v>
      </c>
      <c r="Q1845" s="16">
        <f>LOOKUP(Table5[[#This Row],[Item '#]],Ticket_Forms[Form Number],Ticket_Forms[Ideal Profit])</f>
        <v>750</v>
      </c>
      <c r="R1845" s="16">
        <f>LOOKUP(Table5[[#This Row],[Item '#]],Ticket_Forms[Form Number],Ticket_Forms[Prizes])</f>
        <v>2250</v>
      </c>
      <c r="S1845" s="16">
        <f>LOOKUP(Table5[[#This Row],[Item '#]],Ticket_Forms[Form Number],Ticket_Forms[Location Rent])</f>
        <v>180</v>
      </c>
      <c r="T1845" s="16">
        <f>LOOKUP(Table5[[#This Row],[Item '#]],Ticket_Forms[Form Number],Ticket_Forms[Last Sale])</f>
        <v>200</v>
      </c>
      <c r="U1845" s="16" t="s">
        <v>3909</v>
      </c>
      <c r="V1845" s="58">
        <f>Table5[[#This Row],[Date Distributed]]</f>
        <v>45411</v>
      </c>
      <c r="W1845" s="3" t="str">
        <f>_xlfn.XLOOKUP(Table5[[#This Row],[Serial '#]],Table10[Serial '#],Table10[Charity Association],"",,)</f>
        <v>Cleveland Police Athletic League</v>
      </c>
      <c r="Z1845" s="3" t="s">
        <v>23</v>
      </c>
    </row>
    <row r="1846" spans="1:26" hidden="1" x14ac:dyDescent="0.35">
      <c r="A1846" s="3">
        <v>1844</v>
      </c>
      <c r="B1846" s="78">
        <v>45355</v>
      </c>
      <c r="C1846" s="73">
        <f>_xlfn.XLOOKUP(Table5[[#This Row],[Serial '#]],Table10[Serial '#],Table10[Date],"",,)</f>
        <v>45414</v>
      </c>
      <c r="D18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46" s="73" t="str">
        <f>IF(Table5[[#This Row],[Date Distributed]]="","In Stock","Distributed")</f>
        <v>Distributed</v>
      </c>
      <c r="F1846" s="79" t="s">
        <v>660</v>
      </c>
      <c r="G1846" s="75" t="s">
        <v>761</v>
      </c>
      <c r="H1846" s="80" t="s">
        <v>745</v>
      </c>
      <c r="I1846" s="80" t="s">
        <v>746</v>
      </c>
      <c r="J1846" s="81" t="s">
        <v>2602</v>
      </c>
      <c r="K1846" s="80" t="s">
        <v>659</v>
      </c>
      <c r="L1846" s="3" t="str">
        <f>_xlfn.XLOOKUP(Table5[[#This Row],[Item '#]],Ticket_Forms[Form Number],Ticket_Forms[Game Name],"",,)</f>
        <v>Crowns and Bars</v>
      </c>
      <c r="M1846" s="15">
        <v>102</v>
      </c>
      <c r="N1846" s="3">
        <f>LOOKUP(Table5[[#This Row],[Item '#]],Ticket_Forms[Form Number],Ticket_Forms[Ticket Count])</f>
        <v>3000</v>
      </c>
      <c r="O1846" s="16">
        <f>LOOKUP(Table5[[#This Row],[Item '#]],Ticket_Forms[Form Number],Ticket_Forms[Ticket Value])</f>
        <v>1</v>
      </c>
      <c r="P1846" s="16">
        <f>LOOKUP(Table5[[#This Row],[Item '#]],Ticket_Forms[Form Number],Ticket_Forms[Revenue])</f>
        <v>3000</v>
      </c>
      <c r="Q1846" s="16">
        <f>LOOKUP(Table5[[#This Row],[Item '#]],Ticket_Forms[Form Number],Ticket_Forms[Ideal Profit])</f>
        <v>750</v>
      </c>
      <c r="R1846" s="16">
        <f>LOOKUP(Table5[[#This Row],[Item '#]],Ticket_Forms[Form Number],Ticket_Forms[Prizes])</f>
        <v>2250</v>
      </c>
      <c r="S1846" s="16">
        <f>LOOKUP(Table5[[#This Row],[Item '#]],Ticket_Forms[Form Number],Ticket_Forms[Location Rent])</f>
        <v>180</v>
      </c>
      <c r="T1846" s="16">
        <f>LOOKUP(Table5[[#This Row],[Item '#]],Ticket_Forms[Form Number],Ticket_Forms[Last Sale])</f>
        <v>200</v>
      </c>
      <c r="U1846" s="16" t="s">
        <v>3909</v>
      </c>
      <c r="V1846" s="58">
        <f>Table5[[#This Row],[Date Distributed]]</f>
        <v>45414</v>
      </c>
      <c r="W1846" s="3" t="str">
        <f>_xlfn.XLOOKUP(Table5[[#This Row],[Serial '#]],Table10[Serial '#],Table10[Charity Association],"",,)</f>
        <v>Cleveland Police Athletic League</v>
      </c>
      <c r="Z1846" s="3" t="s">
        <v>23</v>
      </c>
    </row>
    <row r="1847" spans="1:26" hidden="1" x14ac:dyDescent="0.35">
      <c r="A1847" s="3">
        <v>1845</v>
      </c>
      <c r="B1847" s="78">
        <v>45355</v>
      </c>
      <c r="C1847" s="73">
        <f>_xlfn.XLOOKUP(Table5[[#This Row],[Serial '#]],Table10[Serial '#],Table10[Date],"",,)</f>
        <v>45415</v>
      </c>
      <c r="D18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47" s="73" t="str">
        <f>IF(Table5[[#This Row],[Date Distributed]]="","In Stock","Distributed")</f>
        <v>Distributed</v>
      </c>
      <c r="F1847" s="79" t="s">
        <v>660</v>
      </c>
      <c r="G1847" s="75" t="s">
        <v>761</v>
      </c>
      <c r="H1847" s="80" t="s">
        <v>745</v>
      </c>
      <c r="I1847" s="80" t="s">
        <v>746</v>
      </c>
      <c r="J1847" s="81" t="s">
        <v>2603</v>
      </c>
      <c r="K1847" s="80" t="s">
        <v>659</v>
      </c>
      <c r="L1847" s="3" t="str">
        <f>_xlfn.XLOOKUP(Table5[[#This Row],[Item '#]],Ticket_Forms[Form Number],Ticket_Forms[Game Name],"",,)</f>
        <v>Crowns and Bars</v>
      </c>
      <c r="M1847" s="15">
        <v>102</v>
      </c>
      <c r="N1847" s="3">
        <f>LOOKUP(Table5[[#This Row],[Item '#]],Ticket_Forms[Form Number],Ticket_Forms[Ticket Count])</f>
        <v>3000</v>
      </c>
      <c r="O1847" s="16">
        <f>LOOKUP(Table5[[#This Row],[Item '#]],Ticket_Forms[Form Number],Ticket_Forms[Ticket Value])</f>
        <v>1</v>
      </c>
      <c r="P1847" s="16">
        <f>LOOKUP(Table5[[#This Row],[Item '#]],Ticket_Forms[Form Number],Ticket_Forms[Revenue])</f>
        <v>3000</v>
      </c>
      <c r="Q1847" s="16">
        <f>LOOKUP(Table5[[#This Row],[Item '#]],Ticket_Forms[Form Number],Ticket_Forms[Ideal Profit])</f>
        <v>750</v>
      </c>
      <c r="R1847" s="16">
        <f>LOOKUP(Table5[[#This Row],[Item '#]],Ticket_Forms[Form Number],Ticket_Forms[Prizes])</f>
        <v>2250</v>
      </c>
      <c r="S1847" s="16">
        <f>LOOKUP(Table5[[#This Row],[Item '#]],Ticket_Forms[Form Number],Ticket_Forms[Location Rent])</f>
        <v>180</v>
      </c>
      <c r="T1847" s="16">
        <f>LOOKUP(Table5[[#This Row],[Item '#]],Ticket_Forms[Form Number],Ticket_Forms[Last Sale])</f>
        <v>200</v>
      </c>
      <c r="U1847" s="16" t="s">
        <v>3909</v>
      </c>
      <c r="V1847" s="58">
        <f>Table5[[#This Row],[Date Distributed]]</f>
        <v>45415</v>
      </c>
      <c r="W1847" s="3" t="str">
        <f>_xlfn.XLOOKUP(Table5[[#This Row],[Serial '#]],Table10[Serial '#],Table10[Charity Association],"",,)</f>
        <v>Share A Vision</v>
      </c>
      <c r="Z1847" s="3" t="s">
        <v>23</v>
      </c>
    </row>
    <row r="1848" spans="1:26" hidden="1" x14ac:dyDescent="0.35">
      <c r="A1848" s="3">
        <v>1846</v>
      </c>
      <c r="B1848" s="78">
        <v>45355</v>
      </c>
      <c r="C1848" s="73">
        <f>_xlfn.XLOOKUP(Table5[[#This Row],[Serial '#]],Table10[Serial '#],Table10[Date],"",,)</f>
        <v>45415</v>
      </c>
      <c r="D18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48" s="73" t="str">
        <f>IF(Table5[[#This Row],[Date Distributed]]="","In Stock","Distributed")</f>
        <v>Distributed</v>
      </c>
      <c r="F1848" s="79" t="s">
        <v>660</v>
      </c>
      <c r="G1848" s="75" t="s">
        <v>761</v>
      </c>
      <c r="H1848" s="80" t="s">
        <v>745</v>
      </c>
      <c r="I1848" s="80" t="s">
        <v>746</v>
      </c>
      <c r="J1848" s="81" t="s">
        <v>2604</v>
      </c>
      <c r="K1848" s="80" t="s">
        <v>659</v>
      </c>
      <c r="L1848" s="3" t="str">
        <f>_xlfn.XLOOKUP(Table5[[#This Row],[Item '#]],Ticket_Forms[Form Number],Ticket_Forms[Game Name],"",,)</f>
        <v>Crowns and Bars</v>
      </c>
      <c r="M1848" s="15">
        <v>102</v>
      </c>
      <c r="N1848" s="3">
        <f>LOOKUP(Table5[[#This Row],[Item '#]],Ticket_Forms[Form Number],Ticket_Forms[Ticket Count])</f>
        <v>3000</v>
      </c>
      <c r="O1848" s="16">
        <f>LOOKUP(Table5[[#This Row],[Item '#]],Ticket_Forms[Form Number],Ticket_Forms[Ticket Value])</f>
        <v>1</v>
      </c>
      <c r="P1848" s="16">
        <f>LOOKUP(Table5[[#This Row],[Item '#]],Ticket_Forms[Form Number],Ticket_Forms[Revenue])</f>
        <v>3000</v>
      </c>
      <c r="Q1848" s="16">
        <f>LOOKUP(Table5[[#This Row],[Item '#]],Ticket_Forms[Form Number],Ticket_Forms[Ideal Profit])</f>
        <v>750</v>
      </c>
      <c r="R1848" s="16">
        <f>LOOKUP(Table5[[#This Row],[Item '#]],Ticket_Forms[Form Number],Ticket_Forms[Prizes])</f>
        <v>2250</v>
      </c>
      <c r="S1848" s="16">
        <f>LOOKUP(Table5[[#This Row],[Item '#]],Ticket_Forms[Form Number],Ticket_Forms[Location Rent])</f>
        <v>180</v>
      </c>
      <c r="T1848" s="16">
        <f>LOOKUP(Table5[[#This Row],[Item '#]],Ticket_Forms[Form Number],Ticket_Forms[Last Sale])</f>
        <v>200</v>
      </c>
      <c r="U1848" s="16" t="s">
        <v>3909</v>
      </c>
      <c r="V1848" s="58">
        <f>Table5[[#This Row],[Date Distributed]]</f>
        <v>45415</v>
      </c>
      <c r="W1848" s="3" t="str">
        <f>_xlfn.XLOOKUP(Table5[[#This Row],[Serial '#]],Table10[Serial '#],Table10[Charity Association],"",,)</f>
        <v>Greater Cleveland Football Foundation</v>
      </c>
      <c r="Z1848" s="3" t="s">
        <v>23</v>
      </c>
    </row>
    <row r="1849" spans="1:26" hidden="1" x14ac:dyDescent="0.35">
      <c r="A1849" s="3">
        <v>1847</v>
      </c>
      <c r="B1849" s="78">
        <v>45355</v>
      </c>
      <c r="C1849" s="73">
        <f>_xlfn.XLOOKUP(Table5[[#This Row],[Serial '#]],Table10[Serial '#],Table10[Date],"",,)</f>
        <v>45417</v>
      </c>
      <c r="D18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49" s="73" t="str">
        <f>IF(Table5[[#This Row],[Date Distributed]]="","In Stock","Distributed")</f>
        <v>Distributed</v>
      </c>
      <c r="F1849" s="79" t="s">
        <v>660</v>
      </c>
      <c r="G1849" s="75" t="s">
        <v>761</v>
      </c>
      <c r="H1849" s="80" t="s">
        <v>745</v>
      </c>
      <c r="I1849" s="80" t="s">
        <v>746</v>
      </c>
      <c r="J1849" s="81" t="s">
        <v>2605</v>
      </c>
      <c r="K1849" s="80" t="s">
        <v>659</v>
      </c>
      <c r="L1849" s="3" t="str">
        <f>_xlfn.XLOOKUP(Table5[[#This Row],[Item '#]],Ticket_Forms[Form Number],Ticket_Forms[Game Name],"",,)</f>
        <v>Crowns and Bars</v>
      </c>
      <c r="M1849" s="15">
        <v>102</v>
      </c>
      <c r="N1849" s="3">
        <f>LOOKUP(Table5[[#This Row],[Item '#]],Ticket_Forms[Form Number],Ticket_Forms[Ticket Count])</f>
        <v>3000</v>
      </c>
      <c r="O1849" s="16">
        <f>LOOKUP(Table5[[#This Row],[Item '#]],Ticket_Forms[Form Number],Ticket_Forms[Ticket Value])</f>
        <v>1</v>
      </c>
      <c r="P1849" s="16">
        <f>LOOKUP(Table5[[#This Row],[Item '#]],Ticket_Forms[Form Number],Ticket_Forms[Revenue])</f>
        <v>3000</v>
      </c>
      <c r="Q1849" s="16">
        <f>LOOKUP(Table5[[#This Row],[Item '#]],Ticket_Forms[Form Number],Ticket_Forms[Ideal Profit])</f>
        <v>750</v>
      </c>
      <c r="R1849" s="16">
        <f>LOOKUP(Table5[[#This Row],[Item '#]],Ticket_Forms[Form Number],Ticket_Forms[Prizes])</f>
        <v>2250</v>
      </c>
      <c r="S1849" s="16">
        <f>LOOKUP(Table5[[#This Row],[Item '#]],Ticket_Forms[Form Number],Ticket_Forms[Location Rent])</f>
        <v>180</v>
      </c>
      <c r="T1849" s="16">
        <f>LOOKUP(Table5[[#This Row],[Item '#]],Ticket_Forms[Form Number],Ticket_Forms[Last Sale])</f>
        <v>200</v>
      </c>
      <c r="U1849" s="16" t="s">
        <v>3909</v>
      </c>
      <c r="V1849" s="58">
        <f>Table5[[#This Row],[Date Distributed]]</f>
        <v>45417</v>
      </c>
      <c r="W1849" s="3" t="str">
        <f>_xlfn.XLOOKUP(Table5[[#This Row],[Serial '#]],Table10[Serial '#],Table10[Charity Association],"",,)</f>
        <v>Cleveland Police Athletic League</v>
      </c>
      <c r="Z1849" s="3" t="s">
        <v>23</v>
      </c>
    </row>
    <row r="1850" spans="1:26" hidden="1" x14ac:dyDescent="0.35">
      <c r="A1850" s="3">
        <v>1848</v>
      </c>
      <c r="B1850" s="78">
        <v>45355</v>
      </c>
      <c r="C1850" s="73">
        <f>_xlfn.XLOOKUP(Table5[[#This Row],[Serial '#]],Table10[Serial '#],Table10[Date],"",,)</f>
        <v>45419</v>
      </c>
      <c r="D18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50" s="73" t="str">
        <f>IF(Table5[[#This Row],[Date Distributed]]="","In Stock","Distributed")</f>
        <v>Distributed</v>
      </c>
      <c r="F1850" s="79" t="s">
        <v>660</v>
      </c>
      <c r="G1850" s="75" t="s">
        <v>761</v>
      </c>
      <c r="H1850" s="80" t="s">
        <v>745</v>
      </c>
      <c r="I1850" s="80" t="s">
        <v>746</v>
      </c>
      <c r="J1850" s="81" t="s">
        <v>2606</v>
      </c>
      <c r="K1850" s="80" t="s">
        <v>659</v>
      </c>
      <c r="L1850" s="3" t="str">
        <f>_xlfn.XLOOKUP(Table5[[#This Row],[Item '#]],Ticket_Forms[Form Number],Ticket_Forms[Game Name],"",,)</f>
        <v>Crowns and Bars</v>
      </c>
      <c r="M1850" s="15">
        <v>102</v>
      </c>
      <c r="N1850" s="3">
        <f>LOOKUP(Table5[[#This Row],[Item '#]],Ticket_Forms[Form Number],Ticket_Forms[Ticket Count])</f>
        <v>3000</v>
      </c>
      <c r="O1850" s="16">
        <f>LOOKUP(Table5[[#This Row],[Item '#]],Ticket_Forms[Form Number],Ticket_Forms[Ticket Value])</f>
        <v>1</v>
      </c>
      <c r="P1850" s="16">
        <f>LOOKUP(Table5[[#This Row],[Item '#]],Ticket_Forms[Form Number],Ticket_Forms[Revenue])</f>
        <v>3000</v>
      </c>
      <c r="Q1850" s="16">
        <f>LOOKUP(Table5[[#This Row],[Item '#]],Ticket_Forms[Form Number],Ticket_Forms[Ideal Profit])</f>
        <v>750</v>
      </c>
      <c r="R1850" s="16">
        <f>LOOKUP(Table5[[#This Row],[Item '#]],Ticket_Forms[Form Number],Ticket_Forms[Prizes])</f>
        <v>2250</v>
      </c>
      <c r="S1850" s="16">
        <f>LOOKUP(Table5[[#This Row],[Item '#]],Ticket_Forms[Form Number],Ticket_Forms[Location Rent])</f>
        <v>180</v>
      </c>
      <c r="T1850" s="16">
        <f>LOOKUP(Table5[[#This Row],[Item '#]],Ticket_Forms[Form Number],Ticket_Forms[Last Sale])</f>
        <v>200</v>
      </c>
      <c r="U1850" s="16" t="s">
        <v>3909</v>
      </c>
      <c r="V1850" s="58">
        <f>Table5[[#This Row],[Date Distributed]]</f>
        <v>45419</v>
      </c>
      <c r="W1850" s="3" t="str">
        <f>_xlfn.XLOOKUP(Table5[[#This Row],[Serial '#]],Table10[Serial '#],Table10[Charity Association],"",,)</f>
        <v>Cleveland Police Athletic League</v>
      </c>
      <c r="Z1850" s="3" t="s">
        <v>23</v>
      </c>
    </row>
    <row r="1851" spans="1:26" hidden="1" x14ac:dyDescent="0.35">
      <c r="A1851" s="3">
        <v>1849</v>
      </c>
      <c r="B1851" s="78">
        <v>45355</v>
      </c>
      <c r="C1851" s="73">
        <f>_xlfn.XLOOKUP(Table5[[#This Row],[Serial '#]],Table10[Serial '#],Table10[Date],"",,)</f>
        <v>45420</v>
      </c>
      <c r="D18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51" s="73" t="str">
        <f>IF(Table5[[#This Row],[Date Distributed]]="","In Stock","Distributed")</f>
        <v>Distributed</v>
      </c>
      <c r="F1851" s="79" t="s">
        <v>660</v>
      </c>
      <c r="G1851" s="75" t="s">
        <v>761</v>
      </c>
      <c r="H1851" s="80" t="s">
        <v>745</v>
      </c>
      <c r="I1851" s="80" t="s">
        <v>746</v>
      </c>
      <c r="J1851" s="81" t="s">
        <v>2607</v>
      </c>
      <c r="K1851" s="80" t="s">
        <v>659</v>
      </c>
      <c r="L1851" s="3" t="str">
        <f>_xlfn.XLOOKUP(Table5[[#This Row],[Item '#]],Ticket_Forms[Form Number],Ticket_Forms[Game Name],"",,)</f>
        <v>Crowns and Bars</v>
      </c>
      <c r="M1851" s="15">
        <v>102</v>
      </c>
      <c r="N1851" s="3">
        <f>LOOKUP(Table5[[#This Row],[Item '#]],Ticket_Forms[Form Number],Ticket_Forms[Ticket Count])</f>
        <v>3000</v>
      </c>
      <c r="O1851" s="16">
        <f>LOOKUP(Table5[[#This Row],[Item '#]],Ticket_Forms[Form Number],Ticket_Forms[Ticket Value])</f>
        <v>1</v>
      </c>
      <c r="P1851" s="16">
        <f>LOOKUP(Table5[[#This Row],[Item '#]],Ticket_Forms[Form Number],Ticket_Forms[Revenue])</f>
        <v>3000</v>
      </c>
      <c r="Q1851" s="16">
        <f>LOOKUP(Table5[[#This Row],[Item '#]],Ticket_Forms[Form Number],Ticket_Forms[Ideal Profit])</f>
        <v>750</v>
      </c>
      <c r="R1851" s="16">
        <f>LOOKUP(Table5[[#This Row],[Item '#]],Ticket_Forms[Form Number],Ticket_Forms[Prizes])</f>
        <v>2250</v>
      </c>
      <c r="S1851" s="16">
        <f>LOOKUP(Table5[[#This Row],[Item '#]],Ticket_Forms[Form Number],Ticket_Forms[Location Rent])</f>
        <v>180</v>
      </c>
      <c r="T1851" s="16">
        <f>LOOKUP(Table5[[#This Row],[Item '#]],Ticket_Forms[Form Number],Ticket_Forms[Last Sale])</f>
        <v>200</v>
      </c>
      <c r="U1851" s="16" t="s">
        <v>3909</v>
      </c>
      <c r="V1851" s="58">
        <f>Table5[[#This Row],[Date Distributed]]</f>
        <v>45420</v>
      </c>
      <c r="W1851" s="3" t="str">
        <f>_xlfn.XLOOKUP(Table5[[#This Row],[Serial '#]],Table10[Serial '#],Table10[Charity Association],"",,)</f>
        <v>Greater Cleveland Football Foundation</v>
      </c>
      <c r="Z1851" s="3" t="s">
        <v>23</v>
      </c>
    </row>
    <row r="1852" spans="1:26" hidden="1" x14ac:dyDescent="0.35">
      <c r="A1852" s="3">
        <v>1850</v>
      </c>
      <c r="B1852" s="78">
        <v>45355</v>
      </c>
      <c r="C1852" s="73">
        <f>_xlfn.XLOOKUP(Table5[[#This Row],[Serial '#]],Table10[Serial '#],Table10[Date],"",,)</f>
        <v>45421</v>
      </c>
      <c r="D18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52" s="73" t="str">
        <f>IF(Table5[[#This Row],[Date Distributed]]="","In Stock","Distributed")</f>
        <v>Distributed</v>
      </c>
      <c r="F1852" s="79" t="s">
        <v>660</v>
      </c>
      <c r="G1852" s="75" t="s">
        <v>761</v>
      </c>
      <c r="H1852" s="80" t="s">
        <v>745</v>
      </c>
      <c r="I1852" s="80" t="s">
        <v>746</v>
      </c>
      <c r="J1852" s="81" t="s">
        <v>2608</v>
      </c>
      <c r="K1852" s="80" t="s">
        <v>659</v>
      </c>
      <c r="L1852" s="3" t="str">
        <f>_xlfn.XLOOKUP(Table5[[#This Row],[Item '#]],Ticket_Forms[Form Number],Ticket_Forms[Game Name],"",,)</f>
        <v>Crowns and Bars</v>
      </c>
      <c r="M1852" s="15">
        <v>102</v>
      </c>
      <c r="N1852" s="3">
        <f>LOOKUP(Table5[[#This Row],[Item '#]],Ticket_Forms[Form Number],Ticket_Forms[Ticket Count])</f>
        <v>3000</v>
      </c>
      <c r="O1852" s="16">
        <f>LOOKUP(Table5[[#This Row],[Item '#]],Ticket_Forms[Form Number],Ticket_Forms[Ticket Value])</f>
        <v>1</v>
      </c>
      <c r="P1852" s="16">
        <f>LOOKUP(Table5[[#This Row],[Item '#]],Ticket_Forms[Form Number],Ticket_Forms[Revenue])</f>
        <v>3000</v>
      </c>
      <c r="Q1852" s="16">
        <f>LOOKUP(Table5[[#This Row],[Item '#]],Ticket_Forms[Form Number],Ticket_Forms[Ideal Profit])</f>
        <v>750</v>
      </c>
      <c r="R1852" s="16">
        <f>LOOKUP(Table5[[#This Row],[Item '#]],Ticket_Forms[Form Number],Ticket_Forms[Prizes])</f>
        <v>2250</v>
      </c>
      <c r="S1852" s="16">
        <f>LOOKUP(Table5[[#This Row],[Item '#]],Ticket_Forms[Form Number],Ticket_Forms[Location Rent])</f>
        <v>180</v>
      </c>
      <c r="T1852" s="16">
        <f>LOOKUP(Table5[[#This Row],[Item '#]],Ticket_Forms[Form Number],Ticket_Forms[Last Sale])</f>
        <v>200</v>
      </c>
      <c r="U1852" s="16" t="s">
        <v>3909</v>
      </c>
      <c r="V1852" s="58">
        <f>Table5[[#This Row],[Date Distributed]]</f>
        <v>45421</v>
      </c>
      <c r="W1852" s="3" t="str">
        <f>_xlfn.XLOOKUP(Table5[[#This Row],[Serial '#]],Table10[Serial '#],Table10[Charity Association],"",,)</f>
        <v>Cleveland Police Athletic League</v>
      </c>
      <c r="Z1852" s="3" t="s">
        <v>23</v>
      </c>
    </row>
    <row r="1853" spans="1:26" hidden="1" x14ac:dyDescent="0.35">
      <c r="A1853" s="3">
        <v>1851</v>
      </c>
      <c r="B1853" s="78">
        <v>45355</v>
      </c>
      <c r="C1853" s="73">
        <f>_xlfn.XLOOKUP(Table5[[#This Row],[Serial '#]],Table10[Serial '#],Table10[Date],"",,)</f>
        <v>45421</v>
      </c>
      <c r="D18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53" s="73" t="str">
        <f>IF(Table5[[#This Row],[Date Distributed]]="","In Stock","Distributed")</f>
        <v>Distributed</v>
      </c>
      <c r="F1853" s="79" t="s">
        <v>660</v>
      </c>
      <c r="G1853" s="75" t="s">
        <v>761</v>
      </c>
      <c r="H1853" s="80" t="s">
        <v>745</v>
      </c>
      <c r="I1853" s="80" t="s">
        <v>746</v>
      </c>
      <c r="J1853" s="81" t="s">
        <v>2609</v>
      </c>
      <c r="K1853" s="80" t="s">
        <v>659</v>
      </c>
      <c r="L1853" s="3" t="str">
        <f>_xlfn.XLOOKUP(Table5[[#This Row],[Item '#]],Ticket_Forms[Form Number],Ticket_Forms[Game Name],"",,)</f>
        <v>Crowns and Bars</v>
      </c>
      <c r="M1853" s="15">
        <v>102</v>
      </c>
      <c r="N1853" s="3">
        <f>LOOKUP(Table5[[#This Row],[Item '#]],Ticket_Forms[Form Number],Ticket_Forms[Ticket Count])</f>
        <v>3000</v>
      </c>
      <c r="O1853" s="16">
        <f>LOOKUP(Table5[[#This Row],[Item '#]],Ticket_Forms[Form Number],Ticket_Forms[Ticket Value])</f>
        <v>1</v>
      </c>
      <c r="P1853" s="16">
        <f>LOOKUP(Table5[[#This Row],[Item '#]],Ticket_Forms[Form Number],Ticket_Forms[Revenue])</f>
        <v>3000</v>
      </c>
      <c r="Q1853" s="16">
        <f>LOOKUP(Table5[[#This Row],[Item '#]],Ticket_Forms[Form Number],Ticket_Forms[Ideal Profit])</f>
        <v>750</v>
      </c>
      <c r="R1853" s="16">
        <f>LOOKUP(Table5[[#This Row],[Item '#]],Ticket_Forms[Form Number],Ticket_Forms[Prizes])</f>
        <v>2250</v>
      </c>
      <c r="S1853" s="16">
        <f>LOOKUP(Table5[[#This Row],[Item '#]],Ticket_Forms[Form Number],Ticket_Forms[Location Rent])</f>
        <v>180</v>
      </c>
      <c r="T1853" s="16">
        <f>LOOKUP(Table5[[#This Row],[Item '#]],Ticket_Forms[Form Number],Ticket_Forms[Last Sale])</f>
        <v>200</v>
      </c>
      <c r="U1853" s="16" t="s">
        <v>3909</v>
      </c>
      <c r="V1853" s="58">
        <f>Table5[[#This Row],[Date Distributed]]</f>
        <v>45421</v>
      </c>
      <c r="W1853" s="3" t="str">
        <f>_xlfn.XLOOKUP(Table5[[#This Row],[Serial '#]],Table10[Serial '#],Table10[Charity Association],"",,)</f>
        <v>Greater Cleveland Football Foundation</v>
      </c>
      <c r="Z1853" s="3" t="s">
        <v>23</v>
      </c>
    </row>
    <row r="1854" spans="1:26" hidden="1" x14ac:dyDescent="0.35">
      <c r="A1854" s="3">
        <v>1852</v>
      </c>
      <c r="B1854" s="78">
        <v>45355</v>
      </c>
      <c r="C1854" s="73">
        <f>_xlfn.XLOOKUP(Table5[[#This Row],[Serial '#]],Table10[Serial '#],Table10[Date],"",,)</f>
        <v>45422</v>
      </c>
      <c r="D18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54" s="73" t="str">
        <f>IF(Table5[[#This Row],[Date Distributed]]="","In Stock","Distributed")</f>
        <v>Distributed</v>
      </c>
      <c r="F1854" s="79" t="s">
        <v>660</v>
      </c>
      <c r="G1854" s="75" t="s">
        <v>761</v>
      </c>
      <c r="H1854" s="80" t="s">
        <v>745</v>
      </c>
      <c r="I1854" s="80" t="s">
        <v>746</v>
      </c>
      <c r="J1854" s="81" t="s">
        <v>2610</v>
      </c>
      <c r="K1854" s="80" t="s">
        <v>659</v>
      </c>
      <c r="L1854" s="3" t="str">
        <f>_xlfn.XLOOKUP(Table5[[#This Row],[Item '#]],Ticket_Forms[Form Number],Ticket_Forms[Game Name],"",,)</f>
        <v>Crowns and Bars</v>
      </c>
      <c r="M1854" s="15">
        <v>102</v>
      </c>
      <c r="N1854" s="3">
        <f>LOOKUP(Table5[[#This Row],[Item '#]],Ticket_Forms[Form Number],Ticket_Forms[Ticket Count])</f>
        <v>3000</v>
      </c>
      <c r="O1854" s="16">
        <f>LOOKUP(Table5[[#This Row],[Item '#]],Ticket_Forms[Form Number],Ticket_Forms[Ticket Value])</f>
        <v>1</v>
      </c>
      <c r="P1854" s="16">
        <f>LOOKUP(Table5[[#This Row],[Item '#]],Ticket_Forms[Form Number],Ticket_Forms[Revenue])</f>
        <v>3000</v>
      </c>
      <c r="Q1854" s="16">
        <f>LOOKUP(Table5[[#This Row],[Item '#]],Ticket_Forms[Form Number],Ticket_Forms[Ideal Profit])</f>
        <v>750</v>
      </c>
      <c r="R1854" s="16">
        <f>LOOKUP(Table5[[#This Row],[Item '#]],Ticket_Forms[Form Number],Ticket_Forms[Prizes])</f>
        <v>2250</v>
      </c>
      <c r="S1854" s="16">
        <f>LOOKUP(Table5[[#This Row],[Item '#]],Ticket_Forms[Form Number],Ticket_Forms[Location Rent])</f>
        <v>180</v>
      </c>
      <c r="T1854" s="16">
        <f>LOOKUP(Table5[[#This Row],[Item '#]],Ticket_Forms[Form Number],Ticket_Forms[Last Sale])</f>
        <v>200</v>
      </c>
      <c r="U1854" s="16" t="s">
        <v>3909</v>
      </c>
      <c r="V1854" s="58">
        <f>Table5[[#This Row],[Date Distributed]]</f>
        <v>45422</v>
      </c>
      <c r="W1854" s="3" t="str">
        <f>_xlfn.XLOOKUP(Table5[[#This Row],[Serial '#]],Table10[Serial '#],Table10[Charity Association],"",,)</f>
        <v>Cleveland Police Athletic League</v>
      </c>
      <c r="Z1854" s="3" t="s">
        <v>23</v>
      </c>
    </row>
    <row r="1855" spans="1:26" hidden="1" x14ac:dyDescent="0.35">
      <c r="A1855" s="3">
        <v>1853</v>
      </c>
      <c r="B1855" s="78">
        <v>45355</v>
      </c>
      <c r="C1855" s="73">
        <f>_xlfn.XLOOKUP(Table5[[#This Row],[Serial '#]],Table10[Serial '#],Table10[Date],"",,)</f>
        <v>45422</v>
      </c>
      <c r="D18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55" s="73" t="str">
        <f>IF(Table5[[#This Row],[Date Distributed]]="","In Stock","Distributed")</f>
        <v>Distributed</v>
      </c>
      <c r="F1855" s="79" t="s">
        <v>660</v>
      </c>
      <c r="G1855" s="75" t="s">
        <v>761</v>
      </c>
      <c r="H1855" s="80" t="s">
        <v>745</v>
      </c>
      <c r="I1855" s="80" t="s">
        <v>746</v>
      </c>
      <c r="J1855" s="81" t="s">
        <v>2611</v>
      </c>
      <c r="K1855" s="80" t="s">
        <v>659</v>
      </c>
      <c r="L1855" s="3" t="str">
        <f>_xlfn.XLOOKUP(Table5[[#This Row],[Item '#]],Ticket_Forms[Form Number],Ticket_Forms[Game Name],"",,)</f>
        <v>Crowns and Bars</v>
      </c>
      <c r="M1855" s="15">
        <v>102</v>
      </c>
      <c r="N1855" s="3">
        <f>LOOKUP(Table5[[#This Row],[Item '#]],Ticket_Forms[Form Number],Ticket_Forms[Ticket Count])</f>
        <v>3000</v>
      </c>
      <c r="O1855" s="16">
        <f>LOOKUP(Table5[[#This Row],[Item '#]],Ticket_Forms[Form Number],Ticket_Forms[Ticket Value])</f>
        <v>1</v>
      </c>
      <c r="P1855" s="16">
        <f>LOOKUP(Table5[[#This Row],[Item '#]],Ticket_Forms[Form Number],Ticket_Forms[Revenue])</f>
        <v>3000</v>
      </c>
      <c r="Q1855" s="16">
        <f>LOOKUP(Table5[[#This Row],[Item '#]],Ticket_Forms[Form Number],Ticket_Forms[Ideal Profit])</f>
        <v>750</v>
      </c>
      <c r="R1855" s="16">
        <f>LOOKUP(Table5[[#This Row],[Item '#]],Ticket_Forms[Form Number],Ticket_Forms[Prizes])</f>
        <v>2250</v>
      </c>
      <c r="S1855" s="16">
        <f>LOOKUP(Table5[[#This Row],[Item '#]],Ticket_Forms[Form Number],Ticket_Forms[Location Rent])</f>
        <v>180</v>
      </c>
      <c r="T1855" s="16">
        <f>LOOKUP(Table5[[#This Row],[Item '#]],Ticket_Forms[Form Number],Ticket_Forms[Last Sale])</f>
        <v>200</v>
      </c>
      <c r="U1855" s="16" t="s">
        <v>3909</v>
      </c>
      <c r="V1855" s="58">
        <f>Table5[[#This Row],[Date Distributed]]</f>
        <v>45422</v>
      </c>
      <c r="W1855" s="3" t="str">
        <f>_xlfn.XLOOKUP(Table5[[#This Row],[Serial '#]],Table10[Serial '#],Table10[Charity Association],"",,)</f>
        <v>Cleveland Police Athletic League</v>
      </c>
      <c r="Z1855" s="3" t="s">
        <v>23</v>
      </c>
    </row>
    <row r="1856" spans="1:26" hidden="1" x14ac:dyDescent="0.35">
      <c r="A1856" s="3">
        <v>1854</v>
      </c>
      <c r="B1856" s="78">
        <v>45355</v>
      </c>
      <c r="C1856" s="73">
        <f>_xlfn.XLOOKUP(Table5[[#This Row],[Serial '#]],Table10[Serial '#],Table10[Date],"",,)</f>
        <v>45425</v>
      </c>
      <c r="D18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56" s="73" t="str">
        <f>IF(Table5[[#This Row],[Date Distributed]]="","In Stock","Distributed")</f>
        <v>Distributed</v>
      </c>
      <c r="F1856" s="79" t="s">
        <v>660</v>
      </c>
      <c r="G1856" s="75" t="s">
        <v>761</v>
      </c>
      <c r="H1856" s="80" t="s">
        <v>745</v>
      </c>
      <c r="I1856" s="80" t="s">
        <v>746</v>
      </c>
      <c r="J1856" s="81" t="s">
        <v>2612</v>
      </c>
      <c r="K1856" s="80" t="s">
        <v>659</v>
      </c>
      <c r="L1856" s="3" t="str">
        <f>_xlfn.XLOOKUP(Table5[[#This Row],[Item '#]],Ticket_Forms[Form Number],Ticket_Forms[Game Name],"",,)</f>
        <v>Crowns and Bars</v>
      </c>
      <c r="M1856" s="15">
        <v>102</v>
      </c>
      <c r="N1856" s="3">
        <f>LOOKUP(Table5[[#This Row],[Item '#]],Ticket_Forms[Form Number],Ticket_Forms[Ticket Count])</f>
        <v>3000</v>
      </c>
      <c r="O1856" s="16">
        <f>LOOKUP(Table5[[#This Row],[Item '#]],Ticket_Forms[Form Number],Ticket_Forms[Ticket Value])</f>
        <v>1</v>
      </c>
      <c r="P1856" s="16">
        <f>LOOKUP(Table5[[#This Row],[Item '#]],Ticket_Forms[Form Number],Ticket_Forms[Revenue])</f>
        <v>3000</v>
      </c>
      <c r="Q1856" s="16">
        <f>LOOKUP(Table5[[#This Row],[Item '#]],Ticket_Forms[Form Number],Ticket_Forms[Ideal Profit])</f>
        <v>750</v>
      </c>
      <c r="R1856" s="16">
        <f>LOOKUP(Table5[[#This Row],[Item '#]],Ticket_Forms[Form Number],Ticket_Forms[Prizes])</f>
        <v>2250</v>
      </c>
      <c r="S1856" s="16">
        <f>LOOKUP(Table5[[#This Row],[Item '#]],Ticket_Forms[Form Number],Ticket_Forms[Location Rent])</f>
        <v>180</v>
      </c>
      <c r="T1856" s="16">
        <f>LOOKUP(Table5[[#This Row],[Item '#]],Ticket_Forms[Form Number],Ticket_Forms[Last Sale])</f>
        <v>200</v>
      </c>
      <c r="U1856" s="16" t="s">
        <v>3909</v>
      </c>
      <c r="V1856" s="58">
        <f>Table5[[#This Row],[Date Distributed]]</f>
        <v>45425</v>
      </c>
      <c r="W1856" s="3" t="str">
        <f>_xlfn.XLOOKUP(Table5[[#This Row],[Serial '#]],Table10[Serial '#],Table10[Charity Association],"",,)</f>
        <v>Greater Cleveland Football Foundation</v>
      </c>
      <c r="Z1856" s="3" t="s">
        <v>23</v>
      </c>
    </row>
    <row r="1857" spans="1:26" hidden="1" x14ac:dyDescent="0.35">
      <c r="A1857" s="3">
        <v>1855</v>
      </c>
      <c r="B1857" s="78">
        <v>45355</v>
      </c>
      <c r="C1857" s="73">
        <f>_xlfn.XLOOKUP(Table5[[#This Row],[Serial '#]],Table10[Serial '#],Table10[Date],"",,)</f>
        <v>45426</v>
      </c>
      <c r="D18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57" s="73" t="str">
        <f>IF(Table5[[#This Row],[Date Distributed]]="","In Stock","Distributed")</f>
        <v>Distributed</v>
      </c>
      <c r="F1857" s="79" t="s">
        <v>660</v>
      </c>
      <c r="G1857" s="75" t="s">
        <v>761</v>
      </c>
      <c r="H1857" s="80" t="s">
        <v>745</v>
      </c>
      <c r="I1857" s="80" t="s">
        <v>746</v>
      </c>
      <c r="J1857" s="81" t="s">
        <v>2613</v>
      </c>
      <c r="K1857" s="80" t="s">
        <v>659</v>
      </c>
      <c r="L1857" s="3" t="str">
        <f>_xlfn.XLOOKUP(Table5[[#This Row],[Item '#]],Ticket_Forms[Form Number],Ticket_Forms[Game Name],"",,)</f>
        <v>Crowns and Bars</v>
      </c>
      <c r="M1857" s="15">
        <v>102</v>
      </c>
      <c r="N1857" s="3">
        <f>LOOKUP(Table5[[#This Row],[Item '#]],Ticket_Forms[Form Number],Ticket_Forms[Ticket Count])</f>
        <v>3000</v>
      </c>
      <c r="O1857" s="16">
        <f>LOOKUP(Table5[[#This Row],[Item '#]],Ticket_Forms[Form Number],Ticket_Forms[Ticket Value])</f>
        <v>1</v>
      </c>
      <c r="P1857" s="16">
        <f>LOOKUP(Table5[[#This Row],[Item '#]],Ticket_Forms[Form Number],Ticket_Forms[Revenue])</f>
        <v>3000</v>
      </c>
      <c r="Q1857" s="16">
        <f>LOOKUP(Table5[[#This Row],[Item '#]],Ticket_Forms[Form Number],Ticket_Forms[Ideal Profit])</f>
        <v>750</v>
      </c>
      <c r="R1857" s="16">
        <f>LOOKUP(Table5[[#This Row],[Item '#]],Ticket_Forms[Form Number],Ticket_Forms[Prizes])</f>
        <v>2250</v>
      </c>
      <c r="S1857" s="16">
        <f>LOOKUP(Table5[[#This Row],[Item '#]],Ticket_Forms[Form Number],Ticket_Forms[Location Rent])</f>
        <v>180</v>
      </c>
      <c r="T1857" s="16">
        <f>LOOKUP(Table5[[#This Row],[Item '#]],Ticket_Forms[Form Number],Ticket_Forms[Last Sale])</f>
        <v>200</v>
      </c>
      <c r="U1857" s="16" t="s">
        <v>3909</v>
      </c>
      <c r="V1857" s="58">
        <f>Table5[[#This Row],[Date Distributed]]</f>
        <v>45426</v>
      </c>
      <c r="W1857" s="3" t="str">
        <f>_xlfn.XLOOKUP(Table5[[#This Row],[Serial '#]],Table10[Serial '#],Table10[Charity Association],"",,)</f>
        <v>Greater Cleveland Football Foundation</v>
      </c>
      <c r="Z1857" s="3" t="s">
        <v>23</v>
      </c>
    </row>
    <row r="1858" spans="1:26" hidden="1" x14ac:dyDescent="0.35">
      <c r="A1858" s="3">
        <v>1856</v>
      </c>
      <c r="B1858" s="78">
        <v>45355</v>
      </c>
      <c r="C1858" s="73">
        <f>_xlfn.XLOOKUP(Table5[[#This Row],[Serial '#]],Table10[Serial '#],Table10[Date],"",,)</f>
        <v>45432</v>
      </c>
      <c r="D18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58" s="73" t="str">
        <f>IF(Table5[[#This Row],[Date Distributed]]="","In Stock","Distributed")</f>
        <v>Distributed</v>
      </c>
      <c r="F1858" s="79" t="s">
        <v>660</v>
      </c>
      <c r="G1858" s="75" t="s">
        <v>761</v>
      </c>
      <c r="H1858" s="80" t="s">
        <v>745</v>
      </c>
      <c r="I1858" s="80" t="s">
        <v>746</v>
      </c>
      <c r="J1858" s="81" t="s">
        <v>2614</v>
      </c>
      <c r="K1858" s="80" t="s">
        <v>659</v>
      </c>
      <c r="L1858" s="3" t="str">
        <f>_xlfn.XLOOKUP(Table5[[#This Row],[Item '#]],Ticket_Forms[Form Number],Ticket_Forms[Game Name],"",,)</f>
        <v>Crowns and Bars</v>
      </c>
      <c r="M1858" s="15">
        <v>102</v>
      </c>
      <c r="N1858" s="3">
        <f>LOOKUP(Table5[[#This Row],[Item '#]],Ticket_Forms[Form Number],Ticket_Forms[Ticket Count])</f>
        <v>3000</v>
      </c>
      <c r="O1858" s="16">
        <f>LOOKUP(Table5[[#This Row],[Item '#]],Ticket_Forms[Form Number],Ticket_Forms[Ticket Value])</f>
        <v>1</v>
      </c>
      <c r="P1858" s="16">
        <f>LOOKUP(Table5[[#This Row],[Item '#]],Ticket_Forms[Form Number],Ticket_Forms[Revenue])</f>
        <v>3000</v>
      </c>
      <c r="Q1858" s="16">
        <f>LOOKUP(Table5[[#This Row],[Item '#]],Ticket_Forms[Form Number],Ticket_Forms[Ideal Profit])</f>
        <v>750</v>
      </c>
      <c r="R1858" s="16">
        <f>LOOKUP(Table5[[#This Row],[Item '#]],Ticket_Forms[Form Number],Ticket_Forms[Prizes])</f>
        <v>2250</v>
      </c>
      <c r="S1858" s="16">
        <f>LOOKUP(Table5[[#This Row],[Item '#]],Ticket_Forms[Form Number],Ticket_Forms[Location Rent])</f>
        <v>180</v>
      </c>
      <c r="T1858" s="16">
        <f>LOOKUP(Table5[[#This Row],[Item '#]],Ticket_Forms[Form Number],Ticket_Forms[Last Sale])</f>
        <v>200</v>
      </c>
      <c r="U1858" s="16" t="s">
        <v>3909</v>
      </c>
      <c r="V1858" s="58">
        <f>Table5[[#This Row],[Date Distributed]]</f>
        <v>45432</v>
      </c>
      <c r="W1858" s="3" t="str">
        <f>_xlfn.XLOOKUP(Table5[[#This Row],[Serial '#]],Table10[Serial '#],Table10[Charity Association],"",,)</f>
        <v>Cleveland Police Athletic League</v>
      </c>
      <c r="Z1858" s="3" t="s">
        <v>23</v>
      </c>
    </row>
    <row r="1859" spans="1:26" hidden="1" x14ac:dyDescent="0.35">
      <c r="A1859" s="3">
        <v>1857</v>
      </c>
      <c r="B1859" s="78">
        <v>45355</v>
      </c>
      <c r="C1859" s="73">
        <f>_xlfn.XLOOKUP(Table5[[#This Row],[Serial '#]],Table10[Serial '#],Table10[Date],"",,)</f>
        <v>45432</v>
      </c>
      <c r="D18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59" s="73" t="str">
        <f>IF(Table5[[#This Row],[Date Distributed]]="","In Stock","Distributed")</f>
        <v>Distributed</v>
      </c>
      <c r="F1859" s="79" t="s">
        <v>660</v>
      </c>
      <c r="G1859" s="75" t="s">
        <v>761</v>
      </c>
      <c r="H1859" s="80" t="s">
        <v>745</v>
      </c>
      <c r="I1859" s="80" t="s">
        <v>746</v>
      </c>
      <c r="J1859" s="81" t="s">
        <v>2615</v>
      </c>
      <c r="K1859" s="80" t="s">
        <v>659</v>
      </c>
      <c r="L1859" s="3" t="str">
        <f>_xlfn.XLOOKUP(Table5[[#This Row],[Item '#]],Ticket_Forms[Form Number],Ticket_Forms[Game Name],"",,)</f>
        <v>Crowns and Bars</v>
      </c>
      <c r="M1859" s="15">
        <v>102</v>
      </c>
      <c r="N1859" s="3">
        <f>LOOKUP(Table5[[#This Row],[Item '#]],Ticket_Forms[Form Number],Ticket_Forms[Ticket Count])</f>
        <v>3000</v>
      </c>
      <c r="O1859" s="16">
        <f>LOOKUP(Table5[[#This Row],[Item '#]],Ticket_Forms[Form Number],Ticket_Forms[Ticket Value])</f>
        <v>1</v>
      </c>
      <c r="P1859" s="16">
        <f>LOOKUP(Table5[[#This Row],[Item '#]],Ticket_Forms[Form Number],Ticket_Forms[Revenue])</f>
        <v>3000</v>
      </c>
      <c r="Q1859" s="16">
        <f>LOOKUP(Table5[[#This Row],[Item '#]],Ticket_Forms[Form Number],Ticket_Forms[Ideal Profit])</f>
        <v>750</v>
      </c>
      <c r="R1859" s="16">
        <f>LOOKUP(Table5[[#This Row],[Item '#]],Ticket_Forms[Form Number],Ticket_Forms[Prizes])</f>
        <v>2250</v>
      </c>
      <c r="S1859" s="16">
        <f>LOOKUP(Table5[[#This Row],[Item '#]],Ticket_Forms[Form Number],Ticket_Forms[Location Rent])</f>
        <v>180</v>
      </c>
      <c r="T1859" s="16">
        <f>LOOKUP(Table5[[#This Row],[Item '#]],Ticket_Forms[Form Number],Ticket_Forms[Last Sale])</f>
        <v>200</v>
      </c>
      <c r="U1859" s="16" t="s">
        <v>3909</v>
      </c>
      <c r="V1859" s="58">
        <f>Table5[[#This Row],[Date Distributed]]</f>
        <v>45432</v>
      </c>
      <c r="W1859" s="3" t="str">
        <f>_xlfn.XLOOKUP(Table5[[#This Row],[Serial '#]],Table10[Serial '#],Table10[Charity Association],"",,)</f>
        <v>Cleveland Police Athletic League</v>
      </c>
      <c r="Z1859" s="3" t="s">
        <v>23</v>
      </c>
    </row>
    <row r="1860" spans="1:26" hidden="1" x14ac:dyDescent="0.35">
      <c r="A1860" s="3">
        <v>1858</v>
      </c>
      <c r="B1860" s="78">
        <v>45355</v>
      </c>
      <c r="C1860" s="73">
        <f>_xlfn.XLOOKUP(Table5[[#This Row],[Serial '#]],Table10[Serial '#],Table10[Date],"",,)</f>
        <v>45433</v>
      </c>
      <c r="D18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60" s="73" t="str">
        <f>IF(Table5[[#This Row],[Date Distributed]]="","In Stock","Distributed")</f>
        <v>Distributed</v>
      </c>
      <c r="F1860" s="79" t="s">
        <v>660</v>
      </c>
      <c r="G1860" s="75" t="s">
        <v>761</v>
      </c>
      <c r="H1860" s="80" t="s">
        <v>745</v>
      </c>
      <c r="I1860" s="80" t="s">
        <v>746</v>
      </c>
      <c r="J1860" s="81" t="s">
        <v>2616</v>
      </c>
      <c r="K1860" s="80" t="s">
        <v>659</v>
      </c>
      <c r="L1860" s="3" t="str">
        <f>_xlfn.XLOOKUP(Table5[[#This Row],[Item '#]],Ticket_Forms[Form Number],Ticket_Forms[Game Name],"",,)</f>
        <v>Crowns and Bars</v>
      </c>
      <c r="M1860" s="15">
        <v>102</v>
      </c>
      <c r="N1860" s="3">
        <f>LOOKUP(Table5[[#This Row],[Item '#]],Ticket_Forms[Form Number],Ticket_Forms[Ticket Count])</f>
        <v>3000</v>
      </c>
      <c r="O1860" s="16">
        <f>LOOKUP(Table5[[#This Row],[Item '#]],Ticket_Forms[Form Number],Ticket_Forms[Ticket Value])</f>
        <v>1</v>
      </c>
      <c r="P1860" s="16">
        <f>LOOKUP(Table5[[#This Row],[Item '#]],Ticket_Forms[Form Number],Ticket_Forms[Revenue])</f>
        <v>3000</v>
      </c>
      <c r="Q1860" s="16">
        <f>LOOKUP(Table5[[#This Row],[Item '#]],Ticket_Forms[Form Number],Ticket_Forms[Ideal Profit])</f>
        <v>750</v>
      </c>
      <c r="R1860" s="16">
        <f>LOOKUP(Table5[[#This Row],[Item '#]],Ticket_Forms[Form Number],Ticket_Forms[Prizes])</f>
        <v>2250</v>
      </c>
      <c r="S1860" s="16">
        <f>LOOKUP(Table5[[#This Row],[Item '#]],Ticket_Forms[Form Number],Ticket_Forms[Location Rent])</f>
        <v>180</v>
      </c>
      <c r="T1860" s="16">
        <f>LOOKUP(Table5[[#This Row],[Item '#]],Ticket_Forms[Form Number],Ticket_Forms[Last Sale])</f>
        <v>200</v>
      </c>
      <c r="U1860" s="16" t="s">
        <v>3909</v>
      </c>
      <c r="V1860" s="58">
        <f>Table5[[#This Row],[Date Distributed]]</f>
        <v>45433</v>
      </c>
      <c r="W1860" s="3" t="str">
        <f>_xlfn.XLOOKUP(Table5[[#This Row],[Serial '#]],Table10[Serial '#],Table10[Charity Association],"",,)</f>
        <v>Holy Trinity Lutheran Church</v>
      </c>
      <c r="Z1860" s="3" t="s">
        <v>23</v>
      </c>
    </row>
    <row r="1861" spans="1:26" hidden="1" x14ac:dyDescent="0.35">
      <c r="A1861" s="3">
        <v>1859</v>
      </c>
      <c r="B1861" s="78">
        <v>45355</v>
      </c>
      <c r="C1861" s="73">
        <f>_xlfn.XLOOKUP(Table5[[#This Row],[Serial '#]],Table10[Serial '#],Table10[Date],"",,)</f>
        <v>45434</v>
      </c>
      <c r="D18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61" s="73" t="str">
        <f>IF(Table5[[#This Row],[Date Distributed]]="","In Stock","Distributed")</f>
        <v>Distributed</v>
      </c>
      <c r="F1861" s="79" t="s">
        <v>660</v>
      </c>
      <c r="G1861" s="75" t="s">
        <v>761</v>
      </c>
      <c r="H1861" s="80" t="s">
        <v>745</v>
      </c>
      <c r="I1861" s="80" t="s">
        <v>746</v>
      </c>
      <c r="J1861" s="81" t="s">
        <v>2617</v>
      </c>
      <c r="K1861" s="80" t="s">
        <v>659</v>
      </c>
      <c r="L1861" s="3" t="str">
        <f>_xlfn.XLOOKUP(Table5[[#This Row],[Item '#]],Ticket_Forms[Form Number],Ticket_Forms[Game Name],"",,)</f>
        <v>Crowns and Bars</v>
      </c>
      <c r="M1861" s="15">
        <v>102</v>
      </c>
      <c r="N1861" s="3">
        <f>LOOKUP(Table5[[#This Row],[Item '#]],Ticket_Forms[Form Number],Ticket_Forms[Ticket Count])</f>
        <v>3000</v>
      </c>
      <c r="O1861" s="16">
        <f>LOOKUP(Table5[[#This Row],[Item '#]],Ticket_Forms[Form Number],Ticket_Forms[Ticket Value])</f>
        <v>1</v>
      </c>
      <c r="P1861" s="16">
        <f>LOOKUP(Table5[[#This Row],[Item '#]],Ticket_Forms[Form Number],Ticket_Forms[Revenue])</f>
        <v>3000</v>
      </c>
      <c r="Q1861" s="16">
        <f>LOOKUP(Table5[[#This Row],[Item '#]],Ticket_Forms[Form Number],Ticket_Forms[Ideal Profit])</f>
        <v>750</v>
      </c>
      <c r="R1861" s="16">
        <f>LOOKUP(Table5[[#This Row],[Item '#]],Ticket_Forms[Form Number],Ticket_Forms[Prizes])</f>
        <v>2250</v>
      </c>
      <c r="S1861" s="16">
        <f>LOOKUP(Table5[[#This Row],[Item '#]],Ticket_Forms[Form Number],Ticket_Forms[Location Rent])</f>
        <v>180</v>
      </c>
      <c r="T1861" s="16">
        <f>LOOKUP(Table5[[#This Row],[Item '#]],Ticket_Forms[Form Number],Ticket_Forms[Last Sale])</f>
        <v>200</v>
      </c>
      <c r="U1861" s="16" t="s">
        <v>3909</v>
      </c>
      <c r="V1861" s="58">
        <f>Table5[[#This Row],[Date Distributed]]</f>
        <v>45434</v>
      </c>
      <c r="W1861" s="3" t="str">
        <f>_xlfn.XLOOKUP(Table5[[#This Row],[Serial '#]],Table10[Serial '#],Table10[Charity Association],"",,)</f>
        <v>Greater Cleveland Football Foundation</v>
      </c>
      <c r="Z1861" s="3" t="s">
        <v>23</v>
      </c>
    </row>
    <row r="1862" spans="1:26" hidden="1" x14ac:dyDescent="0.35">
      <c r="A1862" s="3">
        <v>1860</v>
      </c>
      <c r="B1862" s="78">
        <v>45355</v>
      </c>
      <c r="C1862" s="73">
        <f>_xlfn.XLOOKUP(Table5[[#This Row],[Serial '#]],Table10[Serial '#],Table10[Date],"",,)</f>
        <v>45435</v>
      </c>
      <c r="D18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62" s="73" t="str">
        <f>IF(Table5[[#This Row],[Date Distributed]]="","In Stock","Distributed")</f>
        <v>Distributed</v>
      </c>
      <c r="F1862" s="79" t="s">
        <v>660</v>
      </c>
      <c r="G1862" s="75" t="s">
        <v>761</v>
      </c>
      <c r="H1862" s="80" t="s">
        <v>745</v>
      </c>
      <c r="I1862" s="80" t="s">
        <v>746</v>
      </c>
      <c r="J1862" s="81" t="s">
        <v>2618</v>
      </c>
      <c r="K1862" s="80" t="s">
        <v>659</v>
      </c>
      <c r="L1862" s="3" t="str">
        <f>_xlfn.XLOOKUP(Table5[[#This Row],[Item '#]],Ticket_Forms[Form Number],Ticket_Forms[Game Name],"",,)</f>
        <v>Crowns and Bars</v>
      </c>
      <c r="M1862" s="15">
        <v>102</v>
      </c>
      <c r="N1862" s="3">
        <f>LOOKUP(Table5[[#This Row],[Item '#]],Ticket_Forms[Form Number],Ticket_Forms[Ticket Count])</f>
        <v>3000</v>
      </c>
      <c r="O1862" s="16">
        <f>LOOKUP(Table5[[#This Row],[Item '#]],Ticket_Forms[Form Number],Ticket_Forms[Ticket Value])</f>
        <v>1</v>
      </c>
      <c r="P1862" s="16">
        <f>LOOKUP(Table5[[#This Row],[Item '#]],Ticket_Forms[Form Number],Ticket_Forms[Revenue])</f>
        <v>3000</v>
      </c>
      <c r="Q1862" s="16">
        <f>LOOKUP(Table5[[#This Row],[Item '#]],Ticket_Forms[Form Number],Ticket_Forms[Ideal Profit])</f>
        <v>750</v>
      </c>
      <c r="R1862" s="16">
        <f>LOOKUP(Table5[[#This Row],[Item '#]],Ticket_Forms[Form Number],Ticket_Forms[Prizes])</f>
        <v>2250</v>
      </c>
      <c r="S1862" s="16">
        <f>LOOKUP(Table5[[#This Row],[Item '#]],Ticket_Forms[Form Number],Ticket_Forms[Location Rent])</f>
        <v>180</v>
      </c>
      <c r="T1862" s="16">
        <f>LOOKUP(Table5[[#This Row],[Item '#]],Ticket_Forms[Form Number],Ticket_Forms[Last Sale])</f>
        <v>200</v>
      </c>
      <c r="U1862" s="16" t="s">
        <v>3909</v>
      </c>
      <c r="V1862" s="58">
        <f>Table5[[#This Row],[Date Distributed]]</f>
        <v>45435</v>
      </c>
      <c r="W1862" s="3" t="str">
        <f>_xlfn.XLOOKUP(Table5[[#This Row],[Serial '#]],Table10[Serial '#],Table10[Charity Association],"",,)</f>
        <v>Greater Cleveland Football Foundation</v>
      </c>
      <c r="Z1862" s="3" t="s">
        <v>23</v>
      </c>
    </row>
    <row r="1863" spans="1:26" hidden="1" x14ac:dyDescent="0.35">
      <c r="A1863" s="3">
        <v>1861</v>
      </c>
      <c r="B1863" s="78">
        <v>45355</v>
      </c>
      <c r="C1863" s="73">
        <f>_xlfn.XLOOKUP(Table5[[#This Row],[Serial '#]],Table10[Serial '#],Table10[Date],"",,)</f>
        <v>45441</v>
      </c>
      <c r="D18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63" s="73" t="str">
        <f>IF(Table5[[#This Row],[Date Distributed]]="","In Stock","Distributed")</f>
        <v>Distributed</v>
      </c>
      <c r="F1863" s="79" t="s">
        <v>660</v>
      </c>
      <c r="G1863" s="75" t="s">
        <v>761</v>
      </c>
      <c r="H1863" s="80" t="s">
        <v>745</v>
      </c>
      <c r="I1863" s="80" t="s">
        <v>746</v>
      </c>
      <c r="J1863" s="81" t="s">
        <v>2619</v>
      </c>
      <c r="K1863" s="80" t="s">
        <v>659</v>
      </c>
      <c r="L1863" s="3" t="str">
        <f>_xlfn.XLOOKUP(Table5[[#This Row],[Item '#]],Ticket_Forms[Form Number],Ticket_Forms[Game Name],"",,)</f>
        <v>Crowns and Bars</v>
      </c>
      <c r="M1863" s="15">
        <v>102</v>
      </c>
      <c r="N1863" s="3">
        <f>LOOKUP(Table5[[#This Row],[Item '#]],Ticket_Forms[Form Number],Ticket_Forms[Ticket Count])</f>
        <v>3000</v>
      </c>
      <c r="O1863" s="16">
        <f>LOOKUP(Table5[[#This Row],[Item '#]],Ticket_Forms[Form Number],Ticket_Forms[Ticket Value])</f>
        <v>1</v>
      </c>
      <c r="P1863" s="16">
        <f>LOOKUP(Table5[[#This Row],[Item '#]],Ticket_Forms[Form Number],Ticket_Forms[Revenue])</f>
        <v>3000</v>
      </c>
      <c r="Q1863" s="16">
        <f>LOOKUP(Table5[[#This Row],[Item '#]],Ticket_Forms[Form Number],Ticket_Forms[Ideal Profit])</f>
        <v>750</v>
      </c>
      <c r="R1863" s="16">
        <f>LOOKUP(Table5[[#This Row],[Item '#]],Ticket_Forms[Form Number],Ticket_Forms[Prizes])</f>
        <v>2250</v>
      </c>
      <c r="S1863" s="16">
        <f>LOOKUP(Table5[[#This Row],[Item '#]],Ticket_Forms[Form Number],Ticket_Forms[Location Rent])</f>
        <v>180</v>
      </c>
      <c r="T1863" s="16">
        <f>LOOKUP(Table5[[#This Row],[Item '#]],Ticket_Forms[Form Number],Ticket_Forms[Last Sale])</f>
        <v>200</v>
      </c>
      <c r="U1863" s="16" t="s">
        <v>3909</v>
      </c>
      <c r="V1863" s="58">
        <f>Table5[[#This Row],[Date Distributed]]</f>
        <v>45441</v>
      </c>
      <c r="W1863" s="3" t="str">
        <f>_xlfn.XLOOKUP(Table5[[#This Row],[Serial '#]],Table10[Serial '#],Table10[Charity Association],"",,)</f>
        <v>Cleveland Police Athletic League</v>
      </c>
      <c r="Z1863" s="3" t="s">
        <v>23</v>
      </c>
    </row>
    <row r="1864" spans="1:26" hidden="1" x14ac:dyDescent="0.35">
      <c r="A1864" s="3">
        <v>1862</v>
      </c>
      <c r="B1864" s="78">
        <v>45355</v>
      </c>
      <c r="C1864" s="73">
        <f>_xlfn.XLOOKUP(Table5[[#This Row],[Serial '#]],Table10[Serial '#],Table10[Date],"",,)</f>
        <v>45450</v>
      </c>
      <c r="D18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64" s="73" t="str">
        <f>IF(Table5[[#This Row],[Date Distributed]]="","In Stock","Distributed")</f>
        <v>Distributed</v>
      </c>
      <c r="F1864" s="79" t="s">
        <v>660</v>
      </c>
      <c r="G1864" s="75" t="s">
        <v>761</v>
      </c>
      <c r="H1864" s="80" t="s">
        <v>745</v>
      </c>
      <c r="I1864" s="80" t="s">
        <v>746</v>
      </c>
      <c r="J1864" s="81" t="s">
        <v>2620</v>
      </c>
      <c r="K1864" s="80" t="s">
        <v>659</v>
      </c>
      <c r="L1864" s="3" t="str">
        <f>_xlfn.XLOOKUP(Table5[[#This Row],[Item '#]],Ticket_Forms[Form Number],Ticket_Forms[Game Name],"",,)</f>
        <v>Crowns and Bars</v>
      </c>
      <c r="M1864" s="15">
        <v>102</v>
      </c>
      <c r="N1864" s="3">
        <f>LOOKUP(Table5[[#This Row],[Item '#]],Ticket_Forms[Form Number],Ticket_Forms[Ticket Count])</f>
        <v>3000</v>
      </c>
      <c r="O1864" s="16">
        <f>LOOKUP(Table5[[#This Row],[Item '#]],Ticket_Forms[Form Number],Ticket_Forms[Ticket Value])</f>
        <v>1</v>
      </c>
      <c r="P1864" s="16">
        <f>LOOKUP(Table5[[#This Row],[Item '#]],Ticket_Forms[Form Number],Ticket_Forms[Revenue])</f>
        <v>3000</v>
      </c>
      <c r="Q1864" s="16">
        <f>LOOKUP(Table5[[#This Row],[Item '#]],Ticket_Forms[Form Number],Ticket_Forms[Ideal Profit])</f>
        <v>750</v>
      </c>
      <c r="R1864" s="16">
        <f>LOOKUP(Table5[[#This Row],[Item '#]],Ticket_Forms[Form Number],Ticket_Forms[Prizes])</f>
        <v>2250</v>
      </c>
      <c r="S1864" s="16">
        <f>LOOKUP(Table5[[#This Row],[Item '#]],Ticket_Forms[Form Number],Ticket_Forms[Location Rent])</f>
        <v>180</v>
      </c>
      <c r="T1864" s="16">
        <f>LOOKUP(Table5[[#This Row],[Item '#]],Ticket_Forms[Form Number],Ticket_Forms[Last Sale])</f>
        <v>200</v>
      </c>
      <c r="U1864" s="16" t="s">
        <v>3909</v>
      </c>
      <c r="V1864" s="58">
        <f>Table5[[#This Row],[Date Distributed]]</f>
        <v>45450</v>
      </c>
      <c r="W1864" s="3" t="str">
        <f>_xlfn.XLOOKUP(Table5[[#This Row],[Serial '#]],Table10[Serial '#],Table10[Charity Association],"",,)</f>
        <v>Cleveland Police Athletic League</v>
      </c>
      <c r="Z1864" s="3" t="s">
        <v>23</v>
      </c>
    </row>
    <row r="1865" spans="1:26" hidden="1" x14ac:dyDescent="0.35">
      <c r="A1865" s="3">
        <v>1863</v>
      </c>
      <c r="B1865" s="78">
        <v>45355</v>
      </c>
      <c r="C1865" s="73">
        <f>_xlfn.XLOOKUP(Table5[[#This Row],[Serial '#]],Table10[Serial '#],Table10[Date],"",,)</f>
        <v>45451</v>
      </c>
      <c r="D18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65" s="73" t="str">
        <f>IF(Table5[[#This Row],[Date Distributed]]="","In Stock","Distributed")</f>
        <v>Distributed</v>
      </c>
      <c r="F1865" s="79" t="s">
        <v>660</v>
      </c>
      <c r="G1865" s="75" t="s">
        <v>761</v>
      </c>
      <c r="H1865" s="80" t="s">
        <v>745</v>
      </c>
      <c r="I1865" s="80" t="s">
        <v>746</v>
      </c>
      <c r="J1865" s="81" t="s">
        <v>2621</v>
      </c>
      <c r="K1865" s="80" t="s">
        <v>659</v>
      </c>
      <c r="L1865" s="3" t="str">
        <f>_xlfn.XLOOKUP(Table5[[#This Row],[Item '#]],Ticket_Forms[Form Number],Ticket_Forms[Game Name],"",,)</f>
        <v>Crowns and Bars</v>
      </c>
      <c r="M1865" s="15">
        <v>102</v>
      </c>
      <c r="N1865" s="3">
        <f>LOOKUP(Table5[[#This Row],[Item '#]],Ticket_Forms[Form Number],Ticket_Forms[Ticket Count])</f>
        <v>3000</v>
      </c>
      <c r="O1865" s="16">
        <f>LOOKUP(Table5[[#This Row],[Item '#]],Ticket_Forms[Form Number],Ticket_Forms[Ticket Value])</f>
        <v>1</v>
      </c>
      <c r="P1865" s="16">
        <f>LOOKUP(Table5[[#This Row],[Item '#]],Ticket_Forms[Form Number],Ticket_Forms[Revenue])</f>
        <v>3000</v>
      </c>
      <c r="Q1865" s="16">
        <f>LOOKUP(Table5[[#This Row],[Item '#]],Ticket_Forms[Form Number],Ticket_Forms[Ideal Profit])</f>
        <v>750</v>
      </c>
      <c r="R1865" s="16">
        <f>LOOKUP(Table5[[#This Row],[Item '#]],Ticket_Forms[Form Number],Ticket_Forms[Prizes])</f>
        <v>2250</v>
      </c>
      <c r="S1865" s="16">
        <f>LOOKUP(Table5[[#This Row],[Item '#]],Ticket_Forms[Form Number],Ticket_Forms[Location Rent])</f>
        <v>180</v>
      </c>
      <c r="T1865" s="16">
        <f>LOOKUP(Table5[[#This Row],[Item '#]],Ticket_Forms[Form Number],Ticket_Forms[Last Sale])</f>
        <v>200</v>
      </c>
      <c r="U1865" s="16" t="s">
        <v>3909</v>
      </c>
      <c r="V1865" s="58">
        <f>Table5[[#This Row],[Date Distributed]]</f>
        <v>45451</v>
      </c>
      <c r="W1865" s="3" t="str">
        <f>_xlfn.XLOOKUP(Table5[[#This Row],[Serial '#]],Table10[Serial '#],Table10[Charity Association],"",,)</f>
        <v>Cleveland Police Athletic League</v>
      </c>
      <c r="Z1865" s="3" t="s">
        <v>23</v>
      </c>
    </row>
    <row r="1866" spans="1:26" hidden="1" x14ac:dyDescent="0.35">
      <c r="A1866" s="3">
        <v>1864</v>
      </c>
      <c r="B1866" s="78">
        <v>45355</v>
      </c>
      <c r="C1866" s="73">
        <f>_xlfn.XLOOKUP(Table5[[#This Row],[Serial '#]],Table10[Serial '#],Table10[Date],"",,)</f>
        <v>45453</v>
      </c>
      <c r="D18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66" s="73" t="str">
        <f>IF(Table5[[#This Row],[Date Distributed]]="","In Stock","Distributed")</f>
        <v>Distributed</v>
      </c>
      <c r="F1866" s="79" t="s">
        <v>660</v>
      </c>
      <c r="G1866" s="75" t="s">
        <v>761</v>
      </c>
      <c r="H1866" s="80" t="s">
        <v>745</v>
      </c>
      <c r="I1866" s="80" t="s">
        <v>746</v>
      </c>
      <c r="J1866" s="81" t="s">
        <v>2622</v>
      </c>
      <c r="K1866" s="80" t="s">
        <v>659</v>
      </c>
      <c r="L1866" s="3" t="str">
        <f>_xlfn.XLOOKUP(Table5[[#This Row],[Item '#]],Ticket_Forms[Form Number],Ticket_Forms[Game Name],"",,)</f>
        <v>Crowns and Bars</v>
      </c>
      <c r="M1866" s="15">
        <v>102</v>
      </c>
      <c r="N1866" s="3">
        <f>LOOKUP(Table5[[#This Row],[Item '#]],Ticket_Forms[Form Number],Ticket_Forms[Ticket Count])</f>
        <v>3000</v>
      </c>
      <c r="O1866" s="16">
        <f>LOOKUP(Table5[[#This Row],[Item '#]],Ticket_Forms[Form Number],Ticket_Forms[Ticket Value])</f>
        <v>1</v>
      </c>
      <c r="P1866" s="16">
        <f>LOOKUP(Table5[[#This Row],[Item '#]],Ticket_Forms[Form Number],Ticket_Forms[Revenue])</f>
        <v>3000</v>
      </c>
      <c r="Q1866" s="16">
        <f>LOOKUP(Table5[[#This Row],[Item '#]],Ticket_Forms[Form Number],Ticket_Forms[Ideal Profit])</f>
        <v>750</v>
      </c>
      <c r="R1866" s="16">
        <f>LOOKUP(Table5[[#This Row],[Item '#]],Ticket_Forms[Form Number],Ticket_Forms[Prizes])</f>
        <v>2250</v>
      </c>
      <c r="S1866" s="16">
        <f>LOOKUP(Table5[[#This Row],[Item '#]],Ticket_Forms[Form Number],Ticket_Forms[Location Rent])</f>
        <v>180</v>
      </c>
      <c r="T1866" s="16">
        <f>LOOKUP(Table5[[#This Row],[Item '#]],Ticket_Forms[Form Number],Ticket_Forms[Last Sale])</f>
        <v>200</v>
      </c>
      <c r="U1866" s="16" t="s">
        <v>3909</v>
      </c>
      <c r="V1866" s="58">
        <f>Table5[[#This Row],[Date Distributed]]</f>
        <v>45453</v>
      </c>
      <c r="W1866" s="3" t="str">
        <f>_xlfn.XLOOKUP(Table5[[#This Row],[Serial '#]],Table10[Serial '#],Table10[Charity Association],"",,)</f>
        <v>Cleveland Police Athletic League</v>
      </c>
      <c r="Z1866" s="3" t="s">
        <v>23</v>
      </c>
    </row>
    <row r="1867" spans="1:26" hidden="1" x14ac:dyDescent="0.35">
      <c r="A1867" s="3">
        <v>1865</v>
      </c>
      <c r="B1867" s="78">
        <v>45355</v>
      </c>
      <c r="C1867" s="73">
        <f>_xlfn.XLOOKUP(Table5[[#This Row],[Serial '#]],Table10[Serial '#],Table10[Date],"",,)</f>
        <v>45453</v>
      </c>
      <c r="D18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67" s="73" t="str">
        <f>IF(Table5[[#This Row],[Date Distributed]]="","In Stock","Distributed")</f>
        <v>Distributed</v>
      </c>
      <c r="F1867" s="79" t="s">
        <v>660</v>
      </c>
      <c r="G1867" s="75" t="s">
        <v>761</v>
      </c>
      <c r="H1867" s="80" t="s">
        <v>745</v>
      </c>
      <c r="I1867" s="80" t="s">
        <v>746</v>
      </c>
      <c r="J1867" s="81" t="s">
        <v>2623</v>
      </c>
      <c r="K1867" s="80" t="s">
        <v>659</v>
      </c>
      <c r="L1867" s="3" t="str">
        <f>_xlfn.XLOOKUP(Table5[[#This Row],[Item '#]],Ticket_Forms[Form Number],Ticket_Forms[Game Name],"",,)</f>
        <v>Crowns and Bars</v>
      </c>
      <c r="M1867" s="15">
        <v>102</v>
      </c>
      <c r="N1867" s="3">
        <f>LOOKUP(Table5[[#This Row],[Item '#]],Ticket_Forms[Form Number],Ticket_Forms[Ticket Count])</f>
        <v>3000</v>
      </c>
      <c r="O1867" s="16">
        <f>LOOKUP(Table5[[#This Row],[Item '#]],Ticket_Forms[Form Number],Ticket_Forms[Ticket Value])</f>
        <v>1</v>
      </c>
      <c r="P1867" s="16">
        <f>LOOKUP(Table5[[#This Row],[Item '#]],Ticket_Forms[Form Number],Ticket_Forms[Revenue])</f>
        <v>3000</v>
      </c>
      <c r="Q1867" s="16">
        <f>LOOKUP(Table5[[#This Row],[Item '#]],Ticket_Forms[Form Number],Ticket_Forms[Ideal Profit])</f>
        <v>750</v>
      </c>
      <c r="R1867" s="16">
        <f>LOOKUP(Table5[[#This Row],[Item '#]],Ticket_Forms[Form Number],Ticket_Forms[Prizes])</f>
        <v>2250</v>
      </c>
      <c r="S1867" s="16">
        <f>LOOKUP(Table5[[#This Row],[Item '#]],Ticket_Forms[Form Number],Ticket_Forms[Location Rent])</f>
        <v>180</v>
      </c>
      <c r="T1867" s="16">
        <f>LOOKUP(Table5[[#This Row],[Item '#]],Ticket_Forms[Form Number],Ticket_Forms[Last Sale])</f>
        <v>200</v>
      </c>
      <c r="U1867" s="16" t="s">
        <v>3909</v>
      </c>
      <c r="V1867" s="58">
        <f>Table5[[#This Row],[Date Distributed]]</f>
        <v>45453</v>
      </c>
      <c r="W1867" s="3" t="str">
        <f>_xlfn.XLOOKUP(Table5[[#This Row],[Serial '#]],Table10[Serial '#],Table10[Charity Association],"",,)</f>
        <v>Cleveland Police Athletic League</v>
      </c>
      <c r="Z1867" s="3" t="s">
        <v>23</v>
      </c>
    </row>
    <row r="1868" spans="1:26" hidden="1" x14ac:dyDescent="0.35">
      <c r="A1868" s="3">
        <v>1866</v>
      </c>
      <c r="B1868" s="78">
        <v>45355</v>
      </c>
      <c r="C1868" s="73">
        <f>_xlfn.XLOOKUP(Table5[[#This Row],[Serial '#]],Table10[Serial '#],Table10[Date],"",,)</f>
        <v>45453</v>
      </c>
      <c r="D18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68" s="73" t="str">
        <f>IF(Table5[[#This Row],[Date Distributed]]="","In Stock","Distributed")</f>
        <v>Distributed</v>
      </c>
      <c r="F1868" s="79" t="s">
        <v>660</v>
      </c>
      <c r="G1868" s="75" t="s">
        <v>761</v>
      </c>
      <c r="H1868" s="80" t="s">
        <v>745</v>
      </c>
      <c r="I1868" s="80" t="s">
        <v>746</v>
      </c>
      <c r="J1868" s="81" t="s">
        <v>2624</v>
      </c>
      <c r="K1868" s="80" t="s">
        <v>659</v>
      </c>
      <c r="L1868" s="3" t="str">
        <f>_xlfn.XLOOKUP(Table5[[#This Row],[Item '#]],Ticket_Forms[Form Number],Ticket_Forms[Game Name],"",,)</f>
        <v>Crowns and Bars</v>
      </c>
      <c r="M1868" s="15">
        <v>102</v>
      </c>
      <c r="N1868" s="3">
        <f>LOOKUP(Table5[[#This Row],[Item '#]],Ticket_Forms[Form Number],Ticket_Forms[Ticket Count])</f>
        <v>3000</v>
      </c>
      <c r="O1868" s="16">
        <f>LOOKUP(Table5[[#This Row],[Item '#]],Ticket_Forms[Form Number],Ticket_Forms[Ticket Value])</f>
        <v>1</v>
      </c>
      <c r="P1868" s="16">
        <f>LOOKUP(Table5[[#This Row],[Item '#]],Ticket_Forms[Form Number],Ticket_Forms[Revenue])</f>
        <v>3000</v>
      </c>
      <c r="Q1868" s="16">
        <f>LOOKUP(Table5[[#This Row],[Item '#]],Ticket_Forms[Form Number],Ticket_Forms[Ideal Profit])</f>
        <v>750</v>
      </c>
      <c r="R1868" s="16">
        <f>LOOKUP(Table5[[#This Row],[Item '#]],Ticket_Forms[Form Number],Ticket_Forms[Prizes])</f>
        <v>2250</v>
      </c>
      <c r="S1868" s="16">
        <f>LOOKUP(Table5[[#This Row],[Item '#]],Ticket_Forms[Form Number],Ticket_Forms[Location Rent])</f>
        <v>180</v>
      </c>
      <c r="T1868" s="16">
        <f>LOOKUP(Table5[[#This Row],[Item '#]],Ticket_Forms[Form Number],Ticket_Forms[Last Sale])</f>
        <v>200</v>
      </c>
      <c r="U1868" s="16" t="s">
        <v>3909</v>
      </c>
      <c r="V1868" s="58">
        <f>Table5[[#This Row],[Date Distributed]]</f>
        <v>45453</v>
      </c>
      <c r="W1868" s="3" t="str">
        <f>_xlfn.XLOOKUP(Table5[[#This Row],[Serial '#]],Table10[Serial '#],Table10[Charity Association],"",,)</f>
        <v>Cleveland Police Athletic League</v>
      </c>
      <c r="Z1868" s="3" t="s">
        <v>23</v>
      </c>
    </row>
    <row r="1869" spans="1:26" hidden="1" x14ac:dyDescent="0.35">
      <c r="A1869" s="3">
        <v>1867</v>
      </c>
      <c r="B1869" s="78">
        <v>45355</v>
      </c>
      <c r="C1869" s="73">
        <f>_xlfn.XLOOKUP(Table5[[#This Row],[Serial '#]],Table10[Serial '#],Table10[Date],"",,)</f>
        <v>45457</v>
      </c>
      <c r="D18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69" s="73" t="str">
        <f>IF(Table5[[#This Row],[Date Distributed]]="","In Stock","Distributed")</f>
        <v>Distributed</v>
      </c>
      <c r="F1869" s="79" t="s">
        <v>660</v>
      </c>
      <c r="G1869" s="75" t="s">
        <v>761</v>
      </c>
      <c r="H1869" s="80" t="s">
        <v>745</v>
      </c>
      <c r="I1869" s="80" t="s">
        <v>746</v>
      </c>
      <c r="J1869" s="81" t="s">
        <v>2625</v>
      </c>
      <c r="K1869" s="80" t="s">
        <v>659</v>
      </c>
      <c r="L1869" s="3" t="str">
        <f>_xlfn.XLOOKUP(Table5[[#This Row],[Item '#]],Ticket_Forms[Form Number],Ticket_Forms[Game Name],"",,)</f>
        <v>Crowns and Bars</v>
      </c>
      <c r="M1869" s="15">
        <v>102</v>
      </c>
      <c r="N1869" s="3">
        <f>LOOKUP(Table5[[#This Row],[Item '#]],Ticket_Forms[Form Number],Ticket_Forms[Ticket Count])</f>
        <v>3000</v>
      </c>
      <c r="O1869" s="16">
        <f>LOOKUP(Table5[[#This Row],[Item '#]],Ticket_Forms[Form Number],Ticket_Forms[Ticket Value])</f>
        <v>1</v>
      </c>
      <c r="P1869" s="16">
        <f>LOOKUP(Table5[[#This Row],[Item '#]],Ticket_Forms[Form Number],Ticket_Forms[Revenue])</f>
        <v>3000</v>
      </c>
      <c r="Q1869" s="16">
        <f>LOOKUP(Table5[[#This Row],[Item '#]],Ticket_Forms[Form Number],Ticket_Forms[Ideal Profit])</f>
        <v>750</v>
      </c>
      <c r="R1869" s="16">
        <f>LOOKUP(Table5[[#This Row],[Item '#]],Ticket_Forms[Form Number],Ticket_Forms[Prizes])</f>
        <v>2250</v>
      </c>
      <c r="S1869" s="16">
        <f>LOOKUP(Table5[[#This Row],[Item '#]],Ticket_Forms[Form Number],Ticket_Forms[Location Rent])</f>
        <v>180</v>
      </c>
      <c r="T1869" s="16">
        <f>LOOKUP(Table5[[#This Row],[Item '#]],Ticket_Forms[Form Number],Ticket_Forms[Last Sale])</f>
        <v>200</v>
      </c>
      <c r="U1869" s="16" t="s">
        <v>3909</v>
      </c>
      <c r="V1869" s="58">
        <f>Table5[[#This Row],[Date Distributed]]</f>
        <v>45457</v>
      </c>
      <c r="W1869" s="3" t="str">
        <f>_xlfn.XLOOKUP(Table5[[#This Row],[Serial '#]],Table10[Serial '#],Table10[Charity Association],"",,)</f>
        <v>Cleveland Police Athletic League</v>
      </c>
      <c r="Z1869" s="3" t="s">
        <v>23</v>
      </c>
    </row>
    <row r="1870" spans="1:26" hidden="1" x14ac:dyDescent="0.35">
      <c r="A1870" s="3">
        <v>1868</v>
      </c>
      <c r="B1870" s="78">
        <v>45355</v>
      </c>
      <c r="C1870" s="73">
        <f>_xlfn.XLOOKUP(Table5[[#This Row],[Serial '#]],Table10[Serial '#],Table10[Date],"",,)</f>
        <v>45460</v>
      </c>
      <c r="D18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70" s="73" t="str">
        <f>IF(Table5[[#This Row],[Date Distributed]]="","In Stock","Distributed")</f>
        <v>Distributed</v>
      </c>
      <c r="F1870" s="79" t="s">
        <v>660</v>
      </c>
      <c r="G1870" s="75" t="s">
        <v>761</v>
      </c>
      <c r="H1870" s="80" t="s">
        <v>745</v>
      </c>
      <c r="I1870" s="80" t="s">
        <v>746</v>
      </c>
      <c r="J1870" s="81" t="s">
        <v>2626</v>
      </c>
      <c r="K1870" s="80" t="s">
        <v>659</v>
      </c>
      <c r="L1870" s="3" t="str">
        <f>_xlfn.XLOOKUP(Table5[[#This Row],[Item '#]],Ticket_Forms[Form Number],Ticket_Forms[Game Name],"",,)</f>
        <v>Crowns and Bars</v>
      </c>
      <c r="M1870" s="15">
        <v>102</v>
      </c>
      <c r="N1870" s="3">
        <f>LOOKUP(Table5[[#This Row],[Item '#]],Ticket_Forms[Form Number],Ticket_Forms[Ticket Count])</f>
        <v>3000</v>
      </c>
      <c r="O1870" s="16">
        <f>LOOKUP(Table5[[#This Row],[Item '#]],Ticket_Forms[Form Number],Ticket_Forms[Ticket Value])</f>
        <v>1</v>
      </c>
      <c r="P1870" s="16">
        <f>LOOKUP(Table5[[#This Row],[Item '#]],Ticket_Forms[Form Number],Ticket_Forms[Revenue])</f>
        <v>3000</v>
      </c>
      <c r="Q1870" s="16">
        <f>LOOKUP(Table5[[#This Row],[Item '#]],Ticket_Forms[Form Number],Ticket_Forms[Ideal Profit])</f>
        <v>750</v>
      </c>
      <c r="R1870" s="16">
        <f>LOOKUP(Table5[[#This Row],[Item '#]],Ticket_Forms[Form Number],Ticket_Forms[Prizes])</f>
        <v>2250</v>
      </c>
      <c r="S1870" s="16">
        <f>LOOKUP(Table5[[#This Row],[Item '#]],Ticket_Forms[Form Number],Ticket_Forms[Location Rent])</f>
        <v>180</v>
      </c>
      <c r="T1870" s="16">
        <f>LOOKUP(Table5[[#This Row],[Item '#]],Ticket_Forms[Form Number],Ticket_Forms[Last Sale])</f>
        <v>200</v>
      </c>
      <c r="U1870" s="16" t="s">
        <v>3909</v>
      </c>
      <c r="V1870" s="58">
        <f>Table5[[#This Row],[Date Distributed]]</f>
        <v>45460</v>
      </c>
      <c r="W1870" s="3" t="str">
        <f>_xlfn.XLOOKUP(Table5[[#This Row],[Serial '#]],Table10[Serial '#],Table10[Charity Association],"",,)</f>
        <v>Cleveland Police Athletic League</v>
      </c>
      <c r="Z1870" s="3" t="s">
        <v>23</v>
      </c>
    </row>
    <row r="1871" spans="1:26" hidden="1" x14ac:dyDescent="0.35">
      <c r="A1871" s="3">
        <v>1869</v>
      </c>
      <c r="B1871" s="78">
        <v>45355</v>
      </c>
      <c r="C1871" s="73">
        <f>_xlfn.XLOOKUP(Table5[[#This Row],[Serial '#]],Table10[Serial '#],Table10[Date],"",,)</f>
        <v>45462</v>
      </c>
      <c r="D18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71" s="73" t="str">
        <f>IF(Table5[[#This Row],[Date Distributed]]="","In Stock","Distributed")</f>
        <v>Distributed</v>
      </c>
      <c r="F1871" s="79" t="s">
        <v>660</v>
      </c>
      <c r="G1871" s="75" t="s">
        <v>761</v>
      </c>
      <c r="H1871" s="80" t="s">
        <v>745</v>
      </c>
      <c r="I1871" s="80" t="s">
        <v>746</v>
      </c>
      <c r="J1871" s="81" t="s">
        <v>2627</v>
      </c>
      <c r="K1871" s="80" t="s">
        <v>659</v>
      </c>
      <c r="L1871" s="3" t="str">
        <f>_xlfn.XLOOKUP(Table5[[#This Row],[Item '#]],Ticket_Forms[Form Number],Ticket_Forms[Game Name],"",,)</f>
        <v>Crowns and Bars</v>
      </c>
      <c r="M1871" s="15">
        <v>102</v>
      </c>
      <c r="N1871" s="3">
        <f>LOOKUP(Table5[[#This Row],[Item '#]],Ticket_Forms[Form Number],Ticket_Forms[Ticket Count])</f>
        <v>3000</v>
      </c>
      <c r="O1871" s="16">
        <f>LOOKUP(Table5[[#This Row],[Item '#]],Ticket_Forms[Form Number],Ticket_Forms[Ticket Value])</f>
        <v>1</v>
      </c>
      <c r="P1871" s="16">
        <f>LOOKUP(Table5[[#This Row],[Item '#]],Ticket_Forms[Form Number],Ticket_Forms[Revenue])</f>
        <v>3000</v>
      </c>
      <c r="Q1871" s="16">
        <f>LOOKUP(Table5[[#This Row],[Item '#]],Ticket_Forms[Form Number],Ticket_Forms[Ideal Profit])</f>
        <v>750</v>
      </c>
      <c r="R1871" s="16">
        <f>LOOKUP(Table5[[#This Row],[Item '#]],Ticket_Forms[Form Number],Ticket_Forms[Prizes])</f>
        <v>2250</v>
      </c>
      <c r="S1871" s="16">
        <f>LOOKUP(Table5[[#This Row],[Item '#]],Ticket_Forms[Form Number],Ticket_Forms[Location Rent])</f>
        <v>180</v>
      </c>
      <c r="T1871" s="16">
        <f>LOOKUP(Table5[[#This Row],[Item '#]],Ticket_Forms[Form Number],Ticket_Forms[Last Sale])</f>
        <v>200</v>
      </c>
      <c r="U1871" s="16" t="s">
        <v>3909</v>
      </c>
      <c r="V1871" s="58">
        <f>Table5[[#This Row],[Date Distributed]]</f>
        <v>45462</v>
      </c>
      <c r="W1871" s="3" t="str">
        <f>_xlfn.XLOOKUP(Table5[[#This Row],[Serial '#]],Table10[Serial '#],Table10[Charity Association],"",,)</f>
        <v>Share A Vision</v>
      </c>
      <c r="Z1871" s="3" t="s">
        <v>23</v>
      </c>
    </row>
    <row r="1872" spans="1:26" hidden="1" x14ac:dyDescent="0.35">
      <c r="A1872" s="3">
        <v>1870</v>
      </c>
      <c r="B1872" s="78">
        <v>45355</v>
      </c>
      <c r="C1872" s="73">
        <f>_xlfn.XLOOKUP(Table5[[#This Row],[Serial '#]],Table10[Serial '#],Table10[Date],"",,)</f>
        <v>45463</v>
      </c>
      <c r="D18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72" s="73" t="str">
        <f>IF(Table5[[#This Row],[Date Distributed]]="","In Stock","Distributed")</f>
        <v>Distributed</v>
      </c>
      <c r="F1872" s="79" t="s">
        <v>660</v>
      </c>
      <c r="G1872" s="75" t="s">
        <v>761</v>
      </c>
      <c r="H1872" s="80" t="s">
        <v>745</v>
      </c>
      <c r="I1872" s="80" t="s">
        <v>746</v>
      </c>
      <c r="J1872" s="81" t="s">
        <v>2628</v>
      </c>
      <c r="K1872" s="80" t="s">
        <v>659</v>
      </c>
      <c r="L1872" s="3" t="str">
        <f>_xlfn.XLOOKUP(Table5[[#This Row],[Item '#]],Ticket_Forms[Form Number],Ticket_Forms[Game Name],"",,)</f>
        <v>Crowns and Bars</v>
      </c>
      <c r="M1872" s="15">
        <v>102</v>
      </c>
      <c r="N1872" s="3">
        <f>LOOKUP(Table5[[#This Row],[Item '#]],Ticket_Forms[Form Number],Ticket_Forms[Ticket Count])</f>
        <v>3000</v>
      </c>
      <c r="O1872" s="16">
        <f>LOOKUP(Table5[[#This Row],[Item '#]],Ticket_Forms[Form Number],Ticket_Forms[Ticket Value])</f>
        <v>1</v>
      </c>
      <c r="P1872" s="16">
        <f>LOOKUP(Table5[[#This Row],[Item '#]],Ticket_Forms[Form Number],Ticket_Forms[Revenue])</f>
        <v>3000</v>
      </c>
      <c r="Q1872" s="16">
        <f>LOOKUP(Table5[[#This Row],[Item '#]],Ticket_Forms[Form Number],Ticket_Forms[Ideal Profit])</f>
        <v>750</v>
      </c>
      <c r="R1872" s="16">
        <f>LOOKUP(Table5[[#This Row],[Item '#]],Ticket_Forms[Form Number],Ticket_Forms[Prizes])</f>
        <v>2250</v>
      </c>
      <c r="S1872" s="16">
        <f>LOOKUP(Table5[[#This Row],[Item '#]],Ticket_Forms[Form Number],Ticket_Forms[Location Rent])</f>
        <v>180</v>
      </c>
      <c r="T1872" s="16">
        <f>LOOKUP(Table5[[#This Row],[Item '#]],Ticket_Forms[Form Number],Ticket_Forms[Last Sale])</f>
        <v>200</v>
      </c>
      <c r="U1872" s="16" t="s">
        <v>3909</v>
      </c>
      <c r="V1872" s="58">
        <f>Table5[[#This Row],[Date Distributed]]</f>
        <v>45463</v>
      </c>
      <c r="W1872" s="3" t="str">
        <f>_xlfn.XLOOKUP(Table5[[#This Row],[Serial '#]],Table10[Serial '#],Table10[Charity Association],"",,)</f>
        <v>Greater Cleveland Football Foundation</v>
      </c>
      <c r="Z1872" s="3" t="s">
        <v>23</v>
      </c>
    </row>
    <row r="1873" spans="1:26" hidden="1" x14ac:dyDescent="0.35">
      <c r="A1873" s="3">
        <v>1871</v>
      </c>
      <c r="B1873" s="78">
        <v>45355</v>
      </c>
      <c r="C1873" s="73">
        <f>_xlfn.XLOOKUP(Table5[[#This Row],[Serial '#]],Table10[Serial '#],Table10[Date],"",,)</f>
        <v>45463</v>
      </c>
      <c r="D18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73" s="73" t="str">
        <f>IF(Table5[[#This Row],[Date Distributed]]="","In Stock","Distributed")</f>
        <v>Distributed</v>
      </c>
      <c r="F1873" s="79" t="s">
        <v>660</v>
      </c>
      <c r="G1873" s="75" t="s">
        <v>761</v>
      </c>
      <c r="H1873" s="80" t="s">
        <v>745</v>
      </c>
      <c r="I1873" s="80" t="s">
        <v>746</v>
      </c>
      <c r="J1873" s="81" t="s">
        <v>2629</v>
      </c>
      <c r="K1873" s="80" t="s">
        <v>659</v>
      </c>
      <c r="L1873" s="3" t="str">
        <f>_xlfn.XLOOKUP(Table5[[#This Row],[Item '#]],Ticket_Forms[Form Number],Ticket_Forms[Game Name],"",,)</f>
        <v>Crowns and Bars</v>
      </c>
      <c r="M1873" s="15">
        <v>102</v>
      </c>
      <c r="N1873" s="3">
        <f>LOOKUP(Table5[[#This Row],[Item '#]],Ticket_Forms[Form Number],Ticket_Forms[Ticket Count])</f>
        <v>3000</v>
      </c>
      <c r="O1873" s="16">
        <f>LOOKUP(Table5[[#This Row],[Item '#]],Ticket_Forms[Form Number],Ticket_Forms[Ticket Value])</f>
        <v>1</v>
      </c>
      <c r="P1873" s="16">
        <f>LOOKUP(Table5[[#This Row],[Item '#]],Ticket_Forms[Form Number],Ticket_Forms[Revenue])</f>
        <v>3000</v>
      </c>
      <c r="Q1873" s="16">
        <f>LOOKUP(Table5[[#This Row],[Item '#]],Ticket_Forms[Form Number],Ticket_Forms[Ideal Profit])</f>
        <v>750</v>
      </c>
      <c r="R1873" s="16">
        <f>LOOKUP(Table5[[#This Row],[Item '#]],Ticket_Forms[Form Number],Ticket_Forms[Prizes])</f>
        <v>2250</v>
      </c>
      <c r="S1873" s="16">
        <f>LOOKUP(Table5[[#This Row],[Item '#]],Ticket_Forms[Form Number],Ticket_Forms[Location Rent])</f>
        <v>180</v>
      </c>
      <c r="T1873" s="16">
        <f>LOOKUP(Table5[[#This Row],[Item '#]],Ticket_Forms[Form Number],Ticket_Forms[Last Sale])</f>
        <v>200</v>
      </c>
      <c r="U1873" s="16" t="s">
        <v>3909</v>
      </c>
      <c r="V1873" s="58">
        <f>Table5[[#This Row],[Date Distributed]]</f>
        <v>45463</v>
      </c>
      <c r="W1873" s="3" t="str">
        <f>_xlfn.XLOOKUP(Table5[[#This Row],[Serial '#]],Table10[Serial '#],Table10[Charity Association],"",,)</f>
        <v>Cleveland Police Athletic League</v>
      </c>
      <c r="Z1873" s="3" t="s">
        <v>23</v>
      </c>
    </row>
    <row r="1874" spans="1:26" hidden="1" x14ac:dyDescent="0.35">
      <c r="A1874" s="3">
        <v>1872</v>
      </c>
      <c r="B1874" s="78">
        <v>45355</v>
      </c>
      <c r="C1874" s="73">
        <f>_xlfn.XLOOKUP(Table5[[#This Row],[Serial '#]],Table10[Serial '#],Table10[Date],"",,)</f>
        <v>45463</v>
      </c>
      <c r="D18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74" s="73" t="str">
        <f>IF(Table5[[#This Row],[Date Distributed]]="","In Stock","Distributed")</f>
        <v>Distributed</v>
      </c>
      <c r="F1874" s="79" t="s">
        <v>660</v>
      </c>
      <c r="G1874" s="75" t="s">
        <v>761</v>
      </c>
      <c r="H1874" s="80" t="s">
        <v>745</v>
      </c>
      <c r="I1874" s="80" t="s">
        <v>746</v>
      </c>
      <c r="J1874" s="81" t="s">
        <v>2630</v>
      </c>
      <c r="K1874" s="80" t="s">
        <v>659</v>
      </c>
      <c r="L1874" s="3" t="str">
        <f>_xlfn.XLOOKUP(Table5[[#This Row],[Item '#]],Ticket_Forms[Form Number],Ticket_Forms[Game Name],"",,)</f>
        <v>Crowns and Bars</v>
      </c>
      <c r="M1874" s="15">
        <v>102</v>
      </c>
      <c r="N1874" s="3">
        <f>LOOKUP(Table5[[#This Row],[Item '#]],Ticket_Forms[Form Number],Ticket_Forms[Ticket Count])</f>
        <v>3000</v>
      </c>
      <c r="O1874" s="16">
        <f>LOOKUP(Table5[[#This Row],[Item '#]],Ticket_Forms[Form Number],Ticket_Forms[Ticket Value])</f>
        <v>1</v>
      </c>
      <c r="P1874" s="16">
        <f>LOOKUP(Table5[[#This Row],[Item '#]],Ticket_Forms[Form Number],Ticket_Forms[Revenue])</f>
        <v>3000</v>
      </c>
      <c r="Q1874" s="16">
        <f>LOOKUP(Table5[[#This Row],[Item '#]],Ticket_Forms[Form Number],Ticket_Forms[Ideal Profit])</f>
        <v>750</v>
      </c>
      <c r="R1874" s="16">
        <f>LOOKUP(Table5[[#This Row],[Item '#]],Ticket_Forms[Form Number],Ticket_Forms[Prizes])</f>
        <v>2250</v>
      </c>
      <c r="S1874" s="16">
        <f>LOOKUP(Table5[[#This Row],[Item '#]],Ticket_Forms[Form Number],Ticket_Forms[Location Rent])</f>
        <v>180</v>
      </c>
      <c r="T1874" s="16">
        <f>LOOKUP(Table5[[#This Row],[Item '#]],Ticket_Forms[Form Number],Ticket_Forms[Last Sale])</f>
        <v>200</v>
      </c>
      <c r="U1874" s="16" t="s">
        <v>3909</v>
      </c>
      <c r="V1874" s="58">
        <f>Table5[[#This Row],[Date Distributed]]</f>
        <v>45463</v>
      </c>
      <c r="W1874" s="3" t="str">
        <f>_xlfn.XLOOKUP(Table5[[#This Row],[Serial '#]],Table10[Serial '#],Table10[Charity Association],"",,)</f>
        <v>Cleveland Police Athletic League</v>
      </c>
      <c r="Z1874" s="3" t="s">
        <v>23</v>
      </c>
    </row>
    <row r="1875" spans="1:26" hidden="1" x14ac:dyDescent="0.35">
      <c r="A1875" s="3">
        <v>1873</v>
      </c>
      <c r="B1875" s="78">
        <v>45355</v>
      </c>
      <c r="C1875" s="73">
        <f>_xlfn.XLOOKUP(Table5[[#This Row],[Serial '#]],Table10[Serial '#],Table10[Date],"",,)</f>
        <v>45464</v>
      </c>
      <c r="D18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75" s="73" t="str">
        <f>IF(Table5[[#This Row],[Date Distributed]]="","In Stock","Distributed")</f>
        <v>Distributed</v>
      </c>
      <c r="F1875" s="79" t="s">
        <v>660</v>
      </c>
      <c r="G1875" s="75" t="s">
        <v>761</v>
      </c>
      <c r="H1875" s="80" t="s">
        <v>745</v>
      </c>
      <c r="I1875" s="80" t="s">
        <v>746</v>
      </c>
      <c r="J1875" s="81" t="s">
        <v>2631</v>
      </c>
      <c r="K1875" s="80" t="s">
        <v>659</v>
      </c>
      <c r="L1875" s="3" t="str">
        <f>_xlfn.XLOOKUP(Table5[[#This Row],[Item '#]],Ticket_Forms[Form Number],Ticket_Forms[Game Name],"",,)</f>
        <v>Crowns and Bars</v>
      </c>
      <c r="M1875" s="15">
        <v>102</v>
      </c>
      <c r="N1875" s="3">
        <f>LOOKUP(Table5[[#This Row],[Item '#]],Ticket_Forms[Form Number],Ticket_Forms[Ticket Count])</f>
        <v>3000</v>
      </c>
      <c r="O1875" s="16">
        <f>LOOKUP(Table5[[#This Row],[Item '#]],Ticket_Forms[Form Number],Ticket_Forms[Ticket Value])</f>
        <v>1</v>
      </c>
      <c r="P1875" s="16">
        <f>LOOKUP(Table5[[#This Row],[Item '#]],Ticket_Forms[Form Number],Ticket_Forms[Revenue])</f>
        <v>3000</v>
      </c>
      <c r="Q1875" s="16">
        <f>LOOKUP(Table5[[#This Row],[Item '#]],Ticket_Forms[Form Number],Ticket_Forms[Ideal Profit])</f>
        <v>750</v>
      </c>
      <c r="R1875" s="16">
        <f>LOOKUP(Table5[[#This Row],[Item '#]],Ticket_Forms[Form Number],Ticket_Forms[Prizes])</f>
        <v>2250</v>
      </c>
      <c r="S1875" s="16">
        <f>LOOKUP(Table5[[#This Row],[Item '#]],Ticket_Forms[Form Number],Ticket_Forms[Location Rent])</f>
        <v>180</v>
      </c>
      <c r="T1875" s="16">
        <f>LOOKUP(Table5[[#This Row],[Item '#]],Ticket_Forms[Form Number],Ticket_Forms[Last Sale])</f>
        <v>200</v>
      </c>
      <c r="U1875" s="16" t="s">
        <v>3909</v>
      </c>
      <c r="V1875" s="58">
        <f>Table5[[#This Row],[Date Distributed]]</f>
        <v>45464</v>
      </c>
      <c r="W1875" s="3" t="str">
        <f>_xlfn.XLOOKUP(Table5[[#This Row],[Serial '#]],Table10[Serial '#],Table10[Charity Association],"",,)</f>
        <v>Cleveland Police Athletic League</v>
      </c>
      <c r="Z1875" s="3" t="s">
        <v>23</v>
      </c>
    </row>
    <row r="1876" spans="1:26" hidden="1" x14ac:dyDescent="0.35">
      <c r="A1876" s="3">
        <v>1874</v>
      </c>
      <c r="B1876" s="78">
        <v>45355</v>
      </c>
      <c r="C1876" s="73">
        <f>_xlfn.XLOOKUP(Table5[[#This Row],[Serial '#]],Table10[Serial '#],Table10[Date],"",,)</f>
        <v>45470</v>
      </c>
      <c r="D18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76" s="73" t="str">
        <f>IF(Table5[[#This Row],[Date Distributed]]="","In Stock","Distributed")</f>
        <v>Distributed</v>
      </c>
      <c r="F1876" s="79" t="s">
        <v>660</v>
      </c>
      <c r="G1876" s="75" t="s">
        <v>761</v>
      </c>
      <c r="H1876" s="80" t="s">
        <v>745</v>
      </c>
      <c r="I1876" s="80" t="s">
        <v>746</v>
      </c>
      <c r="J1876" s="81" t="s">
        <v>2632</v>
      </c>
      <c r="K1876" s="80" t="s">
        <v>659</v>
      </c>
      <c r="L1876" s="3" t="str">
        <f>_xlfn.XLOOKUP(Table5[[#This Row],[Item '#]],Ticket_Forms[Form Number],Ticket_Forms[Game Name],"",,)</f>
        <v>Crowns and Bars</v>
      </c>
      <c r="M1876" s="15">
        <v>102</v>
      </c>
      <c r="N1876" s="3">
        <f>LOOKUP(Table5[[#This Row],[Item '#]],Ticket_Forms[Form Number],Ticket_Forms[Ticket Count])</f>
        <v>3000</v>
      </c>
      <c r="O1876" s="16">
        <f>LOOKUP(Table5[[#This Row],[Item '#]],Ticket_Forms[Form Number],Ticket_Forms[Ticket Value])</f>
        <v>1</v>
      </c>
      <c r="P1876" s="16">
        <f>LOOKUP(Table5[[#This Row],[Item '#]],Ticket_Forms[Form Number],Ticket_Forms[Revenue])</f>
        <v>3000</v>
      </c>
      <c r="Q1876" s="16">
        <f>LOOKUP(Table5[[#This Row],[Item '#]],Ticket_Forms[Form Number],Ticket_Forms[Ideal Profit])</f>
        <v>750</v>
      </c>
      <c r="R1876" s="16">
        <f>LOOKUP(Table5[[#This Row],[Item '#]],Ticket_Forms[Form Number],Ticket_Forms[Prizes])</f>
        <v>2250</v>
      </c>
      <c r="S1876" s="16">
        <f>LOOKUP(Table5[[#This Row],[Item '#]],Ticket_Forms[Form Number],Ticket_Forms[Location Rent])</f>
        <v>180</v>
      </c>
      <c r="T1876" s="16">
        <f>LOOKUP(Table5[[#This Row],[Item '#]],Ticket_Forms[Form Number],Ticket_Forms[Last Sale])</f>
        <v>200</v>
      </c>
      <c r="U1876" s="16" t="s">
        <v>3909</v>
      </c>
      <c r="V1876" s="58">
        <f>Table5[[#This Row],[Date Distributed]]</f>
        <v>45470</v>
      </c>
      <c r="W1876" s="3" t="str">
        <f>_xlfn.XLOOKUP(Table5[[#This Row],[Serial '#]],Table10[Serial '#],Table10[Charity Association],"",,)</f>
        <v>Cleveland Police Athletic League</v>
      </c>
      <c r="Z1876" s="3" t="s">
        <v>23</v>
      </c>
    </row>
    <row r="1877" spans="1:26" hidden="1" x14ac:dyDescent="0.35">
      <c r="A1877" s="3">
        <v>1875</v>
      </c>
      <c r="B1877" s="78">
        <v>45355</v>
      </c>
      <c r="C1877" s="73">
        <f>_xlfn.XLOOKUP(Table5[[#This Row],[Serial '#]],Table10[Serial '#],Table10[Date],"",,)</f>
        <v>45471</v>
      </c>
      <c r="D18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77" s="73" t="str">
        <f>IF(Table5[[#This Row],[Date Distributed]]="","In Stock","Distributed")</f>
        <v>Distributed</v>
      </c>
      <c r="F1877" s="79" t="s">
        <v>660</v>
      </c>
      <c r="G1877" s="75" t="s">
        <v>761</v>
      </c>
      <c r="H1877" s="80" t="s">
        <v>745</v>
      </c>
      <c r="I1877" s="80" t="s">
        <v>746</v>
      </c>
      <c r="J1877" s="81" t="s">
        <v>2633</v>
      </c>
      <c r="K1877" s="80" t="s">
        <v>659</v>
      </c>
      <c r="L1877" s="3" t="str">
        <f>_xlfn.XLOOKUP(Table5[[#This Row],[Item '#]],Ticket_Forms[Form Number],Ticket_Forms[Game Name],"",,)</f>
        <v>Crowns and Bars</v>
      </c>
      <c r="M1877" s="15">
        <v>102</v>
      </c>
      <c r="N1877" s="3">
        <f>LOOKUP(Table5[[#This Row],[Item '#]],Ticket_Forms[Form Number],Ticket_Forms[Ticket Count])</f>
        <v>3000</v>
      </c>
      <c r="O1877" s="16">
        <f>LOOKUP(Table5[[#This Row],[Item '#]],Ticket_Forms[Form Number],Ticket_Forms[Ticket Value])</f>
        <v>1</v>
      </c>
      <c r="P1877" s="16">
        <f>LOOKUP(Table5[[#This Row],[Item '#]],Ticket_Forms[Form Number],Ticket_Forms[Revenue])</f>
        <v>3000</v>
      </c>
      <c r="Q1877" s="16">
        <f>LOOKUP(Table5[[#This Row],[Item '#]],Ticket_Forms[Form Number],Ticket_Forms[Ideal Profit])</f>
        <v>750</v>
      </c>
      <c r="R1877" s="16">
        <f>LOOKUP(Table5[[#This Row],[Item '#]],Ticket_Forms[Form Number],Ticket_Forms[Prizes])</f>
        <v>2250</v>
      </c>
      <c r="S1877" s="16">
        <f>LOOKUP(Table5[[#This Row],[Item '#]],Ticket_Forms[Form Number],Ticket_Forms[Location Rent])</f>
        <v>180</v>
      </c>
      <c r="T1877" s="16">
        <f>LOOKUP(Table5[[#This Row],[Item '#]],Ticket_Forms[Form Number],Ticket_Forms[Last Sale])</f>
        <v>200</v>
      </c>
      <c r="U1877" s="16" t="s">
        <v>3909</v>
      </c>
      <c r="V1877" s="58">
        <f>Table5[[#This Row],[Date Distributed]]</f>
        <v>45471</v>
      </c>
      <c r="W1877" s="3" t="str">
        <f>_xlfn.XLOOKUP(Table5[[#This Row],[Serial '#]],Table10[Serial '#],Table10[Charity Association],"",,)</f>
        <v>Cleveland Police Athletic League</v>
      </c>
      <c r="Z1877" s="3" t="s">
        <v>23</v>
      </c>
    </row>
    <row r="1878" spans="1:26" hidden="1" x14ac:dyDescent="0.35">
      <c r="A1878" s="3">
        <v>1876</v>
      </c>
      <c r="B1878" s="78">
        <v>45355</v>
      </c>
      <c r="C1878" s="73">
        <f>_xlfn.XLOOKUP(Table5[[#This Row],[Serial '#]],Table10[Serial '#],Table10[Date],"",,)</f>
        <v>45471</v>
      </c>
      <c r="D18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78" s="73" t="str">
        <f>IF(Table5[[#This Row],[Date Distributed]]="","In Stock","Distributed")</f>
        <v>Distributed</v>
      </c>
      <c r="F1878" s="79" t="s">
        <v>660</v>
      </c>
      <c r="G1878" s="75" t="s">
        <v>761</v>
      </c>
      <c r="H1878" s="80" t="s">
        <v>745</v>
      </c>
      <c r="I1878" s="80" t="s">
        <v>746</v>
      </c>
      <c r="J1878" s="81" t="s">
        <v>2634</v>
      </c>
      <c r="K1878" s="80" t="s">
        <v>659</v>
      </c>
      <c r="L1878" s="3" t="str">
        <f>_xlfn.XLOOKUP(Table5[[#This Row],[Item '#]],Ticket_Forms[Form Number],Ticket_Forms[Game Name],"",,)</f>
        <v>Crowns and Bars</v>
      </c>
      <c r="M1878" s="15">
        <v>102</v>
      </c>
      <c r="N1878" s="3">
        <f>LOOKUP(Table5[[#This Row],[Item '#]],Ticket_Forms[Form Number],Ticket_Forms[Ticket Count])</f>
        <v>3000</v>
      </c>
      <c r="O1878" s="16">
        <f>LOOKUP(Table5[[#This Row],[Item '#]],Ticket_Forms[Form Number],Ticket_Forms[Ticket Value])</f>
        <v>1</v>
      </c>
      <c r="P1878" s="16">
        <f>LOOKUP(Table5[[#This Row],[Item '#]],Ticket_Forms[Form Number],Ticket_Forms[Revenue])</f>
        <v>3000</v>
      </c>
      <c r="Q1878" s="16">
        <f>LOOKUP(Table5[[#This Row],[Item '#]],Ticket_Forms[Form Number],Ticket_Forms[Ideal Profit])</f>
        <v>750</v>
      </c>
      <c r="R1878" s="16">
        <f>LOOKUP(Table5[[#This Row],[Item '#]],Ticket_Forms[Form Number],Ticket_Forms[Prizes])</f>
        <v>2250</v>
      </c>
      <c r="S1878" s="16">
        <f>LOOKUP(Table5[[#This Row],[Item '#]],Ticket_Forms[Form Number],Ticket_Forms[Location Rent])</f>
        <v>180</v>
      </c>
      <c r="T1878" s="16">
        <f>LOOKUP(Table5[[#This Row],[Item '#]],Ticket_Forms[Form Number],Ticket_Forms[Last Sale])</f>
        <v>200</v>
      </c>
      <c r="U1878" s="16" t="s">
        <v>3909</v>
      </c>
      <c r="V1878" s="58">
        <f>Table5[[#This Row],[Date Distributed]]</f>
        <v>45471</v>
      </c>
      <c r="W1878" s="3" t="str">
        <f>_xlfn.XLOOKUP(Table5[[#This Row],[Serial '#]],Table10[Serial '#],Table10[Charity Association],"",,)</f>
        <v>Greater Cleveland Football Foundation</v>
      </c>
      <c r="Z1878" s="3" t="s">
        <v>23</v>
      </c>
    </row>
    <row r="1879" spans="1:26" hidden="1" x14ac:dyDescent="0.35">
      <c r="A1879" s="3">
        <v>1877</v>
      </c>
      <c r="B1879" s="78">
        <v>45355</v>
      </c>
      <c r="C1879" s="73">
        <f>_xlfn.XLOOKUP(Table5[[#This Row],[Serial '#]],Table10[Serial '#],Table10[Date],"",,)</f>
        <v>45471</v>
      </c>
      <c r="D18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79" s="73" t="str">
        <f>IF(Table5[[#This Row],[Date Distributed]]="","In Stock","Distributed")</f>
        <v>Distributed</v>
      </c>
      <c r="F1879" s="79" t="s">
        <v>660</v>
      </c>
      <c r="G1879" s="75" t="s">
        <v>761</v>
      </c>
      <c r="H1879" s="80" t="s">
        <v>745</v>
      </c>
      <c r="I1879" s="80" t="s">
        <v>746</v>
      </c>
      <c r="J1879" s="81" t="s">
        <v>2635</v>
      </c>
      <c r="K1879" s="80" t="s">
        <v>659</v>
      </c>
      <c r="L1879" s="3" t="str">
        <f>_xlfn.XLOOKUP(Table5[[#This Row],[Item '#]],Ticket_Forms[Form Number],Ticket_Forms[Game Name],"",,)</f>
        <v>Crowns and Bars</v>
      </c>
      <c r="M1879" s="15">
        <v>102</v>
      </c>
      <c r="N1879" s="3">
        <f>LOOKUP(Table5[[#This Row],[Item '#]],Ticket_Forms[Form Number],Ticket_Forms[Ticket Count])</f>
        <v>3000</v>
      </c>
      <c r="O1879" s="16">
        <f>LOOKUP(Table5[[#This Row],[Item '#]],Ticket_Forms[Form Number],Ticket_Forms[Ticket Value])</f>
        <v>1</v>
      </c>
      <c r="P1879" s="16">
        <f>LOOKUP(Table5[[#This Row],[Item '#]],Ticket_Forms[Form Number],Ticket_Forms[Revenue])</f>
        <v>3000</v>
      </c>
      <c r="Q1879" s="16">
        <f>LOOKUP(Table5[[#This Row],[Item '#]],Ticket_Forms[Form Number],Ticket_Forms[Ideal Profit])</f>
        <v>750</v>
      </c>
      <c r="R1879" s="16">
        <f>LOOKUP(Table5[[#This Row],[Item '#]],Ticket_Forms[Form Number],Ticket_Forms[Prizes])</f>
        <v>2250</v>
      </c>
      <c r="S1879" s="16">
        <f>LOOKUP(Table5[[#This Row],[Item '#]],Ticket_Forms[Form Number],Ticket_Forms[Location Rent])</f>
        <v>180</v>
      </c>
      <c r="T1879" s="16">
        <f>LOOKUP(Table5[[#This Row],[Item '#]],Ticket_Forms[Form Number],Ticket_Forms[Last Sale])</f>
        <v>200</v>
      </c>
      <c r="U1879" s="16" t="s">
        <v>3909</v>
      </c>
      <c r="V1879" s="58">
        <f>Table5[[#This Row],[Date Distributed]]</f>
        <v>45471</v>
      </c>
      <c r="W1879" s="3" t="str">
        <f>_xlfn.XLOOKUP(Table5[[#This Row],[Serial '#]],Table10[Serial '#],Table10[Charity Association],"",,)</f>
        <v>Cleveland Police Athletic League</v>
      </c>
      <c r="Z1879" s="3" t="s">
        <v>23</v>
      </c>
    </row>
    <row r="1880" spans="1:26" hidden="1" x14ac:dyDescent="0.35">
      <c r="A1880" s="3">
        <v>1878</v>
      </c>
      <c r="B1880" s="78">
        <v>45355</v>
      </c>
      <c r="C1880" s="73">
        <f>_xlfn.XLOOKUP(Table5[[#This Row],[Serial '#]],Table10[Serial '#],Table10[Date],"",,)</f>
        <v>45474</v>
      </c>
      <c r="D18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80" s="73" t="str">
        <f>IF(Table5[[#This Row],[Date Distributed]]="","In Stock","Distributed")</f>
        <v>Distributed</v>
      </c>
      <c r="F1880" s="79" t="s">
        <v>660</v>
      </c>
      <c r="G1880" s="75" t="s">
        <v>761</v>
      </c>
      <c r="H1880" s="80" t="s">
        <v>745</v>
      </c>
      <c r="I1880" s="80" t="s">
        <v>746</v>
      </c>
      <c r="J1880" s="81" t="s">
        <v>2636</v>
      </c>
      <c r="K1880" s="80" t="s">
        <v>659</v>
      </c>
      <c r="L1880" s="3" t="str">
        <f>_xlfn.XLOOKUP(Table5[[#This Row],[Item '#]],Ticket_Forms[Form Number],Ticket_Forms[Game Name],"",,)</f>
        <v>Crowns and Bars</v>
      </c>
      <c r="M1880" s="15">
        <v>102</v>
      </c>
      <c r="N1880" s="3">
        <f>LOOKUP(Table5[[#This Row],[Item '#]],Ticket_Forms[Form Number],Ticket_Forms[Ticket Count])</f>
        <v>3000</v>
      </c>
      <c r="O1880" s="16">
        <f>LOOKUP(Table5[[#This Row],[Item '#]],Ticket_Forms[Form Number],Ticket_Forms[Ticket Value])</f>
        <v>1</v>
      </c>
      <c r="P1880" s="16">
        <f>LOOKUP(Table5[[#This Row],[Item '#]],Ticket_Forms[Form Number],Ticket_Forms[Revenue])</f>
        <v>3000</v>
      </c>
      <c r="Q1880" s="16">
        <f>LOOKUP(Table5[[#This Row],[Item '#]],Ticket_Forms[Form Number],Ticket_Forms[Ideal Profit])</f>
        <v>750</v>
      </c>
      <c r="R1880" s="16">
        <f>LOOKUP(Table5[[#This Row],[Item '#]],Ticket_Forms[Form Number],Ticket_Forms[Prizes])</f>
        <v>2250</v>
      </c>
      <c r="S1880" s="16">
        <f>LOOKUP(Table5[[#This Row],[Item '#]],Ticket_Forms[Form Number],Ticket_Forms[Location Rent])</f>
        <v>180</v>
      </c>
      <c r="T1880" s="16">
        <f>LOOKUP(Table5[[#This Row],[Item '#]],Ticket_Forms[Form Number],Ticket_Forms[Last Sale])</f>
        <v>200</v>
      </c>
      <c r="U1880" s="16" t="s">
        <v>3909</v>
      </c>
      <c r="V1880" s="58">
        <f>Table5[[#This Row],[Date Distributed]]</f>
        <v>45474</v>
      </c>
      <c r="W1880" s="3" t="str">
        <f>_xlfn.XLOOKUP(Table5[[#This Row],[Serial '#]],Table10[Serial '#],Table10[Charity Association],"",,)</f>
        <v>Cleveland Police Athletic League</v>
      </c>
      <c r="Z1880" s="3" t="s">
        <v>23</v>
      </c>
    </row>
    <row r="1881" spans="1:26" hidden="1" x14ac:dyDescent="0.35">
      <c r="A1881" s="3">
        <v>1879</v>
      </c>
      <c r="B1881" s="78">
        <v>45355</v>
      </c>
      <c r="C1881" s="73">
        <f>_xlfn.XLOOKUP(Table5[[#This Row],[Serial '#]],Table10[Serial '#],Table10[Date],"",,)</f>
        <v>45475</v>
      </c>
      <c r="D18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81" s="73" t="str">
        <f>IF(Table5[[#This Row],[Date Distributed]]="","In Stock","Distributed")</f>
        <v>Distributed</v>
      </c>
      <c r="F1881" s="79" t="s">
        <v>660</v>
      </c>
      <c r="G1881" s="75" t="s">
        <v>761</v>
      </c>
      <c r="H1881" s="80" t="s">
        <v>745</v>
      </c>
      <c r="I1881" s="80" t="s">
        <v>746</v>
      </c>
      <c r="J1881" s="81" t="s">
        <v>2637</v>
      </c>
      <c r="K1881" s="80" t="s">
        <v>659</v>
      </c>
      <c r="L1881" s="3" t="str">
        <f>_xlfn.XLOOKUP(Table5[[#This Row],[Item '#]],Ticket_Forms[Form Number],Ticket_Forms[Game Name],"",,)</f>
        <v>Crowns and Bars</v>
      </c>
      <c r="M1881" s="15">
        <v>102</v>
      </c>
      <c r="N1881" s="3">
        <f>LOOKUP(Table5[[#This Row],[Item '#]],Ticket_Forms[Form Number],Ticket_Forms[Ticket Count])</f>
        <v>3000</v>
      </c>
      <c r="O1881" s="16">
        <f>LOOKUP(Table5[[#This Row],[Item '#]],Ticket_Forms[Form Number],Ticket_Forms[Ticket Value])</f>
        <v>1</v>
      </c>
      <c r="P1881" s="16">
        <f>LOOKUP(Table5[[#This Row],[Item '#]],Ticket_Forms[Form Number],Ticket_Forms[Revenue])</f>
        <v>3000</v>
      </c>
      <c r="Q1881" s="16">
        <f>LOOKUP(Table5[[#This Row],[Item '#]],Ticket_Forms[Form Number],Ticket_Forms[Ideal Profit])</f>
        <v>750</v>
      </c>
      <c r="R1881" s="16">
        <f>LOOKUP(Table5[[#This Row],[Item '#]],Ticket_Forms[Form Number],Ticket_Forms[Prizes])</f>
        <v>2250</v>
      </c>
      <c r="S1881" s="16">
        <f>LOOKUP(Table5[[#This Row],[Item '#]],Ticket_Forms[Form Number],Ticket_Forms[Location Rent])</f>
        <v>180</v>
      </c>
      <c r="T1881" s="16">
        <f>LOOKUP(Table5[[#This Row],[Item '#]],Ticket_Forms[Form Number],Ticket_Forms[Last Sale])</f>
        <v>200</v>
      </c>
      <c r="U1881" s="16" t="s">
        <v>3909</v>
      </c>
      <c r="V1881" s="58">
        <f>Table5[[#This Row],[Date Distributed]]</f>
        <v>45475</v>
      </c>
      <c r="W1881" s="3" t="str">
        <f>_xlfn.XLOOKUP(Table5[[#This Row],[Serial '#]],Table10[Serial '#],Table10[Charity Association],"",,)</f>
        <v>Greater Cleveland Football Foundation</v>
      </c>
      <c r="Z1881" s="3" t="s">
        <v>23</v>
      </c>
    </row>
    <row r="1882" spans="1:26" hidden="1" x14ac:dyDescent="0.35">
      <c r="A1882" s="3">
        <v>1880</v>
      </c>
      <c r="B1882" s="78">
        <v>45355</v>
      </c>
      <c r="C1882" s="73">
        <f>_xlfn.XLOOKUP(Table5[[#This Row],[Serial '#]],Table10[Serial '#],Table10[Date],"",,)</f>
        <v>45475</v>
      </c>
      <c r="D18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82" s="73" t="str">
        <f>IF(Table5[[#This Row],[Date Distributed]]="","In Stock","Distributed")</f>
        <v>Distributed</v>
      </c>
      <c r="F1882" s="79" t="s">
        <v>660</v>
      </c>
      <c r="G1882" s="75" t="s">
        <v>761</v>
      </c>
      <c r="H1882" s="80" t="s">
        <v>745</v>
      </c>
      <c r="I1882" s="80" t="s">
        <v>746</v>
      </c>
      <c r="J1882" s="81" t="s">
        <v>2638</v>
      </c>
      <c r="K1882" s="80" t="s">
        <v>659</v>
      </c>
      <c r="L1882" s="3" t="str">
        <f>_xlfn.XLOOKUP(Table5[[#This Row],[Item '#]],Ticket_Forms[Form Number],Ticket_Forms[Game Name],"",,)</f>
        <v>Crowns and Bars</v>
      </c>
      <c r="M1882" s="15">
        <v>102</v>
      </c>
      <c r="N1882" s="3">
        <f>LOOKUP(Table5[[#This Row],[Item '#]],Ticket_Forms[Form Number],Ticket_Forms[Ticket Count])</f>
        <v>3000</v>
      </c>
      <c r="O1882" s="16">
        <f>LOOKUP(Table5[[#This Row],[Item '#]],Ticket_Forms[Form Number],Ticket_Forms[Ticket Value])</f>
        <v>1</v>
      </c>
      <c r="P1882" s="16">
        <f>LOOKUP(Table5[[#This Row],[Item '#]],Ticket_Forms[Form Number],Ticket_Forms[Revenue])</f>
        <v>3000</v>
      </c>
      <c r="Q1882" s="16">
        <f>LOOKUP(Table5[[#This Row],[Item '#]],Ticket_Forms[Form Number],Ticket_Forms[Ideal Profit])</f>
        <v>750</v>
      </c>
      <c r="R1882" s="16">
        <f>LOOKUP(Table5[[#This Row],[Item '#]],Ticket_Forms[Form Number],Ticket_Forms[Prizes])</f>
        <v>2250</v>
      </c>
      <c r="S1882" s="16">
        <f>LOOKUP(Table5[[#This Row],[Item '#]],Ticket_Forms[Form Number],Ticket_Forms[Location Rent])</f>
        <v>180</v>
      </c>
      <c r="T1882" s="16">
        <f>LOOKUP(Table5[[#This Row],[Item '#]],Ticket_Forms[Form Number],Ticket_Forms[Last Sale])</f>
        <v>200</v>
      </c>
      <c r="U1882" s="16" t="s">
        <v>3909</v>
      </c>
      <c r="V1882" s="58">
        <f>Table5[[#This Row],[Date Distributed]]</f>
        <v>45475</v>
      </c>
      <c r="W1882" s="3" t="str">
        <f>_xlfn.XLOOKUP(Table5[[#This Row],[Serial '#]],Table10[Serial '#],Table10[Charity Association],"",,)</f>
        <v>Greater Cleveland Football Foundation</v>
      </c>
      <c r="Z1882" s="3" t="s">
        <v>23</v>
      </c>
    </row>
    <row r="1883" spans="1:26" hidden="1" x14ac:dyDescent="0.35">
      <c r="A1883" s="3">
        <v>1881</v>
      </c>
      <c r="B1883" s="78">
        <v>45355</v>
      </c>
      <c r="C1883" s="73">
        <f>_xlfn.XLOOKUP(Table5[[#This Row],[Serial '#]],Table10[Serial '#],Table10[Date],"",,)</f>
        <v>45476</v>
      </c>
      <c r="D18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83" s="73" t="str">
        <f>IF(Table5[[#This Row],[Date Distributed]]="","In Stock","Distributed")</f>
        <v>Distributed</v>
      </c>
      <c r="F1883" s="79" t="s">
        <v>660</v>
      </c>
      <c r="G1883" s="75" t="s">
        <v>761</v>
      </c>
      <c r="H1883" s="80" t="s">
        <v>745</v>
      </c>
      <c r="I1883" s="80" t="s">
        <v>746</v>
      </c>
      <c r="J1883" s="81" t="s">
        <v>2639</v>
      </c>
      <c r="K1883" s="80" t="s">
        <v>659</v>
      </c>
      <c r="L1883" s="3" t="str">
        <f>_xlfn.XLOOKUP(Table5[[#This Row],[Item '#]],Ticket_Forms[Form Number],Ticket_Forms[Game Name],"",,)</f>
        <v>Crowns and Bars</v>
      </c>
      <c r="M1883" s="15">
        <v>102</v>
      </c>
      <c r="N1883" s="3">
        <f>LOOKUP(Table5[[#This Row],[Item '#]],Ticket_Forms[Form Number],Ticket_Forms[Ticket Count])</f>
        <v>3000</v>
      </c>
      <c r="O1883" s="16">
        <f>LOOKUP(Table5[[#This Row],[Item '#]],Ticket_Forms[Form Number],Ticket_Forms[Ticket Value])</f>
        <v>1</v>
      </c>
      <c r="P1883" s="16">
        <f>LOOKUP(Table5[[#This Row],[Item '#]],Ticket_Forms[Form Number],Ticket_Forms[Revenue])</f>
        <v>3000</v>
      </c>
      <c r="Q1883" s="16">
        <f>LOOKUP(Table5[[#This Row],[Item '#]],Ticket_Forms[Form Number],Ticket_Forms[Ideal Profit])</f>
        <v>750</v>
      </c>
      <c r="R1883" s="16">
        <f>LOOKUP(Table5[[#This Row],[Item '#]],Ticket_Forms[Form Number],Ticket_Forms[Prizes])</f>
        <v>2250</v>
      </c>
      <c r="S1883" s="16">
        <f>LOOKUP(Table5[[#This Row],[Item '#]],Ticket_Forms[Form Number],Ticket_Forms[Location Rent])</f>
        <v>180</v>
      </c>
      <c r="T1883" s="16">
        <f>LOOKUP(Table5[[#This Row],[Item '#]],Ticket_Forms[Form Number],Ticket_Forms[Last Sale])</f>
        <v>200</v>
      </c>
      <c r="U1883" s="16" t="s">
        <v>3909</v>
      </c>
      <c r="V1883" s="58">
        <f>Table5[[#This Row],[Date Distributed]]</f>
        <v>45476</v>
      </c>
      <c r="W1883" s="3" t="str">
        <f>_xlfn.XLOOKUP(Table5[[#This Row],[Serial '#]],Table10[Serial '#],Table10[Charity Association],"",,)</f>
        <v>Cleveland Police Athletic League</v>
      </c>
      <c r="Z1883" s="3" t="s">
        <v>23</v>
      </c>
    </row>
    <row r="1884" spans="1:26" hidden="1" x14ac:dyDescent="0.35">
      <c r="A1884" s="3">
        <v>1882</v>
      </c>
      <c r="B1884" s="78">
        <v>45355</v>
      </c>
      <c r="C1884" s="73">
        <f>_xlfn.XLOOKUP(Table5[[#This Row],[Serial '#]],Table10[Serial '#],Table10[Date],"",,)</f>
        <v>45476</v>
      </c>
      <c r="D18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84" s="73" t="str">
        <f>IF(Table5[[#This Row],[Date Distributed]]="","In Stock","Distributed")</f>
        <v>Distributed</v>
      </c>
      <c r="F1884" s="79" t="s">
        <v>660</v>
      </c>
      <c r="G1884" s="75" t="s">
        <v>761</v>
      </c>
      <c r="H1884" s="80" t="s">
        <v>745</v>
      </c>
      <c r="I1884" s="80" t="s">
        <v>746</v>
      </c>
      <c r="J1884" s="81" t="s">
        <v>2640</v>
      </c>
      <c r="K1884" s="80" t="s">
        <v>659</v>
      </c>
      <c r="L1884" s="3" t="str">
        <f>_xlfn.XLOOKUP(Table5[[#This Row],[Item '#]],Ticket_Forms[Form Number],Ticket_Forms[Game Name],"",,)</f>
        <v>Crowns and Bars</v>
      </c>
      <c r="M1884" s="15">
        <v>102</v>
      </c>
      <c r="N1884" s="3">
        <f>LOOKUP(Table5[[#This Row],[Item '#]],Ticket_Forms[Form Number],Ticket_Forms[Ticket Count])</f>
        <v>3000</v>
      </c>
      <c r="O1884" s="16">
        <f>LOOKUP(Table5[[#This Row],[Item '#]],Ticket_Forms[Form Number],Ticket_Forms[Ticket Value])</f>
        <v>1</v>
      </c>
      <c r="P1884" s="16">
        <f>LOOKUP(Table5[[#This Row],[Item '#]],Ticket_Forms[Form Number],Ticket_Forms[Revenue])</f>
        <v>3000</v>
      </c>
      <c r="Q1884" s="16">
        <f>LOOKUP(Table5[[#This Row],[Item '#]],Ticket_Forms[Form Number],Ticket_Forms[Ideal Profit])</f>
        <v>750</v>
      </c>
      <c r="R1884" s="16">
        <f>LOOKUP(Table5[[#This Row],[Item '#]],Ticket_Forms[Form Number],Ticket_Forms[Prizes])</f>
        <v>2250</v>
      </c>
      <c r="S1884" s="16">
        <f>LOOKUP(Table5[[#This Row],[Item '#]],Ticket_Forms[Form Number],Ticket_Forms[Location Rent])</f>
        <v>180</v>
      </c>
      <c r="T1884" s="16">
        <f>LOOKUP(Table5[[#This Row],[Item '#]],Ticket_Forms[Form Number],Ticket_Forms[Last Sale])</f>
        <v>200</v>
      </c>
      <c r="U1884" s="16" t="s">
        <v>3909</v>
      </c>
      <c r="V1884" s="58">
        <f>Table5[[#This Row],[Date Distributed]]</f>
        <v>45476</v>
      </c>
      <c r="W1884" s="3" t="str">
        <f>_xlfn.XLOOKUP(Table5[[#This Row],[Serial '#]],Table10[Serial '#],Table10[Charity Association],"",,)</f>
        <v>Cleveland Police Athletic League</v>
      </c>
      <c r="Z1884" s="3" t="s">
        <v>23</v>
      </c>
    </row>
    <row r="1885" spans="1:26" hidden="1" x14ac:dyDescent="0.35">
      <c r="A1885" s="3">
        <v>1883</v>
      </c>
      <c r="B1885" s="78">
        <v>45355</v>
      </c>
      <c r="C1885" s="73">
        <f>_xlfn.XLOOKUP(Table5[[#This Row],[Serial '#]],Table10[Serial '#],Table10[Date],"",,)</f>
        <v>45499</v>
      </c>
      <c r="D18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85" s="73" t="str">
        <f>IF(Table5[[#This Row],[Date Distributed]]="","In Stock","Distributed")</f>
        <v>Distributed</v>
      </c>
      <c r="F1885" s="79" t="s">
        <v>660</v>
      </c>
      <c r="G1885" s="75" t="s">
        <v>761</v>
      </c>
      <c r="H1885" s="80" t="s">
        <v>745</v>
      </c>
      <c r="I1885" s="80" t="s">
        <v>746</v>
      </c>
      <c r="J1885" s="81" t="s">
        <v>2641</v>
      </c>
      <c r="K1885" s="80" t="s">
        <v>659</v>
      </c>
      <c r="L1885" s="3" t="str">
        <f>_xlfn.XLOOKUP(Table5[[#This Row],[Item '#]],Ticket_Forms[Form Number],Ticket_Forms[Game Name],"",,)</f>
        <v>Crowns and Bars</v>
      </c>
      <c r="M1885" s="15">
        <v>102</v>
      </c>
      <c r="N1885" s="3">
        <f>LOOKUP(Table5[[#This Row],[Item '#]],Ticket_Forms[Form Number],Ticket_Forms[Ticket Count])</f>
        <v>3000</v>
      </c>
      <c r="O1885" s="16">
        <f>LOOKUP(Table5[[#This Row],[Item '#]],Ticket_Forms[Form Number],Ticket_Forms[Ticket Value])</f>
        <v>1</v>
      </c>
      <c r="P1885" s="16">
        <f>LOOKUP(Table5[[#This Row],[Item '#]],Ticket_Forms[Form Number],Ticket_Forms[Revenue])</f>
        <v>3000</v>
      </c>
      <c r="Q1885" s="16">
        <f>LOOKUP(Table5[[#This Row],[Item '#]],Ticket_Forms[Form Number],Ticket_Forms[Ideal Profit])</f>
        <v>750</v>
      </c>
      <c r="R1885" s="16">
        <f>LOOKUP(Table5[[#This Row],[Item '#]],Ticket_Forms[Form Number],Ticket_Forms[Prizes])</f>
        <v>2250</v>
      </c>
      <c r="S1885" s="16">
        <f>LOOKUP(Table5[[#This Row],[Item '#]],Ticket_Forms[Form Number],Ticket_Forms[Location Rent])</f>
        <v>180</v>
      </c>
      <c r="T1885" s="16">
        <f>LOOKUP(Table5[[#This Row],[Item '#]],Ticket_Forms[Form Number],Ticket_Forms[Last Sale])</f>
        <v>200</v>
      </c>
      <c r="U1885" s="16" t="s">
        <v>3909</v>
      </c>
      <c r="V1885" s="58">
        <f>Table5[[#This Row],[Date Distributed]]</f>
        <v>45499</v>
      </c>
      <c r="W1885" s="3" t="str">
        <f>_xlfn.XLOOKUP(Table5[[#This Row],[Serial '#]],Table10[Serial '#],Table10[Charity Association],"",,)</f>
        <v>Cleveland Police Athletic League</v>
      </c>
      <c r="Z1885" s="3" t="s">
        <v>23</v>
      </c>
    </row>
    <row r="1886" spans="1:26" hidden="1" x14ac:dyDescent="0.35">
      <c r="A1886" s="3">
        <v>1884</v>
      </c>
      <c r="B1886" s="78">
        <v>45355</v>
      </c>
      <c r="C1886" s="73">
        <f>_xlfn.XLOOKUP(Table5[[#This Row],[Serial '#]],Table10[Serial '#],Table10[Date],"",,)</f>
        <v>45499</v>
      </c>
      <c r="D18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86" s="73" t="str">
        <f>IF(Table5[[#This Row],[Date Distributed]]="","In Stock","Distributed")</f>
        <v>Distributed</v>
      </c>
      <c r="F1886" s="79" t="s">
        <v>660</v>
      </c>
      <c r="G1886" s="75" t="s">
        <v>761</v>
      </c>
      <c r="H1886" s="80" t="s">
        <v>745</v>
      </c>
      <c r="I1886" s="80" t="s">
        <v>746</v>
      </c>
      <c r="J1886" s="81" t="s">
        <v>2642</v>
      </c>
      <c r="K1886" s="80" t="s">
        <v>659</v>
      </c>
      <c r="L1886" s="3" t="str">
        <f>_xlfn.XLOOKUP(Table5[[#This Row],[Item '#]],Ticket_Forms[Form Number],Ticket_Forms[Game Name],"",,)</f>
        <v>Crowns and Bars</v>
      </c>
      <c r="M1886" s="15">
        <v>102</v>
      </c>
      <c r="N1886" s="3">
        <f>LOOKUP(Table5[[#This Row],[Item '#]],Ticket_Forms[Form Number],Ticket_Forms[Ticket Count])</f>
        <v>3000</v>
      </c>
      <c r="O1886" s="16">
        <f>LOOKUP(Table5[[#This Row],[Item '#]],Ticket_Forms[Form Number],Ticket_Forms[Ticket Value])</f>
        <v>1</v>
      </c>
      <c r="P1886" s="16">
        <f>LOOKUP(Table5[[#This Row],[Item '#]],Ticket_Forms[Form Number],Ticket_Forms[Revenue])</f>
        <v>3000</v>
      </c>
      <c r="Q1886" s="16">
        <f>LOOKUP(Table5[[#This Row],[Item '#]],Ticket_Forms[Form Number],Ticket_Forms[Ideal Profit])</f>
        <v>750</v>
      </c>
      <c r="R1886" s="16">
        <f>LOOKUP(Table5[[#This Row],[Item '#]],Ticket_Forms[Form Number],Ticket_Forms[Prizes])</f>
        <v>2250</v>
      </c>
      <c r="S1886" s="16">
        <f>LOOKUP(Table5[[#This Row],[Item '#]],Ticket_Forms[Form Number],Ticket_Forms[Location Rent])</f>
        <v>180</v>
      </c>
      <c r="T1886" s="16">
        <f>LOOKUP(Table5[[#This Row],[Item '#]],Ticket_Forms[Form Number],Ticket_Forms[Last Sale])</f>
        <v>200</v>
      </c>
      <c r="U1886" s="16" t="s">
        <v>3909</v>
      </c>
      <c r="V1886" s="58">
        <f>Table5[[#This Row],[Date Distributed]]</f>
        <v>45499</v>
      </c>
      <c r="W1886" s="3" t="str">
        <f>_xlfn.XLOOKUP(Table5[[#This Row],[Serial '#]],Table10[Serial '#],Table10[Charity Association],"",,)</f>
        <v>Cleveland Police Athletic League</v>
      </c>
      <c r="Z1886" s="3" t="s">
        <v>23</v>
      </c>
    </row>
    <row r="1887" spans="1:26" hidden="1" x14ac:dyDescent="0.35">
      <c r="A1887" s="3">
        <v>1885</v>
      </c>
      <c r="B1887" s="78">
        <v>45355</v>
      </c>
      <c r="C1887" s="73">
        <f>_xlfn.XLOOKUP(Table5[[#This Row],[Serial '#]],Table10[Serial '#],Table10[Date],"",,)</f>
        <v>45521</v>
      </c>
      <c r="D18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87" s="73" t="str">
        <f>IF(Table5[[#This Row],[Date Distributed]]="","In Stock","Distributed")</f>
        <v>Distributed</v>
      </c>
      <c r="F1887" s="79" t="s">
        <v>660</v>
      </c>
      <c r="G1887" s="75" t="s">
        <v>761</v>
      </c>
      <c r="H1887" s="80" t="s">
        <v>745</v>
      </c>
      <c r="I1887" s="80" t="s">
        <v>746</v>
      </c>
      <c r="J1887" s="81" t="s">
        <v>2643</v>
      </c>
      <c r="K1887" s="80" t="s">
        <v>659</v>
      </c>
      <c r="L1887" s="3" t="str">
        <f>_xlfn.XLOOKUP(Table5[[#This Row],[Item '#]],Ticket_Forms[Form Number],Ticket_Forms[Game Name],"",,)</f>
        <v>Crowns and Bars</v>
      </c>
      <c r="M1887" s="15">
        <v>102</v>
      </c>
      <c r="N1887" s="3">
        <f>LOOKUP(Table5[[#This Row],[Item '#]],Ticket_Forms[Form Number],Ticket_Forms[Ticket Count])</f>
        <v>3000</v>
      </c>
      <c r="O1887" s="16">
        <f>LOOKUP(Table5[[#This Row],[Item '#]],Ticket_Forms[Form Number],Ticket_Forms[Ticket Value])</f>
        <v>1</v>
      </c>
      <c r="P1887" s="16">
        <f>LOOKUP(Table5[[#This Row],[Item '#]],Ticket_Forms[Form Number],Ticket_Forms[Revenue])</f>
        <v>3000</v>
      </c>
      <c r="Q1887" s="16">
        <f>LOOKUP(Table5[[#This Row],[Item '#]],Ticket_Forms[Form Number],Ticket_Forms[Ideal Profit])</f>
        <v>750</v>
      </c>
      <c r="R1887" s="16">
        <f>LOOKUP(Table5[[#This Row],[Item '#]],Ticket_Forms[Form Number],Ticket_Forms[Prizes])</f>
        <v>2250</v>
      </c>
      <c r="S1887" s="16">
        <f>LOOKUP(Table5[[#This Row],[Item '#]],Ticket_Forms[Form Number],Ticket_Forms[Location Rent])</f>
        <v>180</v>
      </c>
      <c r="T1887" s="16">
        <f>LOOKUP(Table5[[#This Row],[Item '#]],Ticket_Forms[Form Number],Ticket_Forms[Last Sale])</f>
        <v>200</v>
      </c>
      <c r="U1887" s="16" t="s">
        <v>3909</v>
      </c>
      <c r="V1887" s="58">
        <f>Table5[[#This Row],[Date Distributed]]</f>
        <v>45521</v>
      </c>
      <c r="W1887" s="3" t="str">
        <f>_xlfn.XLOOKUP(Table5[[#This Row],[Serial '#]],Table10[Serial '#],Table10[Charity Association],"",,)</f>
        <v>Cleveland Police Athletic League</v>
      </c>
      <c r="Z1887" s="3" t="s">
        <v>23</v>
      </c>
    </row>
    <row r="1888" spans="1:26" hidden="1" x14ac:dyDescent="0.35">
      <c r="A1888" s="3">
        <v>1886</v>
      </c>
      <c r="B1888" s="78">
        <v>45355</v>
      </c>
      <c r="C1888" s="73">
        <f>_xlfn.XLOOKUP(Table5[[#This Row],[Serial '#]],Table10[Serial '#],Table10[Date],"",,)</f>
        <v>45521</v>
      </c>
      <c r="D18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88" s="73" t="str">
        <f>IF(Table5[[#This Row],[Date Distributed]]="","In Stock","Distributed")</f>
        <v>Distributed</v>
      </c>
      <c r="F1888" s="79" t="s">
        <v>660</v>
      </c>
      <c r="G1888" s="75" t="s">
        <v>761</v>
      </c>
      <c r="H1888" s="80" t="s">
        <v>745</v>
      </c>
      <c r="I1888" s="80" t="s">
        <v>746</v>
      </c>
      <c r="J1888" s="81" t="s">
        <v>2644</v>
      </c>
      <c r="K1888" s="80" t="s">
        <v>659</v>
      </c>
      <c r="L1888" s="3" t="str">
        <f>_xlfn.XLOOKUP(Table5[[#This Row],[Item '#]],Ticket_Forms[Form Number],Ticket_Forms[Game Name],"",,)</f>
        <v>Crowns and Bars</v>
      </c>
      <c r="M1888" s="15">
        <v>102</v>
      </c>
      <c r="N1888" s="3">
        <f>LOOKUP(Table5[[#This Row],[Item '#]],Ticket_Forms[Form Number],Ticket_Forms[Ticket Count])</f>
        <v>3000</v>
      </c>
      <c r="O1888" s="16">
        <f>LOOKUP(Table5[[#This Row],[Item '#]],Ticket_Forms[Form Number],Ticket_Forms[Ticket Value])</f>
        <v>1</v>
      </c>
      <c r="P1888" s="16">
        <f>LOOKUP(Table5[[#This Row],[Item '#]],Ticket_Forms[Form Number],Ticket_Forms[Revenue])</f>
        <v>3000</v>
      </c>
      <c r="Q1888" s="16">
        <f>LOOKUP(Table5[[#This Row],[Item '#]],Ticket_Forms[Form Number],Ticket_Forms[Ideal Profit])</f>
        <v>750</v>
      </c>
      <c r="R1888" s="16">
        <f>LOOKUP(Table5[[#This Row],[Item '#]],Ticket_Forms[Form Number],Ticket_Forms[Prizes])</f>
        <v>2250</v>
      </c>
      <c r="S1888" s="16">
        <f>LOOKUP(Table5[[#This Row],[Item '#]],Ticket_Forms[Form Number],Ticket_Forms[Location Rent])</f>
        <v>180</v>
      </c>
      <c r="T1888" s="16">
        <f>LOOKUP(Table5[[#This Row],[Item '#]],Ticket_Forms[Form Number],Ticket_Forms[Last Sale])</f>
        <v>200</v>
      </c>
      <c r="U1888" s="16" t="s">
        <v>3909</v>
      </c>
      <c r="V1888" s="58">
        <f>Table5[[#This Row],[Date Distributed]]</f>
        <v>45521</v>
      </c>
      <c r="W1888" s="3" t="str">
        <f>_xlfn.XLOOKUP(Table5[[#This Row],[Serial '#]],Table10[Serial '#],Table10[Charity Association],"",,)</f>
        <v>Cleveland Police Athletic League</v>
      </c>
      <c r="Z1888" s="3" t="s">
        <v>23</v>
      </c>
    </row>
    <row r="1889" spans="1:26" hidden="1" x14ac:dyDescent="0.35">
      <c r="A1889" s="3">
        <v>1887</v>
      </c>
      <c r="B1889" s="78">
        <v>45355</v>
      </c>
      <c r="C1889" s="73">
        <f>_xlfn.XLOOKUP(Table5[[#This Row],[Serial '#]],Table10[Serial '#],Table10[Date],"",,)</f>
        <v>45523</v>
      </c>
      <c r="D18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89" s="73" t="str">
        <f>IF(Table5[[#This Row],[Date Distributed]]="","In Stock","Distributed")</f>
        <v>Distributed</v>
      </c>
      <c r="F1889" s="79" t="s">
        <v>660</v>
      </c>
      <c r="G1889" s="75" t="s">
        <v>761</v>
      </c>
      <c r="H1889" s="80" t="s">
        <v>745</v>
      </c>
      <c r="I1889" s="80" t="s">
        <v>746</v>
      </c>
      <c r="J1889" s="81" t="s">
        <v>2645</v>
      </c>
      <c r="K1889" s="80" t="s">
        <v>659</v>
      </c>
      <c r="L1889" s="3" t="str">
        <f>_xlfn.XLOOKUP(Table5[[#This Row],[Item '#]],Ticket_Forms[Form Number],Ticket_Forms[Game Name],"",,)</f>
        <v>Crowns and Bars</v>
      </c>
      <c r="M1889" s="15">
        <v>102</v>
      </c>
      <c r="N1889" s="3">
        <f>LOOKUP(Table5[[#This Row],[Item '#]],Ticket_Forms[Form Number],Ticket_Forms[Ticket Count])</f>
        <v>3000</v>
      </c>
      <c r="O1889" s="16">
        <f>LOOKUP(Table5[[#This Row],[Item '#]],Ticket_Forms[Form Number],Ticket_Forms[Ticket Value])</f>
        <v>1</v>
      </c>
      <c r="P1889" s="16">
        <f>LOOKUP(Table5[[#This Row],[Item '#]],Ticket_Forms[Form Number],Ticket_Forms[Revenue])</f>
        <v>3000</v>
      </c>
      <c r="Q1889" s="16">
        <f>LOOKUP(Table5[[#This Row],[Item '#]],Ticket_Forms[Form Number],Ticket_Forms[Ideal Profit])</f>
        <v>750</v>
      </c>
      <c r="R1889" s="16">
        <f>LOOKUP(Table5[[#This Row],[Item '#]],Ticket_Forms[Form Number],Ticket_Forms[Prizes])</f>
        <v>2250</v>
      </c>
      <c r="S1889" s="16">
        <f>LOOKUP(Table5[[#This Row],[Item '#]],Ticket_Forms[Form Number],Ticket_Forms[Location Rent])</f>
        <v>180</v>
      </c>
      <c r="T1889" s="16">
        <f>LOOKUP(Table5[[#This Row],[Item '#]],Ticket_Forms[Form Number],Ticket_Forms[Last Sale])</f>
        <v>200</v>
      </c>
      <c r="U1889" s="16" t="s">
        <v>3909</v>
      </c>
      <c r="V1889" s="58">
        <f>Table5[[#This Row],[Date Distributed]]</f>
        <v>45523</v>
      </c>
      <c r="W1889" s="3" t="str">
        <f>_xlfn.XLOOKUP(Table5[[#This Row],[Serial '#]],Table10[Serial '#],Table10[Charity Association],"",,)</f>
        <v>Cleveland Police Athletic League</v>
      </c>
      <c r="Z1889" s="3" t="s">
        <v>23</v>
      </c>
    </row>
    <row r="1890" spans="1:26" hidden="1" x14ac:dyDescent="0.35">
      <c r="A1890" s="3">
        <v>1888</v>
      </c>
      <c r="B1890" s="78">
        <v>45355</v>
      </c>
      <c r="C1890" s="73">
        <f>_xlfn.XLOOKUP(Table5[[#This Row],[Serial '#]],Table10[Serial '#],Table10[Date],"",,)</f>
        <v>45524</v>
      </c>
      <c r="D18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90" s="73" t="str">
        <f>IF(Table5[[#This Row],[Date Distributed]]="","In Stock","Distributed")</f>
        <v>Distributed</v>
      </c>
      <c r="F1890" s="79" t="s">
        <v>660</v>
      </c>
      <c r="G1890" s="75" t="s">
        <v>761</v>
      </c>
      <c r="H1890" s="80" t="s">
        <v>745</v>
      </c>
      <c r="I1890" s="80" t="s">
        <v>746</v>
      </c>
      <c r="J1890" s="81" t="s">
        <v>2646</v>
      </c>
      <c r="K1890" s="80" t="s">
        <v>659</v>
      </c>
      <c r="L1890" s="3" t="str">
        <f>_xlfn.XLOOKUP(Table5[[#This Row],[Item '#]],Ticket_Forms[Form Number],Ticket_Forms[Game Name],"",,)</f>
        <v>Crowns and Bars</v>
      </c>
      <c r="M1890" s="15">
        <v>102</v>
      </c>
      <c r="N1890" s="3">
        <f>LOOKUP(Table5[[#This Row],[Item '#]],Ticket_Forms[Form Number],Ticket_Forms[Ticket Count])</f>
        <v>3000</v>
      </c>
      <c r="O1890" s="16">
        <f>LOOKUP(Table5[[#This Row],[Item '#]],Ticket_Forms[Form Number],Ticket_Forms[Ticket Value])</f>
        <v>1</v>
      </c>
      <c r="P1890" s="16">
        <f>LOOKUP(Table5[[#This Row],[Item '#]],Ticket_Forms[Form Number],Ticket_Forms[Revenue])</f>
        <v>3000</v>
      </c>
      <c r="Q1890" s="16">
        <f>LOOKUP(Table5[[#This Row],[Item '#]],Ticket_Forms[Form Number],Ticket_Forms[Ideal Profit])</f>
        <v>750</v>
      </c>
      <c r="R1890" s="16">
        <f>LOOKUP(Table5[[#This Row],[Item '#]],Ticket_Forms[Form Number],Ticket_Forms[Prizes])</f>
        <v>2250</v>
      </c>
      <c r="S1890" s="16">
        <f>LOOKUP(Table5[[#This Row],[Item '#]],Ticket_Forms[Form Number],Ticket_Forms[Location Rent])</f>
        <v>180</v>
      </c>
      <c r="T1890" s="16">
        <f>LOOKUP(Table5[[#This Row],[Item '#]],Ticket_Forms[Form Number],Ticket_Forms[Last Sale])</f>
        <v>200</v>
      </c>
      <c r="U1890" s="16" t="s">
        <v>3909</v>
      </c>
      <c r="V1890" s="58">
        <f>Table5[[#This Row],[Date Distributed]]</f>
        <v>45524</v>
      </c>
      <c r="W1890" s="3" t="str">
        <f>_xlfn.XLOOKUP(Table5[[#This Row],[Serial '#]],Table10[Serial '#],Table10[Charity Association],"",,)</f>
        <v>Cleveland Police Athletic League</v>
      </c>
      <c r="Z1890" s="3" t="s">
        <v>23</v>
      </c>
    </row>
    <row r="1891" spans="1:26" hidden="1" x14ac:dyDescent="0.35">
      <c r="A1891" s="3">
        <v>1889</v>
      </c>
      <c r="B1891" s="78">
        <v>45355</v>
      </c>
      <c r="C1891" s="73">
        <f>_xlfn.XLOOKUP(Table5[[#This Row],[Serial '#]],Table10[Serial '#],Table10[Date],"",,)</f>
        <v>45524</v>
      </c>
      <c r="D18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91" s="73" t="str">
        <f>IF(Table5[[#This Row],[Date Distributed]]="","In Stock","Distributed")</f>
        <v>Distributed</v>
      </c>
      <c r="F1891" s="79" t="s">
        <v>660</v>
      </c>
      <c r="G1891" s="75" t="s">
        <v>761</v>
      </c>
      <c r="H1891" s="80" t="s">
        <v>745</v>
      </c>
      <c r="I1891" s="80" t="s">
        <v>746</v>
      </c>
      <c r="J1891" s="81" t="s">
        <v>2647</v>
      </c>
      <c r="K1891" s="80" t="s">
        <v>659</v>
      </c>
      <c r="L1891" s="3" t="str">
        <f>_xlfn.XLOOKUP(Table5[[#This Row],[Item '#]],Ticket_Forms[Form Number],Ticket_Forms[Game Name],"",,)</f>
        <v>Crowns and Bars</v>
      </c>
      <c r="M1891" s="15">
        <v>102</v>
      </c>
      <c r="N1891" s="3">
        <f>LOOKUP(Table5[[#This Row],[Item '#]],Ticket_Forms[Form Number],Ticket_Forms[Ticket Count])</f>
        <v>3000</v>
      </c>
      <c r="O1891" s="16">
        <f>LOOKUP(Table5[[#This Row],[Item '#]],Ticket_Forms[Form Number],Ticket_Forms[Ticket Value])</f>
        <v>1</v>
      </c>
      <c r="P1891" s="16">
        <f>LOOKUP(Table5[[#This Row],[Item '#]],Ticket_Forms[Form Number],Ticket_Forms[Revenue])</f>
        <v>3000</v>
      </c>
      <c r="Q1891" s="16">
        <f>LOOKUP(Table5[[#This Row],[Item '#]],Ticket_Forms[Form Number],Ticket_Forms[Ideal Profit])</f>
        <v>750</v>
      </c>
      <c r="R1891" s="16">
        <f>LOOKUP(Table5[[#This Row],[Item '#]],Ticket_Forms[Form Number],Ticket_Forms[Prizes])</f>
        <v>2250</v>
      </c>
      <c r="S1891" s="16">
        <f>LOOKUP(Table5[[#This Row],[Item '#]],Ticket_Forms[Form Number],Ticket_Forms[Location Rent])</f>
        <v>180</v>
      </c>
      <c r="T1891" s="16">
        <f>LOOKUP(Table5[[#This Row],[Item '#]],Ticket_Forms[Form Number],Ticket_Forms[Last Sale])</f>
        <v>200</v>
      </c>
      <c r="U1891" s="16" t="s">
        <v>3909</v>
      </c>
      <c r="V1891" s="58">
        <f>Table5[[#This Row],[Date Distributed]]</f>
        <v>45524</v>
      </c>
      <c r="W1891" s="3" t="str">
        <f>_xlfn.XLOOKUP(Table5[[#This Row],[Serial '#]],Table10[Serial '#],Table10[Charity Association],"",,)</f>
        <v>Cleveland Police Athletic League</v>
      </c>
      <c r="Z1891" s="3" t="s">
        <v>23</v>
      </c>
    </row>
    <row r="1892" spans="1:26" hidden="1" x14ac:dyDescent="0.35">
      <c r="A1892" s="3">
        <v>1890</v>
      </c>
      <c r="B1892" s="78">
        <v>45355</v>
      </c>
      <c r="C1892" s="73">
        <f>_xlfn.XLOOKUP(Table5[[#This Row],[Serial '#]],Table10[Serial '#],Table10[Date],"",,)</f>
        <v>45524</v>
      </c>
      <c r="D18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92" s="73" t="str">
        <f>IF(Table5[[#This Row],[Date Distributed]]="","In Stock","Distributed")</f>
        <v>Distributed</v>
      </c>
      <c r="F1892" s="79" t="s">
        <v>660</v>
      </c>
      <c r="G1892" s="75" t="s">
        <v>761</v>
      </c>
      <c r="H1892" s="80" t="s">
        <v>745</v>
      </c>
      <c r="I1892" s="80" t="s">
        <v>746</v>
      </c>
      <c r="J1892" s="81" t="s">
        <v>2648</v>
      </c>
      <c r="K1892" s="80" t="s">
        <v>659</v>
      </c>
      <c r="L1892" s="3" t="str">
        <f>_xlfn.XLOOKUP(Table5[[#This Row],[Item '#]],Ticket_Forms[Form Number],Ticket_Forms[Game Name],"",,)</f>
        <v>Crowns and Bars</v>
      </c>
      <c r="M1892" s="15">
        <v>102</v>
      </c>
      <c r="N1892" s="3">
        <f>LOOKUP(Table5[[#This Row],[Item '#]],Ticket_Forms[Form Number],Ticket_Forms[Ticket Count])</f>
        <v>3000</v>
      </c>
      <c r="O1892" s="16">
        <f>LOOKUP(Table5[[#This Row],[Item '#]],Ticket_Forms[Form Number],Ticket_Forms[Ticket Value])</f>
        <v>1</v>
      </c>
      <c r="P1892" s="16">
        <f>LOOKUP(Table5[[#This Row],[Item '#]],Ticket_Forms[Form Number],Ticket_Forms[Revenue])</f>
        <v>3000</v>
      </c>
      <c r="Q1892" s="16">
        <f>LOOKUP(Table5[[#This Row],[Item '#]],Ticket_Forms[Form Number],Ticket_Forms[Ideal Profit])</f>
        <v>750</v>
      </c>
      <c r="R1892" s="16">
        <f>LOOKUP(Table5[[#This Row],[Item '#]],Ticket_Forms[Form Number],Ticket_Forms[Prizes])</f>
        <v>2250</v>
      </c>
      <c r="S1892" s="16">
        <f>LOOKUP(Table5[[#This Row],[Item '#]],Ticket_Forms[Form Number],Ticket_Forms[Location Rent])</f>
        <v>180</v>
      </c>
      <c r="T1892" s="16">
        <f>LOOKUP(Table5[[#This Row],[Item '#]],Ticket_Forms[Form Number],Ticket_Forms[Last Sale])</f>
        <v>200</v>
      </c>
      <c r="U1892" s="16" t="s">
        <v>3909</v>
      </c>
      <c r="V1892" s="58">
        <f>Table5[[#This Row],[Date Distributed]]</f>
        <v>45524</v>
      </c>
      <c r="W1892" s="3" t="str">
        <f>_xlfn.XLOOKUP(Table5[[#This Row],[Serial '#]],Table10[Serial '#],Table10[Charity Association],"",,)</f>
        <v>Cleveland Police Athletic League</v>
      </c>
      <c r="Z1892" s="3" t="s">
        <v>23</v>
      </c>
    </row>
    <row r="1893" spans="1:26" hidden="1" x14ac:dyDescent="0.35">
      <c r="A1893" s="3">
        <v>1891</v>
      </c>
      <c r="B1893" s="78">
        <v>45355</v>
      </c>
      <c r="C1893" s="73">
        <f>_xlfn.XLOOKUP(Table5[[#This Row],[Serial '#]],Table10[Serial '#],Table10[Date],"",,)</f>
        <v>45526</v>
      </c>
      <c r="D18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93" s="73" t="str">
        <f>IF(Table5[[#This Row],[Date Distributed]]="","In Stock","Distributed")</f>
        <v>Distributed</v>
      </c>
      <c r="F1893" s="79" t="s">
        <v>660</v>
      </c>
      <c r="G1893" s="75" t="s">
        <v>761</v>
      </c>
      <c r="H1893" s="80" t="s">
        <v>745</v>
      </c>
      <c r="I1893" s="80" t="s">
        <v>746</v>
      </c>
      <c r="J1893" s="81" t="s">
        <v>2649</v>
      </c>
      <c r="K1893" s="80" t="s">
        <v>659</v>
      </c>
      <c r="L1893" s="3" t="str">
        <f>_xlfn.XLOOKUP(Table5[[#This Row],[Item '#]],Ticket_Forms[Form Number],Ticket_Forms[Game Name],"",,)</f>
        <v>Crowns and Bars</v>
      </c>
      <c r="M1893" s="15">
        <v>102</v>
      </c>
      <c r="N1893" s="3">
        <f>LOOKUP(Table5[[#This Row],[Item '#]],Ticket_Forms[Form Number],Ticket_Forms[Ticket Count])</f>
        <v>3000</v>
      </c>
      <c r="O1893" s="16">
        <f>LOOKUP(Table5[[#This Row],[Item '#]],Ticket_Forms[Form Number],Ticket_Forms[Ticket Value])</f>
        <v>1</v>
      </c>
      <c r="P1893" s="16">
        <f>LOOKUP(Table5[[#This Row],[Item '#]],Ticket_Forms[Form Number],Ticket_Forms[Revenue])</f>
        <v>3000</v>
      </c>
      <c r="Q1893" s="16">
        <f>LOOKUP(Table5[[#This Row],[Item '#]],Ticket_Forms[Form Number],Ticket_Forms[Ideal Profit])</f>
        <v>750</v>
      </c>
      <c r="R1893" s="16">
        <f>LOOKUP(Table5[[#This Row],[Item '#]],Ticket_Forms[Form Number],Ticket_Forms[Prizes])</f>
        <v>2250</v>
      </c>
      <c r="S1893" s="16">
        <f>LOOKUP(Table5[[#This Row],[Item '#]],Ticket_Forms[Form Number],Ticket_Forms[Location Rent])</f>
        <v>180</v>
      </c>
      <c r="T1893" s="16">
        <f>LOOKUP(Table5[[#This Row],[Item '#]],Ticket_Forms[Form Number],Ticket_Forms[Last Sale])</f>
        <v>200</v>
      </c>
      <c r="U1893" s="16" t="s">
        <v>3909</v>
      </c>
      <c r="V1893" s="58">
        <f>Table5[[#This Row],[Date Distributed]]</f>
        <v>45526</v>
      </c>
      <c r="W1893" s="3" t="str">
        <f>_xlfn.XLOOKUP(Table5[[#This Row],[Serial '#]],Table10[Serial '#],Table10[Charity Association],"",,)</f>
        <v>Cleveland Police Athletic League</v>
      </c>
      <c r="Z1893" s="3" t="s">
        <v>23</v>
      </c>
    </row>
    <row r="1894" spans="1:26" hidden="1" x14ac:dyDescent="0.35">
      <c r="A1894" s="3">
        <v>1892</v>
      </c>
      <c r="B1894" s="78">
        <v>45355</v>
      </c>
      <c r="C1894" s="73">
        <f>_xlfn.XLOOKUP(Table5[[#This Row],[Serial '#]],Table10[Serial '#],Table10[Date],"",,)</f>
        <v>45530</v>
      </c>
      <c r="D18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94" s="73" t="str">
        <f>IF(Table5[[#This Row],[Date Distributed]]="","In Stock","Distributed")</f>
        <v>Distributed</v>
      </c>
      <c r="F1894" s="79" t="s">
        <v>660</v>
      </c>
      <c r="G1894" s="75" t="s">
        <v>761</v>
      </c>
      <c r="H1894" s="80" t="s">
        <v>745</v>
      </c>
      <c r="I1894" s="80" t="s">
        <v>746</v>
      </c>
      <c r="J1894" s="81" t="s">
        <v>2650</v>
      </c>
      <c r="K1894" s="80" t="s">
        <v>659</v>
      </c>
      <c r="L1894" s="3" t="str">
        <f>_xlfn.XLOOKUP(Table5[[#This Row],[Item '#]],Ticket_Forms[Form Number],Ticket_Forms[Game Name],"",,)</f>
        <v>Crowns and Bars</v>
      </c>
      <c r="M1894" s="15">
        <v>102</v>
      </c>
      <c r="N1894" s="3">
        <f>LOOKUP(Table5[[#This Row],[Item '#]],Ticket_Forms[Form Number],Ticket_Forms[Ticket Count])</f>
        <v>3000</v>
      </c>
      <c r="O1894" s="16">
        <f>LOOKUP(Table5[[#This Row],[Item '#]],Ticket_Forms[Form Number],Ticket_Forms[Ticket Value])</f>
        <v>1</v>
      </c>
      <c r="P1894" s="16">
        <f>LOOKUP(Table5[[#This Row],[Item '#]],Ticket_Forms[Form Number],Ticket_Forms[Revenue])</f>
        <v>3000</v>
      </c>
      <c r="Q1894" s="16">
        <f>LOOKUP(Table5[[#This Row],[Item '#]],Ticket_Forms[Form Number],Ticket_Forms[Ideal Profit])</f>
        <v>750</v>
      </c>
      <c r="R1894" s="16">
        <f>LOOKUP(Table5[[#This Row],[Item '#]],Ticket_Forms[Form Number],Ticket_Forms[Prizes])</f>
        <v>2250</v>
      </c>
      <c r="S1894" s="16">
        <f>LOOKUP(Table5[[#This Row],[Item '#]],Ticket_Forms[Form Number],Ticket_Forms[Location Rent])</f>
        <v>180</v>
      </c>
      <c r="T1894" s="16">
        <f>LOOKUP(Table5[[#This Row],[Item '#]],Ticket_Forms[Form Number],Ticket_Forms[Last Sale])</f>
        <v>200</v>
      </c>
      <c r="U1894" s="16" t="s">
        <v>3909</v>
      </c>
      <c r="V1894" s="58">
        <f>Table5[[#This Row],[Date Distributed]]</f>
        <v>45530</v>
      </c>
      <c r="W1894" s="3" t="str">
        <f>_xlfn.XLOOKUP(Table5[[#This Row],[Serial '#]],Table10[Serial '#],Table10[Charity Association],"",,)</f>
        <v>Greater Cleveland Football Foundation</v>
      </c>
      <c r="Z1894" s="3" t="s">
        <v>23</v>
      </c>
    </row>
    <row r="1895" spans="1:26" hidden="1" x14ac:dyDescent="0.35">
      <c r="A1895" s="3">
        <v>1893</v>
      </c>
      <c r="B1895" s="78">
        <v>45355</v>
      </c>
      <c r="C1895" s="73">
        <f>_xlfn.XLOOKUP(Table5[[#This Row],[Serial '#]],Table10[Serial '#],Table10[Date],"",,)</f>
        <v>45531</v>
      </c>
      <c r="D18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95" s="73" t="str">
        <f>IF(Table5[[#This Row],[Date Distributed]]="","In Stock","Distributed")</f>
        <v>Distributed</v>
      </c>
      <c r="F1895" s="79" t="s">
        <v>660</v>
      </c>
      <c r="G1895" s="75" t="s">
        <v>761</v>
      </c>
      <c r="H1895" s="80" t="s">
        <v>745</v>
      </c>
      <c r="I1895" s="80" t="s">
        <v>746</v>
      </c>
      <c r="J1895" s="81" t="s">
        <v>2651</v>
      </c>
      <c r="K1895" s="80" t="s">
        <v>659</v>
      </c>
      <c r="L1895" s="3" t="str">
        <f>_xlfn.XLOOKUP(Table5[[#This Row],[Item '#]],Ticket_Forms[Form Number],Ticket_Forms[Game Name],"",,)</f>
        <v>Crowns and Bars</v>
      </c>
      <c r="M1895" s="15">
        <v>102</v>
      </c>
      <c r="N1895" s="3">
        <f>LOOKUP(Table5[[#This Row],[Item '#]],Ticket_Forms[Form Number],Ticket_Forms[Ticket Count])</f>
        <v>3000</v>
      </c>
      <c r="O1895" s="16">
        <f>LOOKUP(Table5[[#This Row],[Item '#]],Ticket_Forms[Form Number],Ticket_Forms[Ticket Value])</f>
        <v>1</v>
      </c>
      <c r="P1895" s="16">
        <f>LOOKUP(Table5[[#This Row],[Item '#]],Ticket_Forms[Form Number],Ticket_Forms[Revenue])</f>
        <v>3000</v>
      </c>
      <c r="Q1895" s="16">
        <f>LOOKUP(Table5[[#This Row],[Item '#]],Ticket_Forms[Form Number],Ticket_Forms[Ideal Profit])</f>
        <v>750</v>
      </c>
      <c r="R1895" s="16">
        <f>LOOKUP(Table5[[#This Row],[Item '#]],Ticket_Forms[Form Number],Ticket_Forms[Prizes])</f>
        <v>2250</v>
      </c>
      <c r="S1895" s="16">
        <f>LOOKUP(Table5[[#This Row],[Item '#]],Ticket_Forms[Form Number],Ticket_Forms[Location Rent])</f>
        <v>180</v>
      </c>
      <c r="T1895" s="16">
        <f>LOOKUP(Table5[[#This Row],[Item '#]],Ticket_Forms[Form Number],Ticket_Forms[Last Sale])</f>
        <v>200</v>
      </c>
      <c r="U1895" s="16" t="s">
        <v>3909</v>
      </c>
      <c r="V1895" s="58">
        <f>Table5[[#This Row],[Date Distributed]]</f>
        <v>45531</v>
      </c>
      <c r="W1895" s="3" t="str">
        <f>_xlfn.XLOOKUP(Table5[[#This Row],[Serial '#]],Table10[Serial '#],Table10[Charity Association],"",,)</f>
        <v>Cleveland Police Athletic League</v>
      </c>
      <c r="Z1895" s="3" t="s">
        <v>23</v>
      </c>
    </row>
    <row r="1896" spans="1:26" hidden="1" x14ac:dyDescent="0.35">
      <c r="A1896" s="3">
        <v>1894</v>
      </c>
      <c r="B1896" s="78">
        <v>45355</v>
      </c>
      <c r="C1896" s="73">
        <f>_xlfn.XLOOKUP(Table5[[#This Row],[Serial '#]],Table10[Serial '#],Table10[Date],"",,)</f>
        <v>45531</v>
      </c>
      <c r="D18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96" s="73" t="str">
        <f>IF(Table5[[#This Row],[Date Distributed]]="","In Stock","Distributed")</f>
        <v>Distributed</v>
      </c>
      <c r="F1896" s="79" t="s">
        <v>660</v>
      </c>
      <c r="G1896" s="75" t="s">
        <v>761</v>
      </c>
      <c r="H1896" s="80" t="s">
        <v>745</v>
      </c>
      <c r="I1896" s="80" t="s">
        <v>746</v>
      </c>
      <c r="J1896" s="81" t="s">
        <v>2652</v>
      </c>
      <c r="K1896" s="80" t="s">
        <v>659</v>
      </c>
      <c r="L1896" s="3" t="str">
        <f>_xlfn.XLOOKUP(Table5[[#This Row],[Item '#]],Ticket_Forms[Form Number],Ticket_Forms[Game Name],"",,)</f>
        <v>Crowns and Bars</v>
      </c>
      <c r="M1896" s="15">
        <v>102</v>
      </c>
      <c r="N1896" s="3">
        <f>LOOKUP(Table5[[#This Row],[Item '#]],Ticket_Forms[Form Number],Ticket_Forms[Ticket Count])</f>
        <v>3000</v>
      </c>
      <c r="O1896" s="16">
        <f>LOOKUP(Table5[[#This Row],[Item '#]],Ticket_Forms[Form Number],Ticket_Forms[Ticket Value])</f>
        <v>1</v>
      </c>
      <c r="P1896" s="16">
        <f>LOOKUP(Table5[[#This Row],[Item '#]],Ticket_Forms[Form Number],Ticket_Forms[Revenue])</f>
        <v>3000</v>
      </c>
      <c r="Q1896" s="16">
        <f>LOOKUP(Table5[[#This Row],[Item '#]],Ticket_Forms[Form Number],Ticket_Forms[Ideal Profit])</f>
        <v>750</v>
      </c>
      <c r="R1896" s="16">
        <f>LOOKUP(Table5[[#This Row],[Item '#]],Ticket_Forms[Form Number],Ticket_Forms[Prizes])</f>
        <v>2250</v>
      </c>
      <c r="S1896" s="16">
        <f>LOOKUP(Table5[[#This Row],[Item '#]],Ticket_Forms[Form Number],Ticket_Forms[Location Rent])</f>
        <v>180</v>
      </c>
      <c r="T1896" s="16">
        <f>LOOKUP(Table5[[#This Row],[Item '#]],Ticket_Forms[Form Number],Ticket_Forms[Last Sale])</f>
        <v>200</v>
      </c>
      <c r="U1896" s="16" t="s">
        <v>3909</v>
      </c>
      <c r="V1896" s="58">
        <f>Table5[[#This Row],[Date Distributed]]</f>
        <v>45531</v>
      </c>
      <c r="W1896" s="3" t="str">
        <f>_xlfn.XLOOKUP(Table5[[#This Row],[Serial '#]],Table10[Serial '#],Table10[Charity Association],"",,)</f>
        <v>Greater Cleveland Football Foundation</v>
      </c>
      <c r="Z1896" s="3" t="s">
        <v>23</v>
      </c>
    </row>
    <row r="1897" spans="1:26" hidden="1" x14ac:dyDescent="0.35">
      <c r="A1897" s="3">
        <v>1895</v>
      </c>
      <c r="B1897" s="78">
        <v>45355</v>
      </c>
      <c r="C1897" s="73">
        <f>_xlfn.XLOOKUP(Table5[[#This Row],[Serial '#]],Table10[Serial '#],Table10[Date],"",,)</f>
        <v>45532</v>
      </c>
      <c r="D18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97" s="73" t="str">
        <f>IF(Table5[[#This Row],[Date Distributed]]="","In Stock","Distributed")</f>
        <v>Distributed</v>
      </c>
      <c r="F1897" s="79" t="s">
        <v>660</v>
      </c>
      <c r="G1897" s="75" t="s">
        <v>761</v>
      </c>
      <c r="H1897" s="80" t="s">
        <v>745</v>
      </c>
      <c r="I1897" s="80" t="s">
        <v>746</v>
      </c>
      <c r="J1897" s="81" t="s">
        <v>2653</v>
      </c>
      <c r="K1897" s="80" t="s">
        <v>659</v>
      </c>
      <c r="L1897" s="3" t="str">
        <f>_xlfn.XLOOKUP(Table5[[#This Row],[Item '#]],Ticket_Forms[Form Number],Ticket_Forms[Game Name],"",,)</f>
        <v>Crowns and Bars</v>
      </c>
      <c r="M1897" s="15">
        <v>102</v>
      </c>
      <c r="N1897" s="3">
        <f>LOOKUP(Table5[[#This Row],[Item '#]],Ticket_Forms[Form Number],Ticket_Forms[Ticket Count])</f>
        <v>3000</v>
      </c>
      <c r="O1897" s="16">
        <f>LOOKUP(Table5[[#This Row],[Item '#]],Ticket_Forms[Form Number],Ticket_Forms[Ticket Value])</f>
        <v>1</v>
      </c>
      <c r="P1897" s="16">
        <f>LOOKUP(Table5[[#This Row],[Item '#]],Ticket_Forms[Form Number],Ticket_Forms[Revenue])</f>
        <v>3000</v>
      </c>
      <c r="Q1897" s="16">
        <f>LOOKUP(Table5[[#This Row],[Item '#]],Ticket_Forms[Form Number],Ticket_Forms[Ideal Profit])</f>
        <v>750</v>
      </c>
      <c r="R1897" s="16">
        <f>LOOKUP(Table5[[#This Row],[Item '#]],Ticket_Forms[Form Number],Ticket_Forms[Prizes])</f>
        <v>2250</v>
      </c>
      <c r="S1897" s="16">
        <f>LOOKUP(Table5[[#This Row],[Item '#]],Ticket_Forms[Form Number],Ticket_Forms[Location Rent])</f>
        <v>180</v>
      </c>
      <c r="T1897" s="16">
        <f>LOOKUP(Table5[[#This Row],[Item '#]],Ticket_Forms[Form Number],Ticket_Forms[Last Sale])</f>
        <v>200</v>
      </c>
      <c r="U1897" s="16" t="s">
        <v>3909</v>
      </c>
      <c r="V1897" s="58">
        <f>Table5[[#This Row],[Date Distributed]]</f>
        <v>45532</v>
      </c>
      <c r="W1897" s="3" t="str">
        <f>_xlfn.XLOOKUP(Table5[[#This Row],[Serial '#]],Table10[Serial '#],Table10[Charity Association],"",,)</f>
        <v>Cleveland Police Athletic League</v>
      </c>
      <c r="Z1897" s="3" t="s">
        <v>23</v>
      </c>
    </row>
    <row r="1898" spans="1:26" hidden="1" x14ac:dyDescent="0.35">
      <c r="A1898" s="3">
        <v>1896</v>
      </c>
      <c r="B1898" s="78">
        <v>45355</v>
      </c>
      <c r="C1898" s="73" t="str">
        <f>_xlfn.XLOOKUP(Table5[[#This Row],[Serial '#]],Table10[Serial '#],Table10[Date],"",,)</f>
        <v/>
      </c>
      <c r="D18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898" s="73" t="str">
        <f>IF(Table5[[#This Row],[Date Distributed]]="","In Stock","Distributed")</f>
        <v>In Stock</v>
      </c>
      <c r="F1898" s="79" t="s">
        <v>660</v>
      </c>
      <c r="G1898" s="75" t="s">
        <v>761</v>
      </c>
      <c r="H1898" s="80" t="s">
        <v>745</v>
      </c>
      <c r="I1898" s="80" t="s">
        <v>746</v>
      </c>
      <c r="J1898" s="81" t="s">
        <v>2654</v>
      </c>
      <c r="K1898" s="80" t="s">
        <v>659</v>
      </c>
      <c r="L1898" s="3" t="str">
        <f>_xlfn.XLOOKUP(Table5[[#This Row],[Item '#]],Ticket_Forms[Form Number],Ticket_Forms[Game Name],"",,)</f>
        <v>Crowns and Bars</v>
      </c>
      <c r="M1898" s="15">
        <v>102</v>
      </c>
      <c r="N1898" s="3">
        <f>LOOKUP(Table5[[#This Row],[Item '#]],Ticket_Forms[Form Number],Ticket_Forms[Ticket Count])</f>
        <v>3000</v>
      </c>
      <c r="O1898" s="16">
        <f>LOOKUP(Table5[[#This Row],[Item '#]],Ticket_Forms[Form Number],Ticket_Forms[Ticket Value])</f>
        <v>1</v>
      </c>
      <c r="P1898" s="16">
        <f>LOOKUP(Table5[[#This Row],[Item '#]],Ticket_Forms[Form Number],Ticket_Forms[Revenue])</f>
        <v>3000</v>
      </c>
      <c r="Q1898" s="16">
        <f>LOOKUP(Table5[[#This Row],[Item '#]],Ticket_Forms[Form Number],Ticket_Forms[Ideal Profit])</f>
        <v>750</v>
      </c>
      <c r="R1898" s="16">
        <f>LOOKUP(Table5[[#This Row],[Item '#]],Ticket_Forms[Form Number],Ticket_Forms[Prizes])</f>
        <v>2250</v>
      </c>
      <c r="S1898" s="16">
        <f>LOOKUP(Table5[[#This Row],[Item '#]],Ticket_Forms[Form Number],Ticket_Forms[Location Rent])</f>
        <v>180</v>
      </c>
      <c r="T1898" s="16">
        <f>LOOKUP(Table5[[#This Row],[Item '#]],Ticket_Forms[Form Number],Ticket_Forms[Last Sale])</f>
        <v>200</v>
      </c>
      <c r="U1898" s="16" t="s">
        <v>3909</v>
      </c>
      <c r="V1898" s="58" t="str">
        <f>Table5[[#This Row],[Date Distributed]]</f>
        <v/>
      </c>
      <c r="W1898" s="3" t="str">
        <f>_xlfn.XLOOKUP(Table5[[#This Row],[Serial '#]],Table10[Serial '#],Table10[Charity Association],"",,)</f>
        <v/>
      </c>
      <c r="Z1898" s="3" t="s">
        <v>23</v>
      </c>
    </row>
    <row r="1899" spans="1:26" hidden="1" x14ac:dyDescent="0.35">
      <c r="A1899" s="3">
        <v>1897</v>
      </c>
      <c r="B1899" s="78">
        <v>45355</v>
      </c>
      <c r="C1899" s="73" t="str">
        <f>_xlfn.XLOOKUP(Table5[[#This Row],[Serial '#]],Table10[Serial '#],Table10[Date],"",,)</f>
        <v/>
      </c>
      <c r="D18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899" s="73" t="str">
        <f>IF(Table5[[#This Row],[Date Distributed]]="","In Stock","Distributed")</f>
        <v>In Stock</v>
      </c>
      <c r="F1899" s="79" t="s">
        <v>660</v>
      </c>
      <c r="G1899" s="75" t="s">
        <v>761</v>
      </c>
      <c r="H1899" s="80" t="s">
        <v>745</v>
      </c>
      <c r="I1899" s="80" t="s">
        <v>746</v>
      </c>
      <c r="J1899" s="81" t="s">
        <v>2655</v>
      </c>
      <c r="K1899" s="80" t="s">
        <v>659</v>
      </c>
      <c r="L1899" s="3" t="str">
        <f>_xlfn.XLOOKUP(Table5[[#This Row],[Item '#]],Ticket_Forms[Form Number],Ticket_Forms[Game Name],"",,)</f>
        <v>Crowns and Bars</v>
      </c>
      <c r="M1899" s="15">
        <v>102</v>
      </c>
      <c r="N1899" s="3">
        <f>LOOKUP(Table5[[#This Row],[Item '#]],Ticket_Forms[Form Number],Ticket_Forms[Ticket Count])</f>
        <v>3000</v>
      </c>
      <c r="O1899" s="16">
        <f>LOOKUP(Table5[[#This Row],[Item '#]],Ticket_Forms[Form Number],Ticket_Forms[Ticket Value])</f>
        <v>1</v>
      </c>
      <c r="P1899" s="16">
        <f>LOOKUP(Table5[[#This Row],[Item '#]],Ticket_Forms[Form Number],Ticket_Forms[Revenue])</f>
        <v>3000</v>
      </c>
      <c r="Q1899" s="16">
        <f>LOOKUP(Table5[[#This Row],[Item '#]],Ticket_Forms[Form Number],Ticket_Forms[Ideal Profit])</f>
        <v>750</v>
      </c>
      <c r="R1899" s="16">
        <f>LOOKUP(Table5[[#This Row],[Item '#]],Ticket_Forms[Form Number],Ticket_Forms[Prizes])</f>
        <v>2250</v>
      </c>
      <c r="S1899" s="16">
        <f>LOOKUP(Table5[[#This Row],[Item '#]],Ticket_Forms[Form Number],Ticket_Forms[Location Rent])</f>
        <v>180</v>
      </c>
      <c r="T1899" s="16">
        <f>LOOKUP(Table5[[#This Row],[Item '#]],Ticket_Forms[Form Number],Ticket_Forms[Last Sale])</f>
        <v>200</v>
      </c>
      <c r="U1899" s="16" t="s">
        <v>3909</v>
      </c>
      <c r="V1899" s="58" t="str">
        <f>Table5[[#This Row],[Date Distributed]]</f>
        <v/>
      </c>
      <c r="W1899" s="3" t="str">
        <f>_xlfn.XLOOKUP(Table5[[#This Row],[Serial '#]],Table10[Serial '#],Table10[Charity Association],"",,)</f>
        <v/>
      </c>
      <c r="Z1899" s="3" t="s">
        <v>23</v>
      </c>
    </row>
    <row r="1900" spans="1:26" hidden="1" x14ac:dyDescent="0.35">
      <c r="A1900" s="3">
        <v>1898</v>
      </c>
      <c r="B1900" s="78">
        <v>45355</v>
      </c>
      <c r="C1900" s="73" t="str">
        <f>_xlfn.XLOOKUP(Table5[[#This Row],[Serial '#]],Table10[Serial '#],Table10[Date],"",,)</f>
        <v/>
      </c>
      <c r="D19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00" s="73" t="str">
        <f>IF(Table5[[#This Row],[Date Distributed]]="","In Stock","Distributed")</f>
        <v>In Stock</v>
      </c>
      <c r="F1900" s="79" t="s">
        <v>660</v>
      </c>
      <c r="G1900" s="75" t="s">
        <v>761</v>
      </c>
      <c r="H1900" s="80" t="s">
        <v>745</v>
      </c>
      <c r="I1900" s="80" t="s">
        <v>746</v>
      </c>
      <c r="J1900" s="81" t="s">
        <v>2656</v>
      </c>
      <c r="K1900" s="80" t="s">
        <v>659</v>
      </c>
      <c r="L1900" s="3" t="str">
        <f>_xlfn.XLOOKUP(Table5[[#This Row],[Item '#]],Ticket_Forms[Form Number],Ticket_Forms[Game Name],"",,)</f>
        <v>Crowns and Bars</v>
      </c>
      <c r="M1900" s="15">
        <v>102</v>
      </c>
      <c r="N1900" s="3">
        <f>LOOKUP(Table5[[#This Row],[Item '#]],Ticket_Forms[Form Number],Ticket_Forms[Ticket Count])</f>
        <v>3000</v>
      </c>
      <c r="O1900" s="16">
        <f>LOOKUP(Table5[[#This Row],[Item '#]],Ticket_Forms[Form Number],Ticket_Forms[Ticket Value])</f>
        <v>1</v>
      </c>
      <c r="P1900" s="16">
        <f>LOOKUP(Table5[[#This Row],[Item '#]],Ticket_Forms[Form Number],Ticket_Forms[Revenue])</f>
        <v>3000</v>
      </c>
      <c r="Q1900" s="16">
        <f>LOOKUP(Table5[[#This Row],[Item '#]],Ticket_Forms[Form Number],Ticket_Forms[Ideal Profit])</f>
        <v>750</v>
      </c>
      <c r="R1900" s="16">
        <f>LOOKUP(Table5[[#This Row],[Item '#]],Ticket_Forms[Form Number],Ticket_Forms[Prizes])</f>
        <v>2250</v>
      </c>
      <c r="S1900" s="16">
        <f>LOOKUP(Table5[[#This Row],[Item '#]],Ticket_Forms[Form Number],Ticket_Forms[Location Rent])</f>
        <v>180</v>
      </c>
      <c r="T1900" s="16">
        <f>LOOKUP(Table5[[#This Row],[Item '#]],Ticket_Forms[Form Number],Ticket_Forms[Last Sale])</f>
        <v>200</v>
      </c>
      <c r="U1900" s="16" t="s">
        <v>3909</v>
      </c>
      <c r="V1900" s="58" t="str">
        <f>Table5[[#This Row],[Date Distributed]]</f>
        <v/>
      </c>
      <c r="W1900" s="3" t="str">
        <f>_xlfn.XLOOKUP(Table5[[#This Row],[Serial '#]],Table10[Serial '#],Table10[Charity Association],"",,)</f>
        <v/>
      </c>
      <c r="Z1900" s="3" t="s">
        <v>23</v>
      </c>
    </row>
    <row r="1901" spans="1:26" hidden="1" x14ac:dyDescent="0.35">
      <c r="A1901" s="3">
        <v>1899</v>
      </c>
      <c r="B1901" s="78">
        <v>45355</v>
      </c>
      <c r="C1901" s="73" t="str">
        <f>_xlfn.XLOOKUP(Table5[[#This Row],[Serial '#]],Table10[Serial '#],Table10[Date],"",,)</f>
        <v/>
      </c>
      <c r="D19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01" s="73" t="str">
        <f>IF(Table5[[#This Row],[Date Distributed]]="","In Stock","Distributed")</f>
        <v>In Stock</v>
      </c>
      <c r="F1901" s="79" t="s">
        <v>660</v>
      </c>
      <c r="G1901" s="75" t="s">
        <v>761</v>
      </c>
      <c r="H1901" s="80" t="s">
        <v>745</v>
      </c>
      <c r="I1901" s="80" t="s">
        <v>746</v>
      </c>
      <c r="J1901" s="81" t="s">
        <v>2657</v>
      </c>
      <c r="K1901" s="80" t="s">
        <v>659</v>
      </c>
      <c r="L1901" s="3" t="str">
        <f>_xlfn.XLOOKUP(Table5[[#This Row],[Item '#]],Ticket_Forms[Form Number],Ticket_Forms[Game Name],"",,)</f>
        <v>Crowns and Bars</v>
      </c>
      <c r="M1901" s="15">
        <v>102</v>
      </c>
      <c r="N1901" s="3">
        <f>LOOKUP(Table5[[#This Row],[Item '#]],Ticket_Forms[Form Number],Ticket_Forms[Ticket Count])</f>
        <v>3000</v>
      </c>
      <c r="O1901" s="16">
        <f>LOOKUP(Table5[[#This Row],[Item '#]],Ticket_Forms[Form Number],Ticket_Forms[Ticket Value])</f>
        <v>1</v>
      </c>
      <c r="P1901" s="16">
        <f>LOOKUP(Table5[[#This Row],[Item '#]],Ticket_Forms[Form Number],Ticket_Forms[Revenue])</f>
        <v>3000</v>
      </c>
      <c r="Q1901" s="16">
        <f>LOOKUP(Table5[[#This Row],[Item '#]],Ticket_Forms[Form Number],Ticket_Forms[Ideal Profit])</f>
        <v>750</v>
      </c>
      <c r="R1901" s="16">
        <f>LOOKUP(Table5[[#This Row],[Item '#]],Ticket_Forms[Form Number],Ticket_Forms[Prizes])</f>
        <v>2250</v>
      </c>
      <c r="S1901" s="16">
        <f>LOOKUP(Table5[[#This Row],[Item '#]],Ticket_Forms[Form Number],Ticket_Forms[Location Rent])</f>
        <v>180</v>
      </c>
      <c r="T1901" s="16">
        <f>LOOKUP(Table5[[#This Row],[Item '#]],Ticket_Forms[Form Number],Ticket_Forms[Last Sale])</f>
        <v>200</v>
      </c>
      <c r="U1901" s="16" t="s">
        <v>3909</v>
      </c>
      <c r="V1901" s="58" t="str">
        <f>Table5[[#This Row],[Date Distributed]]</f>
        <v/>
      </c>
      <c r="W1901" s="3" t="str">
        <f>_xlfn.XLOOKUP(Table5[[#This Row],[Serial '#]],Table10[Serial '#],Table10[Charity Association],"",,)</f>
        <v/>
      </c>
      <c r="Z1901" s="3" t="s">
        <v>23</v>
      </c>
    </row>
    <row r="1902" spans="1:26" hidden="1" x14ac:dyDescent="0.35">
      <c r="A1902" s="3">
        <v>1900</v>
      </c>
      <c r="B1902" s="78">
        <v>45355</v>
      </c>
      <c r="C1902" s="73" t="str">
        <f>_xlfn.XLOOKUP(Table5[[#This Row],[Serial '#]],Table10[Serial '#],Table10[Date],"",,)</f>
        <v/>
      </c>
      <c r="D19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02" s="73" t="str">
        <f>IF(Table5[[#This Row],[Date Distributed]]="","In Stock","Distributed")</f>
        <v>In Stock</v>
      </c>
      <c r="F1902" s="79" t="s">
        <v>660</v>
      </c>
      <c r="G1902" s="75" t="s">
        <v>761</v>
      </c>
      <c r="H1902" s="80" t="s">
        <v>745</v>
      </c>
      <c r="I1902" s="80" t="s">
        <v>746</v>
      </c>
      <c r="J1902" s="81" t="s">
        <v>2658</v>
      </c>
      <c r="K1902" s="80" t="s">
        <v>659</v>
      </c>
      <c r="L1902" s="3" t="str">
        <f>_xlfn.XLOOKUP(Table5[[#This Row],[Item '#]],Ticket_Forms[Form Number],Ticket_Forms[Game Name],"",,)</f>
        <v>Crowns and Bars</v>
      </c>
      <c r="M1902" s="15">
        <v>102</v>
      </c>
      <c r="N1902" s="3">
        <f>LOOKUP(Table5[[#This Row],[Item '#]],Ticket_Forms[Form Number],Ticket_Forms[Ticket Count])</f>
        <v>3000</v>
      </c>
      <c r="O1902" s="16">
        <f>LOOKUP(Table5[[#This Row],[Item '#]],Ticket_Forms[Form Number],Ticket_Forms[Ticket Value])</f>
        <v>1</v>
      </c>
      <c r="P1902" s="16">
        <f>LOOKUP(Table5[[#This Row],[Item '#]],Ticket_Forms[Form Number],Ticket_Forms[Revenue])</f>
        <v>3000</v>
      </c>
      <c r="Q1902" s="16">
        <f>LOOKUP(Table5[[#This Row],[Item '#]],Ticket_Forms[Form Number],Ticket_Forms[Ideal Profit])</f>
        <v>750</v>
      </c>
      <c r="R1902" s="16">
        <f>LOOKUP(Table5[[#This Row],[Item '#]],Ticket_Forms[Form Number],Ticket_Forms[Prizes])</f>
        <v>2250</v>
      </c>
      <c r="S1902" s="16">
        <f>LOOKUP(Table5[[#This Row],[Item '#]],Ticket_Forms[Form Number],Ticket_Forms[Location Rent])</f>
        <v>180</v>
      </c>
      <c r="T1902" s="16">
        <f>LOOKUP(Table5[[#This Row],[Item '#]],Ticket_Forms[Form Number],Ticket_Forms[Last Sale])</f>
        <v>200</v>
      </c>
      <c r="U1902" s="16" t="s">
        <v>3909</v>
      </c>
      <c r="V1902" s="58" t="str">
        <f>Table5[[#This Row],[Date Distributed]]</f>
        <v/>
      </c>
      <c r="W1902" s="3" t="str">
        <f>_xlfn.XLOOKUP(Table5[[#This Row],[Serial '#]],Table10[Serial '#],Table10[Charity Association],"",,)</f>
        <v/>
      </c>
      <c r="Z1902" s="3" t="s">
        <v>23</v>
      </c>
    </row>
    <row r="1903" spans="1:26" hidden="1" x14ac:dyDescent="0.35">
      <c r="A1903" s="3">
        <v>1901</v>
      </c>
      <c r="B1903" s="78">
        <v>45355</v>
      </c>
      <c r="C1903" s="73" t="str">
        <f>_xlfn.XLOOKUP(Table5[[#This Row],[Serial '#]],Table10[Serial '#],Table10[Date],"",,)</f>
        <v/>
      </c>
      <c r="D19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03" s="73" t="str">
        <f>IF(Table5[[#This Row],[Date Distributed]]="","In Stock","Distributed")</f>
        <v>In Stock</v>
      </c>
      <c r="F1903" s="79" t="s">
        <v>660</v>
      </c>
      <c r="G1903" s="75" t="s">
        <v>761</v>
      </c>
      <c r="H1903" s="80" t="s">
        <v>745</v>
      </c>
      <c r="I1903" s="80" t="s">
        <v>746</v>
      </c>
      <c r="J1903" s="81" t="s">
        <v>2659</v>
      </c>
      <c r="K1903" s="80" t="s">
        <v>659</v>
      </c>
      <c r="L1903" s="3" t="str">
        <f>_xlfn.XLOOKUP(Table5[[#This Row],[Item '#]],Ticket_Forms[Form Number],Ticket_Forms[Game Name],"",,)</f>
        <v>Crowns and Bars</v>
      </c>
      <c r="M1903" s="15">
        <v>102</v>
      </c>
      <c r="N1903" s="3">
        <f>LOOKUP(Table5[[#This Row],[Item '#]],Ticket_Forms[Form Number],Ticket_Forms[Ticket Count])</f>
        <v>3000</v>
      </c>
      <c r="O1903" s="16">
        <f>LOOKUP(Table5[[#This Row],[Item '#]],Ticket_Forms[Form Number],Ticket_Forms[Ticket Value])</f>
        <v>1</v>
      </c>
      <c r="P1903" s="16">
        <f>LOOKUP(Table5[[#This Row],[Item '#]],Ticket_Forms[Form Number],Ticket_Forms[Revenue])</f>
        <v>3000</v>
      </c>
      <c r="Q1903" s="16">
        <f>LOOKUP(Table5[[#This Row],[Item '#]],Ticket_Forms[Form Number],Ticket_Forms[Ideal Profit])</f>
        <v>750</v>
      </c>
      <c r="R1903" s="16">
        <f>LOOKUP(Table5[[#This Row],[Item '#]],Ticket_Forms[Form Number],Ticket_Forms[Prizes])</f>
        <v>2250</v>
      </c>
      <c r="S1903" s="16">
        <f>LOOKUP(Table5[[#This Row],[Item '#]],Ticket_Forms[Form Number],Ticket_Forms[Location Rent])</f>
        <v>180</v>
      </c>
      <c r="T1903" s="16">
        <f>LOOKUP(Table5[[#This Row],[Item '#]],Ticket_Forms[Form Number],Ticket_Forms[Last Sale])</f>
        <v>200</v>
      </c>
      <c r="U1903" s="16" t="s">
        <v>3909</v>
      </c>
      <c r="V1903" s="58" t="str">
        <f>Table5[[#This Row],[Date Distributed]]</f>
        <v/>
      </c>
      <c r="W1903" s="3" t="str">
        <f>_xlfn.XLOOKUP(Table5[[#This Row],[Serial '#]],Table10[Serial '#],Table10[Charity Association],"",,)</f>
        <v/>
      </c>
      <c r="Z1903" s="3" t="s">
        <v>23</v>
      </c>
    </row>
    <row r="1904" spans="1:26" hidden="1" x14ac:dyDescent="0.35">
      <c r="A1904" s="3">
        <v>1902</v>
      </c>
      <c r="B1904" s="78">
        <v>45355</v>
      </c>
      <c r="C1904" s="73" t="str">
        <f>_xlfn.XLOOKUP(Table5[[#This Row],[Serial '#]],Table10[Serial '#],Table10[Date],"",,)</f>
        <v/>
      </c>
      <c r="D19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04" s="73" t="str">
        <f>IF(Table5[[#This Row],[Date Distributed]]="","In Stock","Distributed")</f>
        <v>In Stock</v>
      </c>
      <c r="F1904" s="79" t="s">
        <v>660</v>
      </c>
      <c r="G1904" s="75" t="s">
        <v>761</v>
      </c>
      <c r="H1904" s="80" t="s">
        <v>745</v>
      </c>
      <c r="I1904" s="80" t="s">
        <v>746</v>
      </c>
      <c r="J1904" s="81" t="s">
        <v>2660</v>
      </c>
      <c r="K1904" s="80" t="s">
        <v>659</v>
      </c>
      <c r="L1904" s="3" t="str">
        <f>_xlfn.XLOOKUP(Table5[[#This Row],[Item '#]],Ticket_Forms[Form Number],Ticket_Forms[Game Name],"",,)</f>
        <v>Crowns and Bars</v>
      </c>
      <c r="M1904" s="15">
        <v>102</v>
      </c>
      <c r="N1904" s="3">
        <f>LOOKUP(Table5[[#This Row],[Item '#]],Ticket_Forms[Form Number],Ticket_Forms[Ticket Count])</f>
        <v>3000</v>
      </c>
      <c r="O1904" s="16">
        <f>LOOKUP(Table5[[#This Row],[Item '#]],Ticket_Forms[Form Number],Ticket_Forms[Ticket Value])</f>
        <v>1</v>
      </c>
      <c r="P1904" s="16">
        <f>LOOKUP(Table5[[#This Row],[Item '#]],Ticket_Forms[Form Number],Ticket_Forms[Revenue])</f>
        <v>3000</v>
      </c>
      <c r="Q1904" s="16">
        <f>LOOKUP(Table5[[#This Row],[Item '#]],Ticket_Forms[Form Number],Ticket_Forms[Ideal Profit])</f>
        <v>750</v>
      </c>
      <c r="R1904" s="16">
        <f>LOOKUP(Table5[[#This Row],[Item '#]],Ticket_Forms[Form Number],Ticket_Forms[Prizes])</f>
        <v>2250</v>
      </c>
      <c r="S1904" s="16">
        <f>LOOKUP(Table5[[#This Row],[Item '#]],Ticket_Forms[Form Number],Ticket_Forms[Location Rent])</f>
        <v>180</v>
      </c>
      <c r="T1904" s="16">
        <f>LOOKUP(Table5[[#This Row],[Item '#]],Ticket_Forms[Form Number],Ticket_Forms[Last Sale])</f>
        <v>200</v>
      </c>
      <c r="U1904" s="16" t="s">
        <v>3909</v>
      </c>
      <c r="V1904" s="58" t="str">
        <f>Table5[[#This Row],[Date Distributed]]</f>
        <v/>
      </c>
      <c r="W1904" s="3" t="str">
        <f>_xlfn.XLOOKUP(Table5[[#This Row],[Serial '#]],Table10[Serial '#],Table10[Charity Association],"",,)</f>
        <v/>
      </c>
      <c r="Z1904" s="3" t="s">
        <v>23</v>
      </c>
    </row>
    <row r="1905" spans="1:26" hidden="1" x14ac:dyDescent="0.35">
      <c r="A1905" s="3">
        <v>1903</v>
      </c>
      <c r="B1905" s="78">
        <v>45355</v>
      </c>
      <c r="C1905" s="73" t="str">
        <f>_xlfn.XLOOKUP(Table5[[#This Row],[Serial '#]],Table10[Serial '#],Table10[Date],"",,)</f>
        <v/>
      </c>
      <c r="D19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05" s="73" t="str">
        <f>IF(Table5[[#This Row],[Date Distributed]]="","In Stock","Distributed")</f>
        <v>In Stock</v>
      </c>
      <c r="F1905" s="79" t="s">
        <v>660</v>
      </c>
      <c r="G1905" s="75" t="s">
        <v>761</v>
      </c>
      <c r="H1905" s="80" t="s">
        <v>745</v>
      </c>
      <c r="I1905" s="80" t="s">
        <v>746</v>
      </c>
      <c r="J1905" s="81" t="s">
        <v>2661</v>
      </c>
      <c r="K1905" s="80" t="s">
        <v>659</v>
      </c>
      <c r="L1905" s="3" t="str">
        <f>_xlfn.XLOOKUP(Table5[[#This Row],[Item '#]],Ticket_Forms[Form Number],Ticket_Forms[Game Name],"",,)</f>
        <v>Crowns and Bars</v>
      </c>
      <c r="M1905" s="15">
        <v>102</v>
      </c>
      <c r="N1905" s="3">
        <f>LOOKUP(Table5[[#This Row],[Item '#]],Ticket_Forms[Form Number],Ticket_Forms[Ticket Count])</f>
        <v>3000</v>
      </c>
      <c r="O1905" s="16">
        <f>LOOKUP(Table5[[#This Row],[Item '#]],Ticket_Forms[Form Number],Ticket_Forms[Ticket Value])</f>
        <v>1</v>
      </c>
      <c r="P1905" s="16">
        <f>LOOKUP(Table5[[#This Row],[Item '#]],Ticket_Forms[Form Number],Ticket_Forms[Revenue])</f>
        <v>3000</v>
      </c>
      <c r="Q1905" s="16">
        <f>LOOKUP(Table5[[#This Row],[Item '#]],Ticket_Forms[Form Number],Ticket_Forms[Ideal Profit])</f>
        <v>750</v>
      </c>
      <c r="R1905" s="16">
        <f>LOOKUP(Table5[[#This Row],[Item '#]],Ticket_Forms[Form Number],Ticket_Forms[Prizes])</f>
        <v>2250</v>
      </c>
      <c r="S1905" s="16">
        <f>LOOKUP(Table5[[#This Row],[Item '#]],Ticket_Forms[Form Number],Ticket_Forms[Location Rent])</f>
        <v>180</v>
      </c>
      <c r="T1905" s="16">
        <f>LOOKUP(Table5[[#This Row],[Item '#]],Ticket_Forms[Form Number],Ticket_Forms[Last Sale])</f>
        <v>200</v>
      </c>
      <c r="U1905" s="16" t="s">
        <v>3909</v>
      </c>
      <c r="V1905" s="58" t="str">
        <f>Table5[[#This Row],[Date Distributed]]</f>
        <v/>
      </c>
      <c r="W1905" s="3" t="str">
        <f>_xlfn.XLOOKUP(Table5[[#This Row],[Serial '#]],Table10[Serial '#],Table10[Charity Association],"",,)</f>
        <v/>
      </c>
      <c r="Z1905" s="3" t="s">
        <v>23</v>
      </c>
    </row>
    <row r="1906" spans="1:26" hidden="1" x14ac:dyDescent="0.35">
      <c r="A1906" s="3">
        <v>1904</v>
      </c>
      <c r="B1906" s="78">
        <v>45355</v>
      </c>
      <c r="C1906" s="73" t="str">
        <f>_xlfn.XLOOKUP(Table5[[#This Row],[Serial '#]],Table10[Serial '#],Table10[Date],"",,)</f>
        <v/>
      </c>
      <c r="D19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06" s="73" t="str">
        <f>IF(Table5[[#This Row],[Date Distributed]]="","In Stock","Distributed")</f>
        <v>In Stock</v>
      </c>
      <c r="F1906" s="79" t="s">
        <v>660</v>
      </c>
      <c r="G1906" s="75" t="s">
        <v>761</v>
      </c>
      <c r="H1906" s="80" t="s">
        <v>745</v>
      </c>
      <c r="I1906" s="80" t="s">
        <v>746</v>
      </c>
      <c r="J1906" s="81" t="s">
        <v>2662</v>
      </c>
      <c r="K1906" s="80" t="s">
        <v>659</v>
      </c>
      <c r="L1906" s="3" t="str">
        <f>_xlfn.XLOOKUP(Table5[[#This Row],[Item '#]],Ticket_Forms[Form Number],Ticket_Forms[Game Name],"",,)</f>
        <v>Crowns and Bars</v>
      </c>
      <c r="M1906" s="15">
        <v>102</v>
      </c>
      <c r="N1906" s="3">
        <f>LOOKUP(Table5[[#This Row],[Item '#]],Ticket_Forms[Form Number],Ticket_Forms[Ticket Count])</f>
        <v>3000</v>
      </c>
      <c r="O1906" s="16">
        <f>LOOKUP(Table5[[#This Row],[Item '#]],Ticket_Forms[Form Number],Ticket_Forms[Ticket Value])</f>
        <v>1</v>
      </c>
      <c r="P1906" s="16">
        <f>LOOKUP(Table5[[#This Row],[Item '#]],Ticket_Forms[Form Number],Ticket_Forms[Revenue])</f>
        <v>3000</v>
      </c>
      <c r="Q1906" s="16">
        <f>LOOKUP(Table5[[#This Row],[Item '#]],Ticket_Forms[Form Number],Ticket_Forms[Ideal Profit])</f>
        <v>750</v>
      </c>
      <c r="R1906" s="16">
        <f>LOOKUP(Table5[[#This Row],[Item '#]],Ticket_Forms[Form Number],Ticket_Forms[Prizes])</f>
        <v>2250</v>
      </c>
      <c r="S1906" s="16">
        <f>LOOKUP(Table5[[#This Row],[Item '#]],Ticket_Forms[Form Number],Ticket_Forms[Location Rent])</f>
        <v>180</v>
      </c>
      <c r="T1906" s="16">
        <f>LOOKUP(Table5[[#This Row],[Item '#]],Ticket_Forms[Form Number],Ticket_Forms[Last Sale])</f>
        <v>200</v>
      </c>
      <c r="U1906" s="16" t="s">
        <v>3909</v>
      </c>
      <c r="V1906" s="58" t="str">
        <f>Table5[[#This Row],[Date Distributed]]</f>
        <v/>
      </c>
      <c r="W1906" s="3" t="str">
        <f>_xlfn.XLOOKUP(Table5[[#This Row],[Serial '#]],Table10[Serial '#],Table10[Charity Association],"",,)</f>
        <v/>
      </c>
      <c r="Z1906" s="3" t="s">
        <v>23</v>
      </c>
    </row>
    <row r="1907" spans="1:26" hidden="1" x14ac:dyDescent="0.35">
      <c r="A1907" s="3">
        <v>1905</v>
      </c>
      <c r="B1907" s="78">
        <v>45355</v>
      </c>
      <c r="C1907" s="73" t="str">
        <f>_xlfn.XLOOKUP(Table5[[#This Row],[Serial '#]],Table10[Serial '#],Table10[Date],"",,)</f>
        <v/>
      </c>
      <c r="D19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07" s="73" t="str">
        <f>IF(Table5[[#This Row],[Date Distributed]]="","In Stock","Distributed")</f>
        <v>In Stock</v>
      </c>
      <c r="F1907" s="79" t="s">
        <v>660</v>
      </c>
      <c r="G1907" s="75" t="s">
        <v>761</v>
      </c>
      <c r="H1907" s="80" t="s">
        <v>745</v>
      </c>
      <c r="I1907" s="80" t="s">
        <v>746</v>
      </c>
      <c r="J1907" s="81" t="s">
        <v>2663</v>
      </c>
      <c r="K1907" s="80" t="s">
        <v>659</v>
      </c>
      <c r="L1907" s="3" t="str">
        <f>_xlfn.XLOOKUP(Table5[[#This Row],[Item '#]],Ticket_Forms[Form Number],Ticket_Forms[Game Name],"",,)</f>
        <v>Crowns and Bars</v>
      </c>
      <c r="M1907" s="15">
        <v>102</v>
      </c>
      <c r="N1907" s="3">
        <f>LOOKUP(Table5[[#This Row],[Item '#]],Ticket_Forms[Form Number],Ticket_Forms[Ticket Count])</f>
        <v>3000</v>
      </c>
      <c r="O1907" s="16">
        <f>LOOKUP(Table5[[#This Row],[Item '#]],Ticket_Forms[Form Number],Ticket_Forms[Ticket Value])</f>
        <v>1</v>
      </c>
      <c r="P1907" s="16">
        <f>LOOKUP(Table5[[#This Row],[Item '#]],Ticket_Forms[Form Number],Ticket_Forms[Revenue])</f>
        <v>3000</v>
      </c>
      <c r="Q1907" s="16">
        <f>LOOKUP(Table5[[#This Row],[Item '#]],Ticket_Forms[Form Number],Ticket_Forms[Ideal Profit])</f>
        <v>750</v>
      </c>
      <c r="R1907" s="16">
        <f>LOOKUP(Table5[[#This Row],[Item '#]],Ticket_Forms[Form Number],Ticket_Forms[Prizes])</f>
        <v>2250</v>
      </c>
      <c r="S1907" s="16">
        <f>LOOKUP(Table5[[#This Row],[Item '#]],Ticket_Forms[Form Number],Ticket_Forms[Location Rent])</f>
        <v>180</v>
      </c>
      <c r="T1907" s="16">
        <f>LOOKUP(Table5[[#This Row],[Item '#]],Ticket_Forms[Form Number],Ticket_Forms[Last Sale])</f>
        <v>200</v>
      </c>
      <c r="U1907" s="16" t="s">
        <v>3909</v>
      </c>
      <c r="V1907" s="58" t="str">
        <f>Table5[[#This Row],[Date Distributed]]</f>
        <v/>
      </c>
      <c r="W1907" s="3" t="str">
        <f>_xlfn.XLOOKUP(Table5[[#This Row],[Serial '#]],Table10[Serial '#],Table10[Charity Association],"",,)</f>
        <v/>
      </c>
      <c r="Z1907" s="3" t="s">
        <v>23</v>
      </c>
    </row>
    <row r="1908" spans="1:26" hidden="1" x14ac:dyDescent="0.35">
      <c r="A1908" s="3">
        <v>1906</v>
      </c>
      <c r="B1908" s="78">
        <v>45355</v>
      </c>
      <c r="C1908" s="73" t="str">
        <f>_xlfn.XLOOKUP(Table5[[#This Row],[Serial '#]],Table10[Serial '#],Table10[Date],"",,)</f>
        <v/>
      </c>
      <c r="D19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08" s="73" t="str">
        <f>IF(Table5[[#This Row],[Date Distributed]]="","In Stock","Distributed")</f>
        <v>In Stock</v>
      </c>
      <c r="F1908" s="79" t="s">
        <v>660</v>
      </c>
      <c r="G1908" s="75" t="s">
        <v>761</v>
      </c>
      <c r="H1908" s="80" t="s">
        <v>745</v>
      </c>
      <c r="I1908" s="80" t="s">
        <v>746</v>
      </c>
      <c r="J1908" s="81" t="s">
        <v>2664</v>
      </c>
      <c r="K1908" s="80" t="s">
        <v>659</v>
      </c>
      <c r="L1908" s="3" t="str">
        <f>_xlfn.XLOOKUP(Table5[[#This Row],[Item '#]],Ticket_Forms[Form Number],Ticket_Forms[Game Name],"",,)</f>
        <v>Crowns and Bars</v>
      </c>
      <c r="M1908" s="15">
        <v>102</v>
      </c>
      <c r="N1908" s="3">
        <f>LOOKUP(Table5[[#This Row],[Item '#]],Ticket_Forms[Form Number],Ticket_Forms[Ticket Count])</f>
        <v>3000</v>
      </c>
      <c r="O1908" s="16">
        <f>LOOKUP(Table5[[#This Row],[Item '#]],Ticket_Forms[Form Number],Ticket_Forms[Ticket Value])</f>
        <v>1</v>
      </c>
      <c r="P1908" s="16">
        <f>LOOKUP(Table5[[#This Row],[Item '#]],Ticket_Forms[Form Number],Ticket_Forms[Revenue])</f>
        <v>3000</v>
      </c>
      <c r="Q1908" s="16">
        <f>LOOKUP(Table5[[#This Row],[Item '#]],Ticket_Forms[Form Number],Ticket_Forms[Ideal Profit])</f>
        <v>750</v>
      </c>
      <c r="R1908" s="16">
        <f>LOOKUP(Table5[[#This Row],[Item '#]],Ticket_Forms[Form Number],Ticket_Forms[Prizes])</f>
        <v>2250</v>
      </c>
      <c r="S1908" s="16">
        <f>LOOKUP(Table5[[#This Row],[Item '#]],Ticket_Forms[Form Number],Ticket_Forms[Location Rent])</f>
        <v>180</v>
      </c>
      <c r="T1908" s="16">
        <f>LOOKUP(Table5[[#This Row],[Item '#]],Ticket_Forms[Form Number],Ticket_Forms[Last Sale])</f>
        <v>200</v>
      </c>
      <c r="U1908" s="16" t="s">
        <v>3909</v>
      </c>
      <c r="V1908" s="58" t="str">
        <f>Table5[[#This Row],[Date Distributed]]</f>
        <v/>
      </c>
      <c r="W1908" s="3" t="str">
        <f>_xlfn.XLOOKUP(Table5[[#This Row],[Serial '#]],Table10[Serial '#],Table10[Charity Association],"",,)</f>
        <v/>
      </c>
      <c r="Z1908" s="3" t="s">
        <v>23</v>
      </c>
    </row>
    <row r="1909" spans="1:26" hidden="1" x14ac:dyDescent="0.35">
      <c r="A1909" s="3">
        <v>1907</v>
      </c>
      <c r="B1909" s="78">
        <v>45355</v>
      </c>
      <c r="C1909" s="73" t="str">
        <f>_xlfn.XLOOKUP(Table5[[#This Row],[Serial '#]],Table10[Serial '#],Table10[Date],"",,)</f>
        <v/>
      </c>
      <c r="D19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09" s="73" t="str">
        <f>IF(Table5[[#This Row],[Date Distributed]]="","In Stock","Distributed")</f>
        <v>In Stock</v>
      </c>
      <c r="F1909" s="79" t="s">
        <v>660</v>
      </c>
      <c r="G1909" s="75" t="s">
        <v>761</v>
      </c>
      <c r="H1909" s="80" t="s">
        <v>745</v>
      </c>
      <c r="I1909" s="80" t="s">
        <v>746</v>
      </c>
      <c r="J1909" s="81" t="s">
        <v>2665</v>
      </c>
      <c r="K1909" s="80" t="s">
        <v>659</v>
      </c>
      <c r="L1909" s="3" t="str">
        <f>_xlfn.XLOOKUP(Table5[[#This Row],[Item '#]],Ticket_Forms[Form Number],Ticket_Forms[Game Name],"",,)</f>
        <v>Crowns and Bars</v>
      </c>
      <c r="M1909" s="15">
        <v>102</v>
      </c>
      <c r="N1909" s="3">
        <f>LOOKUP(Table5[[#This Row],[Item '#]],Ticket_Forms[Form Number],Ticket_Forms[Ticket Count])</f>
        <v>3000</v>
      </c>
      <c r="O1909" s="16">
        <f>LOOKUP(Table5[[#This Row],[Item '#]],Ticket_Forms[Form Number],Ticket_Forms[Ticket Value])</f>
        <v>1</v>
      </c>
      <c r="P1909" s="16">
        <f>LOOKUP(Table5[[#This Row],[Item '#]],Ticket_Forms[Form Number],Ticket_Forms[Revenue])</f>
        <v>3000</v>
      </c>
      <c r="Q1909" s="16">
        <f>LOOKUP(Table5[[#This Row],[Item '#]],Ticket_Forms[Form Number],Ticket_Forms[Ideal Profit])</f>
        <v>750</v>
      </c>
      <c r="R1909" s="16">
        <f>LOOKUP(Table5[[#This Row],[Item '#]],Ticket_Forms[Form Number],Ticket_Forms[Prizes])</f>
        <v>2250</v>
      </c>
      <c r="S1909" s="16">
        <f>LOOKUP(Table5[[#This Row],[Item '#]],Ticket_Forms[Form Number],Ticket_Forms[Location Rent])</f>
        <v>180</v>
      </c>
      <c r="T1909" s="16">
        <f>LOOKUP(Table5[[#This Row],[Item '#]],Ticket_Forms[Form Number],Ticket_Forms[Last Sale])</f>
        <v>200</v>
      </c>
      <c r="U1909" s="16" t="s">
        <v>3909</v>
      </c>
      <c r="V1909" s="58" t="str">
        <f>Table5[[#This Row],[Date Distributed]]</f>
        <v/>
      </c>
      <c r="W1909" s="3" t="str">
        <f>_xlfn.XLOOKUP(Table5[[#This Row],[Serial '#]],Table10[Serial '#],Table10[Charity Association],"",,)</f>
        <v/>
      </c>
      <c r="Z1909" s="3" t="s">
        <v>23</v>
      </c>
    </row>
    <row r="1910" spans="1:26" hidden="1" x14ac:dyDescent="0.35">
      <c r="A1910" s="3">
        <v>1908</v>
      </c>
      <c r="B1910" s="78">
        <v>45355</v>
      </c>
      <c r="C1910" s="73" t="str">
        <f>_xlfn.XLOOKUP(Table5[[#This Row],[Serial '#]],Table10[Serial '#],Table10[Date],"",,)</f>
        <v/>
      </c>
      <c r="D19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10" s="73" t="str">
        <f>IF(Table5[[#This Row],[Date Distributed]]="","In Stock","Distributed")</f>
        <v>In Stock</v>
      </c>
      <c r="F1910" s="79" t="s">
        <v>660</v>
      </c>
      <c r="G1910" s="75" t="s">
        <v>761</v>
      </c>
      <c r="H1910" s="80" t="s">
        <v>745</v>
      </c>
      <c r="I1910" s="80" t="s">
        <v>746</v>
      </c>
      <c r="J1910" s="81" t="s">
        <v>2666</v>
      </c>
      <c r="K1910" s="80" t="s">
        <v>659</v>
      </c>
      <c r="L1910" s="3" t="str">
        <f>_xlfn.XLOOKUP(Table5[[#This Row],[Item '#]],Ticket_Forms[Form Number],Ticket_Forms[Game Name],"",,)</f>
        <v>Crowns and Bars</v>
      </c>
      <c r="M1910" s="15">
        <v>102</v>
      </c>
      <c r="N1910" s="3">
        <f>LOOKUP(Table5[[#This Row],[Item '#]],Ticket_Forms[Form Number],Ticket_Forms[Ticket Count])</f>
        <v>3000</v>
      </c>
      <c r="O1910" s="16">
        <f>LOOKUP(Table5[[#This Row],[Item '#]],Ticket_Forms[Form Number],Ticket_Forms[Ticket Value])</f>
        <v>1</v>
      </c>
      <c r="P1910" s="16">
        <f>LOOKUP(Table5[[#This Row],[Item '#]],Ticket_Forms[Form Number],Ticket_Forms[Revenue])</f>
        <v>3000</v>
      </c>
      <c r="Q1910" s="16">
        <f>LOOKUP(Table5[[#This Row],[Item '#]],Ticket_Forms[Form Number],Ticket_Forms[Ideal Profit])</f>
        <v>750</v>
      </c>
      <c r="R1910" s="16">
        <f>LOOKUP(Table5[[#This Row],[Item '#]],Ticket_Forms[Form Number],Ticket_Forms[Prizes])</f>
        <v>2250</v>
      </c>
      <c r="S1910" s="16">
        <f>LOOKUP(Table5[[#This Row],[Item '#]],Ticket_Forms[Form Number],Ticket_Forms[Location Rent])</f>
        <v>180</v>
      </c>
      <c r="T1910" s="16">
        <f>LOOKUP(Table5[[#This Row],[Item '#]],Ticket_Forms[Form Number],Ticket_Forms[Last Sale])</f>
        <v>200</v>
      </c>
      <c r="U1910" s="16" t="s">
        <v>3909</v>
      </c>
      <c r="V1910" s="58" t="str">
        <f>Table5[[#This Row],[Date Distributed]]</f>
        <v/>
      </c>
      <c r="W1910" s="3" t="str">
        <f>_xlfn.XLOOKUP(Table5[[#This Row],[Serial '#]],Table10[Serial '#],Table10[Charity Association],"",,)</f>
        <v/>
      </c>
      <c r="Z1910" s="3" t="s">
        <v>23</v>
      </c>
    </row>
    <row r="1911" spans="1:26" hidden="1" x14ac:dyDescent="0.35">
      <c r="A1911" s="3">
        <v>1909</v>
      </c>
      <c r="B1911" s="78">
        <v>45355</v>
      </c>
      <c r="C1911" s="73" t="str">
        <f>_xlfn.XLOOKUP(Table5[[#This Row],[Serial '#]],Table10[Serial '#],Table10[Date],"",,)</f>
        <v/>
      </c>
      <c r="D19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11" s="73" t="str">
        <f>IF(Table5[[#This Row],[Date Distributed]]="","In Stock","Distributed")</f>
        <v>In Stock</v>
      </c>
      <c r="F1911" s="79" t="s">
        <v>660</v>
      </c>
      <c r="G1911" s="75" t="s">
        <v>761</v>
      </c>
      <c r="H1911" s="80" t="s">
        <v>745</v>
      </c>
      <c r="I1911" s="80" t="s">
        <v>746</v>
      </c>
      <c r="J1911" s="81" t="s">
        <v>2667</v>
      </c>
      <c r="K1911" s="80" t="s">
        <v>659</v>
      </c>
      <c r="L1911" s="3" t="str">
        <f>_xlfn.XLOOKUP(Table5[[#This Row],[Item '#]],Ticket_Forms[Form Number],Ticket_Forms[Game Name],"",,)</f>
        <v>Crowns and Bars</v>
      </c>
      <c r="M1911" s="15">
        <v>102</v>
      </c>
      <c r="N1911" s="3">
        <f>LOOKUP(Table5[[#This Row],[Item '#]],Ticket_Forms[Form Number],Ticket_Forms[Ticket Count])</f>
        <v>3000</v>
      </c>
      <c r="O1911" s="16">
        <f>LOOKUP(Table5[[#This Row],[Item '#]],Ticket_Forms[Form Number],Ticket_Forms[Ticket Value])</f>
        <v>1</v>
      </c>
      <c r="P1911" s="16">
        <f>LOOKUP(Table5[[#This Row],[Item '#]],Ticket_Forms[Form Number],Ticket_Forms[Revenue])</f>
        <v>3000</v>
      </c>
      <c r="Q1911" s="16">
        <f>LOOKUP(Table5[[#This Row],[Item '#]],Ticket_Forms[Form Number],Ticket_Forms[Ideal Profit])</f>
        <v>750</v>
      </c>
      <c r="R1911" s="16">
        <f>LOOKUP(Table5[[#This Row],[Item '#]],Ticket_Forms[Form Number],Ticket_Forms[Prizes])</f>
        <v>2250</v>
      </c>
      <c r="S1911" s="16">
        <f>LOOKUP(Table5[[#This Row],[Item '#]],Ticket_Forms[Form Number],Ticket_Forms[Location Rent])</f>
        <v>180</v>
      </c>
      <c r="T1911" s="16">
        <f>LOOKUP(Table5[[#This Row],[Item '#]],Ticket_Forms[Form Number],Ticket_Forms[Last Sale])</f>
        <v>200</v>
      </c>
      <c r="U1911" s="16" t="s">
        <v>3909</v>
      </c>
      <c r="V1911" s="58" t="str">
        <f>Table5[[#This Row],[Date Distributed]]</f>
        <v/>
      </c>
      <c r="W1911" s="3" t="str">
        <f>_xlfn.XLOOKUP(Table5[[#This Row],[Serial '#]],Table10[Serial '#],Table10[Charity Association],"",,)</f>
        <v/>
      </c>
      <c r="Z1911" s="3" t="s">
        <v>23</v>
      </c>
    </row>
    <row r="1912" spans="1:26" hidden="1" x14ac:dyDescent="0.35">
      <c r="A1912" s="3">
        <v>1910</v>
      </c>
      <c r="B1912" s="78">
        <v>45355</v>
      </c>
      <c r="C1912" s="73" t="str">
        <f>_xlfn.XLOOKUP(Table5[[#This Row],[Serial '#]],Table10[Serial '#],Table10[Date],"",,)</f>
        <v/>
      </c>
      <c r="D19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12" s="73" t="str">
        <f>IF(Table5[[#This Row],[Date Distributed]]="","In Stock","Distributed")</f>
        <v>In Stock</v>
      </c>
      <c r="F1912" s="79" t="s">
        <v>660</v>
      </c>
      <c r="G1912" s="75" t="s">
        <v>761</v>
      </c>
      <c r="H1912" s="80" t="s">
        <v>745</v>
      </c>
      <c r="I1912" s="80" t="s">
        <v>746</v>
      </c>
      <c r="J1912" s="81" t="s">
        <v>2668</v>
      </c>
      <c r="K1912" s="80" t="s">
        <v>659</v>
      </c>
      <c r="L1912" s="3" t="str">
        <f>_xlfn.XLOOKUP(Table5[[#This Row],[Item '#]],Ticket_Forms[Form Number],Ticket_Forms[Game Name],"",,)</f>
        <v>Crowns and Bars</v>
      </c>
      <c r="M1912" s="15">
        <v>102</v>
      </c>
      <c r="N1912" s="3">
        <f>LOOKUP(Table5[[#This Row],[Item '#]],Ticket_Forms[Form Number],Ticket_Forms[Ticket Count])</f>
        <v>3000</v>
      </c>
      <c r="O1912" s="16">
        <f>LOOKUP(Table5[[#This Row],[Item '#]],Ticket_Forms[Form Number],Ticket_Forms[Ticket Value])</f>
        <v>1</v>
      </c>
      <c r="P1912" s="16">
        <f>LOOKUP(Table5[[#This Row],[Item '#]],Ticket_Forms[Form Number],Ticket_Forms[Revenue])</f>
        <v>3000</v>
      </c>
      <c r="Q1912" s="16">
        <f>LOOKUP(Table5[[#This Row],[Item '#]],Ticket_Forms[Form Number],Ticket_Forms[Ideal Profit])</f>
        <v>750</v>
      </c>
      <c r="R1912" s="16">
        <f>LOOKUP(Table5[[#This Row],[Item '#]],Ticket_Forms[Form Number],Ticket_Forms[Prizes])</f>
        <v>2250</v>
      </c>
      <c r="S1912" s="16">
        <f>LOOKUP(Table5[[#This Row],[Item '#]],Ticket_Forms[Form Number],Ticket_Forms[Location Rent])</f>
        <v>180</v>
      </c>
      <c r="T1912" s="16">
        <f>LOOKUP(Table5[[#This Row],[Item '#]],Ticket_Forms[Form Number],Ticket_Forms[Last Sale])</f>
        <v>200</v>
      </c>
      <c r="U1912" s="16" t="s">
        <v>3909</v>
      </c>
      <c r="V1912" s="58" t="str">
        <f>Table5[[#This Row],[Date Distributed]]</f>
        <v/>
      </c>
      <c r="W1912" s="3" t="str">
        <f>_xlfn.XLOOKUP(Table5[[#This Row],[Serial '#]],Table10[Serial '#],Table10[Charity Association],"",,)</f>
        <v/>
      </c>
      <c r="Z1912" s="3" t="s">
        <v>23</v>
      </c>
    </row>
    <row r="1913" spans="1:26" hidden="1" x14ac:dyDescent="0.35">
      <c r="A1913" s="3">
        <v>1911</v>
      </c>
      <c r="B1913" s="78">
        <v>45355</v>
      </c>
      <c r="C1913" s="73" t="str">
        <f>_xlfn.XLOOKUP(Table5[[#This Row],[Serial '#]],Table10[Serial '#],Table10[Date],"",,)</f>
        <v/>
      </c>
      <c r="D19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13" s="73" t="str">
        <f>IF(Table5[[#This Row],[Date Distributed]]="","In Stock","Distributed")</f>
        <v>In Stock</v>
      </c>
      <c r="F1913" s="79" t="s">
        <v>660</v>
      </c>
      <c r="G1913" s="75" t="s">
        <v>761</v>
      </c>
      <c r="H1913" s="80" t="s">
        <v>745</v>
      </c>
      <c r="I1913" s="80" t="s">
        <v>746</v>
      </c>
      <c r="J1913" s="81" t="s">
        <v>2669</v>
      </c>
      <c r="K1913" s="80" t="s">
        <v>659</v>
      </c>
      <c r="L1913" s="3" t="str">
        <f>_xlfn.XLOOKUP(Table5[[#This Row],[Item '#]],Ticket_Forms[Form Number],Ticket_Forms[Game Name],"",,)</f>
        <v>Crowns and Bars</v>
      </c>
      <c r="M1913" s="15">
        <v>102</v>
      </c>
      <c r="N1913" s="3">
        <f>LOOKUP(Table5[[#This Row],[Item '#]],Ticket_Forms[Form Number],Ticket_Forms[Ticket Count])</f>
        <v>3000</v>
      </c>
      <c r="O1913" s="16">
        <f>LOOKUP(Table5[[#This Row],[Item '#]],Ticket_Forms[Form Number],Ticket_Forms[Ticket Value])</f>
        <v>1</v>
      </c>
      <c r="P1913" s="16">
        <f>LOOKUP(Table5[[#This Row],[Item '#]],Ticket_Forms[Form Number],Ticket_Forms[Revenue])</f>
        <v>3000</v>
      </c>
      <c r="Q1913" s="16">
        <f>LOOKUP(Table5[[#This Row],[Item '#]],Ticket_Forms[Form Number],Ticket_Forms[Ideal Profit])</f>
        <v>750</v>
      </c>
      <c r="R1913" s="16">
        <f>LOOKUP(Table5[[#This Row],[Item '#]],Ticket_Forms[Form Number],Ticket_Forms[Prizes])</f>
        <v>2250</v>
      </c>
      <c r="S1913" s="16">
        <f>LOOKUP(Table5[[#This Row],[Item '#]],Ticket_Forms[Form Number],Ticket_Forms[Location Rent])</f>
        <v>180</v>
      </c>
      <c r="T1913" s="16">
        <f>LOOKUP(Table5[[#This Row],[Item '#]],Ticket_Forms[Form Number],Ticket_Forms[Last Sale])</f>
        <v>200</v>
      </c>
      <c r="U1913" s="16" t="s">
        <v>3909</v>
      </c>
      <c r="V1913" s="58" t="str">
        <f>Table5[[#This Row],[Date Distributed]]</f>
        <v/>
      </c>
      <c r="W1913" s="3" t="str">
        <f>_xlfn.XLOOKUP(Table5[[#This Row],[Serial '#]],Table10[Serial '#],Table10[Charity Association],"",,)</f>
        <v/>
      </c>
      <c r="Z1913" s="3" t="s">
        <v>23</v>
      </c>
    </row>
    <row r="1914" spans="1:26" hidden="1" x14ac:dyDescent="0.35">
      <c r="A1914" s="3">
        <v>1912</v>
      </c>
      <c r="B1914" s="78">
        <v>45355</v>
      </c>
      <c r="C1914" s="73" t="str">
        <f>_xlfn.XLOOKUP(Table5[[#This Row],[Serial '#]],Table10[Serial '#],Table10[Date],"",,)</f>
        <v/>
      </c>
      <c r="D19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14" s="73" t="str">
        <f>IF(Table5[[#This Row],[Date Distributed]]="","In Stock","Distributed")</f>
        <v>In Stock</v>
      </c>
      <c r="F1914" s="79" t="s">
        <v>660</v>
      </c>
      <c r="G1914" s="75" t="s">
        <v>761</v>
      </c>
      <c r="H1914" s="80" t="s">
        <v>745</v>
      </c>
      <c r="I1914" s="80" t="s">
        <v>746</v>
      </c>
      <c r="J1914" s="81" t="s">
        <v>2670</v>
      </c>
      <c r="K1914" s="80" t="s">
        <v>659</v>
      </c>
      <c r="L1914" s="3" t="str">
        <f>_xlfn.XLOOKUP(Table5[[#This Row],[Item '#]],Ticket_Forms[Form Number],Ticket_Forms[Game Name],"",,)</f>
        <v>Crowns and Bars</v>
      </c>
      <c r="M1914" s="15">
        <v>102</v>
      </c>
      <c r="N1914" s="3">
        <f>LOOKUP(Table5[[#This Row],[Item '#]],Ticket_Forms[Form Number],Ticket_Forms[Ticket Count])</f>
        <v>3000</v>
      </c>
      <c r="O1914" s="16">
        <f>LOOKUP(Table5[[#This Row],[Item '#]],Ticket_Forms[Form Number],Ticket_Forms[Ticket Value])</f>
        <v>1</v>
      </c>
      <c r="P1914" s="16">
        <f>LOOKUP(Table5[[#This Row],[Item '#]],Ticket_Forms[Form Number],Ticket_Forms[Revenue])</f>
        <v>3000</v>
      </c>
      <c r="Q1914" s="16">
        <f>LOOKUP(Table5[[#This Row],[Item '#]],Ticket_Forms[Form Number],Ticket_Forms[Ideal Profit])</f>
        <v>750</v>
      </c>
      <c r="R1914" s="16">
        <f>LOOKUP(Table5[[#This Row],[Item '#]],Ticket_Forms[Form Number],Ticket_Forms[Prizes])</f>
        <v>2250</v>
      </c>
      <c r="S1914" s="16">
        <f>LOOKUP(Table5[[#This Row],[Item '#]],Ticket_Forms[Form Number],Ticket_Forms[Location Rent])</f>
        <v>180</v>
      </c>
      <c r="T1914" s="16">
        <f>LOOKUP(Table5[[#This Row],[Item '#]],Ticket_Forms[Form Number],Ticket_Forms[Last Sale])</f>
        <v>200</v>
      </c>
      <c r="U1914" s="16" t="s">
        <v>3909</v>
      </c>
      <c r="V1914" s="58" t="str">
        <f>Table5[[#This Row],[Date Distributed]]</f>
        <v/>
      </c>
      <c r="W1914" s="3" t="str">
        <f>_xlfn.XLOOKUP(Table5[[#This Row],[Serial '#]],Table10[Serial '#],Table10[Charity Association],"",,)</f>
        <v/>
      </c>
      <c r="Z1914" s="3" t="s">
        <v>23</v>
      </c>
    </row>
    <row r="1915" spans="1:26" hidden="1" x14ac:dyDescent="0.35">
      <c r="A1915" s="3">
        <v>1913</v>
      </c>
      <c r="B1915" s="78">
        <v>45355</v>
      </c>
      <c r="C1915" s="73" t="str">
        <f>_xlfn.XLOOKUP(Table5[[#This Row],[Serial '#]],Table10[Serial '#],Table10[Date],"",,)</f>
        <v/>
      </c>
      <c r="D19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15" s="73" t="str">
        <f>IF(Table5[[#This Row],[Date Distributed]]="","In Stock","Distributed")</f>
        <v>In Stock</v>
      </c>
      <c r="F1915" s="79" t="s">
        <v>660</v>
      </c>
      <c r="G1915" s="75" t="s">
        <v>761</v>
      </c>
      <c r="H1915" s="80" t="s">
        <v>745</v>
      </c>
      <c r="I1915" s="80" t="s">
        <v>746</v>
      </c>
      <c r="J1915" s="81" t="s">
        <v>2671</v>
      </c>
      <c r="K1915" s="80" t="s">
        <v>659</v>
      </c>
      <c r="L1915" s="3" t="str">
        <f>_xlfn.XLOOKUP(Table5[[#This Row],[Item '#]],Ticket_Forms[Form Number],Ticket_Forms[Game Name],"",,)</f>
        <v>Crowns and Bars</v>
      </c>
      <c r="M1915" s="15">
        <v>102</v>
      </c>
      <c r="N1915" s="3">
        <f>LOOKUP(Table5[[#This Row],[Item '#]],Ticket_Forms[Form Number],Ticket_Forms[Ticket Count])</f>
        <v>3000</v>
      </c>
      <c r="O1915" s="16">
        <f>LOOKUP(Table5[[#This Row],[Item '#]],Ticket_Forms[Form Number],Ticket_Forms[Ticket Value])</f>
        <v>1</v>
      </c>
      <c r="P1915" s="16">
        <f>LOOKUP(Table5[[#This Row],[Item '#]],Ticket_Forms[Form Number],Ticket_Forms[Revenue])</f>
        <v>3000</v>
      </c>
      <c r="Q1915" s="16">
        <f>LOOKUP(Table5[[#This Row],[Item '#]],Ticket_Forms[Form Number],Ticket_Forms[Ideal Profit])</f>
        <v>750</v>
      </c>
      <c r="R1915" s="16">
        <f>LOOKUP(Table5[[#This Row],[Item '#]],Ticket_Forms[Form Number],Ticket_Forms[Prizes])</f>
        <v>2250</v>
      </c>
      <c r="S1915" s="16">
        <f>LOOKUP(Table5[[#This Row],[Item '#]],Ticket_Forms[Form Number],Ticket_Forms[Location Rent])</f>
        <v>180</v>
      </c>
      <c r="T1915" s="16">
        <f>LOOKUP(Table5[[#This Row],[Item '#]],Ticket_Forms[Form Number],Ticket_Forms[Last Sale])</f>
        <v>200</v>
      </c>
      <c r="U1915" s="16" t="s">
        <v>3909</v>
      </c>
      <c r="V1915" s="58" t="str">
        <f>Table5[[#This Row],[Date Distributed]]</f>
        <v/>
      </c>
      <c r="W1915" s="3" t="str">
        <f>_xlfn.XLOOKUP(Table5[[#This Row],[Serial '#]],Table10[Serial '#],Table10[Charity Association],"",,)</f>
        <v/>
      </c>
      <c r="Z1915" s="3" t="s">
        <v>23</v>
      </c>
    </row>
    <row r="1916" spans="1:26" hidden="1" x14ac:dyDescent="0.35">
      <c r="A1916" s="3">
        <v>1914</v>
      </c>
      <c r="B1916" s="78">
        <v>45355</v>
      </c>
      <c r="C1916" s="73" t="str">
        <f>_xlfn.XLOOKUP(Table5[[#This Row],[Serial '#]],Table10[Serial '#],Table10[Date],"",,)</f>
        <v/>
      </c>
      <c r="D19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16" s="73" t="str">
        <f>IF(Table5[[#This Row],[Date Distributed]]="","In Stock","Distributed")</f>
        <v>In Stock</v>
      </c>
      <c r="F1916" s="79" t="s">
        <v>660</v>
      </c>
      <c r="G1916" s="75" t="s">
        <v>761</v>
      </c>
      <c r="H1916" s="80" t="s">
        <v>745</v>
      </c>
      <c r="I1916" s="80" t="s">
        <v>746</v>
      </c>
      <c r="J1916" s="81" t="s">
        <v>2672</v>
      </c>
      <c r="K1916" s="80" t="s">
        <v>659</v>
      </c>
      <c r="L1916" s="3" t="str">
        <f>_xlfn.XLOOKUP(Table5[[#This Row],[Item '#]],Ticket_Forms[Form Number],Ticket_Forms[Game Name],"",,)</f>
        <v>Crowns and Bars</v>
      </c>
      <c r="M1916" s="15">
        <v>102</v>
      </c>
      <c r="N1916" s="3">
        <f>LOOKUP(Table5[[#This Row],[Item '#]],Ticket_Forms[Form Number],Ticket_Forms[Ticket Count])</f>
        <v>3000</v>
      </c>
      <c r="O1916" s="16">
        <f>LOOKUP(Table5[[#This Row],[Item '#]],Ticket_Forms[Form Number],Ticket_Forms[Ticket Value])</f>
        <v>1</v>
      </c>
      <c r="P1916" s="16">
        <f>LOOKUP(Table5[[#This Row],[Item '#]],Ticket_Forms[Form Number],Ticket_Forms[Revenue])</f>
        <v>3000</v>
      </c>
      <c r="Q1916" s="16">
        <f>LOOKUP(Table5[[#This Row],[Item '#]],Ticket_Forms[Form Number],Ticket_Forms[Ideal Profit])</f>
        <v>750</v>
      </c>
      <c r="R1916" s="16">
        <f>LOOKUP(Table5[[#This Row],[Item '#]],Ticket_Forms[Form Number],Ticket_Forms[Prizes])</f>
        <v>2250</v>
      </c>
      <c r="S1916" s="16">
        <f>LOOKUP(Table5[[#This Row],[Item '#]],Ticket_Forms[Form Number],Ticket_Forms[Location Rent])</f>
        <v>180</v>
      </c>
      <c r="T1916" s="16">
        <f>LOOKUP(Table5[[#This Row],[Item '#]],Ticket_Forms[Form Number],Ticket_Forms[Last Sale])</f>
        <v>200</v>
      </c>
      <c r="U1916" s="16" t="s">
        <v>3909</v>
      </c>
      <c r="V1916" s="58" t="str">
        <f>Table5[[#This Row],[Date Distributed]]</f>
        <v/>
      </c>
      <c r="W1916" s="3" t="str">
        <f>_xlfn.XLOOKUP(Table5[[#This Row],[Serial '#]],Table10[Serial '#],Table10[Charity Association],"",,)</f>
        <v/>
      </c>
      <c r="Z1916" s="3" t="s">
        <v>23</v>
      </c>
    </row>
    <row r="1917" spans="1:26" hidden="1" x14ac:dyDescent="0.35">
      <c r="A1917" s="3">
        <v>1915</v>
      </c>
      <c r="B1917" s="78">
        <v>45355</v>
      </c>
      <c r="C1917" s="73" t="str">
        <f>_xlfn.XLOOKUP(Table5[[#This Row],[Serial '#]],Table10[Serial '#],Table10[Date],"",,)</f>
        <v/>
      </c>
      <c r="D19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17" s="73" t="str">
        <f>IF(Table5[[#This Row],[Date Distributed]]="","In Stock","Distributed")</f>
        <v>In Stock</v>
      </c>
      <c r="F1917" s="79" t="s">
        <v>660</v>
      </c>
      <c r="G1917" s="75" t="s">
        <v>761</v>
      </c>
      <c r="H1917" s="80" t="s">
        <v>745</v>
      </c>
      <c r="I1917" s="80" t="s">
        <v>746</v>
      </c>
      <c r="J1917" s="81" t="s">
        <v>2673</v>
      </c>
      <c r="K1917" s="80" t="s">
        <v>659</v>
      </c>
      <c r="L1917" s="3" t="str">
        <f>_xlfn.XLOOKUP(Table5[[#This Row],[Item '#]],Ticket_Forms[Form Number],Ticket_Forms[Game Name],"",,)</f>
        <v>Crowns and Bars</v>
      </c>
      <c r="M1917" s="15">
        <v>102</v>
      </c>
      <c r="N1917" s="3">
        <f>LOOKUP(Table5[[#This Row],[Item '#]],Ticket_Forms[Form Number],Ticket_Forms[Ticket Count])</f>
        <v>3000</v>
      </c>
      <c r="O1917" s="16">
        <f>LOOKUP(Table5[[#This Row],[Item '#]],Ticket_Forms[Form Number],Ticket_Forms[Ticket Value])</f>
        <v>1</v>
      </c>
      <c r="P1917" s="16">
        <f>LOOKUP(Table5[[#This Row],[Item '#]],Ticket_Forms[Form Number],Ticket_Forms[Revenue])</f>
        <v>3000</v>
      </c>
      <c r="Q1917" s="16">
        <f>LOOKUP(Table5[[#This Row],[Item '#]],Ticket_Forms[Form Number],Ticket_Forms[Ideal Profit])</f>
        <v>750</v>
      </c>
      <c r="R1917" s="16">
        <f>LOOKUP(Table5[[#This Row],[Item '#]],Ticket_Forms[Form Number],Ticket_Forms[Prizes])</f>
        <v>2250</v>
      </c>
      <c r="S1917" s="16">
        <f>LOOKUP(Table5[[#This Row],[Item '#]],Ticket_Forms[Form Number],Ticket_Forms[Location Rent])</f>
        <v>180</v>
      </c>
      <c r="T1917" s="16">
        <f>LOOKUP(Table5[[#This Row],[Item '#]],Ticket_Forms[Form Number],Ticket_Forms[Last Sale])</f>
        <v>200</v>
      </c>
      <c r="U1917" s="16" t="s">
        <v>3909</v>
      </c>
      <c r="V1917" s="58" t="str">
        <f>Table5[[#This Row],[Date Distributed]]</f>
        <v/>
      </c>
      <c r="W1917" s="3" t="str">
        <f>_xlfn.XLOOKUP(Table5[[#This Row],[Serial '#]],Table10[Serial '#],Table10[Charity Association],"",,)</f>
        <v/>
      </c>
      <c r="Z1917" s="3" t="s">
        <v>23</v>
      </c>
    </row>
    <row r="1918" spans="1:26" hidden="1" x14ac:dyDescent="0.35">
      <c r="A1918" s="3">
        <v>1916</v>
      </c>
      <c r="B1918" s="78">
        <v>45355</v>
      </c>
      <c r="C1918" s="73" t="str">
        <f>_xlfn.XLOOKUP(Table5[[#This Row],[Serial '#]],Table10[Serial '#],Table10[Date],"",,)</f>
        <v/>
      </c>
      <c r="D19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18" s="73" t="str">
        <f>IF(Table5[[#This Row],[Date Distributed]]="","In Stock","Distributed")</f>
        <v>In Stock</v>
      </c>
      <c r="F1918" s="79" t="s">
        <v>660</v>
      </c>
      <c r="G1918" s="75" t="s">
        <v>761</v>
      </c>
      <c r="H1918" s="80" t="s">
        <v>745</v>
      </c>
      <c r="I1918" s="80" t="s">
        <v>746</v>
      </c>
      <c r="J1918" s="81" t="s">
        <v>2674</v>
      </c>
      <c r="K1918" s="80" t="s">
        <v>659</v>
      </c>
      <c r="L1918" s="3" t="str">
        <f>_xlfn.XLOOKUP(Table5[[#This Row],[Item '#]],Ticket_Forms[Form Number],Ticket_Forms[Game Name],"",,)</f>
        <v>Crowns and Bars</v>
      </c>
      <c r="M1918" s="15">
        <v>102</v>
      </c>
      <c r="N1918" s="3">
        <f>LOOKUP(Table5[[#This Row],[Item '#]],Ticket_Forms[Form Number],Ticket_Forms[Ticket Count])</f>
        <v>3000</v>
      </c>
      <c r="O1918" s="16">
        <f>LOOKUP(Table5[[#This Row],[Item '#]],Ticket_Forms[Form Number],Ticket_Forms[Ticket Value])</f>
        <v>1</v>
      </c>
      <c r="P1918" s="16">
        <f>LOOKUP(Table5[[#This Row],[Item '#]],Ticket_Forms[Form Number],Ticket_Forms[Revenue])</f>
        <v>3000</v>
      </c>
      <c r="Q1918" s="16">
        <f>LOOKUP(Table5[[#This Row],[Item '#]],Ticket_Forms[Form Number],Ticket_Forms[Ideal Profit])</f>
        <v>750</v>
      </c>
      <c r="R1918" s="16">
        <f>LOOKUP(Table5[[#This Row],[Item '#]],Ticket_Forms[Form Number],Ticket_Forms[Prizes])</f>
        <v>2250</v>
      </c>
      <c r="S1918" s="16">
        <f>LOOKUP(Table5[[#This Row],[Item '#]],Ticket_Forms[Form Number],Ticket_Forms[Location Rent])</f>
        <v>180</v>
      </c>
      <c r="T1918" s="16">
        <f>LOOKUP(Table5[[#This Row],[Item '#]],Ticket_Forms[Form Number],Ticket_Forms[Last Sale])</f>
        <v>200</v>
      </c>
      <c r="U1918" s="16" t="s">
        <v>3909</v>
      </c>
      <c r="V1918" s="58" t="str">
        <f>Table5[[#This Row],[Date Distributed]]</f>
        <v/>
      </c>
      <c r="W1918" s="3" t="str">
        <f>_xlfn.XLOOKUP(Table5[[#This Row],[Serial '#]],Table10[Serial '#],Table10[Charity Association],"",,)</f>
        <v/>
      </c>
      <c r="Z1918" s="3" t="s">
        <v>23</v>
      </c>
    </row>
    <row r="1919" spans="1:26" hidden="1" x14ac:dyDescent="0.35">
      <c r="A1919" s="3">
        <v>1917</v>
      </c>
      <c r="B1919" s="78">
        <v>45355</v>
      </c>
      <c r="C1919" s="73" t="str">
        <f>_xlfn.XLOOKUP(Table5[[#This Row],[Serial '#]],Table10[Serial '#],Table10[Date],"",,)</f>
        <v/>
      </c>
      <c r="D19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19" s="73" t="str">
        <f>IF(Table5[[#This Row],[Date Distributed]]="","In Stock","Distributed")</f>
        <v>In Stock</v>
      </c>
      <c r="F1919" s="79" t="s">
        <v>660</v>
      </c>
      <c r="G1919" s="75" t="s">
        <v>761</v>
      </c>
      <c r="H1919" s="80" t="s">
        <v>745</v>
      </c>
      <c r="I1919" s="80" t="s">
        <v>746</v>
      </c>
      <c r="J1919" s="81" t="s">
        <v>2675</v>
      </c>
      <c r="K1919" s="80" t="s">
        <v>659</v>
      </c>
      <c r="L1919" s="3" t="str">
        <f>_xlfn.XLOOKUP(Table5[[#This Row],[Item '#]],Ticket_Forms[Form Number],Ticket_Forms[Game Name],"",,)</f>
        <v>Crowns and Bars</v>
      </c>
      <c r="M1919" s="15">
        <v>102</v>
      </c>
      <c r="N1919" s="3">
        <f>LOOKUP(Table5[[#This Row],[Item '#]],Ticket_Forms[Form Number],Ticket_Forms[Ticket Count])</f>
        <v>3000</v>
      </c>
      <c r="O1919" s="16">
        <f>LOOKUP(Table5[[#This Row],[Item '#]],Ticket_Forms[Form Number],Ticket_Forms[Ticket Value])</f>
        <v>1</v>
      </c>
      <c r="P1919" s="16">
        <f>LOOKUP(Table5[[#This Row],[Item '#]],Ticket_Forms[Form Number],Ticket_Forms[Revenue])</f>
        <v>3000</v>
      </c>
      <c r="Q1919" s="16">
        <f>LOOKUP(Table5[[#This Row],[Item '#]],Ticket_Forms[Form Number],Ticket_Forms[Ideal Profit])</f>
        <v>750</v>
      </c>
      <c r="R1919" s="16">
        <f>LOOKUP(Table5[[#This Row],[Item '#]],Ticket_Forms[Form Number],Ticket_Forms[Prizes])</f>
        <v>2250</v>
      </c>
      <c r="S1919" s="16">
        <f>LOOKUP(Table5[[#This Row],[Item '#]],Ticket_Forms[Form Number],Ticket_Forms[Location Rent])</f>
        <v>180</v>
      </c>
      <c r="T1919" s="16">
        <f>LOOKUP(Table5[[#This Row],[Item '#]],Ticket_Forms[Form Number],Ticket_Forms[Last Sale])</f>
        <v>200</v>
      </c>
      <c r="U1919" s="16" t="s">
        <v>3909</v>
      </c>
      <c r="V1919" s="58" t="str">
        <f>Table5[[#This Row],[Date Distributed]]</f>
        <v/>
      </c>
      <c r="W1919" s="3" t="str">
        <f>_xlfn.XLOOKUP(Table5[[#This Row],[Serial '#]],Table10[Serial '#],Table10[Charity Association],"",,)</f>
        <v/>
      </c>
      <c r="Z1919" s="3" t="s">
        <v>23</v>
      </c>
    </row>
    <row r="1920" spans="1:26" hidden="1" x14ac:dyDescent="0.35">
      <c r="A1920" s="3">
        <v>1918</v>
      </c>
      <c r="B1920" s="78">
        <v>45355</v>
      </c>
      <c r="C1920" s="73" t="str">
        <f>_xlfn.XLOOKUP(Table5[[#This Row],[Serial '#]],Table10[Serial '#],Table10[Date],"",,)</f>
        <v/>
      </c>
      <c r="D19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20" s="73" t="str">
        <f>IF(Table5[[#This Row],[Date Distributed]]="","In Stock","Distributed")</f>
        <v>In Stock</v>
      </c>
      <c r="F1920" s="79" t="s">
        <v>660</v>
      </c>
      <c r="G1920" s="75" t="s">
        <v>761</v>
      </c>
      <c r="H1920" s="80" t="s">
        <v>745</v>
      </c>
      <c r="I1920" s="80" t="s">
        <v>746</v>
      </c>
      <c r="J1920" s="81" t="s">
        <v>2676</v>
      </c>
      <c r="K1920" s="80" t="s">
        <v>659</v>
      </c>
      <c r="L1920" s="3" t="str">
        <f>_xlfn.XLOOKUP(Table5[[#This Row],[Item '#]],Ticket_Forms[Form Number],Ticket_Forms[Game Name],"",,)</f>
        <v>Crowns and Bars</v>
      </c>
      <c r="M1920" s="15">
        <v>102</v>
      </c>
      <c r="N1920" s="3">
        <f>LOOKUP(Table5[[#This Row],[Item '#]],Ticket_Forms[Form Number],Ticket_Forms[Ticket Count])</f>
        <v>3000</v>
      </c>
      <c r="O1920" s="16">
        <f>LOOKUP(Table5[[#This Row],[Item '#]],Ticket_Forms[Form Number],Ticket_Forms[Ticket Value])</f>
        <v>1</v>
      </c>
      <c r="P1920" s="16">
        <f>LOOKUP(Table5[[#This Row],[Item '#]],Ticket_Forms[Form Number],Ticket_Forms[Revenue])</f>
        <v>3000</v>
      </c>
      <c r="Q1920" s="16">
        <f>LOOKUP(Table5[[#This Row],[Item '#]],Ticket_Forms[Form Number],Ticket_Forms[Ideal Profit])</f>
        <v>750</v>
      </c>
      <c r="R1920" s="16">
        <f>LOOKUP(Table5[[#This Row],[Item '#]],Ticket_Forms[Form Number],Ticket_Forms[Prizes])</f>
        <v>2250</v>
      </c>
      <c r="S1920" s="16">
        <f>LOOKUP(Table5[[#This Row],[Item '#]],Ticket_Forms[Form Number],Ticket_Forms[Location Rent])</f>
        <v>180</v>
      </c>
      <c r="T1920" s="16">
        <f>LOOKUP(Table5[[#This Row],[Item '#]],Ticket_Forms[Form Number],Ticket_Forms[Last Sale])</f>
        <v>200</v>
      </c>
      <c r="U1920" s="16" t="s">
        <v>3909</v>
      </c>
      <c r="V1920" s="58" t="str">
        <f>Table5[[#This Row],[Date Distributed]]</f>
        <v/>
      </c>
      <c r="W1920" s="3" t="str">
        <f>_xlfn.XLOOKUP(Table5[[#This Row],[Serial '#]],Table10[Serial '#],Table10[Charity Association],"",,)</f>
        <v/>
      </c>
      <c r="Z1920" s="3" t="s">
        <v>23</v>
      </c>
    </row>
    <row r="1921" spans="1:26" hidden="1" x14ac:dyDescent="0.35">
      <c r="A1921" s="3">
        <v>1919</v>
      </c>
      <c r="B1921" s="78">
        <v>45355</v>
      </c>
      <c r="C1921" s="73" t="str">
        <f>_xlfn.XLOOKUP(Table5[[#This Row],[Serial '#]],Table10[Serial '#],Table10[Date],"",,)</f>
        <v/>
      </c>
      <c r="D19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21" s="73" t="str">
        <f>IF(Table5[[#This Row],[Date Distributed]]="","In Stock","Distributed")</f>
        <v>In Stock</v>
      </c>
      <c r="F1921" s="79" t="s">
        <v>660</v>
      </c>
      <c r="G1921" s="75" t="s">
        <v>761</v>
      </c>
      <c r="H1921" s="80" t="s">
        <v>745</v>
      </c>
      <c r="I1921" s="80" t="s">
        <v>746</v>
      </c>
      <c r="J1921" s="81" t="s">
        <v>2677</v>
      </c>
      <c r="K1921" s="80" t="s">
        <v>659</v>
      </c>
      <c r="L1921" s="3" t="str">
        <f>_xlfn.XLOOKUP(Table5[[#This Row],[Item '#]],Ticket_Forms[Form Number],Ticket_Forms[Game Name],"",,)</f>
        <v>Crowns and Bars</v>
      </c>
      <c r="M1921" s="15">
        <v>102</v>
      </c>
      <c r="N1921" s="3">
        <f>LOOKUP(Table5[[#This Row],[Item '#]],Ticket_Forms[Form Number],Ticket_Forms[Ticket Count])</f>
        <v>3000</v>
      </c>
      <c r="O1921" s="16">
        <f>LOOKUP(Table5[[#This Row],[Item '#]],Ticket_Forms[Form Number],Ticket_Forms[Ticket Value])</f>
        <v>1</v>
      </c>
      <c r="P1921" s="16">
        <f>LOOKUP(Table5[[#This Row],[Item '#]],Ticket_Forms[Form Number],Ticket_Forms[Revenue])</f>
        <v>3000</v>
      </c>
      <c r="Q1921" s="16">
        <f>LOOKUP(Table5[[#This Row],[Item '#]],Ticket_Forms[Form Number],Ticket_Forms[Ideal Profit])</f>
        <v>750</v>
      </c>
      <c r="R1921" s="16">
        <f>LOOKUP(Table5[[#This Row],[Item '#]],Ticket_Forms[Form Number],Ticket_Forms[Prizes])</f>
        <v>2250</v>
      </c>
      <c r="S1921" s="16">
        <f>LOOKUP(Table5[[#This Row],[Item '#]],Ticket_Forms[Form Number],Ticket_Forms[Location Rent])</f>
        <v>180</v>
      </c>
      <c r="T1921" s="16">
        <f>LOOKUP(Table5[[#This Row],[Item '#]],Ticket_Forms[Form Number],Ticket_Forms[Last Sale])</f>
        <v>200</v>
      </c>
      <c r="U1921" s="16" t="s">
        <v>3909</v>
      </c>
      <c r="V1921" s="58" t="str">
        <f>Table5[[#This Row],[Date Distributed]]</f>
        <v/>
      </c>
      <c r="W1921" s="3" t="str">
        <f>_xlfn.XLOOKUP(Table5[[#This Row],[Serial '#]],Table10[Serial '#],Table10[Charity Association],"",,)</f>
        <v/>
      </c>
      <c r="Z1921" s="3" t="s">
        <v>23</v>
      </c>
    </row>
    <row r="1922" spans="1:26" hidden="1" x14ac:dyDescent="0.35">
      <c r="A1922" s="3">
        <v>1920</v>
      </c>
      <c r="B1922" s="78">
        <v>45355</v>
      </c>
      <c r="C1922" s="73" t="str">
        <f>_xlfn.XLOOKUP(Table5[[#This Row],[Serial '#]],Table10[Serial '#],Table10[Date],"",,)</f>
        <v/>
      </c>
      <c r="D19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22" s="73" t="str">
        <f>IF(Table5[[#This Row],[Date Distributed]]="","In Stock","Distributed")</f>
        <v>In Stock</v>
      </c>
      <c r="F1922" s="79" t="s">
        <v>660</v>
      </c>
      <c r="G1922" s="75" t="s">
        <v>761</v>
      </c>
      <c r="H1922" s="80" t="s">
        <v>745</v>
      </c>
      <c r="I1922" s="80" t="s">
        <v>746</v>
      </c>
      <c r="J1922" s="81" t="s">
        <v>2678</v>
      </c>
      <c r="K1922" s="80" t="s">
        <v>659</v>
      </c>
      <c r="L1922" s="3" t="str">
        <f>_xlfn.XLOOKUP(Table5[[#This Row],[Item '#]],Ticket_Forms[Form Number],Ticket_Forms[Game Name],"",,)</f>
        <v>Crowns and Bars</v>
      </c>
      <c r="M1922" s="15">
        <v>102</v>
      </c>
      <c r="N1922" s="3">
        <f>LOOKUP(Table5[[#This Row],[Item '#]],Ticket_Forms[Form Number],Ticket_Forms[Ticket Count])</f>
        <v>3000</v>
      </c>
      <c r="O1922" s="16">
        <f>LOOKUP(Table5[[#This Row],[Item '#]],Ticket_Forms[Form Number],Ticket_Forms[Ticket Value])</f>
        <v>1</v>
      </c>
      <c r="P1922" s="16">
        <f>LOOKUP(Table5[[#This Row],[Item '#]],Ticket_Forms[Form Number],Ticket_Forms[Revenue])</f>
        <v>3000</v>
      </c>
      <c r="Q1922" s="16">
        <f>LOOKUP(Table5[[#This Row],[Item '#]],Ticket_Forms[Form Number],Ticket_Forms[Ideal Profit])</f>
        <v>750</v>
      </c>
      <c r="R1922" s="16">
        <f>LOOKUP(Table5[[#This Row],[Item '#]],Ticket_Forms[Form Number],Ticket_Forms[Prizes])</f>
        <v>2250</v>
      </c>
      <c r="S1922" s="16">
        <f>LOOKUP(Table5[[#This Row],[Item '#]],Ticket_Forms[Form Number],Ticket_Forms[Location Rent])</f>
        <v>180</v>
      </c>
      <c r="T1922" s="16">
        <f>LOOKUP(Table5[[#This Row],[Item '#]],Ticket_Forms[Form Number],Ticket_Forms[Last Sale])</f>
        <v>200</v>
      </c>
      <c r="U1922" s="16" t="s">
        <v>3909</v>
      </c>
      <c r="V1922" s="58" t="str">
        <f>Table5[[#This Row],[Date Distributed]]</f>
        <v/>
      </c>
      <c r="W1922" s="3" t="str">
        <f>_xlfn.XLOOKUP(Table5[[#This Row],[Serial '#]],Table10[Serial '#],Table10[Charity Association],"",,)</f>
        <v/>
      </c>
      <c r="Z1922" s="3" t="s">
        <v>23</v>
      </c>
    </row>
    <row r="1923" spans="1:26" hidden="1" x14ac:dyDescent="0.35">
      <c r="A1923" s="3">
        <v>1921</v>
      </c>
      <c r="B1923" s="78">
        <v>45355</v>
      </c>
      <c r="C1923" s="73" t="str">
        <f>_xlfn.XLOOKUP(Table5[[#This Row],[Serial '#]],Table10[Serial '#],Table10[Date],"",,)</f>
        <v/>
      </c>
      <c r="D19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23" s="73" t="str">
        <f>IF(Table5[[#This Row],[Date Distributed]]="","In Stock","Distributed")</f>
        <v>In Stock</v>
      </c>
      <c r="F1923" s="79" t="s">
        <v>660</v>
      </c>
      <c r="G1923" s="75" t="s">
        <v>761</v>
      </c>
      <c r="H1923" s="80" t="s">
        <v>745</v>
      </c>
      <c r="I1923" s="80" t="s">
        <v>746</v>
      </c>
      <c r="J1923" s="81" t="s">
        <v>2679</v>
      </c>
      <c r="K1923" s="80" t="s">
        <v>659</v>
      </c>
      <c r="L1923" s="3" t="str">
        <f>_xlfn.XLOOKUP(Table5[[#This Row],[Item '#]],Ticket_Forms[Form Number],Ticket_Forms[Game Name],"",,)</f>
        <v>Crowns and Bars</v>
      </c>
      <c r="M1923" s="15">
        <v>102</v>
      </c>
      <c r="N1923" s="3">
        <f>LOOKUP(Table5[[#This Row],[Item '#]],Ticket_Forms[Form Number],Ticket_Forms[Ticket Count])</f>
        <v>3000</v>
      </c>
      <c r="O1923" s="16">
        <f>LOOKUP(Table5[[#This Row],[Item '#]],Ticket_Forms[Form Number],Ticket_Forms[Ticket Value])</f>
        <v>1</v>
      </c>
      <c r="P1923" s="16">
        <f>LOOKUP(Table5[[#This Row],[Item '#]],Ticket_Forms[Form Number],Ticket_Forms[Revenue])</f>
        <v>3000</v>
      </c>
      <c r="Q1923" s="16">
        <f>LOOKUP(Table5[[#This Row],[Item '#]],Ticket_Forms[Form Number],Ticket_Forms[Ideal Profit])</f>
        <v>750</v>
      </c>
      <c r="R1923" s="16">
        <f>LOOKUP(Table5[[#This Row],[Item '#]],Ticket_Forms[Form Number],Ticket_Forms[Prizes])</f>
        <v>2250</v>
      </c>
      <c r="S1923" s="16">
        <f>LOOKUP(Table5[[#This Row],[Item '#]],Ticket_Forms[Form Number],Ticket_Forms[Location Rent])</f>
        <v>180</v>
      </c>
      <c r="T1923" s="16">
        <f>LOOKUP(Table5[[#This Row],[Item '#]],Ticket_Forms[Form Number],Ticket_Forms[Last Sale])</f>
        <v>200</v>
      </c>
      <c r="U1923" s="16" t="s">
        <v>3909</v>
      </c>
      <c r="V1923" s="58" t="str">
        <f>Table5[[#This Row],[Date Distributed]]</f>
        <v/>
      </c>
      <c r="W1923" s="3" t="str">
        <f>_xlfn.XLOOKUP(Table5[[#This Row],[Serial '#]],Table10[Serial '#],Table10[Charity Association],"",,)</f>
        <v/>
      </c>
      <c r="Z1923" s="3" t="s">
        <v>23</v>
      </c>
    </row>
    <row r="1924" spans="1:26" hidden="1" x14ac:dyDescent="0.35">
      <c r="A1924" s="3">
        <v>1922</v>
      </c>
      <c r="B1924" s="78">
        <v>45355</v>
      </c>
      <c r="C1924" s="73" t="str">
        <f>_xlfn.XLOOKUP(Table5[[#This Row],[Serial '#]],Table10[Serial '#],Table10[Date],"",,)</f>
        <v/>
      </c>
      <c r="D19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24" s="73" t="str">
        <f>IF(Table5[[#This Row],[Date Distributed]]="","In Stock","Distributed")</f>
        <v>In Stock</v>
      </c>
      <c r="F1924" s="79" t="s">
        <v>660</v>
      </c>
      <c r="G1924" s="75" t="s">
        <v>761</v>
      </c>
      <c r="H1924" s="80" t="s">
        <v>745</v>
      </c>
      <c r="I1924" s="80" t="s">
        <v>746</v>
      </c>
      <c r="J1924" s="81" t="s">
        <v>2680</v>
      </c>
      <c r="K1924" s="80" t="s">
        <v>659</v>
      </c>
      <c r="L1924" s="3" t="str">
        <f>_xlfn.XLOOKUP(Table5[[#This Row],[Item '#]],Ticket_Forms[Form Number],Ticket_Forms[Game Name],"",,)</f>
        <v>Crowns and Bars</v>
      </c>
      <c r="M1924" s="15">
        <v>102</v>
      </c>
      <c r="N1924" s="3">
        <f>LOOKUP(Table5[[#This Row],[Item '#]],Ticket_Forms[Form Number],Ticket_Forms[Ticket Count])</f>
        <v>3000</v>
      </c>
      <c r="O1924" s="16">
        <f>LOOKUP(Table5[[#This Row],[Item '#]],Ticket_Forms[Form Number],Ticket_Forms[Ticket Value])</f>
        <v>1</v>
      </c>
      <c r="P1924" s="16">
        <f>LOOKUP(Table5[[#This Row],[Item '#]],Ticket_Forms[Form Number],Ticket_Forms[Revenue])</f>
        <v>3000</v>
      </c>
      <c r="Q1924" s="16">
        <f>LOOKUP(Table5[[#This Row],[Item '#]],Ticket_Forms[Form Number],Ticket_Forms[Ideal Profit])</f>
        <v>750</v>
      </c>
      <c r="R1924" s="16">
        <f>LOOKUP(Table5[[#This Row],[Item '#]],Ticket_Forms[Form Number],Ticket_Forms[Prizes])</f>
        <v>2250</v>
      </c>
      <c r="S1924" s="16">
        <f>LOOKUP(Table5[[#This Row],[Item '#]],Ticket_Forms[Form Number],Ticket_Forms[Location Rent])</f>
        <v>180</v>
      </c>
      <c r="T1924" s="16">
        <f>LOOKUP(Table5[[#This Row],[Item '#]],Ticket_Forms[Form Number],Ticket_Forms[Last Sale])</f>
        <v>200</v>
      </c>
      <c r="U1924" s="16" t="s">
        <v>3909</v>
      </c>
      <c r="V1924" s="58" t="str">
        <f>Table5[[#This Row],[Date Distributed]]</f>
        <v/>
      </c>
      <c r="W1924" s="3" t="str">
        <f>_xlfn.XLOOKUP(Table5[[#This Row],[Serial '#]],Table10[Serial '#],Table10[Charity Association],"",,)</f>
        <v/>
      </c>
      <c r="Z1924" s="3" t="s">
        <v>23</v>
      </c>
    </row>
    <row r="1925" spans="1:26" hidden="1" x14ac:dyDescent="0.35">
      <c r="A1925" s="3">
        <v>1923</v>
      </c>
      <c r="B1925" s="78">
        <v>45355</v>
      </c>
      <c r="C1925" s="73" t="str">
        <f>_xlfn.XLOOKUP(Table5[[#This Row],[Serial '#]],Table10[Serial '#],Table10[Date],"",,)</f>
        <v/>
      </c>
      <c r="D19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25" s="73" t="str">
        <f>IF(Table5[[#This Row],[Date Distributed]]="","In Stock","Distributed")</f>
        <v>In Stock</v>
      </c>
      <c r="F1925" s="79" t="s">
        <v>660</v>
      </c>
      <c r="G1925" s="75" t="s">
        <v>761</v>
      </c>
      <c r="H1925" s="80" t="s">
        <v>745</v>
      </c>
      <c r="I1925" s="80" t="s">
        <v>746</v>
      </c>
      <c r="J1925" s="81" t="s">
        <v>2681</v>
      </c>
      <c r="K1925" s="80" t="s">
        <v>659</v>
      </c>
      <c r="L1925" s="3" t="str">
        <f>_xlfn.XLOOKUP(Table5[[#This Row],[Item '#]],Ticket_Forms[Form Number],Ticket_Forms[Game Name],"",,)</f>
        <v>Crowns and Bars</v>
      </c>
      <c r="M1925" s="15">
        <v>102</v>
      </c>
      <c r="N1925" s="3">
        <f>LOOKUP(Table5[[#This Row],[Item '#]],Ticket_Forms[Form Number],Ticket_Forms[Ticket Count])</f>
        <v>3000</v>
      </c>
      <c r="O1925" s="16">
        <f>LOOKUP(Table5[[#This Row],[Item '#]],Ticket_Forms[Form Number],Ticket_Forms[Ticket Value])</f>
        <v>1</v>
      </c>
      <c r="P1925" s="16">
        <f>LOOKUP(Table5[[#This Row],[Item '#]],Ticket_Forms[Form Number],Ticket_Forms[Revenue])</f>
        <v>3000</v>
      </c>
      <c r="Q1925" s="16">
        <f>LOOKUP(Table5[[#This Row],[Item '#]],Ticket_Forms[Form Number],Ticket_Forms[Ideal Profit])</f>
        <v>750</v>
      </c>
      <c r="R1925" s="16">
        <f>LOOKUP(Table5[[#This Row],[Item '#]],Ticket_Forms[Form Number],Ticket_Forms[Prizes])</f>
        <v>2250</v>
      </c>
      <c r="S1925" s="16">
        <f>LOOKUP(Table5[[#This Row],[Item '#]],Ticket_Forms[Form Number],Ticket_Forms[Location Rent])</f>
        <v>180</v>
      </c>
      <c r="T1925" s="16">
        <f>LOOKUP(Table5[[#This Row],[Item '#]],Ticket_Forms[Form Number],Ticket_Forms[Last Sale])</f>
        <v>200</v>
      </c>
      <c r="U1925" s="16" t="s">
        <v>3909</v>
      </c>
      <c r="V1925" s="58" t="str">
        <f>Table5[[#This Row],[Date Distributed]]</f>
        <v/>
      </c>
      <c r="W1925" s="3" t="str">
        <f>_xlfn.XLOOKUP(Table5[[#This Row],[Serial '#]],Table10[Serial '#],Table10[Charity Association],"",,)</f>
        <v/>
      </c>
      <c r="Z1925" s="3" t="s">
        <v>23</v>
      </c>
    </row>
    <row r="1926" spans="1:26" hidden="1" x14ac:dyDescent="0.35">
      <c r="A1926" s="3">
        <v>1924</v>
      </c>
      <c r="B1926" s="78">
        <v>45355</v>
      </c>
      <c r="C1926" s="73" t="str">
        <f>_xlfn.XLOOKUP(Table5[[#This Row],[Serial '#]],Table10[Serial '#],Table10[Date],"",,)</f>
        <v/>
      </c>
      <c r="D19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26" s="73" t="str">
        <f>IF(Table5[[#This Row],[Date Distributed]]="","In Stock","Distributed")</f>
        <v>In Stock</v>
      </c>
      <c r="F1926" s="79" t="s">
        <v>660</v>
      </c>
      <c r="G1926" s="75" t="s">
        <v>761</v>
      </c>
      <c r="H1926" s="80" t="s">
        <v>745</v>
      </c>
      <c r="I1926" s="80" t="s">
        <v>746</v>
      </c>
      <c r="J1926" s="81" t="s">
        <v>2682</v>
      </c>
      <c r="K1926" s="80" t="s">
        <v>659</v>
      </c>
      <c r="L1926" s="3" t="str">
        <f>_xlfn.XLOOKUP(Table5[[#This Row],[Item '#]],Ticket_Forms[Form Number],Ticket_Forms[Game Name],"",,)</f>
        <v>Crowns and Bars</v>
      </c>
      <c r="M1926" s="15">
        <v>102</v>
      </c>
      <c r="N1926" s="3">
        <f>LOOKUP(Table5[[#This Row],[Item '#]],Ticket_Forms[Form Number],Ticket_Forms[Ticket Count])</f>
        <v>3000</v>
      </c>
      <c r="O1926" s="16">
        <f>LOOKUP(Table5[[#This Row],[Item '#]],Ticket_Forms[Form Number],Ticket_Forms[Ticket Value])</f>
        <v>1</v>
      </c>
      <c r="P1926" s="16">
        <f>LOOKUP(Table5[[#This Row],[Item '#]],Ticket_Forms[Form Number],Ticket_Forms[Revenue])</f>
        <v>3000</v>
      </c>
      <c r="Q1926" s="16">
        <f>LOOKUP(Table5[[#This Row],[Item '#]],Ticket_Forms[Form Number],Ticket_Forms[Ideal Profit])</f>
        <v>750</v>
      </c>
      <c r="R1926" s="16">
        <f>LOOKUP(Table5[[#This Row],[Item '#]],Ticket_Forms[Form Number],Ticket_Forms[Prizes])</f>
        <v>2250</v>
      </c>
      <c r="S1926" s="16">
        <f>LOOKUP(Table5[[#This Row],[Item '#]],Ticket_Forms[Form Number],Ticket_Forms[Location Rent])</f>
        <v>180</v>
      </c>
      <c r="T1926" s="16">
        <f>LOOKUP(Table5[[#This Row],[Item '#]],Ticket_Forms[Form Number],Ticket_Forms[Last Sale])</f>
        <v>200</v>
      </c>
      <c r="U1926" s="16" t="s">
        <v>3909</v>
      </c>
      <c r="V1926" s="58" t="str">
        <f>Table5[[#This Row],[Date Distributed]]</f>
        <v/>
      </c>
      <c r="W1926" s="3" t="str">
        <f>_xlfn.XLOOKUP(Table5[[#This Row],[Serial '#]],Table10[Serial '#],Table10[Charity Association],"",,)</f>
        <v/>
      </c>
      <c r="Z1926" s="3" t="s">
        <v>23</v>
      </c>
    </row>
    <row r="1927" spans="1:26" hidden="1" x14ac:dyDescent="0.35">
      <c r="A1927" s="3">
        <v>1925</v>
      </c>
      <c r="B1927" s="78">
        <v>45355</v>
      </c>
      <c r="C1927" s="73" t="str">
        <f>_xlfn.XLOOKUP(Table5[[#This Row],[Serial '#]],Table10[Serial '#],Table10[Date],"",,)</f>
        <v/>
      </c>
      <c r="D19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27" s="73" t="str">
        <f>IF(Table5[[#This Row],[Date Distributed]]="","In Stock","Distributed")</f>
        <v>In Stock</v>
      </c>
      <c r="F1927" s="79" t="s">
        <v>660</v>
      </c>
      <c r="G1927" s="75" t="s">
        <v>761</v>
      </c>
      <c r="H1927" s="80" t="s">
        <v>745</v>
      </c>
      <c r="I1927" s="80" t="s">
        <v>746</v>
      </c>
      <c r="J1927" s="81" t="s">
        <v>2683</v>
      </c>
      <c r="K1927" s="80" t="s">
        <v>659</v>
      </c>
      <c r="L1927" s="3" t="str">
        <f>_xlfn.XLOOKUP(Table5[[#This Row],[Item '#]],Ticket_Forms[Form Number],Ticket_Forms[Game Name],"",,)</f>
        <v>Crowns and Bars</v>
      </c>
      <c r="M1927" s="15">
        <v>102</v>
      </c>
      <c r="N1927" s="3">
        <f>LOOKUP(Table5[[#This Row],[Item '#]],Ticket_Forms[Form Number],Ticket_Forms[Ticket Count])</f>
        <v>3000</v>
      </c>
      <c r="O1927" s="16">
        <f>LOOKUP(Table5[[#This Row],[Item '#]],Ticket_Forms[Form Number],Ticket_Forms[Ticket Value])</f>
        <v>1</v>
      </c>
      <c r="P1927" s="16">
        <f>LOOKUP(Table5[[#This Row],[Item '#]],Ticket_Forms[Form Number],Ticket_Forms[Revenue])</f>
        <v>3000</v>
      </c>
      <c r="Q1927" s="16">
        <f>LOOKUP(Table5[[#This Row],[Item '#]],Ticket_Forms[Form Number],Ticket_Forms[Ideal Profit])</f>
        <v>750</v>
      </c>
      <c r="R1927" s="16">
        <f>LOOKUP(Table5[[#This Row],[Item '#]],Ticket_Forms[Form Number],Ticket_Forms[Prizes])</f>
        <v>2250</v>
      </c>
      <c r="S1927" s="16">
        <f>LOOKUP(Table5[[#This Row],[Item '#]],Ticket_Forms[Form Number],Ticket_Forms[Location Rent])</f>
        <v>180</v>
      </c>
      <c r="T1927" s="16">
        <f>LOOKUP(Table5[[#This Row],[Item '#]],Ticket_Forms[Form Number],Ticket_Forms[Last Sale])</f>
        <v>200</v>
      </c>
      <c r="U1927" s="16" t="s">
        <v>3909</v>
      </c>
      <c r="V1927" s="58" t="str">
        <f>Table5[[#This Row],[Date Distributed]]</f>
        <v/>
      </c>
      <c r="W1927" s="3" t="str">
        <f>_xlfn.XLOOKUP(Table5[[#This Row],[Serial '#]],Table10[Serial '#],Table10[Charity Association],"",,)</f>
        <v/>
      </c>
      <c r="Z1927" s="3" t="s">
        <v>23</v>
      </c>
    </row>
    <row r="1928" spans="1:26" hidden="1" x14ac:dyDescent="0.35">
      <c r="A1928" s="3">
        <v>1926</v>
      </c>
      <c r="B1928" s="78">
        <v>45355</v>
      </c>
      <c r="C1928" s="73" t="str">
        <f>_xlfn.XLOOKUP(Table5[[#This Row],[Serial '#]],Table10[Serial '#],Table10[Date],"",,)</f>
        <v/>
      </c>
      <c r="D19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28" s="73" t="str">
        <f>IF(Table5[[#This Row],[Date Distributed]]="","In Stock","Distributed")</f>
        <v>In Stock</v>
      </c>
      <c r="F1928" s="79" t="s">
        <v>660</v>
      </c>
      <c r="G1928" s="75" t="s">
        <v>761</v>
      </c>
      <c r="H1928" s="80" t="s">
        <v>745</v>
      </c>
      <c r="I1928" s="80" t="s">
        <v>746</v>
      </c>
      <c r="J1928" s="81" t="s">
        <v>2684</v>
      </c>
      <c r="K1928" s="80" t="s">
        <v>659</v>
      </c>
      <c r="L1928" s="3" t="str">
        <f>_xlfn.XLOOKUP(Table5[[#This Row],[Item '#]],Ticket_Forms[Form Number],Ticket_Forms[Game Name],"",,)</f>
        <v>Crowns and Bars</v>
      </c>
      <c r="M1928" s="15">
        <v>102</v>
      </c>
      <c r="N1928" s="3">
        <f>LOOKUP(Table5[[#This Row],[Item '#]],Ticket_Forms[Form Number],Ticket_Forms[Ticket Count])</f>
        <v>3000</v>
      </c>
      <c r="O1928" s="16">
        <f>LOOKUP(Table5[[#This Row],[Item '#]],Ticket_Forms[Form Number],Ticket_Forms[Ticket Value])</f>
        <v>1</v>
      </c>
      <c r="P1928" s="16">
        <f>LOOKUP(Table5[[#This Row],[Item '#]],Ticket_Forms[Form Number],Ticket_Forms[Revenue])</f>
        <v>3000</v>
      </c>
      <c r="Q1928" s="16">
        <f>LOOKUP(Table5[[#This Row],[Item '#]],Ticket_Forms[Form Number],Ticket_Forms[Ideal Profit])</f>
        <v>750</v>
      </c>
      <c r="R1928" s="16">
        <f>LOOKUP(Table5[[#This Row],[Item '#]],Ticket_Forms[Form Number],Ticket_Forms[Prizes])</f>
        <v>2250</v>
      </c>
      <c r="S1928" s="16">
        <f>LOOKUP(Table5[[#This Row],[Item '#]],Ticket_Forms[Form Number],Ticket_Forms[Location Rent])</f>
        <v>180</v>
      </c>
      <c r="T1928" s="16">
        <f>LOOKUP(Table5[[#This Row],[Item '#]],Ticket_Forms[Form Number],Ticket_Forms[Last Sale])</f>
        <v>200</v>
      </c>
      <c r="U1928" s="16" t="s">
        <v>3909</v>
      </c>
      <c r="V1928" s="58" t="str">
        <f>Table5[[#This Row],[Date Distributed]]</f>
        <v/>
      </c>
      <c r="W1928" s="3" t="str">
        <f>_xlfn.XLOOKUP(Table5[[#This Row],[Serial '#]],Table10[Serial '#],Table10[Charity Association],"",,)</f>
        <v/>
      </c>
      <c r="Z1928" s="3" t="s">
        <v>23</v>
      </c>
    </row>
    <row r="1929" spans="1:26" hidden="1" x14ac:dyDescent="0.35">
      <c r="A1929" s="3">
        <v>1927</v>
      </c>
      <c r="B1929" s="78">
        <v>45355</v>
      </c>
      <c r="C1929" s="73">
        <f>_xlfn.XLOOKUP(Table5[[#This Row],[Serial '#]],Table10[Serial '#],Table10[Date],"",,)</f>
        <v>45537</v>
      </c>
      <c r="D19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29" s="73" t="str">
        <f>IF(Table5[[#This Row],[Date Distributed]]="","In Stock","Distributed")</f>
        <v>Distributed</v>
      </c>
      <c r="F1929" s="79" t="s">
        <v>660</v>
      </c>
      <c r="G1929" s="75" t="s">
        <v>761</v>
      </c>
      <c r="H1929" s="80" t="s">
        <v>745</v>
      </c>
      <c r="I1929" s="80" t="s">
        <v>746</v>
      </c>
      <c r="J1929" s="81" t="s">
        <v>2685</v>
      </c>
      <c r="K1929" s="80" t="s">
        <v>659</v>
      </c>
      <c r="L1929" s="3" t="str">
        <f>_xlfn.XLOOKUP(Table5[[#This Row],[Item '#]],Ticket_Forms[Form Number],Ticket_Forms[Game Name],"",,)</f>
        <v>Crowns and Bars</v>
      </c>
      <c r="M1929" s="15">
        <v>102</v>
      </c>
      <c r="N1929" s="3">
        <f>LOOKUP(Table5[[#This Row],[Item '#]],Ticket_Forms[Form Number],Ticket_Forms[Ticket Count])</f>
        <v>3000</v>
      </c>
      <c r="O1929" s="16">
        <f>LOOKUP(Table5[[#This Row],[Item '#]],Ticket_Forms[Form Number],Ticket_Forms[Ticket Value])</f>
        <v>1</v>
      </c>
      <c r="P1929" s="16">
        <f>LOOKUP(Table5[[#This Row],[Item '#]],Ticket_Forms[Form Number],Ticket_Forms[Revenue])</f>
        <v>3000</v>
      </c>
      <c r="Q1929" s="16">
        <f>LOOKUP(Table5[[#This Row],[Item '#]],Ticket_Forms[Form Number],Ticket_Forms[Ideal Profit])</f>
        <v>750</v>
      </c>
      <c r="R1929" s="16">
        <f>LOOKUP(Table5[[#This Row],[Item '#]],Ticket_Forms[Form Number],Ticket_Forms[Prizes])</f>
        <v>2250</v>
      </c>
      <c r="S1929" s="16">
        <f>LOOKUP(Table5[[#This Row],[Item '#]],Ticket_Forms[Form Number],Ticket_Forms[Location Rent])</f>
        <v>180</v>
      </c>
      <c r="T1929" s="16">
        <f>LOOKUP(Table5[[#This Row],[Item '#]],Ticket_Forms[Form Number],Ticket_Forms[Last Sale])</f>
        <v>200</v>
      </c>
      <c r="U1929" s="16" t="s">
        <v>3909</v>
      </c>
      <c r="V1929" s="58">
        <f>Table5[[#This Row],[Date Distributed]]</f>
        <v>45537</v>
      </c>
      <c r="W1929" s="3" t="str">
        <f>_xlfn.XLOOKUP(Table5[[#This Row],[Serial '#]],Table10[Serial '#],Table10[Charity Association],"",,)</f>
        <v>Cleveland Police Athletic League</v>
      </c>
      <c r="Z1929" s="3" t="s">
        <v>23</v>
      </c>
    </row>
    <row r="1930" spans="1:26" hidden="1" x14ac:dyDescent="0.35">
      <c r="A1930" s="3">
        <v>1928</v>
      </c>
      <c r="B1930" s="78">
        <v>45355</v>
      </c>
      <c r="C1930" s="73">
        <f>_xlfn.XLOOKUP(Table5[[#This Row],[Serial '#]],Table10[Serial '#],Table10[Date],"",,)</f>
        <v>45538</v>
      </c>
      <c r="D19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30" s="73" t="str">
        <f>IF(Table5[[#This Row],[Date Distributed]]="","In Stock","Distributed")</f>
        <v>Distributed</v>
      </c>
      <c r="F1930" s="79" t="s">
        <v>660</v>
      </c>
      <c r="G1930" s="75" t="s">
        <v>761</v>
      </c>
      <c r="H1930" s="80" t="s">
        <v>745</v>
      </c>
      <c r="I1930" s="80" t="s">
        <v>746</v>
      </c>
      <c r="J1930" s="81" t="s">
        <v>2686</v>
      </c>
      <c r="K1930" s="80" t="s">
        <v>659</v>
      </c>
      <c r="L1930" s="3" t="str">
        <f>_xlfn.XLOOKUP(Table5[[#This Row],[Item '#]],Ticket_Forms[Form Number],Ticket_Forms[Game Name],"",,)</f>
        <v>Crowns and Bars</v>
      </c>
      <c r="M1930" s="15">
        <v>102</v>
      </c>
      <c r="N1930" s="3">
        <f>LOOKUP(Table5[[#This Row],[Item '#]],Ticket_Forms[Form Number],Ticket_Forms[Ticket Count])</f>
        <v>3000</v>
      </c>
      <c r="O1930" s="16">
        <f>LOOKUP(Table5[[#This Row],[Item '#]],Ticket_Forms[Form Number],Ticket_Forms[Ticket Value])</f>
        <v>1</v>
      </c>
      <c r="P1930" s="16">
        <f>LOOKUP(Table5[[#This Row],[Item '#]],Ticket_Forms[Form Number],Ticket_Forms[Revenue])</f>
        <v>3000</v>
      </c>
      <c r="Q1930" s="16">
        <f>LOOKUP(Table5[[#This Row],[Item '#]],Ticket_Forms[Form Number],Ticket_Forms[Ideal Profit])</f>
        <v>750</v>
      </c>
      <c r="R1930" s="16">
        <f>LOOKUP(Table5[[#This Row],[Item '#]],Ticket_Forms[Form Number],Ticket_Forms[Prizes])</f>
        <v>2250</v>
      </c>
      <c r="S1930" s="16">
        <f>LOOKUP(Table5[[#This Row],[Item '#]],Ticket_Forms[Form Number],Ticket_Forms[Location Rent])</f>
        <v>180</v>
      </c>
      <c r="T1930" s="16">
        <f>LOOKUP(Table5[[#This Row],[Item '#]],Ticket_Forms[Form Number],Ticket_Forms[Last Sale])</f>
        <v>200</v>
      </c>
      <c r="U1930" s="16" t="s">
        <v>3909</v>
      </c>
      <c r="V1930" s="58">
        <f>Table5[[#This Row],[Date Distributed]]</f>
        <v>45538</v>
      </c>
      <c r="W1930" s="3" t="str">
        <f>_xlfn.XLOOKUP(Table5[[#This Row],[Serial '#]],Table10[Serial '#],Table10[Charity Association],"",,)</f>
        <v>Cleveland Police Athletic League</v>
      </c>
      <c r="Z1930" s="3" t="s">
        <v>23</v>
      </c>
    </row>
    <row r="1931" spans="1:26" hidden="1" x14ac:dyDescent="0.35">
      <c r="A1931" s="3">
        <v>1929</v>
      </c>
      <c r="B1931" s="78">
        <v>45355</v>
      </c>
      <c r="C1931" s="73" t="str">
        <f>_xlfn.XLOOKUP(Table5[[#This Row],[Serial '#]],Table10[Serial '#],Table10[Date],"",,)</f>
        <v/>
      </c>
      <c r="D19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31" s="73" t="str">
        <f>IF(Table5[[#This Row],[Date Distributed]]="","In Stock","Distributed")</f>
        <v>In Stock</v>
      </c>
      <c r="F1931" s="79" t="s">
        <v>660</v>
      </c>
      <c r="G1931" s="75" t="s">
        <v>761</v>
      </c>
      <c r="H1931" s="80" t="s">
        <v>745</v>
      </c>
      <c r="I1931" s="80" t="s">
        <v>746</v>
      </c>
      <c r="J1931" s="81" t="s">
        <v>2687</v>
      </c>
      <c r="K1931" s="80" t="s">
        <v>659</v>
      </c>
      <c r="L1931" s="3" t="str">
        <f>_xlfn.XLOOKUP(Table5[[#This Row],[Item '#]],Ticket_Forms[Form Number],Ticket_Forms[Game Name],"",,)</f>
        <v>Crowns and Bars</v>
      </c>
      <c r="M1931" s="15">
        <v>102</v>
      </c>
      <c r="N1931" s="3">
        <f>LOOKUP(Table5[[#This Row],[Item '#]],Ticket_Forms[Form Number],Ticket_Forms[Ticket Count])</f>
        <v>3000</v>
      </c>
      <c r="O1931" s="16">
        <f>LOOKUP(Table5[[#This Row],[Item '#]],Ticket_Forms[Form Number],Ticket_Forms[Ticket Value])</f>
        <v>1</v>
      </c>
      <c r="P1931" s="16">
        <f>LOOKUP(Table5[[#This Row],[Item '#]],Ticket_Forms[Form Number],Ticket_Forms[Revenue])</f>
        <v>3000</v>
      </c>
      <c r="Q1931" s="16">
        <f>LOOKUP(Table5[[#This Row],[Item '#]],Ticket_Forms[Form Number],Ticket_Forms[Ideal Profit])</f>
        <v>750</v>
      </c>
      <c r="R1931" s="16">
        <f>LOOKUP(Table5[[#This Row],[Item '#]],Ticket_Forms[Form Number],Ticket_Forms[Prizes])</f>
        <v>2250</v>
      </c>
      <c r="S1931" s="16">
        <f>LOOKUP(Table5[[#This Row],[Item '#]],Ticket_Forms[Form Number],Ticket_Forms[Location Rent])</f>
        <v>180</v>
      </c>
      <c r="T1931" s="16">
        <f>LOOKUP(Table5[[#This Row],[Item '#]],Ticket_Forms[Form Number],Ticket_Forms[Last Sale])</f>
        <v>200</v>
      </c>
      <c r="U1931" s="16" t="s">
        <v>3909</v>
      </c>
      <c r="V1931" s="58" t="str">
        <f>Table5[[#This Row],[Date Distributed]]</f>
        <v/>
      </c>
      <c r="W1931" s="3" t="str">
        <f>_xlfn.XLOOKUP(Table5[[#This Row],[Serial '#]],Table10[Serial '#],Table10[Charity Association],"",,)</f>
        <v/>
      </c>
      <c r="Z1931" s="3" t="s">
        <v>23</v>
      </c>
    </row>
    <row r="1932" spans="1:26" hidden="1" x14ac:dyDescent="0.35">
      <c r="A1932" s="3">
        <v>1930</v>
      </c>
      <c r="B1932" s="78">
        <v>45355</v>
      </c>
      <c r="C1932" s="73" t="str">
        <f>_xlfn.XLOOKUP(Table5[[#This Row],[Serial '#]],Table10[Serial '#],Table10[Date],"",,)</f>
        <v/>
      </c>
      <c r="D19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32" s="73" t="str">
        <f>IF(Table5[[#This Row],[Date Distributed]]="","In Stock","Distributed")</f>
        <v>In Stock</v>
      </c>
      <c r="F1932" s="79" t="s">
        <v>660</v>
      </c>
      <c r="G1932" s="75" t="s">
        <v>761</v>
      </c>
      <c r="H1932" s="80" t="s">
        <v>745</v>
      </c>
      <c r="I1932" s="80" t="s">
        <v>746</v>
      </c>
      <c r="J1932" s="81" t="s">
        <v>2688</v>
      </c>
      <c r="K1932" s="80" t="s">
        <v>659</v>
      </c>
      <c r="L1932" s="3" t="str">
        <f>_xlfn.XLOOKUP(Table5[[#This Row],[Item '#]],Ticket_Forms[Form Number],Ticket_Forms[Game Name],"",,)</f>
        <v>Crowns and Bars</v>
      </c>
      <c r="M1932" s="15">
        <v>102</v>
      </c>
      <c r="N1932" s="3">
        <f>LOOKUP(Table5[[#This Row],[Item '#]],Ticket_Forms[Form Number],Ticket_Forms[Ticket Count])</f>
        <v>3000</v>
      </c>
      <c r="O1932" s="16">
        <f>LOOKUP(Table5[[#This Row],[Item '#]],Ticket_Forms[Form Number],Ticket_Forms[Ticket Value])</f>
        <v>1</v>
      </c>
      <c r="P1932" s="16">
        <f>LOOKUP(Table5[[#This Row],[Item '#]],Ticket_Forms[Form Number],Ticket_Forms[Revenue])</f>
        <v>3000</v>
      </c>
      <c r="Q1932" s="16">
        <f>LOOKUP(Table5[[#This Row],[Item '#]],Ticket_Forms[Form Number],Ticket_Forms[Ideal Profit])</f>
        <v>750</v>
      </c>
      <c r="R1932" s="16">
        <f>LOOKUP(Table5[[#This Row],[Item '#]],Ticket_Forms[Form Number],Ticket_Forms[Prizes])</f>
        <v>2250</v>
      </c>
      <c r="S1932" s="16">
        <f>LOOKUP(Table5[[#This Row],[Item '#]],Ticket_Forms[Form Number],Ticket_Forms[Location Rent])</f>
        <v>180</v>
      </c>
      <c r="T1932" s="16">
        <f>LOOKUP(Table5[[#This Row],[Item '#]],Ticket_Forms[Form Number],Ticket_Forms[Last Sale])</f>
        <v>200</v>
      </c>
      <c r="U1932" s="16" t="s">
        <v>3909</v>
      </c>
      <c r="V1932" s="58" t="str">
        <f>Table5[[#This Row],[Date Distributed]]</f>
        <v/>
      </c>
      <c r="W1932" s="3" t="str">
        <f>_xlfn.XLOOKUP(Table5[[#This Row],[Serial '#]],Table10[Serial '#],Table10[Charity Association],"",,)</f>
        <v/>
      </c>
      <c r="Z1932" s="3" t="s">
        <v>23</v>
      </c>
    </row>
    <row r="1933" spans="1:26" hidden="1" x14ac:dyDescent="0.35">
      <c r="A1933" s="3">
        <v>1931</v>
      </c>
      <c r="B1933" s="78">
        <v>45355</v>
      </c>
      <c r="C1933" s="73" t="str">
        <f>_xlfn.XLOOKUP(Table5[[#This Row],[Serial '#]],Table10[Serial '#],Table10[Date],"",,)</f>
        <v/>
      </c>
      <c r="D19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33" s="73" t="str">
        <f>IF(Table5[[#This Row],[Date Distributed]]="","In Stock","Distributed")</f>
        <v>In Stock</v>
      </c>
      <c r="F1933" s="79" t="s">
        <v>660</v>
      </c>
      <c r="G1933" s="75" t="s">
        <v>761</v>
      </c>
      <c r="H1933" s="80" t="s">
        <v>745</v>
      </c>
      <c r="I1933" s="80" t="s">
        <v>746</v>
      </c>
      <c r="J1933" s="81" t="s">
        <v>2689</v>
      </c>
      <c r="K1933" s="80" t="s">
        <v>659</v>
      </c>
      <c r="L1933" s="3" t="str">
        <f>_xlfn.XLOOKUP(Table5[[#This Row],[Item '#]],Ticket_Forms[Form Number],Ticket_Forms[Game Name],"",,)</f>
        <v>Crowns and Bars</v>
      </c>
      <c r="M1933" s="15">
        <v>102</v>
      </c>
      <c r="N1933" s="3">
        <f>LOOKUP(Table5[[#This Row],[Item '#]],Ticket_Forms[Form Number],Ticket_Forms[Ticket Count])</f>
        <v>3000</v>
      </c>
      <c r="O1933" s="16">
        <f>LOOKUP(Table5[[#This Row],[Item '#]],Ticket_Forms[Form Number],Ticket_Forms[Ticket Value])</f>
        <v>1</v>
      </c>
      <c r="P1933" s="16">
        <f>LOOKUP(Table5[[#This Row],[Item '#]],Ticket_Forms[Form Number],Ticket_Forms[Revenue])</f>
        <v>3000</v>
      </c>
      <c r="Q1933" s="16">
        <f>LOOKUP(Table5[[#This Row],[Item '#]],Ticket_Forms[Form Number],Ticket_Forms[Ideal Profit])</f>
        <v>750</v>
      </c>
      <c r="R1933" s="16">
        <f>LOOKUP(Table5[[#This Row],[Item '#]],Ticket_Forms[Form Number],Ticket_Forms[Prizes])</f>
        <v>2250</v>
      </c>
      <c r="S1933" s="16">
        <f>LOOKUP(Table5[[#This Row],[Item '#]],Ticket_Forms[Form Number],Ticket_Forms[Location Rent])</f>
        <v>180</v>
      </c>
      <c r="T1933" s="16">
        <f>LOOKUP(Table5[[#This Row],[Item '#]],Ticket_Forms[Form Number],Ticket_Forms[Last Sale])</f>
        <v>200</v>
      </c>
      <c r="U1933" s="16" t="s">
        <v>3909</v>
      </c>
      <c r="V1933" s="58" t="str">
        <f>Table5[[#This Row],[Date Distributed]]</f>
        <v/>
      </c>
      <c r="W1933" s="3" t="str">
        <f>_xlfn.XLOOKUP(Table5[[#This Row],[Serial '#]],Table10[Serial '#],Table10[Charity Association],"",,)</f>
        <v/>
      </c>
      <c r="Z1933" s="3" t="s">
        <v>23</v>
      </c>
    </row>
    <row r="1934" spans="1:26" hidden="1" x14ac:dyDescent="0.35">
      <c r="A1934" s="3">
        <v>1932</v>
      </c>
      <c r="B1934" s="78">
        <v>45355</v>
      </c>
      <c r="C1934" s="73" t="str">
        <f>_xlfn.XLOOKUP(Table5[[#This Row],[Serial '#]],Table10[Serial '#],Table10[Date],"",,)</f>
        <v/>
      </c>
      <c r="D19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34" s="73" t="str">
        <f>IF(Table5[[#This Row],[Date Distributed]]="","In Stock","Distributed")</f>
        <v>In Stock</v>
      </c>
      <c r="F1934" s="79" t="s">
        <v>660</v>
      </c>
      <c r="G1934" s="75" t="s">
        <v>761</v>
      </c>
      <c r="H1934" s="80" t="s">
        <v>745</v>
      </c>
      <c r="I1934" s="80" t="s">
        <v>746</v>
      </c>
      <c r="J1934" s="81" t="s">
        <v>2690</v>
      </c>
      <c r="K1934" s="80" t="s">
        <v>659</v>
      </c>
      <c r="L1934" s="3" t="str">
        <f>_xlfn.XLOOKUP(Table5[[#This Row],[Item '#]],Ticket_Forms[Form Number],Ticket_Forms[Game Name],"",,)</f>
        <v>Crowns and Bars</v>
      </c>
      <c r="M1934" s="15">
        <v>102</v>
      </c>
      <c r="N1934" s="3">
        <f>LOOKUP(Table5[[#This Row],[Item '#]],Ticket_Forms[Form Number],Ticket_Forms[Ticket Count])</f>
        <v>3000</v>
      </c>
      <c r="O1934" s="16">
        <f>LOOKUP(Table5[[#This Row],[Item '#]],Ticket_Forms[Form Number],Ticket_Forms[Ticket Value])</f>
        <v>1</v>
      </c>
      <c r="P1934" s="16">
        <f>LOOKUP(Table5[[#This Row],[Item '#]],Ticket_Forms[Form Number],Ticket_Forms[Revenue])</f>
        <v>3000</v>
      </c>
      <c r="Q1934" s="16">
        <f>LOOKUP(Table5[[#This Row],[Item '#]],Ticket_Forms[Form Number],Ticket_Forms[Ideal Profit])</f>
        <v>750</v>
      </c>
      <c r="R1934" s="16">
        <f>LOOKUP(Table5[[#This Row],[Item '#]],Ticket_Forms[Form Number],Ticket_Forms[Prizes])</f>
        <v>2250</v>
      </c>
      <c r="S1934" s="16">
        <f>LOOKUP(Table5[[#This Row],[Item '#]],Ticket_Forms[Form Number],Ticket_Forms[Location Rent])</f>
        <v>180</v>
      </c>
      <c r="T1934" s="16">
        <f>LOOKUP(Table5[[#This Row],[Item '#]],Ticket_Forms[Form Number],Ticket_Forms[Last Sale])</f>
        <v>200</v>
      </c>
      <c r="U1934" s="16" t="s">
        <v>3909</v>
      </c>
      <c r="V1934" s="58" t="str">
        <f>Table5[[#This Row],[Date Distributed]]</f>
        <v/>
      </c>
      <c r="W1934" s="3" t="str">
        <f>_xlfn.XLOOKUP(Table5[[#This Row],[Serial '#]],Table10[Serial '#],Table10[Charity Association],"",,)</f>
        <v/>
      </c>
      <c r="Z1934" s="3" t="s">
        <v>23</v>
      </c>
    </row>
    <row r="1935" spans="1:26" hidden="1" x14ac:dyDescent="0.35">
      <c r="A1935" s="3">
        <v>1933</v>
      </c>
      <c r="B1935" s="78">
        <v>45355</v>
      </c>
      <c r="C1935" s="73" t="str">
        <f>_xlfn.XLOOKUP(Table5[[#This Row],[Serial '#]],Table10[Serial '#],Table10[Date],"",,)</f>
        <v/>
      </c>
      <c r="D19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35" s="73" t="str">
        <f>IF(Table5[[#This Row],[Date Distributed]]="","In Stock","Distributed")</f>
        <v>In Stock</v>
      </c>
      <c r="F1935" s="79" t="s">
        <v>660</v>
      </c>
      <c r="G1935" s="75" t="s">
        <v>761</v>
      </c>
      <c r="H1935" s="80" t="s">
        <v>745</v>
      </c>
      <c r="I1935" s="80" t="s">
        <v>746</v>
      </c>
      <c r="J1935" s="81" t="s">
        <v>2691</v>
      </c>
      <c r="K1935" s="80" t="s">
        <v>659</v>
      </c>
      <c r="L1935" s="3" t="str">
        <f>_xlfn.XLOOKUP(Table5[[#This Row],[Item '#]],Ticket_Forms[Form Number],Ticket_Forms[Game Name],"",,)</f>
        <v>Crowns and Bars</v>
      </c>
      <c r="M1935" s="15">
        <v>102</v>
      </c>
      <c r="N1935" s="3">
        <f>LOOKUP(Table5[[#This Row],[Item '#]],Ticket_Forms[Form Number],Ticket_Forms[Ticket Count])</f>
        <v>3000</v>
      </c>
      <c r="O1935" s="16">
        <f>LOOKUP(Table5[[#This Row],[Item '#]],Ticket_Forms[Form Number],Ticket_Forms[Ticket Value])</f>
        <v>1</v>
      </c>
      <c r="P1935" s="16">
        <f>LOOKUP(Table5[[#This Row],[Item '#]],Ticket_Forms[Form Number],Ticket_Forms[Revenue])</f>
        <v>3000</v>
      </c>
      <c r="Q1935" s="16">
        <f>LOOKUP(Table5[[#This Row],[Item '#]],Ticket_Forms[Form Number],Ticket_Forms[Ideal Profit])</f>
        <v>750</v>
      </c>
      <c r="R1935" s="16">
        <f>LOOKUP(Table5[[#This Row],[Item '#]],Ticket_Forms[Form Number],Ticket_Forms[Prizes])</f>
        <v>2250</v>
      </c>
      <c r="S1935" s="16">
        <f>LOOKUP(Table5[[#This Row],[Item '#]],Ticket_Forms[Form Number],Ticket_Forms[Location Rent])</f>
        <v>180</v>
      </c>
      <c r="T1935" s="16">
        <f>LOOKUP(Table5[[#This Row],[Item '#]],Ticket_Forms[Form Number],Ticket_Forms[Last Sale])</f>
        <v>200</v>
      </c>
      <c r="U1935" s="16" t="s">
        <v>3909</v>
      </c>
      <c r="V1935" s="58" t="str">
        <f>Table5[[#This Row],[Date Distributed]]</f>
        <v/>
      </c>
      <c r="W1935" s="3" t="str">
        <f>_xlfn.XLOOKUP(Table5[[#This Row],[Serial '#]],Table10[Serial '#],Table10[Charity Association],"",,)</f>
        <v/>
      </c>
      <c r="Z1935" s="3" t="s">
        <v>23</v>
      </c>
    </row>
    <row r="1936" spans="1:26" hidden="1" x14ac:dyDescent="0.35">
      <c r="A1936" s="3">
        <v>1934</v>
      </c>
      <c r="B1936" s="78">
        <v>45355</v>
      </c>
      <c r="C1936" s="73" t="str">
        <f>_xlfn.XLOOKUP(Table5[[#This Row],[Serial '#]],Table10[Serial '#],Table10[Date],"",,)</f>
        <v/>
      </c>
      <c r="D19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36" s="73" t="str">
        <f>IF(Table5[[#This Row],[Date Distributed]]="","In Stock","Distributed")</f>
        <v>In Stock</v>
      </c>
      <c r="F1936" s="79" t="s">
        <v>660</v>
      </c>
      <c r="G1936" s="75" t="s">
        <v>761</v>
      </c>
      <c r="H1936" s="80" t="s">
        <v>745</v>
      </c>
      <c r="I1936" s="80" t="s">
        <v>746</v>
      </c>
      <c r="J1936" s="81" t="s">
        <v>2692</v>
      </c>
      <c r="K1936" s="80" t="s">
        <v>659</v>
      </c>
      <c r="L1936" s="3" t="str">
        <f>_xlfn.XLOOKUP(Table5[[#This Row],[Item '#]],Ticket_Forms[Form Number],Ticket_Forms[Game Name],"",,)</f>
        <v>Crowns and Bars</v>
      </c>
      <c r="M1936" s="15">
        <v>102</v>
      </c>
      <c r="N1936" s="3">
        <f>LOOKUP(Table5[[#This Row],[Item '#]],Ticket_Forms[Form Number],Ticket_Forms[Ticket Count])</f>
        <v>3000</v>
      </c>
      <c r="O1936" s="16">
        <f>LOOKUP(Table5[[#This Row],[Item '#]],Ticket_Forms[Form Number],Ticket_Forms[Ticket Value])</f>
        <v>1</v>
      </c>
      <c r="P1936" s="16">
        <f>LOOKUP(Table5[[#This Row],[Item '#]],Ticket_Forms[Form Number],Ticket_Forms[Revenue])</f>
        <v>3000</v>
      </c>
      <c r="Q1936" s="16">
        <f>LOOKUP(Table5[[#This Row],[Item '#]],Ticket_Forms[Form Number],Ticket_Forms[Ideal Profit])</f>
        <v>750</v>
      </c>
      <c r="R1936" s="16">
        <f>LOOKUP(Table5[[#This Row],[Item '#]],Ticket_Forms[Form Number],Ticket_Forms[Prizes])</f>
        <v>2250</v>
      </c>
      <c r="S1936" s="16">
        <f>LOOKUP(Table5[[#This Row],[Item '#]],Ticket_Forms[Form Number],Ticket_Forms[Location Rent])</f>
        <v>180</v>
      </c>
      <c r="T1936" s="16">
        <f>LOOKUP(Table5[[#This Row],[Item '#]],Ticket_Forms[Form Number],Ticket_Forms[Last Sale])</f>
        <v>200</v>
      </c>
      <c r="U1936" s="16" t="s">
        <v>3909</v>
      </c>
      <c r="V1936" s="58" t="str">
        <f>Table5[[#This Row],[Date Distributed]]</f>
        <v/>
      </c>
      <c r="W1936" s="3" t="str">
        <f>_xlfn.XLOOKUP(Table5[[#This Row],[Serial '#]],Table10[Serial '#],Table10[Charity Association],"",,)</f>
        <v/>
      </c>
      <c r="Z1936" s="3" t="s">
        <v>23</v>
      </c>
    </row>
    <row r="1937" spans="1:26" hidden="1" x14ac:dyDescent="0.35">
      <c r="A1937" s="3">
        <v>1935</v>
      </c>
      <c r="B1937" s="78">
        <v>45355</v>
      </c>
      <c r="C1937" s="73" t="str">
        <f>_xlfn.XLOOKUP(Table5[[#This Row],[Serial '#]],Table10[Serial '#],Table10[Date],"",,)</f>
        <v/>
      </c>
      <c r="D19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37" s="73" t="str">
        <f>IF(Table5[[#This Row],[Date Distributed]]="","In Stock","Distributed")</f>
        <v>In Stock</v>
      </c>
      <c r="F1937" s="79" t="s">
        <v>660</v>
      </c>
      <c r="G1937" s="75" t="s">
        <v>761</v>
      </c>
      <c r="H1937" s="80" t="s">
        <v>745</v>
      </c>
      <c r="I1937" s="80" t="s">
        <v>746</v>
      </c>
      <c r="J1937" s="81" t="s">
        <v>2693</v>
      </c>
      <c r="K1937" s="80" t="s">
        <v>659</v>
      </c>
      <c r="L1937" s="3" t="str">
        <f>_xlfn.XLOOKUP(Table5[[#This Row],[Item '#]],Ticket_Forms[Form Number],Ticket_Forms[Game Name],"",,)</f>
        <v>Crowns and Bars</v>
      </c>
      <c r="M1937" s="15">
        <v>102</v>
      </c>
      <c r="N1937" s="3">
        <f>LOOKUP(Table5[[#This Row],[Item '#]],Ticket_Forms[Form Number],Ticket_Forms[Ticket Count])</f>
        <v>3000</v>
      </c>
      <c r="O1937" s="16">
        <f>LOOKUP(Table5[[#This Row],[Item '#]],Ticket_Forms[Form Number],Ticket_Forms[Ticket Value])</f>
        <v>1</v>
      </c>
      <c r="P1937" s="16">
        <f>LOOKUP(Table5[[#This Row],[Item '#]],Ticket_Forms[Form Number],Ticket_Forms[Revenue])</f>
        <v>3000</v>
      </c>
      <c r="Q1937" s="16">
        <f>LOOKUP(Table5[[#This Row],[Item '#]],Ticket_Forms[Form Number],Ticket_Forms[Ideal Profit])</f>
        <v>750</v>
      </c>
      <c r="R1937" s="16">
        <f>LOOKUP(Table5[[#This Row],[Item '#]],Ticket_Forms[Form Number],Ticket_Forms[Prizes])</f>
        <v>2250</v>
      </c>
      <c r="S1937" s="16">
        <f>LOOKUP(Table5[[#This Row],[Item '#]],Ticket_Forms[Form Number],Ticket_Forms[Location Rent])</f>
        <v>180</v>
      </c>
      <c r="T1937" s="16">
        <f>LOOKUP(Table5[[#This Row],[Item '#]],Ticket_Forms[Form Number],Ticket_Forms[Last Sale])</f>
        <v>200</v>
      </c>
      <c r="U1937" s="16" t="s">
        <v>3909</v>
      </c>
      <c r="V1937" s="58" t="str">
        <f>Table5[[#This Row],[Date Distributed]]</f>
        <v/>
      </c>
      <c r="W1937" s="3" t="str">
        <f>_xlfn.XLOOKUP(Table5[[#This Row],[Serial '#]],Table10[Serial '#],Table10[Charity Association],"",,)</f>
        <v/>
      </c>
      <c r="Z1937" s="3" t="s">
        <v>23</v>
      </c>
    </row>
    <row r="1938" spans="1:26" hidden="1" x14ac:dyDescent="0.35">
      <c r="A1938" s="3">
        <v>1936</v>
      </c>
      <c r="B1938" s="78">
        <v>45355</v>
      </c>
      <c r="C1938" s="73" t="str">
        <f>_xlfn.XLOOKUP(Table5[[#This Row],[Serial '#]],Table10[Serial '#],Table10[Date],"",,)</f>
        <v/>
      </c>
      <c r="D19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38" s="73" t="str">
        <f>IF(Table5[[#This Row],[Date Distributed]]="","In Stock","Distributed")</f>
        <v>In Stock</v>
      </c>
      <c r="F1938" s="79" t="s">
        <v>660</v>
      </c>
      <c r="G1938" s="75" t="s">
        <v>761</v>
      </c>
      <c r="H1938" s="80" t="s">
        <v>745</v>
      </c>
      <c r="I1938" s="80" t="s">
        <v>746</v>
      </c>
      <c r="J1938" s="81" t="s">
        <v>2694</v>
      </c>
      <c r="K1938" s="80" t="s">
        <v>659</v>
      </c>
      <c r="L1938" s="3" t="str">
        <f>_xlfn.XLOOKUP(Table5[[#This Row],[Item '#]],Ticket_Forms[Form Number],Ticket_Forms[Game Name],"",,)</f>
        <v>Crowns and Bars</v>
      </c>
      <c r="M1938" s="15">
        <v>102</v>
      </c>
      <c r="N1938" s="3">
        <f>LOOKUP(Table5[[#This Row],[Item '#]],Ticket_Forms[Form Number],Ticket_Forms[Ticket Count])</f>
        <v>3000</v>
      </c>
      <c r="O1938" s="16">
        <f>LOOKUP(Table5[[#This Row],[Item '#]],Ticket_Forms[Form Number],Ticket_Forms[Ticket Value])</f>
        <v>1</v>
      </c>
      <c r="P1938" s="16">
        <f>LOOKUP(Table5[[#This Row],[Item '#]],Ticket_Forms[Form Number],Ticket_Forms[Revenue])</f>
        <v>3000</v>
      </c>
      <c r="Q1938" s="16">
        <f>LOOKUP(Table5[[#This Row],[Item '#]],Ticket_Forms[Form Number],Ticket_Forms[Ideal Profit])</f>
        <v>750</v>
      </c>
      <c r="R1938" s="16">
        <f>LOOKUP(Table5[[#This Row],[Item '#]],Ticket_Forms[Form Number],Ticket_Forms[Prizes])</f>
        <v>2250</v>
      </c>
      <c r="S1938" s="16">
        <f>LOOKUP(Table5[[#This Row],[Item '#]],Ticket_Forms[Form Number],Ticket_Forms[Location Rent])</f>
        <v>180</v>
      </c>
      <c r="T1938" s="16">
        <f>LOOKUP(Table5[[#This Row],[Item '#]],Ticket_Forms[Form Number],Ticket_Forms[Last Sale])</f>
        <v>200</v>
      </c>
      <c r="U1938" s="16" t="s">
        <v>3909</v>
      </c>
      <c r="V1938" s="58" t="str">
        <f>Table5[[#This Row],[Date Distributed]]</f>
        <v/>
      </c>
      <c r="W1938" s="3" t="str">
        <f>_xlfn.XLOOKUP(Table5[[#This Row],[Serial '#]],Table10[Serial '#],Table10[Charity Association],"",,)</f>
        <v/>
      </c>
      <c r="Z1938" s="3" t="s">
        <v>23</v>
      </c>
    </row>
    <row r="1939" spans="1:26" hidden="1" x14ac:dyDescent="0.35">
      <c r="A1939" s="3">
        <v>1937</v>
      </c>
      <c r="B1939" s="78">
        <v>45355</v>
      </c>
      <c r="C1939" s="73" t="str">
        <f>_xlfn.XLOOKUP(Table5[[#This Row],[Serial '#]],Table10[Serial '#],Table10[Date],"",,)</f>
        <v/>
      </c>
      <c r="D19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39" s="73" t="str">
        <f>IF(Table5[[#This Row],[Date Distributed]]="","In Stock","Distributed")</f>
        <v>In Stock</v>
      </c>
      <c r="F1939" s="79" t="s">
        <v>660</v>
      </c>
      <c r="G1939" s="75" t="s">
        <v>761</v>
      </c>
      <c r="H1939" s="80" t="s">
        <v>745</v>
      </c>
      <c r="I1939" s="80" t="s">
        <v>746</v>
      </c>
      <c r="J1939" s="81" t="s">
        <v>2695</v>
      </c>
      <c r="K1939" s="80" t="s">
        <v>659</v>
      </c>
      <c r="L1939" s="3" t="str">
        <f>_xlfn.XLOOKUP(Table5[[#This Row],[Item '#]],Ticket_Forms[Form Number],Ticket_Forms[Game Name],"",,)</f>
        <v>Crowns and Bars</v>
      </c>
      <c r="M1939" s="15">
        <v>102</v>
      </c>
      <c r="N1939" s="3">
        <f>LOOKUP(Table5[[#This Row],[Item '#]],Ticket_Forms[Form Number],Ticket_Forms[Ticket Count])</f>
        <v>3000</v>
      </c>
      <c r="O1939" s="16">
        <f>LOOKUP(Table5[[#This Row],[Item '#]],Ticket_Forms[Form Number],Ticket_Forms[Ticket Value])</f>
        <v>1</v>
      </c>
      <c r="P1939" s="16">
        <f>LOOKUP(Table5[[#This Row],[Item '#]],Ticket_Forms[Form Number],Ticket_Forms[Revenue])</f>
        <v>3000</v>
      </c>
      <c r="Q1939" s="16">
        <f>LOOKUP(Table5[[#This Row],[Item '#]],Ticket_Forms[Form Number],Ticket_Forms[Ideal Profit])</f>
        <v>750</v>
      </c>
      <c r="R1939" s="16">
        <f>LOOKUP(Table5[[#This Row],[Item '#]],Ticket_Forms[Form Number],Ticket_Forms[Prizes])</f>
        <v>2250</v>
      </c>
      <c r="S1939" s="16">
        <f>LOOKUP(Table5[[#This Row],[Item '#]],Ticket_Forms[Form Number],Ticket_Forms[Location Rent])</f>
        <v>180</v>
      </c>
      <c r="T1939" s="16">
        <f>LOOKUP(Table5[[#This Row],[Item '#]],Ticket_Forms[Form Number],Ticket_Forms[Last Sale])</f>
        <v>200</v>
      </c>
      <c r="U1939" s="16" t="s">
        <v>3909</v>
      </c>
      <c r="V1939" s="58" t="str">
        <f>Table5[[#This Row],[Date Distributed]]</f>
        <v/>
      </c>
      <c r="W1939" s="3" t="str">
        <f>_xlfn.XLOOKUP(Table5[[#This Row],[Serial '#]],Table10[Serial '#],Table10[Charity Association],"",,)</f>
        <v/>
      </c>
      <c r="Z1939" s="3" t="s">
        <v>23</v>
      </c>
    </row>
    <row r="1940" spans="1:26" hidden="1" x14ac:dyDescent="0.35">
      <c r="A1940" s="3">
        <v>1938</v>
      </c>
      <c r="B1940" s="78">
        <v>45355</v>
      </c>
      <c r="C1940" s="73" t="str">
        <f>_xlfn.XLOOKUP(Table5[[#This Row],[Serial '#]],Table10[Serial '#],Table10[Date],"",,)</f>
        <v/>
      </c>
      <c r="D19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40" s="73" t="str">
        <f>IF(Table5[[#This Row],[Date Distributed]]="","In Stock","Distributed")</f>
        <v>In Stock</v>
      </c>
      <c r="F1940" s="79" t="s">
        <v>660</v>
      </c>
      <c r="G1940" s="75" t="s">
        <v>761</v>
      </c>
      <c r="H1940" s="80" t="s">
        <v>745</v>
      </c>
      <c r="I1940" s="80" t="s">
        <v>746</v>
      </c>
      <c r="J1940" s="81" t="s">
        <v>2696</v>
      </c>
      <c r="K1940" s="80" t="s">
        <v>659</v>
      </c>
      <c r="L1940" s="3" t="str">
        <f>_xlfn.XLOOKUP(Table5[[#This Row],[Item '#]],Ticket_Forms[Form Number],Ticket_Forms[Game Name],"",,)</f>
        <v>Crowns and Bars</v>
      </c>
      <c r="M1940" s="15">
        <v>102</v>
      </c>
      <c r="N1940" s="3">
        <f>LOOKUP(Table5[[#This Row],[Item '#]],Ticket_Forms[Form Number],Ticket_Forms[Ticket Count])</f>
        <v>3000</v>
      </c>
      <c r="O1940" s="16">
        <f>LOOKUP(Table5[[#This Row],[Item '#]],Ticket_Forms[Form Number],Ticket_Forms[Ticket Value])</f>
        <v>1</v>
      </c>
      <c r="P1940" s="16">
        <f>LOOKUP(Table5[[#This Row],[Item '#]],Ticket_Forms[Form Number],Ticket_Forms[Revenue])</f>
        <v>3000</v>
      </c>
      <c r="Q1940" s="16">
        <f>LOOKUP(Table5[[#This Row],[Item '#]],Ticket_Forms[Form Number],Ticket_Forms[Ideal Profit])</f>
        <v>750</v>
      </c>
      <c r="R1940" s="16">
        <f>LOOKUP(Table5[[#This Row],[Item '#]],Ticket_Forms[Form Number],Ticket_Forms[Prizes])</f>
        <v>2250</v>
      </c>
      <c r="S1940" s="16">
        <f>LOOKUP(Table5[[#This Row],[Item '#]],Ticket_Forms[Form Number],Ticket_Forms[Location Rent])</f>
        <v>180</v>
      </c>
      <c r="T1940" s="16">
        <f>LOOKUP(Table5[[#This Row],[Item '#]],Ticket_Forms[Form Number],Ticket_Forms[Last Sale])</f>
        <v>200</v>
      </c>
      <c r="U1940" s="16" t="s">
        <v>3909</v>
      </c>
      <c r="V1940" s="58" t="str">
        <f>Table5[[#This Row],[Date Distributed]]</f>
        <v/>
      </c>
      <c r="W1940" s="3" t="str">
        <f>_xlfn.XLOOKUP(Table5[[#This Row],[Serial '#]],Table10[Serial '#],Table10[Charity Association],"",,)</f>
        <v/>
      </c>
      <c r="Z1940" s="3" t="s">
        <v>23</v>
      </c>
    </row>
    <row r="1941" spans="1:26" hidden="1" x14ac:dyDescent="0.35">
      <c r="A1941" s="3">
        <v>1939</v>
      </c>
      <c r="B1941" s="78">
        <v>45355</v>
      </c>
      <c r="C1941" s="73" t="str">
        <f>_xlfn.XLOOKUP(Table5[[#This Row],[Serial '#]],Table10[Serial '#],Table10[Date],"",,)</f>
        <v/>
      </c>
      <c r="D19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41" s="73" t="str">
        <f>IF(Table5[[#This Row],[Date Distributed]]="","In Stock","Distributed")</f>
        <v>In Stock</v>
      </c>
      <c r="F1941" s="79" t="s">
        <v>660</v>
      </c>
      <c r="G1941" s="75" t="s">
        <v>761</v>
      </c>
      <c r="H1941" s="80" t="s">
        <v>745</v>
      </c>
      <c r="I1941" s="80" t="s">
        <v>746</v>
      </c>
      <c r="J1941" s="81" t="s">
        <v>2697</v>
      </c>
      <c r="K1941" s="80" t="s">
        <v>659</v>
      </c>
      <c r="L1941" s="3" t="str">
        <f>_xlfn.XLOOKUP(Table5[[#This Row],[Item '#]],Ticket_Forms[Form Number],Ticket_Forms[Game Name],"",,)</f>
        <v>Crowns and Bars</v>
      </c>
      <c r="M1941" s="15">
        <v>102</v>
      </c>
      <c r="N1941" s="3">
        <f>LOOKUP(Table5[[#This Row],[Item '#]],Ticket_Forms[Form Number],Ticket_Forms[Ticket Count])</f>
        <v>3000</v>
      </c>
      <c r="O1941" s="16">
        <f>LOOKUP(Table5[[#This Row],[Item '#]],Ticket_Forms[Form Number],Ticket_Forms[Ticket Value])</f>
        <v>1</v>
      </c>
      <c r="P1941" s="16">
        <f>LOOKUP(Table5[[#This Row],[Item '#]],Ticket_Forms[Form Number],Ticket_Forms[Revenue])</f>
        <v>3000</v>
      </c>
      <c r="Q1941" s="16">
        <f>LOOKUP(Table5[[#This Row],[Item '#]],Ticket_Forms[Form Number],Ticket_Forms[Ideal Profit])</f>
        <v>750</v>
      </c>
      <c r="R1941" s="16">
        <f>LOOKUP(Table5[[#This Row],[Item '#]],Ticket_Forms[Form Number],Ticket_Forms[Prizes])</f>
        <v>2250</v>
      </c>
      <c r="S1941" s="16">
        <f>LOOKUP(Table5[[#This Row],[Item '#]],Ticket_Forms[Form Number],Ticket_Forms[Location Rent])</f>
        <v>180</v>
      </c>
      <c r="T1941" s="16">
        <f>LOOKUP(Table5[[#This Row],[Item '#]],Ticket_Forms[Form Number],Ticket_Forms[Last Sale])</f>
        <v>200</v>
      </c>
      <c r="U1941" s="16" t="s">
        <v>3909</v>
      </c>
      <c r="V1941" s="58" t="str">
        <f>Table5[[#This Row],[Date Distributed]]</f>
        <v/>
      </c>
      <c r="W1941" s="3" t="str">
        <f>_xlfn.XLOOKUP(Table5[[#This Row],[Serial '#]],Table10[Serial '#],Table10[Charity Association],"",,)</f>
        <v/>
      </c>
      <c r="Z1941" s="3" t="s">
        <v>23</v>
      </c>
    </row>
    <row r="1942" spans="1:26" hidden="1" x14ac:dyDescent="0.35">
      <c r="A1942" s="3">
        <v>1940</v>
      </c>
      <c r="B1942" s="78">
        <v>45355</v>
      </c>
      <c r="C1942" s="73" t="str">
        <f>_xlfn.XLOOKUP(Table5[[#This Row],[Serial '#]],Table10[Serial '#],Table10[Date],"",,)</f>
        <v/>
      </c>
      <c r="D19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42" s="73" t="str">
        <f>IF(Table5[[#This Row],[Date Distributed]]="","In Stock","Distributed")</f>
        <v>In Stock</v>
      </c>
      <c r="F1942" s="79" t="s">
        <v>660</v>
      </c>
      <c r="G1942" s="75" t="s">
        <v>761</v>
      </c>
      <c r="H1942" s="80" t="s">
        <v>745</v>
      </c>
      <c r="I1942" s="80" t="s">
        <v>746</v>
      </c>
      <c r="J1942" s="81" t="s">
        <v>2698</v>
      </c>
      <c r="K1942" s="80" t="s">
        <v>659</v>
      </c>
      <c r="L1942" s="3" t="str">
        <f>_xlfn.XLOOKUP(Table5[[#This Row],[Item '#]],Ticket_Forms[Form Number],Ticket_Forms[Game Name],"",,)</f>
        <v>Crowns and Bars</v>
      </c>
      <c r="M1942" s="15">
        <v>102</v>
      </c>
      <c r="N1942" s="3">
        <f>LOOKUP(Table5[[#This Row],[Item '#]],Ticket_Forms[Form Number],Ticket_Forms[Ticket Count])</f>
        <v>3000</v>
      </c>
      <c r="O1942" s="16">
        <f>LOOKUP(Table5[[#This Row],[Item '#]],Ticket_Forms[Form Number],Ticket_Forms[Ticket Value])</f>
        <v>1</v>
      </c>
      <c r="P1942" s="16">
        <f>LOOKUP(Table5[[#This Row],[Item '#]],Ticket_Forms[Form Number],Ticket_Forms[Revenue])</f>
        <v>3000</v>
      </c>
      <c r="Q1942" s="16">
        <f>LOOKUP(Table5[[#This Row],[Item '#]],Ticket_Forms[Form Number],Ticket_Forms[Ideal Profit])</f>
        <v>750</v>
      </c>
      <c r="R1942" s="16">
        <f>LOOKUP(Table5[[#This Row],[Item '#]],Ticket_Forms[Form Number],Ticket_Forms[Prizes])</f>
        <v>2250</v>
      </c>
      <c r="S1942" s="16">
        <f>LOOKUP(Table5[[#This Row],[Item '#]],Ticket_Forms[Form Number],Ticket_Forms[Location Rent])</f>
        <v>180</v>
      </c>
      <c r="T1942" s="16">
        <f>LOOKUP(Table5[[#This Row],[Item '#]],Ticket_Forms[Form Number],Ticket_Forms[Last Sale])</f>
        <v>200</v>
      </c>
      <c r="U1942" s="16" t="s">
        <v>3909</v>
      </c>
      <c r="V1942" s="58" t="str">
        <f>Table5[[#This Row],[Date Distributed]]</f>
        <v/>
      </c>
      <c r="W1942" s="3" t="str">
        <f>_xlfn.XLOOKUP(Table5[[#This Row],[Serial '#]],Table10[Serial '#],Table10[Charity Association],"",,)</f>
        <v/>
      </c>
      <c r="Z1942" s="3" t="s">
        <v>23</v>
      </c>
    </row>
    <row r="1943" spans="1:26" hidden="1" x14ac:dyDescent="0.35">
      <c r="A1943" s="3">
        <v>1941</v>
      </c>
      <c r="B1943" s="78">
        <v>45355</v>
      </c>
      <c r="C1943" s="73" t="str">
        <f>_xlfn.XLOOKUP(Table5[[#This Row],[Serial '#]],Table10[Serial '#],Table10[Date],"",,)</f>
        <v/>
      </c>
      <c r="D19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43" s="73" t="str">
        <f>IF(Table5[[#This Row],[Date Distributed]]="","In Stock","Distributed")</f>
        <v>In Stock</v>
      </c>
      <c r="F1943" s="79" t="s">
        <v>660</v>
      </c>
      <c r="G1943" s="75" t="s">
        <v>761</v>
      </c>
      <c r="H1943" s="80" t="s">
        <v>745</v>
      </c>
      <c r="I1943" s="80" t="s">
        <v>746</v>
      </c>
      <c r="J1943" s="81" t="s">
        <v>2699</v>
      </c>
      <c r="K1943" s="80" t="s">
        <v>659</v>
      </c>
      <c r="L1943" s="3" t="str">
        <f>_xlfn.XLOOKUP(Table5[[#This Row],[Item '#]],Ticket_Forms[Form Number],Ticket_Forms[Game Name],"",,)</f>
        <v>Crowns and Bars</v>
      </c>
      <c r="M1943" s="15">
        <v>102</v>
      </c>
      <c r="N1943" s="3">
        <f>LOOKUP(Table5[[#This Row],[Item '#]],Ticket_Forms[Form Number],Ticket_Forms[Ticket Count])</f>
        <v>3000</v>
      </c>
      <c r="O1943" s="16">
        <f>LOOKUP(Table5[[#This Row],[Item '#]],Ticket_Forms[Form Number],Ticket_Forms[Ticket Value])</f>
        <v>1</v>
      </c>
      <c r="P1943" s="16">
        <f>LOOKUP(Table5[[#This Row],[Item '#]],Ticket_Forms[Form Number],Ticket_Forms[Revenue])</f>
        <v>3000</v>
      </c>
      <c r="Q1943" s="16">
        <f>LOOKUP(Table5[[#This Row],[Item '#]],Ticket_Forms[Form Number],Ticket_Forms[Ideal Profit])</f>
        <v>750</v>
      </c>
      <c r="R1943" s="16">
        <f>LOOKUP(Table5[[#This Row],[Item '#]],Ticket_Forms[Form Number],Ticket_Forms[Prizes])</f>
        <v>2250</v>
      </c>
      <c r="S1943" s="16">
        <f>LOOKUP(Table5[[#This Row],[Item '#]],Ticket_Forms[Form Number],Ticket_Forms[Location Rent])</f>
        <v>180</v>
      </c>
      <c r="T1943" s="16">
        <f>LOOKUP(Table5[[#This Row],[Item '#]],Ticket_Forms[Form Number],Ticket_Forms[Last Sale])</f>
        <v>200</v>
      </c>
      <c r="U1943" s="16" t="s">
        <v>3909</v>
      </c>
      <c r="V1943" s="58" t="str">
        <f>Table5[[#This Row],[Date Distributed]]</f>
        <v/>
      </c>
      <c r="W1943" s="3" t="str">
        <f>_xlfn.XLOOKUP(Table5[[#This Row],[Serial '#]],Table10[Serial '#],Table10[Charity Association],"",,)</f>
        <v/>
      </c>
      <c r="Z1943" s="3" t="s">
        <v>23</v>
      </c>
    </row>
    <row r="1944" spans="1:26" hidden="1" x14ac:dyDescent="0.35">
      <c r="A1944" s="3">
        <v>1942</v>
      </c>
      <c r="B1944" s="78">
        <v>45355</v>
      </c>
      <c r="C1944" s="73" t="str">
        <f>_xlfn.XLOOKUP(Table5[[#This Row],[Serial '#]],Table10[Serial '#],Table10[Date],"",,)</f>
        <v/>
      </c>
      <c r="D19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44" s="73" t="str">
        <f>IF(Table5[[#This Row],[Date Distributed]]="","In Stock","Distributed")</f>
        <v>In Stock</v>
      </c>
      <c r="F1944" s="79" t="s">
        <v>660</v>
      </c>
      <c r="G1944" s="75" t="s">
        <v>761</v>
      </c>
      <c r="H1944" s="80" t="s">
        <v>745</v>
      </c>
      <c r="I1944" s="80" t="s">
        <v>746</v>
      </c>
      <c r="J1944" s="81" t="s">
        <v>2700</v>
      </c>
      <c r="K1944" s="80" t="s">
        <v>659</v>
      </c>
      <c r="L1944" s="3" t="str">
        <f>_xlfn.XLOOKUP(Table5[[#This Row],[Item '#]],Ticket_Forms[Form Number],Ticket_Forms[Game Name],"",,)</f>
        <v>Crowns and Bars</v>
      </c>
      <c r="M1944" s="15">
        <v>102</v>
      </c>
      <c r="N1944" s="3">
        <f>LOOKUP(Table5[[#This Row],[Item '#]],Ticket_Forms[Form Number],Ticket_Forms[Ticket Count])</f>
        <v>3000</v>
      </c>
      <c r="O1944" s="16">
        <f>LOOKUP(Table5[[#This Row],[Item '#]],Ticket_Forms[Form Number],Ticket_Forms[Ticket Value])</f>
        <v>1</v>
      </c>
      <c r="P1944" s="16">
        <f>LOOKUP(Table5[[#This Row],[Item '#]],Ticket_Forms[Form Number],Ticket_Forms[Revenue])</f>
        <v>3000</v>
      </c>
      <c r="Q1944" s="16">
        <f>LOOKUP(Table5[[#This Row],[Item '#]],Ticket_Forms[Form Number],Ticket_Forms[Ideal Profit])</f>
        <v>750</v>
      </c>
      <c r="R1944" s="16">
        <f>LOOKUP(Table5[[#This Row],[Item '#]],Ticket_Forms[Form Number],Ticket_Forms[Prizes])</f>
        <v>2250</v>
      </c>
      <c r="S1944" s="16">
        <f>LOOKUP(Table5[[#This Row],[Item '#]],Ticket_Forms[Form Number],Ticket_Forms[Location Rent])</f>
        <v>180</v>
      </c>
      <c r="T1944" s="16">
        <f>LOOKUP(Table5[[#This Row],[Item '#]],Ticket_Forms[Form Number],Ticket_Forms[Last Sale])</f>
        <v>200</v>
      </c>
      <c r="U1944" s="16" t="s">
        <v>3909</v>
      </c>
      <c r="V1944" s="58" t="str">
        <f>Table5[[#This Row],[Date Distributed]]</f>
        <v/>
      </c>
      <c r="W1944" s="3" t="str">
        <f>_xlfn.XLOOKUP(Table5[[#This Row],[Serial '#]],Table10[Serial '#],Table10[Charity Association],"",,)</f>
        <v/>
      </c>
      <c r="Z1944" s="3" t="s">
        <v>23</v>
      </c>
    </row>
    <row r="1945" spans="1:26" hidden="1" x14ac:dyDescent="0.35">
      <c r="A1945" s="3">
        <v>1943</v>
      </c>
      <c r="B1945" s="78">
        <v>45355</v>
      </c>
      <c r="C1945" s="73" t="str">
        <f>_xlfn.XLOOKUP(Table5[[#This Row],[Serial '#]],Table10[Serial '#],Table10[Date],"",,)</f>
        <v/>
      </c>
      <c r="D19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45" s="73" t="str">
        <f>IF(Table5[[#This Row],[Date Distributed]]="","In Stock","Distributed")</f>
        <v>In Stock</v>
      </c>
      <c r="F1945" s="79" t="s">
        <v>660</v>
      </c>
      <c r="G1945" s="75" t="s">
        <v>761</v>
      </c>
      <c r="H1945" s="80" t="s">
        <v>745</v>
      </c>
      <c r="I1945" s="80" t="s">
        <v>746</v>
      </c>
      <c r="J1945" s="81" t="s">
        <v>2701</v>
      </c>
      <c r="K1945" s="80" t="s">
        <v>659</v>
      </c>
      <c r="L1945" s="3" t="str">
        <f>_xlfn.XLOOKUP(Table5[[#This Row],[Item '#]],Ticket_Forms[Form Number],Ticket_Forms[Game Name],"",,)</f>
        <v>Crowns and Bars</v>
      </c>
      <c r="M1945" s="15">
        <v>102</v>
      </c>
      <c r="N1945" s="3">
        <f>LOOKUP(Table5[[#This Row],[Item '#]],Ticket_Forms[Form Number],Ticket_Forms[Ticket Count])</f>
        <v>3000</v>
      </c>
      <c r="O1945" s="16">
        <f>LOOKUP(Table5[[#This Row],[Item '#]],Ticket_Forms[Form Number],Ticket_Forms[Ticket Value])</f>
        <v>1</v>
      </c>
      <c r="P1945" s="16">
        <f>LOOKUP(Table5[[#This Row],[Item '#]],Ticket_Forms[Form Number],Ticket_Forms[Revenue])</f>
        <v>3000</v>
      </c>
      <c r="Q1945" s="16">
        <f>LOOKUP(Table5[[#This Row],[Item '#]],Ticket_Forms[Form Number],Ticket_Forms[Ideal Profit])</f>
        <v>750</v>
      </c>
      <c r="R1945" s="16">
        <f>LOOKUP(Table5[[#This Row],[Item '#]],Ticket_Forms[Form Number],Ticket_Forms[Prizes])</f>
        <v>2250</v>
      </c>
      <c r="S1945" s="16">
        <f>LOOKUP(Table5[[#This Row],[Item '#]],Ticket_Forms[Form Number],Ticket_Forms[Location Rent])</f>
        <v>180</v>
      </c>
      <c r="T1945" s="16">
        <f>LOOKUP(Table5[[#This Row],[Item '#]],Ticket_Forms[Form Number],Ticket_Forms[Last Sale])</f>
        <v>200</v>
      </c>
      <c r="U1945" s="16" t="s">
        <v>3909</v>
      </c>
      <c r="V1945" s="58" t="str">
        <f>Table5[[#This Row],[Date Distributed]]</f>
        <v/>
      </c>
      <c r="W1945" s="3" t="str">
        <f>_xlfn.XLOOKUP(Table5[[#This Row],[Serial '#]],Table10[Serial '#],Table10[Charity Association],"",,)</f>
        <v/>
      </c>
      <c r="Z1945" s="3" t="s">
        <v>23</v>
      </c>
    </row>
    <row r="1946" spans="1:26" hidden="1" x14ac:dyDescent="0.35">
      <c r="A1946" s="3">
        <v>1944</v>
      </c>
      <c r="B1946" s="78">
        <v>45355</v>
      </c>
      <c r="C1946" s="73" t="str">
        <f>_xlfn.XLOOKUP(Table5[[#This Row],[Serial '#]],Table10[Serial '#],Table10[Date],"",,)</f>
        <v/>
      </c>
      <c r="D19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46" s="73" t="str">
        <f>IF(Table5[[#This Row],[Date Distributed]]="","In Stock","Distributed")</f>
        <v>In Stock</v>
      </c>
      <c r="F1946" s="79" t="s">
        <v>660</v>
      </c>
      <c r="G1946" s="75" t="s">
        <v>761</v>
      </c>
      <c r="H1946" s="80" t="s">
        <v>745</v>
      </c>
      <c r="I1946" s="80" t="s">
        <v>746</v>
      </c>
      <c r="J1946" s="81" t="s">
        <v>2702</v>
      </c>
      <c r="K1946" s="80" t="s">
        <v>659</v>
      </c>
      <c r="L1946" s="3" t="str">
        <f>_xlfn.XLOOKUP(Table5[[#This Row],[Item '#]],Ticket_Forms[Form Number],Ticket_Forms[Game Name],"",,)</f>
        <v>Crowns and Bars</v>
      </c>
      <c r="M1946" s="15">
        <v>102</v>
      </c>
      <c r="N1946" s="3">
        <f>LOOKUP(Table5[[#This Row],[Item '#]],Ticket_Forms[Form Number],Ticket_Forms[Ticket Count])</f>
        <v>3000</v>
      </c>
      <c r="O1946" s="16">
        <f>LOOKUP(Table5[[#This Row],[Item '#]],Ticket_Forms[Form Number],Ticket_Forms[Ticket Value])</f>
        <v>1</v>
      </c>
      <c r="P1946" s="16">
        <f>LOOKUP(Table5[[#This Row],[Item '#]],Ticket_Forms[Form Number],Ticket_Forms[Revenue])</f>
        <v>3000</v>
      </c>
      <c r="Q1946" s="16">
        <f>LOOKUP(Table5[[#This Row],[Item '#]],Ticket_Forms[Form Number],Ticket_Forms[Ideal Profit])</f>
        <v>750</v>
      </c>
      <c r="R1946" s="16">
        <f>LOOKUP(Table5[[#This Row],[Item '#]],Ticket_Forms[Form Number],Ticket_Forms[Prizes])</f>
        <v>2250</v>
      </c>
      <c r="S1946" s="16">
        <f>LOOKUP(Table5[[#This Row],[Item '#]],Ticket_Forms[Form Number],Ticket_Forms[Location Rent])</f>
        <v>180</v>
      </c>
      <c r="T1946" s="16">
        <f>LOOKUP(Table5[[#This Row],[Item '#]],Ticket_Forms[Form Number],Ticket_Forms[Last Sale])</f>
        <v>200</v>
      </c>
      <c r="U1946" s="16" t="s">
        <v>3909</v>
      </c>
      <c r="V1946" s="58" t="str">
        <f>Table5[[#This Row],[Date Distributed]]</f>
        <v/>
      </c>
      <c r="W1946" s="3" t="str">
        <f>_xlfn.XLOOKUP(Table5[[#This Row],[Serial '#]],Table10[Serial '#],Table10[Charity Association],"",,)</f>
        <v/>
      </c>
      <c r="Z1946" s="3" t="s">
        <v>23</v>
      </c>
    </row>
    <row r="1947" spans="1:26" hidden="1" x14ac:dyDescent="0.35">
      <c r="A1947" s="3">
        <v>1945</v>
      </c>
      <c r="B1947" s="78">
        <v>45355</v>
      </c>
      <c r="C1947" s="73" t="str">
        <f>_xlfn.XLOOKUP(Table5[[#This Row],[Serial '#]],Table10[Serial '#],Table10[Date],"",,)</f>
        <v/>
      </c>
      <c r="D19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47" s="73" t="str">
        <f>IF(Table5[[#This Row],[Date Distributed]]="","In Stock","Distributed")</f>
        <v>In Stock</v>
      </c>
      <c r="F1947" s="79" t="s">
        <v>660</v>
      </c>
      <c r="G1947" s="75" t="s">
        <v>761</v>
      </c>
      <c r="H1947" s="80" t="s">
        <v>745</v>
      </c>
      <c r="I1947" s="80" t="s">
        <v>746</v>
      </c>
      <c r="J1947" s="81" t="s">
        <v>2703</v>
      </c>
      <c r="K1947" s="80" t="s">
        <v>659</v>
      </c>
      <c r="L1947" s="3" t="str">
        <f>_xlfn.XLOOKUP(Table5[[#This Row],[Item '#]],Ticket_Forms[Form Number],Ticket_Forms[Game Name],"",,)</f>
        <v>Crowns and Bars</v>
      </c>
      <c r="M1947" s="15">
        <v>102</v>
      </c>
      <c r="N1947" s="3">
        <f>LOOKUP(Table5[[#This Row],[Item '#]],Ticket_Forms[Form Number],Ticket_Forms[Ticket Count])</f>
        <v>3000</v>
      </c>
      <c r="O1947" s="16">
        <f>LOOKUP(Table5[[#This Row],[Item '#]],Ticket_Forms[Form Number],Ticket_Forms[Ticket Value])</f>
        <v>1</v>
      </c>
      <c r="P1947" s="16">
        <f>LOOKUP(Table5[[#This Row],[Item '#]],Ticket_Forms[Form Number],Ticket_Forms[Revenue])</f>
        <v>3000</v>
      </c>
      <c r="Q1947" s="16">
        <f>LOOKUP(Table5[[#This Row],[Item '#]],Ticket_Forms[Form Number],Ticket_Forms[Ideal Profit])</f>
        <v>750</v>
      </c>
      <c r="R1947" s="16">
        <f>LOOKUP(Table5[[#This Row],[Item '#]],Ticket_Forms[Form Number],Ticket_Forms[Prizes])</f>
        <v>2250</v>
      </c>
      <c r="S1947" s="16">
        <f>LOOKUP(Table5[[#This Row],[Item '#]],Ticket_Forms[Form Number],Ticket_Forms[Location Rent])</f>
        <v>180</v>
      </c>
      <c r="T1947" s="16">
        <f>LOOKUP(Table5[[#This Row],[Item '#]],Ticket_Forms[Form Number],Ticket_Forms[Last Sale])</f>
        <v>200</v>
      </c>
      <c r="U1947" s="16" t="s">
        <v>3909</v>
      </c>
      <c r="V1947" s="58" t="str">
        <f>Table5[[#This Row],[Date Distributed]]</f>
        <v/>
      </c>
      <c r="W1947" s="3" t="str">
        <f>_xlfn.XLOOKUP(Table5[[#This Row],[Serial '#]],Table10[Serial '#],Table10[Charity Association],"",,)</f>
        <v/>
      </c>
      <c r="Z1947" s="3" t="s">
        <v>23</v>
      </c>
    </row>
    <row r="1948" spans="1:26" hidden="1" x14ac:dyDescent="0.35">
      <c r="A1948" s="3">
        <v>1946</v>
      </c>
      <c r="B1948" s="78">
        <v>45355</v>
      </c>
      <c r="C1948" s="73" t="str">
        <f>_xlfn.XLOOKUP(Table5[[#This Row],[Serial '#]],Table10[Serial '#],Table10[Date],"",,)</f>
        <v/>
      </c>
      <c r="D19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48" s="73" t="str">
        <f>IF(Table5[[#This Row],[Date Distributed]]="","In Stock","Distributed")</f>
        <v>In Stock</v>
      </c>
      <c r="F1948" s="79" t="s">
        <v>660</v>
      </c>
      <c r="G1948" s="75" t="s">
        <v>761</v>
      </c>
      <c r="H1948" s="80" t="s">
        <v>745</v>
      </c>
      <c r="I1948" s="80" t="s">
        <v>746</v>
      </c>
      <c r="J1948" s="81" t="s">
        <v>2704</v>
      </c>
      <c r="K1948" s="80" t="s">
        <v>659</v>
      </c>
      <c r="L1948" s="3" t="str">
        <f>_xlfn.XLOOKUP(Table5[[#This Row],[Item '#]],Ticket_Forms[Form Number],Ticket_Forms[Game Name],"",,)</f>
        <v>Crowns and Bars</v>
      </c>
      <c r="M1948" s="15">
        <v>102</v>
      </c>
      <c r="N1948" s="3">
        <f>LOOKUP(Table5[[#This Row],[Item '#]],Ticket_Forms[Form Number],Ticket_Forms[Ticket Count])</f>
        <v>3000</v>
      </c>
      <c r="O1948" s="16">
        <f>LOOKUP(Table5[[#This Row],[Item '#]],Ticket_Forms[Form Number],Ticket_Forms[Ticket Value])</f>
        <v>1</v>
      </c>
      <c r="P1948" s="16">
        <f>LOOKUP(Table5[[#This Row],[Item '#]],Ticket_Forms[Form Number],Ticket_Forms[Revenue])</f>
        <v>3000</v>
      </c>
      <c r="Q1948" s="16">
        <f>LOOKUP(Table5[[#This Row],[Item '#]],Ticket_Forms[Form Number],Ticket_Forms[Ideal Profit])</f>
        <v>750</v>
      </c>
      <c r="R1948" s="16">
        <f>LOOKUP(Table5[[#This Row],[Item '#]],Ticket_Forms[Form Number],Ticket_Forms[Prizes])</f>
        <v>2250</v>
      </c>
      <c r="S1948" s="16">
        <f>LOOKUP(Table5[[#This Row],[Item '#]],Ticket_Forms[Form Number],Ticket_Forms[Location Rent])</f>
        <v>180</v>
      </c>
      <c r="T1948" s="16">
        <f>LOOKUP(Table5[[#This Row],[Item '#]],Ticket_Forms[Form Number],Ticket_Forms[Last Sale])</f>
        <v>200</v>
      </c>
      <c r="U1948" s="16" t="s">
        <v>3909</v>
      </c>
      <c r="V1948" s="58" t="str">
        <f>Table5[[#This Row],[Date Distributed]]</f>
        <v/>
      </c>
      <c r="W1948" s="3" t="str">
        <f>_xlfn.XLOOKUP(Table5[[#This Row],[Serial '#]],Table10[Serial '#],Table10[Charity Association],"",,)</f>
        <v/>
      </c>
      <c r="Z1948" s="3" t="s">
        <v>23</v>
      </c>
    </row>
    <row r="1949" spans="1:26" hidden="1" x14ac:dyDescent="0.35">
      <c r="A1949" s="3">
        <v>1947</v>
      </c>
      <c r="B1949" s="78">
        <v>45355</v>
      </c>
      <c r="C1949" s="73" t="str">
        <f>_xlfn.XLOOKUP(Table5[[#This Row],[Serial '#]],Table10[Serial '#],Table10[Date],"",,)</f>
        <v/>
      </c>
      <c r="D19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49" s="73" t="str">
        <f>IF(Table5[[#This Row],[Date Distributed]]="","In Stock","Distributed")</f>
        <v>In Stock</v>
      </c>
      <c r="F1949" s="79" t="s">
        <v>660</v>
      </c>
      <c r="G1949" s="75" t="s">
        <v>761</v>
      </c>
      <c r="H1949" s="80" t="s">
        <v>745</v>
      </c>
      <c r="I1949" s="80" t="s">
        <v>746</v>
      </c>
      <c r="J1949" s="81" t="s">
        <v>2705</v>
      </c>
      <c r="K1949" s="80" t="s">
        <v>659</v>
      </c>
      <c r="L1949" s="3" t="str">
        <f>_xlfn.XLOOKUP(Table5[[#This Row],[Item '#]],Ticket_Forms[Form Number],Ticket_Forms[Game Name],"",,)</f>
        <v>Crowns and Bars</v>
      </c>
      <c r="M1949" s="15">
        <v>102</v>
      </c>
      <c r="N1949" s="3">
        <f>LOOKUP(Table5[[#This Row],[Item '#]],Ticket_Forms[Form Number],Ticket_Forms[Ticket Count])</f>
        <v>3000</v>
      </c>
      <c r="O1949" s="16">
        <f>LOOKUP(Table5[[#This Row],[Item '#]],Ticket_Forms[Form Number],Ticket_Forms[Ticket Value])</f>
        <v>1</v>
      </c>
      <c r="P1949" s="16">
        <f>LOOKUP(Table5[[#This Row],[Item '#]],Ticket_Forms[Form Number],Ticket_Forms[Revenue])</f>
        <v>3000</v>
      </c>
      <c r="Q1949" s="16">
        <f>LOOKUP(Table5[[#This Row],[Item '#]],Ticket_Forms[Form Number],Ticket_Forms[Ideal Profit])</f>
        <v>750</v>
      </c>
      <c r="R1949" s="16">
        <f>LOOKUP(Table5[[#This Row],[Item '#]],Ticket_Forms[Form Number],Ticket_Forms[Prizes])</f>
        <v>2250</v>
      </c>
      <c r="S1949" s="16">
        <f>LOOKUP(Table5[[#This Row],[Item '#]],Ticket_Forms[Form Number],Ticket_Forms[Location Rent])</f>
        <v>180</v>
      </c>
      <c r="T1949" s="16">
        <f>LOOKUP(Table5[[#This Row],[Item '#]],Ticket_Forms[Form Number],Ticket_Forms[Last Sale])</f>
        <v>200</v>
      </c>
      <c r="U1949" s="16" t="s">
        <v>3909</v>
      </c>
      <c r="V1949" s="58" t="str">
        <f>Table5[[#This Row],[Date Distributed]]</f>
        <v/>
      </c>
      <c r="W1949" s="3" t="str">
        <f>_xlfn.XLOOKUP(Table5[[#This Row],[Serial '#]],Table10[Serial '#],Table10[Charity Association],"",,)</f>
        <v/>
      </c>
      <c r="Z1949" s="3" t="s">
        <v>23</v>
      </c>
    </row>
    <row r="1950" spans="1:26" hidden="1" x14ac:dyDescent="0.35">
      <c r="A1950" s="3">
        <v>1948</v>
      </c>
      <c r="B1950" s="78">
        <v>45355</v>
      </c>
      <c r="C1950" s="73" t="str">
        <f>_xlfn.XLOOKUP(Table5[[#This Row],[Serial '#]],Table10[Serial '#],Table10[Date],"",,)</f>
        <v/>
      </c>
      <c r="D19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50" s="73" t="str">
        <f>IF(Table5[[#This Row],[Date Distributed]]="","In Stock","Distributed")</f>
        <v>In Stock</v>
      </c>
      <c r="F1950" s="79" t="s">
        <v>660</v>
      </c>
      <c r="G1950" s="75" t="s">
        <v>761</v>
      </c>
      <c r="H1950" s="80" t="s">
        <v>745</v>
      </c>
      <c r="I1950" s="80" t="s">
        <v>746</v>
      </c>
      <c r="J1950" s="81" t="s">
        <v>2706</v>
      </c>
      <c r="K1950" s="80" t="s">
        <v>659</v>
      </c>
      <c r="L1950" s="3" t="str">
        <f>_xlfn.XLOOKUP(Table5[[#This Row],[Item '#]],Ticket_Forms[Form Number],Ticket_Forms[Game Name],"",,)</f>
        <v>Crowns and Bars</v>
      </c>
      <c r="M1950" s="15">
        <v>102</v>
      </c>
      <c r="N1950" s="3">
        <f>LOOKUP(Table5[[#This Row],[Item '#]],Ticket_Forms[Form Number],Ticket_Forms[Ticket Count])</f>
        <v>3000</v>
      </c>
      <c r="O1950" s="16">
        <f>LOOKUP(Table5[[#This Row],[Item '#]],Ticket_Forms[Form Number],Ticket_Forms[Ticket Value])</f>
        <v>1</v>
      </c>
      <c r="P1950" s="16">
        <f>LOOKUP(Table5[[#This Row],[Item '#]],Ticket_Forms[Form Number],Ticket_Forms[Revenue])</f>
        <v>3000</v>
      </c>
      <c r="Q1950" s="16">
        <f>LOOKUP(Table5[[#This Row],[Item '#]],Ticket_Forms[Form Number],Ticket_Forms[Ideal Profit])</f>
        <v>750</v>
      </c>
      <c r="R1950" s="16">
        <f>LOOKUP(Table5[[#This Row],[Item '#]],Ticket_Forms[Form Number],Ticket_Forms[Prizes])</f>
        <v>2250</v>
      </c>
      <c r="S1950" s="16">
        <f>LOOKUP(Table5[[#This Row],[Item '#]],Ticket_Forms[Form Number],Ticket_Forms[Location Rent])</f>
        <v>180</v>
      </c>
      <c r="T1950" s="16">
        <f>LOOKUP(Table5[[#This Row],[Item '#]],Ticket_Forms[Form Number],Ticket_Forms[Last Sale])</f>
        <v>200</v>
      </c>
      <c r="U1950" s="16" t="s">
        <v>3909</v>
      </c>
      <c r="V1950" s="58" t="str">
        <f>Table5[[#This Row],[Date Distributed]]</f>
        <v/>
      </c>
      <c r="W1950" s="3" t="str">
        <f>_xlfn.XLOOKUP(Table5[[#This Row],[Serial '#]],Table10[Serial '#],Table10[Charity Association],"",,)</f>
        <v/>
      </c>
      <c r="Z1950" s="3" t="s">
        <v>23</v>
      </c>
    </row>
    <row r="1951" spans="1:26" hidden="1" x14ac:dyDescent="0.35">
      <c r="A1951" s="3">
        <v>1949</v>
      </c>
      <c r="B1951" s="78">
        <v>45355</v>
      </c>
      <c r="C1951" s="73" t="str">
        <f>_xlfn.XLOOKUP(Table5[[#This Row],[Serial '#]],Table10[Serial '#],Table10[Date],"",,)</f>
        <v/>
      </c>
      <c r="D19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51" s="73" t="str">
        <f>IF(Table5[[#This Row],[Date Distributed]]="","In Stock","Distributed")</f>
        <v>In Stock</v>
      </c>
      <c r="F1951" s="79" t="s">
        <v>660</v>
      </c>
      <c r="G1951" s="75" t="s">
        <v>761</v>
      </c>
      <c r="H1951" s="80" t="s">
        <v>745</v>
      </c>
      <c r="I1951" s="80" t="s">
        <v>746</v>
      </c>
      <c r="J1951" s="81" t="s">
        <v>2707</v>
      </c>
      <c r="K1951" s="80" t="s">
        <v>659</v>
      </c>
      <c r="L1951" s="3" t="str">
        <f>_xlfn.XLOOKUP(Table5[[#This Row],[Item '#]],Ticket_Forms[Form Number],Ticket_Forms[Game Name],"",,)</f>
        <v>Crowns and Bars</v>
      </c>
      <c r="M1951" s="15">
        <v>102</v>
      </c>
      <c r="N1951" s="3">
        <f>LOOKUP(Table5[[#This Row],[Item '#]],Ticket_Forms[Form Number],Ticket_Forms[Ticket Count])</f>
        <v>3000</v>
      </c>
      <c r="O1951" s="16">
        <f>LOOKUP(Table5[[#This Row],[Item '#]],Ticket_Forms[Form Number],Ticket_Forms[Ticket Value])</f>
        <v>1</v>
      </c>
      <c r="P1951" s="16">
        <f>LOOKUP(Table5[[#This Row],[Item '#]],Ticket_Forms[Form Number],Ticket_Forms[Revenue])</f>
        <v>3000</v>
      </c>
      <c r="Q1951" s="16">
        <f>LOOKUP(Table5[[#This Row],[Item '#]],Ticket_Forms[Form Number],Ticket_Forms[Ideal Profit])</f>
        <v>750</v>
      </c>
      <c r="R1951" s="16">
        <f>LOOKUP(Table5[[#This Row],[Item '#]],Ticket_Forms[Form Number],Ticket_Forms[Prizes])</f>
        <v>2250</v>
      </c>
      <c r="S1951" s="16">
        <f>LOOKUP(Table5[[#This Row],[Item '#]],Ticket_Forms[Form Number],Ticket_Forms[Location Rent])</f>
        <v>180</v>
      </c>
      <c r="T1951" s="16">
        <f>LOOKUP(Table5[[#This Row],[Item '#]],Ticket_Forms[Form Number],Ticket_Forms[Last Sale])</f>
        <v>200</v>
      </c>
      <c r="U1951" s="16" t="s">
        <v>3909</v>
      </c>
      <c r="V1951" s="58" t="str">
        <f>Table5[[#This Row],[Date Distributed]]</f>
        <v/>
      </c>
      <c r="W1951" s="3" t="str">
        <f>_xlfn.XLOOKUP(Table5[[#This Row],[Serial '#]],Table10[Serial '#],Table10[Charity Association],"",,)</f>
        <v/>
      </c>
      <c r="Z1951" s="3" t="s">
        <v>23</v>
      </c>
    </row>
    <row r="1952" spans="1:26" hidden="1" x14ac:dyDescent="0.35">
      <c r="A1952" s="3">
        <v>1950</v>
      </c>
      <c r="B1952" s="78">
        <v>45355</v>
      </c>
      <c r="C1952" s="73" t="str">
        <f>_xlfn.XLOOKUP(Table5[[#This Row],[Serial '#]],Table10[Serial '#],Table10[Date],"",,)</f>
        <v/>
      </c>
      <c r="D19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52" s="73" t="str">
        <f>IF(Table5[[#This Row],[Date Distributed]]="","In Stock","Distributed")</f>
        <v>In Stock</v>
      </c>
      <c r="F1952" s="79" t="s">
        <v>660</v>
      </c>
      <c r="G1952" s="75" t="s">
        <v>761</v>
      </c>
      <c r="H1952" s="80" t="s">
        <v>745</v>
      </c>
      <c r="I1952" s="80" t="s">
        <v>746</v>
      </c>
      <c r="J1952" s="81" t="s">
        <v>2708</v>
      </c>
      <c r="K1952" s="80" t="s">
        <v>659</v>
      </c>
      <c r="L1952" s="3" t="str">
        <f>_xlfn.XLOOKUP(Table5[[#This Row],[Item '#]],Ticket_Forms[Form Number],Ticket_Forms[Game Name],"",,)</f>
        <v>Crowns and Bars</v>
      </c>
      <c r="M1952" s="15">
        <v>102</v>
      </c>
      <c r="N1952" s="3">
        <f>LOOKUP(Table5[[#This Row],[Item '#]],Ticket_Forms[Form Number],Ticket_Forms[Ticket Count])</f>
        <v>3000</v>
      </c>
      <c r="O1952" s="16">
        <f>LOOKUP(Table5[[#This Row],[Item '#]],Ticket_Forms[Form Number],Ticket_Forms[Ticket Value])</f>
        <v>1</v>
      </c>
      <c r="P1952" s="16">
        <f>LOOKUP(Table5[[#This Row],[Item '#]],Ticket_Forms[Form Number],Ticket_Forms[Revenue])</f>
        <v>3000</v>
      </c>
      <c r="Q1952" s="16">
        <f>LOOKUP(Table5[[#This Row],[Item '#]],Ticket_Forms[Form Number],Ticket_Forms[Ideal Profit])</f>
        <v>750</v>
      </c>
      <c r="R1952" s="16">
        <f>LOOKUP(Table5[[#This Row],[Item '#]],Ticket_Forms[Form Number],Ticket_Forms[Prizes])</f>
        <v>2250</v>
      </c>
      <c r="S1952" s="16">
        <f>LOOKUP(Table5[[#This Row],[Item '#]],Ticket_Forms[Form Number],Ticket_Forms[Location Rent])</f>
        <v>180</v>
      </c>
      <c r="T1952" s="16">
        <f>LOOKUP(Table5[[#This Row],[Item '#]],Ticket_Forms[Form Number],Ticket_Forms[Last Sale])</f>
        <v>200</v>
      </c>
      <c r="U1952" s="16" t="s">
        <v>3909</v>
      </c>
      <c r="V1952" s="58" t="str">
        <f>Table5[[#This Row],[Date Distributed]]</f>
        <v/>
      </c>
      <c r="W1952" s="3" t="str">
        <f>_xlfn.XLOOKUP(Table5[[#This Row],[Serial '#]],Table10[Serial '#],Table10[Charity Association],"",,)</f>
        <v/>
      </c>
      <c r="Z1952" s="3" t="s">
        <v>23</v>
      </c>
    </row>
    <row r="1953" spans="1:26" hidden="1" x14ac:dyDescent="0.35">
      <c r="A1953" s="3">
        <v>1951</v>
      </c>
      <c r="B1953" s="78">
        <v>45355</v>
      </c>
      <c r="C1953" s="73" t="str">
        <f>_xlfn.XLOOKUP(Table5[[#This Row],[Serial '#]],Table10[Serial '#],Table10[Date],"",,)</f>
        <v/>
      </c>
      <c r="D19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53" s="73" t="str">
        <f>IF(Table5[[#This Row],[Date Distributed]]="","In Stock","Distributed")</f>
        <v>In Stock</v>
      </c>
      <c r="F1953" s="79" t="s">
        <v>660</v>
      </c>
      <c r="G1953" s="75" t="s">
        <v>761</v>
      </c>
      <c r="H1953" s="80" t="s">
        <v>745</v>
      </c>
      <c r="I1953" s="80" t="s">
        <v>746</v>
      </c>
      <c r="J1953" s="81" t="s">
        <v>2709</v>
      </c>
      <c r="K1953" s="80" t="s">
        <v>659</v>
      </c>
      <c r="L1953" s="3" t="str">
        <f>_xlfn.XLOOKUP(Table5[[#This Row],[Item '#]],Ticket_Forms[Form Number],Ticket_Forms[Game Name],"",,)</f>
        <v>Crowns and Bars</v>
      </c>
      <c r="M1953" s="15">
        <v>102</v>
      </c>
      <c r="N1953" s="3">
        <f>LOOKUP(Table5[[#This Row],[Item '#]],Ticket_Forms[Form Number],Ticket_Forms[Ticket Count])</f>
        <v>3000</v>
      </c>
      <c r="O1953" s="16">
        <f>LOOKUP(Table5[[#This Row],[Item '#]],Ticket_Forms[Form Number],Ticket_Forms[Ticket Value])</f>
        <v>1</v>
      </c>
      <c r="P1953" s="16">
        <f>LOOKUP(Table5[[#This Row],[Item '#]],Ticket_Forms[Form Number],Ticket_Forms[Revenue])</f>
        <v>3000</v>
      </c>
      <c r="Q1953" s="16">
        <f>LOOKUP(Table5[[#This Row],[Item '#]],Ticket_Forms[Form Number],Ticket_Forms[Ideal Profit])</f>
        <v>750</v>
      </c>
      <c r="R1953" s="16">
        <f>LOOKUP(Table5[[#This Row],[Item '#]],Ticket_Forms[Form Number],Ticket_Forms[Prizes])</f>
        <v>2250</v>
      </c>
      <c r="S1953" s="16">
        <f>LOOKUP(Table5[[#This Row],[Item '#]],Ticket_Forms[Form Number],Ticket_Forms[Location Rent])</f>
        <v>180</v>
      </c>
      <c r="T1953" s="16">
        <f>LOOKUP(Table5[[#This Row],[Item '#]],Ticket_Forms[Form Number],Ticket_Forms[Last Sale])</f>
        <v>200</v>
      </c>
      <c r="U1953" s="16" t="s">
        <v>3909</v>
      </c>
      <c r="V1953" s="58" t="str">
        <f>Table5[[#This Row],[Date Distributed]]</f>
        <v/>
      </c>
      <c r="W1953" s="3" t="str">
        <f>_xlfn.XLOOKUP(Table5[[#This Row],[Serial '#]],Table10[Serial '#],Table10[Charity Association],"",,)</f>
        <v/>
      </c>
      <c r="Z1953" s="3" t="s">
        <v>23</v>
      </c>
    </row>
    <row r="1954" spans="1:26" hidden="1" x14ac:dyDescent="0.35">
      <c r="A1954" s="3">
        <v>1952</v>
      </c>
      <c r="B1954" s="78">
        <v>45355</v>
      </c>
      <c r="C1954" s="73" t="str">
        <f>_xlfn.XLOOKUP(Table5[[#This Row],[Serial '#]],Table10[Serial '#],Table10[Date],"",,)</f>
        <v/>
      </c>
      <c r="D19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54" s="73" t="str">
        <f>IF(Table5[[#This Row],[Date Distributed]]="","In Stock","Distributed")</f>
        <v>In Stock</v>
      </c>
      <c r="F1954" s="79" t="s">
        <v>660</v>
      </c>
      <c r="G1954" s="75" t="s">
        <v>761</v>
      </c>
      <c r="H1954" s="80" t="s">
        <v>745</v>
      </c>
      <c r="I1954" s="80" t="s">
        <v>746</v>
      </c>
      <c r="J1954" s="81" t="s">
        <v>2710</v>
      </c>
      <c r="K1954" s="80" t="s">
        <v>659</v>
      </c>
      <c r="L1954" s="3" t="str">
        <f>_xlfn.XLOOKUP(Table5[[#This Row],[Item '#]],Ticket_Forms[Form Number],Ticket_Forms[Game Name],"",,)</f>
        <v>Crowns and Bars</v>
      </c>
      <c r="M1954" s="15">
        <v>102</v>
      </c>
      <c r="N1954" s="3">
        <f>LOOKUP(Table5[[#This Row],[Item '#]],Ticket_Forms[Form Number],Ticket_Forms[Ticket Count])</f>
        <v>3000</v>
      </c>
      <c r="O1954" s="16">
        <f>LOOKUP(Table5[[#This Row],[Item '#]],Ticket_Forms[Form Number],Ticket_Forms[Ticket Value])</f>
        <v>1</v>
      </c>
      <c r="P1954" s="16">
        <f>LOOKUP(Table5[[#This Row],[Item '#]],Ticket_Forms[Form Number],Ticket_Forms[Revenue])</f>
        <v>3000</v>
      </c>
      <c r="Q1954" s="16">
        <f>LOOKUP(Table5[[#This Row],[Item '#]],Ticket_Forms[Form Number],Ticket_Forms[Ideal Profit])</f>
        <v>750</v>
      </c>
      <c r="R1954" s="16">
        <f>LOOKUP(Table5[[#This Row],[Item '#]],Ticket_Forms[Form Number],Ticket_Forms[Prizes])</f>
        <v>2250</v>
      </c>
      <c r="S1954" s="16">
        <f>LOOKUP(Table5[[#This Row],[Item '#]],Ticket_Forms[Form Number],Ticket_Forms[Location Rent])</f>
        <v>180</v>
      </c>
      <c r="T1954" s="16">
        <f>LOOKUP(Table5[[#This Row],[Item '#]],Ticket_Forms[Form Number],Ticket_Forms[Last Sale])</f>
        <v>200</v>
      </c>
      <c r="U1954" s="16" t="s">
        <v>3909</v>
      </c>
      <c r="V1954" s="58" t="str">
        <f>Table5[[#This Row],[Date Distributed]]</f>
        <v/>
      </c>
      <c r="W1954" s="3" t="str">
        <f>_xlfn.XLOOKUP(Table5[[#This Row],[Serial '#]],Table10[Serial '#],Table10[Charity Association],"",,)</f>
        <v/>
      </c>
      <c r="Z1954" s="3" t="s">
        <v>23</v>
      </c>
    </row>
    <row r="1955" spans="1:26" hidden="1" x14ac:dyDescent="0.35">
      <c r="A1955" s="3">
        <v>1953</v>
      </c>
      <c r="B1955" s="78">
        <v>45355</v>
      </c>
      <c r="C1955" s="73" t="str">
        <f>_xlfn.XLOOKUP(Table5[[#This Row],[Serial '#]],Table10[Serial '#],Table10[Date],"",,)</f>
        <v/>
      </c>
      <c r="D19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55" s="73" t="str">
        <f>IF(Table5[[#This Row],[Date Distributed]]="","In Stock","Distributed")</f>
        <v>In Stock</v>
      </c>
      <c r="F1955" s="79" t="s">
        <v>660</v>
      </c>
      <c r="G1955" s="75" t="s">
        <v>761</v>
      </c>
      <c r="H1955" s="80" t="s">
        <v>745</v>
      </c>
      <c r="I1955" s="80" t="s">
        <v>746</v>
      </c>
      <c r="J1955" s="81" t="s">
        <v>2711</v>
      </c>
      <c r="K1955" s="80" t="s">
        <v>659</v>
      </c>
      <c r="L1955" s="3" t="str">
        <f>_xlfn.XLOOKUP(Table5[[#This Row],[Item '#]],Ticket_Forms[Form Number],Ticket_Forms[Game Name],"",,)</f>
        <v>Crowns and Bars</v>
      </c>
      <c r="M1955" s="15">
        <v>102</v>
      </c>
      <c r="N1955" s="3">
        <f>LOOKUP(Table5[[#This Row],[Item '#]],Ticket_Forms[Form Number],Ticket_Forms[Ticket Count])</f>
        <v>3000</v>
      </c>
      <c r="O1955" s="16">
        <f>LOOKUP(Table5[[#This Row],[Item '#]],Ticket_Forms[Form Number],Ticket_Forms[Ticket Value])</f>
        <v>1</v>
      </c>
      <c r="P1955" s="16">
        <f>LOOKUP(Table5[[#This Row],[Item '#]],Ticket_Forms[Form Number],Ticket_Forms[Revenue])</f>
        <v>3000</v>
      </c>
      <c r="Q1955" s="16">
        <f>LOOKUP(Table5[[#This Row],[Item '#]],Ticket_Forms[Form Number],Ticket_Forms[Ideal Profit])</f>
        <v>750</v>
      </c>
      <c r="R1955" s="16">
        <f>LOOKUP(Table5[[#This Row],[Item '#]],Ticket_Forms[Form Number],Ticket_Forms[Prizes])</f>
        <v>2250</v>
      </c>
      <c r="S1955" s="16">
        <f>LOOKUP(Table5[[#This Row],[Item '#]],Ticket_Forms[Form Number],Ticket_Forms[Location Rent])</f>
        <v>180</v>
      </c>
      <c r="T1955" s="16">
        <f>LOOKUP(Table5[[#This Row],[Item '#]],Ticket_Forms[Form Number],Ticket_Forms[Last Sale])</f>
        <v>200</v>
      </c>
      <c r="U1955" s="16" t="s">
        <v>3909</v>
      </c>
      <c r="V1955" s="58" t="str">
        <f>Table5[[#This Row],[Date Distributed]]</f>
        <v/>
      </c>
      <c r="W1955" s="3" t="str">
        <f>_xlfn.XLOOKUP(Table5[[#This Row],[Serial '#]],Table10[Serial '#],Table10[Charity Association],"",,)</f>
        <v/>
      </c>
      <c r="Z1955" s="3" t="s">
        <v>23</v>
      </c>
    </row>
    <row r="1956" spans="1:26" hidden="1" x14ac:dyDescent="0.35">
      <c r="A1956" s="3">
        <v>1954</v>
      </c>
      <c r="B1956" s="78">
        <v>45355</v>
      </c>
      <c r="C1956" s="73" t="str">
        <f>_xlfn.XLOOKUP(Table5[[#This Row],[Serial '#]],Table10[Serial '#],Table10[Date],"",,)</f>
        <v/>
      </c>
      <c r="D19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56" s="73" t="str">
        <f>IF(Table5[[#This Row],[Date Distributed]]="","In Stock","Distributed")</f>
        <v>In Stock</v>
      </c>
      <c r="F1956" s="79" t="s">
        <v>660</v>
      </c>
      <c r="G1956" s="75" t="s">
        <v>761</v>
      </c>
      <c r="H1956" s="80" t="s">
        <v>745</v>
      </c>
      <c r="I1956" s="80" t="s">
        <v>746</v>
      </c>
      <c r="J1956" s="81" t="s">
        <v>2712</v>
      </c>
      <c r="K1956" s="80" t="s">
        <v>659</v>
      </c>
      <c r="L1956" s="3" t="str">
        <f>_xlfn.XLOOKUP(Table5[[#This Row],[Item '#]],Ticket_Forms[Form Number],Ticket_Forms[Game Name],"",,)</f>
        <v>Crowns and Bars</v>
      </c>
      <c r="M1956" s="15">
        <v>102</v>
      </c>
      <c r="N1956" s="3">
        <f>LOOKUP(Table5[[#This Row],[Item '#]],Ticket_Forms[Form Number],Ticket_Forms[Ticket Count])</f>
        <v>3000</v>
      </c>
      <c r="O1956" s="16">
        <f>LOOKUP(Table5[[#This Row],[Item '#]],Ticket_Forms[Form Number],Ticket_Forms[Ticket Value])</f>
        <v>1</v>
      </c>
      <c r="P1956" s="16">
        <f>LOOKUP(Table5[[#This Row],[Item '#]],Ticket_Forms[Form Number],Ticket_Forms[Revenue])</f>
        <v>3000</v>
      </c>
      <c r="Q1956" s="16">
        <f>LOOKUP(Table5[[#This Row],[Item '#]],Ticket_Forms[Form Number],Ticket_Forms[Ideal Profit])</f>
        <v>750</v>
      </c>
      <c r="R1956" s="16">
        <f>LOOKUP(Table5[[#This Row],[Item '#]],Ticket_Forms[Form Number],Ticket_Forms[Prizes])</f>
        <v>2250</v>
      </c>
      <c r="S1956" s="16">
        <f>LOOKUP(Table5[[#This Row],[Item '#]],Ticket_Forms[Form Number],Ticket_Forms[Location Rent])</f>
        <v>180</v>
      </c>
      <c r="T1956" s="16">
        <f>LOOKUP(Table5[[#This Row],[Item '#]],Ticket_Forms[Form Number],Ticket_Forms[Last Sale])</f>
        <v>200</v>
      </c>
      <c r="U1956" s="16" t="s">
        <v>3909</v>
      </c>
      <c r="V1956" s="58" t="str">
        <f>Table5[[#This Row],[Date Distributed]]</f>
        <v/>
      </c>
      <c r="W1956" s="3" t="str">
        <f>_xlfn.XLOOKUP(Table5[[#This Row],[Serial '#]],Table10[Serial '#],Table10[Charity Association],"",,)</f>
        <v/>
      </c>
      <c r="Z1956" s="3" t="s">
        <v>23</v>
      </c>
    </row>
    <row r="1957" spans="1:26" hidden="1" x14ac:dyDescent="0.35">
      <c r="A1957" s="3">
        <v>1955</v>
      </c>
      <c r="B1957" s="78">
        <v>45355</v>
      </c>
      <c r="C1957" s="73" t="str">
        <f>_xlfn.XLOOKUP(Table5[[#This Row],[Serial '#]],Table10[Serial '#],Table10[Date],"",,)</f>
        <v/>
      </c>
      <c r="D19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57" s="73" t="str">
        <f>IF(Table5[[#This Row],[Date Distributed]]="","In Stock","Distributed")</f>
        <v>In Stock</v>
      </c>
      <c r="F1957" s="79" t="s">
        <v>660</v>
      </c>
      <c r="G1957" s="75" t="s">
        <v>761</v>
      </c>
      <c r="H1957" s="80" t="s">
        <v>745</v>
      </c>
      <c r="I1957" s="80" t="s">
        <v>746</v>
      </c>
      <c r="J1957" s="81" t="s">
        <v>2713</v>
      </c>
      <c r="K1957" s="80" t="s">
        <v>659</v>
      </c>
      <c r="L1957" s="3" t="str">
        <f>_xlfn.XLOOKUP(Table5[[#This Row],[Item '#]],Ticket_Forms[Form Number],Ticket_Forms[Game Name],"",,)</f>
        <v>Crowns and Bars</v>
      </c>
      <c r="M1957" s="15">
        <v>102</v>
      </c>
      <c r="N1957" s="3">
        <f>LOOKUP(Table5[[#This Row],[Item '#]],Ticket_Forms[Form Number],Ticket_Forms[Ticket Count])</f>
        <v>3000</v>
      </c>
      <c r="O1957" s="16">
        <f>LOOKUP(Table5[[#This Row],[Item '#]],Ticket_Forms[Form Number],Ticket_Forms[Ticket Value])</f>
        <v>1</v>
      </c>
      <c r="P1957" s="16">
        <f>LOOKUP(Table5[[#This Row],[Item '#]],Ticket_Forms[Form Number],Ticket_Forms[Revenue])</f>
        <v>3000</v>
      </c>
      <c r="Q1957" s="16">
        <f>LOOKUP(Table5[[#This Row],[Item '#]],Ticket_Forms[Form Number],Ticket_Forms[Ideal Profit])</f>
        <v>750</v>
      </c>
      <c r="R1957" s="16">
        <f>LOOKUP(Table5[[#This Row],[Item '#]],Ticket_Forms[Form Number],Ticket_Forms[Prizes])</f>
        <v>2250</v>
      </c>
      <c r="S1957" s="16">
        <f>LOOKUP(Table5[[#This Row],[Item '#]],Ticket_Forms[Form Number],Ticket_Forms[Location Rent])</f>
        <v>180</v>
      </c>
      <c r="T1957" s="16">
        <f>LOOKUP(Table5[[#This Row],[Item '#]],Ticket_Forms[Form Number],Ticket_Forms[Last Sale])</f>
        <v>200</v>
      </c>
      <c r="U1957" s="16" t="s">
        <v>3909</v>
      </c>
      <c r="V1957" s="58" t="str">
        <f>Table5[[#This Row],[Date Distributed]]</f>
        <v/>
      </c>
      <c r="W1957" s="3" t="str">
        <f>_xlfn.XLOOKUP(Table5[[#This Row],[Serial '#]],Table10[Serial '#],Table10[Charity Association],"",,)</f>
        <v/>
      </c>
      <c r="Z1957" s="3" t="s">
        <v>23</v>
      </c>
    </row>
    <row r="1958" spans="1:26" hidden="1" x14ac:dyDescent="0.35">
      <c r="A1958" s="3">
        <v>1956</v>
      </c>
      <c r="B1958" s="78">
        <v>45355</v>
      </c>
      <c r="C1958" s="73" t="str">
        <f>_xlfn.XLOOKUP(Table5[[#This Row],[Serial '#]],Table10[Serial '#],Table10[Date],"",,)</f>
        <v/>
      </c>
      <c r="D19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58" s="73" t="str">
        <f>IF(Table5[[#This Row],[Date Distributed]]="","In Stock","Distributed")</f>
        <v>In Stock</v>
      </c>
      <c r="F1958" s="79" t="s">
        <v>660</v>
      </c>
      <c r="G1958" s="75" t="s">
        <v>761</v>
      </c>
      <c r="H1958" s="80" t="s">
        <v>745</v>
      </c>
      <c r="I1958" s="80" t="s">
        <v>746</v>
      </c>
      <c r="J1958" s="81" t="s">
        <v>2714</v>
      </c>
      <c r="K1958" s="80" t="s">
        <v>659</v>
      </c>
      <c r="L1958" s="3" t="str">
        <f>_xlfn.XLOOKUP(Table5[[#This Row],[Item '#]],Ticket_Forms[Form Number],Ticket_Forms[Game Name],"",,)</f>
        <v>Crowns and Bars</v>
      </c>
      <c r="M1958" s="15">
        <v>102</v>
      </c>
      <c r="N1958" s="3">
        <f>LOOKUP(Table5[[#This Row],[Item '#]],Ticket_Forms[Form Number],Ticket_Forms[Ticket Count])</f>
        <v>3000</v>
      </c>
      <c r="O1958" s="16">
        <f>LOOKUP(Table5[[#This Row],[Item '#]],Ticket_Forms[Form Number],Ticket_Forms[Ticket Value])</f>
        <v>1</v>
      </c>
      <c r="P1958" s="16">
        <f>LOOKUP(Table5[[#This Row],[Item '#]],Ticket_Forms[Form Number],Ticket_Forms[Revenue])</f>
        <v>3000</v>
      </c>
      <c r="Q1958" s="16">
        <f>LOOKUP(Table5[[#This Row],[Item '#]],Ticket_Forms[Form Number],Ticket_Forms[Ideal Profit])</f>
        <v>750</v>
      </c>
      <c r="R1958" s="16">
        <f>LOOKUP(Table5[[#This Row],[Item '#]],Ticket_Forms[Form Number],Ticket_Forms[Prizes])</f>
        <v>2250</v>
      </c>
      <c r="S1958" s="16">
        <f>LOOKUP(Table5[[#This Row],[Item '#]],Ticket_Forms[Form Number],Ticket_Forms[Location Rent])</f>
        <v>180</v>
      </c>
      <c r="T1958" s="16">
        <f>LOOKUP(Table5[[#This Row],[Item '#]],Ticket_Forms[Form Number],Ticket_Forms[Last Sale])</f>
        <v>200</v>
      </c>
      <c r="U1958" s="16" t="s">
        <v>3909</v>
      </c>
      <c r="V1958" s="58" t="str">
        <f>Table5[[#This Row],[Date Distributed]]</f>
        <v/>
      </c>
      <c r="W1958" s="3" t="str">
        <f>_xlfn.XLOOKUP(Table5[[#This Row],[Serial '#]],Table10[Serial '#],Table10[Charity Association],"",,)</f>
        <v/>
      </c>
      <c r="Z1958" s="3" t="s">
        <v>23</v>
      </c>
    </row>
    <row r="1959" spans="1:26" hidden="1" x14ac:dyDescent="0.35">
      <c r="A1959" s="3">
        <v>1957</v>
      </c>
      <c r="B1959" s="78">
        <v>45355</v>
      </c>
      <c r="C1959" s="73" t="str">
        <f>_xlfn.XLOOKUP(Table5[[#This Row],[Serial '#]],Table10[Serial '#],Table10[Date],"",,)</f>
        <v/>
      </c>
      <c r="D19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59" s="73" t="str">
        <f>IF(Table5[[#This Row],[Date Distributed]]="","In Stock","Distributed")</f>
        <v>In Stock</v>
      </c>
      <c r="F1959" s="79" t="s">
        <v>660</v>
      </c>
      <c r="G1959" s="75" t="s">
        <v>761</v>
      </c>
      <c r="H1959" s="80" t="s">
        <v>745</v>
      </c>
      <c r="I1959" s="80" t="s">
        <v>746</v>
      </c>
      <c r="J1959" s="81" t="s">
        <v>2715</v>
      </c>
      <c r="K1959" s="80" t="s">
        <v>659</v>
      </c>
      <c r="L1959" s="3" t="str">
        <f>_xlfn.XLOOKUP(Table5[[#This Row],[Item '#]],Ticket_Forms[Form Number],Ticket_Forms[Game Name],"",,)</f>
        <v>Crowns and Bars</v>
      </c>
      <c r="M1959" s="15">
        <v>102</v>
      </c>
      <c r="N1959" s="3">
        <f>LOOKUP(Table5[[#This Row],[Item '#]],Ticket_Forms[Form Number],Ticket_Forms[Ticket Count])</f>
        <v>3000</v>
      </c>
      <c r="O1959" s="16">
        <f>LOOKUP(Table5[[#This Row],[Item '#]],Ticket_Forms[Form Number],Ticket_Forms[Ticket Value])</f>
        <v>1</v>
      </c>
      <c r="P1959" s="16">
        <f>LOOKUP(Table5[[#This Row],[Item '#]],Ticket_Forms[Form Number],Ticket_Forms[Revenue])</f>
        <v>3000</v>
      </c>
      <c r="Q1959" s="16">
        <f>LOOKUP(Table5[[#This Row],[Item '#]],Ticket_Forms[Form Number],Ticket_Forms[Ideal Profit])</f>
        <v>750</v>
      </c>
      <c r="R1959" s="16">
        <f>LOOKUP(Table5[[#This Row],[Item '#]],Ticket_Forms[Form Number],Ticket_Forms[Prizes])</f>
        <v>2250</v>
      </c>
      <c r="S1959" s="16">
        <f>LOOKUP(Table5[[#This Row],[Item '#]],Ticket_Forms[Form Number],Ticket_Forms[Location Rent])</f>
        <v>180</v>
      </c>
      <c r="T1959" s="16">
        <f>LOOKUP(Table5[[#This Row],[Item '#]],Ticket_Forms[Form Number],Ticket_Forms[Last Sale])</f>
        <v>200</v>
      </c>
      <c r="U1959" s="16" t="s">
        <v>3909</v>
      </c>
      <c r="V1959" s="58" t="str">
        <f>Table5[[#This Row],[Date Distributed]]</f>
        <v/>
      </c>
      <c r="W1959" s="3" t="str">
        <f>_xlfn.XLOOKUP(Table5[[#This Row],[Serial '#]],Table10[Serial '#],Table10[Charity Association],"",,)</f>
        <v/>
      </c>
      <c r="Z1959" s="3" t="s">
        <v>23</v>
      </c>
    </row>
    <row r="1960" spans="1:26" hidden="1" x14ac:dyDescent="0.35">
      <c r="A1960" s="3">
        <v>1958</v>
      </c>
      <c r="B1960" s="78">
        <v>45355</v>
      </c>
      <c r="C1960" s="73" t="str">
        <f>_xlfn.XLOOKUP(Table5[[#This Row],[Serial '#]],Table10[Serial '#],Table10[Date],"",,)</f>
        <v/>
      </c>
      <c r="D19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60" s="73" t="str">
        <f>IF(Table5[[#This Row],[Date Distributed]]="","In Stock","Distributed")</f>
        <v>In Stock</v>
      </c>
      <c r="F1960" s="79" t="s">
        <v>660</v>
      </c>
      <c r="G1960" s="75" t="s">
        <v>761</v>
      </c>
      <c r="H1960" s="80" t="s">
        <v>745</v>
      </c>
      <c r="I1960" s="80" t="s">
        <v>746</v>
      </c>
      <c r="J1960" s="81" t="s">
        <v>2716</v>
      </c>
      <c r="K1960" s="80" t="s">
        <v>659</v>
      </c>
      <c r="L1960" s="3" t="str">
        <f>_xlfn.XLOOKUP(Table5[[#This Row],[Item '#]],Ticket_Forms[Form Number],Ticket_Forms[Game Name],"",,)</f>
        <v>Crowns and Bars</v>
      </c>
      <c r="M1960" s="15">
        <v>102</v>
      </c>
      <c r="N1960" s="3">
        <f>LOOKUP(Table5[[#This Row],[Item '#]],Ticket_Forms[Form Number],Ticket_Forms[Ticket Count])</f>
        <v>3000</v>
      </c>
      <c r="O1960" s="16">
        <f>LOOKUP(Table5[[#This Row],[Item '#]],Ticket_Forms[Form Number],Ticket_Forms[Ticket Value])</f>
        <v>1</v>
      </c>
      <c r="P1960" s="16">
        <f>LOOKUP(Table5[[#This Row],[Item '#]],Ticket_Forms[Form Number],Ticket_Forms[Revenue])</f>
        <v>3000</v>
      </c>
      <c r="Q1960" s="16">
        <f>LOOKUP(Table5[[#This Row],[Item '#]],Ticket_Forms[Form Number],Ticket_Forms[Ideal Profit])</f>
        <v>750</v>
      </c>
      <c r="R1960" s="16">
        <f>LOOKUP(Table5[[#This Row],[Item '#]],Ticket_Forms[Form Number],Ticket_Forms[Prizes])</f>
        <v>2250</v>
      </c>
      <c r="S1960" s="16">
        <f>LOOKUP(Table5[[#This Row],[Item '#]],Ticket_Forms[Form Number],Ticket_Forms[Location Rent])</f>
        <v>180</v>
      </c>
      <c r="T1960" s="16">
        <f>LOOKUP(Table5[[#This Row],[Item '#]],Ticket_Forms[Form Number],Ticket_Forms[Last Sale])</f>
        <v>200</v>
      </c>
      <c r="U1960" s="16" t="s">
        <v>3909</v>
      </c>
      <c r="V1960" s="58" t="str">
        <f>Table5[[#This Row],[Date Distributed]]</f>
        <v/>
      </c>
      <c r="W1960" s="3" t="str">
        <f>_xlfn.XLOOKUP(Table5[[#This Row],[Serial '#]],Table10[Serial '#],Table10[Charity Association],"",,)</f>
        <v/>
      </c>
      <c r="Z1960" s="3" t="s">
        <v>23</v>
      </c>
    </row>
    <row r="1961" spans="1:26" hidden="1" x14ac:dyDescent="0.35">
      <c r="A1961" s="3">
        <v>1959</v>
      </c>
      <c r="B1961" s="78">
        <v>45355</v>
      </c>
      <c r="C1961" s="73" t="str">
        <f>_xlfn.XLOOKUP(Table5[[#This Row],[Serial '#]],Table10[Serial '#],Table10[Date],"",,)</f>
        <v/>
      </c>
      <c r="D19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61" s="73" t="str">
        <f>IF(Table5[[#This Row],[Date Distributed]]="","In Stock","Distributed")</f>
        <v>In Stock</v>
      </c>
      <c r="F1961" s="79" t="s">
        <v>660</v>
      </c>
      <c r="G1961" s="75" t="s">
        <v>761</v>
      </c>
      <c r="H1961" s="80" t="s">
        <v>745</v>
      </c>
      <c r="I1961" s="80" t="s">
        <v>746</v>
      </c>
      <c r="J1961" s="81" t="s">
        <v>2717</v>
      </c>
      <c r="K1961" s="80" t="s">
        <v>659</v>
      </c>
      <c r="L1961" s="3" t="str">
        <f>_xlfn.XLOOKUP(Table5[[#This Row],[Item '#]],Ticket_Forms[Form Number],Ticket_Forms[Game Name],"",,)</f>
        <v>Crowns and Bars</v>
      </c>
      <c r="M1961" s="15">
        <v>102</v>
      </c>
      <c r="N1961" s="3">
        <f>LOOKUP(Table5[[#This Row],[Item '#]],Ticket_Forms[Form Number],Ticket_Forms[Ticket Count])</f>
        <v>3000</v>
      </c>
      <c r="O1961" s="16">
        <f>LOOKUP(Table5[[#This Row],[Item '#]],Ticket_Forms[Form Number],Ticket_Forms[Ticket Value])</f>
        <v>1</v>
      </c>
      <c r="P1961" s="16">
        <f>LOOKUP(Table5[[#This Row],[Item '#]],Ticket_Forms[Form Number],Ticket_Forms[Revenue])</f>
        <v>3000</v>
      </c>
      <c r="Q1961" s="16">
        <f>LOOKUP(Table5[[#This Row],[Item '#]],Ticket_Forms[Form Number],Ticket_Forms[Ideal Profit])</f>
        <v>750</v>
      </c>
      <c r="R1961" s="16">
        <f>LOOKUP(Table5[[#This Row],[Item '#]],Ticket_Forms[Form Number],Ticket_Forms[Prizes])</f>
        <v>2250</v>
      </c>
      <c r="S1961" s="16">
        <f>LOOKUP(Table5[[#This Row],[Item '#]],Ticket_Forms[Form Number],Ticket_Forms[Location Rent])</f>
        <v>180</v>
      </c>
      <c r="T1961" s="16">
        <f>LOOKUP(Table5[[#This Row],[Item '#]],Ticket_Forms[Form Number],Ticket_Forms[Last Sale])</f>
        <v>200</v>
      </c>
      <c r="U1961" s="16" t="s">
        <v>3909</v>
      </c>
      <c r="V1961" s="58" t="str">
        <f>Table5[[#This Row],[Date Distributed]]</f>
        <v/>
      </c>
      <c r="W1961" s="3" t="str">
        <f>_xlfn.XLOOKUP(Table5[[#This Row],[Serial '#]],Table10[Serial '#],Table10[Charity Association],"",,)</f>
        <v/>
      </c>
      <c r="Z1961" s="3" t="s">
        <v>23</v>
      </c>
    </row>
    <row r="1962" spans="1:26" hidden="1" x14ac:dyDescent="0.35">
      <c r="A1962" s="3">
        <v>1960</v>
      </c>
      <c r="B1962" s="78">
        <v>45355</v>
      </c>
      <c r="C1962" s="73" t="str">
        <f>_xlfn.XLOOKUP(Table5[[#This Row],[Serial '#]],Table10[Serial '#],Table10[Date],"",,)</f>
        <v/>
      </c>
      <c r="D19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62" s="73" t="str">
        <f>IF(Table5[[#This Row],[Date Distributed]]="","In Stock","Distributed")</f>
        <v>In Stock</v>
      </c>
      <c r="F1962" s="79" t="s">
        <v>660</v>
      </c>
      <c r="G1962" s="75" t="s">
        <v>761</v>
      </c>
      <c r="H1962" s="80" t="s">
        <v>745</v>
      </c>
      <c r="I1962" s="80" t="s">
        <v>746</v>
      </c>
      <c r="J1962" s="81" t="s">
        <v>2718</v>
      </c>
      <c r="K1962" s="80" t="s">
        <v>659</v>
      </c>
      <c r="L1962" s="3" t="str">
        <f>_xlfn.XLOOKUP(Table5[[#This Row],[Item '#]],Ticket_Forms[Form Number],Ticket_Forms[Game Name],"",,)</f>
        <v>Crowns and Bars</v>
      </c>
      <c r="M1962" s="15">
        <v>102</v>
      </c>
      <c r="N1962" s="3">
        <f>LOOKUP(Table5[[#This Row],[Item '#]],Ticket_Forms[Form Number],Ticket_Forms[Ticket Count])</f>
        <v>3000</v>
      </c>
      <c r="O1962" s="16">
        <f>LOOKUP(Table5[[#This Row],[Item '#]],Ticket_Forms[Form Number],Ticket_Forms[Ticket Value])</f>
        <v>1</v>
      </c>
      <c r="P1962" s="16">
        <f>LOOKUP(Table5[[#This Row],[Item '#]],Ticket_Forms[Form Number],Ticket_Forms[Revenue])</f>
        <v>3000</v>
      </c>
      <c r="Q1962" s="16">
        <f>LOOKUP(Table5[[#This Row],[Item '#]],Ticket_Forms[Form Number],Ticket_Forms[Ideal Profit])</f>
        <v>750</v>
      </c>
      <c r="R1962" s="16">
        <f>LOOKUP(Table5[[#This Row],[Item '#]],Ticket_Forms[Form Number],Ticket_Forms[Prizes])</f>
        <v>2250</v>
      </c>
      <c r="S1962" s="16">
        <f>LOOKUP(Table5[[#This Row],[Item '#]],Ticket_Forms[Form Number],Ticket_Forms[Location Rent])</f>
        <v>180</v>
      </c>
      <c r="T1962" s="16">
        <f>LOOKUP(Table5[[#This Row],[Item '#]],Ticket_Forms[Form Number],Ticket_Forms[Last Sale])</f>
        <v>200</v>
      </c>
      <c r="U1962" s="16" t="s">
        <v>3909</v>
      </c>
      <c r="V1962" s="58" t="str">
        <f>Table5[[#This Row],[Date Distributed]]</f>
        <v/>
      </c>
      <c r="W1962" s="3" t="str">
        <f>_xlfn.XLOOKUP(Table5[[#This Row],[Serial '#]],Table10[Serial '#],Table10[Charity Association],"",,)</f>
        <v/>
      </c>
      <c r="Z1962" s="3" t="s">
        <v>23</v>
      </c>
    </row>
    <row r="1963" spans="1:26" hidden="1" x14ac:dyDescent="0.35">
      <c r="A1963" s="3">
        <v>1961</v>
      </c>
      <c r="B1963" s="78">
        <v>45355</v>
      </c>
      <c r="C1963" s="73" t="str">
        <f>_xlfn.XLOOKUP(Table5[[#This Row],[Serial '#]],Table10[Serial '#],Table10[Date],"",,)</f>
        <v/>
      </c>
      <c r="D19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63" s="73" t="str">
        <f>IF(Table5[[#This Row],[Date Distributed]]="","In Stock","Distributed")</f>
        <v>In Stock</v>
      </c>
      <c r="F1963" s="79" t="s">
        <v>660</v>
      </c>
      <c r="G1963" s="75" t="s">
        <v>761</v>
      </c>
      <c r="H1963" s="80" t="s">
        <v>745</v>
      </c>
      <c r="I1963" s="80" t="s">
        <v>746</v>
      </c>
      <c r="J1963" s="81" t="s">
        <v>2719</v>
      </c>
      <c r="K1963" s="80" t="s">
        <v>659</v>
      </c>
      <c r="L1963" s="3" t="str">
        <f>_xlfn.XLOOKUP(Table5[[#This Row],[Item '#]],Ticket_Forms[Form Number],Ticket_Forms[Game Name],"",,)</f>
        <v>Crowns and Bars</v>
      </c>
      <c r="M1963" s="15">
        <v>102</v>
      </c>
      <c r="N1963" s="3">
        <f>LOOKUP(Table5[[#This Row],[Item '#]],Ticket_Forms[Form Number],Ticket_Forms[Ticket Count])</f>
        <v>3000</v>
      </c>
      <c r="O1963" s="16">
        <f>LOOKUP(Table5[[#This Row],[Item '#]],Ticket_Forms[Form Number],Ticket_Forms[Ticket Value])</f>
        <v>1</v>
      </c>
      <c r="P1963" s="16">
        <f>LOOKUP(Table5[[#This Row],[Item '#]],Ticket_Forms[Form Number],Ticket_Forms[Revenue])</f>
        <v>3000</v>
      </c>
      <c r="Q1963" s="16">
        <f>LOOKUP(Table5[[#This Row],[Item '#]],Ticket_Forms[Form Number],Ticket_Forms[Ideal Profit])</f>
        <v>750</v>
      </c>
      <c r="R1963" s="16">
        <f>LOOKUP(Table5[[#This Row],[Item '#]],Ticket_Forms[Form Number],Ticket_Forms[Prizes])</f>
        <v>2250</v>
      </c>
      <c r="S1963" s="16">
        <f>LOOKUP(Table5[[#This Row],[Item '#]],Ticket_Forms[Form Number],Ticket_Forms[Location Rent])</f>
        <v>180</v>
      </c>
      <c r="T1963" s="16">
        <f>LOOKUP(Table5[[#This Row],[Item '#]],Ticket_Forms[Form Number],Ticket_Forms[Last Sale])</f>
        <v>200</v>
      </c>
      <c r="U1963" s="16" t="s">
        <v>3909</v>
      </c>
      <c r="V1963" s="58" t="str">
        <f>Table5[[#This Row],[Date Distributed]]</f>
        <v/>
      </c>
      <c r="W1963" s="3" t="str">
        <f>_xlfn.XLOOKUP(Table5[[#This Row],[Serial '#]],Table10[Serial '#],Table10[Charity Association],"",,)</f>
        <v/>
      </c>
      <c r="Z1963" s="3" t="s">
        <v>23</v>
      </c>
    </row>
    <row r="1964" spans="1:26" hidden="1" x14ac:dyDescent="0.35">
      <c r="A1964" s="3">
        <v>1962</v>
      </c>
      <c r="B1964" s="78">
        <v>45355</v>
      </c>
      <c r="C1964" s="73" t="str">
        <f>_xlfn.XLOOKUP(Table5[[#This Row],[Serial '#]],Table10[Serial '#],Table10[Date],"",,)</f>
        <v/>
      </c>
      <c r="D19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64" s="73" t="str">
        <f>IF(Table5[[#This Row],[Date Distributed]]="","In Stock","Distributed")</f>
        <v>In Stock</v>
      </c>
      <c r="F1964" s="79" t="s">
        <v>660</v>
      </c>
      <c r="G1964" s="75" t="s">
        <v>761</v>
      </c>
      <c r="H1964" s="80" t="s">
        <v>745</v>
      </c>
      <c r="I1964" s="80" t="s">
        <v>746</v>
      </c>
      <c r="J1964" s="81" t="s">
        <v>2720</v>
      </c>
      <c r="K1964" s="80" t="s">
        <v>659</v>
      </c>
      <c r="L1964" s="3" t="str">
        <f>_xlfn.XLOOKUP(Table5[[#This Row],[Item '#]],Ticket_Forms[Form Number],Ticket_Forms[Game Name],"",,)</f>
        <v>Crowns and Bars</v>
      </c>
      <c r="M1964" s="15">
        <v>102</v>
      </c>
      <c r="N1964" s="3">
        <f>LOOKUP(Table5[[#This Row],[Item '#]],Ticket_Forms[Form Number],Ticket_Forms[Ticket Count])</f>
        <v>3000</v>
      </c>
      <c r="O1964" s="16">
        <f>LOOKUP(Table5[[#This Row],[Item '#]],Ticket_Forms[Form Number],Ticket_Forms[Ticket Value])</f>
        <v>1</v>
      </c>
      <c r="P1964" s="16">
        <f>LOOKUP(Table5[[#This Row],[Item '#]],Ticket_Forms[Form Number],Ticket_Forms[Revenue])</f>
        <v>3000</v>
      </c>
      <c r="Q1964" s="16">
        <f>LOOKUP(Table5[[#This Row],[Item '#]],Ticket_Forms[Form Number],Ticket_Forms[Ideal Profit])</f>
        <v>750</v>
      </c>
      <c r="R1964" s="16">
        <f>LOOKUP(Table5[[#This Row],[Item '#]],Ticket_Forms[Form Number],Ticket_Forms[Prizes])</f>
        <v>2250</v>
      </c>
      <c r="S1964" s="16">
        <f>LOOKUP(Table5[[#This Row],[Item '#]],Ticket_Forms[Form Number],Ticket_Forms[Location Rent])</f>
        <v>180</v>
      </c>
      <c r="T1964" s="16">
        <f>LOOKUP(Table5[[#This Row],[Item '#]],Ticket_Forms[Form Number],Ticket_Forms[Last Sale])</f>
        <v>200</v>
      </c>
      <c r="U1964" s="16" t="s">
        <v>3909</v>
      </c>
      <c r="V1964" s="58" t="str">
        <f>Table5[[#This Row],[Date Distributed]]</f>
        <v/>
      </c>
      <c r="W1964" s="3" t="str">
        <f>_xlfn.XLOOKUP(Table5[[#This Row],[Serial '#]],Table10[Serial '#],Table10[Charity Association],"",,)</f>
        <v/>
      </c>
      <c r="Z1964" s="3" t="s">
        <v>23</v>
      </c>
    </row>
    <row r="1965" spans="1:26" hidden="1" x14ac:dyDescent="0.35">
      <c r="A1965" s="3">
        <v>1963</v>
      </c>
      <c r="B1965" s="85">
        <v>45362</v>
      </c>
      <c r="C1965" s="73">
        <f>_xlfn.XLOOKUP(Table5[[#This Row],[Serial '#]],Table10[Serial '#],Table10[Date],"",,)</f>
        <v>45364</v>
      </c>
      <c r="D19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965" s="73" t="str">
        <f>IF(Table5[[#This Row],[Date Distributed]]="","In Stock","Distributed")</f>
        <v>Distributed</v>
      </c>
      <c r="F1965" s="79" t="s">
        <v>660</v>
      </c>
      <c r="G1965" s="75" t="s">
        <v>761</v>
      </c>
      <c r="H1965" s="80" t="s">
        <v>747</v>
      </c>
      <c r="I1965" s="80" t="s">
        <v>748</v>
      </c>
      <c r="J1965" s="81" t="s">
        <v>2721</v>
      </c>
      <c r="K1965" s="80" t="s">
        <v>482</v>
      </c>
      <c r="L1965" s="3" t="str">
        <f>_xlfn.XLOOKUP(Table5[[#This Row],[Item '#]],Ticket_Forms[Form Number],Ticket_Forms[Game Name],"",,)</f>
        <v>Lovely Loot</v>
      </c>
      <c r="M1965" s="15">
        <v>134</v>
      </c>
      <c r="N1965" s="3">
        <f>LOOKUP(Table5[[#This Row],[Item '#]],Ticket_Forms[Form Number],Ticket_Forms[Ticket Count])</f>
        <v>4000</v>
      </c>
      <c r="O1965" s="16">
        <f>LOOKUP(Table5[[#This Row],[Item '#]],Ticket_Forms[Form Number],Ticket_Forms[Ticket Value])</f>
        <v>1</v>
      </c>
      <c r="P1965" s="16">
        <f>LOOKUP(Table5[[#This Row],[Item '#]],Ticket_Forms[Form Number],Ticket_Forms[Revenue])</f>
        <v>4000</v>
      </c>
      <c r="Q1965" s="16">
        <f>LOOKUP(Table5[[#This Row],[Item '#]],Ticket_Forms[Form Number],Ticket_Forms[Ideal Profit])</f>
        <v>998</v>
      </c>
      <c r="R1965" s="16">
        <f>LOOKUP(Table5[[#This Row],[Item '#]],Ticket_Forms[Form Number],Ticket_Forms[Prizes])</f>
        <v>3002</v>
      </c>
      <c r="S1965" s="16">
        <f>LOOKUP(Table5[[#This Row],[Item '#]],Ticket_Forms[Form Number],Ticket_Forms[Location Rent])</f>
        <v>240</v>
      </c>
      <c r="T1965" s="16">
        <f>LOOKUP(Table5[[#This Row],[Item '#]],Ticket_Forms[Form Number],Ticket_Forms[Last Sale])</f>
        <v>0</v>
      </c>
      <c r="U1965" s="16" t="s">
        <v>3909</v>
      </c>
      <c r="V1965" s="58">
        <f>Table5[[#This Row],[Date Distributed]]</f>
        <v>45364</v>
      </c>
      <c r="W1965" s="3" t="str">
        <f>_xlfn.XLOOKUP(Table5[[#This Row],[Serial '#]],Table10[Serial '#],Table10[Charity Association],"",,)</f>
        <v>Cleveland Police Athletic League</v>
      </c>
      <c r="Z1965" s="3" t="s">
        <v>3909</v>
      </c>
    </row>
    <row r="1966" spans="1:26" hidden="1" x14ac:dyDescent="0.35">
      <c r="A1966" s="3">
        <v>1964</v>
      </c>
      <c r="B1966" s="85">
        <v>45362</v>
      </c>
      <c r="C1966" s="73">
        <f>_xlfn.XLOOKUP(Table5[[#This Row],[Serial '#]],Table10[Serial '#],Table10[Date],"",,)</f>
        <v>45365</v>
      </c>
      <c r="D19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966" s="73" t="str">
        <f>IF(Table5[[#This Row],[Date Distributed]]="","In Stock","Distributed")</f>
        <v>Distributed</v>
      </c>
      <c r="F1966" s="79" t="s">
        <v>660</v>
      </c>
      <c r="G1966" s="75" t="s">
        <v>761</v>
      </c>
      <c r="H1966" s="80" t="s">
        <v>747</v>
      </c>
      <c r="I1966" s="80" t="s">
        <v>748</v>
      </c>
      <c r="J1966" s="81" t="s">
        <v>2722</v>
      </c>
      <c r="K1966" s="80" t="s">
        <v>3645</v>
      </c>
      <c r="L1966" s="3" t="str">
        <f>_xlfn.XLOOKUP(Table5[[#This Row],[Item '#]],Ticket_Forms[Form Number],Ticket_Forms[Game Name],"",,)</f>
        <v>Big 5</v>
      </c>
      <c r="M1966" s="15">
        <v>360</v>
      </c>
      <c r="N1966" s="3">
        <f>LOOKUP(Table5[[#This Row],[Item '#]],Ticket_Forms[Form Number],Ticket_Forms[Ticket Count])</f>
        <v>9959</v>
      </c>
      <c r="O1966" s="16">
        <f>LOOKUP(Table5[[#This Row],[Item '#]],Ticket_Forms[Form Number],Ticket_Forms[Ticket Value])</f>
        <v>1</v>
      </c>
      <c r="P1966" s="16">
        <f>LOOKUP(Table5[[#This Row],[Item '#]],Ticket_Forms[Form Number],Ticket_Forms[Revenue])</f>
        <v>9959</v>
      </c>
      <c r="Q1966" s="16">
        <f>LOOKUP(Table5[[#This Row],[Item '#]],Ticket_Forms[Form Number],Ticket_Forms[Ideal Profit])</f>
        <v>2119</v>
      </c>
      <c r="R1966" s="16">
        <f>LOOKUP(Table5[[#This Row],[Item '#]],Ticket_Forms[Form Number],Ticket_Forms[Prizes])</f>
        <v>7840</v>
      </c>
      <c r="S1966" s="16">
        <f>LOOKUP(Table5[[#This Row],[Item '#]],Ticket_Forms[Form Number],Ticket_Forms[Location Rent])</f>
        <v>597</v>
      </c>
      <c r="T1966" s="16">
        <f>LOOKUP(Table5[[#This Row],[Item '#]],Ticket_Forms[Form Number],Ticket_Forms[Last Sale])</f>
        <v>0</v>
      </c>
      <c r="U1966" s="16" t="s">
        <v>3909</v>
      </c>
      <c r="V1966" s="58">
        <f>Table5[[#This Row],[Date Distributed]]</f>
        <v>45365</v>
      </c>
      <c r="W1966" s="3" t="str">
        <f>_xlfn.XLOOKUP(Table5[[#This Row],[Serial '#]],Table10[Serial '#],Table10[Charity Association],"",,)</f>
        <v>Greater Cleveland Football Foundation</v>
      </c>
      <c r="Z1966" s="3" t="s">
        <v>3909</v>
      </c>
    </row>
    <row r="1967" spans="1:26" hidden="1" x14ac:dyDescent="0.35">
      <c r="A1967" s="3">
        <v>1965</v>
      </c>
      <c r="B1967" s="85">
        <v>45362</v>
      </c>
      <c r="C1967" s="73">
        <f>_xlfn.XLOOKUP(Table5[[#This Row],[Serial '#]],Table10[Serial '#],Table10[Date],"",,)</f>
        <v>45365</v>
      </c>
      <c r="D19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967" s="73" t="str">
        <f>IF(Table5[[#This Row],[Date Distributed]]="","In Stock","Distributed")</f>
        <v>Distributed</v>
      </c>
      <c r="F1967" s="79" t="s">
        <v>660</v>
      </c>
      <c r="G1967" s="75" t="s">
        <v>761</v>
      </c>
      <c r="H1967" s="80" t="s">
        <v>747</v>
      </c>
      <c r="I1967" s="80" t="s">
        <v>748</v>
      </c>
      <c r="J1967" s="81" t="s">
        <v>2723</v>
      </c>
      <c r="K1967" s="80" t="s">
        <v>433</v>
      </c>
      <c r="L1967" s="3" t="str">
        <f>_xlfn.XLOOKUP(Table5[[#This Row],[Item '#]],Ticket_Forms[Form Number],Ticket_Forms[Game Name],"",,)</f>
        <v>Zip Zap</v>
      </c>
      <c r="M1967" s="15">
        <v>146</v>
      </c>
      <c r="N1967" s="3">
        <f>LOOKUP(Table5[[#This Row],[Item '#]],Ticket_Forms[Form Number],Ticket_Forms[Ticket Count])</f>
        <v>4560</v>
      </c>
      <c r="O1967" s="16">
        <f>LOOKUP(Table5[[#This Row],[Item '#]],Ticket_Forms[Form Number],Ticket_Forms[Ticket Value])</f>
        <v>1</v>
      </c>
      <c r="P1967" s="16">
        <f>LOOKUP(Table5[[#This Row],[Item '#]],Ticket_Forms[Form Number],Ticket_Forms[Revenue])</f>
        <v>4560</v>
      </c>
      <c r="Q1967" s="16">
        <f>LOOKUP(Table5[[#This Row],[Item '#]],Ticket_Forms[Form Number],Ticket_Forms[Ideal Profit])</f>
        <v>1100</v>
      </c>
      <c r="R1967" s="16">
        <f>LOOKUP(Table5[[#This Row],[Item '#]],Ticket_Forms[Form Number],Ticket_Forms[Prizes])</f>
        <v>3460</v>
      </c>
      <c r="S1967" s="16">
        <f>LOOKUP(Table5[[#This Row],[Item '#]],Ticket_Forms[Form Number],Ticket_Forms[Location Rent])</f>
        <v>273</v>
      </c>
      <c r="T1967" s="16">
        <f>LOOKUP(Table5[[#This Row],[Item '#]],Ticket_Forms[Form Number],Ticket_Forms[Last Sale])</f>
        <v>0</v>
      </c>
      <c r="U1967" s="16" t="s">
        <v>3909</v>
      </c>
      <c r="V1967" s="58">
        <f>Table5[[#This Row],[Date Distributed]]</f>
        <v>45365</v>
      </c>
      <c r="W1967" s="3" t="str">
        <f>_xlfn.XLOOKUP(Table5[[#This Row],[Serial '#]],Table10[Serial '#],Table10[Charity Association],"",,)</f>
        <v>Cleveland Police Athletic League</v>
      </c>
      <c r="Z1967" s="3" t="s">
        <v>3909</v>
      </c>
    </row>
    <row r="1968" spans="1:26" hidden="1" x14ac:dyDescent="0.35">
      <c r="A1968" s="3">
        <v>1966</v>
      </c>
      <c r="B1968" s="85">
        <v>45362</v>
      </c>
      <c r="C1968" s="73">
        <f>_xlfn.XLOOKUP(Table5[[#This Row],[Serial '#]],Table10[Serial '#],Table10[Date],"",,)</f>
        <v>45368</v>
      </c>
      <c r="D19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968" s="73" t="str">
        <f>IF(Table5[[#This Row],[Date Distributed]]="","In Stock","Distributed")</f>
        <v>Distributed</v>
      </c>
      <c r="F1968" s="79" t="s">
        <v>660</v>
      </c>
      <c r="G1968" s="75" t="s">
        <v>761</v>
      </c>
      <c r="H1968" s="80" t="s">
        <v>747</v>
      </c>
      <c r="I1968" s="80" t="s">
        <v>748</v>
      </c>
      <c r="J1968" s="81" t="s">
        <v>2724</v>
      </c>
      <c r="K1968" s="80" t="s">
        <v>433</v>
      </c>
      <c r="L1968" s="3" t="str">
        <f>_xlfn.XLOOKUP(Table5[[#This Row],[Item '#]],Ticket_Forms[Form Number],Ticket_Forms[Game Name],"",,)</f>
        <v>Zip Zap</v>
      </c>
      <c r="M1968" s="15">
        <v>146</v>
      </c>
      <c r="N1968" s="3">
        <f>LOOKUP(Table5[[#This Row],[Item '#]],Ticket_Forms[Form Number],Ticket_Forms[Ticket Count])</f>
        <v>4560</v>
      </c>
      <c r="O1968" s="16">
        <f>LOOKUP(Table5[[#This Row],[Item '#]],Ticket_Forms[Form Number],Ticket_Forms[Ticket Value])</f>
        <v>1</v>
      </c>
      <c r="P1968" s="16">
        <f>LOOKUP(Table5[[#This Row],[Item '#]],Ticket_Forms[Form Number],Ticket_Forms[Revenue])</f>
        <v>4560</v>
      </c>
      <c r="Q1968" s="16">
        <f>LOOKUP(Table5[[#This Row],[Item '#]],Ticket_Forms[Form Number],Ticket_Forms[Ideal Profit])</f>
        <v>1100</v>
      </c>
      <c r="R1968" s="16">
        <f>LOOKUP(Table5[[#This Row],[Item '#]],Ticket_Forms[Form Number],Ticket_Forms[Prizes])</f>
        <v>3460</v>
      </c>
      <c r="S1968" s="16">
        <f>LOOKUP(Table5[[#This Row],[Item '#]],Ticket_Forms[Form Number],Ticket_Forms[Location Rent])</f>
        <v>273</v>
      </c>
      <c r="T1968" s="16">
        <f>LOOKUP(Table5[[#This Row],[Item '#]],Ticket_Forms[Form Number],Ticket_Forms[Last Sale])</f>
        <v>0</v>
      </c>
      <c r="U1968" s="16" t="s">
        <v>3909</v>
      </c>
      <c r="V1968" s="58">
        <f>Table5[[#This Row],[Date Distributed]]</f>
        <v>45368</v>
      </c>
      <c r="W1968" s="3" t="str">
        <f>_xlfn.XLOOKUP(Table5[[#This Row],[Serial '#]],Table10[Serial '#],Table10[Charity Association],"",,)</f>
        <v>Cleveland Police Athletic League</v>
      </c>
      <c r="Z1968" s="3" t="s">
        <v>3909</v>
      </c>
    </row>
    <row r="1969" spans="1:26" hidden="1" x14ac:dyDescent="0.35">
      <c r="A1969" s="3">
        <v>1967</v>
      </c>
      <c r="B1969" s="85">
        <v>45362</v>
      </c>
      <c r="C1969" s="73">
        <f>_xlfn.XLOOKUP(Table5[[#This Row],[Serial '#]],Table10[Serial '#],Table10[Date],"",,)</f>
        <v>45376</v>
      </c>
      <c r="D19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969" s="73" t="str">
        <f>IF(Table5[[#This Row],[Date Distributed]]="","In Stock","Distributed")</f>
        <v>Distributed</v>
      </c>
      <c r="F1969" s="79" t="s">
        <v>660</v>
      </c>
      <c r="G1969" s="75" t="s">
        <v>761</v>
      </c>
      <c r="H1969" s="80" t="s">
        <v>747</v>
      </c>
      <c r="I1969" s="80" t="s">
        <v>748</v>
      </c>
      <c r="J1969" s="81" t="s">
        <v>2725</v>
      </c>
      <c r="K1969" s="80" t="s">
        <v>3645</v>
      </c>
      <c r="L1969" s="3" t="str">
        <f>_xlfn.XLOOKUP(Table5[[#This Row],[Item '#]],Ticket_Forms[Form Number],Ticket_Forms[Game Name],"",,)</f>
        <v>Big 5</v>
      </c>
      <c r="M1969" s="15">
        <v>360</v>
      </c>
      <c r="N1969" s="3">
        <f>LOOKUP(Table5[[#This Row],[Item '#]],Ticket_Forms[Form Number],Ticket_Forms[Ticket Count])</f>
        <v>9959</v>
      </c>
      <c r="O1969" s="16">
        <f>LOOKUP(Table5[[#This Row],[Item '#]],Ticket_Forms[Form Number],Ticket_Forms[Ticket Value])</f>
        <v>1</v>
      </c>
      <c r="P1969" s="16">
        <f>LOOKUP(Table5[[#This Row],[Item '#]],Ticket_Forms[Form Number],Ticket_Forms[Revenue])</f>
        <v>9959</v>
      </c>
      <c r="Q1969" s="16">
        <f>LOOKUP(Table5[[#This Row],[Item '#]],Ticket_Forms[Form Number],Ticket_Forms[Ideal Profit])</f>
        <v>2119</v>
      </c>
      <c r="R1969" s="16">
        <f>LOOKUP(Table5[[#This Row],[Item '#]],Ticket_Forms[Form Number],Ticket_Forms[Prizes])</f>
        <v>7840</v>
      </c>
      <c r="S1969" s="16">
        <f>LOOKUP(Table5[[#This Row],[Item '#]],Ticket_Forms[Form Number],Ticket_Forms[Location Rent])</f>
        <v>597</v>
      </c>
      <c r="T1969" s="16">
        <f>LOOKUP(Table5[[#This Row],[Item '#]],Ticket_Forms[Form Number],Ticket_Forms[Last Sale])</f>
        <v>0</v>
      </c>
      <c r="U1969" s="16" t="s">
        <v>3909</v>
      </c>
      <c r="V1969" s="58">
        <f>Table5[[#This Row],[Date Distributed]]</f>
        <v>45376</v>
      </c>
      <c r="W1969" s="3" t="str">
        <f>_xlfn.XLOOKUP(Table5[[#This Row],[Serial '#]],Table10[Serial '#],Table10[Charity Association],"",,)</f>
        <v>Greater Cleveland Football Foundation</v>
      </c>
      <c r="Z1969" s="3" t="s">
        <v>3909</v>
      </c>
    </row>
    <row r="1970" spans="1:26" hidden="1" x14ac:dyDescent="0.35">
      <c r="A1970" s="3">
        <v>1968</v>
      </c>
      <c r="B1970" s="85">
        <v>45362</v>
      </c>
      <c r="C1970" s="73">
        <f>_xlfn.XLOOKUP(Table5[[#This Row],[Serial '#]],Table10[Serial '#],Table10[Date],"",,)</f>
        <v>45377</v>
      </c>
      <c r="D19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970" s="73" t="str">
        <f>IF(Table5[[#This Row],[Date Distributed]]="","In Stock","Distributed")</f>
        <v>Distributed</v>
      </c>
      <c r="F1970" s="79" t="s">
        <v>660</v>
      </c>
      <c r="G1970" s="75" t="s">
        <v>761</v>
      </c>
      <c r="H1970" s="80" t="s">
        <v>747</v>
      </c>
      <c r="I1970" s="80" t="s">
        <v>748</v>
      </c>
      <c r="J1970" s="81" t="s">
        <v>2726</v>
      </c>
      <c r="K1970" s="80" t="s">
        <v>487</v>
      </c>
      <c r="L1970" s="3" t="str">
        <f>_xlfn.XLOOKUP(Table5[[#This Row],[Item '#]],Ticket_Forms[Form Number],Ticket_Forms[Game Name],"",,)</f>
        <v>I Got My Eye On You</v>
      </c>
      <c r="M1970" s="15">
        <v>134</v>
      </c>
      <c r="N1970" s="3">
        <f>LOOKUP(Table5[[#This Row],[Item '#]],Ticket_Forms[Form Number],Ticket_Forms[Ticket Count])</f>
        <v>4000</v>
      </c>
      <c r="O1970" s="16">
        <f>LOOKUP(Table5[[#This Row],[Item '#]],Ticket_Forms[Form Number],Ticket_Forms[Ticket Value])</f>
        <v>1</v>
      </c>
      <c r="P1970" s="16">
        <f>LOOKUP(Table5[[#This Row],[Item '#]],Ticket_Forms[Form Number],Ticket_Forms[Revenue])</f>
        <v>4000</v>
      </c>
      <c r="Q1970" s="16">
        <f>LOOKUP(Table5[[#This Row],[Item '#]],Ticket_Forms[Form Number],Ticket_Forms[Ideal Profit])</f>
        <v>998</v>
      </c>
      <c r="R1970" s="16">
        <f>LOOKUP(Table5[[#This Row],[Item '#]],Ticket_Forms[Form Number],Ticket_Forms[Prizes])</f>
        <v>3002</v>
      </c>
      <c r="S1970" s="16">
        <f>LOOKUP(Table5[[#This Row],[Item '#]],Ticket_Forms[Form Number],Ticket_Forms[Location Rent])</f>
        <v>240</v>
      </c>
      <c r="T1970" s="16">
        <f>LOOKUP(Table5[[#This Row],[Item '#]],Ticket_Forms[Form Number],Ticket_Forms[Last Sale])</f>
        <v>0</v>
      </c>
      <c r="U1970" s="16" t="s">
        <v>3909</v>
      </c>
      <c r="V1970" s="58">
        <f>Table5[[#This Row],[Date Distributed]]</f>
        <v>45377</v>
      </c>
      <c r="W1970" s="3" t="str">
        <f>_xlfn.XLOOKUP(Table5[[#This Row],[Serial '#]],Table10[Serial '#],Table10[Charity Association],"",,)</f>
        <v>Cleveland Police Athletic League</v>
      </c>
      <c r="Z1970" s="3" t="s">
        <v>3909</v>
      </c>
    </row>
    <row r="1971" spans="1:26" hidden="1" x14ac:dyDescent="0.35">
      <c r="A1971" s="3">
        <v>1969</v>
      </c>
      <c r="B1971" s="85">
        <v>45362</v>
      </c>
      <c r="C1971" s="73">
        <f>_xlfn.XLOOKUP(Table5[[#This Row],[Serial '#]],Table10[Serial '#],Table10[Date],"",,)</f>
        <v>45377</v>
      </c>
      <c r="D19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971" s="73" t="str">
        <f>IF(Table5[[#This Row],[Date Distributed]]="","In Stock","Distributed")</f>
        <v>Distributed</v>
      </c>
      <c r="F1971" s="79" t="s">
        <v>660</v>
      </c>
      <c r="G1971" s="75" t="s">
        <v>761</v>
      </c>
      <c r="H1971" s="80" t="s">
        <v>747</v>
      </c>
      <c r="I1971" s="80" t="s">
        <v>748</v>
      </c>
      <c r="J1971" s="81" t="s">
        <v>2727</v>
      </c>
      <c r="K1971" s="80" t="s">
        <v>488</v>
      </c>
      <c r="L1971" s="3" t="str">
        <f>_xlfn.XLOOKUP(Table5[[#This Row],[Item '#]],Ticket_Forms[Form Number],Ticket_Forms[Game Name],"",,)</f>
        <v>Good Rockin Daddy</v>
      </c>
      <c r="M1971" s="15">
        <v>134</v>
      </c>
      <c r="N1971" s="3">
        <f>LOOKUP(Table5[[#This Row],[Item '#]],Ticket_Forms[Form Number],Ticket_Forms[Ticket Count])</f>
        <v>4000</v>
      </c>
      <c r="O1971" s="16">
        <f>LOOKUP(Table5[[#This Row],[Item '#]],Ticket_Forms[Form Number],Ticket_Forms[Ticket Value])</f>
        <v>1</v>
      </c>
      <c r="P1971" s="16">
        <f>LOOKUP(Table5[[#This Row],[Item '#]],Ticket_Forms[Form Number],Ticket_Forms[Revenue])</f>
        <v>4000</v>
      </c>
      <c r="Q1971" s="16">
        <f>LOOKUP(Table5[[#This Row],[Item '#]],Ticket_Forms[Form Number],Ticket_Forms[Ideal Profit])</f>
        <v>998</v>
      </c>
      <c r="R1971" s="16">
        <f>LOOKUP(Table5[[#This Row],[Item '#]],Ticket_Forms[Form Number],Ticket_Forms[Prizes])</f>
        <v>3002</v>
      </c>
      <c r="S1971" s="16">
        <f>LOOKUP(Table5[[#This Row],[Item '#]],Ticket_Forms[Form Number],Ticket_Forms[Location Rent])</f>
        <v>240</v>
      </c>
      <c r="T1971" s="16">
        <f>LOOKUP(Table5[[#This Row],[Item '#]],Ticket_Forms[Form Number],Ticket_Forms[Last Sale])</f>
        <v>0</v>
      </c>
      <c r="U1971" s="16" t="s">
        <v>3909</v>
      </c>
      <c r="V1971" s="58">
        <f>Table5[[#This Row],[Date Distributed]]</f>
        <v>45377</v>
      </c>
      <c r="W1971" s="3" t="str">
        <f>_xlfn.XLOOKUP(Table5[[#This Row],[Serial '#]],Table10[Serial '#],Table10[Charity Association],"",,)</f>
        <v>Cleveland Police Athletic League</v>
      </c>
      <c r="Z1971" s="3" t="s">
        <v>3909</v>
      </c>
    </row>
    <row r="1972" spans="1:26" hidden="1" x14ac:dyDescent="0.35">
      <c r="A1972" s="3">
        <v>1970</v>
      </c>
      <c r="B1972" s="85">
        <v>45362</v>
      </c>
      <c r="C1972" s="73">
        <f>_xlfn.XLOOKUP(Table5[[#This Row],[Serial '#]],Table10[Serial '#],Table10[Date],"",,)</f>
        <v>45377</v>
      </c>
      <c r="D19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972" s="73" t="str">
        <f>IF(Table5[[#This Row],[Date Distributed]]="","In Stock","Distributed")</f>
        <v>Distributed</v>
      </c>
      <c r="F1972" s="79" t="s">
        <v>660</v>
      </c>
      <c r="G1972" s="75" t="s">
        <v>761</v>
      </c>
      <c r="H1972" s="80" t="s">
        <v>747</v>
      </c>
      <c r="I1972" s="80" t="s">
        <v>748</v>
      </c>
      <c r="J1972" s="81" t="s">
        <v>2728</v>
      </c>
      <c r="K1972" s="80" t="s">
        <v>433</v>
      </c>
      <c r="L1972" s="3" t="str">
        <f>_xlfn.XLOOKUP(Table5[[#This Row],[Item '#]],Ticket_Forms[Form Number],Ticket_Forms[Game Name],"",,)</f>
        <v>Zip Zap</v>
      </c>
      <c r="M1972" s="15">
        <v>146</v>
      </c>
      <c r="N1972" s="3">
        <f>LOOKUP(Table5[[#This Row],[Item '#]],Ticket_Forms[Form Number],Ticket_Forms[Ticket Count])</f>
        <v>4560</v>
      </c>
      <c r="O1972" s="16">
        <f>LOOKUP(Table5[[#This Row],[Item '#]],Ticket_Forms[Form Number],Ticket_Forms[Ticket Value])</f>
        <v>1</v>
      </c>
      <c r="P1972" s="16">
        <f>LOOKUP(Table5[[#This Row],[Item '#]],Ticket_Forms[Form Number],Ticket_Forms[Revenue])</f>
        <v>4560</v>
      </c>
      <c r="Q1972" s="16">
        <f>LOOKUP(Table5[[#This Row],[Item '#]],Ticket_Forms[Form Number],Ticket_Forms[Ideal Profit])</f>
        <v>1100</v>
      </c>
      <c r="R1972" s="16">
        <f>LOOKUP(Table5[[#This Row],[Item '#]],Ticket_Forms[Form Number],Ticket_Forms[Prizes])</f>
        <v>3460</v>
      </c>
      <c r="S1972" s="16">
        <f>LOOKUP(Table5[[#This Row],[Item '#]],Ticket_Forms[Form Number],Ticket_Forms[Location Rent])</f>
        <v>273</v>
      </c>
      <c r="T1972" s="16">
        <f>LOOKUP(Table5[[#This Row],[Item '#]],Ticket_Forms[Form Number],Ticket_Forms[Last Sale])</f>
        <v>0</v>
      </c>
      <c r="U1972" s="16" t="s">
        <v>3909</v>
      </c>
      <c r="V1972" s="58">
        <f>Table5[[#This Row],[Date Distributed]]</f>
        <v>45377</v>
      </c>
      <c r="W1972" s="3" t="str">
        <f>_xlfn.XLOOKUP(Table5[[#This Row],[Serial '#]],Table10[Serial '#],Table10[Charity Association],"",,)</f>
        <v>Cleveland Police Athletic League</v>
      </c>
      <c r="Z1972" s="3" t="s">
        <v>3909</v>
      </c>
    </row>
    <row r="1973" spans="1:26" hidden="1" x14ac:dyDescent="0.35">
      <c r="A1973" s="3">
        <v>1971</v>
      </c>
      <c r="B1973" s="85">
        <v>45362</v>
      </c>
      <c r="C1973" s="73">
        <f>_xlfn.XLOOKUP(Table5[[#This Row],[Serial '#]],Table10[Serial '#],Table10[Date],"",,)</f>
        <v>45377</v>
      </c>
      <c r="D19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973" s="73" t="str">
        <f>IF(Table5[[#This Row],[Date Distributed]]="","In Stock","Distributed")</f>
        <v>Distributed</v>
      </c>
      <c r="F1973" s="79" t="s">
        <v>660</v>
      </c>
      <c r="G1973" s="75" t="s">
        <v>761</v>
      </c>
      <c r="H1973" s="80" t="s">
        <v>747</v>
      </c>
      <c r="I1973" s="80" t="s">
        <v>748</v>
      </c>
      <c r="J1973" s="81" t="s">
        <v>2729</v>
      </c>
      <c r="K1973" s="80" t="s">
        <v>433</v>
      </c>
      <c r="L1973" s="3" t="str">
        <f>_xlfn.XLOOKUP(Table5[[#This Row],[Item '#]],Ticket_Forms[Form Number],Ticket_Forms[Game Name],"",,)</f>
        <v>Zip Zap</v>
      </c>
      <c r="M1973" s="15">
        <v>146</v>
      </c>
      <c r="N1973" s="3">
        <f>LOOKUP(Table5[[#This Row],[Item '#]],Ticket_Forms[Form Number],Ticket_Forms[Ticket Count])</f>
        <v>4560</v>
      </c>
      <c r="O1973" s="16">
        <f>LOOKUP(Table5[[#This Row],[Item '#]],Ticket_Forms[Form Number],Ticket_Forms[Ticket Value])</f>
        <v>1</v>
      </c>
      <c r="P1973" s="16">
        <f>LOOKUP(Table5[[#This Row],[Item '#]],Ticket_Forms[Form Number],Ticket_Forms[Revenue])</f>
        <v>4560</v>
      </c>
      <c r="Q1973" s="16">
        <f>LOOKUP(Table5[[#This Row],[Item '#]],Ticket_Forms[Form Number],Ticket_Forms[Ideal Profit])</f>
        <v>1100</v>
      </c>
      <c r="R1973" s="16">
        <f>LOOKUP(Table5[[#This Row],[Item '#]],Ticket_Forms[Form Number],Ticket_Forms[Prizes])</f>
        <v>3460</v>
      </c>
      <c r="S1973" s="16">
        <f>LOOKUP(Table5[[#This Row],[Item '#]],Ticket_Forms[Form Number],Ticket_Forms[Location Rent])</f>
        <v>273</v>
      </c>
      <c r="T1973" s="16">
        <f>LOOKUP(Table5[[#This Row],[Item '#]],Ticket_Forms[Form Number],Ticket_Forms[Last Sale])</f>
        <v>0</v>
      </c>
      <c r="U1973" s="16" t="s">
        <v>3909</v>
      </c>
      <c r="V1973" s="58">
        <f>Table5[[#This Row],[Date Distributed]]</f>
        <v>45377</v>
      </c>
      <c r="W1973" s="3" t="str">
        <f>_xlfn.XLOOKUP(Table5[[#This Row],[Serial '#]],Table10[Serial '#],Table10[Charity Association],"",,)</f>
        <v>Cleveland Police Athletic League</v>
      </c>
      <c r="Z1973" s="3" t="s">
        <v>3909</v>
      </c>
    </row>
    <row r="1974" spans="1:26" hidden="1" x14ac:dyDescent="0.35">
      <c r="A1974" s="3">
        <v>1972</v>
      </c>
      <c r="B1974" s="85">
        <v>45362</v>
      </c>
      <c r="C1974" s="73">
        <f>_xlfn.XLOOKUP(Table5[[#This Row],[Serial '#]],Table10[Serial '#],Table10[Date],"",,)</f>
        <v>45379</v>
      </c>
      <c r="D19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974" s="73" t="str">
        <f>IF(Table5[[#This Row],[Date Distributed]]="","In Stock","Distributed")</f>
        <v>Distributed</v>
      </c>
      <c r="F1974" s="79" t="s">
        <v>660</v>
      </c>
      <c r="G1974" s="75" t="s">
        <v>761</v>
      </c>
      <c r="H1974" s="80" t="s">
        <v>747</v>
      </c>
      <c r="I1974" s="80" t="s">
        <v>748</v>
      </c>
      <c r="J1974" s="81" t="s">
        <v>2730</v>
      </c>
      <c r="K1974" s="80" t="s">
        <v>488</v>
      </c>
      <c r="L1974" s="3" t="str">
        <f>_xlfn.XLOOKUP(Table5[[#This Row],[Item '#]],Ticket_Forms[Form Number],Ticket_Forms[Game Name],"",,)</f>
        <v>Good Rockin Daddy</v>
      </c>
      <c r="M1974" s="15">
        <v>134</v>
      </c>
      <c r="N1974" s="3">
        <f>LOOKUP(Table5[[#This Row],[Item '#]],Ticket_Forms[Form Number],Ticket_Forms[Ticket Count])</f>
        <v>4000</v>
      </c>
      <c r="O1974" s="16">
        <f>LOOKUP(Table5[[#This Row],[Item '#]],Ticket_Forms[Form Number],Ticket_Forms[Ticket Value])</f>
        <v>1</v>
      </c>
      <c r="P1974" s="16">
        <f>LOOKUP(Table5[[#This Row],[Item '#]],Ticket_Forms[Form Number],Ticket_Forms[Revenue])</f>
        <v>4000</v>
      </c>
      <c r="Q1974" s="16">
        <f>LOOKUP(Table5[[#This Row],[Item '#]],Ticket_Forms[Form Number],Ticket_Forms[Ideal Profit])</f>
        <v>998</v>
      </c>
      <c r="R1974" s="16">
        <f>LOOKUP(Table5[[#This Row],[Item '#]],Ticket_Forms[Form Number],Ticket_Forms[Prizes])</f>
        <v>3002</v>
      </c>
      <c r="S1974" s="16">
        <f>LOOKUP(Table5[[#This Row],[Item '#]],Ticket_Forms[Form Number],Ticket_Forms[Location Rent])</f>
        <v>240</v>
      </c>
      <c r="T1974" s="16">
        <f>LOOKUP(Table5[[#This Row],[Item '#]],Ticket_Forms[Form Number],Ticket_Forms[Last Sale])</f>
        <v>0</v>
      </c>
      <c r="U1974" s="16" t="s">
        <v>3909</v>
      </c>
      <c r="V1974" s="58">
        <f>Table5[[#This Row],[Date Distributed]]</f>
        <v>45379</v>
      </c>
      <c r="W1974" s="3" t="str">
        <f>_xlfn.XLOOKUP(Table5[[#This Row],[Serial '#]],Table10[Serial '#],Table10[Charity Association],"",,)</f>
        <v>Cleveland Police Athletic League</v>
      </c>
      <c r="Z1974" s="3" t="s">
        <v>3909</v>
      </c>
    </row>
    <row r="1975" spans="1:26" hidden="1" x14ac:dyDescent="0.35">
      <c r="A1975" s="3">
        <v>1973</v>
      </c>
      <c r="B1975" s="78">
        <v>45362</v>
      </c>
      <c r="C1975" s="73">
        <f>_xlfn.XLOOKUP(Table5[[#This Row],[Serial '#]],Table10[Serial '#],Table10[Date],"",,)</f>
        <v>45385</v>
      </c>
      <c r="D19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75" s="73" t="str">
        <f>IF(Table5[[#This Row],[Date Distributed]]="","In Stock","Distributed")</f>
        <v>Distributed</v>
      </c>
      <c r="F1975" s="79" t="s">
        <v>660</v>
      </c>
      <c r="G1975" s="75" t="s">
        <v>761</v>
      </c>
      <c r="H1975" s="80" t="s">
        <v>747</v>
      </c>
      <c r="I1975" s="80" t="s">
        <v>748</v>
      </c>
      <c r="J1975" s="81" t="s">
        <v>2731</v>
      </c>
      <c r="K1975" s="80" t="s">
        <v>433</v>
      </c>
      <c r="L1975" s="3" t="str">
        <f>_xlfn.XLOOKUP(Table5[[#This Row],[Item '#]],Ticket_Forms[Form Number],Ticket_Forms[Game Name],"",,)</f>
        <v>Zip Zap</v>
      </c>
      <c r="M1975" s="15">
        <v>146</v>
      </c>
      <c r="N1975" s="3">
        <f>LOOKUP(Table5[[#This Row],[Item '#]],Ticket_Forms[Form Number],Ticket_Forms[Ticket Count])</f>
        <v>4560</v>
      </c>
      <c r="O1975" s="16">
        <f>LOOKUP(Table5[[#This Row],[Item '#]],Ticket_Forms[Form Number],Ticket_Forms[Ticket Value])</f>
        <v>1</v>
      </c>
      <c r="P1975" s="16">
        <f>LOOKUP(Table5[[#This Row],[Item '#]],Ticket_Forms[Form Number],Ticket_Forms[Revenue])</f>
        <v>4560</v>
      </c>
      <c r="Q1975" s="16">
        <f>LOOKUP(Table5[[#This Row],[Item '#]],Ticket_Forms[Form Number],Ticket_Forms[Ideal Profit])</f>
        <v>1100</v>
      </c>
      <c r="R1975" s="16">
        <f>LOOKUP(Table5[[#This Row],[Item '#]],Ticket_Forms[Form Number],Ticket_Forms[Prizes])</f>
        <v>3460</v>
      </c>
      <c r="S1975" s="16">
        <f>LOOKUP(Table5[[#This Row],[Item '#]],Ticket_Forms[Form Number],Ticket_Forms[Location Rent])</f>
        <v>273</v>
      </c>
      <c r="T1975" s="16">
        <f>LOOKUP(Table5[[#This Row],[Item '#]],Ticket_Forms[Form Number],Ticket_Forms[Last Sale])</f>
        <v>0</v>
      </c>
      <c r="U1975" s="16" t="s">
        <v>3909</v>
      </c>
      <c r="V1975" s="58">
        <f>Table5[[#This Row],[Date Distributed]]</f>
        <v>45385</v>
      </c>
      <c r="W1975" s="3" t="str">
        <f>_xlfn.XLOOKUP(Table5[[#This Row],[Serial '#]],Table10[Serial '#],Table10[Charity Association],"",,)</f>
        <v>Cleveland Police Athletic League</v>
      </c>
      <c r="Z1975" s="3" t="s">
        <v>23</v>
      </c>
    </row>
    <row r="1976" spans="1:26" hidden="1" x14ac:dyDescent="0.35">
      <c r="A1976" s="3">
        <v>1974</v>
      </c>
      <c r="B1976" s="78">
        <v>45362</v>
      </c>
      <c r="C1976" s="73">
        <f>_xlfn.XLOOKUP(Table5[[#This Row],[Serial '#]],Table10[Serial '#],Table10[Date],"",,)</f>
        <v>45386</v>
      </c>
      <c r="D19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76" s="73" t="str">
        <f>IF(Table5[[#This Row],[Date Distributed]]="","In Stock","Distributed")</f>
        <v>Distributed</v>
      </c>
      <c r="F1976" s="79" t="s">
        <v>660</v>
      </c>
      <c r="G1976" s="75" t="s">
        <v>761</v>
      </c>
      <c r="H1976" s="80" t="s">
        <v>747</v>
      </c>
      <c r="I1976" s="80" t="s">
        <v>748</v>
      </c>
      <c r="J1976" s="81" t="s">
        <v>2732</v>
      </c>
      <c r="K1976" s="80" t="s">
        <v>433</v>
      </c>
      <c r="L1976" s="3" t="str">
        <f>_xlfn.XLOOKUP(Table5[[#This Row],[Item '#]],Ticket_Forms[Form Number],Ticket_Forms[Game Name],"",,)</f>
        <v>Zip Zap</v>
      </c>
      <c r="M1976" s="15">
        <v>146</v>
      </c>
      <c r="N1976" s="3">
        <f>LOOKUP(Table5[[#This Row],[Item '#]],Ticket_Forms[Form Number],Ticket_Forms[Ticket Count])</f>
        <v>4560</v>
      </c>
      <c r="O1976" s="16">
        <f>LOOKUP(Table5[[#This Row],[Item '#]],Ticket_Forms[Form Number],Ticket_Forms[Ticket Value])</f>
        <v>1</v>
      </c>
      <c r="P1976" s="16">
        <f>LOOKUP(Table5[[#This Row],[Item '#]],Ticket_Forms[Form Number],Ticket_Forms[Revenue])</f>
        <v>4560</v>
      </c>
      <c r="Q1976" s="16">
        <f>LOOKUP(Table5[[#This Row],[Item '#]],Ticket_Forms[Form Number],Ticket_Forms[Ideal Profit])</f>
        <v>1100</v>
      </c>
      <c r="R1976" s="16">
        <f>LOOKUP(Table5[[#This Row],[Item '#]],Ticket_Forms[Form Number],Ticket_Forms[Prizes])</f>
        <v>3460</v>
      </c>
      <c r="S1976" s="16">
        <f>LOOKUP(Table5[[#This Row],[Item '#]],Ticket_Forms[Form Number],Ticket_Forms[Location Rent])</f>
        <v>273</v>
      </c>
      <c r="T1976" s="16">
        <f>LOOKUP(Table5[[#This Row],[Item '#]],Ticket_Forms[Form Number],Ticket_Forms[Last Sale])</f>
        <v>0</v>
      </c>
      <c r="U1976" s="16" t="s">
        <v>3909</v>
      </c>
      <c r="V1976" s="58">
        <f>Table5[[#This Row],[Date Distributed]]</f>
        <v>45386</v>
      </c>
      <c r="W1976" s="3" t="str">
        <f>_xlfn.XLOOKUP(Table5[[#This Row],[Serial '#]],Table10[Serial '#],Table10[Charity Association],"",,)</f>
        <v>Cleveland Police Athletic League</v>
      </c>
      <c r="Z1976" s="3" t="s">
        <v>23</v>
      </c>
    </row>
    <row r="1977" spans="1:26" hidden="1" x14ac:dyDescent="0.35">
      <c r="A1977" s="3">
        <v>1975</v>
      </c>
      <c r="B1977" s="78">
        <v>45362</v>
      </c>
      <c r="C1977" s="73">
        <f>_xlfn.XLOOKUP(Table5[[#This Row],[Serial '#]],Table10[Serial '#],Table10[Date],"",,)</f>
        <v>45390</v>
      </c>
      <c r="D19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77" s="73" t="str">
        <f>IF(Table5[[#This Row],[Date Distributed]]="","In Stock","Distributed")</f>
        <v>Distributed</v>
      </c>
      <c r="F1977" s="79" t="s">
        <v>660</v>
      </c>
      <c r="G1977" s="75" t="s">
        <v>761</v>
      </c>
      <c r="H1977" s="80" t="s">
        <v>747</v>
      </c>
      <c r="I1977" s="80" t="s">
        <v>748</v>
      </c>
      <c r="J1977" s="81" t="s">
        <v>2733</v>
      </c>
      <c r="K1977" s="80" t="s">
        <v>487</v>
      </c>
      <c r="L1977" s="3" t="str">
        <f>_xlfn.XLOOKUP(Table5[[#This Row],[Item '#]],Ticket_Forms[Form Number],Ticket_Forms[Game Name],"",,)</f>
        <v>I Got My Eye On You</v>
      </c>
      <c r="M1977" s="15">
        <v>134</v>
      </c>
      <c r="N1977" s="3">
        <f>LOOKUP(Table5[[#This Row],[Item '#]],Ticket_Forms[Form Number],Ticket_Forms[Ticket Count])</f>
        <v>4000</v>
      </c>
      <c r="O1977" s="16">
        <f>LOOKUP(Table5[[#This Row],[Item '#]],Ticket_Forms[Form Number],Ticket_Forms[Ticket Value])</f>
        <v>1</v>
      </c>
      <c r="P1977" s="16">
        <f>LOOKUP(Table5[[#This Row],[Item '#]],Ticket_Forms[Form Number],Ticket_Forms[Revenue])</f>
        <v>4000</v>
      </c>
      <c r="Q1977" s="16">
        <f>LOOKUP(Table5[[#This Row],[Item '#]],Ticket_Forms[Form Number],Ticket_Forms[Ideal Profit])</f>
        <v>998</v>
      </c>
      <c r="R1977" s="16">
        <f>LOOKUP(Table5[[#This Row],[Item '#]],Ticket_Forms[Form Number],Ticket_Forms[Prizes])</f>
        <v>3002</v>
      </c>
      <c r="S1977" s="16">
        <f>LOOKUP(Table5[[#This Row],[Item '#]],Ticket_Forms[Form Number],Ticket_Forms[Location Rent])</f>
        <v>240</v>
      </c>
      <c r="T1977" s="16">
        <f>LOOKUP(Table5[[#This Row],[Item '#]],Ticket_Forms[Form Number],Ticket_Forms[Last Sale])</f>
        <v>0</v>
      </c>
      <c r="U1977" s="16" t="s">
        <v>3909</v>
      </c>
      <c r="V1977" s="58">
        <f>Table5[[#This Row],[Date Distributed]]</f>
        <v>45390</v>
      </c>
      <c r="W1977" s="3" t="str">
        <f>_xlfn.XLOOKUP(Table5[[#This Row],[Serial '#]],Table10[Serial '#],Table10[Charity Association],"",,)</f>
        <v>Cleveland Police Athletic League</v>
      </c>
      <c r="Z1977" s="3" t="s">
        <v>23</v>
      </c>
    </row>
    <row r="1978" spans="1:26" hidden="1" x14ac:dyDescent="0.35">
      <c r="A1978" s="3">
        <v>1976</v>
      </c>
      <c r="B1978" s="78">
        <v>45362</v>
      </c>
      <c r="C1978" s="73">
        <f>_xlfn.XLOOKUP(Table5[[#This Row],[Serial '#]],Table10[Serial '#],Table10[Date],"",,)</f>
        <v>45390</v>
      </c>
      <c r="D19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78" s="73" t="str">
        <f>IF(Table5[[#This Row],[Date Distributed]]="","In Stock","Distributed")</f>
        <v>Distributed</v>
      </c>
      <c r="F1978" s="79" t="s">
        <v>660</v>
      </c>
      <c r="G1978" s="75" t="s">
        <v>761</v>
      </c>
      <c r="H1978" s="80" t="s">
        <v>747</v>
      </c>
      <c r="I1978" s="80" t="s">
        <v>748</v>
      </c>
      <c r="J1978" s="81" t="s">
        <v>2734</v>
      </c>
      <c r="K1978" s="80" t="s">
        <v>488</v>
      </c>
      <c r="L1978" s="3" t="str">
        <f>_xlfn.XLOOKUP(Table5[[#This Row],[Item '#]],Ticket_Forms[Form Number],Ticket_Forms[Game Name],"",,)</f>
        <v>Good Rockin Daddy</v>
      </c>
      <c r="M1978" s="15">
        <v>134</v>
      </c>
      <c r="N1978" s="3">
        <f>LOOKUP(Table5[[#This Row],[Item '#]],Ticket_Forms[Form Number],Ticket_Forms[Ticket Count])</f>
        <v>4000</v>
      </c>
      <c r="O1978" s="16">
        <f>LOOKUP(Table5[[#This Row],[Item '#]],Ticket_Forms[Form Number],Ticket_Forms[Ticket Value])</f>
        <v>1</v>
      </c>
      <c r="P1978" s="16">
        <f>LOOKUP(Table5[[#This Row],[Item '#]],Ticket_Forms[Form Number],Ticket_Forms[Revenue])</f>
        <v>4000</v>
      </c>
      <c r="Q1978" s="16">
        <f>LOOKUP(Table5[[#This Row],[Item '#]],Ticket_Forms[Form Number],Ticket_Forms[Ideal Profit])</f>
        <v>998</v>
      </c>
      <c r="R1978" s="16">
        <f>LOOKUP(Table5[[#This Row],[Item '#]],Ticket_Forms[Form Number],Ticket_Forms[Prizes])</f>
        <v>3002</v>
      </c>
      <c r="S1978" s="16">
        <f>LOOKUP(Table5[[#This Row],[Item '#]],Ticket_Forms[Form Number],Ticket_Forms[Location Rent])</f>
        <v>240</v>
      </c>
      <c r="T1978" s="16">
        <f>LOOKUP(Table5[[#This Row],[Item '#]],Ticket_Forms[Form Number],Ticket_Forms[Last Sale])</f>
        <v>0</v>
      </c>
      <c r="U1978" s="16" t="s">
        <v>3909</v>
      </c>
      <c r="V1978" s="58">
        <f>Table5[[#This Row],[Date Distributed]]</f>
        <v>45390</v>
      </c>
      <c r="W1978" s="3" t="str">
        <f>_xlfn.XLOOKUP(Table5[[#This Row],[Serial '#]],Table10[Serial '#],Table10[Charity Association],"",,)</f>
        <v>Cleveland Police Athletic League</v>
      </c>
      <c r="Z1978" s="3" t="s">
        <v>23</v>
      </c>
    </row>
    <row r="1979" spans="1:26" hidden="1" x14ac:dyDescent="0.35">
      <c r="A1979" s="3">
        <v>1977</v>
      </c>
      <c r="B1979" s="78">
        <v>45362</v>
      </c>
      <c r="C1979" s="73">
        <f>_xlfn.XLOOKUP(Table5[[#This Row],[Serial '#]],Table10[Serial '#],Table10[Date],"",,)</f>
        <v>45390</v>
      </c>
      <c r="D19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79" s="73" t="str">
        <f>IF(Table5[[#This Row],[Date Distributed]]="","In Stock","Distributed")</f>
        <v>Distributed</v>
      </c>
      <c r="F1979" s="79" t="s">
        <v>660</v>
      </c>
      <c r="G1979" s="75" t="s">
        <v>761</v>
      </c>
      <c r="H1979" s="80" t="s">
        <v>747</v>
      </c>
      <c r="I1979" s="80" t="s">
        <v>748</v>
      </c>
      <c r="J1979" s="81" t="s">
        <v>2735</v>
      </c>
      <c r="K1979" s="80" t="s">
        <v>491</v>
      </c>
      <c r="L1979" s="3" t="str">
        <f>_xlfn.XLOOKUP(Table5[[#This Row],[Item '#]],Ticket_Forms[Form Number],Ticket_Forms[Game Name],"",,)</f>
        <v>Rise and Wine</v>
      </c>
      <c r="M1979" s="15">
        <v>134</v>
      </c>
      <c r="N1979" s="3">
        <f>LOOKUP(Table5[[#This Row],[Item '#]],Ticket_Forms[Form Number],Ticket_Forms[Ticket Count])</f>
        <v>4000</v>
      </c>
      <c r="O1979" s="16">
        <f>LOOKUP(Table5[[#This Row],[Item '#]],Ticket_Forms[Form Number],Ticket_Forms[Ticket Value])</f>
        <v>1</v>
      </c>
      <c r="P1979" s="16">
        <f>LOOKUP(Table5[[#This Row],[Item '#]],Ticket_Forms[Form Number],Ticket_Forms[Revenue])</f>
        <v>4000</v>
      </c>
      <c r="Q1979" s="16">
        <f>LOOKUP(Table5[[#This Row],[Item '#]],Ticket_Forms[Form Number],Ticket_Forms[Ideal Profit])</f>
        <v>998</v>
      </c>
      <c r="R1979" s="16">
        <f>LOOKUP(Table5[[#This Row],[Item '#]],Ticket_Forms[Form Number],Ticket_Forms[Prizes])</f>
        <v>3002</v>
      </c>
      <c r="S1979" s="16">
        <f>LOOKUP(Table5[[#This Row],[Item '#]],Ticket_Forms[Form Number],Ticket_Forms[Location Rent])</f>
        <v>240</v>
      </c>
      <c r="T1979" s="16">
        <f>LOOKUP(Table5[[#This Row],[Item '#]],Ticket_Forms[Form Number],Ticket_Forms[Last Sale])</f>
        <v>0</v>
      </c>
      <c r="U1979" s="16" t="s">
        <v>3909</v>
      </c>
      <c r="V1979" s="58">
        <f>Table5[[#This Row],[Date Distributed]]</f>
        <v>45390</v>
      </c>
      <c r="W1979" s="3" t="str">
        <f>_xlfn.XLOOKUP(Table5[[#This Row],[Serial '#]],Table10[Serial '#],Table10[Charity Association],"",,)</f>
        <v>Cleveland Police Athletic League</v>
      </c>
      <c r="Z1979" s="3" t="s">
        <v>23</v>
      </c>
    </row>
    <row r="1980" spans="1:26" hidden="1" x14ac:dyDescent="0.35">
      <c r="A1980" s="3">
        <v>1978</v>
      </c>
      <c r="B1980" s="78">
        <v>45362</v>
      </c>
      <c r="C1980" s="73">
        <f>_xlfn.XLOOKUP(Table5[[#This Row],[Serial '#]],Table10[Serial '#],Table10[Date],"",,)</f>
        <v>45390</v>
      </c>
      <c r="D19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80" s="73" t="str">
        <f>IF(Table5[[#This Row],[Date Distributed]]="","In Stock","Distributed")</f>
        <v>Distributed</v>
      </c>
      <c r="F1980" s="79" t="s">
        <v>660</v>
      </c>
      <c r="G1980" s="75" t="s">
        <v>761</v>
      </c>
      <c r="H1980" s="80" t="s">
        <v>747</v>
      </c>
      <c r="I1980" s="80" t="s">
        <v>748</v>
      </c>
      <c r="J1980" s="81" t="s">
        <v>2736</v>
      </c>
      <c r="K1980" s="80" t="s">
        <v>3645</v>
      </c>
      <c r="L1980" s="3" t="str">
        <f>_xlfn.XLOOKUP(Table5[[#This Row],[Item '#]],Ticket_Forms[Form Number],Ticket_Forms[Game Name],"",,)</f>
        <v>Big 5</v>
      </c>
      <c r="M1980" s="15">
        <v>360</v>
      </c>
      <c r="N1980" s="3">
        <f>LOOKUP(Table5[[#This Row],[Item '#]],Ticket_Forms[Form Number],Ticket_Forms[Ticket Count])</f>
        <v>9959</v>
      </c>
      <c r="O1980" s="16">
        <f>LOOKUP(Table5[[#This Row],[Item '#]],Ticket_Forms[Form Number],Ticket_Forms[Ticket Value])</f>
        <v>1</v>
      </c>
      <c r="P1980" s="16">
        <f>LOOKUP(Table5[[#This Row],[Item '#]],Ticket_Forms[Form Number],Ticket_Forms[Revenue])</f>
        <v>9959</v>
      </c>
      <c r="Q1980" s="16">
        <f>LOOKUP(Table5[[#This Row],[Item '#]],Ticket_Forms[Form Number],Ticket_Forms[Ideal Profit])</f>
        <v>2119</v>
      </c>
      <c r="R1980" s="16">
        <f>LOOKUP(Table5[[#This Row],[Item '#]],Ticket_Forms[Form Number],Ticket_Forms[Prizes])</f>
        <v>7840</v>
      </c>
      <c r="S1980" s="16">
        <f>LOOKUP(Table5[[#This Row],[Item '#]],Ticket_Forms[Form Number],Ticket_Forms[Location Rent])</f>
        <v>597</v>
      </c>
      <c r="T1980" s="16">
        <f>LOOKUP(Table5[[#This Row],[Item '#]],Ticket_Forms[Form Number],Ticket_Forms[Last Sale])</f>
        <v>0</v>
      </c>
      <c r="U1980" s="16" t="s">
        <v>3909</v>
      </c>
      <c r="V1980" s="58">
        <f>Table5[[#This Row],[Date Distributed]]</f>
        <v>45390</v>
      </c>
      <c r="W1980" s="3" t="str">
        <f>_xlfn.XLOOKUP(Table5[[#This Row],[Serial '#]],Table10[Serial '#],Table10[Charity Association],"",,)</f>
        <v>Greater Cleveland Football Foundation</v>
      </c>
      <c r="Z1980" s="3" t="s">
        <v>23</v>
      </c>
    </row>
    <row r="1981" spans="1:26" hidden="1" x14ac:dyDescent="0.35">
      <c r="A1981" s="3">
        <v>1979</v>
      </c>
      <c r="B1981" s="78">
        <v>45362</v>
      </c>
      <c r="C1981" s="73">
        <f>_xlfn.XLOOKUP(Table5[[#This Row],[Serial '#]],Table10[Serial '#],Table10[Date],"",,)</f>
        <v>45394</v>
      </c>
      <c r="D19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81" s="73" t="str">
        <f>IF(Table5[[#This Row],[Date Distributed]]="","In Stock","Distributed")</f>
        <v>Distributed</v>
      </c>
      <c r="F1981" s="79" t="s">
        <v>660</v>
      </c>
      <c r="G1981" s="75" t="s">
        <v>761</v>
      </c>
      <c r="H1981" s="80" t="s">
        <v>747</v>
      </c>
      <c r="I1981" s="80" t="s">
        <v>748</v>
      </c>
      <c r="J1981" s="81" t="s">
        <v>2737</v>
      </c>
      <c r="K1981" s="80" t="s">
        <v>433</v>
      </c>
      <c r="L1981" s="3" t="str">
        <f>_xlfn.XLOOKUP(Table5[[#This Row],[Item '#]],Ticket_Forms[Form Number],Ticket_Forms[Game Name],"",,)</f>
        <v>Zip Zap</v>
      </c>
      <c r="M1981" s="15">
        <v>146</v>
      </c>
      <c r="N1981" s="3">
        <f>LOOKUP(Table5[[#This Row],[Item '#]],Ticket_Forms[Form Number],Ticket_Forms[Ticket Count])</f>
        <v>4560</v>
      </c>
      <c r="O1981" s="16">
        <f>LOOKUP(Table5[[#This Row],[Item '#]],Ticket_Forms[Form Number],Ticket_Forms[Ticket Value])</f>
        <v>1</v>
      </c>
      <c r="P1981" s="16">
        <f>LOOKUP(Table5[[#This Row],[Item '#]],Ticket_Forms[Form Number],Ticket_Forms[Revenue])</f>
        <v>4560</v>
      </c>
      <c r="Q1981" s="16">
        <f>LOOKUP(Table5[[#This Row],[Item '#]],Ticket_Forms[Form Number],Ticket_Forms[Ideal Profit])</f>
        <v>1100</v>
      </c>
      <c r="R1981" s="16">
        <f>LOOKUP(Table5[[#This Row],[Item '#]],Ticket_Forms[Form Number],Ticket_Forms[Prizes])</f>
        <v>3460</v>
      </c>
      <c r="S1981" s="16">
        <f>LOOKUP(Table5[[#This Row],[Item '#]],Ticket_Forms[Form Number],Ticket_Forms[Location Rent])</f>
        <v>273</v>
      </c>
      <c r="T1981" s="16">
        <f>LOOKUP(Table5[[#This Row],[Item '#]],Ticket_Forms[Form Number],Ticket_Forms[Last Sale])</f>
        <v>0</v>
      </c>
      <c r="U1981" s="16" t="s">
        <v>3909</v>
      </c>
      <c r="V1981" s="58">
        <f>Table5[[#This Row],[Date Distributed]]</f>
        <v>45394</v>
      </c>
      <c r="W1981" s="3" t="str">
        <f>_xlfn.XLOOKUP(Table5[[#This Row],[Serial '#]],Table10[Serial '#],Table10[Charity Association],"",,)</f>
        <v>Cleveland Police Athletic League</v>
      </c>
      <c r="Z1981" s="3" t="s">
        <v>23</v>
      </c>
    </row>
    <row r="1982" spans="1:26" hidden="1" x14ac:dyDescent="0.35">
      <c r="A1982" s="3">
        <v>1980</v>
      </c>
      <c r="B1982" s="78">
        <v>45362</v>
      </c>
      <c r="C1982" s="73">
        <f>_xlfn.XLOOKUP(Table5[[#This Row],[Serial '#]],Table10[Serial '#],Table10[Date],"",,)</f>
        <v>45395</v>
      </c>
      <c r="D19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82" s="73" t="str">
        <f>IF(Table5[[#This Row],[Date Distributed]]="","In Stock","Distributed")</f>
        <v>Distributed</v>
      </c>
      <c r="F1982" s="79" t="s">
        <v>660</v>
      </c>
      <c r="G1982" s="75" t="s">
        <v>761</v>
      </c>
      <c r="H1982" s="80" t="s">
        <v>747</v>
      </c>
      <c r="I1982" s="80" t="s">
        <v>748</v>
      </c>
      <c r="J1982" s="81" t="s">
        <v>2738</v>
      </c>
      <c r="K1982" s="80" t="s">
        <v>491</v>
      </c>
      <c r="L1982" s="3" t="str">
        <f>_xlfn.XLOOKUP(Table5[[#This Row],[Item '#]],Ticket_Forms[Form Number],Ticket_Forms[Game Name],"",,)</f>
        <v>Rise and Wine</v>
      </c>
      <c r="M1982" s="15">
        <v>134</v>
      </c>
      <c r="N1982" s="3">
        <f>LOOKUP(Table5[[#This Row],[Item '#]],Ticket_Forms[Form Number],Ticket_Forms[Ticket Count])</f>
        <v>4000</v>
      </c>
      <c r="O1982" s="16">
        <f>LOOKUP(Table5[[#This Row],[Item '#]],Ticket_Forms[Form Number],Ticket_Forms[Ticket Value])</f>
        <v>1</v>
      </c>
      <c r="P1982" s="16">
        <f>LOOKUP(Table5[[#This Row],[Item '#]],Ticket_Forms[Form Number],Ticket_Forms[Revenue])</f>
        <v>4000</v>
      </c>
      <c r="Q1982" s="16">
        <f>LOOKUP(Table5[[#This Row],[Item '#]],Ticket_Forms[Form Number],Ticket_Forms[Ideal Profit])</f>
        <v>998</v>
      </c>
      <c r="R1982" s="16">
        <f>LOOKUP(Table5[[#This Row],[Item '#]],Ticket_Forms[Form Number],Ticket_Forms[Prizes])</f>
        <v>3002</v>
      </c>
      <c r="S1982" s="16">
        <f>LOOKUP(Table5[[#This Row],[Item '#]],Ticket_Forms[Form Number],Ticket_Forms[Location Rent])</f>
        <v>240</v>
      </c>
      <c r="T1982" s="16">
        <f>LOOKUP(Table5[[#This Row],[Item '#]],Ticket_Forms[Form Number],Ticket_Forms[Last Sale])</f>
        <v>0</v>
      </c>
      <c r="U1982" s="16" t="s">
        <v>3909</v>
      </c>
      <c r="V1982" s="58">
        <f>Table5[[#This Row],[Date Distributed]]</f>
        <v>45395</v>
      </c>
      <c r="W1982" s="3" t="str">
        <f>_xlfn.XLOOKUP(Table5[[#This Row],[Serial '#]],Table10[Serial '#],Table10[Charity Association],"",,)</f>
        <v>Italian American Brotherhood Club</v>
      </c>
      <c r="Z1982" s="3" t="s">
        <v>23</v>
      </c>
    </row>
    <row r="1983" spans="1:26" hidden="1" x14ac:dyDescent="0.35">
      <c r="A1983" s="3">
        <v>1981</v>
      </c>
      <c r="B1983" s="78">
        <v>45362</v>
      </c>
      <c r="C1983" s="73">
        <f>_xlfn.XLOOKUP(Table5[[#This Row],[Serial '#]],Table10[Serial '#],Table10[Date],"",,)</f>
        <v>45397</v>
      </c>
      <c r="D19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83" s="73" t="str">
        <f>IF(Table5[[#This Row],[Date Distributed]]="","In Stock","Distributed")</f>
        <v>Distributed</v>
      </c>
      <c r="F1983" s="79" t="s">
        <v>660</v>
      </c>
      <c r="G1983" s="75" t="s">
        <v>761</v>
      </c>
      <c r="H1983" s="80" t="s">
        <v>747</v>
      </c>
      <c r="I1983" s="80" t="s">
        <v>748</v>
      </c>
      <c r="J1983" s="81" t="s">
        <v>2739</v>
      </c>
      <c r="K1983" s="80" t="s">
        <v>482</v>
      </c>
      <c r="L1983" s="3" t="str">
        <f>_xlfn.XLOOKUP(Table5[[#This Row],[Item '#]],Ticket_Forms[Form Number],Ticket_Forms[Game Name],"",,)</f>
        <v>Lovely Loot</v>
      </c>
      <c r="M1983" s="15">
        <v>134</v>
      </c>
      <c r="N1983" s="3">
        <f>LOOKUP(Table5[[#This Row],[Item '#]],Ticket_Forms[Form Number],Ticket_Forms[Ticket Count])</f>
        <v>4000</v>
      </c>
      <c r="O1983" s="16">
        <f>LOOKUP(Table5[[#This Row],[Item '#]],Ticket_Forms[Form Number],Ticket_Forms[Ticket Value])</f>
        <v>1</v>
      </c>
      <c r="P1983" s="16">
        <f>LOOKUP(Table5[[#This Row],[Item '#]],Ticket_Forms[Form Number],Ticket_Forms[Revenue])</f>
        <v>4000</v>
      </c>
      <c r="Q1983" s="16">
        <f>LOOKUP(Table5[[#This Row],[Item '#]],Ticket_Forms[Form Number],Ticket_Forms[Ideal Profit])</f>
        <v>998</v>
      </c>
      <c r="R1983" s="16">
        <f>LOOKUP(Table5[[#This Row],[Item '#]],Ticket_Forms[Form Number],Ticket_Forms[Prizes])</f>
        <v>3002</v>
      </c>
      <c r="S1983" s="16">
        <f>LOOKUP(Table5[[#This Row],[Item '#]],Ticket_Forms[Form Number],Ticket_Forms[Location Rent])</f>
        <v>240</v>
      </c>
      <c r="T1983" s="16">
        <f>LOOKUP(Table5[[#This Row],[Item '#]],Ticket_Forms[Form Number],Ticket_Forms[Last Sale])</f>
        <v>0</v>
      </c>
      <c r="U1983" s="16" t="s">
        <v>3909</v>
      </c>
      <c r="V1983" s="58">
        <f>Table5[[#This Row],[Date Distributed]]</f>
        <v>45397</v>
      </c>
      <c r="W1983" s="3" t="str">
        <f>_xlfn.XLOOKUP(Table5[[#This Row],[Serial '#]],Table10[Serial '#],Table10[Charity Association],"",,)</f>
        <v>Cleveland Police Athletic League</v>
      </c>
      <c r="Z1983" s="3" t="s">
        <v>23</v>
      </c>
    </row>
    <row r="1984" spans="1:26" hidden="1" x14ac:dyDescent="0.35">
      <c r="A1984" s="3">
        <v>1982</v>
      </c>
      <c r="B1984" s="78">
        <v>45362</v>
      </c>
      <c r="C1984" s="73">
        <f>_xlfn.XLOOKUP(Table5[[#This Row],[Serial '#]],Table10[Serial '#],Table10[Date],"",,)</f>
        <v>45397</v>
      </c>
      <c r="D19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84" s="73" t="str">
        <f>IF(Table5[[#This Row],[Date Distributed]]="","In Stock","Distributed")</f>
        <v>Distributed</v>
      </c>
      <c r="F1984" s="79" t="s">
        <v>660</v>
      </c>
      <c r="G1984" s="75" t="s">
        <v>761</v>
      </c>
      <c r="H1984" s="80" t="s">
        <v>747</v>
      </c>
      <c r="I1984" s="80" t="s">
        <v>748</v>
      </c>
      <c r="J1984" s="81" t="s">
        <v>2740</v>
      </c>
      <c r="K1984" s="80" t="s">
        <v>493</v>
      </c>
      <c r="L1984" s="3" t="str">
        <f>_xlfn.XLOOKUP(Table5[[#This Row],[Item '#]],Ticket_Forms[Form Number],Ticket_Forms[Game Name],"",,)</f>
        <v>7 Deadly Gins</v>
      </c>
      <c r="M1984" s="15">
        <v>134</v>
      </c>
      <c r="N1984" s="3">
        <f>LOOKUP(Table5[[#This Row],[Item '#]],Ticket_Forms[Form Number],Ticket_Forms[Ticket Count])</f>
        <v>4000</v>
      </c>
      <c r="O1984" s="16">
        <f>LOOKUP(Table5[[#This Row],[Item '#]],Ticket_Forms[Form Number],Ticket_Forms[Ticket Value])</f>
        <v>1</v>
      </c>
      <c r="P1984" s="16">
        <f>LOOKUP(Table5[[#This Row],[Item '#]],Ticket_Forms[Form Number],Ticket_Forms[Revenue])</f>
        <v>4000</v>
      </c>
      <c r="Q1984" s="16">
        <f>LOOKUP(Table5[[#This Row],[Item '#]],Ticket_Forms[Form Number],Ticket_Forms[Ideal Profit])</f>
        <v>998</v>
      </c>
      <c r="R1984" s="16">
        <f>LOOKUP(Table5[[#This Row],[Item '#]],Ticket_Forms[Form Number],Ticket_Forms[Prizes])</f>
        <v>3002</v>
      </c>
      <c r="S1984" s="16">
        <f>LOOKUP(Table5[[#This Row],[Item '#]],Ticket_Forms[Form Number],Ticket_Forms[Location Rent])</f>
        <v>240</v>
      </c>
      <c r="T1984" s="16">
        <f>LOOKUP(Table5[[#This Row],[Item '#]],Ticket_Forms[Form Number],Ticket_Forms[Last Sale])</f>
        <v>0</v>
      </c>
      <c r="U1984" s="16" t="s">
        <v>3909</v>
      </c>
      <c r="V1984" s="58">
        <f>Table5[[#This Row],[Date Distributed]]</f>
        <v>45397</v>
      </c>
      <c r="W1984" s="3" t="str">
        <f>_xlfn.XLOOKUP(Table5[[#This Row],[Serial '#]],Table10[Serial '#],Table10[Charity Association],"",,)</f>
        <v>Cleveland Police Athletic League</v>
      </c>
      <c r="Z1984" s="3" t="s">
        <v>23</v>
      </c>
    </row>
    <row r="1985" spans="1:26" hidden="1" x14ac:dyDescent="0.35">
      <c r="A1985" s="3">
        <v>1983</v>
      </c>
      <c r="B1985" s="78">
        <v>45362</v>
      </c>
      <c r="C1985" s="73">
        <f>_xlfn.XLOOKUP(Table5[[#This Row],[Serial '#]],Table10[Serial '#],Table10[Date],"",,)</f>
        <v>45397</v>
      </c>
      <c r="D19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85" s="73" t="str">
        <f>IF(Table5[[#This Row],[Date Distributed]]="","In Stock","Distributed")</f>
        <v>Distributed</v>
      </c>
      <c r="F1985" s="79" t="s">
        <v>660</v>
      </c>
      <c r="G1985" s="75" t="s">
        <v>761</v>
      </c>
      <c r="H1985" s="80" t="s">
        <v>747</v>
      </c>
      <c r="I1985" s="80" t="s">
        <v>748</v>
      </c>
      <c r="J1985" s="77" t="s">
        <v>2741</v>
      </c>
      <c r="K1985" s="76" t="s">
        <v>433</v>
      </c>
      <c r="L1985" s="3" t="str">
        <f>_xlfn.XLOOKUP(Table5[[#This Row],[Item '#]],Ticket_Forms[Form Number],Ticket_Forms[Game Name],"",,)</f>
        <v>Zip Zap</v>
      </c>
      <c r="M1985" s="15">
        <v>146</v>
      </c>
      <c r="N1985" s="3">
        <f>LOOKUP(Table5[[#This Row],[Item '#]],Ticket_Forms[Form Number],Ticket_Forms[Ticket Count])</f>
        <v>4560</v>
      </c>
      <c r="O1985" s="16">
        <f>LOOKUP(Table5[[#This Row],[Item '#]],Ticket_Forms[Form Number],Ticket_Forms[Ticket Value])</f>
        <v>1</v>
      </c>
      <c r="P1985" s="16">
        <f>LOOKUP(Table5[[#This Row],[Item '#]],Ticket_Forms[Form Number],Ticket_Forms[Revenue])</f>
        <v>4560</v>
      </c>
      <c r="Q1985" s="16">
        <f>LOOKUP(Table5[[#This Row],[Item '#]],Ticket_Forms[Form Number],Ticket_Forms[Ideal Profit])</f>
        <v>1100</v>
      </c>
      <c r="R1985" s="16">
        <f>LOOKUP(Table5[[#This Row],[Item '#]],Ticket_Forms[Form Number],Ticket_Forms[Prizes])</f>
        <v>3460</v>
      </c>
      <c r="S1985" s="16">
        <f>LOOKUP(Table5[[#This Row],[Item '#]],Ticket_Forms[Form Number],Ticket_Forms[Location Rent])</f>
        <v>273</v>
      </c>
      <c r="T1985" s="16">
        <f>LOOKUP(Table5[[#This Row],[Item '#]],Ticket_Forms[Form Number],Ticket_Forms[Last Sale])</f>
        <v>0</v>
      </c>
      <c r="U1985" s="16" t="s">
        <v>3909</v>
      </c>
      <c r="V1985" s="58">
        <f>Table5[[#This Row],[Date Distributed]]</f>
        <v>45397</v>
      </c>
      <c r="W1985" s="3" t="str">
        <f>_xlfn.XLOOKUP(Table5[[#This Row],[Serial '#]],Table10[Serial '#],Table10[Charity Association],"",,)</f>
        <v>Cleveland Police Athletic League</v>
      </c>
      <c r="Z1985" s="3" t="s">
        <v>23</v>
      </c>
    </row>
    <row r="1986" spans="1:26" hidden="1" x14ac:dyDescent="0.35">
      <c r="A1986" s="3">
        <v>1984</v>
      </c>
      <c r="B1986" s="78">
        <v>45362</v>
      </c>
      <c r="C1986" s="73">
        <f>_xlfn.XLOOKUP(Table5[[#This Row],[Serial '#]],Table10[Serial '#],Table10[Date],"",,)</f>
        <v>45397</v>
      </c>
      <c r="D19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86" s="73" t="str">
        <f>IF(Table5[[#This Row],[Date Distributed]]="","In Stock","Distributed")</f>
        <v>Distributed</v>
      </c>
      <c r="F1986" s="79" t="s">
        <v>660</v>
      </c>
      <c r="G1986" s="75" t="s">
        <v>761</v>
      </c>
      <c r="H1986" s="80" t="s">
        <v>747</v>
      </c>
      <c r="I1986" s="80" t="s">
        <v>748</v>
      </c>
      <c r="J1986" s="81" t="s">
        <v>2742</v>
      </c>
      <c r="K1986" s="76" t="s">
        <v>428</v>
      </c>
      <c r="L1986" s="3" t="str">
        <f>_xlfn.XLOOKUP(Table5[[#This Row],[Item '#]],Ticket_Forms[Form Number],Ticket_Forms[Game Name],"",,)</f>
        <v>Punch Drunk</v>
      </c>
      <c r="M1986" s="15">
        <v>134</v>
      </c>
      <c r="N1986" s="3">
        <f>LOOKUP(Table5[[#This Row],[Item '#]],Ticket_Forms[Form Number],Ticket_Forms[Ticket Count])</f>
        <v>4000</v>
      </c>
      <c r="O1986" s="16">
        <f>LOOKUP(Table5[[#This Row],[Item '#]],Ticket_Forms[Form Number],Ticket_Forms[Ticket Value])</f>
        <v>1</v>
      </c>
      <c r="P1986" s="16">
        <f>LOOKUP(Table5[[#This Row],[Item '#]],Ticket_Forms[Form Number],Ticket_Forms[Revenue])</f>
        <v>4000</v>
      </c>
      <c r="Q1986" s="16">
        <f>LOOKUP(Table5[[#This Row],[Item '#]],Ticket_Forms[Form Number],Ticket_Forms[Ideal Profit])</f>
        <v>998</v>
      </c>
      <c r="R1986" s="16">
        <f>LOOKUP(Table5[[#This Row],[Item '#]],Ticket_Forms[Form Number],Ticket_Forms[Prizes])</f>
        <v>3002</v>
      </c>
      <c r="S1986" s="16">
        <f>LOOKUP(Table5[[#This Row],[Item '#]],Ticket_Forms[Form Number],Ticket_Forms[Location Rent])</f>
        <v>240</v>
      </c>
      <c r="T1986" s="16">
        <f>LOOKUP(Table5[[#This Row],[Item '#]],Ticket_Forms[Form Number],Ticket_Forms[Last Sale])</f>
        <v>0</v>
      </c>
      <c r="U1986" s="16" t="s">
        <v>3909</v>
      </c>
      <c r="V1986" s="58">
        <f>Table5[[#This Row],[Date Distributed]]</f>
        <v>45397</v>
      </c>
      <c r="W1986" s="3" t="str">
        <f>_xlfn.XLOOKUP(Table5[[#This Row],[Serial '#]],Table10[Serial '#],Table10[Charity Association],"",,)</f>
        <v>Cleveland Police Athletic League</v>
      </c>
      <c r="Z1986" s="3" t="s">
        <v>23</v>
      </c>
    </row>
    <row r="1987" spans="1:26" hidden="1" x14ac:dyDescent="0.35">
      <c r="A1987" s="3">
        <v>1985</v>
      </c>
      <c r="B1987" s="78">
        <v>45362</v>
      </c>
      <c r="C1987" s="73">
        <f>_xlfn.XLOOKUP(Table5[[#This Row],[Serial '#]],Table10[Serial '#],Table10[Date],"",,)</f>
        <v>45400</v>
      </c>
      <c r="D19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87" s="73" t="str">
        <f>IF(Table5[[#This Row],[Date Distributed]]="","In Stock","Distributed")</f>
        <v>Distributed</v>
      </c>
      <c r="F1987" s="79" t="s">
        <v>660</v>
      </c>
      <c r="G1987" s="75" t="s">
        <v>761</v>
      </c>
      <c r="H1987" s="80" t="s">
        <v>747</v>
      </c>
      <c r="I1987" s="80" t="s">
        <v>748</v>
      </c>
      <c r="J1987" s="81" t="s">
        <v>2743</v>
      </c>
      <c r="K1987" s="76" t="s">
        <v>487</v>
      </c>
      <c r="L1987" s="3" t="str">
        <f>_xlfn.XLOOKUP(Table5[[#This Row],[Item '#]],Ticket_Forms[Form Number],Ticket_Forms[Game Name],"",,)</f>
        <v>I Got My Eye On You</v>
      </c>
      <c r="M1987" s="15">
        <v>134</v>
      </c>
      <c r="N1987" s="3">
        <f>LOOKUP(Table5[[#This Row],[Item '#]],Ticket_Forms[Form Number],Ticket_Forms[Ticket Count])</f>
        <v>4000</v>
      </c>
      <c r="O1987" s="16">
        <f>LOOKUP(Table5[[#This Row],[Item '#]],Ticket_Forms[Form Number],Ticket_Forms[Ticket Value])</f>
        <v>1</v>
      </c>
      <c r="P1987" s="16">
        <f>LOOKUP(Table5[[#This Row],[Item '#]],Ticket_Forms[Form Number],Ticket_Forms[Revenue])</f>
        <v>4000</v>
      </c>
      <c r="Q1987" s="16">
        <f>LOOKUP(Table5[[#This Row],[Item '#]],Ticket_Forms[Form Number],Ticket_Forms[Ideal Profit])</f>
        <v>998</v>
      </c>
      <c r="R1987" s="16">
        <f>LOOKUP(Table5[[#This Row],[Item '#]],Ticket_Forms[Form Number],Ticket_Forms[Prizes])</f>
        <v>3002</v>
      </c>
      <c r="S1987" s="16">
        <f>LOOKUP(Table5[[#This Row],[Item '#]],Ticket_Forms[Form Number],Ticket_Forms[Location Rent])</f>
        <v>240</v>
      </c>
      <c r="T1987" s="16">
        <f>LOOKUP(Table5[[#This Row],[Item '#]],Ticket_Forms[Form Number],Ticket_Forms[Last Sale])</f>
        <v>0</v>
      </c>
      <c r="U1987" s="16" t="s">
        <v>3909</v>
      </c>
      <c r="V1987" s="58">
        <f>Table5[[#This Row],[Date Distributed]]</f>
        <v>45400</v>
      </c>
      <c r="W1987" s="3" t="str">
        <f>_xlfn.XLOOKUP(Table5[[#This Row],[Serial '#]],Table10[Serial '#],Table10[Charity Association],"",,)</f>
        <v>Cleveland Police Athletic League</v>
      </c>
      <c r="Z1987" s="3" t="s">
        <v>23</v>
      </c>
    </row>
    <row r="1988" spans="1:26" hidden="1" x14ac:dyDescent="0.35">
      <c r="A1988" s="3">
        <v>1986</v>
      </c>
      <c r="B1988" s="78">
        <v>45362</v>
      </c>
      <c r="C1988" s="73">
        <f>_xlfn.XLOOKUP(Table5[[#This Row],[Serial '#]],Table10[Serial '#],Table10[Date],"",,)</f>
        <v>45400</v>
      </c>
      <c r="D19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88" s="73" t="str">
        <f>IF(Table5[[#This Row],[Date Distributed]]="","In Stock","Distributed")</f>
        <v>Distributed</v>
      </c>
      <c r="F1988" s="79" t="s">
        <v>660</v>
      </c>
      <c r="G1988" s="75" t="s">
        <v>761</v>
      </c>
      <c r="H1988" s="80" t="s">
        <v>747</v>
      </c>
      <c r="I1988" s="80" t="s">
        <v>748</v>
      </c>
      <c r="J1988" s="81" t="s">
        <v>2744</v>
      </c>
      <c r="K1988" s="76" t="s">
        <v>491</v>
      </c>
      <c r="L1988" s="3" t="str">
        <f>_xlfn.XLOOKUP(Table5[[#This Row],[Item '#]],Ticket_Forms[Form Number],Ticket_Forms[Game Name],"",,)</f>
        <v>Rise and Wine</v>
      </c>
      <c r="M1988" s="15">
        <v>134</v>
      </c>
      <c r="N1988" s="3">
        <f>LOOKUP(Table5[[#This Row],[Item '#]],Ticket_Forms[Form Number],Ticket_Forms[Ticket Count])</f>
        <v>4000</v>
      </c>
      <c r="O1988" s="16">
        <f>LOOKUP(Table5[[#This Row],[Item '#]],Ticket_Forms[Form Number],Ticket_Forms[Ticket Value])</f>
        <v>1</v>
      </c>
      <c r="P1988" s="16">
        <f>LOOKUP(Table5[[#This Row],[Item '#]],Ticket_Forms[Form Number],Ticket_Forms[Revenue])</f>
        <v>4000</v>
      </c>
      <c r="Q1988" s="16">
        <f>LOOKUP(Table5[[#This Row],[Item '#]],Ticket_Forms[Form Number],Ticket_Forms[Ideal Profit])</f>
        <v>998</v>
      </c>
      <c r="R1988" s="16">
        <f>LOOKUP(Table5[[#This Row],[Item '#]],Ticket_Forms[Form Number],Ticket_Forms[Prizes])</f>
        <v>3002</v>
      </c>
      <c r="S1988" s="16">
        <f>LOOKUP(Table5[[#This Row],[Item '#]],Ticket_Forms[Form Number],Ticket_Forms[Location Rent])</f>
        <v>240</v>
      </c>
      <c r="T1988" s="16">
        <f>LOOKUP(Table5[[#This Row],[Item '#]],Ticket_Forms[Form Number],Ticket_Forms[Last Sale])</f>
        <v>0</v>
      </c>
      <c r="U1988" s="16" t="s">
        <v>3909</v>
      </c>
      <c r="V1988" s="58">
        <f>Table5[[#This Row],[Date Distributed]]</f>
        <v>45400</v>
      </c>
      <c r="W1988" s="3" t="str">
        <f>_xlfn.XLOOKUP(Table5[[#This Row],[Serial '#]],Table10[Serial '#],Table10[Charity Association],"",,)</f>
        <v>Cleveland Police Athletic League</v>
      </c>
      <c r="Z1988" s="3" t="s">
        <v>23</v>
      </c>
    </row>
    <row r="1989" spans="1:26" hidden="1" x14ac:dyDescent="0.35">
      <c r="A1989" s="3">
        <v>1987</v>
      </c>
      <c r="B1989" s="78">
        <v>45362</v>
      </c>
      <c r="C1989" s="73">
        <f>_xlfn.XLOOKUP(Table5[[#This Row],[Serial '#]],Table10[Serial '#],Table10[Date],"",,)</f>
        <v>45400</v>
      </c>
      <c r="D19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89" s="73" t="str">
        <f>IF(Table5[[#This Row],[Date Distributed]]="","In Stock","Distributed")</f>
        <v>Distributed</v>
      </c>
      <c r="F1989" s="79" t="s">
        <v>660</v>
      </c>
      <c r="G1989" s="75" t="s">
        <v>761</v>
      </c>
      <c r="H1989" s="80" t="s">
        <v>747</v>
      </c>
      <c r="I1989" s="80" t="s">
        <v>748</v>
      </c>
      <c r="J1989" s="81" t="s">
        <v>2745</v>
      </c>
      <c r="K1989" s="76" t="s">
        <v>433</v>
      </c>
      <c r="L1989" s="3" t="str">
        <f>_xlfn.XLOOKUP(Table5[[#This Row],[Item '#]],Ticket_Forms[Form Number],Ticket_Forms[Game Name],"",,)</f>
        <v>Zip Zap</v>
      </c>
      <c r="M1989" s="15">
        <v>146</v>
      </c>
      <c r="N1989" s="3">
        <f>LOOKUP(Table5[[#This Row],[Item '#]],Ticket_Forms[Form Number],Ticket_Forms[Ticket Count])</f>
        <v>4560</v>
      </c>
      <c r="O1989" s="16">
        <f>LOOKUP(Table5[[#This Row],[Item '#]],Ticket_Forms[Form Number],Ticket_Forms[Ticket Value])</f>
        <v>1</v>
      </c>
      <c r="P1989" s="16">
        <f>LOOKUP(Table5[[#This Row],[Item '#]],Ticket_Forms[Form Number],Ticket_Forms[Revenue])</f>
        <v>4560</v>
      </c>
      <c r="Q1989" s="16">
        <f>LOOKUP(Table5[[#This Row],[Item '#]],Ticket_Forms[Form Number],Ticket_Forms[Ideal Profit])</f>
        <v>1100</v>
      </c>
      <c r="R1989" s="16">
        <f>LOOKUP(Table5[[#This Row],[Item '#]],Ticket_Forms[Form Number],Ticket_Forms[Prizes])</f>
        <v>3460</v>
      </c>
      <c r="S1989" s="16">
        <f>LOOKUP(Table5[[#This Row],[Item '#]],Ticket_Forms[Form Number],Ticket_Forms[Location Rent])</f>
        <v>273</v>
      </c>
      <c r="T1989" s="16">
        <f>LOOKUP(Table5[[#This Row],[Item '#]],Ticket_Forms[Form Number],Ticket_Forms[Last Sale])</f>
        <v>0</v>
      </c>
      <c r="U1989" s="16" t="s">
        <v>3909</v>
      </c>
      <c r="V1989" s="58">
        <f>Table5[[#This Row],[Date Distributed]]</f>
        <v>45400</v>
      </c>
      <c r="W1989" s="3" t="str">
        <f>_xlfn.XLOOKUP(Table5[[#This Row],[Serial '#]],Table10[Serial '#],Table10[Charity Association],"",,)</f>
        <v>Cleveland Police Athletic League</v>
      </c>
      <c r="Z1989" s="3" t="s">
        <v>23</v>
      </c>
    </row>
    <row r="1990" spans="1:26" hidden="1" x14ac:dyDescent="0.35">
      <c r="A1990" s="3">
        <v>1988</v>
      </c>
      <c r="B1990" s="78">
        <v>45362</v>
      </c>
      <c r="C1990" s="73">
        <f>_xlfn.XLOOKUP(Table5[[#This Row],[Serial '#]],Table10[Serial '#],Table10[Date],"",,)</f>
        <v>45404</v>
      </c>
      <c r="D19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90" s="73" t="str">
        <f>IF(Table5[[#This Row],[Date Distributed]]="","In Stock","Distributed")</f>
        <v>Distributed</v>
      </c>
      <c r="F1990" s="79" t="s">
        <v>660</v>
      </c>
      <c r="G1990" s="75" t="s">
        <v>761</v>
      </c>
      <c r="H1990" s="80" t="s">
        <v>747</v>
      </c>
      <c r="I1990" s="80" t="s">
        <v>748</v>
      </c>
      <c r="J1990" s="81" t="s">
        <v>2746</v>
      </c>
      <c r="K1990" s="76" t="s">
        <v>433</v>
      </c>
      <c r="L1990" s="3" t="str">
        <f>_xlfn.XLOOKUP(Table5[[#This Row],[Item '#]],Ticket_Forms[Form Number],Ticket_Forms[Game Name],"",,)</f>
        <v>Zip Zap</v>
      </c>
      <c r="M1990" s="15">
        <v>146</v>
      </c>
      <c r="N1990" s="3">
        <f>LOOKUP(Table5[[#This Row],[Item '#]],Ticket_Forms[Form Number],Ticket_Forms[Ticket Count])</f>
        <v>4560</v>
      </c>
      <c r="O1990" s="16">
        <f>LOOKUP(Table5[[#This Row],[Item '#]],Ticket_Forms[Form Number],Ticket_Forms[Ticket Value])</f>
        <v>1</v>
      </c>
      <c r="P1990" s="16">
        <f>LOOKUP(Table5[[#This Row],[Item '#]],Ticket_Forms[Form Number],Ticket_Forms[Revenue])</f>
        <v>4560</v>
      </c>
      <c r="Q1990" s="16">
        <f>LOOKUP(Table5[[#This Row],[Item '#]],Ticket_Forms[Form Number],Ticket_Forms[Ideal Profit])</f>
        <v>1100</v>
      </c>
      <c r="R1990" s="16">
        <f>LOOKUP(Table5[[#This Row],[Item '#]],Ticket_Forms[Form Number],Ticket_Forms[Prizes])</f>
        <v>3460</v>
      </c>
      <c r="S1990" s="16">
        <f>LOOKUP(Table5[[#This Row],[Item '#]],Ticket_Forms[Form Number],Ticket_Forms[Location Rent])</f>
        <v>273</v>
      </c>
      <c r="T1990" s="16">
        <f>LOOKUP(Table5[[#This Row],[Item '#]],Ticket_Forms[Form Number],Ticket_Forms[Last Sale])</f>
        <v>0</v>
      </c>
      <c r="U1990" s="16" t="s">
        <v>3909</v>
      </c>
      <c r="V1990" s="58">
        <f>Table5[[#This Row],[Date Distributed]]</f>
        <v>45404</v>
      </c>
      <c r="W1990" s="3" t="str">
        <f>_xlfn.XLOOKUP(Table5[[#This Row],[Serial '#]],Table10[Serial '#],Table10[Charity Association],"",,)</f>
        <v>Cleveland Police Athletic League</v>
      </c>
      <c r="Z1990" s="3" t="s">
        <v>23</v>
      </c>
    </row>
    <row r="1991" spans="1:26" hidden="1" x14ac:dyDescent="0.35">
      <c r="A1991" s="3">
        <v>1989</v>
      </c>
      <c r="B1991" s="78">
        <v>45362</v>
      </c>
      <c r="C1991" s="73">
        <f>_xlfn.XLOOKUP(Table5[[#This Row],[Serial '#]],Table10[Serial '#],Table10[Date],"",,)</f>
        <v>45407</v>
      </c>
      <c r="D19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91" s="73" t="str">
        <f>IF(Table5[[#This Row],[Date Distributed]]="","In Stock","Distributed")</f>
        <v>Distributed</v>
      </c>
      <c r="F1991" s="79" t="s">
        <v>660</v>
      </c>
      <c r="G1991" s="75" t="s">
        <v>761</v>
      </c>
      <c r="H1991" s="80" t="s">
        <v>747</v>
      </c>
      <c r="I1991" s="80" t="s">
        <v>748</v>
      </c>
      <c r="J1991" s="81" t="s">
        <v>2747</v>
      </c>
      <c r="K1991" s="76" t="s">
        <v>482</v>
      </c>
      <c r="L1991" s="3" t="str">
        <f>_xlfn.XLOOKUP(Table5[[#This Row],[Item '#]],Ticket_Forms[Form Number],Ticket_Forms[Game Name],"",,)</f>
        <v>Lovely Loot</v>
      </c>
      <c r="M1991" s="15">
        <v>134</v>
      </c>
      <c r="N1991" s="3">
        <f>LOOKUP(Table5[[#This Row],[Item '#]],Ticket_Forms[Form Number],Ticket_Forms[Ticket Count])</f>
        <v>4000</v>
      </c>
      <c r="O1991" s="16">
        <f>LOOKUP(Table5[[#This Row],[Item '#]],Ticket_Forms[Form Number],Ticket_Forms[Ticket Value])</f>
        <v>1</v>
      </c>
      <c r="P1991" s="16">
        <f>LOOKUP(Table5[[#This Row],[Item '#]],Ticket_Forms[Form Number],Ticket_Forms[Revenue])</f>
        <v>4000</v>
      </c>
      <c r="Q1991" s="16">
        <f>LOOKUP(Table5[[#This Row],[Item '#]],Ticket_Forms[Form Number],Ticket_Forms[Ideal Profit])</f>
        <v>998</v>
      </c>
      <c r="R1991" s="16">
        <f>LOOKUP(Table5[[#This Row],[Item '#]],Ticket_Forms[Form Number],Ticket_Forms[Prizes])</f>
        <v>3002</v>
      </c>
      <c r="S1991" s="16">
        <f>LOOKUP(Table5[[#This Row],[Item '#]],Ticket_Forms[Form Number],Ticket_Forms[Location Rent])</f>
        <v>240</v>
      </c>
      <c r="T1991" s="16">
        <f>LOOKUP(Table5[[#This Row],[Item '#]],Ticket_Forms[Form Number],Ticket_Forms[Last Sale])</f>
        <v>0</v>
      </c>
      <c r="U1991" s="16" t="s">
        <v>3909</v>
      </c>
      <c r="V1991" s="58">
        <f>Table5[[#This Row],[Date Distributed]]</f>
        <v>45407</v>
      </c>
      <c r="W1991" s="3" t="str">
        <f>_xlfn.XLOOKUP(Table5[[#This Row],[Serial '#]],Table10[Serial '#],Table10[Charity Association],"",,)</f>
        <v>Greater Cleveland Football Foundation</v>
      </c>
      <c r="Z1991" s="3" t="s">
        <v>23</v>
      </c>
    </row>
    <row r="1992" spans="1:26" hidden="1" x14ac:dyDescent="0.35">
      <c r="A1992" s="3">
        <v>1990</v>
      </c>
      <c r="B1992" s="78">
        <v>45362</v>
      </c>
      <c r="C1992" s="73">
        <f>_xlfn.XLOOKUP(Table5[[#This Row],[Serial '#]],Table10[Serial '#],Table10[Date],"",,)</f>
        <v>45407</v>
      </c>
      <c r="D19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92" s="73" t="str">
        <f>IF(Table5[[#This Row],[Date Distributed]]="","In Stock","Distributed")</f>
        <v>Distributed</v>
      </c>
      <c r="F1992" s="79" t="s">
        <v>660</v>
      </c>
      <c r="G1992" s="75" t="s">
        <v>761</v>
      </c>
      <c r="H1992" s="80" t="s">
        <v>747</v>
      </c>
      <c r="I1992" s="80" t="s">
        <v>748</v>
      </c>
      <c r="J1992" s="81" t="s">
        <v>2748</v>
      </c>
      <c r="K1992" s="76" t="s">
        <v>493</v>
      </c>
      <c r="L1992" s="3" t="str">
        <f>_xlfn.XLOOKUP(Table5[[#This Row],[Item '#]],Ticket_Forms[Form Number],Ticket_Forms[Game Name],"",,)</f>
        <v>7 Deadly Gins</v>
      </c>
      <c r="M1992" s="15">
        <v>134</v>
      </c>
      <c r="N1992" s="3">
        <f>LOOKUP(Table5[[#This Row],[Item '#]],Ticket_Forms[Form Number],Ticket_Forms[Ticket Count])</f>
        <v>4000</v>
      </c>
      <c r="O1992" s="16">
        <f>LOOKUP(Table5[[#This Row],[Item '#]],Ticket_Forms[Form Number],Ticket_Forms[Ticket Value])</f>
        <v>1</v>
      </c>
      <c r="P1992" s="16">
        <f>LOOKUP(Table5[[#This Row],[Item '#]],Ticket_Forms[Form Number],Ticket_Forms[Revenue])</f>
        <v>4000</v>
      </c>
      <c r="Q1992" s="16">
        <f>LOOKUP(Table5[[#This Row],[Item '#]],Ticket_Forms[Form Number],Ticket_Forms[Ideal Profit])</f>
        <v>998</v>
      </c>
      <c r="R1992" s="16">
        <f>LOOKUP(Table5[[#This Row],[Item '#]],Ticket_Forms[Form Number],Ticket_Forms[Prizes])</f>
        <v>3002</v>
      </c>
      <c r="S1992" s="16">
        <f>LOOKUP(Table5[[#This Row],[Item '#]],Ticket_Forms[Form Number],Ticket_Forms[Location Rent])</f>
        <v>240</v>
      </c>
      <c r="T1992" s="16">
        <f>LOOKUP(Table5[[#This Row],[Item '#]],Ticket_Forms[Form Number],Ticket_Forms[Last Sale])</f>
        <v>0</v>
      </c>
      <c r="U1992" s="16" t="s">
        <v>3909</v>
      </c>
      <c r="V1992" s="58">
        <f>Table5[[#This Row],[Date Distributed]]</f>
        <v>45407</v>
      </c>
      <c r="W1992" s="3" t="str">
        <f>_xlfn.XLOOKUP(Table5[[#This Row],[Serial '#]],Table10[Serial '#],Table10[Charity Association],"",,)</f>
        <v>Greater Cleveland Football Foundation</v>
      </c>
      <c r="Z1992" s="3" t="s">
        <v>23</v>
      </c>
    </row>
    <row r="1993" spans="1:26" hidden="1" x14ac:dyDescent="0.35">
      <c r="A1993" s="3">
        <v>1991</v>
      </c>
      <c r="B1993" s="78">
        <v>45362</v>
      </c>
      <c r="C1993" s="73">
        <f>_xlfn.XLOOKUP(Table5[[#This Row],[Serial '#]],Table10[Serial '#],Table10[Date],"",,)</f>
        <v>45407</v>
      </c>
      <c r="D19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93" s="73" t="str">
        <f>IF(Table5[[#This Row],[Date Distributed]]="","In Stock","Distributed")</f>
        <v>Distributed</v>
      </c>
      <c r="F1993" s="79" t="s">
        <v>660</v>
      </c>
      <c r="G1993" s="75" t="s">
        <v>761</v>
      </c>
      <c r="H1993" s="80" t="s">
        <v>747</v>
      </c>
      <c r="I1993" s="80" t="s">
        <v>748</v>
      </c>
      <c r="J1993" s="81" t="s">
        <v>2749</v>
      </c>
      <c r="K1993" s="76" t="s">
        <v>433</v>
      </c>
      <c r="L1993" s="3" t="str">
        <f>_xlfn.XLOOKUP(Table5[[#This Row],[Item '#]],Ticket_Forms[Form Number],Ticket_Forms[Game Name],"",,)</f>
        <v>Zip Zap</v>
      </c>
      <c r="M1993" s="15">
        <v>146</v>
      </c>
      <c r="N1993" s="3">
        <f>LOOKUP(Table5[[#This Row],[Item '#]],Ticket_Forms[Form Number],Ticket_Forms[Ticket Count])</f>
        <v>4560</v>
      </c>
      <c r="O1993" s="16">
        <f>LOOKUP(Table5[[#This Row],[Item '#]],Ticket_Forms[Form Number],Ticket_Forms[Ticket Value])</f>
        <v>1</v>
      </c>
      <c r="P1993" s="16">
        <f>LOOKUP(Table5[[#This Row],[Item '#]],Ticket_Forms[Form Number],Ticket_Forms[Revenue])</f>
        <v>4560</v>
      </c>
      <c r="Q1993" s="16">
        <f>LOOKUP(Table5[[#This Row],[Item '#]],Ticket_Forms[Form Number],Ticket_Forms[Ideal Profit])</f>
        <v>1100</v>
      </c>
      <c r="R1993" s="16">
        <f>LOOKUP(Table5[[#This Row],[Item '#]],Ticket_Forms[Form Number],Ticket_Forms[Prizes])</f>
        <v>3460</v>
      </c>
      <c r="S1993" s="16">
        <f>LOOKUP(Table5[[#This Row],[Item '#]],Ticket_Forms[Form Number],Ticket_Forms[Location Rent])</f>
        <v>273</v>
      </c>
      <c r="T1993" s="16">
        <f>LOOKUP(Table5[[#This Row],[Item '#]],Ticket_Forms[Form Number],Ticket_Forms[Last Sale])</f>
        <v>0</v>
      </c>
      <c r="U1993" s="16" t="s">
        <v>3909</v>
      </c>
      <c r="V1993" s="58">
        <f>Table5[[#This Row],[Date Distributed]]</f>
        <v>45407</v>
      </c>
      <c r="W1993" s="3" t="str">
        <f>_xlfn.XLOOKUP(Table5[[#This Row],[Serial '#]],Table10[Serial '#],Table10[Charity Association],"",,)</f>
        <v>Cleveland Police Athletic League</v>
      </c>
      <c r="Z1993" s="3" t="s">
        <v>23</v>
      </c>
    </row>
    <row r="1994" spans="1:26" hidden="1" x14ac:dyDescent="0.35">
      <c r="A1994" s="3">
        <v>1992</v>
      </c>
      <c r="B1994" s="78">
        <v>45362</v>
      </c>
      <c r="C1994" s="73">
        <f>_xlfn.XLOOKUP(Table5[[#This Row],[Serial '#]],Table10[Serial '#],Table10[Date],"",,)</f>
        <v>45407</v>
      </c>
      <c r="D19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94" s="73" t="str">
        <f>IF(Table5[[#This Row],[Date Distributed]]="","In Stock","Distributed")</f>
        <v>Distributed</v>
      </c>
      <c r="F1994" s="79" t="s">
        <v>660</v>
      </c>
      <c r="G1994" s="75" t="s">
        <v>761</v>
      </c>
      <c r="H1994" s="80" t="s">
        <v>747</v>
      </c>
      <c r="I1994" s="80" t="s">
        <v>748</v>
      </c>
      <c r="J1994" s="81" t="s">
        <v>2750</v>
      </c>
      <c r="K1994" s="76" t="s">
        <v>424</v>
      </c>
      <c r="L1994" s="3" t="str">
        <f>_xlfn.XLOOKUP(Table5[[#This Row],[Item '#]],Ticket_Forms[Form Number],Ticket_Forms[Game Name],"",,)</f>
        <v>The Perfect Pint</v>
      </c>
      <c r="M1994" s="15">
        <v>134</v>
      </c>
      <c r="N1994" s="3">
        <f>LOOKUP(Table5[[#This Row],[Item '#]],Ticket_Forms[Form Number],Ticket_Forms[Ticket Count])</f>
        <v>4000</v>
      </c>
      <c r="O1994" s="16">
        <f>LOOKUP(Table5[[#This Row],[Item '#]],Ticket_Forms[Form Number],Ticket_Forms[Ticket Value])</f>
        <v>1</v>
      </c>
      <c r="P1994" s="16">
        <f>LOOKUP(Table5[[#This Row],[Item '#]],Ticket_Forms[Form Number],Ticket_Forms[Revenue])</f>
        <v>4000</v>
      </c>
      <c r="Q1994" s="16">
        <f>LOOKUP(Table5[[#This Row],[Item '#]],Ticket_Forms[Form Number],Ticket_Forms[Ideal Profit])</f>
        <v>998</v>
      </c>
      <c r="R1994" s="16">
        <f>LOOKUP(Table5[[#This Row],[Item '#]],Ticket_Forms[Form Number],Ticket_Forms[Prizes])</f>
        <v>3002</v>
      </c>
      <c r="S1994" s="16">
        <f>LOOKUP(Table5[[#This Row],[Item '#]],Ticket_Forms[Form Number],Ticket_Forms[Location Rent])</f>
        <v>240</v>
      </c>
      <c r="T1994" s="16">
        <f>LOOKUP(Table5[[#This Row],[Item '#]],Ticket_Forms[Form Number],Ticket_Forms[Last Sale])</f>
        <v>0</v>
      </c>
      <c r="U1994" s="16" t="s">
        <v>3909</v>
      </c>
      <c r="V1994" s="58">
        <f>Table5[[#This Row],[Date Distributed]]</f>
        <v>45407</v>
      </c>
      <c r="W1994" s="3" t="str">
        <f>_xlfn.XLOOKUP(Table5[[#This Row],[Serial '#]],Table10[Serial '#],Table10[Charity Association],"",,)</f>
        <v>Greater Cleveland Football Foundation</v>
      </c>
      <c r="Z1994" s="3" t="s">
        <v>23</v>
      </c>
    </row>
    <row r="1995" spans="1:26" hidden="1" x14ac:dyDescent="0.35">
      <c r="A1995" s="3">
        <v>1993</v>
      </c>
      <c r="B1995" s="78">
        <v>45362</v>
      </c>
      <c r="C1995" s="73">
        <f>_xlfn.XLOOKUP(Table5[[#This Row],[Serial '#]],Table10[Serial '#],Table10[Date],"",,)</f>
        <v>45407</v>
      </c>
      <c r="D19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95" s="73" t="str">
        <f>IF(Table5[[#This Row],[Date Distributed]]="","In Stock","Distributed")</f>
        <v>Distributed</v>
      </c>
      <c r="F1995" s="79" t="s">
        <v>660</v>
      </c>
      <c r="G1995" s="75" t="s">
        <v>761</v>
      </c>
      <c r="H1995" s="80" t="s">
        <v>747</v>
      </c>
      <c r="I1995" s="80" t="s">
        <v>748</v>
      </c>
      <c r="J1995" s="81" t="s">
        <v>2751</v>
      </c>
      <c r="K1995" s="76" t="s">
        <v>424</v>
      </c>
      <c r="L1995" s="3" t="str">
        <f>_xlfn.XLOOKUP(Table5[[#This Row],[Item '#]],Ticket_Forms[Form Number],Ticket_Forms[Game Name],"",,)</f>
        <v>The Perfect Pint</v>
      </c>
      <c r="M1995" s="15">
        <v>134</v>
      </c>
      <c r="N1995" s="3">
        <f>LOOKUP(Table5[[#This Row],[Item '#]],Ticket_Forms[Form Number],Ticket_Forms[Ticket Count])</f>
        <v>4000</v>
      </c>
      <c r="O1995" s="16">
        <f>LOOKUP(Table5[[#This Row],[Item '#]],Ticket_Forms[Form Number],Ticket_Forms[Ticket Value])</f>
        <v>1</v>
      </c>
      <c r="P1995" s="16">
        <f>LOOKUP(Table5[[#This Row],[Item '#]],Ticket_Forms[Form Number],Ticket_Forms[Revenue])</f>
        <v>4000</v>
      </c>
      <c r="Q1995" s="16">
        <f>LOOKUP(Table5[[#This Row],[Item '#]],Ticket_Forms[Form Number],Ticket_Forms[Ideal Profit])</f>
        <v>998</v>
      </c>
      <c r="R1995" s="16">
        <f>LOOKUP(Table5[[#This Row],[Item '#]],Ticket_Forms[Form Number],Ticket_Forms[Prizes])</f>
        <v>3002</v>
      </c>
      <c r="S1995" s="16">
        <f>LOOKUP(Table5[[#This Row],[Item '#]],Ticket_Forms[Form Number],Ticket_Forms[Location Rent])</f>
        <v>240</v>
      </c>
      <c r="T1995" s="16">
        <f>LOOKUP(Table5[[#This Row],[Item '#]],Ticket_Forms[Form Number],Ticket_Forms[Last Sale])</f>
        <v>0</v>
      </c>
      <c r="U1995" s="16" t="s">
        <v>3909</v>
      </c>
      <c r="V1995" s="58">
        <f>Table5[[#This Row],[Date Distributed]]</f>
        <v>45407</v>
      </c>
      <c r="W1995" s="3" t="str">
        <f>_xlfn.XLOOKUP(Table5[[#This Row],[Serial '#]],Table10[Serial '#],Table10[Charity Association],"",,)</f>
        <v>Cleveland Police Athletic League</v>
      </c>
      <c r="Z1995" s="3" t="s">
        <v>23</v>
      </c>
    </row>
    <row r="1996" spans="1:26" hidden="1" x14ac:dyDescent="0.35">
      <c r="A1996" s="3">
        <v>1994</v>
      </c>
      <c r="B1996" s="78">
        <v>45362</v>
      </c>
      <c r="C1996" s="73">
        <f>_xlfn.XLOOKUP(Table5[[#This Row],[Serial '#]],Table10[Serial '#],Table10[Date],"",,)</f>
        <v>45411</v>
      </c>
      <c r="D19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96" s="73" t="str">
        <f>IF(Table5[[#This Row],[Date Distributed]]="","In Stock","Distributed")</f>
        <v>Distributed</v>
      </c>
      <c r="F1996" s="79" t="s">
        <v>660</v>
      </c>
      <c r="G1996" s="75" t="s">
        <v>761</v>
      </c>
      <c r="H1996" s="80" t="s">
        <v>747</v>
      </c>
      <c r="I1996" s="80" t="s">
        <v>748</v>
      </c>
      <c r="J1996" s="81" t="s">
        <v>2752</v>
      </c>
      <c r="K1996" s="76" t="s">
        <v>3645</v>
      </c>
      <c r="L1996" s="3" t="str">
        <f>_xlfn.XLOOKUP(Table5[[#This Row],[Item '#]],Ticket_Forms[Form Number],Ticket_Forms[Game Name],"",,)</f>
        <v>Big 5</v>
      </c>
      <c r="M1996" s="15">
        <v>360</v>
      </c>
      <c r="N1996" s="3">
        <f>LOOKUP(Table5[[#This Row],[Item '#]],Ticket_Forms[Form Number],Ticket_Forms[Ticket Count])</f>
        <v>9959</v>
      </c>
      <c r="O1996" s="16">
        <f>LOOKUP(Table5[[#This Row],[Item '#]],Ticket_Forms[Form Number],Ticket_Forms[Ticket Value])</f>
        <v>1</v>
      </c>
      <c r="P1996" s="16">
        <f>LOOKUP(Table5[[#This Row],[Item '#]],Ticket_Forms[Form Number],Ticket_Forms[Revenue])</f>
        <v>9959</v>
      </c>
      <c r="Q1996" s="16">
        <f>LOOKUP(Table5[[#This Row],[Item '#]],Ticket_Forms[Form Number],Ticket_Forms[Ideal Profit])</f>
        <v>2119</v>
      </c>
      <c r="R1996" s="16">
        <f>LOOKUP(Table5[[#This Row],[Item '#]],Ticket_Forms[Form Number],Ticket_Forms[Prizes])</f>
        <v>7840</v>
      </c>
      <c r="S1996" s="16">
        <f>LOOKUP(Table5[[#This Row],[Item '#]],Ticket_Forms[Form Number],Ticket_Forms[Location Rent])</f>
        <v>597</v>
      </c>
      <c r="T1996" s="16">
        <f>LOOKUP(Table5[[#This Row],[Item '#]],Ticket_Forms[Form Number],Ticket_Forms[Last Sale])</f>
        <v>0</v>
      </c>
      <c r="U1996" s="16" t="s">
        <v>3909</v>
      </c>
      <c r="V1996" s="58">
        <f>Table5[[#This Row],[Date Distributed]]</f>
        <v>45411</v>
      </c>
      <c r="W1996" s="3" t="str">
        <f>_xlfn.XLOOKUP(Table5[[#This Row],[Serial '#]],Table10[Serial '#],Table10[Charity Association],"",,)</f>
        <v>Greater Cleveland Football Foundation</v>
      </c>
      <c r="Z1996" s="3" t="s">
        <v>23</v>
      </c>
    </row>
    <row r="1997" spans="1:26" hidden="1" x14ac:dyDescent="0.35">
      <c r="A1997" s="3">
        <v>1995</v>
      </c>
      <c r="B1997" s="78">
        <v>45362</v>
      </c>
      <c r="C1997" s="73">
        <f>_xlfn.XLOOKUP(Table5[[#This Row],[Serial '#]],Table10[Serial '#],Table10[Date],"",,)</f>
        <v>45412</v>
      </c>
      <c r="D19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97" s="73" t="str">
        <f>IF(Table5[[#This Row],[Date Distributed]]="","In Stock","Distributed")</f>
        <v>Distributed</v>
      </c>
      <c r="F1997" s="79" t="s">
        <v>660</v>
      </c>
      <c r="G1997" s="75" t="s">
        <v>761</v>
      </c>
      <c r="H1997" s="80" t="s">
        <v>747</v>
      </c>
      <c r="I1997" s="80" t="s">
        <v>748</v>
      </c>
      <c r="J1997" s="81" t="s">
        <v>2753</v>
      </c>
      <c r="K1997" s="76" t="s">
        <v>433</v>
      </c>
      <c r="L1997" s="3" t="str">
        <f>_xlfn.XLOOKUP(Table5[[#This Row],[Item '#]],Ticket_Forms[Form Number],Ticket_Forms[Game Name],"",,)</f>
        <v>Zip Zap</v>
      </c>
      <c r="M1997" s="15">
        <v>146</v>
      </c>
      <c r="N1997" s="3">
        <f>LOOKUP(Table5[[#This Row],[Item '#]],Ticket_Forms[Form Number],Ticket_Forms[Ticket Count])</f>
        <v>4560</v>
      </c>
      <c r="O1997" s="16">
        <f>LOOKUP(Table5[[#This Row],[Item '#]],Ticket_Forms[Form Number],Ticket_Forms[Ticket Value])</f>
        <v>1</v>
      </c>
      <c r="P1997" s="16">
        <f>LOOKUP(Table5[[#This Row],[Item '#]],Ticket_Forms[Form Number],Ticket_Forms[Revenue])</f>
        <v>4560</v>
      </c>
      <c r="Q1997" s="16">
        <f>LOOKUP(Table5[[#This Row],[Item '#]],Ticket_Forms[Form Number],Ticket_Forms[Ideal Profit])</f>
        <v>1100</v>
      </c>
      <c r="R1997" s="16">
        <f>LOOKUP(Table5[[#This Row],[Item '#]],Ticket_Forms[Form Number],Ticket_Forms[Prizes])</f>
        <v>3460</v>
      </c>
      <c r="S1997" s="16">
        <f>LOOKUP(Table5[[#This Row],[Item '#]],Ticket_Forms[Form Number],Ticket_Forms[Location Rent])</f>
        <v>273</v>
      </c>
      <c r="T1997" s="16">
        <f>LOOKUP(Table5[[#This Row],[Item '#]],Ticket_Forms[Form Number],Ticket_Forms[Last Sale])</f>
        <v>0</v>
      </c>
      <c r="U1997" s="16" t="s">
        <v>3909</v>
      </c>
      <c r="V1997" s="58">
        <f>Table5[[#This Row],[Date Distributed]]</f>
        <v>45412</v>
      </c>
      <c r="W1997" s="3" t="str">
        <f>_xlfn.XLOOKUP(Table5[[#This Row],[Serial '#]],Table10[Serial '#],Table10[Charity Association],"",,)</f>
        <v>Cleveland Police Athletic League</v>
      </c>
      <c r="Z1997" s="3" t="s">
        <v>23</v>
      </c>
    </row>
    <row r="1998" spans="1:26" hidden="1" x14ac:dyDescent="0.35">
      <c r="A1998" s="3">
        <v>1996</v>
      </c>
      <c r="B1998" s="78">
        <v>45362</v>
      </c>
      <c r="C1998" s="73">
        <f>_xlfn.XLOOKUP(Table5[[#This Row],[Serial '#]],Table10[Serial '#],Table10[Date],"",,)</f>
        <v>45414</v>
      </c>
      <c r="D19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98" s="73" t="str">
        <f>IF(Table5[[#This Row],[Date Distributed]]="","In Stock","Distributed")</f>
        <v>Distributed</v>
      </c>
      <c r="F1998" s="79" t="s">
        <v>660</v>
      </c>
      <c r="G1998" s="75" t="s">
        <v>761</v>
      </c>
      <c r="H1998" s="80" t="s">
        <v>747</v>
      </c>
      <c r="I1998" s="80" t="s">
        <v>748</v>
      </c>
      <c r="J1998" s="81" t="s">
        <v>2754</v>
      </c>
      <c r="K1998" s="76" t="s">
        <v>493</v>
      </c>
      <c r="L1998" s="3" t="str">
        <f>_xlfn.XLOOKUP(Table5[[#This Row],[Item '#]],Ticket_Forms[Form Number],Ticket_Forms[Game Name],"",,)</f>
        <v>7 Deadly Gins</v>
      </c>
      <c r="M1998" s="15">
        <v>134</v>
      </c>
      <c r="N1998" s="3">
        <f>LOOKUP(Table5[[#This Row],[Item '#]],Ticket_Forms[Form Number],Ticket_Forms[Ticket Count])</f>
        <v>4000</v>
      </c>
      <c r="O1998" s="16">
        <f>LOOKUP(Table5[[#This Row],[Item '#]],Ticket_Forms[Form Number],Ticket_Forms[Ticket Value])</f>
        <v>1</v>
      </c>
      <c r="P1998" s="16">
        <f>LOOKUP(Table5[[#This Row],[Item '#]],Ticket_Forms[Form Number],Ticket_Forms[Revenue])</f>
        <v>4000</v>
      </c>
      <c r="Q1998" s="16">
        <f>LOOKUP(Table5[[#This Row],[Item '#]],Ticket_Forms[Form Number],Ticket_Forms[Ideal Profit])</f>
        <v>998</v>
      </c>
      <c r="R1998" s="16">
        <f>LOOKUP(Table5[[#This Row],[Item '#]],Ticket_Forms[Form Number],Ticket_Forms[Prizes])</f>
        <v>3002</v>
      </c>
      <c r="S1998" s="16">
        <f>LOOKUP(Table5[[#This Row],[Item '#]],Ticket_Forms[Form Number],Ticket_Forms[Location Rent])</f>
        <v>240</v>
      </c>
      <c r="T1998" s="16">
        <f>LOOKUP(Table5[[#This Row],[Item '#]],Ticket_Forms[Form Number],Ticket_Forms[Last Sale])</f>
        <v>0</v>
      </c>
      <c r="U1998" s="16" t="s">
        <v>3909</v>
      </c>
      <c r="V1998" s="58">
        <f>Table5[[#This Row],[Date Distributed]]</f>
        <v>45414</v>
      </c>
      <c r="W1998" s="3" t="str">
        <f>_xlfn.XLOOKUP(Table5[[#This Row],[Serial '#]],Table10[Serial '#],Table10[Charity Association],"",,)</f>
        <v>Cleveland Police Athletic League</v>
      </c>
      <c r="Z1998" s="3" t="s">
        <v>23</v>
      </c>
    </row>
    <row r="1999" spans="1:26" hidden="1" x14ac:dyDescent="0.35">
      <c r="A1999" s="3">
        <v>1997</v>
      </c>
      <c r="B1999" s="78">
        <v>45362</v>
      </c>
      <c r="C1999" s="73">
        <f>_xlfn.XLOOKUP(Table5[[#This Row],[Serial '#]],Table10[Serial '#],Table10[Date],"",,)</f>
        <v>45418</v>
      </c>
      <c r="D19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99" s="73" t="str">
        <f>IF(Table5[[#This Row],[Date Distributed]]="","In Stock","Distributed")</f>
        <v>Distributed</v>
      </c>
      <c r="F1999" s="79" t="s">
        <v>660</v>
      </c>
      <c r="G1999" s="75" t="s">
        <v>761</v>
      </c>
      <c r="H1999" s="80" t="s">
        <v>747</v>
      </c>
      <c r="I1999" s="80" t="s">
        <v>748</v>
      </c>
      <c r="J1999" s="81" t="s">
        <v>2755</v>
      </c>
      <c r="K1999" s="76" t="s">
        <v>3645</v>
      </c>
      <c r="L1999" s="3" t="str">
        <f>_xlfn.XLOOKUP(Table5[[#This Row],[Item '#]],Ticket_Forms[Form Number],Ticket_Forms[Game Name],"",,)</f>
        <v>Big 5</v>
      </c>
      <c r="M1999" s="15">
        <v>360</v>
      </c>
      <c r="N1999" s="3">
        <f>LOOKUP(Table5[[#This Row],[Item '#]],Ticket_Forms[Form Number],Ticket_Forms[Ticket Count])</f>
        <v>9959</v>
      </c>
      <c r="O1999" s="16">
        <f>LOOKUP(Table5[[#This Row],[Item '#]],Ticket_Forms[Form Number],Ticket_Forms[Ticket Value])</f>
        <v>1</v>
      </c>
      <c r="P1999" s="16">
        <f>LOOKUP(Table5[[#This Row],[Item '#]],Ticket_Forms[Form Number],Ticket_Forms[Revenue])</f>
        <v>9959</v>
      </c>
      <c r="Q1999" s="16">
        <f>LOOKUP(Table5[[#This Row],[Item '#]],Ticket_Forms[Form Number],Ticket_Forms[Ideal Profit])</f>
        <v>2119</v>
      </c>
      <c r="R1999" s="16">
        <f>LOOKUP(Table5[[#This Row],[Item '#]],Ticket_Forms[Form Number],Ticket_Forms[Prizes])</f>
        <v>7840</v>
      </c>
      <c r="S1999" s="16">
        <f>LOOKUP(Table5[[#This Row],[Item '#]],Ticket_Forms[Form Number],Ticket_Forms[Location Rent])</f>
        <v>597</v>
      </c>
      <c r="T1999" s="16">
        <f>LOOKUP(Table5[[#This Row],[Item '#]],Ticket_Forms[Form Number],Ticket_Forms[Last Sale])</f>
        <v>0</v>
      </c>
      <c r="U1999" s="16" t="s">
        <v>3909</v>
      </c>
      <c r="V1999" s="58">
        <f>Table5[[#This Row],[Date Distributed]]</f>
        <v>45418</v>
      </c>
      <c r="W1999" s="3" t="str">
        <f>_xlfn.XLOOKUP(Table5[[#This Row],[Serial '#]],Table10[Serial '#],Table10[Charity Association],"",,)</f>
        <v>Greater Cleveland Football Foundation</v>
      </c>
      <c r="Z1999" s="3" t="s">
        <v>23</v>
      </c>
    </row>
    <row r="2000" spans="1:26" hidden="1" x14ac:dyDescent="0.35">
      <c r="A2000" s="3">
        <v>1998</v>
      </c>
      <c r="B2000" s="78">
        <v>45362</v>
      </c>
      <c r="C2000" s="73">
        <f>_xlfn.XLOOKUP(Table5[[#This Row],[Serial '#]],Table10[Serial '#],Table10[Date],"",,)</f>
        <v>45422</v>
      </c>
      <c r="D20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00" s="73" t="str">
        <f>IF(Table5[[#This Row],[Date Distributed]]="","In Stock","Distributed")</f>
        <v>Distributed</v>
      </c>
      <c r="F2000" s="79" t="s">
        <v>660</v>
      </c>
      <c r="G2000" s="75" t="s">
        <v>761</v>
      </c>
      <c r="H2000" s="80" t="s">
        <v>747</v>
      </c>
      <c r="I2000" s="80" t="s">
        <v>748</v>
      </c>
      <c r="J2000" s="81" t="s">
        <v>2756</v>
      </c>
      <c r="K2000" s="76" t="s">
        <v>433</v>
      </c>
      <c r="L2000" s="3" t="str">
        <f>_xlfn.XLOOKUP(Table5[[#This Row],[Item '#]],Ticket_Forms[Form Number],Ticket_Forms[Game Name],"",,)</f>
        <v>Zip Zap</v>
      </c>
      <c r="M2000" s="15">
        <v>146</v>
      </c>
      <c r="N2000" s="3">
        <f>LOOKUP(Table5[[#This Row],[Item '#]],Ticket_Forms[Form Number],Ticket_Forms[Ticket Count])</f>
        <v>4560</v>
      </c>
      <c r="O2000" s="16">
        <f>LOOKUP(Table5[[#This Row],[Item '#]],Ticket_Forms[Form Number],Ticket_Forms[Ticket Value])</f>
        <v>1</v>
      </c>
      <c r="P2000" s="16">
        <f>LOOKUP(Table5[[#This Row],[Item '#]],Ticket_Forms[Form Number],Ticket_Forms[Revenue])</f>
        <v>4560</v>
      </c>
      <c r="Q2000" s="16">
        <f>LOOKUP(Table5[[#This Row],[Item '#]],Ticket_Forms[Form Number],Ticket_Forms[Ideal Profit])</f>
        <v>1100</v>
      </c>
      <c r="R2000" s="16">
        <f>LOOKUP(Table5[[#This Row],[Item '#]],Ticket_Forms[Form Number],Ticket_Forms[Prizes])</f>
        <v>3460</v>
      </c>
      <c r="S2000" s="16">
        <f>LOOKUP(Table5[[#This Row],[Item '#]],Ticket_Forms[Form Number],Ticket_Forms[Location Rent])</f>
        <v>273</v>
      </c>
      <c r="T2000" s="16">
        <f>LOOKUP(Table5[[#This Row],[Item '#]],Ticket_Forms[Form Number],Ticket_Forms[Last Sale])</f>
        <v>0</v>
      </c>
      <c r="U2000" s="16" t="s">
        <v>3909</v>
      </c>
      <c r="V2000" s="58">
        <f>Table5[[#This Row],[Date Distributed]]</f>
        <v>45422</v>
      </c>
      <c r="W2000" s="3" t="str">
        <f>_xlfn.XLOOKUP(Table5[[#This Row],[Serial '#]],Table10[Serial '#],Table10[Charity Association],"",,)</f>
        <v>Cleveland Police Athletic League</v>
      </c>
      <c r="Z2000" s="3" t="s">
        <v>23</v>
      </c>
    </row>
    <row r="2001" spans="1:26" hidden="1" x14ac:dyDescent="0.35">
      <c r="A2001" s="3">
        <v>1999</v>
      </c>
      <c r="B2001" s="78">
        <v>45362</v>
      </c>
      <c r="C2001" s="73">
        <f>_xlfn.XLOOKUP(Table5[[#This Row],[Serial '#]],Table10[Serial '#],Table10[Date],"",,)</f>
        <v>45426</v>
      </c>
      <c r="D20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01" s="73" t="str">
        <f>IF(Table5[[#This Row],[Date Distributed]]="","In Stock","Distributed")</f>
        <v>Distributed</v>
      </c>
      <c r="F2001" s="79" t="s">
        <v>660</v>
      </c>
      <c r="G2001" s="75" t="s">
        <v>761</v>
      </c>
      <c r="H2001" s="80" t="s">
        <v>747</v>
      </c>
      <c r="I2001" s="80" t="s">
        <v>748</v>
      </c>
      <c r="J2001" s="81" t="s">
        <v>2757</v>
      </c>
      <c r="K2001" s="76" t="s">
        <v>433</v>
      </c>
      <c r="L2001" s="3" t="str">
        <f>_xlfn.XLOOKUP(Table5[[#This Row],[Item '#]],Ticket_Forms[Form Number],Ticket_Forms[Game Name],"",,)</f>
        <v>Zip Zap</v>
      </c>
      <c r="M2001" s="15">
        <v>146</v>
      </c>
      <c r="N2001" s="3">
        <f>LOOKUP(Table5[[#This Row],[Item '#]],Ticket_Forms[Form Number],Ticket_Forms[Ticket Count])</f>
        <v>4560</v>
      </c>
      <c r="O2001" s="16">
        <f>LOOKUP(Table5[[#This Row],[Item '#]],Ticket_Forms[Form Number],Ticket_Forms[Ticket Value])</f>
        <v>1</v>
      </c>
      <c r="P2001" s="16">
        <f>LOOKUP(Table5[[#This Row],[Item '#]],Ticket_Forms[Form Number],Ticket_Forms[Revenue])</f>
        <v>4560</v>
      </c>
      <c r="Q2001" s="16">
        <f>LOOKUP(Table5[[#This Row],[Item '#]],Ticket_Forms[Form Number],Ticket_Forms[Ideal Profit])</f>
        <v>1100</v>
      </c>
      <c r="R2001" s="16">
        <f>LOOKUP(Table5[[#This Row],[Item '#]],Ticket_Forms[Form Number],Ticket_Forms[Prizes])</f>
        <v>3460</v>
      </c>
      <c r="S2001" s="16">
        <f>LOOKUP(Table5[[#This Row],[Item '#]],Ticket_Forms[Form Number],Ticket_Forms[Location Rent])</f>
        <v>273</v>
      </c>
      <c r="T2001" s="16">
        <f>LOOKUP(Table5[[#This Row],[Item '#]],Ticket_Forms[Form Number],Ticket_Forms[Last Sale])</f>
        <v>0</v>
      </c>
      <c r="U2001" s="16" t="s">
        <v>3909</v>
      </c>
      <c r="V2001" s="58">
        <f>Table5[[#This Row],[Date Distributed]]</f>
        <v>45426</v>
      </c>
      <c r="W2001" s="3" t="str">
        <f>_xlfn.XLOOKUP(Table5[[#This Row],[Serial '#]],Table10[Serial '#],Table10[Charity Association],"",,)</f>
        <v>Cleveland Police Athletic League</v>
      </c>
      <c r="Z2001" s="3" t="s">
        <v>23</v>
      </c>
    </row>
    <row r="2002" spans="1:26" hidden="1" x14ac:dyDescent="0.35">
      <c r="A2002" s="3">
        <v>2000</v>
      </c>
      <c r="B2002" s="78">
        <v>45362</v>
      </c>
      <c r="C2002" s="73">
        <f>_xlfn.XLOOKUP(Table5[[#This Row],[Serial '#]],Table10[Serial '#],Table10[Date],"",,)</f>
        <v>45432</v>
      </c>
      <c r="D20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02" s="73" t="str">
        <f>IF(Table5[[#This Row],[Date Distributed]]="","In Stock","Distributed")</f>
        <v>Distributed</v>
      </c>
      <c r="F2002" s="79" t="s">
        <v>660</v>
      </c>
      <c r="G2002" s="75" t="s">
        <v>761</v>
      </c>
      <c r="H2002" s="80" t="s">
        <v>747</v>
      </c>
      <c r="I2002" s="80" t="s">
        <v>748</v>
      </c>
      <c r="J2002" s="81" t="s">
        <v>2758</v>
      </c>
      <c r="K2002" s="76" t="s">
        <v>433</v>
      </c>
      <c r="L2002" s="3" t="str">
        <f>_xlfn.XLOOKUP(Table5[[#This Row],[Item '#]],Ticket_Forms[Form Number],Ticket_Forms[Game Name],"",,)</f>
        <v>Zip Zap</v>
      </c>
      <c r="M2002" s="15">
        <v>146</v>
      </c>
      <c r="N2002" s="3">
        <f>LOOKUP(Table5[[#This Row],[Item '#]],Ticket_Forms[Form Number],Ticket_Forms[Ticket Count])</f>
        <v>4560</v>
      </c>
      <c r="O2002" s="16">
        <f>LOOKUP(Table5[[#This Row],[Item '#]],Ticket_Forms[Form Number],Ticket_Forms[Ticket Value])</f>
        <v>1</v>
      </c>
      <c r="P2002" s="16">
        <f>LOOKUP(Table5[[#This Row],[Item '#]],Ticket_Forms[Form Number],Ticket_Forms[Revenue])</f>
        <v>4560</v>
      </c>
      <c r="Q2002" s="16">
        <f>LOOKUP(Table5[[#This Row],[Item '#]],Ticket_Forms[Form Number],Ticket_Forms[Ideal Profit])</f>
        <v>1100</v>
      </c>
      <c r="R2002" s="16">
        <f>LOOKUP(Table5[[#This Row],[Item '#]],Ticket_Forms[Form Number],Ticket_Forms[Prizes])</f>
        <v>3460</v>
      </c>
      <c r="S2002" s="16">
        <f>LOOKUP(Table5[[#This Row],[Item '#]],Ticket_Forms[Form Number],Ticket_Forms[Location Rent])</f>
        <v>273</v>
      </c>
      <c r="T2002" s="16">
        <f>LOOKUP(Table5[[#This Row],[Item '#]],Ticket_Forms[Form Number],Ticket_Forms[Last Sale])</f>
        <v>0</v>
      </c>
      <c r="U2002" s="16" t="s">
        <v>3909</v>
      </c>
      <c r="V2002" s="58">
        <f>Table5[[#This Row],[Date Distributed]]</f>
        <v>45432</v>
      </c>
      <c r="W2002" s="3" t="str">
        <f>_xlfn.XLOOKUP(Table5[[#This Row],[Serial '#]],Table10[Serial '#],Table10[Charity Association],"",,)</f>
        <v>Cleveland Police Athletic League</v>
      </c>
      <c r="Z2002" s="3" t="s">
        <v>23</v>
      </c>
    </row>
    <row r="2003" spans="1:26" hidden="1" x14ac:dyDescent="0.35">
      <c r="A2003" s="3">
        <v>2001</v>
      </c>
      <c r="B2003" s="78">
        <v>45362</v>
      </c>
      <c r="C2003" s="73">
        <f>_xlfn.XLOOKUP(Table5[[#This Row],[Serial '#]],Table10[Serial '#],Table10[Date],"",,)</f>
        <v>45440</v>
      </c>
      <c r="D20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03" s="73" t="str">
        <f>IF(Table5[[#This Row],[Date Distributed]]="","In Stock","Distributed")</f>
        <v>Distributed</v>
      </c>
      <c r="F2003" s="79" t="s">
        <v>660</v>
      </c>
      <c r="G2003" s="75" t="s">
        <v>761</v>
      </c>
      <c r="H2003" s="80" t="s">
        <v>747</v>
      </c>
      <c r="I2003" s="80" t="s">
        <v>748</v>
      </c>
      <c r="J2003" s="81" t="s">
        <v>2759</v>
      </c>
      <c r="K2003" s="76" t="s">
        <v>433</v>
      </c>
      <c r="L2003" s="3" t="str">
        <f>_xlfn.XLOOKUP(Table5[[#This Row],[Item '#]],Ticket_Forms[Form Number],Ticket_Forms[Game Name],"",,)</f>
        <v>Zip Zap</v>
      </c>
      <c r="M2003" s="15">
        <v>146</v>
      </c>
      <c r="N2003" s="3">
        <f>LOOKUP(Table5[[#This Row],[Item '#]],Ticket_Forms[Form Number],Ticket_Forms[Ticket Count])</f>
        <v>4560</v>
      </c>
      <c r="O2003" s="16">
        <f>LOOKUP(Table5[[#This Row],[Item '#]],Ticket_Forms[Form Number],Ticket_Forms[Ticket Value])</f>
        <v>1</v>
      </c>
      <c r="P2003" s="16">
        <f>LOOKUP(Table5[[#This Row],[Item '#]],Ticket_Forms[Form Number],Ticket_Forms[Revenue])</f>
        <v>4560</v>
      </c>
      <c r="Q2003" s="16">
        <f>LOOKUP(Table5[[#This Row],[Item '#]],Ticket_Forms[Form Number],Ticket_Forms[Ideal Profit])</f>
        <v>1100</v>
      </c>
      <c r="R2003" s="16">
        <f>LOOKUP(Table5[[#This Row],[Item '#]],Ticket_Forms[Form Number],Ticket_Forms[Prizes])</f>
        <v>3460</v>
      </c>
      <c r="S2003" s="16">
        <f>LOOKUP(Table5[[#This Row],[Item '#]],Ticket_Forms[Form Number],Ticket_Forms[Location Rent])</f>
        <v>273</v>
      </c>
      <c r="T2003" s="16">
        <f>LOOKUP(Table5[[#This Row],[Item '#]],Ticket_Forms[Form Number],Ticket_Forms[Last Sale])</f>
        <v>0</v>
      </c>
      <c r="U2003" s="16" t="s">
        <v>3909</v>
      </c>
      <c r="V2003" s="58">
        <f>Table5[[#This Row],[Date Distributed]]</f>
        <v>45440</v>
      </c>
      <c r="W2003" s="3" t="str">
        <f>_xlfn.XLOOKUP(Table5[[#This Row],[Serial '#]],Table10[Serial '#],Table10[Charity Association],"",,)</f>
        <v>Cleveland Police Athletic League</v>
      </c>
      <c r="Z2003" s="3" t="s">
        <v>23</v>
      </c>
    </row>
    <row r="2004" spans="1:26" hidden="1" x14ac:dyDescent="0.35">
      <c r="A2004" s="3">
        <v>2002</v>
      </c>
      <c r="B2004" s="78">
        <v>45362</v>
      </c>
      <c r="C2004" s="73">
        <f>_xlfn.XLOOKUP(Table5[[#This Row],[Serial '#]],Table10[Serial '#],Table10[Date],"",,)</f>
        <v>45441</v>
      </c>
      <c r="D20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04" s="73" t="str">
        <f>IF(Table5[[#This Row],[Date Distributed]]="","In Stock","Distributed")</f>
        <v>Distributed</v>
      </c>
      <c r="F2004" s="79" t="s">
        <v>660</v>
      </c>
      <c r="G2004" s="75" t="s">
        <v>761</v>
      </c>
      <c r="H2004" s="80" t="s">
        <v>747</v>
      </c>
      <c r="I2004" s="80" t="s">
        <v>748</v>
      </c>
      <c r="J2004" s="81" t="s">
        <v>2760</v>
      </c>
      <c r="K2004" s="76" t="s">
        <v>433</v>
      </c>
      <c r="L2004" s="3" t="str">
        <f>_xlfn.XLOOKUP(Table5[[#This Row],[Item '#]],Ticket_Forms[Form Number],Ticket_Forms[Game Name],"",,)</f>
        <v>Zip Zap</v>
      </c>
      <c r="M2004" s="15">
        <v>146</v>
      </c>
      <c r="N2004" s="3">
        <f>LOOKUP(Table5[[#This Row],[Item '#]],Ticket_Forms[Form Number],Ticket_Forms[Ticket Count])</f>
        <v>4560</v>
      </c>
      <c r="O2004" s="16">
        <f>LOOKUP(Table5[[#This Row],[Item '#]],Ticket_Forms[Form Number],Ticket_Forms[Ticket Value])</f>
        <v>1</v>
      </c>
      <c r="P2004" s="16">
        <f>LOOKUP(Table5[[#This Row],[Item '#]],Ticket_Forms[Form Number],Ticket_Forms[Revenue])</f>
        <v>4560</v>
      </c>
      <c r="Q2004" s="16">
        <f>LOOKUP(Table5[[#This Row],[Item '#]],Ticket_Forms[Form Number],Ticket_Forms[Ideal Profit])</f>
        <v>1100</v>
      </c>
      <c r="R2004" s="16">
        <f>LOOKUP(Table5[[#This Row],[Item '#]],Ticket_Forms[Form Number],Ticket_Forms[Prizes])</f>
        <v>3460</v>
      </c>
      <c r="S2004" s="16">
        <f>LOOKUP(Table5[[#This Row],[Item '#]],Ticket_Forms[Form Number],Ticket_Forms[Location Rent])</f>
        <v>273</v>
      </c>
      <c r="T2004" s="16">
        <f>LOOKUP(Table5[[#This Row],[Item '#]],Ticket_Forms[Form Number],Ticket_Forms[Last Sale])</f>
        <v>0</v>
      </c>
      <c r="U2004" s="16" t="s">
        <v>3909</v>
      </c>
      <c r="V2004" s="58">
        <f>Table5[[#This Row],[Date Distributed]]</f>
        <v>45441</v>
      </c>
      <c r="W2004" s="3" t="str">
        <f>_xlfn.XLOOKUP(Table5[[#This Row],[Serial '#]],Table10[Serial '#],Table10[Charity Association],"",,)</f>
        <v>Cleveland Police Athletic League</v>
      </c>
      <c r="Z2004" s="3" t="s">
        <v>23</v>
      </c>
    </row>
    <row r="2005" spans="1:26" hidden="1" x14ac:dyDescent="0.35">
      <c r="A2005" s="3">
        <v>2003</v>
      </c>
      <c r="B2005" s="78">
        <v>45362</v>
      </c>
      <c r="C2005" s="73">
        <f>_xlfn.XLOOKUP(Table5[[#This Row],[Serial '#]],Table10[Serial '#],Table10[Date],"",,)</f>
        <v>45446</v>
      </c>
      <c r="D20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05" s="73" t="str">
        <f>IF(Table5[[#This Row],[Date Distributed]]="","In Stock","Distributed")</f>
        <v>Distributed</v>
      </c>
      <c r="F2005" s="79" t="s">
        <v>660</v>
      </c>
      <c r="G2005" s="75" t="s">
        <v>761</v>
      </c>
      <c r="H2005" s="80" t="s">
        <v>747</v>
      </c>
      <c r="I2005" s="80" t="s">
        <v>748</v>
      </c>
      <c r="J2005" s="81" t="s">
        <v>2761</v>
      </c>
      <c r="K2005" s="76" t="s">
        <v>433</v>
      </c>
      <c r="L2005" s="3" t="str">
        <f>_xlfn.XLOOKUP(Table5[[#This Row],[Item '#]],Ticket_Forms[Form Number],Ticket_Forms[Game Name],"",,)</f>
        <v>Zip Zap</v>
      </c>
      <c r="M2005" s="15">
        <v>146</v>
      </c>
      <c r="N2005" s="3">
        <f>LOOKUP(Table5[[#This Row],[Item '#]],Ticket_Forms[Form Number],Ticket_Forms[Ticket Count])</f>
        <v>4560</v>
      </c>
      <c r="O2005" s="16">
        <f>LOOKUP(Table5[[#This Row],[Item '#]],Ticket_Forms[Form Number],Ticket_Forms[Ticket Value])</f>
        <v>1</v>
      </c>
      <c r="P2005" s="16">
        <f>LOOKUP(Table5[[#This Row],[Item '#]],Ticket_Forms[Form Number],Ticket_Forms[Revenue])</f>
        <v>4560</v>
      </c>
      <c r="Q2005" s="16">
        <f>LOOKUP(Table5[[#This Row],[Item '#]],Ticket_Forms[Form Number],Ticket_Forms[Ideal Profit])</f>
        <v>1100</v>
      </c>
      <c r="R2005" s="16">
        <f>LOOKUP(Table5[[#This Row],[Item '#]],Ticket_Forms[Form Number],Ticket_Forms[Prizes])</f>
        <v>3460</v>
      </c>
      <c r="S2005" s="16">
        <f>LOOKUP(Table5[[#This Row],[Item '#]],Ticket_Forms[Form Number],Ticket_Forms[Location Rent])</f>
        <v>273</v>
      </c>
      <c r="T2005" s="16">
        <f>LOOKUP(Table5[[#This Row],[Item '#]],Ticket_Forms[Form Number],Ticket_Forms[Last Sale])</f>
        <v>0</v>
      </c>
      <c r="U2005" s="16" t="s">
        <v>3909</v>
      </c>
      <c r="V2005" s="58">
        <f>Table5[[#This Row],[Date Distributed]]</f>
        <v>45446</v>
      </c>
      <c r="W2005" s="3" t="str">
        <f>_xlfn.XLOOKUP(Table5[[#This Row],[Serial '#]],Table10[Serial '#],Table10[Charity Association],"",,)</f>
        <v>Cleveland Police Athletic League</v>
      </c>
      <c r="Z2005" s="3" t="s">
        <v>23</v>
      </c>
    </row>
    <row r="2006" spans="1:26" hidden="1" x14ac:dyDescent="0.35">
      <c r="A2006" s="3">
        <v>2004</v>
      </c>
      <c r="B2006" s="78">
        <v>45362</v>
      </c>
      <c r="C2006" s="73">
        <f>_xlfn.XLOOKUP(Table5[[#This Row],[Serial '#]],Table10[Serial '#],Table10[Date],"",,)</f>
        <v>45450</v>
      </c>
      <c r="D20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06" s="73" t="str">
        <f>IF(Table5[[#This Row],[Date Distributed]]="","In Stock","Distributed")</f>
        <v>Distributed</v>
      </c>
      <c r="F2006" s="79" t="s">
        <v>660</v>
      </c>
      <c r="G2006" s="75" t="s">
        <v>761</v>
      </c>
      <c r="H2006" s="80" t="s">
        <v>747</v>
      </c>
      <c r="I2006" s="80" t="s">
        <v>748</v>
      </c>
      <c r="J2006" s="81" t="s">
        <v>2762</v>
      </c>
      <c r="K2006" s="76" t="s">
        <v>433</v>
      </c>
      <c r="L2006" s="3" t="str">
        <f>_xlfn.XLOOKUP(Table5[[#This Row],[Item '#]],Ticket_Forms[Form Number],Ticket_Forms[Game Name],"",,)</f>
        <v>Zip Zap</v>
      </c>
      <c r="M2006" s="15">
        <v>146</v>
      </c>
      <c r="N2006" s="3">
        <f>LOOKUP(Table5[[#This Row],[Item '#]],Ticket_Forms[Form Number],Ticket_Forms[Ticket Count])</f>
        <v>4560</v>
      </c>
      <c r="O2006" s="16">
        <f>LOOKUP(Table5[[#This Row],[Item '#]],Ticket_Forms[Form Number],Ticket_Forms[Ticket Value])</f>
        <v>1</v>
      </c>
      <c r="P2006" s="16">
        <f>LOOKUP(Table5[[#This Row],[Item '#]],Ticket_Forms[Form Number],Ticket_Forms[Revenue])</f>
        <v>4560</v>
      </c>
      <c r="Q2006" s="16">
        <f>LOOKUP(Table5[[#This Row],[Item '#]],Ticket_Forms[Form Number],Ticket_Forms[Ideal Profit])</f>
        <v>1100</v>
      </c>
      <c r="R2006" s="16">
        <f>LOOKUP(Table5[[#This Row],[Item '#]],Ticket_Forms[Form Number],Ticket_Forms[Prizes])</f>
        <v>3460</v>
      </c>
      <c r="S2006" s="16">
        <f>LOOKUP(Table5[[#This Row],[Item '#]],Ticket_Forms[Form Number],Ticket_Forms[Location Rent])</f>
        <v>273</v>
      </c>
      <c r="T2006" s="16">
        <f>LOOKUP(Table5[[#This Row],[Item '#]],Ticket_Forms[Form Number],Ticket_Forms[Last Sale])</f>
        <v>0</v>
      </c>
      <c r="U2006" s="16" t="s">
        <v>3909</v>
      </c>
      <c r="V2006" s="58">
        <f>Table5[[#This Row],[Date Distributed]]</f>
        <v>45450</v>
      </c>
      <c r="W2006" s="3" t="str">
        <f>_xlfn.XLOOKUP(Table5[[#This Row],[Serial '#]],Table10[Serial '#],Table10[Charity Association],"",,)</f>
        <v>Cleveland Police Athletic League</v>
      </c>
      <c r="Z2006" s="3" t="s">
        <v>23</v>
      </c>
    </row>
    <row r="2007" spans="1:26" hidden="1" x14ac:dyDescent="0.35">
      <c r="A2007" s="3">
        <v>2005</v>
      </c>
      <c r="B2007" s="78">
        <v>45362</v>
      </c>
      <c r="C2007" s="73">
        <f>_xlfn.XLOOKUP(Table5[[#This Row],[Serial '#]],Table10[Serial '#],Table10[Date],"",,)</f>
        <v>45454</v>
      </c>
      <c r="D20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07" s="73" t="str">
        <f>IF(Table5[[#This Row],[Date Distributed]]="","In Stock","Distributed")</f>
        <v>Distributed</v>
      </c>
      <c r="F2007" s="79" t="s">
        <v>660</v>
      </c>
      <c r="G2007" s="75" t="s">
        <v>761</v>
      </c>
      <c r="H2007" s="80" t="s">
        <v>747</v>
      </c>
      <c r="I2007" s="80" t="s">
        <v>748</v>
      </c>
      <c r="J2007" s="81" t="s">
        <v>2763</v>
      </c>
      <c r="K2007" s="76" t="s">
        <v>433</v>
      </c>
      <c r="L2007" s="3" t="str">
        <f>_xlfn.XLOOKUP(Table5[[#This Row],[Item '#]],Ticket_Forms[Form Number],Ticket_Forms[Game Name],"",,)</f>
        <v>Zip Zap</v>
      </c>
      <c r="M2007" s="15">
        <v>146</v>
      </c>
      <c r="N2007" s="3">
        <f>LOOKUP(Table5[[#This Row],[Item '#]],Ticket_Forms[Form Number],Ticket_Forms[Ticket Count])</f>
        <v>4560</v>
      </c>
      <c r="O2007" s="16">
        <f>LOOKUP(Table5[[#This Row],[Item '#]],Ticket_Forms[Form Number],Ticket_Forms[Ticket Value])</f>
        <v>1</v>
      </c>
      <c r="P2007" s="16">
        <f>LOOKUP(Table5[[#This Row],[Item '#]],Ticket_Forms[Form Number],Ticket_Forms[Revenue])</f>
        <v>4560</v>
      </c>
      <c r="Q2007" s="16">
        <f>LOOKUP(Table5[[#This Row],[Item '#]],Ticket_Forms[Form Number],Ticket_Forms[Ideal Profit])</f>
        <v>1100</v>
      </c>
      <c r="R2007" s="16">
        <f>LOOKUP(Table5[[#This Row],[Item '#]],Ticket_Forms[Form Number],Ticket_Forms[Prizes])</f>
        <v>3460</v>
      </c>
      <c r="S2007" s="16">
        <f>LOOKUP(Table5[[#This Row],[Item '#]],Ticket_Forms[Form Number],Ticket_Forms[Location Rent])</f>
        <v>273</v>
      </c>
      <c r="T2007" s="16">
        <f>LOOKUP(Table5[[#This Row],[Item '#]],Ticket_Forms[Form Number],Ticket_Forms[Last Sale])</f>
        <v>0</v>
      </c>
      <c r="U2007" s="16" t="s">
        <v>3909</v>
      </c>
      <c r="V2007" s="58">
        <f>Table5[[#This Row],[Date Distributed]]</f>
        <v>45454</v>
      </c>
      <c r="W2007" s="3" t="str">
        <f>_xlfn.XLOOKUP(Table5[[#This Row],[Serial '#]],Table10[Serial '#],Table10[Charity Association],"",,)</f>
        <v>Cleveland Police Athletic League</v>
      </c>
      <c r="Z2007" s="3" t="s">
        <v>23</v>
      </c>
    </row>
    <row r="2008" spans="1:26" hidden="1" x14ac:dyDescent="0.35">
      <c r="A2008" s="3">
        <v>2006</v>
      </c>
      <c r="B2008" s="78">
        <v>45362</v>
      </c>
      <c r="C2008" s="73">
        <f>_xlfn.XLOOKUP(Table5[[#This Row],[Serial '#]],Table10[Serial '#],Table10[Date],"",,)</f>
        <v>45475</v>
      </c>
      <c r="D20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08" s="73" t="str">
        <f>IF(Table5[[#This Row],[Date Distributed]]="","In Stock","Distributed")</f>
        <v>Distributed</v>
      </c>
      <c r="F2008" s="79" t="s">
        <v>660</v>
      </c>
      <c r="G2008" s="75" t="s">
        <v>761</v>
      </c>
      <c r="H2008" s="80" t="s">
        <v>747</v>
      </c>
      <c r="I2008" s="80" t="s">
        <v>748</v>
      </c>
      <c r="J2008" s="81" t="s">
        <v>2764</v>
      </c>
      <c r="K2008" s="76" t="s">
        <v>433</v>
      </c>
      <c r="L2008" s="3" t="str">
        <f>_xlfn.XLOOKUP(Table5[[#This Row],[Item '#]],Ticket_Forms[Form Number],Ticket_Forms[Game Name],"",,)</f>
        <v>Zip Zap</v>
      </c>
      <c r="M2008" s="15">
        <v>146</v>
      </c>
      <c r="N2008" s="3">
        <f>LOOKUP(Table5[[#This Row],[Item '#]],Ticket_Forms[Form Number],Ticket_Forms[Ticket Count])</f>
        <v>4560</v>
      </c>
      <c r="O2008" s="16">
        <f>LOOKUP(Table5[[#This Row],[Item '#]],Ticket_Forms[Form Number],Ticket_Forms[Ticket Value])</f>
        <v>1</v>
      </c>
      <c r="P2008" s="16">
        <f>LOOKUP(Table5[[#This Row],[Item '#]],Ticket_Forms[Form Number],Ticket_Forms[Revenue])</f>
        <v>4560</v>
      </c>
      <c r="Q2008" s="16">
        <f>LOOKUP(Table5[[#This Row],[Item '#]],Ticket_Forms[Form Number],Ticket_Forms[Ideal Profit])</f>
        <v>1100</v>
      </c>
      <c r="R2008" s="16">
        <f>LOOKUP(Table5[[#This Row],[Item '#]],Ticket_Forms[Form Number],Ticket_Forms[Prizes])</f>
        <v>3460</v>
      </c>
      <c r="S2008" s="16">
        <f>LOOKUP(Table5[[#This Row],[Item '#]],Ticket_Forms[Form Number],Ticket_Forms[Location Rent])</f>
        <v>273</v>
      </c>
      <c r="T2008" s="16">
        <f>LOOKUP(Table5[[#This Row],[Item '#]],Ticket_Forms[Form Number],Ticket_Forms[Last Sale])</f>
        <v>0</v>
      </c>
      <c r="U2008" s="16" t="s">
        <v>3909</v>
      </c>
      <c r="V2008" s="58">
        <f>Table5[[#This Row],[Date Distributed]]</f>
        <v>45475</v>
      </c>
      <c r="W2008" s="3" t="str">
        <f>_xlfn.XLOOKUP(Table5[[#This Row],[Serial '#]],Table10[Serial '#],Table10[Charity Association],"",,)</f>
        <v>Cleveland Police Athletic League</v>
      </c>
      <c r="Z2008" s="3" t="s">
        <v>23</v>
      </c>
    </row>
    <row r="2009" spans="1:26" hidden="1" x14ac:dyDescent="0.35">
      <c r="A2009" s="3">
        <v>2007</v>
      </c>
      <c r="B2009" s="78">
        <v>45362</v>
      </c>
      <c r="C2009" s="73">
        <f>_xlfn.XLOOKUP(Table5[[#This Row],[Serial '#]],Table10[Serial '#],Table10[Date],"",,)</f>
        <v>45476</v>
      </c>
      <c r="D20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09" s="73" t="str">
        <f>IF(Table5[[#This Row],[Date Distributed]]="","In Stock","Distributed")</f>
        <v>Distributed</v>
      </c>
      <c r="F2009" s="79" t="s">
        <v>660</v>
      </c>
      <c r="G2009" s="75" t="s">
        <v>761</v>
      </c>
      <c r="H2009" s="80" t="s">
        <v>747</v>
      </c>
      <c r="I2009" s="80" t="s">
        <v>748</v>
      </c>
      <c r="J2009" s="81" t="s">
        <v>2765</v>
      </c>
      <c r="K2009" s="76" t="s">
        <v>433</v>
      </c>
      <c r="L2009" s="3" t="str">
        <f>_xlfn.XLOOKUP(Table5[[#This Row],[Item '#]],Ticket_Forms[Form Number],Ticket_Forms[Game Name],"",,)</f>
        <v>Zip Zap</v>
      </c>
      <c r="M2009" s="15">
        <v>146</v>
      </c>
      <c r="N2009" s="3">
        <f>LOOKUP(Table5[[#This Row],[Item '#]],Ticket_Forms[Form Number],Ticket_Forms[Ticket Count])</f>
        <v>4560</v>
      </c>
      <c r="O2009" s="16">
        <f>LOOKUP(Table5[[#This Row],[Item '#]],Ticket_Forms[Form Number],Ticket_Forms[Ticket Value])</f>
        <v>1</v>
      </c>
      <c r="P2009" s="16">
        <f>LOOKUP(Table5[[#This Row],[Item '#]],Ticket_Forms[Form Number],Ticket_Forms[Revenue])</f>
        <v>4560</v>
      </c>
      <c r="Q2009" s="16">
        <f>LOOKUP(Table5[[#This Row],[Item '#]],Ticket_Forms[Form Number],Ticket_Forms[Ideal Profit])</f>
        <v>1100</v>
      </c>
      <c r="R2009" s="16">
        <f>LOOKUP(Table5[[#This Row],[Item '#]],Ticket_Forms[Form Number],Ticket_Forms[Prizes])</f>
        <v>3460</v>
      </c>
      <c r="S2009" s="16">
        <f>LOOKUP(Table5[[#This Row],[Item '#]],Ticket_Forms[Form Number],Ticket_Forms[Location Rent])</f>
        <v>273</v>
      </c>
      <c r="T2009" s="16">
        <f>LOOKUP(Table5[[#This Row],[Item '#]],Ticket_Forms[Form Number],Ticket_Forms[Last Sale])</f>
        <v>0</v>
      </c>
      <c r="U2009" s="16" t="s">
        <v>3909</v>
      </c>
      <c r="V2009" s="58">
        <f>Table5[[#This Row],[Date Distributed]]</f>
        <v>45476</v>
      </c>
      <c r="W2009" s="3" t="str">
        <f>_xlfn.XLOOKUP(Table5[[#This Row],[Serial '#]],Table10[Serial '#],Table10[Charity Association],"",,)</f>
        <v>Cleveland Police Athletic League</v>
      </c>
      <c r="Z2009" s="3" t="s">
        <v>23</v>
      </c>
    </row>
    <row r="2010" spans="1:26" hidden="1" x14ac:dyDescent="0.35">
      <c r="A2010" s="3">
        <v>2008</v>
      </c>
      <c r="B2010" s="78">
        <v>45362</v>
      </c>
      <c r="C2010" s="73">
        <f>_xlfn.XLOOKUP(Table5[[#This Row],[Serial '#]],Table10[Serial '#],Table10[Date],"",,)</f>
        <v>45481</v>
      </c>
      <c r="D20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10" s="73" t="str">
        <f>IF(Table5[[#This Row],[Date Distributed]]="","In Stock","Distributed")</f>
        <v>Distributed</v>
      </c>
      <c r="F2010" s="79" t="s">
        <v>660</v>
      </c>
      <c r="G2010" s="75" t="s">
        <v>761</v>
      </c>
      <c r="H2010" s="80" t="s">
        <v>747</v>
      </c>
      <c r="I2010" s="80" t="s">
        <v>748</v>
      </c>
      <c r="J2010" s="81" t="s">
        <v>2766</v>
      </c>
      <c r="K2010" s="76" t="s">
        <v>433</v>
      </c>
      <c r="L2010" s="3" t="str">
        <f>_xlfn.XLOOKUP(Table5[[#This Row],[Item '#]],Ticket_Forms[Form Number],Ticket_Forms[Game Name],"",,)</f>
        <v>Zip Zap</v>
      </c>
      <c r="M2010" s="15">
        <v>146</v>
      </c>
      <c r="N2010" s="3">
        <f>LOOKUP(Table5[[#This Row],[Item '#]],Ticket_Forms[Form Number],Ticket_Forms[Ticket Count])</f>
        <v>4560</v>
      </c>
      <c r="O2010" s="16">
        <f>LOOKUP(Table5[[#This Row],[Item '#]],Ticket_Forms[Form Number],Ticket_Forms[Ticket Value])</f>
        <v>1</v>
      </c>
      <c r="P2010" s="16">
        <f>LOOKUP(Table5[[#This Row],[Item '#]],Ticket_Forms[Form Number],Ticket_Forms[Revenue])</f>
        <v>4560</v>
      </c>
      <c r="Q2010" s="16">
        <f>LOOKUP(Table5[[#This Row],[Item '#]],Ticket_Forms[Form Number],Ticket_Forms[Ideal Profit])</f>
        <v>1100</v>
      </c>
      <c r="R2010" s="16">
        <f>LOOKUP(Table5[[#This Row],[Item '#]],Ticket_Forms[Form Number],Ticket_Forms[Prizes])</f>
        <v>3460</v>
      </c>
      <c r="S2010" s="16">
        <f>LOOKUP(Table5[[#This Row],[Item '#]],Ticket_Forms[Form Number],Ticket_Forms[Location Rent])</f>
        <v>273</v>
      </c>
      <c r="T2010" s="16">
        <f>LOOKUP(Table5[[#This Row],[Item '#]],Ticket_Forms[Form Number],Ticket_Forms[Last Sale])</f>
        <v>0</v>
      </c>
      <c r="U2010" s="16" t="s">
        <v>3909</v>
      </c>
      <c r="V2010" s="58">
        <f>Table5[[#This Row],[Date Distributed]]</f>
        <v>45481</v>
      </c>
      <c r="W2010" s="3" t="str">
        <f>_xlfn.XLOOKUP(Table5[[#This Row],[Serial '#]],Table10[Serial '#],Table10[Charity Association],"",,)</f>
        <v>Cleveland Police Athletic League</v>
      </c>
      <c r="Z2010" s="3" t="s">
        <v>23</v>
      </c>
    </row>
    <row r="2011" spans="1:26" hidden="1" x14ac:dyDescent="0.35">
      <c r="A2011" s="3">
        <v>2009</v>
      </c>
      <c r="B2011" s="78">
        <v>45362</v>
      </c>
      <c r="C2011" s="73">
        <f>_xlfn.XLOOKUP(Table5[[#This Row],[Serial '#]],Table10[Serial '#],Table10[Date],"",,)</f>
        <v>45492</v>
      </c>
      <c r="D20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11" s="73" t="str">
        <f>IF(Table5[[#This Row],[Date Distributed]]="","In Stock","Distributed")</f>
        <v>Distributed</v>
      </c>
      <c r="F2011" s="79" t="s">
        <v>660</v>
      </c>
      <c r="G2011" s="75" t="s">
        <v>761</v>
      </c>
      <c r="H2011" s="80" t="s">
        <v>747</v>
      </c>
      <c r="I2011" s="80" t="s">
        <v>748</v>
      </c>
      <c r="J2011" s="81" t="s">
        <v>2767</v>
      </c>
      <c r="K2011" s="76" t="s">
        <v>433</v>
      </c>
      <c r="L2011" s="3" t="str">
        <f>_xlfn.XLOOKUP(Table5[[#This Row],[Item '#]],Ticket_Forms[Form Number],Ticket_Forms[Game Name],"",,)</f>
        <v>Zip Zap</v>
      </c>
      <c r="M2011" s="15">
        <v>146</v>
      </c>
      <c r="N2011" s="3">
        <f>LOOKUP(Table5[[#This Row],[Item '#]],Ticket_Forms[Form Number],Ticket_Forms[Ticket Count])</f>
        <v>4560</v>
      </c>
      <c r="O2011" s="16">
        <f>LOOKUP(Table5[[#This Row],[Item '#]],Ticket_Forms[Form Number],Ticket_Forms[Ticket Value])</f>
        <v>1</v>
      </c>
      <c r="P2011" s="16">
        <f>LOOKUP(Table5[[#This Row],[Item '#]],Ticket_Forms[Form Number],Ticket_Forms[Revenue])</f>
        <v>4560</v>
      </c>
      <c r="Q2011" s="16">
        <f>LOOKUP(Table5[[#This Row],[Item '#]],Ticket_Forms[Form Number],Ticket_Forms[Ideal Profit])</f>
        <v>1100</v>
      </c>
      <c r="R2011" s="16">
        <f>LOOKUP(Table5[[#This Row],[Item '#]],Ticket_Forms[Form Number],Ticket_Forms[Prizes])</f>
        <v>3460</v>
      </c>
      <c r="S2011" s="16">
        <f>LOOKUP(Table5[[#This Row],[Item '#]],Ticket_Forms[Form Number],Ticket_Forms[Location Rent])</f>
        <v>273</v>
      </c>
      <c r="T2011" s="16">
        <f>LOOKUP(Table5[[#This Row],[Item '#]],Ticket_Forms[Form Number],Ticket_Forms[Last Sale])</f>
        <v>0</v>
      </c>
      <c r="U2011" s="16" t="s">
        <v>3909</v>
      </c>
      <c r="V2011" s="58">
        <f>Table5[[#This Row],[Date Distributed]]</f>
        <v>45492</v>
      </c>
      <c r="W2011" s="3" t="str">
        <f>_xlfn.XLOOKUP(Table5[[#This Row],[Serial '#]],Table10[Serial '#],Table10[Charity Association],"",,)</f>
        <v>Cleveland Police Athletic League</v>
      </c>
      <c r="Z2011" s="3" t="s">
        <v>23</v>
      </c>
    </row>
    <row r="2012" spans="1:26" hidden="1" x14ac:dyDescent="0.35">
      <c r="A2012" s="3">
        <v>2010</v>
      </c>
      <c r="B2012" s="78">
        <v>45362</v>
      </c>
      <c r="C2012" s="73" t="str">
        <f>_xlfn.XLOOKUP(Table5[[#This Row],[Serial '#]],Table10[Serial '#],Table10[Date],"",,)</f>
        <v/>
      </c>
      <c r="D20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12" s="73" t="str">
        <f>IF(Table5[[#This Row],[Date Distributed]]="","In Stock","Distributed")</f>
        <v>In Stock</v>
      </c>
      <c r="F2012" s="79" t="s">
        <v>660</v>
      </c>
      <c r="G2012" s="75" t="s">
        <v>761</v>
      </c>
      <c r="H2012" s="80" t="s">
        <v>747</v>
      </c>
      <c r="I2012" s="80" t="s">
        <v>748</v>
      </c>
      <c r="J2012" s="81" t="s">
        <v>2768</v>
      </c>
      <c r="K2012" s="76" t="s">
        <v>433</v>
      </c>
      <c r="L2012" s="3" t="str">
        <f>_xlfn.XLOOKUP(Table5[[#This Row],[Item '#]],Ticket_Forms[Form Number],Ticket_Forms[Game Name],"",,)</f>
        <v>Zip Zap</v>
      </c>
      <c r="M2012" s="15">
        <v>146</v>
      </c>
      <c r="N2012" s="3">
        <f>LOOKUP(Table5[[#This Row],[Item '#]],Ticket_Forms[Form Number],Ticket_Forms[Ticket Count])</f>
        <v>4560</v>
      </c>
      <c r="O2012" s="16">
        <f>LOOKUP(Table5[[#This Row],[Item '#]],Ticket_Forms[Form Number],Ticket_Forms[Ticket Value])</f>
        <v>1</v>
      </c>
      <c r="P2012" s="16">
        <f>LOOKUP(Table5[[#This Row],[Item '#]],Ticket_Forms[Form Number],Ticket_Forms[Revenue])</f>
        <v>4560</v>
      </c>
      <c r="Q2012" s="16">
        <f>LOOKUP(Table5[[#This Row],[Item '#]],Ticket_Forms[Form Number],Ticket_Forms[Ideal Profit])</f>
        <v>1100</v>
      </c>
      <c r="R2012" s="16">
        <f>LOOKUP(Table5[[#This Row],[Item '#]],Ticket_Forms[Form Number],Ticket_Forms[Prizes])</f>
        <v>3460</v>
      </c>
      <c r="S2012" s="16">
        <f>LOOKUP(Table5[[#This Row],[Item '#]],Ticket_Forms[Form Number],Ticket_Forms[Location Rent])</f>
        <v>273</v>
      </c>
      <c r="T2012" s="16">
        <f>LOOKUP(Table5[[#This Row],[Item '#]],Ticket_Forms[Form Number],Ticket_Forms[Last Sale])</f>
        <v>0</v>
      </c>
      <c r="U2012" s="16" t="s">
        <v>3909</v>
      </c>
      <c r="V2012" s="58" t="str">
        <f>Table5[[#This Row],[Date Distributed]]</f>
        <v/>
      </c>
      <c r="W2012" s="3" t="str">
        <f>_xlfn.XLOOKUP(Table5[[#This Row],[Serial '#]],Table10[Serial '#],Table10[Charity Association],"",,)</f>
        <v/>
      </c>
      <c r="Z2012" s="3" t="s">
        <v>23</v>
      </c>
    </row>
    <row r="2013" spans="1:26" hidden="1" x14ac:dyDescent="0.35">
      <c r="A2013" s="3">
        <v>2011</v>
      </c>
      <c r="B2013" s="78">
        <v>45362</v>
      </c>
      <c r="C2013" s="73" t="str">
        <f>_xlfn.XLOOKUP(Table5[[#This Row],[Serial '#]],Table10[Serial '#],Table10[Date],"",,)</f>
        <v/>
      </c>
      <c r="D20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13" s="73" t="str">
        <f>IF(Table5[[#This Row],[Date Distributed]]="","In Stock","Distributed")</f>
        <v>In Stock</v>
      </c>
      <c r="F2013" s="79" t="s">
        <v>660</v>
      </c>
      <c r="G2013" s="75" t="s">
        <v>761</v>
      </c>
      <c r="H2013" s="80" t="s">
        <v>747</v>
      </c>
      <c r="I2013" s="80" t="s">
        <v>748</v>
      </c>
      <c r="J2013" s="81" t="s">
        <v>2769</v>
      </c>
      <c r="K2013" s="76" t="s">
        <v>433</v>
      </c>
      <c r="L2013" s="3" t="str">
        <f>_xlfn.XLOOKUP(Table5[[#This Row],[Item '#]],Ticket_Forms[Form Number],Ticket_Forms[Game Name],"",,)</f>
        <v>Zip Zap</v>
      </c>
      <c r="M2013" s="15">
        <v>146</v>
      </c>
      <c r="N2013" s="3">
        <f>LOOKUP(Table5[[#This Row],[Item '#]],Ticket_Forms[Form Number],Ticket_Forms[Ticket Count])</f>
        <v>4560</v>
      </c>
      <c r="O2013" s="16">
        <f>LOOKUP(Table5[[#This Row],[Item '#]],Ticket_Forms[Form Number],Ticket_Forms[Ticket Value])</f>
        <v>1</v>
      </c>
      <c r="P2013" s="16">
        <f>LOOKUP(Table5[[#This Row],[Item '#]],Ticket_Forms[Form Number],Ticket_Forms[Revenue])</f>
        <v>4560</v>
      </c>
      <c r="Q2013" s="16">
        <f>LOOKUP(Table5[[#This Row],[Item '#]],Ticket_Forms[Form Number],Ticket_Forms[Ideal Profit])</f>
        <v>1100</v>
      </c>
      <c r="R2013" s="16">
        <f>LOOKUP(Table5[[#This Row],[Item '#]],Ticket_Forms[Form Number],Ticket_Forms[Prizes])</f>
        <v>3460</v>
      </c>
      <c r="S2013" s="16">
        <f>LOOKUP(Table5[[#This Row],[Item '#]],Ticket_Forms[Form Number],Ticket_Forms[Location Rent])</f>
        <v>273</v>
      </c>
      <c r="T2013" s="16">
        <f>LOOKUP(Table5[[#This Row],[Item '#]],Ticket_Forms[Form Number],Ticket_Forms[Last Sale])</f>
        <v>0</v>
      </c>
      <c r="U2013" s="16" t="s">
        <v>3909</v>
      </c>
      <c r="V2013" s="58" t="str">
        <f>Table5[[#This Row],[Date Distributed]]</f>
        <v/>
      </c>
      <c r="W2013" s="3" t="str">
        <f>_xlfn.XLOOKUP(Table5[[#This Row],[Serial '#]],Table10[Serial '#],Table10[Charity Association],"",,)</f>
        <v/>
      </c>
      <c r="Z2013" s="3" t="s">
        <v>23</v>
      </c>
    </row>
    <row r="2014" spans="1:26" hidden="1" x14ac:dyDescent="0.35">
      <c r="A2014" s="3">
        <v>2012</v>
      </c>
      <c r="B2014" s="78">
        <v>45362</v>
      </c>
      <c r="C2014" s="73">
        <f>_xlfn.XLOOKUP(Table5[[#This Row],[Serial '#]],Table10[Serial '#],Table10[Date],"",,)</f>
        <v>45544</v>
      </c>
      <c r="D20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14" s="73" t="str">
        <f>IF(Table5[[#This Row],[Date Distributed]]="","In Stock","Distributed")</f>
        <v>Distributed</v>
      </c>
      <c r="F2014" s="79" t="s">
        <v>660</v>
      </c>
      <c r="G2014" s="75" t="s">
        <v>761</v>
      </c>
      <c r="H2014" s="80" t="s">
        <v>747</v>
      </c>
      <c r="I2014" s="80" t="s">
        <v>748</v>
      </c>
      <c r="J2014" s="81" t="s">
        <v>2770</v>
      </c>
      <c r="K2014" s="76" t="s">
        <v>433</v>
      </c>
      <c r="L2014" s="3" t="str">
        <f>_xlfn.XLOOKUP(Table5[[#This Row],[Item '#]],Ticket_Forms[Form Number],Ticket_Forms[Game Name],"",,)</f>
        <v>Zip Zap</v>
      </c>
      <c r="M2014" s="15">
        <v>146</v>
      </c>
      <c r="N2014" s="3">
        <f>LOOKUP(Table5[[#This Row],[Item '#]],Ticket_Forms[Form Number],Ticket_Forms[Ticket Count])</f>
        <v>4560</v>
      </c>
      <c r="O2014" s="16">
        <f>LOOKUP(Table5[[#This Row],[Item '#]],Ticket_Forms[Form Number],Ticket_Forms[Ticket Value])</f>
        <v>1</v>
      </c>
      <c r="P2014" s="16">
        <f>LOOKUP(Table5[[#This Row],[Item '#]],Ticket_Forms[Form Number],Ticket_Forms[Revenue])</f>
        <v>4560</v>
      </c>
      <c r="Q2014" s="16">
        <f>LOOKUP(Table5[[#This Row],[Item '#]],Ticket_Forms[Form Number],Ticket_Forms[Ideal Profit])</f>
        <v>1100</v>
      </c>
      <c r="R2014" s="16">
        <f>LOOKUP(Table5[[#This Row],[Item '#]],Ticket_Forms[Form Number],Ticket_Forms[Prizes])</f>
        <v>3460</v>
      </c>
      <c r="S2014" s="16">
        <f>LOOKUP(Table5[[#This Row],[Item '#]],Ticket_Forms[Form Number],Ticket_Forms[Location Rent])</f>
        <v>273</v>
      </c>
      <c r="T2014" s="16">
        <f>LOOKUP(Table5[[#This Row],[Item '#]],Ticket_Forms[Form Number],Ticket_Forms[Last Sale])</f>
        <v>0</v>
      </c>
      <c r="U2014" s="16" t="s">
        <v>3909</v>
      </c>
      <c r="V2014" s="58">
        <f>Table5[[#This Row],[Date Distributed]]</f>
        <v>45544</v>
      </c>
      <c r="W2014" s="3" t="str">
        <f>_xlfn.XLOOKUP(Table5[[#This Row],[Serial '#]],Table10[Serial '#],Table10[Charity Association],"",,)</f>
        <v>Cleveland Police Athletic League</v>
      </c>
      <c r="Z2014" s="3" t="s">
        <v>23</v>
      </c>
    </row>
    <row r="2015" spans="1:26" hidden="1" x14ac:dyDescent="0.35">
      <c r="A2015" s="3">
        <v>2013</v>
      </c>
      <c r="B2015" s="78">
        <v>45362</v>
      </c>
      <c r="C2015" s="73" t="str">
        <f>_xlfn.XLOOKUP(Table5[[#This Row],[Serial '#]],Table10[Serial '#],Table10[Date],"",,)</f>
        <v/>
      </c>
      <c r="D20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15" s="73" t="str">
        <f>IF(Table5[[#This Row],[Date Distributed]]="","In Stock","Distributed")</f>
        <v>In Stock</v>
      </c>
      <c r="F2015" s="79" t="s">
        <v>660</v>
      </c>
      <c r="G2015" s="75" t="s">
        <v>761</v>
      </c>
      <c r="H2015" s="80" t="s">
        <v>747</v>
      </c>
      <c r="I2015" s="80" t="s">
        <v>748</v>
      </c>
      <c r="J2015" s="81" t="s">
        <v>2771</v>
      </c>
      <c r="K2015" s="80" t="s">
        <v>433</v>
      </c>
      <c r="L2015" s="3" t="str">
        <f>_xlfn.XLOOKUP(Table5[[#This Row],[Item '#]],Ticket_Forms[Form Number],Ticket_Forms[Game Name],"",,)</f>
        <v>Zip Zap</v>
      </c>
      <c r="M2015" s="15">
        <v>146</v>
      </c>
      <c r="N2015" s="3">
        <f>LOOKUP(Table5[[#This Row],[Item '#]],Ticket_Forms[Form Number],Ticket_Forms[Ticket Count])</f>
        <v>4560</v>
      </c>
      <c r="O2015" s="16">
        <f>LOOKUP(Table5[[#This Row],[Item '#]],Ticket_Forms[Form Number],Ticket_Forms[Ticket Value])</f>
        <v>1</v>
      </c>
      <c r="P2015" s="16">
        <f>LOOKUP(Table5[[#This Row],[Item '#]],Ticket_Forms[Form Number],Ticket_Forms[Revenue])</f>
        <v>4560</v>
      </c>
      <c r="Q2015" s="16">
        <f>LOOKUP(Table5[[#This Row],[Item '#]],Ticket_Forms[Form Number],Ticket_Forms[Ideal Profit])</f>
        <v>1100</v>
      </c>
      <c r="R2015" s="16">
        <f>LOOKUP(Table5[[#This Row],[Item '#]],Ticket_Forms[Form Number],Ticket_Forms[Prizes])</f>
        <v>3460</v>
      </c>
      <c r="S2015" s="16">
        <f>LOOKUP(Table5[[#This Row],[Item '#]],Ticket_Forms[Form Number],Ticket_Forms[Location Rent])</f>
        <v>273</v>
      </c>
      <c r="T2015" s="16">
        <f>LOOKUP(Table5[[#This Row],[Item '#]],Ticket_Forms[Form Number],Ticket_Forms[Last Sale])</f>
        <v>0</v>
      </c>
      <c r="U2015" s="16" t="s">
        <v>3909</v>
      </c>
      <c r="V2015" s="58" t="str">
        <f>Table5[[#This Row],[Date Distributed]]</f>
        <v/>
      </c>
      <c r="W2015" s="3" t="str">
        <f>_xlfn.XLOOKUP(Table5[[#This Row],[Serial '#]],Table10[Serial '#],Table10[Charity Association],"",,)</f>
        <v/>
      </c>
      <c r="Z2015" s="3" t="s">
        <v>23</v>
      </c>
    </row>
    <row r="2016" spans="1:26" hidden="1" x14ac:dyDescent="0.35">
      <c r="A2016" s="3">
        <v>2014</v>
      </c>
      <c r="B2016" s="78">
        <v>45362</v>
      </c>
      <c r="C2016" s="73" t="str">
        <f>_xlfn.XLOOKUP(Table5[[#This Row],[Serial '#]],Table10[Serial '#],Table10[Date],"",,)</f>
        <v/>
      </c>
      <c r="D20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16" s="73" t="str">
        <f>IF(Table5[[#This Row],[Date Distributed]]="","In Stock","Distributed")</f>
        <v>In Stock</v>
      </c>
      <c r="F2016" s="79" t="s">
        <v>660</v>
      </c>
      <c r="G2016" s="75" t="s">
        <v>761</v>
      </c>
      <c r="H2016" s="80" t="s">
        <v>747</v>
      </c>
      <c r="I2016" s="80" t="s">
        <v>748</v>
      </c>
      <c r="J2016" s="81" t="s">
        <v>2772</v>
      </c>
      <c r="K2016" s="80" t="s">
        <v>433</v>
      </c>
      <c r="L2016" s="3" t="str">
        <f>_xlfn.XLOOKUP(Table5[[#This Row],[Item '#]],Ticket_Forms[Form Number],Ticket_Forms[Game Name],"",,)</f>
        <v>Zip Zap</v>
      </c>
      <c r="M2016" s="15">
        <v>146</v>
      </c>
      <c r="N2016" s="3">
        <f>LOOKUP(Table5[[#This Row],[Item '#]],Ticket_Forms[Form Number],Ticket_Forms[Ticket Count])</f>
        <v>4560</v>
      </c>
      <c r="O2016" s="16">
        <f>LOOKUP(Table5[[#This Row],[Item '#]],Ticket_Forms[Form Number],Ticket_Forms[Ticket Value])</f>
        <v>1</v>
      </c>
      <c r="P2016" s="16">
        <f>LOOKUP(Table5[[#This Row],[Item '#]],Ticket_Forms[Form Number],Ticket_Forms[Revenue])</f>
        <v>4560</v>
      </c>
      <c r="Q2016" s="16">
        <f>LOOKUP(Table5[[#This Row],[Item '#]],Ticket_Forms[Form Number],Ticket_Forms[Ideal Profit])</f>
        <v>1100</v>
      </c>
      <c r="R2016" s="16">
        <f>LOOKUP(Table5[[#This Row],[Item '#]],Ticket_Forms[Form Number],Ticket_Forms[Prizes])</f>
        <v>3460</v>
      </c>
      <c r="S2016" s="16">
        <f>LOOKUP(Table5[[#This Row],[Item '#]],Ticket_Forms[Form Number],Ticket_Forms[Location Rent])</f>
        <v>273</v>
      </c>
      <c r="T2016" s="16">
        <f>LOOKUP(Table5[[#This Row],[Item '#]],Ticket_Forms[Form Number],Ticket_Forms[Last Sale])</f>
        <v>0</v>
      </c>
      <c r="U2016" s="16" t="s">
        <v>3909</v>
      </c>
      <c r="V2016" s="58" t="str">
        <f>Table5[[#This Row],[Date Distributed]]</f>
        <v/>
      </c>
      <c r="W2016" s="3" t="str">
        <f>_xlfn.XLOOKUP(Table5[[#This Row],[Serial '#]],Table10[Serial '#],Table10[Charity Association],"",,)</f>
        <v/>
      </c>
      <c r="Z2016" s="3" t="s">
        <v>23</v>
      </c>
    </row>
    <row r="2017" spans="1:26" hidden="1" x14ac:dyDescent="0.35">
      <c r="A2017" s="3">
        <v>2015</v>
      </c>
      <c r="B2017" s="78">
        <v>45362</v>
      </c>
      <c r="C2017" s="73" t="str">
        <f>_xlfn.XLOOKUP(Table5[[#This Row],[Serial '#]],Table10[Serial '#],Table10[Date],"",,)</f>
        <v/>
      </c>
      <c r="D20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17" s="73" t="str">
        <f>IF(Table5[[#This Row],[Date Distributed]]="","In Stock","Distributed")</f>
        <v>In Stock</v>
      </c>
      <c r="F2017" s="79" t="s">
        <v>660</v>
      </c>
      <c r="G2017" s="75" t="s">
        <v>761</v>
      </c>
      <c r="H2017" s="80" t="s">
        <v>747</v>
      </c>
      <c r="I2017" s="80" t="s">
        <v>748</v>
      </c>
      <c r="J2017" s="81" t="s">
        <v>2773</v>
      </c>
      <c r="K2017" s="80" t="s">
        <v>433</v>
      </c>
      <c r="L2017" s="3" t="str">
        <f>_xlfn.XLOOKUP(Table5[[#This Row],[Item '#]],Ticket_Forms[Form Number],Ticket_Forms[Game Name],"",,)</f>
        <v>Zip Zap</v>
      </c>
      <c r="M2017" s="15">
        <v>146</v>
      </c>
      <c r="N2017" s="3">
        <f>LOOKUP(Table5[[#This Row],[Item '#]],Ticket_Forms[Form Number],Ticket_Forms[Ticket Count])</f>
        <v>4560</v>
      </c>
      <c r="O2017" s="16">
        <f>LOOKUP(Table5[[#This Row],[Item '#]],Ticket_Forms[Form Number],Ticket_Forms[Ticket Value])</f>
        <v>1</v>
      </c>
      <c r="P2017" s="16">
        <f>LOOKUP(Table5[[#This Row],[Item '#]],Ticket_Forms[Form Number],Ticket_Forms[Revenue])</f>
        <v>4560</v>
      </c>
      <c r="Q2017" s="16">
        <f>LOOKUP(Table5[[#This Row],[Item '#]],Ticket_Forms[Form Number],Ticket_Forms[Ideal Profit])</f>
        <v>1100</v>
      </c>
      <c r="R2017" s="16">
        <f>LOOKUP(Table5[[#This Row],[Item '#]],Ticket_Forms[Form Number],Ticket_Forms[Prizes])</f>
        <v>3460</v>
      </c>
      <c r="S2017" s="16">
        <f>LOOKUP(Table5[[#This Row],[Item '#]],Ticket_Forms[Form Number],Ticket_Forms[Location Rent])</f>
        <v>273</v>
      </c>
      <c r="T2017" s="16">
        <f>LOOKUP(Table5[[#This Row],[Item '#]],Ticket_Forms[Form Number],Ticket_Forms[Last Sale])</f>
        <v>0</v>
      </c>
      <c r="U2017" s="16" t="s">
        <v>3909</v>
      </c>
      <c r="V2017" s="58" t="str">
        <f>Table5[[#This Row],[Date Distributed]]</f>
        <v/>
      </c>
      <c r="W2017" s="3" t="str">
        <f>_xlfn.XLOOKUP(Table5[[#This Row],[Serial '#]],Table10[Serial '#],Table10[Charity Association],"",,)</f>
        <v/>
      </c>
      <c r="Z2017" s="3" t="s">
        <v>23</v>
      </c>
    </row>
    <row r="2018" spans="1:26" hidden="1" x14ac:dyDescent="0.35">
      <c r="A2018" s="3">
        <v>2016</v>
      </c>
      <c r="B2018" s="84">
        <v>45363</v>
      </c>
      <c r="C2018" s="73">
        <f>_xlfn.XLOOKUP(Table5[[#This Row],[Serial '#]],Table10[Serial '#],Table10[Date],"",,)</f>
        <v>45376</v>
      </c>
      <c r="D20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18" s="73" t="str">
        <f>IF(Table5[[#This Row],[Date Distributed]]="","In Stock","Distributed")</f>
        <v>Distributed</v>
      </c>
      <c r="F2018" s="75" t="s">
        <v>660</v>
      </c>
      <c r="G2018" s="75" t="s">
        <v>761</v>
      </c>
      <c r="H2018" s="76" t="s">
        <v>749</v>
      </c>
      <c r="I2018" s="76" t="s">
        <v>750</v>
      </c>
      <c r="J2018" s="77" t="s">
        <v>2774</v>
      </c>
      <c r="K2018" s="76" t="s">
        <v>485</v>
      </c>
      <c r="L2018" s="3" t="str">
        <f>_xlfn.XLOOKUP(Table5[[#This Row],[Item '#]],Ticket_Forms[Form Number],Ticket_Forms[Game Name],"",,)</f>
        <v>Accidents Will Happen</v>
      </c>
      <c r="M2018" s="15">
        <v>212</v>
      </c>
      <c r="N2018" s="3">
        <f>LOOKUP(Table5[[#This Row],[Item '#]],Ticket_Forms[Form Number],Ticket_Forms[Ticket Count])</f>
        <v>6320</v>
      </c>
      <c r="O2018" s="16">
        <f>LOOKUP(Table5[[#This Row],[Item '#]],Ticket_Forms[Form Number],Ticket_Forms[Ticket Value])</f>
        <v>1</v>
      </c>
      <c r="P2018" s="16">
        <f>LOOKUP(Table5[[#This Row],[Item '#]],Ticket_Forms[Form Number],Ticket_Forms[Revenue])</f>
        <v>6320</v>
      </c>
      <c r="Q2018" s="16">
        <f>LOOKUP(Table5[[#This Row],[Item '#]],Ticket_Forms[Form Number],Ticket_Forms[Ideal Profit])</f>
        <v>1575</v>
      </c>
      <c r="R2018" s="16">
        <f>LOOKUP(Table5[[#This Row],[Item '#]],Ticket_Forms[Form Number],Ticket_Forms[Prizes])</f>
        <v>4745</v>
      </c>
      <c r="S2018" s="16">
        <f>LOOKUP(Table5[[#This Row],[Item '#]],Ticket_Forms[Form Number],Ticket_Forms[Location Rent])</f>
        <v>379</v>
      </c>
      <c r="T2018" s="16">
        <f>LOOKUP(Table5[[#This Row],[Item '#]],Ticket_Forms[Form Number],Ticket_Forms[Last Sale])</f>
        <v>599</v>
      </c>
      <c r="U2018" s="16" t="s">
        <v>3909</v>
      </c>
      <c r="V2018" s="58">
        <f>Table5[[#This Row],[Date Distributed]]</f>
        <v>45376</v>
      </c>
      <c r="W2018" s="3" t="str">
        <f>_xlfn.XLOOKUP(Table5[[#This Row],[Serial '#]],Table10[Serial '#],Table10[Charity Association],"",,)</f>
        <v>Greater Cleveland Football Foundation</v>
      </c>
      <c r="Z2018" s="3" t="s">
        <v>3909</v>
      </c>
    </row>
    <row r="2019" spans="1:26" hidden="1" x14ac:dyDescent="0.35">
      <c r="A2019" s="3">
        <v>2017</v>
      </c>
      <c r="B2019" s="84">
        <v>45363</v>
      </c>
      <c r="C2019" s="73">
        <f>_xlfn.XLOOKUP(Table5[[#This Row],[Serial '#]],Table10[Serial '#],Table10[Date],"",,)</f>
        <v>45377</v>
      </c>
      <c r="D20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19" s="73" t="str">
        <f>IF(Table5[[#This Row],[Date Distributed]]="","In Stock","Distributed")</f>
        <v>Distributed</v>
      </c>
      <c r="F2019" s="75" t="s">
        <v>660</v>
      </c>
      <c r="G2019" s="75" t="s">
        <v>761</v>
      </c>
      <c r="H2019" s="76" t="s">
        <v>749</v>
      </c>
      <c r="I2019" s="76" t="s">
        <v>750</v>
      </c>
      <c r="J2019" s="77" t="s">
        <v>2775</v>
      </c>
      <c r="K2019" s="76" t="s">
        <v>489</v>
      </c>
      <c r="L2019" s="3" t="str">
        <f>_xlfn.XLOOKUP(Table5[[#This Row],[Item '#]],Ticket_Forms[Form Number],Ticket_Forms[Game Name],"",,)</f>
        <v>Dealer's Choice</v>
      </c>
      <c r="M2019" s="15">
        <v>212</v>
      </c>
      <c r="N2019" s="3">
        <f>LOOKUP(Table5[[#This Row],[Item '#]],Ticket_Forms[Form Number],Ticket_Forms[Ticket Count])</f>
        <v>6320</v>
      </c>
      <c r="O2019" s="16">
        <f>LOOKUP(Table5[[#This Row],[Item '#]],Ticket_Forms[Form Number],Ticket_Forms[Ticket Value])</f>
        <v>1</v>
      </c>
      <c r="P2019" s="16">
        <f>LOOKUP(Table5[[#This Row],[Item '#]],Ticket_Forms[Form Number],Ticket_Forms[Revenue])</f>
        <v>6320</v>
      </c>
      <c r="Q2019" s="16">
        <f>LOOKUP(Table5[[#This Row],[Item '#]],Ticket_Forms[Form Number],Ticket_Forms[Ideal Profit])</f>
        <v>1575</v>
      </c>
      <c r="R2019" s="16">
        <f>LOOKUP(Table5[[#This Row],[Item '#]],Ticket_Forms[Form Number],Ticket_Forms[Prizes])</f>
        <v>4745</v>
      </c>
      <c r="S2019" s="16">
        <f>LOOKUP(Table5[[#This Row],[Item '#]],Ticket_Forms[Form Number],Ticket_Forms[Location Rent])</f>
        <v>379</v>
      </c>
      <c r="T2019" s="16">
        <f>LOOKUP(Table5[[#This Row],[Item '#]],Ticket_Forms[Form Number],Ticket_Forms[Last Sale])</f>
        <v>599</v>
      </c>
      <c r="U2019" s="16" t="s">
        <v>3909</v>
      </c>
      <c r="V2019" s="58">
        <f>Table5[[#This Row],[Date Distributed]]</f>
        <v>45377</v>
      </c>
      <c r="W2019" s="3" t="str">
        <f>_xlfn.XLOOKUP(Table5[[#This Row],[Serial '#]],Table10[Serial '#],Table10[Charity Association],"",,)</f>
        <v>Italian American Brotherhood Club</v>
      </c>
      <c r="Z2019" s="3" t="s">
        <v>3909</v>
      </c>
    </row>
    <row r="2020" spans="1:26" hidden="1" x14ac:dyDescent="0.35">
      <c r="A2020" s="3">
        <v>2018</v>
      </c>
      <c r="B2020" s="84">
        <v>45363</v>
      </c>
      <c r="C2020" s="73">
        <f>_xlfn.XLOOKUP(Table5[[#This Row],[Serial '#]],Table10[Serial '#],Table10[Date],"",,)</f>
        <v>45377</v>
      </c>
      <c r="D20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20" s="73" t="str">
        <f>IF(Table5[[#This Row],[Date Distributed]]="","In Stock","Distributed")</f>
        <v>Distributed</v>
      </c>
      <c r="F2020" s="75" t="s">
        <v>660</v>
      </c>
      <c r="G2020" s="75" t="s">
        <v>761</v>
      </c>
      <c r="H2020" s="76" t="s">
        <v>749</v>
      </c>
      <c r="I2020" s="76" t="s">
        <v>750</v>
      </c>
      <c r="J2020" s="77" t="s">
        <v>2776</v>
      </c>
      <c r="K2020" s="76" t="s">
        <v>490</v>
      </c>
      <c r="L2020" s="3" t="str">
        <f>_xlfn.XLOOKUP(Table5[[#This Row],[Item '#]],Ticket_Forms[Form Number],Ticket_Forms[Game Name],"",,)</f>
        <v>7 Deadly Gins</v>
      </c>
      <c r="M2020" s="15">
        <v>212</v>
      </c>
      <c r="N2020" s="3">
        <f>LOOKUP(Table5[[#This Row],[Item '#]],Ticket_Forms[Form Number],Ticket_Forms[Ticket Count])</f>
        <v>6320</v>
      </c>
      <c r="O2020" s="16">
        <f>LOOKUP(Table5[[#This Row],[Item '#]],Ticket_Forms[Form Number],Ticket_Forms[Ticket Value])</f>
        <v>1</v>
      </c>
      <c r="P2020" s="16">
        <f>LOOKUP(Table5[[#This Row],[Item '#]],Ticket_Forms[Form Number],Ticket_Forms[Revenue])</f>
        <v>6320</v>
      </c>
      <c r="Q2020" s="16">
        <f>LOOKUP(Table5[[#This Row],[Item '#]],Ticket_Forms[Form Number],Ticket_Forms[Ideal Profit])</f>
        <v>1575</v>
      </c>
      <c r="R2020" s="16">
        <f>LOOKUP(Table5[[#This Row],[Item '#]],Ticket_Forms[Form Number],Ticket_Forms[Prizes])</f>
        <v>4745</v>
      </c>
      <c r="S2020" s="16">
        <f>LOOKUP(Table5[[#This Row],[Item '#]],Ticket_Forms[Form Number],Ticket_Forms[Location Rent])</f>
        <v>379</v>
      </c>
      <c r="T2020" s="16">
        <f>LOOKUP(Table5[[#This Row],[Item '#]],Ticket_Forms[Form Number],Ticket_Forms[Last Sale])</f>
        <v>599</v>
      </c>
      <c r="U2020" s="16" t="s">
        <v>3909</v>
      </c>
      <c r="V2020" s="58">
        <f>Table5[[#This Row],[Date Distributed]]</f>
        <v>45377</v>
      </c>
      <c r="W2020" s="3" t="str">
        <f>_xlfn.XLOOKUP(Table5[[#This Row],[Serial '#]],Table10[Serial '#],Table10[Charity Association],"",,)</f>
        <v>Italian American Brotherhood Club</v>
      </c>
      <c r="Z2020" s="3" t="s">
        <v>3909</v>
      </c>
    </row>
    <row r="2021" spans="1:26" hidden="1" x14ac:dyDescent="0.35">
      <c r="A2021" s="3">
        <v>2019</v>
      </c>
      <c r="B2021" s="84">
        <v>45363</v>
      </c>
      <c r="C2021" s="73">
        <f>_xlfn.XLOOKUP(Table5[[#This Row],[Serial '#]],Table10[Serial '#],Table10[Date],"",,)</f>
        <v>45377</v>
      </c>
      <c r="D20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21" s="73" t="str">
        <f>IF(Table5[[#This Row],[Date Distributed]]="","In Stock","Distributed")</f>
        <v>Distributed</v>
      </c>
      <c r="F2021" s="75" t="s">
        <v>660</v>
      </c>
      <c r="G2021" s="75" t="s">
        <v>761</v>
      </c>
      <c r="H2021" s="76" t="s">
        <v>749</v>
      </c>
      <c r="I2021" s="76" t="s">
        <v>750</v>
      </c>
      <c r="J2021" s="77" t="s">
        <v>2777</v>
      </c>
      <c r="K2021" s="76" t="s">
        <v>485</v>
      </c>
      <c r="L2021" s="3" t="str">
        <f>_xlfn.XLOOKUP(Table5[[#This Row],[Item '#]],Ticket_Forms[Form Number],Ticket_Forms[Game Name],"",,)</f>
        <v>Accidents Will Happen</v>
      </c>
      <c r="M2021" s="15">
        <v>212</v>
      </c>
      <c r="N2021" s="3">
        <f>LOOKUP(Table5[[#This Row],[Item '#]],Ticket_Forms[Form Number],Ticket_Forms[Ticket Count])</f>
        <v>6320</v>
      </c>
      <c r="O2021" s="16">
        <f>LOOKUP(Table5[[#This Row],[Item '#]],Ticket_Forms[Form Number],Ticket_Forms[Ticket Value])</f>
        <v>1</v>
      </c>
      <c r="P2021" s="16">
        <f>LOOKUP(Table5[[#This Row],[Item '#]],Ticket_Forms[Form Number],Ticket_Forms[Revenue])</f>
        <v>6320</v>
      </c>
      <c r="Q2021" s="16">
        <f>LOOKUP(Table5[[#This Row],[Item '#]],Ticket_Forms[Form Number],Ticket_Forms[Ideal Profit])</f>
        <v>1575</v>
      </c>
      <c r="R2021" s="16">
        <f>LOOKUP(Table5[[#This Row],[Item '#]],Ticket_Forms[Form Number],Ticket_Forms[Prizes])</f>
        <v>4745</v>
      </c>
      <c r="S2021" s="16">
        <f>LOOKUP(Table5[[#This Row],[Item '#]],Ticket_Forms[Form Number],Ticket_Forms[Location Rent])</f>
        <v>379</v>
      </c>
      <c r="T2021" s="16">
        <f>LOOKUP(Table5[[#This Row],[Item '#]],Ticket_Forms[Form Number],Ticket_Forms[Last Sale])</f>
        <v>599</v>
      </c>
      <c r="U2021" s="16" t="s">
        <v>3909</v>
      </c>
      <c r="V2021" s="58">
        <f>Table5[[#This Row],[Date Distributed]]</f>
        <v>45377</v>
      </c>
      <c r="W2021" s="3" t="str">
        <f>_xlfn.XLOOKUP(Table5[[#This Row],[Serial '#]],Table10[Serial '#],Table10[Charity Association],"",,)</f>
        <v>Italian American Brotherhood Club</v>
      </c>
      <c r="Z2021" s="3" t="s">
        <v>3909</v>
      </c>
    </row>
    <row r="2022" spans="1:26" hidden="1" x14ac:dyDescent="0.35">
      <c r="A2022" s="3">
        <v>2020</v>
      </c>
      <c r="B2022" s="74">
        <v>45363</v>
      </c>
      <c r="C2022" s="73">
        <f>_xlfn.XLOOKUP(Table5[[#This Row],[Serial '#]],Table10[Serial '#],Table10[Date],"",,)</f>
        <v>45391</v>
      </c>
      <c r="D20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22" s="73" t="str">
        <f>IF(Table5[[#This Row],[Date Distributed]]="","In Stock","Distributed")</f>
        <v>Distributed</v>
      </c>
      <c r="F2022" s="75" t="s">
        <v>660</v>
      </c>
      <c r="G2022" s="75" t="s">
        <v>761</v>
      </c>
      <c r="H2022" s="76" t="s">
        <v>749</v>
      </c>
      <c r="I2022" s="76" t="s">
        <v>750</v>
      </c>
      <c r="J2022" s="77" t="s">
        <v>2778</v>
      </c>
      <c r="K2022" s="76" t="s">
        <v>492</v>
      </c>
      <c r="L2022" s="3" t="str">
        <f>_xlfn.XLOOKUP(Table5[[#This Row],[Item '#]],Ticket_Forms[Form Number],Ticket_Forms[Game Name],"",,)</f>
        <v>Outta This World</v>
      </c>
      <c r="M2022" s="15">
        <v>202</v>
      </c>
      <c r="N2022" s="3">
        <f>LOOKUP(Table5[[#This Row],[Item '#]],Ticket_Forms[Form Number],Ticket_Forms[Ticket Count])</f>
        <v>6320</v>
      </c>
      <c r="O2022" s="16">
        <f>LOOKUP(Table5[[#This Row],[Item '#]],Ticket_Forms[Form Number],Ticket_Forms[Ticket Value])</f>
        <v>1</v>
      </c>
      <c r="P2022" s="16">
        <f>LOOKUP(Table5[[#This Row],[Item '#]],Ticket_Forms[Form Number],Ticket_Forms[Revenue])</f>
        <v>6320</v>
      </c>
      <c r="Q2022" s="16">
        <f>LOOKUP(Table5[[#This Row],[Item '#]],Ticket_Forms[Form Number],Ticket_Forms[Ideal Profit])</f>
        <v>1575</v>
      </c>
      <c r="R2022" s="16">
        <f>LOOKUP(Table5[[#This Row],[Item '#]],Ticket_Forms[Form Number],Ticket_Forms[Prizes])</f>
        <v>4745</v>
      </c>
      <c r="S2022" s="16">
        <f>LOOKUP(Table5[[#This Row],[Item '#]],Ticket_Forms[Form Number],Ticket_Forms[Location Rent])</f>
        <v>379</v>
      </c>
      <c r="T2022" s="16">
        <f>LOOKUP(Table5[[#This Row],[Item '#]],Ticket_Forms[Form Number],Ticket_Forms[Last Sale])</f>
        <v>599</v>
      </c>
      <c r="U2022" s="16" t="s">
        <v>3909</v>
      </c>
      <c r="V2022" s="58">
        <f>Table5[[#This Row],[Date Distributed]]</f>
        <v>45391</v>
      </c>
      <c r="W2022" s="3" t="str">
        <f>_xlfn.XLOOKUP(Table5[[#This Row],[Serial '#]],Table10[Serial '#],Table10[Charity Association],"",,)</f>
        <v>Greater Cleveland Football Foundation</v>
      </c>
      <c r="Z2022" s="3" t="s">
        <v>23</v>
      </c>
    </row>
    <row r="2023" spans="1:26" hidden="1" x14ac:dyDescent="0.35">
      <c r="A2023" s="3">
        <v>2021</v>
      </c>
      <c r="B2023" s="78">
        <v>45363</v>
      </c>
      <c r="C2023" s="73">
        <f>_xlfn.XLOOKUP(Table5[[#This Row],[Serial '#]],Table10[Serial '#],Table10[Date],"",,)</f>
        <v>45403</v>
      </c>
      <c r="D20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23" s="73" t="str">
        <f>IF(Table5[[#This Row],[Date Distributed]]="","In Stock","Distributed")</f>
        <v>Distributed</v>
      </c>
      <c r="F2023" s="79" t="s">
        <v>660</v>
      </c>
      <c r="G2023" s="75" t="s">
        <v>761</v>
      </c>
      <c r="H2023" s="80" t="s">
        <v>749</v>
      </c>
      <c r="I2023" s="80" t="s">
        <v>750</v>
      </c>
      <c r="J2023" s="81" t="s">
        <v>2779</v>
      </c>
      <c r="K2023" s="80" t="s">
        <v>495</v>
      </c>
      <c r="L2023" s="3" t="str">
        <f>_xlfn.XLOOKUP(Table5[[#This Row],[Item '#]],Ticket_Forms[Form Number],Ticket_Forms[Game Name],"",,)</f>
        <v>Outta This World</v>
      </c>
      <c r="M2023" s="15">
        <v>222</v>
      </c>
      <c r="N2023" s="3">
        <f>LOOKUP(Table5[[#This Row],[Item '#]],Ticket_Forms[Form Number],Ticket_Forms[Ticket Count])</f>
        <v>6640</v>
      </c>
      <c r="O2023" s="16">
        <f>LOOKUP(Table5[[#This Row],[Item '#]],Ticket_Forms[Form Number],Ticket_Forms[Ticket Value])</f>
        <v>1</v>
      </c>
      <c r="P2023" s="16">
        <f>LOOKUP(Table5[[#This Row],[Item '#]],Ticket_Forms[Form Number],Ticket_Forms[Revenue])</f>
        <v>6640</v>
      </c>
      <c r="Q2023" s="16">
        <f>LOOKUP(Table5[[#This Row],[Item '#]],Ticket_Forms[Form Number],Ticket_Forms[Ideal Profit])</f>
        <v>1479</v>
      </c>
      <c r="R2023" s="16">
        <f>LOOKUP(Table5[[#This Row],[Item '#]],Ticket_Forms[Form Number],Ticket_Forms[Prizes])</f>
        <v>5161</v>
      </c>
      <c r="S2023" s="16">
        <f>LOOKUP(Table5[[#This Row],[Item '#]],Ticket_Forms[Form Number],Ticket_Forms[Location Rent])</f>
        <v>398</v>
      </c>
      <c r="T2023" s="16">
        <f>LOOKUP(Table5[[#This Row],[Item '#]],Ticket_Forms[Form Number],Ticket_Forms[Last Sale])</f>
        <v>100</v>
      </c>
      <c r="U2023" s="16" t="s">
        <v>3909</v>
      </c>
      <c r="V2023" s="58">
        <f>Table5[[#This Row],[Date Distributed]]</f>
        <v>45403</v>
      </c>
      <c r="W2023" s="3" t="str">
        <f>_xlfn.XLOOKUP(Table5[[#This Row],[Serial '#]],Table10[Serial '#],Table10[Charity Association],"",,)</f>
        <v>Cleveland Police Athletic League</v>
      </c>
      <c r="Z2023" s="3" t="s">
        <v>23</v>
      </c>
    </row>
    <row r="2024" spans="1:26" hidden="1" x14ac:dyDescent="0.35">
      <c r="A2024" s="3">
        <v>2022</v>
      </c>
      <c r="B2024" s="78">
        <v>45363</v>
      </c>
      <c r="C2024" s="73">
        <f>_xlfn.XLOOKUP(Table5[[#This Row],[Serial '#]],Table10[Serial '#],Table10[Date],"",,)</f>
        <v>45405</v>
      </c>
      <c r="D20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24" s="73" t="str">
        <f>IF(Table5[[#This Row],[Date Distributed]]="","In Stock","Distributed")</f>
        <v>Distributed</v>
      </c>
      <c r="F2024" s="79" t="s">
        <v>660</v>
      </c>
      <c r="G2024" s="75" t="s">
        <v>761</v>
      </c>
      <c r="H2024" s="80" t="s">
        <v>749</v>
      </c>
      <c r="I2024" s="80" t="s">
        <v>750</v>
      </c>
      <c r="J2024" s="81" t="s">
        <v>2780</v>
      </c>
      <c r="K2024" s="80" t="s">
        <v>496</v>
      </c>
      <c r="L2024" s="3" t="str">
        <f>_xlfn.XLOOKUP(Table5[[#This Row],[Item '#]],Ticket_Forms[Form Number],Ticket_Forms[Game Name],"",,)</f>
        <v>Name Your Poison</v>
      </c>
      <c r="M2024" s="15">
        <v>212</v>
      </c>
      <c r="N2024" s="3">
        <f>LOOKUP(Table5[[#This Row],[Item '#]],Ticket_Forms[Form Number],Ticket_Forms[Ticket Count])</f>
        <v>6320</v>
      </c>
      <c r="O2024" s="16">
        <f>LOOKUP(Table5[[#This Row],[Item '#]],Ticket_Forms[Form Number],Ticket_Forms[Ticket Value])</f>
        <v>1</v>
      </c>
      <c r="P2024" s="16">
        <f>LOOKUP(Table5[[#This Row],[Item '#]],Ticket_Forms[Form Number],Ticket_Forms[Revenue])</f>
        <v>6320</v>
      </c>
      <c r="Q2024" s="16">
        <f>LOOKUP(Table5[[#This Row],[Item '#]],Ticket_Forms[Form Number],Ticket_Forms[Ideal Profit])</f>
        <v>1575</v>
      </c>
      <c r="R2024" s="16">
        <f>LOOKUP(Table5[[#This Row],[Item '#]],Ticket_Forms[Form Number],Ticket_Forms[Prizes])</f>
        <v>4745</v>
      </c>
      <c r="S2024" s="16">
        <f>LOOKUP(Table5[[#This Row],[Item '#]],Ticket_Forms[Form Number],Ticket_Forms[Location Rent])</f>
        <v>379</v>
      </c>
      <c r="T2024" s="16">
        <f>LOOKUP(Table5[[#This Row],[Item '#]],Ticket_Forms[Form Number],Ticket_Forms[Last Sale])</f>
        <v>599</v>
      </c>
      <c r="U2024" s="16" t="s">
        <v>3909</v>
      </c>
      <c r="V2024" s="58">
        <f>Table5[[#This Row],[Date Distributed]]</f>
        <v>45405</v>
      </c>
      <c r="W2024" s="3" t="str">
        <f>_xlfn.XLOOKUP(Table5[[#This Row],[Serial '#]],Table10[Serial '#],Table10[Charity Association],"",,)</f>
        <v>Italian American Brotherhood Club</v>
      </c>
      <c r="Z2024" s="3" t="s">
        <v>23</v>
      </c>
    </row>
    <row r="2025" spans="1:26" hidden="1" x14ac:dyDescent="0.35">
      <c r="A2025" s="3">
        <v>2023</v>
      </c>
      <c r="B2025" s="78">
        <v>45363</v>
      </c>
      <c r="C2025" s="73">
        <f>_xlfn.XLOOKUP(Table5[[#This Row],[Serial '#]],Table10[Serial '#],Table10[Date],"",,)</f>
        <v>45405</v>
      </c>
      <c r="D20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25" s="73" t="str">
        <f>IF(Table5[[#This Row],[Date Distributed]]="","In Stock","Distributed")</f>
        <v>Distributed</v>
      </c>
      <c r="F2025" s="79" t="s">
        <v>660</v>
      </c>
      <c r="G2025" s="75" t="s">
        <v>761</v>
      </c>
      <c r="H2025" s="80" t="s">
        <v>749</v>
      </c>
      <c r="I2025" s="80" t="s">
        <v>750</v>
      </c>
      <c r="J2025" s="81" t="s">
        <v>2781</v>
      </c>
      <c r="K2025" s="80" t="s">
        <v>489</v>
      </c>
      <c r="L2025" s="3" t="str">
        <f>_xlfn.XLOOKUP(Table5[[#This Row],[Item '#]],Ticket_Forms[Form Number],Ticket_Forms[Game Name],"",,)</f>
        <v>Dealer's Choice</v>
      </c>
      <c r="M2025" s="15">
        <v>212</v>
      </c>
      <c r="N2025" s="3">
        <f>LOOKUP(Table5[[#This Row],[Item '#]],Ticket_Forms[Form Number],Ticket_Forms[Ticket Count])</f>
        <v>6320</v>
      </c>
      <c r="O2025" s="16">
        <f>LOOKUP(Table5[[#This Row],[Item '#]],Ticket_Forms[Form Number],Ticket_Forms[Ticket Value])</f>
        <v>1</v>
      </c>
      <c r="P2025" s="16">
        <f>LOOKUP(Table5[[#This Row],[Item '#]],Ticket_Forms[Form Number],Ticket_Forms[Revenue])</f>
        <v>6320</v>
      </c>
      <c r="Q2025" s="16">
        <f>LOOKUP(Table5[[#This Row],[Item '#]],Ticket_Forms[Form Number],Ticket_Forms[Ideal Profit])</f>
        <v>1575</v>
      </c>
      <c r="R2025" s="16">
        <f>LOOKUP(Table5[[#This Row],[Item '#]],Ticket_Forms[Form Number],Ticket_Forms[Prizes])</f>
        <v>4745</v>
      </c>
      <c r="S2025" s="16">
        <f>LOOKUP(Table5[[#This Row],[Item '#]],Ticket_Forms[Form Number],Ticket_Forms[Location Rent])</f>
        <v>379</v>
      </c>
      <c r="T2025" s="16">
        <f>LOOKUP(Table5[[#This Row],[Item '#]],Ticket_Forms[Form Number],Ticket_Forms[Last Sale])</f>
        <v>599</v>
      </c>
      <c r="U2025" s="16" t="s">
        <v>3909</v>
      </c>
      <c r="V2025" s="58">
        <f>Table5[[#This Row],[Date Distributed]]</f>
        <v>45405</v>
      </c>
      <c r="W2025" s="3" t="str">
        <f>_xlfn.XLOOKUP(Table5[[#This Row],[Serial '#]],Table10[Serial '#],Table10[Charity Association],"",,)</f>
        <v>Italian American Brotherhood Club</v>
      </c>
      <c r="Z2025" s="3" t="s">
        <v>23</v>
      </c>
    </row>
    <row r="2026" spans="1:26" hidden="1" x14ac:dyDescent="0.35">
      <c r="A2026" s="3">
        <v>2024</v>
      </c>
      <c r="B2026" s="78">
        <v>45363</v>
      </c>
      <c r="C2026" s="73">
        <f>_xlfn.XLOOKUP(Table5[[#This Row],[Serial '#]],Table10[Serial '#],Table10[Date],"",,)</f>
        <v>45413</v>
      </c>
      <c r="D20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26" s="73" t="str">
        <f>IF(Table5[[#This Row],[Date Distributed]]="","In Stock","Distributed")</f>
        <v>Distributed</v>
      </c>
      <c r="F2026" s="79" t="s">
        <v>660</v>
      </c>
      <c r="G2026" s="75" t="s">
        <v>761</v>
      </c>
      <c r="H2026" s="80" t="s">
        <v>749</v>
      </c>
      <c r="I2026" s="80" t="s">
        <v>750</v>
      </c>
      <c r="J2026" s="81" t="s">
        <v>2782</v>
      </c>
      <c r="K2026" s="80" t="s">
        <v>497</v>
      </c>
      <c r="L2026" s="3" t="str">
        <f>_xlfn.XLOOKUP(Table5[[#This Row],[Item '#]],Ticket_Forms[Form Number],Ticket_Forms[Game Name],"",,)</f>
        <v>Lovely Loot</v>
      </c>
      <c r="M2026" s="15">
        <v>212</v>
      </c>
      <c r="N2026" s="3">
        <f>LOOKUP(Table5[[#This Row],[Item '#]],Ticket_Forms[Form Number],Ticket_Forms[Ticket Count])</f>
        <v>6320</v>
      </c>
      <c r="O2026" s="16">
        <f>LOOKUP(Table5[[#This Row],[Item '#]],Ticket_Forms[Form Number],Ticket_Forms[Ticket Value])</f>
        <v>1</v>
      </c>
      <c r="P2026" s="16">
        <f>LOOKUP(Table5[[#This Row],[Item '#]],Ticket_Forms[Form Number],Ticket_Forms[Revenue])</f>
        <v>6320</v>
      </c>
      <c r="Q2026" s="16">
        <f>LOOKUP(Table5[[#This Row],[Item '#]],Ticket_Forms[Form Number],Ticket_Forms[Ideal Profit])</f>
        <v>1575</v>
      </c>
      <c r="R2026" s="16">
        <f>LOOKUP(Table5[[#This Row],[Item '#]],Ticket_Forms[Form Number],Ticket_Forms[Prizes])</f>
        <v>4745</v>
      </c>
      <c r="S2026" s="16">
        <f>LOOKUP(Table5[[#This Row],[Item '#]],Ticket_Forms[Form Number],Ticket_Forms[Location Rent])</f>
        <v>379</v>
      </c>
      <c r="T2026" s="16">
        <f>LOOKUP(Table5[[#This Row],[Item '#]],Ticket_Forms[Form Number],Ticket_Forms[Last Sale])</f>
        <v>599</v>
      </c>
      <c r="U2026" s="16" t="s">
        <v>3909</v>
      </c>
      <c r="V2026" s="58">
        <f>Table5[[#This Row],[Date Distributed]]</f>
        <v>45413</v>
      </c>
      <c r="W2026" s="3" t="str">
        <f>_xlfn.XLOOKUP(Table5[[#This Row],[Serial '#]],Table10[Serial '#],Table10[Charity Association],"",,)</f>
        <v>Greater Cleveland Football Foundation</v>
      </c>
      <c r="Z2026" s="3" t="s">
        <v>23</v>
      </c>
    </row>
    <row r="2027" spans="1:26" hidden="1" x14ac:dyDescent="0.35">
      <c r="A2027" s="3">
        <v>2025</v>
      </c>
      <c r="B2027" s="78">
        <v>45363</v>
      </c>
      <c r="C2027" s="73">
        <f>_xlfn.XLOOKUP(Table5[[#This Row],[Serial '#]],Table10[Serial '#],Table10[Date],"",,)</f>
        <v>45425</v>
      </c>
      <c r="D20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27" s="73" t="str">
        <f>IF(Table5[[#This Row],[Date Distributed]]="","In Stock","Distributed")</f>
        <v>Distributed</v>
      </c>
      <c r="F2027" s="79" t="s">
        <v>660</v>
      </c>
      <c r="G2027" s="75" t="s">
        <v>761</v>
      </c>
      <c r="H2027" s="80" t="s">
        <v>749</v>
      </c>
      <c r="I2027" s="80" t="s">
        <v>750</v>
      </c>
      <c r="J2027" s="81" t="s">
        <v>2783</v>
      </c>
      <c r="K2027" s="80" t="s">
        <v>501</v>
      </c>
      <c r="L2027" s="3" t="str">
        <f>_xlfn.XLOOKUP(Table5[[#This Row],[Item '#]],Ticket_Forms[Form Number],Ticket_Forms[Game Name],"",,)</f>
        <v>Captain Cash</v>
      </c>
      <c r="M2027" s="15">
        <v>212</v>
      </c>
      <c r="N2027" s="3">
        <f>LOOKUP(Table5[[#This Row],[Item '#]],Ticket_Forms[Form Number],Ticket_Forms[Ticket Count])</f>
        <v>6320</v>
      </c>
      <c r="O2027" s="16">
        <f>LOOKUP(Table5[[#This Row],[Item '#]],Ticket_Forms[Form Number],Ticket_Forms[Ticket Value])</f>
        <v>1</v>
      </c>
      <c r="P2027" s="16">
        <f>LOOKUP(Table5[[#This Row],[Item '#]],Ticket_Forms[Form Number],Ticket_Forms[Revenue])</f>
        <v>6320</v>
      </c>
      <c r="Q2027" s="16">
        <f>LOOKUP(Table5[[#This Row],[Item '#]],Ticket_Forms[Form Number],Ticket_Forms[Ideal Profit])</f>
        <v>1575</v>
      </c>
      <c r="R2027" s="16">
        <f>LOOKUP(Table5[[#This Row],[Item '#]],Ticket_Forms[Form Number],Ticket_Forms[Prizes])</f>
        <v>4745</v>
      </c>
      <c r="S2027" s="16">
        <f>LOOKUP(Table5[[#This Row],[Item '#]],Ticket_Forms[Form Number],Ticket_Forms[Location Rent])</f>
        <v>379</v>
      </c>
      <c r="T2027" s="16">
        <f>LOOKUP(Table5[[#This Row],[Item '#]],Ticket_Forms[Form Number],Ticket_Forms[Last Sale])</f>
        <v>599</v>
      </c>
      <c r="U2027" s="16" t="s">
        <v>3909</v>
      </c>
      <c r="V2027" s="58">
        <f>Table5[[#This Row],[Date Distributed]]</f>
        <v>45425</v>
      </c>
      <c r="W2027" s="3" t="str">
        <f>_xlfn.XLOOKUP(Table5[[#This Row],[Serial '#]],Table10[Serial '#],Table10[Charity Association],"",,)</f>
        <v>Greater Cleveland Football Foundation</v>
      </c>
      <c r="Z2027" s="3" t="s">
        <v>23</v>
      </c>
    </row>
    <row r="2028" spans="1:26" hidden="1" x14ac:dyDescent="0.35">
      <c r="A2028" s="3">
        <v>2026</v>
      </c>
      <c r="B2028" s="78">
        <v>45363</v>
      </c>
      <c r="C2028" s="73">
        <f>_xlfn.XLOOKUP(Table5[[#This Row],[Serial '#]],Table10[Serial '#],Table10[Date],"",,)</f>
        <v>45432</v>
      </c>
      <c r="D20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28" s="73" t="str">
        <f>IF(Table5[[#This Row],[Date Distributed]]="","In Stock","Distributed")</f>
        <v>Distributed</v>
      </c>
      <c r="F2028" s="79" t="s">
        <v>660</v>
      </c>
      <c r="G2028" s="75" t="s">
        <v>761</v>
      </c>
      <c r="H2028" s="80" t="s">
        <v>749</v>
      </c>
      <c r="I2028" s="80" t="s">
        <v>750</v>
      </c>
      <c r="J2028" s="81" t="s">
        <v>2784</v>
      </c>
      <c r="K2028" s="80" t="s">
        <v>502</v>
      </c>
      <c r="L2028" s="3" t="str">
        <f>_xlfn.XLOOKUP(Table5[[#This Row],[Item '#]],Ticket_Forms[Form Number],Ticket_Forms[Game Name],"",,)</f>
        <v>The Wild Side</v>
      </c>
      <c r="M2028" s="15">
        <v>212</v>
      </c>
      <c r="N2028" s="3">
        <f>LOOKUP(Table5[[#This Row],[Item '#]],Ticket_Forms[Form Number],Ticket_Forms[Ticket Count])</f>
        <v>6320</v>
      </c>
      <c r="O2028" s="16">
        <f>LOOKUP(Table5[[#This Row],[Item '#]],Ticket_Forms[Form Number],Ticket_Forms[Ticket Value])</f>
        <v>1</v>
      </c>
      <c r="P2028" s="16">
        <f>LOOKUP(Table5[[#This Row],[Item '#]],Ticket_Forms[Form Number],Ticket_Forms[Revenue])</f>
        <v>6320</v>
      </c>
      <c r="Q2028" s="16">
        <f>LOOKUP(Table5[[#This Row],[Item '#]],Ticket_Forms[Form Number],Ticket_Forms[Ideal Profit])</f>
        <v>1575</v>
      </c>
      <c r="R2028" s="16">
        <f>LOOKUP(Table5[[#This Row],[Item '#]],Ticket_Forms[Form Number],Ticket_Forms[Prizes])</f>
        <v>4745</v>
      </c>
      <c r="S2028" s="16">
        <f>LOOKUP(Table5[[#This Row],[Item '#]],Ticket_Forms[Form Number],Ticket_Forms[Location Rent])</f>
        <v>379</v>
      </c>
      <c r="T2028" s="16">
        <f>LOOKUP(Table5[[#This Row],[Item '#]],Ticket_Forms[Form Number],Ticket_Forms[Last Sale])</f>
        <v>599</v>
      </c>
      <c r="U2028" s="16" t="s">
        <v>3909</v>
      </c>
      <c r="V2028" s="58">
        <f>Table5[[#This Row],[Date Distributed]]</f>
        <v>45432</v>
      </c>
      <c r="W2028" s="3" t="str">
        <f>_xlfn.XLOOKUP(Table5[[#This Row],[Serial '#]],Table10[Serial '#],Table10[Charity Association],"",,)</f>
        <v>Italian American Brotherhood Club</v>
      </c>
      <c r="Z2028" s="3" t="s">
        <v>23</v>
      </c>
    </row>
    <row r="2029" spans="1:26" hidden="1" x14ac:dyDescent="0.35">
      <c r="A2029" s="3">
        <v>2027</v>
      </c>
      <c r="B2029" s="78">
        <v>45363</v>
      </c>
      <c r="C2029" s="73">
        <f>_xlfn.XLOOKUP(Table5[[#This Row],[Serial '#]],Table10[Serial '#],Table10[Date],"",,)</f>
        <v>45432</v>
      </c>
      <c r="D20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29" s="73" t="str">
        <f>IF(Table5[[#This Row],[Date Distributed]]="","In Stock","Distributed")</f>
        <v>Distributed</v>
      </c>
      <c r="F2029" s="79" t="s">
        <v>660</v>
      </c>
      <c r="G2029" s="75" t="s">
        <v>761</v>
      </c>
      <c r="H2029" s="80" t="s">
        <v>749</v>
      </c>
      <c r="I2029" s="80" t="s">
        <v>750</v>
      </c>
      <c r="J2029" s="81" t="s">
        <v>2785</v>
      </c>
      <c r="K2029" s="80" t="s">
        <v>503</v>
      </c>
      <c r="L2029" s="3" t="str">
        <f>_xlfn.XLOOKUP(Table5[[#This Row],[Item '#]],Ticket_Forms[Form Number],Ticket_Forms[Game Name],"",,)</f>
        <v>In High Spirits</v>
      </c>
      <c r="M2029" s="15">
        <v>212</v>
      </c>
      <c r="N2029" s="3">
        <f>LOOKUP(Table5[[#This Row],[Item '#]],Ticket_Forms[Form Number],Ticket_Forms[Ticket Count])</f>
        <v>6320</v>
      </c>
      <c r="O2029" s="16">
        <f>LOOKUP(Table5[[#This Row],[Item '#]],Ticket_Forms[Form Number],Ticket_Forms[Ticket Value])</f>
        <v>1</v>
      </c>
      <c r="P2029" s="16">
        <f>LOOKUP(Table5[[#This Row],[Item '#]],Ticket_Forms[Form Number],Ticket_Forms[Revenue])</f>
        <v>6320</v>
      </c>
      <c r="Q2029" s="16">
        <f>LOOKUP(Table5[[#This Row],[Item '#]],Ticket_Forms[Form Number],Ticket_Forms[Ideal Profit])</f>
        <v>1575</v>
      </c>
      <c r="R2029" s="16">
        <f>LOOKUP(Table5[[#This Row],[Item '#]],Ticket_Forms[Form Number],Ticket_Forms[Prizes])</f>
        <v>4745</v>
      </c>
      <c r="S2029" s="16">
        <f>LOOKUP(Table5[[#This Row],[Item '#]],Ticket_Forms[Form Number],Ticket_Forms[Location Rent])</f>
        <v>379</v>
      </c>
      <c r="T2029" s="16">
        <f>LOOKUP(Table5[[#This Row],[Item '#]],Ticket_Forms[Form Number],Ticket_Forms[Last Sale])</f>
        <v>599</v>
      </c>
      <c r="U2029" s="16" t="s">
        <v>3909</v>
      </c>
      <c r="V2029" s="58">
        <f>Table5[[#This Row],[Date Distributed]]</f>
        <v>45432</v>
      </c>
      <c r="W2029" s="3" t="str">
        <f>_xlfn.XLOOKUP(Table5[[#This Row],[Serial '#]],Table10[Serial '#],Table10[Charity Association],"",,)</f>
        <v>Italian American Brotherhood Club</v>
      </c>
      <c r="Z2029" s="3" t="s">
        <v>23</v>
      </c>
    </row>
    <row r="2030" spans="1:26" hidden="1" x14ac:dyDescent="0.35">
      <c r="A2030" s="3">
        <v>2028</v>
      </c>
      <c r="B2030" s="78">
        <v>45363</v>
      </c>
      <c r="C2030" s="73">
        <f>_xlfn.XLOOKUP(Table5[[#This Row],[Serial '#]],Table10[Serial '#],Table10[Date],"",,)</f>
        <v>45432</v>
      </c>
      <c r="D20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30" s="73" t="str">
        <f>IF(Table5[[#This Row],[Date Distributed]]="","In Stock","Distributed")</f>
        <v>Distributed</v>
      </c>
      <c r="F2030" s="79" t="s">
        <v>660</v>
      </c>
      <c r="G2030" s="75" t="s">
        <v>761</v>
      </c>
      <c r="H2030" s="80" t="s">
        <v>749</v>
      </c>
      <c r="I2030" s="80" t="s">
        <v>750</v>
      </c>
      <c r="J2030" s="81" t="s">
        <v>2786</v>
      </c>
      <c r="K2030" s="80" t="s">
        <v>504</v>
      </c>
      <c r="L2030" s="3" t="str">
        <f>_xlfn.XLOOKUP(Table5[[#This Row],[Item '#]],Ticket_Forms[Form Number],Ticket_Forms[Game Name],"",,)</f>
        <v>Brace Yourself</v>
      </c>
      <c r="M2030" s="15">
        <v>212</v>
      </c>
      <c r="N2030" s="3">
        <f>LOOKUP(Table5[[#This Row],[Item '#]],Ticket_Forms[Form Number],Ticket_Forms[Ticket Count])</f>
        <v>6320</v>
      </c>
      <c r="O2030" s="16">
        <f>LOOKUP(Table5[[#This Row],[Item '#]],Ticket_Forms[Form Number],Ticket_Forms[Ticket Value])</f>
        <v>1</v>
      </c>
      <c r="P2030" s="16">
        <f>LOOKUP(Table5[[#This Row],[Item '#]],Ticket_Forms[Form Number],Ticket_Forms[Revenue])</f>
        <v>6320</v>
      </c>
      <c r="Q2030" s="16">
        <f>LOOKUP(Table5[[#This Row],[Item '#]],Ticket_Forms[Form Number],Ticket_Forms[Ideal Profit])</f>
        <v>1575</v>
      </c>
      <c r="R2030" s="16">
        <f>LOOKUP(Table5[[#This Row],[Item '#]],Ticket_Forms[Form Number],Ticket_Forms[Prizes])</f>
        <v>4745</v>
      </c>
      <c r="S2030" s="16">
        <f>LOOKUP(Table5[[#This Row],[Item '#]],Ticket_Forms[Form Number],Ticket_Forms[Location Rent])</f>
        <v>379</v>
      </c>
      <c r="T2030" s="16">
        <f>LOOKUP(Table5[[#This Row],[Item '#]],Ticket_Forms[Form Number],Ticket_Forms[Last Sale])</f>
        <v>599</v>
      </c>
      <c r="U2030" s="16" t="s">
        <v>3909</v>
      </c>
      <c r="V2030" s="58">
        <f>Table5[[#This Row],[Date Distributed]]</f>
        <v>45432</v>
      </c>
      <c r="W2030" s="3" t="str">
        <f>_xlfn.XLOOKUP(Table5[[#This Row],[Serial '#]],Table10[Serial '#],Table10[Charity Association],"",,)</f>
        <v>Italian American Brotherhood Club</v>
      </c>
      <c r="Z2030" s="3" t="s">
        <v>23</v>
      </c>
    </row>
    <row r="2031" spans="1:26" hidden="1" x14ac:dyDescent="0.35">
      <c r="A2031" s="3">
        <v>2029</v>
      </c>
      <c r="B2031" s="78">
        <v>45363</v>
      </c>
      <c r="C2031" s="73">
        <f>_xlfn.XLOOKUP(Table5[[#This Row],[Serial '#]],Table10[Serial '#],Table10[Date],"",,)</f>
        <v>45444</v>
      </c>
      <c r="D20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31" s="73" t="str">
        <f>IF(Table5[[#This Row],[Date Distributed]]="","In Stock","Distributed")</f>
        <v>Distributed</v>
      </c>
      <c r="F2031" s="79" t="s">
        <v>660</v>
      </c>
      <c r="G2031" s="75" t="s">
        <v>761</v>
      </c>
      <c r="H2031" s="80" t="s">
        <v>749</v>
      </c>
      <c r="I2031" s="80" t="s">
        <v>750</v>
      </c>
      <c r="J2031" s="80" t="s">
        <v>2787</v>
      </c>
      <c r="K2031" s="80" t="s">
        <v>510</v>
      </c>
      <c r="L2031" s="3" t="str">
        <f>_xlfn.XLOOKUP(Table5[[#This Row],[Item '#]],Ticket_Forms[Form Number],Ticket_Forms[Game Name],"",,)</f>
        <v>Mattress Money</v>
      </c>
      <c r="M2031" s="15">
        <v>202</v>
      </c>
      <c r="N2031" s="3">
        <f>LOOKUP(Table5[[#This Row],[Item '#]],Ticket_Forms[Form Number],Ticket_Forms[Ticket Count])</f>
        <v>6320</v>
      </c>
      <c r="O2031" s="16">
        <f>LOOKUP(Table5[[#This Row],[Item '#]],Ticket_Forms[Form Number],Ticket_Forms[Ticket Value])</f>
        <v>1</v>
      </c>
      <c r="P2031" s="16">
        <f>LOOKUP(Table5[[#This Row],[Item '#]],Ticket_Forms[Form Number],Ticket_Forms[Revenue])</f>
        <v>6320</v>
      </c>
      <c r="Q2031" s="16">
        <f>LOOKUP(Table5[[#This Row],[Item '#]],Ticket_Forms[Form Number],Ticket_Forms[Ideal Profit])</f>
        <v>1575</v>
      </c>
      <c r="R2031" s="16">
        <f>LOOKUP(Table5[[#This Row],[Item '#]],Ticket_Forms[Form Number],Ticket_Forms[Prizes])</f>
        <v>4745</v>
      </c>
      <c r="S2031" s="16">
        <f>LOOKUP(Table5[[#This Row],[Item '#]],Ticket_Forms[Form Number],Ticket_Forms[Location Rent])</f>
        <v>379</v>
      </c>
      <c r="T2031" s="16">
        <f>LOOKUP(Table5[[#This Row],[Item '#]],Ticket_Forms[Form Number],Ticket_Forms[Last Sale])</f>
        <v>599</v>
      </c>
      <c r="U2031" s="16" t="s">
        <v>3909</v>
      </c>
      <c r="V2031" s="58">
        <f>Table5[[#This Row],[Date Distributed]]</f>
        <v>45444</v>
      </c>
      <c r="W2031" s="3" t="str">
        <f>_xlfn.XLOOKUP(Table5[[#This Row],[Serial '#]],Table10[Serial '#],Table10[Charity Association],"",,)</f>
        <v>Italian American Brotherhood Club</v>
      </c>
      <c r="Z2031" s="3" t="s">
        <v>23</v>
      </c>
    </row>
    <row r="2032" spans="1:26" hidden="1" x14ac:dyDescent="0.35">
      <c r="A2032" s="3">
        <v>2030</v>
      </c>
      <c r="B2032" s="78">
        <v>45363</v>
      </c>
      <c r="C2032" s="73">
        <f>_xlfn.XLOOKUP(Table5[[#This Row],[Serial '#]],Table10[Serial '#],Table10[Date],"",,)</f>
        <v>45444</v>
      </c>
      <c r="D20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32" s="73" t="str">
        <f>IF(Table5[[#This Row],[Date Distributed]]="","In Stock","Distributed")</f>
        <v>Distributed</v>
      </c>
      <c r="F2032" s="79" t="s">
        <v>660</v>
      </c>
      <c r="G2032" s="75" t="s">
        <v>761</v>
      </c>
      <c r="H2032" s="80" t="s">
        <v>749</v>
      </c>
      <c r="I2032" s="80" t="s">
        <v>750</v>
      </c>
      <c r="J2032" s="81" t="s">
        <v>2788</v>
      </c>
      <c r="K2032" s="80" t="s">
        <v>502</v>
      </c>
      <c r="L2032" s="3" t="str">
        <f>_xlfn.XLOOKUP(Table5[[#This Row],[Item '#]],Ticket_Forms[Form Number],Ticket_Forms[Game Name],"",,)</f>
        <v>The Wild Side</v>
      </c>
      <c r="M2032" s="15">
        <v>212</v>
      </c>
      <c r="N2032" s="3">
        <f>LOOKUP(Table5[[#This Row],[Item '#]],Ticket_Forms[Form Number],Ticket_Forms[Ticket Count])</f>
        <v>6320</v>
      </c>
      <c r="O2032" s="16">
        <f>LOOKUP(Table5[[#This Row],[Item '#]],Ticket_Forms[Form Number],Ticket_Forms[Ticket Value])</f>
        <v>1</v>
      </c>
      <c r="P2032" s="16">
        <f>LOOKUP(Table5[[#This Row],[Item '#]],Ticket_Forms[Form Number],Ticket_Forms[Revenue])</f>
        <v>6320</v>
      </c>
      <c r="Q2032" s="16">
        <f>LOOKUP(Table5[[#This Row],[Item '#]],Ticket_Forms[Form Number],Ticket_Forms[Ideal Profit])</f>
        <v>1575</v>
      </c>
      <c r="R2032" s="16">
        <f>LOOKUP(Table5[[#This Row],[Item '#]],Ticket_Forms[Form Number],Ticket_Forms[Prizes])</f>
        <v>4745</v>
      </c>
      <c r="S2032" s="16">
        <f>LOOKUP(Table5[[#This Row],[Item '#]],Ticket_Forms[Form Number],Ticket_Forms[Location Rent])</f>
        <v>379</v>
      </c>
      <c r="T2032" s="16">
        <f>LOOKUP(Table5[[#This Row],[Item '#]],Ticket_Forms[Form Number],Ticket_Forms[Last Sale])</f>
        <v>599</v>
      </c>
      <c r="U2032" s="16" t="s">
        <v>3909</v>
      </c>
      <c r="V2032" s="58">
        <f>Table5[[#This Row],[Date Distributed]]</f>
        <v>45444</v>
      </c>
      <c r="W2032" s="3" t="str">
        <f>_xlfn.XLOOKUP(Table5[[#This Row],[Serial '#]],Table10[Serial '#],Table10[Charity Association],"",,)</f>
        <v>Italian American Brotherhood Club</v>
      </c>
      <c r="Z2032" s="3" t="s">
        <v>23</v>
      </c>
    </row>
    <row r="2033" spans="1:26" hidden="1" x14ac:dyDescent="0.35">
      <c r="A2033" s="3">
        <v>2031</v>
      </c>
      <c r="B2033" s="78">
        <v>45363</v>
      </c>
      <c r="C2033" s="73">
        <f>_xlfn.XLOOKUP(Table5[[#This Row],[Serial '#]],Table10[Serial '#],Table10[Date],"",,)</f>
        <v>45444</v>
      </c>
      <c r="D20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33" s="73" t="str">
        <f>IF(Table5[[#This Row],[Date Distributed]]="","In Stock","Distributed")</f>
        <v>Distributed</v>
      </c>
      <c r="F2033" s="79" t="s">
        <v>660</v>
      </c>
      <c r="G2033" s="75" t="s">
        <v>761</v>
      </c>
      <c r="H2033" s="80" t="s">
        <v>749</v>
      </c>
      <c r="I2033" s="80" t="s">
        <v>750</v>
      </c>
      <c r="J2033" s="81" t="s">
        <v>2789</v>
      </c>
      <c r="K2033" s="80" t="s">
        <v>511</v>
      </c>
      <c r="L2033" s="3" t="str">
        <f>_xlfn.XLOOKUP(Table5[[#This Row],[Item '#]],Ticket_Forms[Form Number],Ticket_Forms[Game Name],"",,)</f>
        <v>Spot Me</v>
      </c>
      <c r="M2033" s="15">
        <v>202</v>
      </c>
      <c r="N2033" s="3">
        <f>LOOKUP(Table5[[#This Row],[Item '#]],Ticket_Forms[Form Number],Ticket_Forms[Ticket Count])</f>
        <v>6320</v>
      </c>
      <c r="O2033" s="16">
        <f>LOOKUP(Table5[[#This Row],[Item '#]],Ticket_Forms[Form Number],Ticket_Forms[Ticket Value])</f>
        <v>1</v>
      </c>
      <c r="P2033" s="16">
        <f>LOOKUP(Table5[[#This Row],[Item '#]],Ticket_Forms[Form Number],Ticket_Forms[Revenue])</f>
        <v>6320</v>
      </c>
      <c r="Q2033" s="16">
        <f>LOOKUP(Table5[[#This Row],[Item '#]],Ticket_Forms[Form Number],Ticket_Forms[Ideal Profit])</f>
        <v>1575</v>
      </c>
      <c r="R2033" s="16">
        <f>LOOKUP(Table5[[#This Row],[Item '#]],Ticket_Forms[Form Number],Ticket_Forms[Prizes])</f>
        <v>4745</v>
      </c>
      <c r="S2033" s="16">
        <f>LOOKUP(Table5[[#This Row],[Item '#]],Ticket_Forms[Form Number],Ticket_Forms[Location Rent])</f>
        <v>379</v>
      </c>
      <c r="T2033" s="16">
        <f>LOOKUP(Table5[[#This Row],[Item '#]],Ticket_Forms[Form Number],Ticket_Forms[Last Sale])</f>
        <v>599</v>
      </c>
      <c r="U2033" s="16" t="s">
        <v>3909</v>
      </c>
      <c r="V2033" s="58">
        <f>Table5[[#This Row],[Date Distributed]]</f>
        <v>45444</v>
      </c>
      <c r="W2033" s="3" t="str">
        <f>_xlfn.XLOOKUP(Table5[[#This Row],[Serial '#]],Table10[Serial '#],Table10[Charity Association],"",,)</f>
        <v>Italian American Brotherhood Club</v>
      </c>
      <c r="Z2033" s="3" t="s">
        <v>23</v>
      </c>
    </row>
    <row r="2034" spans="1:26" hidden="1" x14ac:dyDescent="0.35">
      <c r="A2034" s="3">
        <v>2032</v>
      </c>
      <c r="B2034" s="78">
        <v>45363</v>
      </c>
      <c r="C2034" s="73">
        <f>_xlfn.XLOOKUP(Table5[[#This Row],[Serial '#]],Table10[Serial '#],Table10[Date],"",,)</f>
        <v>45446</v>
      </c>
      <c r="D20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34" s="73" t="str">
        <f>IF(Table5[[#This Row],[Date Distributed]]="","In Stock","Distributed")</f>
        <v>Distributed</v>
      </c>
      <c r="F2034" s="79" t="s">
        <v>660</v>
      </c>
      <c r="G2034" s="75" t="s">
        <v>761</v>
      </c>
      <c r="H2034" s="80" t="s">
        <v>749</v>
      </c>
      <c r="I2034" s="80" t="s">
        <v>750</v>
      </c>
      <c r="J2034" s="81" t="s">
        <v>2790</v>
      </c>
      <c r="K2034" s="80" t="s">
        <v>512</v>
      </c>
      <c r="L2034" s="3" t="str">
        <f>_xlfn.XLOOKUP(Table5[[#This Row],[Item '#]],Ticket_Forms[Form Number],Ticket_Forms[Game Name],"",,)</f>
        <v>Bourbon Renewal</v>
      </c>
      <c r="M2034" s="15">
        <v>202</v>
      </c>
      <c r="N2034" s="3">
        <f>LOOKUP(Table5[[#This Row],[Item '#]],Ticket_Forms[Form Number],Ticket_Forms[Ticket Count])</f>
        <v>6320</v>
      </c>
      <c r="O2034" s="16">
        <f>LOOKUP(Table5[[#This Row],[Item '#]],Ticket_Forms[Form Number],Ticket_Forms[Ticket Value])</f>
        <v>1</v>
      </c>
      <c r="P2034" s="16">
        <f>LOOKUP(Table5[[#This Row],[Item '#]],Ticket_Forms[Form Number],Ticket_Forms[Revenue])</f>
        <v>6320</v>
      </c>
      <c r="Q2034" s="16">
        <f>LOOKUP(Table5[[#This Row],[Item '#]],Ticket_Forms[Form Number],Ticket_Forms[Ideal Profit])</f>
        <v>1575</v>
      </c>
      <c r="R2034" s="16">
        <f>LOOKUP(Table5[[#This Row],[Item '#]],Ticket_Forms[Form Number],Ticket_Forms[Prizes])</f>
        <v>4745</v>
      </c>
      <c r="S2034" s="16">
        <f>LOOKUP(Table5[[#This Row],[Item '#]],Ticket_Forms[Form Number],Ticket_Forms[Location Rent])</f>
        <v>379</v>
      </c>
      <c r="T2034" s="16">
        <f>LOOKUP(Table5[[#This Row],[Item '#]],Ticket_Forms[Form Number],Ticket_Forms[Last Sale])</f>
        <v>599</v>
      </c>
      <c r="U2034" s="16" t="s">
        <v>3909</v>
      </c>
      <c r="V2034" s="58">
        <f>Table5[[#This Row],[Date Distributed]]</f>
        <v>45446</v>
      </c>
      <c r="W2034" s="3" t="str">
        <f>_xlfn.XLOOKUP(Table5[[#This Row],[Serial '#]],Table10[Serial '#],Table10[Charity Association],"",,)</f>
        <v>Greater Cleveland Football Foundation</v>
      </c>
      <c r="Z2034" s="3" t="s">
        <v>23</v>
      </c>
    </row>
    <row r="2035" spans="1:26" hidden="1" x14ac:dyDescent="0.35">
      <c r="A2035" s="3">
        <v>2033</v>
      </c>
      <c r="B2035" s="78">
        <v>45363</v>
      </c>
      <c r="C2035" s="73">
        <f>_xlfn.XLOOKUP(Table5[[#This Row],[Serial '#]],Table10[Serial '#],Table10[Date],"",,)</f>
        <v>45457</v>
      </c>
      <c r="D20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35" s="73" t="str">
        <f>IF(Table5[[#This Row],[Date Distributed]]="","In Stock","Distributed")</f>
        <v>Distributed</v>
      </c>
      <c r="F2035" s="79" t="s">
        <v>660</v>
      </c>
      <c r="G2035" s="75" t="s">
        <v>761</v>
      </c>
      <c r="H2035" s="80" t="s">
        <v>749</v>
      </c>
      <c r="I2035" s="80" t="s">
        <v>750</v>
      </c>
      <c r="J2035" s="81" t="s">
        <v>2791</v>
      </c>
      <c r="K2035" s="80" t="s">
        <v>514</v>
      </c>
      <c r="L2035" s="3" t="str">
        <f>_xlfn.XLOOKUP(Table5[[#This Row],[Item '#]],Ticket_Forms[Form Number],Ticket_Forms[Game Name],"",,)</f>
        <v>Merlot Money</v>
      </c>
      <c r="M2035" s="15">
        <v>212</v>
      </c>
      <c r="N2035" s="3">
        <f>LOOKUP(Table5[[#This Row],[Item '#]],Ticket_Forms[Form Number],Ticket_Forms[Ticket Count])</f>
        <v>6320</v>
      </c>
      <c r="O2035" s="16">
        <f>LOOKUP(Table5[[#This Row],[Item '#]],Ticket_Forms[Form Number],Ticket_Forms[Ticket Value])</f>
        <v>1</v>
      </c>
      <c r="P2035" s="16">
        <f>LOOKUP(Table5[[#This Row],[Item '#]],Ticket_Forms[Form Number],Ticket_Forms[Revenue])</f>
        <v>6320</v>
      </c>
      <c r="Q2035" s="16">
        <f>LOOKUP(Table5[[#This Row],[Item '#]],Ticket_Forms[Form Number],Ticket_Forms[Ideal Profit])</f>
        <v>1575</v>
      </c>
      <c r="R2035" s="16">
        <f>LOOKUP(Table5[[#This Row],[Item '#]],Ticket_Forms[Form Number],Ticket_Forms[Prizes])</f>
        <v>4745</v>
      </c>
      <c r="S2035" s="16">
        <f>LOOKUP(Table5[[#This Row],[Item '#]],Ticket_Forms[Form Number],Ticket_Forms[Location Rent])</f>
        <v>379</v>
      </c>
      <c r="T2035" s="16">
        <f>LOOKUP(Table5[[#This Row],[Item '#]],Ticket_Forms[Form Number],Ticket_Forms[Last Sale])</f>
        <v>599</v>
      </c>
      <c r="U2035" s="16" t="s">
        <v>3909</v>
      </c>
      <c r="V2035" s="58">
        <f>Table5[[#This Row],[Date Distributed]]</f>
        <v>45457</v>
      </c>
      <c r="W2035" s="3" t="str">
        <f>_xlfn.XLOOKUP(Table5[[#This Row],[Serial '#]],Table10[Serial '#],Table10[Charity Association],"",,)</f>
        <v>Italian American Brotherhood Club</v>
      </c>
      <c r="Z2035" s="3" t="s">
        <v>23</v>
      </c>
    </row>
    <row r="2036" spans="1:26" hidden="1" x14ac:dyDescent="0.35">
      <c r="A2036" s="3">
        <v>2034</v>
      </c>
      <c r="B2036" s="78">
        <v>45363</v>
      </c>
      <c r="C2036" s="73">
        <f>_xlfn.XLOOKUP(Table5[[#This Row],[Serial '#]],Table10[Serial '#],Table10[Date],"",,)</f>
        <v>45457</v>
      </c>
      <c r="D20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36" s="73" t="str">
        <f>IF(Table5[[#This Row],[Date Distributed]]="","In Stock","Distributed")</f>
        <v>Distributed</v>
      </c>
      <c r="F2036" s="79" t="s">
        <v>660</v>
      </c>
      <c r="G2036" s="75" t="s">
        <v>761</v>
      </c>
      <c r="H2036" s="80" t="s">
        <v>749</v>
      </c>
      <c r="I2036" s="80" t="s">
        <v>750</v>
      </c>
      <c r="J2036" s="81" t="s">
        <v>2792</v>
      </c>
      <c r="K2036" s="80" t="s">
        <v>515</v>
      </c>
      <c r="L2036" s="3" t="str">
        <f>_xlfn.XLOOKUP(Table5[[#This Row],[Item '#]],Ticket_Forms[Form Number],Ticket_Forms[Game Name],"",,)</f>
        <v>I Got My Eye On You</v>
      </c>
      <c r="M2036" s="15">
        <v>212</v>
      </c>
      <c r="N2036" s="3">
        <f>LOOKUP(Table5[[#This Row],[Item '#]],Ticket_Forms[Form Number],Ticket_Forms[Ticket Count])</f>
        <v>6320</v>
      </c>
      <c r="O2036" s="16">
        <f>LOOKUP(Table5[[#This Row],[Item '#]],Ticket_Forms[Form Number],Ticket_Forms[Ticket Value])</f>
        <v>1</v>
      </c>
      <c r="P2036" s="16">
        <f>LOOKUP(Table5[[#This Row],[Item '#]],Ticket_Forms[Form Number],Ticket_Forms[Revenue])</f>
        <v>6320</v>
      </c>
      <c r="Q2036" s="16">
        <f>LOOKUP(Table5[[#This Row],[Item '#]],Ticket_Forms[Form Number],Ticket_Forms[Ideal Profit])</f>
        <v>1575</v>
      </c>
      <c r="R2036" s="16">
        <f>LOOKUP(Table5[[#This Row],[Item '#]],Ticket_Forms[Form Number],Ticket_Forms[Prizes])</f>
        <v>4745</v>
      </c>
      <c r="S2036" s="16">
        <f>LOOKUP(Table5[[#This Row],[Item '#]],Ticket_Forms[Form Number],Ticket_Forms[Location Rent])</f>
        <v>379</v>
      </c>
      <c r="T2036" s="16">
        <f>LOOKUP(Table5[[#This Row],[Item '#]],Ticket_Forms[Form Number],Ticket_Forms[Last Sale])</f>
        <v>599</v>
      </c>
      <c r="U2036" s="16" t="s">
        <v>3909</v>
      </c>
      <c r="V2036" s="58">
        <f>Table5[[#This Row],[Date Distributed]]</f>
        <v>45457</v>
      </c>
      <c r="W2036" s="3" t="str">
        <f>_xlfn.XLOOKUP(Table5[[#This Row],[Serial '#]],Table10[Serial '#],Table10[Charity Association],"",,)</f>
        <v>Italian American Brotherhood Club</v>
      </c>
      <c r="Z2036" s="3" t="s">
        <v>23</v>
      </c>
    </row>
    <row r="2037" spans="1:26" hidden="1" x14ac:dyDescent="0.35">
      <c r="A2037" s="3">
        <v>2035</v>
      </c>
      <c r="B2037" s="78">
        <v>45363</v>
      </c>
      <c r="C2037" s="73">
        <f>_xlfn.XLOOKUP(Table5[[#This Row],[Serial '#]],Table10[Serial '#],Table10[Date],"",,)</f>
        <v>45467</v>
      </c>
      <c r="D20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37" s="73" t="str">
        <f>IF(Table5[[#This Row],[Date Distributed]]="","In Stock","Distributed")</f>
        <v>Distributed</v>
      </c>
      <c r="F2037" s="79" t="s">
        <v>660</v>
      </c>
      <c r="G2037" s="75" t="s">
        <v>761</v>
      </c>
      <c r="H2037" s="80" t="s">
        <v>749</v>
      </c>
      <c r="I2037" s="80" t="s">
        <v>750</v>
      </c>
      <c r="J2037" s="81" t="s">
        <v>2793</v>
      </c>
      <c r="K2037" s="80" t="s">
        <v>517</v>
      </c>
      <c r="L2037" s="3" t="str">
        <f>_xlfn.XLOOKUP(Table5[[#This Row],[Item '#]],Ticket_Forms[Form Number],Ticket_Forms[Game Name],"",,)</f>
        <v>Bottle Service</v>
      </c>
      <c r="M2037" s="15">
        <v>202</v>
      </c>
      <c r="N2037" s="3">
        <f>LOOKUP(Table5[[#This Row],[Item '#]],Ticket_Forms[Form Number],Ticket_Forms[Ticket Count])</f>
        <v>6320</v>
      </c>
      <c r="O2037" s="16">
        <f>LOOKUP(Table5[[#This Row],[Item '#]],Ticket_Forms[Form Number],Ticket_Forms[Ticket Value])</f>
        <v>1</v>
      </c>
      <c r="P2037" s="16">
        <f>LOOKUP(Table5[[#This Row],[Item '#]],Ticket_Forms[Form Number],Ticket_Forms[Revenue])</f>
        <v>6320</v>
      </c>
      <c r="Q2037" s="16">
        <f>LOOKUP(Table5[[#This Row],[Item '#]],Ticket_Forms[Form Number],Ticket_Forms[Ideal Profit])</f>
        <v>1575</v>
      </c>
      <c r="R2037" s="16">
        <f>LOOKUP(Table5[[#This Row],[Item '#]],Ticket_Forms[Form Number],Ticket_Forms[Prizes])</f>
        <v>4745</v>
      </c>
      <c r="S2037" s="16">
        <f>LOOKUP(Table5[[#This Row],[Item '#]],Ticket_Forms[Form Number],Ticket_Forms[Location Rent])</f>
        <v>379</v>
      </c>
      <c r="T2037" s="16">
        <f>LOOKUP(Table5[[#This Row],[Item '#]],Ticket_Forms[Form Number],Ticket_Forms[Last Sale])</f>
        <v>599</v>
      </c>
      <c r="U2037" s="16" t="s">
        <v>3909</v>
      </c>
      <c r="V2037" s="58">
        <f>Table5[[#This Row],[Date Distributed]]</f>
        <v>45467</v>
      </c>
      <c r="W2037" s="3" t="str">
        <f>_xlfn.XLOOKUP(Table5[[#This Row],[Serial '#]],Table10[Serial '#],Table10[Charity Association],"",,)</f>
        <v>Greater Cleveland Football Foundation</v>
      </c>
      <c r="Z2037" s="3" t="s">
        <v>23</v>
      </c>
    </row>
    <row r="2038" spans="1:26" hidden="1" x14ac:dyDescent="0.35">
      <c r="A2038" s="3">
        <v>2036</v>
      </c>
      <c r="B2038" s="78">
        <v>45363</v>
      </c>
      <c r="C2038" s="73">
        <f>_xlfn.XLOOKUP(Table5[[#This Row],[Serial '#]],Table10[Serial '#],Table10[Date],"",,)</f>
        <v>45483</v>
      </c>
      <c r="D20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38" s="73" t="str">
        <f>IF(Table5[[#This Row],[Date Distributed]]="","In Stock","Distributed")</f>
        <v>Distributed</v>
      </c>
      <c r="F2038" s="79" t="s">
        <v>660</v>
      </c>
      <c r="G2038" s="75" t="s">
        <v>761</v>
      </c>
      <c r="H2038" s="80" t="s">
        <v>749</v>
      </c>
      <c r="I2038" s="80" t="s">
        <v>750</v>
      </c>
      <c r="J2038" s="81" t="s">
        <v>2794</v>
      </c>
      <c r="K2038" s="80" t="s">
        <v>503</v>
      </c>
      <c r="L2038" s="3" t="str">
        <f>_xlfn.XLOOKUP(Table5[[#This Row],[Item '#]],Ticket_Forms[Form Number],Ticket_Forms[Game Name],"",,)</f>
        <v>In High Spirits</v>
      </c>
      <c r="M2038" s="15">
        <v>212</v>
      </c>
      <c r="N2038" s="3">
        <f>LOOKUP(Table5[[#This Row],[Item '#]],Ticket_Forms[Form Number],Ticket_Forms[Ticket Count])</f>
        <v>6320</v>
      </c>
      <c r="O2038" s="16">
        <f>LOOKUP(Table5[[#This Row],[Item '#]],Ticket_Forms[Form Number],Ticket_Forms[Ticket Value])</f>
        <v>1</v>
      </c>
      <c r="P2038" s="16">
        <f>LOOKUP(Table5[[#This Row],[Item '#]],Ticket_Forms[Form Number],Ticket_Forms[Revenue])</f>
        <v>6320</v>
      </c>
      <c r="Q2038" s="16">
        <f>LOOKUP(Table5[[#This Row],[Item '#]],Ticket_Forms[Form Number],Ticket_Forms[Ideal Profit])</f>
        <v>1575</v>
      </c>
      <c r="R2038" s="16">
        <f>LOOKUP(Table5[[#This Row],[Item '#]],Ticket_Forms[Form Number],Ticket_Forms[Prizes])</f>
        <v>4745</v>
      </c>
      <c r="S2038" s="16">
        <f>LOOKUP(Table5[[#This Row],[Item '#]],Ticket_Forms[Form Number],Ticket_Forms[Location Rent])</f>
        <v>379</v>
      </c>
      <c r="T2038" s="16">
        <f>LOOKUP(Table5[[#This Row],[Item '#]],Ticket_Forms[Form Number],Ticket_Forms[Last Sale])</f>
        <v>599</v>
      </c>
      <c r="U2038" s="16" t="s">
        <v>3909</v>
      </c>
      <c r="V2038" s="58">
        <f>Table5[[#This Row],[Date Distributed]]</f>
        <v>45483</v>
      </c>
      <c r="W2038" s="3" t="str">
        <f>_xlfn.XLOOKUP(Table5[[#This Row],[Serial '#]],Table10[Serial '#],Table10[Charity Association],"",,)</f>
        <v>Greater Cleveland Football Foundation</v>
      </c>
      <c r="Z2038" s="3" t="s">
        <v>23</v>
      </c>
    </row>
    <row r="2039" spans="1:26" hidden="1" x14ac:dyDescent="0.35">
      <c r="A2039" s="3">
        <v>2037</v>
      </c>
      <c r="B2039" s="78">
        <v>45363</v>
      </c>
      <c r="C2039" s="73">
        <f>_xlfn.XLOOKUP(Table5[[#This Row],[Serial '#]],Table10[Serial '#],Table10[Date],"",,)</f>
        <v>45489</v>
      </c>
      <c r="D20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39" s="73" t="str">
        <f>IF(Table5[[#This Row],[Date Distributed]]="","In Stock","Distributed")</f>
        <v>Distributed</v>
      </c>
      <c r="F2039" s="79" t="s">
        <v>660</v>
      </c>
      <c r="G2039" s="75" t="s">
        <v>761</v>
      </c>
      <c r="H2039" s="80" t="s">
        <v>749</v>
      </c>
      <c r="I2039" s="80" t="s">
        <v>750</v>
      </c>
      <c r="J2039" s="81" t="s">
        <v>2795</v>
      </c>
      <c r="K2039" s="80" t="s">
        <v>522</v>
      </c>
      <c r="L2039" s="3" t="str">
        <f>_xlfn.XLOOKUP(Table5[[#This Row],[Item '#]],Ticket_Forms[Form Number],Ticket_Forms[Game Name],"",,)</f>
        <v>Hit Me</v>
      </c>
      <c r="M2039" s="15">
        <v>212</v>
      </c>
      <c r="N2039" s="3">
        <f>LOOKUP(Table5[[#This Row],[Item '#]],Ticket_Forms[Form Number],Ticket_Forms[Ticket Count])</f>
        <v>6320</v>
      </c>
      <c r="O2039" s="16">
        <f>LOOKUP(Table5[[#This Row],[Item '#]],Ticket_Forms[Form Number],Ticket_Forms[Ticket Value])</f>
        <v>1</v>
      </c>
      <c r="P2039" s="16">
        <f>LOOKUP(Table5[[#This Row],[Item '#]],Ticket_Forms[Form Number],Ticket_Forms[Revenue])</f>
        <v>6320</v>
      </c>
      <c r="Q2039" s="16">
        <f>LOOKUP(Table5[[#This Row],[Item '#]],Ticket_Forms[Form Number],Ticket_Forms[Ideal Profit])</f>
        <v>1575</v>
      </c>
      <c r="R2039" s="16">
        <f>LOOKUP(Table5[[#This Row],[Item '#]],Ticket_Forms[Form Number],Ticket_Forms[Prizes])</f>
        <v>4745</v>
      </c>
      <c r="S2039" s="16">
        <f>LOOKUP(Table5[[#This Row],[Item '#]],Ticket_Forms[Form Number],Ticket_Forms[Location Rent])</f>
        <v>379</v>
      </c>
      <c r="T2039" s="16">
        <f>LOOKUP(Table5[[#This Row],[Item '#]],Ticket_Forms[Form Number],Ticket_Forms[Last Sale])</f>
        <v>599</v>
      </c>
      <c r="U2039" s="16" t="s">
        <v>3909</v>
      </c>
      <c r="V2039" s="58">
        <f>Table5[[#This Row],[Date Distributed]]</f>
        <v>45489</v>
      </c>
      <c r="W2039" s="3" t="str">
        <f>_xlfn.XLOOKUP(Table5[[#This Row],[Serial '#]],Table10[Serial '#],Table10[Charity Association],"",,)</f>
        <v>Italian American Brotherhood Club</v>
      </c>
      <c r="Z2039" s="3" t="s">
        <v>23</v>
      </c>
    </row>
    <row r="2040" spans="1:26" hidden="1" x14ac:dyDescent="0.35">
      <c r="A2040" s="3">
        <v>2038</v>
      </c>
      <c r="B2040" s="78">
        <v>45363</v>
      </c>
      <c r="C2040" s="73" t="str">
        <f>_xlfn.XLOOKUP(Table5[[#This Row],[Serial '#]],Table10[Serial '#],Table10[Date],"",,)</f>
        <v/>
      </c>
      <c r="D20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40" s="73" t="str">
        <f>IF(Table5[[#This Row],[Date Distributed]]="","In Stock","Distributed")</f>
        <v>In Stock</v>
      </c>
      <c r="F2040" s="79" t="s">
        <v>660</v>
      </c>
      <c r="G2040" s="75" t="s">
        <v>761</v>
      </c>
      <c r="H2040" s="80" t="s">
        <v>749</v>
      </c>
      <c r="I2040" s="80" t="s">
        <v>750</v>
      </c>
      <c r="J2040" s="81" t="s">
        <v>2796</v>
      </c>
      <c r="K2040" s="80" t="s">
        <v>381</v>
      </c>
      <c r="L2040" s="3" t="str">
        <f>_xlfn.XLOOKUP(Table5[[#This Row],[Item '#]],Ticket_Forms[Form Number],Ticket_Forms[Game Name],"",,)</f>
        <v>9 Iron</v>
      </c>
      <c r="M2040" s="15">
        <v>212</v>
      </c>
      <c r="N2040" s="3">
        <f>LOOKUP(Table5[[#This Row],[Item '#]],Ticket_Forms[Form Number],Ticket_Forms[Ticket Count])</f>
        <v>6320</v>
      </c>
      <c r="O2040" s="16">
        <f>LOOKUP(Table5[[#This Row],[Item '#]],Ticket_Forms[Form Number],Ticket_Forms[Ticket Value])</f>
        <v>1</v>
      </c>
      <c r="P2040" s="16">
        <f>LOOKUP(Table5[[#This Row],[Item '#]],Ticket_Forms[Form Number],Ticket_Forms[Revenue])</f>
        <v>6320</v>
      </c>
      <c r="Q2040" s="16">
        <f>LOOKUP(Table5[[#This Row],[Item '#]],Ticket_Forms[Form Number],Ticket_Forms[Ideal Profit])</f>
        <v>1575</v>
      </c>
      <c r="R2040" s="16">
        <f>LOOKUP(Table5[[#This Row],[Item '#]],Ticket_Forms[Form Number],Ticket_Forms[Prizes])</f>
        <v>4745</v>
      </c>
      <c r="S2040" s="16">
        <f>LOOKUP(Table5[[#This Row],[Item '#]],Ticket_Forms[Form Number],Ticket_Forms[Location Rent])</f>
        <v>379</v>
      </c>
      <c r="T2040" s="16">
        <f>LOOKUP(Table5[[#This Row],[Item '#]],Ticket_Forms[Form Number],Ticket_Forms[Last Sale])</f>
        <v>599</v>
      </c>
      <c r="U2040" s="16" t="s">
        <v>3909</v>
      </c>
      <c r="V2040" s="58" t="str">
        <f>Table5[[#This Row],[Date Distributed]]</f>
        <v/>
      </c>
      <c r="W2040" s="3" t="str">
        <f>_xlfn.XLOOKUP(Table5[[#This Row],[Serial '#]],Table10[Serial '#],Table10[Charity Association],"",,)</f>
        <v/>
      </c>
      <c r="Z2040" s="3" t="s">
        <v>23</v>
      </c>
    </row>
    <row r="2041" spans="1:26" hidden="1" x14ac:dyDescent="0.35">
      <c r="A2041" s="3">
        <v>2039</v>
      </c>
      <c r="B2041" s="78">
        <v>45363</v>
      </c>
      <c r="C2041" s="73" t="str">
        <f>_xlfn.XLOOKUP(Table5[[#This Row],[Serial '#]],Table10[Serial '#],Table10[Date],"",,)</f>
        <v/>
      </c>
      <c r="D20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41" s="73" t="str">
        <f>IF(Table5[[#This Row],[Date Distributed]]="","In Stock","Distributed")</f>
        <v>In Stock</v>
      </c>
      <c r="F2041" s="79" t="s">
        <v>660</v>
      </c>
      <c r="G2041" s="75" t="s">
        <v>761</v>
      </c>
      <c r="H2041" s="80" t="s">
        <v>749</v>
      </c>
      <c r="I2041" s="80" t="s">
        <v>750</v>
      </c>
      <c r="J2041" s="81" t="s">
        <v>2797</v>
      </c>
      <c r="K2041" s="80" t="s">
        <v>496</v>
      </c>
      <c r="L2041" s="3" t="str">
        <f>_xlfn.XLOOKUP(Table5[[#This Row],[Item '#]],Ticket_Forms[Form Number],Ticket_Forms[Game Name],"",,)</f>
        <v>Name Your Poison</v>
      </c>
      <c r="M2041" s="15">
        <v>212</v>
      </c>
      <c r="N2041" s="3">
        <f>LOOKUP(Table5[[#This Row],[Item '#]],Ticket_Forms[Form Number],Ticket_Forms[Ticket Count])</f>
        <v>6320</v>
      </c>
      <c r="O2041" s="16">
        <f>LOOKUP(Table5[[#This Row],[Item '#]],Ticket_Forms[Form Number],Ticket_Forms[Ticket Value])</f>
        <v>1</v>
      </c>
      <c r="P2041" s="16">
        <f>LOOKUP(Table5[[#This Row],[Item '#]],Ticket_Forms[Form Number],Ticket_Forms[Revenue])</f>
        <v>6320</v>
      </c>
      <c r="Q2041" s="16">
        <f>LOOKUP(Table5[[#This Row],[Item '#]],Ticket_Forms[Form Number],Ticket_Forms[Ideal Profit])</f>
        <v>1575</v>
      </c>
      <c r="R2041" s="16">
        <f>LOOKUP(Table5[[#This Row],[Item '#]],Ticket_Forms[Form Number],Ticket_Forms[Prizes])</f>
        <v>4745</v>
      </c>
      <c r="S2041" s="16">
        <f>LOOKUP(Table5[[#This Row],[Item '#]],Ticket_Forms[Form Number],Ticket_Forms[Location Rent])</f>
        <v>379</v>
      </c>
      <c r="T2041" s="16">
        <f>LOOKUP(Table5[[#This Row],[Item '#]],Ticket_Forms[Form Number],Ticket_Forms[Last Sale])</f>
        <v>599</v>
      </c>
      <c r="U2041" s="16" t="s">
        <v>3909</v>
      </c>
      <c r="V2041" s="58" t="str">
        <f>Table5[[#This Row],[Date Distributed]]</f>
        <v/>
      </c>
      <c r="W2041" s="3" t="str">
        <f>_xlfn.XLOOKUP(Table5[[#This Row],[Serial '#]],Table10[Serial '#],Table10[Charity Association],"",,)</f>
        <v/>
      </c>
      <c r="Z2041" s="3" t="s">
        <v>23</v>
      </c>
    </row>
    <row r="2042" spans="1:26" hidden="1" x14ac:dyDescent="0.35">
      <c r="A2042" s="3">
        <v>2040</v>
      </c>
      <c r="B2042" s="85">
        <v>45370</v>
      </c>
      <c r="C2042" s="73">
        <f>_xlfn.XLOOKUP(Table5[[#This Row],[Serial '#]],Table10[Serial '#],Table10[Date],"",,)</f>
        <v>45370</v>
      </c>
      <c r="D20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42" s="73" t="str">
        <f>IF(Table5[[#This Row],[Date Distributed]]="","In Stock","Distributed")</f>
        <v>Distributed</v>
      </c>
      <c r="F2042" s="79" t="s">
        <v>660</v>
      </c>
      <c r="G2042" s="75" t="s">
        <v>761</v>
      </c>
      <c r="H2042" s="80" t="s">
        <v>751</v>
      </c>
      <c r="I2042" s="80" t="s">
        <v>752</v>
      </c>
      <c r="J2042" s="81">
        <v>500121</v>
      </c>
      <c r="K2042" s="80" t="s">
        <v>483</v>
      </c>
      <c r="L2042" s="3" t="str">
        <f>_xlfn.XLOOKUP(Table5[[#This Row],[Item '#]],Ticket_Forms[Form Number],Ticket_Forms[Game Name],"",,)</f>
        <v>Cash Advance</v>
      </c>
      <c r="M2042" s="15">
        <v>149</v>
      </c>
      <c r="N2042" s="3">
        <f>LOOKUP(Table5[[#This Row],[Item '#]],Ticket_Forms[Form Number],Ticket_Forms[Ticket Count])</f>
        <v>4000</v>
      </c>
      <c r="O2042" s="16">
        <f>LOOKUP(Table5[[#This Row],[Item '#]],Ticket_Forms[Form Number],Ticket_Forms[Ticket Value])</f>
        <v>1</v>
      </c>
      <c r="P2042" s="16">
        <f>LOOKUP(Table5[[#This Row],[Item '#]],Ticket_Forms[Form Number],Ticket_Forms[Revenue])</f>
        <v>4000</v>
      </c>
      <c r="Q2042" s="16">
        <f>LOOKUP(Table5[[#This Row],[Item '#]],Ticket_Forms[Form Number],Ticket_Forms[Ideal Profit])</f>
        <v>903</v>
      </c>
      <c r="R2042" s="16">
        <f>LOOKUP(Table5[[#This Row],[Item '#]],Ticket_Forms[Form Number],Ticket_Forms[Prizes])</f>
        <v>3097</v>
      </c>
      <c r="S2042" s="16">
        <f>LOOKUP(Table5[[#This Row],[Item '#]],Ticket_Forms[Form Number],Ticket_Forms[Location Rent])</f>
        <v>240</v>
      </c>
      <c r="T2042" s="16">
        <f>LOOKUP(Table5[[#This Row],[Item '#]],Ticket_Forms[Form Number],Ticket_Forms[Last Sale])</f>
        <v>100</v>
      </c>
      <c r="U2042" s="16" t="s">
        <v>3909</v>
      </c>
      <c r="V2042" s="58">
        <f>Table5[[#This Row],[Date Distributed]]</f>
        <v>45370</v>
      </c>
      <c r="W2042" s="3" t="str">
        <f>_xlfn.XLOOKUP(Table5[[#This Row],[Serial '#]],Table10[Serial '#],Table10[Charity Association],"",,)</f>
        <v>Medina County Law Enforcrment Assoc</v>
      </c>
      <c r="Z2042" s="3" t="s">
        <v>3909</v>
      </c>
    </row>
    <row r="2043" spans="1:26" hidden="1" x14ac:dyDescent="0.35">
      <c r="A2043" s="3">
        <v>2041</v>
      </c>
      <c r="B2043" s="85">
        <v>45370</v>
      </c>
      <c r="C2043" s="73">
        <f>_xlfn.XLOOKUP(Table5[[#This Row],[Serial '#]],Table10[Serial '#],Table10[Date],"",,)</f>
        <v>45370</v>
      </c>
      <c r="D20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43" s="73" t="str">
        <f>IF(Table5[[#This Row],[Date Distributed]]="","In Stock","Distributed")</f>
        <v>Distributed</v>
      </c>
      <c r="F2043" s="79" t="s">
        <v>660</v>
      </c>
      <c r="G2043" s="75" t="s">
        <v>761</v>
      </c>
      <c r="H2043" s="80" t="s">
        <v>751</v>
      </c>
      <c r="I2043" s="80" t="s">
        <v>752</v>
      </c>
      <c r="J2043" s="81">
        <v>500260</v>
      </c>
      <c r="K2043" s="80" t="s">
        <v>484</v>
      </c>
      <c r="L2043" s="3" t="str">
        <f>_xlfn.XLOOKUP(Table5[[#This Row],[Item '#]],Ticket_Forms[Form Number],Ticket_Forms[Game Name],"",,)</f>
        <v>Bet Buster</v>
      </c>
      <c r="M2043" s="15">
        <v>149</v>
      </c>
      <c r="N2043" s="3">
        <f>LOOKUP(Table5[[#This Row],[Item '#]],Ticket_Forms[Form Number],Ticket_Forms[Ticket Count])</f>
        <v>4000</v>
      </c>
      <c r="O2043" s="16">
        <f>LOOKUP(Table5[[#This Row],[Item '#]],Ticket_Forms[Form Number],Ticket_Forms[Ticket Value])</f>
        <v>1</v>
      </c>
      <c r="P2043" s="16">
        <f>LOOKUP(Table5[[#This Row],[Item '#]],Ticket_Forms[Form Number],Ticket_Forms[Revenue])</f>
        <v>4000</v>
      </c>
      <c r="Q2043" s="16">
        <f>LOOKUP(Table5[[#This Row],[Item '#]],Ticket_Forms[Form Number],Ticket_Forms[Ideal Profit])</f>
        <v>903</v>
      </c>
      <c r="R2043" s="16">
        <f>LOOKUP(Table5[[#This Row],[Item '#]],Ticket_Forms[Form Number],Ticket_Forms[Prizes])</f>
        <v>3097</v>
      </c>
      <c r="S2043" s="16">
        <f>LOOKUP(Table5[[#This Row],[Item '#]],Ticket_Forms[Form Number],Ticket_Forms[Location Rent])</f>
        <v>240</v>
      </c>
      <c r="T2043" s="16">
        <f>LOOKUP(Table5[[#This Row],[Item '#]],Ticket_Forms[Form Number],Ticket_Forms[Last Sale])</f>
        <v>100</v>
      </c>
      <c r="U2043" s="16" t="s">
        <v>3909</v>
      </c>
      <c r="V2043" s="58">
        <f>Table5[[#This Row],[Date Distributed]]</f>
        <v>45370</v>
      </c>
      <c r="W2043" s="3" t="str">
        <f>_xlfn.XLOOKUP(Table5[[#This Row],[Serial '#]],Table10[Serial '#],Table10[Charity Association],"",,)</f>
        <v>Medina County Law Enforcrment Assoc</v>
      </c>
      <c r="Z2043" s="3" t="s">
        <v>3909</v>
      </c>
    </row>
    <row r="2044" spans="1:26" hidden="1" x14ac:dyDescent="0.35">
      <c r="A2044" s="3">
        <v>2042</v>
      </c>
      <c r="B2044" s="85">
        <v>45378</v>
      </c>
      <c r="C2044" s="73">
        <f>_xlfn.XLOOKUP(Table5[[#This Row],[Serial '#]],Table10[Serial '#],Table10[Date],"",,)</f>
        <v>45378</v>
      </c>
      <c r="D20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44" s="73" t="str">
        <f>IF(Table5[[#This Row],[Date Distributed]]="","In Stock","Distributed")</f>
        <v>Distributed</v>
      </c>
      <c r="F2044" s="79" t="s">
        <v>660</v>
      </c>
      <c r="G2044" s="75" t="s">
        <v>761</v>
      </c>
      <c r="H2044" s="80" t="s">
        <v>753</v>
      </c>
      <c r="I2044" s="80" t="s">
        <v>754</v>
      </c>
      <c r="J2044" s="81">
        <v>500114</v>
      </c>
      <c r="K2044" s="80" t="s">
        <v>483</v>
      </c>
      <c r="L2044" s="3" t="str">
        <f>_xlfn.XLOOKUP(Table5[[#This Row],[Item '#]],Ticket_Forms[Form Number],Ticket_Forms[Game Name],"",,)</f>
        <v>Cash Advance</v>
      </c>
      <c r="M2044" s="15">
        <v>149</v>
      </c>
      <c r="N2044" s="3">
        <f>LOOKUP(Table5[[#This Row],[Item '#]],Ticket_Forms[Form Number],Ticket_Forms[Ticket Count])</f>
        <v>4000</v>
      </c>
      <c r="O2044" s="16">
        <f>LOOKUP(Table5[[#This Row],[Item '#]],Ticket_Forms[Form Number],Ticket_Forms[Ticket Value])</f>
        <v>1</v>
      </c>
      <c r="P2044" s="16">
        <f>LOOKUP(Table5[[#This Row],[Item '#]],Ticket_Forms[Form Number],Ticket_Forms[Revenue])</f>
        <v>4000</v>
      </c>
      <c r="Q2044" s="16">
        <f>LOOKUP(Table5[[#This Row],[Item '#]],Ticket_Forms[Form Number],Ticket_Forms[Ideal Profit])</f>
        <v>903</v>
      </c>
      <c r="R2044" s="16">
        <f>LOOKUP(Table5[[#This Row],[Item '#]],Ticket_Forms[Form Number],Ticket_Forms[Prizes])</f>
        <v>3097</v>
      </c>
      <c r="S2044" s="16">
        <f>LOOKUP(Table5[[#This Row],[Item '#]],Ticket_Forms[Form Number],Ticket_Forms[Location Rent])</f>
        <v>240</v>
      </c>
      <c r="T2044" s="16">
        <f>LOOKUP(Table5[[#This Row],[Item '#]],Ticket_Forms[Form Number],Ticket_Forms[Last Sale])</f>
        <v>100</v>
      </c>
      <c r="U2044" s="16" t="s">
        <v>3909</v>
      </c>
      <c r="V2044" s="58">
        <f>Table5[[#This Row],[Date Distributed]]</f>
        <v>45378</v>
      </c>
      <c r="W2044" s="3" t="str">
        <f>_xlfn.XLOOKUP(Table5[[#This Row],[Serial '#]],Table10[Serial '#],Table10[Charity Association],"",,)</f>
        <v>Medina County Law Enforcrment Assoc</v>
      </c>
      <c r="Z2044" s="3" t="s">
        <v>3909</v>
      </c>
    </row>
    <row r="2045" spans="1:26" hidden="1" x14ac:dyDescent="0.35">
      <c r="A2045" s="3">
        <v>2043</v>
      </c>
      <c r="B2045" s="84">
        <v>45378</v>
      </c>
      <c r="C2045" s="73">
        <f>_xlfn.XLOOKUP(Table5[[#This Row],[Serial '#]],Table10[Serial '#],Table10[Date],"",,)</f>
        <v>45378</v>
      </c>
      <c r="D20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45" s="73" t="str">
        <f>IF(Table5[[#This Row],[Date Distributed]]="","In Stock","Distributed")</f>
        <v>Distributed</v>
      </c>
      <c r="F2045" s="79" t="s">
        <v>660</v>
      </c>
      <c r="G2045" s="75" t="s">
        <v>761</v>
      </c>
      <c r="H2045" s="80" t="s">
        <v>753</v>
      </c>
      <c r="I2045" s="80" t="s">
        <v>754</v>
      </c>
      <c r="J2045" s="77">
        <v>500092</v>
      </c>
      <c r="K2045" s="76" t="s">
        <v>484</v>
      </c>
      <c r="L2045" s="3" t="str">
        <f>_xlfn.XLOOKUP(Table5[[#This Row],[Item '#]],Ticket_Forms[Form Number],Ticket_Forms[Game Name],"",,)</f>
        <v>Bet Buster</v>
      </c>
      <c r="M2045" s="15">
        <v>149</v>
      </c>
      <c r="N2045" s="3">
        <f>LOOKUP(Table5[[#This Row],[Item '#]],Ticket_Forms[Form Number],Ticket_Forms[Ticket Count])</f>
        <v>4000</v>
      </c>
      <c r="O2045" s="16">
        <f>LOOKUP(Table5[[#This Row],[Item '#]],Ticket_Forms[Form Number],Ticket_Forms[Ticket Value])</f>
        <v>1</v>
      </c>
      <c r="P2045" s="16">
        <f>LOOKUP(Table5[[#This Row],[Item '#]],Ticket_Forms[Form Number],Ticket_Forms[Revenue])</f>
        <v>4000</v>
      </c>
      <c r="Q2045" s="16">
        <f>LOOKUP(Table5[[#This Row],[Item '#]],Ticket_Forms[Form Number],Ticket_Forms[Ideal Profit])</f>
        <v>903</v>
      </c>
      <c r="R2045" s="16">
        <f>LOOKUP(Table5[[#This Row],[Item '#]],Ticket_Forms[Form Number],Ticket_Forms[Prizes])</f>
        <v>3097</v>
      </c>
      <c r="S2045" s="16">
        <f>LOOKUP(Table5[[#This Row],[Item '#]],Ticket_Forms[Form Number],Ticket_Forms[Location Rent])</f>
        <v>240</v>
      </c>
      <c r="T2045" s="16">
        <f>LOOKUP(Table5[[#This Row],[Item '#]],Ticket_Forms[Form Number],Ticket_Forms[Last Sale])</f>
        <v>100</v>
      </c>
      <c r="U2045" s="16" t="s">
        <v>3909</v>
      </c>
      <c r="V2045" s="58">
        <f>Table5[[#This Row],[Date Distributed]]</f>
        <v>45378</v>
      </c>
      <c r="W2045" s="3" t="str">
        <f>_xlfn.XLOOKUP(Table5[[#This Row],[Serial '#]],Table10[Serial '#],Table10[Charity Association],"",,)</f>
        <v>Medina County Law Enforcrment Assoc</v>
      </c>
      <c r="Z2045" s="3" t="s">
        <v>3909</v>
      </c>
    </row>
    <row r="2046" spans="1:26" hidden="1" x14ac:dyDescent="0.35">
      <c r="A2046" s="3">
        <v>2044</v>
      </c>
      <c r="B2046" s="84">
        <v>45386</v>
      </c>
      <c r="C2046" s="73">
        <f>_xlfn.XLOOKUP(Table5[[#This Row],[Serial '#]],Table10[Serial '#],Table10[Date],"",,)</f>
        <v>45391</v>
      </c>
      <c r="D20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46" s="73" t="str">
        <f>IF(Table5[[#This Row],[Date Distributed]]="","In Stock","Distributed")</f>
        <v>Distributed</v>
      </c>
      <c r="F2046" s="75" t="s">
        <v>660</v>
      </c>
      <c r="G2046" s="75" t="s">
        <v>761</v>
      </c>
      <c r="H2046" s="76" t="s">
        <v>755</v>
      </c>
      <c r="I2046" s="76" t="s">
        <v>756</v>
      </c>
      <c r="J2046" s="77" t="s">
        <v>2798</v>
      </c>
      <c r="K2046" s="76" t="s">
        <v>385</v>
      </c>
      <c r="L2046" s="3" t="str">
        <f>_xlfn.XLOOKUP(Table5[[#This Row],[Item '#]],Ticket_Forms[Form Number],Ticket_Forms[Game Name],"",,)</f>
        <v>Criss Cross</v>
      </c>
      <c r="M2046" s="15">
        <v>186</v>
      </c>
      <c r="N2046" s="3">
        <f>LOOKUP(Table5[[#This Row],[Item '#]],Ticket_Forms[Form Number],Ticket_Forms[Ticket Count])</f>
        <v>5520</v>
      </c>
      <c r="O2046" s="16">
        <f>LOOKUP(Table5[[#This Row],[Item '#]],Ticket_Forms[Form Number],Ticket_Forms[Ticket Value])</f>
        <v>1</v>
      </c>
      <c r="P2046" s="16">
        <f>LOOKUP(Table5[[#This Row],[Item '#]],Ticket_Forms[Form Number],Ticket_Forms[Revenue])</f>
        <v>5520</v>
      </c>
      <c r="Q2046" s="16">
        <f>LOOKUP(Table5[[#This Row],[Item '#]],Ticket_Forms[Form Number],Ticket_Forms[Ideal Profit])</f>
        <v>960</v>
      </c>
      <c r="R2046" s="16">
        <f>LOOKUP(Table5[[#This Row],[Item '#]],Ticket_Forms[Form Number],Ticket_Forms[Prizes])</f>
        <v>4560</v>
      </c>
      <c r="S2046" s="16">
        <f>LOOKUP(Table5[[#This Row],[Item '#]],Ticket_Forms[Form Number],Ticket_Forms[Location Rent])</f>
        <v>331</v>
      </c>
      <c r="T2046" s="16">
        <f>LOOKUP(Table5[[#This Row],[Item '#]],Ticket_Forms[Form Number],Ticket_Forms[Last Sale])</f>
        <v>200</v>
      </c>
      <c r="U2046" s="16" t="s">
        <v>3909</v>
      </c>
      <c r="V2046" s="58">
        <f>Table5[[#This Row],[Date Distributed]]</f>
        <v>45391</v>
      </c>
      <c r="W2046" s="3" t="str">
        <f>_xlfn.XLOOKUP(Table5[[#This Row],[Serial '#]],Table10[Serial '#],Table10[Charity Association],"",,)</f>
        <v>Greater Cleveland Football Foundation</v>
      </c>
      <c r="Z2046" s="3" t="s">
        <v>3909</v>
      </c>
    </row>
    <row r="2047" spans="1:26" hidden="1" x14ac:dyDescent="0.35">
      <c r="A2047" s="3">
        <v>2045</v>
      </c>
      <c r="B2047" s="85">
        <v>45386</v>
      </c>
      <c r="C2047" s="73">
        <f>_xlfn.XLOOKUP(Table5[[#This Row],[Serial '#]],Table10[Serial '#],Table10[Date],"",,)</f>
        <v>45391</v>
      </c>
      <c r="D20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47" s="73" t="str">
        <f>IF(Table5[[#This Row],[Date Distributed]]="","In Stock","Distributed")</f>
        <v>Distributed</v>
      </c>
      <c r="F2047" s="79" t="s">
        <v>660</v>
      </c>
      <c r="G2047" s="75" t="s">
        <v>761</v>
      </c>
      <c r="H2047" s="80" t="s">
        <v>755</v>
      </c>
      <c r="I2047" s="80" t="s">
        <v>756</v>
      </c>
      <c r="J2047" s="81" t="s">
        <v>2799</v>
      </c>
      <c r="K2047" s="80" t="s">
        <v>385</v>
      </c>
      <c r="L2047" s="3" t="str">
        <f>_xlfn.XLOOKUP(Table5[[#This Row],[Item '#]],Ticket_Forms[Form Number],Ticket_Forms[Game Name],"",,)</f>
        <v>Criss Cross</v>
      </c>
      <c r="M2047" s="15">
        <v>186</v>
      </c>
      <c r="N2047" s="3">
        <f>LOOKUP(Table5[[#This Row],[Item '#]],Ticket_Forms[Form Number],Ticket_Forms[Ticket Count])</f>
        <v>5520</v>
      </c>
      <c r="O2047" s="16">
        <f>LOOKUP(Table5[[#This Row],[Item '#]],Ticket_Forms[Form Number],Ticket_Forms[Ticket Value])</f>
        <v>1</v>
      </c>
      <c r="P2047" s="16">
        <f>LOOKUP(Table5[[#This Row],[Item '#]],Ticket_Forms[Form Number],Ticket_Forms[Revenue])</f>
        <v>5520</v>
      </c>
      <c r="Q2047" s="16">
        <f>LOOKUP(Table5[[#This Row],[Item '#]],Ticket_Forms[Form Number],Ticket_Forms[Ideal Profit])</f>
        <v>960</v>
      </c>
      <c r="R2047" s="16">
        <f>LOOKUP(Table5[[#This Row],[Item '#]],Ticket_Forms[Form Number],Ticket_Forms[Prizes])</f>
        <v>4560</v>
      </c>
      <c r="S2047" s="16">
        <f>LOOKUP(Table5[[#This Row],[Item '#]],Ticket_Forms[Form Number],Ticket_Forms[Location Rent])</f>
        <v>331</v>
      </c>
      <c r="T2047" s="16">
        <f>LOOKUP(Table5[[#This Row],[Item '#]],Ticket_Forms[Form Number],Ticket_Forms[Last Sale])</f>
        <v>200</v>
      </c>
      <c r="U2047" s="16" t="s">
        <v>3909</v>
      </c>
      <c r="V2047" s="58">
        <f>Table5[[#This Row],[Date Distributed]]</f>
        <v>45391</v>
      </c>
      <c r="W2047" s="3" t="str">
        <f>_xlfn.XLOOKUP(Table5[[#This Row],[Serial '#]],Table10[Serial '#],Table10[Charity Association],"",,)</f>
        <v>Holy Trinity Lutheran Church</v>
      </c>
      <c r="Z2047" s="3" t="s">
        <v>3909</v>
      </c>
    </row>
    <row r="2048" spans="1:26" hidden="1" x14ac:dyDescent="0.35">
      <c r="A2048" s="3">
        <v>2046</v>
      </c>
      <c r="B2048" s="85">
        <v>45386</v>
      </c>
      <c r="C2048" s="73">
        <f>_xlfn.XLOOKUP(Table5[[#This Row],[Serial '#]],Table10[Serial '#],Table10[Date],"",,)</f>
        <v>45391</v>
      </c>
      <c r="D20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48" s="73" t="str">
        <f>IF(Table5[[#This Row],[Date Distributed]]="","In Stock","Distributed")</f>
        <v>Distributed</v>
      </c>
      <c r="F2048" s="79" t="s">
        <v>660</v>
      </c>
      <c r="G2048" s="75" t="s">
        <v>761</v>
      </c>
      <c r="H2048" s="80" t="s">
        <v>755</v>
      </c>
      <c r="I2048" s="80" t="s">
        <v>756</v>
      </c>
      <c r="J2048" s="81" t="s">
        <v>2800</v>
      </c>
      <c r="K2048" s="80" t="s">
        <v>385</v>
      </c>
      <c r="L2048" s="3" t="str">
        <f>_xlfn.XLOOKUP(Table5[[#This Row],[Item '#]],Ticket_Forms[Form Number],Ticket_Forms[Game Name],"",,)</f>
        <v>Criss Cross</v>
      </c>
      <c r="M2048" s="15">
        <v>186</v>
      </c>
      <c r="N2048" s="3">
        <f>LOOKUP(Table5[[#This Row],[Item '#]],Ticket_Forms[Form Number],Ticket_Forms[Ticket Count])</f>
        <v>5520</v>
      </c>
      <c r="O2048" s="16">
        <f>LOOKUP(Table5[[#This Row],[Item '#]],Ticket_Forms[Form Number],Ticket_Forms[Ticket Value])</f>
        <v>1</v>
      </c>
      <c r="P2048" s="16">
        <f>LOOKUP(Table5[[#This Row],[Item '#]],Ticket_Forms[Form Number],Ticket_Forms[Revenue])</f>
        <v>5520</v>
      </c>
      <c r="Q2048" s="16">
        <f>LOOKUP(Table5[[#This Row],[Item '#]],Ticket_Forms[Form Number],Ticket_Forms[Ideal Profit])</f>
        <v>960</v>
      </c>
      <c r="R2048" s="16">
        <f>LOOKUP(Table5[[#This Row],[Item '#]],Ticket_Forms[Form Number],Ticket_Forms[Prizes])</f>
        <v>4560</v>
      </c>
      <c r="S2048" s="16">
        <f>LOOKUP(Table5[[#This Row],[Item '#]],Ticket_Forms[Form Number],Ticket_Forms[Location Rent])</f>
        <v>331</v>
      </c>
      <c r="T2048" s="16">
        <f>LOOKUP(Table5[[#This Row],[Item '#]],Ticket_Forms[Form Number],Ticket_Forms[Last Sale])</f>
        <v>200</v>
      </c>
      <c r="U2048" s="16" t="s">
        <v>3909</v>
      </c>
      <c r="V2048" s="58">
        <f>Table5[[#This Row],[Date Distributed]]</f>
        <v>45391</v>
      </c>
      <c r="W2048" s="3" t="str">
        <f>_xlfn.XLOOKUP(Table5[[#This Row],[Serial '#]],Table10[Serial '#],Table10[Charity Association],"",,)</f>
        <v>Holy Trinity Lutheran Church</v>
      </c>
      <c r="Z2048" s="3" t="s">
        <v>3909</v>
      </c>
    </row>
    <row r="2049" spans="1:26" hidden="1" x14ac:dyDescent="0.35">
      <c r="A2049" s="3">
        <v>2047</v>
      </c>
      <c r="B2049" s="85">
        <v>45386</v>
      </c>
      <c r="C2049" s="73">
        <f>_xlfn.XLOOKUP(Table5[[#This Row],[Serial '#]],Table10[Serial '#],Table10[Date],"",,)</f>
        <v>45391</v>
      </c>
      <c r="D20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49" s="73" t="str">
        <f>IF(Table5[[#This Row],[Date Distributed]]="","In Stock","Distributed")</f>
        <v>Distributed</v>
      </c>
      <c r="F2049" s="79" t="s">
        <v>660</v>
      </c>
      <c r="G2049" s="75" t="s">
        <v>761</v>
      </c>
      <c r="H2049" s="80" t="s">
        <v>755</v>
      </c>
      <c r="I2049" s="80" t="s">
        <v>756</v>
      </c>
      <c r="J2049" s="81" t="s">
        <v>2801</v>
      </c>
      <c r="K2049" s="80" t="s">
        <v>385</v>
      </c>
      <c r="L2049" s="3" t="str">
        <f>_xlfn.XLOOKUP(Table5[[#This Row],[Item '#]],Ticket_Forms[Form Number],Ticket_Forms[Game Name],"",,)</f>
        <v>Criss Cross</v>
      </c>
      <c r="M2049" s="15">
        <v>186</v>
      </c>
      <c r="N2049" s="3">
        <f>LOOKUP(Table5[[#This Row],[Item '#]],Ticket_Forms[Form Number],Ticket_Forms[Ticket Count])</f>
        <v>5520</v>
      </c>
      <c r="O2049" s="16">
        <f>LOOKUP(Table5[[#This Row],[Item '#]],Ticket_Forms[Form Number],Ticket_Forms[Ticket Value])</f>
        <v>1</v>
      </c>
      <c r="P2049" s="16">
        <f>LOOKUP(Table5[[#This Row],[Item '#]],Ticket_Forms[Form Number],Ticket_Forms[Revenue])</f>
        <v>5520</v>
      </c>
      <c r="Q2049" s="16">
        <f>LOOKUP(Table5[[#This Row],[Item '#]],Ticket_Forms[Form Number],Ticket_Forms[Ideal Profit])</f>
        <v>960</v>
      </c>
      <c r="R2049" s="16">
        <f>LOOKUP(Table5[[#This Row],[Item '#]],Ticket_Forms[Form Number],Ticket_Forms[Prizes])</f>
        <v>4560</v>
      </c>
      <c r="S2049" s="16">
        <f>LOOKUP(Table5[[#This Row],[Item '#]],Ticket_Forms[Form Number],Ticket_Forms[Location Rent])</f>
        <v>331</v>
      </c>
      <c r="T2049" s="16">
        <f>LOOKUP(Table5[[#This Row],[Item '#]],Ticket_Forms[Form Number],Ticket_Forms[Last Sale])</f>
        <v>200</v>
      </c>
      <c r="U2049" s="16" t="s">
        <v>3909</v>
      </c>
      <c r="V2049" s="58">
        <f>Table5[[#This Row],[Date Distributed]]</f>
        <v>45391</v>
      </c>
      <c r="W2049" s="3" t="str">
        <f>_xlfn.XLOOKUP(Table5[[#This Row],[Serial '#]],Table10[Serial '#],Table10[Charity Association],"",,)</f>
        <v>Holy Trinity Lutheran Church</v>
      </c>
      <c r="Z2049" s="3" t="s">
        <v>3909</v>
      </c>
    </row>
    <row r="2050" spans="1:26" hidden="1" x14ac:dyDescent="0.35">
      <c r="A2050" s="3">
        <v>2048</v>
      </c>
      <c r="B2050" s="85">
        <v>45386</v>
      </c>
      <c r="C2050" s="73">
        <f>_xlfn.XLOOKUP(Table5[[#This Row],[Serial '#]],Table10[Serial '#],Table10[Date],"",,)</f>
        <v>45392</v>
      </c>
      <c r="D20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50" s="73" t="str">
        <f>IF(Table5[[#This Row],[Date Distributed]]="","In Stock","Distributed")</f>
        <v>Distributed</v>
      </c>
      <c r="F2050" s="79" t="s">
        <v>660</v>
      </c>
      <c r="G2050" s="75" t="s">
        <v>761</v>
      </c>
      <c r="H2050" s="80" t="s">
        <v>755</v>
      </c>
      <c r="I2050" s="80" t="s">
        <v>756</v>
      </c>
      <c r="J2050" s="81" t="s">
        <v>2802</v>
      </c>
      <c r="K2050" s="80" t="s">
        <v>385</v>
      </c>
      <c r="L2050" s="3" t="str">
        <f>_xlfn.XLOOKUP(Table5[[#This Row],[Item '#]],Ticket_Forms[Form Number],Ticket_Forms[Game Name],"",,)</f>
        <v>Criss Cross</v>
      </c>
      <c r="M2050" s="15">
        <v>186</v>
      </c>
      <c r="N2050" s="3">
        <f>LOOKUP(Table5[[#This Row],[Item '#]],Ticket_Forms[Form Number],Ticket_Forms[Ticket Count])</f>
        <v>5520</v>
      </c>
      <c r="O2050" s="16">
        <f>LOOKUP(Table5[[#This Row],[Item '#]],Ticket_Forms[Form Number],Ticket_Forms[Ticket Value])</f>
        <v>1</v>
      </c>
      <c r="P2050" s="16">
        <f>LOOKUP(Table5[[#This Row],[Item '#]],Ticket_Forms[Form Number],Ticket_Forms[Revenue])</f>
        <v>5520</v>
      </c>
      <c r="Q2050" s="16">
        <f>LOOKUP(Table5[[#This Row],[Item '#]],Ticket_Forms[Form Number],Ticket_Forms[Ideal Profit])</f>
        <v>960</v>
      </c>
      <c r="R2050" s="16">
        <f>LOOKUP(Table5[[#This Row],[Item '#]],Ticket_Forms[Form Number],Ticket_Forms[Prizes])</f>
        <v>4560</v>
      </c>
      <c r="S2050" s="16">
        <f>LOOKUP(Table5[[#This Row],[Item '#]],Ticket_Forms[Form Number],Ticket_Forms[Location Rent])</f>
        <v>331</v>
      </c>
      <c r="T2050" s="16">
        <f>LOOKUP(Table5[[#This Row],[Item '#]],Ticket_Forms[Form Number],Ticket_Forms[Last Sale])</f>
        <v>200</v>
      </c>
      <c r="U2050" s="16" t="s">
        <v>3909</v>
      </c>
      <c r="V2050" s="58">
        <f>Table5[[#This Row],[Date Distributed]]</f>
        <v>45392</v>
      </c>
      <c r="W2050" s="3" t="str">
        <f>_xlfn.XLOOKUP(Table5[[#This Row],[Serial '#]],Table10[Serial '#],Table10[Charity Association],"",,)</f>
        <v>Medina County Law Enforcrment Assoc</v>
      </c>
      <c r="Z2050" s="3" t="s">
        <v>3909</v>
      </c>
    </row>
    <row r="2051" spans="1:26" hidden="1" x14ac:dyDescent="0.35">
      <c r="A2051" s="3">
        <v>2049</v>
      </c>
      <c r="B2051" s="85">
        <v>45386</v>
      </c>
      <c r="C2051" s="73">
        <f>_xlfn.XLOOKUP(Table5[[#This Row],[Serial '#]],Table10[Serial '#],Table10[Date],"",,)</f>
        <v>45393</v>
      </c>
      <c r="D20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51" s="73" t="str">
        <f>IF(Table5[[#This Row],[Date Distributed]]="","In Stock","Distributed")</f>
        <v>Distributed</v>
      </c>
      <c r="F2051" s="79" t="s">
        <v>660</v>
      </c>
      <c r="G2051" s="75" t="s">
        <v>761</v>
      </c>
      <c r="H2051" s="80" t="s">
        <v>755</v>
      </c>
      <c r="I2051" s="80" t="s">
        <v>756</v>
      </c>
      <c r="J2051" s="81" t="s">
        <v>2803</v>
      </c>
      <c r="K2051" s="80" t="s">
        <v>385</v>
      </c>
      <c r="L2051" s="3" t="str">
        <f>_xlfn.XLOOKUP(Table5[[#This Row],[Item '#]],Ticket_Forms[Form Number],Ticket_Forms[Game Name],"",,)</f>
        <v>Criss Cross</v>
      </c>
      <c r="M2051" s="15">
        <v>186</v>
      </c>
      <c r="N2051" s="3">
        <f>LOOKUP(Table5[[#This Row],[Item '#]],Ticket_Forms[Form Number],Ticket_Forms[Ticket Count])</f>
        <v>5520</v>
      </c>
      <c r="O2051" s="16">
        <f>LOOKUP(Table5[[#This Row],[Item '#]],Ticket_Forms[Form Number],Ticket_Forms[Ticket Value])</f>
        <v>1</v>
      </c>
      <c r="P2051" s="16">
        <f>LOOKUP(Table5[[#This Row],[Item '#]],Ticket_Forms[Form Number],Ticket_Forms[Revenue])</f>
        <v>5520</v>
      </c>
      <c r="Q2051" s="16">
        <f>LOOKUP(Table5[[#This Row],[Item '#]],Ticket_Forms[Form Number],Ticket_Forms[Ideal Profit])</f>
        <v>960</v>
      </c>
      <c r="R2051" s="16">
        <f>LOOKUP(Table5[[#This Row],[Item '#]],Ticket_Forms[Form Number],Ticket_Forms[Prizes])</f>
        <v>4560</v>
      </c>
      <c r="S2051" s="16">
        <f>LOOKUP(Table5[[#This Row],[Item '#]],Ticket_Forms[Form Number],Ticket_Forms[Location Rent])</f>
        <v>331</v>
      </c>
      <c r="T2051" s="16">
        <f>LOOKUP(Table5[[#This Row],[Item '#]],Ticket_Forms[Form Number],Ticket_Forms[Last Sale])</f>
        <v>200</v>
      </c>
      <c r="U2051" s="16" t="s">
        <v>3909</v>
      </c>
      <c r="V2051" s="58">
        <f>Table5[[#This Row],[Date Distributed]]</f>
        <v>45393</v>
      </c>
      <c r="W2051" s="3" t="str">
        <f>_xlfn.XLOOKUP(Table5[[#This Row],[Serial '#]],Table10[Serial '#],Table10[Charity Association],"",,)</f>
        <v>Cleveland Police Athletic League</v>
      </c>
      <c r="Z2051" s="3" t="s">
        <v>3909</v>
      </c>
    </row>
    <row r="2052" spans="1:26" hidden="1" x14ac:dyDescent="0.35">
      <c r="A2052" s="3">
        <v>2050</v>
      </c>
      <c r="B2052" s="85">
        <v>45386</v>
      </c>
      <c r="C2052" s="73">
        <f>_xlfn.XLOOKUP(Table5[[#This Row],[Serial '#]],Table10[Serial '#],Table10[Date],"",,)</f>
        <v>45393</v>
      </c>
      <c r="D20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52" s="73" t="str">
        <f>IF(Table5[[#This Row],[Date Distributed]]="","In Stock","Distributed")</f>
        <v>Distributed</v>
      </c>
      <c r="F2052" s="79" t="s">
        <v>660</v>
      </c>
      <c r="G2052" s="75" t="s">
        <v>761</v>
      </c>
      <c r="H2052" s="80" t="s">
        <v>755</v>
      </c>
      <c r="I2052" s="80" t="s">
        <v>756</v>
      </c>
      <c r="J2052" s="81" t="s">
        <v>2804</v>
      </c>
      <c r="K2052" s="80" t="s">
        <v>385</v>
      </c>
      <c r="L2052" s="3" t="str">
        <f>_xlfn.XLOOKUP(Table5[[#This Row],[Item '#]],Ticket_Forms[Form Number],Ticket_Forms[Game Name],"",,)</f>
        <v>Criss Cross</v>
      </c>
      <c r="M2052" s="15">
        <v>186</v>
      </c>
      <c r="N2052" s="3">
        <f>LOOKUP(Table5[[#This Row],[Item '#]],Ticket_Forms[Form Number],Ticket_Forms[Ticket Count])</f>
        <v>5520</v>
      </c>
      <c r="O2052" s="16">
        <f>LOOKUP(Table5[[#This Row],[Item '#]],Ticket_Forms[Form Number],Ticket_Forms[Ticket Value])</f>
        <v>1</v>
      </c>
      <c r="P2052" s="16">
        <f>LOOKUP(Table5[[#This Row],[Item '#]],Ticket_Forms[Form Number],Ticket_Forms[Revenue])</f>
        <v>5520</v>
      </c>
      <c r="Q2052" s="16">
        <f>LOOKUP(Table5[[#This Row],[Item '#]],Ticket_Forms[Form Number],Ticket_Forms[Ideal Profit])</f>
        <v>960</v>
      </c>
      <c r="R2052" s="16">
        <f>LOOKUP(Table5[[#This Row],[Item '#]],Ticket_Forms[Form Number],Ticket_Forms[Prizes])</f>
        <v>4560</v>
      </c>
      <c r="S2052" s="16">
        <f>LOOKUP(Table5[[#This Row],[Item '#]],Ticket_Forms[Form Number],Ticket_Forms[Location Rent])</f>
        <v>331</v>
      </c>
      <c r="T2052" s="16">
        <f>LOOKUP(Table5[[#This Row],[Item '#]],Ticket_Forms[Form Number],Ticket_Forms[Last Sale])</f>
        <v>200</v>
      </c>
      <c r="U2052" s="16" t="s">
        <v>3909</v>
      </c>
      <c r="V2052" s="58">
        <f>Table5[[#This Row],[Date Distributed]]</f>
        <v>45393</v>
      </c>
      <c r="W2052" s="3" t="str">
        <f>_xlfn.XLOOKUP(Table5[[#This Row],[Serial '#]],Table10[Serial '#],Table10[Charity Association],"",,)</f>
        <v>Medina County Law Enforcrment Assoc</v>
      </c>
      <c r="Z2052" s="3" t="s">
        <v>3909</v>
      </c>
    </row>
    <row r="2053" spans="1:26" hidden="1" x14ac:dyDescent="0.35">
      <c r="A2053" s="3">
        <v>2051</v>
      </c>
      <c r="B2053" s="85">
        <v>45386</v>
      </c>
      <c r="C2053" s="73">
        <f>_xlfn.XLOOKUP(Table5[[#This Row],[Serial '#]],Table10[Serial '#],Table10[Date],"",,)</f>
        <v>45393</v>
      </c>
      <c r="D20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53" s="73" t="str">
        <f>IF(Table5[[#This Row],[Date Distributed]]="","In Stock","Distributed")</f>
        <v>Distributed</v>
      </c>
      <c r="F2053" s="79" t="s">
        <v>660</v>
      </c>
      <c r="G2053" s="75" t="s">
        <v>761</v>
      </c>
      <c r="H2053" s="80" t="s">
        <v>755</v>
      </c>
      <c r="I2053" s="80" t="s">
        <v>756</v>
      </c>
      <c r="J2053" s="81" t="s">
        <v>2805</v>
      </c>
      <c r="K2053" s="80" t="s">
        <v>385</v>
      </c>
      <c r="L2053" s="3" t="str">
        <f>_xlfn.XLOOKUP(Table5[[#This Row],[Item '#]],Ticket_Forms[Form Number],Ticket_Forms[Game Name],"",,)</f>
        <v>Criss Cross</v>
      </c>
      <c r="M2053" s="15">
        <v>186</v>
      </c>
      <c r="N2053" s="3">
        <f>LOOKUP(Table5[[#This Row],[Item '#]],Ticket_Forms[Form Number],Ticket_Forms[Ticket Count])</f>
        <v>5520</v>
      </c>
      <c r="O2053" s="16">
        <f>LOOKUP(Table5[[#This Row],[Item '#]],Ticket_Forms[Form Number],Ticket_Forms[Ticket Value])</f>
        <v>1</v>
      </c>
      <c r="P2053" s="16">
        <f>LOOKUP(Table5[[#This Row],[Item '#]],Ticket_Forms[Form Number],Ticket_Forms[Revenue])</f>
        <v>5520</v>
      </c>
      <c r="Q2053" s="16">
        <f>LOOKUP(Table5[[#This Row],[Item '#]],Ticket_Forms[Form Number],Ticket_Forms[Ideal Profit])</f>
        <v>960</v>
      </c>
      <c r="R2053" s="16">
        <f>LOOKUP(Table5[[#This Row],[Item '#]],Ticket_Forms[Form Number],Ticket_Forms[Prizes])</f>
        <v>4560</v>
      </c>
      <c r="S2053" s="16">
        <f>LOOKUP(Table5[[#This Row],[Item '#]],Ticket_Forms[Form Number],Ticket_Forms[Location Rent])</f>
        <v>331</v>
      </c>
      <c r="T2053" s="16">
        <f>LOOKUP(Table5[[#This Row],[Item '#]],Ticket_Forms[Form Number],Ticket_Forms[Last Sale])</f>
        <v>200</v>
      </c>
      <c r="U2053" s="16" t="s">
        <v>3909</v>
      </c>
      <c r="V2053" s="58">
        <f>Table5[[#This Row],[Date Distributed]]</f>
        <v>45393</v>
      </c>
      <c r="W2053" s="3" t="str">
        <f>_xlfn.XLOOKUP(Table5[[#This Row],[Serial '#]],Table10[Serial '#],Table10[Charity Association],"",,)</f>
        <v>Share A Vision</v>
      </c>
      <c r="Z2053" s="3" t="s">
        <v>3909</v>
      </c>
    </row>
    <row r="2054" spans="1:26" hidden="1" x14ac:dyDescent="0.35">
      <c r="A2054" s="3">
        <v>2052</v>
      </c>
      <c r="B2054" s="85">
        <v>45386</v>
      </c>
      <c r="C2054" s="73">
        <f>_xlfn.XLOOKUP(Table5[[#This Row],[Serial '#]],Table10[Serial '#],Table10[Date],"",,)</f>
        <v>45393</v>
      </c>
      <c r="D20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54" s="73" t="str">
        <f>IF(Table5[[#This Row],[Date Distributed]]="","In Stock","Distributed")</f>
        <v>Distributed</v>
      </c>
      <c r="F2054" s="79" t="s">
        <v>660</v>
      </c>
      <c r="G2054" s="75" t="s">
        <v>761</v>
      </c>
      <c r="H2054" s="80" t="s">
        <v>755</v>
      </c>
      <c r="I2054" s="80" t="s">
        <v>756</v>
      </c>
      <c r="J2054" s="81" t="s">
        <v>2806</v>
      </c>
      <c r="K2054" s="80" t="s">
        <v>385</v>
      </c>
      <c r="L2054" s="3" t="str">
        <f>_xlfn.XLOOKUP(Table5[[#This Row],[Item '#]],Ticket_Forms[Form Number],Ticket_Forms[Game Name],"",,)</f>
        <v>Criss Cross</v>
      </c>
      <c r="M2054" s="15">
        <v>186</v>
      </c>
      <c r="N2054" s="3">
        <f>LOOKUP(Table5[[#This Row],[Item '#]],Ticket_Forms[Form Number],Ticket_Forms[Ticket Count])</f>
        <v>5520</v>
      </c>
      <c r="O2054" s="16">
        <f>LOOKUP(Table5[[#This Row],[Item '#]],Ticket_Forms[Form Number],Ticket_Forms[Ticket Value])</f>
        <v>1</v>
      </c>
      <c r="P2054" s="16">
        <f>LOOKUP(Table5[[#This Row],[Item '#]],Ticket_Forms[Form Number],Ticket_Forms[Revenue])</f>
        <v>5520</v>
      </c>
      <c r="Q2054" s="16">
        <f>LOOKUP(Table5[[#This Row],[Item '#]],Ticket_Forms[Form Number],Ticket_Forms[Ideal Profit])</f>
        <v>960</v>
      </c>
      <c r="R2054" s="16">
        <f>LOOKUP(Table5[[#This Row],[Item '#]],Ticket_Forms[Form Number],Ticket_Forms[Prizes])</f>
        <v>4560</v>
      </c>
      <c r="S2054" s="16">
        <f>LOOKUP(Table5[[#This Row],[Item '#]],Ticket_Forms[Form Number],Ticket_Forms[Location Rent])</f>
        <v>331</v>
      </c>
      <c r="T2054" s="16">
        <f>LOOKUP(Table5[[#This Row],[Item '#]],Ticket_Forms[Form Number],Ticket_Forms[Last Sale])</f>
        <v>200</v>
      </c>
      <c r="U2054" s="16" t="s">
        <v>3909</v>
      </c>
      <c r="V2054" s="58">
        <f>Table5[[#This Row],[Date Distributed]]</f>
        <v>45393</v>
      </c>
      <c r="W2054" s="3" t="str">
        <f>_xlfn.XLOOKUP(Table5[[#This Row],[Serial '#]],Table10[Serial '#],Table10[Charity Association],"",,)</f>
        <v>Medina County Law Enforcrment Assoc</v>
      </c>
      <c r="Z2054" s="3" t="s">
        <v>3909</v>
      </c>
    </row>
    <row r="2055" spans="1:26" hidden="1" x14ac:dyDescent="0.35">
      <c r="A2055" s="3">
        <v>2053</v>
      </c>
      <c r="B2055" s="85">
        <v>45386</v>
      </c>
      <c r="C2055" s="73">
        <f>_xlfn.XLOOKUP(Table5[[#This Row],[Serial '#]],Table10[Serial '#],Table10[Date],"",,)</f>
        <v>45394</v>
      </c>
      <c r="D20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55" s="73" t="str">
        <f>IF(Table5[[#This Row],[Date Distributed]]="","In Stock","Distributed")</f>
        <v>Distributed</v>
      </c>
      <c r="F2055" s="79" t="s">
        <v>660</v>
      </c>
      <c r="G2055" s="75" t="s">
        <v>761</v>
      </c>
      <c r="H2055" s="80" t="s">
        <v>755</v>
      </c>
      <c r="I2055" s="80" t="s">
        <v>756</v>
      </c>
      <c r="J2055" s="81" t="s">
        <v>2807</v>
      </c>
      <c r="K2055" s="80" t="s">
        <v>385</v>
      </c>
      <c r="L2055" s="3" t="str">
        <f>_xlfn.XLOOKUP(Table5[[#This Row],[Item '#]],Ticket_Forms[Form Number],Ticket_Forms[Game Name],"",,)</f>
        <v>Criss Cross</v>
      </c>
      <c r="M2055" s="15">
        <v>186</v>
      </c>
      <c r="N2055" s="3">
        <f>LOOKUP(Table5[[#This Row],[Item '#]],Ticket_Forms[Form Number],Ticket_Forms[Ticket Count])</f>
        <v>5520</v>
      </c>
      <c r="O2055" s="16">
        <f>LOOKUP(Table5[[#This Row],[Item '#]],Ticket_Forms[Form Number],Ticket_Forms[Ticket Value])</f>
        <v>1</v>
      </c>
      <c r="P2055" s="16">
        <f>LOOKUP(Table5[[#This Row],[Item '#]],Ticket_Forms[Form Number],Ticket_Forms[Revenue])</f>
        <v>5520</v>
      </c>
      <c r="Q2055" s="16">
        <f>LOOKUP(Table5[[#This Row],[Item '#]],Ticket_Forms[Form Number],Ticket_Forms[Ideal Profit])</f>
        <v>960</v>
      </c>
      <c r="R2055" s="16">
        <f>LOOKUP(Table5[[#This Row],[Item '#]],Ticket_Forms[Form Number],Ticket_Forms[Prizes])</f>
        <v>4560</v>
      </c>
      <c r="S2055" s="16">
        <f>LOOKUP(Table5[[#This Row],[Item '#]],Ticket_Forms[Form Number],Ticket_Forms[Location Rent])</f>
        <v>331</v>
      </c>
      <c r="T2055" s="16">
        <f>LOOKUP(Table5[[#This Row],[Item '#]],Ticket_Forms[Form Number],Ticket_Forms[Last Sale])</f>
        <v>200</v>
      </c>
      <c r="U2055" s="16" t="s">
        <v>3909</v>
      </c>
      <c r="V2055" s="58">
        <f>Table5[[#This Row],[Date Distributed]]</f>
        <v>45394</v>
      </c>
      <c r="W2055" s="3" t="str">
        <f>_xlfn.XLOOKUP(Table5[[#This Row],[Serial '#]],Table10[Serial '#],Table10[Charity Association],"",,)</f>
        <v>Italian American Brotherhood Club</v>
      </c>
      <c r="Z2055" s="3" t="s">
        <v>3909</v>
      </c>
    </row>
    <row r="2056" spans="1:26" hidden="1" x14ac:dyDescent="0.35">
      <c r="A2056" s="3">
        <v>2054</v>
      </c>
      <c r="B2056" s="85">
        <v>45386</v>
      </c>
      <c r="C2056" s="73">
        <f>_xlfn.XLOOKUP(Table5[[#This Row],[Serial '#]],Table10[Serial '#],Table10[Date],"",,)</f>
        <v>45397</v>
      </c>
      <c r="D20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56" s="73" t="str">
        <f>IF(Table5[[#This Row],[Date Distributed]]="","In Stock","Distributed")</f>
        <v>Distributed</v>
      </c>
      <c r="F2056" s="79" t="s">
        <v>660</v>
      </c>
      <c r="G2056" s="75" t="s">
        <v>761</v>
      </c>
      <c r="H2056" s="80" t="s">
        <v>755</v>
      </c>
      <c r="I2056" s="80" t="s">
        <v>756</v>
      </c>
      <c r="J2056" s="81" t="s">
        <v>2808</v>
      </c>
      <c r="K2056" s="80" t="s">
        <v>385</v>
      </c>
      <c r="L2056" s="3" t="str">
        <f>_xlfn.XLOOKUP(Table5[[#This Row],[Item '#]],Ticket_Forms[Form Number],Ticket_Forms[Game Name],"",,)</f>
        <v>Criss Cross</v>
      </c>
      <c r="M2056" s="15">
        <v>186</v>
      </c>
      <c r="N2056" s="3">
        <f>LOOKUP(Table5[[#This Row],[Item '#]],Ticket_Forms[Form Number],Ticket_Forms[Ticket Count])</f>
        <v>5520</v>
      </c>
      <c r="O2056" s="16">
        <f>LOOKUP(Table5[[#This Row],[Item '#]],Ticket_Forms[Form Number],Ticket_Forms[Ticket Value])</f>
        <v>1</v>
      </c>
      <c r="P2056" s="16">
        <f>LOOKUP(Table5[[#This Row],[Item '#]],Ticket_Forms[Form Number],Ticket_Forms[Revenue])</f>
        <v>5520</v>
      </c>
      <c r="Q2056" s="16">
        <f>LOOKUP(Table5[[#This Row],[Item '#]],Ticket_Forms[Form Number],Ticket_Forms[Ideal Profit])</f>
        <v>960</v>
      </c>
      <c r="R2056" s="16">
        <f>LOOKUP(Table5[[#This Row],[Item '#]],Ticket_Forms[Form Number],Ticket_Forms[Prizes])</f>
        <v>4560</v>
      </c>
      <c r="S2056" s="16">
        <f>LOOKUP(Table5[[#This Row],[Item '#]],Ticket_Forms[Form Number],Ticket_Forms[Location Rent])</f>
        <v>331</v>
      </c>
      <c r="T2056" s="16">
        <f>LOOKUP(Table5[[#This Row],[Item '#]],Ticket_Forms[Form Number],Ticket_Forms[Last Sale])</f>
        <v>200</v>
      </c>
      <c r="U2056" s="16" t="s">
        <v>3909</v>
      </c>
      <c r="V2056" s="58">
        <f>Table5[[#This Row],[Date Distributed]]</f>
        <v>45397</v>
      </c>
      <c r="W2056" s="3" t="str">
        <f>_xlfn.XLOOKUP(Table5[[#This Row],[Serial '#]],Table10[Serial '#],Table10[Charity Association],"",,)</f>
        <v>Greater Cleveland Football Foundation</v>
      </c>
      <c r="Z2056" s="3" t="s">
        <v>3909</v>
      </c>
    </row>
    <row r="2057" spans="1:26" hidden="1" x14ac:dyDescent="0.35">
      <c r="A2057" s="3">
        <v>2055</v>
      </c>
      <c r="B2057" s="85">
        <v>45386</v>
      </c>
      <c r="C2057" s="73">
        <f>_xlfn.XLOOKUP(Table5[[#This Row],[Serial '#]],Table10[Serial '#],Table10[Date],"",,)</f>
        <v>45397</v>
      </c>
      <c r="D20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57" s="73" t="str">
        <f>IF(Table5[[#This Row],[Date Distributed]]="","In Stock","Distributed")</f>
        <v>Distributed</v>
      </c>
      <c r="F2057" s="79" t="s">
        <v>660</v>
      </c>
      <c r="G2057" s="75" t="s">
        <v>761</v>
      </c>
      <c r="H2057" s="80" t="s">
        <v>755</v>
      </c>
      <c r="I2057" s="80" t="s">
        <v>756</v>
      </c>
      <c r="J2057" s="81" t="s">
        <v>2809</v>
      </c>
      <c r="K2057" s="80" t="s">
        <v>385</v>
      </c>
      <c r="L2057" s="3" t="str">
        <f>_xlfn.XLOOKUP(Table5[[#This Row],[Item '#]],Ticket_Forms[Form Number],Ticket_Forms[Game Name],"",,)</f>
        <v>Criss Cross</v>
      </c>
      <c r="M2057" s="15">
        <v>186</v>
      </c>
      <c r="N2057" s="3">
        <f>LOOKUP(Table5[[#This Row],[Item '#]],Ticket_Forms[Form Number],Ticket_Forms[Ticket Count])</f>
        <v>5520</v>
      </c>
      <c r="O2057" s="16">
        <f>LOOKUP(Table5[[#This Row],[Item '#]],Ticket_Forms[Form Number],Ticket_Forms[Ticket Value])</f>
        <v>1</v>
      </c>
      <c r="P2057" s="16">
        <f>LOOKUP(Table5[[#This Row],[Item '#]],Ticket_Forms[Form Number],Ticket_Forms[Revenue])</f>
        <v>5520</v>
      </c>
      <c r="Q2057" s="16">
        <f>LOOKUP(Table5[[#This Row],[Item '#]],Ticket_Forms[Form Number],Ticket_Forms[Ideal Profit])</f>
        <v>960</v>
      </c>
      <c r="R2057" s="16">
        <f>LOOKUP(Table5[[#This Row],[Item '#]],Ticket_Forms[Form Number],Ticket_Forms[Prizes])</f>
        <v>4560</v>
      </c>
      <c r="S2057" s="16">
        <f>LOOKUP(Table5[[#This Row],[Item '#]],Ticket_Forms[Form Number],Ticket_Forms[Location Rent])</f>
        <v>331</v>
      </c>
      <c r="T2057" s="16">
        <f>LOOKUP(Table5[[#This Row],[Item '#]],Ticket_Forms[Form Number],Ticket_Forms[Last Sale])</f>
        <v>200</v>
      </c>
      <c r="U2057" s="16" t="s">
        <v>3909</v>
      </c>
      <c r="V2057" s="58">
        <f>Table5[[#This Row],[Date Distributed]]</f>
        <v>45397</v>
      </c>
      <c r="W2057" s="3" t="str">
        <f>_xlfn.XLOOKUP(Table5[[#This Row],[Serial '#]],Table10[Serial '#],Table10[Charity Association],"",,)</f>
        <v>Cleveland Police Athletic League</v>
      </c>
      <c r="Z2057" s="3" t="s">
        <v>3909</v>
      </c>
    </row>
    <row r="2058" spans="1:26" hidden="1" x14ac:dyDescent="0.35">
      <c r="A2058" s="3">
        <v>2056</v>
      </c>
      <c r="B2058" s="85">
        <v>45386</v>
      </c>
      <c r="C2058" s="73">
        <f>_xlfn.XLOOKUP(Table5[[#This Row],[Serial '#]],Table10[Serial '#],Table10[Date],"",,)</f>
        <v>45397</v>
      </c>
      <c r="D20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58" s="73" t="str">
        <f>IF(Table5[[#This Row],[Date Distributed]]="","In Stock","Distributed")</f>
        <v>Distributed</v>
      </c>
      <c r="F2058" s="79" t="s">
        <v>660</v>
      </c>
      <c r="G2058" s="75" t="s">
        <v>761</v>
      </c>
      <c r="H2058" s="80" t="s">
        <v>755</v>
      </c>
      <c r="I2058" s="80" t="s">
        <v>756</v>
      </c>
      <c r="J2058" s="81" t="s">
        <v>2810</v>
      </c>
      <c r="K2058" s="80" t="s">
        <v>385</v>
      </c>
      <c r="L2058" s="3" t="str">
        <f>_xlfn.XLOOKUP(Table5[[#This Row],[Item '#]],Ticket_Forms[Form Number],Ticket_Forms[Game Name],"",,)</f>
        <v>Criss Cross</v>
      </c>
      <c r="M2058" s="15">
        <v>186</v>
      </c>
      <c r="N2058" s="3">
        <f>LOOKUP(Table5[[#This Row],[Item '#]],Ticket_Forms[Form Number],Ticket_Forms[Ticket Count])</f>
        <v>5520</v>
      </c>
      <c r="O2058" s="16">
        <f>LOOKUP(Table5[[#This Row],[Item '#]],Ticket_Forms[Form Number],Ticket_Forms[Ticket Value])</f>
        <v>1</v>
      </c>
      <c r="P2058" s="16">
        <f>LOOKUP(Table5[[#This Row],[Item '#]],Ticket_Forms[Form Number],Ticket_Forms[Revenue])</f>
        <v>5520</v>
      </c>
      <c r="Q2058" s="16">
        <f>LOOKUP(Table5[[#This Row],[Item '#]],Ticket_Forms[Form Number],Ticket_Forms[Ideal Profit])</f>
        <v>960</v>
      </c>
      <c r="R2058" s="16">
        <f>LOOKUP(Table5[[#This Row],[Item '#]],Ticket_Forms[Form Number],Ticket_Forms[Prizes])</f>
        <v>4560</v>
      </c>
      <c r="S2058" s="16">
        <f>LOOKUP(Table5[[#This Row],[Item '#]],Ticket_Forms[Form Number],Ticket_Forms[Location Rent])</f>
        <v>331</v>
      </c>
      <c r="T2058" s="16">
        <f>LOOKUP(Table5[[#This Row],[Item '#]],Ticket_Forms[Form Number],Ticket_Forms[Last Sale])</f>
        <v>200</v>
      </c>
      <c r="U2058" s="16" t="s">
        <v>3909</v>
      </c>
      <c r="V2058" s="58">
        <f>Table5[[#This Row],[Date Distributed]]</f>
        <v>45397</v>
      </c>
      <c r="W2058" s="3" t="str">
        <f>_xlfn.XLOOKUP(Table5[[#This Row],[Serial '#]],Table10[Serial '#],Table10[Charity Association],"",,)</f>
        <v>Greater Cleveland Football Foundation</v>
      </c>
      <c r="Z2058" s="3" t="s">
        <v>3909</v>
      </c>
    </row>
    <row r="2059" spans="1:26" hidden="1" x14ac:dyDescent="0.35">
      <c r="A2059" s="3">
        <v>2057</v>
      </c>
      <c r="B2059" s="85">
        <v>45386</v>
      </c>
      <c r="C2059" s="73">
        <f>_xlfn.XLOOKUP(Table5[[#This Row],[Serial '#]],Table10[Serial '#],Table10[Date],"",,)</f>
        <v>45397</v>
      </c>
      <c r="D20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59" s="73" t="str">
        <f>IF(Table5[[#This Row],[Date Distributed]]="","In Stock","Distributed")</f>
        <v>Distributed</v>
      </c>
      <c r="F2059" s="79" t="s">
        <v>660</v>
      </c>
      <c r="G2059" s="75" t="s">
        <v>761</v>
      </c>
      <c r="H2059" s="80" t="s">
        <v>755</v>
      </c>
      <c r="I2059" s="80" t="s">
        <v>756</v>
      </c>
      <c r="J2059" s="81" t="s">
        <v>2811</v>
      </c>
      <c r="K2059" s="80" t="s">
        <v>385</v>
      </c>
      <c r="L2059" s="3" t="str">
        <f>_xlfn.XLOOKUP(Table5[[#This Row],[Item '#]],Ticket_Forms[Form Number],Ticket_Forms[Game Name],"",,)</f>
        <v>Criss Cross</v>
      </c>
      <c r="M2059" s="15">
        <v>186</v>
      </c>
      <c r="N2059" s="3">
        <f>LOOKUP(Table5[[#This Row],[Item '#]],Ticket_Forms[Form Number],Ticket_Forms[Ticket Count])</f>
        <v>5520</v>
      </c>
      <c r="O2059" s="16">
        <f>LOOKUP(Table5[[#This Row],[Item '#]],Ticket_Forms[Form Number],Ticket_Forms[Ticket Value])</f>
        <v>1</v>
      </c>
      <c r="P2059" s="16">
        <f>LOOKUP(Table5[[#This Row],[Item '#]],Ticket_Forms[Form Number],Ticket_Forms[Revenue])</f>
        <v>5520</v>
      </c>
      <c r="Q2059" s="16">
        <f>LOOKUP(Table5[[#This Row],[Item '#]],Ticket_Forms[Form Number],Ticket_Forms[Ideal Profit])</f>
        <v>960</v>
      </c>
      <c r="R2059" s="16">
        <f>LOOKUP(Table5[[#This Row],[Item '#]],Ticket_Forms[Form Number],Ticket_Forms[Prizes])</f>
        <v>4560</v>
      </c>
      <c r="S2059" s="16">
        <f>LOOKUP(Table5[[#This Row],[Item '#]],Ticket_Forms[Form Number],Ticket_Forms[Location Rent])</f>
        <v>331</v>
      </c>
      <c r="T2059" s="16">
        <f>LOOKUP(Table5[[#This Row],[Item '#]],Ticket_Forms[Form Number],Ticket_Forms[Last Sale])</f>
        <v>200</v>
      </c>
      <c r="U2059" s="16" t="s">
        <v>3909</v>
      </c>
      <c r="V2059" s="58">
        <f>Table5[[#This Row],[Date Distributed]]</f>
        <v>45397</v>
      </c>
      <c r="W2059" s="3" t="str">
        <f>_xlfn.XLOOKUP(Table5[[#This Row],[Serial '#]],Table10[Serial '#],Table10[Charity Association],"",,)</f>
        <v>Greater Cleveland Football Foundation</v>
      </c>
      <c r="Z2059" s="3" t="s">
        <v>3909</v>
      </c>
    </row>
    <row r="2060" spans="1:26" hidden="1" x14ac:dyDescent="0.35">
      <c r="A2060" s="3">
        <v>2058</v>
      </c>
      <c r="B2060" s="85">
        <v>45386</v>
      </c>
      <c r="C2060" s="73">
        <f>_xlfn.XLOOKUP(Table5[[#This Row],[Serial '#]],Table10[Serial '#],Table10[Date],"",,)</f>
        <v>45398</v>
      </c>
      <c r="D20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60" s="73" t="str">
        <f>IF(Table5[[#This Row],[Date Distributed]]="","In Stock","Distributed")</f>
        <v>Distributed</v>
      </c>
      <c r="F2060" s="79" t="s">
        <v>660</v>
      </c>
      <c r="G2060" s="75" t="s">
        <v>761</v>
      </c>
      <c r="H2060" s="80" t="s">
        <v>755</v>
      </c>
      <c r="I2060" s="80" t="s">
        <v>756</v>
      </c>
      <c r="J2060" s="81" t="s">
        <v>2812</v>
      </c>
      <c r="K2060" s="80" t="s">
        <v>385</v>
      </c>
      <c r="L2060" s="3" t="str">
        <f>_xlfn.XLOOKUP(Table5[[#This Row],[Item '#]],Ticket_Forms[Form Number],Ticket_Forms[Game Name],"",,)</f>
        <v>Criss Cross</v>
      </c>
      <c r="M2060" s="15">
        <v>186</v>
      </c>
      <c r="N2060" s="3">
        <f>LOOKUP(Table5[[#This Row],[Item '#]],Ticket_Forms[Form Number],Ticket_Forms[Ticket Count])</f>
        <v>5520</v>
      </c>
      <c r="O2060" s="16">
        <f>LOOKUP(Table5[[#This Row],[Item '#]],Ticket_Forms[Form Number],Ticket_Forms[Ticket Value])</f>
        <v>1</v>
      </c>
      <c r="P2060" s="16">
        <f>LOOKUP(Table5[[#This Row],[Item '#]],Ticket_Forms[Form Number],Ticket_Forms[Revenue])</f>
        <v>5520</v>
      </c>
      <c r="Q2060" s="16">
        <f>LOOKUP(Table5[[#This Row],[Item '#]],Ticket_Forms[Form Number],Ticket_Forms[Ideal Profit])</f>
        <v>960</v>
      </c>
      <c r="R2060" s="16">
        <f>LOOKUP(Table5[[#This Row],[Item '#]],Ticket_Forms[Form Number],Ticket_Forms[Prizes])</f>
        <v>4560</v>
      </c>
      <c r="S2060" s="16">
        <f>LOOKUP(Table5[[#This Row],[Item '#]],Ticket_Forms[Form Number],Ticket_Forms[Location Rent])</f>
        <v>331</v>
      </c>
      <c r="T2060" s="16">
        <f>LOOKUP(Table5[[#This Row],[Item '#]],Ticket_Forms[Form Number],Ticket_Forms[Last Sale])</f>
        <v>200</v>
      </c>
      <c r="U2060" s="16" t="s">
        <v>3909</v>
      </c>
      <c r="V2060" s="58">
        <f>Table5[[#This Row],[Date Distributed]]</f>
        <v>45398</v>
      </c>
      <c r="W2060" s="3" t="str">
        <f>_xlfn.XLOOKUP(Table5[[#This Row],[Serial '#]],Table10[Serial '#],Table10[Charity Association],"",,)</f>
        <v>Medina County Law Enforcrment Assoc</v>
      </c>
      <c r="Z2060" s="3" t="s">
        <v>3909</v>
      </c>
    </row>
    <row r="2061" spans="1:26" hidden="1" x14ac:dyDescent="0.35">
      <c r="A2061" s="3">
        <v>2059</v>
      </c>
      <c r="B2061" s="85">
        <v>45386</v>
      </c>
      <c r="C2061" s="73">
        <f>_xlfn.XLOOKUP(Table5[[#This Row],[Serial '#]],Table10[Serial '#],Table10[Date],"",,)</f>
        <v>45399</v>
      </c>
      <c r="D20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61" s="73" t="str">
        <f>IF(Table5[[#This Row],[Date Distributed]]="","In Stock","Distributed")</f>
        <v>Distributed</v>
      </c>
      <c r="F2061" s="79" t="s">
        <v>660</v>
      </c>
      <c r="G2061" s="75" t="s">
        <v>761</v>
      </c>
      <c r="H2061" s="80" t="s">
        <v>755</v>
      </c>
      <c r="I2061" s="80" t="s">
        <v>756</v>
      </c>
      <c r="J2061" s="81" t="s">
        <v>2813</v>
      </c>
      <c r="K2061" s="80" t="s">
        <v>385</v>
      </c>
      <c r="L2061" s="3" t="str">
        <f>_xlfn.XLOOKUP(Table5[[#This Row],[Item '#]],Ticket_Forms[Form Number],Ticket_Forms[Game Name],"",,)</f>
        <v>Criss Cross</v>
      </c>
      <c r="M2061" s="15">
        <v>186</v>
      </c>
      <c r="N2061" s="3">
        <f>LOOKUP(Table5[[#This Row],[Item '#]],Ticket_Forms[Form Number],Ticket_Forms[Ticket Count])</f>
        <v>5520</v>
      </c>
      <c r="O2061" s="16">
        <f>LOOKUP(Table5[[#This Row],[Item '#]],Ticket_Forms[Form Number],Ticket_Forms[Ticket Value])</f>
        <v>1</v>
      </c>
      <c r="P2061" s="16">
        <f>LOOKUP(Table5[[#This Row],[Item '#]],Ticket_Forms[Form Number],Ticket_Forms[Revenue])</f>
        <v>5520</v>
      </c>
      <c r="Q2061" s="16">
        <f>LOOKUP(Table5[[#This Row],[Item '#]],Ticket_Forms[Form Number],Ticket_Forms[Ideal Profit])</f>
        <v>960</v>
      </c>
      <c r="R2061" s="16">
        <f>LOOKUP(Table5[[#This Row],[Item '#]],Ticket_Forms[Form Number],Ticket_Forms[Prizes])</f>
        <v>4560</v>
      </c>
      <c r="S2061" s="16">
        <f>LOOKUP(Table5[[#This Row],[Item '#]],Ticket_Forms[Form Number],Ticket_Forms[Location Rent])</f>
        <v>331</v>
      </c>
      <c r="T2061" s="16">
        <f>LOOKUP(Table5[[#This Row],[Item '#]],Ticket_Forms[Form Number],Ticket_Forms[Last Sale])</f>
        <v>200</v>
      </c>
      <c r="U2061" s="16" t="s">
        <v>3909</v>
      </c>
      <c r="V2061" s="58">
        <f>Table5[[#This Row],[Date Distributed]]</f>
        <v>45399</v>
      </c>
      <c r="W2061" s="3" t="str">
        <f>_xlfn.XLOOKUP(Table5[[#This Row],[Serial '#]],Table10[Serial '#],Table10[Charity Association],"",,)</f>
        <v>Medina County Law Enforcrment Assoc</v>
      </c>
      <c r="Z2061" s="3" t="s">
        <v>3909</v>
      </c>
    </row>
    <row r="2062" spans="1:26" hidden="1" x14ac:dyDescent="0.35">
      <c r="A2062" s="3">
        <v>2060</v>
      </c>
      <c r="B2062" s="85">
        <v>45386</v>
      </c>
      <c r="C2062" s="73">
        <f>_xlfn.XLOOKUP(Table5[[#This Row],[Serial '#]],Table10[Serial '#],Table10[Date],"",,)</f>
        <v>45399</v>
      </c>
      <c r="D20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62" s="73" t="str">
        <f>IF(Table5[[#This Row],[Date Distributed]]="","In Stock","Distributed")</f>
        <v>Distributed</v>
      </c>
      <c r="F2062" s="79" t="s">
        <v>660</v>
      </c>
      <c r="G2062" s="75" t="s">
        <v>761</v>
      </c>
      <c r="H2062" s="80" t="s">
        <v>755</v>
      </c>
      <c r="I2062" s="80" t="s">
        <v>756</v>
      </c>
      <c r="J2062" s="81" t="s">
        <v>2814</v>
      </c>
      <c r="K2062" s="80" t="s">
        <v>385</v>
      </c>
      <c r="L2062" s="3" t="str">
        <f>_xlfn.XLOOKUP(Table5[[#This Row],[Item '#]],Ticket_Forms[Form Number],Ticket_Forms[Game Name],"",,)</f>
        <v>Criss Cross</v>
      </c>
      <c r="M2062" s="15">
        <v>186</v>
      </c>
      <c r="N2062" s="3">
        <f>LOOKUP(Table5[[#This Row],[Item '#]],Ticket_Forms[Form Number],Ticket_Forms[Ticket Count])</f>
        <v>5520</v>
      </c>
      <c r="O2062" s="16">
        <f>LOOKUP(Table5[[#This Row],[Item '#]],Ticket_Forms[Form Number],Ticket_Forms[Ticket Value])</f>
        <v>1</v>
      </c>
      <c r="P2062" s="16">
        <f>LOOKUP(Table5[[#This Row],[Item '#]],Ticket_Forms[Form Number],Ticket_Forms[Revenue])</f>
        <v>5520</v>
      </c>
      <c r="Q2062" s="16">
        <f>LOOKUP(Table5[[#This Row],[Item '#]],Ticket_Forms[Form Number],Ticket_Forms[Ideal Profit])</f>
        <v>960</v>
      </c>
      <c r="R2062" s="16">
        <f>LOOKUP(Table5[[#This Row],[Item '#]],Ticket_Forms[Form Number],Ticket_Forms[Prizes])</f>
        <v>4560</v>
      </c>
      <c r="S2062" s="16">
        <f>LOOKUP(Table5[[#This Row],[Item '#]],Ticket_Forms[Form Number],Ticket_Forms[Location Rent])</f>
        <v>331</v>
      </c>
      <c r="T2062" s="16">
        <f>LOOKUP(Table5[[#This Row],[Item '#]],Ticket_Forms[Form Number],Ticket_Forms[Last Sale])</f>
        <v>200</v>
      </c>
      <c r="U2062" s="16" t="s">
        <v>3909</v>
      </c>
      <c r="V2062" s="58">
        <f>Table5[[#This Row],[Date Distributed]]</f>
        <v>45399</v>
      </c>
      <c r="W2062" s="3" t="str">
        <f>_xlfn.XLOOKUP(Table5[[#This Row],[Serial '#]],Table10[Serial '#],Table10[Charity Association],"",,)</f>
        <v>Italian American Brotherhood Club</v>
      </c>
      <c r="Z2062" s="3" t="s">
        <v>3909</v>
      </c>
    </row>
    <row r="2063" spans="1:26" hidden="1" x14ac:dyDescent="0.35">
      <c r="A2063" s="3">
        <v>2061</v>
      </c>
      <c r="B2063" s="85">
        <v>45386</v>
      </c>
      <c r="C2063" s="73">
        <f>_xlfn.XLOOKUP(Table5[[#This Row],[Serial '#]],Table10[Serial '#],Table10[Date],"",,)</f>
        <v>45399</v>
      </c>
      <c r="D20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63" s="73" t="str">
        <f>IF(Table5[[#This Row],[Date Distributed]]="","In Stock","Distributed")</f>
        <v>Distributed</v>
      </c>
      <c r="F2063" s="79" t="s">
        <v>660</v>
      </c>
      <c r="G2063" s="75" t="s">
        <v>761</v>
      </c>
      <c r="H2063" s="80" t="s">
        <v>755</v>
      </c>
      <c r="I2063" s="80" t="s">
        <v>756</v>
      </c>
      <c r="J2063" s="81" t="s">
        <v>2815</v>
      </c>
      <c r="K2063" s="80" t="s">
        <v>385</v>
      </c>
      <c r="L2063" s="3" t="str">
        <f>_xlfn.XLOOKUP(Table5[[#This Row],[Item '#]],Ticket_Forms[Form Number],Ticket_Forms[Game Name],"",,)</f>
        <v>Criss Cross</v>
      </c>
      <c r="M2063" s="15">
        <v>186</v>
      </c>
      <c r="N2063" s="3">
        <f>LOOKUP(Table5[[#This Row],[Item '#]],Ticket_Forms[Form Number],Ticket_Forms[Ticket Count])</f>
        <v>5520</v>
      </c>
      <c r="O2063" s="16">
        <f>LOOKUP(Table5[[#This Row],[Item '#]],Ticket_Forms[Form Number],Ticket_Forms[Ticket Value])</f>
        <v>1</v>
      </c>
      <c r="P2063" s="16">
        <f>LOOKUP(Table5[[#This Row],[Item '#]],Ticket_Forms[Form Number],Ticket_Forms[Revenue])</f>
        <v>5520</v>
      </c>
      <c r="Q2063" s="16">
        <f>LOOKUP(Table5[[#This Row],[Item '#]],Ticket_Forms[Form Number],Ticket_Forms[Ideal Profit])</f>
        <v>960</v>
      </c>
      <c r="R2063" s="16">
        <f>LOOKUP(Table5[[#This Row],[Item '#]],Ticket_Forms[Form Number],Ticket_Forms[Prizes])</f>
        <v>4560</v>
      </c>
      <c r="S2063" s="16">
        <f>LOOKUP(Table5[[#This Row],[Item '#]],Ticket_Forms[Form Number],Ticket_Forms[Location Rent])</f>
        <v>331</v>
      </c>
      <c r="T2063" s="16">
        <f>LOOKUP(Table5[[#This Row],[Item '#]],Ticket_Forms[Form Number],Ticket_Forms[Last Sale])</f>
        <v>200</v>
      </c>
      <c r="U2063" s="16" t="s">
        <v>3909</v>
      </c>
      <c r="V2063" s="58">
        <f>Table5[[#This Row],[Date Distributed]]</f>
        <v>45399</v>
      </c>
      <c r="W2063" s="3" t="str">
        <f>_xlfn.XLOOKUP(Table5[[#This Row],[Serial '#]],Table10[Serial '#],Table10[Charity Association],"",,)</f>
        <v>Cleveland Police Athletic League</v>
      </c>
      <c r="Z2063" s="3" t="s">
        <v>3909</v>
      </c>
    </row>
    <row r="2064" spans="1:26" hidden="1" x14ac:dyDescent="0.35">
      <c r="A2064" s="3">
        <v>2062</v>
      </c>
      <c r="B2064" s="85">
        <v>45386</v>
      </c>
      <c r="C2064" s="73">
        <f>_xlfn.XLOOKUP(Table5[[#This Row],[Serial '#]],Table10[Serial '#],Table10[Date],"",,)</f>
        <v>45400</v>
      </c>
      <c r="D20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64" s="73" t="str">
        <f>IF(Table5[[#This Row],[Date Distributed]]="","In Stock","Distributed")</f>
        <v>Distributed</v>
      </c>
      <c r="F2064" s="79" t="s">
        <v>660</v>
      </c>
      <c r="G2064" s="75" t="s">
        <v>761</v>
      </c>
      <c r="H2064" s="80" t="s">
        <v>755</v>
      </c>
      <c r="I2064" s="80" t="s">
        <v>756</v>
      </c>
      <c r="J2064" s="81" t="s">
        <v>2816</v>
      </c>
      <c r="K2064" s="80" t="s">
        <v>385</v>
      </c>
      <c r="L2064" s="3" t="str">
        <f>_xlfn.XLOOKUP(Table5[[#This Row],[Item '#]],Ticket_Forms[Form Number],Ticket_Forms[Game Name],"",,)</f>
        <v>Criss Cross</v>
      </c>
      <c r="M2064" s="15">
        <v>186</v>
      </c>
      <c r="N2064" s="3">
        <f>LOOKUP(Table5[[#This Row],[Item '#]],Ticket_Forms[Form Number],Ticket_Forms[Ticket Count])</f>
        <v>5520</v>
      </c>
      <c r="O2064" s="16">
        <f>LOOKUP(Table5[[#This Row],[Item '#]],Ticket_Forms[Form Number],Ticket_Forms[Ticket Value])</f>
        <v>1</v>
      </c>
      <c r="P2064" s="16">
        <f>LOOKUP(Table5[[#This Row],[Item '#]],Ticket_Forms[Form Number],Ticket_Forms[Revenue])</f>
        <v>5520</v>
      </c>
      <c r="Q2064" s="16">
        <f>LOOKUP(Table5[[#This Row],[Item '#]],Ticket_Forms[Form Number],Ticket_Forms[Ideal Profit])</f>
        <v>960</v>
      </c>
      <c r="R2064" s="16">
        <f>LOOKUP(Table5[[#This Row],[Item '#]],Ticket_Forms[Form Number],Ticket_Forms[Prizes])</f>
        <v>4560</v>
      </c>
      <c r="S2064" s="16">
        <f>LOOKUP(Table5[[#This Row],[Item '#]],Ticket_Forms[Form Number],Ticket_Forms[Location Rent])</f>
        <v>331</v>
      </c>
      <c r="T2064" s="16">
        <f>LOOKUP(Table5[[#This Row],[Item '#]],Ticket_Forms[Form Number],Ticket_Forms[Last Sale])</f>
        <v>200</v>
      </c>
      <c r="U2064" s="16" t="s">
        <v>3909</v>
      </c>
      <c r="V2064" s="58">
        <f>Table5[[#This Row],[Date Distributed]]</f>
        <v>45400</v>
      </c>
      <c r="W2064" s="3" t="str">
        <f>_xlfn.XLOOKUP(Table5[[#This Row],[Serial '#]],Table10[Serial '#],Table10[Charity Association],"",,)</f>
        <v>Cleveland Police Athletic League</v>
      </c>
      <c r="Z2064" s="3" t="s">
        <v>3909</v>
      </c>
    </row>
    <row r="2065" spans="1:26" hidden="1" x14ac:dyDescent="0.35">
      <c r="A2065" s="3">
        <v>2063</v>
      </c>
      <c r="B2065" s="85">
        <v>45386</v>
      </c>
      <c r="C2065" s="73">
        <f>_xlfn.XLOOKUP(Table5[[#This Row],[Serial '#]],Table10[Serial '#],Table10[Date],"",,)</f>
        <v>45400</v>
      </c>
      <c r="D20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65" s="73" t="str">
        <f>IF(Table5[[#This Row],[Date Distributed]]="","In Stock","Distributed")</f>
        <v>Distributed</v>
      </c>
      <c r="F2065" s="79" t="s">
        <v>660</v>
      </c>
      <c r="G2065" s="75" t="s">
        <v>761</v>
      </c>
      <c r="H2065" s="80" t="s">
        <v>755</v>
      </c>
      <c r="I2065" s="80" t="s">
        <v>756</v>
      </c>
      <c r="J2065" s="81" t="s">
        <v>2817</v>
      </c>
      <c r="K2065" s="80" t="s">
        <v>385</v>
      </c>
      <c r="L2065" s="3" t="str">
        <f>_xlfn.XLOOKUP(Table5[[#This Row],[Item '#]],Ticket_Forms[Form Number],Ticket_Forms[Game Name],"",,)</f>
        <v>Criss Cross</v>
      </c>
      <c r="M2065" s="15">
        <v>186</v>
      </c>
      <c r="N2065" s="3">
        <f>LOOKUP(Table5[[#This Row],[Item '#]],Ticket_Forms[Form Number],Ticket_Forms[Ticket Count])</f>
        <v>5520</v>
      </c>
      <c r="O2065" s="16">
        <f>LOOKUP(Table5[[#This Row],[Item '#]],Ticket_Forms[Form Number],Ticket_Forms[Ticket Value])</f>
        <v>1</v>
      </c>
      <c r="P2065" s="16">
        <f>LOOKUP(Table5[[#This Row],[Item '#]],Ticket_Forms[Form Number],Ticket_Forms[Revenue])</f>
        <v>5520</v>
      </c>
      <c r="Q2065" s="16">
        <f>LOOKUP(Table5[[#This Row],[Item '#]],Ticket_Forms[Form Number],Ticket_Forms[Ideal Profit])</f>
        <v>960</v>
      </c>
      <c r="R2065" s="16">
        <f>LOOKUP(Table5[[#This Row],[Item '#]],Ticket_Forms[Form Number],Ticket_Forms[Prizes])</f>
        <v>4560</v>
      </c>
      <c r="S2065" s="16">
        <f>LOOKUP(Table5[[#This Row],[Item '#]],Ticket_Forms[Form Number],Ticket_Forms[Location Rent])</f>
        <v>331</v>
      </c>
      <c r="T2065" s="16">
        <f>LOOKUP(Table5[[#This Row],[Item '#]],Ticket_Forms[Form Number],Ticket_Forms[Last Sale])</f>
        <v>200</v>
      </c>
      <c r="U2065" s="16" t="s">
        <v>3909</v>
      </c>
      <c r="V2065" s="58">
        <f>Table5[[#This Row],[Date Distributed]]</f>
        <v>45400</v>
      </c>
      <c r="W2065" s="3" t="str">
        <f>_xlfn.XLOOKUP(Table5[[#This Row],[Serial '#]],Table10[Serial '#],Table10[Charity Association],"",,)</f>
        <v>Cleveland Police Athletic League</v>
      </c>
      <c r="Z2065" s="3" t="s">
        <v>3909</v>
      </c>
    </row>
    <row r="2066" spans="1:26" hidden="1" x14ac:dyDescent="0.35">
      <c r="A2066" s="3">
        <v>2064</v>
      </c>
      <c r="B2066" s="85">
        <v>45386</v>
      </c>
      <c r="C2066" s="73">
        <f>_xlfn.XLOOKUP(Table5[[#This Row],[Serial '#]],Table10[Serial '#],Table10[Date],"",,)</f>
        <v>45400</v>
      </c>
      <c r="D20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66" s="73" t="str">
        <f>IF(Table5[[#This Row],[Date Distributed]]="","In Stock","Distributed")</f>
        <v>Distributed</v>
      </c>
      <c r="F2066" s="79" t="s">
        <v>660</v>
      </c>
      <c r="G2066" s="75" t="s">
        <v>761</v>
      </c>
      <c r="H2066" s="80" t="s">
        <v>755</v>
      </c>
      <c r="I2066" s="80" t="s">
        <v>756</v>
      </c>
      <c r="J2066" s="81" t="s">
        <v>2818</v>
      </c>
      <c r="K2066" s="80" t="s">
        <v>385</v>
      </c>
      <c r="L2066" s="3" t="str">
        <f>_xlfn.XLOOKUP(Table5[[#This Row],[Item '#]],Ticket_Forms[Form Number],Ticket_Forms[Game Name],"",,)</f>
        <v>Criss Cross</v>
      </c>
      <c r="M2066" s="15">
        <v>186</v>
      </c>
      <c r="N2066" s="3">
        <f>LOOKUP(Table5[[#This Row],[Item '#]],Ticket_Forms[Form Number],Ticket_Forms[Ticket Count])</f>
        <v>5520</v>
      </c>
      <c r="O2066" s="16">
        <f>LOOKUP(Table5[[#This Row],[Item '#]],Ticket_Forms[Form Number],Ticket_Forms[Ticket Value])</f>
        <v>1</v>
      </c>
      <c r="P2066" s="16">
        <f>LOOKUP(Table5[[#This Row],[Item '#]],Ticket_Forms[Form Number],Ticket_Forms[Revenue])</f>
        <v>5520</v>
      </c>
      <c r="Q2066" s="16">
        <f>LOOKUP(Table5[[#This Row],[Item '#]],Ticket_Forms[Form Number],Ticket_Forms[Ideal Profit])</f>
        <v>960</v>
      </c>
      <c r="R2066" s="16">
        <f>LOOKUP(Table5[[#This Row],[Item '#]],Ticket_Forms[Form Number],Ticket_Forms[Prizes])</f>
        <v>4560</v>
      </c>
      <c r="S2066" s="16">
        <f>LOOKUP(Table5[[#This Row],[Item '#]],Ticket_Forms[Form Number],Ticket_Forms[Location Rent])</f>
        <v>331</v>
      </c>
      <c r="T2066" s="16">
        <f>LOOKUP(Table5[[#This Row],[Item '#]],Ticket_Forms[Form Number],Ticket_Forms[Last Sale])</f>
        <v>200</v>
      </c>
      <c r="U2066" s="16" t="s">
        <v>3909</v>
      </c>
      <c r="V2066" s="58">
        <f>Table5[[#This Row],[Date Distributed]]</f>
        <v>45400</v>
      </c>
      <c r="W2066" s="3" t="str">
        <f>_xlfn.XLOOKUP(Table5[[#This Row],[Serial '#]],Table10[Serial '#],Table10[Charity Association],"",,)</f>
        <v>Cleveland Police Athletic League</v>
      </c>
      <c r="Z2066" s="3" t="s">
        <v>3909</v>
      </c>
    </row>
    <row r="2067" spans="1:26" hidden="1" x14ac:dyDescent="0.35">
      <c r="A2067" s="3">
        <v>2065</v>
      </c>
      <c r="B2067" s="85">
        <v>45386</v>
      </c>
      <c r="C2067" s="73">
        <f>_xlfn.XLOOKUP(Table5[[#This Row],[Serial '#]],Table10[Serial '#],Table10[Date],"",,)</f>
        <v>45400</v>
      </c>
      <c r="D20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67" s="73" t="str">
        <f>IF(Table5[[#This Row],[Date Distributed]]="","In Stock","Distributed")</f>
        <v>Distributed</v>
      </c>
      <c r="F2067" s="79" t="s">
        <v>660</v>
      </c>
      <c r="G2067" s="75" t="s">
        <v>761</v>
      </c>
      <c r="H2067" s="80" t="s">
        <v>755</v>
      </c>
      <c r="I2067" s="80" t="s">
        <v>756</v>
      </c>
      <c r="J2067" s="81" t="s">
        <v>2819</v>
      </c>
      <c r="K2067" s="80" t="s">
        <v>385</v>
      </c>
      <c r="L2067" s="3" t="str">
        <f>_xlfn.XLOOKUP(Table5[[#This Row],[Item '#]],Ticket_Forms[Form Number],Ticket_Forms[Game Name],"",,)</f>
        <v>Criss Cross</v>
      </c>
      <c r="M2067" s="15">
        <v>186</v>
      </c>
      <c r="N2067" s="3">
        <f>LOOKUP(Table5[[#This Row],[Item '#]],Ticket_Forms[Form Number],Ticket_Forms[Ticket Count])</f>
        <v>5520</v>
      </c>
      <c r="O2067" s="16">
        <f>LOOKUP(Table5[[#This Row],[Item '#]],Ticket_Forms[Form Number],Ticket_Forms[Ticket Value])</f>
        <v>1</v>
      </c>
      <c r="P2067" s="16">
        <f>LOOKUP(Table5[[#This Row],[Item '#]],Ticket_Forms[Form Number],Ticket_Forms[Revenue])</f>
        <v>5520</v>
      </c>
      <c r="Q2067" s="16">
        <f>LOOKUP(Table5[[#This Row],[Item '#]],Ticket_Forms[Form Number],Ticket_Forms[Ideal Profit])</f>
        <v>960</v>
      </c>
      <c r="R2067" s="16">
        <f>LOOKUP(Table5[[#This Row],[Item '#]],Ticket_Forms[Form Number],Ticket_Forms[Prizes])</f>
        <v>4560</v>
      </c>
      <c r="S2067" s="16">
        <f>LOOKUP(Table5[[#This Row],[Item '#]],Ticket_Forms[Form Number],Ticket_Forms[Location Rent])</f>
        <v>331</v>
      </c>
      <c r="T2067" s="16">
        <f>LOOKUP(Table5[[#This Row],[Item '#]],Ticket_Forms[Form Number],Ticket_Forms[Last Sale])</f>
        <v>200</v>
      </c>
      <c r="U2067" s="16" t="s">
        <v>3909</v>
      </c>
      <c r="V2067" s="58">
        <f>Table5[[#This Row],[Date Distributed]]</f>
        <v>45400</v>
      </c>
      <c r="W2067" s="3" t="str">
        <f>_xlfn.XLOOKUP(Table5[[#This Row],[Serial '#]],Table10[Serial '#],Table10[Charity Association],"",,)</f>
        <v>Cleveland Police Athletic League</v>
      </c>
      <c r="Z2067" s="3" t="s">
        <v>3909</v>
      </c>
    </row>
    <row r="2068" spans="1:26" hidden="1" x14ac:dyDescent="0.35">
      <c r="A2068" s="3">
        <v>2066</v>
      </c>
      <c r="B2068" s="85">
        <v>45386</v>
      </c>
      <c r="C2068" s="73">
        <f>_xlfn.XLOOKUP(Table5[[#This Row],[Serial '#]],Table10[Serial '#],Table10[Date],"",,)</f>
        <v>45400</v>
      </c>
      <c r="D20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68" s="73" t="str">
        <f>IF(Table5[[#This Row],[Date Distributed]]="","In Stock","Distributed")</f>
        <v>Distributed</v>
      </c>
      <c r="F2068" s="79" t="s">
        <v>660</v>
      </c>
      <c r="G2068" s="75" t="s">
        <v>761</v>
      </c>
      <c r="H2068" s="80" t="s">
        <v>755</v>
      </c>
      <c r="I2068" s="80" t="s">
        <v>756</v>
      </c>
      <c r="J2068" s="81" t="s">
        <v>2820</v>
      </c>
      <c r="K2068" s="80" t="s">
        <v>385</v>
      </c>
      <c r="L2068" s="3" t="str">
        <f>_xlfn.XLOOKUP(Table5[[#This Row],[Item '#]],Ticket_Forms[Form Number],Ticket_Forms[Game Name],"",,)</f>
        <v>Criss Cross</v>
      </c>
      <c r="M2068" s="15">
        <v>186</v>
      </c>
      <c r="N2068" s="3">
        <f>LOOKUP(Table5[[#This Row],[Item '#]],Ticket_Forms[Form Number],Ticket_Forms[Ticket Count])</f>
        <v>5520</v>
      </c>
      <c r="O2068" s="16">
        <f>LOOKUP(Table5[[#This Row],[Item '#]],Ticket_Forms[Form Number],Ticket_Forms[Ticket Value])</f>
        <v>1</v>
      </c>
      <c r="P2068" s="16">
        <f>LOOKUP(Table5[[#This Row],[Item '#]],Ticket_Forms[Form Number],Ticket_Forms[Revenue])</f>
        <v>5520</v>
      </c>
      <c r="Q2068" s="16">
        <f>LOOKUP(Table5[[#This Row],[Item '#]],Ticket_Forms[Form Number],Ticket_Forms[Ideal Profit])</f>
        <v>960</v>
      </c>
      <c r="R2068" s="16">
        <f>LOOKUP(Table5[[#This Row],[Item '#]],Ticket_Forms[Form Number],Ticket_Forms[Prizes])</f>
        <v>4560</v>
      </c>
      <c r="S2068" s="16">
        <f>LOOKUP(Table5[[#This Row],[Item '#]],Ticket_Forms[Form Number],Ticket_Forms[Location Rent])</f>
        <v>331</v>
      </c>
      <c r="T2068" s="16">
        <f>LOOKUP(Table5[[#This Row],[Item '#]],Ticket_Forms[Form Number],Ticket_Forms[Last Sale])</f>
        <v>200</v>
      </c>
      <c r="U2068" s="16" t="s">
        <v>3909</v>
      </c>
      <c r="V2068" s="58">
        <f>Table5[[#This Row],[Date Distributed]]</f>
        <v>45400</v>
      </c>
      <c r="W2068" s="3" t="str">
        <f>_xlfn.XLOOKUP(Table5[[#This Row],[Serial '#]],Table10[Serial '#],Table10[Charity Association],"",,)</f>
        <v>Cleveland Police Athletic League</v>
      </c>
      <c r="Z2068" s="3" t="s">
        <v>3909</v>
      </c>
    </row>
    <row r="2069" spans="1:26" hidden="1" x14ac:dyDescent="0.35">
      <c r="A2069" s="3">
        <v>2067</v>
      </c>
      <c r="B2069" s="85">
        <v>45386</v>
      </c>
      <c r="C2069" s="73">
        <f>_xlfn.XLOOKUP(Table5[[#This Row],[Serial '#]],Table10[Serial '#],Table10[Date],"",,)</f>
        <v>45400</v>
      </c>
      <c r="D20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69" s="73" t="str">
        <f>IF(Table5[[#This Row],[Date Distributed]]="","In Stock","Distributed")</f>
        <v>Distributed</v>
      </c>
      <c r="F2069" s="79" t="s">
        <v>660</v>
      </c>
      <c r="G2069" s="75" t="s">
        <v>761</v>
      </c>
      <c r="H2069" s="80" t="s">
        <v>755</v>
      </c>
      <c r="I2069" s="80" t="s">
        <v>756</v>
      </c>
      <c r="J2069" s="81" t="s">
        <v>2821</v>
      </c>
      <c r="K2069" s="80" t="s">
        <v>385</v>
      </c>
      <c r="L2069" s="3" t="str">
        <f>_xlfn.XLOOKUP(Table5[[#This Row],[Item '#]],Ticket_Forms[Form Number],Ticket_Forms[Game Name],"",,)</f>
        <v>Criss Cross</v>
      </c>
      <c r="M2069" s="15">
        <v>186</v>
      </c>
      <c r="N2069" s="3">
        <f>LOOKUP(Table5[[#This Row],[Item '#]],Ticket_Forms[Form Number],Ticket_Forms[Ticket Count])</f>
        <v>5520</v>
      </c>
      <c r="O2069" s="16">
        <f>LOOKUP(Table5[[#This Row],[Item '#]],Ticket_Forms[Form Number],Ticket_Forms[Ticket Value])</f>
        <v>1</v>
      </c>
      <c r="P2069" s="16">
        <f>LOOKUP(Table5[[#This Row],[Item '#]],Ticket_Forms[Form Number],Ticket_Forms[Revenue])</f>
        <v>5520</v>
      </c>
      <c r="Q2069" s="16">
        <f>LOOKUP(Table5[[#This Row],[Item '#]],Ticket_Forms[Form Number],Ticket_Forms[Ideal Profit])</f>
        <v>960</v>
      </c>
      <c r="R2069" s="16">
        <f>LOOKUP(Table5[[#This Row],[Item '#]],Ticket_Forms[Form Number],Ticket_Forms[Prizes])</f>
        <v>4560</v>
      </c>
      <c r="S2069" s="16">
        <f>LOOKUP(Table5[[#This Row],[Item '#]],Ticket_Forms[Form Number],Ticket_Forms[Location Rent])</f>
        <v>331</v>
      </c>
      <c r="T2069" s="16">
        <f>LOOKUP(Table5[[#This Row],[Item '#]],Ticket_Forms[Form Number],Ticket_Forms[Last Sale])</f>
        <v>200</v>
      </c>
      <c r="U2069" s="16" t="s">
        <v>3909</v>
      </c>
      <c r="V2069" s="58">
        <f>Table5[[#This Row],[Date Distributed]]</f>
        <v>45400</v>
      </c>
      <c r="W2069" s="3" t="str">
        <f>_xlfn.XLOOKUP(Table5[[#This Row],[Serial '#]],Table10[Serial '#],Table10[Charity Association],"",,)</f>
        <v>Medina County Law Enforcrment Assoc</v>
      </c>
      <c r="Z2069" s="3" t="s">
        <v>3909</v>
      </c>
    </row>
    <row r="2070" spans="1:26" hidden="1" x14ac:dyDescent="0.35">
      <c r="A2070" s="3">
        <v>2068</v>
      </c>
      <c r="B2070" s="85">
        <v>45386</v>
      </c>
      <c r="C2070" s="73">
        <f>_xlfn.XLOOKUP(Table5[[#This Row],[Serial '#]],Table10[Serial '#],Table10[Date],"",,)</f>
        <v>45401</v>
      </c>
      <c r="D20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70" s="73" t="str">
        <f>IF(Table5[[#This Row],[Date Distributed]]="","In Stock","Distributed")</f>
        <v>Distributed</v>
      </c>
      <c r="F2070" s="79" t="s">
        <v>660</v>
      </c>
      <c r="G2070" s="75" t="s">
        <v>761</v>
      </c>
      <c r="H2070" s="80" t="s">
        <v>755</v>
      </c>
      <c r="I2070" s="80" t="s">
        <v>756</v>
      </c>
      <c r="J2070" s="81" t="s">
        <v>2822</v>
      </c>
      <c r="K2070" s="80" t="s">
        <v>385</v>
      </c>
      <c r="L2070" s="3" t="str">
        <f>_xlfn.XLOOKUP(Table5[[#This Row],[Item '#]],Ticket_Forms[Form Number],Ticket_Forms[Game Name],"",,)</f>
        <v>Criss Cross</v>
      </c>
      <c r="M2070" s="15">
        <v>186</v>
      </c>
      <c r="N2070" s="3">
        <f>LOOKUP(Table5[[#This Row],[Item '#]],Ticket_Forms[Form Number],Ticket_Forms[Ticket Count])</f>
        <v>5520</v>
      </c>
      <c r="O2070" s="16">
        <f>LOOKUP(Table5[[#This Row],[Item '#]],Ticket_Forms[Form Number],Ticket_Forms[Ticket Value])</f>
        <v>1</v>
      </c>
      <c r="P2070" s="16">
        <f>LOOKUP(Table5[[#This Row],[Item '#]],Ticket_Forms[Form Number],Ticket_Forms[Revenue])</f>
        <v>5520</v>
      </c>
      <c r="Q2070" s="16">
        <f>LOOKUP(Table5[[#This Row],[Item '#]],Ticket_Forms[Form Number],Ticket_Forms[Ideal Profit])</f>
        <v>960</v>
      </c>
      <c r="R2070" s="16">
        <f>LOOKUP(Table5[[#This Row],[Item '#]],Ticket_Forms[Form Number],Ticket_Forms[Prizes])</f>
        <v>4560</v>
      </c>
      <c r="S2070" s="16">
        <f>LOOKUP(Table5[[#This Row],[Item '#]],Ticket_Forms[Form Number],Ticket_Forms[Location Rent])</f>
        <v>331</v>
      </c>
      <c r="T2070" s="16">
        <f>LOOKUP(Table5[[#This Row],[Item '#]],Ticket_Forms[Form Number],Ticket_Forms[Last Sale])</f>
        <v>200</v>
      </c>
      <c r="U2070" s="16" t="s">
        <v>3909</v>
      </c>
      <c r="V2070" s="58">
        <f>Table5[[#This Row],[Date Distributed]]</f>
        <v>45401</v>
      </c>
      <c r="W2070" s="3" t="str">
        <f>_xlfn.XLOOKUP(Table5[[#This Row],[Serial '#]],Table10[Serial '#],Table10[Charity Association],"",,)</f>
        <v>Greater Cleveland Football Foundation</v>
      </c>
      <c r="Z2070" s="3" t="s">
        <v>3909</v>
      </c>
    </row>
    <row r="2071" spans="1:26" hidden="1" x14ac:dyDescent="0.35">
      <c r="A2071" s="3">
        <v>2069</v>
      </c>
      <c r="B2071" s="85">
        <v>45386</v>
      </c>
      <c r="C2071" s="73">
        <f>_xlfn.XLOOKUP(Table5[[#This Row],[Serial '#]],Table10[Serial '#],Table10[Date],"",,)</f>
        <v>45401</v>
      </c>
      <c r="D20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71" s="73" t="str">
        <f>IF(Table5[[#This Row],[Date Distributed]]="","In Stock","Distributed")</f>
        <v>Distributed</v>
      </c>
      <c r="F2071" s="79" t="s">
        <v>660</v>
      </c>
      <c r="G2071" s="75" t="s">
        <v>761</v>
      </c>
      <c r="H2071" s="80" t="s">
        <v>755</v>
      </c>
      <c r="I2071" s="80" t="s">
        <v>756</v>
      </c>
      <c r="J2071" s="81" t="s">
        <v>2823</v>
      </c>
      <c r="K2071" s="80" t="s">
        <v>385</v>
      </c>
      <c r="L2071" s="3" t="str">
        <f>_xlfn.XLOOKUP(Table5[[#This Row],[Item '#]],Ticket_Forms[Form Number],Ticket_Forms[Game Name],"",,)</f>
        <v>Criss Cross</v>
      </c>
      <c r="M2071" s="15">
        <v>186</v>
      </c>
      <c r="N2071" s="3">
        <f>LOOKUP(Table5[[#This Row],[Item '#]],Ticket_Forms[Form Number],Ticket_Forms[Ticket Count])</f>
        <v>5520</v>
      </c>
      <c r="O2071" s="16">
        <f>LOOKUP(Table5[[#This Row],[Item '#]],Ticket_Forms[Form Number],Ticket_Forms[Ticket Value])</f>
        <v>1</v>
      </c>
      <c r="P2071" s="16">
        <f>LOOKUP(Table5[[#This Row],[Item '#]],Ticket_Forms[Form Number],Ticket_Forms[Revenue])</f>
        <v>5520</v>
      </c>
      <c r="Q2071" s="16">
        <f>LOOKUP(Table5[[#This Row],[Item '#]],Ticket_Forms[Form Number],Ticket_Forms[Ideal Profit])</f>
        <v>960</v>
      </c>
      <c r="R2071" s="16">
        <f>LOOKUP(Table5[[#This Row],[Item '#]],Ticket_Forms[Form Number],Ticket_Forms[Prizes])</f>
        <v>4560</v>
      </c>
      <c r="S2071" s="16">
        <f>LOOKUP(Table5[[#This Row],[Item '#]],Ticket_Forms[Form Number],Ticket_Forms[Location Rent])</f>
        <v>331</v>
      </c>
      <c r="T2071" s="16">
        <f>LOOKUP(Table5[[#This Row],[Item '#]],Ticket_Forms[Form Number],Ticket_Forms[Last Sale])</f>
        <v>200</v>
      </c>
      <c r="U2071" s="16" t="s">
        <v>3909</v>
      </c>
      <c r="V2071" s="58">
        <f>Table5[[#This Row],[Date Distributed]]</f>
        <v>45401</v>
      </c>
      <c r="W2071" s="3" t="str">
        <f>_xlfn.XLOOKUP(Table5[[#This Row],[Serial '#]],Table10[Serial '#],Table10[Charity Association],"",,)</f>
        <v>Greater Cleveland Football Foundation</v>
      </c>
      <c r="Z2071" s="3" t="s">
        <v>3909</v>
      </c>
    </row>
    <row r="2072" spans="1:26" hidden="1" x14ac:dyDescent="0.35">
      <c r="A2072" s="3">
        <v>2070</v>
      </c>
      <c r="B2072" s="85">
        <v>45386</v>
      </c>
      <c r="C2072" s="73">
        <f>_xlfn.XLOOKUP(Table5[[#This Row],[Serial '#]],Table10[Serial '#],Table10[Date],"",,)</f>
        <v>45401</v>
      </c>
      <c r="D20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72" s="73" t="str">
        <f>IF(Table5[[#This Row],[Date Distributed]]="","In Stock","Distributed")</f>
        <v>Distributed</v>
      </c>
      <c r="F2072" s="79" t="s">
        <v>660</v>
      </c>
      <c r="G2072" s="75" t="s">
        <v>761</v>
      </c>
      <c r="H2072" s="80" t="s">
        <v>755</v>
      </c>
      <c r="I2072" s="80" t="s">
        <v>756</v>
      </c>
      <c r="J2072" s="81" t="s">
        <v>2824</v>
      </c>
      <c r="K2072" s="80" t="s">
        <v>385</v>
      </c>
      <c r="L2072" s="3" t="str">
        <f>_xlfn.XLOOKUP(Table5[[#This Row],[Item '#]],Ticket_Forms[Form Number],Ticket_Forms[Game Name],"",,)</f>
        <v>Criss Cross</v>
      </c>
      <c r="M2072" s="15">
        <v>186</v>
      </c>
      <c r="N2072" s="3">
        <f>LOOKUP(Table5[[#This Row],[Item '#]],Ticket_Forms[Form Number],Ticket_Forms[Ticket Count])</f>
        <v>5520</v>
      </c>
      <c r="O2072" s="16">
        <f>LOOKUP(Table5[[#This Row],[Item '#]],Ticket_Forms[Form Number],Ticket_Forms[Ticket Value])</f>
        <v>1</v>
      </c>
      <c r="P2072" s="16">
        <f>LOOKUP(Table5[[#This Row],[Item '#]],Ticket_Forms[Form Number],Ticket_Forms[Revenue])</f>
        <v>5520</v>
      </c>
      <c r="Q2072" s="16">
        <f>LOOKUP(Table5[[#This Row],[Item '#]],Ticket_Forms[Form Number],Ticket_Forms[Ideal Profit])</f>
        <v>960</v>
      </c>
      <c r="R2072" s="16">
        <f>LOOKUP(Table5[[#This Row],[Item '#]],Ticket_Forms[Form Number],Ticket_Forms[Prizes])</f>
        <v>4560</v>
      </c>
      <c r="S2072" s="16">
        <f>LOOKUP(Table5[[#This Row],[Item '#]],Ticket_Forms[Form Number],Ticket_Forms[Location Rent])</f>
        <v>331</v>
      </c>
      <c r="T2072" s="16">
        <f>LOOKUP(Table5[[#This Row],[Item '#]],Ticket_Forms[Form Number],Ticket_Forms[Last Sale])</f>
        <v>200</v>
      </c>
      <c r="U2072" s="16" t="s">
        <v>3909</v>
      </c>
      <c r="V2072" s="58">
        <f>Table5[[#This Row],[Date Distributed]]</f>
        <v>45401</v>
      </c>
      <c r="W2072" s="3" t="str">
        <f>_xlfn.XLOOKUP(Table5[[#This Row],[Serial '#]],Table10[Serial '#],Table10[Charity Association],"",,)</f>
        <v>Greater Cleveland Football Foundation</v>
      </c>
      <c r="Z2072" s="3" t="s">
        <v>3909</v>
      </c>
    </row>
    <row r="2073" spans="1:26" hidden="1" x14ac:dyDescent="0.35">
      <c r="A2073" s="3">
        <v>2071</v>
      </c>
      <c r="B2073" s="85">
        <v>45386</v>
      </c>
      <c r="C2073" s="73">
        <f>_xlfn.XLOOKUP(Table5[[#This Row],[Serial '#]],Table10[Serial '#],Table10[Date],"",,)</f>
        <v>45401</v>
      </c>
      <c r="D20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73" s="73" t="str">
        <f>IF(Table5[[#This Row],[Date Distributed]]="","In Stock","Distributed")</f>
        <v>Distributed</v>
      </c>
      <c r="F2073" s="79" t="s">
        <v>660</v>
      </c>
      <c r="G2073" s="75" t="s">
        <v>761</v>
      </c>
      <c r="H2073" s="80" t="s">
        <v>755</v>
      </c>
      <c r="I2073" s="80" t="s">
        <v>756</v>
      </c>
      <c r="J2073" s="81" t="s">
        <v>2825</v>
      </c>
      <c r="K2073" s="80" t="s">
        <v>385</v>
      </c>
      <c r="L2073" s="3" t="str">
        <f>_xlfn.XLOOKUP(Table5[[#This Row],[Item '#]],Ticket_Forms[Form Number],Ticket_Forms[Game Name],"",,)</f>
        <v>Criss Cross</v>
      </c>
      <c r="M2073" s="15">
        <v>186</v>
      </c>
      <c r="N2073" s="3">
        <f>LOOKUP(Table5[[#This Row],[Item '#]],Ticket_Forms[Form Number],Ticket_Forms[Ticket Count])</f>
        <v>5520</v>
      </c>
      <c r="O2073" s="16">
        <f>LOOKUP(Table5[[#This Row],[Item '#]],Ticket_Forms[Form Number],Ticket_Forms[Ticket Value])</f>
        <v>1</v>
      </c>
      <c r="P2073" s="16">
        <f>LOOKUP(Table5[[#This Row],[Item '#]],Ticket_Forms[Form Number],Ticket_Forms[Revenue])</f>
        <v>5520</v>
      </c>
      <c r="Q2073" s="16">
        <f>LOOKUP(Table5[[#This Row],[Item '#]],Ticket_Forms[Form Number],Ticket_Forms[Ideal Profit])</f>
        <v>960</v>
      </c>
      <c r="R2073" s="16">
        <f>LOOKUP(Table5[[#This Row],[Item '#]],Ticket_Forms[Form Number],Ticket_Forms[Prizes])</f>
        <v>4560</v>
      </c>
      <c r="S2073" s="16">
        <f>LOOKUP(Table5[[#This Row],[Item '#]],Ticket_Forms[Form Number],Ticket_Forms[Location Rent])</f>
        <v>331</v>
      </c>
      <c r="T2073" s="16">
        <f>LOOKUP(Table5[[#This Row],[Item '#]],Ticket_Forms[Form Number],Ticket_Forms[Last Sale])</f>
        <v>200</v>
      </c>
      <c r="U2073" s="16" t="s">
        <v>3909</v>
      </c>
      <c r="V2073" s="58">
        <f>Table5[[#This Row],[Date Distributed]]</f>
        <v>45401</v>
      </c>
      <c r="W2073" s="3" t="str">
        <f>_xlfn.XLOOKUP(Table5[[#This Row],[Serial '#]],Table10[Serial '#],Table10[Charity Association],"",,)</f>
        <v>Cleveland Police Athletic League</v>
      </c>
      <c r="Z2073" s="3" t="s">
        <v>3909</v>
      </c>
    </row>
    <row r="2074" spans="1:26" hidden="1" x14ac:dyDescent="0.35">
      <c r="A2074" s="3">
        <v>2072</v>
      </c>
      <c r="B2074" s="85">
        <v>45386</v>
      </c>
      <c r="C2074" s="73">
        <f>_xlfn.XLOOKUP(Table5[[#This Row],[Serial '#]],Table10[Serial '#],Table10[Date],"",,)</f>
        <v>45401</v>
      </c>
      <c r="D20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74" s="73" t="str">
        <f>IF(Table5[[#This Row],[Date Distributed]]="","In Stock","Distributed")</f>
        <v>Distributed</v>
      </c>
      <c r="F2074" s="79" t="s">
        <v>660</v>
      </c>
      <c r="G2074" s="75" t="s">
        <v>761</v>
      </c>
      <c r="H2074" s="80" t="s">
        <v>755</v>
      </c>
      <c r="I2074" s="80" t="s">
        <v>756</v>
      </c>
      <c r="J2074" s="81" t="s">
        <v>2826</v>
      </c>
      <c r="K2074" s="80" t="s">
        <v>385</v>
      </c>
      <c r="L2074" s="3" t="str">
        <f>_xlfn.XLOOKUP(Table5[[#This Row],[Item '#]],Ticket_Forms[Form Number],Ticket_Forms[Game Name],"",,)</f>
        <v>Criss Cross</v>
      </c>
      <c r="M2074" s="15">
        <v>186</v>
      </c>
      <c r="N2074" s="3">
        <f>LOOKUP(Table5[[#This Row],[Item '#]],Ticket_Forms[Form Number],Ticket_Forms[Ticket Count])</f>
        <v>5520</v>
      </c>
      <c r="O2074" s="16">
        <f>LOOKUP(Table5[[#This Row],[Item '#]],Ticket_Forms[Form Number],Ticket_Forms[Ticket Value])</f>
        <v>1</v>
      </c>
      <c r="P2074" s="16">
        <f>LOOKUP(Table5[[#This Row],[Item '#]],Ticket_Forms[Form Number],Ticket_Forms[Revenue])</f>
        <v>5520</v>
      </c>
      <c r="Q2074" s="16">
        <f>LOOKUP(Table5[[#This Row],[Item '#]],Ticket_Forms[Form Number],Ticket_Forms[Ideal Profit])</f>
        <v>960</v>
      </c>
      <c r="R2074" s="16">
        <f>LOOKUP(Table5[[#This Row],[Item '#]],Ticket_Forms[Form Number],Ticket_Forms[Prizes])</f>
        <v>4560</v>
      </c>
      <c r="S2074" s="16">
        <f>LOOKUP(Table5[[#This Row],[Item '#]],Ticket_Forms[Form Number],Ticket_Forms[Location Rent])</f>
        <v>331</v>
      </c>
      <c r="T2074" s="16">
        <f>LOOKUP(Table5[[#This Row],[Item '#]],Ticket_Forms[Form Number],Ticket_Forms[Last Sale])</f>
        <v>200</v>
      </c>
      <c r="U2074" s="16" t="s">
        <v>3909</v>
      </c>
      <c r="V2074" s="58">
        <f>Table5[[#This Row],[Date Distributed]]</f>
        <v>45401</v>
      </c>
      <c r="W2074" s="3" t="str">
        <f>_xlfn.XLOOKUP(Table5[[#This Row],[Serial '#]],Table10[Serial '#],Table10[Charity Association],"",,)</f>
        <v>Cleveland Police Athletic League</v>
      </c>
      <c r="Z2074" s="3" t="s">
        <v>3909</v>
      </c>
    </row>
    <row r="2075" spans="1:26" hidden="1" x14ac:dyDescent="0.35">
      <c r="A2075" s="3">
        <v>2073</v>
      </c>
      <c r="B2075" s="85">
        <v>45386</v>
      </c>
      <c r="C2075" s="73">
        <f>_xlfn.XLOOKUP(Table5[[#This Row],[Serial '#]],Table10[Serial '#],Table10[Date],"",,)</f>
        <v>45401</v>
      </c>
      <c r="D20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75" s="73" t="str">
        <f>IF(Table5[[#This Row],[Date Distributed]]="","In Stock","Distributed")</f>
        <v>Distributed</v>
      </c>
      <c r="F2075" s="79" t="s">
        <v>660</v>
      </c>
      <c r="G2075" s="75" t="s">
        <v>761</v>
      </c>
      <c r="H2075" s="80" t="s">
        <v>755</v>
      </c>
      <c r="I2075" s="80" t="s">
        <v>756</v>
      </c>
      <c r="J2075" s="81" t="s">
        <v>2827</v>
      </c>
      <c r="K2075" s="80" t="s">
        <v>385</v>
      </c>
      <c r="L2075" s="3" t="str">
        <f>_xlfn.XLOOKUP(Table5[[#This Row],[Item '#]],Ticket_Forms[Form Number],Ticket_Forms[Game Name],"",,)</f>
        <v>Criss Cross</v>
      </c>
      <c r="M2075" s="15">
        <v>186</v>
      </c>
      <c r="N2075" s="3">
        <f>LOOKUP(Table5[[#This Row],[Item '#]],Ticket_Forms[Form Number],Ticket_Forms[Ticket Count])</f>
        <v>5520</v>
      </c>
      <c r="O2075" s="16">
        <f>LOOKUP(Table5[[#This Row],[Item '#]],Ticket_Forms[Form Number],Ticket_Forms[Ticket Value])</f>
        <v>1</v>
      </c>
      <c r="P2075" s="16">
        <f>LOOKUP(Table5[[#This Row],[Item '#]],Ticket_Forms[Form Number],Ticket_Forms[Revenue])</f>
        <v>5520</v>
      </c>
      <c r="Q2075" s="16">
        <f>LOOKUP(Table5[[#This Row],[Item '#]],Ticket_Forms[Form Number],Ticket_Forms[Ideal Profit])</f>
        <v>960</v>
      </c>
      <c r="R2075" s="16">
        <f>LOOKUP(Table5[[#This Row],[Item '#]],Ticket_Forms[Form Number],Ticket_Forms[Prizes])</f>
        <v>4560</v>
      </c>
      <c r="S2075" s="16">
        <f>LOOKUP(Table5[[#This Row],[Item '#]],Ticket_Forms[Form Number],Ticket_Forms[Location Rent])</f>
        <v>331</v>
      </c>
      <c r="T2075" s="16">
        <f>LOOKUP(Table5[[#This Row],[Item '#]],Ticket_Forms[Form Number],Ticket_Forms[Last Sale])</f>
        <v>200</v>
      </c>
      <c r="U2075" s="16" t="s">
        <v>3909</v>
      </c>
      <c r="V2075" s="58">
        <f>Table5[[#This Row],[Date Distributed]]</f>
        <v>45401</v>
      </c>
      <c r="W2075" s="3" t="str">
        <f>_xlfn.XLOOKUP(Table5[[#This Row],[Serial '#]],Table10[Serial '#],Table10[Charity Association],"",,)</f>
        <v>Bainbridge Civic Club</v>
      </c>
      <c r="Z2075" s="3" t="s">
        <v>3909</v>
      </c>
    </row>
    <row r="2076" spans="1:26" hidden="1" x14ac:dyDescent="0.35">
      <c r="A2076" s="3">
        <v>2074</v>
      </c>
      <c r="B2076" s="85">
        <v>45386</v>
      </c>
      <c r="C2076" s="73">
        <f>_xlfn.XLOOKUP(Table5[[#This Row],[Serial '#]],Table10[Serial '#],Table10[Date],"",,)</f>
        <v>45403</v>
      </c>
      <c r="D20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76" s="73" t="str">
        <f>IF(Table5[[#This Row],[Date Distributed]]="","In Stock","Distributed")</f>
        <v>Distributed</v>
      </c>
      <c r="F2076" s="79" t="s">
        <v>660</v>
      </c>
      <c r="G2076" s="75" t="s">
        <v>761</v>
      </c>
      <c r="H2076" s="80" t="s">
        <v>755</v>
      </c>
      <c r="I2076" s="80" t="s">
        <v>756</v>
      </c>
      <c r="J2076" s="81" t="s">
        <v>2828</v>
      </c>
      <c r="K2076" s="80" t="s">
        <v>385</v>
      </c>
      <c r="L2076" s="3" t="str">
        <f>_xlfn.XLOOKUP(Table5[[#This Row],[Item '#]],Ticket_Forms[Form Number],Ticket_Forms[Game Name],"",,)</f>
        <v>Criss Cross</v>
      </c>
      <c r="M2076" s="15">
        <v>186</v>
      </c>
      <c r="N2076" s="3">
        <f>LOOKUP(Table5[[#This Row],[Item '#]],Ticket_Forms[Form Number],Ticket_Forms[Ticket Count])</f>
        <v>5520</v>
      </c>
      <c r="O2076" s="16">
        <f>LOOKUP(Table5[[#This Row],[Item '#]],Ticket_Forms[Form Number],Ticket_Forms[Ticket Value])</f>
        <v>1</v>
      </c>
      <c r="P2076" s="16">
        <f>LOOKUP(Table5[[#This Row],[Item '#]],Ticket_Forms[Form Number],Ticket_Forms[Revenue])</f>
        <v>5520</v>
      </c>
      <c r="Q2076" s="16">
        <f>LOOKUP(Table5[[#This Row],[Item '#]],Ticket_Forms[Form Number],Ticket_Forms[Ideal Profit])</f>
        <v>960</v>
      </c>
      <c r="R2076" s="16">
        <f>LOOKUP(Table5[[#This Row],[Item '#]],Ticket_Forms[Form Number],Ticket_Forms[Prizes])</f>
        <v>4560</v>
      </c>
      <c r="S2076" s="16">
        <f>LOOKUP(Table5[[#This Row],[Item '#]],Ticket_Forms[Form Number],Ticket_Forms[Location Rent])</f>
        <v>331</v>
      </c>
      <c r="T2076" s="16">
        <f>LOOKUP(Table5[[#This Row],[Item '#]],Ticket_Forms[Form Number],Ticket_Forms[Last Sale])</f>
        <v>200</v>
      </c>
      <c r="U2076" s="16" t="s">
        <v>3909</v>
      </c>
      <c r="V2076" s="58">
        <f>Table5[[#This Row],[Date Distributed]]</f>
        <v>45403</v>
      </c>
      <c r="W2076" s="3" t="str">
        <f>_xlfn.XLOOKUP(Table5[[#This Row],[Serial '#]],Table10[Serial '#],Table10[Charity Association],"",,)</f>
        <v>Cleveland Police Athletic League</v>
      </c>
      <c r="Z2076" s="3" t="s">
        <v>3909</v>
      </c>
    </row>
    <row r="2077" spans="1:26" hidden="1" x14ac:dyDescent="0.35">
      <c r="A2077" s="3">
        <v>2075</v>
      </c>
      <c r="B2077" s="85">
        <v>45386</v>
      </c>
      <c r="C2077" s="73">
        <f>_xlfn.XLOOKUP(Table5[[#This Row],[Serial '#]],Table10[Serial '#],Table10[Date],"",,)</f>
        <v>45404</v>
      </c>
      <c r="D20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77" s="73" t="str">
        <f>IF(Table5[[#This Row],[Date Distributed]]="","In Stock","Distributed")</f>
        <v>Distributed</v>
      </c>
      <c r="F2077" s="79" t="s">
        <v>660</v>
      </c>
      <c r="G2077" s="75" t="s">
        <v>761</v>
      </c>
      <c r="H2077" s="80" t="s">
        <v>755</v>
      </c>
      <c r="I2077" s="80" t="s">
        <v>756</v>
      </c>
      <c r="J2077" s="81" t="s">
        <v>2829</v>
      </c>
      <c r="K2077" s="80" t="s">
        <v>385</v>
      </c>
      <c r="L2077" s="3" t="str">
        <f>_xlfn.XLOOKUP(Table5[[#This Row],[Item '#]],Ticket_Forms[Form Number],Ticket_Forms[Game Name],"",,)</f>
        <v>Criss Cross</v>
      </c>
      <c r="M2077" s="15">
        <v>186</v>
      </c>
      <c r="N2077" s="3">
        <f>LOOKUP(Table5[[#This Row],[Item '#]],Ticket_Forms[Form Number],Ticket_Forms[Ticket Count])</f>
        <v>5520</v>
      </c>
      <c r="O2077" s="16">
        <f>LOOKUP(Table5[[#This Row],[Item '#]],Ticket_Forms[Form Number],Ticket_Forms[Ticket Value])</f>
        <v>1</v>
      </c>
      <c r="P2077" s="16">
        <f>LOOKUP(Table5[[#This Row],[Item '#]],Ticket_Forms[Form Number],Ticket_Forms[Revenue])</f>
        <v>5520</v>
      </c>
      <c r="Q2077" s="16">
        <f>LOOKUP(Table5[[#This Row],[Item '#]],Ticket_Forms[Form Number],Ticket_Forms[Ideal Profit])</f>
        <v>960</v>
      </c>
      <c r="R2077" s="16">
        <f>LOOKUP(Table5[[#This Row],[Item '#]],Ticket_Forms[Form Number],Ticket_Forms[Prizes])</f>
        <v>4560</v>
      </c>
      <c r="S2077" s="16">
        <f>LOOKUP(Table5[[#This Row],[Item '#]],Ticket_Forms[Form Number],Ticket_Forms[Location Rent])</f>
        <v>331</v>
      </c>
      <c r="T2077" s="16">
        <f>LOOKUP(Table5[[#This Row],[Item '#]],Ticket_Forms[Form Number],Ticket_Forms[Last Sale])</f>
        <v>200</v>
      </c>
      <c r="U2077" s="16" t="s">
        <v>3909</v>
      </c>
      <c r="V2077" s="58">
        <f>Table5[[#This Row],[Date Distributed]]</f>
        <v>45404</v>
      </c>
      <c r="W2077" s="3" t="str">
        <f>_xlfn.XLOOKUP(Table5[[#This Row],[Serial '#]],Table10[Serial '#],Table10[Charity Association],"",,)</f>
        <v>Greater Cleveland Football Foundation</v>
      </c>
      <c r="Z2077" s="3" t="s">
        <v>3909</v>
      </c>
    </row>
    <row r="2078" spans="1:26" hidden="1" x14ac:dyDescent="0.35">
      <c r="A2078" s="3">
        <v>2076</v>
      </c>
      <c r="B2078" s="85">
        <v>45386</v>
      </c>
      <c r="C2078" s="73">
        <f>_xlfn.XLOOKUP(Table5[[#This Row],[Serial '#]],Table10[Serial '#],Table10[Date],"",,)</f>
        <v>45405</v>
      </c>
      <c r="D20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78" s="73" t="str">
        <f>IF(Table5[[#This Row],[Date Distributed]]="","In Stock","Distributed")</f>
        <v>Distributed</v>
      </c>
      <c r="F2078" s="79" t="s">
        <v>660</v>
      </c>
      <c r="G2078" s="75" t="s">
        <v>761</v>
      </c>
      <c r="H2078" s="80" t="s">
        <v>755</v>
      </c>
      <c r="I2078" s="80" t="s">
        <v>756</v>
      </c>
      <c r="J2078" s="81" t="s">
        <v>2830</v>
      </c>
      <c r="K2078" s="80" t="s">
        <v>385</v>
      </c>
      <c r="L2078" s="3" t="str">
        <f>_xlfn.XLOOKUP(Table5[[#This Row],[Item '#]],Ticket_Forms[Form Number],Ticket_Forms[Game Name],"",,)</f>
        <v>Criss Cross</v>
      </c>
      <c r="M2078" s="15">
        <v>186</v>
      </c>
      <c r="N2078" s="3">
        <f>LOOKUP(Table5[[#This Row],[Item '#]],Ticket_Forms[Form Number],Ticket_Forms[Ticket Count])</f>
        <v>5520</v>
      </c>
      <c r="O2078" s="16">
        <f>LOOKUP(Table5[[#This Row],[Item '#]],Ticket_Forms[Form Number],Ticket_Forms[Ticket Value])</f>
        <v>1</v>
      </c>
      <c r="P2078" s="16">
        <f>LOOKUP(Table5[[#This Row],[Item '#]],Ticket_Forms[Form Number],Ticket_Forms[Revenue])</f>
        <v>5520</v>
      </c>
      <c r="Q2078" s="16">
        <f>LOOKUP(Table5[[#This Row],[Item '#]],Ticket_Forms[Form Number],Ticket_Forms[Ideal Profit])</f>
        <v>960</v>
      </c>
      <c r="R2078" s="16">
        <f>LOOKUP(Table5[[#This Row],[Item '#]],Ticket_Forms[Form Number],Ticket_Forms[Prizes])</f>
        <v>4560</v>
      </c>
      <c r="S2078" s="16">
        <f>LOOKUP(Table5[[#This Row],[Item '#]],Ticket_Forms[Form Number],Ticket_Forms[Location Rent])</f>
        <v>331</v>
      </c>
      <c r="T2078" s="16">
        <f>LOOKUP(Table5[[#This Row],[Item '#]],Ticket_Forms[Form Number],Ticket_Forms[Last Sale])</f>
        <v>200</v>
      </c>
      <c r="U2078" s="16" t="s">
        <v>3909</v>
      </c>
      <c r="V2078" s="58">
        <f>Table5[[#This Row],[Date Distributed]]</f>
        <v>45405</v>
      </c>
      <c r="W2078" s="3" t="str">
        <f>_xlfn.XLOOKUP(Table5[[#This Row],[Serial '#]],Table10[Serial '#],Table10[Charity Association],"",,)</f>
        <v>Cleveland Police Athletic League</v>
      </c>
      <c r="Z2078" s="3" t="s">
        <v>3909</v>
      </c>
    </row>
    <row r="2079" spans="1:26" hidden="1" x14ac:dyDescent="0.35">
      <c r="A2079" s="3">
        <v>2077</v>
      </c>
      <c r="B2079" s="85">
        <v>45386</v>
      </c>
      <c r="C2079" s="73">
        <f>_xlfn.XLOOKUP(Table5[[#This Row],[Serial '#]],Table10[Serial '#],Table10[Date],"",,)</f>
        <v>45405</v>
      </c>
      <c r="D20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79" s="73" t="str">
        <f>IF(Table5[[#This Row],[Date Distributed]]="","In Stock","Distributed")</f>
        <v>Distributed</v>
      </c>
      <c r="F2079" s="79" t="s">
        <v>660</v>
      </c>
      <c r="G2079" s="75" t="s">
        <v>761</v>
      </c>
      <c r="H2079" s="80" t="s">
        <v>755</v>
      </c>
      <c r="I2079" s="80" t="s">
        <v>756</v>
      </c>
      <c r="J2079" s="81" t="s">
        <v>2831</v>
      </c>
      <c r="K2079" s="80" t="s">
        <v>385</v>
      </c>
      <c r="L2079" s="3" t="str">
        <f>_xlfn.XLOOKUP(Table5[[#This Row],[Item '#]],Ticket_Forms[Form Number],Ticket_Forms[Game Name],"",,)</f>
        <v>Criss Cross</v>
      </c>
      <c r="M2079" s="15">
        <v>186</v>
      </c>
      <c r="N2079" s="3">
        <f>LOOKUP(Table5[[#This Row],[Item '#]],Ticket_Forms[Form Number],Ticket_Forms[Ticket Count])</f>
        <v>5520</v>
      </c>
      <c r="O2079" s="16">
        <f>LOOKUP(Table5[[#This Row],[Item '#]],Ticket_Forms[Form Number],Ticket_Forms[Ticket Value])</f>
        <v>1</v>
      </c>
      <c r="P2079" s="16">
        <f>LOOKUP(Table5[[#This Row],[Item '#]],Ticket_Forms[Form Number],Ticket_Forms[Revenue])</f>
        <v>5520</v>
      </c>
      <c r="Q2079" s="16">
        <f>LOOKUP(Table5[[#This Row],[Item '#]],Ticket_Forms[Form Number],Ticket_Forms[Ideal Profit])</f>
        <v>960</v>
      </c>
      <c r="R2079" s="16">
        <f>LOOKUP(Table5[[#This Row],[Item '#]],Ticket_Forms[Form Number],Ticket_Forms[Prizes])</f>
        <v>4560</v>
      </c>
      <c r="S2079" s="16">
        <f>LOOKUP(Table5[[#This Row],[Item '#]],Ticket_Forms[Form Number],Ticket_Forms[Location Rent])</f>
        <v>331</v>
      </c>
      <c r="T2079" s="16">
        <f>LOOKUP(Table5[[#This Row],[Item '#]],Ticket_Forms[Form Number],Ticket_Forms[Last Sale])</f>
        <v>200</v>
      </c>
      <c r="U2079" s="16" t="s">
        <v>3909</v>
      </c>
      <c r="V2079" s="58">
        <f>Table5[[#This Row],[Date Distributed]]</f>
        <v>45405</v>
      </c>
      <c r="W2079" s="3" t="str">
        <f>_xlfn.XLOOKUP(Table5[[#This Row],[Serial '#]],Table10[Serial '#],Table10[Charity Association],"",,)</f>
        <v>Cleveland Police Athletic League</v>
      </c>
      <c r="Z2079" s="3" t="s">
        <v>3909</v>
      </c>
    </row>
    <row r="2080" spans="1:26" hidden="1" x14ac:dyDescent="0.35">
      <c r="A2080" s="3">
        <v>2078</v>
      </c>
      <c r="B2080" s="85">
        <v>45386</v>
      </c>
      <c r="C2080" s="73">
        <f>_xlfn.XLOOKUP(Table5[[#This Row],[Serial '#]],Table10[Serial '#],Table10[Date],"",,)</f>
        <v>45406</v>
      </c>
      <c r="D20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80" s="73" t="str">
        <f>IF(Table5[[#This Row],[Date Distributed]]="","In Stock","Distributed")</f>
        <v>Distributed</v>
      </c>
      <c r="F2080" s="79" t="s">
        <v>660</v>
      </c>
      <c r="G2080" s="75" t="s">
        <v>761</v>
      </c>
      <c r="H2080" s="80" t="s">
        <v>755</v>
      </c>
      <c r="I2080" s="80" t="s">
        <v>756</v>
      </c>
      <c r="J2080" s="81" t="s">
        <v>2832</v>
      </c>
      <c r="K2080" s="80" t="s">
        <v>385</v>
      </c>
      <c r="L2080" s="3" t="str">
        <f>_xlfn.XLOOKUP(Table5[[#This Row],[Item '#]],Ticket_Forms[Form Number],Ticket_Forms[Game Name],"",,)</f>
        <v>Criss Cross</v>
      </c>
      <c r="M2080" s="15">
        <v>186</v>
      </c>
      <c r="N2080" s="3">
        <f>LOOKUP(Table5[[#This Row],[Item '#]],Ticket_Forms[Form Number],Ticket_Forms[Ticket Count])</f>
        <v>5520</v>
      </c>
      <c r="O2080" s="16">
        <f>LOOKUP(Table5[[#This Row],[Item '#]],Ticket_Forms[Form Number],Ticket_Forms[Ticket Value])</f>
        <v>1</v>
      </c>
      <c r="P2080" s="16">
        <f>LOOKUP(Table5[[#This Row],[Item '#]],Ticket_Forms[Form Number],Ticket_Forms[Revenue])</f>
        <v>5520</v>
      </c>
      <c r="Q2080" s="16">
        <f>LOOKUP(Table5[[#This Row],[Item '#]],Ticket_Forms[Form Number],Ticket_Forms[Ideal Profit])</f>
        <v>960</v>
      </c>
      <c r="R2080" s="16">
        <f>LOOKUP(Table5[[#This Row],[Item '#]],Ticket_Forms[Form Number],Ticket_Forms[Prizes])</f>
        <v>4560</v>
      </c>
      <c r="S2080" s="16">
        <f>LOOKUP(Table5[[#This Row],[Item '#]],Ticket_Forms[Form Number],Ticket_Forms[Location Rent])</f>
        <v>331</v>
      </c>
      <c r="T2080" s="16">
        <f>LOOKUP(Table5[[#This Row],[Item '#]],Ticket_Forms[Form Number],Ticket_Forms[Last Sale])</f>
        <v>200</v>
      </c>
      <c r="U2080" s="16" t="s">
        <v>3909</v>
      </c>
      <c r="V2080" s="58">
        <f>Table5[[#This Row],[Date Distributed]]</f>
        <v>45406</v>
      </c>
      <c r="W2080" s="3" t="str">
        <f>_xlfn.XLOOKUP(Table5[[#This Row],[Serial '#]],Table10[Serial '#],Table10[Charity Association],"",,)</f>
        <v>Medina County Law Enforcrment Assoc</v>
      </c>
      <c r="Z2080" s="3" t="s">
        <v>3909</v>
      </c>
    </row>
    <row r="2081" spans="1:26" hidden="1" x14ac:dyDescent="0.35">
      <c r="A2081" s="3">
        <v>2079</v>
      </c>
      <c r="B2081" s="85">
        <v>45386</v>
      </c>
      <c r="C2081" s="73">
        <f>_xlfn.XLOOKUP(Table5[[#This Row],[Serial '#]],Table10[Serial '#],Table10[Date],"",,)</f>
        <v>45406</v>
      </c>
      <c r="D20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81" s="73" t="str">
        <f>IF(Table5[[#This Row],[Date Distributed]]="","In Stock","Distributed")</f>
        <v>Distributed</v>
      </c>
      <c r="F2081" s="79" t="s">
        <v>660</v>
      </c>
      <c r="G2081" s="75" t="s">
        <v>761</v>
      </c>
      <c r="H2081" s="80" t="s">
        <v>755</v>
      </c>
      <c r="I2081" s="80" t="s">
        <v>756</v>
      </c>
      <c r="J2081" s="81" t="s">
        <v>2833</v>
      </c>
      <c r="K2081" s="80" t="s">
        <v>385</v>
      </c>
      <c r="L2081" s="3" t="str">
        <f>_xlfn.XLOOKUP(Table5[[#This Row],[Item '#]],Ticket_Forms[Form Number],Ticket_Forms[Game Name],"",,)</f>
        <v>Criss Cross</v>
      </c>
      <c r="M2081" s="15">
        <v>186</v>
      </c>
      <c r="N2081" s="3">
        <f>LOOKUP(Table5[[#This Row],[Item '#]],Ticket_Forms[Form Number],Ticket_Forms[Ticket Count])</f>
        <v>5520</v>
      </c>
      <c r="O2081" s="16">
        <f>LOOKUP(Table5[[#This Row],[Item '#]],Ticket_Forms[Form Number],Ticket_Forms[Ticket Value])</f>
        <v>1</v>
      </c>
      <c r="P2081" s="16">
        <f>LOOKUP(Table5[[#This Row],[Item '#]],Ticket_Forms[Form Number],Ticket_Forms[Revenue])</f>
        <v>5520</v>
      </c>
      <c r="Q2081" s="16">
        <f>LOOKUP(Table5[[#This Row],[Item '#]],Ticket_Forms[Form Number],Ticket_Forms[Ideal Profit])</f>
        <v>960</v>
      </c>
      <c r="R2081" s="16">
        <f>LOOKUP(Table5[[#This Row],[Item '#]],Ticket_Forms[Form Number],Ticket_Forms[Prizes])</f>
        <v>4560</v>
      </c>
      <c r="S2081" s="16">
        <f>LOOKUP(Table5[[#This Row],[Item '#]],Ticket_Forms[Form Number],Ticket_Forms[Location Rent])</f>
        <v>331</v>
      </c>
      <c r="T2081" s="16">
        <f>LOOKUP(Table5[[#This Row],[Item '#]],Ticket_Forms[Form Number],Ticket_Forms[Last Sale])</f>
        <v>200</v>
      </c>
      <c r="U2081" s="16" t="s">
        <v>3909</v>
      </c>
      <c r="V2081" s="58">
        <f>Table5[[#This Row],[Date Distributed]]</f>
        <v>45406</v>
      </c>
      <c r="W2081" s="3" t="str">
        <f>_xlfn.XLOOKUP(Table5[[#This Row],[Serial '#]],Table10[Serial '#],Table10[Charity Association],"",,)</f>
        <v>Medina County Law Enforcrment Assoc</v>
      </c>
      <c r="Z2081" s="3" t="s">
        <v>3909</v>
      </c>
    </row>
    <row r="2082" spans="1:26" hidden="1" x14ac:dyDescent="0.35">
      <c r="A2082" s="3">
        <v>2080</v>
      </c>
      <c r="B2082" s="85">
        <v>45386</v>
      </c>
      <c r="C2082" s="73">
        <f>_xlfn.XLOOKUP(Table5[[#This Row],[Serial '#]],Table10[Serial '#],Table10[Date],"",,)</f>
        <v>45407</v>
      </c>
      <c r="D20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82" s="73" t="str">
        <f>IF(Table5[[#This Row],[Date Distributed]]="","In Stock","Distributed")</f>
        <v>Distributed</v>
      </c>
      <c r="F2082" s="79" t="s">
        <v>660</v>
      </c>
      <c r="G2082" s="75" t="s">
        <v>761</v>
      </c>
      <c r="H2082" s="80" t="s">
        <v>755</v>
      </c>
      <c r="I2082" s="80" t="s">
        <v>756</v>
      </c>
      <c r="J2082" s="81" t="s">
        <v>2834</v>
      </c>
      <c r="K2082" s="80" t="s">
        <v>385</v>
      </c>
      <c r="L2082" s="3" t="str">
        <f>_xlfn.XLOOKUP(Table5[[#This Row],[Item '#]],Ticket_Forms[Form Number],Ticket_Forms[Game Name],"",,)</f>
        <v>Criss Cross</v>
      </c>
      <c r="M2082" s="15">
        <v>186</v>
      </c>
      <c r="N2082" s="3">
        <f>LOOKUP(Table5[[#This Row],[Item '#]],Ticket_Forms[Form Number],Ticket_Forms[Ticket Count])</f>
        <v>5520</v>
      </c>
      <c r="O2082" s="16">
        <f>LOOKUP(Table5[[#This Row],[Item '#]],Ticket_Forms[Form Number],Ticket_Forms[Ticket Value])</f>
        <v>1</v>
      </c>
      <c r="P2082" s="16">
        <f>LOOKUP(Table5[[#This Row],[Item '#]],Ticket_Forms[Form Number],Ticket_Forms[Revenue])</f>
        <v>5520</v>
      </c>
      <c r="Q2082" s="16">
        <f>LOOKUP(Table5[[#This Row],[Item '#]],Ticket_Forms[Form Number],Ticket_Forms[Ideal Profit])</f>
        <v>960</v>
      </c>
      <c r="R2082" s="16">
        <f>LOOKUP(Table5[[#This Row],[Item '#]],Ticket_Forms[Form Number],Ticket_Forms[Prizes])</f>
        <v>4560</v>
      </c>
      <c r="S2082" s="16">
        <f>LOOKUP(Table5[[#This Row],[Item '#]],Ticket_Forms[Form Number],Ticket_Forms[Location Rent])</f>
        <v>331</v>
      </c>
      <c r="T2082" s="16">
        <f>LOOKUP(Table5[[#This Row],[Item '#]],Ticket_Forms[Form Number],Ticket_Forms[Last Sale])</f>
        <v>200</v>
      </c>
      <c r="U2082" s="16" t="s">
        <v>3909</v>
      </c>
      <c r="V2082" s="58">
        <f>Table5[[#This Row],[Date Distributed]]</f>
        <v>45407</v>
      </c>
      <c r="W2082" s="3" t="str">
        <f>_xlfn.XLOOKUP(Table5[[#This Row],[Serial '#]],Table10[Serial '#],Table10[Charity Association],"",,)</f>
        <v>Cleveland Police Athletic League</v>
      </c>
      <c r="Z2082" s="3" t="s">
        <v>3909</v>
      </c>
    </row>
    <row r="2083" spans="1:26" hidden="1" x14ac:dyDescent="0.35">
      <c r="A2083" s="3">
        <v>2081</v>
      </c>
      <c r="B2083" s="85">
        <v>45386</v>
      </c>
      <c r="C2083" s="73">
        <f>_xlfn.XLOOKUP(Table5[[#This Row],[Serial '#]],Table10[Serial '#],Table10[Date],"",,)</f>
        <v>45407</v>
      </c>
      <c r="D20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83" s="73" t="str">
        <f>IF(Table5[[#This Row],[Date Distributed]]="","In Stock","Distributed")</f>
        <v>Distributed</v>
      </c>
      <c r="F2083" s="79" t="s">
        <v>660</v>
      </c>
      <c r="G2083" s="75" t="s">
        <v>761</v>
      </c>
      <c r="H2083" s="80" t="s">
        <v>755</v>
      </c>
      <c r="I2083" s="80" t="s">
        <v>756</v>
      </c>
      <c r="J2083" s="81" t="s">
        <v>2835</v>
      </c>
      <c r="K2083" s="80" t="s">
        <v>385</v>
      </c>
      <c r="L2083" s="3" t="str">
        <f>_xlfn.XLOOKUP(Table5[[#This Row],[Item '#]],Ticket_Forms[Form Number],Ticket_Forms[Game Name],"",,)</f>
        <v>Criss Cross</v>
      </c>
      <c r="M2083" s="15">
        <v>186</v>
      </c>
      <c r="N2083" s="3">
        <f>LOOKUP(Table5[[#This Row],[Item '#]],Ticket_Forms[Form Number],Ticket_Forms[Ticket Count])</f>
        <v>5520</v>
      </c>
      <c r="O2083" s="16">
        <f>LOOKUP(Table5[[#This Row],[Item '#]],Ticket_Forms[Form Number],Ticket_Forms[Ticket Value])</f>
        <v>1</v>
      </c>
      <c r="P2083" s="16">
        <f>LOOKUP(Table5[[#This Row],[Item '#]],Ticket_Forms[Form Number],Ticket_Forms[Revenue])</f>
        <v>5520</v>
      </c>
      <c r="Q2083" s="16">
        <f>LOOKUP(Table5[[#This Row],[Item '#]],Ticket_Forms[Form Number],Ticket_Forms[Ideal Profit])</f>
        <v>960</v>
      </c>
      <c r="R2083" s="16">
        <f>LOOKUP(Table5[[#This Row],[Item '#]],Ticket_Forms[Form Number],Ticket_Forms[Prizes])</f>
        <v>4560</v>
      </c>
      <c r="S2083" s="16">
        <f>LOOKUP(Table5[[#This Row],[Item '#]],Ticket_Forms[Form Number],Ticket_Forms[Location Rent])</f>
        <v>331</v>
      </c>
      <c r="T2083" s="16">
        <f>LOOKUP(Table5[[#This Row],[Item '#]],Ticket_Forms[Form Number],Ticket_Forms[Last Sale])</f>
        <v>200</v>
      </c>
      <c r="U2083" s="16" t="s">
        <v>3909</v>
      </c>
      <c r="V2083" s="58">
        <f>Table5[[#This Row],[Date Distributed]]</f>
        <v>45407</v>
      </c>
      <c r="W2083" s="3" t="str">
        <f>_xlfn.XLOOKUP(Table5[[#This Row],[Serial '#]],Table10[Serial '#],Table10[Charity Association],"",,)</f>
        <v>Medina County Law Enforcrment Assoc</v>
      </c>
      <c r="Z2083" s="3" t="s">
        <v>3909</v>
      </c>
    </row>
    <row r="2084" spans="1:26" hidden="1" x14ac:dyDescent="0.35">
      <c r="A2084" s="3">
        <v>2082</v>
      </c>
      <c r="B2084" s="85">
        <v>45386</v>
      </c>
      <c r="C2084" s="73">
        <f>_xlfn.XLOOKUP(Table5[[#This Row],[Serial '#]],Table10[Serial '#],Table10[Date],"",,)</f>
        <v>45407</v>
      </c>
      <c r="D20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84" s="73" t="str">
        <f>IF(Table5[[#This Row],[Date Distributed]]="","In Stock","Distributed")</f>
        <v>Distributed</v>
      </c>
      <c r="F2084" s="79" t="s">
        <v>660</v>
      </c>
      <c r="G2084" s="75" t="s">
        <v>761</v>
      </c>
      <c r="H2084" s="80" t="s">
        <v>755</v>
      </c>
      <c r="I2084" s="80" t="s">
        <v>756</v>
      </c>
      <c r="J2084" s="81" t="s">
        <v>2836</v>
      </c>
      <c r="K2084" s="80" t="s">
        <v>385</v>
      </c>
      <c r="L2084" s="3" t="str">
        <f>_xlfn.XLOOKUP(Table5[[#This Row],[Item '#]],Ticket_Forms[Form Number],Ticket_Forms[Game Name],"",,)</f>
        <v>Criss Cross</v>
      </c>
      <c r="M2084" s="15">
        <v>186</v>
      </c>
      <c r="N2084" s="3">
        <f>LOOKUP(Table5[[#This Row],[Item '#]],Ticket_Forms[Form Number],Ticket_Forms[Ticket Count])</f>
        <v>5520</v>
      </c>
      <c r="O2084" s="16">
        <f>LOOKUP(Table5[[#This Row],[Item '#]],Ticket_Forms[Form Number],Ticket_Forms[Ticket Value])</f>
        <v>1</v>
      </c>
      <c r="P2084" s="16">
        <f>LOOKUP(Table5[[#This Row],[Item '#]],Ticket_Forms[Form Number],Ticket_Forms[Revenue])</f>
        <v>5520</v>
      </c>
      <c r="Q2084" s="16">
        <f>LOOKUP(Table5[[#This Row],[Item '#]],Ticket_Forms[Form Number],Ticket_Forms[Ideal Profit])</f>
        <v>960</v>
      </c>
      <c r="R2084" s="16">
        <f>LOOKUP(Table5[[#This Row],[Item '#]],Ticket_Forms[Form Number],Ticket_Forms[Prizes])</f>
        <v>4560</v>
      </c>
      <c r="S2084" s="16">
        <f>LOOKUP(Table5[[#This Row],[Item '#]],Ticket_Forms[Form Number],Ticket_Forms[Location Rent])</f>
        <v>331</v>
      </c>
      <c r="T2084" s="16">
        <f>LOOKUP(Table5[[#This Row],[Item '#]],Ticket_Forms[Form Number],Ticket_Forms[Last Sale])</f>
        <v>200</v>
      </c>
      <c r="U2084" s="16" t="s">
        <v>3909</v>
      </c>
      <c r="V2084" s="58">
        <f>Table5[[#This Row],[Date Distributed]]</f>
        <v>45407</v>
      </c>
      <c r="W2084" s="3" t="str">
        <f>_xlfn.XLOOKUP(Table5[[#This Row],[Serial '#]],Table10[Serial '#],Table10[Charity Association],"",,)</f>
        <v>Medina County Law Enforcrment Assoc</v>
      </c>
      <c r="Z2084" s="3" t="s">
        <v>3909</v>
      </c>
    </row>
    <row r="2085" spans="1:26" hidden="1" x14ac:dyDescent="0.35">
      <c r="A2085" s="3">
        <v>2083</v>
      </c>
      <c r="B2085" s="85">
        <v>45386</v>
      </c>
      <c r="C2085" s="73">
        <f>_xlfn.XLOOKUP(Table5[[#This Row],[Serial '#]],Table10[Serial '#],Table10[Date],"",,)</f>
        <v>45407</v>
      </c>
      <c r="D20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85" s="73" t="str">
        <f>IF(Table5[[#This Row],[Date Distributed]]="","In Stock","Distributed")</f>
        <v>Distributed</v>
      </c>
      <c r="F2085" s="79" t="s">
        <v>660</v>
      </c>
      <c r="G2085" s="75" t="s">
        <v>761</v>
      </c>
      <c r="H2085" s="80" t="s">
        <v>755</v>
      </c>
      <c r="I2085" s="80" t="s">
        <v>756</v>
      </c>
      <c r="J2085" s="81" t="s">
        <v>2837</v>
      </c>
      <c r="K2085" s="80" t="s">
        <v>385</v>
      </c>
      <c r="L2085" s="3" t="str">
        <f>_xlfn.XLOOKUP(Table5[[#This Row],[Item '#]],Ticket_Forms[Form Number],Ticket_Forms[Game Name],"",,)</f>
        <v>Criss Cross</v>
      </c>
      <c r="M2085" s="15">
        <v>186</v>
      </c>
      <c r="N2085" s="3">
        <f>LOOKUP(Table5[[#This Row],[Item '#]],Ticket_Forms[Form Number],Ticket_Forms[Ticket Count])</f>
        <v>5520</v>
      </c>
      <c r="O2085" s="16">
        <f>LOOKUP(Table5[[#This Row],[Item '#]],Ticket_Forms[Form Number],Ticket_Forms[Ticket Value])</f>
        <v>1</v>
      </c>
      <c r="P2085" s="16">
        <f>LOOKUP(Table5[[#This Row],[Item '#]],Ticket_Forms[Form Number],Ticket_Forms[Revenue])</f>
        <v>5520</v>
      </c>
      <c r="Q2085" s="16">
        <f>LOOKUP(Table5[[#This Row],[Item '#]],Ticket_Forms[Form Number],Ticket_Forms[Ideal Profit])</f>
        <v>960</v>
      </c>
      <c r="R2085" s="16">
        <f>LOOKUP(Table5[[#This Row],[Item '#]],Ticket_Forms[Form Number],Ticket_Forms[Prizes])</f>
        <v>4560</v>
      </c>
      <c r="S2085" s="16">
        <f>LOOKUP(Table5[[#This Row],[Item '#]],Ticket_Forms[Form Number],Ticket_Forms[Location Rent])</f>
        <v>331</v>
      </c>
      <c r="T2085" s="16">
        <f>LOOKUP(Table5[[#This Row],[Item '#]],Ticket_Forms[Form Number],Ticket_Forms[Last Sale])</f>
        <v>200</v>
      </c>
      <c r="U2085" s="16" t="s">
        <v>3909</v>
      </c>
      <c r="V2085" s="58">
        <f>Table5[[#This Row],[Date Distributed]]</f>
        <v>45407</v>
      </c>
      <c r="W2085" s="3" t="str">
        <f>_xlfn.XLOOKUP(Table5[[#This Row],[Serial '#]],Table10[Serial '#],Table10[Charity Association],"",,)</f>
        <v>Cleveland Police Athletic League</v>
      </c>
      <c r="Z2085" s="3" t="s">
        <v>3909</v>
      </c>
    </row>
    <row r="2086" spans="1:26" hidden="1" x14ac:dyDescent="0.35">
      <c r="A2086" s="3">
        <v>2084</v>
      </c>
      <c r="B2086" s="85">
        <v>45386</v>
      </c>
      <c r="C2086" s="73">
        <f>_xlfn.XLOOKUP(Table5[[#This Row],[Serial '#]],Table10[Serial '#],Table10[Date],"",,)</f>
        <v>45408</v>
      </c>
      <c r="D20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86" s="73" t="str">
        <f>IF(Table5[[#This Row],[Date Distributed]]="","In Stock","Distributed")</f>
        <v>Distributed</v>
      </c>
      <c r="F2086" s="79" t="s">
        <v>660</v>
      </c>
      <c r="G2086" s="75" t="s">
        <v>761</v>
      </c>
      <c r="H2086" s="80" t="s">
        <v>755</v>
      </c>
      <c r="I2086" s="80" t="s">
        <v>756</v>
      </c>
      <c r="J2086" s="81" t="s">
        <v>2838</v>
      </c>
      <c r="K2086" s="80" t="s">
        <v>385</v>
      </c>
      <c r="L2086" s="3" t="str">
        <f>_xlfn.XLOOKUP(Table5[[#This Row],[Item '#]],Ticket_Forms[Form Number],Ticket_Forms[Game Name],"",,)</f>
        <v>Criss Cross</v>
      </c>
      <c r="M2086" s="15">
        <v>186</v>
      </c>
      <c r="N2086" s="3">
        <f>LOOKUP(Table5[[#This Row],[Item '#]],Ticket_Forms[Form Number],Ticket_Forms[Ticket Count])</f>
        <v>5520</v>
      </c>
      <c r="O2086" s="16">
        <f>LOOKUP(Table5[[#This Row],[Item '#]],Ticket_Forms[Form Number],Ticket_Forms[Ticket Value])</f>
        <v>1</v>
      </c>
      <c r="P2086" s="16">
        <f>LOOKUP(Table5[[#This Row],[Item '#]],Ticket_Forms[Form Number],Ticket_Forms[Revenue])</f>
        <v>5520</v>
      </c>
      <c r="Q2086" s="16">
        <f>LOOKUP(Table5[[#This Row],[Item '#]],Ticket_Forms[Form Number],Ticket_Forms[Ideal Profit])</f>
        <v>960</v>
      </c>
      <c r="R2086" s="16">
        <f>LOOKUP(Table5[[#This Row],[Item '#]],Ticket_Forms[Form Number],Ticket_Forms[Prizes])</f>
        <v>4560</v>
      </c>
      <c r="S2086" s="16">
        <f>LOOKUP(Table5[[#This Row],[Item '#]],Ticket_Forms[Form Number],Ticket_Forms[Location Rent])</f>
        <v>331</v>
      </c>
      <c r="T2086" s="16">
        <f>LOOKUP(Table5[[#This Row],[Item '#]],Ticket_Forms[Form Number],Ticket_Forms[Last Sale])</f>
        <v>200</v>
      </c>
      <c r="U2086" s="16" t="s">
        <v>3909</v>
      </c>
      <c r="V2086" s="58">
        <f>Table5[[#This Row],[Date Distributed]]</f>
        <v>45408</v>
      </c>
      <c r="W2086" s="3" t="str">
        <f>_xlfn.XLOOKUP(Table5[[#This Row],[Serial '#]],Table10[Serial '#],Table10[Charity Association],"",,)</f>
        <v>Cleveland Police Athletic League</v>
      </c>
      <c r="Z2086" s="3" t="s">
        <v>3909</v>
      </c>
    </row>
    <row r="2087" spans="1:26" hidden="1" x14ac:dyDescent="0.35">
      <c r="A2087" s="3">
        <v>2085</v>
      </c>
      <c r="B2087" s="85">
        <v>45386</v>
      </c>
      <c r="C2087" s="73">
        <f>_xlfn.XLOOKUP(Table5[[#This Row],[Serial '#]],Table10[Serial '#],Table10[Date],"",,)</f>
        <v>45408</v>
      </c>
      <c r="D20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87" s="73" t="str">
        <f>IF(Table5[[#This Row],[Date Distributed]]="","In Stock","Distributed")</f>
        <v>Distributed</v>
      </c>
      <c r="F2087" s="79" t="s">
        <v>660</v>
      </c>
      <c r="G2087" s="75" t="s">
        <v>761</v>
      </c>
      <c r="H2087" s="80" t="s">
        <v>755</v>
      </c>
      <c r="I2087" s="80" t="s">
        <v>756</v>
      </c>
      <c r="J2087" s="81" t="s">
        <v>2839</v>
      </c>
      <c r="K2087" s="80" t="s">
        <v>385</v>
      </c>
      <c r="L2087" s="3" t="str">
        <f>_xlfn.XLOOKUP(Table5[[#This Row],[Item '#]],Ticket_Forms[Form Number],Ticket_Forms[Game Name],"",,)</f>
        <v>Criss Cross</v>
      </c>
      <c r="M2087" s="15">
        <v>186</v>
      </c>
      <c r="N2087" s="3">
        <f>LOOKUP(Table5[[#This Row],[Item '#]],Ticket_Forms[Form Number],Ticket_Forms[Ticket Count])</f>
        <v>5520</v>
      </c>
      <c r="O2087" s="16">
        <f>LOOKUP(Table5[[#This Row],[Item '#]],Ticket_Forms[Form Number],Ticket_Forms[Ticket Value])</f>
        <v>1</v>
      </c>
      <c r="P2087" s="16">
        <f>LOOKUP(Table5[[#This Row],[Item '#]],Ticket_Forms[Form Number],Ticket_Forms[Revenue])</f>
        <v>5520</v>
      </c>
      <c r="Q2087" s="16">
        <f>LOOKUP(Table5[[#This Row],[Item '#]],Ticket_Forms[Form Number],Ticket_Forms[Ideal Profit])</f>
        <v>960</v>
      </c>
      <c r="R2087" s="16">
        <f>LOOKUP(Table5[[#This Row],[Item '#]],Ticket_Forms[Form Number],Ticket_Forms[Prizes])</f>
        <v>4560</v>
      </c>
      <c r="S2087" s="16">
        <f>LOOKUP(Table5[[#This Row],[Item '#]],Ticket_Forms[Form Number],Ticket_Forms[Location Rent])</f>
        <v>331</v>
      </c>
      <c r="T2087" s="16">
        <f>LOOKUP(Table5[[#This Row],[Item '#]],Ticket_Forms[Form Number],Ticket_Forms[Last Sale])</f>
        <v>200</v>
      </c>
      <c r="U2087" s="16" t="s">
        <v>3909</v>
      </c>
      <c r="V2087" s="58">
        <f>Table5[[#This Row],[Date Distributed]]</f>
        <v>45408</v>
      </c>
      <c r="W2087" s="3" t="str">
        <f>_xlfn.XLOOKUP(Table5[[#This Row],[Serial '#]],Table10[Serial '#],Table10[Charity Association],"",,)</f>
        <v>Italian American Brotherhood Club</v>
      </c>
      <c r="Z2087" s="3" t="s">
        <v>3909</v>
      </c>
    </row>
    <row r="2088" spans="1:26" hidden="1" x14ac:dyDescent="0.35">
      <c r="A2088" s="3">
        <v>2086</v>
      </c>
      <c r="B2088" s="85">
        <v>45386</v>
      </c>
      <c r="C2088" s="73">
        <f>_xlfn.XLOOKUP(Table5[[#This Row],[Serial '#]],Table10[Serial '#],Table10[Date],"",,)</f>
        <v>45408</v>
      </c>
      <c r="D20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88" s="73" t="str">
        <f>IF(Table5[[#This Row],[Date Distributed]]="","In Stock","Distributed")</f>
        <v>Distributed</v>
      </c>
      <c r="F2088" s="79" t="s">
        <v>660</v>
      </c>
      <c r="G2088" s="75" t="s">
        <v>761</v>
      </c>
      <c r="H2088" s="80" t="s">
        <v>755</v>
      </c>
      <c r="I2088" s="80" t="s">
        <v>756</v>
      </c>
      <c r="J2088" s="81" t="s">
        <v>2840</v>
      </c>
      <c r="K2088" s="80" t="s">
        <v>385</v>
      </c>
      <c r="L2088" s="3" t="str">
        <f>_xlfn.XLOOKUP(Table5[[#This Row],[Item '#]],Ticket_Forms[Form Number],Ticket_Forms[Game Name],"",,)</f>
        <v>Criss Cross</v>
      </c>
      <c r="M2088" s="15">
        <v>186</v>
      </c>
      <c r="N2088" s="3">
        <f>LOOKUP(Table5[[#This Row],[Item '#]],Ticket_Forms[Form Number],Ticket_Forms[Ticket Count])</f>
        <v>5520</v>
      </c>
      <c r="O2088" s="16">
        <f>LOOKUP(Table5[[#This Row],[Item '#]],Ticket_Forms[Form Number],Ticket_Forms[Ticket Value])</f>
        <v>1</v>
      </c>
      <c r="P2088" s="16">
        <f>LOOKUP(Table5[[#This Row],[Item '#]],Ticket_Forms[Form Number],Ticket_Forms[Revenue])</f>
        <v>5520</v>
      </c>
      <c r="Q2088" s="16">
        <f>LOOKUP(Table5[[#This Row],[Item '#]],Ticket_Forms[Form Number],Ticket_Forms[Ideal Profit])</f>
        <v>960</v>
      </c>
      <c r="R2088" s="16">
        <f>LOOKUP(Table5[[#This Row],[Item '#]],Ticket_Forms[Form Number],Ticket_Forms[Prizes])</f>
        <v>4560</v>
      </c>
      <c r="S2088" s="16">
        <f>LOOKUP(Table5[[#This Row],[Item '#]],Ticket_Forms[Form Number],Ticket_Forms[Location Rent])</f>
        <v>331</v>
      </c>
      <c r="T2088" s="16">
        <f>LOOKUP(Table5[[#This Row],[Item '#]],Ticket_Forms[Form Number],Ticket_Forms[Last Sale])</f>
        <v>200</v>
      </c>
      <c r="U2088" s="16" t="s">
        <v>3909</v>
      </c>
      <c r="V2088" s="58">
        <f>Table5[[#This Row],[Date Distributed]]</f>
        <v>45408</v>
      </c>
      <c r="W2088" s="3" t="str">
        <f>_xlfn.XLOOKUP(Table5[[#This Row],[Serial '#]],Table10[Serial '#],Table10[Charity Association],"",,)</f>
        <v>Italian American Brotherhood Club</v>
      </c>
      <c r="Z2088" s="3" t="s">
        <v>3909</v>
      </c>
    </row>
    <row r="2089" spans="1:26" hidden="1" x14ac:dyDescent="0.35">
      <c r="A2089" s="3">
        <v>2087</v>
      </c>
      <c r="B2089" s="85">
        <v>45386</v>
      </c>
      <c r="C2089" s="73">
        <f>_xlfn.XLOOKUP(Table5[[#This Row],[Serial '#]],Table10[Serial '#],Table10[Date],"",,)</f>
        <v>45411</v>
      </c>
      <c r="D20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89" s="73" t="str">
        <f>IF(Table5[[#This Row],[Date Distributed]]="","In Stock","Distributed")</f>
        <v>Distributed</v>
      </c>
      <c r="F2089" s="79" t="s">
        <v>660</v>
      </c>
      <c r="G2089" s="75" t="s">
        <v>761</v>
      </c>
      <c r="H2089" s="80" t="s">
        <v>755</v>
      </c>
      <c r="I2089" s="80" t="s">
        <v>756</v>
      </c>
      <c r="J2089" s="81" t="s">
        <v>2841</v>
      </c>
      <c r="K2089" s="80" t="s">
        <v>385</v>
      </c>
      <c r="L2089" s="3" t="str">
        <f>_xlfn.XLOOKUP(Table5[[#This Row],[Item '#]],Ticket_Forms[Form Number],Ticket_Forms[Game Name],"",,)</f>
        <v>Criss Cross</v>
      </c>
      <c r="M2089" s="15">
        <v>186</v>
      </c>
      <c r="N2089" s="3">
        <f>LOOKUP(Table5[[#This Row],[Item '#]],Ticket_Forms[Form Number],Ticket_Forms[Ticket Count])</f>
        <v>5520</v>
      </c>
      <c r="O2089" s="16">
        <f>LOOKUP(Table5[[#This Row],[Item '#]],Ticket_Forms[Form Number],Ticket_Forms[Ticket Value])</f>
        <v>1</v>
      </c>
      <c r="P2089" s="16">
        <f>LOOKUP(Table5[[#This Row],[Item '#]],Ticket_Forms[Form Number],Ticket_Forms[Revenue])</f>
        <v>5520</v>
      </c>
      <c r="Q2089" s="16">
        <f>LOOKUP(Table5[[#This Row],[Item '#]],Ticket_Forms[Form Number],Ticket_Forms[Ideal Profit])</f>
        <v>960</v>
      </c>
      <c r="R2089" s="16">
        <f>LOOKUP(Table5[[#This Row],[Item '#]],Ticket_Forms[Form Number],Ticket_Forms[Prizes])</f>
        <v>4560</v>
      </c>
      <c r="S2089" s="16">
        <f>LOOKUP(Table5[[#This Row],[Item '#]],Ticket_Forms[Form Number],Ticket_Forms[Location Rent])</f>
        <v>331</v>
      </c>
      <c r="T2089" s="16">
        <f>LOOKUP(Table5[[#This Row],[Item '#]],Ticket_Forms[Form Number],Ticket_Forms[Last Sale])</f>
        <v>200</v>
      </c>
      <c r="U2089" s="16" t="s">
        <v>3909</v>
      </c>
      <c r="V2089" s="58">
        <f>Table5[[#This Row],[Date Distributed]]</f>
        <v>45411</v>
      </c>
      <c r="W2089" s="3" t="str">
        <f>_xlfn.XLOOKUP(Table5[[#This Row],[Serial '#]],Table10[Serial '#],Table10[Charity Association],"",,)</f>
        <v>Greater Cleveland Football Foundation</v>
      </c>
      <c r="Z2089" s="3" t="s">
        <v>3909</v>
      </c>
    </row>
    <row r="2090" spans="1:26" hidden="1" x14ac:dyDescent="0.35">
      <c r="A2090" s="3">
        <v>2088</v>
      </c>
      <c r="B2090" s="85">
        <v>45386</v>
      </c>
      <c r="C2090" s="73">
        <f>_xlfn.XLOOKUP(Table5[[#This Row],[Serial '#]],Table10[Serial '#],Table10[Date],"",,)</f>
        <v>45411</v>
      </c>
      <c r="D20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90" s="73" t="str">
        <f>IF(Table5[[#This Row],[Date Distributed]]="","In Stock","Distributed")</f>
        <v>Distributed</v>
      </c>
      <c r="F2090" s="79" t="s">
        <v>660</v>
      </c>
      <c r="G2090" s="75" t="s">
        <v>761</v>
      </c>
      <c r="H2090" s="80" t="s">
        <v>755</v>
      </c>
      <c r="I2090" s="80" t="s">
        <v>756</v>
      </c>
      <c r="J2090" s="81" t="s">
        <v>2842</v>
      </c>
      <c r="K2090" s="80" t="s">
        <v>385</v>
      </c>
      <c r="L2090" s="3" t="str">
        <f>_xlfn.XLOOKUP(Table5[[#This Row],[Item '#]],Ticket_Forms[Form Number],Ticket_Forms[Game Name],"",,)</f>
        <v>Criss Cross</v>
      </c>
      <c r="M2090" s="15">
        <v>186</v>
      </c>
      <c r="N2090" s="3">
        <f>LOOKUP(Table5[[#This Row],[Item '#]],Ticket_Forms[Form Number],Ticket_Forms[Ticket Count])</f>
        <v>5520</v>
      </c>
      <c r="O2090" s="16">
        <f>LOOKUP(Table5[[#This Row],[Item '#]],Ticket_Forms[Form Number],Ticket_Forms[Ticket Value])</f>
        <v>1</v>
      </c>
      <c r="P2090" s="16">
        <f>LOOKUP(Table5[[#This Row],[Item '#]],Ticket_Forms[Form Number],Ticket_Forms[Revenue])</f>
        <v>5520</v>
      </c>
      <c r="Q2090" s="16">
        <f>LOOKUP(Table5[[#This Row],[Item '#]],Ticket_Forms[Form Number],Ticket_Forms[Ideal Profit])</f>
        <v>960</v>
      </c>
      <c r="R2090" s="16">
        <f>LOOKUP(Table5[[#This Row],[Item '#]],Ticket_Forms[Form Number],Ticket_Forms[Prizes])</f>
        <v>4560</v>
      </c>
      <c r="S2090" s="16">
        <f>LOOKUP(Table5[[#This Row],[Item '#]],Ticket_Forms[Form Number],Ticket_Forms[Location Rent])</f>
        <v>331</v>
      </c>
      <c r="T2090" s="16">
        <f>LOOKUP(Table5[[#This Row],[Item '#]],Ticket_Forms[Form Number],Ticket_Forms[Last Sale])</f>
        <v>200</v>
      </c>
      <c r="U2090" s="16" t="s">
        <v>3909</v>
      </c>
      <c r="V2090" s="58">
        <f>Table5[[#This Row],[Date Distributed]]</f>
        <v>45411</v>
      </c>
      <c r="W2090" s="3" t="str">
        <f>_xlfn.XLOOKUP(Table5[[#This Row],[Serial '#]],Table10[Serial '#],Table10[Charity Association],"",,)</f>
        <v>Cleveland Police Athletic League</v>
      </c>
      <c r="Z2090" s="3" t="s">
        <v>3909</v>
      </c>
    </row>
    <row r="2091" spans="1:26" hidden="1" x14ac:dyDescent="0.35">
      <c r="A2091" s="3">
        <v>2089</v>
      </c>
      <c r="B2091" s="85">
        <v>45386</v>
      </c>
      <c r="C2091" s="73">
        <f>_xlfn.XLOOKUP(Table5[[#This Row],[Serial '#]],Table10[Serial '#],Table10[Date],"",,)</f>
        <v>45411</v>
      </c>
      <c r="D20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91" s="73" t="str">
        <f>IF(Table5[[#This Row],[Date Distributed]]="","In Stock","Distributed")</f>
        <v>Distributed</v>
      </c>
      <c r="F2091" s="79" t="s">
        <v>660</v>
      </c>
      <c r="G2091" s="75" t="s">
        <v>761</v>
      </c>
      <c r="H2091" s="80" t="s">
        <v>755</v>
      </c>
      <c r="I2091" s="80" t="s">
        <v>756</v>
      </c>
      <c r="J2091" s="81" t="s">
        <v>2843</v>
      </c>
      <c r="K2091" s="80" t="s">
        <v>385</v>
      </c>
      <c r="L2091" s="3" t="str">
        <f>_xlfn.XLOOKUP(Table5[[#This Row],[Item '#]],Ticket_Forms[Form Number],Ticket_Forms[Game Name],"",,)</f>
        <v>Criss Cross</v>
      </c>
      <c r="M2091" s="15">
        <v>186</v>
      </c>
      <c r="N2091" s="3">
        <f>LOOKUP(Table5[[#This Row],[Item '#]],Ticket_Forms[Form Number],Ticket_Forms[Ticket Count])</f>
        <v>5520</v>
      </c>
      <c r="O2091" s="16">
        <f>LOOKUP(Table5[[#This Row],[Item '#]],Ticket_Forms[Form Number],Ticket_Forms[Ticket Value])</f>
        <v>1</v>
      </c>
      <c r="P2091" s="16">
        <f>LOOKUP(Table5[[#This Row],[Item '#]],Ticket_Forms[Form Number],Ticket_Forms[Revenue])</f>
        <v>5520</v>
      </c>
      <c r="Q2091" s="16">
        <f>LOOKUP(Table5[[#This Row],[Item '#]],Ticket_Forms[Form Number],Ticket_Forms[Ideal Profit])</f>
        <v>960</v>
      </c>
      <c r="R2091" s="16">
        <f>LOOKUP(Table5[[#This Row],[Item '#]],Ticket_Forms[Form Number],Ticket_Forms[Prizes])</f>
        <v>4560</v>
      </c>
      <c r="S2091" s="16">
        <f>LOOKUP(Table5[[#This Row],[Item '#]],Ticket_Forms[Form Number],Ticket_Forms[Location Rent])</f>
        <v>331</v>
      </c>
      <c r="T2091" s="16">
        <f>LOOKUP(Table5[[#This Row],[Item '#]],Ticket_Forms[Form Number],Ticket_Forms[Last Sale])</f>
        <v>200</v>
      </c>
      <c r="U2091" s="16" t="s">
        <v>3909</v>
      </c>
      <c r="V2091" s="58">
        <f>Table5[[#This Row],[Date Distributed]]</f>
        <v>45411</v>
      </c>
      <c r="W2091" s="3" t="str">
        <f>_xlfn.XLOOKUP(Table5[[#This Row],[Serial '#]],Table10[Serial '#],Table10[Charity Association],"",,)</f>
        <v>Greater Cleveland Football Foundation</v>
      </c>
      <c r="Z2091" s="3" t="s">
        <v>3909</v>
      </c>
    </row>
    <row r="2092" spans="1:26" hidden="1" x14ac:dyDescent="0.35">
      <c r="A2092" s="3">
        <v>2090</v>
      </c>
      <c r="B2092" s="85">
        <v>45386</v>
      </c>
      <c r="C2092" s="73">
        <f>_xlfn.XLOOKUP(Table5[[#This Row],[Serial '#]],Table10[Serial '#],Table10[Date],"",,)</f>
        <v>45412</v>
      </c>
      <c r="D20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92" s="73" t="str">
        <f>IF(Table5[[#This Row],[Date Distributed]]="","In Stock","Distributed")</f>
        <v>Distributed</v>
      </c>
      <c r="F2092" s="79" t="s">
        <v>660</v>
      </c>
      <c r="G2092" s="75" t="s">
        <v>761</v>
      </c>
      <c r="H2092" s="80" t="s">
        <v>755</v>
      </c>
      <c r="I2092" s="80" t="s">
        <v>756</v>
      </c>
      <c r="J2092" s="81" t="s">
        <v>2844</v>
      </c>
      <c r="K2092" s="80" t="s">
        <v>385</v>
      </c>
      <c r="L2092" s="3" t="str">
        <f>_xlfn.XLOOKUP(Table5[[#This Row],[Item '#]],Ticket_Forms[Form Number],Ticket_Forms[Game Name],"",,)</f>
        <v>Criss Cross</v>
      </c>
      <c r="M2092" s="15">
        <v>186</v>
      </c>
      <c r="N2092" s="3">
        <f>LOOKUP(Table5[[#This Row],[Item '#]],Ticket_Forms[Form Number],Ticket_Forms[Ticket Count])</f>
        <v>5520</v>
      </c>
      <c r="O2092" s="16">
        <f>LOOKUP(Table5[[#This Row],[Item '#]],Ticket_Forms[Form Number],Ticket_Forms[Ticket Value])</f>
        <v>1</v>
      </c>
      <c r="P2092" s="16">
        <f>LOOKUP(Table5[[#This Row],[Item '#]],Ticket_Forms[Form Number],Ticket_Forms[Revenue])</f>
        <v>5520</v>
      </c>
      <c r="Q2092" s="16">
        <f>LOOKUP(Table5[[#This Row],[Item '#]],Ticket_Forms[Form Number],Ticket_Forms[Ideal Profit])</f>
        <v>960</v>
      </c>
      <c r="R2092" s="16">
        <f>LOOKUP(Table5[[#This Row],[Item '#]],Ticket_Forms[Form Number],Ticket_Forms[Prizes])</f>
        <v>4560</v>
      </c>
      <c r="S2092" s="16">
        <f>LOOKUP(Table5[[#This Row],[Item '#]],Ticket_Forms[Form Number],Ticket_Forms[Location Rent])</f>
        <v>331</v>
      </c>
      <c r="T2092" s="16">
        <f>LOOKUP(Table5[[#This Row],[Item '#]],Ticket_Forms[Form Number],Ticket_Forms[Last Sale])</f>
        <v>200</v>
      </c>
      <c r="U2092" s="16" t="s">
        <v>3909</v>
      </c>
      <c r="V2092" s="58">
        <f>Table5[[#This Row],[Date Distributed]]</f>
        <v>45412</v>
      </c>
      <c r="W2092" s="3" t="str">
        <f>_xlfn.XLOOKUP(Table5[[#This Row],[Serial '#]],Table10[Serial '#],Table10[Charity Association],"",,)</f>
        <v>Greater Cleveland Football Foundation</v>
      </c>
      <c r="Z2092" s="3" t="s">
        <v>3909</v>
      </c>
    </row>
    <row r="2093" spans="1:26" hidden="1" x14ac:dyDescent="0.35">
      <c r="A2093" s="3">
        <v>2091</v>
      </c>
      <c r="B2093" s="85">
        <v>45386</v>
      </c>
      <c r="C2093" s="73">
        <f>_xlfn.XLOOKUP(Table5[[#This Row],[Serial '#]],Table10[Serial '#],Table10[Date],"",,)</f>
        <v>45412</v>
      </c>
      <c r="D20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93" s="73" t="str">
        <f>IF(Table5[[#This Row],[Date Distributed]]="","In Stock","Distributed")</f>
        <v>Distributed</v>
      </c>
      <c r="F2093" s="79" t="s">
        <v>660</v>
      </c>
      <c r="G2093" s="75" t="s">
        <v>761</v>
      </c>
      <c r="H2093" s="80" t="s">
        <v>755</v>
      </c>
      <c r="I2093" s="80" t="s">
        <v>756</v>
      </c>
      <c r="J2093" s="81" t="s">
        <v>2845</v>
      </c>
      <c r="K2093" s="80" t="s">
        <v>385</v>
      </c>
      <c r="L2093" s="3" t="str">
        <f>_xlfn.XLOOKUP(Table5[[#This Row],[Item '#]],Ticket_Forms[Form Number],Ticket_Forms[Game Name],"",,)</f>
        <v>Criss Cross</v>
      </c>
      <c r="M2093" s="15">
        <v>186</v>
      </c>
      <c r="N2093" s="3">
        <f>LOOKUP(Table5[[#This Row],[Item '#]],Ticket_Forms[Form Number],Ticket_Forms[Ticket Count])</f>
        <v>5520</v>
      </c>
      <c r="O2093" s="16">
        <f>LOOKUP(Table5[[#This Row],[Item '#]],Ticket_Forms[Form Number],Ticket_Forms[Ticket Value])</f>
        <v>1</v>
      </c>
      <c r="P2093" s="16">
        <f>LOOKUP(Table5[[#This Row],[Item '#]],Ticket_Forms[Form Number],Ticket_Forms[Revenue])</f>
        <v>5520</v>
      </c>
      <c r="Q2093" s="16">
        <f>LOOKUP(Table5[[#This Row],[Item '#]],Ticket_Forms[Form Number],Ticket_Forms[Ideal Profit])</f>
        <v>960</v>
      </c>
      <c r="R2093" s="16">
        <f>LOOKUP(Table5[[#This Row],[Item '#]],Ticket_Forms[Form Number],Ticket_Forms[Prizes])</f>
        <v>4560</v>
      </c>
      <c r="S2093" s="16">
        <f>LOOKUP(Table5[[#This Row],[Item '#]],Ticket_Forms[Form Number],Ticket_Forms[Location Rent])</f>
        <v>331</v>
      </c>
      <c r="T2093" s="16">
        <f>LOOKUP(Table5[[#This Row],[Item '#]],Ticket_Forms[Form Number],Ticket_Forms[Last Sale])</f>
        <v>200</v>
      </c>
      <c r="U2093" s="16" t="s">
        <v>3909</v>
      </c>
      <c r="V2093" s="58">
        <f>Table5[[#This Row],[Date Distributed]]</f>
        <v>45412</v>
      </c>
      <c r="W2093" s="3" t="str">
        <f>_xlfn.XLOOKUP(Table5[[#This Row],[Serial '#]],Table10[Serial '#],Table10[Charity Association],"",,)</f>
        <v>Medina County Law Enforcrment Assoc</v>
      </c>
      <c r="Z2093" s="3" t="s">
        <v>3909</v>
      </c>
    </row>
    <row r="2094" spans="1:26" hidden="1" x14ac:dyDescent="0.35">
      <c r="A2094" s="3">
        <v>2092</v>
      </c>
      <c r="B2094" s="78">
        <v>45386</v>
      </c>
      <c r="C2094" s="73">
        <f>_xlfn.XLOOKUP(Table5[[#This Row],[Serial '#]],Table10[Serial '#],Table10[Date],"",,)</f>
        <v>45413</v>
      </c>
      <c r="D20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94" s="73" t="str">
        <f>IF(Table5[[#This Row],[Date Distributed]]="","In Stock","Distributed")</f>
        <v>Distributed</v>
      </c>
      <c r="F2094" s="79" t="s">
        <v>660</v>
      </c>
      <c r="G2094" s="75" t="s">
        <v>761</v>
      </c>
      <c r="H2094" s="80" t="s">
        <v>755</v>
      </c>
      <c r="I2094" s="80" t="s">
        <v>756</v>
      </c>
      <c r="J2094" s="81" t="s">
        <v>2846</v>
      </c>
      <c r="K2094" s="80" t="s">
        <v>385</v>
      </c>
      <c r="L2094" s="3" t="str">
        <f>_xlfn.XLOOKUP(Table5[[#This Row],[Item '#]],Ticket_Forms[Form Number],Ticket_Forms[Game Name],"",,)</f>
        <v>Criss Cross</v>
      </c>
      <c r="M2094" s="15">
        <v>186</v>
      </c>
      <c r="N2094" s="3">
        <f>LOOKUP(Table5[[#This Row],[Item '#]],Ticket_Forms[Form Number],Ticket_Forms[Ticket Count])</f>
        <v>5520</v>
      </c>
      <c r="O2094" s="16">
        <f>LOOKUP(Table5[[#This Row],[Item '#]],Ticket_Forms[Form Number],Ticket_Forms[Ticket Value])</f>
        <v>1</v>
      </c>
      <c r="P2094" s="16">
        <f>LOOKUP(Table5[[#This Row],[Item '#]],Ticket_Forms[Form Number],Ticket_Forms[Revenue])</f>
        <v>5520</v>
      </c>
      <c r="Q2094" s="16">
        <f>LOOKUP(Table5[[#This Row],[Item '#]],Ticket_Forms[Form Number],Ticket_Forms[Ideal Profit])</f>
        <v>960</v>
      </c>
      <c r="R2094" s="16">
        <f>LOOKUP(Table5[[#This Row],[Item '#]],Ticket_Forms[Form Number],Ticket_Forms[Prizes])</f>
        <v>4560</v>
      </c>
      <c r="S2094" s="16">
        <f>LOOKUP(Table5[[#This Row],[Item '#]],Ticket_Forms[Form Number],Ticket_Forms[Location Rent])</f>
        <v>331</v>
      </c>
      <c r="T2094" s="16">
        <f>LOOKUP(Table5[[#This Row],[Item '#]],Ticket_Forms[Form Number],Ticket_Forms[Last Sale])</f>
        <v>200</v>
      </c>
      <c r="U2094" s="16" t="s">
        <v>3909</v>
      </c>
      <c r="V2094" s="58">
        <f>Table5[[#This Row],[Date Distributed]]</f>
        <v>45413</v>
      </c>
      <c r="W2094" s="3" t="str">
        <f>_xlfn.XLOOKUP(Table5[[#This Row],[Serial '#]],Table10[Serial '#],Table10[Charity Association],"",,)</f>
        <v>Medina County Law Enforcrment Assoc</v>
      </c>
      <c r="Z2094" s="3" t="s">
        <v>23</v>
      </c>
    </row>
    <row r="2095" spans="1:26" hidden="1" x14ac:dyDescent="0.35">
      <c r="A2095" s="3">
        <v>2093</v>
      </c>
      <c r="B2095" s="78">
        <v>45386</v>
      </c>
      <c r="C2095" s="73">
        <f>_xlfn.XLOOKUP(Table5[[#This Row],[Serial '#]],Table10[Serial '#],Table10[Date],"",,)</f>
        <v>45414</v>
      </c>
      <c r="D20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95" s="73" t="str">
        <f>IF(Table5[[#This Row],[Date Distributed]]="","In Stock","Distributed")</f>
        <v>Distributed</v>
      </c>
      <c r="F2095" s="79" t="s">
        <v>660</v>
      </c>
      <c r="G2095" s="75" t="s">
        <v>761</v>
      </c>
      <c r="H2095" s="80" t="s">
        <v>755</v>
      </c>
      <c r="I2095" s="80" t="s">
        <v>756</v>
      </c>
      <c r="J2095" s="81" t="s">
        <v>2847</v>
      </c>
      <c r="K2095" s="80" t="s">
        <v>385</v>
      </c>
      <c r="L2095" s="3" t="str">
        <f>_xlfn.XLOOKUP(Table5[[#This Row],[Item '#]],Ticket_Forms[Form Number],Ticket_Forms[Game Name],"",,)</f>
        <v>Criss Cross</v>
      </c>
      <c r="M2095" s="15">
        <v>186</v>
      </c>
      <c r="N2095" s="3">
        <f>LOOKUP(Table5[[#This Row],[Item '#]],Ticket_Forms[Form Number],Ticket_Forms[Ticket Count])</f>
        <v>5520</v>
      </c>
      <c r="O2095" s="16">
        <f>LOOKUP(Table5[[#This Row],[Item '#]],Ticket_Forms[Form Number],Ticket_Forms[Ticket Value])</f>
        <v>1</v>
      </c>
      <c r="P2095" s="16">
        <f>LOOKUP(Table5[[#This Row],[Item '#]],Ticket_Forms[Form Number],Ticket_Forms[Revenue])</f>
        <v>5520</v>
      </c>
      <c r="Q2095" s="16">
        <f>LOOKUP(Table5[[#This Row],[Item '#]],Ticket_Forms[Form Number],Ticket_Forms[Ideal Profit])</f>
        <v>960</v>
      </c>
      <c r="R2095" s="16">
        <f>LOOKUP(Table5[[#This Row],[Item '#]],Ticket_Forms[Form Number],Ticket_Forms[Prizes])</f>
        <v>4560</v>
      </c>
      <c r="S2095" s="16">
        <f>LOOKUP(Table5[[#This Row],[Item '#]],Ticket_Forms[Form Number],Ticket_Forms[Location Rent])</f>
        <v>331</v>
      </c>
      <c r="T2095" s="16">
        <f>LOOKUP(Table5[[#This Row],[Item '#]],Ticket_Forms[Form Number],Ticket_Forms[Last Sale])</f>
        <v>200</v>
      </c>
      <c r="U2095" s="16" t="s">
        <v>3909</v>
      </c>
      <c r="V2095" s="58">
        <f>Table5[[#This Row],[Date Distributed]]</f>
        <v>45414</v>
      </c>
      <c r="W2095" s="3" t="str">
        <f>_xlfn.XLOOKUP(Table5[[#This Row],[Serial '#]],Table10[Serial '#],Table10[Charity Association],"",,)</f>
        <v>Cleveland Police Athletic League</v>
      </c>
      <c r="Z2095" s="3" t="s">
        <v>23</v>
      </c>
    </row>
    <row r="2096" spans="1:26" hidden="1" x14ac:dyDescent="0.35">
      <c r="A2096" s="3">
        <v>2094</v>
      </c>
      <c r="B2096" s="78">
        <v>45386</v>
      </c>
      <c r="C2096" s="73">
        <f>_xlfn.XLOOKUP(Table5[[#This Row],[Serial '#]],Table10[Serial '#],Table10[Date],"",,)</f>
        <v>45414</v>
      </c>
      <c r="D20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96" s="73" t="str">
        <f>IF(Table5[[#This Row],[Date Distributed]]="","In Stock","Distributed")</f>
        <v>Distributed</v>
      </c>
      <c r="F2096" s="79" t="s">
        <v>660</v>
      </c>
      <c r="G2096" s="75" t="s">
        <v>761</v>
      </c>
      <c r="H2096" s="80" t="s">
        <v>755</v>
      </c>
      <c r="I2096" s="80" t="s">
        <v>756</v>
      </c>
      <c r="J2096" s="81" t="s">
        <v>2848</v>
      </c>
      <c r="K2096" s="80" t="s">
        <v>385</v>
      </c>
      <c r="L2096" s="3" t="str">
        <f>_xlfn.XLOOKUP(Table5[[#This Row],[Item '#]],Ticket_Forms[Form Number],Ticket_Forms[Game Name],"",,)</f>
        <v>Criss Cross</v>
      </c>
      <c r="M2096" s="15">
        <v>186</v>
      </c>
      <c r="N2096" s="3">
        <f>LOOKUP(Table5[[#This Row],[Item '#]],Ticket_Forms[Form Number],Ticket_Forms[Ticket Count])</f>
        <v>5520</v>
      </c>
      <c r="O2096" s="16">
        <f>LOOKUP(Table5[[#This Row],[Item '#]],Ticket_Forms[Form Number],Ticket_Forms[Ticket Value])</f>
        <v>1</v>
      </c>
      <c r="P2096" s="16">
        <f>LOOKUP(Table5[[#This Row],[Item '#]],Ticket_Forms[Form Number],Ticket_Forms[Revenue])</f>
        <v>5520</v>
      </c>
      <c r="Q2096" s="16">
        <f>LOOKUP(Table5[[#This Row],[Item '#]],Ticket_Forms[Form Number],Ticket_Forms[Ideal Profit])</f>
        <v>960</v>
      </c>
      <c r="R2096" s="16">
        <f>LOOKUP(Table5[[#This Row],[Item '#]],Ticket_Forms[Form Number],Ticket_Forms[Prizes])</f>
        <v>4560</v>
      </c>
      <c r="S2096" s="16">
        <f>LOOKUP(Table5[[#This Row],[Item '#]],Ticket_Forms[Form Number],Ticket_Forms[Location Rent])</f>
        <v>331</v>
      </c>
      <c r="T2096" s="16">
        <f>LOOKUP(Table5[[#This Row],[Item '#]],Ticket_Forms[Form Number],Ticket_Forms[Last Sale])</f>
        <v>200</v>
      </c>
      <c r="U2096" s="16" t="s">
        <v>3909</v>
      </c>
      <c r="V2096" s="58">
        <f>Table5[[#This Row],[Date Distributed]]</f>
        <v>45414</v>
      </c>
      <c r="W2096" s="3" t="str">
        <f>_xlfn.XLOOKUP(Table5[[#This Row],[Serial '#]],Table10[Serial '#],Table10[Charity Association],"",,)</f>
        <v>Cleveland Police Athletic League</v>
      </c>
      <c r="Z2096" s="3" t="s">
        <v>23</v>
      </c>
    </row>
    <row r="2097" spans="1:26" hidden="1" x14ac:dyDescent="0.35">
      <c r="A2097" s="3">
        <v>2095</v>
      </c>
      <c r="B2097" s="78">
        <v>45386</v>
      </c>
      <c r="C2097" s="73">
        <f>_xlfn.XLOOKUP(Table5[[#This Row],[Serial '#]],Table10[Serial '#],Table10[Date],"",,)</f>
        <v>45414</v>
      </c>
      <c r="D20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97" s="73" t="str">
        <f>IF(Table5[[#This Row],[Date Distributed]]="","In Stock","Distributed")</f>
        <v>Distributed</v>
      </c>
      <c r="F2097" s="79" t="s">
        <v>660</v>
      </c>
      <c r="G2097" s="75" t="s">
        <v>761</v>
      </c>
      <c r="H2097" s="80" t="s">
        <v>755</v>
      </c>
      <c r="I2097" s="80" t="s">
        <v>756</v>
      </c>
      <c r="J2097" s="81" t="s">
        <v>2849</v>
      </c>
      <c r="K2097" s="80" t="s">
        <v>385</v>
      </c>
      <c r="L2097" s="3" t="str">
        <f>_xlfn.XLOOKUP(Table5[[#This Row],[Item '#]],Ticket_Forms[Form Number],Ticket_Forms[Game Name],"",,)</f>
        <v>Criss Cross</v>
      </c>
      <c r="M2097" s="15">
        <v>186</v>
      </c>
      <c r="N2097" s="3">
        <f>LOOKUP(Table5[[#This Row],[Item '#]],Ticket_Forms[Form Number],Ticket_Forms[Ticket Count])</f>
        <v>5520</v>
      </c>
      <c r="O2097" s="16">
        <f>LOOKUP(Table5[[#This Row],[Item '#]],Ticket_Forms[Form Number],Ticket_Forms[Ticket Value])</f>
        <v>1</v>
      </c>
      <c r="P2097" s="16">
        <f>LOOKUP(Table5[[#This Row],[Item '#]],Ticket_Forms[Form Number],Ticket_Forms[Revenue])</f>
        <v>5520</v>
      </c>
      <c r="Q2097" s="16">
        <f>LOOKUP(Table5[[#This Row],[Item '#]],Ticket_Forms[Form Number],Ticket_Forms[Ideal Profit])</f>
        <v>960</v>
      </c>
      <c r="R2097" s="16">
        <f>LOOKUP(Table5[[#This Row],[Item '#]],Ticket_Forms[Form Number],Ticket_Forms[Prizes])</f>
        <v>4560</v>
      </c>
      <c r="S2097" s="16">
        <f>LOOKUP(Table5[[#This Row],[Item '#]],Ticket_Forms[Form Number],Ticket_Forms[Location Rent])</f>
        <v>331</v>
      </c>
      <c r="T2097" s="16">
        <f>LOOKUP(Table5[[#This Row],[Item '#]],Ticket_Forms[Form Number],Ticket_Forms[Last Sale])</f>
        <v>200</v>
      </c>
      <c r="U2097" s="16" t="s">
        <v>3909</v>
      </c>
      <c r="V2097" s="58">
        <f>Table5[[#This Row],[Date Distributed]]</f>
        <v>45414</v>
      </c>
      <c r="W2097" s="3" t="str">
        <f>_xlfn.XLOOKUP(Table5[[#This Row],[Serial '#]],Table10[Serial '#],Table10[Charity Association],"",,)</f>
        <v>Italian American Brotherhood Club</v>
      </c>
      <c r="Z2097" s="3" t="s">
        <v>23</v>
      </c>
    </row>
    <row r="2098" spans="1:26" hidden="1" x14ac:dyDescent="0.35">
      <c r="A2098" s="3">
        <v>2096</v>
      </c>
      <c r="B2098" s="78">
        <v>45386</v>
      </c>
      <c r="C2098" s="73">
        <f>_xlfn.XLOOKUP(Table5[[#This Row],[Serial '#]],Table10[Serial '#],Table10[Date],"",,)</f>
        <v>45414</v>
      </c>
      <c r="D20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98" s="73" t="str">
        <f>IF(Table5[[#This Row],[Date Distributed]]="","In Stock","Distributed")</f>
        <v>Distributed</v>
      </c>
      <c r="F2098" s="79" t="s">
        <v>660</v>
      </c>
      <c r="G2098" s="75" t="s">
        <v>761</v>
      </c>
      <c r="H2098" s="80" t="s">
        <v>755</v>
      </c>
      <c r="I2098" s="80" t="s">
        <v>756</v>
      </c>
      <c r="J2098" s="81" t="s">
        <v>2850</v>
      </c>
      <c r="K2098" s="80" t="s">
        <v>385</v>
      </c>
      <c r="L2098" s="3" t="str">
        <f>_xlfn.XLOOKUP(Table5[[#This Row],[Item '#]],Ticket_Forms[Form Number],Ticket_Forms[Game Name],"",,)</f>
        <v>Criss Cross</v>
      </c>
      <c r="M2098" s="15">
        <v>186</v>
      </c>
      <c r="N2098" s="3">
        <f>LOOKUP(Table5[[#This Row],[Item '#]],Ticket_Forms[Form Number],Ticket_Forms[Ticket Count])</f>
        <v>5520</v>
      </c>
      <c r="O2098" s="16">
        <f>LOOKUP(Table5[[#This Row],[Item '#]],Ticket_Forms[Form Number],Ticket_Forms[Ticket Value])</f>
        <v>1</v>
      </c>
      <c r="P2098" s="16">
        <f>LOOKUP(Table5[[#This Row],[Item '#]],Ticket_Forms[Form Number],Ticket_Forms[Revenue])</f>
        <v>5520</v>
      </c>
      <c r="Q2098" s="16">
        <f>LOOKUP(Table5[[#This Row],[Item '#]],Ticket_Forms[Form Number],Ticket_Forms[Ideal Profit])</f>
        <v>960</v>
      </c>
      <c r="R2098" s="16">
        <f>LOOKUP(Table5[[#This Row],[Item '#]],Ticket_Forms[Form Number],Ticket_Forms[Prizes])</f>
        <v>4560</v>
      </c>
      <c r="S2098" s="16">
        <f>LOOKUP(Table5[[#This Row],[Item '#]],Ticket_Forms[Form Number],Ticket_Forms[Location Rent])</f>
        <v>331</v>
      </c>
      <c r="T2098" s="16">
        <f>LOOKUP(Table5[[#This Row],[Item '#]],Ticket_Forms[Form Number],Ticket_Forms[Last Sale])</f>
        <v>200</v>
      </c>
      <c r="U2098" s="16" t="s">
        <v>3909</v>
      </c>
      <c r="V2098" s="58">
        <f>Table5[[#This Row],[Date Distributed]]</f>
        <v>45414</v>
      </c>
      <c r="W2098" s="3" t="str">
        <f>_xlfn.XLOOKUP(Table5[[#This Row],[Serial '#]],Table10[Serial '#],Table10[Charity Association],"",,)</f>
        <v>Italian American Brotherhood Club</v>
      </c>
      <c r="Z2098" s="3" t="s">
        <v>23</v>
      </c>
    </row>
    <row r="2099" spans="1:26" hidden="1" x14ac:dyDescent="0.35">
      <c r="A2099" s="3">
        <v>2097</v>
      </c>
      <c r="B2099" s="78">
        <v>45386</v>
      </c>
      <c r="C2099" s="73">
        <f>_xlfn.XLOOKUP(Table5[[#This Row],[Serial '#]],Table10[Serial '#],Table10[Date],"",,)</f>
        <v>45414</v>
      </c>
      <c r="D20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99" s="73" t="str">
        <f>IF(Table5[[#This Row],[Date Distributed]]="","In Stock","Distributed")</f>
        <v>Distributed</v>
      </c>
      <c r="F2099" s="79" t="s">
        <v>660</v>
      </c>
      <c r="G2099" s="75" t="s">
        <v>761</v>
      </c>
      <c r="H2099" s="80" t="s">
        <v>755</v>
      </c>
      <c r="I2099" s="80" t="s">
        <v>756</v>
      </c>
      <c r="J2099" s="81" t="s">
        <v>2851</v>
      </c>
      <c r="K2099" s="80" t="s">
        <v>385</v>
      </c>
      <c r="L2099" s="3" t="str">
        <f>_xlfn.XLOOKUP(Table5[[#This Row],[Item '#]],Ticket_Forms[Form Number],Ticket_Forms[Game Name],"",,)</f>
        <v>Criss Cross</v>
      </c>
      <c r="M2099" s="15">
        <v>186</v>
      </c>
      <c r="N2099" s="3">
        <f>LOOKUP(Table5[[#This Row],[Item '#]],Ticket_Forms[Form Number],Ticket_Forms[Ticket Count])</f>
        <v>5520</v>
      </c>
      <c r="O2099" s="16">
        <f>LOOKUP(Table5[[#This Row],[Item '#]],Ticket_Forms[Form Number],Ticket_Forms[Ticket Value])</f>
        <v>1</v>
      </c>
      <c r="P2099" s="16">
        <f>LOOKUP(Table5[[#This Row],[Item '#]],Ticket_Forms[Form Number],Ticket_Forms[Revenue])</f>
        <v>5520</v>
      </c>
      <c r="Q2099" s="16">
        <f>LOOKUP(Table5[[#This Row],[Item '#]],Ticket_Forms[Form Number],Ticket_Forms[Ideal Profit])</f>
        <v>960</v>
      </c>
      <c r="R2099" s="16">
        <f>LOOKUP(Table5[[#This Row],[Item '#]],Ticket_Forms[Form Number],Ticket_Forms[Prizes])</f>
        <v>4560</v>
      </c>
      <c r="S2099" s="16">
        <f>LOOKUP(Table5[[#This Row],[Item '#]],Ticket_Forms[Form Number],Ticket_Forms[Location Rent])</f>
        <v>331</v>
      </c>
      <c r="T2099" s="16">
        <f>LOOKUP(Table5[[#This Row],[Item '#]],Ticket_Forms[Form Number],Ticket_Forms[Last Sale])</f>
        <v>200</v>
      </c>
      <c r="U2099" s="16" t="s">
        <v>3909</v>
      </c>
      <c r="V2099" s="58">
        <f>Table5[[#This Row],[Date Distributed]]</f>
        <v>45414</v>
      </c>
      <c r="W2099" s="3" t="str">
        <f>_xlfn.XLOOKUP(Table5[[#This Row],[Serial '#]],Table10[Serial '#],Table10[Charity Association],"",,)</f>
        <v>Cleveland Police Athletic League</v>
      </c>
      <c r="Z2099" s="3" t="s">
        <v>23</v>
      </c>
    </row>
    <row r="2100" spans="1:26" hidden="1" x14ac:dyDescent="0.35">
      <c r="A2100" s="3">
        <v>2098</v>
      </c>
      <c r="B2100" s="78">
        <v>45386</v>
      </c>
      <c r="C2100" s="73">
        <f>_xlfn.XLOOKUP(Table5[[#This Row],[Serial '#]],Table10[Serial '#],Table10[Date],"",,)</f>
        <v>45415</v>
      </c>
      <c r="D21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00" s="73" t="str">
        <f>IF(Table5[[#This Row],[Date Distributed]]="","In Stock","Distributed")</f>
        <v>Distributed</v>
      </c>
      <c r="F2100" s="79" t="s">
        <v>660</v>
      </c>
      <c r="G2100" s="75" t="s">
        <v>761</v>
      </c>
      <c r="H2100" s="80" t="s">
        <v>755</v>
      </c>
      <c r="I2100" s="80" t="s">
        <v>756</v>
      </c>
      <c r="J2100" s="81" t="s">
        <v>2852</v>
      </c>
      <c r="K2100" s="80" t="s">
        <v>385</v>
      </c>
      <c r="L2100" s="3" t="str">
        <f>_xlfn.XLOOKUP(Table5[[#This Row],[Item '#]],Ticket_Forms[Form Number],Ticket_Forms[Game Name],"",,)</f>
        <v>Criss Cross</v>
      </c>
      <c r="M2100" s="15">
        <v>186</v>
      </c>
      <c r="N2100" s="3">
        <f>LOOKUP(Table5[[#This Row],[Item '#]],Ticket_Forms[Form Number],Ticket_Forms[Ticket Count])</f>
        <v>5520</v>
      </c>
      <c r="O2100" s="16">
        <f>LOOKUP(Table5[[#This Row],[Item '#]],Ticket_Forms[Form Number],Ticket_Forms[Ticket Value])</f>
        <v>1</v>
      </c>
      <c r="P2100" s="16">
        <f>LOOKUP(Table5[[#This Row],[Item '#]],Ticket_Forms[Form Number],Ticket_Forms[Revenue])</f>
        <v>5520</v>
      </c>
      <c r="Q2100" s="16">
        <f>LOOKUP(Table5[[#This Row],[Item '#]],Ticket_Forms[Form Number],Ticket_Forms[Ideal Profit])</f>
        <v>960</v>
      </c>
      <c r="R2100" s="16">
        <f>LOOKUP(Table5[[#This Row],[Item '#]],Ticket_Forms[Form Number],Ticket_Forms[Prizes])</f>
        <v>4560</v>
      </c>
      <c r="S2100" s="16">
        <f>LOOKUP(Table5[[#This Row],[Item '#]],Ticket_Forms[Form Number],Ticket_Forms[Location Rent])</f>
        <v>331</v>
      </c>
      <c r="T2100" s="16">
        <f>LOOKUP(Table5[[#This Row],[Item '#]],Ticket_Forms[Form Number],Ticket_Forms[Last Sale])</f>
        <v>200</v>
      </c>
      <c r="U2100" s="16" t="s">
        <v>3909</v>
      </c>
      <c r="V2100" s="58">
        <f>Table5[[#This Row],[Date Distributed]]</f>
        <v>45415</v>
      </c>
      <c r="W2100" s="3" t="str">
        <f>_xlfn.XLOOKUP(Table5[[#This Row],[Serial '#]],Table10[Serial '#],Table10[Charity Association],"",,)</f>
        <v>Medina County Law Enforcrment Assoc</v>
      </c>
      <c r="Z2100" s="3" t="s">
        <v>23</v>
      </c>
    </row>
    <row r="2101" spans="1:26" hidden="1" x14ac:dyDescent="0.35">
      <c r="A2101" s="3">
        <v>2099</v>
      </c>
      <c r="B2101" s="78">
        <v>45386</v>
      </c>
      <c r="C2101" s="73">
        <f>_xlfn.XLOOKUP(Table5[[#This Row],[Serial '#]],Table10[Serial '#],Table10[Date],"",,)</f>
        <v>45418</v>
      </c>
      <c r="D21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01" s="73" t="str">
        <f>IF(Table5[[#This Row],[Date Distributed]]="","In Stock","Distributed")</f>
        <v>Distributed</v>
      </c>
      <c r="F2101" s="79" t="s">
        <v>660</v>
      </c>
      <c r="G2101" s="75" t="s">
        <v>761</v>
      </c>
      <c r="H2101" s="80" t="s">
        <v>755</v>
      </c>
      <c r="I2101" s="80" t="s">
        <v>756</v>
      </c>
      <c r="J2101" s="81" t="s">
        <v>2853</v>
      </c>
      <c r="K2101" s="80" t="s">
        <v>385</v>
      </c>
      <c r="L2101" s="3" t="str">
        <f>_xlfn.XLOOKUP(Table5[[#This Row],[Item '#]],Ticket_Forms[Form Number],Ticket_Forms[Game Name],"",,)</f>
        <v>Criss Cross</v>
      </c>
      <c r="M2101" s="15">
        <v>186</v>
      </c>
      <c r="N2101" s="3">
        <f>LOOKUP(Table5[[#This Row],[Item '#]],Ticket_Forms[Form Number],Ticket_Forms[Ticket Count])</f>
        <v>5520</v>
      </c>
      <c r="O2101" s="16">
        <f>LOOKUP(Table5[[#This Row],[Item '#]],Ticket_Forms[Form Number],Ticket_Forms[Ticket Value])</f>
        <v>1</v>
      </c>
      <c r="P2101" s="16">
        <f>LOOKUP(Table5[[#This Row],[Item '#]],Ticket_Forms[Form Number],Ticket_Forms[Revenue])</f>
        <v>5520</v>
      </c>
      <c r="Q2101" s="16">
        <f>LOOKUP(Table5[[#This Row],[Item '#]],Ticket_Forms[Form Number],Ticket_Forms[Ideal Profit])</f>
        <v>960</v>
      </c>
      <c r="R2101" s="16">
        <f>LOOKUP(Table5[[#This Row],[Item '#]],Ticket_Forms[Form Number],Ticket_Forms[Prizes])</f>
        <v>4560</v>
      </c>
      <c r="S2101" s="16">
        <f>LOOKUP(Table5[[#This Row],[Item '#]],Ticket_Forms[Form Number],Ticket_Forms[Location Rent])</f>
        <v>331</v>
      </c>
      <c r="T2101" s="16">
        <f>LOOKUP(Table5[[#This Row],[Item '#]],Ticket_Forms[Form Number],Ticket_Forms[Last Sale])</f>
        <v>200</v>
      </c>
      <c r="U2101" s="16" t="s">
        <v>3909</v>
      </c>
      <c r="V2101" s="58">
        <f>Table5[[#This Row],[Date Distributed]]</f>
        <v>45418</v>
      </c>
      <c r="W2101" s="3" t="str">
        <f>_xlfn.XLOOKUP(Table5[[#This Row],[Serial '#]],Table10[Serial '#],Table10[Charity Association],"",,)</f>
        <v>Greater Cleveland Football Foundation</v>
      </c>
      <c r="Z2101" s="3" t="s">
        <v>23</v>
      </c>
    </row>
    <row r="2102" spans="1:26" hidden="1" x14ac:dyDescent="0.35">
      <c r="A2102" s="3">
        <v>2100</v>
      </c>
      <c r="B2102" s="78">
        <v>45386</v>
      </c>
      <c r="C2102" s="73">
        <f>_xlfn.XLOOKUP(Table5[[#This Row],[Serial '#]],Table10[Serial '#],Table10[Date],"",,)</f>
        <v>45418</v>
      </c>
      <c r="D21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02" s="73" t="str">
        <f>IF(Table5[[#This Row],[Date Distributed]]="","In Stock","Distributed")</f>
        <v>Distributed</v>
      </c>
      <c r="F2102" s="79" t="s">
        <v>660</v>
      </c>
      <c r="G2102" s="75" t="s">
        <v>761</v>
      </c>
      <c r="H2102" s="80" t="s">
        <v>755</v>
      </c>
      <c r="I2102" s="80" t="s">
        <v>756</v>
      </c>
      <c r="J2102" s="81" t="s">
        <v>2854</v>
      </c>
      <c r="K2102" s="80" t="s">
        <v>385</v>
      </c>
      <c r="L2102" s="3" t="str">
        <f>_xlfn.XLOOKUP(Table5[[#This Row],[Item '#]],Ticket_Forms[Form Number],Ticket_Forms[Game Name],"",,)</f>
        <v>Criss Cross</v>
      </c>
      <c r="M2102" s="15">
        <v>186</v>
      </c>
      <c r="N2102" s="3">
        <f>LOOKUP(Table5[[#This Row],[Item '#]],Ticket_Forms[Form Number],Ticket_Forms[Ticket Count])</f>
        <v>5520</v>
      </c>
      <c r="O2102" s="16">
        <f>LOOKUP(Table5[[#This Row],[Item '#]],Ticket_Forms[Form Number],Ticket_Forms[Ticket Value])</f>
        <v>1</v>
      </c>
      <c r="P2102" s="16">
        <f>LOOKUP(Table5[[#This Row],[Item '#]],Ticket_Forms[Form Number],Ticket_Forms[Revenue])</f>
        <v>5520</v>
      </c>
      <c r="Q2102" s="16">
        <f>LOOKUP(Table5[[#This Row],[Item '#]],Ticket_Forms[Form Number],Ticket_Forms[Ideal Profit])</f>
        <v>960</v>
      </c>
      <c r="R2102" s="16">
        <f>LOOKUP(Table5[[#This Row],[Item '#]],Ticket_Forms[Form Number],Ticket_Forms[Prizes])</f>
        <v>4560</v>
      </c>
      <c r="S2102" s="16">
        <f>LOOKUP(Table5[[#This Row],[Item '#]],Ticket_Forms[Form Number],Ticket_Forms[Location Rent])</f>
        <v>331</v>
      </c>
      <c r="T2102" s="16">
        <f>LOOKUP(Table5[[#This Row],[Item '#]],Ticket_Forms[Form Number],Ticket_Forms[Last Sale])</f>
        <v>200</v>
      </c>
      <c r="U2102" s="16" t="s">
        <v>3909</v>
      </c>
      <c r="V2102" s="58">
        <f>Table5[[#This Row],[Date Distributed]]</f>
        <v>45418</v>
      </c>
      <c r="W2102" s="3" t="str">
        <f>_xlfn.XLOOKUP(Table5[[#This Row],[Serial '#]],Table10[Serial '#],Table10[Charity Association],"",,)</f>
        <v>Greater Cleveland Football Foundation</v>
      </c>
      <c r="Z2102" s="3" t="s">
        <v>23</v>
      </c>
    </row>
    <row r="2103" spans="1:26" hidden="1" x14ac:dyDescent="0.35">
      <c r="A2103" s="3">
        <v>2101</v>
      </c>
      <c r="B2103" s="78">
        <v>45386</v>
      </c>
      <c r="C2103" s="73">
        <f>_xlfn.XLOOKUP(Table5[[#This Row],[Serial '#]],Table10[Serial '#],Table10[Date],"",,)</f>
        <v>45418</v>
      </c>
      <c r="D21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03" s="73" t="str">
        <f>IF(Table5[[#This Row],[Date Distributed]]="","In Stock","Distributed")</f>
        <v>Distributed</v>
      </c>
      <c r="F2103" s="79" t="s">
        <v>660</v>
      </c>
      <c r="G2103" s="75" t="s">
        <v>761</v>
      </c>
      <c r="H2103" s="80" t="s">
        <v>755</v>
      </c>
      <c r="I2103" s="80" t="s">
        <v>756</v>
      </c>
      <c r="J2103" s="81" t="s">
        <v>2855</v>
      </c>
      <c r="K2103" s="80" t="s">
        <v>385</v>
      </c>
      <c r="L2103" s="3" t="str">
        <f>_xlfn.XLOOKUP(Table5[[#This Row],[Item '#]],Ticket_Forms[Form Number],Ticket_Forms[Game Name],"",,)</f>
        <v>Criss Cross</v>
      </c>
      <c r="M2103" s="15">
        <v>186</v>
      </c>
      <c r="N2103" s="3">
        <f>LOOKUP(Table5[[#This Row],[Item '#]],Ticket_Forms[Form Number],Ticket_Forms[Ticket Count])</f>
        <v>5520</v>
      </c>
      <c r="O2103" s="16">
        <f>LOOKUP(Table5[[#This Row],[Item '#]],Ticket_Forms[Form Number],Ticket_Forms[Ticket Value])</f>
        <v>1</v>
      </c>
      <c r="P2103" s="16">
        <f>LOOKUP(Table5[[#This Row],[Item '#]],Ticket_Forms[Form Number],Ticket_Forms[Revenue])</f>
        <v>5520</v>
      </c>
      <c r="Q2103" s="16">
        <f>LOOKUP(Table5[[#This Row],[Item '#]],Ticket_Forms[Form Number],Ticket_Forms[Ideal Profit])</f>
        <v>960</v>
      </c>
      <c r="R2103" s="16">
        <f>LOOKUP(Table5[[#This Row],[Item '#]],Ticket_Forms[Form Number],Ticket_Forms[Prizes])</f>
        <v>4560</v>
      </c>
      <c r="S2103" s="16">
        <f>LOOKUP(Table5[[#This Row],[Item '#]],Ticket_Forms[Form Number],Ticket_Forms[Location Rent])</f>
        <v>331</v>
      </c>
      <c r="T2103" s="16">
        <f>LOOKUP(Table5[[#This Row],[Item '#]],Ticket_Forms[Form Number],Ticket_Forms[Last Sale])</f>
        <v>200</v>
      </c>
      <c r="U2103" s="16" t="s">
        <v>3909</v>
      </c>
      <c r="V2103" s="58">
        <f>Table5[[#This Row],[Date Distributed]]</f>
        <v>45418</v>
      </c>
      <c r="W2103" s="3" t="str">
        <f>_xlfn.XLOOKUP(Table5[[#This Row],[Serial '#]],Table10[Serial '#],Table10[Charity Association],"",,)</f>
        <v>Greater Cleveland Football Foundation</v>
      </c>
      <c r="Z2103" s="3" t="s">
        <v>23</v>
      </c>
    </row>
    <row r="2104" spans="1:26" hidden="1" x14ac:dyDescent="0.35">
      <c r="A2104" s="3">
        <v>2102</v>
      </c>
      <c r="B2104" s="78">
        <v>45386</v>
      </c>
      <c r="C2104" s="73">
        <f>_xlfn.XLOOKUP(Table5[[#This Row],[Serial '#]],Table10[Serial '#],Table10[Date],"",,)</f>
        <v>45419</v>
      </c>
      <c r="D21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04" s="73" t="str">
        <f>IF(Table5[[#This Row],[Date Distributed]]="","In Stock","Distributed")</f>
        <v>Distributed</v>
      </c>
      <c r="F2104" s="79" t="s">
        <v>660</v>
      </c>
      <c r="G2104" s="75" t="s">
        <v>761</v>
      </c>
      <c r="H2104" s="80" t="s">
        <v>755</v>
      </c>
      <c r="I2104" s="80" t="s">
        <v>756</v>
      </c>
      <c r="J2104" s="81" t="s">
        <v>2856</v>
      </c>
      <c r="K2104" s="80" t="s">
        <v>385</v>
      </c>
      <c r="L2104" s="3" t="str">
        <f>_xlfn.XLOOKUP(Table5[[#This Row],[Item '#]],Ticket_Forms[Form Number],Ticket_Forms[Game Name],"",,)</f>
        <v>Criss Cross</v>
      </c>
      <c r="M2104" s="15">
        <v>186</v>
      </c>
      <c r="N2104" s="3">
        <f>LOOKUP(Table5[[#This Row],[Item '#]],Ticket_Forms[Form Number],Ticket_Forms[Ticket Count])</f>
        <v>5520</v>
      </c>
      <c r="O2104" s="16">
        <f>LOOKUP(Table5[[#This Row],[Item '#]],Ticket_Forms[Form Number],Ticket_Forms[Ticket Value])</f>
        <v>1</v>
      </c>
      <c r="P2104" s="16">
        <f>LOOKUP(Table5[[#This Row],[Item '#]],Ticket_Forms[Form Number],Ticket_Forms[Revenue])</f>
        <v>5520</v>
      </c>
      <c r="Q2104" s="16">
        <f>LOOKUP(Table5[[#This Row],[Item '#]],Ticket_Forms[Form Number],Ticket_Forms[Ideal Profit])</f>
        <v>960</v>
      </c>
      <c r="R2104" s="16">
        <f>LOOKUP(Table5[[#This Row],[Item '#]],Ticket_Forms[Form Number],Ticket_Forms[Prizes])</f>
        <v>4560</v>
      </c>
      <c r="S2104" s="16">
        <f>LOOKUP(Table5[[#This Row],[Item '#]],Ticket_Forms[Form Number],Ticket_Forms[Location Rent])</f>
        <v>331</v>
      </c>
      <c r="T2104" s="16">
        <f>LOOKUP(Table5[[#This Row],[Item '#]],Ticket_Forms[Form Number],Ticket_Forms[Last Sale])</f>
        <v>200</v>
      </c>
      <c r="U2104" s="16" t="s">
        <v>3909</v>
      </c>
      <c r="V2104" s="58">
        <f>Table5[[#This Row],[Date Distributed]]</f>
        <v>45419</v>
      </c>
      <c r="W2104" s="3" t="str">
        <f>_xlfn.XLOOKUP(Table5[[#This Row],[Serial '#]],Table10[Serial '#],Table10[Charity Association],"",,)</f>
        <v>Cleveland Police Athletic League</v>
      </c>
      <c r="Z2104" s="3" t="s">
        <v>23</v>
      </c>
    </row>
    <row r="2105" spans="1:26" hidden="1" x14ac:dyDescent="0.35">
      <c r="A2105" s="3">
        <v>2103</v>
      </c>
      <c r="B2105" s="78">
        <v>45386</v>
      </c>
      <c r="C2105" s="73">
        <f>_xlfn.XLOOKUP(Table5[[#This Row],[Serial '#]],Table10[Serial '#],Table10[Date],"",,)</f>
        <v>45419</v>
      </c>
      <c r="D21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05" s="73" t="str">
        <f>IF(Table5[[#This Row],[Date Distributed]]="","In Stock","Distributed")</f>
        <v>Distributed</v>
      </c>
      <c r="F2105" s="79" t="s">
        <v>660</v>
      </c>
      <c r="G2105" s="75" t="s">
        <v>761</v>
      </c>
      <c r="H2105" s="80" t="s">
        <v>755</v>
      </c>
      <c r="I2105" s="80" t="s">
        <v>756</v>
      </c>
      <c r="J2105" s="81" t="s">
        <v>2857</v>
      </c>
      <c r="K2105" s="80" t="s">
        <v>385</v>
      </c>
      <c r="L2105" s="3" t="str">
        <f>_xlfn.XLOOKUP(Table5[[#This Row],[Item '#]],Ticket_Forms[Form Number],Ticket_Forms[Game Name],"",,)</f>
        <v>Criss Cross</v>
      </c>
      <c r="M2105" s="15">
        <v>186</v>
      </c>
      <c r="N2105" s="3">
        <f>LOOKUP(Table5[[#This Row],[Item '#]],Ticket_Forms[Form Number],Ticket_Forms[Ticket Count])</f>
        <v>5520</v>
      </c>
      <c r="O2105" s="16">
        <f>LOOKUP(Table5[[#This Row],[Item '#]],Ticket_Forms[Form Number],Ticket_Forms[Ticket Value])</f>
        <v>1</v>
      </c>
      <c r="P2105" s="16">
        <f>LOOKUP(Table5[[#This Row],[Item '#]],Ticket_Forms[Form Number],Ticket_Forms[Revenue])</f>
        <v>5520</v>
      </c>
      <c r="Q2105" s="16">
        <f>LOOKUP(Table5[[#This Row],[Item '#]],Ticket_Forms[Form Number],Ticket_Forms[Ideal Profit])</f>
        <v>960</v>
      </c>
      <c r="R2105" s="16">
        <f>LOOKUP(Table5[[#This Row],[Item '#]],Ticket_Forms[Form Number],Ticket_Forms[Prizes])</f>
        <v>4560</v>
      </c>
      <c r="S2105" s="16">
        <f>LOOKUP(Table5[[#This Row],[Item '#]],Ticket_Forms[Form Number],Ticket_Forms[Location Rent])</f>
        <v>331</v>
      </c>
      <c r="T2105" s="16">
        <f>LOOKUP(Table5[[#This Row],[Item '#]],Ticket_Forms[Form Number],Ticket_Forms[Last Sale])</f>
        <v>200</v>
      </c>
      <c r="U2105" s="16" t="s">
        <v>3909</v>
      </c>
      <c r="V2105" s="58">
        <f>Table5[[#This Row],[Date Distributed]]</f>
        <v>45419</v>
      </c>
      <c r="W2105" s="3" t="str">
        <f>_xlfn.XLOOKUP(Table5[[#This Row],[Serial '#]],Table10[Serial '#],Table10[Charity Association],"",,)</f>
        <v>Cleveland Police Athletic League</v>
      </c>
      <c r="Z2105" s="3" t="s">
        <v>23</v>
      </c>
    </row>
    <row r="2106" spans="1:26" hidden="1" x14ac:dyDescent="0.35">
      <c r="A2106" s="3">
        <v>2104</v>
      </c>
      <c r="B2106" s="78">
        <v>45386</v>
      </c>
      <c r="C2106" s="73">
        <f>_xlfn.XLOOKUP(Table5[[#This Row],[Serial '#]],Table10[Serial '#],Table10[Date],"",,)</f>
        <v>45422</v>
      </c>
      <c r="D21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06" s="73" t="str">
        <f>IF(Table5[[#This Row],[Date Distributed]]="","In Stock","Distributed")</f>
        <v>Distributed</v>
      </c>
      <c r="F2106" s="79" t="s">
        <v>660</v>
      </c>
      <c r="G2106" s="75" t="s">
        <v>761</v>
      </c>
      <c r="H2106" s="80" t="s">
        <v>755</v>
      </c>
      <c r="I2106" s="80" t="s">
        <v>756</v>
      </c>
      <c r="J2106" s="81" t="s">
        <v>2858</v>
      </c>
      <c r="K2106" s="80" t="s">
        <v>385</v>
      </c>
      <c r="L2106" s="3" t="str">
        <f>_xlfn.XLOOKUP(Table5[[#This Row],[Item '#]],Ticket_Forms[Form Number],Ticket_Forms[Game Name],"",,)</f>
        <v>Criss Cross</v>
      </c>
      <c r="M2106" s="15">
        <v>186</v>
      </c>
      <c r="N2106" s="3">
        <f>LOOKUP(Table5[[#This Row],[Item '#]],Ticket_Forms[Form Number],Ticket_Forms[Ticket Count])</f>
        <v>5520</v>
      </c>
      <c r="O2106" s="16">
        <f>LOOKUP(Table5[[#This Row],[Item '#]],Ticket_Forms[Form Number],Ticket_Forms[Ticket Value])</f>
        <v>1</v>
      </c>
      <c r="P2106" s="16">
        <f>LOOKUP(Table5[[#This Row],[Item '#]],Ticket_Forms[Form Number],Ticket_Forms[Revenue])</f>
        <v>5520</v>
      </c>
      <c r="Q2106" s="16">
        <f>LOOKUP(Table5[[#This Row],[Item '#]],Ticket_Forms[Form Number],Ticket_Forms[Ideal Profit])</f>
        <v>960</v>
      </c>
      <c r="R2106" s="16">
        <f>LOOKUP(Table5[[#This Row],[Item '#]],Ticket_Forms[Form Number],Ticket_Forms[Prizes])</f>
        <v>4560</v>
      </c>
      <c r="S2106" s="16">
        <f>LOOKUP(Table5[[#This Row],[Item '#]],Ticket_Forms[Form Number],Ticket_Forms[Location Rent])</f>
        <v>331</v>
      </c>
      <c r="T2106" s="16">
        <f>LOOKUP(Table5[[#This Row],[Item '#]],Ticket_Forms[Form Number],Ticket_Forms[Last Sale])</f>
        <v>200</v>
      </c>
      <c r="U2106" s="16" t="s">
        <v>3909</v>
      </c>
      <c r="V2106" s="58">
        <f>Table5[[#This Row],[Date Distributed]]</f>
        <v>45422</v>
      </c>
      <c r="W2106" s="3" t="str">
        <f>_xlfn.XLOOKUP(Table5[[#This Row],[Serial '#]],Table10[Serial '#],Table10[Charity Association],"",,)</f>
        <v>Medina County Law Enforcrment Assoc</v>
      </c>
      <c r="Z2106" s="3" t="s">
        <v>23</v>
      </c>
    </row>
    <row r="2107" spans="1:26" hidden="1" x14ac:dyDescent="0.35">
      <c r="A2107" s="3">
        <v>2105</v>
      </c>
      <c r="B2107" s="78">
        <v>45386</v>
      </c>
      <c r="C2107" s="73">
        <f>_xlfn.XLOOKUP(Table5[[#This Row],[Serial '#]],Table10[Serial '#],Table10[Date],"",,)</f>
        <v>45422</v>
      </c>
      <c r="D21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07" s="73" t="str">
        <f>IF(Table5[[#This Row],[Date Distributed]]="","In Stock","Distributed")</f>
        <v>Distributed</v>
      </c>
      <c r="F2107" s="79" t="s">
        <v>660</v>
      </c>
      <c r="G2107" s="75" t="s">
        <v>761</v>
      </c>
      <c r="H2107" s="80" t="s">
        <v>755</v>
      </c>
      <c r="I2107" s="80" t="s">
        <v>756</v>
      </c>
      <c r="J2107" s="81" t="s">
        <v>2859</v>
      </c>
      <c r="K2107" s="80" t="s">
        <v>385</v>
      </c>
      <c r="L2107" s="3" t="str">
        <f>_xlfn.XLOOKUP(Table5[[#This Row],[Item '#]],Ticket_Forms[Form Number],Ticket_Forms[Game Name],"",,)</f>
        <v>Criss Cross</v>
      </c>
      <c r="M2107" s="15">
        <v>186</v>
      </c>
      <c r="N2107" s="3">
        <f>LOOKUP(Table5[[#This Row],[Item '#]],Ticket_Forms[Form Number],Ticket_Forms[Ticket Count])</f>
        <v>5520</v>
      </c>
      <c r="O2107" s="16">
        <f>LOOKUP(Table5[[#This Row],[Item '#]],Ticket_Forms[Form Number],Ticket_Forms[Ticket Value])</f>
        <v>1</v>
      </c>
      <c r="P2107" s="16">
        <f>LOOKUP(Table5[[#This Row],[Item '#]],Ticket_Forms[Form Number],Ticket_Forms[Revenue])</f>
        <v>5520</v>
      </c>
      <c r="Q2107" s="16">
        <f>LOOKUP(Table5[[#This Row],[Item '#]],Ticket_Forms[Form Number],Ticket_Forms[Ideal Profit])</f>
        <v>960</v>
      </c>
      <c r="R2107" s="16">
        <f>LOOKUP(Table5[[#This Row],[Item '#]],Ticket_Forms[Form Number],Ticket_Forms[Prizes])</f>
        <v>4560</v>
      </c>
      <c r="S2107" s="16">
        <f>LOOKUP(Table5[[#This Row],[Item '#]],Ticket_Forms[Form Number],Ticket_Forms[Location Rent])</f>
        <v>331</v>
      </c>
      <c r="T2107" s="16">
        <f>LOOKUP(Table5[[#This Row],[Item '#]],Ticket_Forms[Form Number],Ticket_Forms[Last Sale])</f>
        <v>200</v>
      </c>
      <c r="U2107" s="16" t="s">
        <v>3909</v>
      </c>
      <c r="V2107" s="58">
        <f>Table5[[#This Row],[Date Distributed]]</f>
        <v>45422</v>
      </c>
      <c r="W2107" s="3" t="str">
        <f>_xlfn.XLOOKUP(Table5[[#This Row],[Serial '#]],Table10[Serial '#],Table10[Charity Association],"",,)</f>
        <v>Cleveland Police Athletic League</v>
      </c>
      <c r="Z2107" s="3" t="s">
        <v>23</v>
      </c>
    </row>
    <row r="2108" spans="1:26" hidden="1" x14ac:dyDescent="0.35">
      <c r="A2108" s="3">
        <v>2106</v>
      </c>
      <c r="B2108" s="78">
        <v>45386</v>
      </c>
      <c r="C2108" s="73">
        <f>_xlfn.XLOOKUP(Table5[[#This Row],[Serial '#]],Table10[Serial '#],Table10[Date],"",,)</f>
        <v>45440</v>
      </c>
      <c r="D21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08" s="73" t="str">
        <f>IF(Table5[[#This Row],[Date Distributed]]="","In Stock","Distributed")</f>
        <v>Distributed</v>
      </c>
      <c r="F2108" s="79" t="s">
        <v>660</v>
      </c>
      <c r="G2108" s="75" t="s">
        <v>761</v>
      </c>
      <c r="H2108" s="80" t="s">
        <v>755</v>
      </c>
      <c r="I2108" s="80" t="s">
        <v>756</v>
      </c>
      <c r="J2108" s="81" t="s">
        <v>2860</v>
      </c>
      <c r="K2108" s="80" t="s">
        <v>385</v>
      </c>
      <c r="L2108" s="3" t="str">
        <f>_xlfn.XLOOKUP(Table5[[#This Row],[Item '#]],Ticket_Forms[Form Number],Ticket_Forms[Game Name],"",,)</f>
        <v>Criss Cross</v>
      </c>
      <c r="M2108" s="15">
        <v>186</v>
      </c>
      <c r="N2108" s="3">
        <f>LOOKUP(Table5[[#This Row],[Item '#]],Ticket_Forms[Form Number],Ticket_Forms[Ticket Count])</f>
        <v>5520</v>
      </c>
      <c r="O2108" s="16">
        <f>LOOKUP(Table5[[#This Row],[Item '#]],Ticket_Forms[Form Number],Ticket_Forms[Ticket Value])</f>
        <v>1</v>
      </c>
      <c r="P2108" s="16">
        <f>LOOKUP(Table5[[#This Row],[Item '#]],Ticket_Forms[Form Number],Ticket_Forms[Revenue])</f>
        <v>5520</v>
      </c>
      <c r="Q2108" s="16">
        <f>LOOKUP(Table5[[#This Row],[Item '#]],Ticket_Forms[Form Number],Ticket_Forms[Ideal Profit])</f>
        <v>960</v>
      </c>
      <c r="R2108" s="16">
        <f>LOOKUP(Table5[[#This Row],[Item '#]],Ticket_Forms[Form Number],Ticket_Forms[Prizes])</f>
        <v>4560</v>
      </c>
      <c r="S2108" s="16">
        <f>LOOKUP(Table5[[#This Row],[Item '#]],Ticket_Forms[Form Number],Ticket_Forms[Location Rent])</f>
        <v>331</v>
      </c>
      <c r="T2108" s="16">
        <f>LOOKUP(Table5[[#This Row],[Item '#]],Ticket_Forms[Form Number],Ticket_Forms[Last Sale])</f>
        <v>200</v>
      </c>
      <c r="U2108" s="16" t="s">
        <v>3909</v>
      </c>
      <c r="V2108" s="58">
        <f>Table5[[#This Row],[Date Distributed]]</f>
        <v>45440</v>
      </c>
      <c r="W2108" s="3" t="str">
        <f>_xlfn.XLOOKUP(Table5[[#This Row],[Serial '#]],Table10[Serial '#],Table10[Charity Association],"",,)</f>
        <v>Greater Cleveland Football Foundation</v>
      </c>
      <c r="Z2108" s="3" t="s">
        <v>23</v>
      </c>
    </row>
    <row r="2109" spans="1:26" hidden="1" x14ac:dyDescent="0.35">
      <c r="A2109" s="3">
        <v>2107</v>
      </c>
      <c r="B2109" s="78">
        <v>45386</v>
      </c>
      <c r="C2109" s="73">
        <f>_xlfn.XLOOKUP(Table5[[#This Row],[Serial '#]],Table10[Serial '#],Table10[Date],"",,)</f>
        <v>45453</v>
      </c>
      <c r="D21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09" s="73" t="str">
        <f>IF(Table5[[#This Row],[Date Distributed]]="","In Stock","Distributed")</f>
        <v>Distributed</v>
      </c>
      <c r="F2109" s="79" t="s">
        <v>660</v>
      </c>
      <c r="G2109" s="75" t="s">
        <v>761</v>
      </c>
      <c r="H2109" s="80" t="s">
        <v>755</v>
      </c>
      <c r="I2109" s="80" t="s">
        <v>756</v>
      </c>
      <c r="J2109" s="81" t="s">
        <v>2861</v>
      </c>
      <c r="K2109" s="80" t="s">
        <v>385</v>
      </c>
      <c r="L2109" s="3" t="str">
        <f>_xlfn.XLOOKUP(Table5[[#This Row],[Item '#]],Ticket_Forms[Form Number],Ticket_Forms[Game Name],"",,)</f>
        <v>Criss Cross</v>
      </c>
      <c r="M2109" s="15">
        <v>186</v>
      </c>
      <c r="N2109" s="3">
        <f>LOOKUP(Table5[[#This Row],[Item '#]],Ticket_Forms[Form Number],Ticket_Forms[Ticket Count])</f>
        <v>5520</v>
      </c>
      <c r="O2109" s="16">
        <f>LOOKUP(Table5[[#This Row],[Item '#]],Ticket_Forms[Form Number],Ticket_Forms[Ticket Value])</f>
        <v>1</v>
      </c>
      <c r="P2109" s="16">
        <f>LOOKUP(Table5[[#This Row],[Item '#]],Ticket_Forms[Form Number],Ticket_Forms[Revenue])</f>
        <v>5520</v>
      </c>
      <c r="Q2109" s="16">
        <f>LOOKUP(Table5[[#This Row],[Item '#]],Ticket_Forms[Form Number],Ticket_Forms[Ideal Profit])</f>
        <v>960</v>
      </c>
      <c r="R2109" s="16">
        <f>LOOKUP(Table5[[#This Row],[Item '#]],Ticket_Forms[Form Number],Ticket_Forms[Prizes])</f>
        <v>4560</v>
      </c>
      <c r="S2109" s="16">
        <f>LOOKUP(Table5[[#This Row],[Item '#]],Ticket_Forms[Form Number],Ticket_Forms[Location Rent])</f>
        <v>331</v>
      </c>
      <c r="T2109" s="16">
        <f>LOOKUP(Table5[[#This Row],[Item '#]],Ticket_Forms[Form Number],Ticket_Forms[Last Sale])</f>
        <v>200</v>
      </c>
      <c r="U2109" s="16" t="s">
        <v>3909</v>
      </c>
      <c r="V2109" s="58">
        <f>Table5[[#This Row],[Date Distributed]]</f>
        <v>45453</v>
      </c>
      <c r="W2109" s="3" t="str">
        <f>_xlfn.XLOOKUP(Table5[[#This Row],[Serial '#]],Table10[Serial '#],Table10[Charity Association],"",,)</f>
        <v>Cleveland Police Athletic League</v>
      </c>
      <c r="Z2109" s="3" t="s">
        <v>23</v>
      </c>
    </row>
    <row r="2110" spans="1:26" hidden="1" x14ac:dyDescent="0.35">
      <c r="A2110" s="3">
        <v>2108</v>
      </c>
      <c r="B2110" s="78">
        <v>45386</v>
      </c>
      <c r="C2110" s="73">
        <f>_xlfn.XLOOKUP(Table5[[#This Row],[Serial '#]],Table10[Serial '#],Table10[Date],"",,)</f>
        <v>45491</v>
      </c>
      <c r="D21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10" s="73" t="str">
        <f>IF(Table5[[#This Row],[Date Distributed]]="","In Stock","Distributed")</f>
        <v>Distributed</v>
      </c>
      <c r="F2110" s="79" t="s">
        <v>660</v>
      </c>
      <c r="G2110" s="75" t="s">
        <v>761</v>
      </c>
      <c r="H2110" s="80" t="s">
        <v>755</v>
      </c>
      <c r="I2110" s="80" t="s">
        <v>756</v>
      </c>
      <c r="J2110" s="81" t="s">
        <v>2862</v>
      </c>
      <c r="K2110" s="80" t="s">
        <v>385</v>
      </c>
      <c r="L2110" s="3" t="str">
        <f>_xlfn.XLOOKUP(Table5[[#This Row],[Item '#]],Ticket_Forms[Form Number],Ticket_Forms[Game Name],"",,)</f>
        <v>Criss Cross</v>
      </c>
      <c r="M2110" s="15">
        <v>186</v>
      </c>
      <c r="N2110" s="3">
        <f>LOOKUP(Table5[[#This Row],[Item '#]],Ticket_Forms[Form Number],Ticket_Forms[Ticket Count])</f>
        <v>5520</v>
      </c>
      <c r="O2110" s="16">
        <f>LOOKUP(Table5[[#This Row],[Item '#]],Ticket_Forms[Form Number],Ticket_Forms[Ticket Value])</f>
        <v>1</v>
      </c>
      <c r="P2110" s="16">
        <f>LOOKUP(Table5[[#This Row],[Item '#]],Ticket_Forms[Form Number],Ticket_Forms[Revenue])</f>
        <v>5520</v>
      </c>
      <c r="Q2110" s="16">
        <f>LOOKUP(Table5[[#This Row],[Item '#]],Ticket_Forms[Form Number],Ticket_Forms[Ideal Profit])</f>
        <v>960</v>
      </c>
      <c r="R2110" s="16">
        <f>LOOKUP(Table5[[#This Row],[Item '#]],Ticket_Forms[Form Number],Ticket_Forms[Prizes])</f>
        <v>4560</v>
      </c>
      <c r="S2110" s="16">
        <f>LOOKUP(Table5[[#This Row],[Item '#]],Ticket_Forms[Form Number],Ticket_Forms[Location Rent])</f>
        <v>331</v>
      </c>
      <c r="T2110" s="16">
        <f>LOOKUP(Table5[[#This Row],[Item '#]],Ticket_Forms[Form Number],Ticket_Forms[Last Sale])</f>
        <v>200</v>
      </c>
      <c r="U2110" s="16" t="s">
        <v>3909</v>
      </c>
      <c r="V2110" s="58">
        <f>Table5[[#This Row],[Date Distributed]]</f>
        <v>45491</v>
      </c>
      <c r="W2110" s="3" t="str">
        <f>_xlfn.XLOOKUP(Table5[[#This Row],[Serial '#]],Table10[Serial '#],Table10[Charity Association],"",,)</f>
        <v>Medina County Law Enforcrment Assoc</v>
      </c>
      <c r="Z2110" s="3" t="s">
        <v>23</v>
      </c>
    </row>
    <row r="2111" spans="1:26" hidden="1" x14ac:dyDescent="0.35">
      <c r="A2111" s="3">
        <v>2109</v>
      </c>
      <c r="B2111" s="78">
        <v>45386</v>
      </c>
      <c r="C2111" s="73">
        <f>_xlfn.XLOOKUP(Table5[[#This Row],[Serial '#]],Table10[Serial '#],Table10[Date],"",,)</f>
        <v>45503</v>
      </c>
      <c r="D21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11" s="73" t="str">
        <f>IF(Table5[[#This Row],[Date Distributed]]="","In Stock","Distributed")</f>
        <v>Distributed</v>
      </c>
      <c r="F2111" s="79" t="s">
        <v>660</v>
      </c>
      <c r="G2111" s="75" t="s">
        <v>761</v>
      </c>
      <c r="H2111" s="80" t="s">
        <v>755</v>
      </c>
      <c r="I2111" s="80" t="s">
        <v>756</v>
      </c>
      <c r="J2111" s="81" t="s">
        <v>2863</v>
      </c>
      <c r="K2111" s="80" t="s">
        <v>385</v>
      </c>
      <c r="L2111" s="3" t="str">
        <f>_xlfn.XLOOKUP(Table5[[#This Row],[Item '#]],Ticket_Forms[Form Number],Ticket_Forms[Game Name],"",,)</f>
        <v>Criss Cross</v>
      </c>
      <c r="M2111" s="15">
        <v>186</v>
      </c>
      <c r="N2111" s="3">
        <f>LOOKUP(Table5[[#This Row],[Item '#]],Ticket_Forms[Form Number],Ticket_Forms[Ticket Count])</f>
        <v>5520</v>
      </c>
      <c r="O2111" s="16">
        <f>LOOKUP(Table5[[#This Row],[Item '#]],Ticket_Forms[Form Number],Ticket_Forms[Ticket Value])</f>
        <v>1</v>
      </c>
      <c r="P2111" s="16">
        <f>LOOKUP(Table5[[#This Row],[Item '#]],Ticket_Forms[Form Number],Ticket_Forms[Revenue])</f>
        <v>5520</v>
      </c>
      <c r="Q2111" s="16">
        <f>LOOKUP(Table5[[#This Row],[Item '#]],Ticket_Forms[Form Number],Ticket_Forms[Ideal Profit])</f>
        <v>960</v>
      </c>
      <c r="R2111" s="16">
        <f>LOOKUP(Table5[[#This Row],[Item '#]],Ticket_Forms[Form Number],Ticket_Forms[Prizes])</f>
        <v>4560</v>
      </c>
      <c r="S2111" s="16">
        <f>LOOKUP(Table5[[#This Row],[Item '#]],Ticket_Forms[Form Number],Ticket_Forms[Location Rent])</f>
        <v>331</v>
      </c>
      <c r="T2111" s="16">
        <f>LOOKUP(Table5[[#This Row],[Item '#]],Ticket_Forms[Form Number],Ticket_Forms[Last Sale])</f>
        <v>200</v>
      </c>
      <c r="U2111" s="16" t="s">
        <v>3909</v>
      </c>
      <c r="V2111" s="58">
        <f>Table5[[#This Row],[Date Distributed]]</f>
        <v>45503</v>
      </c>
      <c r="W2111" s="3" t="str">
        <f>_xlfn.XLOOKUP(Table5[[#This Row],[Serial '#]],Table10[Serial '#],Table10[Charity Association],"",,)</f>
        <v>Cleveland Police Athletic League</v>
      </c>
      <c r="Z2111" s="3" t="s">
        <v>23</v>
      </c>
    </row>
    <row r="2112" spans="1:26" hidden="1" x14ac:dyDescent="0.35">
      <c r="A2112" s="3">
        <v>2110</v>
      </c>
      <c r="B2112" s="78">
        <v>45386</v>
      </c>
      <c r="C2112" s="73">
        <f>_xlfn.XLOOKUP(Table5[[#This Row],[Serial '#]],Table10[Serial '#],Table10[Date],"",,)</f>
        <v>45505</v>
      </c>
      <c r="D21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12" s="73" t="str">
        <f>IF(Table5[[#This Row],[Date Distributed]]="","In Stock","Distributed")</f>
        <v>Distributed</v>
      </c>
      <c r="F2112" s="79" t="s">
        <v>660</v>
      </c>
      <c r="G2112" s="75" t="s">
        <v>761</v>
      </c>
      <c r="H2112" s="80" t="s">
        <v>755</v>
      </c>
      <c r="I2112" s="80" t="s">
        <v>756</v>
      </c>
      <c r="J2112" s="81" t="s">
        <v>2864</v>
      </c>
      <c r="K2112" s="80" t="s">
        <v>385</v>
      </c>
      <c r="L2112" s="3" t="str">
        <f>_xlfn.XLOOKUP(Table5[[#This Row],[Item '#]],Ticket_Forms[Form Number],Ticket_Forms[Game Name],"",,)</f>
        <v>Criss Cross</v>
      </c>
      <c r="M2112" s="15">
        <v>186</v>
      </c>
      <c r="N2112" s="3">
        <f>LOOKUP(Table5[[#This Row],[Item '#]],Ticket_Forms[Form Number],Ticket_Forms[Ticket Count])</f>
        <v>5520</v>
      </c>
      <c r="O2112" s="16">
        <f>LOOKUP(Table5[[#This Row],[Item '#]],Ticket_Forms[Form Number],Ticket_Forms[Ticket Value])</f>
        <v>1</v>
      </c>
      <c r="P2112" s="16">
        <f>LOOKUP(Table5[[#This Row],[Item '#]],Ticket_Forms[Form Number],Ticket_Forms[Revenue])</f>
        <v>5520</v>
      </c>
      <c r="Q2112" s="16">
        <f>LOOKUP(Table5[[#This Row],[Item '#]],Ticket_Forms[Form Number],Ticket_Forms[Ideal Profit])</f>
        <v>960</v>
      </c>
      <c r="R2112" s="16">
        <f>LOOKUP(Table5[[#This Row],[Item '#]],Ticket_Forms[Form Number],Ticket_Forms[Prizes])</f>
        <v>4560</v>
      </c>
      <c r="S2112" s="16">
        <f>LOOKUP(Table5[[#This Row],[Item '#]],Ticket_Forms[Form Number],Ticket_Forms[Location Rent])</f>
        <v>331</v>
      </c>
      <c r="T2112" s="16">
        <f>LOOKUP(Table5[[#This Row],[Item '#]],Ticket_Forms[Form Number],Ticket_Forms[Last Sale])</f>
        <v>200</v>
      </c>
      <c r="U2112" s="16" t="s">
        <v>3909</v>
      </c>
      <c r="V2112" s="58">
        <f>Table5[[#This Row],[Date Distributed]]</f>
        <v>45505</v>
      </c>
      <c r="W2112" s="3" t="str">
        <f>_xlfn.XLOOKUP(Table5[[#This Row],[Serial '#]],Table10[Serial '#],Table10[Charity Association],"",,)</f>
        <v>Italian American Brotherhood Club</v>
      </c>
      <c r="Z2112" s="3" t="s">
        <v>23</v>
      </c>
    </row>
    <row r="2113" spans="1:26" hidden="1" x14ac:dyDescent="0.35">
      <c r="A2113" s="3">
        <v>2111</v>
      </c>
      <c r="B2113" s="78">
        <v>45386</v>
      </c>
      <c r="C2113" s="73">
        <f>_xlfn.XLOOKUP(Table5[[#This Row],[Serial '#]],Table10[Serial '#],Table10[Date],"",,)</f>
        <v>45505</v>
      </c>
      <c r="D21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13" s="73" t="str">
        <f>IF(Table5[[#This Row],[Date Distributed]]="","In Stock","Distributed")</f>
        <v>Distributed</v>
      </c>
      <c r="F2113" s="79" t="s">
        <v>660</v>
      </c>
      <c r="G2113" s="75" t="s">
        <v>761</v>
      </c>
      <c r="H2113" s="80" t="s">
        <v>755</v>
      </c>
      <c r="I2113" s="80" t="s">
        <v>756</v>
      </c>
      <c r="J2113" s="81" t="s">
        <v>2865</v>
      </c>
      <c r="K2113" s="80" t="s">
        <v>385</v>
      </c>
      <c r="L2113" s="3" t="str">
        <f>_xlfn.XLOOKUP(Table5[[#This Row],[Item '#]],Ticket_Forms[Form Number],Ticket_Forms[Game Name],"",,)</f>
        <v>Criss Cross</v>
      </c>
      <c r="M2113" s="15">
        <v>186</v>
      </c>
      <c r="N2113" s="3">
        <f>LOOKUP(Table5[[#This Row],[Item '#]],Ticket_Forms[Form Number],Ticket_Forms[Ticket Count])</f>
        <v>5520</v>
      </c>
      <c r="O2113" s="16">
        <f>LOOKUP(Table5[[#This Row],[Item '#]],Ticket_Forms[Form Number],Ticket_Forms[Ticket Value])</f>
        <v>1</v>
      </c>
      <c r="P2113" s="16">
        <f>LOOKUP(Table5[[#This Row],[Item '#]],Ticket_Forms[Form Number],Ticket_Forms[Revenue])</f>
        <v>5520</v>
      </c>
      <c r="Q2113" s="16">
        <f>LOOKUP(Table5[[#This Row],[Item '#]],Ticket_Forms[Form Number],Ticket_Forms[Ideal Profit])</f>
        <v>960</v>
      </c>
      <c r="R2113" s="16">
        <f>LOOKUP(Table5[[#This Row],[Item '#]],Ticket_Forms[Form Number],Ticket_Forms[Prizes])</f>
        <v>4560</v>
      </c>
      <c r="S2113" s="16">
        <f>LOOKUP(Table5[[#This Row],[Item '#]],Ticket_Forms[Form Number],Ticket_Forms[Location Rent])</f>
        <v>331</v>
      </c>
      <c r="T2113" s="16">
        <f>LOOKUP(Table5[[#This Row],[Item '#]],Ticket_Forms[Form Number],Ticket_Forms[Last Sale])</f>
        <v>200</v>
      </c>
      <c r="U2113" s="16" t="s">
        <v>3909</v>
      </c>
      <c r="V2113" s="58">
        <f>Table5[[#This Row],[Date Distributed]]</f>
        <v>45505</v>
      </c>
      <c r="W2113" s="3" t="str">
        <f>_xlfn.XLOOKUP(Table5[[#This Row],[Serial '#]],Table10[Serial '#],Table10[Charity Association],"",,)</f>
        <v>Medina County Law Enforcrment Assoc</v>
      </c>
      <c r="Z2113" s="3" t="s">
        <v>23</v>
      </c>
    </row>
    <row r="2114" spans="1:26" hidden="1" x14ac:dyDescent="0.35">
      <c r="A2114" s="3">
        <v>2112</v>
      </c>
      <c r="B2114" s="78">
        <v>45386</v>
      </c>
      <c r="C2114" s="73">
        <f>_xlfn.XLOOKUP(Table5[[#This Row],[Serial '#]],Table10[Serial '#],Table10[Date],"",,)</f>
        <v>45505</v>
      </c>
      <c r="D21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14" s="73" t="str">
        <f>IF(Table5[[#This Row],[Date Distributed]]="","In Stock","Distributed")</f>
        <v>Distributed</v>
      </c>
      <c r="F2114" s="79" t="s">
        <v>660</v>
      </c>
      <c r="G2114" s="75" t="s">
        <v>761</v>
      </c>
      <c r="H2114" s="80" t="s">
        <v>755</v>
      </c>
      <c r="I2114" s="80" t="s">
        <v>756</v>
      </c>
      <c r="J2114" s="81" t="s">
        <v>2866</v>
      </c>
      <c r="K2114" s="80" t="s">
        <v>385</v>
      </c>
      <c r="L2114" s="3" t="str">
        <f>_xlfn.XLOOKUP(Table5[[#This Row],[Item '#]],Ticket_Forms[Form Number],Ticket_Forms[Game Name],"",,)</f>
        <v>Criss Cross</v>
      </c>
      <c r="M2114" s="15">
        <v>186</v>
      </c>
      <c r="N2114" s="3">
        <f>LOOKUP(Table5[[#This Row],[Item '#]],Ticket_Forms[Form Number],Ticket_Forms[Ticket Count])</f>
        <v>5520</v>
      </c>
      <c r="O2114" s="16">
        <f>LOOKUP(Table5[[#This Row],[Item '#]],Ticket_Forms[Form Number],Ticket_Forms[Ticket Value])</f>
        <v>1</v>
      </c>
      <c r="P2114" s="16">
        <f>LOOKUP(Table5[[#This Row],[Item '#]],Ticket_Forms[Form Number],Ticket_Forms[Revenue])</f>
        <v>5520</v>
      </c>
      <c r="Q2114" s="16">
        <f>LOOKUP(Table5[[#This Row],[Item '#]],Ticket_Forms[Form Number],Ticket_Forms[Ideal Profit])</f>
        <v>960</v>
      </c>
      <c r="R2114" s="16">
        <f>LOOKUP(Table5[[#This Row],[Item '#]],Ticket_Forms[Form Number],Ticket_Forms[Prizes])</f>
        <v>4560</v>
      </c>
      <c r="S2114" s="16">
        <f>LOOKUP(Table5[[#This Row],[Item '#]],Ticket_Forms[Form Number],Ticket_Forms[Location Rent])</f>
        <v>331</v>
      </c>
      <c r="T2114" s="16">
        <f>LOOKUP(Table5[[#This Row],[Item '#]],Ticket_Forms[Form Number],Ticket_Forms[Last Sale])</f>
        <v>200</v>
      </c>
      <c r="U2114" s="16" t="s">
        <v>3909</v>
      </c>
      <c r="V2114" s="58">
        <f>Table5[[#This Row],[Date Distributed]]</f>
        <v>45505</v>
      </c>
      <c r="W2114" s="3" t="str">
        <f>_xlfn.XLOOKUP(Table5[[#This Row],[Serial '#]],Table10[Serial '#],Table10[Charity Association],"",,)</f>
        <v>Italian American Brotherhood Club</v>
      </c>
      <c r="Z2114" s="3" t="s">
        <v>23</v>
      </c>
    </row>
    <row r="2115" spans="1:26" hidden="1" x14ac:dyDescent="0.35">
      <c r="A2115" s="3">
        <v>2113</v>
      </c>
      <c r="B2115" s="78">
        <v>45386</v>
      </c>
      <c r="C2115" s="73">
        <f>_xlfn.XLOOKUP(Table5[[#This Row],[Serial '#]],Table10[Serial '#],Table10[Date],"",,)</f>
        <v>45505</v>
      </c>
      <c r="D21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15" s="73" t="str">
        <f>IF(Table5[[#This Row],[Date Distributed]]="","In Stock","Distributed")</f>
        <v>Distributed</v>
      </c>
      <c r="F2115" s="79" t="s">
        <v>660</v>
      </c>
      <c r="G2115" s="75" t="s">
        <v>761</v>
      </c>
      <c r="H2115" s="80" t="s">
        <v>755</v>
      </c>
      <c r="I2115" s="80" t="s">
        <v>756</v>
      </c>
      <c r="J2115" s="81" t="s">
        <v>2867</v>
      </c>
      <c r="K2115" s="80" t="s">
        <v>385</v>
      </c>
      <c r="L2115" s="3" t="str">
        <f>_xlfn.XLOOKUP(Table5[[#This Row],[Item '#]],Ticket_Forms[Form Number],Ticket_Forms[Game Name],"",,)</f>
        <v>Criss Cross</v>
      </c>
      <c r="M2115" s="15">
        <v>186</v>
      </c>
      <c r="N2115" s="3">
        <f>LOOKUP(Table5[[#This Row],[Item '#]],Ticket_Forms[Form Number],Ticket_Forms[Ticket Count])</f>
        <v>5520</v>
      </c>
      <c r="O2115" s="16">
        <f>LOOKUP(Table5[[#This Row],[Item '#]],Ticket_Forms[Form Number],Ticket_Forms[Ticket Value])</f>
        <v>1</v>
      </c>
      <c r="P2115" s="16">
        <f>LOOKUP(Table5[[#This Row],[Item '#]],Ticket_Forms[Form Number],Ticket_Forms[Revenue])</f>
        <v>5520</v>
      </c>
      <c r="Q2115" s="16">
        <f>LOOKUP(Table5[[#This Row],[Item '#]],Ticket_Forms[Form Number],Ticket_Forms[Ideal Profit])</f>
        <v>960</v>
      </c>
      <c r="R2115" s="16">
        <f>LOOKUP(Table5[[#This Row],[Item '#]],Ticket_Forms[Form Number],Ticket_Forms[Prizes])</f>
        <v>4560</v>
      </c>
      <c r="S2115" s="16">
        <f>LOOKUP(Table5[[#This Row],[Item '#]],Ticket_Forms[Form Number],Ticket_Forms[Location Rent])</f>
        <v>331</v>
      </c>
      <c r="T2115" s="16">
        <f>LOOKUP(Table5[[#This Row],[Item '#]],Ticket_Forms[Form Number],Ticket_Forms[Last Sale])</f>
        <v>200</v>
      </c>
      <c r="U2115" s="16" t="s">
        <v>3909</v>
      </c>
      <c r="V2115" s="58">
        <f>Table5[[#This Row],[Date Distributed]]</f>
        <v>45505</v>
      </c>
      <c r="W2115" s="3" t="str">
        <f>_xlfn.XLOOKUP(Table5[[#This Row],[Serial '#]],Table10[Serial '#],Table10[Charity Association],"",,)</f>
        <v>Greater Cleveland Football Foundation</v>
      </c>
      <c r="Z2115" s="3" t="s">
        <v>23</v>
      </c>
    </row>
    <row r="2116" spans="1:26" hidden="1" x14ac:dyDescent="0.35">
      <c r="A2116" s="3">
        <v>2114</v>
      </c>
      <c r="B2116" s="78">
        <v>45386</v>
      </c>
      <c r="C2116" s="73">
        <f>_xlfn.XLOOKUP(Table5[[#This Row],[Serial '#]],Table10[Serial '#],Table10[Date],"",,)</f>
        <v>45505</v>
      </c>
      <c r="D21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16" s="73" t="str">
        <f>IF(Table5[[#This Row],[Date Distributed]]="","In Stock","Distributed")</f>
        <v>Distributed</v>
      </c>
      <c r="F2116" s="79" t="s">
        <v>660</v>
      </c>
      <c r="G2116" s="75" t="s">
        <v>761</v>
      </c>
      <c r="H2116" s="80" t="s">
        <v>755</v>
      </c>
      <c r="I2116" s="80" t="s">
        <v>756</v>
      </c>
      <c r="J2116" s="81" t="s">
        <v>2868</v>
      </c>
      <c r="K2116" s="80" t="s">
        <v>385</v>
      </c>
      <c r="L2116" s="3" t="str">
        <f>_xlfn.XLOOKUP(Table5[[#This Row],[Item '#]],Ticket_Forms[Form Number],Ticket_Forms[Game Name],"",,)</f>
        <v>Criss Cross</v>
      </c>
      <c r="M2116" s="15">
        <v>186</v>
      </c>
      <c r="N2116" s="3">
        <f>LOOKUP(Table5[[#This Row],[Item '#]],Ticket_Forms[Form Number],Ticket_Forms[Ticket Count])</f>
        <v>5520</v>
      </c>
      <c r="O2116" s="16">
        <f>LOOKUP(Table5[[#This Row],[Item '#]],Ticket_Forms[Form Number],Ticket_Forms[Ticket Value])</f>
        <v>1</v>
      </c>
      <c r="P2116" s="16">
        <f>LOOKUP(Table5[[#This Row],[Item '#]],Ticket_Forms[Form Number],Ticket_Forms[Revenue])</f>
        <v>5520</v>
      </c>
      <c r="Q2116" s="16">
        <f>LOOKUP(Table5[[#This Row],[Item '#]],Ticket_Forms[Form Number],Ticket_Forms[Ideal Profit])</f>
        <v>960</v>
      </c>
      <c r="R2116" s="16">
        <f>LOOKUP(Table5[[#This Row],[Item '#]],Ticket_Forms[Form Number],Ticket_Forms[Prizes])</f>
        <v>4560</v>
      </c>
      <c r="S2116" s="16">
        <f>LOOKUP(Table5[[#This Row],[Item '#]],Ticket_Forms[Form Number],Ticket_Forms[Location Rent])</f>
        <v>331</v>
      </c>
      <c r="T2116" s="16">
        <f>LOOKUP(Table5[[#This Row],[Item '#]],Ticket_Forms[Form Number],Ticket_Forms[Last Sale])</f>
        <v>200</v>
      </c>
      <c r="U2116" s="16" t="s">
        <v>3909</v>
      </c>
      <c r="V2116" s="58">
        <f>Table5[[#This Row],[Date Distributed]]</f>
        <v>45505</v>
      </c>
      <c r="W2116" s="3" t="str">
        <f>_xlfn.XLOOKUP(Table5[[#This Row],[Serial '#]],Table10[Serial '#],Table10[Charity Association],"",,)</f>
        <v>Greater Cleveland Football Foundation</v>
      </c>
      <c r="Z2116" s="3" t="s">
        <v>23</v>
      </c>
    </row>
    <row r="2117" spans="1:26" hidden="1" x14ac:dyDescent="0.35">
      <c r="A2117" s="3">
        <v>2115</v>
      </c>
      <c r="B2117" s="78">
        <v>45386</v>
      </c>
      <c r="C2117" s="73">
        <f>_xlfn.XLOOKUP(Table5[[#This Row],[Serial '#]],Table10[Serial '#],Table10[Date],"",,)</f>
        <v>45506</v>
      </c>
      <c r="D21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17" s="73" t="str">
        <f>IF(Table5[[#This Row],[Date Distributed]]="","In Stock","Distributed")</f>
        <v>Distributed</v>
      </c>
      <c r="F2117" s="79" t="s">
        <v>660</v>
      </c>
      <c r="G2117" s="75" t="s">
        <v>761</v>
      </c>
      <c r="H2117" s="80" t="s">
        <v>755</v>
      </c>
      <c r="I2117" s="80" t="s">
        <v>756</v>
      </c>
      <c r="J2117" s="81" t="s">
        <v>2869</v>
      </c>
      <c r="K2117" s="80" t="s">
        <v>385</v>
      </c>
      <c r="L2117" s="3" t="str">
        <f>_xlfn.XLOOKUP(Table5[[#This Row],[Item '#]],Ticket_Forms[Form Number],Ticket_Forms[Game Name],"",,)</f>
        <v>Criss Cross</v>
      </c>
      <c r="M2117" s="15">
        <v>186</v>
      </c>
      <c r="N2117" s="3">
        <f>LOOKUP(Table5[[#This Row],[Item '#]],Ticket_Forms[Form Number],Ticket_Forms[Ticket Count])</f>
        <v>5520</v>
      </c>
      <c r="O2117" s="16">
        <f>LOOKUP(Table5[[#This Row],[Item '#]],Ticket_Forms[Form Number],Ticket_Forms[Ticket Value])</f>
        <v>1</v>
      </c>
      <c r="P2117" s="16">
        <f>LOOKUP(Table5[[#This Row],[Item '#]],Ticket_Forms[Form Number],Ticket_Forms[Revenue])</f>
        <v>5520</v>
      </c>
      <c r="Q2117" s="16">
        <f>LOOKUP(Table5[[#This Row],[Item '#]],Ticket_Forms[Form Number],Ticket_Forms[Ideal Profit])</f>
        <v>960</v>
      </c>
      <c r="R2117" s="16">
        <f>LOOKUP(Table5[[#This Row],[Item '#]],Ticket_Forms[Form Number],Ticket_Forms[Prizes])</f>
        <v>4560</v>
      </c>
      <c r="S2117" s="16">
        <f>LOOKUP(Table5[[#This Row],[Item '#]],Ticket_Forms[Form Number],Ticket_Forms[Location Rent])</f>
        <v>331</v>
      </c>
      <c r="T2117" s="16">
        <f>LOOKUP(Table5[[#This Row],[Item '#]],Ticket_Forms[Form Number],Ticket_Forms[Last Sale])</f>
        <v>200</v>
      </c>
      <c r="U2117" s="16" t="s">
        <v>3909</v>
      </c>
      <c r="V2117" s="58">
        <f>Table5[[#This Row],[Date Distributed]]</f>
        <v>45506</v>
      </c>
      <c r="W2117" s="3" t="str">
        <f>_xlfn.XLOOKUP(Table5[[#This Row],[Serial '#]],Table10[Serial '#],Table10[Charity Association],"",,)</f>
        <v>Cleveland Police Athletic League</v>
      </c>
      <c r="Z2117" s="3" t="s">
        <v>23</v>
      </c>
    </row>
    <row r="2118" spans="1:26" hidden="1" x14ac:dyDescent="0.35">
      <c r="A2118" s="3">
        <v>2116</v>
      </c>
      <c r="B2118" s="78">
        <v>45386</v>
      </c>
      <c r="C2118" s="73">
        <f>_xlfn.XLOOKUP(Table5[[#This Row],[Serial '#]],Table10[Serial '#],Table10[Date],"",,)</f>
        <v>45509</v>
      </c>
      <c r="D21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18" s="73" t="str">
        <f>IF(Table5[[#This Row],[Date Distributed]]="","In Stock","Distributed")</f>
        <v>Distributed</v>
      </c>
      <c r="F2118" s="79" t="s">
        <v>660</v>
      </c>
      <c r="G2118" s="75" t="s">
        <v>761</v>
      </c>
      <c r="H2118" s="80" t="s">
        <v>755</v>
      </c>
      <c r="I2118" s="80" t="s">
        <v>756</v>
      </c>
      <c r="J2118" s="81" t="s">
        <v>2870</v>
      </c>
      <c r="K2118" s="80" t="s">
        <v>385</v>
      </c>
      <c r="L2118" s="3" t="str">
        <f>_xlfn.XLOOKUP(Table5[[#This Row],[Item '#]],Ticket_Forms[Form Number],Ticket_Forms[Game Name],"",,)</f>
        <v>Criss Cross</v>
      </c>
      <c r="M2118" s="15">
        <v>186</v>
      </c>
      <c r="N2118" s="3">
        <f>LOOKUP(Table5[[#This Row],[Item '#]],Ticket_Forms[Form Number],Ticket_Forms[Ticket Count])</f>
        <v>5520</v>
      </c>
      <c r="O2118" s="16">
        <f>LOOKUP(Table5[[#This Row],[Item '#]],Ticket_Forms[Form Number],Ticket_Forms[Ticket Value])</f>
        <v>1</v>
      </c>
      <c r="P2118" s="16">
        <f>LOOKUP(Table5[[#This Row],[Item '#]],Ticket_Forms[Form Number],Ticket_Forms[Revenue])</f>
        <v>5520</v>
      </c>
      <c r="Q2118" s="16">
        <f>LOOKUP(Table5[[#This Row],[Item '#]],Ticket_Forms[Form Number],Ticket_Forms[Ideal Profit])</f>
        <v>960</v>
      </c>
      <c r="R2118" s="16">
        <f>LOOKUP(Table5[[#This Row],[Item '#]],Ticket_Forms[Form Number],Ticket_Forms[Prizes])</f>
        <v>4560</v>
      </c>
      <c r="S2118" s="16">
        <f>LOOKUP(Table5[[#This Row],[Item '#]],Ticket_Forms[Form Number],Ticket_Forms[Location Rent])</f>
        <v>331</v>
      </c>
      <c r="T2118" s="16">
        <f>LOOKUP(Table5[[#This Row],[Item '#]],Ticket_Forms[Form Number],Ticket_Forms[Last Sale])</f>
        <v>200</v>
      </c>
      <c r="U2118" s="16" t="s">
        <v>3909</v>
      </c>
      <c r="V2118" s="58">
        <f>Table5[[#This Row],[Date Distributed]]</f>
        <v>45509</v>
      </c>
      <c r="W2118" s="3" t="str">
        <f>_xlfn.XLOOKUP(Table5[[#This Row],[Serial '#]],Table10[Serial '#],Table10[Charity Association],"",,)</f>
        <v>Greater Cleveland Football Foundation</v>
      </c>
      <c r="Z2118" s="3" t="s">
        <v>23</v>
      </c>
    </row>
    <row r="2119" spans="1:26" hidden="1" x14ac:dyDescent="0.35">
      <c r="A2119" s="3">
        <v>2117</v>
      </c>
      <c r="B2119" s="78">
        <v>45386</v>
      </c>
      <c r="C2119" s="73">
        <f>_xlfn.XLOOKUP(Table5[[#This Row],[Serial '#]],Table10[Serial '#],Table10[Date],"",,)</f>
        <v>45509</v>
      </c>
      <c r="D21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19" s="73" t="str">
        <f>IF(Table5[[#This Row],[Date Distributed]]="","In Stock","Distributed")</f>
        <v>Distributed</v>
      </c>
      <c r="F2119" s="79" t="s">
        <v>660</v>
      </c>
      <c r="G2119" s="75" t="s">
        <v>761</v>
      </c>
      <c r="H2119" s="80" t="s">
        <v>755</v>
      </c>
      <c r="I2119" s="80" t="s">
        <v>756</v>
      </c>
      <c r="J2119" s="81" t="s">
        <v>2871</v>
      </c>
      <c r="K2119" s="80" t="s">
        <v>385</v>
      </c>
      <c r="L2119" s="3" t="str">
        <f>_xlfn.XLOOKUP(Table5[[#This Row],[Item '#]],Ticket_Forms[Form Number],Ticket_Forms[Game Name],"",,)</f>
        <v>Criss Cross</v>
      </c>
      <c r="M2119" s="15">
        <v>186</v>
      </c>
      <c r="N2119" s="3">
        <f>LOOKUP(Table5[[#This Row],[Item '#]],Ticket_Forms[Form Number],Ticket_Forms[Ticket Count])</f>
        <v>5520</v>
      </c>
      <c r="O2119" s="16">
        <f>LOOKUP(Table5[[#This Row],[Item '#]],Ticket_Forms[Form Number],Ticket_Forms[Ticket Value])</f>
        <v>1</v>
      </c>
      <c r="P2119" s="16">
        <f>LOOKUP(Table5[[#This Row],[Item '#]],Ticket_Forms[Form Number],Ticket_Forms[Revenue])</f>
        <v>5520</v>
      </c>
      <c r="Q2119" s="16">
        <f>LOOKUP(Table5[[#This Row],[Item '#]],Ticket_Forms[Form Number],Ticket_Forms[Ideal Profit])</f>
        <v>960</v>
      </c>
      <c r="R2119" s="16">
        <f>LOOKUP(Table5[[#This Row],[Item '#]],Ticket_Forms[Form Number],Ticket_Forms[Prizes])</f>
        <v>4560</v>
      </c>
      <c r="S2119" s="16">
        <f>LOOKUP(Table5[[#This Row],[Item '#]],Ticket_Forms[Form Number],Ticket_Forms[Location Rent])</f>
        <v>331</v>
      </c>
      <c r="T2119" s="16">
        <f>LOOKUP(Table5[[#This Row],[Item '#]],Ticket_Forms[Form Number],Ticket_Forms[Last Sale])</f>
        <v>200</v>
      </c>
      <c r="U2119" s="16" t="s">
        <v>3909</v>
      </c>
      <c r="V2119" s="58">
        <f>Table5[[#This Row],[Date Distributed]]</f>
        <v>45509</v>
      </c>
      <c r="W2119" s="3" t="str">
        <f>_xlfn.XLOOKUP(Table5[[#This Row],[Serial '#]],Table10[Serial '#],Table10[Charity Association],"",,)</f>
        <v>Italian American Brotherhood Club</v>
      </c>
      <c r="Z2119" s="3" t="s">
        <v>23</v>
      </c>
    </row>
    <row r="2120" spans="1:26" hidden="1" x14ac:dyDescent="0.35">
      <c r="A2120" s="3">
        <v>2118</v>
      </c>
      <c r="B2120" s="78">
        <v>45386</v>
      </c>
      <c r="C2120" s="73">
        <f>_xlfn.XLOOKUP(Table5[[#This Row],[Serial '#]],Table10[Serial '#],Table10[Date],"",,)</f>
        <v>45509</v>
      </c>
      <c r="D21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20" s="73" t="str">
        <f>IF(Table5[[#This Row],[Date Distributed]]="","In Stock","Distributed")</f>
        <v>Distributed</v>
      </c>
      <c r="F2120" s="79" t="s">
        <v>660</v>
      </c>
      <c r="G2120" s="75" t="s">
        <v>761</v>
      </c>
      <c r="H2120" s="80" t="s">
        <v>755</v>
      </c>
      <c r="I2120" s="80" t="s">
        <v>756</v>
      </c>
      <c r="J2120" s="81" t="s">
        <v>2872</v>
      </c>
      <c r="K2120" s="80" t="s">
        <v>385</v>
      </c>
      <c r="L2120" s="3" t="str">
        <f>_xlfn.XLOOKUP(Table5[[#This Row],[Item '#]],Ticket_Forms[Form Number],Ticket_Forms[Game Name],"",,)</f>
        <v>Criss Cross</v>
      </c>
      <c r="M2120" s="15">
        <v>186</v>
      </c>
      <c r="N2120" s="3">
        <f>LOOKUP(Table5[[#This Row],[Item '#]],Ticket_Forms[Form Number],Ticket_Forms[Ticket Count])</f>
        <v>5520</v>
      </c>
      <c r="O2120" s="16">
        <f>LOOKUP(Table5[[#This Row],[Item '#]],Ticket_Forms[Form Number],Ticket_Forms[Ticket Value])</f>
        <v>1</v>
      </c>
      <c r="P2120" s="16">
        <f>LOOKUP(Table5[[#This Row],[Item '#]],Ticket_Forms[Form Number],Ticket_Forms[Revenue])</f>
        <v>5520</v>
      </c>
      <c r="Q2120" s="16">
        <f>LOOKUP(Table5[[#This Row],[Item '#]],Ticket_Forms[Form Number],Ticket_Forms[Ideal Profit])</f>
        <v>960</v>
      </c>
      <c r="R2120" s="16">
        <f>LOOKUP(Table5[[#This Row],[Item '#]],Ticket_Forms[Form Number],Ticket_Forms[Prizes])</f>
        <v>4560</v>
      </c>
      <c r="S2120" s="16">
        <f>LOOKUP(Table5[[#This Row],[Item '#]],Ticket_Forms[Form Number],Ticket_Forms[Location Rent])</f>
        <v>331</v>
      </c>
      <c r="T2120" s="16">
        <f>LOOKUP(Table5[[#This Row],[Item '#]],Ticket_Forms[Form Number],Ticket_Forms[Last Sale])</f>
        <v>200</v>
      </c>
      <c r="U2120" s="16" t="s">
        <v>3909</v>
      </c>
      <c r="V2120" s="58">
        <f>Table5[[#This Row],[Date Distributed]]</f>
        <v>45509</v>
      </c>
      <c r="W2120" s="3" t="str">
        <f>_xlfn.XLOOKUP(Table5[[#This Row],[Serial '#]],Table10[Serial '#],Table10[Charity Association],"",,)</f>
        <v>Greater Cleveland Football Foundation</v>
      </c>
      <c r="Z2120" s="3" t="s">
        <v>23</v>
      </c>
    </row>
    <row r="2121" spans="1:26" hidden="1" x14ac:dyDescent="0.35">
      <c r="A2121" s="3">
        <v>2119</v>
      </c>
      <c r="B2121" s="78">
        <v>45386</v>
      </c>
      <c r="C2121" s="73">
        <f>_xlfn.XLOOKUP(Table5[[#This Row],[Serial '#]],Table10[Serial '#],Table10[Date],"",,)</f>
        <v>45510</v>
      </c>
      <c r="D21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21" s="73" t="str">
        <f>IF(Table5[[#This Row],[Date Distributed]]="","In Stock","Distributed")</f>
        <v>Distributed</v>
      </c>
      <c r="F2121" s="79" t="s">
        <v>660</v>
      </c>
      <c r="G2121" s="75" t="s">
        <v>761</v>
      </c>
      <c r="H2121" s="80" t="s">
        <v>755</v>
      </c>
      <c r="I2121" s="80" t="s">
        <v>756</v>
      </c>
      <c r="J2121" s="81" t="s">
        <v>2873</v>
      </c>
      <c r="K2121" s="80" t="s">
        <v>385</v>
      </c>
      <c r="L2121" s="3" t="str">
        <f>_xlfn.XLOOKUP(Table5[[#This Row],[Item '#]],Ticket_Forms[Form Number],Ticket_Forms[Game Name],"",,)</f>
        <v>Criss Cross</v>
      </c>
      <c r="M2121" s="15">
        <v>186</v>
      </c>
      <c r="N2121" s="3">
        <f>LOOKUP(Table5[[#This Row],[Item '#]],Ticket_Forms[Form Number],Ticket_Forms[Ticket Count])</f>
        <v>5520</v>
      </c>
      <c r="O2121" s="16">
        <f>LOOKUP(Table5[[#This Row],[Item '#]],Ticket_Forms[Form Number],Ticket_Forms[Ticket Value])</f>
        <v>1</v>
      </c>
      <c r="P2121" s="16">
        <f>LOOKUP(Table5[[#This Row],[Item '#]],Ticket_Forms[Form Number],Ticket_Forms[Revenue])</f>
        <v>5520</v>
      </c>
      <c r="Q2121" s="16">
        <f>LOOKUP(Table5[[#This Row],[Item '#]],Ticket_Forms[Form Number],Ticket_Forms[Ideal Profit])</f>
        <v>960</v>
      </c>
      <c r="R2121" s="16">
        <f>LOOKUP(Table5[[#This Row],[Item '#]],Ticket_Forms[Form Number],Ticket_Forms[Prizes])</f>
        <v>4560</v>
      </c>
      <c r="S2121" s="16">
        <f>LOOKUP(Table5[[#This Row],[Item '#]],Ticket_Forms[Form Number],Ticket_Forms[Location Rent])</f>
        <v>331</v>
      </c>
      <c r="T2121" s="16">
        <f>LOOKUP(Table5[[#This Row],[Item '#]],Ticket_Forms[Form Number],Ticket_Forms[Last Sale])</f>
        <v>200</v>
      </c>
      <c r="U2121" s="16" t="s">
        <v>3909</v>
      </c>
      <c r="V2121" s="58">
        <f>Table5[[#This Row],[Date Distributed]]</f>
        <v>45510</v>
      </c>
      <c r="W2121" s="3" t="str">
        <f>_xlfn.XLOOKUP(Table5[[#This Row],[Serial '#]],Table10[Serial '#],Table10[Charity Association],"",,)</f>
        <v>Greater Cleveland Football Foundation</v>
      </c>
      <c r="Z2121" s="3" t="s">
        <v>23</v>
      </c>
    </row>
    <row r="2122" spans="1:26" hidden="1" x14ac:dyDescent="0.35">
      <c r="A2122" s="3">
        <v>2120</v>
      </c>
      <c r="B2122" s="78">
        <v>45386</v>
      </c>
      <c r="C2122" s="73">
        <f>_xlfn.XLOOKUP(Table5[[#This Row],[Serial '#]],Table10[Serial '#],Table10[Date],"",,)</f>
        <v>45511</v>
      </c>
      <c r="D21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22" s="73" t="str">
        <f>IF(Table5[[#This Row],[Date Distributed]]="","In Stock","Distributed")</f>
        <v>Distributed</v>
      </c>
      <c r="F2122" s="79" t="s">
        <v>660</v>
      </c>
      <c r="G2122" s="75" t="s">
        <v>761</v>
      </c>
      <c r="H2122" s="80" t="s">
        <v>755</v>
      </c>
      <c r="I2122" s="80" t="s">
        <v>756</v>
      </c>
      <c r="J2122" s="81" t="s">
        <v>2874</v>
      </c>
      <c r="K2122" s="80" t="s">
        <v>385</v>
      </c>
      <c r="L2122" s="3" t="str">
        <f>_xlfn.XLOOKUP(Table5[[#This Row],[Item '#]],Ticket_Forms[Form Number],Ticket_Forms[Game Name],"",,)</f>
        <v>Criss Cross</v>
      </c>
      <c r="M2122" s="15">
        <v>186</v>
      </c>
      <c r="N2122" s="3">
        <f>LOOKUP(Table5[[#This Row],[Item '#]],Ticket_Forms[Form Number],Ticket_Forms[Ticket Count])</f>
        <v>5520</v>
      </c>
      <c r="O2122" s="16">
        <f>LOOKUP(Table5[[#This Row],[Item '#]],Ticket_Forms[Form Number],Ticket_Forms[Ticket Value])</f>
        <v>1</v>
      </c>
      <c r="P2122" s="16">
        <f>LOOKUP(Table5[[#This Row],[Item '#]],Ticket_Forms[Form Number],Ticket_Forms[Revenue])</f>
        <v>5520</v>
      </c>
      <c r="Q2122" s="16">
        <f>LOOKUP(Table5[[#This Row],[Item '#]],Ticket_Forms[Form Number],Ticket_Forms[Ideal Profit])</f>
        <v>960</v>
      </c>
      <c r="R2122" s="16">
        <f>LOOKUP(Table5[[#This Row],[Item '#]],Ticket_Forms[Form Number],Ticket_Forms[Prizes])</f>
        <v>4560</v>
      </c>
      <c r="S2122" s="16">
        <f>LOOKUP(Table5[[#This Row],[Item '#]],Ticket_Forms[Form Number],Ticket_Forms[Location Rent])</f>
        <v>331</v>
      </c>
      <c r="T2122" s="16">
        <f>LOOKUP(Table5[[#This Row],[Item '#]],Ticket_Forms[Form Number],Ticket_Forms[Last Sale])</f>
        <v>200</v>
      </c>
      <c r="U2122" s="16" t="s">
        <v>3909</v>
      </c>
      <c r="V2122" s="58">
        <f>Table5[[#This Row],[Date Distributed]]</f>
        <v>45511</v>
      </c>
      <c r="W2122" s="3" t="str">
        <f>_xlfn.XLOOKUP(Table5[[#This Row],[Serial '#]],Table10[Serial '#],Table10[Charity Association],"",,)</f>
        <v>Greater Cleveland Football Foundation</v>
      </c>
      <c r="Z2122" s="3" t="s">
        <v>23</v>
      </c>
    </row>
    <row r="2123" spans="1:26" hidden="1" x14ac:dyDescent="0.35">
      <c r="A2123" s="3">
        <v>2121</v>
      </c>
      <c r="B2123" s="78">
        <v>45386</v>
      </c>
      <c r="C2123" s="73">
        <f>_xlfn.XLOOKUP(Table5[[#This Row],[Serial '#]],Table10[Serial '#],Table10[Date],"",,)</f>
        <v>45527</v>
      </c>
      <c r="D21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23" s="73" t="str">
        <f>IF(Table5[[#This Row],[Date Distributed]]="","In Stock","Distributed")</f>
        <v>Distributed</v>
      </c>
      <c r="F2123" s="79" t="s">
        <v>660</v>
      </c>
      <c r="G2123" s="75" t="s">
        <v>761</v>
      </c>
      <c r="H2123" s="80" t="s">
        <v>755</v>
      </c>
      <c r="I2123" s="80" t="s">
        <v>756</v>
      </c>
      <c r="J2123" s="81" t="s">
        <v>2875</v>
      </c>
      <c r="K2123" s="80" t="s">
        <v>385</v>
      </c>
      <c r="L2123" s="3" t="str">
        <f>_xlfn.XLOOKUP(Table5[[#This Row],[Item '#]],Ticket_Forms[Form Number],Ticket_Forms[Game Name],"",,)</f>
        <v>Criss Cross</v>
      </c>
      <c r="M2123" s="15">
        <v>186</v>
      </c>
      <c r="N2123" s="3">
        <f>LOOKUP(Table5[[#This Row],[Item '#]],Ticket_Forms[Form Number],Ticket_Forms[Ticket Count])</f>
        <v>5520</v>
      </c>
      <c r="O2123" s="16">
        <f>LOOKUP(Table5[[#This Row],[Item '#]],Ticket_Forms[Form Number],Ticket_Forms[Ticket Value])</f>
        <v>1</v>
      </c>
      <c r="P2123" s="16">
        <f>LOOKUP(Table5[[#This Row],[Item '#]],Ticket_Forms[Form Number],Ticket_Forms[Revenue])</f>
        <v>5520</v>
      </c>
      <c r="Q2123" s="16">
        <f>LOOKUP(Table5[[#This Row],[Item '#]],Ticket_Forms[Form Number],Ticket_Forms[Ideal Profit])</f>
        <v>960</v>
      </c>
      <c r="R2123" s="16">
        <f>LOOKUP(Table5[[#This Row],[Item '#]],Ticket_Forms[Form Number],Ticket_Forms[Prizes])</f>
        <v>4560</v>
      </c>
      <c r="S2123" s="16">
        <f>LOOKUP(Table5[[#This Row],[Item '#]],Ticket_Forms[Form Number],Ticket_Forms[Location Rent])</f>
        <v>331</v>
      </c>
      <c r="T2123" s="16">
        <f>LOOKUP(Table5[[#This Row],[Item '#]],Ticket_Forms[Form Number],Ticket_Forms[Last Sale])</f>
        <v>200</v>
      </c>
      <c r="U2123" s="16" t="s">
        <v>3909</v>
      </c>
      <c r="V2123" s="58">
        <f>Table5[[#This Row],[Date Distributed]]</f>
        <v>45527</v>
      </c>
      <c r="W2123" s="3" t="str">
        <f>_xlfn.XLOOKUP(Table5[[#This Row],[Serial '#]],Table10[Serial '#],Table10[Charity Association],"",,)</f>
        <v>Cleveland Police Athletic League</v>
      </c>
      <c r="Z2123" s="3" t="s">
        <v>23</v>
      </c>
    </row>
    <row r="2124" spans="1:26" hidden="1" x14ac:dyDescent="0.35">
      <c r="A2124" s="3">
        <v>2122</v>
      </c>
      <c r="B2124" s="78">
        <v>45386</v>
      </c>
      <c r="C2124" s="73" t="str">
        <f>_xlfn.XLOOKUP(Table5[[#This Row],[Serial '#]],Table10[Serial '#],Table10[Date],"",,)</f>
        <v/>
      </c>
      <c r="D21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24" s="73" t="str">
        <f>IF(Table5[[#This Row],[Date Distributed]]="","In Stock","Distributed")</f>
        <v>In Stock</v>
      </c>
      <c r="F2124" s="79" t="s">
        <v>660</v>
      </c>
      <c r="G2124" s="75" t="s">
        <v>761</v>
      </c>
      <c r="H2124" s="80" t="s">
        <v>755</v>
      </c>
      <c r="I2124" s="80" t="s">
        <v>756</v>
      </c>
      <c r="J2124" s="81" t="s">
        <v>2876</v>
      </c>
      <c r="K2124" s="80" t="s">
        <v>385</v>
      </c>
      <c r="L2124" s="3" t="str">
        <f>_xlfn.XLOOKUP(Table5[[#This Row],[Item '#]],Ticket_Forms[Form Number],Ticket_Forms[Game Name],"",,)</f>
        <v>Criss Cross</v>
      </c>
      <c r="M2124" s="15">
        <v>186</v>
      </c>
      <c r="N2124" s="3">
        <f>LOOKUP(Table5[[#This Row],[Item '#]],Ticket_Forms[Form Number],Ticket_Forms[Ticket Count])</f>
        <v>5520</v>
      </c>
      <c r="O2124" s="16">
        <f>LOOKUP(Table5[[#This Row],[Item '#]],Ticket_Forms[Form Number],Ticket_Forms[Ticket Value])</f>
        <v>1</v>
      </c>
      <c r="P2124" s="16">
        <f>LOOKUP(Table5[[#This Row],[Item '#]],Ticket_Forms[Form Number],Ticket_Forms[Revenue])</f>
        <v>5520</v>
      </c>
      <c r="Q2124" s="16">
        <f>LOOKUP(Table5[[#This Row],[Item '#]],Ticket_Forms[Form Number],Ticket_Forms[Ideal Profit])</f>
        <v>960</v>
      </c>
      <c r="R2124" s="16">
        <f>LOOKUP(Table5[[#This Row],[Item '#]],Ticket_Forms[Form Number],Ticket_Forms[Prizes])</f>
        <v>4560</v>
      </c>
      <c r="S2124" s="16">
        <f>LOOKUP(Table5[[#This Row],[Item '#]],Ticket_Forms[Form Number],Ticket_Forms[Location Rent])</f>
        <v>331</v>
      </c>
      <c r="T2124" s="16">
        <f>LOOKUP(Table5[[#This Row],[Item '#]],Ticket_Forms[Form Number],Ticket_Forms[Last Sale])</f>
        <v>200</v>
      </c>
      <c r="U2124" s="16" t="s">
        <v>3909</v>
      </c>
      <c r="V2124" s="58" t="str">
        <f>Table5[[#This Row],[Date Distributed]]</f>
        <v/>
      </c>
      <c r="W2124" s="3" t="str">
        <f>_xlfn.XLOOKUP(Table5[[#This Row],[Serial '#]],Table10[Serial '#],Table10[Charity Association],"",,)</f>
        <v/>
      </c>
      <c r="Z2124" s="3" t="s">
        <v>23</v>
      </c>
    </row>
    <row r="2125" spans="1:26" hidden="1" x14ac:dyDescent="0.35">
      <c r="A2125" s="3">
        <v>2123</v>
      </c>
      <c r="B2125" s="78">
        <v>45386</v>
      </c>
      <c r="C2125" s="73" t="str">
        <f>_xlfn.XLOOKUP(Table5[[#This Row],[Serial '#]],Table10[Serial '#],Table10[Date],"",,)</f>
        <v/>
      </c>
      <c r="D21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25" s="73" t="str">
        <f>IF(Table5[[#This Row],[Date Distributed]]="","In Stock","Distributed")</f>
        <v>In Stock</v>
      </c>
      <c r="F2125" s="79" t="s">
        <v>660</v>
      </c>
      <c r="G2125" s="75" t="s">
        <v>761</v>
      </c>
      <c r="H2125" s="80" t="s">
        <v>755</v>
      </c>
      <c r="I2125" s="80" t="s">
        <v>756</v>
      </c>
      <c r="J2125" s="81" t="s">
        <v>2877</v>
      </c>
      <c r="K2125" s="80" t="s">
        <v>385</v>
      </c>
      <c r="L2125" s="3" t="str">
        <f>_xlfn.XLOOKUP(Table5[[#This Row],[Item '#]],Ticket_Forms[Form Number],Ticket_Forms[Game Name],"",,)</f>
        <v>Criss Cross</v>
      </c>
      <c r="M2125" s="15">
        <v>186</v>
      </c>
      <c r="N2125" s="3">
        <f>LOOKUP(Table5[[#This Row],[Item '#]],Ticket_Forms[Form Number],Ticket_Forms[Ticket Count])</f>
        <v>5520</v>
      </c>
      <c r="O2125" s="16">
        <f>LOOKUP(Table5[[#This Row],[Item '#]],Ticket_Forms[Form Number],Ticket_Forms[Ticket Value])</f>
        <v>1</v>
      </c>
      <c r="P2125" s="16">
        <f>LOOKUP(Table5[[#This Row],[Item '#]],Ticket_Forms[Form Number],Ticket_Forms[Revenue])</f>
        <v>5520</v>
      </c>
      <c r="Q2125" s="16">
        <f>LOOKUP(Table5[[#This Row],[Item '#]],Ticket_Forms[Form Number],Ticket_Forms[Ideal Profit])</f>
        <v>960</v>
      </c>
      <c r="R2125" s="16">
        <f>LOOKUP(Table5[[#This Row],[Item '#]],Ticket_Forms[Form Number],Ticket_Forms[Prizes])</f>
        <v>4560</v>
      </c>
      <c r="S2125" s="16">
        <f>LOOKUP(Table5[[#This Row],[Item '#]],Ticket_Forms[Form Number],Ticket_Forms[Location Rent])</f>
        <v>331</v>
      </c>
      <c r="T2125" s="16">
        <f>LOOKUP(Table5[[#This Row],[Item '#]],Ticket_Forms[Form Number],Ticket_Forms[Last Sale])</f>
        <v>200</v>
      </c>
      <c r="U2125" s="16" t="s">
        <v>3909</v>
      </c>
      <c r="V2125" s="58" t="str">
        <f>Table5[[#This Row],[Date Distributed]]</f>
        <v/>
      </c>
      <c r="W2125" s="3" t="str">
        <f>_xlfn.XLOOKUP(Table5[[#This Row],[Serial '#]],Table10[Serial '#],Table10[Charity Association],"",,)</f>
        <v/>
      </c>
      <c r="Z2125" s="3" t="s">
        <v>23</v>
      </c>
    </row>
    <row r="2126" spans="1:26" hidden="1" x14ac:dyDescent="0.35">
      <c r="A2126" s="3">
        <v>2124</v>
      </c>
      <c r="B2126" s="84">
        <v>45393</v>
      </c>
      <c r="C2126" s="73">
        <f>_xlfn.XLOOKUP(Table5[[#This Row],[Serial '#]],Table10[Serial '#],Table10[Date],"",,)</f>
        <v>45393</v>
      </c>
      <c r="D21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126" s="73" t="str">
        <f>IF(Table5[[#This Row],[Date Distributed]]="","In Stock","Distributed")</f>
        <v>Distributed</v>
      </c>
      <c r="F2126" s="75" t="s">
        <v>660</v>
      </c>
      <c r="G2126" s="75" t="s">
        <v>761</v>
      </c>
      <c r="H2126" s="76" t="s">
        <v>757</v>
      </c>
      <c r="I2126" s="76" t="s">
        <v>758</v>
      </c>
      <c r="J2126" s="77">
        <v>500232</v>
      </c>
      <c r="K2126" s="76" t="s">
        <v>484</v>
      </c>
      <c r="L2126" s="3" t="str">
        <f>_xlfn.XLOOKUP(Table5[[#This Row],[Item '#]],Ticket_Forms[Form Number],Ticket_Forms[Game Name],"",,)</f>
        <v>Bet Buster</v>
      </c>
      <c r="M2126" s="15">
        <v>149</v>
      </c>
      <c r="N2126" s="3">
        <f>LOOKUP(Table5[[#This Row],[Item '#]],Ticket_Forms[Form Number],Ticket_Forms[Ticket Count])</f>
        <v>4000</v>
      </c>
      <c r="O2126" s="16">
        <f>LOOKUP(Table5[[#This Row],[Item '#]],Ticket_Forms[Form Number],Ticket_Forms[Ticket Value])</f>
        <v>1</v>
      </c>
      <c r="P2126" s="16">
        <f>LOOKUP(Table5[[#This Row],[Item '#]],Ticket_Forms[Form Number],Ticket_Forms[Revenue])</f>
        <v>4000</v>
      </c>
      <c r="Q2126" s="16">
        <f>LOOKUP(Table5[[#This Row],[Item '#]],Ticket_Forms[Form Number],Ticket_Forms[Ideal Profit])</f>
        <v>903</v>
      </c>
      <c r="R2126" s="16">
        <f>LOOKUP(Table5[[#This Row],[Item '#]],Ticket_Forms[Form Number],Ticket_Forms[Prizes])</f>
        <v>3097</v>
      </c>
      <c r="S2126" s="16">
        <f>LOOKUP(Table5[[#This Row],[Item '#]],Ticket_Forms[Form Number],Ticket_Forms[Location Rent])</f>
        <v>240</v>
      </c>
      <c r="T2126" s="16">
        <f>LOOKUP(Table5[[#This Row],[Item '#]],Ticket_Forms[Form Number],Ticket_Forms[Last Sale])</f>
        <v>100</v>
      </c>
      <c r="U2126" s="16" t="s">
        <v>3909</v>
      </c>
      <c r="V2126" s="58">
        <f>Table5[[#This Row],[Date Distributed]]</f>
        <v>45393</v>
      </c>
      <c r="W2126" s="3" t="str">
        <f>_xlfn.XLOOKUP(Table5[[#This Row],[Serial '#]],Table10[Serial '#],Table10[Charity Association],"",,)</f>
        <v>Medina County Law Enforcrment Assoc</v>
      </c>
      <c r="Z2126" s="3" t="s">
        <v>3909</v>
      </c>
    </row>
    <row r="2127" spans="1:26" hidden="1" x14ac:dyDescent="0.35">
      <c r="A2127" s="3">
        <v>2125</v>
      </c>
      <c r="B2127" s="84">
        <v>45393</v>
      </c>
      <c r="C2127" s="73">
        <f>_xlfn.XLOOKUP(Table5[[#This Row],[Serial '#]],Table10[Serial '#],Table10[Date],"",,)</f>
        <v>45400</v>
      </c>
      <c r="D21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127" s="73" t="str">
        <f>IF(Table5[[#This Row],[Date Distributed]]="","In Stock","Distributed")</f>
        <v>Distributed</v>
      </c>
      <c r="F2127" s="75" t="s">
        <v>660</v>
      </c>
      <c r="G2127" s="75" t="s">
        <v>360</v>
      </c>
      <c r="H2127" s="76">
        <v>24838</v>
      </c>
      <c r="I2127" s="76">
        <v>24838</v>
      </c>
      <c r="J2127" s="77">
        <v>130747</v>
      </c>
      <c r="K2127" s="76" t="s">
        <v>435</v>
      </c>
      <c r="L2127" s="3" t="str">
        <f>_xlfn.XLOOKUP(Table5[[#This Row],[Item '#]],Ticket_Forms[Form Number],Ticket_Forms[Game Name],"",,)</f>
        <v>Bootleg Bottles</v>
      </c>
      <c r="M2127" s="15">
        <v>262.23</v>
      </c>
      <c r="N2127" s="3">
        <f>LOOKUP(Table5[[#This Row],[Item '#]],Ticket_Forms[Form Number],Ticket_Forms[Ticket Count])</f>
        <v>6300</v>
      </c>
      <c r="O2127" s="16">
        <f>LOOKUP(Table5[[#This Row],[Item '#]],Ticket_Forms[Form Number],Ticket_Forms[Ticket Value])</f>
        <v>1</v>
      </c>
      <c r="P2127" s="16">
        <f>LOOKUP(Table5[[#This Row],[Item '#]],Ticket_Forms[Form Number],Ticket_Forms[Revenue])</f>
        <v>6300</v>
      </c>
      <c r="Q2127" s="16">
        <f>LOOKUP(Table5[[#This Row],[Item '#]],Ticket_Forms[Form Number],Ticket_Forms[Ideal Profit])</f>
        <v>995</v>
      </c>
      <c r="R2127" s="16">
        <f>LOOKUP(Table5[[#This Row],[Item '#]],Ticket_Forms[Form Number],Ticket_Forms[Prizes])</f>
        <v>5305</v>
      </c>
      <c r="S2127" s="16">
        <f>LOOKUP(Table5[[#This Row],[Item '#]],Ticket_Forms[Form Number],Ticket_Forms[Location Rent])</f>
        <v>378</v>
      </c>
      <c r="T2127" s="16">
        <f>LOOKUP(Table5[[#This Row],[Item '#]],Ticket_Forms[Form Number],Ticket_Forms[Last Sale])</f>
        <v>500</v>
      </c>
      <c r="U2127" s="16" t="s">
        <v>3909</v>
      </c>
      <c r="V2127" s="58">
        <f>Table5[[#This Row],[Date Distributed]]</f>
        <v>45400</v>
      </c>
      <c r="W2127" s="3" t="str">
        <f>_xlfn.XLOOKUP(Table5[[#This Row],[Serial '#]],Table10[Serial '#],Table10[Charity Association],"",,)</f>
        <v>Cleveland Police Athletic League</v>
      </c>
      <c r="Z2127" s="3" t="s">
        <v>3909</v>
      </c>
    </row>
    <row r="2128" spans="1:26" hidden="1" x14ac:dyDescent="0.35">
      <c r="A2128" s="3">
        <v>2126</v>
      </c>
      <c r="B2128" s="84">
        <v>45393</v>
      </c>
      <c r="C2128" s="73">
        <f>_xlfn.XLOOKUP(Table5[[#This Row],[Serial '#]],Table10[Serial '#],Table10[Date],"",,)</f>
        <v>45400</v>
      </c>
      <c r="D21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128" s="73" t="str">
        <f>IF(Table5[[#This Row],[Date Distributed]]="","In Stock","Distributed")</f>
        <v>Distributed</v>
      </c>
      <c r="F2128" s="75" t="s">
        <v>660</v>
      </c>
      <c r="G2128" s="75" t="s">
        <v>761</v>
      </c>
      <c r="H2128" s="76" t="s">
        <v>759</v>
      </c>
      <c r="I2128" s="76" t="s">
        <v>760</v>
      </c>
      <c r="J2128" s="77">
        <v>115912</v>
      </c>
      <c r="K2128" s="76" t="s">
        <v>494</v>
      </c>
      <c r="L2128" s="3" t="str">
        <f>_xlfn.XLOOKUP(Table5[[#This Row],[Item '#]],Ticket_Forms[Form Number],Ticket_Forms[Game Name],"",,)</f>
        <v>North Star 12</v>
      </c>
      <c r="M2128" s="15">
        <v>255</v>
      </c>
      <c r="N2128" s="3">
        <f>LOOKUP(Table5[[#This Row],[Item '#]],Ticket_Forms[Form Number],Ticket_Forms[Ticket Count])</f>
        <v>5100</v>
      </c>
      <c r="O2128" s="16">
        <f>LOOKUP(Table5[[#This Row],[Item '#]],Ticket_Forms[Form Number],Ticket_Forms[Ticket Value])</f>
        <v>2</v>
      </c>
      <c r="P2128" s="16">
        <f>LOOKUP(Table5[[#This Row],[Item '#]],Ticket_Forms[Form Number],Ticket_Forms[Revenue])</f>
        <v>10200</v>
      </c>
      <c r="Q2128" s="16">
        <f>LOOKUP(Table5[[#This Row],[Item '#]],Ticket_Forms[Form Number],Ticket_Forms[Ideal Profit])</f>
        <v>1420</v>
      </c>
      <c r="R2128" s="16">
        <f>LOOKUP(Table5[[#This Row],[Item '#]],Ticket_Forms[Form Number],Ticket_Forms[Prizes])</f>
        <v>8780</v>
      </c>
      <c r="S2128" s="16">
        <f>LOOKUP(Table5[[#This Row],[Item '#]],Ticket_Forms[Form Number],Ticket_Forms[Location Rent])</f>
        <v>612</v>
      </c>
      <c r="T2128" s="16">
        <f>LOOKUP(Table5[[#This Row],[Item '#]],Ticket_Forms[Form Number],Ticket_Forms[Last Sale])</f>
        <v>500</v>
      </c>
      <c r="U2128" s="16" t="s">
        <v>3909</v>
      </c>
      <c r="V2128" s="58">
        <f>Table5[[#This Row],[Date Distributed]]</f>
        <v>45400</v>
      </c>
      <c r="W2128" s="3" t="str">
        <f>_xlfn.XLOOKUP(Table5[[#This Row],[Serial '#]],Table10[Serial '#],Table10[Charity Association],"",,)</f>
        <v>Cleveland Police Athletic League</v>
      </c>
      <c r="Z2128" s="3" t="s">
        <v>3909</v>
      </c>
    </row>
    <row r="2129" spans="1:26" hidden="1" x14ac:dyDescent="0.35">
      <c r="A2129" s="3">
        <v>2127</v>
      </c>
      <c r="B2129" s="84">
        <v>45393</v>
      </c>
      <c r="C2129" s="73">
        <f>_xlfn.XLOOKUP(Table5[[#This Row],[Serial '#]],Table10[Serial '#],Table10[Date],"",,)</f>
        <v>45401</v>
      </c>
      <c r="D21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129" s="73" t="str">
        <f>IF(Table5[[#This Row],[Date Distributed]]="","In Stock","Distributed")</f>
        <v>Distributed</v>
      </c>
      <c r="F2129" s="75" t="s">
        <v>660</v>
      </c>
      <c r="G2129" s="75" t="s">
        <v>360</v>
      </c>
      <c r="H2129" s="76">
        <v>24838</v>
      </c>
      <c r="I2129" s="76">
        <v>24838</v>
      </c>
      <c r="J2129" s="77">
        <v>120833</v>
      </c>
      <c r="K2129" s="76" t="s">
        <v>436</v>
      </c>
      <c r="L2129" s="3" t="str">
        <f>_xlfn.XLOOKUP(Table5[[#This Row],[Item '#]],Ticket_Forms[Form Number],Ticket_Forms[Game Name],"",,)</f>
        <v>Whiskey Wealth</v>
      </c>
      <c r="M2129" s="15">
        <v>195.03</v>
      </c>
      <c r="N2129" s="3">
        <f>LOOKUP(Table5[[#This Row],[Item '#]],Ticket_Forms[Form Number],Ticket_Forms[Ticket Count])</f>
        <v>4620</v>
      </c>
      <c r="O2129" s="16">
        <f>LOOKUP(Table5[[#This Row],[Item '#]],Ticket_Forms[Form Number],Ticket_Forms[Ticket Value])</f>
        <v>1</v>
      </c>
      <c r="P2129" s="16">
        <f>LOOKUP(Table5[[#This Row],[Item '#]],Ticket_Forms[Form Number],Ticket_Forms[Revenue])</f>
        <v>4620</v>
      </c>
      <c r="Q2129" s="16">
        <f>LOOKUP(Table5[[#This Row],[Item '#]],Ticket_Forms[Form Number],Ticket_Forms[Ideal Profit])</f>
        <v>900</v>
      </c>
      <c r="R2129" s="16">
        <f>LOOKUP(Table5[[#This Row],[Item '#]],Ticket_Forms[Form Number],Ticket_Forms[Prizes])</f>
        <v>3720</v>
      </c>
      <c r="S2129" s="16">
        <f>LOOKUP(Table5[[#This Row],[Item '#]],Ticket_Forms[Form Number],Ticket_Forms[Location Rent])</f>
        <v>277</v>
      </c>
      <c r="T2129" s="16">
        <f>LOOKUP(Table5[[#This Row],[Item '#]],Ticket_Forms[Form Number],Ticket_Forms[Last Sale])</f>
        <v>599</v>
      </c>
      <c r="U2129" s="16" t="s">
        <v>3909</v>
      </c>
      <c r="V2129" s="58">
        <f>Table5[[#This Row],[Date Distributed]]</f>
        <v>45401</v>
      </c>
      <c r="W2129" s="3" t="str">
        <f>_xlfn.XLOOKUP(Table5[[#This Row],[Serial '#]],Table10[Serial '#],Table10[Charity Association],"",,)</f>
        <v>Cleveland Police Athletic League</v>
      </c>
      <c r="Z2129" s="3" t="s">
        <v>3909</v>
      </c>
    </row>
    <row r="2130" spans="1:26" hidden="1" x14ac:dyDescent="0.35">
      <c r="A2130" s="3">
        <v>2128</v>
      </c>
      <c r="B2130" s="84">
        <v>45393</v>
      </c>
      <c r="C2130" s="73">
        <f>_xlfn.XLOOKUP(Table5[[#This Row],[Serial '#]],Table10[Serial '#],Table10[Date],"",,)</f>
        <v>45402</v>
      </c>
      <c r="D21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130" s="73" t="str">
        <f>IF(Table5[[#This Row],[Date Distributed]]="","In Stock","Distributed")</f>
        <v>Distributed</v>
      </c>
      <c r="F2130" s="75" t="s">
        <v>660</v>
      </c>
      <c r="G2130" s="75" t="s">
        <v>360</v>
      </c>
      <c r="H2130" s="76">
        <v>24838</v>
      </c>
      <c r="I2130" s="76">
        <v>24838</v>
      </c>
      <c r="J2130" s="77">
        <v>120842</v>
      </c>
      <c r="K2130" s="76" t="s">
        <v>436</v>
      </c>
      <c r="L2130" s="3" t="str">
        <f>_xlfn.XLOOKUP(Table5[[#This Row],[Item '#]],Ticket_Forms[Form Number],Ticket_Forms[Game Name],"",,)</f>
        <v>Whiskey Wealth</v>
      </c>
      <c r="M2130" s="15">
        <v>195.03</v>
      </c>
      <c r="N2130" s="3">
        <f>LOOKUP(Table5[[#This Row],[Item '#]],Ticket_Forms[Form Number],Ticket_Forms[Ticket Count])</f>
        <v>4620</v>
      </c>
      <c r="O2130" s="16">
        <f>LOOKUP(Table5[[#This Row],[Item '#]],Ticket_Forms[Form Number],Ticket_Forms[Ticket Value])</f>
        <v>1</v>
      </c>
      <c r="P2130" s="16">
        <f>LOOKUP(Table5[[#This Row],[Item '#]],Ticket_Forms[Form Number],Ticket_Forms[Revenue])</f>
        <v>4620</v>
      </c>
      <c r="Q2130" s="16">
        <f>LOOKUP(Table5[[#This Row],[Item '#]],Ticket_Forms[Form Number],Ticket_Forms[Ideal Profit])</f>
        <v>900</v>
      </c>
      <c r="R2130" s="16">
        <f>LOOKUP(Table5[[#This Row],[Item '#]],Ticket_Forms[Form Number],Ticket_Forms[Prizes])</f>
        <v>3720</v>
      </c>
      <c r="S2130" s="16">
        <f>LOOKUP(Table5[[#This Row],[Item '#]],Ticket_Forms[Form Number],Ticket_Forms[Location Rent])</f>
        <v>277</v>
      </c>
      <c r="T2130" s="16">
        <f>LOOKUP(Table5[[#This Row],[Item '#]],Ticket_Forms[Form Number],Ticket_Forms[Last Sale])</f>
        <v>599</v>
      </c>
      <c r="U2130" s="16" t="s">
        <v>3909</v>
      </c>
      <c r="V2130" s="58">
        <f>Table5[[#This Row],[Date Distributed]]</f>
        <v>45402</v>
      </c>
      <c r="W2130" s="3" t="str">
        <f>_xlfn.XLOOKUP(Table5[[#This Row],[Serial '#]],Table10[Serial '#],Table10[Charity Association],"",,)</f>
        <v>Greater Cleveland Football Foundation</v>
      </c>
      <c r="Z2130" s="3" t="s">
        <v>3909</v>
      </c>
    </row>
    <row r="2131" spans="1:26" hidden="1" x14ac:dyDescent="0.35">
      <c r="A2131" s="3">
        <v>2129</v>
      </c>
      <c r="B2131" s="84">
        <v>45393</v>
      </c>
      <c r="C2131" s="73">
        <f>_xlfn.XLOOKUP(Table5[[#This Row],[Serial '#]],Table10[Serial '#],Table10[Date],"",,)</f>
        <v>45403</v>
      </c>
      <c r="D21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131" s="73" t="str">
        <f>IF(Table5[[#This Row],[Date Distributed]]="","In Stock","Distributed")</f>
        <v>Distributed</v>
      </c>
      <c r="F2131" s="75" t="s">
        <v>660</v>
      </c>
      <c r="G2131" s="75" t="s">
        <v>360</v>
      </c>
      <c r="H2131" s="76">
        <v>24838</v>
      </c>
      <c r="I2131" s="76">
        <v>24838</v>
      </c>
      <c r="J2131" s="77">
        <v>100044</v>
      </c>
      <c r="K2131" s="76" t="s">
        <v>640</v>
      </c>
      <c r="L2131" s="3" t="str">
        <f>_xlfn.XLOOKUP(Table5[[#This Row],[Item '#]],Ticket_Forms[Form Number],Ticket_Forms[Game Name],"",,)</f>
        <v>Bad To the Bone</v>
      </c>
      <c r="M2131" s="15">
        <v>245.76</v>
      </c>
      <c r="N2131" s="3">
        <f>LOOKUP(Table5[[#This Row],[Item '#]],Ticket_Forms[Form Number],Ticket_Forms[Ticket Count])</f>
        <v>6300</v>
      </c>
      <c r="O2131" s="16">
        <f>LOOKUP(Table5[[#This Row],[Item '#]],Ticket_Forms[Form Number],Ticket_Forms[Ticket Value])</f>
        <v>1</v>
      </c>
      <c r="P2131" s="16">
        <f>LOOKUP(Table5[[#This Row],[Item '#]],Ticket_Forms[Form Number],Ticket_Forms[Revenue])</f>
        <v>6300</v>
      </c>
      <c r="Q2131" s="16">
        <f>LOOKUP(Table5[[#This Row],[Item '#]],Ticket_Forms[Form Number],Ticket_Forms[Ideal Profit])</f>
        <v>995</v>
      </c>
      <c r="R2131" s="16">
        <f>LOOKUP(Table5[[#This Row],[Item '#]],Ticket_Forms[Form Number],Ticket_Forms[Prizes])</f>
        <v>5305</v>
      </c>
      <c r="S2131" s="16">
        <f>LOOKUP(Table5[[#This Row],[Item '#]],Ticket_Forms[Form Number],Ticket_Forms[Location Rent])</f>
        <v>378</v>
      </c>
      <c r="T2131" s="16">
        <f>LOOKUP(Table5[[#This Row],[Item '#]],Ticket_Forms[Form Number],Ticket_Forms[Last Sale])</f>
        <v>500</v>
      </c>
      <c r="U2131" s="16" t="s">
        <v>3909</v>
      </c>
      <c r="V2131" s="58">
        <f>Table5[[#This Row],[Date Distributed]]</f>
        <v>45403</v>
      </c>
      <c r="W2131" s="3" t="str">
        <f>_xlfn.XLOOKUP(Table5[[#This Row],[Serial '#]],Table10[Serial '#],Table10[Charity Association],"",,)</f>
        <v>Cleveland Police Athletic League</v>
      </c>
      <c r="Z2131" s="3" t="s">
        <v>3909</v>
      </c>
    </row>
    <row r="2132" spans="1:26" hidden="1" x14ac:dyDescent="0.35">
      <c r="A2132" s="3">
        <v>2130</v>
      </c>
      <c r="B2132" s="84">
        <v>45393</v>
      </c>
      <c r="C2132" s="73">
        <f>_xlfn.XLOOKUP(Table5[[#This Row],[Serial '#]],Table10[Serial '#],Table10[Date],"",,)</f>
        <v>45404</v>
      </c>
      <c r="D21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132" s="73" t="str">
        <f>IF(Table5[[#This Row],[Date Distributed]]="","In Stock","Distributed")</f>
        <v>Distributed</v>
      </c>
      <c r="F2132" s="75" t="s">
        <v>660</v>
      </c>
      <c r="G2132" s="75" t="s">
        <v>761</v>
      </c>
      <c r="H2132" s="76" t="s">
        <v>759</v>
      </c>
      <c r="I2132" s="76" t="s">
        <v>760</v>
      </c>
      <c r="J2132" s="77" t="s">
        <v>2878</v>
      </c>
      <c r="K2132" s="76" t="s">
        <v>437</v>
      </c>
      <c r="L2132" s="3" t="str">
        <f>_xlfn.XLOOKUP(Table5[[#This Row],[Item '#]],Ticket_Forms[Form Number],Ticket_Forms[Game Name],"",,)</f>
        <v>Diamonds and Pearls</v>
      </c>
      <c r="M2132" s="15">
        <v>212</v>
      </c>
      <c r="N2132" s="3">
        <f>LOOKUP(Table5[[#This Row],[Item '#]],Ticket_Forms[Form Number],Ticket_Forms[Ticket Count])</f>
        <v>6320</v>
      </c>
      <c r="O2132" s="16">
        <f>LOOKUP(Table5[[#This Row],[Item '#]],Ticket_Forms[Form Number],Ticket_Forms[Ticket Value])</f>
        <v>1</v>
      </c>
      <c r="P2132" s="16">
        <f>LOOKUP(Table5[[#This Row],[Item '#]],Ticket_Forms[Form Number],Ticket_Forms[Revenue])</f>
        <v>6320</v>
      </c>
      <c r="Q2132" s="16">
        <f>LOOKUP(Table5[[#This Row],[Item '#]],Ticket_Forms[Form Number],Ticket_Forms[Ideal Profit])</f>
        <v>1575</v>
      </c>
      <c r="R2132" s="16">
        <f>LOOKUP(Table5[[#This Row],[Item '#]],Ticket_Forms[Form Number],Ticket_Forms[Prizes])</f>
        <v>4745</v>
      </c>
      <c r="S2132" s="16">
        <f>LOOKUP(Table5[[#This Row],[Item '#]],Ticket_Forms[Form Number],Ticket_Forms[Location Rent])</f>
        <v>379</v>
      </c>
      <c r="T2132" s="16">
        <f>LOOKUP(Table5[[#This Row],[Item '#]],Ticket_Forms[Form Number],Ticket_Forms[Last Sale])</f>
        <v>599</v>
      </c>
      <c r="U2132" s="16" t="s">
        <v>3909</v>
      </c>
      <c r="V2132" s="58">
        <f>Table5[[#This Row],[Date Distributed]]</f>
        <v>45404</v>
      </c>
      <c r="W2132" s="3" t="str">
        <f>_xlfn.XLOOKUP(Table5[[#This Row],[Serial '#]],Table10[Serial '#],Table10[Charity Association],"",,)</f>
        <v>Greater Cleveland Football Foundation</v>
      </c>
      <c r="Z2132" s="3" t="s">
        <v>3909</v>
      </c>
    </row>
    <row r="2133" spans="1:26" hidden="1" x14ac:dyDescent="0.35">
      <c r="A2133" s="3">
        <v>2131</v>
      </c>
      <c r="B2133" s="84">
        <v>45393</v>
      </c>
      <c r="C2133" s="73">
        <f>_xlfn.XLOOKUP(Table5[[#This Row],[Serial '#]],Table10[Serial '#],Table10[Date],"",,)</f>
        <v>45405</v>
      </c>
      <c r="D21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133" s="73" t="str">
        <f>IF(Table5[[#This Row],[Date Distributed]]="","In Stock","Distributed")</f>
        <v>Distributed</v>
      </c>
      <c r="F2133" s="75" t="s">
        <v>660</v>
      </c>
      <c r="G2133" s="75" t="s">
        <v>761</v>
      </c>
      <c r="H2133" s="76" t="s">
        <v>759</v>
      </c>
      <c r="I2133" s="76" t="s">
        <v>760</v>
      </c>
      <c r="J2133" s="77" t="s">
        <v>2879</v>
      </c>
      <c r="K2133" s="76" t="s">
        <v>437</v>
      </c>
      <c r="L2133" s="3" t="str">
        <f>_xlfn.XLOOKUP(Table5[[#This Row],[Item '#]],Ticket_Forms[Form Number],Ticket_Forms[Game Name],"",,)</f>
        <v>Diamonds and Pearls</v>
      </c>
      <c r="M2133" s="15">
        <v>212</v>
      </c>
      <c r="N2133" s="3">
        <f>LOOKUP(Table5[[#This Row],[Item '#]],Ticket_Forms[Form Number],Ticket_Forms[Ticket Count])</f>
        <v>6320</v>
      </c>
      <c r="O2133" s="16">
        <f>LOOKUP(Table5[[#This Row],[Item '#]],Ticket_Forms[Form Number],Ticket_Forms[Ticket Value])</f>
        <v>1</v>
      </c>
      <c r="P2133" s="16">
        <f>LOOKUP(Table5[[#This Row],[Item '#]],Ticket_Forms[Form Number],Ticket_Forms[Revenue])</f>
        <v>6320</v>
      </c>
      <c r="Q2133" s="16">
        <f>LOOKUP(Table5[[#This Row],[Item '#]],Ticket_Forms[Form Number],Ticket_Forms[Ideal Profit])</f>
        <v>1575</v>
      </c>
      <c r="R2133" s="16">
        <f>LOOKUP(Table5[[#This Row],[Item '#]],Ticket_Forms[Form Number],Ticket_Forms[Prizes])</f>
        <v>4745</v>
      </c>
      <c r="S2133" s="16">
        <f>LOOKUP(Table5[[#This Row],[Item '#]],Ticket_Forms[Form Number],Ticket_Forms[Location Rent])</f>
        <v>379</v>
      </c>
      <c r="T2133" s="16">
        <f>LOOKUP(Table5[[#This Row],[Item '#]],Ticket_Forms[Form Number],Ticket_Forms[Last Sale])</f>
        <v>599</v>
      </c>
      <c r="U2133" s="16" t="s">
        <v>3909</v>
      </c>
      <c r="V2133" s="58">
        <f>Table5[[#This Row],[Date Distributed]]</f>
        <v>45405</v>
      </c>
      <c r="W2133" s="3" t="str">
        <f>_xlfn.XLOOKUP(Table5[[#This Row],[Serial '#]],Table10[Serial '#],Table10[Charity Association],"",,)</f>
        <v>Italian American Brotherhood Club</v>
      </c>
      <c r="Z2133" s="3" t="s">
        <v>3909</v>
      </c>
    </row>
    <row r="2134" spans="1:26" hidden="1" x14ac:dyDescent="0.35">
      <c r="A2134" s="3">
        <v>2132</v>
      </c>
      <c r="B2134" s="84">
        <v>45393</v>
      </c>
      <c r="C2134" s="73">
        <f>_xlfn.XLOOKUP(Table5[[#This Row],[Serial '#]],Table10[Serial '#],Table10[Date],"",,)</f>
        <v>45408</v>
      </c>
      <c r="D21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134" s="73" t="str">
        <f>IF(Table5[[#This Row],[Date Distributed]]="","In Stock","Distributed")</f>
        <v>Distributed</v>
      </c>
      <c r="F2134" s="75" t="s">
        <v>660</v>
      </c>
      <c r="G2134" s="75" t="s">
        <v>360</v>
      </c>
      <c r="H2134" s="76">
        <v>24838</v>
      </c>
      <c r="I2134" s="76">
        <v>24838</v>
      </c>
      <c r="J2134" s="77">
        <v>100101</v>
      </c>
      <c r="K2134" s="76" t="s">
        <v>3643</v>
      </c>
      <c r="L2134" s="3" t="str">
        <f>_xlfn.XLOOKUP(Table5[[#This Row],[Item '#]],Ticket_Forms[Form Number],Ticket_Forms[Game Name],"",,)</f>
        <v>Filthy Stinkin' Rich</v>
      </c>
      <c r="M2134" s="15">
        <v>253.13</v>
      </c>
      <c r="N2134" s="3">
        <f>LOOKUP(Table5[[#This Row],[Item '#]],Ticket_Forms[Form Number],Ticket_Forms[Ticket Count])</f>
        <v>2688</v>
      </c>
      <c r="O2134" s="16">
        <f>LOOKUP(Table5[[#This Row],[Item '#]],Ticket_Forms[Form Number],Ticket_Forms[Ticket Value])</f>
        <v>1</v>
      </c>
      <c r="P2134" s="16">
        <f>LOOKUP(Table5[[#This Row],[Item '#]],Ticket_Forms[Form Number],Ticket_Forms[Revenue])</f>
        <v>2688</v>
      </c>
      <c r="Q2134" s="16">
        <f>LOOKUP(Table5[[#This Row],[Item '#]],Ticket_Forms[Form Number],Ticket_Forms[Ideal Profit])</f>
        <v>312</v>
      </c>
      <c r="R2134" s="16">
        <f>LOOKUP(Table5[[#This Row],[Item '#]],Ticket_Forms[Form Number],Ticket_Forms[Prizes])</f>
        <v>2376</v>
      </c>
      <c r="S2134" s="16">
        <f>LOOKUP(Table5[[#This Row],[Item '#]],Ticket_Forms[Form Number],Ticket_Forms[Location Rent])</f>
        <v>161</v>
      </c>
      <c r="T2134" s="16">
        <f>LOOKUP(Table5[[#This Row],[Item '#]],Ticket_Forms[Form Number],Ticket_Forms[Last Sale])</f>
        <v>0</v>
      </c>
      <c r="U2134" s="16" t="s">
        <v>3909</v>
      </c>
      <c r="V2134" s="58">
        <f>Table5[[#This Row],[Date Distributed]]</f>
        <v>45408</v>
      </c>
      <c r="W2134" s="3" t="str">
        <f>_xlfn.XLOOKUP(Table5[[#This Row],[Serial '#]],Table10[Serial '#],Table10[Charity Association],"",,)</f>
        <v>Cleveland Police Athletic League</v>
      </c>
      <c r="Z2134" s="3" t="s">
        <v>3909</v>
      </c>
    </row>
    <row r="2135" spans="1:26" hidden="1" x14ac:dyDescent="0.35">
      <c r="A2135" s="3">
        <v>2133</v>
      </c>
      <c r="B2135" s="84">
        <v>45393</v>
      </c>
      <c r="C2135" s="73">
        <f>_xlfn.XLOOKUP(Table5[[#This Row],[Serial '#]],Table10[Serial '#],Table10[Date],"",,)</f>
        <v>45411</v>
      </c>
      <c r="D21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135" s="73" t="str">
        <f>IF(Table5[[#This Row],[Date Distributed]]="","In Stock","Distributed")</f>
        <v>Distributed</v>
      </c>
      <c r="F2135" s="75" t="s">
        <v>660</v>
      </c>
      <c r="G2135" s="75" t="s">
        <v>761</v>
      </c>
      <c r="H2135" s="76" t="s">
        <v>759</v>
      </c>
      <c r="I2135" s="76" t="s">
        <v>760</v>
      </c>
      <c r="J2135" s="77" t="s">
        <v>2880</v>
      </c>
      <c r="K2135" s="76" t="s">
        <v>434</v>
      </c>
      <c r="L2135" s="3" t="str">
        <f>_xlfn.XLOOKUP(Table5[[#This Row],[Item '#]],Ticket_Forms[Form Number],Ticket_Forms[Game Name],"",,)</f>
        <v>A-Paw-Ling Pooches</v>
      </c>
      <c r="M2135" s="15">
        <v>212</v>
      </c>
      <c r="N2135" s="3">
        <f>LOOKUP(Table5[[#This Row],[Item '#]],Ticket_Forms[Form Number],Ticket_Forms[Ticket Count])</f>
        <v>6320</v>
      </c>
      <c r="O2135" s="16">
        <f>LOOKUP(Table5[[#This Row],[Item '#]],Ticket_Forms[Form Number],Ticket_Forms[Ticket Value])</f>
        <v>1</v>
      </c>
      <c r="P2135" s="16">
        <f>LOOKUP(Table5[[#This Row],[Item '#]],Ticket_Forms[Form Number],Ticket_Forms[Revenue])</f>
        <v>6320</v>
      </c>
      <c r="Q2135" s="16">
        <f>LOOKUP(Table5[[#This Row],[Item '#]],Ticket_Forms[Form Number],Ticket_Forms[Ideal Profit])</f>
        <v>1575</v>
      </c>
      <c r="R2135" s="16">
        <f>LOOKUP(Table5[[#This Row],[Item '#]],Ticket_Forms[Form Number],Ticket_Forms[Prizes])</f>
        <v>4745</v>
      </c>
      <c r="S2135" s="16">
        <f>LOOKUP(Table5[[#This Row],[Item '#]],Ticket_Forms[Form Number],Ticket_Forms[Location Rent])</f>
        <v>379</v>
      </c>
      <c r="T2135" s="16">
        <f>LOOKUP(Table5[[#This Row],[Item '#]],Ticket_Forms[Form Number],Ticket_Forms[Last Sale])</f>
        <v>599</v>
      </c>
      <c r="U2135" s="16" t="s">
        <v>3909</v>
      </c>
      <c r="V2135" s="58">
        <f>Table5[[#This Row],[Date Distributed]]</f>
        <v>45411</v>
      </c>
      <c r="W2135" s="3" t="str">
        <f>_xlfn.XLOOKUP(Table5[[#This Row],[Serial '#]],Table10[Serial '#],Table10[Charity Association],"",,)</f>
        <v>Greater Cleveland Football Foundation</v>
      </c>
      <c r="Z2135" s="3" t="s">
        <v>3909</v>
      </c>
    </row>
    <row r="2136" spans="1:26" hidden="1" x14ac:dyDescent="0.35">
      <c r="A2136" s="3">
        <v>2134</v>
      </c>
      <c r="B2136" s="84">
        <v>45393</v>
      </c>
      <c r="C2136" s="73">
        <f>_xlfn.XLOOKUP(Table5[[#This Row],[Serial '#]],Table10[Serial '#],Table10[Date],"",,)</f>
        <v>45412</v>
      </c>
      <c r="D21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136" s="73" t="str">
        <f>IF(Table5[[#This Row],[Date Distributed]]="","In Stock","Distributed")</f>
        <v>Distributed</v>
      </c>
      <c r="F2136" s="75" t="s">
        <v>660</v>
      </c>
      <c r="G2136" s="75" t="s">
        <v>360</v>
      </c>
      <c r="H2136" s="76">
        <v>24838</v>
      </c>
      <c r="I2136" s="76">
        <v>24838</v>
      </c>
      <c r="J2136" s="77">
        <v>100102</v>
      </c>
      <c r="K2136" s="76" t="s">
        <v>3643</v>
      </c>
      <c r="L2136" s="3" t="str">
        <f>_xlfn.XLOOKUP(Table5[[#This Row],[Item '#]],Ticket_Forms[Form Number],Ticket_Forms[Game Name],"",,)</f>
        <v>Filthy Stinkin' Rich</v>
      </c>
      <c r="M2136" s="15">
        <v>253.13</v>
      </c>
      <c r="N2136" s="3">
        <f>LOOKUP(Table5[[#This Row],[Item '#]],Ticket_Forms[Form Number],Ticket_Forms[Ticket Count])</f>
        <v>2688</v>
      </c>
      <c r="O2136" s="16">
        <f>LOOKUP(Table5[[#This Row],[Item '#]],Ticket_Forms[Form Number],Ticket_Forms[Ticket Value])</f>
        <v>1</v>
      </c>
      <c r="P2136" s="16">
        <f>LOOKUP(Table5[[#This Row],[Item '#]],Ticket_Forms[Form Number],Ticket_Forms[Revenue])</f>
        <v>2688</v>
      </c>
      <c r="Q2136" s="16">
        <f>LOOKUP(Table5[[#This Row],[Item '#]],Ticket_Forms[Form Number],Ticket_Forms[Ideal Profit])</f>
        <v>312</v>
      </c>
      <c r="R2136" s="16">
        <f>LOOKUP(Table5[[#This Row],[Item '#]],Ticket_Forms[Form Number],Ticket_Forms[Prizes])</f>
        <v>2376</v>
      </c>
      <c r="S2136" s="16">
        <f>LOOKUP(Table5[[#This Row],[Item '#]],Ticket_Forms[Form Number],Ticket_Forms[Location Rent])</f>
        <v>161</v>
      </c>
      <c r="T2136" s="16">
        <f>LOOKUP(Table5[[#This Row],[Item '#]],Ticket_Forms[Form Number],Ticket_Forms[Last Sale])</f>
        <v>0</v>
      </c>
      <c r="U2136" s="16" t="s">
        <v>3909</v>
      </c>
      <c r="V2136" s="58">
        <f>Table5[[#This Row],[Date Distributed]]</f>
        <v>45412</v>
      </c>
      <c r="W2136" s="3" t="str">
        <f>_xlfn.XLOOKUP(Table5[[#This Row],[Serial '#]],Table10[Serial '#],Table10[Charity Association],"",,)</f>
        <v>Medina County Law Enforcrment Assoc</v>
      </c>
      <c r="Z2136" s="3" t="s">
        <v>3909</v>
      </c>
    </row>
    <row r="2137" spans="1:26" hidden="1" x14ac:dyDescent="0.35">
      <c r="A2137" s="3">
        <v>2135</v>
      </c>
      <c r="B2137" s="74">
        <v>45393</v>
      </c>
      <c r="C2137" s="73">
        <f>_xlfn.XLOOKUP(Table5[[#This Row],[Serial '#]],Table10[Serial '#],Table10[Date],"",,)</f>
        <v>45413</v>
      </c>
      <c r="D21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37" s="73" t="str">
        <f>IF(Table5[[#This Row],[Date Distributed]]="","In Stock","Distributed")</f>
        <v>Distributed</v>
      </c>
      <c r="F2137" s="75" t="s">
        <v>660</v>
      </c>
      <c r="G2137" s="75" t="s">
        <v>761</v>
      </c>
      <c r="H2137" s="76" t="s">
        <v>759</v>
      </c>
      <c r="I2137" s="76" t="s">
        <v>760</v>
      </c>
      <c r="J2137" s="77" t="s">
        <v>2881</v>
      </c>
      <c r="K2137" s="76" t="s">
        <v>434</v>
      </c>
      <c r="L2137" s="3" t="str">
        <f>_xlfn.XLOOKUP(Table5[[#This Row],[Item '#]],Ticket_Forms[Form Number],Ticket_Forms[Game Name],"",,)</f>
        <v>A-Paw-Ling Pooches</v>
      </c>
      <c r="M2137" s="15">
        <v>212</v>
      </c>
      <c r="N2137" s="3">
        <f>LOOKUP(Table5[[#This Row],[Item '#]],Ticket_Forms[Form Number],Ticket_Forms[Ticket Count])</f>
        <v>6320</v>
      </c>
      <c r="O2137" s="16">
        <f>LOOKUP(Table5[[#This Row],[Item '#]],Ticket_Forms[Form Number],Ticket_Forms[Ticket Value])</f>
        <v>1</v>
      </c>
      <c r="P2137" s="16">
        <f>LOOKUP(Table5[[#This Row],[Item '#]],Ticket_Forms[Form Number],Ticket_Forms[Revenue])</f>
        <v>6320</v>
      </c>
      <c r="Q2137" s="16">
        <f>LOOKUP(Table5[[#This Row],[Item '#]],Ticket_Forms[Form Number],Ticket_Forms[Ideal Profit])</f>
        <v>1575</v>
      </c>
      <c r="R2137" s="16">
        <f>LOOKUP(Table5[[#This Row],[Item '#]],Ticket_Forms[Form Number],Ticket_Forms[Prizes])</f>
        <v>4745</v>
      </c>
      <c r="S2137" s="16">
        <f>LOOKUP(Table5[[#This Row],[Item '#]],Ticket_Forms[Form Number],Ticket_Forms[Location Rent])</f>
        <v>379</v>
      </c>
      <c r="T2137" s="16">
        <f>LOOKUP(Table5[[#This Row],[Item '#]],Ticket_Forms[Form Number],Ticket_Forms[Last Sale])</f>
        <v>599</v>
      </c>
      <c r="U2137" s="16" t="s">
        <v>3909</v>
      </c>
      <c r="V2137" s="58">
        <f>Table5[[#This Row],[Date Distributed]]</f>
        <v>45413</v>
      </c>
      <c r="W2137" s="3" t="str">
        <f>_xlfn.XLOOKUP(Table5[[#This Row],[Serial '#]],Table10[Serial '#],Table10[Charity Association],"",,)</f>
        <v>Greater Cleveland Football Foundation</v>
      </c>
      <c r="Z2137" s="3" t="s">
        <v>23</v>
      </c>
    </row>
    <row r="2138" spans="1:26" hidden="1" x14ac:dyDescent="0.35">
      <c r="A2138" s="3">
        <v>2136</v>
      </c>
      <c r="B2138" s="74">
        <v>45393</v>
      </c>
      <c r="C2138" s="73">
        <f>_xlfn.XLOOKUP(Table5[[#This Row],[Serial '#]],Table10[Serial '#],Table10[Date],"",,)</f>
        <v>45414</v>
      </c>
      <c r="D21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38" s="73" t="str">
        <f>IF(Table5[[#This Row],[Date Distributed]]="","In Stock","Distributed")</f>
        <v>Distributed</v>
      </c>
      <c r="F2138" s="75" t="s">
        <v>660</v>
      </c>
      <c r="G2138" s="75" t="s">
        <v>360</v>
      </c>
      <c r="H2138" s="76">
        <v>24838</v>
      </c>
      <c r="I2138" s="76">
        <v>24838</v>
      </c>
      <c r="J2138" s="77">
        <v>100041</v>
      </c>
      <c r="K2138" s="76" t="s">
        <v>640</v>
      </c>
      <c r="L2138" s="3" t="str">
        <f>_xlfn.XLOOKUP(Table5[[#This Row],[Item '#]],Ticket_Forms[Form Number],Ticket_Forms[Game Name],"",,)</f>
        <v>Bad To the Bone</v>
      </c>
      <c r="M2138" s="15">
        <v>245.76</v>
      </c>
      <c r="N2138" s="3">
        <f>LOOKUP(Table5[[#This Row],[Item '#]],Ticket_Forms[Form Number],Ticket_Forms[Ticket Count])</f>
        <v>6300</v>
      </c>
      <c r="O2138" s="16">
        <f>LOOKUP(Table5[[#This Row],[Item '#]],Ticket_Forms[Form Number],Ticket_Forms[Ticket Value])</f>
        <v>1</v>
      </c>
      <c r="P2138" s="16">
        <f>LOOKUP(Table5[[#This Row],[Item '#]],Ticket_Forms[Form Number],Ticket_Forms[Revenue])</f>
        <v>6300</v>
      </c>
      <c r="Q2138" s="16">
        <f>LOOKUP(Table5[[#This Row],[Item '#]],Ticket_Forms[Form Number],Ticket_Forms[Ideal Profit])</f>
        <v>995</v>
      </c>
      <c r="R2138" s="16">
        <f>LOOKUP(Table5[[#This Row],[Item '#]],Ticket_Forms[Form Number],Ticket_Forms[Prizes])</f>
        <v>5305</v>
      </c>
      <c r="S2138" s="16">
        <f>LOOKUP(Table5[[#This Row],[Item '#]],Ticket_Forms[Form Number],Ticket_Forms[Location Rent])</f>
        <v>378</v>
      </c>
      <c r="T2138" s="16">
        <f>LOOKUP(Table5[[#This Row],[Item '#]],Ticket_Forms[Form Number],Ticket_Forms[Last Sale])</f>
        <v>500</v>
      </c>
      <c r="U2138" s="16" t="s">
        <v>3909</v>
      </c>
      <c r="V2138" s="58">
        <f>Table5[[#This Row],[Date Distributed]]</f>
        <v>45414</v>
      </c>
      <c r="W2138" s="3" t="str">
        <f>_xlfn.XLOOKUP(Table5[[#This Row],[Serial '#]],Table10[Serial '#],Table10[Charity Association],"",,)</f>
        <v>Cleveland Police Athletic League</v>
      </c>
      <c r="Z2138" s="16" t="s">
        <v>3909</v>
      </c>
    </row>
    <row r="2139" spans="1:26" hidden="1" x14ac:dyDescent="0.35">
      <c r="A2139" s="3">
        <v>2137</v>
      </c>
      <c r="B2139" s="74">
        <v>45393</v>
      </c>
      <c r="C2139" s="73">
        <f>_xlfn.XLOOKUP(Table5[[#This Row],[Serial '#]],Table10[Serial '#],Table10[Date],"",,)</f>
        <v>45414</v>
      </c>
      <c r="D21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39" s="73" t="str">
        <f>IF(Table5[[#This Row],[Date Distributed]]="","In Stock","Distributed")</f>
        <v>Distributed</v>
      </c>
      <c r="F2139" s="75" t="s">
        <v>660</v>
      </c>
      <c r="G2139" s="75" t="s">
        <v>360</v>
      </c>
      <c r="H2139" s="76">
        <v>24838</v>
      </c>
      <c r="I2139" s="76">
        <v>24838</v>
      </c>
      <c r="J2139" s="77">
        <v>100045</v>
      </c>
      <c r="K2139" s="76" t="s">
        <v>640</v>
      </c>
      <c r="L2139" s="3" t="str">
        <f>_xlfn.XLOOKUP(Table5[[#This Row],[Item '#]],Ticket_Forms[Form Number],Ticket_Forms[Game Name],"",,)</f>
        <v>Bad To the Bone</v>
      </c>
      <c r="M2139" s="15">
        <v>245.76</v>
      </c>
      <c r="N2139" s="3">
        <f>LOOKUP(Table5[[#This Row],[Item '#]],Ticket_Forms[Form Number],Ticket_Forms[Ticket Count])</f>
        <v>6300</v>
      </c>
      <c r="O2139" s="16">
        <f>LOOKUP(Table5[[#This Row],[Item '#]],Ticket_Forms[Form Number],Ticket_Forms[Ticket Value])</f>
        <v>1</v>
      </c>
      <c r="P2139" s="16">
        <f>LOOKUP(Table5[[#This Row],[Item '#]],Ticket_Forms[Form Number],Ticket_Forms[Revenue])</f>
        <v>6300</v>
      </c>
      <c r="Q2139" s="16">
        <f>LOOKUP(Table5[[#This Row],[Item '#]],Ticket_Forms[Form Number],Ticket_Forms[Ideal Profit])</f>
        <v>995</v>
      </c>
      <c r="R2139" s="16">
        <f>LOOKUP(Table5[[#This Row],[Item '#]],Ticket_Forms[Form Number],Ticket_Forms[Prizes])</f>
        <v>5305</v>
      </c>
      <c r="S2139" s="16">
        <f>LOOKUP(Table5[[#This Row],[Item '#]],Ticket_Forms[Form Number],Ticket_Forms[Location Rent])</f>
        <v>378</v>
      </c>
      <c r="T2139" s="16">
        <f>LOOKUP(Table5[[#This Row],[Item '#]],Ticket_Forms[Form Number],Ticket_Forms[Last Sale])</f>
        <v>500</v>
      </c>
      <c r="U2139" s="16" t="s">
        <v>3909</v>
      </c>
      <c r="V2139" s="58">
        <f>Table5[[#This Row],[Date Distributed]]</f>
        <v>45414</v>
      </c>
      <c r="W2139" s="3" t="str">
        <f>_xlfn.XLOOKUP(Table5[[#This Row],[Serial '#]],Table10[Serial '#],Table10[Charity Association],"",,)</f>
        <v>Cleveland Police Athletic League</v>
      </c>
      <c r="Z2139" s="16" t="s">
        <v>3909</v>
      </c>
    </row>
    <row r="2140" spans="1:26" hidden="1" x14ac:dyDescent="0.35">
      <c r="A2140" s="3">
        <v>2138</v>
      </c>
      <c r="B2140" s="74">
        <v>45393</v>
      </c>
      <c r="C2140" s="73">
        <f>_xlfn.XLOOKUP(Table5[[#This Row],[Serial '#]],Table10[Serial '#],Table10[Date],"",,)</f>
        <v>45414</v>
      </c>
      <c r="D21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40" s="73" t="str">
        <f>IF(Table5[[#This Row],[Date Distributed]]="","In Stock","Distributed")</f>
        <v>Distributed</v>
      </c>
      <c r="F2140" s="75" t="s">
        <v>660</v>
      </c>
      <c r="G2140" s="75" t="s">
        <v>761</v>
      </c>
      <c r="H2140" s="76" t="s">
        <v>759</v>
      </c>
      <c r="I2140" s="76" t="s">
        <v>760</v>
      </c>
      <c r="J2140" s="77" t="s">
        <v>2282</v>
      </c>
      <c r="K2140" s="76" t="s">
        <v>447</v>
      </c>
      <c r="L2140" s="3" t="str">
        <f>_xlfn.XLOOKUP(Table5[[#This Row],[Item '#]],Ticket_Forms[Form Number],Ticket_Forms[Game Name],"",,)</f>
        <v>Bar The Slots</v>
      </c>
      <c r="M2140" s="15">
        <v>212</v>
      </c>
      <c r="N2140" s="3">
        <f>LOOKUP(Table5[[#This Row],[Item '#]],Ticket_Forms[Form Number],Ticket_Forms[Ticket Count])</f>
        <v>6320</v>
      </c>
      <c r="O2140" s="16">
        <f>LOOKUP(Table5[[#This Row],[Item '#]],Ticket_Forms[Form Number],Ticket_Forms[Ticket Value])</f>
        <v>1</v>
      </c>
      <c r="P2140" s="16">
        <f>LOOKUP(Table5[[#This Row],[Item '#]],Ticket_Forms[Form Number],Ticket_Forms[Revenue])</f>
        <v>6320</v>
      </c>
      <c r="Q2140" s="16">
        <f>LOOKUP(Table5[[#This Row],[Item '#]],Ticket_Forms[Form Number],Ticket_Forms[Ideal Profit])</f>
        <v>1575</v>
      </c>
      <c r="R2140" s="16">
        <f>LOOKUP(Table5[[#This Row],[Item '#]],Ticket_Forms[Form Number],Ticket_Forms[Prizes])</f>
        <v>4745</v>
      </c>
      <c r="S2140" s="16">
        <f>LOOKUP(Table5[[#This Row],[Item '#]],Ticket_Forms[Form Number],Ticket_Forms[Location Rent])</f>
        <v>379</v>
      </c>
      <c r="T2140" s="16">
        <f>LOOKUP(Table5[[#This Row],[Item '#]],Ticket_Forms[Form Number],Ticket_Forms[Last Sale])</f>
        <v>599</v>
      </c>
      <c r="U2140" s="16" t="s">
        <v>3909</v>
      </c>
      <c r="V2140" s="58">
        <f>Table5[[#This Row],[Date Distributed]]</f>
        <v>45414</v>
      </c>
      <c r="W2140" s="3" t="str">
        <f>_xlfn.XLOOKUP(Table5[[#This Row],[Serial '#]],Table10[Serial '#],Table10[Charity Association],"",,)</f>
        <v>Cleveland Police Athletic League</v>
      </c>
      <c r="Z2140" s="3" t="s">
        <v>23</v>
      </c>
    </row>
    <row r="2141" spans="1:26" hidden="1" x14ac:dyDescent="0.35">
      <c r="A2141" s="3">
        <v>2139</v>
      </c>
      <c r="B2141" s="74">
        <v>45393</v>
      </c>
      <c r="C2141" s="73">
        <f>_xlfn.XLOOKUP(Table5[[#This Row],[Serial '#]],Table10[Serial '#],Table10[Date],"",,)</f>
        <v>45414</v>
      </c>
      <c r="D21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41" s="73" t="str">
        <f>IF(Table5[[#This Row],[Date Distributed]]="","In Stock","Distributed")</f>
        <v>Distributed</v>
      </c>
      <c r="F2141" s="75" t="s">
        <v>660</v>
      </c>
      <c r="G2141" s="75" t="s">
        <v>761</v>
      </c>
      <c r="H2141" s="76" t="s">
        <v>759</v>
      </c>
      <c r="I2141" s="76" t="s">
        <v>760</v>
      </c>
      <c r="J2141" s="77" t="s">
        <v>2281</v>
      </c>
      <c r="K2141" s="76" t="s">
        <v>447</v>
      </c>
      <c r="L2141" s="3" t="str">
        <f>_xlfn.XLOOKUP(Table5[[#This Row],[Item '#]],Ticket_Forms[Form Number],Ticket_Forms[Game Name],"",,)</f>
        <v>Bar The Slots</v>
      </c>
      <c r="M2141" s="15">
        <v>212</v>
      </c>
      <c r="N2141" s="3">
        <f>LOOKUP(Table5[[#This Row],[Item '#]],Ticket_Forms[Form Number],Ticket_Forms[Ticket Count])</f>
        <v>6320</v>
      </c>
      <c r="O2141" s="16">
        <f>LOOKUP(Table5[[#This Row],[Item '#]],Ticket_Forms[Form Number],Ticket_Forms[Ticket Value])</f>
        <v>1</v>
      </c>
      <c r="P2141" s="16">
        <f>LOOKUP(Table5[[#This Row],[Item '#]],Ticket_Forms[Form Number],Ticket_Forms[Revenue])</f>
        <v>6320</v>
      </c>
      <c r="Q2141" s="16">
        <f>LOOKUP(Table5[[#This Row],[Item '#]],Ticket_Forms[Form Number],Ticket_Forms[Ideal Profit])</f>
        <v>1575</v>
      </c>
      <c r="R2141" s="16">
        <f>LOOKUP(Table5[[#This Row],[Item '#]],Ticket_Forms[Form Number],Ticket_Forms[Prizes])</f>
        <v>4745</v>
      </c>
      <c r="S2141" s="16">
        <f>LOOKUP(Table5[[#This Row],[Item '#]],Ticket_Forms[Form Number],Ticket_Forms[Location Rent])</f>
        <v>379</v>
      </c>
      <c r="T2141" s="16">
        <f>LOOKUP(Table5[[#This Row],[Item '#]],Ticket_Forms[Form Number],Ticket_Forms[Last Sale])</f>
        <v>599</v>
      </c>
      <c r="U2141" s="16" t="s">
        <v>3909</v>
      </c>
      <c r="V2141" s="58">
        <f>Table5[[#This Row],[Date Distributed]]</f>
        <v>45414</v>
      </c>
      <c r="W2141" s="3" t="str">
        <f>_xlfn.XLOOKUP(Table5[[#This Row],[Serial '#]],Table10[Serial '#],Table10[Charity Association],"",,)</f>
        <v>Cleveland Police Athletic League</v>
      </c>
      <c r="Z2141" s="3" t="s">
        <v>23</v>
      </c>
    </row>
    <row r="2142" spans="1:26" hidden="1" x14ac:dyDescent="0.35">
      <c r="A2142" s="3">
        <v>2140</v>
      </c>
      <c r="B2142" s="74">
        <v>45393</v>
      </c>
      <c r="C2142" s="73">
        <f>_xlfn.XLOOKUP(Table5[[#This Row],[Serial '#]],Table10[Serial '#],Table10[Date],"",,)</f>
        <v>45418</v>
      </c>
      <c r="D21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42" s="73" t="str">
        <f>IF(Table5[[#This Row],[Date Distributed]]="","In Stock","Distributed")</f>
        <v>Distributed</v>
      </c>
      <c r="F2142" s="75" t="s">
        <v>660</v>
      </c>
      <c r="G2142" s="75" t="s">
        <v>360</v>
      </c>
      <c r="H2142" s="76">
        <v>24838</v>
      </c>
      <c r="I2142" s="76">
        <v>24838</v>
      </c>
      <c r="J2142" s="77">
        <v>100107</v>
      </c>
      <c r="K2142" s="76" t="s">
        <v>3643</v>
      </c>
      <c r="L2142" s="3" t="str">
        <f>_xlfn.XLOOKUP(Table5[[#This Row],[Item '#]],Ticket_Forms[Form Number],Ticket_Forms[Game Name],"",,)</f>
        <v>Filthy Stinkin' Rich</v>
      </c>
      <c r="M2142" s="15">
        <v>253.13</v>
      </c>
      <c r="N2142" s="3">
        <f>LOOKUP(Table5[[#This Row],[Item '#]],Ticket_Forms[Form Number],Ticket_Forms[Ticket Count])</f>
        <v>2688</v>
      </c>
      <c r="O2142" s="16">
        <f>LOOKUP(Table5[[#This Row],[Item '#]],Ticket_Forms[Form Number],Ticket_Forms[Ticket Value])</f>
        <v>1</v>
      </c>
      <c r="P2142" s="16">
        <f>LOOKUP(Table5[[#This Row],[Item '#]],Ticket_Forms[Form Number],Ticket_Forms[Revenue])</f>
        <v>2688</v>
      </c>
      <c r="Q2142" s="16">
        <f>LOOKUP(Table5[[#This Row],[Item '#]],Ticket_Forms[Form Number],Ticket_Forms[Ideal Profit])</f>
        <v>312</v>
      </c>
      <c r="R2142" s="16">
        <f>LOOKUP(Table5[[#This Row],[Item '#]],Ticket_Forms[Form Number],Ticket_Forms[Prizes])</f>
        <v>2376</v>
      </c>
      <c r="S2142" s="16">
        <f>LOOKUP(Table5[[#This Row],[Item '#]],Ticket_Forms[Form Number],Ticket_Forms[Location Rent])</f>
        <v>161</v>
      </c>
      <c r="T2142" s="16">
        <f>LOOKUP(Table5[[#This Row],[Item '#]],Ticket_Forms[Form Number],Ticket_Forms[Last Sale])</f>
        <v>0</v>
      </c>
      <c r="U2142" s="16" t="s">
        <v>3909</v>
      </c>
      <c r="V2142" s="58">
        <f>Table5[[#This Row],[Date Distributed]]</f>
        <v>45418</v>
      </c>
      <c r="W2142" s="3" t="str">
        <f>_xlfn.XLOOKUP(Table5[[#This Row],[Serial '#]],Table10[Serial '#],Table10[Charity Association],"",,)</f>
        <v>Cleveland Police Athletic League</v>
      </c>
      <c r="Z2142" s="16" t="s">
        <v>3909</v>
      </c>
    </row>
    <row r="2143" spans="1:26" hidden="1" x14ac:dyDescent="0.35">
      <c r="A2143" s="3">
        <v>2141</v>
      </c>
      <c r="B2143" s="74">
        <v>45393</v>
      </c>
      <c r="C2143" s="73">
        <f>_xlfn.XLOOKUP(Table5[[#This Row],[Serial '#]],Table10[Serial '#],Table10[Date],"",,)</f>
        <v>45420</v>
      </c>
      <c r="D21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43" s="73" t="str">
        <f>IF(Table5[[#This Row],[Date Distributed]]="","In Stock","Distributed")</f>
        <v>Distributed</v>
      </c>
      <c r="F2143" s="75" t="s">
        <v>660</v>
      </c>
      <c r="G2143" s="75" t="s">
        <v>360</v>
      </c>
      <c r="H2143" s="76">
        <v>24838</v>
      </c>
      <c r="I2143" s="76">
        <v>24838</v>
      </c>
      <c r="J2143" s="77">
        <v>100048</v>
      </c>
      <c r="K2143" s="76" t="s">
        <v>640</v>
      </c>
      <c r="L2143" s="3" t="str">
        <f>_xlfn.XLOOKUP(Table5[[#This Row],[Item '#]],Ticket_Forms[Form Number],Ticket_Forms[Game Name],"",,)</f>
        <v>Bad To the Bone</v>
      </c>
      <c r="M2143" s="15">
        <v>245.76</v>
      </c>
      <c r="N2143" s="3">
        <f>LOOKUP(Table5[[#This Row],[Item '#]],Ticket_Forms[Form Number],Ticket_Forms[Ticket Count])</f>
        <v>6300</v>
      </c>
      <c r="O2143" s="16">
        <f>LOOKUP(Table5[[#This Row],[Item '#]],Ticket_Forms[Form Number],Ticket_Forms[Ticket Value])</f>
        <v>1</v>
      </c>
      <c r="P2143" s="16">
        <f>LOOKUP(Table5[[#This Row],[Item '#]],Ticket_Forms[Form Number],Ticket_Forms[Revenue])</f>
        <v>6300</v>
      </c>
      <c r="Q2143" s="16">
        <f>LOOKUP(Table5[[#This Row],[Item '#]],Ticket_Forms[Form Number],Ticket_Forms[Ideal Profit])</f>
        <v>995</v>
      </c>
      <c r="R2143" s="16">
        <f>LOOKUP(Table5[[#This Row],[Item '#]],Ticket_Forms[Form Number],Ticket_Forms[Prizes])</f>
        <v>5305</v>
      </c>
      <c r="S2143" s="16">
        <f>LOOKUP(Table5[[#This Row],[Item '#]],Ticket_Forms[Form Number],Ticket_Forms[Location Rent])</f>
        <v>378</v>
      </c>
      <c r="T2143" s="16">
        <f>LOOKUP(Table5[[#This Row],[Item '#]],Ticket_Forms[Form Number],Ticket_Forms[Last Sale])</f>
        <v>500</v>
      </c>
      <c r="U2143" s="16" t="s">
        <v>3909</v>
      </c>
      <c r="V2143" s="58">
        <f>Table5[[#This Row],[Date Distributed]]</f>
        <v>45420</v>
      </c>
      <c r="W2143" s="3" t="str">
        <f>_xlfn.XLOOKUP(Table5[[#This Row],[Serial '#]],Table10[Serial '#],Table10[Charity Association],"",,)</f>
        <v>Greater Cleveland Football Foundation</v>
      </c>
      <c r="Z2143" s="16" t="s">
        <v>3909</v>
      </c>
    </row>
    <row r="2144" spans="1:26" hidden="1" x14ac:dyDescent="0.35">
      <c r="A2144" s="3">
        <v>2142</v>
      </c>
      <c r="B2144" s="74">
        <v>45393</v>
      </c>
      <c r="C2144" s="73">
        <f>_xlfn.XLOOKUP(Table5[[#This Row],[Serial '#]],Table10[Serial '#],Table10[Date],"",,)</f>
        <v>45422</v>
      </c>
      <c r="D21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44" s="73" t="str">
        <f>IF(Table5[[#This Row],[Date Distributed]]="","In Stock","Distributed")</f>
        <v>Distributed</v>
      </c>
      <c r="F2144" s="75" t="s">
        <v>660</v>
      </c>
      <c r="G2144" s="75" t="s">
        <v>360</v>
      </c>
      <c r="H2144" s="76">
        <v>24838</v>
      </c>
      <c r="I2144" s="76">
        <v>24838</v>
      </c>
      <c r="J2144" s="77">
        <v>100043</v>
      </c>
      <c r="K2144" s="76" t="s">
        <v>640</v>
      </c>
      <c r="L2144" s="3" t="str">
        <f>_xlfn.XLOOKUP(Table5[[#This Row],[Item '#]],Ticket_Forms[Form Number],Ticket_Forms[Game Name],"",,)</f>
        <v>Bad To the Bone</v>
      </c>
      <c r="M2144" s="15">
        <v>245.76</v>
      </c>
      <c r="N2144" s="3">
        <f>LOOKUP(Table5[[#This Row],[Item '#]],Ticket_Forms[Form Number],Ticket_Forms[Ticket Count])</f>
        <v>6300</v>
      </c>
      <c r="O2144" s="16">
        <f>LOOKUP(Table5[[#This Row],[Item '#]],Ticket_Forms[Form Number],Ticket_Forms[Ticket Value])</f>
        <v>1</v>
      </c>
      <c r="P2144" s="16">
        <f>LOOKUP(Table5[[#This Row],[Item '#]],Ticket_Forms[Form Number],Ticket_Forms[Revenue])</f>
        <v>6300</v>
      </c>
      <c r="Q2144" s="16">
        <f>LOOKUP(Table5[[#This Row],[Item '#]],Ticket_Forms[Form Number],Ticket_Forms[Ideal Profit])</f>
        <v>995</v>
      </c>
      <c r="R2144" s="16">
        <f>LOOKUP(Table5[[#This Row],[Item '#]],Ticket_Forms[Form Number],Ticket_Forms[Prizes])</f>
        <v>5305</v>
      </c>
      <c r="S2144" s="16">
        <f>LOOKUP(Table5[[#This Row],[Item '#]],Ticket_Forms[Form Number],Ticket_Forms[Location Rent])</f>
        <v>378</v>
      </c>
      <c r="T2144" s="16">
        <f>LOOKUP(Table5[[#This Row],[Item '#]],Ticket_Forms[Form Number],Ticket_Forms[Last Sale])</f>
        <v>500</v>
      </c>
      <c r="U2144" s="16" t="s">
        <v>3909</v>
      </c>
      <c r="V2144" s="58">
        <f>Table5[[#This Row],[Date Distributed]]</f>
        <v>45422</v>
      </c>
      <c r="W2144" s="3" t="str">
        <f>_xlfn.XLOOKUP(Table5[[#This Row],[Serial '#]],Table10[Serial '#],Table10[Charity Association],"",,)</f>
        <v>Cleveland Police Athletic League</v>
      </c>
      <c r="Z2144" s="16" t="s">
        <v>3909</v>
      </c>
    </row>
    <row r="2145" spans="1:26" hidden="1" x14ac:dyDescent="0.35">
      <c r="A2145" s="3">
        <v>2143</v>
      </c>
      <c r="B2145" s="74">
        <v>45393</v>
      </c>
      <c r="C2145" s="73">
        <f>_xlfn.XLOOKUP(Table5[[#This Row],[Serial '#]],Table10[Serial '#],Table10[Date],"",,)</f>
        <v>45422</v>
      </c>
      <c r="D21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45" s="73" t="str">
        <f>IF(Table5[[#This Row],[Date Distributed]]="","In Stock","Distributed")</f>
        <v>Distributed</v>
      </c>
      <c r="F2145" s="75" t="s">
        <v>660</v>
      </c>
      <c r="G2145" s="75" t="s">
        <v>360</v>
      </c>
      <c r="H2145" s="76">
        <v>24838</v>
      </c>
      <c r="I2145" s="76">
        <v>24838</v>
      </c>
      <c r="J2145" s="77">
        <v>120832</v>
      </c>
      <c r="K2145" s="76" t="s">
        <v>436</v>
      </c>
      <c r="L2145" s="3" t="str">
        <f>_xlfn.XLOOKUP(Table5[[#This Row],[Item '#]],Ticket_Forms[Form Number],Ticket_Forms[Game Name],"",,)</f>
        <v>Whiskey Wealth</v>
      </c>
      <c r="M2145" s="15">
        <v>195.03</v>
      </c>
      <c r="N2145" s="3">
        <f>LOOKUP(Table5[[#This Row],[Item '#]],Ticket_Forms[Form Number],Ticket_Forms[Ticket Count])</f>
        <v>4620</v>
      </c>
      <c r="O2145" s="16">
        <f>LOOKUP(Table5[[#This Row],[Item '#]],Ticket_Forms[Form Number],Ticket_Forms[Ticket Value])</f>
        <v>1</v>
      </c>
      <c r="P2145" s="16">
        <f>LOOKUP(Table5[[#This Row],[Item '#]],Ticket_Forms[Form Number],Ticket_Forms[Revenue])</f>
        <v>4620</v>
      </c>
      <c r="Q2145" s="16">
        <f>LOOKUP(Table5[[#This Row],[Item '#]],Ticket_Forms[Form Number],Ticket_Forms[Ideal Profit])</f>
        <v>900</v>
      </c>
      <c r="R2145" s="16">
        <f>LOOKUP(Table5[[#This Row],[Item '#]],Ticket_Forms[Form Number],Ticket_Forms[Prizes])</f>
        <v>3720</v>
      </c>
      <c r="S2145" s="16">
        <f>LOOKUP(Table5[[#This Row],[Item '#]],Ticket_Forms[Form Number],Ticket_Forms[Location Rent])</f>
        <v>277</v>
      </c>
      <c r="T2145" s="16">
        <f>LOOKUP(Table5[[#This Row],[Item '#]],Ticket_Forms[Form Number],Ticket_Forms[Last Sale])</f>
        <v>599</v>
      </c>
      <c r="U2145" s="16" t="s">
        <v>3909</v>
      </c>
      <c r="V2145" s="58">
        <f>Table5[[#This Row],[Date Distributed]]</f>
        <v>45422</v>
      </c>
      <c r="W2145" s="3" t="str">
        <f>_xlfn.XLOOKUP(Table5[[#This Row],[Serial '#]],Table10[Serial '#],Table10[Charity Association],"",,)</f>
        <v>Italian American Brotherhood Club</v>
      </c>
      <c r="Z2145" s="16" t="s">
        <v>3909</v>
      </c>
    </row>
    <row r="2146" spans="1:26" hidden="1" x14ac:dyDescent="0.35">
      <c r="A2146" s="3">
        <v>2144</v>
      </c>
      <c r="B2146" s="74">
        <v>45393</v>
      </c>
      <c r="C2146" s="73">
        <f>_xlfn.XLOOKUP(Table5[[#This Row],[Serial '#]],Table10[Serial '#],Table10[Date],"",,)</f>
        <v>45422</v>
      </c>
      <c r="D21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46" s="73" t="str">
        <f>IF(Table5[[#This Row],[Date Distributed]]="","In Stock","Distributed")</f>
        <v>Distributed</v>
      </c>
      <c r="F2146" s="75" t="s">
        <v>660</v>
      </c>
      <c r="G2146" s="75" t="s">
        <v>761</v>
      </c>
      <c r="H2146" s="76" t="s">
        <v>759</v>
      </c>
      <c r="I2146" s="76" t="s">
        <v>760</v>
      </c>
      <c r="J2146" s="77" t="s">
        <v>2882</v>
      </c>
      <c r="K2146" s="76" t="s">
        <v>440</v>
      </c>
      <c r="L2146" s="3" t="str">
        <f>_xlfn.XLOOKUP(Table5[[#This Row],[Item '#]],Ticket_Forms[Form Number],Ticket_Forms[Game Name],"",,)</f>
        <v>Campin' Buddies</v>
      </c>
      <c r="M2146" s="15">
        <v>212</v>
      </c>
      <c r="N2146" s="3">
        <f>LOOKUP(Table5[[#This Row],[Item '#]],Ticket_Forms[Form Number],Ticket_Forms[Ticket Count])</f>
        <v>6320</v>
      </c>
      <c r="O2146" s="16">
        <f>LOOKUP(Table5[[#This Row],[Item '#]],Ticket_Forms[Form Number],Ticket_Forms[Ticket Value])</f>
        <v>1</v>
      </c>
      <c r="P2146" s="16">
        <f>LOOKUP(Table5[[#This Row],[Item '#]],Ticket_Forms[Form Number],Ticket_Forms[Revenue])</f>
        <v>6320</v>
      </c>
      <c r="Q2146" s="16">
        <f>LOOKUP(Table5[[#This Row],[Item '#]],Ticket_Forms[Form Number],Ticket_Forms[Ideal Profit])</f>
        <v>1575</v>
      </c>
      <c r="R2146" s="16">
        <f>LOOKUP(Table5[[#This Row],[Item '#]],Ticket_Forms[Form Number],Ticket_Forms[Prizes])</f>
        <v>4745</v>
      </c>
      <c r="S2146" s="16">
        <f>LOOKUP(Table5[[#This Row],[Item '#]],Ticket_Forms[Form Number],Ticket_Forms[Location Rent])</f>
        <v>379</v>
      </c>
      <c r="T2146" s="16">
        <f>LOOKUP(Table5[[#This Row],[Item '#]],Ticket_Forms[Form Number],Ticket_Forms[Last Sale])</f>
        <v>599</v>
      </c>
      <c r="U2146" s="16" t="s">
        <v>3909</v>
      </c>
      <c r="V2146" s="58">
        <f>Table5[[#This Row],[Date Distributed]]</f>
        <v>45422</v>
      </c>
      <c r="W2146" s="3" t="str">
        <f>_xlfn.XLOOKUP(Table5[[#This Row],[Serial '#]],Table10[Serial '#],Table10[Charity Association],"",,)</f>
        <v>Cleveland Police Athletic League</v>
      </c>
      <c r="Z2146" s="3" t="s">
        <v>23</v>
      </c>
    </row>
    <row r="2147" spans="1:26" hidden="1" x14ac:dyDescent="0.35">
      <c r="A2147" s="3">
        <v>2145</v>
      </c>
      <c r="B2147" s="74">
        <v>45393</v>
      </c>
      <c r="C2147" s="73">
        <f>_xlfn.XLOOKUP(Table5[[#This Row],[Serial '#]],Table10[Serial '#],Table10[Date],"",,)</f>
        <v>45425</v>
      </c>
      <c r="D21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47" s="73" t="str">
        <f>IF(Table5[[#This Row],[Date Distributed]]="","In Stock","Distributed")</f>
        <v>Distributed</v>
      </c>
      <c r="F2147" s="75" t="s">
        <v>660</v>
      </c>
      <c r="G2147" s="75" t="s">
        <v>360</v>
      </c>
      <c r="H2147" s="76">
        <v>24838</v>
      </c>
      <c r="I2147" s="76">
        <v>24838</v>
      </c>
      <c r="J2147" s="77">
        <v>120838</v>
      </c>
      <c r="K2147" s="76" t="s">
        <v>436</v>
      </c>
      <c r="L2147" s="3" t="str">
        <f>_xlfn.XLOOKUP(Table5[[#This Row],[Item '#]],Ticket_Forms[Form Number],Ticket_Forms[Game Name],"",,)</f>
        <v>Whiskey Wealth</v>
      </c>
      <c r="M2147" s="15">
        <v>195.03</v>
      </c>
      <c r="N2147" s="3">
        <f>LOOKUP(Table5[[#This Row],[Item '#]],Ticket_Forms[Form Number],Ticket_Forms[Ticket Count])</f>
        <v>4620</v>
      </c>
      <c r="O2147" s="16">
        <f>LOOKUP(Table5[[#This Row],[Item '#]],Ticket_Forms[Form Number],Ticket_Forms[Ticket Value])</f>
        <v>1</v>
      </c>
      <c r="P2147" s="16">
        <f>LOOKUP(Table5[[#This Row],[Item '#]],Ticket_Forms[Form Number],Ticket_Forms[Revenue])</f>
        <v>4620</v>
      </c>
      <c r="Q2147" s="16">
        <f>LOOKUP(Table5[[#This Row],[Item '#]],Ticket_Forms[Form Number],Ticket_Forms[Ideal Profit])</f>
        <v>900</v>
      </c>
      <c r="R2147" s="16">
        <f>LOOKUP(Table5[[#This Row],[Item '#]],Ticket_Forms[Form Number],Ticket_Forms[Prizes])</f>
        <v>3720</v>
      </c>
      <c r="S2147" s="16">
        <f>LOOKUP(Table5[[#This Row],[Item '#]],Ticket_Forms[Form Number],Ticket_Forms[Location Rent])</f>
        <v>277</v>
      </c>
      <c r="T2147" s="16">
        <f>LOOKUP(Table5[[#This Row],[Item '#]],Ticket_Forms[Form Number],Ticket_Forms[Last Sale])</f>
        <v>599</v>
      </c>
      <c r="U2147" s="16" t="s">
        <v>3909</v>
      </c>
      <c r="V2147" s="58">
        <f>Table5[[#This Row],[Date Distributed]]</f>
        <v>45425</v>
      </c>
      <c r="W2147" s="3" t="str">
        <f>_xlfn.XLOOKUP(Table5[[#This Row],[Serial '#]],Table10[Serial '#],Table10[Charity Association],"",,)</f>
        <v>Greater Cleveland Football Foundation</v>
      </c>
      <c r="Z2147" s="16" t="s">
        <v>3909</v>
      </c>
    </row>
    <row r="2148" spans="1:26" hidden="1" x14ac:dyDescent="0.35">
      <c r="A2148" s="3">
        <v>2146</v>
      </c>
      <c r="B2148" s="74">
        <v>45393</v>
      </c>
      <c r="C2148" s="73">
        <f>_xlfn.XLOOKUP(Table5[[#This Row],[Serial '#]],Table10[Serial '#],Table10[Date],"",,)</f>
        <v>45425</v>
      </c>
      <c r="D21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48" s="73" t="str">
        <f>IF(Table5[[#This Row],[Date Distributed]]="","In Stock","Distributed")</f>
        <v>Distributed</v>
      </c>
      <c r="F2148" s="75" t="s">
        <v>660</v>
      </c>
      <c r="G2148" s="75" t="s">
        <v>761</v>
      </c>
      <c r="H2148" s="76" t="s">
        <v>759</v>
      </c>
      <c r="I2148" s="76" t="s">
        <v>760</v>
      </c>
      <c r="J2148" s="77" t="s">
        <v>2883</v>
      </c>
      <c r="K2148" s="76" t="s">
        <v>447</v>
      </c>
      <c r="L2148" s="3" t="str">
        <f>_xlfn.XLOOKUP(Table5[[#This Row],[Item '#]],Ticket_Forms[Form Number],Ticket_Forms[Game Name],"",,)</f>
        <v>Bar The Slots</v>
      </c>
      <c r="M2148" s="15">
        <v>212</v>
      </c>
      <c r="N2148" s="3">
        <f>LOOKUP(Table5[[#This Row],[Item '#]],Ticket_Forms[Form Number],Ticket_Forms[Ticket Count])</f>
        <v>6320</v>
      </c>
      <c r="O2148" s="16">
        <f>LOOKUP(Table5[[#This Row],[Item '#]],Ticket_Forms[Form Number],Ticket_Forms[Ticket Value])</f>
        <v>1</v>
      </c>
      <c r="P2148" s="16">
        <f>LOOKUP(Table5[[#This Row],[Item '#]],Ticket_Forms[Form Number],Ticket_Forms[Revenue])</f>
        <v>6320</v>
      </c>
      <c r="Q2148" s="16">
        <f>LOOKUP(Table5[[#This Row],[Item '#]],Ticket_Forms[Form Number],Ticket_Forms[Ideal Profit])</f>
        <v>1575</v>
      </c>
      <c r="R2148" s="16">
        <f>LOOKUP(Table5[[#This Row],[Item '#]],Ticket_Forms[Form Number],Ticket_Forms[Prizes])</f>
        <v>4745</v>
      </c>
      <c r="S2148" s="16">
        <f>LOOKUP(Table5[[#This Row],[Item '#]],Ticket_Forms[Form Number],Ticket_Forms[Location Rent])</f>
        <v>379</v>
      </c>
      <c r="T2148" s="16">
        <f>LOOKUP(Table5[[#This Row],[Item '#]],Ticket_Forms[Form Number],Ticket_Forms[Last Sale])</f>
        <v>599</v>
      </c>
      <c r="U2148" s="16" t="s">
        <v>3909</v>
      </c>
      <c r="V2148" s="58">
        <f>Table5[[#This Row],[Date Distributed]]</f>
        <v>45425</v>
      </c>
      <c r="W2148" s="3" t="str">
        <f>_xlfn.XLOOKUP(Table5[[#This Row],[Serial '#]],Table10[Serial '#],Table10[Charity Association],"",,)</f>
        <v>Greater Cleveland Football Foundation</v>
      </c>
      <c r="Z2148" s="3" t="s">
        <v>23</v>
      </c>
    </row>
    <row r="2149" spans="1:26" hidden="1" x14ac:dyDescent="0.35">
      <c r="A2149" s="3">
        <v>2147</v>
      </c>
      <c r="B2149" s="74">
        <v>45393</v>
      </c>
      <c r="C2149" s="73">
        <f>_xlfn.XLOOKUP(Table5[[#This Row],[Serial '#]],Table10[Serial '#],Table10[Date],"",,)</f>
        <v>45425</v>
      </c>
      <c r="D21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49" s="73" t="str">
        <f>IF(Table5[[#This Row],[Date Distributed]]="","In Stock","Distributed")</f>
        <v>Distributed</v>
      </c>
      <c r="F2149" s="75" t="s">
        <v>660</v>
      </c>
      <c r="G2149" s="75" t="s">
        <v>761</v>
      </c>
      <c r="H2149" s="76" t="s">
        <v>759</v>
      </c>
      <c r="I2149" s="76" t="s">
        <v>760</v>
      </c>
      <c r="J2149" s="77" t="s">
        <v>2884</v>
      </c>
      <c r="K2149" s="76" t="s">
        <v>441</v>
      </c>
      <c r="L2149" s="3" t="str">
        <f>_xlfn.XLOOKUP(Table5[[#This Row],[Item '#]],Ticket_Forms[Form Number],Ticket_Forms[Game Name],"",,)</f>
        <v>Simple Life</v>
      </c>
      <c r="M2149" s="15">
        <v>212</v>
      </c>
      <c r="N2149" s="3">
        <f>LOOKUP(Table5[[#This Row],[Item '#]],Ticket_Forms[Form Number],Ticket_Forms[Ticket Count])</f>
        <v>6320</v>
      </c>
      <c r="O2149" s="16">
        <f>LOOKUP(Table5[[#This Row],[Item '#]],Ticket_Forms[Form Number],Ticket_Forms[Ticket Value])</f>
        <v>1</v>
      </c>
      <c r="P2149" s="16">
        <f>LOOKUP(Table5[[#This Row],[Item '#]],Ticket_Forms[Form Number],Ticket_Forms[Revenue])</f>
        <v>6320</v>
      </c>
      <c r="Q2149" s="16">
        <f>LOOKUP(Table5[[#This Row],[Item '#]],Ticket_Forms[Form Number],Ticket_Forms[Ideal Profit])</f>
        <v>1575</v>
      </c>
      <c r="R2149" s="16">
        <f>LOOKUP(Table5[[#This Row],[Item '#]],Ticket_Forms[Form Number],Ticket_Forms[Prizes])</f>
        <v>4745</v>
      </c>
      <c r="S2149" s="16">
        <f>LOOKUP(Table5[[#This Row],[Item '#]],Ticket_Forms[Form Number],Ticket_Forms[Location Rent])</f>
        <v>379</v>
      </c>
      <c r="T2149" s="16">
        <f>LOOKUP(Table5[[#This Row],[Item '#]],Ticket_Forms[Form Number],Ticket_Forms[Last Sale])</f>
        <v>599</v>
      </c>
      <c r="U2149" s="16" t="s">
        <v>3909</v>
      </c>
      <c r="V2149" s="58">
        <f>Table5[[#This Row],[Date Distributed]]</f>
        <v>45425</v>
      </c>
      <c r="W2149" s="3" t="str">
        <f>_xlfn.XLOOKUP(Table5[[#This Row],[Serial '#]],Table10[Serial '#],Table10[Charity Association],"",,)</f>
        <v>Greater Cleveland Football Foundation</v>
      </c>
      <c r="Z2149" s="3" t="s">
        <v>23</v>
      </c>
    </row>
    <row r="2150" spans="1:26" hidden="1" x14ac:dyDescent="0.35">
      <c r="A2150" s="3">
        <v>2148</v>
      </c>
      <c r="B2150" s="78">
        <v>45393</v>
      </c>
      <c r="C2150" s="73">
        <f>_xlfn.XLOOKUP(Table5[[#This Row],[Serial '#]],Table10[Serial '#],Table10[Date],"",,)</f>
        <v>45425</v>
      </c>
      <c r="D21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50" s="73" t="str">
        <f>IF(Table5[[#This Row],[Date Distributed]]="","In Stock","Distributed")</f>
        <v>Distributed</v>
      </c>
      <c r="F2150" s="79" t="s">
        <v>660</v>
      </c>
      <c r="G2150" s="75" t="s">
        <v>761</v>
      </c>
      <c r="H2150" s="80" t="s">
        <v>759</v>
      </c>
      <c r="I2150" s="80" t="s">
        <v>760</v>
      </c>
      <c r="J2150" s="81" t="s">
        <v>2885</v>
      </c>
      <c r="K2150" s="80" t="s">
        <v>441</v>
      </c>
      <c r="L2150" s="3" t="str">
        <f>_xlfn.XLOOKUP(Table5[[#This Row],[Item '#]],Ticket_Forms[Form Number],Ticket_Forms[Game Name],"",,)</f>
        <v>Simple Life</v>
      </c>
      <c r="M2150" s="15">
        <v>212</v>
      </c>
      <c r="N2150" s="3">
        <f>LOOKUP(Table5[[#This Row],[Item '#]],Ticket_Forms[Form Number],Ticket_Forms[Ticket Count])</f>
        <v>6320</v>
      </c>
      <c r="O2150" s="16">
        <f>LOOKUP(Table5[[#This Row],[Item '#]],Ticket_Forms[Form Number],Ticket_Forms[Ticket Value])</f>
        <v>1</v>
      </c>
      <c r="P2150" s="16">
        <f>LOOKUP(Table5[[#This Row],[Item '#]],Ticket_Forms[Form Number],Ticket_Forms[Revenue])</f>
        <v>6320</v>
      </c>
      <c r="Q2150" s="16">
        <f>LOOKUP(Table5[[#This Row],[Item '#]],Ticket_Forms[Form Number],Ticket_Forms[Ideal Profit])</f>
        <v>1575</v>
      </c>
      <c r="R2150" s="16">
        <f>LOOKUP(Table5[[#This Row],[Item '#]],Ticket_Forms[Form Number],Ticket_Forms[Prizes])</f>
        <v>4745</v>
      </c>
      <c r="S2150" s="16">
        <f>LOOKUP(Table5[[#This Row],[Item '#]],Ticket_Forms[Form Number],Ticket_Forms[Location Rent])</f>
        <v>379</v>
      </c>
      <c r="T2150" s="16">
        <f>LOOKUP(Table5[[#This Row],[Item '#]],Ticket_Forms[Form Number],Ticket_Forms[Last Sale])</f>
        <v>599</v>
      </c>
      <c r="U2150" s="16" t="s">
        <v>3909</v>
      </c>
      <c r="V2150" s="58">
        <f>Table5[[#This Row],[Date Distributed]]</f>
        <v>45425</v>
      </c>
      <c r="W2150" s="3" t="str">
        <f>_xlfn.XLOOKUP(Table5[[#This Row],[Serial '#]],Table10[Serial '#],Table10[Charity Association],"",,)</f>
        <v>Cleveland Police Athletic League</v>
      </c>
      <c r="Z2150" s="3" t="s">
        <v>23</v>
      </c>
    </row>
    <row r="2151" spans="1:26" hidden="1" x14ac:dyDescent="0.35">
      <c r="A2151" s="3">
        <v>2149</v>
      </c>
      <c r="B2151" s="78">
        <v>45393</v>
      </c>
      <c r="C2151" s="73">
        <f>_xlfn.XLOOKUP(Table5[[#This Row],[Serial '#]],Table10[Serial '#],Table10[Date],"",,)</f>
        <v>45432</v>
      </c>
      <c r="D21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51" s="73" t="str">
        <f>IF(Table5[[#This Row],[Date Distributed]]="","In Stock","Distributed")</f>
        <v>Distributed</v>
      </c>
      <c r="F2151" s="79" t="s">
        <v>660</v>
      </c>
      <c r="G2151" s="75" t="s">
        <v>761</v>
      </c>
      <c r="H2151" s="80" t="s">
        <v>759</v>
      </c>
      <c r="I2151" s="80" t="s">
        <v>760</v>
      </c>
      <c r="J2151" s="81" t="s">
        <v>2886</v>
      </c>
      <c r="K2151" s="80" t="s">
        <v>434</v>
      </c>
      <c r="L2151" s="3" t="str">
        <f>_xlfn.XLOOKUP(Table5[[#This Row],[Item '#]],Ticket_Forms[Form Number],Ticket_Forms[Game Name],"",,)</f>
        <v>A-Paw-Ling Pooches</v>
      </c>
      <c r="M2151" s="15">
        <v>212</v>
      </c>
      <c r="N2151" s="3">
        <f>LOOKUP(Table5[[#This Row],[Item '#]],Ticket_Forms[Form Number],Ticket_Forms[Ticket Count])</f>
        <v>6320</v>
      </c>
      <c r="O2151" s="16">
        <f>LOOKUP(Table5[[#This Row],[Item '#]],Ticket_Forms[Form Number],Ticket_Forms[Ticket Value])</f>
        <v>1</v>
      </c>
      <c r="P2151" s="16">
        <f>LOOKUP(Table5[[#This Row],[Item '#]],Ticket_Forms[Form Number],Ticket_Forms[Revenue])</f>
        <v>6320</v>
      </c>
      <c r="Q2151" s="16">
        <f>LOOKUP(Table5[[#This Row],[Item '#]],Ticket_Forms[Form Number],Ticket_Forms[Ideal Profit])</f>
        <v>1575</v>
      </c>
      <c r="R2151" s="16">
        <f>LOOKUP(Table5[[#This Row],[Item '#]],Ticket_Forms[Form Number],Ticket_Forms[Prizes])</f>
        <v>4745</v>
      </c>
      <c r="S2151" s="16">
        <f>LOOKUP(Table5[[#This Row],[Item '#]],Ticket_Forms[Form Number],Ticket_Forms[Location Rent])</f>
        <v>379</v>
      </c>
      <c r="T2151" s="16">
        <f>LOOKUP(Table5[[#This Row],[Item '#]],Ticket_Forms[Form Number],Ticket_Forms[Last Sale])</f>
        <v>599</v>
      </c>
      <c r="U2151" s="16" t="s">
        <v>3909</v>
      </c>
      <c r="V2151" s="58">
        <f>Table5[[#This Row],[Date Distributed]]</f>
        <v>45432</v>
      </c>
      <c r="W2151" s="3" t="str">
        <f>_xlfn.XLOOKUP(Table5[[#This Row],[Serial '#]],Table10[Serial '#],Table10[Charity Association],"",,)</f>
        <v>Greater Cleveland Football Foundation</v>
      </c>
      <c r="Z2151" s="3" t="s">
        <v>23</v>
      </c>
    </row>
    <row r="2152" spans="1:26" hidden="1" x14ac:dyDescent="0.35">
      <c r="A2152" s="3">
        <v>2150</v>
      </c>
      <c r="B2152" s="78">
        <v>45393</v>
      </c>
      <c r="C2152" s="73">
        <f>_xlfn.XLOOKUP(Table5[[#This Row],[Serial '#]],Table10[Serial '#],Table10[Date],"",,)</f>
        <v>45433</v>
      </c>
      <c r="D21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52" s="73" t="str">
        <f>IF(Table5[[#This Row],[Date Distributed]]="","In Stock","Distributed")</f>
        <v>Distributed</v>
      </c>
      <c r="F2152" s="79" t="s">
        <v>660</v>
      </c>
      <c r="G2152" s="75" t="s">
        <v>360</v>
      </c>
      <c r="H2152" s="80">
        <v>24838</v>
      </c>
      <c r="I2152" s="80">
        <v>24838</v>
      </c>
      <c r="J2152" s="81">
        <v>130778</v>
      </c>
      <c r="K2152" s="80" t="s">
        <v>435</v>
      </c>
      <c r="L2152" s="3" t="str">
        <f>_xlfn.XLOOKUP(Table5[[#This Row],[Item '#]],Ticket_Forms[Form Number],Ticket_Forms[Game Name],"",,)</f>
        <v>Bootleg Bottles</v>
      </c>
      <c r="M2152" s="15">
        <v>262.23</v>
      </c>
      <c r="N2152" s="3">
        <f>LOOKUP(Table5[[#This Row],[Item '#]],Ticket_Forms[Form Number],Ticket_Forms[Ticket Count])</f>
        <v>6300</v>
      </c>
      <c r="O2152" s="16">
        <f>LOOKUP(Table5[[#This Row],[Item '#]],Ticket_Forms[Form Number],Ticket_Forms[Ticket Value])</f>
        <v>1</v>
      </c>
      <c r="P2152" s="16">
        <f>LOOKUP(Table5[[#This Row],[Item '#]],Ticket_Forms[Form Number],Ticket_Forms[Revenue])</f>
        <v>6300</v>
      </c>
      <c r="Q2152" s="16">
        <f>LOOKUP(Table5[[#This Row],[Item '#]],Ticket_Forms[Form Number],Ticket_Forms[Ideal Profit])</f>
        <v>995</v>
      </c>
      <c r="R2152" s="16">
        <f>LOOKUP(Table5[[#This Row],[Item '#]],Ticket_Forms[Form Number],Ticket_Forms[Prizes])</f>
        <v>5305</v>
      </c>
      <c r="S2152" s="16">
        <f>LOOKUP(Table5[[#This Row],[Item '#]],Ticket_Forms[Form Number],Ticket_Forms[Location Rent])</f>
        <v>378</v>
      </c>
      <c r="T2152" s="16">
        <f>LOOKUP(Table5[[#This Row],[Item '#]],Ticket_Forms[Form Number],Ticket_Forms[Last Sale])</f>
        <v>500</v>
      </c>
      <c r="U2152" s="16" t="s">
        <v>3909</v>
      </c>
      <c r="V2152" s="58">
        <f>Table5[[#This Row],[Date Distributed]]</f>
        <v>45433</v>
      </c>
      <c r="W2152" s="3" t="str">
        <f>_xlfn.XLOOKUP(Table5[[#This Row],[Serial '#]],Table10[Serial '#],Table10[Charity Association],"",,)</f>
        <v>Cleveland Police Athletic League</v>
      </c>
      <c r="Z2152" s="16" t="s">
        <v>3909</v>
      </c>
    </row>
    <row r="2153" spans="1:26" hidden="1" x14ac:dyDescent="0.35">
      <c r="A2153" s="3">
        <v>2151</v>
      </c>
      <c r="B2153" s="78">
        <v>45393</v>
      </c>
      <c r="C2153" s="73">
        <f>_xlfn.XLOOKUP(Table5[[#This Row],[Serial '#]],Table10[Serial '#],Table10[Date],"",,)</f>
        <v>45433</v>
      </c>
      <c r="D21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53" s="73" t="str">
        <f>IF(Table5[[#This Row],[Date Distributed]]="","In Stock","Distributed")</f>
        <v>Distributed</v>
      </c>
      <c r="F2153" s="79" t="s">
        <v>660</v>
      </c>
      <c r="G2153" s="75" t="s">
        <v>360</v>
      </c>
      <c r="H2153" s="80">
        <v>24838</v>
      </c>
      <c r="I2153" s="80">
        <v>24838</v>
      </c>
      <c r="J2153" s="81">
        <v>100106</v>
      </c>
      <c r="K2153" s="80" t="s">
        <v>3643</v>
      </c>
      <c r="L2153" s="3" t="str">
        <f>_xlfn.XLOOKUP(Table5[[#This Row],[Item '#]],Ticket_Forms[Form Number],Ticket_Forms[Game Name],"",,)</f>
        <v>Filthy Stinkin' Rich</v>
      </c>
      <c r="M2153" s="15">
        <v>253.13</v>
      </c>
      <c r="N2153" s="3">
        <f>LOOKUP(Table5[[#This Row],[Item '#]],Ticket_Forms[Form Number],Ticket_Forms[Ticket Count])</f>
        <v>2688</v>
      </c>
      <c r="O2153" s="16">
        <f>LOOKUP(Table5[[#This Row],[Item '#]],Ticket_Forms[Form Number],Ticket_Forms[Ticket Value])</f>
        <v>1</v>
      </c>
      <c r="P2153" s="16">
        <f>LOOKUP(Table5[[#This Row],[Item '#]],Ticket_Forms[Form Number],Ticket_Forms[Revenue])</f>
        <v>2688</v>
      </c>
      <c r="Q2153" s="16">
        <f>LOOKUP(Table5[[#This Row],[Item '#]],Ticket_Forms[Form Number],Ticket_Forms[Ideal Profit])</f>
        <v>312</v>
      </c>
      <c r="R2153" s="16">
        <f>LOOKUP(Table5[[#This Row],[Item '#]],Ticket_Forms[Form Number],Ticket_Forms[Prizes])</f>
        <v>2376</v>
      </c>
      <c r="S2153" s="16">
        <f>LOOKUP(Table5[[#This Row],[Item '#]],Ticket_Forms[Form Number],Ticket_Forms[Location Rent])</f>
        <v>161</v>
      </c>
      <c r="T2153" s="16">
        <f>LOOKUP(Table5[[#This Row],[Item '#]],Ticket_Forms[Form Number],Ticket_Forms[Last Sale])</f>
        <v>0</v>
      </c>
      <c r="U2153" s="16" t="s">
        <v>3909</v>
      </c>
      <c r="V2153" s="58">
        <f>Table5[[#This Row],[Date Distributed]]</f>
        <v>45433</v>
      </c>
      <c r="W2153" s="3" t="str">
        <f>_xlfn.XLOOKUP(Table5[[#This Row],[Serial '#]],Table10[Serial '#],Table10[Charity Association],"",,)</f>
        <v>Medina County Law Enforcrment Assoc</v>
      </c>
      <c r="Z2153" s="16" t="s">
        <v>3909</v>
      </c>
    </row>
    <row r="2154" spans="1:26" hidden="1" x14ac:dyDescent="0.35">
      <c r="A2154" s="3">
        <v>2152</v>
      </c>
      <c r="B2154" s="78">
        <v>45393</v>
      </c>
      <c r="C2154" s="73">
        <f>_xlfn.XLOOKUP(Table5[[#This Row],[Serial '#]],Table10[Serial '#],Table10[Date],"",,)</f>
        <v>45435</v>
      </c>
      <c r="D21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54" s="73" t="str">
        <f>IF(Table5[[#This Row],[Date Distributed]]="","In Stock","Distributed")</f>
        <v>Distributed</v>
      </c>
      <c r="F2154" s="79" t="s">
        <v>660</v>
      </c>
      <c r="G2154" s="75" t="s">
        <v>360</v>
      </c>
      <c r="H2154" s="80">
        <v>24838</v>
      </c>
      <c r="I2154" s="80">
        <v>24838</v>
      </c>
      <c r="J2154" s="81">
        <v>100052</v>
      </c>
      <c r="K2154" s="80" t="s">
        <v>640</v>
      </c>
      <c r="L2154" s="3" t="str">
        <f>_xlfn.XLOOKUP(Table5[[#This Row],[Item '#]],Ticket_Forms[Form Number],Ticket_Forms[Game Name],"",,)</f>
        <v>Bad To the Bone</v>
      </c>
      <c r="M2154" s="15">
        <v>245.76</v>
      </c>
      <c r="N2154" s="3">
        <f>LOOKUP(Table5[[#This Row],[Item '#]],Ticket_Forms[Form Number],Ticket_Forms[Ticket Count])</f>
        <v>6300</v>
      </c>
      <c r="O2154" s="16">
        <f>LOOKUP(Table5[[#This Row],[Item '#]],Ticket_Forms[Form Number],Ticket_Forms[Ticket Value])</f>
        <v>1</v>
      </c>
      <c r="P2154" s="16">
        <f>LOOKUP(Table5[[#This Row],[Item '#]],Ticket_Forms[Form Number],Ticket_Forms[Revenue])</f>
        <v>6300</v>
      </c>
      <c r="Q2154" s="16">
        <f>LOOKUP(Table5[[#This Row],[Item '#]],Ticket_Forms[Form Number],Ticket_Forms[Ideal Profit])</f>
        <v>995</v>
      </c>
      <c r="R2154" s="16">
        <f>LOOKUP(Table5[[#This Row],[Item '#]],Ticket_Forms[Form Number],Ticket_Forms[Prizes])</f>
        <v>5305</v>
      </c>
      <c r="S2154" s="16">
        <f>LOOKUP(Table5[[#This Row],[Item '#]],Ticket_Forms[Form Number],Ticket_Forms[Location Rent])</f>
        <v>378</v>
      </c>
      <c r="T2154" s="16">
        <f>LOOKUP(Table5[[#This Row],[Item '#]],Ticket_Forms[Form Number],Ticket_Forms[Last Sale])</f>
        <v>500</v>
      </c>
      <c r="U2154" s="16" t="s">
        <v>3909</v>
      </c>
      <c r="V2154" s="58">
        <f>Table5[[#This Row],[Date Distributed]]</f>
        <v>45435</v>
      </c>
      <c r="W2154" s="3" t="str">
        <f>_xlfn.XLOOKUP(Table5[[#This Row],[Serial '#]],Table10[Serial '#],Table10[Charity Association],"",,)</f>
        <v>Greater Cleveland Football Foundation</v>
      </c>
      <c r="Z2154" s="16" t="s">
        <v>3909</v>
      </c>
    </row>
    <row r="2155" spans="1:26" hidden="1" x14ac:dyDescent="0.35">
      <c r="A2155" s="3">
        <v>2153</v>
      </c>
      <c r="B2155" s="78">
        <v>45393</v>
      </c>
      <c r="C2155" s="73">
        <f>_xlfn.XLOOKUP(Table5[[#This Row],[Serial '#]],Table10[Serial '#],Table10[Date],"",,)</f>
        <v>45436</v>
      </c>
      <c r="D21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55" s="73" t="str">
        <f>IF(Table5[[#This Row],[Date Distributed]]="","In Stock","Distributed")</f>
        <v>Distributed</v>
      </c>
      <c r="F2155" s="79" t="s">
        <v>660</v>
      </c>
      <c r="G2155" s="75" t="s">
        <v>360</v>
      </c>
      <c r="H2155" s="80">
        <v>24838</v>
      </c>
      <c r="I2155" s="80">
        <v>24838</v>
      </c>
      <c r="J2155" s="81">
        <v>120837</v>
      </c>
      <c r="K2155" s="80" t="s">
        <v>436</v>
      </c>
      <c r="L2155" s="3" t="str">
        <f>_xlfn.XLOOKUP(Table5[[#This Row],[Item '#]],Ticket_Forms[Form Number],Ticket_Forms[Game Name],"",,)</f>
        <v>Whiskey Wealth</v>
      </c>
      <c r="M2155" s="15">
        <v>195.03</v>
      </c>
      <c r="N2155" s="3">
        <f>LOOKUP(Table5[[#This Row],[Item '#]],Ticket_Forms[Form Number],Ticket_Forms[Ticket Count])</f>
        <v>4620</v>
      </c>
      <c r="O2155" s="16">
        <f>LOOKUP(Table5[[#This Row],[Item '#]],Ticket_Forms[Form Number],Ticket_Forms[Ticket Value])</f>
        <v>1</v>
      </c>
      <c r="P2155" s="16">
        <f>LOOKUP(Table5[[#This Row],[Item '#]],Ticket_Forms[Form Number],Ticket_Forms[Revenue])</f>
        <v>4620</v>
      </c>
      <c r="Q2155" s="16">
        <f>LOOKUP(Table5[[#This Row],[Item '#]],Ticket_Forms[Form Number],Ticket_Forms[Ideal Profit])</f>
        <v>900</v>
      </c>
      <c r="R2155" s="16">
        <f>LOOKUP(Table5[[#This Row],[Item '#]],Ticket_Forms[Form Number],Ticket_Forms[Prizes])</f>
        <v>3720</v>
      </c>
      <c r="S2155" s="16">
        <f>LOOKUP(Table5[[#This Row],[Item '#]],Ticket_Forms[Form Number],Ticket_Forms[Location Rent])</f>
        <v>277</v>
      </c>
      <c r="T2155" s="16">
        <f>LOOKUP(Table5[[#This Row],[Item '#]],Ticket_Forms[Form Number],Ticket_Forms[Last Sale])</f>
        <v>599</v>
      </c>
      <c r="U2155" s="16" t="s">
        <v>3909</v>
      </c>
      <c r="V2155" s="58">
        <f>Table5[[#This Row],[Date Distributed]]</f>
        <v>45436</v>
      </c>
      <c r="W2155" s="3" t="str">
        <f>_xlfn.XLOOKUP(Table5[[#This Row],[Serial '#]],Table10[Serial '#],Table10[Charity Association],"",,)</f>
        <v>Cleveland Police Athletic League</v>
      </c>
      <c r="Z2155" s="16" t="s">
        <v>3909</v>
      </c>
    </row>
    <row r="2156" spans="1:26" hidden="1" x14ac:dyDescent="0.35">
      <c r="A2156" s="3">
        <v>2154</v>
      </c>
      <c r="B2156" s="78">
        <v>45393</v>
      </c>
      <c r="C2156" s="73">
        <f>_xlfn.XLOOKUP(Table5[[#This Row],[Serial '#]],Table10[Serial '#],Table10[Date],"",,)</f>
        <v>45440</v>
      </c>
      <c r="D21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56" s="73" t="str">
        <f>IF(Table5[[#This Row],[Date Distributed]]="","In Stock","Distributed")</f>
        <v>Distributed</v>
      </c>
      <c r="F2156" s="79" t="s">
        <v>660</v>
      </c>
      <c r="G2156" s="75" t="s">
        <v>761</v>
      </c>
      <c r="H2156" s="80" t="s">
        <v>759</v>
      </c>
      <c r="I2156" s="80" t="s">
        <v>760</v>
      </c>
      <c r="J2156" s="81" t="s">
        <v>2887</v>
      </c>
      <c r="K2156" s="80" t="s">
        <v>434</v>
      </c>
      <c r="L2156" s="3" t="str">
        <f>_xlfn.XLOOKUP(Table5[[#This Row],[Item '#]],Ticket_Forms[Form Number],Ticket_Forms[Game Name],"",,)</f>
        <v>A-Paw-Ling Pooches</v>
      </c>
      <c r="M2156" s="15">
        <v>212</v>
      </c>
      <c r="N2156" s="3">
        <f>LOOKUP(Table5[[#This Row],[Item '#]],Ticket_Forms[Form Number],Ticket_Forms[Ticket Count])</f>
        <v>6320</v>
      </c>
      <c r="O2156" s="16">
        <f>LOOKUP(Table5[[#This Row],[Item '#]],Ticket_Forms[Form Number],Ticket_Forms[Ticket Value])</f>
        <v>1</v>
      </c>
      <c r="P2156" s="16">
        <f>LOOKUP(Table5[[#This Row],[Item '#]],Ticket_Forms[Form Number],Ticket_Forms[Revenue])</f>
        <v>6320</v>
      </c>
      <c r="Q2156" s="16">
        <f>LOOKUP(Table5[[#This Row],[Item '#]],Ticket_Forms[Form Number],Ticket_Forms[Ideal Profit])</f>
        <v>1575</v>
      </c>
      <c r="R2156" s="16">
        <f>LOOKUP(Table5[[#This Row],[Item '#]],Ticket_Forms[Form Number],Ticket_Forms[Prizes])</f>
        <v>4745</v>
      </c>
      <c r="S2156" s="16">
        <f>LOOKUP(Table5[[#This Row],[Item '#]],Ticket_Forms[Form Number],Ticket_Forms[Location Rent])</f>
        <v>379</v>
      </c>
      <c r="T2156" s="16">
        <f>LOOKUP(Table5[[#This Row],[Item '#]],Ticket_Forms[Form Number],Ticket_Forms[Last Sale])</f>
        <v>599</v>
      </c>
      <c r="U2156" s="16" t="s">
        <v>3909</v>
      </c>
      <c r="V2156" s="58">
        <f>Table5[[#This Row],[Date Distributed]]</f>
        <v>45440</v>
      </c>
      <c r="W2156" s="3" t="str">
        <f>_xlfn.XLOOKUP(Table5[[#This Row],[Serial '#]],Table10[Serial '#],Table10[Charity Association],"",,)</f>
        <v>Greater Cleveland Football Foundation</v>
      </c>
      <c r="Z2156" s="3" t="s">
        <v>23</v>
      </c>
    </row>
    <row r="2157" spans="1:26" hidden="1" x14ac:dyDescent="0.35">
      <c r="A2157" s="3">
        <v>2155</v>
      </c>
      <c r="B2157" s="78">
        <v>45393</v>
      </c>
      <c r="C2157" s="73">
        <f>_xlfn.XLOOKUP(Table5[[#This Row],[Serial '#]],Table10[Serial '#],Table10[Date],"",,)</f>
        <v>45441</v>
      </c>
      <c r="D21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57" s="73" t="str">
        <f>IF(Table5[[#This Row],[Date Distributed]]="","In Stock","Distributed")</f>
        <v>Distributed</v>
      </c>
      <c r="F2157" s="79" t="s">
        <v>660</v>
      </c>
      <c r="G2157" s="75" t="s">
        <v>360</v>
      </c>
      <c r="H2157" s="80">
        <v>24838</v>
      </c>
      <c r="I2157" s="80">
        <v>24838</v>
      </c>
      <c r="J2157" s="81">
        <v>100029</v>
      </c>
      <c r="K2157" s="80" t="s">
        <v>640</v>
      </c>
      <c r="L2157" s="3" t="str">
        <f>_xlfn.XLOOKUP(Table5[[#This Row],[Item '#]],Ticket_Forms[Form Number],Ticket_Forms[Game Name],"",,)</f>
        <v>Bad To the Bone</v>
      </c>
      <c r="M2157" s="15">
        <v>245.76</v>
      </c>
      <c r="N2157" s="3">
        <f>LOOKUP(Table5[[#This Row],[Item '#]],Ticket_Forms[Form Number],Ticket_Forms[Ticket Count])</f>
        <v>6300</v>
      </c>
      <c r="O2157" s="16">
        <f>LOOKUP(Table5[[#This Row],[Item '#]],Ticket_Forms[Form Number],Ticket_Forms[Ticket Value])</f>
        <v>1</v>
      </c>
      <c r="P2157" s="16">
        <f>LOOKUP(Table5[[#This Row],[Item '#]],Ticket_Forms[Form Number],Ticket_Forms[Revenue])</f>
        <v>6300</v>
      </c>
      <c r="Q2157" s="16">
        <f>LOOKUP(Table5[[#This Row],[Item '#]],Ticket_Forms[Form Number],Ticket_Forms[Ideal Profit])</f>
        <v>995</v>
      </c>
      <c r="R2157" s="16">
        <f>LOOKUP(Table5[[#This Row],[Item '#]],Ticket_Forms[Form Number],Ticket_Forms[Prizes])</f>
        <v>5305</v>
      </c>
      <c r="S2157" s="16">
        <f>LOOKUP(Table5[[#This Row],[Item '#]],Ticket_Forms[Form Number],Ticket_Forms[Location Rent])</f>
        <v>378</v>
      </c>
      <c r="T2157" s="16">
        <f>LOOKUP(Table5[[#This Row],[Item '#]],Ticket_Forms[Form Number],Ticket_Forms[Last Sale])</f>
        <v>500</v>
      </c>
      <c r="U2157" s="16" t="s">
        <v>3909</v>
      </c>
      <c r="V2157" s="58">
        <f>Table5[[#This Row],[Date Distributed]]</f>
        <v>45441</v>
      </c>
      <c r="W2157" s="3" t="str">
        <f>_xlfn.XLOOKUP(Table5[[#This Row],[Serial '#]],Table10[Serial '#],Table10[Charity Association],"",,)</f>
        <v>Cleveland Police Athletic League</v>
      </c>
      <c r="Z2157" s="16" t="s">
        <v>3909</v>
      </c>
    </row>
    <row r="2158" spans="1:26" hidden="1" x14ac:dyDescent="0.35">
      <c r="A2158" s="3">
        <v>2156</v>
      </c>
      <c r="B2158" s="78">
        <v>45393</v>
      </c>
      <c r="C2158" s="73">
        <f>_xlfn.XLOOKUP(Table5[[#This Row],[Serial '#]],Table10[Serial '#],Table10[Date],"",,)</f>
        <v>45441</v>
      </c>
      <c r="D21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58" s="73" t="str">
        <f>IF(Table5[[#This Row],[Date Distributed]]="","In Stock","Distributed")</f>
        <v>Distributed</v>
      </c>
      <c r="F2158" s="79" t="s">
        <v>660</v>
      </c>
      <c r="G2158" s="75" t="s">
        <v>360</v>
      </c>
      <c r="H2158" s="80">
        <v>24838</v>
      </c>
      <c r="I2158" s="80">
        <v>24838</v>
      </c>
      <c r="J2158" s="81">
        <v>100047</v>
      </c>
      <c r="K2158" s="80" t="s">
        <v>640</v>
      </c>
      <c r="L2158" s="3" t="str">
        <f>_xlfn.XLOOKUP(Table5[[#This Row],[Item '#]],Ticket_Forms[Form Number],Ticket_Forms[Game Name],"",,)</f>
        <v>Bad To the Bone</v>
      </c>
      <c r="M2158" s="15">
        <v>245.76</v>
      </c>
      <c r="N2158" s="3">
        <f>LOOKUP(Table5[[#This Row],[Item '#]],Ticket_Forms[Form Number],Ticket_Forms[Ticket Count])</f>
        <v>6300</v>
      </c>
      <c r="O2158" s="16">
        <f>LOOKUP(Table5[[#This Row],[Item '#]],Ticket_Forms[Form Number],Ticket_Forms[Ticket Value])</f>
        <v>1</v>
      </c>
      <c r="P2158" s="16">
        <f>LOOKUP(Table5[[#This Row],[Item '#]],Ticket_Forms[Form Number],Ticket_Forms[Revenue])</f>
        <v>6300</v>
      </c>
      <c r="Q2158" s="16">
        <f>LOOKUP(Table5[[#This Row],[Item '#]],Ticket_Forms[Form Number],Ticket_Forms[Ideal Profit])</f>
        <v>995</v>
      </c>
      <c r="R2158" s="16">
        <f>LOOKUP(Table5[[#This Row],[Item '#]],Ticket_Forms[Form Number],Ticket_Forms[Prizes])</f>
        <v>5305</v>
      </c>
      <c r="S2158" s="16">
        <f>LOOKUP(Table5[[#This Row],[Item '#]],Ticket_Forms[Form Number],Ticket_Forms[Location Rent])</f>
        <v>378</v>
      </c>
      <c r="T2158" s="16">
        <f>LOOKUP(Table5[[#This Row],[Item '#]],Ticket_Forms[Form Number],Ticket_Forms[Last Sale])</f>
        <v>500</v>
      </c>
      <c r="U2158" s="16" t="s">
        <v>3909</v>
      </c>
      <c r="V2158" s="58">
        <f>Table5[[#This Row],[Date Distributed]]</f>
        <v>45441</v>
      </c>
      <c r="W2158" s="3" t="str">
        <f>_xlfn.XLOOKUP(Table5[[#This Row],[Serial '#]],Table10[Serial '#],Table10[Charity Association],"",,)</f>
        <v>Cleveland Police Athletic League</v>
      </c>
      <c r="Z2158" s="16" t="s">
        <v>3909</v>
      </c>
    </row>
    <row r="2159" spans="1:26" hidden="1" x14ac:dyDescent="0.35">
      <c r="A2159" s="3">
        <v>2157</v>
      </c>
      <c r="B2159" s="78">
        <v>45393</v>
      </c>
      <c r="C2159" s="73">
        <f>_xlfn.XLOOKUP(Table5[[#This Row],[Serial '#]],Table10[Serial '#],Table10[Date],"",,)</f>
        <v>45442</v>
      </c>
      <c r="D21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59" s="73" t="str">
        <f>IF(Table5[[#This Row],[Date Distributed]]="","In Stock","Distributed")</f>
        <v>Distributed</v>
      </c>
      <c r="F2159" s="79" t="s">
        <v>660</v>
      </c>
      <c r="G2159" s="75" t="s">
        <v>360</v>
      </c>
      <c r="H2159" s="80">
        <v>24838</v>
      </c>
      <c r="I2159" s="80">
        <v>24838</v>
      </c>
      <c r="J2159" s="81">
        <v>100099</v>
      </c>
      <c r="K2159" s="80" t="s">
        <v>3643</v>
      </c>
      <c r="L2159" s="3" t="str">
        <f>_xlfn.XLOOKUP(Table5[[#This Row],[Item '#]],Ticket_Forms[Form Number],Ticket_Forms[Game Name],"",,)</f>
        <v>Filthy Stinkin' Rich</v>
      </c>
      <c r="M2159" s="15">
        <v>253.13</v>
      </c>
      <c r="N2159" s="3">
        <f>LOOKUP(Table5[[#This Row],[Item '#]],Ticket_Forms[Form Number],Ticket_Forms[Ticket Count])</f>
        <v>2688</v>
      </c>
      <c r="O2159" s="16">
        <f>LOOKUP(Table5[[#This Row],[Item '#]],Ticket_Forms[Form Number],Ticket_Forms[Ticket Value])</f>
        <v>1</v>
      </c>
      <c r="P2159" s="16">
        <f>LOOKUP(Table5[[#This Row],[Item '#]],Ticket_Forms[Form Number],Ticket_Forms[Revenue])</f>
        <v>2688</v>
      </c>
      <c r="Q2159" s="16">
        <f>LOOKUP(Table5[[#This Row],[Item '#]],Ticket_Forms[Form Number],Ticket_Forms[Ideal Profit])</f>
        <v>312</v>
      </c>
      <c r="R2159" s="16">
        <f>LOOKUP(Table5[[#This Row],[Item '#]],Ticket_Forms[Form Number],Ticket_Forms[Prizes])</f>
        <v>2376</v>
      </c>
      <c r="S2159" s="16">
        <f>LOOKUP(Table5[[#This Row],[Item '#]],Ticket_Forms[Form Number],Ticket_Forms[Location Rent])</f>
        <v>161</v>
      </c>
      <c r="T2159" s="16">
        <f>LOOKUP(Table5[[#This Row],[Item '#]],Ticket_Forms[Form Number],Ticket_Forms[Last Sale])</f>
        <v>0</v>
      </c>
      <c r="U2159" s="16" t="s">
        <v>3909</v>
      </c>
      <c r="V2159" s="58">
        <f>Table5[[#This Row],[Date Distributed]]</f>
        <v>45442</v>
      </c>
      <c r="W2159" s="3" t="str">
        <f>_xlfn.XLOOKUP(Table5[[#This Row],[Serial '#]],Table10[Serial '#],Table10[Charity Association],"",,)</f>
        <v>Greater Cleveland Football Foundation</v>
      </c>
      <c r="Z2159" s="16" t="s">
        <v>3909</v>
      </c>
    </row>
    <row r="2160" spans="1:26" hidden="1" x14ac:dyDescent="0.35">
      <c r="A2160" s="3">
        <v>2158</v>
      </c>
      <c r="B2160" s="78">
        <v>45393</v>
      </c>
      <c r="C2160" s="73">
        <f>_xlfn.XLOOKUP(Table5[[#This Row],[Serial '#]],Table10[Serial '#],Table10[Date],"",,)</f>
        <v>45445</v>
      </c>
      <c r="D21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60" s="73" t="str">
        <f>IF(Table5[[#This Row],[Date Distributed]]="","In Stock","Distributed")</f>
        <v>Distributed</v>
      </c>
      <c r="F2160" s="79" t="s">
        <v>660</v>
      </c>
      <c r="G2160" s="75" t="s">
        <v>360</v>
      </c>
      <c r="H2160" s="80">
        <v>24838</v>
      </c>
      <c r="I2160" s="80">
        <v>24838</v>
      </c>
      <c r="J2160" s="81">
        <v>100108</v>
      </c>
      <c r="K2160" s="80" t="s">
        <v>3643</v>
      </c>
      <c r="L2160" s="3" t="str">
        <f>_xlfn.XLOOKUP(Table5[[#This Row],[Item '#]],Ticket_Forms[Form Number],Ticket_Forms[Game Name],"",,)</f>
        <v>Filthy Stinkin' Rich</v>
      </c>
      <c r="M2160" s="15">
        <v>253.13</v>
      </c>
      <c r="N2160" s="3">
        <f>LOOKUP(Table5[[#This Row],[Item '#]],Ticket_Forms[Form Number],Ticket_Forms[Ticket Count])</f>
        <v>2688</v>
      </c>
      <c r="O2160" s="16">
        <f>LOOKUP(Table5[[#This Row],[Item '#]],Ticket_Forms[Form Number],Ticket_Forms[Ticket Value])</f>
        <v>1</v>
      </c>
      <c r="P2160" s="16">
        <f>LOOKUP(Table5[[#This Row],[Item '#]],Ticket_Forms[Form Number],Ticket_Forms[Revenue])</f>
        <v>2688</v>
      </c>
      <c r="Q2160" s="16">
        <f>LOOKUP(Table5[[#This Row],[Item '#]],Ticket_Forms[Form Number],Ticket_Forms[Ideal Profit])</f>
        <v>312</v>
      </c>
      <c r="R2160" s="16">
        <f>LOOKUP(Table5[[#This Row],[Item '#]],Ticket_Forms[Form Number],Ticket_Forms[Prizes])</f>
        <v>2376</v>
      </c>
      <c r="S2160" s="16">
        <f>LOOKUP(Table5[[#This Row],[Item '#]],Ticket_Forms[Form Number],Ticket_Forms[Location Rent])</f>
        <v>161</v>
      </c>
      <c r="T2160" s="16">
        <f>LOOKUP(Table5[[#This Row],[Item '#]],Ticket_Forms[Form Number],Ticket_Forms[Last Sale])</f>
        <v>0</v>
      </c>
      <c r="U2160" s="16" t="s">
        <v>3909</v>
      </c>
      <c r="V2160" s="58">
        <f>Table5[[#This Row],[Date Distributed]]</f>
        <v>45445</v>
      </c>
      <c r="W2160" s="3" t="str">
        <f>_xlfn.XLOOKUP(Table5[[#This Row],[Serial '#]],Table10[Serial '#],Table10[Charity Association],"",,)</f>
        <v>Cleveland Police Athletic League</v>
      </c>
      <c r="Z2160" s="16" t="s">
        <v>3909</v>
      </c>
    </row>
    <row r="2161" spans="1:26" hidden="1" x14ac:dyDescent="0.35">
      <c r="A2161" s="3">
        <v>2159</v>
      </c>
      <c r="B2161" s="78">
        <v>45393</v>
      </c>
      <c r="C2161" s="73">
        <f>_xlfn.XLOOKUP(Table5[[#This Row],[Serial '#]],Table10[Serial '#],Table10[Date],"",,)</f>
        <v>45453</v>
      </c>
      <c r="D21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61" s="73" t="str">
        <f>IF(Table5[[#This Row],[Date Distributed]]="","In Stock","Distributed")</f>
        <v>Distributed</v>
      </c>
      <c r="F2161" s="79" t="s">
        <v>660</v>
      </c>
      <c r="G2161" s="75" t="s">
        <v>360</v>
      </c>
      <c r="H2161" s="80">
        <v>24838</v>
      </c>
      <c r="I2161" s="80">
        <v>24838</v>
      </c>
      <c r="J2161" s="81">
        <v>100042</v>
      </c>
      <c r="K2161" s="80" t="s">
        <v>640</v>
      </c>
      <c r="L2161" s="3" t="str">
        <f>_xlfn.XLOOKUP(Table5[[#This Row],[Item '#]],Ticket_Forms[Form Number],Ticket_Forms[Game Name],"",,)</f>
        <v>Bad To the Bone</v>
      </c>
      <c r="M2161" s="15">
        <v>245.76</v>
      </c>
      <c r="N2161" s="3">
        <f>LOOKUP(Table5[[#This Row],[Item '#]],Ticket_Forms[Form Number],Ticket_Forms[Ticket Count])</f>
        <v>6300</v>
      </c>
      <c r="O2161" s="16">
        <f>LOOKUP(Table5[[#This Row],[Item '#]],Ticket_Forms[Form Number],Ticket_Forms[Ticket Value])</f>
        <v>1</v>
      </c>
      <c r="P2161" s="16">
        <f>LOOKUP(Table5[[#This Row],[Item '#]],Ticket_Forms[Form Number],Ticket_Forms[Revenue])</f>
        <v>6300</v>
      </c>
      <c r="Q2161" s="16">
        <f>LOOKUP(Table5[[#This Row],[Item '#]],Ticket_Forms[Form Number],Ticket_Forms[Ideal Profit])</f>
        <v>995</v>
      </c>
      <c r="R2161" s="16">
        <f>LOOKUP(Table5[[#This Row],[Item '#]],Ticket_Forms[Form Number],Ticket_Forms[Prizes])</f>
        <v>5305</v>
      </c>
      <c r="S2161" s="16">
        <f>LOOKUP(Table5[[#This Row],[Item '#]],Ticket_Forms[Form Number],Ticket_Forms[Location Rent])</f>
        <v>378</v>
      </c>
      <c r="T2161" s="16">
        <f>LOOKUP(Table5[[#This Row],[Item '#]],Ticket_Forms[Form Number],Ticket_Forms[Last Sale])</f>
        <v>500</v>
      </c>
      <c r="U2161" s="16" t="s">
        <v>3909</v>
      </c>
      <c r="V2161" s="58">
        <f>Table5[[#This Row],[Date Distributed]]</f>
        <v>45453</v>
      </c>
      <c r="W2161" s="3" t="str">
        <f>_xlfn.XLOOKUP(Table5[[#This Row],[Serial '#]],Table10[Serial '#],Table10[Charity Association],"",,)</f>
        <v>Cleveland Police Athletic League</v>
      </c>
      <c r="Z2161" s="16" t="s">
        <v>3909</v>
      </c>
    </row>
    <row r="2162" spans="1:26" hidden="1" x14ac:dyDescent="0.35">
      <c r="A2162" s="3">
        <v>2160</v>
      </c>
      <c r="B2162" s="78">
        <v>45393</v>
      </c>
      <c r="C2162" s="73">
        <f>_xlfn.XLOOKUP(Table5[[#This Row],[Serial '#]],Table10[Serial '#],Table10[Date],"",,)</f>
        <v>45454</v>
      </c>
      <c r="D21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62" s="73" t="str">
        <f>IF(Table5[[#This Row],[Date Distributed]]="","In Stock","Distributed")</f>
        <v>Distributed</v>
      </c>
      <c r="F2162" s="79" t="s">
        <v>660</v>
      </c>
      <c r="G2162" s="75" t="s">
        <v>360</v>
      </c>
      <c r="H2162" s="80">
        <v>24838</v>
      </c>
      <c r="I2162" s="80">
        <v>24838</v>
      </c>
      <c r="J2162" s="81">
        <v>120835</v>
      </c>
      <c r="K2162" s="80" t="s">
        <v>436</v>
      </c>
      <c r="L2162" s="3" t="str">
        <f>_xlfn.XLOOKUP(Table5[[#This Row],[Item '#]],Ticket_Forms[Form Number],Ticket_Forms[Game Name],"",,)</f>
        <v>Whiskey Wealth</v>
      </c>
      <c r="M2162" s="15">
        <v>195.03</v>
      </c>
      <c r="N2162" s="3">
        <f>LOOKUP(Table5[[#This Row],[Item '#]],Ticket_Forms[Form Number],Ticket_Forms[Ticket Count])</f>
        <v>4620</v>
      </c>
      <c r="O2162" s="16">
        <f>LOOKUP(Table5[[#This Row],[Item '#]],Ticket_Forms[Form Number],Ticket_Forms[Ticket Value])</f>
        <v>1</v>
      </c>
      <c r="P2162" s="16">
        <f>LOOKUP(Table5[[#This Row],[Item '#]],Ticket_Forms[Form Number],Ticket_Forms[Revenue])</f>
        <v>4620</v>
      </c>
      <c r="Q2162" s="16">
        <f>LOOKUP(Table5[[#This Row],[Item '#]],Ticket_Forms[Form Number],Ticket_Forms[Ideal Profit])</f>
        <v>900</v>
      </c>
      <c r="R2162" s="16">
        <f>LOOKUP(Table5[[#This Row],[Item '#]],Ticket_Forms[Form Number],Ticket_Forms[Prizes])</f>
        <v>3720</v>
      </c>
      <c r="S2162" s="16">
        <f>LOOKUP(Table5[[#This Row],[Item '#]],Ticket_Forms[Form Number],Ticket_Forms[Location Rent])</f>
        <v>277</v>
      </c>
      <c r="T2162" s="16">
        <f>LOOKUP(Table5[[#This Row],[Item '#]],Ticket_Forms[Form Number],Ticket_Forms[Last Sale])</f>
        <v>599</v>
      </c>
      <c r="U2162" s="16" t="s">
        <v>3909</v>
      </c>
      <c r="V2162" s="58">
        <f>Table5[[#This Row],[Date Distributed]]</f>
        <v>45454</v>
      </c>
      <c r="W2162" s="3" t="str">
        <f>_xlfn.XLOOKUP(Table5[[#This Row],[Serial '#]],Table10[Serial '#],Table10[Charity Association],"",,)</f>
        <v>Cleveland Police Athletic League</v>
      </c>
      <c r="Z2162" s="16" t="s">
        <v>3909</v>
      </c>
    </row>
    <row r="2163" spans="1:26" hidden="1" x14ac:dyDescent="0.35">
      <c r="A2163" s="3">
        <v>2161</v>
      </c>
      <c r="B2163" s="78">
        <v>45393</v>
      </c>
      <c r="C2163" s="73">
        <f>_xlfn.XLOOKUP(Table5[[#This Row],[Serial '#]],Table10[Serial '#],Table10[Date],"",,)</f>
        <v>45454</v>
      </c>
      <c r="D21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63" s="73" t="str">
        <f>IF(Table5[[#This Row],[Date Distributed]]="","In Stock","Distributed")</f>
        <v>Distributed</v>
      </c>
      <c r="F2163" s="79" t="s">
        <v>660</v>
      </c>
      <c r="G2163" s="75" t="s">
        <v>360</v>
      </c>
      <c r="H2163" s="80">
        <v>24838</v>
      </c>
      <c r="I2163" s="80">
        <v>24838</v>
      </c>
      <c r="J2163" s="81">
        <v>130775</v>
      </c>
      <c r="K2163" s="80" t="s">
        <v>435</v>
      </c>
      <c r="L2163" s="3" t="str">
        <f>_xlfn.XLOOKUP(Table5[[#This Row],[Item '#]],Ticket_Forms[Form Number],Ticket_Forms[Game Name],"",,)</f>
        <v>Bootleg Bottles</v>
      </c>
      <c r="M2163" s="15">
        <v>262.23</v>
      </c>
      <c r="N2163" s="3">
        <f>LOOKUP(Table5[[#This Row],[Item '#]],Ticket_Forms[Form Number],Ticket_Forms[Ticket Count])</f>
        <v>6300</v>
      </c>
      <c r="O2163" s="16">
        <f>LOOKUP(Table5[[#This Row],[Item '#]],Ticket_Forms[Form Number],Ticket_Forms[Ticket Value])</f>
        <v>1</v>
      </c>
      <c r="P2163" s="16">
        <f>LOOKUP(Table5[[#This Row],[Item '#]],Ticket_Forms[Form Number],Ticket_Forms[Revenue])</f>
        <v>6300</v>
      </c>
      <c r="Q2163" s="16">
        <f>LOOKUP(Table5[[#This Row],[Item '#]],Ticket_Forms[Form Number],Ticket_Forms[Ideal Profit])</f>
        <v>995</v>
      </c>
      <c r="R2163" s="16">
        <f>LOOKUP(Table5[[#This Row],[Item '#]],Ticket_Forms[Form Number],Ticket_Forms[Prizes])</f>
        <v>5305</v>
      </c>
      <c r="S2163" s="16">
        <f>LOOKUP(Table5[[#This Row],[Item '#]],Ticket_Forms[Form Number],Ticket_Forms[Location Rent])</f>
        <v>378</v>
      </c>
      <c r="T2163" s="16">
        <f>LOOKUP(Table5[[#This Row],[Item '#]],Ticket_Forms[Form Number],Ticket_Forms[Last Sale])</f>
        <v>500</v>
      </c>
      <c r="U2163" s="16" t="s">
        <v>3909</v>
      </c>
      <c r="V2163" s="58">
        <f>Table5[[#This Row],[Date Distributed]]</f>
        <v>45454</v>
      </c>
      <c r="W2163" s="3" t="str">
        <f>_xlfn.XLOOKUP(Table5[[#This Row],[Serial '#]],Table10[Serial '#],Table10[Charity Association],"",,)</f>
        <v>Cleveland Police Athletic League</v>
      </c>
      <c r="Z2163" s="16" t="s">
        <v>3909</v>
      </c>
    </row>
    <row r="2164" spans="1:26" hidden="1" x14ac:dyDescent="0.35">
      <c r="A2164" s="3">
        <v>2162</v>
      </c>
      <c r="B2164" s="78">
        <v>45393</v>
      </c>
      <c r="C2164" s="73">
        <f>_xlfn.XLOOKUP(Table5[[#This Row],[Serial '#]],Table10[Serial '#],Table10[Date],"",,)</f>
        <v>45454</v>
      </c>
      <c r="D21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64" s="73" t="str">
        <f>IF(Table5[[#This Row],[Date Distributed]]="","In Stock","Distributed")</f>
        <v>Distributed</v>
      </c>
      <c r="F2164" s="79" t="s">
        <v>660</v>
      </c>
      <c r="G2164" s="75" t="s">
        <v>360</v>
      </c>
      <c r="H2164" s="80">
        <v>24838</v>
      </c>
      <c r="I2164" s="80">
        <v>24838</v>
      </c>
      <c r="J2164" s="81">
        <v>100116</v>
      </c>
      <c r="K2164" s="80" t="s">
        <v>3643</v>
      </c>
      <c r="L2164" s="3" t="str">
        <f>_xlfn.XLOOKUP(Table5[[#This Row],[Item '#]],Ticket_Forms[Form Number],Ticket_Forms[Game Name],"",,)</f>
        <v>Filthy Stinkin' Rich</v>
      </c>
      <c r="M2164" s="15">
        <v>253.13</v>
      </c>
      <c r="N2164" s="3">
        <f>LOOKUP(Table5[[#This Row],[Item '#]],Ticket_Forms[Form Number],Ticket_Forms[Ticket Count])</f>
        <v>2688</v>
      </c>
      <c r="O2164" s="16">
        <f>LOOKUP(Table5[[#This Row],[Item '#]],Ticket_Forms[Form Number],Ticket_Forms[Ticket Value])</f>
        <v>1</v>
      </c>
      <c r="P2164" s="16">
        <f>LOOKUP(Table5[[#This Row],[Item '#]],Ticket_Forms[Form Number],Ticket_Forms[Revenue])</f>
        <v>2688</v>
      </c>
      <c r="Q2164" s="16">
        <f>LOOKUP(Table5[[#This Row],[Item '#]],Ticket_Forms[Form Number],Ticket_Forms[Ideal Profit])</f>
        <v>312</v>
      </c>
      <c r="R2164" s="16">
        <f>LOOKUP(Table5[[#This Row],[Item '#]],Ticket_Forms[Form Number],Ticket_Forms[Prizes])</f>
        <v>2376</v>
      </c>
      <c r="S2164" s="16">
        <f>LOOKUP(Table5[[#This Row],[Item '#]],Ticket_Forms[Form Number],Ticket_Forms[Location Rent])</f>
        <v>161</v>
      </c>
      <c r="T2164" s="16">
        <f>LOOKUP(Table5[[#This Row],[Item '#]],Ticket_Forms[Form Number],Ticket_Forms[Last Sale])</f>
        <v>0</v>
      </c>
      <c r="U2164" s="16" t="s">
        <v>3909</v>
      </c>
      <c r="V2164" s="58">
        <f>Table5[[#This Row],[Date Distributed]]</f>
        <v>45454</v>
      </c>
      <c r="W2164" s="3" t="str">
        <f>_xlfn.XLOOKUP(Table5[[#This Row],[Serial '#]],Table10[Serial '#],Table10[Charity Association],"",,)</f>
        <v>Cleveland Police Athletic League</v>
      </c>
      <c r="Z2164" s="16" t="s">
        <v>3909</v>
      </c>
    </row>
    <row r="2165" spans="1:26" hidden="1" x14ac:dyDescent="0.35">
      <c r="A2165" s="3">
        <v>2163</v>
      </c>
      <c r="B2165" s="78">
        <v>45393</v>
      </c>
      <c r="C2165" s="73">
        <f>_xlfn.XLOOKUP(Table5[[#This Row],[Serial '#]],Table10[Serial '#],Table10[Date],"",,)</f>
        <v>45454</v>
      </c>
      <c r="D21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65" s="73" t="str">
        <f>IF(Table5[[#This Row],[Date Distributed]]="","In Stock","Distributed")</f>
        <v>Distributed</v>
      </c>
      <c r="F2165" s="79" t="s">
        <v>660</v>
      </c>
      <c r="G2165" s="75" t="s">
        <v>761</v>
      </c>
      <c r="H2165" s="80" t="s">
        <v>759</v>
      </c>
      <c r="I2165" s="80" t="s">
        <v>760</v>
      </c>
      <c r="J2165" s="81">
        <v>115906</v>
      </c>
      <c r="K2165" s="80" t="s">
        <v>494</v>
      </c>
      <c r="L2165" s="3" t="str">
        <f>_xlfn.XLOOKUP(Table5[[#This Row],[Item '#]],Ticket_Forms[Form Number],Ticket_Forms[Game Name],"",,)</f>
        <v>North Star 12</v>
      </c>
      <c r="M2165" s="15">
        <v>255</v>
      </c>
      <c r="N2165" s="3">
        <f>LOOKUP(Table5[[#This Row],[Item '#]],Ticket_Forms[Form Number],Ticket_Forms[Ticket Count])</f>
        <v>5100</v>
      </c>
      <c r="O2165" s="16">
        <f>LOOKUP(Table5[[#This Row],[Item '#]],Ticket_Forms[Form Number],Ticket_Forms[Ticket Value])</f>
        <v>2</v>
      </c>
      <c r="P2165" s="16">
        <f>LOOKUP(Table5[[#This Row],[Item '#]],Ticket_Forms[Form Number],Ticket_Forms[Revenue])</f>
        <v>10200</v>
      </c>
      <c r="Q2165" s="16">
        <f>LOOKUP(Table5[[#This Row],[Item '#]],Ticket_Forms[Form Number],Ticket_Forms[Ideal Profit])</f>
        <v>1420</v>
      </c>
      <c r="R2165" s="16">
        <f>LOOKUP(Table5[[#This Row],[Item '#]],Ticket_Forms[Form Number],Ticket_Forms[Prizes])</f>
        <v>8780</v>
      </c>
      <c r="S2165" s="16">
        <f>LOOKUP(Table5[[#This Row],[Item '#]],Ticket_Forms[Form Number],Ticket_Forms[Location Rent])</f>
        <v>612</v>
      </c>
      <c r="T2165" s="16">
        <f>LOOKUP(Table5[[#This Row],[Item '#]],Ticket_Forms[Form Number],Ticket_Forms[Last Sale])</f>
        <v>500</v>
      </c>
      <c r="U2165" s="16" t="s">
        <v>3909</v>
      </c>
      <c r="V2165" s="58">
        <f>Table5[[#This Row],[Date Distributed]]</f>
        <v>45454</v>
      </c>
      <c r="W2165" s="3" t="str">
        <f>_xlfn.XLOOKUP(Table5[[#This Row],[Serial '#]],Table10[Serial '#],Table10[Charity Association],"",,)</f>
        <v>Cleveland Police Athletic League</v>
      </c>
      <c r="Z2165" s="3" t="s">
        <v>23</v>
      </c>
    </row>
    <row r="2166" spans="1:26" hidden="1" x14ac:dyDescent="0.35">
      <c r="A2166" s="3">
        <v>2164</v>
      </c>
      <c r="B2166" s="78">
        <v>45393</v>
      </c>
      <c r="C2166" s="73">
        <f>_xlfn.XLOOKUP(Table5[[#This Row],[Serial '#]],Table10[Serial '#],Table10[Date],"",,)</f>
        <v>45455</v>
      </c>
      <c r="D21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66" s="73" t="str">
        <f>IF(Table5[[#This Row],[Date Distributed]]="","In Stock","Distributed")</f>
        <v>Distributed</v>
      </c>
      <c r="F2166" s="79" t="s">
        <v>660</v>
      </c>
      <c r="G2166" s="75" t="s">
        <v>360</v>
      </c>
      <c r="H2166" s="80">
        <v>24838</v>
      </c>
      <c r="I2166" s="80">
        <v>24838</v>
      </c>
      <c r="J2166" s="81">
        <v>130745</v>
      </c>
      <c r="K2166" s="80" t="s">
        <v>435</v>
      </c>
      <c r="L2166" s="3" t="str">
        <f>_xlfn.XLOOKUP(Table5[[#This Row],[Item '#]],Ticket_Forms[Form Number],Ticket_Forms[Game Name],"",,)</f>
        <v>Bootleg Bottles</v>
      </c>
      <c r="M2166" s="15">
        <v>262.23</v>
      </c>
      <c r="N2166" s="3">
        <f>LOOKUP(Table5[[#This Row],[Item '#]],Ticket_Forms[Form Number],Ticket_Forms[Ticket Count])</f>
        <v>6300</v>
      </c>
      <c r="O2166" s="16">
        <f>LOOKUP(Table5[[#This Row],[Item '#]],Ticket_Forms[Form Number],Ticket_Forms[Ticket Value])</f>
        <v>1</v>
      </c>
      <c r="P2166" s="16">
        <f>LOOKUP(Table5[[#This Row],[Item '#]],Ticket_Forms[Form Number],Ticket_Forms[Revenue])</f>
        <v>6300</v>
      </c>
      <c r="Q2166" s="16">
        <f>LOOKUP(Table5[[#This Row],[Item '#]],Ticket_Forms[Form Number],Ticket_Forms[Ideal Profit])</f>
        <v>995</v>
      </c>
      <c r="R2166" s="16">
        <f>LOOKUP(Table5[[#This Row],[Item '#]],Ticket_Forms[Form Number],Ticket_Forms[Prizes])</f>
        <v>5305</v>
      </c>
      <c r="S2166" s="16">
        <f>LOOKUP(Table5[[#This Row],[Item '#]],Ticket_Forms[Form Number],Ticket_Forms[Location Rent])</f>
        <v>378</v>
      </c>
      <c r="T2166" s="16">
        <f>LOOKUP(Table5[[#This Row],[Item '#]],Ticket_Forms[Form Number],Ticket_Forms[Last Sale])</f>
        <v>500</v>
      </c>
      <c r="U2166" s="16" t="s">
        <v>3909</v>
      </c>
      <c r="V2166" s="58">
        <f>Table5[[#This Row],[Date Distributed]]</f>
        <v>45455</v>
      </c>
      <c r="W2166" s="3" t="str">
        <f>_xlfn.XLOOKUP(Table5[[#This Row],[Serial '#]],Table10[Serial '#],Table10[Charity Association],"",,)</f>
        <v>Cleveland Police Athletic League</v>
      </c>
      <c r="Z2166" s="16" t="s">
        <v>3909</v>
      </c>
    </row>
    <row r="2167" spans="1:26" hidden="1" x14ac:dyDescent="0.35">
      <c r="A2167" s="3">
        <v>2165</v>
      </c>
      <c r="B2167" s="78">
        <v>45393</v>
      </c>
      <c r="C2167" s="73">
        <f>_xlfn.XLOOKUP(Table5[[#This Row],[Serial '#]],Table10[Serial '#],Table10[Date],"",,)</f>
        <v>45456</v>
      </c>
      <c r="D21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67" s="73" t="str">
        <f>IF(Table5[[#This Row],[Date Distributed]]="","In Stock","Distributed")</f>
        <v>Distributed</v>
      </c>
      <c r="F2167" s="79" t="s">
        <v>660</v>
      </c>
      <c r="G2167" s="75" t="s">
        <v>360</v>
      </c>
      <c r="H2167" s="80">
        <v>24838</v>
      </c>
      <c r="I2167" s="80">
        <v>24838</v>
      </c>
      <c r="J2167" s="81">
        <v>120844</v>
      </c>
      <c r="K2167" s="80" t="s">
        <v>436</v>
      </c>
      <c r="L2167" s="3" t="str">
        <f>_xlfn.XLOOKUP(Table5[[#This Row],[Item '#]],Ticket_Forms[Form Number],Ticket_Forms[Game Name],"",,)</f>
        <v>Whiskey Wealth</v>
      </c>
      <c r="M2167" s="15">
        <v>195.03</v>
      </c>
      <c r="N2167" s="3">
        <f>LOOKUP(Table5[[#This Row],[Item '#]],Ticket_Forms[Form Number],Ticket_Forms[Ticket Count])</f>
        <v>4620</v>
      </c>
      <c r="O2167" s="16">
        <f>LOOKUP(Table5[[#This Row],[Item '#]],Ticket_Forms[Form Number],Ticket_Forms[Ticket Value])</f>
        <v>1</v>
      </c>
      <c r="P2167" s="16">
        <f>LOOKUP(Table5[[#This Row],[Item '#]],Ticket_Forms[Form Number],Ticket_Forms[Revenue])</f>
        <v>4620</v>
      </c>
      <c r="Q2167" s="16">
        <f>LOOKUP(Table5[[#This Row],[Item '#]],Ticket_Forms[Form Number],Ticket_Forms[Ideal Profit])</f>
        <v>900</v>
      </c>
      <c r="R2167" s="16">
        <f>LOOKUP(Table5[[#This Row],[Item '#]],Ticket_Forms[Form Number],Ticket_Forms[Prizes])</f>
        <v>3720</v>
      </c>
      <c r="S2167" s="16">
        <f>LOOKUP(Table5[[#This Row],[Item '#]],Ticket_Forms[Form Number],Ticket_Forms[Location Rent])</f>
        <v>277</v>
      </c>
      <c r="T2167" s="16">
        <f>LOOKUP(Table5[[#This Row],[Item '#]],Ticket_Forms[Form Number],Ticket_Forms[Last Sale])</f>
        <v>599</v>
      </c>
      <c r="U2167" s="16" t="s">
        <v>3909</v>
      </c>
      <c r="V2167" s="58">
        <f>Table5[[#This Row],[Date Distributed]]</f>
        <v>45456</v>
      </c>
      <c r="W2167" s="3" t="str">
        <f>_xlfn.XLOOKUP(Table5[[#This Row],[Serial '#]],Table10[Serial '#],Table10[Charity Association],"",,)</f>
        <v>Greater Cleveland Football Foundation</v>
      </c>
      <c r="Z2167" s="16" t="s">
        <v>3909</v>
      </c>
    </row>
    <row r="2168" spans="1:26" hidden="1" x14ac:dyDescent="0.35">
      <c r="A2168" s="3">
        <v>2166</v>
      </c>
      <c r="B2168" s="78">
        <v>45393</v>
      </c>
      <c r="C2168" s="73">
        <f>_xlfn.XLOOKUP(Table5[[#This Row],[Serial '#]],Table10[Serial '#],Table10[Date],"",,)</f>
        <v>45460</v>
      </c>
      <c r="D21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68" s="73" t="str">
        <f>IF(Table5[[#This Row],[Date Distributed]]="","In Stock","Distributed")</f>
        <v>Distributed</v>
      </c>
      <c r="F2168" s="79" t="s">
        <v>660</v>
      </c>
      <c r="G2168" s="75" t="s">
        <v>360</v>
      </c>
      <c r="H2168" s="80">
        <v>24838</v>
      </c>
      <c r="I2168" s="80">
        <v>24838</v>
      </c>
      <c r="J2168" s="81">
        <v>100037</v>
      </c>
      <c r="K2168" s="80" t="s">
        <v>640</v>
      </c>
      <c r="L2168" s="3" t="str">
        <f>_xlfn.XLOOKUP(Table5[[#This Row],[Item '#]],Ticket_Forms[Form Number],Ticket_Forms[Game Name],"",,)</f>
        <v>Bad To the Bone</v>
      </c>
      <c r="M2168" s="15">
        <v>245.76</v>
      </c>
      <c r="N2168" s="3">
        <f>LOOKUP(Table5[[#This Row],[Item '#]],Ticket_Forms[Form Number],Ticket_Forms[Ticket Count])</f>
        <v>6300</v>
      </c>
      <c r="O2168" s="16">
        <f>LOOKUP(Table5[[#This Row],[Item '#]],Ticket_Forms[Form Number],Ticket_Forms[Ticket Value])</f>
        <v>1</v>
      </c>
      <c r="P2168" s="16">
        <f>LOOKUP(Table5[[#This Row],[Item '#]],Ticket_Forms[Form Number],Ticket_Forms[Revenue])</f>
        <v>6300</v>
      </c>
      <c r="Q2168" s="16">
        <f>LOOKUP(Table5[[#This Row],[Item '#]],Ticket_Forms[Form Number],Ticket_Forms[Ideal Profit])</f>
        <v>995</v>
      </c>
      <c r="R2168" s="16">
        <f>LOOKUP(Table5[[#This Row],[Item '#]],Ticket_Forms[Form Number],Ticket_Forms[Prizes])</f>
        <v>5305</v>
      </c>
      <c r="S2168" s="16">
        <f>LOOKUP(Table5[[#This Row],[Item '#]],Ticket_Forms[Form Number],Ticket_Forms[Location Rent])</f>
        <v>378</v>
      </c>
      <c r="T2168" s="16">
        <f>LOOKUP(Table5[[#This Row],[Item '#]],Ticket_Forms[Form Number],Ticket_Forms[Last Sale])</f>
        <v>500</v>
      </c>
      <c r="U2168" s="16" t="s">
        <v>3909</v>
      </c>
      <c r="V2168" s="58">
        <f>Table5[[#This Row],[Date Distributed]]</f>
        <v>45460</v>
      </c>
      <c r="W2168" s="3" t="str">
        <f>_xlfn.XLOOKUP(Table5[[#This Row],[Serial '#]],Table10[Serial '#],Table10[Charity Association],"",,)</f>
        <v>Cleveland Police Athletic League</v>
      </c>
      <c r="Z2168" s="16" t="s">
        <v>3909</v>
      </c>
    </row>
    <row r="2169" spans="1:26" hidden="1" x14ac:dyDescent="0.35">
      <c r="A2169" s="3">
        <v>2167</v>
      </c>
      <c r="B2169" s="78">
        <v>45393</v>
      </c>
      <c r="C2169" s="73">
        <f>_xlfn.XLOOKUP(Table5[[#This Row],[Serial '#]],Table10[Serial '#],Table10[Date],"",,)</f>
        <v>45460</v>
      </c>
      <c r="D21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69" s="73" t="str">
        <f>IF(Table5[[#This Row],[Date Distributed]]="","In Stock","Distributed")</f>
        <v>Distributed</v>
      </c>
      <c r="F2169" s="79" t="s">
        <v>660</v>
      </c>
      <c r="G2169" s="75" t="s">
        <v>761</v>
      </c>
      <c r="H2169" s="80" t="s">
        <v>759</v>
      </c>
      <c r="I2169" s="80" t="s">
        <v>760</v>
      </c>
      <c r="J2169" s="81" t="s">
        <v>2283</v>
      </c>
      <c r="K2169" s="80" t="s">
        <v>437</v>
      </c>
      <c r="L2169" s="3" t="str">
        <f>_xlfn.XLOOKUP(Table5[[#This Row],[Item '#]],Ticket_Forms[Form Number],Ticket_Forms[Game Name],"",,)</f>
        <v>Diamonds and Pearls</v>
      </c>
      <c r="M2169" s="15">
        <v>212</v>
      </c>
      <c r="N2169" s="3">
        <f>LOOKUP(Table5[[#This Row],[Item '#]],Ticket_Forms[Form Number],Ticket_Forms[Ticket Count])</f>
        <v>6320</v>
      </c>
      <c r="O2169" s="16">
        <f>LOOKUP(Table5[[#This Row],[Item '#]],Ticket_Forms[Form Number],Ticket_Forms[Ticket Value])</f>
        <v>1</v>
      </c>
      <c r="P2169" s="16">
        <f>LOOKUP(Table5[[#This Row],[Item '#]],Ticket_Forms[Form Number],Ticket_Forms[Revenue])</f>
        <v>6320</v>
      </c>
      <c r="Q2169" s="16">
        <f>LOOKUP(Table5[[#This Row],[Item '#]],Ticket_Forms[Form Number],Ticket_Forms[Ideal Profit])</f>
        <v>1575</v>
      </c>
      <c r="R2169" s="16">
        <f>LOOKUP(Table5[[#This Row],[Item '#]],Ticket_Forms[Form Number],Ticket_Forms[Prizes])</f>
        <v>4745</v>
      </c>
      <c r="S2169" s="16">
        <f>LOOKUP(Table5[[#This Row],[Item '#]],Ticket_Forms[Form Number],Ticket_Forms[Location Rent])</f>
        <v>379</v>
      </c>
      <c r="T2169" s="16">
        <f>LOOKUP(Table5[[#This Row],[Item '#]],Ticket_Forms[Form Number],Ticket_Forms[Last Sale])</f>
        <v>599</v>
      </c>
      <c r="U2169" s="16" t="s">
        <v>3909</v>
      </c>
      <c r="V2169" s="58">
        <f>Table5[[#This Row],[Date Distributed]]</f>
        <v>45460</v>
      </c>
      <c r="W2169" s="3" t="str">
        <f>_xlfn.XLOOKUP(Table5[[#This Row],[Serial '#]],Table10[Serial '#],Table10[Charity Association],"",,)</f>
        <v>Greater Cleveland Football Foundation</v>
      </c>
      <c r="Z2169" s="3" t="s">
        <v>23</v>
      </c>
    </row>
    <row r="2170" spans="1:26" hidden="1" x14ac:dyDescent="0.35">
      <c r="A2170" s="3">
        <v>2168</v>
      </c>
      <c r="B2170" s="78">
        <v>45393</v>
      </c>
      <c r="C2170" s="73">
        <f>_xlfn.XLOOKUP(Table5[[#This Row],[Serial '#]],Table10[Serial '#],Table10[Date],"",,)</f>
        <v>45461</v>
      </c>
      <c r="D21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70" s="73" t="str">
        <f>IF(Table5[[#This Row],[Date Distributed]]="","In Stock","Distributed")</f>
        <v>Distributed</v>
      </c>
      <c r="F2170" s="79" t="s">
        <v>660</v>
      </c>
      <c r="G2170" s="75" t="s">
        <v>360</v>
      </c>
      <c r="H2170" s="80">
        <v>24838</v>
      </c>
      <c r="I2170" s="80">
        <v>24838</v>
      </c>
      <c r="J2170" s="81">
        <v>100105</v>
      </c>
      <c r="K2170" s="80" t="s">
        <v>3643</v>
      </c>
      <c r="L2170" s="3" t="str">
        <f>_xlfn.XLOOKUP(Table5[[#This Row],[Item '#]],Ticket_Forms[Form Number],Ticket_Forms[Game Name],"",,)</f>
        <v>Filthy Stinkin' Rich</v>
      </c>
      <c r="M2170" s="15">
        <v>253.13</v>
      </c>
      <c r="N2170" s="3">
        <f>LOOKUP(Table5[[#This Row],[Item '#]],Ticket_Forms[Form Number],Ticket_Forms[Ticket Count])</f>
        <v>2688</v>
      </c>
      <c r="O2170" s="16">
        <f>LOOKUP(Table5[[#This Row],[Item '#]],Ticket_Forms[Form Number],Ticket_Forms[Ticket Value])</f>
        <v>1</v>
      </c>
      <c r="P2170" s="16">
        <f>LOOKUP(Table5[[#This Row],[Item '#]],Ticket_Forms[Form Number],Ticket_Forms[Revenue])</f>
        <v>2688</v>
      </c>
      <c r="Q2170" s="16">
        <f>LOOKUP(Table5[[#This Row],[Item '#]],Ticket_Forms[Form Number],Ticket_Forms[Ideal Profit])</f>
        <v>312</v>
      </c>
      <c r="R2170" s="16">
        <f>LOOKUP(Table5[[#This Row],[Item '#]],Ticket_Forms[Form Number],Ticket_Forms[Prizes])</f>
        <v>2376</v>
      </c>
      <c r="S2170" s="16">
        <f>LOOKUP(Table5[[#This Row],[Item '#]],Ticket_Forms[Form Number],Ticket_Forms[Location Rent])</f>
        <v>161</v>
      </c>
      <c r="T2170" s="16">
        <f>LOOKUP(Table5[[#This Row],[Item '#]],Ticket_Forms[Form Number],Ticket_Forms[Last Sale])</f>
        <v>0</v>
      </c>
      <c r="U2170" s="16" t="s">
        <v>3909</v>
      </c>
      <c r="V2170" s="58">
        <f>Table5[[#This Row],[Date Distributed]]</f>
        <v>45461</v>
      </c>
      <c r="W2170" s="3" t="str">
        <f>_xlfn.XLOOKUP(Table5[[#This Row],[Serial '#]],Table10[Serial '#],Table10[Charity Association],"",,)</f>
        <v>Medina County Law Enforcrment Assoc</v>
      </c>
      <c r="Z2170" s="16" t="s">
        <v>3909</v>
      </c>
    </row>
    <row r="2171" spans="1:26" hidden="1" x14ac:dyDescent="0.35">
      <c r="A2171" s="3">
        <v>2169</v>
      </c>
      <c r="B2171" s="78">
        <v>45393</v>
      </c>
      <c r="C2171" s="73">
        <f>_xlfn.XLOOKUP(Table5[[#This Row],[Serial '#]],Table10[Serial '#],Table10[Date],"",,)</f>
        <v>45462</v>
      </c>
      <c r="D21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71" s="73" t="str">
        <f>IF(Table5[[#This Row],[Date Distributed]]="","In Stock","Distributed")</f>
        <v>Distributed</v>
      </c>
      <c r="F2171" s="79" t="s">
        <v>660</v>
      </c>
      <c r="G2171" s="75" t="s">
        <v>360</v>
      </c>
      <c r="H2171" s="80">
        <v>24838</v>
      </c>
      <c r="I2171" s="80">
        <v>24838</v>
      </c>
      <c r="J2171" s="81">
        <v>100049</v>
      </c>
      <c r="K2171" s="80" t="s">
        <v>640</v>
      </c>
      <c r="L2171" s="3" t="str">
        <f>_xlfn.XLOOKUP(Table5[[#This Row],[Item '#]],Ticket_Forms[Form Number],Ticket_Forms[Game Name],"",,)</f>
        <v>Bad To the Bone</v>
      </c>
      <c r="M2171" s="15">
        <v>245.76</v>
      </c>
      <c r="N2171" s="3">
        <f>LOOKUP(Table5[[#This Row],[Item '#]],Ticket_Forms[Form Number],Ticket_Forms[Ticket Count])</f>
        <v>6300</v>
      </c>
      <c r="O2171" s="16">
        <f>LOOKUP(Table5[[#This Row],[Item '#]],Ticket_Forms[Form Number],Ticket_Forms[Ticket Value])</f>
        <v>1</v>
      </c>
      <c r="P2171" s="16">
        <f>LOOKUP(Table5[[#This Row],[Item '#]],Ticket_Forms[Form Number],Ticket_Forms[Revenue])</f>
        <v>6300</v>
      </c>
      <c r="Q2171" s="16">
        <f>LOOKUP(Table5[[#This Row],[Item '#]],Ticket_Forms[Form Number],Ticket_Forms[Ideal Profit])</f>
        <v>995</v>
      </c>
      <c r="R2171" s="16">
        <f>LOOKUP(Table5[[#This Row],[Item '#]],Ticket_Forms[Form Number],Ticket_Forms[Prizes])</f>
        <v>5305</v>
      </c>
      <c r="S2171" s="16">
        <f>LOOKUP(Table5[[#This Row],[Item '#]],Ticket_Forms[Form Number],Ticket_Forms[Location Rent])</f>
        <v>378</v>
      </c>
      <c r="T2171" s="16">
        <f>LOOKUP(Table5[[#This Row],[Item '#]],Ticket_Forms[Form Number],Ticket_Forms[Last Sale])</f>
        <v>500</v>
      </c>
      <c r="U2171" s="16" t="s">
        <v>3909</v>
      </c>
      <c r="V2171" s="58">
        <f>Table5[[#This Row],[Date Distributed]]</f>
        <v>45462</v>
      </c>
      <c r="W2171" s="3" t="str">
        <f>_xlfn.XLOOKUP(Table5[[#This Row],[Serial '#]],Table10[Serial '#],Table10[Charity Association],"",,)</f>
        <v>Cleveland Police Athletic League</v>
      </c>
      <c r="Z2171" s="16" t="s">
        <v>3909</v>
      </c>
    </row>
    <row r="2172" spans="1:26" hidden="1" x14ac:dyDescent="0.35">
      <c r="A2172" s="3">
        <v>2170</v>
      </c>
      <c r="B2172" s="78">
        <v>45393</v>
      </c>
      <c r="C2172" s="73">
        <f>_xlfn.XLOOKUP(Table5[[#This Row],[Serial '#]],Table10[Serial '#],Table10[Date],"",,)</f>
        <v>45462</v>
      </c>
      <c r="D21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72" s="73" t="str">
        <f>IF(Table5[[#This Row],[Date Distributed]]="","In Stock","Distributed")</f>
        <v>Distributed</v>
      </c>
      <c r="F2172" s="79" t="s">
        <v>660</v>
      </c>
      <c r="G2172" s="75" t="s">
        <v>360</v>
      </c>
      <c r="H2172" s="80">
        <v>24838</v>
      </c>
      <c r="I2172" s="80">
        <v>24838</v>
      </c>
      <c r="J2172" s="81">
        <v>120834</v>
      </c>
      <c r="K2172" s="80" t="s">
        <v>436</v>
      </c>
      <c r="L2172" s="3" t="str">
        <f>_xlfn.XLOOKUP(Table5[[#This Row],[Item '#]],Ticket_Forms[Form Number],Ticket_Forms[Game Name],"",,)</f>
        <v>Whiskey Wealth</v>
      </c>
      <c r="M2172" s="15">
        <v>195.03</v>
      </c>
      <c r="N2172" s="3">
        <f>LOOKUP(Table5[[#This Row],[Item '#]],Ticket_Forms[Form Number],Ticket_Forms[Ticket Count])</f>
        <v>4620</v>
      </c>
      <c r="O2172" s="16">
        <f>LOOKUP(Table5[[#This Row],[Item '#]],Ticket_Forms[Form Number],Ticket_Forms[Ticket Value])</f>
        <v>1</v>
      </c>
      <c r="P2172" s="16">
        <f>LOOKUP(Table5[[#This Row],[Item '#]],Ticket_Forms[Form Number],Ticket_Forms[Revenue])</f>
        <v>4620</v>
      </c>
      <c r="Q2172" s="16">
        <f>LOOKUP(Table5[[#This Row],[Item '#]],Ticket_Forms[Form Number],Ticket_Forms[Ideal Profit])</f>
        <v>900</v>
      </c>
      <c r="R2172" s="16">
        <f>LOOKUP(Table5[[#This Row],[Item '#]],Ticket_Forms[Form Number],Ticket_Forms[Prizes])</f>
        <v>3720</v>
      </c>
      <c r="S2172" s="16">
        <f>LOOKUP(Table5[[#This Row],[Item '#]],Ticket_Forms[Form Number],Ticket_Forms[Location Rent])</f>
        <v>277</v>
      </c>
      <c r="T2172" s="16">
        <f>LOOKUP(Table5[[#This Row],[Item '#]],Ticket_Forms[Form Number],Ticket_Forms[Last Sale])</f>
        <v>599</v>
      </c>
      <c r="U2172" s="16" t="s">
        <v>3909</v>
      </c>
      <c r="V2172" s="58">
        <f>Table5[[#This Row],[Date Distributed]]</f>
        <v>45462</v>
      </c>
      <c r="W2172" s="3" t="str">
        <f>_xlfn.XLOOKUP(Table5[[#This Row],[Serial '#]],Table10[Serial '#],Table10[Charity Association],"",,)</f>
        <v>Cleveland Police Athletic League</v>
      </c>
      <c r="Z2172" s="16" t="s">
        <v>3909</v>
      </c>
    </row>
    <row r="2173" spans="1:26" hidden="1" x14ac:dyDescent="0.35">
      <c r="A2173" s="3">
        <v>2171</v>
      </c>
      <c r="B2173" s="78">
        <v>45393</v>
      </c>
      <c r="C2173" s="73">
        <f>_xlfn.XLOOKUP(Table5[[#This Row],[Serial '#]],Table10[Serial '#],Table10[Date],"",,)</f>
        <v>45467</v>
      </c>
      <c r="D21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73" s="73" t="str">
        <f>IF(Table5[[#This Row],[Date Distributed]]="","In Stock","Distributed")</f>
        <v>Distributed</v>
      </c>
      <c r="F2173" s="79" t="s">
        <v>660</v>
      </c>
      <c r="G2173" s="75" t="s">
        <v>761</v>
      </c>
      <c r="H2173" s="80" t="s">
        <v>759</v>
      </c>
      <c r="I2173" s="80" t="s">
        <v>760</v>
      </c>
      <c r="J2173" s="81" t="s">
        <v>2284</v>
      </c>
      <c r="K2173" s="80" t="s">
        <v>437</v>
      </c>
      <c r="L2173" s="3" t="str">
        <f>_xlfn.XLOOKUP(Table5[[#This Row],[Item '#]],Ticket_Forms[Form Number],Ticket_Forms[Game Name],"",,)</f>
        <v>Diamonds and Pearls</v>
      </c>
      <c r="M2173" s="15">
        <v>212</v>
      </c>
      <c r="N2173" s="3">
        <f>LOOKUP(Table5[[#This Row],[Item '#]],Ticket_Forms[Form Number],Ticket_Forms[Ticket Count])</f>
        <v>6320</v>
      </c>
      <c r="O2173" s="16">
        <f>LOOKUP(Table5[[#This Row],[Item '#]],Ticket_Forms[Form Number],Ticket_Forms[Ticket Value])</f>
        <v>1</v>
      </c>
      <c r="P2173" s="16">
        <f>LOOKUP(Table5[[#This Row],[Item '#]],Ticket_Forms[Form Number],Ticket_Forms[Revenue])</f>
        <v>6320</v>
      </c>
      <c r="Q2173" s="16">
        <f>LOOKUP(Table5[[#This Row],[Item '#]],Ticket_Forms[Form Number],Ticket_Forms[Ideal Profit])</f>
        <v>1575</v>
      </c>
      <c r="R2173" s="16">
        <f>LOOKUP(Table5[[#This Row],[Item '#]],Ticket_Forms[Form Number],Ticket_Forms[Prizes])</f>
        <v>4745</v>
      </c>
      <c r="S2173" s="16">
        <f>LOOKUP(Table5[[#This Row],[Item '#]],Ticket_Forms[Form Number],Ticket_Forms[Location Rent])</f>
        <v>379</v>
      </c>
      <c r="T2173" s="16">
        <f>LOOKUP(Table5[[#This Row],[Item '#]],Ticket_Forms[Form Number],Ticket_Forms[Last Sale])</f>
        <v>599</v>
      </c>
      <c r="U2173" s="16" t="s">
        <v>3909</v>
      </c>
      <c r="V2173" s="58">
        <f>Table5[[#This Row],[Date Distributed]]</f>
        <v>45467</v>
      </c>
      <c r="W2173" s="3" t="str">
        <f>_xlfn.XLOOKUP(Table5[[#This Row],[Serial '#]],Table10[Serial '#],Table10[Charity Association],"",,)</f>
        <v>Greater Cleveland Football Foundation</v>
      </c>
      <c r="Z2173" s="3" t="s">
        <v>23</v>
      </c>
    </row>
    <row r="2174" spans="1:26" hidden="1" x14ac:dyDescent="0.35">
      <c r="A2174" s="3">
        <v>2172</v>
      </c>
      <c r="B2174" s="78">
        <v>45393</v>
      </c>
      <c r="C2174" s="73">
        <f>_xlfn.XLOOKUP(Table5[[#This Row],[Serial '#]],Table10[Serial '#],Table10[Date],"",,)</f>
        <v>45471</v>
      </c>
      <c r="D21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74" s="73" t="str">
        <f>IF(Table5[[#This Row],[Date Distributed]]="","In Stock","Distributed")</f>
        <v>Distributed</v>
      </c>
      <c r="F2174" s="79" t="s">
        <v>660</v>
      </c>
      <c r="G2174" s="75" t="s">
        <v>360</v>
      </c>
      <c r="H2174" s="80">
        <v>24838</v>
      </c>
      <c r="I2174" s="80">
        <v>24838</v>
      </c>
      <c r="J2174" s="81">
        <v>120841</v>
      </c>
      <c r="K2174" s="80" t="s">
        <v>436</v>
      </c>
      <c r="L2174" s="3" t="str">
        <f>_xlfn.XLOOKUP(Table5[[#This Row],[Item '#]],Ticket_Forms[Form Number],Ticket_Forms[Game Name],"",,)</f>
        <v>Whiskey Wealth</v>
      </c>
      <c r="M2174" s="15">
        <v>195.03</v>
      </c>
      <c r="N2174" s="3">
        <f>LOOKUP(Table5[[#This Row],[Item '#]],Ticket_Forms[Form Number],Ticket_Forms[Ticket Count])</f>
        <v>4620</v>
      </c>
      <c r="O2174" s="16">
        <f>LOOKUP(Table5[[#This Row],[Item '#]],Ticket_Forms[Form Number],Ticket_Forms[Ticket Value])</f>
        <v>1</v>
      </c>
      <c r="P2174" s="16">
        <f>LOOKUP(Table5[[#This Row],[Item '#]],Ticket_Forms[Form Number],Ticket_Forms[Revenue])</f>
        <v>4620</v>
      </c>
      <c r="Q2174" s="16">
        <f>LOOKUP(Table5[[#This Row],[Item '#]],Ticket_Forms[Form Number],Ticket_Forms[Ideal Profit])</f>
        <v>900</v>
      </c>
      <c r="R2174" s="16">
        <f>LOOKUP(Table5[[#This Row],[Item '#]],Ticket_Forms[Form Number],Ticket_Forms[Prizes])</f>
        <v>3720</v>
      </c>
      <c r="S2174" s="16">
        <f>LOOKUP(Table5[[#This Row],[Item '#]],Ticket_Forms[Form Number],Ticket_Forms[Location Rent])</f>
        <v>277</v>
      </c>
      <c r="T2174" s="16">
        <f>LOOKUP(Table5[[#This Row],[Item '#]],Ticket_Forms[Form Number],Ticket_Forms[Last Sale])</f>
        <v>599</v>
      </c>
      <c r="U2174" s="16" t="s">
        <v>3909</v>
      </c>
      <c r="V2174" s="58">
        <f>Table5[[#This Row],[Date Distributed]]</f>
        <v>45471</v>
      </c>
      <c r="W2174" s="3" t="str">
        <f>_xlfn.XLOOKUP(Table5[[#This Row],[Serial '#]],Table10[Serial '#],Table10[Charity Association],"",,)</f>
        <v>Italian American Brotherhood Club</v>
      </c>
      <c r="Z2174" s="16" t="s">
        <v>3909</v>
      </c>
    </row>
    <row r="2175" spans="1:26" hidden="1" x14ac:dyDescent="0.35">
      <c r="A2175" s="3">
        <v>2173</v>
      </c>
      <c r="B2175" s="78">
        <v>45393</v>
      </c>
      <c r="C2175" s="73">
        <f>_xlfn.XLOOKUP(Table5[[#This Row],[Serial '#]],Table10[Serial '#],Table10[Date],"",,)</f>
        <v>45471</v>
      </c>
      <c r="D21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75" s="73" t="str">
        <f>IF(Table5[[#This Row],[Date Distributed]]="","In Stock","Distributed")</f>
        <v>Distributed</v>
      </c>
      <c r="F2175" s="79" t="s">
        <v>660</v>
      </c>
      <c r="G2175" s="75" t="s">
        <v>360</v>
      </c>
      <c r="H2175" s="80">
        <v>24838</v>
      </c>
      <c r="I2175" s="80">
        <v>24838</v>
      </c>
      <c r="J2175" s="81">
        <v>100111</v>
      </c>
      <c r="K2175" s="80" t="s">
        <v>3643</v>
      </c>
      <c r="L2175" s="3" t="str">
        <f>_xlfn.XLOOKUP(Table5[[#This Row],[Item '#]],Ticket_Forms[Form Number],Ticket_Forms[Game Name],"",,)</f>
        <v>Filthy Stinkin' Rich</v>
      </c>
      <c r="M2175" s="15">
        <v>253.13</v>
      </c>
      <c r="N2175" s="3">
        <f>LOOKUP(Table5[[#This Row],[Item '#]],Ticket_Forms[Form Number],Ticket_Forms[Ticket Count])</f>
        <v>2688</v>
      </c>
      <c r="O2175" s="16">
        <f>LOOKUP(Table5[[#This Row],[Item '#]],Ticket_Forms[Form Number],Ticket_Forms[Ticket Value])</f>
        <v>1</v>
      </c>
      <c r="P2175" s="16">
        <f>LOOKUP(Table5[[#This Row],[Item '#]],Ticket_Forms[Form Number],Ticket_Forms[Revenue])</f>
        <v>2688</v>
      </c>
      <c r="Q2175" s="16">
        <f>LOOKUP(Table5[[#This Row],[Item '#]],Ticket_Forms[Form Number],Ticket_Forms[Ideal Profit])</f>
        <v>312</v>
      </c>
      <c r="R2175" s="16">
        <f>LOOKUP(Table5[[#This Row],[Item '#]],Ticket_Forms[Form Number],Ticket_Forms[Prizes])</f>
        <v>2376</v>
      </c>
      <c r="S2175" s="16">
        <f>LOOKUP(Table5[[#This Row],[Item '#]],Ticket_Forms[Form Number],Ticket_Forms[Location Rent])</f>
        <v>161</v>
      </c>
      <c r="T2175" s="16">
        <f>LOOKUP(Table5[[#This Row],[Item '#]],Ticket_Forms[Form Number],Ticket_Forms[Last Sale])</f>
        <v>0</v>
      </c>
      <c r="U2175" s="16" t="s">
        <v>3909</v>
      </c>
      <c r="V2175" s="58">
        <f>Table5[[#This Row],[Date Distributed]]</f>
        <v>45471</v>
      </c>
      <c r="W2175" s="3" t="str">
        <f>_xlfn.XLOOKUP(Table5[[#This Row],[Serial '#]],Table10[Serial '#],Table10[Charity Association],"",,)</f>
        <v>Greater Cleveland Football Foundation</v>
      </c>
      <c r="Z2175" s="16" t="s">
        <v>3909</v>
      </c>
    </row>
    <row r="2176" spans="1:26" hidden="1" x14ac:dyDescent="0.35">
      <c r="A2176" s="3">
        <v>2174</v>
      </c>
      <c r="B2176" s="78">
        <v>45393</v>
      </c>
      <c r="C2176" s="73">
        <f>_xlfn.XLOOKUP(Table5[[#This Row],[Serial '#]],Table10[Serial '#],Table10[Date],"",,)</f>
        <v>45476</v>
      </c>
      <c r="D21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76" s="73" t="str">
        <f>IF(Table5[[#This Row],[Date Distributed]]="","In Stock","Distributed")</f>
        <v>Distributed</v>
      </c>
      <c r="F2176" s="79" t="s">
        <v>660</v>
      </c>
      <c r="G2176" s="75" t="s">
        <v>360</v>
      </c>
      <c r="H2176" s="80">
        <v>24838</v>
      </c>
      <c r="I2176" s="80">
        <v>24838</v>
      </c>
      <c r="J2176" s="81">
        <v>100112</v>
      </c>
      <c r="K2176" s="80" t="s">
        <v>3643</v>
      </c>
      <c r="L2176" s="3" t="str">
        <f>_xlfn.XLOOKUP(Table5[[#This Row],[Item '#]],Ticket_Forms[Form Number],Ticket_Forms[Game Name],"",,)</f>
        <v>Filthy Stinkin' Rich</v>
      </c>
      <c r="M2176" s="15">
        <v>253.13</v>
      </c>
      <c r="N2176" s="3">
        <f>LOOKUP(Table5[[#This Row],[Item '#]],Ticket_Forms[Form Number],Ticket_Forms[Ticket Count])</f>
        <v>2688</v>
      </c>
      <c r="O2176" s="16">
        <f>LOOKUP(Table5[[#This Row],[Item '#]],Ticket_Forms[Form Number],Ticket_Forms[Ticket Value])</f>
        <v>1</v>
      </c>
      <c r="P2176" s="16">
        <f>LOOKUP(Table5[[#This Row],[Item '#]],Ticket_Forms[Form Number],Ticket_Forms[Revenue])</f>
        <v>2688</v>
      </c>
      <c r="Q2176" s="16">
        <f>LOOKUP(Table5[[#This Row],[Item '#]],Ticket_Forms[Form Number],Ticket_Forms[Ideal Profit])</f>
        <v>312</v>
      </c>
      <c r="R2176" s="16">
        <f>LOOKUP(Table5[[#This Row],[Item '#]],Ticket_Forms[Form Number],Ticket_Forms[Prizes])</f>
        <v>2376</v>
      </c>
      <c r="S2176" s="16">
        <f>LOOKUP(Table5[[#This Row],[Item '#]],Ticket_Forms[Form Number],Ticket_Forms[Location Rent])</f>
        <v>161</v>
      </c>
      <c r="T2176" s="16">
        <f>LOOKUP(Table5[[#This Row],[Item '#]],Ticket_Forms[Form Number],Ticket_Forms[Last Sale])</f>
        <v>0</v>
      </c>
      <c r="U2176" s="16" t="s">
        <v>3909</v>
      </c>
      <c r="V2176" s="58">
        <f>Table5[[#This Row],[Date Distributed]]</f>
        <v>45476</v>
      </c>
      <c r="W2176" s="3" t="str">
        <f>_xlfn.XLOOKUP(Table5[[#This Row],[Serial '#]],Table10[Serial '#],Table10[Charity Association],"",,)</f>
        <v>Cleveland Police Athletic League</v>
      </c>
      <c r="Z2176" s="16" t="s">
        <v>3909</v>
      </c>
    </row>
    <row r="2177" spans="1:26" hidden="1" x14ac:dyDescent="0.35">
      <c r="A2177" s="3">
        <v>2175</v>
      </c>
      <c r="B2177" s="78">
        <v>45393</v>
      </c>
      <c r="C2177" s="73">
        <f>_xlfn.XLOOKUP(Table5[[#This Row],[Serial '#]],Table10[Serial '#],Table10[Date],"",,)</f>
        <v>45481</v>
      </c>
      <c r="D21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77" s="73" t="str">
        <f>IF(Table5[[#This Row],[Date Distributed]]="","In Stock","Distributed")</f>
        <v>Distributed</v>
      </c>
      <c r="F2177" s="79" t="s">
        <v>660</v>
      </c>
      <c r="G2177" s="75" t="s">
        <v>761</v>
      </c>
      <c r="H2177" s="80" t="s">
        <v>759</v>
      </c>
      <c r="I2177" s="80" t="s">
        <v>760</v>
      </c>
      <c r="J2177" s="81" t="s">
        <v>2888</v>
      </c>
      <c r="K2177" s="80" t="s">
        <v>440</v>
      </c>
      <c r="L2177" s="3" t="str">
        <f>_xlfn.XLOOKUP(Table5[[#This Row],[Item '#]],Ticket_Forms[Form Number],Ticket_Forms[Game Name],"",,)</f>
        <v>Campin' Buddies</v>
      </c>
      <c r="M2177" s="15">
        <v>212</v>
      </c>
      <c r="N2177" s="3">
        <f>LOOKUP(Table5[[#This Row],[Item '#]],Ticket_Forms[Form Number],Ticket_Forms[Ticket Count])</f>
        <v>6320</v>
      </c>
      <c r="O2177" s="16">
        <f>LOOKUP(Table5[[#This Row],[Item '#]],Ticket_Forms[Form Number],Ticket_Forms[Ticket Value])</f>
        <v>1</v>
      </c>
      <c r="P2177" s="16">
        <f>LOOKUP(Table5[[#This Row],[Item '#]],Ticket_Forms[Form Number],Ticket_Forms[Revenue])</f>
        <v>6320</v>
      </c>
      <c r="Q2177" s="16">
        <f>LOOKUP(Table5[[#This Row],[Item '#]],Ticket_Forms[Form Number],Ticket_Forms[Ideal Profit])</f>
        <v>1575</v>
      </c>
      <c r="R2177" s="16">
        <f>LOOKUP(Table5[[#This Row],[Item '#]],Ticket_Forms[Form Number],Ticket_Forms[Prizes])</f>
        <v>4745</v>
      </c>
      <c r="S2177" s="16">
        <f>LOOKUP(Table5[[#This Row],[Item '#]],Ticket_Forms[Form Number],Ticket_Forms[Location Rent])</f>
        <v>379</v>
      </c>
      <c r="T2177" s="16">
        <f>LOOKUP(Table5[[#This Row],[Item '#]],Ticket_Forms[Form Number],Ticket_Forms[Last Sale])</f>
        <v>599</v>
      </c>
      <c r="U2177" s="16" t="s">
        <v>3909</v>
      </c>
      <c r="V2177" s="58">
        <f>Table5[[#This Row],[Date Distributed]]</f>
        <v>45481</v>
      </c>
      <c r="W2177" s="3" t="str">
        <f>_xlfn.XLOOKUP(Table5[[#This Row],[Serial '#]],Table10[Serial '#],Table10[Charity Association],"",,)</f>
        <v>Greater Cleveland Football Foundation</v>
      </c>
      <c r="Z2177" s="3" t="s">
        <v>23</v>
      </c>
    </row>
    <row r="2178" spans="1:26" hidden="1" x14ac:dyDescent="0.35">
      <c r="A2178" s="3">
        <v>2176</v>
      </c>
      <c r="B2178" s="78">
        <v>45393</v>
      </c>
      <c r="C2178" s="73">
        <f>_xlfn.XLOOKUP(Table5[[#This Row],[Serial '#]],Table10[Serial '#],Table10[Date],"",,)</f>
        <v>45488</v>
      </c>
      <c r="D21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78" s="73" t="str">
        <f>IF(Table5[[#This Row],[Date Distributed]]="","In Stock","Distributed")</f>
        <v>Distributed</v>
      </c>
      <c r="F2178" s="79" t="s">
        <v>660</v>
      </c>
      <c r="G2178" s="75" t="s">
        <v>360</v>
      </c>
      <c r="H2178" s="80">
        <v>24838</v>
      </c>
      <c r="I2178" s="80">
        <v>24838</v>
      </c>
      <c r="J2178" s="81">
        <v>130774</v>
      </c>
      <c r="K2178" s="80" t="s">
        <v>435</v>
      </c>
      <c r="L2178" s="3" t="str">
        <f>_xlfn.XLOOKUP(Table5[[#This Row],[Item '#]],Ticket_Forms[Form Number],Ticket_Forms[Game Name],"",,)</f>
        <v>Bootleg Bottles</v>
      </c>
      <c r="M2178" s="15">
        <v>262.23</v>
      </c>
      <c r="N2178" s="3">
        <f>LOOKUP(Table5[[#This Row],[Item '#]],Ticket_Forms[Form Number],Ticket_Forms[Ticket Count])</f>
        <v>6300</v>
      </c>
      <c r="O2178" s="16">
        <f>LOOKUP(Table5[[#This Row],[Item '#]],Ticket_Forms[Form Number],Ticket_Forms[Ticket Value])</f>
        <v>1</v>
      </c>
      <c r="P2178" s="16">
        <f>LOOKUP(Table5[[#This Row],[Item '#]],Ticket_Forms[Form Number],Ticket_Forms[Revenue])</f>
        <v>6300</v>
      </c>
      <c r="Q2178" s="16">
        <f>LOOKUP(Table5[[#This Row],[Item '#]],Ticket_Forms[Form Number],Ticket_Forms[Ideal Profit])</f>
        <v>995</v>
      </c>
      <c r="R2178" s="16">
        <f>LOOKUP(Table5[[#This Row],[Item '#]],Ticket_Forms[Form Number],Ticket_Forms[Prizes])</f>
        <v>5305</v>
      </c>
      <c r="S2178" s="16">
        <f>LOOKUP(Table5[[#This Row],[Item '#]],Ticket_Forms[Form Number],Ticket_Forms[Location Rent])</f>
        <v>378</v>
      </c>
      <c r="T2178" s="16">
        <f>LOOKUP(Table5[[#This Row],[Item '#]],Ticket_Forms[Form Number],Ticket_Forms[Last Sale])</f>
        <v>500</v>
      </c>
      <c r="U2178" s="16" t="s">
        <v>3909</v>
      </c>
      <c r="V2178" s="58">
        <f>Table5[[#This Row],[Date Distributed]]</f>
        <v>45488</v>
      </c>
      <c r="W2178" s="3" t="str">
        <f>_xlfn.XLOOKUP(Table5[[#This Row],[Serial '#]],Table10[Serial '#],Table10[Charity Association],"",,)</f>
        <v>Cleveland Police Athletic League</v>
      </c>
      <c r="Z2178" s="16" t="s">
        <v>3909</v>
      </c>
    </row>
    <row r="2179" spans="1:26" hidden="1" x14ac:dyDescent="0.35">
      <c r="A2179" s="3">
        <v>2177</v>
      </c>
      <c r="B2179" s="78">
        <v>45393</v>
      </c>
      <c r="C2179" s="73">
        <f>_xlfn.XLOOKUP(Table5[[#This Row],[Serial '#]],Table10[Serial '#],Table10[Date],"",,)</f>
        <v>45488</v>
      </c>
      <c r="D21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79" s="73" t="str">
        <f>IF(Table5[[#This Row],[Date Distributed]]="","In Stock","Distributed")</f>
        <v>Distributed</v>
      </c>
      <c r="F2179" s="79" t="s">
        <v>660</v>
      </c>
      <c r="G2179" s="75" t="s">
        <v>761</v>
      </c>
      <c r="H2179" s="80" t="s">
        <v>759</v>
      </c>
      <c r="I2179" s="80" t="s">
        <v>760</v>
      </c>
      <c r="J2179" s="81" t="s">
        <v>2889</v>
      </c>
      <c r="K2179" s="80" t="s">
        <v>447</v>
      </c>
      <c r="L2179" s="3" t="str">
        <f>_xlfn.XLOOKUP(Table5[[#This Row],[Item '#]],Ticket_Forms[Form Number],Ticket_Forms[Game Name],"",,)</f>
        <v>Bar The Slots</v>
      </c>
      <c r="M2179" s="15">
        <v>212</v>
      </c>
      <c r="N2179" s="3">
        <f>LOOKUP(Table5[[#This Row],[Item '#]],Ticket_Forms[Form Number],Ticket_Forms[Ticket Count])</f>
        <v>6320</v>
      </c>
      <c r="O2179" s="16">
        <f>LOOKUP(Table5[[#This Row],[Item '#]],Ticket_Forms[Form Number],Ticket_Forms[Ticket Value])</f>
        <v>1</v>
      </c>
      <c r="P2179" s="16">
        <f>LOOKUP(Table5[[#This Row],[Item '#]],Ticket_Forms[Form Number],Ticket_Forms[Revenue])</f>
        <v>6320</v>
      </c>
      <c r="Q2179" s="16">
        <f>LOOKUP(Table5[[#This Row],[Item '#]],Ticket_Forms[Form Number],Ticket_Forms[Ideal Profit])</f>
        <v>1575</v>
      </c>
      <c r="R2179" s="16">
        <f>LOOKUP(Table5[[#This Row],[Item '#]],Ticket_Forms[Form Number],Ticket_Forms[Prizes])</f>
        <v>4745</v>
      </c>
      <c r="S2179" s="16">
        <f>LOOKUP(Table5[[#This Row],[Item '#]],Ticket_Forms[Form Number],Ticket_Forms[Location Rent])</f>
        <v>379</v>
      </c>
      <c r="T2179" s="16">
        <f>LOOKUP(Table5[[#This Row],[Item '#]],Ticket_Forms[Form Number],Ticket_Forms[Last Sale])</f>
        <v>599</v>
      </c>
      <c r="U2179" s="16" t="s">
        <v>3909</v>
      </c>
      <c r="V2179" s="58">
        <f>Table5[[#This Row],[Date Distributed]]</f>
        <v>45488</v>
      </c>
      <c r="W2179" s="3" t="str">
        <f>_xlfn.XLOOKUP(Table5[[#This Row],[Serial '#]],Table10[Serial '#],Table10[Charity Association],"",,)</f>
        <v>Cleveland Police Athletic League</v>
      </c>
      <c r="Z2179" s="3" t="s">
        <v>23</v>
      </c>
    </row>
    <row r="2180" spans="1:26" hidden="1" x14ac:dyDescent="0.35">
      <c r="A2180" s="3">
        <v>2178</v>
      </c>
      <c r="B2180" s="78">
        <v>45393</v>
      </c>
      <c r="C2180" s="73">
        <f>_xlfn.XLOOKUP(Table5[[#This Row],[Serial '#]],Table10[Serial '#],Table10[Date],"",,)</f>
        <v>45488</v>
      </c>
      <c r="D21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80" s="73" t="str">
        <f>IF(Table5[[#This Row],[Date Distributed]]="","In Stock","Distributed")</f>
        <v>Distributed</v>
      </c>
      <c r="F2180" s="79" t="s">
        <v>660</v>
      </c>
      <c r="G2180" s="75" t="s">
        <v>761</v>
      </c>
      <c r="H2180" s="80" t="s">
        <v>759</v>
      </c>
      <c r="I2180" s="80" t="s">
        <v>760</v>
      </c>
      <c r="J2180" s="81" t="s">
        <v>2890</v>
      </c>
      <c r="K2180" s="80" t="s">
        <v>440</v>
      </c>
      <c r="L2180" s="3" t="str">
        <f>_xlfn.XLOOKUP(Table5[[#This Row],[Item '#]],Ticket_Forms[Form Number],Ticket_Forms[Game Name],"",,)</f>
        <v>Campin' Buddies</v>
      </c>
      <c r="M2180" s="15">
        <v>212</v>
      </c>
      <c r="N2180" s="3">
        <f>LOOKUP(Table5[[#This Row],[Item '#]],Ticket_Forms[Form Number],Ticket_Forms[Ticket Count])</f>
        <v>6320</v>
      </c>
      <c r="O2180" s="16">
        <f>LOOKUP(Table5[[#This Row],[Item '#]],Ticket_Forms[Form Number],Ticket_Forms[Ticket Value])</f>
        <v>1</v>
      </c>
      <c r="P2180" s="16">
        <f>LOOKUP(Table5[[#This Row],[Item '#]],Ticket_Forms[Form Number],Ticket_Forms[Revenue])</f>
        <v>6320</v>
      </c>
      <c r="Q2180" s="16">
        <f>LOOKUP(Table5[[#This Row],[Item '#]],Ticket_Forms[Form Number],Ticket_Forms[Ideal Profit])</f>
        <v>1575</v>
      </c>
      <c r="R2180" s="16">
        <f>LOOKUP(Table5[[#This Row],[Item '#]],Ticket_Forms[Form Number],Ticket_Forms[Prizes])</f>
        <v>4745</v>
      </c>
      <c r="S2180" s="16">
        <f>LOOKUP(Table5[[#This Row],[Item '#]],Ticket_Forms[Form Number],Ticket_Forms[Location Rent])</f>
        <v>379</v>
      </c>
      <c r="T2180" s="16">
        <f>LOOKUP(Table5[[#This Row],[Item '#]],Ticket_Forms[Form Number],Ticket_Forms[Last Sale])</f>
        <v>599</v>
      </c>
      <c r="U2180" s="16" t="s">
        <v>3909</v>
      </c>
      <c r="V2180" s="58">
        <f>Table5[[#This Row],[Date Distributed]]</f>
        <v>45488</v>
      </c>
      <c r="W2180" s="3" t="str">
        <f>_xlfn.XLOOKUP(Table5[[#This Row],[Serial '#]],Table10[Serial '#],Table10[Charity Association],"",,)</f>
        <v>Cleveland Police Athletic League</v>
      </c>
      <c r="Z2180" s="3" t="s">
        <v>23</v>
      </c>
    </row>
    <row r="2181" spans="1:26" hidden="1" x14ac:dyDescent="0.35">
      <c r="A2181" s="3">
        <v>2179</v>
      </c>
      <c r="B2181" s="78">
        <v>45393</v>
      </c>
      <c r="C2181" s="73">
        <f>_xlfn.XLOOKUP(Table5[[#This Row],[Serial '#]],Table10[Serial '#],Table10[Date],"",,)</f>
        <v>45488</v>
      </c>
      <c r="D21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81" s="73" t="str">
        <f>IF(Table5[[#This Row],[Date Distributed]]="","In Stock","Distributed")</f>
        <v>Distributed</v>
      </c>
      <c r="F2181" s="79" t="s">
        <v>660</v>
      </c>
      <c r="G2181" s="75" t="s">
        <v>761</v>
      </c>
      <c r="H2181" s="80" t="s">
        <v>759</v>
      </c>
      <c r="I2181" s="80" t="s">
        <v>760</v>
      </c>
      <c r="J2181" s="81" t="s">
        <v>2891</v>
      </c>
      <c r="K2181" s="80" t="s">
        <v>440</v>
      </c>
      <c r="L2181" s="3" t="str">
        <f>_xlfn.XLOOKUP(Table5[[#This Row],[Item '#]],Ticket_Forms[Form Number],Ticket_Forms[Game Name],"",,)</f>
        <v>Campin' Buddies</v>
      </c>
      <c r="M2181" s="15">
        <v>212</v>
      </c>
      <c r="N2181" s="3">
        <f>LOOKUP(Table5[[#This Row],[Item '#]],Ticket_Forms[Form Number],Ticket_Forms[Ticket Count])</f>
        <v>6320</v>
      </c>
      <c r="O2181" s="16">
        <f>LOOKUP(Table5[[#This Row],[Item '#]],Ticket_Forms[Form Number],Ticket_Forms[Ticket Value])</f>
        <v>1</v>
      </c>
      <c r="P2181" s="16">
        <f>LOOKUP(Table5[[#This Row],[Item '#]],Ticket_Forms[Form Number],Ticket_Forms[Revenue])</f>
        <v>6320</v>
      </c>
      <c r="Q2181" s="16">
        <f>LOOKUP(Table5[[#This Row],[Item '#]],Ticket_Forms[Form Number],Ticket_Forms[Ideal Profit])</f>
        <v>1575</v>
      </c>
      <c r="R2181" s="16">
        <f>LOOKUP(Table5[[#This Row],[Item '#]],Ticket_Forms[Form Number],Ticket_Forms[Prizes])</f>
        <v>4745</v>
      </c>
      <c r="S2181" s="16">
        <f>LOOKUP(Table5[[#This Row],[Item '#]],Ticket_Forms[Form Number],Ticket_Forms[Location Rent])</f>
        <v>379</v>
      </c>
      <c r="T2181" s="16">
        <f>LOOKUP(Table5[[#This Row],[Item '#]],Ticket_Forms[Form Number],Ticket_Forms[Last Sale])</f>
        <v>599</v>
      </c>
      <c r="U2181" s="16" t="s">
        <v>3909</v>
      </c>
      <c r="V2181" s="58">
        <f>Table5[[#This Row],[Date Distributed]]</f>
        <v>45488</v>
      </c>
      <c r="W2181" s="3" t="str">
        <f>_xlfn.XLOOKUP(Table5[[#This Row],[Serial '#]],Table10[Serial '#],Table10[Charity Association],"",,)</f>
        <v>Greater Cleveland Football Foundation</v>
      </c>
      <c r="Z2181" s="3" t="s">
        <v>23</v>
      </c>
    </row>
    <row r="2182" spans="1:26" hidden="1" x14ac:dyDescent="0.35">
      <c r="A2182" s="3">
        <v>2180</v>
      </c>
      <c r="B2182" s="78">
        <v>45393</v>
      </c>
      <c r="C2182" s="73">
        <f>_xlfn.XLOOKUP(Table5[[#This Row],[Serial '#]],Table10[Serial '#],Table10[Date],"",,)</f>
        <v>45488</v>
      </c>
      <c r="D21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82" s="73" t="str">
        <f>IF(Table5[[#This Row],[Date Distributed]]="","In Stock","Distributed")</f>
        <v>Distributed</v>
      </c>
      <c r="F2182" s="79" t="s">
        <v>660</v>
      </c>
      <c r="G2182" s="75" t="s">
        <v>761</v>
      </c>
      <c r="H2182" s="80" t="s">
        <v>759</v>
      </c>
      <c r="I2182" s="80" t="s">
        <v>760</v>
      </c>
      <c r="J2182" s="81" t="s">
        <v>2892</v>
      </c>
      <c r="K2182" s="80" t="s">
        <v>441</v>
      </c>
      <c r="L2182" s="3" t="str">
        <f>_xlfn.XLOOKUP(Table5[[#This Row],[Item '#]],Ticket_Forms[Form Number],Ticket_Forms[Game Name],"",,)</f>
        <v>Simple Life</v>
      </c>
      <c r="M2182" s="15">
        <v>212</v>
      </c>
      <c r="N2182" s="3">
        <f>LOOKUP(Table5[[#This Row],[Item '#]],Ticket_Forms[Form Number],Ticket_Forms[Ticket Count])</f>
        <v>6320</v>
      </c>
      <c r="O2182" s="16">
        <f>LOOKUP(Table5[[#This Row],[Item '#]],Ticket_Forms[Form Number],Ticket_Forms[Ticket Value])</f>
        <v>1</v>
      </c>
      <c r="P2182" s="16">
        <f>LOOKUP(Table5[[#This Row],[Item '#]],Ticket_Forms[Form Number],Ticket_Forms[Revenue])</f>
        <v>6320</v>
      </c>
      <c r="Q2182" s="16">
        <f>LOOKUP(Table5[[#This Row],[Item '#]],Ticket_Forms[Form Number],Ticket_Forms[Ideal Profit])</f>
        <v>1575</v>
      </c>
      <c r="R2182" s="16">
        <f>LOOKUP(Table5[[#This Row],[Item '#]],Ticket_Forms[Form Number],Ticket_Forms[Prizes])</f>
        <v>4745</v>
      </c>
      <c r="S2182" s="16">
        <f>LOOKUP(Table5[[#This Row],[Item '#]],Ticket_Forms[Form Number],Ticket_Forms[Location Rent])</f>
        <v>379</v>
      </c>
      <c r="T2182" s="16">
        <f>LOOKUP(Table5[[#This Row],[Item '#]],Ticket_Forms[Form Number],Ticket_Forms[Last Sale])</f>
        <v>599</v>
      </c>
      <c r="U2182" s="16" t="s">
        <v>3909</v>
      </c>
      <c r="V2182" s="58">
        <f>Table5[[#This Row],[Date Distributed]]</f>
        <v>45488</v>
      </c>
      <c r="W2182" s="3" t="str">
        <f>_xlfn.XLOOKUP(Table5[[#This Row],[Serial '#]],Table10[Serial '#],Table10[Charity Association],"",,)</f>
        <v>Greater Cleveland Football Foundation</v>
      </c>
      <c r="Z2182" s="3" t="s">
        <v>23</v>
      </c>
    </row>
    <row r="2183" spans="1:26" hidden="1" x14ac:dyDescent="0.35">
      <c r="A2183" s="3">
        <v>2181</v>
      </c>
      <c r="B2183" s="78">
        <v>45393</v>
      </c>
      <c r="C2183" s="73">
        <f>_xlfn.XLOOKUP(Table5[[#This Row],[Serial '#]],Table10[Serial '#],Table10[Date],"",,)</f>
        <v>45489</v>
      </c>
      <c r="D21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83" s="73" t="str">
        <f>IF(Table5[[#This Row],[Date Distributed]]="","In Stock","Distributed")</f>
        <v>Distributed</v>
      </c>
      <c r="F2183" s="79" t="s">
        <v>660</v>
      </c>
      <c r="G2183" s="75" t="s">
        <v>761</v>
      </c>
      <c r="H2183" s="80" t="s">
        <v>759</v>
      </c>
      <c r="I2183" s="80" t="s">
        <v>760</v>
      </c>
      <c r="J2183" s="81">
        <v>115907</v>
      </c>
      <c r="K2183" s="80" t="s">
        <v>494</v>
      </c>
      <c r="L2183" s="3" t="str">
        <f>_xlfn.XLOOKUP(Table5[[#This Row],[Item '#]],Ticket_Forms[Form Number],Ticket_Forms[Game Name],"",,)</f>
        <v>North Star 12</v>
      </c>
      <c r="M2183" s="15">
        <v>255</v>
      </c>
      <c r="N2183" s="3">
        <f>LOOKUP(Table5[[#This Row],[Item '#]],Ticket_Forms[Form Number],Ticket_Forms[Ticket Count])</f>
        <v>5100</v>
      </c>
      <c r="O2183" s="16">
        <f>LOOKUP(Table5[[#This Row],[Item '#]],Ticket_Forms[Form Number],Ticket_Forms[Ticket Value])</f>
        <v>2</v>
      </c>
      <c r="P2183" s="16">
        <f>LOOKUP(Table5[[#This Row],[Item '#]],Ticket_Forms[Form Number],Ticket_Forms[Revenue])</f>
        <v>10200</v>
      </c>
      <c r="Q2183" s="16">
        <f>LOOKUP(Table5[[#This Row],[Item '#]],Ticket_Forms[Form Number],Ticket_Forms[Ideal Profit])</f>
        <v>1420</v>
      </c>
      <c r="R2183" s="16">
        <f>LOOKUP(Table5[[#This Row],[Item '#]],Ticket_Forms[Form Number],Ticket_Forms[Prizes])</f>
        <v>8780</v>
      </c>
      <c r="S2183" s="16">
        <f>LOOKUP(Table5[[#This Row],[Item '#]],Ticket_Forms[Form Number],Ticket_Forms[Location Rent])</f>
        <v>612</v>
      </c>
      <c r="T2183" s="16">
        <f>LOOKUP(Table5[[#This Row],[Item '#]],Ticket_Forms[Form Number],Ticket_Forms[Last Sale])</f>
        <v>500</v>
      </c>
      <c r="U2183" s="16" t="s">
        <v>3909</v>
      </c>
      <c r="V2183" s="58">
        <f>Table5[[#This Row],[Date Distributed]]</f>
        <v>45489</v>
      </c>
      <c r="W2183" s="3" t="str">
        <f>_xlfn.XLOOKUP(Table5[[#This Row],[Serial '#]],Table10[Serial '#],Table10[Charity Association],"",,)</f>
        <v>Greater Cleveland Football Foundation</v>
      </c>
      <c r="Z2183" s="3" t="s">
        <v>23</v>
      </c>
    </row>
    <row r="2184" spans="1:26" hidden="1" x14ac:dyDescent="0.35">
      <c r="A2184" s="3">
        <v>2182</v>
      </c>
      <c r="B2184" s="78">
        <v>45393</v>
      </c>
      <c r="C2184" s="73">
        <f>_xlfn.XLOOKUP(Table5[[#This Row],[Serial '#]],Table10[Serial '#],Table10[Date],"",,)</f>
        <v>45492</v>
      </c>
      <c r="D21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84" s="73" t="str">
        <f>IF(Table5[[#This Row],[Date Distributed]]="","In Stock","Distributed")</f>
        <v>Distributed</v>
      </c>
      <c r="F2184" s="79" t="s">
        <v>660</v>
      </c>
      <c r="G2184" s="75" t="s">
        <v>360</v>
      </c>
      <c r="H2184" s="80">
        <v>24838</v>
      </c>
      <c r="I2184" s="80">
        <v>24838</v>
      </c>
      <c r="J2184" s="81">
        <v>100030</v>
      </c>
      <c r="K2184" s="80" t="s">
        <v>640</v>
      </c>
      <c r="L2184" s="3" t="str">
        <f>_xlfn.XLOOKUP(Table5[[#This Row],[Item '#]],Ticket_Forms[Form Number],Ticket_Forms[Game Name],"",,)</f>
        <v>Bad To the Bone</v>
      </c>
      <c r="M2184" s="15">
        <v>245.76</v>
      </c>
      <c r="N2184" s="3">
        <f>LOOKUP(Table5[[#This Row],[Item '#]],Ticket_Forms[Form Number],Ticket_Forms[Ticket Count])</f>
        <v>6300</v>
      </c>
      <c r="O2184" s="16">
        <f>LOOKUP(Table5[[#This Row],[Item '#]],Ticket_Forms[Form Number],Ticket_Forms[Ticket Value])</f>
        <v>1</v>
      </c>
      <c r="P2184" s="16">
        <f>LOOKUP(Table5[[#This Row],[Item '#]],Ticket_Forms[Form Number],Ticket_Forms[Revenue])</f>
        <v>6300</v>
      </c>
      <c r="Q2184" s="16">
        <f>LOOKUP(Table5[[#This Row],[Item '#]],Ticket_Forms[Form Number],Ticket_Forms[Ideal Profit])</f>
        <v>995</v>
      </c>
      <c r="R2184" s="16">
        <f>LOOKUP(Table5[[#This Row],[Item '#]],Ticket_Forms[Form Number],Ticket_Forms[Prizes])</f>
        <v>5305</v>
      </c>
      <c r="S2184" s="16">
        <f>LOOKUP(Table5[[#This Row],[Item '#]],Ticket_Forms[Form Number],Ticket_Forms[Location Rent])</f>
        <v>378</v>
      </c>
      <c r="T2184" s="16">
        <f>LOOKUP(Table5[[#This Row],[Item '#]],Ticket_Forms[Form Number],Ticket_Forms[Last Sale])</f>
        <v>500</v>
      </c>
      <c r="U2184" s="16" t="s">
        <v>3909</v>
      </c>
      <c r="V2184" s="58">
        <f>Table5[[#This Row],[Date Distributed]]</f>
        <v>45492</v>
      </c>
      <c r="W2184" s="3" t="str">
        <f>_xlfn.XLOOKUP(Table5[[#This Row],[Serial '#]],Table10[Serial '#],Table10[Charity Association],"",,)</f>
        <v>Italian American Brotherhood Club</v>
      </c>
      <c r="Z2184" s="16" t="s">
        <v>3909</v>
      </c>
    </row>
    <row r="2185" spans="1:26" hidden="1" x14ac:dyDescent="0.35">
      <c r="A2185" s="3">
        <v>2183</v>
      </c>
      <c r="B2185" s="78">
        <v>45393</v>
      </c>
      <c r="C2185" s="73">
        <f>_xlfn.XLOOKUP(Table5[[#This Row],[Serial '#]],Table10[Serial '#],Table10[Date],"",,)</f>
        <v>45492</v>
      </c>
      <c r="D21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85" s="73" t="str">
        <f>IF(Table5[[#This Row],[Date Distributed]]="","In Stock","Distributed")</f>
        <v>Distributed</v>
      </c>
      <c r="F2185" s="79" t="s">
        <v>660</v>
      </c>
      <c r="G2185" s="75" t="s">
        <v>360</v>
      </c>
      <c r="H2185" s="80">
        <v>24838</v>
      </c>
      <c r="I2185" s="80">
        <v>24838</v>
      </c>
      <c r="J2185" s="81">
        <v>130771</v>
      </c>
      <c r="K2185" s="80" t="s">
        <v>435</v>
      </c>
      <c r="L2185" s="3" t="str">
        <f>_xlfn.XLOOKUP(Table5[[#This Row],[Item '#]],Ticket_Forms[Form Number],Ticket_Forms[Game Name],"",,)</f>
        <v>Bootleg Bottles</v>
      </c>
      <c r="M2185" s="15">
        <v>262.23</v>
      </c>
      <c r="N2185" s="3">
        <f>LOOKUP(Table5[[#This Row],[Item '#]],Ticket_Forms[Form Number],Ticket_Forms[Ticket Count])</f>
        <v>6300</v>
      </c>
      <c r="O2185" s="16">
        <f>LOOKUP(Table5[[#This Row],[Item '#]],Ticket_Forms[Form Number],Ticket_Forms[Ticket Value])</f>
        <v>1</v>
      </c>
      <c r="P2185" s="16">
        <f>LOOKUP(Table5[[#This Row],[Item '#]],Ticket_Forms[Form Number],Ticket_Forms[Revenue])</f>
        <v>6300</v>
      </c>
      <c r="Q2185" s="16">
        <f>LOOKUP(Table5[[#This Row],[Item '#]],Ticket_Forms[Form Number],Ticket_Forms[Ideal Profit])</f>
        <v>995</v>
      </c>
      <c r="R2185" s="16">
        <f>LOOKUP(Table5[[#This Row],[Item '#]],Ticket_Forms[Form Number],Ticket_Forms[Prizes])</f>
        <v>5305</v>
      </c>
      <c r="S2185" s="16">
        <f>LOOKUP(Table5[[#This Row],[Item '#]],Ticket_Forms[Form Number],Ticket_Forms[Location Rent])</f>
        <v>378</v>
      </c>
      <c r="T2185" s="16">
        <f>LOOKUP(Table5[[#This Row],[Item '#]],Ticket_Forms[Form Number],Ticket_Forms[Last Sale])</f>
        <v>500</v>
      </c>
      <c r="U2185" s="16" t="s">
        <v>3909</v>
      </c>
      <c r="V2185" s="58">
        <f>Table5[[#This Row],[Date Distributed]]</f>
        <v>45492</v>
      </c>
      <c r="W2185" s="3" t="str">
        <f>_xlfn.XLOOKUP(Table5[[#This Row],[Serial '#]],Table10[Serial '#],Table10[Charity Association],"",,)</f>
        <v>Italian American Brotherhood Club</v>
      </c>
      <c r="Z2185" s="16" t="s">
        <v>3909</v>
      </c>
    </row>
    <row r="2186" spans="1:26" hidden="1" x14ac:dyDescent="0.35">
      <c r="A2186" s="3">
        <v>2184</v>
      </c>
      <c r="B2186" s="78">
        <v>45393</v>
      </c>
      <c r="C2186" s="73">
        <f>_xlfn.XLOOKUP(Table5[[#This Row],[Serial '#]],Table10[Serial '#],Table10[Date],"",,)</f>
        <v>45495</v>
      </c>
      <c r="D21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86" s="73" t="str">
        <f>IF(Table5[[#This Row],[Date Distributed]]="","In Stock","Distributed")</f>
        <v>Distributed</v>
      </c>
      <c r="F2186" s="79" t="s">
        <v>660</v>
      </c>
      <c r="G2186" s="75" t="s">
        <v>360</v>
      </c>
      <c r="H2186" s="80">
        <v>24838</v>
      </c>
      <c r="I2186" s="80">
        <v>24838</v>
      </c>
      <c r="J2186" s="81">
        <v>100051</v>
      </c>
      <c r="K2186" s="80" t="s">
        <v>640</v>
      </c>
      <c r="L2186" s="3" t="str">
        <f>_xlfn.XLOOKUP(Table5[[#This Row],[Item '#]],Ticket_Forms[Form Number],Ticket_Forms[Game Name],"",,)</f>
        <v>Bad To the Bone</v>
      </c>
      <c r="M2186" s="15">
        <v>245.76</v>
      </c>
      <c r="N2186" s="3">
        <f>LOOKUP(Table5[[#This Row],[Item '#]],Ticket_Forms[Form Number],Ticket_Forms[Ticket Count])</f>
        <v>6300</v>
      </c>
      <c r="O2186" s="16">
        <f>LOOKUP(Table5[[#This Row],[Item '#]],Ticket_Forms[Form Number],Ticket_Forms[Ticket Value])</f>
        <v>1</v>
      </c>
      <c r="P2186" s="16">
        <f>LOOKUP(Table5[[#This Row],[Item '#]],Ticket_Forms[Form Number],Ticket_Forms[Revenue])</f>
        <v>6300</v>
      </c>
      <c r="Q2186" s="16">
        <f>LOOKUP(Table5[[#This Row],[Item '#]],Ticket_Forms[Form Number],Ticket_Forms[Ideal Profit])</f>
        <v>995</v>
      </c>
      <c r="R2186" s="16">
        <f>LOOKUP(Table5[[#This Row],[Item '#]],Ticket_Forms[Form Number],Ticket_Forms[Prizes])</f>
        <v>5305</v>
      </c>
      <c r="S2186" s="16">
        <f>LOOKUP(Table5[[#This Row],[Item '#]],Ticket_Forms[Form Number],Ticket_Forms[Location Rent])</f>
        <v>378</v>
      </c>
      <c r="T2186" s="16">
        <f>LOOKUP(Table5[[#This Row],[Item '#]],Ticket_Forms[Form Number],Ticket_Forms[Last Sale])</f>
        <v>500</v>
      </c>
      <c r="U2186" s="16" t="s">
        <v>3909</v>
      </c>
      <c r="V2186" s="58">
        <f>Table5[[#This Row],[Date Distributed]]</f>
        <v>45495</v>
      </c>
      <c r="W2186" s="3" t="str">
        <f>_xlfn.XLOOKUP(Table5[[#This Row],[Serial '#]],Table10[Serial '#],Table10[Charity Association],"",,)</f>
        <v>Greater Cleveland Football Foundation</v>
      </c>
      <c r="Z2186" s="16" t="s">
        <v>3909</v>
      </c>
    </row>
    <row r="2187" spans="1:26" hidden="1" x14ac:dyDescent="0.35">
      <c r="A2187" s="3">
        <v>2185</v>
      </c>
      <c r="B2187" s="78">
        <v>45393</v>
      </c>
      <c r="C2187" s="73">
        <f>_xlfn.XLOOKUP(Table5[[#This Row],[Serial '#]],Table10[Serial '#],Table10[Date],"",,)</f>
        <v>45498</v>
      </c>
      <c r="D21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87" s="73" t="str">
        <f>IF(Table5[[#This Row],[Date Distributed]]="","In Stock","Distributed")</f>
        <v>Distributed</v>
      </c>
      <c r="F2187" s="79" t="s">
        <v>660</v>
      </c>
      <c r="G2187" s="75" t="s">
        <v>360</v>
      </c>
      <c r="H2187" s="80">
        <v>24838</v>
      </c>
      <c r="I2187" s="80">
        <v>24838</v>
      </c>
      <c r="J2187" s="81">
        <v>100109</v>
      </c>
      <c r="K2187" s="80" t="s">
        <v>3643</v>
      </c>
      <c r="L2187" s="3" t="str">
        <f>_xlfn.XLOOKUP(Table5[[#This Row],[Item '#]],Ticket_Forms[Form Number],Ticket_Forms[Game Name],"",,)</f>
        <v>Filthy Stinkin' Rich</v>
      </c>
      <c r="M2187" s="15">
        <v>253.13</v>
      </c>
      <c r="N2187" s="3">
        <f>LOOKUP(Table5[[#This Row],[Item '#]],Ticket_Forms[Form Number],Ticket_Forms[Ticket Count])</f>
        <v>2688</v>
      </c>
      <c r="O2187" s="16">
        <f>LOOKUP(Table5[[#This Row],[Item '#]],Ticket_Forms[Form Number],Ticket_Forms[Ticket Value])</f>
        <v>1</v>
      </c>
      <c r="P2187" s="16">
        <f>LOOKUP(Table5[[#This Row],[Item '#]],Ticket_Forms[Form Number],Ticket_Forms[Revenue])</f>
        <v>2688</v>
      </c>
      <c r="Q2187" s="16">
        <f>LOOKUP(Table5[[#This Row],[Item '#]],Ticket_Forms[Form Number],Ticket_Forms[Ideal Profit])</f>
        <v>312</v>
      </c>
      <c r="R2187" s="16">
        <f>LOOKUP(Table5[[#This Row],[Item '#]],Ticket_Forms[Form Number],Ticket_Forms[Prizes])</f>
        <v>2376</v>
      </c>
      <c r="S2187" s="16">
        <f>LOOKUP(Table5[[#This Row],[Item '#]],Ticket_Forms[Form Number],Ticket_Forms[Location Rent])</f>
        <v>161</v>
      </c>
      <c r="T2187" s="16">
        <f>LOOKUP(Table5[[#This Row],[Item '#]],Ticket_Forms[Form Number],Ticket_Forms[Last Sale])</f>
        <v>0</v>
      </c>
      <c r="U2187" s="16" t="s">
        <v>3909</v>
      </c>
      <c r="V2187" s="58">
        <f>Table5[[#This Row],[Date Distributed]]</f>
        <v>45498</v>
      </c>
      <c r="W2187" s="3" t="str">
        <f>_xlfn.XLOOKUP(Table5[[#This Row],[Serial '#]],Table10[Serial '#],Table10[Charity Association],"",,)</f>
        <v>Medina County Law Enforcrment Assoc</v>
      </c>
      <c r="Z2187" s="16" t="s">
        <v>3909</v>
      </c>
    </row>
    <row r="2188" spans="1:26" hidden="1" x14ac:dyDescent="0.35">
      <c r="A2188" s="3">
        <v>2186</v>
      </c>
      <c r="B2188" s="78">
        <v>45393</v>
      </c>
      <c r="C2188" s="73">
        <f>_xlfn.XLOOKUP(Table5[[#This Row],[Serial '#]],Table10[Serial '#],Table10[Date],"",,)</f>
        <v>45502</v>
      </c>
      <c r="D21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88" s="73" t="str">
        <f>IF(Table5[[#This Row],[Date Distributed]]="","In Stock","Distributed")</f>
        <v>Distributed</v>
      </c>
      <c r="F2188" s="79" t="s">
        <v>660</v>
      </c>
      <c r="G2188" s="75" t="s">
        <v>360</v>
      </c>
      <c r="H2188" s="80">
        <v>24838</v>
      </c>
      <c r="I2188" s="80">
        <v>24838</v>
      </c>
      <c r="J2188" s="81">
        <v>100034</v>
      </c>
      <c r="K2188" s="80" t="s">
        <v>640</v>
      </c>
      <c r="L2188" s="3" t="str">
        <f>_xlfn.XLOOKUP(Table5[[#This Row],[Item '#]],Ticket_Forms[Form Number],Ticket_Forms[Game Name],"",,)</f>
        <v>Bad To the Bone</v>
      </c>
      <c r="M2188" s="15">
        <v>245.76</v>
      </c>
      <c r="N2188" s="3">
        <f>LOOKUP(Table5[[#This Row],[Item '#]],Ticket_Forms[Form Number],Ticket_Forms[Ticket Count])</f>
        <v>6300</v>
      </c>
      <c r="O2188" s="16">
        <f>LOOKUP(Table5[[#This Row],[Item '#]],Ticket_Forms[Form Number],Ticket_Forms[Ticket Value])</f>
        <v>1</v>
      </c>
      <c r="P2188" s="16">
        <f>LOOKUP(Table5[[#This Row],[Item '#]],Ticket_Forms[Form Number],Ticket_Forms[Revenue])</f>
        <v>6300</v>
      </c>
      <c r="Q2188" s="16">
        <f>LOOKUP(Table5[[#This Row],[Item '#]],Ticket_Forms[Form Number],Ticket_Forms[Ideal Profit])</f>
        <v>995</v>
      </c>
      <c r="R2188" s="16">
        <f>LOOKUP(Table5[[#This Row],[Item '#]],Ticket_Forms[Form Number],Ticket_Forms[Prizes])</f>
        <v>5305</v>
      </c>
      <c r="S2188" s="16">
        <f>LOOKUP(Table5[[#This Row],[Item '#]],Ticket_Forms[Form Number],Ticket_Forms[Location Rent])</f>
        <v>378</v>
      </c>
      <c r="T2188" s="16">
        <f>LOOKUP(Table5[[#This Row],[Item '#]],Ticket_Forms[Form Number],Ticket_Forms[Last Sale])</f>
        <v>500</v>
      </c>
      <c r="U2188" s="16" t="s">
        <v>3909</v>
      </c>
      <c r="V2188" s="58">
        <f>Table5[[#This Row],[Date Distributed]]</f>
        <v>45502</v>
      </c>
      <c r="W2188" s="3" t="str">
        <f>_xlfn.XLOOKUP(Table5[[#This Row],[Serial '#]],Table10[Serial '#],Table10[Charity Association],"",,)</f>
        <v>Cleveland Police Athletic League</v>
      </c>
      <c r="Z2188" s="16" t="s">
        <v>3909</v>
      </c>
    </row>
    <row r="2189" spans="1:26" hidden="1" x14ac:dyDescent="0.35">
      <c r="A2189" s="3">
        <v>2187</v>
      </c>
      <c r="B2189" s="78">
        <v>45393</v>
      </c>
      <c r="C2189" s="73">
        <f>_xlfn.XLOOKUP(Table5[[#This Row],[Serial '#]],Table10[Serial '#],Table10[Date],"",,)</f>
        <v>45502</v>
      </c>
      <c r="D21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89" s="73" t="str">
        <f>IF(Table5[[#This Row],[Date Distributed]]="","In Stock","Distributed")</f>
        <v>Distributed</v>
      </c>
      <c r="F2189" s="79" t="s">
        <v>660</v>
      </c>
      <c r="G2189" s="75" t="s">
        <v>360</v>
      </c>
      <c r="H2189" s="80">
        <v>24838</v>
      </c>
      <c r="I2189" s="80">
        <v>24838</v>
      </c>
      <c r="J2189" s="81">
        <v>120831</v>
      </c>
      <c r="K2189" s="80" t="s">
        <v>436</v>
      </c>
      <c r="L2189" s="3" t="str">
        <f>_xlfn.XLOOKUP(Table5[[#This Row],[Item '#]],Ticket_Forms[Form Number],Ticket_Forms[Game Name],"",,)</f>
        <v>Whiskey Wealth</v>
      </c>
      <c r="M2189" s="15">
        <v>195.03</v>
      </c>
      <c r="N2189" s="3">
        <f>LOOKUP(Table5[[#This Row],[Item '#]],Ticket_Forms[Form Number],Ticket_Forms[Ticket Count])</f>
        <v>4620</v>
      </c>
      <c r="O2189" s="16">
        <f>LOOKUP(Table5[[#This Row],[Item '#]],Ticket_Forms[Form Number],Ticket_Forms[Ticket Value])</f>
        <v>1</v>
      </c>
      <c r="P2189" s="16">
        <f>LOOKUP(Table5[[#This Row],[Item '#]],Ticket_Forms[Form Number],Ticket_Forms[Revenue])</f>
        <v>4620</v>
      </c>
      <c r="Q2189" s="16">
        <f>LOOKUP(Table5[[#This Row],[Item '#]],Ticket_Forms[Form Number],Ticket_Forms[Ideal Profit])</f>
        <v>900</v>
      </c>
      <c r="R2189" s="16">
        <f>LOOKUP(Table5[[#This Row],[Item '#]],Ticket_Forms[Form Number],Ticket_Forms[Prizes])</f>
        <v>3720</v>
      </c>
      <c r="S2189" s="16">
        <f>LOOKUP(Table5[[#This Row],[Item '#]],Ticket_Forms[Form Number],Ticket_Forms[Location Rent])</f>
        <v>277</v>
      </c>
      <c r="T2189" s="16">
        <f>LOOKUP(Table5[[#This Row],[Item '#]],Ticket_Forms[Form Number],Ticket_Forms[Last Sale])</f>
        <v>599</v>
      </c>
      <c r="U2189" s="16" t="s">
        <v>3909</v>
      </c>
      <c r="V2189" s="58">
        <f>Table5[[#This Row],[Date Distributed]]</f>
        <v>45502</v>
      </c>
      <c r="W2189" s="3" t="str">
        <f>_xlfn.XLOOKUP(Table5[[#This Row],[Serial '#]],Table10[Serial '#],Table10[Charity Association],"",,)</f>
        <v>Greater Cleveland Football Foundation</v>
      </c>
      <c r="Z2189" s="16" t="s">
        <v>3909</v>
      </c>
    </row>
    <row r="2190" spans="1:26" hidden="1" x14ac:dyDescent="0.35">
      <c r="A2190" s="3">
        <v>2188</v>
      </c>
      <c r="B2190" s="78">
        <v>45393</v>
      </c>
      <c r="C2190" s="73">
        <f>_xlfn.XLOOKUP(Table5[[#This Row],[Serial '#]],Table10[Serial '#],Table10[Date],"",,)</f>
        <v>45505</v>
      </c>
      <c r="D21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90" s="73" t="str">
        <f>IF(Table5[[#This Row],[Date Distributed]]="","In Stock","Distributed")</f>
        <v>Distributed</v>
      </c>
      <c r="F2190" s="79" t="s">
        <v>660</v>
      </c>
      <c r="G2190" s="75" t="s">
        <v>360</v>
      </c>
      <c r="H2190" s="80">
        <v>24838</v>
      </c>
      <c r="I2190" s="80">
        <v>24838</v>
      </c>
      <c r="J2190" s="81">
        <v>120840</v>
      </c>
      <c r="K2190" s="80" t="s">
        <v>436</v>
      </c>
      <c r="L2190" s="3" t="str">
        <f>_xlfn.XLOOKUP(Table5[[#This Row],[Item '#]],Ticket_Forms[Form Number],Ticket_Forms[Game Name],"",,)</f>
        <v>Whiskey Wealth</v>
      </c>
      <c r="M2190" s="15">
        <v>195.03</v>
      </c>
      <c r="N2190" s="3">
        <f>LOOKUP(Table5[[#This Row],[Item '#]],Ticket_Forms[Form Number],Ticket_Forms[Ticket Count])</f>
        <v>4620</v>
      </c>
      <c r="O2190" s="16">
        <f>LOOKUP(Table5[[#This Row],[Item '#]],Ticket_Forms[Form Number],Ticket_Forms[Ticket Value])</f>
        <v>1</v>
      </c>
      <c r="P2190" s="16">
        <f>LOOKUP(Table5[[#This Row],[Item '#]],Ticket_Forms[Form Number],Ticket_Forms[Revenue])</f>
        <v>4620</v>
      </c>
      <c r="Q2190" s="16">
        <f>LOOKUP(Table5[[#This Row],[Item '#]],Ticket_Forms[Form Number],Ticket_Forms[Ideal Profit])</f>
        <v>900</v>
      </c>
      <c r="R2190" s="16">
        <f>LOOKUP(Table5[[#This Row],[Item '#]],Ticket_Forms[Form Number],Ticket_Forms[Prizes])</f>
        <v>3720</v>
      </c>
      <c r="S2190" s="16">
        <f>LOOKUP(Table5[[#This Row],[Item '#]],Ticket_Forms[Form Number],Ticket_Forms[Location Rent])</f>
        <v>277</v>
      </c>
      <c r="T2190" s="16">
        <f>LOOKUP(Table5[[#This Row],[Item '#]],Ticket_Forms[Form Number],Ticket_Forms[Last Sale])</f>
        <v>599</v>
      </c>
      <c r="U2190" s="16" t="s">
        <v>3909</v>
      </c>
      <c r="V2190" s="58">
        <f>Table5[[#This Row],[Date Distributed]]</f>
        <v>45505</v>
      </c>
      <c r="W2190" s="3" t="str">
        <f>_xlfn.XLOOKUP(Table5[[#This Row],[Serial '#]],Table10[Serial '#],Table10[Charity Association],"",,)</f>
        <v>Cleveland Police Athletic League</v>
      </c>
      <c r="Z2190" s="16" t="s">
        <v>3909</v>
      </c>
    </row>
    <row r="2191" spans="1:26" hidden="1" x14ac:dyDescent="0.35">
      <c r="A2191" s="3">
        <v>2189</v>
      </c>
      <c r="B2191" s="78">
        <v>45393</v>
      </c>
      <c r="C2191" s="73">
        <f>_xlfn.XLOOKUP(Table5[[#This Row],[Serial '#]],Table10[Serial '#],Table10[Date],"",,)</f>
        <v>45516</v>
      </c>
      <c r="D21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91" s="73" t="str">
        <f>IF(Table5[[#This Row],[Date Distributed]]="","In Stock","Distributed")</f>
        <v>Distributed</v>
      </c>
      <c r="F2191" s="79" t="s">
        <v>660</v>
      </c>
      <c r="G2191" s="75" t="s">
        <v>360</v>
      </c>
      <c r="H2191" s="80">
        <v>24838</v>
      </c>
      <c r="I2191" s="80">
        <v>24838</v>
      </c>
      <c r="J2191" s="81">
        <v>100033</v>
      </c>
      <c r="K2191" s="80" t="s">
        <v>640</v>
      </c>
      <c r="L2191" s="3" t="str">
        <f>_xlfn.XLOOKUP(Table5[[#This Row],[Item '#]],Ticket_Forms[Form Number],Ticket_Forms[Game Name],"",,)</f>
        <v>Bad To the Bone</v>
      </c>
      <c r="M2191" s="15">
        <v>245.76</v>
      </c>
      <c r="N2191" s="3">
        <f>LOOKUP(Table5[[#This Row],[Item '#]],Ticket_Forms[Form Number],Ticket_Forms[Ticket Count])</f>
        <v>6300</v>
      </c>
      <c r="O2191" s="16">
        <f>LOOKUP(Table5[[#This Row],[Item '#]],Ticket_Forms[Form Number],Ticket_Forms[Ticket Value])</f>
        <v>1</v>
      </c>
      <c r="P2191" s="16">
        <f>LOOKUP(Table5[[#This Row],[Item '#]],Ticket_Forms[Form Number],Ticket_Forms[Revenue])</f>
        <v>6300</v>
      </c>
      <c r="Q2191" s="16">
        <f>LOOKUP(Table5[[#This Row],[Item '#]],Ticket_Forms[Form Number],Ticket_Forms[Ideal Profit])</f>
        <v>995</v>
      </c>
      <c r="R2191" s="16">
        <f>LOOKUP(Table5[[#This Row],[Item '#]],Ticket_Forms[Form Number],Ticket_Forms[Prizes])</f>
        <v>5305</v>
      </c>
      <c r="S2191" s="16">
        <f>LOOKUP(Table5[[#This Row],[Item '#]],Ticket_Forms[Form Number],Ticket_Forms[Location Rent])</f>
        <v>378</v>
      </c>
      <c r="T2191" s="16">
        <f>LOOKUP(Table5[[#This Row],[Item '#]],Ticket_Forms[Form Number],Ticket_Forms[Last Sale])</f>
        <v>500</v>
      </c>
      <c r="U2191" s="16" t="s">
        <v>3909</v>
      </c>
      <c r="V2191" s="58">
        <f>Table5[[#This Row],[Date Distributed]]</f>
        <v>45516</v>
      </c>
      <c r="W2191" s="3" t="str">
        <f>_xlfn.XLOOKUP(Table5[[#This Row],[Serial '#]],Table10[Serial '#],Table10[Charity Association],"",,)</f>
        <v>Greater Cleveland Football Foundation</v>
      </c>
      <c r="Z2191" s="16" t="s">
        <v>3909</v>
      </c>
    </row>
    <row r="2192" spans="1:26" hidden="1" x14ac:dyDescent="0.35">
      <c r="A2192" s="3">
        <v>2190</v>
      </c>
      <c r="B2192" s="78">
        <v>45393</v>
      </c>
      <c r="C2192" s="73">
        <f>_xlfn.XLOOKUP(Table5[[#This Row],[Serial '#]],Table10[Serial '#],Table10[Date],"",,)</f>
        <v>45516</v>
      </c>
      <c r="D21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92" s="73" t="str">
        <f>IF(Table5[[#This Row],[Date Distributed]]="","In Stock","Distributed")</f>
        <v>Distributed</v>
      </c>
      <c r="F2192" s="79" t="s">
        <v>660</v>
      </c>
      <c r="G2192" s="75" t="s">
        <v>360</v>
      </c>
      <c r="H2192" s="80">
        <v>24838</v>
      </c>
      <c r="I2192" s="80">
        <v>24838</v>
      </c>
      <c r="J2192" s="81">
        <v>100046</v>
      </c>
      <c r="K2192" s="80" t="s">
        <v>640</v>
      </c>
      <c r="L2192" s="3" t="str">
        <f>_xlfn.XLOOKUP(Table5[[#This Row],[Item '#]],Ticket_Forms[Form Number],Ticket_Forms[Game Name],"",,)</f>
        <v>Bad To the Bone</v>
      </c>
      <c r="M2192" s="15">
        <v>245.76</v>
      </c>
      <c r="N2192" s="3">
        <f>LOOKUP(Table5[[#This Row],[Item '#]],Ticket_Forms[Form Number],Ticket_Forms[Ticket Count])</f>
        <v>6300</v>
      </c>
      <c r="O2192" s="16">
        <f>LOOKUP(Table5[[#This Row],[Item '#]],Ticket_Forms[Form Number],Ticket_Forms[Ticket Value])</f>
        <v>1</v>
      </c>
      <c r="P2192" s="16">
        <f>LOOKUP(Table5[[#This Row],[Item '#]],Ticket_Forms[Form Number],Ticket_Forms[Revenue])</f>
        <v>6300</v>
      </c>
      <c r="Q2192" s="16">
        <f>LOOKUP(Table5[[#This Row],[Item '#]],Ticket_Forms[Form Number],Ticket_Forms[Ideal Profit])</f>
        <v>995</v>
      </c>
      <c r="R2192" s="16">
        <f>LOOKUP(Table5[[#This Row],[Item '#]],Ticket_Forms[Form Number],Ticket_Forms[Prizes])</f>
        <v>5305</v>
      </c>
      <c r="S2192" s="16">
        <f>LOOKUP(Table5[[#This Row],[Item '#]],Ticket_Forms[Form Number],Ticket_Forms[Location Rent])</f>
        <v>378</v>
      </c>
      <c r="T2192" s="16">
        <f>LOOKUP(Table5[[#This Row],[Item '#]],Ticket_Forms[Form Number],Ticket_Forms[Last Sale])</f>
        <v>500</v>
      </c>
      <c r="U2192" s="16" t="s">
        <v>3909</v>
      </c>
      <c r="V2192" s="58">
        <f>Table5[[#This Row],[Date Distributed]]</f>
        <v>45516</v>
      </c>
      <c r="W2192" s="3" t="str">
        <f>_xlfn.XLOOKUP(Table5[[#This Row],[Serial '#]],Table10[Serial '#],Table10[Charity Association],"",,)</f>
        <v>Cleveland Police Athletic League</v>
      </c>
      <c r="Z2192" s="16" t="s">
        <v>3909</v>
      </c>
    </row>
    <row r="2193" spans="1:26" hidden="1" x14ac:dyDescent="0.35">
      <c r="A2193" s="3">
        <v>2191</v>
      </c>
      <c r="B2193" s="78">
        <v>45393</v>
      </c>
      <c r="C2193" s="73">
        <f>_xlfn.XLOOKUP(Table5[[#This Row],[Serial '#]],Table10[Serial '#],Table10[Date],"",,)</f>
        <v>45519</v>
      </c>
      <c r="D21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93" s="73" t="str">
        <f>IF(Table5[[#This Row],[Date Distributed]]="","In Stock","Distributed")</f>
        <v>Distributed</v>
      </c>
      <c r="F2193" s="79" t="s">
        <v>660</v>
      </c>
      <c r="G2193" s="75" t="s">
        <v>360</v>
      </c>
      <c r="H2193" s="80">
        <v>24838</v>
      </c>
      <c r="I2193" s="80">
        <v>24838</v>
      </c>
      <c r="J2193" s="81">
        <v>130746</v>
      </c>
      <c r="K2193" s="80" t="s">
        <v>435</v>
      </c>
      <c r="L2193" s="3" t="str">
        <f>_xlfn.XLOOKUP(Table5[[#This Row],[Item '#]],Ticket_Forms[Form Number],Ticket_Forms[Game Name],"",,)</f>
        <v>Bootleg Bottles</v>
      </c>
      <c r="M2193" s="15">
        <v>262.23</v>
      </c>
      <c r="N2193" s="3">
        <f>LOOKUP(Table5[[#This Row],[Item '#]],Ticket_Forms[Form Number],Ticket_Forms[Ticket Count])</f>
        <v>6300</v>
      </c>
      <c r="O2193" s="16">
        <f>LOOKUP(Table5[[#This Row],[Item '#]],Ticket_Forms[Form Number],Ticket_Forms[Ticket Value])</f>
        <v>1</v>
      </c>
      <c r="P2193" s="16">
        <f>LOOKUP(Table5[[#This Row],[Item '#]],Ticket_Forms[Form Number],Ticket_Forms[Revenue])</f>
        <v>6300</v>
      </c>
      <c r="Q2193" s="16">
        <f>LOOKUP(Table5[[#This Row],[Item '#]],Ticket_Forms[Form Number],Ticket_Forms[Ideal Profit])</f>
        <v>995</v>
      </c>
      <c r="R2193" s="16">
        <f>LOOKUP(Table5[[#This Row],[Item '#]],Ticket_Forms[Form Number],Ticket_Forms[Prizes])</f>
        <v>5305</v>
      </c>
      <c r="S2193" s="16">
        <f>LOOKUP(Table5[[#This Row],[Item '#]],Ticket_Forms[Form Number],Ticket_Forms[Location Rent])</f>
        <v>378</v>
      </c>
      <c r="T2193" s="16">
        <f>LOOKUP(Table5[[#This Row],[Item '#]],Ticket_Forms[Form Number],Ticket_Forms[Last Sale])</f>
        <v>500</v>
      </c>
      <c r="U2193" s="16" t="s">
        <v>3909</v>
      </c>
      <c r="V2193" s="58">
        <f>Table5[[#This Row],[Date Distributed]]</f>
        <v>45519</v>
      </c>
      <c r="W2193" s="3" t="str">
        <f>_xlfn.XLOOKUP(Table5[[#This Row],[Serial '#]],Table10[Serial '#],Table10[Charity Association],"",,)</f>
        <v>Cleveland Police Athletic League</v>
      </c>
      <c r="Z2193" s="16" t="s">
        <v>3909</v>
      </c>
    </row>
    <row r="2194" spans="1:26" hidden="1" x14ac:dyDescent="0.35">
      <c r="A2194" s="3">
        <v>2192</v>
      </c>
      <c r="B2194" s="78">
        <v>45393</v>
      </c>
      <c r="C2194" s="73">
        <f>_xlfn.XLOOKUP(Table5[[#This Row],[Serial '#]],Table10[Serial '#],Table10[Date],"",,)</f>
        <v>45519</v>
      </c>
      <c r="D21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94" s="73" t="str">
        <f>IF(Table5[[#This Row],[Date Distributed]]="","In Stock","Distributed")</f>
        <v>Distributed</v>
      </c>
      <c r="F2194" s="79" t="s">
        <v>660</v>
      </c>
      <c r="G2194" s="75" t="s">
        <v>360</v>
      </c>
      <c r="H2194" s="80">
        <v>24838</v>
      </c>
      <c r="I2194" s="80">
        <v>24838</v>
      </c>
      <c r="J2194" s="81">
        <v>100114</v>
      </c>
      <c r="K2194" s="80" t="s">
        <v>3643</v>
      </c>
      <c r="L2194" s="3" t="str">
        <f>_xlfn.XLOOKUP(Table5[[#This Row],[Item '#]],Ticket_Forms[Form Number],Ticket_Forms[Game Name],"",,)</f>
        <v>Filthy Stinkin' Rich</v>
      </c>
      <c r="M2194" s="15">
        <v>253.13</v>
      </c>
      <c r="N2194" s="3">
        <f>LOOKUP(Table5[[#This Row],[Item '#]],Ticket_Forms[Form Number],Ticket_Forms[Ticket Count])</f>
        <v>2688</v>
      </c>
      <c r="O2194" s="16">
        <f>LOOKUP(Table5[[#This Row],[Item '#]],Ticket_Forms[Form Number],Ticket_Forms[Ticket Value])</f>
        <v>1</v>
      </c>
      <c r="P2194" s="16">
        <f>LOOKUP(Table5[[#This Row],[Item '#]],Ticket_Forms[Form Number],Ticket_Forms[Revenue])</f>
        <v>2688</v>
      </c>
      <c r="Q2194" s="16">
        <f>LOOKUP(Table5[[#This Row],[Item '#]],Ticket_Forms[Form Number],Ticket_Forms[Ideal Profit])</f>
        <v>312</v>
      </c>
      <c r="R2194" s="16">
        <f>LOOKUP(Table5[[#This Row],[Item '#]],Ticket_Forms[Form Number],Ticket_Forms[Prizes])</f>
        <v>2376</v>
      </c>
      <c r="S2194" s="16">
        <f>LOOKUP(Table5[[#This Row],[Item '#]],Ticket_Forms[Form Number],Ticket_Forms[Location Rent])</f>
        <v>161</v>
      </c>
      <c r="T2194" s="16">
        <f>LOOKUP(Table5[[#This Row],[Item '#]],Ticket_Forms[Form Number],Ticket_Forms[Last Sale])</f>
        <v>0</v>
      </c>
      <c r="U2194" s="16" t="s">
        <v>3909</v>
      </c>
      <c r="V2194" s="58">
        <f>Table5[[#This Row],[Date Distributed]]</f>
        <v>45519</v>
      </c>
      <c r="W2194" s="3" t="str">
        <f>_xlfn.XLOOKUP(Table5[[#This Row],[Serial '#]],Table10[Serial '#],Table10[Charity Association],"",,)</f>
        <v>Medina County Law Enforcrment Assoc</v>
      </c>
      <c r="Z2194" s="16" t="s">
        <v>3909</v>
      </c>
    </row>
    <row r="2195" spans="1:26" hidden="1" x14ac:dyDescent="0.35">
      <c r="A2195" s="3">
        <v>2193</v>
      </c>
      <c r="B2195" s="78">
        <v>45393</v>
      </c>
      <c r="C2195" s="73">
        <f>_xlfn.XLOOKUP(Table5[[#This Row],[Serial '#]],Table10[Serial '#],Table10[Date],"",,)</f>
        <v>45527</v>
      </c>
      <c r="D21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95" s="73" t="str">
        <f>IF(Table5[[#This Row],[Date Distributed]]="","In Stock","Distributed")</f>
        <v>Distributed</v>
      </c>
      <c r="F2195" s="79" t="s">
        <v>660</v>
      </c>
      <c r="G2195" s="75" t="s">
        <v>360</v>
      </c>
      <c r="H2195" s="80">
        <v>24838</v>
      </c>
      <c r="I2195" s="80">
        <v>24838</v>
      </c>
      <c r="J2195" s="81">
        <v>100035</v>
      </c>
      <c r="K2195" s="80" t="s">
        <v>640</v>
      </c>
      <c r="L2195" s="3" t="str">
        <f>_xlfn.XLOOKUP(Table5[[#This Row],[Item '#]],Ticket_Forms[Form Number],Ticket_Forms[Game Name],"",,)</f>
        <v>Bad To the Bone</v>
      </c>
      <c r="M2195" s="15">
        <v>245.76</v>
      </c>
      <c r="N2195" s="3">
        <f>LOOKUP(Table5[[#This Row],[Item '#]],Ticket_Forms[Form Number],Ticket_Forms[Ticket Count])</f>
        <v>6300</v>
      </c>
      <c r="O2195" s="16">
        <f>LOOKUP(Table5[[#This Row],[Item '#]],Ticket_Forms[Form Number],Ticket_Forms[Ticket Value])</f>
        <v>1</v>
      </c>
      <c r="P2195" s="16">
        <f>LOOKUP(Table5[[#This Row],[Item '#]],Ticket_Forms[Form Number],Ticket_Forms[Revenue])</f>
        <v>6300</v>
      </c>
      <c r="Q2195" s="16">
        <f>LOOKUP(Table5[[#This Row],[Item '#]],Ticket_Forms[Form Number],Ticket_Forms[Ideal Profit])</f>
        <v>995</v>
      </c>
      <c r="R2195" s="16">
        <f>LOOKUP(Table5[[#This Row],[Item '#]],Ticket_Forms[Form Number],Ticket_Forms[Prizes])</f>
        <v>5305</v>
      </c>
      <c r="S2195" s="16">
        <f>LOOKUP(Table5[[#This Row],[Item '#]],Ticket_Forms[Form Number],Ticket_Forms[Location Rent])</f>
        <v>378</v>
      </c>
      <c r="T2195" s="16">
        <f>LOOKUP(Table5[[#This Row],[Item '#]],Ticket_Forms[Form Number],Ticket_Forms[Last Sale])</f>
        <v>500</v>
      </c>
      <c r="U2195" s="16" t="s">
        <v>3909</v>
      </c>
      <c r="V2195" s="58">
        <f>Table5[[#This Row],[Date Distributed]]</f>
        <v>45527</v>
      </c>
      <c r="W2195" s="3" t="str">
        <f>_xlfn.XLOOKUP(Table5[[#This Row],[Serial '#]],Table10[Serial '#],Table10[Charity Association],"",,)</f>
        <v>Cleveland Police Athletic League</v>
      </c>
      <c r="Z2195" s="16" t="s">
        <v>3909</v>
      </c>
    </row>
    <row r="2196" spans="1:26" hidden="1" x14ac:dyDescent="0.35">
      <c r="A2196" s="3">
        <v>2194</v>
      </c>
      <c r="B2196" s="78">
        <v>45393</v>
      </c>
      <c r="C2196" s="73">
        <f>_xlfn.XLOOKUP(Table5[[#This Row],[Serial '#]],Table10[Serial '#],Table10[Date],"",,)</f>
        <v>45534</v>
      </c>
      <c r="D21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96" s="73" t="str">
        <f>IF(Table5[[#This Row],[Date Distributed]]="","In Stock","Distributed")</f>
        <v>Distributed</v>
      </c>
      <c r="F2196" s="79" t="s">
        <v>660</v>
      </c>
      <c r="G2196" s="75" t="s">
        <v>360</v>
      </c>
      <c r="H2196" s="80">
        <v>24838</v>
      </c>
      <c r="I2196" s="80">
        <v>24838</v>
      </c>
      <c r="J2196" s="81">
        <v>100011</v>
      </c>
      <c r="K2196" s="80" t="s">
        <v>3644</v>
      </c>
      <c r="L2196" s="3" t="str">
        <f>_xlfn.XLOOKUP(Table5[[#This Row],[Item '#]],Ticket_Forms[Form Number],Ticket_Forms[Game Name],"",,)</f>
        <v>Whoa Doggie</v>
      </c>
      <c r="M2196" s="15">
        <v>509.93</v>
      </c>
      <c r="N2196" s="3">
        <f>LOOKUP(Table5[[#This Row],[Item '#]],Ticket_Forms[Form Number],Ticket_Forms[Ticket Count])</f>
        <v>6320</v>
      </c>
      <c r="O2196" s="16">
        <f>LOOKUP(Table5[[#This Row],[Item '#]],Ticket_Forms[Form Number],Ticket_Forms[Ticket Value])</f>
        <v>1</v>
      </c>
      <c r="P2196" s="16">
        <f>LOOKUP(Table5[[#This Row],[Item '#]],Ticket_Forms[Form Number],Ticket_Forms[Revenue])</f>
        <v>6320</v>
      </c>
      <c r="Q2196" s="16">
        <f>LOOKUP(Table5[[#This Row],[Item '#]],Ticket_Forms[Form Number],Ticket_Forms[Ideal Profit])</f>
        <v>1575</v>
      </c>
      <c r="R2196" s="16">
        <f>LOOKUP(Table5[[#This Row],[Item '#]],Ticket_Forms[Form Number],Ticket_Forms[Prizes])</f>
        <v>4745</v>
      </c>
      <c r="S2196" s="16">
        <f>LOOKUP(Table5[[#This Row],[Item '#]],Ticket_Forms[Form Number],Ticket_Forms[Location Rent])</f>
        <v>379</v>
      </c>
      <c r="T2196" s="16">
        <f>LOOKUP(Table5[[#This Row],[Item '#]],Ticket_Forms[Form Number],Ticket_Forms[Last Sale])</f>
        <v>599</v>
      </c>
      <c r="U2196" s="16" t="s">
        <v>3909</v>
      </c>
      <c r="V2196" s="58">
        <f>Table5[[#This Row],[Date Distributed]]</f>
        <v>45534</v>
      </c>
      <c r="W2196" s="3" t="str">
        <f>_xlfn.XLOOKUP(Table5[[#This Row],[Serial '#]],Table10[Serial '#],Table10[Charity Association],"",,)</f>
        <v>Italian American Brotherhood Club</v>
      </c>
      <c r="Z2196" s="16" t="s">
        <v>3909</v>
      </c>
    </row>
    <row r="2197" spans="1:26" hidden="1" x14ac:dyDescent="0.35">
      <c r="A2197" s="3">
        <v>2195</v>
      </c>
      <c r="B2197" s="78">
        <v>45393</v>
      </c>
      <c r="C2197" s="73" t="str">
        <f>_xlfn.XLOOKUP(Table5[[#This Row],[Serial '#]],Table10[Serial '#],Table10[Date],"",,)</f>
        <v/>
      </c>
      <c r="D21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97" s="73" t="str">
        <f>IF(Table5[[#This Row],[Date Distributed]]="","In Stock","Distributed")</f>
        <v>In Stock</v>
      </c>
      <c r="F2197" s="79" t="s">
        <v>660</v>
      </c>
      <c r="G2197" s="75" t="s">
        <v>360</v>
      </c>
      <c r="H2197" s="80">
        <v>24838</v>
      </c>
      <c r="I2197" s="80">
        <v>24838</v>
      </c>
      <c r="J2197" s="81">
        <v>100031</v>
      </c>
      <c r="K2197" s="80" t="s">
        <v>640</v>
      </c>
      <c r="L2197" s="3" t="str">
        <f>_xlfn.XLOOKUP(Table5[[#This Row],[Item '#]],Ticket_Forms[Form Number],Ticket_Forms[Game Name],"",,)</f>
        <v>Bad To the Bone</v>
      </c>
      <c r="M2197" s="15">
        <v>245.76</v>
      </c>
      <c r="N2197" s="3">
        <f>LOOKUP(Table5[[#This Row],[Item '#]],Ticket_Forms[Form Number],Ticket_Forms[Ticket Count])</f>
        <v>6300</v>
      </c>
      <c r="O2197" s="16">
        <f>LOOKUP(Table5[[#This Row],[Item '#]],Ticket_Forms[Form Number],Ticket_Forms[Ticket Value])</f>
        <v>1</v>
      </c>
      <c r="P2197" s="16">
        <f>LOOKUP(Table5[[#This Row],[Item '#]],Ticket_Forms[Form Number],Ticket_Forms[Revenue])</f>
        <v>6300</v>
      </c>
      <c r="Q2197" s="16">
        <f>LOOKUP(Table5[[#This Row],[Item '#]],Ticket_Forms[Form Number],Ticket_Forms[Ideal Profit])</f>
        <v>995</v>
      </c>
      <c r="R2197" s="16">
        <f>LOOKUP(Table5[[#This Row],[Item '#]],Ticket_Forms[Form Number],Ticket_Forms[Prizes])</f>
        <v>5305</v>
      </c>
      <c r="S2197" s="16">
        <f>LOOKUP(Table5[[#This Row],[Item '#]],Ticket_Forms[Form Number],Ticket_Forms[Location Rent])</f>
        <v>378</v>
      </c>
      <c r="T2197" s="16">
        <f>LOOKUP(Table5[[#This Row],[Item '#]],Ticket_Forms[Form Number],Ticket_Forms[Last Sale])</f>
        <v>500</v>
      </c>
      <c r="U2197" s="16" t="s">
        <v>3909</v>
      </c>
      <c r="V2197" s="58" t="str">
        <f>Table5[[#This Row],[Date Distributed]]</f>
        <v/>
      </c>
      <c r="W2197" s="3" t="str">
        <f>_xlfn.XLOOKUP(Table5[[#This Row],[Serial '#]],Table10[Serial '#],Table10[Charity Association],"",,)</f>
        <v/>
      </c>
      <c r="Z2197" s="16" t="s">
        <v>3909</v>
      </c>
    </row>
    <row r="2198" spans="1:26" hidden="1" x14ac:dyDescent="0.35">
      <c r="A2198" s="3">
        <v>2196</v>
      </c>
      <c r="B2198" s="78">
        <v>45393</v>
      </c>
      <c r="C2198" s="73" t="str">
        <f>_xlfn.XLOOKUP(Table5[[#This Row],[Serial '#]],Table10[Serial '#],Table10[Date],"",,)</f>
        <v/>
      </c>
      <c r="D21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98" s="73" t="str">
        <f>IF(Table5[[#This Row],[Date Distributed]]="","In Stock","Distributed")</f>
        <v>In Stock</v>
      </c>
      <c r="F2198" s="79" t="s">
        <v>660</v>
      </c>
      <c r="G2198" s="75" t="s">
        <v>360</v>
      </c>
      <c r="H2198" s="80">
        <v>24838</v>
      </c>
      <c r="I2198" s="80">
        <v>24838</v>
      </c>
      <c r="J2198" s="81">
        <v>100032</v>
      </c>
      <c r="K2198" s="80" t="s">
        <v>640</v>
      </c>
      <c r="L2198" s="3" t="str">
        <f>_xlfn.XLOOKUP(Table5[[#This Row],[Item '#]],Ticket_Forms[Form Number],Ticket_Forms[Game Name],"",,)</f>
        <v>Bad To the Bone</v>
      </c>
      <c r="M2198" s="15">
        <v>245.76</v>
      </c>
      <c r="N2198" s="3">
        <f>LOOKUP(Table5[[#This Row],[Item '#]],Ticket_Forms[Form Number],Ticket_Forms[Ticket Count])</f>
        <v>6300</v>
      </c>
      <c r="O2198" s="16">
        <f>LOOKUP(Table5[[#This Row],[Item '#]],Ticket_Forms[Form Number],Ticket_Forms[Ticket Value])</f>
        <v>1</v>
      </c>
      <c r="P2198" s="16">
        <f>LOOKUP(Table5[[#This Row],[Item '#]],Ticket_Forms[Form Number],Ticket_Forms[Revenue])</f>
        <v>6300</v>
      </c>
      <c r="Q2198" s="16">
        <f>LOOKUP(Table5[[#This Row],[Item '#]],Ticket_Forms[Form Number],Ticket_Forms[Ideal Profit])</f>
        <v>995</v>
      </c>
      <c r="R2198" s="16">
        <f>LOOKUP(Table5[[#This Row],[Item '#]],Ticket_Forms[Form Number],Ticket_Forms[Prizes])</f>
        <v>5305</v>
      </c>
      <c r="S2198" s="16">
        <f>LOOKUP(Table5[[#This Row],[Item '#]],Ticket_Forms[Form Number],Ticket_Forms[Location Rent])</f>
        <v>378</v>
      </c>
      <c r="T2198" s="16">
        <f>LOOKUP(Table5[[#This Row],[Item '#]],Ticket_Forms[Form Number],Ticket_Forms[Last Sale])</f>
        <v>500</v>
      </c>
      <c r="U2198" s="16" t="s">
        <v>3909</v>
      </c>
      <c r="V2198" s="58" t="str">
        <f>Table5[[#This Row],[Date Distributed]]</f>
        <v/>
      </c>
      <c r="W2198" s="3" t="str">
        <f>_xlfn.XLOOKUP(Table5[[#This Row],[Serial '#]],Table10[Serial '#],Table10[Charity Association],"",,)</f>
        <v/>
      </c>
      <c r="Z2198" s="16" t="s">
        <v>3909</v>
      </c>
    </row>
    <row r="2199" spans="1:26" hidden="1" x14ac:dyDescent="0.35">
      <c r="A2199" s="3">
        <v>2197</v>
      </c>
      <c r="B2199" s="78">
        <v>45393</v>
      </c>
      <c r="C2199" s="73" t="str">
        <f>_xlfn.XLOOKUP(Table5[[#This Row],[Serial '#]],Table10[Serial '#],Table10[Date],"",,)</f>
        <v/>
      </c>
      <c r="D21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99" s="73" t="str">
        <f>IF(Table5[[#This Row],[Date Distributed]]="","In Stock","Distributed")</f>
        <v>In Stock</v>
      </c>
      <c r="F2199" s="79" t="s">
        <v>660</v>
      </c>
      <c r="G2199" s="75" t="s">
        <v>360</v>
      </c>
      <c r="H2199" s="80">
        <v>24838</v>
      </c>
      <c r="I2199" s="80">
        <v>24838</v>
      </c>
      <c r="J2199" s="81">
        <v>100036</v>
      </c>
      <c r="K2199" s="80" t="s">
        <v>640</v>
      </c>
      <c r="L2199" s="3" t="str">
        <f>_xlfn.XLOOKUP(Table5[[#This Row],[Item '#]],Ticket_Forms[Form Number],Ticket_Forms[Game Name],"",,)</f>
        <v>Bad To the Bone</v>
      </c>
      <c r="M2199" s="15">
        <v>245.76</v>
      </c>
      <c r="N2199" s="3">
        <f>LOOKUP(Table5[[#This Row],[Item '#]],Ticket_Forms[Form Number],Ticket_Forms[Ticket Count])</f>
        <v>6300</v>
      </c>
      <c r="O2199" s="16">
        <f>LOOKUP(Table5[[#This Row],[Item '#]],Ticket_Forms[Form Number],Ticket_Forms[Ticket Value])</f>
        <v>1</v>
      </c>
      <c r="P2199" s="16">
        <f>LOOKUP(Table5[[#This Row],[Item '#]],Ticket_Forms[Form Number],Ticket_Forms[Revenue])</f>
        <v>6300</v>
      </c>
      <c r="Q2199" s="16">
        <f>LOOKUP(Table5[[#This Row],[Item '#]],Ticket_Forms[Form Number],Ticket_Forms[Ideal Profit])</f>
        <v>995</v>
      </c>
      <c r="R2199" s="16">
        <f>LOOKUP(Table5[[#This Row],[Item '#]],Ticket_Forms[Form Number],Ticket_Forms[Prizes])</f>
        <v>5305</v>
      </c>
      <c r="S2199" s="16">
        <f>LOOKUP(Table5[[#This Row],[Item '#]],Ticket_Forms[Form Number],Ticket_Forms[Location Rent])</f>
        <v>378</v>
      </c>
      <c r="T2199" s="16">
        <f>LOOKUP(Table5[[#This Row],[Item '#]],Ticket_Forms[Form Number],Ticket_Forms[Last Sale])</f>
        <v>500</v>
      </c>
      <c r="U2199" s="16" t="s">
        <v>3909</v>
      </c>
      <c r="V2199" s="58" t="str">
        <f>Table5[[#This Row],[Date Distributed]]</f>
        <v/>
      </c>
      <c r="W2199" s="3" t="str">
        <f>_xlfn.XLOOKUP(Table5[[#This Row],[Serial '#]],Table10[Serial '#],Table10[Charity Association],"",,)</f>
        <v/>
      </c>
      <c r="Z2199" s="16" t="s">
        <v>3909</v>
      </c>
    </row>
    <row r="2200" spans="1:26" hidden="1" x14ac:dyDescent="0.35">
      <c r="A2200" s="3">
        <v>2198</v>
      </c>
      <c r="B2200" s="78">
        <v>45393</v>
      </c>
      <c r="C2200" s="73" t="str">
        <f>_xlfn.XLOOKUP(Table5[[#This Row],[Serial '#]],Table10[Serial '#],Table10[Date],"",,)</f>
        <v/>
      </c>
      <c r="D22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00" s="73" t="str">
        <f>IF(Table5[[#This Row],[Date Distributed]]="","In Stock","Distributed")</f>
        <v>In Stock</v>
      </c>
      <c r="F2200" s="79" t="s">
        <v>660</v>
      </c>
      <c r="G2200" s="75" t="s">
        <v>360</v>
      </c>
      <c r="H2200" s="80">
        <v>24838</v>
      </c>
      <c r="I2200" s="80">
        <v>24838</v>
      </c>
      <c r="J2200" s="81">
        <v>100038</v>
      </c>
      <c r="K2200" s="80" t="s">
        <v>640</v>
      </c>
      <c r="L2200" s="3" t="str">
        <f>_xlfn.XLOOKUP(Table5[[#This Row],[Item '#]],Ticket_Forms[Form Number],Ticket_Forms[Game Name],"",,)</f>
        <v>Bad To the Bone</v>
      </c>
      <c r="M2200" s="15">
        <v>245.76</v>
      </c>
      <c r="N2200" s="3">
        <f>LOOKUP(Table5[[#This Row],[Item '#]],Ticket_Forms[Form Number],Ticket_Forms[Ticket Count])</f>
        <v>6300</v>
      </c>
      <c r="O2200" s="16">
        <f>LOOKUP(Table5[[#This Row],[Item '#]],Ticket_Forms[Form Number],Ticket_Forms[Ticket Value])</f>
        <v>1</v>
      </c>
      <c r="P2200" s="16">
        <f>LOOKUP(Table5[[#This Row],[Item '#]],Ticket_Forms[Form Number],Ticket_Forms[Revenue])</f>
        <v>6300</v>
      </c>
      <c r="Q2200" s="16">
        <f>LOOKUP(Table5[[#This Row],[Item '#]],Ticket_Forms[Form Number],Ticket_Forms[Ideal Profit])</f>
        <v>995</v>
      </c>
      <c r="R2200" s="16">
        <f>LOOKUP(Table5[[#This Row],[Item '#]],Ticket_Forms[Form Number],Ticket_Forms[Prizes])</f>
        <v>5305</v>
      </c>
      <c r="S2200" s="16">
        <f>LOOKUP(Table5[[#This Row],[Item '#]],Ticket_Forms[Form Number],Ticket_Forms[Location Rent])</f>
        <v>378</v>
      </c>
      <c r="T2200" s="16">
        <f>LOOKUP(Table5[[#This Row],[Item '#]],Ticket_Forms[Form Number],Ticket_Forms[Last Sale])</f>
        <v>500</v>
      </c>
      <c r="U2200" s="16" t="s">
        <v>3909</v>
      </c>
      <c r="V2200" s="58" t="str">
        <f>Table5[[#This Row],[Date Distributed]]</f>
        <v/>
      </c>
      <c r="W2200" s="3" t="str">
        <f>_xlfn.XLOOKUP(Table5[[#This Row],[Serial '#]],Table10[Serial '#],Table10[Charity Association],"",,)</f>
        <v/>
      </c>
      <c r="Z2200" s="16" t="s">
        <v>3909</v>
      </c>
    </row>
    <row r="2201" spans="1:26" hidden="1" x14ac:dyDescent="0.35">
      <c r="A2201" s="3">
        <v>2199</v>
      </c>
      <c r="B2201" s="78">
        <v>45393</v>
      </c>
      <c r="C2201" s="73" t="str">
        <f>_xlfn.XLOOKUP(Table5[[#This Row],[Serial '#]],Table10[Serial '#],Table10[Date],"",,)</f>
        <v/>
      </c>
      <c r="D22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01" s="73" t="str">
        <f>IF(Table5[[#This Row],[Date Distributed]]="","In Stock","Distributed")</f>
        <v>In Stock</v>
      </c>
      <c r="F2201" s="79" t="s">
        <v>660</v>
      </c>
      <c r="G2201" s="75" t="s">
        <v>360</v>
      </c>
      <c r="H2201" s="80">
        <v>24838</v>
      </c>
      <c r="I2201" s="80">
        <v>24838</v>
      </c>
      <c r="J2201" s="81">
        <v>100039</v>
      </c>
      <c r="K2201" s="80" t="s">
        <v>640</v>
      </c>
      <c r="L2201" s="3" t="str">
        <f>_xlfn.XLOOKUP(Table5[[#This Row],[Item '#]],Ticket_Forms[Form Number],Ticket_Forms[Game Name],"",,)</f>
        <v>Bad To the Bone</v>
      </c>
      <c r="M2201" s="15">
        <v>245.76</v>
      </c>
      <c r="N2201" s="3">
        <f>LOOKUP(Table5[[#This Row],[Item '#]],Ticket_Forms[Form Number],Ticket_Forms[Ticket Count])</f>
        <v>6300</v>
      </c>
      <c r="O2201" s="16">
        <f>LOOKUP(Table5[[#This Row],[Item '#]],Ticket_Forms[Form Number],Ticket_Forms[Ticket Value])</f>
        <v>1</v>
      </c>
      <c r="P2201" s="16">
        <f>LOOKUP(Table5[[#This Row],[Item '#]],Ticket_Forms[Form Number],Ticket_Forms[Revenue])</f>
        <v>6300</v>
      </c>
      <c r="Q2201" s="16">
        <f>LOOKUP(Table5[[#This Row],[Item '#]],Ticket_Forms[Form Number],Ticket_Forms[Ideal Profit])</f>
        <v>995</v>
      </c>
      <c r="R2201" s="16">
        <f>LOOKUP(Table5[[#This Row],[Item '#]],Ticket_Forms[Form Number],Ticket_Forms[Prizes])</f>
        <v>5305</v>
      </c>
      <c r="S2201" s="16">
        <f>LOOKUP(Table5[[#This Row],[Item '#]],Ticket_Forms[Form Number],Ticket_Forms[Location Rent])</f>
        <v>378</v>
      </c>
      <c r="T2201" s="16">
        <f>LOOKUP(Table5[[#This Row],[Item '#]],Ticket_Forms[Form Number],Ticket_Forms[Last Sale])</f>
        <v>500</v>
      </c>
      <c r="U2201" s="16" t="s">
        <v>3909</v>
      </c>
      <c r="V2201" s="58" t="str">
        <f>Table5[[#This Row],[Date Distributed]]</f>
        <v/>
      </c>
      <c r="W2201" s="3" t="str">
        <f>_xlfn.XLOOKUP(Table5[[#This Row],[Serial '#]],Table10[Serial '#],Table10[Charity Association],"",,)</f>
        <v/>
      </c>
      <c r="Z2201" s="16" t="s">
        <v>3909</v>
      </c>
    </row>
    <row r="2202" spans="1:26" hidden="1" x14ac:dyDescent="0.35">
      <c r="A2202" s="3">
        <v>2200</v>
      </c>
      <c r="B2202" s="78">
        <v>45393</v>
      </c>
      <c r="C2202" s="73" t="str">
        <f>_xlfn.XLOOKUP(Table5[[#This Row],[Serial '#]],Table10[Serial '#],Table10[Date],"",,)</f>
        <v/>
      </c>
      <c r="D22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02" s="73" t="str">
        <f>IF(Table5[[#This Row],[Date Distributed]]="","In Stock","Distributed")</f>
        <v>In Stock</v>
      </c>
      <c r="F2202" s="79" t="s">
        <v>660</v>
      </c>
      <c r="G2202" s="75" t="s">
        <v>360</v>
      </c>
      <c r="H2202" s="80">
        <v>24838</v>
      </c>
      <c r="I2202" s="80">
        <v>24838</v>
      </c>
      <c r="J2202" s="81">
        <v>100040</v>
      </c>
      <c r="K2202" s="80" t="s">
        <v>640</v>
      </c>
      <c r="L2202" s="3" t="str">
        <f>_xlfn.XLOOKUP(Table5[[#This Row],[Item '#]],Ticket_Forms[Form Number],Ticket_Forms[Game Name],"",,)</f>
        <v>Bad To the Bone</v>
      </c>
      <c r="M2202" s="15">
        <v>245.76</v>
      </c>
      <c r="N2202" s="3">
        <f>LOOKUP(Table5[[#This Row],[Item '#]],Ticket_Forms[Form Number],Ticket_Forms[Ticket Count])</f>
        <v>6300</v>
      </c>
      <c r="O2202" s="16">
        <f>LOOKUP(Table5[[#This Row],[Item '#]],Ticket_Forms[Form Number],Ticket_Forms[Ticket Value])</f>
        <v>1</v>
      </c>
      <c r="P2202" s="16">
        <f>LOOKUP(Table5[[#This Row],[Item '#]],Ticket_Forms[Form Number],Ticket_Forms[Revenue])</f>
        <v>6300</v>
      </c>
      <c r="Q2202" s="16">
        <f>LOOKUP(Table5[[#This Row],[Item '#]],Ticket_Forms[Form Number],Ticket_Forms[Ideal Profit])</f>
        <v>995</v>
      </c>
      <c r="R2202" s="16">
        <f>LOOKUP(Table5[[#This Row],[Item '#]],Ticket_Forms[Form Number],Ticket_Forms[Prizes])</f>
        <v>5305</v>
      </c>
      <c r="S2202" s="16">
        <f>LOOKUP(Table5[[#This Row],[Item '#]],Ticket_Forms[Form Number],Ticket_Forms[Location Rent])</f>
        <v>378</v>
      </c>
      <c r="T2202" s="16">
        <f>LOOKUP(Table5[[#This Row],[Item '#]],Ticket_Forms[Form Number],Ticket_Forms[Last Sale])</f>
        <v>500</v>
      </c>
      <c r="U2202" s="16" t="s">
        <v>3909</v>
      </c>
      <c r="V2202" s="58" t="str">
        <f>Table5[[#This Row],[Date Distributed]]</f>
        <v/>
      </c>
      <c r="W2202" s="3" t="str">
        <f>_xlfn.XLOOKUP(Table5[[#This Row],[Serial '#]],Table10[Serial '#],Table10[Charity Association],"",,)</f>
        <v/>
      </c>
      <c r="Z2202" s="16" t="s">
        <v>3909</v>
      </c>
    </row>
    <row r="2203" spans="1:26" hidden="1" x14ac:dyDescent="0.35">
      <c r="A2203" s="3">
        <v>2201</v>
      </c>
      <c r="B2203" s="78">
        <v>45393</v>
      </c>
      <c r="C2203" s="73" t="str">
        <f>_xlfn.XLOOKUP(Table5[[#This Row],[Serial '#]],Table10[Serial '#],Table10[Date],"",,)</f>
        <v/>
      </c>
      <c r="D22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03" s="73" t="str">
        <f>IF(Table5[[#This Row],[Date Distributed]]="","In Stock","Distributed")</f>
        <v>In Stock</v>
      </c>
      <c r="F2203" s="79" t="s">
        <v>660</v>
      </c>
      <c r="G2203" s="75" t="s">
        <v>360</v>
      </c>
      <c r="H2203" s="80">
        <v>24838</v>
      </c>
      <c r="I2203" s="80">
        <v>24838</v>
      </c>
      <c r="J2203" s="81">
        <v>100050</v>
      </c>
      <c r="K2203" s="80" t="s">
        <v>640</v>
      </c>
      <c r="L2203" s="3" t="str">
        <f>_xlfn.XLOOKUP(Table5[[#This Row],[Item '#]],Ticket_Forms[Form Number],Ticket_Forms[Game Name],"",,)</f>
        <v>Bad To the Bone</v>
      </c>
      <c r="M2203" s="15">
        <v>245.76</v>
      </c>
      <c r="N2203" s="3">
        <f>LOOKUP(Table5[[#This Row],[Item '#]],Ticket_Forms[Form Number],Ticket_Forms[Ticket Count])</f>
        <v>6300</v>
      </c>
      <c r="O2203" s="16">
        <f>LOOKUP(Table5[[#This Row],[Item '#]],Ticket_Forms[Form Number],Ticket_Forms[Ticket Value])</f>
        <v>1</v>
      </c>
      <c r="P2203" s="16">
        <f>LOOKUP(Table5[[#This Row],[Item '#]],Ticket_Forms[Form Number],Ticket_Forms[Revenue])</f>
        <v>6300</v>
      </c>
      <c r="Q2203" s="16">
        <f>LOOKUP(Table5[[#This Row],[Item '#]],Ticket_Forms[Form Number],Ticket_Forms[Ideal Profit])</f>
        <v>995</v>
      </c>
      <c r="R2203" s="16">
        <f>LOOKUP(Table5[[#This Row],[Item '#]],Ticket_Forms[Form Number],Ticket_Forms[Prizes])</f>
        <v>5305</v>
      </c>
      <c r="S2203" s="16">
        <f>LOOKUP(Table5[[#This Row],[Item '#]],Ticket_Forms[Form Number],Ticket_Forms[Location Rent])</f>
        <v>378</v>
      </c>
      <c r="T2203" s="16">
        <f>LOOKUP(Table5[[#This Row],[Item '#]],Ticket_Forms[Form Number],Ticket_Forms[Last Sale])</f>
        <v>500</v>
      </c>
      <c r="U2203" s="16" t="s">
        <v>3909</v>
      </c>
      <c r="V2203" s="58" t="str">
        <f>Table5[[#This Row],[Date Distributed]]</f>
        <v/>
      </c>
      <c r="W2203" s="3" t="str">
        <f>_xlfn.XLOOKUP(Table5[[#This Row],[Serial '#]],Table10[Serial '#],Table10[Charity Association],"",,)</f>
        <v/>
      </c>
      <c r="Z2203" s="16" t="s">
        <v>3909</v>
      </c>
    </row>
    <row r="2204" spans="1:26" hidden="1" x14ac:dyDescent="0.35">
      <c r="A2204" s="3">
        <v>2202</v>
      </c>
      <c r="B2204" s="78">
        <v>45393</v>
      </c>
      <c r="C2204" s="73" t="str">
        <f>_xlfn.XLOOKUP(Table5[[#This Row],[Serial '#]],Table10[Serial '#],Table10[Date],"",,)</f>
        <v/>
      </c>
      <c r="D22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04" s="73" t="str">
        <f>IF(Table5[[#This Row],[Date Distributed]]="","In Stock","Distributed")</f>
        <v>In Stock</v>
      </c>
      <c r="F2204" s="79" t="s">
        <v>660</v>
      </c>
      <c r="G2204" s="75" t="s">
        <v>360</v>
      </c>
      <c r="H2204" s="80">
        <v>24838</v>
      </c>
      <c r="I2204" s="80">
        <v>24838</v>
      </c>
      <c r="J2204" s="81">
        <v>100001</v>
      </c>
      <c r="K2204" s="80" t="s">
        <v>3644</v>
      </c>
      <c r="L2204" s="3" t="str">
        <f>_xlfn.XLOOKUP(Table5[[#This Row],[Item '#]],Ticket_Forms[Form Number],Ticket_Forms[Game Name],"",,)</f>
        <v>Whoa Doggie</v>
      </c>
      <c r="M2204" s="15">
        <v>509.93</v>
      </c>
      <c r="N2204" s="3">
        <f>LOOKUP(Table5[[#This Row],[Item '#]],Ticket_Forms[Form Number],Ticket_Forms[Ticket Count])</f>
        <v>6320</v>
      </c>
      <c r="O2204" s="16">
        <f>LOOKUP(Table5[[#This Row],[Item '#]],Ticket_Forms[Form Number],Ticket_Forms[Ticket Value])</f>
        <v>1</v>
      </c>
      <c r="P2204" s="16">
        <f>LOOKUP(Table5[[#This Row],[Item '#]],Ticket_Forms[Form Number],Ticket_Forms[Revenue])</f>
        <v>6320</v>
      </c>
      <c r="Q2204" s="16">
        <f>LOOKUP(Table5[[#This Row],[Item '#]],Ticket_Forms[Form Number],Ticket_Forms[Ideal Profit])</f>
        <v>1575</v>
      </c>
      <c r="R2204" s="16">
        <f>LOOKUP(Table5[[#This Row],[Item '#]],Ticket_Forms[Form Number],Ticket_Forms[Prizes])</f>
        <v>4745</v>
      </c>
      <c r="S2204" s="16">
        <f>LOOKUP(Table5[[#This Row],[Item '#]],Ticket_Forms[Form Number],Ticket_Forms[Location Rent])</f>
        <v>379</v>
      </c>
      <c r="T2204" s="16">
        <f>LOOKUP(Table5[[#This Row],[Item '#]],Ticket_Forms[Form Number],Ticket_Forms[Last Sale])</f>
        <v>599</v>
      </c>
      <c r="U2204" s="16" t="s">
        <v>3909</v>
      </c>
      <c r="V2204" s="58" t="str">
        <f>Table5[[#This Row],[Date Distributed]]</f>
        <v/>
      </c>
      <c r="W2204" s="3" t="str">
        <f>_xlfn.XLOOKUP(Table5[[#This Row],[Serial '#]],Table10[Serial '#],Table10[Charity Association],"",,)</f>
        <v/>
      </c>
      <c r="Z2204" s="16" t="s">
        <v>3909</v>
      </c>
    </row>
    <row r="2205" spans="1:26" hidden="1" x14ac:dyDescent="0.35">
      <c r="A2205" s="3">
        <v>2203</v>
      </c>
      <c r="B2205" s="78">
        <v>45393</v>
      </c>
      <c r="C2205" s="73" t="str">
        <f>_xlfn.XLOOKUP(Table5[[#This Row],[Serial '#]],Table10[Serial '#],Table10[Date],"",,)</f>
        <v/>
      </c>
      <c r="D22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05" s="73" t="str">
        <f>IF(Table5[[#This Row],[Date Distributed]]="","In Stock","Distributed")</f>
        <v>In Stock</v>
      </c>
      <c r="F2205" s="79" t="s">
        <v>660</v>
      </c>
      <c r="G2205" s="75" t="s">
        <v>360</v>
      </c>
      <c r="H2205" s="80">
        <v>24838</v>
      </c>
      <c r="I2205" s="80">
        <v>24838</v>
      </c>
      <c r="J2205" s="81">
        <v>100002</v>
      </c>
      <c r="K2205" s="80" t="s">
        <v>3644</v>
      </c>
      <c r="L2205" s="3" t="str">
        <f>_xlfn.XLOOKUP(Table5[[#This Row],[Item '#]],Ticket_Forms[Form Number],Ticket_Forms[Game Name],"",,)</f>
        <v>Whoa Doggie</v>
      </c>
      <c r="M2205" s="15">
        <v>509.93</v>
      </c>
      <c r="N2205" s="3">
        <f>LOOKUP(Table5[[#This Row],[Item '#]],Ticket_Forms[Form Number],Ticket_Forms[Ticket Count])</f>
        <v>6320</v>
      </c>
      <c r="O2205" s="16">
        <f>LOOKUP(Table5[[#This Row],[Item '#]],Ticket_Forms[Form Number],Ticket_Forms[Ticket Value])</f>
        <v>1</v>
      </c>
      <c r="P2205" s="16">
        <f>LOOKUP(Table5[[#This Row],[Item '#]],Ticket_Forms[Form Number],Ticket_Forms[Revenue])</f>
        <v>6320</v>
      </c>
      <c r="Q2205" s="16">
        <f>LOOKUP(Table5[[#This Row],[Item '#]],Ticket_Forms[Form Number],Ticket_Forms[Ideal Profit])</f>
        <v>1575</v>
      </c>
      <c r="R2205" s="16">
        <f>LOOKUP(Table5[[#This Row],[Item '#]],Ticket_Forms[Form Number],Ticket_Forms[Prizes])</f>
        <v>4745</v>
      </c>
      <c r="S2205" s="16">
        <f>LOOKUP(Table5[[#This Row],[Item '#]],Ticket_Forms[Form Number],Ticket_Forms[Location Rent])</f>
        <v>379</v>
      </c>
      <c r="T2205" s="16">
        <f>LOOKUP(Table5[[#This Row],[Item '#]],Ticket_Forms[Form Number],Ticket_Forms[Last Sale])</f>
        <v>599</v>
      </c>
      <c r="U2205" s="16" t="s">
        <v>3909</v>
      </c>
      <c r="V2205" s="58" t="str">
        <f>Table5[[#This Row],[Date Distributed]]</f>
        <v/>
      </c>
      <c r="W2205" s="3" t="str">
        <f>_xlfn.XLOOKUP(Table5[[#This Row],[Serial '#]],Table10[Serial '#],Table10[Charity Association],"",,)</f>
        <v/>
      </c>
      <c r="Z2205" s="16" t="s">
        <v>3909</v>
      </c>
    </row>
    <row r="2206" spans="1:26" hidden="1" x14ac:dyDescent="0.35">
      <c r="A2206" s="3">
        <v>2204</v>
      </c>
      <c r="B2206" s="78">
        <v>45393</v>
      </c>
      <c r="C2206" s="73" t="str">
        <f>_xlfn.XLOOKUP(Table5[[#This Row],[Serial '#]],Table10[Serial '#],Table10[Date],"",,)</f>
        <v/>
      </c>
      <c r="D22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06" s="73" t="str">
        <f>IF(Table5[[#This Row],[Date Distributed]]="","In Stock","Distributed")</f>
        <v>In Stock</v>
      </c>
      <c r="F2206" s="79" t="s">
        <v>660</v>
      </c>
      <c r="G2206" s="75" t="s">
        <v>360</v>
      </c>
      <c r="H2206" s="80">
        <v>24838</v>
      </c>
      <c r="I2206" s="80">
        <v>24838</v>
      </c>
      <c r="J2206" s="81">
        <v>100003</v>
      </c>
      <c r="K2206" s="80" t="s">
        <v>3644</v>
      </c>
      <c r="L2206" s="3" t="str">
        <f>_xlfn.XLOOKUP(Table5[[#This Row],[Item '#]],Ticket_Forms[Form Number],Ticket_Forms[Game Name],"",,)</f>
        <v>Whoa Doggie</v>
      </c>
      <c r="M2206" s="15">
        <v>509.93</v>
      </c>
      <c r="N2206" s="3">
        <f>LOOKUP(Table5[[#This Row],[Item '#]],Ticket_Forms[Form Number],Ticket_Forms[Ticket Count])</f>
        <v>6320</v>
      </c>
      <c r="O2206" s="16">
        <f>LOOKUP(Table5[[#This Row],[Item '#]],Ticket_Forms[Form Number],Ticket_Forms[Ticket Value])</f>
        <v>1</v>
      </c>
      <c r="P2206" s="16">
        <f>LOOKUP(Table5[[#This Row],[Item '#]],Ticket_Forms[Form Number],Ticket_Forms[Revenue])</f>
        <v>6320</v>
      </c>
      <c r="Q2206" s="16">
        <f>LOOKUP(Table5[[#This Row],[Item '#]],Ticket_Forms[Form Number],Ticket_Forms[Ideal Profit])</f>
        <v>1575</v>
      </c>
      <c r="R2206" s="16">
        <f>LOOKUP(Table5[[#This Row],[Item '#]],Ticket_Forms[Form Number],Ticket_Forms[Prizes])</f>
        <v>4745</v>
      </c>
      <c r="S2206" s="16">
        <f>LOOKUP(Table5[[#This Row],[Item '#]],Ticket_Forms[Form Number],Ticket_Forms[Location Rent])</f>
        <v>379</v>
      </c>
      <c r="T2206" s="16">
        <f>LOOKUP(Table5[[#This Row],[Item '#]],Ticket_Forms[Form Number],Ticket_Forms[Last Sale])</f>
        <v>599</v>
      </c>
      <c r="U2206" s="16" t="s">
        <v>3909</v>
      </c>
      <c r="V2206" s="58" t="str">
        <f>Table5[[#This Row],[Date Distributed]]</f>
        <v/>
      </c>
      <c r="W2206" s="3" t="str">
        <f>_xlfn.XLOOKUP(Table5[[#This Row],[Serial '#]],Table10[Serial '#],Table10[Charity Association],"",,)</f>
        <v/>
      </c>
      <c r="Z2206" s="16" t="s">
        <v>3909</v>
      </c>
    </row>
    <row r="2207" spans="1:26" hidden="1" x14ac:dyDescent="0.35">
      <c r="A2207" s="3">
        <v>2205</v>
      </c>
      <c r="B2207" s="78">
        <v>45393</v>
      </c>
      <c r="C2207" s="73" t="str">
        <f>_xlfn.XLOOKUP(Table5[[#This Row],[Serial '#]],Table10[Serial '#],Table10[Date],"",,)</f>
        <v/>
      </c>
      <c r="D22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07" s="73" t="str">
        <f>IF(Table5[[#This Row],[Date Distributed]]="","In Stock","Distributed")</f>
        <v>In Stock</v>
      </c>
      <c r="F2207" s="79" t="s">
        <v>660</v>
      </c>
      <c r="G2207" s="75" t="s">
        <v>360</v>
      </c>
      <c r="H2207" s="80">
        <v>24838</v>
      </c>
      <c r="I2207" s="80">
        <v>24838</v>
      </c>
      <c r="J2207" s="81">
        <v>100004</v>
      </c>
      <c r="K2207" s="80" t="s">
        <v>3644</v>
      </c>
      <c r="L2207" s="3" t="str">
        <f>_xlfn.XLOOKUP(Table5[[#This Row],[Item '#]],Ticket_Forms[Form Number],Ticket_Forms[Game Name],"",,)</f>
        <v>Whoa Doggie</v>
      </c>
      <c r="M2207" s="15">
        <v>509.93</v>
      </c>
      <c r="N2207" s="3">
        <f>LOOKUP(Table5[[#This Row],[Item '#]],Ticket_Forms[Form Number],Ticket_Forms[Ticket Count])</f>
        <v>6320</v>
      </c>
      <c r="O2207" s="16">
        <f>LOOKUP(Table5[[#This Row],[Item '#]],Ticket_Forms[Form Number],Ticket_Forms[Ticket Value])</f>
        <v>1</v>
      </c>
      <c r="P2207" s="16">
        <f>LOOKUP(Table5[[#This Row],[Item '#]],Ticket_Forms[Form Number],Ticket_Forms[Revenue])</f>
        <v>6320</v>
      </c>
      <c r="Q2207" s="16">
        <f>LOOKUP(Table5[[#This Row],[Item '#]],Ticket_Forms[Form Number],Ticket_Forms[Ideal Profit])</f>
        <v>1575</v>
      </c>
      <c r="R2207" s="16">
        <f>LOOKUP(Table5[[#This Row],[Item '#]],Ticket_Forms[Form Number],Ticket_Forms[Prizes])</f>
        <v>4745</v>
      </c>
      <c r="S2207" s="16">
        <f>LOOKUP(Table5[[#This Row],[Item '#]],Ticket_Forms[Form Number],Ticket_Forms[Location Rent])</f>
        <v>379</v>
      </c>
      <c r="T2207" s="16">
        <f>LOOKUP(Table5[[#This Row],[Item '#]],Ticket_Forms[Form Number],Ticket_Forms[Last Sale])</f>
        <v>599</v>
      </c>
      <c r="U2207" s="16" t="s">
        <v>3909</v>
      </c>
      <c r="V2207" s="58" t="str">
        <f>Table5[[#This Row],[Date Distributed]]</f>
        <v/>
      </c>
      <c r="W2207" s="3" t="str">
        <f>_xlfn.XLOOKUP(Table5[[#This Row],[Serial '#]],Table10[Serial '#],Table10[Charity Association],"",,)</f>
        <v/>
      </c>
      <c r="Z2207" s="16" t="s">
        <v>3909</v>
      </c>
    </row>
    <row r="2208" spans="1:26" hidden="1" x14ac:dyDescent="0.35">
      <c r="A2208" s="3">
        <v>2206</v>
      </c>
      <c r="B2208" s="78">
        <v>45393</v>
      </c>
      <c r="C2208" s="73" t="str">
        <f>_xlfn.XLOOKUP(Table5[[#This Row],[Serial '#]],Table10[Serial '#],Table10[Date],"",,)</f>
        <v/>
      </c>
      <c r="D22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08" s="73" t="str">
        <f>IF(Table5[[#This Row],[Date Distributed]]="","In Stock","Distributed")</f>
        <v>In Stock</v>
      </c>
      <c r="F2208" s="79" t="s">
        <v>660</v>
      </c>
      <c r="G2208" s="75" t="s">
        <v>360</v>
      </c>
      <c r="H2208" s="80">
        <v>24838</v>
      </c>
      <c r="I2208" s="80">
        <v>24838</v>
      </c>
      <c r="J2208" s="81">
        <v>100005</v>
      </c>
      <c r="K2208" s="80" t="s">
        <v>3644</v>
      </c>
      <c r="L2208" s="3" t="str">
        <f>_xlfn.XLOOKUP(Table5[[#This Row],[Item '#]],Ticket_Forms[Form Number],Ticket_Forms[Game Name],"",,)</f>
        <v>Whoa Doggie</v>
      </c>
      <c r="M2208" s="15">
        <v>509.93</v>
      </c>
      <c r="N2208" s="3">
        <f>LOOKUP(Table5[[#This Row],[Item '#]],Ticket_Forms[Form Number],Ticket_Forms[Ticket Count])</f>
        <v>6320</v>
      </c>
      <c r="O2208" s="16">
        <f>LOOKUP(Table5[[#This Row],[Item '#]],Ticket_Forms[Form Number],Ticket_Forms[Ticket Value])</f>
        <v>1</v>
      </c>
      <c r="P2208" s="16">
        <f>LOOKUP(Table5[[#This Row],[Item '#]],Ticket_Forms[Form Number],Ticket_Forms[Revenue])</f>
        <v>6320</v>
      </c>
      <c r="Q2208" s="16">
        <f>LOOKUP(Table5[[#This Row],[Item '#]],Ticket_Forms[Form Number],Ticket_Forms[Ideal Profit])</f>
        <v>1575</v>
      </c>
      <c r="R2208" s="16">
        <f>LOOKUP(Table5[[#This Row],[Item '#]],Ticket_Forms[Form Number],Ticket_Forms[Prizes])</f>
        <v>4745</v>
      </c>
      <c r="S2208" s="16">
        <f>LOOKUP(Table5[[#This Row],[Item '#]],Ticket_Forms[Form Number],Ticket_Forms[Location Rent])</f>
        <v>379</v>
      </c>
      <c r="T2208" s="16">
        <f>LOOKUP(Table5[[#This Row],[Item '#]],Ticket_Forms[Form Number],Ticket_Forms[Last Sale])</f>
        <v>599</v>
      </c>
      <c r="U2208" s="16" t="s">
        <v>3909</v>
      </c>
      <c r="V2208" s="58" t="str">
        <f>Table5[[#This Row],[Date Distributed]]</f>
        <v/>
      </c>
      <c r="W2208" s="3" t="str">
        <f>_xlfn.XLOOKUP(Table5[[#This Row],[Serial '#]],Table10[Serial '#],Table10[Charity Association],"",,)</f>
        <v/>
      </c>
      <c r="Z2208" s="16" t="s">
        <v>3909</v>
      </c>
    </row>
    <row r="2209" spans="1:26" hidden="1" x14ac:dyDescent="0.35">
      <c r="A2209" s="3">
        <v>2207</v>
      </c>
      <c r="B2209" s="78">
        <v>45393</v>
      </c>
      <c r="C2209" s="73" t="str">
        <f>_xlfn.XLOOKUP(Table5[[#This Row],[Serial '#]],Table10[Serial '#],Table10[Date],"",,)</f>
        <v/>
      </c>
      <c r="D22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09" s="73" t="str">
        <f>IF(Table5[[#This Row],[Date Distributed]]="","In Stock","Distributed")</f>
        <v>In Stock</v>
      </c>
      <c r="F2209" s="79" t="s">
        <v>660</v>
      </c>
      <c r="G2209" s="75" t="s">
        <v>360</v>
      </c>
      <c r="H2209" s="80">
        <v>24838</v>
      </c>
      <c r="I2209" s="80">
        <v>24838</v>
      </c>
      <c r="J2209" s="81">
        <v>100006</v>
      </c>
      <c r="K2209" s="80" t="s">
        <v>3644</v>
      </c>
      <c r="L2209" s="3" t="str">
        <f>_xlfn.XLOOKUP(Table5[[#This Row],[Item '#]],Ticket_Forms[Form Number],Ticket_Forms[Game Name],"",,)</f>
        <v>Whoa Doggie</v>
      </c>
      <c r="M2209" s="15">
        <v>509.93</v>
      </c>
      <c r="N2209" s="3">
        <f>LOOKUP(Table5[[#This Row],[Item '#]],Ticket_Forms[Form Number],Ticket_Forms[Ticket Count])</f>
        <v>6320</v>
      </c>
      <c r="O2209" s="16">
        <f>LOOKUP(Table5[[#This Row],[Item '#]],Ticket_Forms[Form Number],Ticket_Forms[Ticket Value])</f>
        <v>1</v>
      </c>
      <c r="P2209" s="16">
        <f>LOOKUP(Table5[[#This Row],[Item '#]],Ticket_Forms[Form Number],Ticket_Forms[Revenue])</f>
        <v>6320</v>
      </c>
      <c r="Q2209" s="16">
        <f>LOOKUP(Table5[[#This Row],[Item '#]],Ticket_Forms[Form Number],Ticket_Forms[Ideal Profit])</f>
        <v>1575</v>
      </c>
      <c r="R2209" s="16">
        <f>LOOKUP(Table5[[#This Row],[Item '#]],Ticket_Forms[Form Number],Ticket_Forms[Prizes])</f>
        <v>4745</v>
      </c>
      <c r="S2209" s="16">
        <f>LOOKUP(Table5[[#This Row],[Item '#]],Ticket_Forms[Form Number],Ticket_Forms[Location Rent])</f>
        <v>379</v>
      </c>
      <c r="T2209" s="16">
        <f>LOOKUP(Table5[[#This Row],[Item '#]],Ticket_Forms[Form Number],Ticket_Forms[Last Sale])</f>
        <v>599</v>
      </c>
      <c r="U2209" s="16" t="s">
        <v>3909</v>
      </c>
      <c r="V2209" s="58" t="str">
        <f>Table5[[#This Row],[Date Distributed]]</f>
        <v/>
      </c>
      <c r="W2209" s="3" t="str">
        <f>_xlfn.XLOOKUP(Table5[[#This Row],[Serial '#]],Table10[Serial '#],Table10[Charity Association],"",,)</f>
        <v/>
      </c>
      <c r="Z2209" s="16" t="s">
        <v>3909</v>
      </c>
    </row>
    <row r="2210" spans="1:26" hidden="1" x14ac:dyDescent="0.35">
      <c r="A2210" s="3">
        <v>2208</v>
      </c>
      <c r="B2210" s="78">
        <v>45393</v>
      </c>
      <c r="C2210" s="73" t="str">
        <f>_xlfn.XLOOKUP(Table5[[#This Row],[Serial '#]],Table10[Serial '#],Table10[Date],"",,)</f>
        <v/>
      </c>
      <c r="D22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10" s="73" t="str">
        <f>IF(Table5[[#This Row],[Date Distributed]]="","In Stock","Distributed")</f>
        <v>In Stock</v>
      </c>
      <c r="F2210" s="79" t="s">
        <v>660</v>
      </c>
      <c r="G2210" s="75" t="s">
        <v>360</v>
      </c>
      <c r="H2210" s="80">
        <v>24838</v>
      </c>
      <c r="I2210" s="80">
        <v>24838</v>
      </c>
      <c r="J2210" s="81">
        <v>100007</v>
      </c>
      <c r="K2210" s="80" t="s">
        <v>3644</v>
      </c>
      <c r="L2210" s="3" t="str">
        <f>_xlfn.XLOOKUP(Table5[[#This Row],[Item '#]],Ticket_Forms[Form Number],Ticket_Forms[Game Name],"",,)</f>
        <v>Whoa Doggie</v>
      </c>
      <c r="M2210" s="15">
        <v>509.93</v>
      </c>
      <c r="N2210" s="3">
        <f>LOOKUP(Table5[[#This Row],[Item '#]],Ticket_Forms[Form Number],Ticket_Forms[Ticket Count])</f>
        <v>6320</v>
      </c>
      <c r="O2210" s="16">
        <f>LOOKUP(Table5[[#This Row],[Item '#]],Ticket_Forms[Form Number],Ticket_Forms[Ticket Value])</f>
        <v>1</v>
      </c>
      <c r="P2210" s="16">
        <f>LOOKUP(Table5[[#This Row],[Item '#]],Ticket_Forms[Form Number],Ticket_Forms[Revenue])</f>
        <v>6320</v>
      </c>
      <c r="Q2210" s="16">
        <f>LOOKUP(Table5[[#This Row],[Item '#]],Ticket_Forms[Form Number],Ticket_Forms[Ideal Profit])</f>
        <v>1575</v>
      </c>
      <c r="R2210" s="16">
        <f>LOOKUP(Table5[[#This Row],[Item '#]],Ticket_Forms[Form Number],Ticket_Forms[Prizes])</f>
        <v>4745</v>
      </c>
      <c r="S2210" s="16">
        <f>LOOKUP(Table5[[#This Row],[Item '#]],Ticket_Forms[Form Number],Ticket_Forms[Location Rent])</f>
        <v>379</v>
      </c>
      <c r="T2210" s="16">
        <f>LOOKUP(Table5[[#This Row],[Item '#]],Ticket_Forms[Form Number],Ticket_Forms[Last Sale])</f>
        <v>599</v>
      </c>
      <c r="U2210" s="16" t="s">
        <v>3909</v>
      </c>
      <c r="V2210" s="58" t="str">
        <f>Table5[[#This Row],[Date Distributed]]</f>
        <v/>
      </c>
      <c r="W2210" s="3" t="str">
        <f>_xlfn.XLOOKUP(Table5[[#This Row],[Serial '#]],Table10[Serial '#],Table10[Charity Association],"",,)</f>
        <v/>
      </c>
      <c r="Z2210" s="16" t="s">
        <v>3909</v>
      </c>
    </row>
    <row r="2211" spans="1:26" hidden="1" x14ac:dyDescent="0.35">
      <c r="A2211" s="3">
        <v>2209</v>
      </c>
      <c r="B2211" s="78">
        <v>45393</v>
      </c>
      <c r="C2211" s="73" t="str">
        <f>_xlfn.XLOOKUP(Table5[[#This Row],[Serial '#]],Table10[Serial '#],Table10[Date],"",,)</f>
        <v/>
      </c>
      <c r="D22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11" s="73" t="str">
        <f>IF(Table5[[#This Row],[Date Distributed]]="","In Stock","Distributed")</f>
        <v>In Stock</v>
      </c>
      <c r="F2211" s="79" t="s">
        <v>660</v>
      </c>
      <c r="G2211" s="75" t="s">
        <v>360</v>
      </c>
      <c r="H2211" s="80">
        <v>24838</v>
      </c>
      <c r="I2211" s="80">
        <v>24838</v>
      </c>
      <c r="J2211" s="81">
        <v>100008</v>
      </c>
      <c r="K2211" s="80" t="s">
        <v>3644</v>
      </c>
      <c r="L2211" s="3" t="str">
        <f>_xlfn.XLOOKUP(Table5[[#This Row],[Item '#]],Ticket_Forms[Form Number],Ticket_Forms[Game Name],"",,)</f>
        <v>Whoa Doggie</v>
      </c>
      <c r="M2211" s="15">
        <v>509.93</v>
      </c>
      <c r="N2211" s="3">
        <f>LOOKUP(Table5[[#This Row],[Item '#]],Ticket_Forms[Form Number],Ticket_Forms[Ticket Count])</f>
        <v>6320</v>
      </c>
      <c r="O2211" s="16">
        <f>LOOKUP(Table5[[#This Row],[Item '#]],Ticket_Forms[Form Number],Ticket_Forms[Ticket Value])</f>
        <v>1</v>
      </c>
      <c r="P2211" s="16">
        <f>LOOKUP(Table5[[#This Row],[Item '#]],Ticket_Forms[Form Number],Ticket_Forms[Revenue])</f>
        <v>6320</v>
      </c>
      <c r="Q2211" s="16">
        <f>LOOKUP(Table5[[#This Row],[Item '#]],Ticket_Forms[Form Number],Ticket_Forms[Ideal Profit])</f>
        <v>1575</v>
      </c>
      <c r="R2211" s="16">
        <f>LOOKUP(Table5[[#This Row],[Item '#]],Ticket_Forms[Form Number],Ticket_Forms[Prizes])</f>
        <v>4745</v>
      </c>
      <c r="S2211" s="16">
        <f>LOOKUP(Table5[[#This Row],[Item '#]],Ticket_Forms[Form Number],Ticket_Forms[Location Rent])</f>
        <v>379</v>
      </c>
      <c r="T2211" s="16">
        <f>LOOKUP(Table5[[#This Row],[Item '#]],Ticket_Forms[Form Number],Ticket_Forms[Last Sale])</f>
        <v>599</v>
      </c>
      <c r="U2211" s="16" t="s">
        <v>3909</v>
      </c>
      <c r="V2211" s="58" t="str">
        <f>Table5[[#This Row],[Date Distributed]]</f>
        <v/>
      </c>
      <c r="W2211" s="3" t="str">
        <f>_xlfn.XLOOKUP(Table5[[#This Row],[Serial '#]],Table10[Serial '#],Table10[Charity Association],"",,)</f>
        <v/>
      </c>
      <c r="Z2211" s="16" t="s">
        <v>3909</v>
      </c>
    </row>
    <row r="2212" spans="1:26" hidden="1" x14ac:dyDescent="0.35">
      <c r="A2212" s="3">
        <v>2210</v>
      </c>
      <c r="B2212" s="78">
        <v>45393</v>
      </c>
      <c r="C2212" s="73" t="str">
        <f>_xlfn.XLOOKUP(Table5[[#This Row],[Serial '#]],Table10[Serial '#],Table10[Date],"",,)</f>
        <v/>
      </c>
      <c r="D22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12" s="73" t="str">
        <f>IF(Table5[[#This Row],[Date Distributed]]="","In Stock","Distributed")</f>
        <v>In Stock</v>
      </c>
      <c r="F2212" s="79" t="s">
        <v>660</v>
      </c>
      <c r="G2212" s="75" t="s">
        <v>360</v>
      </c>
      <c r="H2212" s="80">
        <v>24838</v>
      </c>
      <c r="I2212" s="80">
        <v>24838</v>
      </c>
      <c r="J2212" s="81">
        <v>100009</v>
      </c>
      <c r="K2212" s="80" t="s">
        <v>3644</v>
      </c>
      <c r="L2212" s="3" t="str">
        <f>_xlfn.XLOOKUP(Table5[[#This Row],[Item '#]],Ticket_Forms[Form Number],Ticket_Forms[Game Name],"",,)</f>
        <v>Whoa Doggie</v>
      </c>
      <c r="M2212" s="15">
        <v>509.93</v>
      </c>
      <c r="N2212" s="3">
        <f>LOOKUP(Table5[[#This Row],[Item '#]],Ticket_Forms[Form Number],Ticket_Forms[Ticket Count])</f>
        <v>6320</v>
      </c>
      <c r="O2212" s="16">
        <f>LOOKUP(Table5[[#This Row],[Item '#]],Ticket_Forms[Form Number],Ticket_Forms[Ticket Value])</f>
        <v>1</v>
      </c>
      <c r="P2212" s="16">
        <f>LOOKUP(Table5[[#This Row],[Item '#]],Ticket_Forms[Form Number],Ticket_Forms[Revenue])</f>
        <v>6320</v>
      </c>
      <c r="Q2212" s="16">
        <f>LOOKUP(Table5[[#This Row],[Item '#]],Ticket_Forms[Form Number],Ticket_Forms[Ideal Profit])</f>
        <v>1575</v>
      </c>
      <c r="R2212" s="16">
        <f>LOOKUP(Table5[[#This Row],[Item '#]],Ticket_Forms[Form Number],Ticket_Forms[Prizes])</f>
        <v>4745</v>
      </c>
      <c r="S2212" s="16">
        <f>LOOKUP(Table5[[#This Row],[Item '#]],Ticket_Forms[Form Number],Ticket_Forms[Location Rent])</f>
        <v>379</v>
      </c>
      <c r="T2212" s="16">
        <f>LOOKUP(Table5[[#This Row],[Item '#]],Ticket_Forms[Form Number],Ticket_Forms[Last Sale])</f>
        <v>599</v>
      </c>
      <c r="U2212" s="16" t="s">
        <v>3909</v>
      </c>
      <c r="V2212" s="58" t="str">
        <f>Table5[[#This Row],[Date Distributed]]</f>
        <v/>
      </c>
      <c r="W2212" s="3" t="str">
        <f>_xlfn.XLOOKUP(Table5[[#This Row],[Serial '#]],Table10[Serial '#],Table10[Charity Association],"",,)</f>
        <v/>
      </c>
      <c r="Z2212" s="16" t="s">
        <v>3909</v>
      </c>
    </row>
    <row r="2213" spans="1:26" hidden="1" x14ac:dyDescent="0.35">
      <c r="A2213" s="3">
        <v>2211</v>
      </c>
      <c r="B2213" s="78">
        <v>45393</v>
      </c>
      <c r="C2213" s="73" t="str">
        <f>_xlfn.XLOOKUP(Table5[[#This Row],[Serial '#]],Table10[Serial '#],Table10[Date],"",,)</f>
        <v/>
      </c>
      <c r="D22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13" s="73" t="str">
        <f>IF(Table5[[#This Row],[Date Distributed]]="","In Stock","Distributed")</f>
        <v>In Stock</v>
      </c>
      <c r="F2213" s="79" t="s">
        <v>660</v>
      </c>
      <c r="G2213" s="75" t="s">
        <v>360</v>
      </c>
      <c r="H2213" s="80">
        <v>24838</v>
      </c>
      <c r="I2213" s="80">
        <v>24838</v>
      </c>
      <c r="J2213" s="81">
        <v>100010</v>
      </c>
      <c r="K2213" s="80" t="s">
        <v>3644</v>
      </c>
      <c r="L2213" s="3" t="str">
        <f>_xlfn.XLOOKUP(Table5[[#This Row],[Item '#]],Ticket_Forms[Form Number],Ticket_Forms[Game Name],"",,)</f>
        <v>Whoa Doggie</v>
      </c>
      <c r="M2213" s="15">
        <v>509.93</v>
      </c>
      <c r="N2213" s="3">
        <f>LOOKUP(Table5[[#This Row],[Item '#]],Ticket_Forms[Form Number],Ticket_Forms[Ticket Count])</f>
        <v>6320</v>
      </c>
      <c r="O2213" s="16">
        <f>LOOKUP(Table5[[#This Row],[Item '#]],Ticket_Forms[Form Number],Ticket_Forms[Ticket Value])</f>
        <v>1</v>
      </c>
      <c r="P2213" s="16">
        <f>LOOKUP(Table5[[#This Row],[Item '#]],Ticket_Forms[Form Number],Ticket_Forms[Revenue])</f>
        <v>6320</v>
      </c>
      <c r="Q2213" s="16">
        <f>LOOKUP(Table5[[#This Row],[Item '#]],Ticket_Forms[Form Number],Ticket_Forms[Ideal Profit])</f>
        <v>1575</v>
      </c>
      <c r="R2213" s="16">
        <f>LOOKUP(Table5[[#This Row],[Item '#]],Ticket_Forms[Form Number],Ticket_Forms[Prizes])</f>
        <v>4745</v>
      </c>
      <c r="S2213" s="16">
        <f>LOOKUP(Table5[[#This Row],[Item '#]],Ticket_Forms[Form Number],Ticket_Forms[Location Rent])</f>
        <v>379</v>
      </c>
      <c r="T2213" s="16">
        <f>LOOKUP(Table5[[#This Row],[Item '#]],Ticket_Forms[Form Number],Ticket_Forms[Last Sale])</f>
        <v>599</v>
      </c>
      <c r="U2213" s="16" t="s">
        <v>3909</v>
      </c>
      <c r="V2213" s="58" t="str">
        <f>Table5[[#This Row],[Date Distributed]]</f>
        <v/>
      </c>
      <c r="W2213" s="3" t="str">
        <f>_xlfn.XLOOKUP(Table5[[#This Row],[Serial '#]],Table10[Serial '#],Table10[Charity Association],"",,)</f>
        <v/>
      </c>
      <c r="Z2213" s="16" t="s">
        <v>3909</v>
      </c>
    </row>
    <row r="2214" spans="1:26" hidden="1" x14ac:dyDescent="0.35">
      <c r="A2214" s="3">
        <v>2212</v>
      </c>
      <c r="B2214" s="78">
        <v>45393</v>
      </c>
      <c r="C2214" s="73" t="str">
        <f>_xlfn.XLOOKUP(Table5[[#This Row],[Serial '#]],Table10[Serial '#],Table10[Date],"",,)</f>
        <v/>
      </c>
      <c r="D22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14" s="73" t="str">
        <f>IF(Table5[[#This Row],[Date Distributed]]="","In Stock","Distributed")</f>
        <v>In Stock</v>
      </c>
      <c r="F2214" s="79" t="s">
        <v>660</v>
      </c>
      <c r="G2214" s="75" t="s">
        <v>360</v>
      </c>
      <c r="H2214" s="80">
        <v>24838</v>
      </c>
      <c r="I2214" s="80">
        <v>24838</v>
      </c>
      <c r="J2214" s="81">
        <v>100012</v>
      </c>
      <c r="K2214" s="80" t="s">
        <v>3644</v>
      </c>
      <c r="L2214" s="3" t="str">
        <f>_xlfn.XLOOKUP(Table5[[#This Row],[Item '#]],Ticket_Forms[Form Number],Ticket_Forms[Game Name],"",,)</f>
        <v>Whoa Doggie</v>
      </c>
      <c r="M2214" s="15">
        <v>509.93</v>
      </c>
      <c r="N2214" s="3">
        <f>LOOKUP(Table5[[#This Row],[Item '#]],Ticket_Forms[Form Number],Ticket_Forms[Ticket Count])</f>
        <v>6320</v>
      </c>
      <c r="O2214" s="16">
        <f>LOOKUP(Table5[[#This Row],[Item '#]],Ticket_Forms[Form Number],Ticket_Forms[Ticket Value])</f>
        <v>1</v>
      </c>
      <c r="P2214" s="16">
        <f>LOOKUP(Table5[[#This Row],[Item '#]],Ticket_Forms[Form Number],Ticket_Forms[Revenue])</f>
        <v>6320</v>
      </c>
      <c r="Q2214" s="16">
        <f>LOOKUP(Table5[[#This Row],[Item '#]],Ticket_Forms[Form Number],Ticket_Forms[Ideal Profit])</f>
        <v>1575</v>
      </c>
      <c r="R2214" s="16">
        <f>LOOKUP(Table5[[#This Row],[Item '#]],Ticket_Forms[Form Number],Ticket_Forms[Prizes])</f>
        <v>4745</v>
      </c>
      <c r="S2214" s="16">
        <f>LOOKUP(Table5[[#This Row],[Item '#]],Ticket_Forms[Form Number],Ticket_Forms[Location Rent])</f>
        <v>379</v>
      </c>
      <c r="T2214" s="16">
        <f>LOOKUP(Table5[[#This Row],[Item '#]],Ticket_Forms[Form Number],Ticket_Forms[Last Sale])</f>
        <v>599</v>
      </c>
      <c r="U2214" s="16" t="s">
        <v>3909</v>
      </c>
      <c r="V2214" s="58" t="str">
        <f>Table5[[#This Row],[Date Distributed]]</f>
        <v/>
      </c>
      <c r="W2214" s="3" t="str">
        <f>_xlfn.XLOOKUP(Table5[[#This Row],[Serial '#]],Table10[Serial '#],Table10[Charity Association],"",,)</f>
        <v/>
      </c>
      <c r="Z2214" s="16" t="s">
        <v>3909</v>
      </c>
    </row>
    <row r="2215" spans="1:26" hidden="1" x14ac:dyDescent="0.35">
      <c r="A2215" s="3">
        <v>2213</v>
      </c>
      <c r="B2215" s="78">
        <v>45393</v>
      </c>
      <c r="C2215" s="73" t="str">
        <f>_xlfn.XLOOKUP(Table5[[#This Row],[Serial '#]],Table10[Serial '#],Table10[Date],"",,)</f>
        <v/>
      </c>
      <c r="D22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15" s="73" t="str">
        <f>IF(Table5[[#This Row],[Date Distributed]]="","In Stock","Distributed")</f>
        <v>In Stock</v>
      </c>
      <c r="F2215" s="79" t="s">
        <v>660</v>
      </c>
      <c r="G2215" s="75" t="s">
        <v>360</v>
      </c>
      <c r="H2215" s="80">
        <v>24838</v>
      </c>
      <c r="I2215" s="80">
        <v>24838</v>
      </c>
      <c r="J2215" s="81">
        <v>100013</v>
      </c>
      <c r="K2215" s="80" t="s">
        <v>3644</v>
      </c>
      <c r="L2215" s="3" t="str">
        <f>_xlfn.XLOOKUP(Table5[[#This Row],[Item '#]],Ticket_Forms[Form Number],Ticket_Forms[Game Name],"",,)</f>
        <v>Whoa Doggie</v>
      </c>
      <c r="M2215" s="15">
        <v>509.93</v>
      </c>
      <c r="N2215" s="3">
        <f>LOOKUP(Table5[[#This Row],[Item '#]],Ticket_Forms[Form Number],Ticket_Forms[Ticket Count])</f>
        <v>6320</v>
      </c>
      <c r="O2215" s="16">
        <f>LOOKUP(Table5[[#This Row],[Item '#]],Ticket_Forms[Form Number],Ticket_Forms[Ticket Value])</f>
        <v>1</v>
      </c>
      <c r="P2215" s="16">
        <f>LOOKUP(Table5[[#This Row],[Item '#]],Ticket_Forms[Form Number],Ticket_Forms[Revenue])</f>
        <v>6320</v>
      </c>
      <c r="Q2215" s="16">
        <f>LOOKUP(Table5[[#This Row],[Item '#]],Ticket_Forms[Form Number],Ticket_Forms[Ideal Profit])</f>
        <v>1575</v>
      </c>
      <c r="R2215" s="16">
        <f>LOOKUP(Table5[[#This Row],[Item '#]],Ticket_Forms[Form Number],Ticket_Forms[Prizes])</f>
        <v>4745</v>
      </c>
      <c r="S2215" s="16">
        <f>LOOKUP(Table5[[#This Row],[Item '#]],Ticket_Forms[Form Number],Ticket_Forms[Location Rent])</f>
        <v>379</v>
      </c>
      <c r="T2215" s="16">
        <f>LOOKUP(Table5[[#This Row],[Item '#]],Ticket_Forms[Form Number],Ticket_Forms[Last Sale])</f>
        <v>599</v>
      </c>
      <c r="U2215" s="16" t="s">
        <v>3909</v>
      </c>
      <c r="V2215" s="58" t="str">
        <f>Table5[[#This Row],[Date Distributed]]</f>
        <v/>
      </c>
      <c r="W2215" s="3" t="str">
        <f>_xlfn.XLOOKUP(Table5[[#This Row],[Serial '#]],Table10[Serial '#],Table10[Charity Association],"",,)</f>
        <v/>
      </c>
      <c r="Z2215" s="16" t="s">
        <v>3909</v>
      </c>
    </row>
    <row r="2216" spans="1:26" hidden="1" x14ac:dyDescent="0.35">
      <c r="A2216" s="3">
        <v>2214</v>
      </c>
      <c r="B2216" s="78">
        <v>45393</v>
      </c>
      <c r="C2216" s="73" t="str">
        <f>_xlfn.XLOOKUP(Table5[[#This Row],[Serial '#]],Table10[Serial '#],Table10[Date],"",,)</f>
        <v/>
      </c>
      <c r="D22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16" s="73" t="str">
        <f>IF(Table5[[#This Row],[Date Distributed]]="","In Stock","Distributed")</f>
        <v>In Stock</v>
      </c>
      <c r="F2216" s="79" t="s">
        <v>660</v>
      </c>
      <c r="G2216" s="75" t="s">
        <v>360</v>
      </c>
      <c r="H2216" s="80">
        <v>24838</v>
      </c>
      <c r="I2216" s="80">
        <v>24838</v>
      </c>
      <c r="J2216" s="81">
        <v>100014</v>
      </c>
      <c r="K2216" s="80" t="s">
        <v>3644</v>
      </c>
      <c r="L2216" s="3" t="str">
        <f>_xlfn.XLOOKUP(Table5[[#This Row],[Item '#]],Ticket_Forms[Form Number],Ticket_Forms[Game Name],"",,)</f>
        <v>Whoa Doggie</v>
      </c>
      <c r="M2216" s="15">
        <v>509.93</v>
      </c>
      <c r="N2216" s="3">
        <f>LOOKUP(Table5[[#This Row],[Item '#]],Ticket_Forms[Form Number],Ticket_Forms[Ticket Count])</f>
        <v>6320</v>
      </c>
      <c r="O2216" s="16">
        <f>LOOKUP(Table5[[#This Row],[Item '#]],Ticket_Forms[Form Number],Ticket_Forms[Ticket Value])</f>
        <v>1</v>
      </c>
      <c r="P2216" s="16">
        <f>LOOKUP(Table5[[#This Row],[Item '#]],Ticket_Forms[Form Number],Ticket_Forms[Revenue])</f>
        <v>6320</v>
      </c>
      <c r="Q2216" s="16">
        <f>LOOKUP(Table5[[#This Row],[Item '#]],Ticket_Forms[Form Number],Ticket_Forms[Ideal Profit])</f>
        <v>1575</v>
      </c>
      <c r="R2216" s="16">
        <f>LOOKUP(Table5[[#This Row],[Item '#]],Ticket_Forms[Form Number],Ticket_Forms[Prizes])</f>
        <v>4745</v>
      </c>
      <c r="S2216" s="16">
        <f>LOOKUP(Table5[[#This Row],[Item '#]],Ticket_Forms[Form Number],Ticket_Forms[Location Rent])</f>
        <v>379</v>
      </c>
      <c r="T2216" s="16">
        <f>LOOKUP(Table5[[#This Row],[Item '#]],Ticket_Forms[Form Number],Ticket_Forms[Last Sale])</f>
        <v>599</v>
      </c>
      <c r="U2216" s="16" t="s">
        <v>3909</v>
      </c>
      <c r="V2216" s="58" t="str">
        <f>Table5[[#This Row],[Date Distributed]]</f>
        <v/>
      </c>
      <c r="W2216" s="3" t="str">
        <f>_xlfn.XLOOKUP(Table5[[#This Row],[Serial '#]],Table10[Serial '#],Table10[Charity Association],"",,)</f>
        <v/>
      </c>
      <c r="Z2216" s="16" t="s">
        <v>3909</v>
      </c>
    </row>
    <row r="2217" spans="1:26" hidden="1" x14ac:dyDescent="0.35">
      <c r="A2217" s="3">
        <v>2215</v>
      </c>
      <c r="B2217" s="78">
        <v>45393</v>
      </c>
      <c r="C2217" s="73" t="str">
        <f>_xlfn.XLOOKUP(Table5[[#This Row],[Serial '#]],Table10[Serial '#],Table10[Date],"",,)</f>
        <v/>
      </c>
      <c r="D22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17" s="73" t="str">
        <f>IF(Table5[[#This Row],[Date Distributed]]="","In Stock","Distributed")</f>
        <v>In Stock</v>
      </c>
      <c r="F2217" s="79" t="s">
        <v>660</v>
      </c>
      <c r="G2217" s="75" t="s">
        <v>360</v>
      </c>
      <c r="H2217" s="80">
        <v>24838</v>
      </c>
      <c r="I2217" s="80">
        <v>24838</v>
      </c>
      <c r="J2217" s="81">
        <v>100015</v>
      </c>
      <c r="K2217" s="80" t="s">
        <v>3644</v>
      </c>
      <c r="L2217" s="3" t="str">
        <f>_xlfn.XLOOKUP(Table5[[#This Row],[Item '#]],Ticket_Forms[Form Number],Ticket_Forms[Game Name],"",,)</f>
        <v>Whoa Doggie</v>
      </c>
      <c r="M2217" s="15">
        <v>509.93</v>
      </c>
      <c r="N2217" s="3">
        <f>LOOKUP(Table5[[#This Row],[Item '#]],Ticket_Forms[Form Number],Ticket_Forms[Ticket Count])</f>
        <v>6320</v>
      </c>
      <c r="O2217" s="16">
        <f>LOOKUP(Table5[[#This Row],[Item '#]],Ticket_Forms[Form Number],Ticket_Forms[Ticket Value])</f>
        <v>1</v>
      </c>
      <c r="P2217" s="16">
        <f>LOOKUP(Table5[[#This Row],[Item '#]],Ticket_Forms[Form Number],Ticket_Forms[Revenue])</f>
        <v>6320</v>
      </c>
      <c r="Q2217" s="16">
        <f>LOOKUP(Table5[[#This Row],[Item '#]],Ticket_Forms[Form Number],Ticket_Forms[Ideal Profit])</f>
        <v>1575</v>
      </c>
      <c r="R2217" s="16">
        <f>LOOKUP(Table5[[#This Row],[Item '#]],Ticket_Forms[Form Number],Ticket_Forms[Prizes])</f>
        <v>4745</v>
      </c>
      <c r="S2217" s="16">
        <f>LOOKUP(Table5[[#This Row],[Item '#]],Ticket_Forms[Form Number],Ticket_Forms[Location Rent])</f>
        <v>379</v>
      </c>
      <c r="T2217" s="16">
        <f>LOOKUP(Table5[[#This Row],[Item '#]],Ticket_Forms[Form Number],Ticket_Forms[Last Sale])</f>
        <v>599</v>
      </c>
      <c r="U2217" s="16" t="s">
        <v>3909</v>
      </c>
      <c r="V2217" s="58" t="str">
        <f>Table5[[#This Row],[Date Distributed]]</f>
        <v/>
      </c>
      <c r="W2217" s="3" t="str">
        <f>_xlfn.XLOOKUP(Table5[[#This Row],[Serial '#]],Table10[Serial '#],Table10[Charity Association],"",,)</f>
        <v/>
      </c>
      <c r="Z2217" s="16" t="s">
        <v>3909</v>
      </c>
    </row>
    <row r="2218" spans="1:26" hidden="1" x14ac:dyDescent="0.35">
      <c r="A2218" s="3">
        <v>2216</v>
      </c>
      <c r="B2218" s="78">
        <v>45393</v>
      </c>
      <c r="C2218" s="73" t="str">
        <f>_xlfn.XLOOKUP(Table5[[#This Row],[Serial '#]],Table10[Serial '#],Table10[Date],"",,)</f>
        <v/>
      </c>
      <c r="D22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18" s="73" t="str">
        <f>IF(Table5[[#This Row],[Date Distributed]]="","In Stock","Distributed")</f>
        <v>In Stock</v>
      </c>
      <c r="F2218" s="79" t="s">
        <v>660</v>
      </c>
      <c r="G2218" s="75" t="s">
        <v>360</v>
      </c>
      <c r="H2218" s="80">
        <v>24838</v>
      </c>
      <c r="I2218" s="80">
        <v>24838</v>
      </c>
      <c r="J2218" s="81">
        <v>100016</v>
      </c>
      <c r="K2218" s="80" t="s">
        <v>3644</v>
      </c>
      <c r="L2218" s="3" t="str">
        <f>_xlfn.XLOOKUP(Table5[[#This Row],[Item '#]],Ticket_Forms[Form Number],Ticket_Forms[Game Name],"",,)</f>
        <v>Whoa Doggie</v>
      </c>
      <c r="M2218" s="15">
        <v>509.93</v>
      </c>
      <c r="N2218" s="3">
        <f>LOOKUP(Table5[[#This Row],[Item '#]],Ticket_Forms[Form Number],Ticket_Forms[Ticket Count])</f>
        <v>6320</v>
      </c>
      <c r="O2218" s="16">
        <f>LOOKUP(Table5[[#This Row],[Item '#]],Ticket_Forms[Form Number],Ticket_Forms[Ticket Value])</f>
        <v>1</v>
      </c>
      <c r="P2218" s="16">
        <f>LOOKUP(Table5[[#This Row],[Item '#]],Ticket_Forms[Form Number],Ticket_Forms[Revenue])</f>
        <v>6320</v>
      </c>
      <c r="Q2218" s="16">
        <f>LOOKUP(Table5[[#This Row],[Item '#]],Ticket_Forms[Form Number],Ticket_Forms[Ideal Profit])</f>
        <v>1575</v>
      </c>
      <c r="R2218" s="16">
        <f>LOOKUP(Table5[[#This Row],[Item '#]],Ticket_Forms[Form Number],Ticket_Forms[Prizes])</f>
        <v>4745</v>
      </c>
      <c r="S2218" s="16">
        <f>LOOKUP(Table5[[#This Row],[Item '#]],Ticket_Forms[Form Number],Ticket_Forms[Location Rent])</f>
        <v>379</v>
      </c>
      <c r="T2218" s="16">
        <f>LOOKUP(Table5[[#This Row],[Item '#]],Ticket_Forms[Form Number],Ticket_Forms[Last Sale])</f>
        <v>599</v>
      </c>
      <c r="U2218" s="16" t="s">
        <v>3909</v>
      </c>
      <c r="V2218" s="58" t="str">
        <f>Table5[[#This Row],[Date Distributed]]</f>
        <v/>
      </c>
      <c r="W2218" s="3" t="str">
        <f>_xlfn.XLOOKUP(Table5[[#This Row],[Serial '#]],Table10[Serial '#],Table10[Charity Association],"",,)</f>
        <v/>
      </c>
      <c r="Z2218" s="16" t="s">
        <v>3909</v>
      </c>
    </row>
    <row r="2219" spans="1:26" hidden="1" x14ac:dyDescent="0.35">
      <c r="A2219" s="3">
        <v>2217</v>
      </c>
      <c r="B2219" s="78">
        <v>45393</v>
      </c>
      <c r="C2219" s="73" t="str">
        <f>_xlfn.XLOOKUP(Table5[[#This Row],[Serial '#]],Table10[Serial '#],Table10[Date],"",,)</f>
        <v/>
      </c>
      <c r="D22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19" s="73" t="str">
        <f>IF(Table5[[#This Row],[Date Distributed]]="","In Stock","Distributed")</f>
        <v>In Stock</v>
      </c>
      <c r="F2219" s="79" t="s">
        <v>660</v>
      </c>
      <c r="G2219" s="75" t="s">
        <v>360</v>
      </c>
      <c r="H2219" s="80">
        <v>24838</v>
      </c>
      <c r="I2219" s="80">
        <v>24838</v>
      </c>
      <c r="J2219" s="81">
        <v>100017</v>
      </c>
      <c r="K2219" s="80" t="s">
        <v>3644</v>
      </c>
      <c r="L2219" s="3" t="str">
        <f>_xlfn.XLOOKUP(Table5[[#This Row],[Item '#]],Ticket_Forms[Form Number],Ticket_Forms[Game Name],"",,)</f>
        <v>Whoa Doggie</v>
      </c>
      <c r="M2219" s="15">
        <v>509.93</v>
      </c>
      <c r="N2219" s="3">
        <f>LOOKUP(Table5[[#This Row],[Item '#]],Ticket_Forms[Form Number],Ticket_Forms[Ticket Count])</f>
        <v>6320</v>
      </c>
      <c r="O2219" s="16">
        <f>LOOKUP(Table5[[#This Row],[Item '#]],Ticket_Forms[Form Number],Ticket_Forms[Ticket Value])</f>
        <v>1</v>
      </c>
      <c r="P2219" s="16">
        <f>LOOKUP(Table5[[#This Row],[Item '#]],Ticket_Forms[Form Number],Ticket_Forms[Revenue])</f>
        <v>6320</v>
      </c>
      <c r="Q2219" s="16">
        <f>LOOKUP(Table5[[#This Row],[Item '#]],Ticket_Forms[Form Number],Ticket_Forms[Ideal Profit])</f>
        <v>1575</v>
      </c>
      <c r="R2219" s="16">
        <f>LOOKUP(Table5[[#This Row],[Item '#]],Ticket_Forms[Form Number],Ticket_Forms[Prizes])</f>
        <v>4745</v>
      </c>
      <c r="S2219" s="16">
        <f>LOOKUP(Table5[[#This Row],[Item '#]],Ticket_Forms[Form Number],Ticket_Forms[Location Rent])</f>
        <v>379</v>
      </c>
      <c r="T2219" s="16">
        <f>LOOKUP(Table5[[#This Row],[Item '#]],Ticket_Forms[Form Number],Ticket_Forms[Last Sale])</f>
        <v>599</v>
      </c>
      <c r="U2219" s="16" t="s">
        <v>3909</v>
      </c>
      <c r="V2219" s="58" t="str">
        <f>Table5[[#This Row],[Date Distributed]]</f>
        <v/>
      </c>
      <c r="W2219" s="3" t="str">
        <f>_xlfn.XLOOKUP(Table5[[#This Row],[Serial '#]],Table10[Serial '#],Table10[Charity Association],"",,)</f>
        <v/>
      </c>
      <c r="Z2219" s="16" t="s">
        <v>3909</v>
      </c>
    </row>
    <row r="2220" spans="1:26" hidden="1" x14ac:dyDescent="0.35">
      <c r="A2220" s="3">
        <v>2218</v>
      </c>
      <c r="B2220" s="78">
        <v>45393</v>
      </c>
      <c r="C2220" s="73" t="str">
        <f>_xlfn.XLOOKUP(Table5[[#This Row],[Serial '#]],Table10[Serial '#],Table10[Date],"",,)</f>
        <v/>
      </c>
      <c r="D22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20" s="73" t="str">
        <f>IF(Table5[[#This Row],[Date Distributed]]="","In Stock","Distributed")</f>
        <v>In Stock</v>
      </c>
      <c r="F2220" s="79" t="s">
        <v>660</v>
      </c>
      <c r="G2220" s="75" t="s">
        <v>360</v>
      </c>
      <c r="H2220" s="80">
        <v>24838</v>
      </c>
      <c r="I2220" s="80">
        <v>24838</v>
      </c>
      <c r="J2220" s="81">
        <v>100018</v>
      </c>
      <c r="K2220" s="80" t="s">
        <v>3644</v>
      </c>
      <c r="L2220" s="3" t="str">
        <f>_xlfn.XLOOKUP(Table5[[#This Row],[Item '#]],Ticket_Forms[Form Number],Ticket_Forms[Game Name],"",,)</f>
        <v>Whoa Doggie</v>
      </c>
      <c r="M2220" s="15">
        <v>509.93</v>
      </c>
      <c r="N2220" s="3">
        <f>LOOKUP(Table5[[#This Row],[Item '#]],Ticket_Forms[Form Number],Ticket_Forms[Ticket Count])</f>
        <v>6320</v>
      </c>
      <c r="O2220" s="16">
        <f>LOOKUP(Table5[[#This Row],[Item '#]],Ticket_Forms[Form Number],Ticket_Forms[Ticket Value])</f>
        <v>1</v>
      </c>
      <c r="P2220" s="16">
        <f>LOOKUP(Table5[[#This Row],[Item '#]],Ticket_Forms[Form Number],Ticket_Forms[Revenue])</f>
        <v>6320</v>
      </c>
      <c r="Q2220" s="16">
        <f>LOOKUP(Table5[[#This Row],[Item '#]],Ticket_Forms[Form Number],Ticket_Forms[Ideal Profit])</f>
        <v>1575</v>
      </c>
      <c r="R2220" s="16">
        <f>LOOKUP(Table5[[#This Row],[Item '#]],Ticket_Forms[Form Number],Ticket_Forms[Prizes])</f>
        <v>4745</v>
      </c>
      <c r="S2220" s="16">
        <f>LOOKUP(Table5[[#This Row],[Item '#]],Ticket_Forms[Form Number],Ticket_Forms[Location Rent])</f>
        <v>379</v>
      </c>
      <c r="T2220" s="16">
        <f>LOOKUP(Table5[[#This Row],[Item '#]],Ticket_Forms[Form Number],Ticket_Forms[Last Sale])</f>
        <v>599</v>
      </c>
      <c r="U2220" s="16" t="s">
        <v>3909</v>
      </c>
      <c r="V2220" s="58" t="str">
        <f>Table5[[#This Row],[Date Distributed]]</f>
        <v/>
      </c>
      <c r="W2220" s="3" t="str">
        <f>_xlfn.XLOOKUP(Table5[[#This Row],[Serial '#]],Table10[Serial '#],Table10[Charity Association],"",,)</f>
        <v/>
      </c>
      <c r="Z2220" s="16" t="s">
        <v>3909</v>
      </c>
    </row>
    <row r="2221" spans="1:26" hidden="1" x14ac:dyDescent="0.35">
      <c r="A2221" s="3">
        <v>2219</v>
      </c>
      <c r="B2221" s="78">
        <v>45393</v>
      </c>
      <c r="C2221" s="73" t="str">
        <f>_xlfn.XLOOKUP(Table5[[#This Row],[Serial '#]],Table10[Serial '#],Table10[Date],"",,)</f>
        <v/>
      </c>
      <c r="D22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21" s="73" t="str">
        <f>IF(Table5[[#This Row],[Date Distributed]]="","In Stock","Distributed")</f>
        <v>In Stock</v>
      </c>
      <c r="F2221" s="79" t="s">
        <v>660</v>
      </c>
      <c r="G2221" s="75" t="s">
        <v>360</v>
      </c>
      <c r="H2221" s="80">
        <v>24838</v>
      </c>
      <c r="I2221" s="80">
        <v>24838</v>
      </c>
      <c r="J2221" s="81">
        <v>100019</v>
      </c>
      <c r="K2221" s="80" t="s">
        <v>3644</v>
      </c>
      <c r="L2221" s="3" t="str">
        <f>_xlfn.XLOOKUP(Table5[[#This Row],[Item '#]],Ticket_Forms[Form Number],Ticket_Forms[Game Name],"",,)</f>
        <v>Whoa Doggie</v>
      </c>
      <c r="M2221" s="15">
        <v>509.93</v>
      </c>
      <c r="N2221" s="3">
        <f>LOOKUP(Table5[[#This Row],[Item '#]],Ticket_Forms[Form Number],Ticket_Forms[Ticket Count])</f>
        <v>6320</v>
      </c>
      <c r="O2221" s="16">
        <f>LOOKUP(Table5[[#This Row],[Item '#]],Ticket_Forms[Form Number],Ticket_Forms[Ticket Value])</f>
        <v>1</v>
      </c>
      <c r="P2221" s="16">
        <f>LOOKUP(Table5[[#This Row],[Item '#]],Ticket_Forms[Form Number],Ticket_Forms[Revenue])</f>
        <v>6320</v>
      </c>
      <c r="Q2221" s="16">
        <f>LOOKUP(Table5[[#This Row],[Item '#]],Ticket_Forms[Form Number],Ticket_Forms[Ideal Profit])</f>
        <v>1575</v>
      </c>
      <c r="R2221" s="16">
        <f>LOOKUP(Table5[[#This Row],[Item '#]],Ticket_Forms[Form Number],Ticket_Forms[Prizes])</f>
        <v>4745</v>
      </c>
      <c r="S2221" s="16">
        <f>LOOKUP(Table5[[#This Row],[Item '#]],Ticket_Forms[Form Number],Ticket_Forms[Location Rent])</f>
        <v>379</v>
      </c>
      <c r="T2221" s="16">
        <f>LOOKUP(Table5[[#This Row],[Item '#]],Ticket_Forms[Form Number],Ticket_Forms[Last Sale])</f>
        <v>599</v>
      </c>
      <c r="U2221" s="16" t="s">
        <v>3909</v>
      </c>
      <c r="V2221" s="58" t="str">
        <f>Table5[[#This Row],[Date Distributed]]</f>
        <v/>
      </c>
      <c r="W2221" s="3" t="str">
        <f>_xlfn.XLOOKUP(Table5[[#This Row],[Serial '#]],Table10[Serial '#],Table10[Charity Association],"",,)</f>
        <v/>
      </c>
      <c r="Z2221" s="16" t="s">
        <v>3909</v>
      </c>
    </row>
    <row r="2222" spans="1:26" hidden="1" x14ac:dyDescent="0.35">
      <c r="A2222" s="3">
        <v>2220</v>
      </c>
      <c r="B2222" s="78">
        <v>45393</v>
      </c>
      <c r="C2222" s="73" t="str">
        <f>_xlfn.XLOOKUP(Table5[[#This Row],[Serial '#]],Table10[Serial '#],Table10[Date],"",,)</f>
        <v/>
      </c>
      <c r="D22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22" s="73" t="str">
        <f>IF(Table5[[#This Row],[Date Distributed]]="","In Stock","Distributed")</f>
        <v>In Stock</v>
      </c>
      <c r="F2222" s="79" t="s">
        <v>660</v>
      </c>
      <c r="G2222" s="75" t="s">
        <v>360</v>
      </c>
      <c r="H2222" s="80">
        <v>24838</v>
      </c>
      <c r="I2222" s="80">
        <v>24838</v>
      </c>
      <c r="J2222" s="81">
        <v>100020</v>
      </c>
      <c r="K2222" s="80" t="s">
        <v>3644</v>
      </c>
      <c r="L2222" s="3" t="str">
        <f>_xlfn.XLOOKUP(Table5[[#This Row],[Item '#]],Ticket_Forms[Form Number],Ticket_Forms[Game Name],"",,)</f>
        <v>Whoa Doggie</v>
      </c>
      <c r="M2222" s="15">
        <v>509.93</v>
      </c>
      <c r="N2222" s="3">
        <f>LOOKUP(Table5[[#This Row],[Item '#]],Ticket_Forms[Form Number],Ticket_Forms[Ticket Count])</f>
        <v>6320</v>
      </c>
      <c r="O2222" s="16">
        <f>LOOKUP(Table5[[#This Row],[Item '#]],Ticket_Forms[Form Number],Ticket_Forms[Ticket Value])</f>
        <v>1</v>
      </c>
      <c r="P2222" s="16">
        <f>LOOKUP(Table5[[#This Row],[Item '#]],Ticket_Forms[Form Number],Ticket_Forms[Revenue])</f>
        <v>6320</v>
      </c>
      <c r="Q2222" s="16">
        <f>LOOKUP(Table5[[#This Row],[Item '#]],Ticket_Forms[Form Number],Ticket_Forms[Ideal Profit])</f>
        <v>1575</v>
      </c>
      <c r="R2222" s="16">
        <f>LOOKUP(Table5[[#This Row],[Item '#]],Ticket_Forms[Form Number],Ticket_Forms[Prizes])</f>
        <v>4745</v>
      </c>
      <c r="S2222" s="16">
        <f>LOOKUP(Table5[[#This Row],[Item '#]],Ticket_Forms[Form Number],Ticket_Forms[Location Rent])</f>
        <v>379</v>
      </c>
      <c r="T2222" s="16">
        <f>LOOKUP(Table5[[#This Row],[Item '#]],Ticket_Forms[Form Number],Ticket_Forms[Last Sale])</f>
        <v>599</v>
      </c>
      <c r="U2222" s="16" t="s">
        <v>3909</v>
      </c>
      <c r="V2222" s="58" t="str">
        <f>Table5[[#This Row],[Date Distributed]]</f>
        <v/>
      </c>
      <c r="W2222" s="3" t="str">
        <f>_xlfn.XLOOKUP(Table5[[#This Row],[Serial '#]],Table10[Serial '#],Table10[Charity Association],"",,)</f>
        <v/>
      </c>
      <c r="Z2222" s="16" t="s">
        <v>3909</v>
      </c>
    </row>
    <row r="2223" spans="1:26" hidden="1" x14ac:dyDescent="0.35">
      <c r="A2223" s="3">
        <v>2221</v>
      </c>
      <c r="B2223" s="78">
        <v>45393</v>
      </c>
      <c r="C2223" s="73" t="str">
        <f>_xlfn.XLOOKUP(Table5[[#This Row],[Serial '#]],Table10[Serial '#],Table10[Date],"",,)</f>
        <v/>
      </c>
      <c r="D22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23" s="73" t="str">
        <f>IF(Table5[[#This Row],[Date Distributed]]="","In Stock","Distributed")</f>
        <v>In Stock</v>
      </c>
      <c r="F2223" s="79" t="s">
        <v>660</v>
      </c>
      <c r="G2223" s="75" t="s">
        <v>360</v>
      </c>
      <c r="H2223" s="80">
        <v>24838</v>
      </c>
      <c r="I2223" s="80">
        <v>24838</v>
      </c>
      <c r="J2223" s="81">
        <v>120836</v>
      </c>
      <c r="K2223" s="80" t="s">
        <v>436</v>
      </c>
      <c r="L2223" s="3" t="str">
        <f>_xlfn.XLOOKUP(Table5[[#This Row],[Item '#]],Ticket_Forms[Form Number],Ticket_Forms[Game Name],"",,)</f>
        <v>Whiskey Wealth</v>
      </c>
      <c r="M2223" s="15">
        <v>195.03</v>
      </c>
      <c r="N2223" s="3">
        <f>LOOKUP(Table5[[#This Row],[Item '#]],Ticket_Forms[Form Number],Ticket_Forms[Ticket Count])</f>
        <v>4620</v>
      </c>
      <c r="O2223" s="16">
        <f>LOOKUP(Table5[[#This Row],[Item '#]],Ticket_Forms[Form Number],Ticket_Forms[Ticket Value])</f>
        <v>1</v>
      </c>
      <c r="P2223" s="16">
        <f>LOOKUP(Table5[[#This Row],[Item '#]],Ticket_Forms[Form Number],Ticket_Forms[Revenue])</f>
        <v>4620</v>
      </c>
      <c r="Q2223" s="16">
        <f>LOOKUP(Table5[[#This Row],[Item '#]],Ticket_Forms[Form Number],Ticket_Forms[Ideal Profit])</f>
        <v>900</v>
      </c>
      <c r="R2223" s="16">
        <f>LOOKUP(Table5[[#This Row],[Item '#]],Ticket_Forms[Form Number],Ticket_Forms[Prizes])</f>
        <v>3720</v>
      </c>
      <c r="S2223" s="16">
        <f>LOOKUP(Table5[[#This Row],[Item '#]],Ticket_Forms[Form Number],Ticket_Forms[Location Rent])</f>
        <v>277</v>
      </c>
      <c r="T2223" s="16">
        <f>LOOKUP(Table5[[#This Row],[Item '#]],Ticket_Forms[Form Number],Ticket_Forms[Last Sale])</f>
        <v>599</v>
      </c>
      <c r="U2223" s="16" t="s">
        <v>3909</v>
      </c>
      <c r="V2223" s="58" t="str">
        <f>Table5[[#This Row],[Date Distributed]]</f>
        <v/>
      </c>
      <c r="W2223" s="3" t="str">
        <f>_xlfn.XLOOKUP(Table5[[#This Row],[Serial '#]],Table10[Serial '#],Table10[Charity Association],"",,)</f>
        <v/>
      </c>
      <c r="Z2223" s="16" t="s">
        <v>3909</v>
      </c>
    </row>
    <row r="2224" spans="1:26" hidden="1" x14ac:dyDescent="0.35">
      <c r="A2224" s="3">
        <v>2222</v>
      </c>
      <c r="B2224" s="78">
        <v>45393</v>
      </c>
      <c r="C2224" s="73" t="str">
        <f>_xlfn.XLOOKUP(Table5[[#This Row],[Serial '#]],Table10[Serial '#],Table10[Date],"",,)</f>
        <v/>
      </c>
      <c r="D22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24" s="73" t="str">
        <f>IF(Table5[[#This Row],[Date Distributed]]="","In Stock","Distributed")</f>
        <v>In Stock</v>
      </c>
      <c r="F2224" s="79" t="s">
        <v>660</v>
      </c>
      <c r="G2224" s="75" t="s">
        <v>360</v>
      </c>
      <c r="H2224" s="80">
        <v>24838</v>
      </c>
      <c r="I2224" s="80">
        <v>24838</v>
      </c>
      <c r="J2224" s="81">
        <v>120839</v>
      </c>
      <c r="K2224" s="80" t="s">
        <v>436</v>
      </c>
      <c r="L2224" s="3" t="str">
        <f>_xlfn.XLOOKUP(Table5[[#This Row],[Item '#]],Ticket_Forms[Form Number],Ticket_Forms[Game Name],"",,)</f>
        <v>Whiskey Wealth</v>
      </c>
      <c r="M2224" s="15">
        <v>195.03</v>
      </c>
      <c r="N2224" s="3">
        <f>LOOKUP(Table5[[#This Row],[Item '#]],Ticket_Forms[Form Number],Ticket_Forms[Ticket Count])</f>
        <v>4620</v>
      </c>
      <c r="O2224" s="16">
        <f>LOOKUP(Table5[[#This Row],[Item '#]],Ticket_Forms[Form Number],Ticket_Forms[Ticket Value])</f>
        <v>1</v>
      </c>
      <c r="P2224" s="16">
        <f>LOOKUP(Table5[[#This Row],[Item '#]],Ticket_Forms[Form Number],Ticket_Forms[Revenue])</f>
        <v>4620</v>
      </c>
      <c r="Q2224" s="16">
        <f>LOOKUP(Table5[[#This Row],[Item '#]],Ticket_Forms[Form Number],Ticket_Forms[Ideal Profit])</f>
        <v>900</v>
      </c>
      <c r="R2224" s="16">
        <f>LOOKUP(Table5[[#This Row],[Item '#]],Ticket_Forms[Form Number],Ticket_Forms[Prizes])</f>
        <v>3720</v>
      </c>
      <c r="S2224" s="16">
        <f>LOOKUP(Table5[[#This Row],[Item '#]],Ticket_Forms[Form Number],Ticket_Forms[Location Rent])</f>
        <v>277</v>
      </c>
      <c r="T2224" s="16">
        <f>LOOKUP(Table5[[#This Row],[Item '#]],Ticket_Forms[Form Number],Ticket_Forms[Last Sale])</f>
        <v>599</v>
      </c>
      <c r="U2224" s="16" t="s">
        <v>3909</v>
      </c>
      <c r="V2224" s="58" t="str">
        <f>Table5[[#This Row],[Date Distributed]]</f>
        <v/>
      </c>
      <c r="W2224" s="3" t="str">
        <f>_xlfn.XLOOKUP(Table5[[#This Row],[Serial '#]],Table10[Serial '#],Table10[Charity Association],"",,)</f>
        <v/>
      </c>
      <c r="Z2224" s="16" t="s">
        <v>3909</v>
      </c>
    </row>
    <row r="2225" spans="1:26" hidden="1" x14ac:dyDescent="0.35">
      <c r="A2225" s="3">
        <v>2223</v>
      </c>
      <c r="B2225" s="78">
        <v>45393</v>
      </c>
      <c r="C2225" s="73" t="str">
        <f>_xlfn.XLOOKUP(Table5[[#This Row],[Serial '#]],Table10[Serial '#],Table10[Date],"",,)</f>
        <v/>
      </c>
      <c r="D22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25" s="73" t="str">
        <f>IF(Table5[[#This Row],[Date Distributed]]="","In Stock","Distributed")</f>
        <v>In Stock</v>
      </c>
      <c r="F2225" s="79" t="s">
        <v>660</v>
      </c>
      <c r="G2225" s="75" t="s">
        <v>360</v>
      </c>
      <c r="H2225" s="80">
        <v>24838</v>
      </c>
      <c r="I2225" s="80">
        <v>24838</v>
      </c>
      <c r="J2225" s="81">
        <v>120843</v>
      </c>
      <c r="K2225" s="80" t="s">
        <v>436</v>
      </c>
      <c r="L2225" s="3" t="str">
        <f>_xlfn.XLOOKUP(Table5[[#This Row],[Item '#]],Ticket_Forms[Form Number],Ticket_Forms[Game Name],"",,)</f>
        <v>Whiskey Wealth</v>
      </c>
      <c r="M2225" s="15">
        <v>195.03</v>
      </c>
      <c r="N2225" s="3">
        <f>LOOKUP(Table5[[#This Row],[Item '#]],Ticket_Forms[Form Number],Ticket_Forms[Ticket Count])</f>
        <v>4620</v>
      </c>
      <c r="O2225" s="16">
        <f>LOOKUP(Table5[[#This Row],[Item '#]],Ticket_Forms[Form Number],Ticket_Forms[Ticket Value])</f>
        <v>1</v>
      </c>
      <c r="P2225" s="16">
        <f>LOOKUP(Table5[[#This Row],[Item '#]],Ticket_Forms[Form Number],Ticket_Forms[Revenue])</f>
        <v>4620</v>
      </c>
      <c r="Q2225" s="16">
        <f>LOOKUP(Table5[[#This Row],[Item '#]],Ticket_Forms[Form Number],Ticket_Forms[Ideal Profit])</f>
        <v>900</v>
      </c>
      <c r="R2225" s="16">
        <f>LOOKUP(Table5[[#This Row],[Item '#]],Ticket_Forms[Form Number],Ticket_Forms[Prizes])</f>
        <v>3720</v>
      </c>
      <c r="S2225" s="16">
        <f>LOOKUP(Table5[[#This Row],[Item '#]],Ticket_Forms[Form Number],Ticket_Forms[Location Rent])</f>
        <v>277</v>
      </c>
      <c r="T2225" s="16">
        <f>LOOKUP(Table5[[#This Row],[Item '#]],Ticket_Forms[Form Number],Ticket_Forms[Last Sale])</f>
        <v>599</v>
      </c>
      <c r="U2225" s="16" t="s">
        <v>3909</v>
      </c>
      <c r="V2225" s="58" t="str">
        <f>Table5[[#This Row],[Date Distributed]]</f>
        <v/>
      </c>
      <c r="W2225" s="3" t="str">
        <f>_xlfn.XLOOKUP(Table5[[#This Row],[Serial '#]],Table10[Serial '#],Table10[Charity Association],"",,)</f>
        <v/>
      </c>
      <c r="Z2225" s="16" t="s">
        <v>3909</v>
      </c>
    </row>
    <row r="2226" spans="1:26" hidden="1" x14ac:dyDescent="0.35">
      <c r="A2226" s="3">
        <v>2224</v>
      </c>
      <c r="B2226" s="78">
        <v>45393</v>
      </c>
      <c r="C2226" s="73" t="str">
        <f>_xlfn.XLOOKUP(Table5[[#This Row],[Serial '#]],Table10[Serial '#],Table10[Date],"",,)</f>
        <v/>
      </c>
      <c r="D22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26" s="73" t="str">
        <f>IF(Table5[[#This Row],[Date Distributed]]="","In Stock","Distributed")</f>
        <v>In Stock</v>
      </c>
      <c r="F2226" s="79" t="s">
        <v>660</v>
      </c>
      <c r="G2226" s="75" t="s">
        <v>360</v>
      </c>
      <c r="H2226" s="80">
        <v>24838</v>
      </c>
      <c r="I2226" s="80">
        <v>24838</v>
      </c>
      <c r="J2226" s="81">
        <v>150517</v>
      </c>
      <c r="K2226" s="80" t="s">
        <v>439</v>
      </c>
      <c r="L2226" s="3" t="str">
        <f>_xlfn.XLOOKUP(Table5[[#This Row],[Item '#]],Ticket_Forms[Form Number],Ticket_Forms[Game Name],"",,)</f>
        <v>Wealthy Wise Guys</v>
      </c>
      <c r="M2226" s="15">
        <v>332.79</v>
      </c>
      <c r="N2226" s="3">
        <f>LOOKUP(Table5[[#This Row],[Item '#]],Ticket_Forms[Form Number],Ticket_Forms[Ticket Count])</f>
        <v>12180</v>
      </c>
      <c r="O2226" s="16">
        <f>LOOKUP(Table5[[#This Row],[Item '#]],Ticket_Forms[Form Number],Ticket_Forms[Ticket Value])</f>
        <v>1</v>
      </c>
      <c r="P2226" s="16">
        <f>LOOKUP(Table5[[#This Row],[Item '#]],Ticket_Forms[Form Number],Ticket_Forms[Revenue])</f>
        <v>12180</v>
      </c>
      <c r="Q2226" s="16">
        <f>LOOKUP(Table5[[#This Row],[Item '#]],Ticket_Forms[Form Number],Ticket_Forms[Ideal Profit])</f>
        <v>9800</v>
      </c>
      <c r="R2226" s="16">
        <f>LOOKUP(Table5[[#This Row],[Item '#]],Ticket_Forms[Form Number],Ticket_Forms[Prizes])</f>
        <v>2380</v>
      </c>
      <c r="S2226" s="16">
        <f>LOOKUP(Table5[[#This Row],[Item '#]],Ticket_Forms[Form Number],Ticket_Forms[Location Rent])</f>
        <v>730</v>
      </c>
      <c r="T2226" s="16">
        <f>LOOKUP(Table5[[#This Row],[Item '#]],Ticket_Forms[Form Number],Ticket_Forms[Last Sale])</f>
        <v>500</v>
      </c>
      <c r="U2226" s="16" t="s">
        <v>3909</v>
      </c>
      <c r="V2226" s="58" t="str">
        <f>Table5[[#This Row],[Date Distributed]]</f>
        <v/>
      </c>
      <c r="W2226" s="3" t="str">
        <f>_xlfn.XLOOKUP(Table5[[#This Row],[Serial '#]],Table10[Serial '#],Table10[Charity Association],"",,)</f>
        <v/>
      </c>
      <c r="Z2226" s="16" t="s">
        <v>3909</v>
      </c>
    </row>
    <row r="2227" spans="1:26" hidden="1" x14ac:dyDescent="0.35">
      <c r="A2227" s="3">
        <v>2225</v>
      </c>
      <c r="B2227" s="78">
        <v>45393</v>
      </c>
      <c r="C2227" s="73" t="str">
        <f>_xlfn.XLOOKUP(Table5[[#This Row],[Serial '#]],Table10[Serial '#],Table10[Date],"",,)</f>
        <v/>
      </c>
      <c r="D22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27" s="73" t="str">
        <f>IF(Table5[[#This Row],[Date Distributed]]="","In Stock","Distributed")</f>
        <v>In Stock</v>
      </c>
      <c r="F2227" s="79" t="s">
        <v>660</v>
      </c>
      <c r="G2227" s="75" t="s">
        <v>360</v>
      </c>
      <c r="H2227" s="80">
        <v>24838</v>
      </c>
      <c r="I2227" s="80">
        <v>24838</v>
      </c>
      <c r="J2227" s="81">
        <v>150518</v>
      </c>
      <c r="K2227" s="80" t="s">
        <v>439</v>
      </c>
      <c r="L2227" s="3" t="str">
        <f>_xlfn.XLOOKUP(Table5[[#This Row],[Item '#]],Ticket_Forms[Form Number],Ticket_Forms[Game Name],"",,)</f>
        <v>Wealthy Wise Guys</v>
      </c>
      <c r="M2227" s="15">
        <v>332.79</v>
      </c>
      <c r="N2227" s="3">
        <f>LOOKUP(Table5[[#This Row],[Item '#]],Ticket_Forms[Form Number],Ticket_Forms[Ticket Count])</f>
        <v>12180</v>
      </c>
      <c r="O2227" s="16">
        <f>LOOKUP(Table5[[#This Row],[Item '#]],Ticket_Forms[Form Number],Ticket_Forms[Ticket Value])</f>
        <v>1</v>
      </c>
      <c r="P2227" s="16">
        <f>LOOKUP(Table5[[#This Row],[Item '#]],Ticket_Forms[Form Number],Ticket_Forms[Revenue])</f>
        <v>12180</v>
      </c>
      <c r="Q2227" s="16">
        <f>LOOKUP(Table5[[#This Row],[Item '#]],Ticket_Forms[Form Number],Ticket_Forms[Ideal Profit])</f>
        <v>9800</v>
      </c>
      <c r="R2227" s="16">
        <f>LOOKUP(Table5[[#This Row],[Item '#]],Ticket_Forms[Form Number],Ticket_Forms[Prizes])</f>
        <v>2380</v>
      </c>
      <c r="S2227" s="16">
        <f>LOOKUP(Table5[[#This Row],[Item '#]],Ticket_Forms[Form Number],Ticket_Forms[Location Rent])</f>
        <v>730</v>
      </c>
      <c r="T2227" s="16">
        <f>LOOKUP(Table5[[#This Row],[Item '#]],Ticket_Forms[Form Number],Ticket_Forms[Last Sale])</f>
        <v>500</v>
      </c>
      <c r="U2227" s="16" t="s">
        <v>3909</v>
      </c>
      <c r="V2227" s="58" t="str">
        <f>Table5[[#This Row],[Date Distributed]]</f>
        <v/>
      </c>
      <c r="W2227" s="3" t="str">
        <f>_xlfn.XLOOKUP(Table5[[#This Row],[Serial '#]],Table10[Serial '#],Table10[Charity Association],"",,)</f>
        <v/>
      </c>
      <c r="Z2227" s="16" t="s">
        <v>3909</v>
      </c>
    </row>
    <row r="2228" spans="1:26" hidden="1" x14ac:dyDescent="0.35">
      <c r="A2228" s="3">
        <v>2226</v>
      </c>
      <c r="B2228" s="78">
        <v>45393</v>
      </c>
      <c r="C2228" s="73" t="str">
        <f>_xlfn.XLOOKUP(Table5[[#This Row],[Serial '#]],Table10[Serial '#],Table10[Date],"",,)</f>
        <v/>
      </c>
      <c r="D22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28" s="73" t="str">
        <f>IF(Table5[[#This Row],[Date Distributed]]="","In Stock","Distributed")</f>
        <v>In Stock</v>
      </c>
      <c r="F2228" s="79" t="s">
        <v>660</v>
      </c>
      <c r="G2228" s="75" t="s">
        <v>360</v>
      </c>
      <c r="H2228" s="80">
        <v>24838</v>
      </c>
      <c r="I2228" s="80">
        <v>24838</v>
      </c>
      <c r="J2228" s="81">
        <v>150519</v>
      </c>
      <c r="K2228" s="80" t="s">
        <v>439</v>
      </c>
      <c r="L2228" s="3" t="str">
        <f>_xlfn.XLOOKUP(Table5[[#This Row],[Item '#]],Ticket_Forms[Form Number],Ticket_Forms[Game Name],"",,)</f>
        <v>Wealthy Wise Guys</v>
      </c>
      <c r="M2228" s="15">
        <v>332.79</v>
      </c>
      <c r="N2228" s="3">
        <f>LOOKUP(Table5[[#This Row],[Item '#]],Ticket_Forms[Form Number],Ticket_Forms[Ticket Count])</f>
        <v>12180</v>
      </c>
      <c r="O2228" s="16">
        <f>LOOKUP(Table5[[#This Row],[Item '#]],Ticket_Forms[Form Number],Ticket_Forms[Ticket Value])</f>
        <v>1</v>
      </c>
      <c r="P2228" s="16">
        <f>LOOKUP(Table5[[#This Row],[Item '#]],Ticket_Forms[Form Number],Ticket_Forms[Revenue])</f>
        <v>12180</v>
      </c>
      <c r="Q2228" s="16">
        <f>LOOKUP(Table5[[#This Row],[Item '#]],Ticket_Forms[Form Number],Ticket_Forms[Ideal Profit])</f>
        <v>9800</v>
      </c>
      <c r="R2228" s="16">
        <f>LOOKUP(Table5[[#This Row],[Item '#]],Ticket_Forms[Form Number],Ticket_Forms[Prizes])</f>
        <v>2380</v>
      </c>
      <c r="S2228" s="16">
        <f>LOOKUP(Table5[[#This Row],[Item '#]],Ticket_Forms[Form Number],Ticket_Forms[Location Rent])</f>
        <v>730</v>
      </c>
      <c r="T2228" s="16">
        <f>LOOKUP(Table5[[#This Row],[Item '#]],Ticket_Forms[Form Number],Ticket_Forms[Last Sale])</f>
        <v>500</v>
      </c>
      <c r="U2228" s="16" t="s">
        <v>3909</v>
      </c>
      <c r="V2228" s="58" t="str">
        <f>Table5[[#This Row],[Date Distributed]]</f>
        <v/>
      </c>
      <c r="W2228" s="3" t="str">
        <f>_xlfn.XLOOKUP(Table5[[#This Row],[Serial '#]],Table10[Serial '#],Table10[Charity Association],"",,)</f>
        <v/>
      </c>
      <c r="Z2228" s="16" t="s">
        <v>3909</v>
      </c>
    </row>
    <row r="2229" spans="1:26" hidden="1" x14ac:dyDescent="0.35">
      <c r="A2229" s="3">
        <v>2227</v>
      </c>
      <c r="B2229" s="78">
        <v>45393</v>
      </c>
      <c r="C2229" s="73" t="str">
        <f>_xlfn.XLOOKUP(Table5[[#This Row],[Serial '#]],Table10[Serial '#],Table10[Date],"",,)</f>
        <v/>
      </c>
      <c r="D22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29" s="73" t="str">
        <f>IF(Table5[[#This Row],[Date Distributed]]="","In Stock","Distributed")</f>
        <v>In Stock</v>
      </c>
      <c r="F2229" s="79" t="s">
        <v>660</v>
      </c>
      <c r="G2229" s="75" t="s">
        <v>360</v>
      </c>
      <c r="H2229" s="80">
        <v>24838</v>
      </c>
      <c r="I2229" s="80">
        <v>24838</v>
      </c>
      <c r="J2229" s="81">
        <v>150520</v>
      </c>
      <c r="K2229" s="80" t="s">
        <v>439</v>
      </c>
      <c r="L2229" s="3" t="str">
        <f>_xlfn.XLOOKUP(Table5[[#This Row],[Item '#]],Ticket_Forms[Form Number],Ticket_Forms[Game Name],"",,)</f>
        <v>Wealthy Wise Guys</v>
      </c>
      <c r="M2229" s="15">
        <v>332.79</v>
      </c>
      <c r="N2229" s="3">
        <f>LOOKUP(Table5[[#This Row],[Item '#]],Ticket_Forms[Form Number],Ticket_Forms[Ticket Count])</f>
        <v>12180</v>
      </c>
      <c r="O2229" s="16">
        <f>LOOKUP(Table5[[#This Row],[Item '#]],Ticket_Forms[Form Number],Ticket_Forms[Ticket Value])</f>
        <v>1</v>
      </c>
      <c r="P2229" s="16">
        <f>LOOKUP(Table5[[#This Row],[Item '#]],Ticket_Forms[Form Number],Ticket_Forms[Revenue])</f>
        <v>12180</v>
      </c>
      <c r="Q2229" s="16">
        <f>LOOKUP(Table5[[#This Row],[Item '#]],Ticket_Forms[Form Number],Ticket_Forms[Ideal Profit])</f>
        <v>9800</v>
      </c>
      <c r="R2229" s="16">
        <f>LOOKUP(Table5[[#This Row],[Item '#]],Ticket_Forms[Form Number],Ticket_Forms[Prizes])</f>
        <v>2380</v>
      </c>
      <c r="S2229" s="16">
        <f>LOOKUP(Table5[[#This Row],[Item '#]],Ticket_Forms[Form Number],Ticket_Forms[Location Rent])</f>
        <v>730</v>
      </c>
      <c r="T2229" s="16">
        <f>LOOKUP(Table5[[#This Row],[Item '#]],Ticket_Forms[Form Number],Ticket_Forms[Last Sale])</f>
        <v>500</v>
      </c>
      <c r="U2229" s="16" t="s">
        <v>3909</v>
      </c>
      <c r="V2229" s="58" t="str">
        <f>Table5[[#This Row],[Date Distributed]]</f>
        <v/>
      </c>
      <c r="W2229" s="3" t="str">
        <f>_xlfn.XLOOKUP(Table5[[#This Row],[Serial '#]],Table10[Serial '#],Table10[Charity Association],"",,)</f>
        <v/>
      </c>
      <c r="Z2229" s="16" t="s">
        <v>3909</v>
      </c>
    </row>
    <row r="2230" spans="1:26" hidden="1" x14ac:dyDescent="0.35">
      <c r="A2230" s="3">
        <v>2228</v>
      </c>
      <c r="B2230" s="78">
        <v>45393</v>
      </c>
      <c r="C2230" s="73" t="str">
        <f>_xlfn.XLOOKUP(Table5[[#This Row],[Serial '#]],Table10[Serial '#],Table10[Date],"",,)</f>
        <v/>
      </c>
      <c r="D22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30" s="73" t="str">
        <f>IF(Table5[[#This Row],[Date Distributed]]="","In Stock","Distributed")</f>
        <v>In Stock</v>
      </c>
      <c r="F2230" s="79" t="s">
        <v>660</v>
      </c>
      <c r="G2230" s="75" t="s">
        <v>360</v>
      </c>
      <c r="H2230" s="80">
        <v>24838</v>
      </c>
      <c r="I2230" s="80">
        <v>24838</v>
      </c>
      <c r="J2230" s="81">
        <v>150521</v>
      </c>
      <c r="K2230" s="80" t="s">
        <v>439</v>
      </c>
      <c r="L2230" s="3" t="str">
        <f>_xlfn.XLOOKUP(Table5[[#This Row],[Item '#]],Ticket_Forms[Form Number],Ticket_Forms[Game Name],"",,)</f>
        <v>Wealthy Wise Guys</v>
      </c>
      <c r="M2230" s="15">
        <v>332.79</v>
      </c>
      <c r="N2230" s="3">
        <f>LOOKUP(Table5[[#This Row],[Item '#]],Ticket_Forms[Form Number],Ticket_Forms[Ticket Count])</f>
        <v>12180</v>
      </c>
      <c r="O2230" s="16">
        <f>LOOKUP(Table5[[#This Row],[Item '#]],Ticket_Forms[Form Number],Ticket_Forms[Ticket Value])</f>
        <v>1</v>
      </c>
      <c r="P2230" s="16">
        <f>LOOKUP(Table5[[#This Row],[Item '#]],Ticket_Forms[Form Number],Ticket_Forms[Revenue])</f>
        <v>12180</v>
      </c>
      <c r="Q2230" s="16">
        <f>LOOKUP(Table5[[#This Row],[Item '#]],Ticket_Forms[Form Number],Ticket_Forms[Ideal Profit])</f>
        <v>9800</v>
      </c>
      <c r="R2230" s="16">
        <f>LOOKUP(Table5[[#This Row],[Item '#]],Ticket_Forms[Form Number],Ticket_Forms[Prizes])</f>
        <v>2380</v>
      </c>
      <c r="S2230" s="16">
        <f>LOOKUP(Table5[[#This Row],[Item '#]],Ticket_Forms[Form Number],Ticket_Forms[Location Rent])</f>
        <v>730</v>
      </c>
      <c r="T2230" s="16">
        <f>LOOKUP(Table5[[#This Row],[Item '#]],Ticket_Forms[Form Number],Ticket_Forms[Last Sale])</f>
        <v>500</v>
      </c>
      <c r="U2230" s="16" t="s">
        <v>3909</v>
      </c>
      <c r="V2230" s="58" t="str">
        <f>Table5[[#This Row],[Date Distributed]]</f>
        <v/>
      </c>
      <c r="W2230" s="3" t="str">
        <f>_xlfn.XLOOKUP(Table5[[#This Row],[Serial '#]],Table10[Serial '#],Table10[Charity Association],"",,)</f>
        <v/>
      </c>
      <c r="Z2230" s="16" t="s">
        <v>3909</v>
      </c>
    </row>
    <row r="2231" spans="1:26" hidden="1" x14ac:dyDescent="0.35">
      <c r="A2231" s="3">
        <v>2229</v>
      </c>
      <c r="B2231" s="78">
        <v>45393</v>
      </c>
      <c r="C2231" s="73" t="str">
        <f>_xlfn.XLOOKUP(Table5[[#This Row],[Serial '#]],Table10[Serial '#],Table10[Date],"",,)</f>
        <v/>
      </c>
      <c r="D22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31" s="73" t="str">
        <f>IF(Table5[[#This Row],[Date Distributed]]="","In Stock","Distributed")</f>
        <v>In Stock</v>
      </c>
      <c r="F2231" s="79" t="s">
        <v>660</v>
      </c>
      <c r="G2231" s="75" t="s">
        <v>360</v>
      </c>
      <c r="H2231" s="80">
        <v>24838</v>
      </c>
      <c r="I2231" s="80">
        <v>24838</v>
      </c>
      <c r="J2231" s="81">
        <v>150522</v>
      </c>
      <c r="K2231" s="80" t="s">
        <v>439</v>
      </c>
      <c r="L2231" s="3" t="str">
        <f>_xlfn.XLOOKUP(Table5[[#This Row],[Item '#]],Ticket_Forms[Form Number],Ticket_Forms[Game Name],"",,)</f>
        <v>Wealthy Wise Guys</v>
      </c>
      <c r="M2231" s="15">
        <v>332.79</v>
      </c>
      <c r="N2231" s="3">
        <f>LOOKUP(Table5[[#This Row],[Item '#]],Ticket_Forms[Form Number],Ticket_Forms[Ticket Count])</f>
        <v>12180</v>
      </c>
      <c r="O2231" s="16">
        <f>LOOKUP(Table5[[#This Row],[Item '#]],Ticket_Forms[Form Number],Ticket_Forms[Ticket Value])</f>
        <v>1</v>
      </c>
      <c r="P2231" s="16">
        <f>LOOKUP(Table5[[#This Row],[Item '#]],Ticket_Forms[Form Number],Ticket_Forms[Revenue])</f>
        <v>12180</v>
      </c>
      <c r="Q2231" s="16">
        <f>LOOKUP(Table5[[#This Row],[Item '#]],Ticket_Forms[Form Number],Ticket_Forms[Ideal Profit])</f>
        <v>9800</v>
      </c>
      <c r="R2231" s="16">
        <f>LOOKUP(Table5[[#This Row],[Item '#]],Ticket_Forms[Form Number],Ticket_Forms[Prizes])</f>
        <v>2380</v>
      </c>
      <c r="S2231" s="16">
        <f>LOOKUP(Table5[[#This Row],[Item '#]],Ticket_Forms[Form Number],Ticket_Forms[Location Rent])</f>
        <v>730</v>
      </c>
      <c r="T2231" s="16">
        <f>LOOKUP(Table5[[#This Row],[Item '#]],Ticket_Forms[Form Number],Ticket_Forms[Last Sale])</f>
        <v>500</v>
      </c>
      <c r="U2231" s="16" t="s">
        <v>3909</v>
      </c>
      <c r="V2231" s="58" t="str">
        <f>Table5[[#This Row],[Date Distributed]]</f>
        <v/>
      </c>
      <c r="W2231" s="3" t="str">
        <f>_xlfn.XLOOKUP(Table5[[#This Row],[Serial '#]],Table10[Serial '#],Table10[Charity Association],"",,)</f>
        <v/>
      </c>
      <c r="Z2231" s="16" t="s">
        <v>3909</v>
      </c>
    </row>
    <row r="2232" spans="1:26" hidden="1" x14ac:dyDescent="0.35">
      <c r="A2232" s="3">
        <v>2230</v>
      </c>
      <c r="B2232" s="78">
        <v>45393</v>
      </c>
      <c r="C2232" s="73" t="str">
        <f>_xlfn.XLOOKUP(Table5[[#This Row],[Serial '#]],Table10[Serial '#],Table10[Date],"",,)</f>
        <v/>
      </c>
      <c r="D22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32" s="73" t="str">
        <f>IF(Table5[[#This Row],[Date Distributed]]="","In Stock","Distributed")</f>
        <v>In Stock</v>
      </c>
      <c r="F2232" s="79" t="s">
        <v>660</v>
      </c>
      <c r="G2232" s="75" t="s">
        <v>360</v>
      </c>
      <c r="H2232" s="80">
        <v>24838</v>
      </c>
      <c r="I2232" s="80">
        <v>24838</v>
      </c>
      <c r="J2232" s="81">
        <v>150523</v>
      </c>
      <c r="K2232" s="80" t="s">
        <v>439</v>
      </c>
      <c r="L2232" s="3" t="str">
        <f>_xlfn.XLOOKUP(Table5[[#This Row],[Item '#]],Ticket_Forms[Form Number],Ticket_Forms[Game Name],"",,)</f>
        <v>Wealthy Wise Guys</v>
      </c>
      <c r="M2232" s="15">
        <v>332.79</v>
      </c>
      <c r="N2232" s="3">
        <f>LOOKUP(Table5[[#This Row],[Item '#]],Ticket_Forms[Form Number],Ticket_Forms[Ticket Count])</f>
        <v>12180</v>
      </c>
      <c r="O2232" s="16">
        <f>LOOKUP(Table5[[#This Row],[Item '#]],Ticket_Forms[Form Number],Ticket_Forms[Ticket Value])</f>
        <v>1</v>
      </c>
      <c r="P2232" s="16">
        <f>LOOKUP(Table5[[#This Row],[Item '#]],Ticket_Forms[Form Number],Ticket_Forms[Revenue])</f>
        <v>12180</v>
      </c>
      <c r="Q2232" s="16">
        <f>LOOKUP(Table5[[#This Row],[Item '#]],Ticket_Forms[Form Number],Ticket_Forms[Ideal Profit])</f>
        <v>9800</v>
      </c>
      <c r="R2232" s="16">
        <f>LOOKUP(Table5[[#This Row],[Item '#]],Ticket_Forms[Form Number],Ticket_Forms[Prizes])</f>
        <v>2380</v>
      </c>
      <c r="S2232" s="16">
        <f>LOOKUP(Table5[[#This Row],[Item '#]],Ticket_Forms[Form Number],Ticket_Forms[Location Rent])</f>
        <v>730</v>
      </c>
      <c r="T2232" s="16">
        <f>LOOKUP(Table5[[#This Row],[Item '#]],Ticket_Forms[Form Number],Ticket_Forms[Last Sale])</f>
        <v>500</v>
      </c>
      <c r="U2232" s="16" t="s">
        <v>3909</v>
      </c>
      <c r="V2232" s="58" t="str">
        <f>Table5[[#This Row],[Date Distributed]]</f>
        <v/>
      </c>
      <c r="W2232" s="3" t="str">
        <f>_xlfn.XLOOKUP(Table5[[#This Row],[Serial '#]],Table10[Serial '#],Table10[Charity Association],"",,)</f>
        <v/>
      </c>
      <c r="Z2232" s="16" t="s">
        <v>3909</v>
      </c>
    </row>
    <row r="2233" spans="1:26" hidden="1" x14ac:dyDescent="0.35">
      <c r="A2233" s="3">
        <v>2231</v>
      </c>
      <c r="B2233" s="78">
        <v>45393</v>
      </c>
      <c r="C2233" s="73" t="str">
        <f>_xlfn.XLOOKUP(Table5[[#This Row],[Serial '#]],Table10[Serial '#],Table10[Date],"",,)</f>
        <v/>
      </c>
      <c r="D22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33" s="73" t="str">
        <f>IF(Table5[[#This Row],[Date Distributed]]="","In Stock","Distributed")</f>
        <v>In Stock</v>
      </c>
      <c r="F2233" s="79" t="s">
        <v>660</v>
      </c>
      <c r="G2233" s="75" t="s">
        <v>360</v>
      </c>
      <c r="H2233" s="80">
        <v>24838</v>
      </c>
      <c r="I2233" s="80">
        <v>24838</v>
      </c>
      <c r="J2233" s="81">
        <v>150524</v>
      </c>
      <c r="K2233" s="80" t="s">
        <v>439</v>
      </c>
      <c r="L2233" s="3" t="str">
        <f>_xlfn.XLOOKUP(Table5[[#This Row],[Item '#]],Ticket_Forms[Form Number],Ticket_Forms[Game Name],"",,)</f>
        <v>Wealthy Wise Guys</v>
      </c>
      <c r="M2233" s="15">
        <v>332.79</v>
      </c>
      <c r="N2233" s="3">
        <f>LOOKUP(Table5[[#This Row],[Item '#]],Ticket_Forms[Form Number],Ticket_Forms[Ticket Count])</f>
        <v>12180</v>
      </c>
      <c r="O2233" s="16">
        <f>LOOKUP(Table5[[#This Row],[Item '#]],Ticket_Forms[Form Number],Ticket_Forms[Ticket Value])</f>
        <v>1</v>
      </c>
      <c r="P2233" s="16">
        <f>LOOKUP(Table5[[#This Row],[Item '#]],Ticket_Forms[Form Number],Ticket_Forms[Revenue])</f>
        <v>12180</v>
      </c>
      <c r="Q2233" s="16">
        <f>LOOKUP(Table5[[#This Row],[Item '#]],Ticket_Forms[Form Number],Ticket_Forms[Ideal Profit])</f>
        <v>9800</v>
      </c>
      <c r="R2233" s="16">
        <f>LOOKUP(Table5[[#This Row],[Item '#]],Ticket_Forms[Form Number],Ticket_Forms[Prizes])</f>
        <v>2380</v>
      </c>
      <c r="S2233" s="16">
        <f>LOOKUP(Table5[[#This Row],[Item '#]],Ticket_Forms[Form Number],Ticket_Forms[Location Rent])</f>
        <v>730</v>
      </c>
      <c r="T2233" s="16">
        <f>LOOKUP(Table5[[#This Row],[Item '#]],Ticket_Forms[Form Number],Ticket_Forms[Last Sale])</f>
        <v>500</v>
      </c>
      <c r="U2233" s="16" t="s">
        <v>3909</v>
      </c>
      <c r="V2233" s="58" t="str">
        <f>Table5[[#This Row],[Date Distributed]]</f>
        <v/>
      </c>
      <c r="W2233" s="3" t="str">
        <f>_xlfn.XLOOKUP(Table5[[#This Row],[Serial '#]],Table10[Serial '#],Table10[Charity Association],"",,)</f>
        <v/>
      </c>
      <c r="Z2233" s="16" t="s">
        <v>3909</v>
      </c>
    </row>
    <row r="2234" spans="1:26" hidden="1" x14ac:dyDescent="0.35">
      <c r="A2234" s="3">
        <v>2232</v>
      </c>
      <c r="B2234" s="78">
        <v>45393</v>
      </c>
      <c r="C2234" s="73" t="str">
        <f>_xlfn.XLOOKUP(Table5[[#This Row],[Serial '#]],Table10[Serial '#],Table10[Date],"",,)</f>
        <v/>
      </c>
      <c r="D22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34" s="73" t="str">
        <f>IF(Table5[[#This Row],[Date Distributed]]="","In Stock","Distributed")</f>
        <v>In Stock</v>
      </c>
      <c r="F2234" s="79" t="s">
        <v>660</v>
      </c>
      <c r="G2234" s="75" t="s">
        <v>360</v>
      </c>
      <c r="H2234" s="80">
        <v>24838</v>
      </c>
      <c r="I2234" s="80">
        <v>24838</v>
      </c>
      <c r="J2234" s="81">
        <v>150525</v>
      </c>
      <c r="K2234" s="80" t="s">
        <v>439</v>
      </c>
      <c r="L2234" s="3" t="str">
        <f>_xlfn.XLOOKUP(Table5[[#This Row],[Item '#]],Ticket_Forms[Form Number],Ticket_Forms[Game Name],"",,)</f>
        <v>Wealthy Wise Guys</v>
      </c>
      <c r="M2234" s="15">
        <v>332.79</v>
      </c>
      <c r="N2234" s="3">
        <f>LOOKUP(Table5[[#This Row],[Item '#]],Ticket_Forms[Form Number],Ticket_Forms[Ticket Count])</f>
        <v>12180</v>
      </c>
      <c r="O2234" s="16">
        <f>LOOKUP(Table5[[#This Row],[Item '#]],Ticket_Forms[Form Number],Ticket_Forms[Ticket Value])</f>
        <v>1</v>
      </c>
      <c r="P2234" s="16">
        <f>LOOKUP(Table5[[#This Row],[Item '#]],Ticket_Forms[Form Number],Ticket_Forms[Revenue])</f>
        <v>12180</v>
      </c>
      <c r="Q2234" s="16">
        <f>LOOKUP(Table5[[#This Row],[Item '#]],Ticket_Forms[Form Number],Ticket_Forms[Ideal Profit])</f>
        <v>9800</v>
      </c>
      <c r="R2234" s="16">
        <f>LOOKUP(Table5[[#This Row],[Item '#]],Ticket_Forms[Form Number],Ticket_Forms[Prizes])</f>
        <v>2380</v>
      </c>
      <c r="S2234" s="16">
        <f>LOOKUP(Table5[[#This Row],[Item '#]],Ticket_Forms[Form Number],Ticket_Forms[Location Rent])</f>
        <v>730</v>
      </c>
      <c r="T2234" s="16">
        <f>LOOKUP(Table5[[#This Row],[Item '#]],Ticket_Forms[Form Number],Ticket_Forms[Last Sale])</f>
        <v>500</v>
      </c>
      <c r="U2234" s="16" t="s">
        <v>3909</v>
      </c>
      <c r="V2234" s="58" t="str">
        <f>Table5[[#This Row],[Date Distributed]]</f>
        <v/>
      </c>
      <c r="W2234" s="3" t="str">
        <f>_xlfn.XLOOKUP(Table5[[#This Row],[Serial '#]],Table10[Serial '#],Table10[Charity Association],"",,)</f>
        <v/>
      </c>
      <c r="Z2234" s="16" t="s">
        <v>3909</v>
      </c>
    </row>
    <row r="2235" spans="1:26" hidden="1" x14ac:dyDescent="0.35">
      <c r="A2235" s="3">
        <v>2233</v>
      </c>
      <c r="B2235" s="78">
        <v>45393</v>
      </c>
      <c r="C2235" s="73" t="str">
        <f>_xlfn.XLOOKUP(Table5[[#This Row],[Serial '#]],Table10[Serial '#],Table10[Date],"",,)</f>
        <v/>
      </c>
      <c r="D22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35" s="73" t="str">
        <f>IF(Table5[[#This Row],[Date Distributed]]="","In Stock","Distributed")</f>
        <v>In Stock</v>
      </c>
      <c r="F2235" s="79" t="s">
        <v>660</v>
      </c>
      <c r="G2235" s="75" t="s">
        <v>360</v>
      </c>
      <c r="H2235" s="80">
        <v>24838</v>
      </c>
      <c r="I2235" s="80">
        <v>24838</v>
      </c>
      <c r="J2235" s="81">
        <v>150526</v>
      </c>
      <c r="K2235" s="80" t="s">
        <v>439</v>
      </c>
      <c r="L2235" s="3" t="str">
        <f>_xlfn.XLOOKUP(Table5[[#This Row],[Item '#]],Ticket_Forms[Form Number],Ticket_Forms[Game Name],"",,)</f>
        <v>Wealthy Wise Guys</v>
      </c>
      <c r="M2235" s="15">
        <v>332.79</v>
      </c>
      <c r="N2235" s="3">
        <f>LOOKUP(Table5[[#This Row],[Item '#]],Ticket_Forms[Form Number],Ticket_Forms[Ticket Count])</f>
        <v>12180</v>
      </c>
      <c r="O2235" s="16">
        <f>LOOKUP(Table5[[#This Row],[Item '#]],Ticket_Forms[Form Number],Ticket_Forms[Ticket Value])</f>
        <v>1</v>
      </c>
      <c r="P2235" s="16">
        <f>LOOKUP(Table5[[#This Row],[Item '#]],Ticket_Forms[Form Number],Ticket_Forms[Revenue])</f>
        <v>12180</v>
      </c>
      <c r="Q2235" s="16">
        <f>LOOKUP(Table5[[#This Row],[Item '#]],Ticket_Forms[Form Number],Ticket_Forms[Ideal Profit])</f>
        <v>9800</v>
      </c>
      <c r="R2235" s="16">
        <f>LOOKUP(Table5[[#This Row],[Item '#]],Ticket_Forms[Form Number],Ticket_Forms[Prizes])</f>
        <v>2380</v>
      </c>
      <c r="S2235" s="16">
        <f>LOOKUP(Table5[[#This Row],[Item '#]],Ticket_Forms[Form Number],Ticket_Forms[Location Rent])</f>
        <v>730</v>
      </c>
      <c r="T2235" s="16">
        <f>LOOKUP(Table5[[#This Row],[Item '#]],Ticket_Forms[Form Number],Ticket_Forms[Last Sale])</f>
        <v>500</v>
      </c>
      <c r="U2235" s="16" t="s">
        <v>3909</v>
      </c>
      <c r="V2235" s="58" t="str">
        <f>Table5[[#This Row],[Date Distributed]]</f>
        <v/>
      </c>
      <c r="W2235" s="3" t="str">
        <f>_xlfn.XLOOKUP(Table5[[#This Row],[Serial '#]],Table10[Serial '#],Table10[Charity Association],"",,)</f>
        <v/>
      </c>
      <c r="Z2235" s="16" t="s">
        <v>3909</v>
      </c>
    </row>
    <row r="2236" spans="1:26" hidden="1" x14ac:dyDescent="0.35">
      <c r="A2236" s="3">
        <v>2234</v>
      </c>
      <c r="B2236" s="78">
        <v>45393</v>
      </c>
      <c r="C2236" s="73" t="str">
        <f>_xlfn.XLOOKUP(Table5[[#This Row],[Serial '#]],Table10[Serial '#],Table10[Date],"",,)</f>
        <v/>
      </c>
      <c r="D22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36" s="73" t="str">
        <f>IF(Table5[[#This Row],[Date Distributed]]="","In Stock","Distributed")</f>
        <v>In Stock</v>
      </c>
      <c r="F2236" s="79" t="s">
        <v>660</v>
      </c>
      <c r="G2236" s="75" t="s">
        <v>360</v>
      </c>
      <c r="H2236" s="80">
        <v>24838</v>
      </c>
      <c r="I2236" s="80">
        <v>24838</v>
      </c>
      <c r="J2236" s="81">
        <v>150527</v>
      </c>
      <c r="K2236" s="80" t="s">
        <v>439</v>
      </c>
      <c r="L2236" s="3" t="str">
        <f>_xlfn.XLOOKUP(Table5[[#This Row],[Item '#]],Ticket_Forms[Form Number],Ticket_Forms[Game Name],"",,)</f>
        <v>Wealthy Wise Guys</v>
      </c>
      <c r="M2236" s="15">
        <v>332.79</v>
      </c>
      <c r="N2236" s="3">
        <f>LOOKUP(Table5[[#This Row],[Item '#]],Ticket_Forms[Form Number],Ticket_Forms[Ticket Count])</f>
        <v>12180</v>
      </c>
      <c r="O2236" s="16">
        <f>LOOKUP(Table5[[#This Row],[Item '#]],Ticket_Forms[Form Number],Ticket_Forms[Ticket Value])</f>
        <v>1</v>
      </c>
      <c r="P2236" s="16">
        <f>LOOKUP(Table5[[#This Row],[Item '#]],Ticket_Forms[Form Number],Ticket_Forms[Revenue])</f>
        <v>12180</v>
      </c>
      <c r="Q2236" s="16">
        <f>LOOKUP(Table5[[#This Row],[Item '#]],Ticket_Forms[Form Number],Ticket_Forms[Ideal Profit])</f>
        <v>9800</v>
      </c>
      <c r="R2236" s="16">
        <f>LOOKUP(Table5[[#This Row],[Item '#]],Ticket_Forms[Form Number],Ticket_Forms[Prizes])</f>
        <v>2380</v>
      </c>
      <c r="S2236" s="16">
        <f>LOOKUP(Table5[[#This Row],[Item '#]],Ticket_Forms[Form Number],Ticket_Forms[Location Rent])</f>
        <v>730</v>
      </c>
      <c r="T2236" s="16">
        <f>LOOKUP(Table5[[#This Row],[Item '#]],Ticket_Forms[Form Number],Ticket_Forms[Last Sale])</f>
        <v>500</v>
      </c>
      <c r="U2236" s="16" t="s">
        <v>3909</v>
      </c>
      <c r="V2236" s="58" t="str">
        <f>Table5[[#This Row],[Date Distributed]]</f>
        <v/>
      </c>
      <c r="W2236" s="3" t="str">
        <f>_xlfn.XLOOKUP(Table5[[#This Row],[Serial '#]],Table10[Serial '#],Table10[Charity Association],"",,)</f>
        <v/>
      </c>
      <c r="Z2236" s="16" t="s">
        <v>3909</v>
      </c>
    </row>
    <row r="2237" spans="1:26" hidden="1" x14ac:dyDescent="0.35">
      <c r="A2237" s="3">
        <v>2235</v>
      </c>
      <c r="B2237" s="78">
        <v>45393</v>
      </c>
      <c r="C2237" s="73" t="str">
        <f>_xlfn.XLOOKUP(Table5[[#This Row],[Serial '#]],Table10[Serial '#],Table10[Date],"",,)</f>
        <v/>
      </c>
      <c r="D22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37" s="73" t="str">
        <f>IF(Table5[[#This Row],[Date Distributed]]="","In Stock","Distributed")</f>
        <v>In Stock</v>
      </c>
      <c r="F2237" s="79" t="s">
        <v>660</v>
      </c>
      <c r="G2237" s="75" t="s">
        <v>360</v>
      </c>
      <c r="H2237" s="80">
        <v>24838</v>
      </c>
      <c r="I2237" s="80">
        <v>24838</v>
      </c>
      <c r="J2237" s="81">
        <v>150528</v>
      </c>
      <c r="K2237" s="80" t="s">
        <v>439</v>
      </c>
      <c r="L2237" s="3" t="str">
        <f>_xlfn.XLOOKUP(Table5[[#This Row],[Item '#]],Ticket_Forms[Form Number],Ticket_Forms[Game Name],"",,)</f>
        <v>Wealthy Wise Guys</v>
      </c>
      <c r="M2237" s="15">
        <v>332.79</v>
      </c>
      <c r="N2237" s="3">
        <f>LOOKUP(Table5[[#This Row],[Item '#]],Ticket_Forms[Form Number],Ticket_Forms[Ticket Count])</f>
        <v>12180</v>
      </c>
      <c r="O2237" s="16">
        <f>LOOKUP(Table5[[#This Row],[Item '#]],Ticket_Forms[Form Number],Ticket_Forms[Ticket Value])</f>
        <v>1</v>
      </c>
      <c r="P2237" s="16">
        <f>LOOKUP(Table5[[#This Row],[Item '#]],Ticket_Forms[Form Number],Ticket_Forms[Revenue])</f>
        <v>12180</v>
      </c>
      <c r="Q2237" s="16">
        <f>LOOKUP(Table5[[#This Row],[Item '#]],Ticket_Forms[Form Number],Ticket_Forms[Ideal Profit])</f>
        <v>9800</v>
      </c>
      <c r="R2237" s="16">
        <f>LOOKUP(Table5[[#This Row],[Item '#]],Ticket_Forms[Form Number],Ticket_Forms[Prizes])</f>
        <v>2380</v>
      </c>
      <c r="S2237" s="16">
        <f>LOOKUP(Table5[[#This Row],[Item '#]],Ticket_Forms[Form Number],Ticket_Forms[Location Rent])</f>
        <v>730</v>
      </c>
      <c r="T2237" s="16">
        <f>LOOKUP(Table5[[#This Row],[Item '#]],Ticket_Forms[Form Number],Ticket_Forms[Last Sale])</f>
        <v>500</v>
      </c>
      <c r="U2237" s="16" t="s">
        <v>3909</v>
      </c>
      <c r="V2237" s="58" t="str">
        <f>Table5[[#This Row],[Date Distributed]]</f>
        <v/>
      </c>
      <c r="W2237" s="3" t="str">
        <f>_xlfn.XLOOKUP(Table5[[#This Row],[Serial '#]],Table10[Serial '#],Table10[Charity Association],"",,)</f>
        <v/>
      </c>
      <c r="Z2237" s="16" t="s">
        <v>3909</v>
      </c>
    </row>
    <row r="2238" spans="1:26" hidden="1" x14ac:dyDescent="0.35">
      <c r="A2238" s="3">
        <v>2236</v>
      </c>
      <c r="B2238" s="78">
        <v>45393</v>
      </c>
      <c r="C2238" s="73" t="str">
        <f>_xlfn.XLOOKUP(Table5[[#This Row],[Serial '#]],Table10[Serial '#],Table10[Date],"",,)</f>
        <v/>
      </c>
      <c r="D22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38" s="73" t="str">
        <f>IF(Table5[[#This Row],[Date Distributed]]="","In Stock","Distributed")</f>
        <v>In Stock</v>
      </c>
      <c r="F2238" s="79" t="s">
        <v>660</v>
      </c>
      <c r="G2238" s="75" t="s">
        <v>360</v>
      </c>
      <c r="H2238" s="80">
        <v>24838</v>
      </c>
      <c r="I2238" s="80">
        <v>24838</v>
      </c>
      <c r="J2238" s="81">
        <v>150529</v>
      </c>
      <c r="K2238" s="80" t="s">
        <v>439</v>
      </c>
      <c r="L2238" s="3" t="str">
        <f>_xlfn.XLOOKUP(Table5[[#This Row],[Item '#]],Ticket_Forms[Form Number],Ticket_Forms[Game Name],"",,)</f>
        <v>Wealthy Wise Guys</v>
      </c>
      <c r="M2238" s="15">
        <v>332.79</v>
      </c>
      <c r="N2238" s="3">
        <f>LOOKUP(Table5[[#This Row],[Item '#]],Ticket_Forms[Form Number],Ticket_Forms[Ticket Count])</f>
        <v>12180</v>
      </c>
      <c r="O2238" s="16">
        <f>LOOKUP(Table5[[#This Row],[Item '#]],Ticket_Forms[Form Number],Ticket_Forms[Ticket Value])</f>
        <v>1</v>
      </c>
      <c r="P2238" s="16">
        <f>LOOKUP(Table5[[#This Row],[Item '#]],Ticket_Forms[Form Number],Ticket_Forms[Revenue])</f>
        <v>12180</v>
      </c>
      <c r="Q2238" s="16">
        <f>LOOKUP(Table5[[#This Row],[Item '#]],Ticket_Forms[Form Number],Ticket_Forms[Ideal Profit])</f>
        <v>9800</v>
      </c>
      <c r="R2238" s="16">
        <f>LOOKUP(Table5[[#This Row],[Item '#]],Ticket_Forms[Form Number],Ticket_Forms[Prizes])</f>
        <v>2380</v>
      </c>
      <c r="S2238" s="16">
        <f>LOOKUP(Table5[[#This Row],[Item '#]],Ticket_Forms[Form Number],Ticket_Forms[Location Rent])</f>
        <v>730</v>
      </c>
      <c r="T2238" s="16">
        <f>LOOKUP(Table5[[#This Row],[Item '#]],Ticket_Forms[Form Number],Ticket_Forms[Last Sale])</f>
        <v>500</v>
      </c>
      <c r="U2238" s="16" t="s">
        <v>3909</v>
      </c>
      <c r="V2238" s="58" t="str">
        <f>Table5[[#This Row],[Date Distributed]]</f>
        <v/>
      </c>
      <c r="W2238" s="3" t="str">
        <f>_xlfn.XLOOKUP(Table5[[#This Row],[Serial '#]],Table10[Serial '#],Table10[Charity Association],"",,)</f>
        <v/>
      </c>
      <c r="Z2238" s="16" t="s">
        <v>3909</v>
      </c>
    </row>
    <row r="2239" spans="1:26" hidden="1" x14ac:dyDescent="0.35">
      <c r="A2239" s="3">
        <v>2237</v>
      </c>
      <c r="B2239" s="78">
        <v>45393</v>
      </c>
      <c r="C2239" s="73" t="str">
        <f>_xlfn.XLOOKUP(Table5[[#This Row],[Serial '#]],Table10[Serial '#],Table10[Date],"",,)</f>
        <v/>
      </c>
      <c r="D22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39" s="73" t="str">
        <f>IF(Table5[[#This Row],[Date Distributed]]="","In Stock","Distributed")</f>
        <v>In Stock</v>
      </c>
      <c r="F2239" s="79" t="s">
        <v>660</v>
      </c>
      <c r="G2239" s="75" t="s">
        <v>360</v>
      </c>
      <c r="H2239" s="80">
        <v>24838</v>
      </c>
      <c r="I2239" s="80">
        <v>24838</v>
      </c>
      <c r="J2239" s="81">
        <v>150530</v>
      </c>
      <c r="K2239" s="80" t="s">
        <v>439</v>
      </c>
      <c r="L2239" s="3" t="str">
        <f>_xlfn.XLOOKUP(Table5[[#This Row],[Item '#]],Ticket_Forms[Form Number],Ticket_Forms[Game Name],"",,)</f>
        <v>Wealthy Wise Guys</v>
      </c>
      <c r="M2239" s="15">
        <v>332.79</v>
      </c>
      <c r="N2239" s="3">
        <f>LOOKUP(Table5[[#This Row],[Item '#]],Ticket_Forms[Form Number],Ticket_Forms[Ticket Count])</f>
        <v>12180</v>
      </c>
      <c r="O2239" s="16">
        <f>LOOKUP(Table5[[#This Row],[Item '#]],Ticket_Forms[Form Number],Ticket_Forms[Ticket Value])</f>
        <v>1</v>
      </c>
      <c r="P2239" s="16">
        <f>LOOKUP(Table5[[#This Row],[Item '#]],Ticket_Forms[Form Number],Ticket_Forms[Revenue])</f>
        <v>12180</v>
      </c>
      <c r="Q2239" s="16">
        <f>LOOKUP(Table5[[#This Row],[Item '#]],Ticket_Forms[Form Number],Ticket_Forms[Ideal Profit])</f>
        <v>9800</v>
      </c>
      <c r="R2239" s="16">
        <f>LOOKUP(Table5[[#This Row],[Item '#]],Ticket_Forms[Form Number],Ticket_Forms[Prizes])</f>
        <v>2380</v>
      </c>
      <c r="S2239" s="16">
        <f>LOOKUP(Table5[[#This Row],[Item '#]],Ticket_Forms[Form Number],Ticket_Forms[Location Rent])</f>
        <v>730</v>
      </c>
      <c r="T2239" s="16">
        <f>LOOKUP(Table5[[#This Row],[Item '#]],Ticket_Forms[Form Number],Ticket_Forms[Last Sale])</f>
        <v>500</v>
      </c>
      <c r="U2239" s="16" t="s">
        <v>3909</v>
      </c>
      <c r="V2239" s="58" t="str">
        <f>Table5[[#This Row],[Date Distributed]]</f>
        <v/>
      </c>
      <c r="W2239" s="3" t="str">
        <f>_xlfn.XLOOKUP(Table5[[#This Row],[Serial '#]],Table10[Serial '#],Table10[Charity Association],"",,)</f>
        <v/>
      </c>
      <c r="Z2239" s="16" t="s">
        <v>3909</v>
      </c>
    </row>
    <row r="2240" spans="1:26" hidden="1" x14ac:dyDescent="0.35">
      <c r="A2240" s="3">
        <v>2238</v>
      </c>
      <c r="B2240" s="78">
        <v>45393</v>
      </c>
      <c r="C2240" s="73" t="str">
        <f>_xlfn.XLOOKUP(Table5[[#This Row],[Serial '#]],Table10[Serial '#],Table10[Date],"",,)</f>
        <v/>
      </c>
      <c r="D22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40" s="73" t="str">
        <f>IF(Table5[[#This Row],[Date Distributed]]="","In Stock","Distributed")</f>
        <v>In Stock</v>
      </c>
      <c r="F2240" s="79" t="s">
        <v>660</v>
      </c>
      <c r="G2240" s="75" t="s">
        <v>360</v>
      </c>
      <c r="H2240" s="80">
        <v>24838</v>
      </c>
      <c r="I2240" s="80">
        <v>24838</v>
      </c>
      <c r="J2240" s="81">
        <v>150531</v>
      </c>
      <c r="K2240" s="80" t="s">
        <v>439</v>
      </c>
      <c r="L2240" s="3" t="str">
        <f>_xlfn.XLOOKUP(Table5[[#This Row],[Item '#]],Ticket_Forms[Form Number],Ticket_Forms[Game Name],"",,)</f>
        <v>Wealthy Wise Guys</v>
      </c>
      <c r="M2240" s="15">
        <v>332.79</v>
      </c>
      <c r="N2240" s="3">
        <f>LOOKUP(Table5[[#This Row],[Item '#]],Ticket_Forms[Form Number],Ticket_Forms[Ticket Count])</f>
        <v>12180</v>
      </c>
      <c r="O2240" s="16">
        <f>LOOKUP(Table5[[#This Row],[Item '#]],Ticket_Forms[Form Number],Ticket_Forms[Ticket Value])</f>
        <v>1</v>
      </c>
      <c r="P2240" s="16">
        <f>LOOKUP(Table5[[#This Row],[Item '#]],Ticket_Forms[Form Number],Ticket_Forms[Revenue])</f>
        <v>12180</v>
      </c>
      <c r="Q2240" s="16">
        <f>LOOKUP(Table5[[#This Row],[Item '#]],Ticket_Forms[Form Number],Ticket_Forms[Ideal Profit])</f>
        <v>9800</v>
      </c>
      <c r="R2240" s="16">
        <f>LOOKUP(Table5[[#This Row],[Item '#]],Ticket_Forms[Form Number],Ticket_Forms[Prizes])</f>
        <v>2380</v>
      </c>
      <c r="S2240" s="16">
        <f>LOOKUP(Table5[[#This Row],[Item '#]],Ticket_Forms[Form Number],Ticket_Forms[Location Rent])</f>
        <v>730</v>
      </c>
      <c r="T2240" s="16">
        <f>LOOKUP(Table5[[#This Row],[Item '#]],Ticket_Forms[Form Number],Ticket_Forms[Last Sale])</f>
        <v>500</v>
      </c>
      <c r="U2240" s="16" t="s">
        <v>3909</v>
      </c>
      <c r="V2240" s="58" t="str">
        <f>Table5[[#This Row],[Date Distributed]]</f>
        <v/>
      </c>
      <c r="W2240" s="3" t="str">
        <f>_xlfn.XLOOKUP(Table5[[#This Row],[Serial '#]],Table10[Serial '#],Table10[Charity Association],"",,)</f>
        <v/>
      </c>
      <c r="Z2240" s="16" t="s">
        <v>3909</v>
      </c>
    </row>
    <row r="2241" spans="1:26" hidden="1" x14ac:dyDescent="0.35">
      <c r="A2241" s="3">
        <v>2239</v>
      </c>
      <c r="B2241" s="78">
        <v>45393</v>
      </c>
      <c r="C2241" s="73" t="str">
        <f>_xlfn.XLOOKUP(Table5[[#This Row],[Serial '#]],Table10[Serial '#],Table10[Date],"",,)</f>
        <v/>
      </c>
      <c r="D22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41" s="73" t="str">
        <f>IF(Table5[[#This Row],[Date Distributed]]="","In Stock","Distributed")</f>
        <v>In Stock</v>
      </c>
      <c r="F2241" s="79" t="s">
        <v>660</v>
      </c>
      <c r="G2241" s="75" t="s">
        <v>360</v>
      </c>
      <c r="H2241" s="80">
        <v>24838</v>
      </c>
      <c r="I2241" s="80">
        <v>24838</v>
      </c>
      <c r="J2241" s="81">
        <v>150532</v>
      </c>
      <c r="K2241" s="80" t="s">
        <v>439</v>
      </c>
      <c r="L2241" s="3" t="str">
        <f>_xlfn.XLOOKUP(Table5[[#This Row],[Item '#]],Ticket_Forms[Form Number],Ticket_Forms[Game Name],"",,)</f>
        <v>Wealthy Wise Guys</v>
      </c>
      <c r="M2241" s="15">
        <v>332.79</v>
      </c>
      <c r="N2241" s="3">
        <f>LOOKUP(Table5[[#This Row],[Item '#]],Ticket_Forms[Form Number],Ticket_Forms[Ticket Count])</f>
        <v>12180</v>
      </c>
      <c r="O2241" s="16">
        <f>LOOKUP(Table5[[#This Row],[Item '#]],Ticket_Forms[Form Number],Ticket_Forms[Ticket Value])</f>
        <v>1</v>
      </c>
      <c r="P2241" s="16">
        <f>LOOKUP(Table5[[#This Row],[Item '#]],Ticket_Forms[Form Number],Ticket_Forms[Revenue])</f>
        <v>12180</v>
      </c>
      <c r="Q2241" s="16">
        <f>LOOKUP(Table5[[#This Row],[Item '#]],Ticket_Forms[Form Number],Ticket_Forms[Ideal Profit])</f>
        <v>9800</v>
      </c>
      <c r="R2241" s="16">
        <f>LOOKUP(Table5[[#This Row],[Item '#]],Ticket_Forms[Form Number],Ticket_Forms[Prizes])</f>
        <v>2380</v>
      </c>
      <c r="S2241" s="16">
        <f>LOOKUP(Table5[[#This Row],[Item '#]],Ticket_Forms[Form Number],Ticket_Forms[Location Rent])</f>
        <v>730</v>
      </c>
      <c r="T2241" s="16">
        <f>LOOKUP(Table5[[#This Row],[Item '#]],Ticket_Forms[Form Number],Ticket_Forms[Last Sale])</f>
        <v>500</v>
      </c>
      <c r="U2241" s="16" t="s">
        <v>3909</v>
      </c>
      <c r="V2241" s="58" t="str">
        <f>Table5[[#This Row],[Date Distributed]]</f>
        <v/>
      </c>
      <c r="W2241" s="3" t="str">
        <f>_xlfn.XLOOKUP(Table5[[#This Row],[Serial '#]],Table10[Serial '#],Table10[Charity Association],"",,)</f>
        <v/>
      </c>
      <c r="Z2241" s="16" t="s">
        <v>3909</v>
      </c>
    </row>
    <row r="2242" spans="1:26" hidden="1" x14ac:dyDescent="0.35">
      <c r="A2242" s="3">
        <v>2240</v>
      </c>
      <c r="B2242" s="78">
        <v>45393</v>
      </c>
      <c r="C2242" s="73" t="str">
        <f>_xlfn.XLOOKUP(Table5[[#This Row],[Serial '#]],Table10[Serial '#],Table10[Date],"",,)</f>
        <v/>
      </c>
      <c r="D22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42" s="73" t="str">
        <f>IF(Table5[[#This Row],[Date Distributed]]="","In Stock","Distributed")</f>
        <v>In Stock</v>
      </c>
      <c r="F2242" s="79" t="s">
        <v>660</v>
      </c>
      <c r="G2242" s="75" t="s">
        <v>360</v>
      </c>
      <c r="H2242" s="80">
        <v>24838</v>
      </c>
      <c r="I2242" s="80">
        <v>24838</v>
      </c>
      <c r="J2242" s="81">
        <v>130731</v>
      </c>
      <c r="K2242" s="80" t="s">
        <v>435</v>
      </c>
      <c r="L2242" s="3" t="str">
        <f>_xlfn.XLOOKUP(Table5[[#This Row],[Item '#]],Ticket_Forms[Form Number],Ticket_Forms[Game Name],"",,)</f>
        <v>Bootleg Bottles</v>
      </c>
      <c r="M2242" s="15">
        <v>262.23</v>
      </c>
      <c r="N2242" s="3">
        <f>LOOKUP(Table5[[#This Row],[Item '#]],Ticket_Forms[Form Number],Ticket_Forms[Ticket Count])</f>
        <v>6300</v>
      </c>
      <c r="O2242" s="16">
        <f>LOOKUP(Table5[[#This Row],[Item '#]],Ticket_Forms[Form Number],Ticket_Forms[Ticket Value])</f>
        <v>1</v>
      </c>
      <c r="P2242" s="16">
        <f>LOOKUP(Table5[[#This Row],[Item '#]],Ticket_Forms[Form Number],Ticket_Forms[Revenue])</f>
        <v>6300</v>
      </c>
      <c r="Q2242" s="16">
        <f>LOOKUP(Table5[[#This Row],[Item '#]],Ticket_Forms[Form Number],Ticket_Forms[Ideal Profit])</f>
        <v>995</v>
      </c>
      <c r="R2242" s="16">
        <f>LOOKUP(Table5[[#This Row],[Item '#]],Ticket_Forms[Form Number],Ticket_Forms[Prizes])</f>
        <v>5305</v>
      </c>
      <c r="S2242" s="16">
        <f>LOOKUP(Table5[[#This Row],[Item '#]],Ticket_Forms[Form Number],Ticket_Forms[Location Rent])</f>
        <v>378</v>
      </c>
      <c r="T2242" s="16">
        <f>LOOKUP(Table5[[#This Row],[Item '#]],Ticket_Forms[Form Number],Ticket_Forms[Last Sale])</f>
        <v>500</v>
      </c>
      <c r="U2242" s="16" t="s">
        <v>3909</v>
      </c>
      <c r="V2242" s="58" t="str">
        <f>Table5[[#This Row],[Date Distributed]]</f>
        <v/>
      </c>
      <c r="W2242" s="3" t="str">
        <f>_xlfn.XLOOKUP(Table5[[#This Row],[Serial '#]],Table10[Serial '#],Table10[Charity Association],"",,)</f>
        <v/>
      </c>
      <c r="Z2242" s="16" t="s">
        <v>3909</v>
      </c>
    </row>
    <row r="2243" spans="1:26" hidden="1" x14ac:dyDescent="0.35">
      <c r="A2243" s="3">
        <v>2241</v>
      </c>
      <c r="B2243" s="78">
        <v>45393</v>
      </c>
      <c r="C2243" s="73" t="str">
        <f>_xlfn.XLOOKUP(Table5[[#This Row],[Serial '#]],Table10[Serial '#],Table10[Date],"",,)</f>
        <v/>
      </c>
      <c r="D22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43" s="73" t="str">
        <f>IF(Table5[[#This Row],[Date Distributed]]="","In Stock","Distributed")</f>
        <v>In Stock</v>
      </c>
      <c r="F2243" s="79" t="s">
        <v>660</v>
      </c>
      <c r="G2243" s="75" t="s">
        <v>360</v>
      </c>
      <c r="H2243" s="80">
        <v>24838</v>
      </c>
      <c r="I2243" s="80">
        <v>24838</v>
      </c>
      <c r="J2243" s="81">
        <v>130732</v>
      </c>
      <c r="K2243" s="80" t="s">
        <v>435</v>
      </c>
      <c r="L2243" s="3" t="str">
        <f>_xlfn.XLOOKUP(Table5[[#This Row],[Item '#]],Ticket_Forms[Form Number],Ticket_Forms[Game Name],"",,)</f>
        <v>Bootleg Bottles</v>
      </c>
      <c r="M2243" s="15">
        <v>262.23</v>
      </c>
      <c r="N2243" s="3">
        <f>LOOKUP(Table5[[#This Row],[Item '#]],Ticket_Forms[Form Number],Ticket_Forms[Ticket Count])</f>
        <v>6300</v>
      </c>
      <c r="O2243" s="16">
        <f>LOOKUP(Table5[[#This Row],[Item '#]],Ticket_Forms[Form Number],Ticket_Forms[Ticket Value])</f>
        <v>1</v>
      </c>
      <c r="P2243" s="16">
        <f>LOOKUP(Table5[[#This Row],[Item '#]],Ticket_Forms[Form Number],Ticket_Forms[Revenue])</f>
        <v>6300</v>
      </c>
      <c r="Q2243" s="16">
        <f>LOOKUP(Table5[[#This Row],[Item '#]],Ticket_Forms[Form Number],Ticket_Forms[Ideal Profit])</f>
        <v>995</v>
      </c>
      <c r="R2243" s="16">
        <f>LOOKUP(Table5[[#This Row],[Item '#]],Ticket_Forms[Form Number],Ticket_Forms[Prizes])</f>
        <v>5305</v>
      </c>
      <c r="S2243" s="16">
        <f>LOOKUP(Table5[[#This Row],[Item '#]],Ticket_Forms[Form Number],Ticket_Forms[Location Rent])</f>
        <v>378</v>
      </c>
      <c r="T2243" s="16">
        <f>LOOKUP(Table5[[#This Row],[Item '#]],Ticket_Forms[Form Number],Ticket_Forms[Last Sale])</f>
        <v>500</v>
      </c>
      <c r="U2243" s="16" t="s">
        <v>3909</v>
      </c>
      <c r="V2243" s="58" t="str">
        <f>Table5[[#This Row],[Date Distributed]]</f>
        <v/>
      </c>
      <c r="W2243" s="3" t="str">
        <f>_xlfn.XLOOKUP(Table5[[#This Row],[Serial '#]],Table10[Serial '#],Table10[Charity Association],"",,)</f>
        <v/>
      </c>
      <c r="Z2243" s="16" t="s">
        <v>3909</v>
      </c>
    </row>
    <row r="2244" spans="1:26" hidden="1" x14ac:dyDescent="0.35">
      <c r="A2244" s="3">
        <v>2242</v>
      </c>
      <c r="B2244" s="78">
        <v>45393</v>
      </c>
      <c r="C2244" s="73" t="str">
        <f>_xlfn.XLOOKUP(Table5[[#This Row],[Serial '#]],Table10[Serial '#],Table10[Date],"",,)</f>
        <v/>
      </c>
      <c r="D22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44" s="73" t="str">
        <f>IF(Table5[[#This Row],[Date Distributed]]="","In Stock","Distributed")</f>
        <v>In Stock</v>
      </c>
      <c r="F2244" s="79" t="s">
        <v>660</v>
      </c>
      <c r="G2244" s="75" t="s">
        <v>360</v>
      </c>
      <c r="H2244" s="80">
        <v>24838</v>
      </c>
      <c r="I2244" s="80">
        <v>24838</v>
      </c>
      <c r="J2244" s="81">
        <v>130733</v>
      </c>
      <c r="K2244" s="80" t="s">
        <v>435</v>
      </c>
      <c r="L2244" s="3" t="str">
        <f>_xlfn.XLOOKUP(Table5[[#This Row],[Item '#]],Ticket_Forms[Form Number],Ticket_Forms[Game Name],"",,)</f>
        <v>Bootleg Bottles</v>
      </c>
      <c r="M2244" s="15">
        <v>262.23</v>
      </c>
      <c r="N2244" s="3">
        <f>LOOKUP(Table5[[#This Row],[Item '#]],Ticket_Forms[Form Number],Ticket_Forms[Ticket Count])</f>
        <v>6300</v>
      </c>
      <c r="O2244" s="16">
        <f>LOOKUP(Table5[[#This Row],[Item '#]],Ticket_Forms[Form Number],Ticket_Forms[Ticket Value])</f>
        <v>1</v>
      </c>
      <c r="P2244" s="16">
        <f>LOOKUP(Table5[[#This Row],[Item '#]],Ticket_Forms[Form Number],Ticket_Forms[Revenue])</f>
        <v>6300</v>
      </c>
      <c r="Q2244" s="16">
        <f>LOOKUP(Table5[[#This Row],[Item '#]],Ticket_Forms[Form Number],Ticket_Forms[Ideal Profit])</f>
        <v>995</v>
      </c>
      <c r="R2244" s="16">
        <f>LOOKUP(Table5[[#This Row],[Item '#]],Ticket_Forms[Form Number],Ticket_Forms[Prizes])</f>
        <v>5305</v>
      </c>
      <c r="S2244" s="16">
        <f>LOOKUP(Table5[[#This Row],[Item '#]],Ticket_Forms[Form Number],Ticket_Forms[Location Rent])</f>
        <v>378</v>
      </c>
      <c r="T2244" s="16">
        <f>LOOKUP(Table5[[#This Row],[Item '#]],Ticket_Forms[Form Number],Ticket_Forms[Last Sale])</f>
        <v>500</v>
      </c>
      <c r="U2244" s="16" t="s">
        <v>3909</v>
      </c>
      <c r="V2244" s="58" t="str">
        <f>Table5[[#This Row],[Date Distributed]]</f>
        <v/>
      </c>
      <c r="W2244" s="3" t="str">
        <f>_xlfn.XLOOKUP(Table5[[#This Row],[Serial '#]],Table10[Serial '#],Table10[Charity Association],"",,)</f>
        <v/>
      </c>
      <c r="Z2244" s="16" t="s">
        <v>3909</v>
      </c>
    </row>
    <row r="2245" spans="1:26" hidden="1" x14ac:dyDescent="0.35">
      <c r="A2245" s="3">
        <v>2243</v>
      </c>
      <c r="B2245" s="78">
        <v>45393</v>
      </c>
      <c r="C2245" s="73" t="str">
        <f>_xlfn.XLOOKUP(Table5[[#This Row],[Serial '#]],Table10[Serial '#],Table10[Date],"",,)</f>
        <v/>
      </c>
      <c r="D22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45" s="73" t="str">
        <f>IF(Table5[[#This Row],[Date Distributed]]="","In Stock","Distributed")</f>
        <v>In Stock</v>
      </c>
      <c r="F2245" s="79" t="s">
        <v>660</v>
      </c>
      <c r="G2245" s="75" t="s">
        <v>360</v>
      </c>
      <c r="H2245" s="80">
        <v>24838</v>
      </c>
      <c r="I2245" s="80">
        <v>24838</v>
      </c>
      <c r="J2245" s="81">
        <v>130734</v>
      </c>
      <c r="K2245" s="80" t="s">
        <v>435</v>
      </c>
      <c r="L2245" s="3" t="str">
        <f>_xlfn.XLOOKUP(Table5[[#This Row],[Item '#]],Ticket_Forms[Form Number],Ticket_Forms[Game Name],"",,)</f>
        <v>Bootleg Bottles</v>
      </c>
      <c r="M2245" s="15">
        <v>262.23</v>
      </c>
      <c r="N2245" s="3">
        <f>LOOKUP(Table5[[#This Row],[Item '#]],Ticket_Forms[Form Number],Ticket_Forms[Ticket Count])</f>
        <v>6300</v>
      </c>
      <c r="O2245" s="16">
        <f>LOOKUP(Table5[[#This Row],[Item '#]],Ticket_Forms[Form Number],Ticket_Forms[Ticket Value])</f>
        <v>1</v>
      </c>
      <c r="P2245" s="16">
        <f>LOOKUP(Table5[[#This Row],[Item '#]],Ticket_Forms[Form Number],Ticket_Forms[Revenue])</f>
        <v>6300</v>
      </c>
      <c r="Q2245" s="16">
        <f>LOOKUP(Table5[[#This Row],[Item '#]],Ticket_Forms[Form Number],Ticket_Forms[Ideal Profit])</f>
        <v>995</v>
      </c>
      <c r="R2245" s="16">
        <f>LOOKUP(Table5[[#This Row],[Item '#]],Ticket_Forms[Form Number],Ticket_Forms[Prizes])</f>
        <v>5305</v>
      </c>
      <c r="S2245" s="16">
        <f>LOOKUP(Table5[[#This Row],[Item '#]],Ticket_Forms[Form Number],Ticket_Forms[Location Rent])</f>
        <v>378</v>
      </c>
      <c r="T2245" s="16">
        <f>LOOKUP(Table5[[#This Row],[Item '#]],Ticket_Forms[Form Number],Ticket_Forms[Last Sale])</f>
        <v>500</v>
      </c>
      <c r="U2245" s="16" t="s">
        <v>3909</v>
      </c>
      <c r="V2245" s="58" t="str">
        <f>Table5[[#This Row],[Date Distributed]]</f>
        <v/>
      </c>
      <c r="W2245" s="3" t="str">
        <f>_xlfn.XLOOKUP(Table5[[#This Row],[Serial '#]],Table10[Serial '#],Table10[Charity Association],"",,)</f>
        <v/>
      </c>
      <c r="Z2245" s="16" t="s">
        <v>3909</v>
      </c>
    </row>
    <row r="2246" spans="1:26" hidden="1" x14ac:dyDescent="0.35">
      <c r="A2246" s="3">
        <v>2244</v>
      </c>
      <c r="B2246" s="78">
        <v>45393</v>
      </c>
      <c r="C2246" s="73" t="str">
        <f>_xlfn.XLOOKUP(Table5[[#This Row],[Serial '#]],Table10[Serial '#],Table10[Date],"",,)</f>
        <v/>
      </c>
      <c r="D22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46" s="73" t="str">
        <f>IF(Table5[[#This Row],[Date Distributed]]="","In Stock","Distributed")</f>
        <v>In Stock</v>
      </c>
      <c r="F2246" s="79" t="s">
        <v>660</v>
      </c>
      <c r="G2246" s="75" t="s">
        <v>360</v>
      </c>
      <c r="H2246" s="80">
        <v>24838</v>
      </c>
      <c r="I2246" s="80">
        <v>24838</v>
      </c>
      <c r="J2246" s="81">
        <v>130735</v>
      </c>
      <c r="K2246" s="80" t="s">
        <v>435</v>
      </c>
      <c r="L2246" s="3" t="str">
        <f>_xlfn.XLOOKUP(Table5[[#This Row],[Item '#]],Ticket_Forms[Form Number],Ticket_Forms[Game Name],"",,)</f>
        <v>Bootleg Bottles</v>
      </c>
      <c r="M2246" s="15">
        <v>262.23</v>
      </c>
      <c r="N2246" s="3">
        <f>LOOKUP(Table5[[#This Row],[Item '#]],Ticket_Forms[Form Number],Ticket_Forms[Ticket Count])</f>
        <v>6300</v>
      </c>
      <c r="O2246" s="16">
        <f>LOOKUP(Table5[[#This Row],[Item '#]],Ticket_Forms[Form Number],Ticket_Forms[Ticket Value])</f>
        <v>1</v>
      </c>
      <c r="P2246" s="16">
        <f>LOOKUP(Table5[[#This Row],[Item '#]],Ticket_Forms[Form Number],Ticket_Forms[Revenue])</f>
        <v>6300</v>
      </c>
      <c r="Q2246" s="16">
        <f>LOOKUP(Table5[[#This Row],[Item '#]],Ticket_Forms[Form Number],Ticket_Forms[Ideal Profit])</f>
        <v>995</v>
      </c>
      <c r="R2246" s="16">
        <f>LOOKUP(Table5[[#This Row],[Item '#]],Ticket_Forms[Form Number],Ticket_Forms[Prizes])</f>
        <v>5305</v>
      </c>
      <c r="S2246" s="16">
        <f>LOOKUP(Table5[[#This Row],[Item '#]],Ticket_Forms[Form Number],Ticket_Forms[Location Rent])</f>
        <v>378</v>
      </c>
      <c r="T2246" s="16">
        <f>LOOKUP(Table5[[#This Row],[Item '#]],Ticket_Forms[Form Number],Ticket_Forms[Last Sale])</f>
        <v>500</v>
      </c>
      <c r="U2246" s="16" t="s">
        <v>3909</v>
      </c>
      <c r="V2246" s="58" t="str">
        <f>Table5[[#This Row],[Date Distributed]]</f>
        <v/>
      </c>
      <c r="W2246" s="3" t="str">
        <f>_xlfn.XLOOKUP(Table5[[#This Row],[Serial '#]],Table10[Serial '#],Table10[Charity Association],"",,)</f>
        <v/>
      </c>
      <c r="Z2246" s="16" t="s">
        <v>3909</v>
      </c>
    </row>
    <row r="2247" spans="1:26" hidden="1" x14ac:dyDescent="0.35">
      <c r="A2247" s="3">
        <v>2245</v>
      </c>
      <c r="B2247" s="78">
        <v>45393</v>
      </c>
      <c r="C2247" s="73" t="str">
        <f>_xlfn.XLOOKUP(Table5[[#This Row],[Serial '#]],Table10[Serial '#],Table10[Date],"",,)</f>
        <v/>
      </c>
      <c r="D22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47" s="73" t="str">
        <f>IF(Table5[[#This Row],[Date Distributed]]="","In Stock","Distributed")</f>
        <v>In Stock</v>
      </c>
      <c r="F2247" s="79" t="s">
        <v>660</v>
      </c>
      <c r="G2247" s="75" t="s">
        <v>360</v>
      </c>
      <c r="H2247" s="80">
        <v>24838</v>
      </c>
      <c r="I2247" s="80">
        <v>24838</v>
      </c>
      <c r="J2247" s="81">
        <v>130736</v>
      </c>
      <c r="K2247" s="80" t="s">
        <v>435</v>
      </c>
      <c r="L2247" s="3" t="str">
        <f>_xlfn.XLOOKUP(Table5[[#This Row],[Item '#]],Ticket_Forms[Form Number],Ticket_Forms[Game Name],"",,)</f>
        <v>Bootleg Bottles</v>
      </c>
      <c r="M2247" s="15">
        <v>262.23</v>
      </c>
      <c r="N2247" s="3">
        <f>LOOKUP(Table5[[#This Row],[Item '#]],Ticket_Forms[Form Number],Ticket_Forms[Ticket Count])</f>
        <v>6300</v>
      </c>
      <c r="O2247" s="16">
        <f>LOOKUP(Table5[[#This Row],[Item '#]],Ticket_Forms[Form Number],Ticket_Forms[Ticket Value])</f>
        <v>1</v>
      </c>
      <c r="P2247" s="16">
        <f>LOOKUP(Table5[[#This Row],[Item '#]],Ticket_Forms[Form Number],Ticket_Forms[Revenue])</f>
        <v>6300</v>
      </c>
      <c r="Q2247" s="16">
        <f>LOOKUP(Table5[[#This Row],[Item '#]],Ticket_Forms[Form Number],Ticket_Forms[Ideal Profit])</f>
        <v>995</v>
      </c>
      <c r="R2247" s="16">
        <f>LOOKUP(Table5[[#This Row],[Item '#]],Ticket_Forms[Form Number],Ticket_Forms[Prizes])</f>
        <v>5305</v>
      </c>
      <c r="S2247" s="16">
        <f>LOOKUP(Table5[[#This Row],[Item '#]],Ticket_Forms[Form Number],Ticket_Forms[Location Rent])</f>
        <v>378</v>
      </c>
      <c r="T2247" s="16">
        <f>LOOKUP(Table5[[#This Row],[Item '#]],Ticket_Forms[Form Number],Ticket_Forms[Last Sale])</f>
        <v>500</v>
      </c>
      <c r="U2247" s="16" t="s">
        <v>3909</v>
      </c>
      <c r="V2247" s="58" t="str">
        <f>Table5[[#This Row],[Date Distributed]]</f>
        <v/>
      </c>
      <c r="W2247" s="3" t="str">
        <f>_xlfn.XLOOKUP(Table5[[#This Row],[Serial '#]],Table10[Serial '#],Table10[Charity Association],"",,)</f>
        <v/>
      </c>
      <c r="Z2247" s="16" t="s">
        <v>3909</v>
      </c>
    </row>
    <row r="2248" spans="1:26" hidden="1" x14ac:dyDescent="0.35">
      <c r="A2248" s="3">
        <v>2246</v>
      </c>
      <c r="B2248" s="78">
        <v>45393</v>
      </c>
      <c r="C2248" s="73" t="str">
        <f>_xlfn.XLOOKUP(Table5[[#This Row],[Serial '#]],Table10[Serial '#],Table10[Date],"",,)</f>
        <v/>
      </c>
      <c r="D22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48" s="73" t="str">
        <f>IF(Table5[[#This Row],[Date Distributed]]="","In Stock","Distributed")</f>
        <v>In Stock</v>
      </c>
      <c r="F2248" s="79" t="s">
        <v>660</v>
      </c>
      <c r="G2248" s="75" t="s">
        <v>360</v>
      </c>
      <c r="H2248" s="80">
        <v>24838</v>
      </c>
      <c r="I2248" s="80">
        <v>24838</v>
      </c>
      <c r="J2248" s="81">
        <v>130737</v>
      </c>
      <c r="K2248" s="80" t="s">
        <v>435</v>
      </c>
      <c r="L2248" s="3" t="str">
        <f>_xlfn.XLOOKUP(Table5[[#This Row],[Item '#]],Ticket_Forms[Form Number],Ticket_Forms[Game Name],"",,)</f>
        <v>Bootleg Bottles</v>
      </c>
      <c r="M2248" s="15">
        <v>262.23</v>
      </c>
      <c r="N2248" s="3">
        <f>LOOKUP(Table5[[#This Row],[Item '#]],Ticket_Forms[Form Number],Ticket_Forms[Ticket Count])</f>
        <v>6300</v>
      </c>
      <c r="O2248" s="16">
        <f>LOOKUP(Table5[[#This Row],[Item '#]],Ticket_Forms[Form Number],Ticket_Forms[Ticket Value])</f>
        <v>1</v>
      </c>
      <c r="P2248" s="16">
        <f>LOOKUP(Table5[[#This Row],[Item '#]],Ticket_Forms[Form Number],Ticket_Forms[Revenue])</f>
        <v>6300</v>
      </c>
      <c r="Q2248" s="16">
        <f>LOOKUP(Table5[[#This Row],[Item '#]],Ticket_Forms[Form Number],Ticket_Forms[Ideal Profit])</f>
        <v>995</v>
      </c>
      <c r="R2248" s="16">
        <f>LOOKUP(Table5[[#This Row],[Item '#]],Ticket_Forms[Form Number],Ticket_Forms[Prizes])</f>
        <v>5305</v>
      </c>
      <c r="S2248" s="16">
        <f>LOOKUP(Table5[[#This Row],[Item '#]],Ticket_Forms[Form Number],Ticket_Forms[Location Rent])</f>
        <v>378</v>
      </c>
      <c r="T2248" s="16">
        <f>LOOKUP(Table5[[#This Row],[Item '#]],Ticket_Forms[Form Number],Ticket_Forms[Last Sale])</f>
        <v>500</v>
      </c>
      <c r="U2248" s="16" t="s">
        <v>3909</v>
      </c>
      <c r="V2248" s="58" t="str">
        <f>Table5[[#This Row],[Date Distributed]]</f>
        <v/>
      </c>
      <c r="W2248" s="3" t="str">
        <f>_xlfn.XLOOKUP(Table5[[#This Row],[Serial '#]],Table10[Serial '#],Table10[Charity Association],"",,)</f>
        <v/>
      </c>
      <c r="Z2248" s="16" t="s">
        <v>3909</v>
      </c>
    </row>
    <row r="2249" spans="1:26" hidden="1" x14ac:dyDescent="0.35">
      <c r="A2249" s="3">
        <v>2247</v>
      </c>
      <c r="B2249" s="78">
        <v>45393</v>
      </c>
      <c r="C2249" s="73" t="str">
        <f>_xlfn.XLOOKUP(Table5[[#This Row],[Serial '#]],Table10[Serial '#],Table10[Date],"",,)</f>
        <v/>
      </c>
      <c r="D22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49" s="73" t="str">
        <f>IF(Table5[[#This Row],[Date Distributed]]="","In Stock","Distributed")</f>
        <v>In Stock</v>
      </c>
      <c r="F2249" s="79" t="s">
        <v>660</v>
      </c>
      <c r="G2249" s="75" t="s">
        <v>360</v>
      </c>
      <c r="H2249" s="80">
        <v>24838</v>
      </c>
      <c r="I2249" s="80">
        <v>24838</v>
      </c>
      <c r="J2249" s="81">
        <v>130738</v>
      </c>
      <c r="K2249" s="80" t="s">
        <v>435</v>
      </c>
      <c r="L2249" s="3" t="str">
        <f>_xlfn.XLOOKUP(Table5[[#This Row],[Item '#]],Ticket_Forms[Form Number],Ticket_Forms[Game Name],"",,)</f>
        <v>Bootleg Bottles</v>
      </c>
      <c r="M2249" s="15">
        <v>262.23</v>
      </c>
      <c r="N2249" s="3">
        <f>LOOKUP(Table5[[#This Row],[Item '#]],Ticket_Forms[Form Number],Ticket_Forms[Ticket Count])</f>
        <v>6300</v>
      </c>
      <c r="O2249" s="16">
        <f>LOOKUP(Table5[[#This Row],[Item '#]],Ticket_Forms[Form Number],Ticket_Forms[Ticket Value])</f>
        <v>1</v>
      </c>
      <c r="P2249" s="16">
        <f>LOOKUP(Table5[[#This Row],[Item '#]],Ticket_Forms[Form Number],Ticket_Forms[Revenue])</f>
        <v>6300</v>
      </c>
      <c r="Q2249" s="16">
        <f>LOOKUP(Table5[[#This Row],[Item '#]],Ticket_Forms[Form Number],Ticket_Forms[Ideal Profit])</f>
        <v>995</v>
      </c>
      <c r="R2249" s="16">
        <f>LOOKUP(Table5[[#This Row],[Item '#]],Ticket_Forms[Form Number],Ticket_Forms[Prizes])</f>
        <v>5305</v>
      </c>
      <c r="S2249" s="16">
        <f>LOOKUP(Table5[[#This Row],[Item '#]],Ticket_Forms[Form Number],Ticket_Forms[Location Rent])</f>
        <v>378</v>
      </c>
      <c r="T2249" s="16">
        <f>LOOKUP(Table5[[#This Row],[Item '#]],Ticket_Forms[Form Number],Ticket_Forms[Last Sale])</f>
        <v>500</v>
      </c>
      <c r="U2249" s="16" t="s">
        <v>3909</v>
      </c>
      <c r="V2249" s="58" t="str">
        <f>Table5[[#This Row],[Date Distributed]]</f>
        <v/>
      </c>
      <c r="W2249" s="3" t="str">
        <f>_xlfn.XLOOKUP(Table5[[#This Row],[Serial '#]],Table10[Serial '#],Table10[Charity Association],"",,)</f>
        <v/>
      </c>
      <c r="Z2249" s="16" t="s">
        <v>3909</v>
      </c>
    </row>
    <row r="2250" spans="1:26" hidden="1" x14ac:dyDescent="0.35">
      <c r="A2250" s="3">
        <v>2248</v>
      </c>
      <c r="B2250" s="78">
        <v>45393</v>
      </c>
      <c r="C2250" s="73" t="str">
        <f>_xlfn.XLOOKUP(Table5[[#This Row],[Serial '#]],Table10[Serial '#],Table10[Date],"",,)</f>
        <v/>
      </c>
      <c r="D22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50" s="73" t="str">
        <f>IF(Table5[[#This Row],[Date Distributed]]="","In Stock","Distributed")</f>
        <v>In Stock</v>
      </c>
      <c r="F2250" s="79" t="s">
        <v>660</v>
      </c>
      <c r="G2250" s="75" t="s">
        <v>360</v>
      </c>
      <c r="H2250" s="80">
        <v>24838</v>
      </c>
      <c r="I2250" s="80">
        <v>24838</v>
      </c>
      <c r="J2250" s="81">
        <v>130739</v>
      </c>
      <c r="K2250" s="80" t="s">
        <v>435</v>
      </c>
      <c r="L2250" s="3" t="str">
        <f>_xlfn.XLOOKUP(Table5[[#This Row],[Item '#]],Ticket_Forms[Form Number],Ticket_Forms[Game Name],"",,)</f>
        <v>Bootleg Bottles</v>
      </c>
      <c r="M2250" s="15">
        <v>262.23</v>
      </c>
      <c r="N2250" s="3">
        <f>LOOKUP(Table5[[#This Row],[Item '#]],Ticket_Forms[Form Number],Ticket_Forms[Ticket Count])</f>
        <v>6300</v>
      </c>
      <c r="O2250" s="16">
        <f>LOOKUP(Table5[[#This Row],[Item '#]],Ticket_Forms[Form Number],Ticket_Forms[Ticket Value])</f>
        <v>1</v>
      </c>
      <c r="P2250" s="16">
        <f>LOOKUP(Table5[[#This Row],[Item '#]],Ticket_Forms[Form Number],Ticket_Forms[Revenue])</f>
        <v>6300</v>
      </c>
      <c r="Q2250" s="16">
        <f>LOOKUP(Table5[[#This Row],[Item '#]],Ticket_Forms[Form Number],Ticket_Forms[Ideal Profit])</f>
        <v>995</v>
      </c>
      <c r="R2250" s="16">
        <f>LOOKUP(Table5[[#This Row],[Item '#]],Ticket_Forms[Form Number],Ticket_Forms[Prizes])</f>
        <v>5305</v>
      </c>
      <c r="S2250" s="16">
        <f>LOOKUP(Table5[[#This Row],[Item '#]],Ticket_Forms[Form Number],Ticket_Forms[Location Rent])</f>
        <v>378</v>
      </c>
      <c r="T2250" s="16">
        <f>LOOKUP(Table5[[#This Row],[Item '#]],Ticket_Forms[Form Number],Ticket_Forms[Last Sale])</f>
        <v>500</v>
      </c>
      <c r="U2250" s="16" t="s">
        <v>3909</v>
      </c>
      <c r="V2250" s="58" t="str">
        <f>Table5[[#This Row],[Date Distributed]]</f>
        <v/>
      </c>
      <c r="W2250" s="3" t="str">
        <f>_xlfn.XLOOKUP(Table5[[#This Row],[Serial '#]],Table10[Serial '#],Table10[Charity Association],"",,)</f>
        <v/>
      </c>
      <c r="Z2250" s="16" t="s">
        <v>3909</v>
      </c>
    </row>
    <row r="2251" spans="1:26" hidden="1" x14ac:dyDescent="0.35">
      <c r="A2251" s="3">
        <v>2249</v>
      </c>
      <c r="B2251" s="78">
        <v>45393</v>
      </c>
      <c r="C2251" s="73" t="str">
        <f>_xlfn.XLOOKUP(Table5[[#This Row],[Serial '#]],Table10[Serial '#],Table10[Date],"",,)</f>
        <v/>
      </c>
      <c r="D22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51" s="73" t="str">
        <f>IF(Table5[[#This Row],[Date Distributed]]="","In Stock","Distributed")</f>
        <v>In Stock</v>
      </c>
      <c r="F2251" s="79" t="s">
        <v>660</v>
      </c>
      <c r="G2251" s="75" t="s">
        <v>360</v>
      </c>
      <c r="H2251" s="80">
        <v>24838</v>
      </c>
      <c r="I2251" s="80">
        <v>24838</v>
      </c>
      <c r="J2251" s="81">
        <v>130740</v>
      </c>
      <c r="K2251" s="80" t="s">
        <v>435</v>
      </c>
      <c r="L2251" s="3" t="str">
        <f>_xlfn.XLOOKUP(Table5[[#This Row],[Item '#]],Ticket_Forms[Form Number],Ticket_Forms[Game Name],"",,)</f>
        <v>Bootleg Bottles</v>
      </c>
      <c r="M2251" s="15">
        <v>262.23</v>
      </c>
      <c r="N2251" s="3">
        <f>LOOKUP(Table5[[#This Row],[Item '#]],Ticket_Forms[Form Number],Ticket_Forms[Ticket Count])</f>
        <v>6300</v>
      </c>
      <c r="O2251" s="16">
        <f>LOOKUP(Table5[[#This Row],[Item '#]],Ticket_Forms[Form Number],Ticket_Forms[Ticket Value])</f>
        <v>1</v>
      </c>
      <c r="P2251" s="16">
        <f>LOOKUP(Table5[[#This Row],[Item '#]],Ticket_Forms[Form Number],Ticket_Forms[Revenue])</f>
        <v>6300</v>
      </c>
      <c r="Q2251" s="16">
        <f>LOOKUP(Table5[[#This Row],[Item '#]],Ticket_Forms[Form Number],Ticket_Forms[Ideal Profit])</f>
        <v>995</v>
      </c>
      <c r="R2251" s="16">
        <f>LOOKUP(Table5[[#This Row],[Item '#]],Ticket_Forms[Form Number],Ticket_Forms[Prizes])</f>
        <v>5305</v>
      </c>
      <c r="S2251" s="16">
        <f>LOOKUP(Table5[[#This Row],[Item '#]],Ticket_Forms[Form Number],Ticket_Forms[Location Rent])</f>
        <v>378</v>
      </c>
      <c r="T2251" s="16">
        <f>LOOKUP(Table5[[#This Row],[Item '#]],Ticket_Forms[Form Number],Ticket_Forms[Last Sale])</f>
        <v>500</v>
      </c>
      <c r="U2251" s="16" t="s">
        <v>3909</v>
      </c>
      <c r="V2251" s="58" t="str">
        <f>Table5[[#This Row],[Date Distributed]]</f>
        <v/>
      </c>
      <c r="W2251" s="3" t="str">
        <f>_xlfn.XLOOKUP(Table5[[#This Row],[Serial '#]],Table10[Serial '#],Table10[Charity Association],"",,)</f>
        <v/>
      </c>
      <c r="Z2251" s="16" t="s">
        <v>3909</v>
      </c>
    </row>
    <row r="2252" spans="1:26" hidden="1" x14ac:dyDescent="0.35">
      <c r="A2252" s="3">
        <v>2250</v>
      </c>
      <c r="B2252" s="78">
        <v>45393</v>
      </c>
      <c r="C2252" s="73" t="str">
        <f>_xlfn.XLOOKUP(Table5[[#This Row],[Serial '#]],Table10[Serial '#],Table10[Date],"",,)</f>
        <v/>
      </c>
      <c r="D22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52" s="73" t="str">
        <f>IF(Table5[[#This Row],[Date Distributed]]="","In Stock","Distributed")</f>
        <v>In Stock</v>
      </c>
      <c r="F2252" s="79" t="s">
        <v>660</v>
      </c>
      <c r="G2252" s="75" t="s">
        <v>360</v>
      </c>
      <c r="H2252" s="80">
        <v>24838</v>
      </c>
      <c r="I2252" s="80">
        <v>24838</v>
      </c>
      <c r="J2252" s="81">
        <v>130741</v>
      </c>
      <c r="K2252" s="80" t="s">
        <v>435</v>
      </c>
      <c r="L2252" s="3" t="str">
        <f>_xlfn.XLOOKUP(Table5[[#This Row],[Item '#]],Ticket_Forms[Form Number],Ticket_Forms[Game Name],"",,)</f>
        <v>Bootleg Bottles</v>
      </c>
      <c r="M2252" s="15">
        <v>262.23</v>
      </c>
      <c r="N2252" s="3">
        <f>LOOKUP(Table5[[#This Row],[Item '#]],Ticket_Forms[Form Number],Ticket_Forms[Ticket Count])</f>
        <v>6300</v>
      </c>
      <c r="O2252" s="16">
        <f>LOOKUP(Table5[[#This Row],[Item '#]],Ticket_Forms[Form Number],Ticket_Forms[Ticket Value])</f>
        <v>1</v>
      </c>
      <c r="P2252" s="16">
        <f>LOOKUP(Table5[[#This Row],[Item '#]],Ticket_Forms[Form Number],Ticket_Forms[Revenue])</f>
        <v>6300</v>
      </c>
      <c r="Q2252" s="16">
        <f>LOOKUP(Table5[[#This Row],[Item '#]],Ticket_Forms[Form Number],Ticket_Forms[Ideal Profit])</f>
        <v>995</v>
      </c>
      <c r="R2252" s="16">
        <f>LOOKUP(Table5[[#This Row],[Item '#]],Ticket_Forms[Form Number],Ticket_Forms[Prizes])</f>
        <v>5305</v>
      </c>
      <c r="S2252" s="16">
        <f>LOOKUP(Table5[[#This Row],[Item '#]],Ticket_Forms[Form Number],Ticket_Forms[Location Rent])</f>
        <v>378</v>
      </c>
      <c r="T2252" s="16">
        <f>LOOKUP(Table5[[#This Row],[Item '#]],Ticket_Forms[Form Number],Ticket_Forms[Last Sale])</f>
        <v>500</v>
      </c>
      <c r="U2252" s="16" t="s">
        <v>3909</v>
      </c>
      <c r="V2252" s="58" t="str">
        <f>Table5[[#This Row],[Date Distributed]]</f>
        <v/>
      </c>
      <c r="W2252" s="3" t="str">
        <f>_xlfn.XLOOKUP(Table5[[#This Row],[Serial '#]],Table10[Serial '#],Table10[Charity Association],"",,)</f>
        <v/>
      </c>
      <c r="Z2252" s="16" t="s">
        <v>3909</v>
      </c>
    </row>
    <row r="2253" spans="1:26" hidden="1" x14ac:dyDescent="0.35">
      <c r="A2253" s="3">
        <v>2251</v>
      </c>
      <c r="B2253" s="78">
        <v>45393</v>
      </c>
      <c r="C2253" s="73" t="str">
        <f>_xlfn.XLOOKUP(Table5[[#This Row],[Serial '#]],Table10[Serial '#],Table10[Date],"",,)</f>
        <v/>
      </c>
      <c r="D22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53" s="73" t="str">
        <f>IF(Table5[[#This Row],[Date Distributed]]="","In Stock","Distributed")</f>
        <v>In Stock</v>
      </c>
      <c r="F2253" s="79" t="s">
        <v>660</v>
      </c>
      <c r="G2253" s="75" t="s">
        <v>360</v>
      </c>
      <c r="H2253" s="80">
        <v>24838</v>
      </c>
      <c r="I2253" s="80">
        <v>24838</v>
      </c>
      <c r="J2253" s="81">
        <v>130742</v>
      </c>
      <c r="K2253" s="80" t="s">
        <v>435</v>
      </c>
      <c r="L2253" s="3" t="str">
        <f>_xlfn.XLOOKUP(Table5[[#This Row],[Item '#]],Ticket_Forms[Form Number],Ticket_Forms[Game Name],"",,)</f>
        <v>Bootleg Bottles</v>
      </c>
      <c r="M2253" s="15">
        <v>262.23</v>
      </c>
      <c r="N2253" s="3">
        <f>LOOKUP(Table5[[#This Row],[Item '#]],Ticket_Forms[Form Number],Ticket_Forms[Ticket Count])</f>
        <v>6300</v>
      </c>
      <c r="O2253" s="16">
        <f>LOOKUP(Table5[[#This Row],[Item '#]],Ticket_Forms[Form Number],Ticket_Forms[Ticket Value])</f>
        <v>1</v>
      </c>
      <c r="P2253" s="16">
        <f>LOOKUP(Table5[[#This Row],[Item '#]],Ticket_Forms[Form Number],Ticket_Forms[Revenue])</f>
        <v>6300</v>
      </c>
      <c r="Q2253" s="16">
        <f>LOOKUP(Table5[[#This Row],[Item '#]],Ticket_Forms[Form Number],Ticket_Forms[Ideal Profit])</f>
        <v>995</v>
      </c>
      <c r="R2253" s="16">
        <f>LOOKUP(Table5[[#This Row],[Item '#]],Ticket_Forms[Form Number],Ticket_Forms[Prizes])</f>
        <v>5305</v>
      </c>
      <c r="S2253" s="16">
        <f>LOOKUP(Table5[[#This Row],[Item '#]],Ticket_Forms[Form Number],Ticket_Forms[Location Rent])</f>
        <v>378</v>
      </c>
      <c r="T2253" s="16">
        <f>LOOKUP(Table5[[#This Row],[Item '#]],Ticket_Forms[Form Number],Ticket_Forms[Last Sale])</f>
        <v>500</v>
      </c>
      <c r="U2253" s="16" t="s">
        <v>3909</v>
      </c>
      <c r="V2253" s="58" t="str">
        <f>Table5[[#This Row],[Date Distributed]]</f>
        <v/>
      </c>
      <c r="W2253" s="3" t="str">
        <f>_xlfn.XLOOKUP(Table5[[#This Row],[Serial '#]],Table10[Serial '#],Table10[Charity Association],"",,)</f>
        <v/>
      </c>
      <c r="Z2253" s="16" t="s">
        <v>3909</v>
      </c>
    </row>
    <row r="2254" spans="1:26" hidden="1" x14ac:dyDescent="0.35">
      <c r="A2254" s="3">
        <v>2252</v>
      </c>
      <c r="B2254" s="78">
        <v>45393</v>
      </c>
      <c r="C2254" s="73" t="str">
        <f>_xlfn.XLOOKUP(Table5[[#This Row],[Serial '#]],Table10[Serial '#],Table10[Date],"",,)</f>
        <v/>
      </c>
      <c r="D22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54" s="73" t="str">
        <f>IF(Table5[[#This Row],[Date Distributed]]="","In Stock","Distributed")</f>
        <v>In Stock</v>
      </c>
      <c r="F2254" s="79" t="s">
        <v>660</v>
      </c>
      <c r="G2254" s="75" t="s">
        <v>360</v>
      </c>
      <c r="H2254" s="80">
        <v>24838</v>
      </c>
      <c r="I2254" s="80">
        <v>24838</v>
      </c>
      <c r="J2254" s="81">
        <v>130743</v>
      </c>
      <c r="K2254" s="80" t="s">
        <v>435</v>
      </c>
      <c r="L2254" s="3" t="str">
        <f>_xlfn.XLOOKUP(Table5[[#This Row],[Item '#]],Ticket_Forms[Form Number],Ticket_Forms[Game Name],"",,)</f>
        <v>Bootleg Bottles</v>
      </c>
      <c r="M2254" s="15">
        <v>262.23</v>
      </c>
      <c r="N2254" s="3">
        <f>LOOKUP(Table5[[#This Row],[Item '#]],Ticket_Forms[Form Number],Ticket_Forms[Ticket Count])</f>
        <v>6300</v>
      </c>
      <c r="O2254" s="16">
        <f>LOOKUP(Table5[[#This Row],[Item '#]],Ticket_Forms[Form Number],Ticket_Forms[Ticket Value])</f>
        <v>1</v>
      </c>
      <c r="P2254" s="16">
        <f>LOOKUP(Table5[[#This Row],[Item '#]],Ticket_Forms[Form Number],Ticket_Forms[Revenue])</f>
        <v>6300</v>
      </c>
      <c r="Q2254" s="16">
        <f>LOOKUP(Table5[[#This Row],[Item '#]],Ticket_Forms[Form Number],Ticket_Forms[Ideal Profit])</f>
        <v>995</v>
      </c>
      <c r="R2254" s="16">
        <f>LOOKUP(Table5[[#This Row],[Item '#]],Ticket_Forms[Form Number],Ticket_Forms[Prizes])</f>
        <v>5305</v>
      </c>
      <c r="S2254" s="16">
        <f>LOOKUP(Table5[[#This Row],[Item '#]],Ticket_Forms[Form Number],Ticket_Forms[Location Rent])</f>
        <v>378</v>
      </c>
      <c r="T2254" s="16">
        <f>LOOKUP(Table5[[#This Row],[Item '#]],Ticket_Forms[Form Number],Ticket_Forms[Last Sale])</f>
        <v>500</v>
      </c>
      <c r="U2254" s="16" t="s">
        <v>3909</v>
      </c>
      <c r="V2254" s="58" t="str">
        <f>Table5[[#This Row],[Date Distributed]]</f>
        <v/>
      </c>
      <c r="W2254" s="3" t="str">
        <f>_xlfn.XLOOKUP(Table5[[#This Row],[Serial '#]],Table10[Serial '#],Table10[Charity Association],"",,)</f>
        <v/>
      </c>
      <c r="Z2254" s="16" t="s">
        <v>3909</v>
      </c>
    </row>
    <row r="2255" spans="1:26" hidden="1" x14ac:dyDescent="0.35">
      <c r="A2255" s="3">
        <v>2253</v>
      </c>
      <c r="B2255" s="78">
        <v>45393</v>
      </c>
      <c r="C2255" s="73" t="str">
        <f>_xlfn.XLOOKUP(Table5[[#This Row],[Serial '#]],Table10[Serial '#],Table10[Date],"",,)</f>
        <v/>
      </c>
      <c r="D22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55" s="73" t="str">
        <f>IF(Table5[[#This Row],[Date Distributed]]="","In Stock","Distributed")</f>
        <v>In Stock</v>
      </c>
      <c r="F2255" s="79" t="s">
        <v>660</v>
      </c>
      <c r="G2255" s="75" t="s">
        <v>360</v>
      </c>
      <c r="H2255" s="80">
        <v>24838</v>
      </c>
      <c r="I2255" s="80">
        <v>24838</v>
      </c>
      <c r="J2255" s="81">
        <v>130744</v>
      </c>
      <c r="K2255" s="80" t="s">
        <v>435</v>
      </c>
      <c r="L2255" s="3" t="str">
        <f>_xlfn.XLOOKUP(Table5[[#This Row],[Item '#]],Ticket_Forms[Form Number],Ticket_Forms[Game Name],"",,)</f>
        <v>Bootleg Bottles</v>
      </c>
      <c r="M2255" s="15">
        <v>262.23</v>
      </c>
      <c r="N2255" s="3">
        <f>LOOKUP(Table5[[#This Row],[Item '#]],Ticket_Forms[Form Number],Ticket_Forms[Ticket Count])</f>
        <v>6300</v>
      </c>
      <c r="O2255" s="16">
        <f>LOOKUP(Table5[[#This Row],[Item '#]],Ticket_Forms[Form Number],Ticket_Forms[Ticket Value])</f>
        <v>1</v>
      </c>
      <c r="P2255" s="16">
        <f>LOOKUP(Table5[[#This Row],[Item '#]],Ticket_Forms[Form Number],Ticket_Forms[Revenue])</f>
        <v>6300</v>
      </c>
      <c r="Q2255" s="16">
        <f>LOOKUP(Table5[[#This Row],[Item '#]],Ticket_Forms[Form Number],Ticket_Forms[Ideal Profit])</f>
        <v>995</v>
      </c>
      <c r="R2255" s="16">
        <f>LOOKUP(Table5[[#This Row],[Item '#]],Ticket_Forms[Form Number],Ticket_Forms[Prizes])</f>
        <v>5305</v>
      </c>
      <c r="S2255" s="16">
        <f>LOOKUP(Table5[[#This Row],[Item '#]],Ticket_Forms[Form Number],Ticket_Forms[Location Rent])</f>
        <v>378</v>
      </c>
      <c r="T2255" s="16">
        <f>LOOKUP(Table5[[#This Row],[Item '#]],Ticket_Forms[Form Number],Ticket_Forms[Last Sale])</f>
        <v>500</v>
      </c>
      <c r="U2255" s="16" t="s">
        <v>3909</v>
      </c>
      <c r="V2255" s="58" t="str">
        <f>Table5[[#This Row],[Date Distributed]]</f>
        <v/>
      </c>
      <c r="W2255" s="3" t="str">
        <f>_xlfn.XLOOKUP(Table5[[#This Row],[Serial '#]],Table10[Serial '#],Table10[Charity Association],"",,)</f>
        <v/>
      </c>
      <c r="Z2255" s="16" t="s">
        <v>3909</v>
      </c>
    </row>
    <row r="2256" spans="1:26" hidden="1" x14ac:dyDescent="0.35">
      <c r="A2256" s="3">
        <v>2254</v>
      </c>
      <c r="B2256" s="78">
        <v>45393</v>
      </c>
      <c r="C2256" s="73" t="str">
        <f>_xlfn.XLOOKUP(Table5[[#This Row],[Serial '#]],Table10[Serial '#],Table10[Date],"",,)</f>
        <v/>
      </c>
      <c r="D22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56" s="73" t="str">
        <f>IF(Table5[[#This Row],[Date Distributed]]="","In Stock","Distributed")</f>
        <v>In Stock</v>
      </c>
      <c r="F2256" s="79" t="s">
        <v>660</v>
      </c>
      <c r="G2256" s="75" t="s">
        <v>360</v>
      </c>
      <c r="H2256" s="80">
        <v>24838</v>
      </c>
      <c r="I2256" s="80">
        <v>24838</v>
      </c>
      <c r="J2256" s="81">
        <v>130748</v>
      </c>
      <c r="K2256" s="80" t="s">
        <v>435</v>
      </c>
      <c r="L2256" s="3" t="str">
        <f>_xlfn.XLOOKUP(Table5[[#This Row],[Item '#]],Ticket_Forms[Form Number],Ticket_Forms[Game Name],"",,)</f>
        <v>Bootleg Bottles</v>
      </c>
      <c r="M2256" s="15">
        <v>262.23</v>
      </c>
      <c r="N2256" s="3">
        <f>LOOKUP(Table5[[#This Row],[Item '#]],Ticket_Forms[Form Number],Ticket_Forms[Ticket Count])</f>
        <v>6300</v>
      </c>
      <c r="O2256" s="16">
        <f>LOOKUP(Table5[[#This Row],[Item '#]],Ticket_Forms[Form Number],Ticket_Forms[Ticket Value])</f>
        <v>1</v>
      </c>
      <c r="P2256" s="16">
        <f>LOOKUP(Table5[[#This Row],[Item '#]],Ticket_Forms[Form Number],Ticket_Forms[Revenue])</f>
        <v>6300</v>
      </c>
      <c r="Q2256" s="16">
        <f>LOOKUP(Table5[[#This Row],[Item '#]],Ticket_Forms[Form Number],Ticket_Forms[Ideal Profit])</f>
        <v>995</v>
      </c>
      <c r="R2256" s="16">
        <f>LOOKUP(Table5[[#This Row],[Item '#]],Ticket_Forms[Form Number],Ticket_Forms[Prizes])</f>
        <v>5305</v>
      </c>
      <c r="S2256" s="16">
        <f>LOOKUP(Table5[[#This Row],[Item '#]],Ticket_Forms[Form Number],Ticket_Forms[Location Rent])</f>
        <v>378</v>
      </c>
      <c r="T2256" s="16">
        <f>LOOKUP(Table5[[#This Row],[Item '#]],Ticket_Forms[Form Number],Ticket_Forms[Last Sale])</f>
        <v>500</v>
      </c>
      <c r="U2256" s="16" t="s">
        <v>3909</v>
      </c>
      <c r="V2256" s="58" t="str">
        <f>Table5[[#This Row],[Date Distributed]]</f>
        <v/>
      </c>
      <c r="W2256" s="3" t="str">
        <f>_xlfn.XLOOKUP(Table5[[#This Row],[Serial '#]],Table10[Serial '#],Table10[Charity Association],"",,)</f>
        <v/>
      </c>
      <c r="Z2256" s="16" t="s">
        <v>3909</v>
      </c>
    </row>
    <row r="2257" spans="1:26" hidden="1" x14ac:dyDescent="0.35">
      <c r="A2257" s="3">
        <v>2255</v>
      </c>
      <c r="B2257" s="78">
        <v>45393</v>
      </c>
      <c r="C2257" s="73" t="str">
        <f>_xlfn.XLOOKUP(Table5[[#This Row],[Serial '#]],Table10[Serial '#],Table10[Date],"",,)</f>
        <v/>
      </c>
      <c r="D22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57" s="73" t="str">
        <f>IF(Table5[[#This Row],[Date Distributed]]="","In Stock","Distributed")</f>
        <v>In Stock</v>
      </c>
      <c r="F2257" s="79" t="s">
        <v>660</v>
      </c>
      <c r="G2257" s="75" t="s">
        <v>360</v>
      </c>
      <c r="H2257" s="80">
        <v>24838</v>
      </c>
      <c r="I2257" s="80">
        <v>24838</v>
      </c>
      <c r="J2257" s="81">
        <v>130749</v>
      </c>
      <c r="K2257" s="80" t="s">
        <v>435</v>
      </c>
      <c r="L2257" s="3" t="str">
        <f>_xlfn.XLOOKUP(Table5[[#This Row],[Item '#]],Ticket_Forms[Form Number],Ticket_Forms[Game Name],"",,)</f>
        <v>Bootleg Bottles</v>
      </c>
      <c r="M2257" s="15">
        <v>262.23</v>
      </c>
      <c r="N2257" s="3">
        <f>LOOKUP(Table5[[#This Row],[Item '#]],Ticket_Forms[Form Number],Ticket_Forms[Ticket Count])</f>
        <v>6300</v>
      </c>
      <c r="O2257" s="16">
        <f>LOOKUP(Table5[[#This Row],[Item '#]],Ticket_Forms[Form Number],Ticket_Forms[Ticket Value])</f>
        <v>1</v>
      </c>
      <c r="P2257" s="16">
        <f>LOOKUP(Table5[[#This Row],[Item '#]],Ticket_Forms[Form Number],Ticket_Forms[Revenue])</f>
        <v>6300</v>
      </c>
      <c r="Q2257" s="16">
        <f>LOOKUP(Table5[[#This Row],[Item '#]],Ticket_Forms[Form Number],Ticket_Forms[Ideal Profit])</f>
        <v>995</v>
      </c>
      <c r="R2257" s="16">
        <f>LOOKUP(Table5[[#This Row],[Item '#]],Ticket_Forms[Form Number],Ticket_Forms[Prizes])</f>
        <v>5305</v>
      </c>
      <c r="S2257" s="16">
        <f>LOOKUP(Table5[[#This Row],[Item '#]],Ticket_Forms[Form Number],Ticket_Forms[Location Rent])</f>
        <v>378</v>
      </c>
      <c r="T2257" s="16">
        <f>LOOKUP(Table5[[#This Row],[Item '#]],Ticket_Forms[Form Number],Ticket_Forms[Last Sale])</f>
        <v>500</v>
      </c>
      <c r="U2257" s="16" t="s">
        <v>3909</v>
      </c>
      <c r="V2257" s="58" t="str">
        <f>Table5[[#This Row],[Date Distributed]]</f>
        <v/>
      </c>
      <c r="W2257" s="3" t="str">
        <f>_xlfn.XLOOKUP(Table5[[#This Row],[Serial '#]],Table10[Serial '#],Table10[Charity Association],"",,)</f>
        <v/>
      </c>
      <c r="Z2257" s="16" t="s">
        <v>3909</v>
      </c>
    </row>
    <row r="2258" spans="1:26" hidden="1" x14ac:dyDescent="0.35">
      <c r="A2258" s="3">
        <v>2256</v>
      </c>
      <c r="B2258" s="78">
        <v>45393</v>
      </c>
      <c r="C2258" s="73" t="str">
        <f>_xlfn.XLOOKUP(Table5[[#This Row],[Serial '#]],Table10[Serial '#],Table10[Date],"",,)</f>
        <v/>
      </c>
      <c r="D22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58" s="73" t="str">
        <f>IF(Table5[[#This Row],[Date Distributed]]="","In Stock","Distributed")</f>
        <v>In Stock</v>
      </c>
      <c r="F2258" s="79" t="s">
        <v>660</v>
      </c>
      <c r="G2258" s="75" t="s">
        <v>360</v>
      </c>
      <c r="H2258" s="80">
        <v>24838</v>
      </c>
      <c r="I2258" s="80">
        <v>24838</v>
      </c>
      <c r="J2258" s="81">
        <v>130750</v>
      </c>
      <c r="K2258" s="80" t="s">
        <v>435</v>
      </c>
      <c r="L2258" s="3" t="str">
        <f>_xlfn.XLOOKUP(Table5[[#This Row],[Item '#]],Ticket_Forms[Form Number],Ticket_Forms[Game Name],"",,)</f>
        <v>Bootleg Bottles</v>
      </c>
      <c r="M2258" s="15">
        <v>262.23</v>
      </c>
      <c r="N2258" s="3">
        <f>LOOKUP(Table5[[#This Row],[Item '#]],Ticket_Forms[Form Number],Ticket_Forms[Ticket Count])</f>
        <v>6300</v>
      </c>
      <c r="O2258" s="16">
        <f>LOOKUP(Table5[[#This Row],[Item '#]],Ticket_Forms[Form Number],Ticket_Forms[Ticket Value])</f>
        <v>1</v>
      </c>
      <c r="P2258" s="16">
        <f>LOOKUP(Table5[[#This Row],[Item '#]],Ticket_Forms[Form Number],Ticket_Forms[Revenue])</f>
        <v>6300</v>
      </c>
      <c r="Q2258" s="16">
        <f>LOOKUP(Table5[[#This Row],[Item '#]],Ticket_Forms[Form Number],Ticket_Forms[Ideal Profit])</f>
        <v>995</v>
      </c>
      <c r="R2258" s="16">
        <f>LOOKUP(Table5[[#This Row],[Item '#]],Ticket_Forms[Form Number],Ticket_Forms[Prizes])</f>
        <v>5305</v>
      </c>
      <c r="S2258" s="16">
        <f>LOOKUP(Table5[[#This Row],[Item '#]],Ticket_Forms[Form Number],Ticket_Forms[Location Rent])</f>
        <v>378</v>
      </c>
      <c r="T2258" s="16">
        <f>LOOKUP(Table5[[#This Row],[Item '#]],Ticket_Forms[Form Number],Ticket_Forms[Last Sale])</f>
        <v>500</v>
      </c>
      <c r="U2258" s="16" t="s">
        <v>3909</v>
      </c>
      <c r="V2258" s="58" t="str">
        <f>Table5[[#This Row],[Date Distributed]]</f>
        <v/>
      </c>
      <c r="W2258" s="3" t="str">
        <f>_xlfn.XLOOKUP(Table5[[#This Row],[Serial '#]],Table10[Serial '#],Table10[Charity Association],"",,)</f>
        <v/>
      </c>
      <c r="Z2258" s="16" t="s">
        <v>3909</v>
      </c>
    </row>
    <row r="2259" spans="1:26" hidden="1" x14ac:dyDescent="0.35">
      <c r="A2259" s="3">
        <v>2257</v>
      </c>
      <c r="B2259" s="78">
        <v>45393</v>
      </c>
      <c r="C2259" s="73" t="str">
        <f>_xlfn.XLOOKUP(Table5[[#This Row],[Serial '#]],Table10[Serial '#],Table10[Date],"",,)</f>
        <v/>
      </c>
      <c r="D22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59" s="73" t="str">
        <f>IF(Table5[[#This Row],[Date Distributed]]="","In Stock","Distributed")</f>
        <v>In Stock</v>
      </c>
      <c r="F2259" s="79" t="s">
        <v>660</v>
      </c>
      <c r="G2259" s="75" t="s">
        <v>360</v>
      </c>
      <c r="H2259" s="80">
        <v>24838</v>
      </c>
      <c r="I2259" s="80">
        <v>24838</v>
      </c>
      <c r="J2259" s="81">
        <v>130751</v>
      </c>
      <c r="K2259" s="80" t="s">
        <v>435</v>
      </c>
      <c r="L2259" s="3" t="str">
        <f>_xlfn.XLOOKUP(Table5[[#This Row],[Item '#]],Ticket_Forms[Form Number],Ticket_Forms[Game Name],"",,)</f>
        <v>Bootleg Bottles</v>
      </c>
      <c r="M2259" s="15">
        <v>262.23</v>
      </c>
      <c r="N2259" s="3">
        <f>LOOKUP(Table5[[#This Row],[Item '#]],Ticket_Forms[Form Number],Ticket_Forms[Ticket Count])</f>
        <v>6300</v>
      </c>
      <c r="O2259" s="16">
        <f>LOOKUP(Table5[[#This Row],[Item '#]],Ticket_Forms[Form Number],Ticket_Forms[Ticket Value])</f>
        <v>1</v>
      </c>
      <c r="P2259" s="16">
        <f>LOOKUP(Table5[[#This Row],[Item '#]],Ticket_Forms[Form Number],Ticket_Forms[Revenue])</f>
        <v>6300</v>
      </c>
      <c r="Q2259" s="16">
        <f>LOOKUP(Table5[[#This Row],[Item '#]],Ticket_Forms[Form Number],Ticket_Forms[Ideal Profit])</f>
        <v>995</v>
      </c>
      <c r="R2259" s="16">
        <f>LOOKUP(Table5[[#This Row],[Item '#]],Ticket_Forms[Form Number],Ticket_Forms[Prizes])</f>
        <v>5305</v>
      </c>
      <c r="S2259" s="16">
        <f>LOOKUP(Table5[[#This Row],[Item '#]],Ticket_Forms[Form Number],Ticket_Forms[Location Rent])</f>
        <v>378</v>
      </c>
      <c r="T2259" s="16">
        <f>LOOKUP(Table5[[#This Row],[Item '#]],Ticket_Forms[Form Number],Ticket_Forms[Last Sale])</f>
        <v>500</v>
      </c>
      <c r="U2259" s="16" t="s">
        <v>3909</v>
      </c>
      <c r="V2259" s="58" t="str">
        <f>Table5[[#This Row],[Date Distributed]]</f>
        <v/>
      </c>
      <c r="W2259" s="3" t="str">
        <f>_xlfn.XLOOKUP(Table5[[#This Row],[Serial '#]],Table10[Serial '#],Table10[Charity Association],"",,)</f>
        <v/>
      </c>
      <c r="Z2259" s="16" t="s">
        <v>3909</v>
      </c>
    </row>
    <row r="2260" spans="1:26" hidden="1" x14ac:dyDescent="0.35">
      <c r="A2260" s="3">
        <v>2258</v>
      </c>
      <c r="B2260" s="78">
        <v>45393</v>
      </c>
      <c r="C2260" s="73" t="str">
        <f>_xlfn.XLOOKUP(Table5[[#This Row],[Serial '#]],Table10[Serial '#],Table10[Date],"",,)</f>
        <v/>
      </c>
      <c r="D22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60" s="73" t="str">
        <f>IF(Table5[[#This Row],[Date Distributed]]="","In Stock","Distributed")</f>
        <v>In Stock</v>
      </c>
      <c r="F2260" s="79" t="s">
        <v>660</v>
      </c>
      <c r="G2260" s="75" t="s">
        <v>360</v>
      </c>
      <c r="H2260" s="80">
        <v>24838</v>
      </c>
      <c r="I2260" s="80">
        <v>24838</v>
      </c>
      <c r="J2260" s="81">
        <v>130752</v>
      </c>
      <c r="K2260" s="80" t="s">
        <v>435</v>
      </c>
      <c r="L2260" s="3" t="str">
        <f>_xlfn.XLOOKUP(Table5[[#This Row],[Item '#]],Ticket_Forms[Form Number],Ticket_Forms[Game Name],"",,)</f>
        <v>Bootleg Bottles</v>
      </c>
      <c r="M2260" s="15">
        <v>262.23</v>
      </c>
      <c r="N2260" s="3">
        <f>LOOKUP(Table5[[#This Row],[Item '#]],Ticket_Forms[Form Number],Ticket_Forms[Ticket Count])</f>
        <v>6300</v>
      </c>
      <c r="O2260" s="16">
        <f>LOOKUP(Table5[[#This Row],[Item '#]],Ticket_Forms[Form Number],Ticket_Forms[Ticket Value])</f>
        <v>1</v>
      </c>
      <c r="P2260" s="16">
        <f>LOOKUP(Table5[[#This Row],[Item '#]],Ticket_Forms[Form Number],Ticket_Forms[Revenue])</f>
        <v>6300</v>
      </c>
      <c r="Q2260" s="16">
        <f>LOOKUP(Table5[[#This Row],[Item '#]],Ticket_Forms[Form Number],Ticket_Forms[Ideal Profit])</f>
        <v>995</v>
      </c>
      <c r="R2260" s="16">
        <f>LOOKUP(Table5[[#This Row],[Item '#]],Ticket_Forms[Form Number],Ticket_Forms[Prizes])</f>
        <v>5305</v>
      </c>
      <c r="S2260" s="16">
        <f>LOOKUP(Table5[[#This Row],[Item '#]],Ticket_Forms[Form Number],Ticket_Forms[Location Rent])</f>
        <v>378</v>
      </c>
      <c r="T2260" s="16">
        <f>LOOKUP(Table5[[#This Row],[Item '#]],Ticket_Forms[Form Number],Ticket_Forms[Last Sale])</f>
        <v>500</v>
      </c>
      <c r="U2260" s="16" t="s">
        <v>3909</v>
      </c>
      <c r="V2260" s="58" t="str">
        <f>Table5[[#This Row],[Date Distributed]]</f>
        <v/>
      </c>
      <c r="W2260" s="3" t="str">
        <f>_xlfn.XLOOKUP(Table5[[#This Row],[Serial '#]],Table10[Serial '#],Table10[Charity Association],"",,)</f>
        <v/>
      </c>
      <c r="Z2260" s="16" t="s">
        <v>3909</v>
      </c>
    </row>
    <row r="2261" spans="1:26" hidden="1" x14ac:dyDescent="0.35">
      <c r="A2261" s="3">
        <v>2259</v>
      </c>
      <c r="B2261" s="78">
        <v>45393</v>
      </c>
      <c r="C2261" s="73" t="str">
        <f>_xlfn.XLOOKUP(Table5[[#This Row],[Serial '#]],Table10[Serial '#],Table10[Date],"",,)</f>
        <v/>
      </c>
      <c r="D22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61" s="73" t="str">
        <f>IF(Table5[[#This Row],[Date Distributed]]="","In Stock","Distributed")</f>
        <v>In Stock</v>
      </c>
      <c r="F2261" s="79" t="s">
        <v>660</v>
      </c>
      <c r="G2261" s="75" t="s">
        <v>360</v>
      </c>
      <c r="H2261" s="80">
        <v>24838</v>
      </c>
      <c r="I2261" s="80">
        <v>24838</v>
      </c>
      <c r="J2261" s="81">
        <v>130753</v>
      </c>
      <c r="K2261" s="80" t="s">
        <v>435</v>
      </c>
      <c r="L2261" s="3" t="str">
        <f>_xlfn.XLOOKUP(Table5[[#This Row],[Item '#]],Ticket_Forms[Form Number],Ticket_Forms[Game Name],"",,)</f>
        <v>Bootleg Bottles</v>
      </c>
      <c r="M2261" s="15">
        <v>262.23</v>
      </c>
      <c r="N2261" s="3">
        <f>LOOKUP(Table5[[#This Row],[Item '#]],Ticket_Forms[Form Number],Ticket_Forms[Ticket Count])</f>
        <v>6300</v>
      </c>
      <c r="O2261" s="16">
        <f>LOOKUP(Table5[[#This Row],[Item '#]],Ticket_Forms[Form Number],Ticket_Forms[Ticket Value])</f>
        <v>1</v>
      </c>
      <c r="P2261" s="16">
        <f>LOOKUP(Table5[[#This Row],[Item '#]],Ticket_Forms[Form Number],Ticket_Forms[Revenue])</f>
        <v>6300</v>
      </c>
      <c r="Q2261" s="16">
        <f>LOOKUP(Table5[[#This Row],[Item '#]],Ticket_Forms[Form Number],Ticket_Forms[Ideal Profit])</f>
        <v>995</v>
      </c>
      <c r="R2261" s="16">
        <f>LOOKUP(Table5[[#This Row],[Item '#]],Ticket_Forms[Form Number],Ticket_Forms[Prizes])</f>
        <v>5305</v>
      </c>
      <c r="S2261" s="16">
        <f>LOOKUP(Table5[[#This Row],[Item '#]],Ticket_Forms[Form Number],Ticket_Forms[Location Rent])</f>
        <v>378</v>
      </c>
      <c r="T2261" s="16">
        <f>LOOKUP(Table5[[#This Row],[Item '#]],Ticket_Forms[Form Number],Ticket_Forms[Last Sale])</f>
        <v>500</v>
      </c>
      <c r="U2261" s="16" t="s">
        <v>3909</v>
      </c>
      <c r="V2261" s="58" t="str">
        <f>Table5[[#This Row],[Date Distributed]]</f>
        <v/>
      </c>
      <c r="W2261" s="3" t="str">
        <f>_xlfn.XLOOKUP(Table5[[#This Row],[Serial '#]],Table10[Serial '#],Table10[Charity Association],"",,)</f>
        <v/>
      </c>
      <c r="Z2261" s="16" t="s">
        <v>3909</v>
      </c>
    </row>
    <row r="2262" spans="1:26" hidden="1" x14ac:dyDescent="0.35">
      <c r="A2262" s="3">
        <v>2260</v>
      </c>
      <c r="B2262" s="78">
        <v>45393</v>
      </c>
      <c r="C2262" s="73" t="str">
        <f>_xlfn.XLOOKUP(Table5[[#This Row],[Serial '#]],Table10[Serial '#],Table10[Date],"",,)</f>
        <v/>
      </c>
      <c r="D22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62" s="73" t="str">
        <f>IF(Table5[[#This Row],[Date Distributed]]="","In Stock","Distributed")</f>
        <v>In Stock</v>
      </c>
      <c r="F2262" s="79" t="s">
        <v>660</v>
      </c>
      <c r="G2262" s="75" t="s">
        <v>360</v>
      </c>
      <c r="H2262" s="80">
        <v>24838</v>
      </c>
      <c r="I2262" s="80">
        <v>24838</v>
      </c>
      <c r="J2262" s="81">
        <v>130754</v>
      </c>
      <c r="K2262" s="80" t="s">
        <v>435</v>
      </c>
      <c r="L2262" s="3" t="str">
        <f>_xlfn.XLOOKUP(Table5[[#This Row],[Item '#]],Ticket_Forms[Form Number],Ticket_Forms[Game Name],"",,)</f>
        <v>Bootleg Bottles</v>
      </c>
      <c r="M2262" s="15">
        <v>262.23</v>
      </c>
      <c r="N2262" s="3">
        <f>LOOKUP(Table5[[#This Row],[Item '#]],Ticket_Forms[Form Number],Ticket_Forms[Ticket Count])</f>
        <v>6300</v>
      </c>
      <c r="O2262" s="16">
        <f>LOOKUP(Table5[[#This Row],[Item '#]],Ticket_Forms[Form Number],Ticket_Forms[Ticket Value])</f>
        <v>1</v>
      </c>
      <c r="P2262" s="16">
        <f>LOOKUP(Table5[[#This Row],[Item '#]],Ticket_Forms[Form Number],Ticket_Forms[Revenue])</f>
        <v>6300</v>
      </c>
      <c r="Q2262" s="16">
        <f>LOOKUP(Table5[[#This Row],[Item '#]],Ticket_Forms[Form Number],Ticket_Forms[Ideal Profit])</f>
        <v>995</v>
      </c>
      <c r="R2262" s="16">
        <f>LOOKUP(Table5[[#This Row],[Item '#]],Ticket_Forms[Form Number],Ticket_Forms[Prizes])</f>
        <v>5305</v>
      </c>
      <c r="S2262" s="16">
        <f>LOOKUP(Table5[[#This Row],[Item '#]],Ticket_Forms[Form Number],Ticket_Forms[Location Rent])</f>
        <v>378</v>
      </c>
      <c r="T2262" s="16">
        <f>LOOKUP(Table5[[#This Row],[Item '#]],Ticket_Forms[Form Number],Ticket_Forms[Last Sale])</f>
        <v>500</v>
      </c>
      <c r="U2262" s="16" t="s">
        <v>3909</v>
      </c>
      <c r="V2262" s="58" t="str">
        <f>Table5[[#This Row],[Date Distributed]]</f>
        <v/>
      </c>
      <c r="W2262" s="3" t="str">
        <f>_xlfn.XLOOKUP(Table5[[#This Row],[Serial '#]],Table10[Serial '#],Table10[Charity Association],"",,)</f>
        <v/>
      </c>
      <c r="Z2262" s="16" t="s">
        <v>3909</v>
      </c>
    </row>
    <row r="2263" spans="1:26" hidden="1" x14ac:dyDescent="0.35">
      <c r="A2263" s="3">
        <v>2261</v>
      </c>
      <c r="B2263" s="78">
        <v>45393</v>
      </c>
      <c r="C2263" s="73">
        <f>_xlfn.XLOOKUP(Table5[[#This Row],[Serial '#]],Table10[Serial '#],Table10[Date],"",,)</f>
        <v>45539</v>
      </c>
      <c r="D22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263" s="73" t="str">
        <f>IF(Table5[[#This Row],[Date Distributed]]="","In Stock","Distributed")</f>
        <v>Distributed</v>
      </c>
      <c r="F2263" s="79" t="s">
        <v>660</v>
      </c>
      <c r="G2263" s="75" t="s">
        <v>360</v>
      </c>
      <c r="H2263" s="80">
        <v>24838</v>
      </c>
      <c r="I2263" s="80">
        <v>24838</v>
      </c>
      <c r="J2263" s="81">
        <v>130755</v>
      </c>
      <c r="K2263" s="80" t="s">
        <v>435</v>
      </c>
      <c r="L2263" s="3" t="str">
        <f>_xlfn.XLOOKUP(Table5[[#This Row],[Item '#]],Ticket_Forms[Form Number],Ticket_Forms[Game Name],"",,)</f>
        <v>Bootleg Bottles</v>
      </c>
      <c r="M2263" s="15">
        <v>262.23</v>
      </c>
      <c r="N2263" s="3">
        <f>LOOKUP(Table5[[#This Row],[Item '#]],Ticket_Forms[Form Number],Ticket_Forms[Ticket Count])</f>
        <v>6300</v>
      </c>
      <c r="O2263" s="16">
        <f>LOOKUP(Table5[[#This Row],[Item '#]],Ticket_Forms[Form Number],Ticket_Forms[Ticket Value])</f>
        <v>1</v>
      </c>
      <c r="P2263" s="16">
        <f>LOOKUP(Table5[[#This Row],[Item '#]],Ticket_Forms[Form Number],Ticket_Forms[Revenue])</f>
        <v>6300</v>
      </c>
      <c r="Q2263" s="16">
        <f>LOOKUP(Table5[[#This Row],[Item '#]],Ticket_Forms[Form Number],Ticket_Forms[Ideal Profit])</f>
        <v>995</v>
      </c>
      <c r="R2263" s="16">
        <f>LOOKUP(Table5[[#This Row],[Item '#]],Ticket_Forms[Form Number],Ticket_Forms[Prizes])</f>
        <v>5305</v>
      </c>
      <c r="S2263" s="16">
        <f>LOOKUP(Table5[[#This Row],[Item '#]],Ticket_Forms[Form Number],Ticket_Forms[Location Rent])</f>
        <v>378</v>
      </c>
      <c r="T2263" s="16">
        <f>LOOKUP(Table5[[#This Row],[Item '#]],Ticket_Forms[Form Number],Ticket_Forms[Last Sale])</f>
        <v>500</v>
      </c>
      <c r="U2263" s="16" t="s">
        <v>3909</v>
      </c>
      <c r="V2263" s="58">
        <f>Table5[[#This Row],[Date Distributed]]</f>
        <v>45539</v>
      </c>
      <c r="W2263" s="3" t="str">
        <f>_xlfn.XLOOKUP(Table5[[#This Row],[Serial '#]],Table10[Serial '#],Table10[Charity Association],"",,)</f>
        <v>Greater Cleveland Football Foundation</v>
      </c>
      <c r="Z2263" s="16" t="s">
        <v>3909</v>
      </c>
    </row>
    <row r="2264" spans="1:26" hidden="1" x14ac:dyDescent="0.35">
      <c r="A2264" s="3">
        <v>2262</v>
      </c>
      <c r="B2264" s="78">
        <v>45393</v>
      </c>
      <c r="C2264" s="73" t="str">
        <f>_xlfn.XLOOKUP(Table5[[#This Row],[Serial '#]],Table10[Serial '#],Table10[Date],"",,)</f>
        <v/>
      </c>
      <c r="D22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64" s="73" t="str">
        <f>IF(Table5[[#This Row],[Date Distributed]]="","In Stock","Distributed")</f>
        <v>In Stock</v>
      </c>
      <c r="F2264" s="79" t="s">
        <v>660</v>
      </c>
      <c r="G2264" s="75" t="s">
        <v>360</v>
      </c>
      <c r="H2264" s="80">
        <v>24838</v>
      </c>
      <c r="I2264" s="80">
        <v>24838</v>
      </c>
      <c r="J2264" s="81">
        <v>130756</v>
      </c>
      <c r="K2264" s="80" t="s">
        <v>435</v>
      </c>
      <c r="L2264" s="3" t="str">
        <f>_xlfn.XLOOKUP(Table5[[#This Row],[Item '#]],Ticket_Forms[Form Number],Ticket_Forms[Game Name],"",,)</f>
        <v>Bootleg Bottles</v>
      </c>
      <c r="M2264" s="15">
        <v>262.23</v>
      </c>
      <c r="N2264" s="3">
        <f>LOOKUP(Table5[[#This Row],[Item '#]],Ticket_Forms[Form Number],Ticket_Forms[Ticket Count])</f>
        <v>6300</v>
      </c>
      <c r="O2264" s="16">
        <f>LOOKUP(Table5[[#This Row],[Item '#]],Ticket_Forms[Form Number],Ticket_Forms[Ticket Value])</f>
        <v>1</v>
      </c>
      <c r="P2264" s="16">
        <f>LOOKUP(Table5[[#This Row],[Item '#]],Ticket_Forms[Form Number],Ticket_Forms[Revenue])</f>
        <v>6300</v>
      </c>
      <c r="Q2264" s="16">
        <f>LOOKUP(Table5[[#This Row],[Item '#]],Ticket_Forms[Form Number],Ticket_Forms[Ideal Profit])</f>
        <v>995</v>
      </c>
      <c r="R2264" s="16">
        <f>LOOKUP(Table5[[#This Row],[Item '#]],Ticket_Forms[Form Number],Ticket_Forms[Prizes])</f>
        <v>5305</v>
      </c>
      <c r="S2264" s="16">
        <f>LOOKUP(Table5[[#This Row],[Item '#]],Ticket_Forms[Form Number],Ticket_Forms[Location Rent])</f>
        <v>378</v>
      </c>
      <c r="T2264" s="16">
        <f>LOOKUP(Table5[[#This Row],[Item '#]],Ticket_Forms[Form Number],Ticket_Forms[Last Sale])</f>
        <v>500</v>
      </c>
      <c r="U2264" s="16" t="s">
        <v>3909</v>
      </c>
      <c r="V2264" s="58" t="str">
        <f>Table5[[#This Row],[Date Distributed]]</f>
        <v/>
      </c>
      <c r="W2264" s="3" t="str">
        <f>_xlfn.XLOOKUP(Table5[[#This Row],[Serial '#]],Table10[Serial '#],Table10[Charity Association],"",,)</f>
        <v/>
      </c>
      <c r="Z2264" s="16" t="s">
        <v>3909</v>
      </c>
    </row>
    <row r="2265" spans="1:26" hidden="1" x14ac:dyDescent="0.35">
      <c r="A2265" s="3">
        <v>2263</v>
      </c>
      <c r="B2265" s="78">
        <v>45393</v>
      </c>
      <c r="C2265" s="73" t="str">
        <f>_xlfn.XLOOKUP(Table5[[#This Row],[Serial '#]],Table10[Serial '#],Table10[Date],"",,)</f>
        <v/>
      </c>
      <c r="D22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65" s="73" t="str">
        <f>IF(Table5[[#This Row],[Date Distributed]]="","In Stock","Distributed")</f>
        <v>In Stock</v>
      </c>
      <c r="F2265" s="79" t="s">
        <v>660</v>
      </c>
      <c r="G2265" s="75" t="s">
        <v>360</v>
      </c>
      <c r="H2265" s="80">
        <v>24838</v>
      </c>
      <c r="I2265" s="80">
        <v>24838</v>
      </c>
      <c r="J2265" s="81">
        <v>130757</v>
      </c>
      <c r="K2265" s="80" t="s">
        <v>435</v>
      </c>
      <c r="L2265" s="3" t="str">
        <f>_xlfn.XLOOKUP(Table5[[#This Row],[Item '#]],Ticket_Forms[Form Number],Ticket_Forms[Game Name],"",,)</f>
        <v>Bootleg Bottles</v>
      </c>
      <c r="M2265" s="15">
        <v>262.23</v>
      </c>
      <c r="N2265" s="3">
        <f>LOOKUP(Table5[[#This Row],[Item '#]],Ticket_Forms[Form Number],Ticket_Forms[Ticket Count])</f>
        <v>6300</v>
      </c>
      <c r="O2265" s="16">
        <f>LOOKUP(Table5[[#This Row],[Item '#]],Ticket_Forms[Form Number],Ticket_Forms[Ticket Value])</f>
        <v>1</v>
      </c>
      <c r="P2265" s="16">
        <f>LOOKUP(Table5[[#This Row],[Item '#]],Ticket_Forms[Form Number],Ticket_Forms[Revenue])</f>
        <v>6300</v>
      </c>
      <c r="Q2265" s="16">
        <f>LOOKUP(Table5[[#This Row],[Item '#]],Ticket_Forms[Form Number],Ticket_Forms[Ideal Profit])</f>
        <v>995</v>
      </c>
      <c r="R2265" s="16">
        <f>LOOKUP(Table5[[#This Row],[Item '#]],Ticket_Forms[Form Number],Ticket_Forms[Prizes])</f>
        <v>5305</v>
      </c>
      <c r="S2265" s="16">
        <f>LOOKUP(Table5[[#This Row],[Item '#]],Ticket_Forms[Form Number],Ticket_Forms[Location Rent])</f>
        <v>378</v>
      </c>
      <c r="T2265" s="16">
        <f>LOOKUP(Table5[[#This Row],[Item '#]],Ticket_Forms[Form Number],Ticket_Forms[Last Sale])</f>
        <v>500</v>
      </c>
      <c r="U2265" s="16" t="s">
        <v>3909</v>
      </c>
      <c r="V2265" s="58" t="str">
        <f>Table5[[#This Row],[Date Distributed]]</f>
        <v/>
      </c>
      <c r="W2265" s="3" t="str">
        <f>_xlfn.XLOOKUP(Table5[[#This Row],[Serial '#]],Table10[Serial '#],Table10[Charity Association],"",,)</f>
        <v/>
      </c>
      <c r="Z2265" s="16" t="s">
        <v>3909</v>
      </c>
    </row>
    <row r="2266" spans="1:26" hidden="1" x14ac:dyDescent="0.35">
      <c r="A2266" s="3">
        <v>2264</v>
      </c>
      <c r="B2266" s="78">
        <v>45393</v>
      </c>
      <c r="C2266" s="73" t="str">
        <f>_xlfn.XLOOKUP(Table5[[#This Row],[Serial '#]],Table10[Serial '#],Table10[Date],"",,)</f>
        <v/>
      </c>
      <c r="D22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66" s="73" t="str">
        <f>IF(Table5[[#This Row],[Date Distributed]]="","In Stock","Distributed")</f>
        <v>In Stock</v>
      </c>
      <c r="F2266" s="79" t="s">
        <v>660</v>
      </c>
      <c r="G2266" s="75" t="s">
        <v>360</v>
      </c>
      <c r="H2266" s="80">
        <v>24838</v>
      </c>
      <c r="I2266" s="80">
        <v>24838</v>
      </c>
      <c r="J2266" s="81">
        <v>130758</v>
      </c>
      <c r="K2266" s="80" t="s">
        <v>435</v>
      </c>
      <c r="L2266" s="3" t="str">
        <f>_xlfn.XLOOKUP(Table5[[#This Row],[Item '#]],Ticket_Forms[Form Number],Ticket_Forms[Game Name],"",,)</f>
        <v>Bootleg Bottles</v>
      </c>
      <c r="M2266" s="15">
        <v>262.23</v>
      </c>
      <c r="N2266" s="3">
        <f>LOOKUP(Table5[[#This Row],[Item '#]],Ticket_Forms[Form Number],Ticket_Forms[Ticket Count])</f>
        <v>6300</v>
      </c>
      <c r="O2266" s="16">
        <f>LOOKUP(Table5[[#This Row],[Item '#]],Ticket_Forms[Form Number],Ticket_Forms[Ticket Value])</f>
        <v>1</v>
      </c>
      <c r="P2266" s="16">
        <f>LOOKUP(Table5[[#This Row],[Item '#]],Ticket_Forms[Form Number],Ticket_Forms[Revenue])</f>
        <v>6300</v>
      </c>
      <c r="Q2266" s="16">
        <f>LOOKUP(Table5[[#This Row],[Item '#]],Ticket_Forms[Form Number],Ticket_Forms[Ideal Profit])</f>
        <v>995</v>
      </c>
      <c r="R2266" s="16">
        <f>LOOKUP(Table5[[#This Row],[Item '#]],Ticket_Forms[Form Number],Ticket_Forms[Prizes])</f>
        <v>5305</v>
      </c>
      <c r="S2266" s="16">
        <f>LOOKUP(Table5[[#This Row],[Item '#]],Ticket_Forms[Form Number],Ticket_Forms[Location Rent])</f>
        <v>378</v>
      </c>
      <c r="T2266" s="16">
        <f>LOOKUP(Table5[[#This Row],[Item '#]],Ticket_Forms[Form Number],Ticket_Forms[Last Sale])</f>
        <v>500</v>
      </c>
      <c r="U2266" s="16" t="s">
        <v>3909</v>
      </c>
      <c r="V2266" s="58" t="str">
        <f>Table5[[#This Row],[Date Distributed]]</f>
        <v/>
      </c>
      <c r="W2266" s="3" t="str">
        <f>_xlfn.XLOOKUP(Table5[[#This Row],[Serial '#]],Table10[Serial '#],Table10[Charity Association],"",,)</f>
        <v/>
      </c>
      <c r="Z2266" s="16" t="s">
        <v>3909</v>
      </c>
    </row>
    <row r="2267" spans="1:26" hidden="1" x14ac:dyDescent="0.35">
      <c r="A2267" s="3">
        <v>2265</v>
      </c>
      <c r="B2267" s="78">
        <v>45393</v>
      </c>
      <c r="C2267" s="73" t="str">
        <f>_xlfn.XLOOKUP(Table5[[#This Row],[Serial '#]],Table10[Serial '#],Table10[Date],"",,)</f>
        <v/>
      </c>
      <c r="D22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67" s="73" t="str">
        <f>IF(Table5[[#This Row],[Date Distributed]]="","In Stock","Distributed")</f>
        <v>In Stock</v>
      </c>
      <c r="F2267" s="79" t="s">
        <v>660</v>
      </c>
      <c r="G2267" s="75" t="s">
        <v>360</v>
      </c>
      <c r="H2267" s="80">
        <v>24838</v>
      </c>
      <c r="I2267" s="80">
        <v>24838</v>
      </c>
      <c r="J2267" s="81">
        <v>130759</v>
      </c>
      <c r="K2267" s="80" t="s">
        <v>435</v>
      </c>
      <c r="L2267" s="3" t="str">
        <f>_xlfn.XLOOKUP(Table5[[#This Row],[Item '#]],Ticket_Forms[Form Number],Ticket_Forms[Game Name],"",,)</f>
        <v>Bootleg Bottles</v>
      </c>
      <c r="M2267" s="15">
        <v>262.23</v>
      </c>
      <c r="N2267" s="3">
        <f>LOOKUP(Table5[[#This Row],[Item '#]],Ticket_Forms[Form Number],Ticket_Forms[Ticket Count])</f>
        <v>6300</v>
      </c>
      <c r="O2267" s="16">
        <f>LOOKUP(Table5[[#This Row],[Item '#]],Ticket_Forms[Form Number],Ticket_Forms[Ticket Value])</f>
        <v>1</v>
      </c>
      <c r="P2267" s="16">
        <f>LOOKUP(Table5[[#This Row],[Item '#]],Ticket_Forms[Form Number],Ticket_Forms[Revenue])</f>
        <v>6300</v>
      </c>
      <c r="Q2267" s="16">
        <f>LOOKUP(Table5[[#This Row],[Item '#]],Ticket_Forms[Form Number],Ticket_Forms[Ideal Profit])</f>
        <v>995</v>
      </c>
      <c r="R2267" s="16">
        <f>LOOKUP(Table5[[#This Row],[Item '#]],Ticket_Forms[Form Number],Ticket_Forms[Prizes])</f>
        <v>5305</v>
      </c>
      <c r="S2267" s="16">
        <f>LOOKUP(Table5[[#This Row],[Item '#]],Ticket_Forms[Form Number],Ticket_Forms[Location Rent])</f>
        <v>378</v>
      </c>
      <c r="T2267" s="16">
        <f>LOOKUP(Table5[[#This Row],[Item '#]],Ticket_Forms[Form Number],Ticket_Forms[Last Sale])</f>
        <v>500</v>
      </c>
      <c r="U2267" s="16" t="s">
        <v>3909</v>
      </c>
      <c r="V2267" s="58" t="str">
        <f>Table5[[#This Row],[Date Distributed]]</f>
        <v/>
      </c>
      <c r="W2267" s="3" t="str">
        <f>_xlfn.XLOOKUP(Table5[[#This Row],[Serial '#]],Table10[Serial '#],Table10[Charity Association],"",,)</f>
        <v/>
      </c>
      <c r="Z2267" s="16" t="s">
        <v>3909</v>
      </c>
    </row>
    <row r="2268" spans="1:26" hidden="1" x14ac:dyDescent="0.35">
      <c r="A2268" s="3">
        <v>2266</v>
      </c>
      <c r="B2268" s="78">
        <v>45393</v>
      </c>
      <c r="C2268" s="73" t="str">
        <f>_xlfn.XLOOKUP(Table5[[#This Row],[Serial '#]],Table10[Serial '#],Table10[Date],"",,)</f>
        <v/>
      </c>
      <c r="D22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68" s="73" t="str">
        <f>IF(Table5[[#This Row],[Date Distributed]]="","In Stock","Distributed")</f>
        <v>In Stock</v>
      </c>
      <c r="F2268" s="79" t="s">
        <v>660</v>
      </c>
      <c r="G2268" s="75" t="s">
        <v>360</v>
      </c>
      <c r="H2268" s="80">
        <v>24838</v>
      </c>
      <c r="I2268" s="80">
        <v>24838</v>
      </c>
      <c r="J2268" s="81">
        <v>130760</v>
      </c>
      <c r="K2268" s="80" t="s">
        <v>435</v>
      </c>
      <c r="L2268" s="3" t="str">
        <f>_xlfn.XLOOKUP(Table5[[#This Row],[Item '#]],Ticket_Forms[Form Number],Ticket_Forms[Game Name],"",,)</f>
        <v>Bootleg Bottles</v>
      </c>
      <c r="M2268" s="15">
        <v>262.23</v>
      </c>
      <c r="N2268" s="3">
        <f>LOOKUP(Table5[[#This Row],[Item '#]],Ticket_Forms[Form Number],Ticket_Forms[Ticket Count])</f>
        <v>6300</v>
      </c>
      <c r="O2268" s="16">
        <f>LOOKUP(Table5[[#This Row],[Item '#]],Ticket_Forms[Form Number],Ticket_Forms[Ticket Value])</f>
        <v>1</v>
      </c>
      <c r="P2268" s="16">
        <f>LOOKUP(Table5[[#This Row],[Item '#]],Ticket_Forms[Form Number],Ticket_Forms[Revenue])</f>
        <v>6300</v>
      </c>
      <c r="Q2268" s="16">
        <f>LOOKUP(Table5[[#This Row],[Item '#]],Ticket_Forms[Form Number],Ticket_Forms[Ideal Profit])</f>
        <v>995</v>
      </c>
      <c r="R2268" s="16">
        <f>LOOKUP(Table5[[#This Row],[Item '#]],Ticket_Forms[Form Number],Ticket_Forms[Prizes])</f>
        <v>5305</v>
      </c>
      <c r="S2268" s="16">
        <f>LOOKUP(Table5[[#This Row],[Item '#]],Ticket_Forms[Form Number],Ticket_Forms[Location Rent])</f>
        <v>378</v>
      </c>
      <c r="T2268" s="16">
        <f>LOOKUP(Table5[[#This Row],[Item '#]],Ticket_Forms[Form Number],Ticket_Forms[Last Sale])</f>
        <v>500</v>
      </c>
      <c r="U2268" s="16" t="s">
        <v>3909</v>
      </c>
      <c r="V2268" s="58" t="str">
        <f>Table5[[#This Row],[Date Distributed]]</f>
        <v/>
      </c>
      <c r="W2268" s="3" t="str">
        <f>_xlfn.XLOOKUP(Table5[[#This Row],[Serial '#]],Table10[Serial '#],Table10[Charity Association],"",,)</f>
        <v/>
      </c>
      <c r="Z2268" s="16" t="s">
        <v>3909</v>
      </c>
    </row>
    <row r="2269" spans="1:26" hidden="1" x14ac:dyDescent="0.35">
      <c r="A2269" s="3">
        <v>2267</v>
      </c>
      <c r="B2269" s="78">
        <v>45393</v>
      </c>
      <c r="C2269" s="73" t="str">
        <f>_xlfn.XLOOKUP(Table5[[#This Row],[Serial '#]],Table10[Serial '#],Table10[Date],"",,)</f>
        <v/>
      </c>
      <c r="D22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69" s="73" t="str">
        <f>IF(Table5[[#This Row],[Date Distributed]]="","In Stock","Distributed")</f>
        <v>In Stock</v>
      </c>
      <c r="F2269" s="79" t="s">
        <v>660</v>
      </c>
      <c r="G2269" s="75" t="s">
        <v>360</v>
      </c>
      <c r="H2269" s="80">
        <v>24838</v>
      </c>
      <c r="I2269" s="80">
        <v>24838</v>
      </c>
      <c r="J2269" s="81">
        <v>130761</v>
      </c>
      <c r="K2269" s="80" t="s">
        <v>435</v>
      </c>
      <c r="L2269" s="3" t="str">
        <f>_xlfn.XLOOKUP(Table5[[#This Row],[Item '#]],Ticket_Forms[Form Number],Ticket_Forms[Game Name],"",,)</f>
        <v>Bootleg Bottles</v>
      </c>
      <c r="M2269" s="15">
        <v>262.23</v>
      </c>
      <c r="N2269" s="3">
        <f>LOOKUP(Table5[[#This Row],[Item '#]],Ticket_Forms[Form Number],Ticket_Forms[Ticket Count])</f>
        <v>6300</v>
      </c>
      <c r="O2269" s="16">
        <f>LOOKUP(Table5[[#This Row],[Item '#]],Ticket_Forms[Form Number],Ticket_Forms[Ticket Value])</f>
        <v>1</v>
      </c>
      <c r="P2269" s="16">
        <f>LOOKUP(Table5[[#This Row],[Item '#]],Ticket_Forms[Form Number],Ticket_Forms[Revenue])</f>
        <v>6300</v>
      </c>
      <c r="Q2269" s="16">
        <f>LOOKUP(Table5[[#This Row],[Item '#]],Ticket_Forms[Form Number],Ticket_Forms[Ideal Profit])</f>
        <v>995</v>
      </c>
      <c r="R2269" s="16">
        <f>LOOKUP(Table5[[#This Row],[Item '#]],Ticket_Forms[Form Number],Ticket_Forms[Prizes])</f>
        <v>5305</v>
      </c>
      <c r="S2269" s="16">
        <f>LOOKUP(Table5[[#This Row],[Item '#]],Ticket_Forms[Form Number],Ticket_Forms[Location Rent])</f>
        <v>378</v>
      </c>
      <c r="T2269" s="16">
        <f>LOOKUP(Table5[[#This Row],[Item '#]],Ticket_Forms[Form Number],Ticket_Forms[Last Sale])</f>
        <v>500</v>
      </c>
      <c r="U2269" s="16" t="s">
        <v>3909</v>
      </c>
      <c r="V2269" s="58" t="str">
        <f>Table5[[#This Row],[Date Distributed]]</f>
        <v/>
      </c>
      <c r="W2269" s="3" t="str">
        <f>_xlfn.XLOOKUP(Table5[[#This Row],[Serial '#]],Table10[Serial '#],Table10[Charity Association],"",,)</f>
        <v/>
      </c>
      <c r="Z2269" s="16" t="s">
        <v>3909</v>
      </c>
    </row>
    <row r="2270" spans="1:26" hidden="1" x14ac:dyDescent="0.35">
      <c r="A2270" s="3">
        <v>2268</v>
      </c>
      <c r="B2270" s="74">
        <v>45393</v>
      </c>
      <c r="C2270" s="73" t="str">
        <f>_xlfn.XLOOKUP(Table5[[#This Row],[Serial '#]],Table10[Serial '#],Table10[Date],"",,)</f>
        <v/>
      </c>
      <c r="D22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70" s="73" t="str">
        <f>IF(Table5[[#This Row],[Date Distributed]]="","In Stock","Distributed")</f>
        <v>In Stock</v>
      </c>
      <c r="F2270" s="75" t="s">
        <v>660</v>
      </c>
      <c r="G2270" s="75" t="s">
        <v>360</v>
      </c>
      <c r="H2270" s="76">
        <v>24838</v>
      </c>
      <c r="I2270" s="76">
        <v>24838</v>
      </c>
      <c r="J2270" s="77">
        <v>130762</v>
      </c>
      <c r="K2270" s="76" t="s">
        <v>435</v>
      </c>
      <c r="L2270" s="3" t="str">
        <f>_xlfn.XLOOKUP(Table5[[#This Row],[Item '#]],Ticket_Forms[Form Number],Ticket_Forms[Game Name],"",,)</f>
        <v>Bootleg Bottles</v>
      </c>
      <c r="M2270" s="15">
        <v>262.23</v>
      </c>
      <c r="N2270" s="3">
        <f>LOOKUP(Table5[[#This Row],[Item '#]],Ticket_Forms[Form Number],Ticket_Forms[Ticket Count])</f>
        <v>6300</v>
      </c>
      <c r="O2270" s="16">
        <f>LOOKUP(Table5[[#This Row],[Item '#]],Ticket_Forms[Form Number],Ticket_Forms[Ticket Value])</f>
        <v>1</v>
      </c>
      <c r="P2270" s="16">
        <f>LOOKUP(Table5[[#This Row],[Item '#]],Ticket_Forms[Form Number],Ticket_Forms[Revenue])</f>
        <v>6300</v>
      </c>
      <c r="Q2270" s="16">
        <f>LOOKUP(Table5[[#This Row],[Item '#]],Ticket_Forms[Form Number],Ticket_Forms[Ideal Profit])</f>
        <v>995</v>
      </c>
      <c r="R2270" s="16">
        <f>LOOKUP(Table5[[#This Row],[Item '#]],Ticket_Forms[Form Number],Ticket_Forms[Prizes])</f>
        <v>5305</v>
      </c>
      <c r="S2270" s="16">
        <f>LOOKUP(Table5[[#This Row],[Item '#]],Ticket_Forms[Form Number],Ticket_Forms[Location Rent])</f>
        <v>378</v>
      </c>
      <c r="T2270" s="16">
        <f>LOOKUP(Table5[[#This Row],[Item '#]],Ticket_Forms[Form Number],Ticket_Forms[Last Sale])</f>
        <v>500</v>
      </c>
      <c r="U2270" s="16" t="s">
        <v>3909</v>
      </c>
      <c r="V2270" s="58" t="str">
        <f>Table5[[#This Row],[Date Distributed]]</f>
        <v/>
      </c>
      <c r="W2270" s="3" t="str">
        <f>_xlfn.XLOOKUP(Table5[[#This Row],[Serial '#]],Table10[Serial '#],Table10[Charity Association],"",,)</f>
        <v/>
      </c>
      <c r="Z2270" s="16" t="s">
        <v>3909</v>
      </c>
    </row>
    <row r="2271" spans="1:26" hidden="1" x14ac:dyDescent="0.35">
      <c r="A2271" s="3">
        <v>2269</v>
      </c>
      <c r="B2271" s="78">
        <v>45393</v>
      </c>
      <c r="C2271" s="73" t="str">
        <f>_xlfn.XLOOKUP(Table5[[#This Row],[Serial '#]],Table10[Serial '#],Table10[Date],"",,)</f>
        <v/>
      </c>
      <c r="D22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71" s="73" t="str">
        <f>IF(Table5[[#This Row],[Date Distributed]]="","In Stock","Distributed")</f>
        <v>In Stock</v>
      </c>
      <c r="F2271" s="79" t="s">
        <v>660</v>
      </c>
      <c r="G2271" s="75" t="s">
        <v>360</v>
      </c>
      <c r="H2271" s="80">
        <v>24838</v>
      </c>
      <c r="I2271" s="80">
        <v>24838</v>
      </c>
      <c r="J2271" s="81">
        <v>130763</v>
      </c>
      <c r="K2271" s="76" t="s">
        <v>435</v>
      </c>
      <c r="L2271" s="3" t="str">
        <f>_xlfn.XLOOKUP(Table5[[#This Row],[Item '#]],Ticket_Forms[Form Number],Ticket_Forms[Game Name],"",,)</f>
        <v>Bootleg Bottles</v>
      </c>
      <c r="M2271" s="15">
        <v>262.23</v>
      </c>
      <c r="N2271" s="3">
        <f>LOOKUP(Table5[[#This Row],[Item '#]],Ticket_Forms[Form Number],Ticket_Forms[Ticket Count])</f>
        <v>6300</v>
      </c>
      <c r="O2271" s="16">
        <f>LOOKUP(Table5[[#This Row],[Item '#]],Ticket_Forms[Form Number],Ticket_Forms[Ticket Value])</f>
        <v>1</v>
      </c>
      <c r="P2271" s="16">
        <f>LOOKUP(Table5[[#This Row],[Item '#]],Ticket_Forms[Form Number],Ticket_Forms[Revenue])</f>
        <v>6300</v>
      </c>
      <c r="Q2271" s="16">
        <f>LOOKUP(Table5[[#This Row],[Item '#]],Ticket_Forms[Form Number],Ticket_Forms[Ideal Profit])</f>
        <v>995</v>
      </c>
      <c r="R2271" s="16">
        <f>LOOKUP(Table5[[#This Row],[Item '#]],Ticket_Forms[Form Number],Ticket_Forms[Prizes])</f>
        <v>5305</v>
      </c>
      <c r="S2271" s="16">
        <f>LOOKUP(Table5[[#This Row],[Item '#]],Ticket_Forms[Form Number],Ticket_Forms[Location Rent])</f>
        <v>378</v>
      </c>
      <c r="T2271" s="16">
        <f>LOOKUP(Table5[[#This Row],[Item '#]],Ticket_Forms[Form Number],Ticket_Forms[Last Sale])</f>
        <v>500</v>
      </c>
      <c r="U2271" s="16" t="s">
        <v>3909</v>
      </c>
      <c r="V2271" s="58" t="str">
        <f>Table5[[#This Row],[Date Distributed]]</f>
        <v/>
      </c>
      <c r="W2271" s="3" t="str">
        <f>_xlfn.XLOOKUP(Table5[[#This Row],[Serial '#]],Table10[Serial '#],Table10[Charity Association],"",,)</f>
        <v/>
      </c>
      <c r="Z2271" s="16" t="s">
        <v>3909</v>
      </c>
    </row>
    <row r="2272" spans="1:26" hidden="1" x14ac:dyDescent="0.35">
      <c r="A2272" s="3">
        <v>2270</v>
      </c>
      <c r="B2272" s="78">
        <v>45393</v>
      </c>
      <c r="C2272" s="73" t="str">
        <f>_xlfn.XLOOKUP(Table5[[#This Row],[Serial '#]],Table10[Serial '#],Table10[Date],"",,)</f>
        <v/>
      </c>
      <c r="D22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72" s="73" t="str">
        <f>IF(Table5[[#This Row],[Date Distributed]]="","In Stock","Distributed")</f>
        <v>In Stock</v>
      </c>
      <c r="F2272" s="79" t="s">
        <v>660</v>
      </c>
      <c r="G2272" s="75" t="s">
        <v>360</v>
      </c>
      <c r="H2272" s="80">
        <v>24838</v>
      </c>
      <c r="I2272" s="80">
        <v>24838</v>
      </c>
      <c r="J2272" s="81">
        <v>130764</v>
      </c>
      <c r="K2272" s="76" t="s">
        <v>435</v>
      </c>
      <c r="L2272" s="3" t="str">
        <f>_xlfn.XLOOKUP(Table5[[#This Row],[Item '#]],Ticket_Forms[Form Number],Ticket_Forms[Game Name],"",,)</f>
        <v>Bootleg Bottles</v>
      </c>
      <c r="M2272" s="15">
        <v>262.23</v>
      </c>
      <c r="N2272" s="3">
        <f>LOOKUP(Table5[[#This Row],[Item '#]],Ticket_Forms[Form Number],Ticket_Forms[Ticket Count])</f>
        <v>6300</v>
      </c>
      <c r="O2272" s="16">
        <f>LOOKUP(Table5[[#This Row],[Item '#]],Ticket_Forms[Form Number],Ticket_Forms[Ticket Value])</f>
        <v>1</v>
      </c>
      <c r="P2272" s="16">
        <f>LOOKUP(Table5[[#This Row],[Item '#]],Ticket_Forms[Form Number],Ticket_Forms[Revenue])</f>
        <v>6300</v>
      </c>
      <c r="Q2272" s="16">
        <f>LOOKUP(Table5[[#This Row],[Item '#]],Ticket_Forms[Form Number],Ticket_Forms[Ideal Profit])</f>
        <v>995</v>
      </c>
      <c r="R2272" s="16">
        <f>LOOKUP(Table5[[#This Row],[Item '#]],Ticket_Forms[Form Number],Ticket_Forms[Prizes])</f>
        <v>5305</v>
      </c>
      <c r="S2272" s="16">
        <f>LOOKUP(Table5[[#This Row],[Item '#]],Ticket_Forms[Form Number],Ticket_Forms[Location Rent])</f>
        <v>378</v>
      </c>
      <c r="T2272" s="16">
        <f>LOOKUP(Table5[[#This Row],[Item '#]],Ticket_Forms[Form Number],Ticket_Forms[Last Sale])</f>
        <v>500</v>
      </c>
      <c r="U2272" s="16" t="s">
        <v>3909</v>
      </c>
      <c r="V2272" s="58" t="str">
        <f>Table5[[#This Row],[Date Distributed]]</f>
        <v/>
      </c>
      <c r="W2272" s="3" t="str">
        <f>_xlfn.XLOOKUP(Table5[[#This Row],[Serial '#]],Table10[Serial '#],Table10[Charity Association],"",,)</f>
        <v/>
      </c>
      <c r="Z2272" s="16" t="s">
        <v>3909</v>
      </c>
    </row>
    <row r="2273" spans="1:26" hidden="1" x14ac:dyDescent="0.35">
      <c r="A2273" s="3">
        <v>2271</v>
      </c>
      <c r="B2273" s="78">
        <v>45393</v>
      </c>
      <c r="C2273" s="73" t="str">
        <f>_xlfn.XLOOKUP(Table5[[#This Row],[Serial '#]],Table10[Serial '#],Table10[Date],"",,)</f>
        <v/>
      </c>
      <c r="D22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73" s="73" t="str">
        <f>IF(Table5[[#This Row],[Date Distributed]]="","In Stock","Distributed")</f>
        <v>In Stock</v>
      </c>
      <c r="F2273" s="79" t="s">
        <v>660</v>
      </c>
      <c r="G2273" s="75" t="s">
        <v>360</v>
      </c>
      <c r="H2273" s="80">
        <v>24838</v>
      </c>
      <c r="I2273" s="80">
        <v>24838</v>
      </c>
      <c r="J2273" s="81">
        <v>130765</v>
      </c>
      <c r="K2273" s="76" t="s">
        <v>435</v>
      </c>
      <c r="L2273" s="3" t="str">
        <f>_xlfn.XLOOKUP(Table5[[#This Row],[Item '#]],Ticket_Forms[Form Number],Ticket_Forms[Game Name],"",,)</f>
        <v>Bootleg Bottles</v>
      </c>
      <c r="M2273" s="15">
        <v>262.23</v>
      </c>
      <c r="N2273" s="3">
        <f>LOOKUP(Table5[[#This Row],[Item '#]],Ticket_Forms[Form Number],Ticket_Forms[Ticket Count])</f>
        <v>6300</v>
      </c>
      <c r="O2273" s="16">
        <f>LOOKUP(Table5[[#This Row],[Item '#]],Ticket_Forms[Form Number],Ticket_Forms[Ticket Value])</f>
        <v>1</v>
      </c>
      <c r="P2273" s="16">
        <f>LOOKUP(Table5[[#This Row],[Item '#]],Ticket_Forms[Form Number],Ticket_Forms[Revenue])</f>
        <v>6300</v>
      </c>
      <c r="Q2273" s="16">
        <f>LOOKUP(Table5[[#This Row],[Item '#]],Ticket_Forms[Form Number],Ticket_Forms[Ideal Profit])</f>
        <v>995</v>
      </c>
      <c r="R2273" s="16">
        <f>LOOKUP(Table5[[#This Row],[Item '#]],Ticket_Forms[Form Number],Ticket_Forms[Prizes])</f>
        <v>5305</v>
      </c>
      <c r="S2273" s="16">
        <f>LOOKUP(Table5[[#This Row],[Item '#]],Ticket_Forms[Form Number],Ticket_Forms[Location Rent])</f>
        <v>378</v>
      </c>
      <c r="T2273" s="16">
        <f>LOOKUP(Table5[[#This Row],[Item '#]],Ticket_Forms[Form Number],Ticket_Forms[Last Sale])</f>
        <v>500</v>
      </c>
      <c r="U2273" s="16" t="s">
        <v>3909</v>
      </c>
      <c r="V2273" s="58" t="str">
        <f>Table5[[#This Row],[Date Distributed]]</f>
        <v/>
      </c>
      <c r="W2273" s="3" t="str">
        <f>_xlfn.XLOOKUP(Table5[[#This Row],[Serial '#]],Table10[Serial '#],Table10[Charity Association],"",,)</f>
        <v/>
      </c>
      <c r="Z2273" s="16" t="s">
        <v>3909</v>
      </c>
    </row>
    <row r="2274" spans="1:26" hidden="1" x14ac:dyDescent="0.35">
      <c r="A2274" s="3">
        <v>2272</v>
      </c>
      <c r="B2274" s="78">
        <v>45393</v>
      </c>
      <c r="C2274" s="73" t="str">
        <f>_xlfn.XLOOKUP(Table5[[#This Row],[Serial '#]],Table10[Serial '#],Table10[Date],"",,)</f>
        <v/>
      </c>
      <c r="D22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74" s="73" t="str">
        <f>IF(Table5[[#This Row],[Date Distributed]]="","In Stock","Distributed")</f>
        <v>In Stock</v>
      </c>
      <c r="F2274" s="79" t="s">
        <v>660</v>
      </c>
      <c r="G2274" s="75" t="s">
        <v>360</v>
      </c>
      <c r="H2274" s="80">
        <v>24838</v>
      </c>
      <c r="I2274" s="80">
        <v>24838</v>
      </c>
      <c r="J2274" s="81">
        <v>130766</v>
      </c>
      <c r="K2274" s="76" t="s">
        <v>435</v>
      </c>
      <c r="L2274" s="3" t="str">
        <f>_xlfn.XLOOKUP(Table5[[#This Row],[Item '#]],Ticket_Forms[Form Number],Ticket_Forms[Game Name],"",,)</f>
        <v>Bootleg Bottles</v>
      </c>
      <c r="M2274" s="15">
        <v>262.23</v>
      </c>
      <c r="N2274" s="3">
        <f>LOOKUP(Table5[[#This Row],[Item '#]],Ticket_Forms[Form Number],Ticket_Forms[Ticket Count])</f>
        <v>6300</v>
      </c>
      <c r="O2274" s="16">
        <f>LOOKUP(Table5[[#This Row],[Item '#]],Ticket_Forms[Form Number],Ticket_Forms[Ticket Value])</f>
        <v>1</v>
      </c>
      <c r="P2274" s="16">
        <f>LOOKUP(Table5[[#This Row],[Item '#]],Ticket_Forms[Form Number],Ticket_Forms[Revenue])</f>
        <v>6300</v>
      </c>
      <c r="Q2274" s="16">
        <f>LOOKUP(Table5[[#This Row],[Item '#]],Ticket_Forms[Form Number],Ticket_Forms[Ideal Profit])</f>
        <v>995</v>
      </c>
      <c r="R2274" s="16">
        <f>LOOKUP(Table5[[#This Row],[Item '#]],Ticket_Forms[Form Number],Ticket_Forms[Prizes])</f>
        <v>5305</v>
      </c>
      <c r="S2274" s="16">
        <f>LOOKUP(Table5[[#This Row],[Item '#]],Ticket_Forms[Form Number],Ticket_Forms[Location Rent])</f>
        <v>378</v>
      </c>
      <c r="T2274" s="16">
        <f>LOOKUP(Table5[[#This Row],[Item '#]],Ticket_Forms[Form Number],Ticket_Forms[Last Sale])</f>
        <v>500</v>
      </c>
      <c r="U2274" s="16" t="s">
        <v>3909</v>
      </c>
      <c r="V2274" s="58" t="str">
        <f>Table5[[#This Row],[Date Distributed]]</f>
        <v/>
      </c>
      <c r="W2274" s="3" t="str">
        <f>_xlfn.XLOOKUP(Table5[[#This Row],[Serial '#]],Table10[Serial '#],Table10[Charity Association],"",,)</f>
        <v/>
      </c>
      <c r="Z2274" s="16" t="s">
        <v>3909</v>
      </c>
    </row>
    <row r="2275" spans="1:26" hidden="1" x14ac:dyDescent="0.35">
      <c r="A2275" s="3">
        <v>2273</v>
      </c>
      <c r="B2275" s="78">
        <v>45393</v>
      </c>
      <c r="C2275" s="73" t="str">
        <f>_xlfn.XLOOKUP(Table5[[#This Row],[Serial '#]],Table10[Serial '#],Table10[Date],"",,)</f>
        <v/>
      </c>
      <c r="D22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75" s="73" t="str">
        <f>IF(Table5[[#This Row],[Date Distributed]]="","In Stock","Distributed")</f>
        <v>In Stock</v>
      </c>
      <c r="F2275" s="79" t="s">
        <v>660</v>
      </c>
      <c r="G2275" s="75" t="s">
        <v>360</v>
      </c>
      <c r="H2275" s="80">
        <v>24838</v>
      </c>
      <c r="I2275" s="80">
        <v>24838</v>
      </c>
      <c r="J2275" s="81">
        <v>130767</v>
      </c>
      <c r="K2275" s="76" t="s">
        <v>435</v>
      </c>
      <c r="L2275" s="3" t="str">
        <f>_xlfn.XLOOKUP(Table5[[#This Row],[Item '#]],Ticket_Forms[Form Number],Ticket_Forms[Game Name],"",,)</f>
        <v>Bootleg Bottles</v>
      </c>
      <c r="M2275" s="15">
        <v>262.23</v>
      </c>
      <c r="N2275" s="3">
        <f>LOOKUP(Table5[[#This Row],[Item '#]],Ticket_Forms[Form Number],Ticket_Forms[Ticket Count])</f>
        <v>6300</v>
      </c>
      <c r="O2275" s="16">
        <f>LOOKUP(Table5[[#This Row],[Item '#]],Ticket_Forms[Form Number],Ticket_Forms[Ticket Value])</f>
        <v>1</v>
      </c>
      <c r="P2275" s="16">
        <f>LOOKUP(Table5[[#This Row],[Item '#]],Ticket_Forms[Form Number],Ticket_Forms[Revenue])</f>
        <v>6300</v>
      </c>
      <c r="Q2275" s="16">
        <f>LOOKUP(Table5[[#This Row],[Item '#]],Ticket_Forms[Form Number],Ticket_Forms[Ideal Profit])</f>
        <v>995</v>
      </c>
      <c r="R2275" s="16">
        <f>LOOKUP(Table5[[#This Row],[Item '#]],Ticket_Forms[Form Number],Ticket_Forms[Prizes])</f>
        <v>5305</v>
      </c>
      <c r="S2275" s="16">
        <f>LOOKUP(Table5[[#This Row],[Item '#]],Ticket_Forms[Form Number],Ticket_Forms[Location Rent])</f>
        <v>378</v>
      </c>
      <c r="T2275" s="16">
        <f>LOOKUP(Table5[[#This Row],[Item '#]],Ticket_Forms[Form Number],Ticket_Forms[Last Sale])</f>
        <v>500</v>
      </c>
      <c r="U2275" s="16" t="s">
        <v>3909</v>
      </c>
      <c r="V2275" s="58" t="str">
        <f>Table5[[#This Row],[Date Distributed]]</f>
        <v/>
      </c>
      <c r="W2275" s="3" t="str">
        <f>_xlfn.XLOOKUP(Table5[[#This Row],[Serial '#]],Table10[Serial '#],Table10[Charity Association],"",,)</f>
        <v/>
      </c>
      <c r="Z2275" s="16" t="s">
        <v>3909</v>
      </c>
    </row>
    <row r="2276" spans="1:26" hidden="1" x14ac:dyDescent="0.35">
      <c r="A2276" s="3">
        <v>2274</v>
      </c>
      <c r="B2276" s="78">
        <v>45393</v>
      </c>
      <c r="C2276" s="73" t="str">
        <f>_xlfn.XLOOKUP(Table5[[#This Row],[Serial '#]],Table10[Serial '#],Table10[Date],"",,)</f>
        <v/>
      </c>
      <c r="D22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76" s="73" t="str">
        <f>IF(Table5[[#This Row],[Date Distributed]]="","In Stock","Distributed")</f>
        <v>In Stock</v>
      </c>
      <c r="F2276" s="79" t="s">
        <v>660</v>
      </c>
      <c r="G2276" s="75" t="s">
        <v>360</v>
      </c>
      <c r="H2276" s="80">
        <v>24838</v>
      </c>
      <c r="I2276" s="80">
        <v>24838</v>
      </c>
      <c r="J2276" s="81">
        <v>130768</v>
      </c>
      <c r="K2276" s="76" t="s">
        <v>435</v>
      </c>
      <c r="L2276" s="3" t="str">
        <f>_xlfn.XLOOKUP(Table5[[#This Row],[Item '#]],Ticket_Forms[Form Number],Ticket_Forms[Game Name],"",,)</f>
        <v>Bootleg Bottles</v>
      </c>
      <c r="M2276" s="15">
        <v>262.23</v>
      </c>
      <c r="N2276" s="3">
        <f>LOOKUP(Table5[[#This Row],[Item '#]],Ticket_Forms[Form Number],Ticket_Forms[Ticket Count])</f>
        <v>6300</v>
      </c>
      <c r="O2276" s="16">
        <f>LOOKUP(Table5[[#This Row],[Item '#]],Ticket_Forms[Form Number],Ticket_Forms[Ticket Value])</f>
        <v>1</v>
      </c>
      <c r="P2276" s="16">
        <f>LOOKUP(Table5[[#This Row],[Item '#]],Ticket_Forms[Form Number],Ticket_Forms[Revenue])</f>
        <v>6300</v>
      </c>
      <c r="Q2276" s="16">
        <f>LOOKUP(Table5[[#This Row],[Item '#]],Ticket_Forms[Form Number],Ticket_Forms[Ideal Profit])</f>
        <v>995</v>
      </c>
      <c r="R2276" s="16">
        <f>LOOKUP(Table5[[#This Row],[Item '#]],Ticket_Forms[Form Number],Ticket_Forms[Prizes])</f>
        <v>5305</v>
      </c>
      <c r="S2276" s="16">
        <f>LOOKUP(Table5[[#This Row],[Item '#]],Ticket_Forms[Form Number],Ticket_Forms[Location Rent])</f>
        <v>378</v>
      </c>
      <c r="T2276" s="16">
        <f>LOOKUP(Table5[[#This Row],[Item '#]],Ticket_Forms[Form Number],Ticket_Forms[Last Sale])</f>
        <v>500</v>
      </c>
      <c r="U2276" s="16" t="s">
        <v>3909</v>
      </c>
      <c r="V2276" s="58" t="str">
        <f>Table5[[#This Row],[Date Distributed]]</f>
        <v/>
      </c>
      <c r="W2276" s="3" t="str">
        <f>_xlfn.XLOOKUP(Table5[[#This Row],[Serial '#]],Table10[Serial '#],Table10[Charity Association],"",,)</f>
        <v/>
      </c>
      <c r="Z2276" s="16" t="s">
        <v>3909</v>
      </c>
    </row>
    <row r="2277" spans="1:26" hidden="1" x14ac:dyDescent="0.35">
      <c r="A2277" s="3">
        <v>2275</v>
      </c>
      <c r="B2277" s="78">
        <v>45393</v>
      </c>
      <c r="C2277" s="73" t="str">
        <f>_xlfn.XLOOKUP(Table5[[#This Row],[Serial '#]],Table10[Serial '#],Table10[Date],"",,)</f>
        <v/>
      </c>
      <c r="D22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77" s="73" t="str">
        <f>IF(Table5[[#This Row],[Date Distributed]]="","In Stock","Distributed")</f>
        <v>In Stock</v>
      </c>
      <c r="F2277" s="79" t="s">
        <v>660</v>
      </c>
      <c r="G2277" s="75" t="s">
        <v>360</v>
      </c>
      <c r="H2277" s="80">
        <v>24838</v>
      </c>
      <c r="I2277" s="80">
        <v>24838</v>
      </c>
      <c r="J2277" s="81">
        <v>130769</v>
      </c>
      <c r="K2277" s="80" t="s">
        <v>435</v>
      </c>
      <c r="L2277" s="3" t="str">
        <f>_xlfn.XLOOKUP(Table5[[#This Row],[Item '#]],Ticket_Forms[Form Number],Ticket_Forms[Game Name],"",,)</f>
        <v>Bootleg Bottles</v>
      </c>
      <c r="M2277" s="15">
        <v>262.23</v>
      </c>
      <c r="N2277" s="3">
        <f>LOOKUP(Table5[[#This Row],[Item '#]],Ticket_Forms[Form Number],Ticket_Forms[Ticket Count])</f>
        <v>6300</v>
      </c>
      <c r="O2277" s="16">
        <f>LOOKUP(Table5[[#This Row],[Item '#]],Ticket_Forms[Form Number],Ticket_Forms[Ticket Value])</f>
        <v>1</v>
      </c>
      <c r="P2277" s="16">
        <f>LOOKUP(Table5[[#This Row],[Item '#]],Ticket_Forms[Form Number],Ticket_Forms[Revenue])</f>
        <v>6300</v>
      </c>
      <c r="Q2277" s="16">
        <f>LOOKUP(Table5[[#This Row],[Item '#]],Ticket_Forms[Form Number],Ticket_Forms[Ideal Profit])</f>
        <v>995</v>
      </c>
      <c r="R2277" s="16">
        <f>LOOKUP(Table5[[#This Row],[Item '#]],Ticket_Forms[Form Number],Ticket_Forms[Prizes])</f>
        <v>5305</v>
      </c>
      <c r="S2277" s="16">
        <f>LOOKUP(Table5[[#This Row],[Item '#]],Ticket_Forms[Form Number],Ticket_Forms[Location Rent])</f>
        <v>378</v>
      </c>
      <c r="T2277" s="16">
        <f>LOOKUP(Table5[[#This Row],[Item '#]],Ticket_Forms[Form Number],Ticket_Forms[Last Sale])</f>
        <v>500</v>
      </c>
      <c r="U2277" s="16" t="s">
        <v>3909</v>
      </c>
      <c r="V2277" s="58" t="str">
        <f>Table5[[#This Row],[Date Distributed]]</f>
        <v/>
      </c>
      <c r="W2277" s="3" t="str">
        <f>_xlfn.XLOOKUP(Table5[[#This Row],[Serial '#]],Table10[Serial '#],Table10[Charity Association],"",,)</f>
        <v/>
      </c>
      <c r="Z2277" s="16" t="s">
        <v>3909</v>
      </c>
    </row>
    <row r="2278" spans="1:26" hidden="1" x14ac:dyDescent="0.35">
      <c r="A2278" s="3">
        <v>2276</v>
      </c>
      <c r="B2278" s="78">
        <v>45393</v>
      </c>
      <c r="C2278" s="73" t="str">
        <f>_xlfn.XLOOKUP(Table5[[#This Row],[Serial '#]],Table10[Serial '#],Table10[Date],"",,)</f>
        <v/>
      </c>
      <c r="D22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78" s="73" t="str">
        <f>IF(Table5[[#This Row],[Date Distributed]]="","In Stock","Distributed")</f>
        <v>In Stock</v>
      </c>
      <c r="F2278" s="79" t="s">
        <v>660</v>
      </c>
      <c r="G2278" s="75" t="s">
        <v>360</v>
      </c>
      <c r="H2278" s="80">
        <v>24838</v>
      </c>
      <c r="I2278" s="80">
        <v>24838</v>
      </c>
      <c r="J2278" s="81">
        <v>130770</v>
      </c>
      <c r="K2278" s="80" t="s">
        <v>435</v>
      </c>
      <c r="L2278" s="3" t="str">
        <f>_xlfn.XLOOKUP(Table5[[#This Row],[Item '#]],Ticket_Forms[Form Number],Ticket_Forms[Game Name],"",,)</f>
        <v>Bootleg Bottles</v>
      </c>
      <c r="M2278" s="15">
        <v>262.23</v>
      </c>
      <c r="N2278" s="3">
        <f>LOOKUP(Table5[[#This Row],[Item '#]],Ticket_Forms[Form Number],Ticket_Forms[Ticket Count])</f>
        <v>6300</v>
      </c>
      <c r="O2278" s="16">
        <f>LOOKUP(Table5[[#This Row],[Item '#]],Ticket_Forms[Form Number],Ticket_Forms[Ticket Value])</f>
        <v>1</v>
      </c>
      <c r="P2278" s="16">
        <f>LOOKUP(Table5[[#This Row],[Item '#]],Ticket_Forms[Form Number],Ticket_Forms[Revenue])</f>
        <v>6300</v>
      </c>
      <c r="Q2278" s="16">
        <f>LOOKUP(Table5[[#This Row],[Item '#]],Ticket_Forms[Form Number],Ticket_Forms[Ideal Profit])</f>
        <v>995</v>
      </c>
      <c r="R2278" s="16">
        <f>LOOKUP(Table5[[#This Row],[Item '#]],Ticket_Forms[Form Number],Ticket_Forms[Prizes])</f>
        <v>5305</v>
      </c>
      <c r="S2278" s="16">
        <f>LOOKUP(Table5[[#This Row],[Item '#]],Ticket_Forms[Form Number],Ticket_Forms[Location Rent])</f>
        <v>378</v>
      </c>
      <c r="T2278" s="16">
        <f>LOOKUP(Table5[[#This Row],[Item '#]],Ticket_Forms[Form Number],Ticket_Forms[Last Sale])</f>
        <v>500</v>
      </c>
      <c r="U2278" s="16" t="s">
        <v>3909</v>
      </c>
      <c r="V2278" s="58" t="str">
        <f>Table5[[#This Row],[Date Distributed]]</f>
        <v/>
      </c>
      <c r="W2278" s="3" t="str">
        <f>_xlfn.XLOOKUP(Table5[[#This Row],[Serial '#]],Table10[Serial '#],Table10[Charity Association],"",,)</f>
        <v/>
      </c>
      <c r="Z2278" s="16" t="s">
        <v>3909</v>
      </c>
    </row>
    <row r="2279" spans="1:26" hidden="1" x14ac:dyDescent="0.35">
      <c r="A2279" s="3">
        <v>2277</v>
      </c>
      <c r="B2279" s="78">
        <v>45393</v>
      </c>
      <c r="C2279" s="73" t="str">
        <f>_xlfn.XLOOKUP(Table5[[#This Row],[Serial '#]],Table10[Serial '#],Table10[Date],"",,)</f>
        <v/>
      </c>
      <c r="D22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79" s="73" t="str">
        <f>IF(Table5[[#This Row],[Date Distributed]]="","In Stock","Distributed")</f>
        <v>In Stock</v>
      </c>
      <c r="F2279" s="79" t="s">
        <v>660</v>
      </c>
      <c r="G2279" s="75" t="s">
        <v>360</v>
      </c>
      <c r="H2279" s="80">
        <v>24838</v>
      </c>
      <c r="I2279" s="80">
        <v>24838</v>
      </c>
      <c r="J2279" s="81">
        <v>130772</v>
      </c>
      <c r="K2279" s="80" t="s">
        <v>435</v>
      </c>
      <c r="L2279" s="3" t="str">
        <f>_xlfn.XLOOKUP(Table5[[#This Row],[Item '#]],Ticket_Forms[Form Number],Ticket_Forms[Game Name],"",,)</f>
        <v>Bootleg Bottles</v>
      </c>
      <c r="M2279" s="15">
        <v>262.23</v>
      </c>
      <c r="N2279" s="3">
        <f>LOOKUP(Table5[[#This Row],[Item '#]],Ticket_Forms[Form Number],Ticket_Forms[Ticket Count])</f>
        <v>6300</v>
      </c>
      <c r="O2279" s="16">
        <f>LOOKUP(Table5[[#This Row],[Item '#]],Ticket_Forms[Form Number],Ticket_Forms[Ticket Value])</f>
        <v>1</v>
      </c>
      <c r="P2279" s="16">
        <f>LOOKUP(Table5[[#This Row],[Item '#]],Ticket_Forms[Form Number],Ticket_Forms[Revenue])</f>
        <v>6300</v>
      </c>
      <c r="Q2279" s="16">
        <f>LOOKUP(Table5[[#This Row],[Item '#]],Ticket_Forms[Form Number],Ticket_Forms[Ideal Profit])</f>
        <v>995</v>
      </c>
      <c r="R2279" s="16">
        <f>LOOKUP(Table5[[#This Row],[Item '#]],Ticket_Forms[Form Number],Ticket_Forms[Prizes])</f>
        <v>5305</v>
      </c>
      <c r="S2279" s="16">
        <f>LOOKUP(Table5[[#This Row],[Item '#]],Ticket_Forms[Form Number],Ticket_Forms[Location Rent])</f>
        <v>378</v>
      </c>
      <c r="T2279" s="16">
        <f>LOOKUP(Table5[[#This Row],[Item '#]],Ticket_Forms[Form Number],Ticket_Forms[Last Sale])</f>
        <v>500</v>
      </c>
      <c r="U2279" s="16" t="s">
        <v>3909</v>
      </c>
      <c r="V2279" s="58" t="str">
        <f>Table5[[#This Row],[Date Distributed]]</f>
        <v/>
      </c>
      <c r="W2279" s="3" t="str">
        <f>_xlfn.XLOOKUP(Table5[[#This Row],[Serial '#]],Table10[Serial '#],Table10[Charity Association],"",,)</f>
        <v/>
      </c>
      <c r="Z2279" s="16" t="s">
        <v>3909</v>
      </c>
    </row>
    <row r="2280" spans="1:26" hidden="1" x14ac:dyDescent="0.35">
      <c r="A2280" s="3">
        <v>2278</v>
      </c>
      <c r="B2280" s="78">
        <v>45393</v>
      </c>
      <c r="C2280" s="73" t="str">
        <f>_xlfn.XLOOKUP(Table5[[#This Row],[Serial '#]],Table10[Serial '#],Table10[Date],"",,)</f>
        <v/>
      </c>
      <c r="D22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80" s="73" t="str">
        <f>IF(Table5[[#This Row],[Date Distributed]]="","In Stock","Distributed")</f>
        <v>In Stock</v>
      </c>
      <c r="F2280" s="79" t="s">
        <v>660</v>
      </c>
      <c r="G2280" s="75" t="s">
        <v>360</v>
      </c>
      <c r="H2280" s="80">
        <v>24838</v>
      </c>
      <c r="I2280" s="80">
        <v>24838</v>
      </c>
      <c r="J2280" s="81">
        <v>130773</v>
      </c>
      <c r="K2280" s="80" t="s">
        <v>435</v>
      </c>
      <c r="L2280" s="3" t="str">
        <f>_xlfn.XLOOKUP(Table5[[#This Row],[Item '#]],Ticket_Forms[Form Number],Ticket_Forms[Game Name],"",,)</f>
        <v>Bootleg Bottles</v>
      </c>
      <c r="M2280" s="15">
        <v>262.23</v>
      </c>
      <c r="N2280" s="3">
        <f>LOOKUP(Table5[[#This Row],[Item '#]],Ticket_Forms[Form Number],Ticket_Forms[Ticket Count])</f>
        <v>6300</v>
      </c>
      <c r="O2280" s="16">
        <f>LOOKUP(Table5[[#This Row],[Item '#]],Ticket_Forms[Form Number],Ticket_Forms[Ticket Value])</f>
        <v>1</v>
      </c>
      <c r="P2280" s="16">
        <f>LOOKUP(Table5[[#This Row],[Item '#]],Ticket_Forms[Form Number],Ticket_Forms[Revenue])</f>
        <v>6300</v>
      </c>
      <c r="Q2280" s="16">
        <f>LOOKUP(Table5[[#This Row],[Item '#]],Ticket_Forms[Form Number],Ticket_Forms[Ideal Profit])</f>
        <v>995</v>
      </c>
      <c r="R2280" s="16">
        <f>LOOKUP(Table5[[#This Row],[Item '#]],Ticket_Forms[Form Number],Ticket_Forms[Prizes])</f>
        <v>5305</v>
      </c>
      <c r="S2280" s="16">
        <f>LOOKUP(Table5[[#This Row],[Item '#]],Ticket_Forms[Form Number],Ticket_Forms[Location Rent])</f>
        <v>378</v>
      </c>
      <c r="T2280" s="16">
        <f>LOOKUP(Table5[[#This Row],[Item '#]],Ticket_Forms[Form Number],Ticket_Forms[Last Sale])</f>
        <v>500</v>
      </c>
      <c r="U2280" s="16" t="s">
        <v>3909</v>
      </c>
      <c r="V2280" s="58" t="str">
        <f>Table5[[#This Row],[Date Distributed]]</f>
        <v/>
      </c>
      <c r="W2280" s="3" t="str">
        <f>_xlfn.XLOOKUP(Table5[[#This Row],[Serial '#]],Table10[Serial '#],Table10[Charity Association],"",,)</f>
        <v/>
      </c>
      <c r="Z2280" s="16" t="s">
        <v>3909</v>
      </c>
    </row>
    <row r="2281" spans="1:26" hidden="1" x14ac:dyDescent="0.35">
      <c r="A2281" s="3">
        <v>2279</v>
      </c>
      <c r="B2281" s="78">
        <v>45393</v>
      </c>
      <c r="C2281" s="73" t="str">
        <f>_xlfn.XLOOKUP(Table5[[#This Row],[Serial '#]],Table10[Serial '#],Table10[Date],"",,)</f>
        <v/>
      </c>
      <c r="D22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81" s="73" t="str">
        <f>IF(Table5[[#This Row],[Date Distributed]]="","In Stock","Distributed")</f>
        <v>In Stock</v>
      </c>
      <c r="F2281" s="79" t="s">
        <v>660</v>
      </c>
      <c r="G2281" s="75" t="s">
        <v>360</v>
      </c>
      <c r="H2281" s="80">
        <v>24838</v>
      </c>
      <c r="I2281" s="80">
        <v>24838</v>
      </c>
      <c r="J2281" s="81">
        <v>130776</v>
      </c>
      <c r="K2281" s="80" t="s">
        <v>435</v>
      </c>
      <c r="L2281" s="3" t="str">
        <f>_xlfn.XLOOKUP(Table5[[#This Row],[Item '#]],Ticket_Forms[Form Number],Ticket_Forms[Game Name],"",,)</f>
        <v>Bootleg Bottles</v>
      </c>
      <c r="M2281" s="15">
        <v>262.23</v>
      </c>
      <c r="N2281" s="3">
        <f>LOOKUP(Table5[[#This Row],[Item '#]],Ticket_Forms[Form Number],Ticket_Forms[Ticket Count])</f>
        <v>6300</v>
      </c>
      <c r="O2281" s="16">
        <f>LOOKUP(Table5[[#This Row],[Item '#]],Ticket_Forms[Form Number],Ticket_Forms[Ticket Value])</f>
        <v>1</v>
      </c>
      <c r="P2281" s="16">
        <f>LOOKUP(Table5[[#This Row],[Item '#]],Ticket_Forms[Form Number],Ticket_Forms[Revenue])</f>
        <v>6300</v>
      </c>
      <c r="Q2281" s="16">
        <f>LOOKUP(Table5[[#This Row],[Item '#]],Ticket_Forms[Form Number],Ticket_Forms[Ideal Profit])</f>
        <v>995</v>
      </c>
      <c r="R2281" s="16">
        <f>LOOKUP(Table5[[#This Row],[Item '#]],Ticket_Forms[Form Number],Ticket_Forms[Prizes])</f>
        <v>5305</v>
      </c>
      <c r="S2281" s="16">
        <f>LOOKUP(Table5[[#This Row],[Item '#]],Ticket_Forms[Form Number],Ticket_Forms[Location Rent])</f>
        <v>378</v>
      </c>
      <c r="T2281" s="16">
        <f>LOOKUP(Table5[[#This Row],[Item '#]],Ticket_Forms[Form Number],Ticket_Forms[Last Sale])</f>
        <v>500</v>
      </c>
      <c r="U2281" s="16" t="s">
        <v>3909</v>
      </c>
      <c r="V2281" s="58" t="str">
        <f>Table5[[#This Row],[Date Distributed]]</f>
        <v/>
      </c>
      <c r="W2281" s="3" t="str">
        <f>_xlfn.XLOOKUP(Table5[[#This Row],[Serial '#]],Table10[Serial '#],Table10[Charity Association],"",,)</f>
        <v/>
      </c>
      <c r="Z2281" s="16" t="s">
        <v>3909</v>
      </c>
    </row>
    <row r="2282" spans="1:26" hidden="1" x14ac:dyDescent="0.35">
      <c r="A2282" s="3">
        <v>2280</v>
      </c>
      <c r="B2282" s="78">
        <v>45393</v>
      </c>
      <c r="C2282" s="73" t="str">
        <f>_xlfn.XLOOKUP(Table5[[#This Row],[Serial '#]],Table10[Serial '#],Table10[Date],"",,)</f>
        <v/>
      </c>
      <c r="D22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82" s="73" t="str">
        <f>IF(Table5[[#This Row],[Date Distributed]]="","In Stock","Distributed")</f>
        <v>In Stock</v>
      </c>
      <c r="F2282" s="79" t="s">
        <v>660</v>
      </c>
      <c r="G2282" s="75" t="s">
        <v>360</v>
      </c>
      <c r="H2282" s="80">
        <v>24838</v>
      </c>
      <c r="I2282" s="80">
        <v>24838</v>
      </c>
      <c r="J2282" s="81">
        <v>130777</v>
      </c>
      <c r="K2282" s="80" t="s">
        <v>435</v>
      </c>
      <c r="L2282" s="3" t="str">
        <f>_xlfn.XLOOKUP(Table5[[#This Row],[Item '#]],Ticket_Forms[Form Number],Ticket_Forms[Game Name],"",,)</f>
        <v>Bootleg Bottles</v>
      </c>
      <c r="M2282" s="15">
        <v>262.23</v>
      </c>
      <c r="N2282" s="3">
        <f>LOOKUP(Table5[[#This Row],[Item '#]],Ticket_Forms[Form Number],Ticket_Forms[Ticket Count])</f>
        <v>6300</v>
      </c>
      <c r="O2282" s="16">
        <f>LOOKUP(Table5[[#This Row],[Item '#]],Ticket_Forms[Form Number],Ticket_Forms[Ticket Value])</f>
        <v>1</v>
      </c>
      <c r="P2282" s="16">
        <f>LOOKUP(Table5[[#This Row],[Item '#]],Ticket_Forms[Form Number],Ticket_Forms[Revenue])</f>
        <v>6300</v>
      </c>
      <c r="Q2282" s="16">
        <f>LOOKUP(Table5[[#This Row],[Item '#]],Ticket_Forms[Form Number],Ticket_Forms[Ideal Profit])</f>
        <v>995</v>
      </c>
      <c r="R2282" s="16">
        <f>LOOKUP(Table5[[#This Row],[Item '#]],Ticket_Forms[Form Number],Ticket_Forms[Prizes])</f>
        <v>5305</v>
      </c>
      <c r="S2282" s="16">
        <f>LOOKUP(Table5[[#This Row],[Item '#]],Ticket_Forms[Form Number],Ticket_Forms[Location Rent])</f>
        <v>378</v>
      </c>
      <c r="T2282" s="16">
        <f>LOOKUP(Table5[[#This Row],[Item '#]],Ticket_Forms[Form Number],Ticket_Forms[Last Sale])</f>
        <v>500</v>
      </c>
      <c r="U2282" s="16" t="s">
        <v>3909</v>
      </c>
      <c r="V2282" s="58" t="str">
        <f>Table5[[#This Row],[Date Distributed]]</f>
        <v/>
      </c>
      <c r="W2282" s="3" t="str">
        <f>_xlfn.XLOOKUP(Table5[[#This Row],[Serial '#]],Table10[Serial '#],Table10[Charity Association],"",,)</f>
        <v/>
      </c>
      <c r="Z2282" s="16" t="s">
        <v>3909</v>
      </c>
    </row>
    <row r="2283" spans="1:26" hidden="1" x14ac:dyDescent="0.35">
      <c r="A2283" s="3">
        <v>2281</v>
      </c>
      <c r="B2283" s="78">
        <v>45393</v>
      </c>
      <c r="C2283" s="73" t="str">
        <f>_xlfn.XLOOKUP(Table5[[#This Row],[Serial '#]],Table10[Serial '#],Table10[Date],"",,)</f>
        <v/>
      </c>
      <c r="D22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83" s="73" t="str">
        <f>IF(Table5[[#This Row],[Date Distributed]]="","In Stock","Distributed")</f>
        <v>In Stock</v>
      </c>
      <c r="F2283" s="79" t="s">
        <v>660</v>
      </c>
      <c r="G2283" s="75" t="s">
        <v>360</v>
      </c>
      <c r="H2283" s="80">
        <v>24838</v>
      </c>
      <c r="I2283" s="80">
        <v>24838</v>
      </c>
      <c r="J2283" s="81">
        <v>130779</v>
      </c>
      <c r="K2283" s="80" t="s">
        <v>435</v>
      </c>
      <c r="L2283" s="3" t="str">
        <f>_xlfn.XLOOKUP(Table5[[#This Row],[Item '#]],Ticket_Forms[Form Number],Ticket_Forms[Game Name],"",,)</f>
        <v>Bootleg Bottles</v>
      </c>
      <c r="M2283" s="15">
        <v>262.23</v>
      </c>
      <c r="N2283" s="3">
        <f>LOOKUP(Table5[[#This Row],[Item '#]],Ticket_Forms[Form Number],Ticket_Forms[Ticket Count])</f>
        <v>6300</v>
      </c>
      <c r="O2283" s="16">
        <f>LOOKUP(Table5[[#This Row],[Item '#]],Ticket_Forms[Form Number],Ticket_Forms[Ticket Value])</f>
        <v>1</v>
      </c>
      <c r="P2283" s="16">
        <f>LOOKUP(Table5[[#This Row],[Item '#]],Ticket_Forms[Form Number],Ticket_Forms[Revenue])</f>
        <v>6300</v>
      </c>
      <c r="Q2283" s="16">
        <f>LOOKUP(Table5[[#This Row],[Item '#]],Ticket_Forms[Form Number],Ticket_Forms[Ideal Profit])</f>
        <v>995</v>
      </c>
      <c r="R2283" s="16">
        <f>LOOKUP(Table5[[#This Row],[Item '#]],Ticket_Forms[Form Number],Ticket_Forms[Prizes])</f>
        <v>5305</v>
      </c>
      <c r="S2283" s="16">
        <f>LOOKUP(Table5[[#This Row],[Item '#]],Ticket_Forms[Form Number],Ticket_Forms[Location Rent])</f>
        <v>378</v>
      </c>
      <c r="T2283" s="16">
        <f>LOOKUP(Table5[[#This Row],[Item '#]],Ticket_Forms[Form Number],Ticket_Forms[Last Sale])</f>
        <v>500</v>
      </c>
      <c r="U2283" s="16" t="s">
        <v>3909</v>
      </c>
      <c r="V2283" s="58" t="str">
        <f>Table5[[#This Row],[Date Distributed]]</f>
        <v/>
      </c>
      <c r="W2283" s="3" t="str">
        <f>_xlfn.XLOOKUP(Table5[[#This Row],[Serial '#]],Table10[Serial '#],Table10[Charity Association],"",,)</f>
        <v/>
      </c>
      <c r="Z2283" s="16" t="s">
        <v>3909</v>
      </c>
    </row>
    <row r="2284" spans="1:26" hidden="1" x14ac:dyDescent="0.35">
      <c r="A2284" s="3">
        <v>2282</v>
      </c>
      <c r="B2284" s="78">
        <v>45393</v>
      </c>
      <c r="C2284" s="73" t="str">
        <f>_xlfn.XLOOKUP(Table5[[#This Row],[Serial '#]],Table10[Serial '#],Table10[Date],"",,)</f>
        <v/>
      </c>
      <c r="D22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84" s="73" t="str">
        <f>IF(Table5[[#This Row],[Date Distributed]]="","In Stock","Distributed")</f>
        <v>In Stock</v>
      </c>
      <c r="F2284" s="79" t="s">
        <v>660</v>
      </c>
      <c r="G2284" s="75" t="s">
        <v>360</v>
      </c>
      <c r="H2284" s="80">
        <v>24838</v>
      </c>
      <c r="I2284" s="80">
        <v>24838</v>
      </c>
      <c r="J2284" s="81">
        <v>130780</v>
      </c>
      <c r="K2284" s="80" t="s">
        <v>435</v>
      </c>
      <c r="L2284" s="3" t="str">
        <f>_xlfn.XLOOKUP(Table5[[#This Row],[Item '#]],Ticket_Forms[Form Number],Ticket_Forms[Game Name],"",,)</f>
        <v>Bootleg Bottles</v>
      </c>
      <c r="M2284" s="15">
        <v>262.23</v>
      </c>
      <c r="N2284" s="3">
        <f>LOOKUP(Table5[[#This Row],[Item '#]],Ticket_Forms[Form Number],Ticket_Forms[Ticket Count])</f>
        <v>6300</v>
      </c>
      <c r="O2284" s="16">
        <f>LOOKUP(Table5[[#This Row],[Item '#]],Ticket_Forms[Form Number],Ticket_Forms[Ticket Value])</f>
        <v>1</v>
      </c>
      <c r="P2284" s="16">
        <f>LOOKUP(Table5[[#This Row],[Item '#]],Ticket_Forms[Form Number],Ticket_Forms[Revenue])</f>
        <v>6300</v>
      </c>
      <c r="Q2284" s="16">
        <f>LOOKUP(Table5[[#This Row],[Item '#]],Ticket_Forms[Form Number],Ticket_Forms[Ideal Profit])</f>
        <v>995</v>
      </c>
      <c r="R2284" s="16">
        <f>LOOKUP(Table5[[#This Row],[Item '#]],Ticket_Forms[Form Number],Ticket_Forms[Prizes])</f>
        <v>5305</v>
      </c>
      <c r="S2284" s="16">
        <f>LOOKUP(Table5[[#This Row],[Item '#]],Ticket_Forms[Form Number],Ticket_Forms[Location Rent])</f>
        <v>378</v>
      </c>
      <c r="T2284" s="16">
        <f>LOOKUP(Table5[[#This Row],[Item '#]],Ticket_Forms[Form Number],Ticket_Forms[Last Sale])</f>
        <v>500</v>
      </c>
      <c r="U2284" s="16" t="s">
        <v>3909</v>
      </c>
      <c r="V2284" s="58" t="str">
        <f>Table5[[#This Row],[Date Distributed]]</f>
        <v/>
      </c>
      <c r="W2284" s="3" t="str">
        <f>_xlfn.XLOOKUP(Table5[[#This Row],[Serial '#]],Table10[Serial '#],Table10[Charity Association],"",,)</f>
        <v/>
      </c>
      <c r="Z2284" s="16" t="s">
        <v>3909</v>
      </c>
    </row>
    <row r="2285" spans="1:26" hidden="1" x14ac:dyDescent="0.35">
      <c r="A2285" s="3">
        <v>2283</v>
      </c>
      <c r="B2285" s="78">
        <v>45393</v>
      </c>
      <c r="C2285" s="73" t="str">
        <f>_xlfn.XLOOKUP(Table5[[#This Row],[Serial '#]],Table10[Serial '#],Table10[Date],"",,)</f>
        <v/>
      </c>
      <c r="D22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85" s="73" t="str">
        <f>IF(Table5[[#This Row],[Date Distributed]]="","In Stock","Distributed")</f>
        <v>In Stock</v>
      </c>
      <c r="F2285" s="79" t="s">
        <v>660</v>
      </c>
      <c r="G2285" s="75" t="s">
        <v>360</v>
      </c>
      <c r="H2285" s="80">
        <v>24838</v>
      </c>
      <c r="I2285" s="80">
        <v>24838</v>
      </c>
      <c r="J2285" s="81">
        <v>100097</v>
      </c>
      <c r="K2285" s="80" t="s">
        <v>3643</v>
      </c>
      <c r="L2285" s="3" t="str">
        <f>_xlfn.XLOOKUP(Table5[[#This Row],[Item '#]],Ticket_Forms[Form Number],Ticket_Forms[Game Name],"",,)</f>
        <v>Filthy Stinkin' Rich</v>
      </c>
      <c r="M2285" s="15">
        <v>253.13</v>
      </c>
      <c r="N2285" s="3">
        <f>LOOKUP(Table5[[#This Row],[Item '#]],Ticket_Forms[Form Number],Ticket_Forms[Ticket Count])</f>
        <v>2688</v>
      </c>
      <c r="O2285" s="16">
        <f>LOOKUP(Table5[[#This Row],[Item '#]],Ticket_Forms[Form Number],Ticket_Forms[Ticket Value])</f>
        <v>1</v>
      </c>
      <c r="P2285" s="16">
        <f>LOOKUP(Table5[[#This Row],[Item '#]],Ticket_Forms[Form Number],Ticket_Forms[Revenue])</f>
        <v>2688</v>
      </c>
      <c r="Q2285" s="16">
        <f>LOOKUP(Table5[[#This Row],[Item '#]],Ticket_Forms[Form Number],Ticket_Forms[Ideal Profit])</f>
        <v>312</v>
      </c>
      <c r="R2285" s="16">
        <f>LOOKUP(Table5[[#This Row],[Item '#]],Ticket_Forms[Form Number],Ticket_Forms[Prizes])</f>
        <v>2376</v>
      </c>
      <c r="S2285" s="16">
        <f>LOOKUP(Table5[[#This Row],[Item '#]],Ticket_Forms[Form Number],Ticket_Forms[Location Rent])</f>
        <v>161</v>
      </c>
      <c r="T2285" s="16">
        <f>LOOKUP(Table5[[#This Row],[Item '#]],Ticket_Forms[Form Number],Ticket_Forms[Last Sale])</f>
        <v>0</v>
      </c>
      <c r="U2285" s="16" t="s">
        <v>3909</v>
      </c>
      <c r="V2285" s="58" t="str">
        <f>Table5[[#This Row],[Date Distributed]]</f>
        <v/>
      </c>
      <c r="W2285" s="3" t="str">
        <f>_xlfn.XLOOKUP(Table5[[#This Row],[Serial '#]],Table10[Serial '#],Table10[Charity Association],"",,)</f>
        <v/>
      </c>
      <c r="Z2285" s="16" t="s">
        <v>3909</v>
      </c>
    </row>
    <row r="2286" spans="1:26" hidden="1" x14ac:dyDescent="0.35">
      <c r="A2286" s="3">
        <v>2284</v>
      </c>
      <c r="B2286" s="78">
        <v>45393</v>
      </c>
      <c r="C2286" s="73" t="str">
        <f>_xlfn.XLOOKUP(Table5[[#This Row],[Serial '#]],Table10[Serial '#],Table10[Date],"",,)</f>
        <v/>
      </c>
      <c r="D22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86" s="73" t="str">
        <f>IF(Table5[[#This Row],[Date Distributed]]="","In Stock","Distributed")</f>
        <v>In Stock</v>
      </c>
      <c r="F2286" s="79" t="s">
        <v>660</v>
      </c>
      <c r="G2286" s="75" t="s">
        <v>360</v>
      </c>
      <c r="H2286" s="80">
        <v>24838</v>
      </c>
      <c r="I2286" s="80">
        <v>24838</v>
      </c>
      <c r="J2286" s="81">
        <v>100098</v>
      </c>
      <c r="K2286" s="80" t="s">
        <v>3643</v>
      </c>
      <c r="L2286" s="3" t="str">
        <f>_xlfn.XLOOKUP(Table5[[#This Row],[Item '#]],Ticket_Forms[Form Number],Ticket_Forms[Game Name],"",,)</f>
        <v>Filthy Stinkin' Rich</v>
      </c>
      <c r="M2286" s="15">
        <v>253.13</v>
      </c>
      <c r="N2286" s="3">
        <f>LOOKUP(Table5[[#This Row],[Item '#]],Ticket_Forms[Form Number],Ticket_Forms[Ticket Count])</f>
        <v>2688</v>
      </c>
      <c r="O2286" s="16">
        <f>LOOKUP(Table5[[#This Row],[Item '#]],Ticket_Forms[Form Number],Ticket_Forms[Ticket Value])</f>
        <v>1</v>
      </c>
      <c r="P2286" s="16">
        <f>LOOKUP(Table5[[#This Row],[Item '#]],Ticket_Forms[Form Number],Ticket_Forms[Revenue])</f>
        <v>2688</v>
      </c>
      <c r="Q2286" s="16">
        <f>LOOKUP(Table5[[#This Row],[Item '#]],Ticket_Forms[Form Number],Ticket_Forms[Ideal Profit])</f>
        <v>312</v>
      </c>
      <c r="R2286" s="16">
        <f>LOOKUP(Table5[[#This Row],[Item '#]],Ticket_Forms[Form Number],Ticket_Forms[Prizes])</f>
        <v>2376</v>
      </c>
      <c r="S2286" s="16">
        <f>LOOKUP(Table5[[#This Row],[Item '#]],Ticket_Forms[Form Number],Ticket_Forms[Location Rent])</f>
        <v>161</v>
      </c>
      <c r="T2286" s="16">
        <f>LOOKUP(Table5[[#This Row],[Item '#]],Ticket_Forms[Form Number],Ticket_Forms[Last Sale])</f>
        <v>0</v>
      </c>
      <c r="U2286" s="16" t="s">
        <v>3909</v>
      </c>
      <c r="V2286" s="58" t="str">
        <f>Table5[[#This Row],[Date Distributed]]</f>
        <v/>
      </c>
      <c r="W2286" s="3" t="str">
        <f>_xlfn.XLOOKUP(Table5[[#This Row],[Serial '#]],Table10[Serial '#],Table10[Charity Association],"",,)</f>
        <v/>
      </c>
      <c r="Z2286" s="16" t="s">
        <v>3909</v>
      </c>
    </row>
    <row r="2287" spans="1:26" hidden="1" x14ac:dyDescent="0.35">
      <c r="A2287" s="3">
        <v>2285</v>
      </c>
      <c r="B2287" s="78">
        <v>45393</v>
      </c>
      <c r="C2287" s="73" t="str">
        <f>_xlfn.XLOOKUP(Table5[[#This Row],[Serial '#]],Table10[Serial '#],Table10[Date],"",,)</f>
        <v/>
      </c>
      <c r="D22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87" s="73" t="str">
        <f>IF(Table5[[#This Row],[Date Distributed]]="","In Stock","Distributed")</f>
        <v>In Stock</v>
      </c>
      <c r="F2287" s="79" t="s">
        <v>660</v>
      </c>
      <c r="G2287" s="75" t="s">
        <v>360</v>
      </c>
      <c r="H2287" s="80">
        <v>24838</v>
      </c>
      <c r="I2287" s="80">
        <v>24838</v>
      </c>
      <c r="J2287" s="81">
        <v>100100</v>
      </c>
      <c r="K2287" s="80" t="s">
        <v>3643</v>
      </c>
      <c r="L2287" s="3" t="str">
        <f>_xlfn.XLOOKUP(Table5[[#This Row],[Item '#]],Ticket_Forms[Form Number],Ticket_Forms[Game Name],"",,)</f>
        <v>Filthy Stinkin' Rich</v>
      </c>
      <c r="M2287" s="15">
        <v>253.13</v>
      </c>
      <c r="N2287" s="3">
        <f>LOOKUP(Table5[[#This Row],[Item '#]],Ticket_Forms[Form Number],Ticket_Forms[Ticket Count])</f>
        <v>2688</v>
      </c>
      <c r="O2287" s="16">
        <f>LOOKUP(Table5[[#This Row],[Item '#]],Ticket_Forms[Form Number],Ticket_Forms[Ticket Value])</f>
        <v>1</v>
      </c>
      <c r="P2287" s="16">
        <f>LOOKUP(Table5[[#This Row],[Item '#]],Ticket_Forms[Form Number],Ticket_Forms[Revenue])</f>
        <v>2688</v>
      </c>
      <c r="Q2287" s="16">
        <f>LOOKUP(Table5[[#This Row],[Item '#]],Ticket_Forms[Form Number],Ticket_Forms[Ideal Profit])</f>
        <v>312</v>
      </c>
      <c r="R2287" s="16">
        <f>LOOKUP(Table5[[#This Row],[Item '#]],Ticket_Forms[Form Number],Ticket_Forms[Prizes])</f>
        <v>2376</v>
      </c>
      <c r="S2287" s="16">
        <f>LOOKUP(Table5[[#This Row],[Item '#]],Ticket_Forms[Form Number],Ticket_Forms[Location Rent])</f>
        <v>161</v>
      </c>
      <c r="T2287" s="16">
        <f>LOOKUP(Table5[[#This Row],[Item '#]],Ticket_Forms[Form Number],Ticket_Forms[Last Sale])</f>
        <v>0</v>
      </c>
      <c r="U2287" s="16" t="s">
        <v>3909</v>
      </c>
      <c r="V2287" s="58" t="str">
        <f>Table5[[#This Row],[Date Distributed]]</f>
        <v/>
      </c>
      <c r="W2287" s="3" t="str">
        <f>_xlfn.XLOOKUP(Table5[[#This Row],[Serial '#]],Table10[Serial '#],Table10[Charity Association],"",,)</f>
        <v/>
      </c>
      <c r="Z2287" s="16" t="s">
        <v>3909</v>
      </c>
    </row>
    <row r="2288" spans="1:26" hidden="1" x14ac:dyDescent="0.35">
      <c r="A2288" s="3">
        <v>2286</v>
      </c>
      <c r="B2288" s="78">
        <v>45393</v>
      </c>
      <c r="C2288" s="73" t="str">
        <f>_xlfn.XLOOKUP(Table5[[#This Row],[Serial '#]],Table10[Serial '#],Table10[Date],"",,)</f>
        <v/>
      </c>
      <c r="D22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88" s="73" t="str">
        <f>IF(Table5[[#This Row],[Date Distributed]]="","In Stock","Distributed")</f>
        <v>In Stock</v>
      </c>
      <c r="F2288" s="79" t="s">
        <v>660</v>
      </c>
      <c r="G2288" s="75" t="s">
        <v>360</v>
      </c>
      <c r="H2288" s="80">
        <v>24838</v>
      </c>
      <c r="I2288" s="80">
        <v>24838</v>
      </c>
      <c r="J2288" s="81">
        <v>100103</v>
      </c>
      <c r="K2288" s="80" t="s">
        <v>3643</v>
      </c>
      <c r="L2288" s="3" t="str">
        <f>_xlfn.XLOOKUP(Table5[[#This Row],[Item '#]],Ticket_Forms[Form Number],Ticket_Forms[Game Name],"",,)</f>
        <v>Filthy Stinkin' Rich</v>
      </c>
      <c r="M2288" s="15">
        <v>253.13</v>
      </c>
      <c r="N2288" s="3">
        <f>LOOKUP(Table5[[#This Row],[Item '#]],Ticket_Forms[Form Number],Ticket_Forms[Ticket Count])</f>
        <v>2688</v>
      </c>
      <c r="O2288" s="16">
        <f>LOOKUP(Table5[[#This Row],[Item '#]],Ticket_Forms[Form Number],Ticket_Forms[Ticket Value])</f>
        <v>1</v>
      </c>
      <c r="P2288" s="16">
        <f>LOOKUP(Table5[[#This Row],[Item '#]],Ticket_Forms[Form Number],Ticket_Forms[Revenue])</f>
        <v>2688</v>
      </c>
      <c r="Q2288" s="16">
        <f>LOOKUP(Table5[[#This Row],[Item '#]],Ticket_Forms[Form Number],Ticket_Forms[Ideal Profit])</f>
        <v>312</v>
      </c>
      <c r="R2288" s="16">
        <f>LOOKUP(Table5[[#This Row],[Item '#]],Ticket_Forms[Form Number],Ticket_Forms[Prizes])</f>
        <v>2376</v>
      </c>
      <c r="S2288" s="16">
        <f>LOOKUP(Table5[[#This Row],[Item '#]],Ticket_Forms[Form Number],Ticket_Forms[Location Rent])</f>
        <v>161</v>
      </c>
      <c r="T2288" s="16">
        <f>LOOKUP(Table5[[#This Row],[Item '#]],Ticket_Forms[Form Number],Ticket_Forms[Last Sale])</f>
        <v>0</v>
      </c>
      <c r="U2288" s="16" t="s">
        <v>3909</v>
      </c>
      <c r="V2288" s="58" t="str">
        <f>Table5[[#This Row],[Date Distributed]]</f>
        <v/>
      </c>
      <c r="W2288" s="3" t="str">
        <f>_xlfn.XLOOKUP(Table5[[#This Row],[Serial '#]],Table10[Serial '#],Table10[Charity Association],"",,)</f>
        <v/>
      </c>
      <c r="Z2288" s="16" t="s">
        <v>3909</v>
      </c>
    </row>
    <row r="2289" spans="1:26" hidden="1" x14ac:dyDescent="0.35">
      <c r="A2289" s="3">
        <v>2287</v>
      </c>
      <c r="B2289" s="78">
        <v>45393</v>
      </c>
      <c r="C2289" s="73" t="str">
        <f>_xlfn.XLOOKUP(Table5[[#This Row],[Serial '#]],Table10[Serial '#],Table10[Date],"",,)</f>
        <v/>
      </c>
      <c r="D22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89" s="73" t="str">
        <f>IF(Table5[[#This Row],[Date Distributed]]="","In Stock","Distributed")</f>
        <v>In Stock</v>
      </c>
      <c r="F2289" s="79" t="s">
        <v>660</v>
      </c>
      <c r="G2289" s="75" t="s">
        <v>360</v>
      </c>
      <c r="H2289" s="80">
        <v>24838</v>
      </c>
      <c r="I2289" s="80">
        <v>24838</v>
      </c>
      <c r="J2289" s="81">
        <v>100104</v>
      </c>
      <c r="K2289" s="80" t="s">
        <v>3643</v>
      </c>
      <c r="L2289" s="3" t="str">
        <f>_xlfn.XLOOKUP(Table5[[#This Row],[Item '#]],Ticket_Forms[Form Number],Ticket_Forms[Game Name],"",,)</f>
        <v>Filthy Stinkin' Rich</v>
      </c>
      <c r="M2289" s="15">
        <v>253.13</v>
      </c>
      <c r="N2289" s="3">
        <f>LOOKUP(Table5[[#This Row],[Item '#]],Ticket_Forms[Form Number],Ticket_Forms[Ticket Count])</f>
        <v>2688</v>
      </c>
      <c r="O2289" s="16">
        <f>LOOKUP(Table5[[#This Row],[Item '#]],Ticket_Forms[Form Number],Ticket_Forms[Ticket Value])</f>
        <v>1</v>
      </c>
      <c r="P2289" s="16">
        <f>LOOKUP(Table5[[#This Row],[Item '#]],Ticket_Forms[Form Number],Ticket_Forms[Revenue])</f>
        <v>2688</v>
      </c>
      <c r="Q2289" s="16">
        <f>LOOKUP(Table5[[#This Row],[Item '#]],Ticket_Forms[Form Number],Ticket_Forms[Ideal Profit])</f>
        <v>312</v>
      </c>
      <c r="R2289" s="16">
        <f>LOOKUP(Table5[[#This Row],[Item '#]],Ticket_Forms[Form Number],Ticket_Forms[Prizes])</f>
        <v>2376</v>
      </c>
      <c r="S2289" s="16">
        <f>LOOKUP(Table5[[#This Row],[Item '#]],Ticket_Forms[Form Number],Ticket_Forms[Location Rent])</f>
        <v>161</v>
      </c>
      <c r="T2289" s="16">
        <f>LOOKUP(Table5[[#This Row],[Item '#]],Ticket_Forms[Form Number],Ticket_Forms[Last Sale])</f>
        <v>0</v>
      </c>
      <c r="U2289" s="16" t="s">
        <v>3909</v>
      </c>
      <c r="V2289" s="58" t="str">
        <f>Table5[[#This Row],[Date Distributed]]</f>
        <v/>
      </c>
      <c r="W2289" s="3" t="str">
        <f>_xlfn.XLOOKUP(Table5[[#This Row],[Serial '#]],Table10[Serial '#],Table10[Charity Association],"",,)</f>
        <v/>
      </c>
      <c r="Z2289" s="16" t="s">
        <v>3909</v>
      </c>
    </row>
    <row r="2290" spans="1:26" hidden="1" x14ac:dyDescent="0.35">
      <c r="A2290" s="3">
        <v>2288</v>
      </c>
      <c r="B2290" s="78">
        <v>45393</v>
      </c>
      <c r="C2290" s="73">
        <f>_xlfn.XLOOKUP(Table5[[#This Row],[Serial '#]],Table10[Serial '#],Table10[Date],"",,)</f>
        <v>45536</v>
      </c>
      <c r="D22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290" s="73" t="str">
        <f>IF(Table5[[#This Row],[Date Distributed]]="","In Stock","Distributed")</f>
        <v>Distributed</v>
      </c>
      <c r="F2290" s="79" t="s">
        <v>660</v>
      </c>
      <c r="G2290" s="75" t="s">
        <v>360</v>
      </c>
      <c r="H2290" s="80">
        <v>24838</v>
      </c>
      <c r="I2290" s="80">
        <v>24838</v>
      </c>
      <c r="J2290" s="81">
        <v>100110</v>
      </c>
      <c r="K2290" s="80" t="s">
        <v>3643</v>
      </c>
      <c r="L2290" s="3" t="str">
        <f>_xlfn.XLOOKUP(Table5[[#This Row],[Item '#]],Ticket_Forms[Form Number],Ticket_Forms[Game Name],"",,)</f>
        <v>Filthy Stinkin' Rich</v>
      </c>
      <c r="M2290" s="15">
        <v>253.13</v>
      </c>
      <c r="N2290" s="3">
        <f>LOOKUP(Table5[[#This Row],[Item '#]],Ticket_Forms[Form Number],Ticket_Forms[Ticket Count])</f>
        <v>2688</v>
      </c>
      <c r="O2290" s="16">
        <f>LOOKUP(Table5[[#This Row],[Item '#]],Ticket_Forms[Form Number],Ticket_Forms[Ticket Value])</f>
        <v>1</v>
      </c>
      <c r="P2290" s="16">
        <f>LOOKUP(Table5[[#This Row],[Item '#]],Ticket_Forms[Form Number],Ticket_Forms[Revenue])</f>
        <v>2688</v>
      </c>
      <c r="Q2290" s="16">
        <f>LOOKUP(Table5[[#This Row],[Item '#]],Ticket_Forms[Form Number],Ticket_Forms[Ideal Profit])</f>
        <v>312</v>
      </c>
      <c r="R2290" s="16">
        <f>LOOKUP(Table5[[#This Row],[Item '#]],Ticket_Forms[Form Number],Ticket_Forms[Prizes])</f>
        <v>2376</v>
      </c>
      <c r="S2290" s="16">
        <f>LOOKUP(Table5[[#This Row],[Item '#]],Ticket_Forms[Form Number],Ticket_Forms[Location Rent])</f>
        <v>161</v>
      </c>
      <c r="T2290" s="16">
        <f>LOOKUP(Table5[[#This Row],[Item '#]],Ticket_Forms[Form Number],Ticket_Forms[Last Sale])</f>
        <v>0</v>
      </c>
      <c r="U2290" s="16" t="s">
        <v>3909</v>
      </c>
      <c r="V2290" s="58">
        <f>Table5[[#This Row],[Date Distributed]]</f>
        <v>45536</v>
      </c>
      <c r="W2290" s="3" t="str">
        <f>_xlfn.XLOOKUP(Table5[[#This Row],[Serial '#]],Table10[Serial '#],Table10[Charity Association],"",,)</f>
        <v>Medina County Law Enforcrment Assoc</v>
      </c>
      <c r="Z2290" s="16" t="s">
        <v>3909</v>
      </c>
    </row>
    <row r="2291" spans="1:26" hidden="1" x14ac:dyDescent="0.35">
      <c r="A2291" s="3">
        <v>2289</v>
      </c>
      <c r="B2291" s="78">
        <v>45393</v>
      </c>
      <c r="C2291" s="73" t="str">
        <f>_xlfn.XLOOKUP(Table5[[#This Row],[Serial '#]],Table10[Serial '#],Table10[Date],"",,)</f>
        <v/>
      </c>
      <c r="D22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91" s="73" t="str">
        <f>IF(Table5[[#This Row],[Date Distributed]]="","In Stock","Distributed")</f>
        <v>In Stock</v>
      </c>
      <c r="F2291" s="79" t="s">
        <v>660</v>
      </c>
      <c r="G2291" s="75" t="s">
        <v>360</v>
      </c>
      <c r="H2291" s="80">
        <v>24838</v>
      </c>
      <c r="I2291" s="80">
        <v>24838</v>
      </c>
      <c r="J2291" s="81">
        <v>100113</v>
      </c>
      <c r="K2291" s="80" t="s">
        <v>3643</v>
      </c>
      <c r="L2291" s="3" t="str">
        <f>_xlfn.XLOOKUP(Table5[[#This Row],[Item '#]],Ticket_Forms[Form Number],Ticket_Forms[Game Name],"",,)</f>
        <v>Filthy Stinkin' Rich</v>
      </c>
      <c r="M2291" s="15">
        <v>253.13</v>
      </c>
      <c r="N2291" s="3">
        <f>LOOKUP(Table5[[#This Row],[Item '#]],Ticket_Forms[Form Number],Ticket_Forms[Ticket Count])</f>
        <v>2688</v>
      </c>
      <c r="O2291" s="16">
        <f>LOOKUP(Table5[[#This Row],[Item '#]],Ticket_Forms[Form Number],Ticket_Forms[Ticket Value])</f>
        <v>1</v>
      </c>
      <c r="P2291" s="16">
        <f>LOOKUP(Table5[[#This Row],[Item '#]],Ticket_Forms[Form Number],Ticket_Forms[Revenue])</f>
        <v>2688</v>
      </c>
      <c r="Q2291" s="16">
        <f>LOOKUP(Table5[[#This Row],[Item '#]],Ticket_Forms[Form Number],Ticket_Forms[Ideal Profit])</f>
        <v>312</v>
      </c>
      <c r="R2291" s="16">
        <f>LOOKUP(Table5[[#This Row],[Item '#]],Ticket_Forms[Form Number],Ticket_Forms[Prizes])</f>
        <v>2376</v>
      </c>
      <c r="S2291" s="16">
        <f>LOOKUP(Table5[[#This Row],[Item '#]],Ticket_Forms[Form Number],Ticket_Forms[Location Rent])</f>
        <v>161</v>
      </c>
      <c r="T2291" s="16">
        <f>LOOKUP(Table5[[#This Row],[Item '#]],Ticket_Forms[Form Number],Ticket_Forms[Last Sale])</f>
        <v>0</v>
      </c>
      <c r="U2291" s="16" t="s">
        <v>3909</v>
      </c>
      <c r="V2291" s="58" t="str">
        <f>Table5[[#This Row],[Date Distributed]]</f>
        <v/>
      </c>
      <c r="W2291" s="3" t="str">
        <f>_xlfn.XLOOKUP(Table5[[#This Row],[Serial '#]],Table10[Serial '#],Table10[Charity Association],"",,)</f>
        <v/>
      </c>
      <c r="Z2291" s="16" t="s">
        <v>3909</v>
      </c>
    </row>
    <row r="2292" spans="1:26" hidden="1" x14ac:dyDescent="0.35">
      <c r="A2292" s="3">
        <v>2290</v>
      </c>
      <c r="B2292" s="78">
        <v>45393</v>
      </c>
      <c r="C2292" s="73" t="str">
        <f>_xlfn.XLOOKUP(Table5[[#This Row],[Serial '#]],Table10[Serial '#],Table10[Date],"",,)</f>
        <v/>
      </c>
      <c r="D22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92" s="73" t="str">
        <f>IF(Table5[[#This Row],[Date Distributed]]="","In Stock","Distributed")</f>
        <v>In Stock</v>
      </c>
      <c r="F2292" s="79" t="s">
        <v>660</v>
      </c>
      <c r="G2292" s="75" t="s">
        <v>360</v>
      </c>
      <c r="H2292" s="80">
        <v>24838</v>
      </c>
      <c r="I2292" s="80">
        <v>24838</v>
      </c>
      <c r="J2292" s="81">
        <v>100115</v>
      </c>
      <c r="K2292" s="80" t="s">
        <v>3643</v>
      </c>
      <c r="L2292" s="3" t="str">
        <f>_xlfn.XLOOKUP(Table5[[#This Row],[Item '#]],Ticket_Forms[Form Number],Ticket_Forms[Game Name],"",,)</f>
        <v>Filthy Stinkin' Rich</v>
      </c>
      <c r="M2292" s="15">
        <v>253.13</v>
      </c>
      <c r="N2292" s="3">
        <f>LOOKUP(Table5[[#This Row],[Item '#]],Ticket_Forms[Form Number],Ticket_Forms[Ticket Count])</f>
        <v>2688</v>
      </c>
      <c r="O2292" s="16">
        <f>LOOKUP(Table5[[#This Row],[Item '#]],Ticket_Forms[Form Number],Ticket_Forms[Ticket Value])</f>
        <v>1</v>
      </c>
      <c r="P2292" s="16">
        <f>LOOKUP(Table5[[#This Row],[Item '#]],Ticket_Forms[Form Number],Ticket_Forms[Revenue])</f>
        <v>2688</v>
      </c>
      <c r="Q2292" s="16">
        <f>LOOKUP(Table5[[#This Row],[Item '#]],Ticket_Forms[Form Number],Ticket_Forms[Ideal Profit])</f>
        <v>312</v>
      </c>
      <c r="R2292" s="16">
        <f>LOOKUP(Table5[[#This Row],[Item '#]],Ticket_Forms[Form Number],Ticket_Forms[Prizes])</f>
        <v>2376</v>
      </c>
      <c r="S2292" s="16">
        <f>LOOKUP(Table5[[#This Row],[Item '#]],Ticket_Forms[Form Number],Ticket_Forms[Location Rent])</f>
        <v>161</v>
      </c>
      <c r="T2292" s="16">
        <f>LOOKUP(Table5[[#This Row],[Item '#]],Ticket_Forms[Form Number],Ticket_Forms[Last Sale])</f>
        <v>0</v>
      </c>
      <c r="U2292" s="16" t="s">
        <v>3909</v>
      </c>
      <c r="V2292" s="58" t="str">
        <f>Table5[[#This Row],[Date Distributed]]</f>
        <v/>
      </c>
      <c r="W2292" s="3" t="str">
        <f>_xlfn.XLOOKUP(Table5[[#This Row],[Serial '#]],Table10[Serial '#],Table10[Charity Association],"",,)</f>
        <v/>
      </c>
      <c r="Z2292" s="16" t="s">
        <v>3909</v>
      </c>
    </row>
    <row r="2293" spans="1:26" hidden="1" x14ac:dyDescent="0.35">
      <c r="A2293" s="3">
        <v>2291</v>
      </c>
      <c r="B2293" s="78">
        <v>45393</v>
      </c>
      <c r="C2293" s="73" t="str">
        <f>_xlfn.XLOOKUP(Table5[[#This Row],[Serial '#]],Table10[Serial '#],Table10[Date],"",,)</f>
        <v/>
      </c>
      <c r="D22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93" s="73" t="str">
        <f>IF(Table5[[#This Row],[Date Distributed]]="","In Stock","Distributed")</f>
        <v>In Stock</v>
      </c>
      <c r="F2293" s="79" t="s">
        <v>660</v>
      </c>
      <c r="G2293" s="75" t="s">
        <v>761</v>
      </c>
      <c r="H2293" s="80" t="s">
        <v>759</v>
      </c>
      <c r="I2293" s="80" t="s">
        <v>760</v>
      </c>
      <c r="J2293" s="81">
        <v>115909</v>
      </c>
      <c r="K2293" s="80" t="s">
        <v>494</v>
      </c>
      <c r="L2293" s="3" t="str">
        <f>_xlfn.XLOOKUP(Table5[[#This Row],[Item '#]],Ticket_Forms[Form Number],Ticket_Forms[Game Name],"",,)</f>
        <v>North Star 12</v>
      </c>
      <c r="M2293" s="15">
        <v>255</v>
      </c>
      <c r="N2293" s="3">
        <f>LOOKUP(Table5[[#This Row],[Item '#]],Ticket_Forms[Form Number],Ticket_Forms[Ticket Count])</f>
        <v>5100</v>
      </c>
      <c r="O2293" s="16">
        <f>LOOKUP(Table5[[#This Row],[Item '#]],Ticket_Forms[Form Number],Ticket_Forms[Ticket Value])</f>
        <v>2</v>
      </c>
      <c r="P2293" s="16">
        <f>LOOKUP(Table5[[#This Row],[Item '#]],Ticket_Forms[Form Number],Ticket_Forms[Revenue])</f>
        <v>10200</v>
      </c>
      <c r="Q2293" s="16">
        <f>LOOKUP(Table5[[#This Row],[Item '#]],Ticket_Forms[Form Number],Ticket_Forms[Ideal Profit])</f>
        <v>1420</v>
      </c>
      <c r="R2293" s="16">
        <f>LOOKUP(Table5[[#This Row],[Item '#]],Ticket_Forms[Form Number],Ticket_Forms[Prizes])</f>
        <v>8780</v>
      </c>
      <c r="S2293" s="16">
        <f>LOOKUP(Table5[[#This Row],[Item '#]],Ticket_Forms[Form Number],Ticket_Forms[Location Rent])</f>
        <v>612</v>
      </c>
      <c r="T2293" s="16">
        <f>LOOKUP(Table5[[#This Row],[Item '#]],Ticket_Forms[Form Number],Ticket_Forms[Last Sale])</f>
        <v>500</v>
      </c>
      <c r="U2293" s="16" t="s">
        <v>3909</v>
      </c>
      <c r="V2293" s="58" t="str">
        <f>Table5[[#This Row],[Date Distributed]]</f>
        <v/>
      </c>
      <c r="W2293" s="3" t="str">
        <f>_xlfn.XLOOKUP(Table5[[#This Row],[Serial '#]],Table10[Serial '#],Table10[Charity Association],"",,)</f>
        <v/>
      </c>
      <c r="Z2293" s="16" t="s">
        <v>3909</v>
      </c>
    </row>
    <row r="2294" spans="1:26" hidden="1" x14ac:dyDescent="0.35">
      <c r="A2294" s="3">
        <v>2292</v>
      </c>
      <c r="B2294" s="78">
        <v>45393</v>
      </c>
      <c r="C2294" s="73" t="str">
        <f>_xlfn.XLOOKUP(Table5[[#This Row],[Serial '#]],Table10[Serial '#],Table10[Date],"",,)</f>
        <v/>
      </c>
      <c r="D22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94" s="73" t="str">
        <f>IF(Table5[[#This Row],[Date Distributed]]="","In Stock","Distributed")</f>
        <v>In Stock</v>
      </c>
      <c r="F2294" s="79" t="s">
        <v>660</v>
      </c>
      <c r="G2294" s="75" t="s">
        <v>761</v>
      </c>
      <c r="H2294" s="80" t="s">
        <v>759</v>
      </c>
      <c r="I2294" s="80" t="s">
        <v>760</v>
      </c>
      <c r="J2294" s="81">
        <v>115905</v>
      </c>
      <c r="K2294" s="80" t="s">
        <v>494</v>
      </c>
      <c r="L2294" s="3" t="str">
        <f>_xlfn.XLOOKUP(Table5[[#This Row],[Item '#]],Ticket_Forms[Form Number],Ticket_Forms[Game Name],"",,)</f>
        <v>North Star 12</v>
      </c>
      <c r="M2294" s="15">
        <v>255</v>
      </c>
      <c r="N2294" s="3">
        <f>LOOKUP(Table5[[#This Row],[Item '#]],Ticket_Forms[Form Number],Ticket_Forms[Ticket Count])</f>
        <v>5100</v>
      </c>
      <c r="O2294" s="16">
        <f>LOOKUP(Table5[[#This Row],[Item '#]],Ticket_Forms[Form Number],Ticket_Forms[Ticket Value])</f>
        <v>2</v>
      </c>
      <c r="P2294" s="16">
        <f>LOOKUP(Table5[[#This Row],[Item '#]],Ticket_Forms[Form Number],Ticket_Forms[Revenue])</f>
        <v>10200</v>
      </c>
      <c r="Q2294" s="16">
        <f>LOOKUP(Table5[[#This Row],[Item '#]],Ticket_Forms[Form Number],Ticket_Forms[Ideal Profit])</f>
        <v>1420</v>
      </c>
      <c r="R2294" s="16">
        <f>LOOKUP(Table5[[#This Row],[Item '#]],Ticket_Forms[Form Number],Ticket_Forms[Prizes])</f>
        <v>8780</v>
      </c>
      <c r="S2294" s="16">
        <f>LOOKUP(Table5[[#This Row],[Item '#]],Ticket_Forms[Form Number],Ticket_Forms[Location Rent])</f>
        <v>612</v>
      </c>
      <c r="T2294" s="16">
        <f>LOOKUP(Table5[[#This Row],[Item '#]],Ticket_Forms[Form Number],Ticket_Forms[Last Sale])</f>
        <v>500</v>
      </c>
      <c r="U2294" s="16" t="s">
        <v>3909</v>
      </c>
      <c r="V2294" s="58" t="str">
        <f>Table5[[#This Row],[Date Distributed]]</f>
        <v/>
      </c>
      <c r="W2294" s="3" t="str">
        <f>_xlfn.XLOOKUP(Table5[[#This Row],[Serial '#]],Table10[Serial '#],Table10[Charity Association],"",,)</f>
        <v/>
      </c>
      <c r="Z2294" s="16" t="s">
        <v>3909</v>
      </c>
    </row>
    <row r="2295" spans="1:26" hidden="1" x14ac:dyDescent="0.35">
      <c r="A2295" s="3">
        <v>2293</v>
      </c>
      <c r="B2295" s="78">
        <v>45393</v>
      </c>
      <c r="C2295" s="73" t="str">
        <f>_xlfn.XLOOKUP(Table5[[#This Row],[Serial '#]],Table10[Serial '#],Table10[Date],"",,)</f>
        <v/>
      </c>
      <c r="D22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95" s="73" t="str">
        <f>IF(Table5[[#This Row],[Date Distributed]]="","In Stock","Distributed")</f>
        <v>In Stock</v>
      </c>
      <c r="F2295" s="79" t="s">
        <v>660</v>
      </c>
      <c r="G2295" s="75" t="s">
        <v>761</v>
      </c>
      <c r="H2295" s="80" t="s">
        <v>759</v>
      </c>
      <c r="I2295" s="80" t="s">
        <v>760</v>
      </c>
      <c r="J2295" s="81">
        <v>115910</v>
      </c>
      <c r="K2295" s="80" t="s">
        <v>494</v>
      </c>
      <c r="L2295" s="3" t="str">
        <f>_xlfn.XLOOKUP(Table5[[#This Row],[Item '#]],Ticket_Forms[Form Number],Ticket_Forms[Game Name],"",,)</f>
        <v>North Star 12</v>
      </c>
      <c r="M2295" s="15">
        <v>255</v>
      </c>
      <c r="N2295" s="3">
        <f>LOOKUP(Table5[[#This Row],[Item '#]],Ticket_Forms[Form Number],Ticket_Forms[Ticket Count])</f>
        <v>5100</v>
      </c>
      <c r="O2295" s="16">
        <f>LOOKUP(Table5[[#This Row],[Item '#]],Ticket_Forms[Form Number],Ticket_Forms[Ticket Value])</f>
        <v>2</v>
      </c>
      <c r="P2295" s="16">
        <f>LOOKUP(Table5[[#This Row],[Item '#]],Ticket_Forms[Form Number],Ticket_Forms[Revenue])</f>
        <v>10200</v>
      </c>
      <c r="Q2295" s="16">
        <f>LOOKUP(Table5[[#This Row],[Item '#]],Ticket_Forms[Form Number],Ticket_Forms[Ideal Profit])</f>
        <v>1420</v>
      </c>
      <c r="R2295" s="16">
        <f>LOOKUP(Table5[[#This Row],[Item '#]],Ticket_Forms[Form Number],Ticket_Forms[Prizes])</f>
        <v>8780</v>
      </c>
      <c r="S2295" s="16">
        <f>LOOKUP(Table5[[#This Row],[Item '#]],Ticket_Forms[Form Number],Ticket_Forms[Location Rent])</f>
        <v>612</v>
      </c>
      <c r="T2295" s="16">
        <f>LOOKUP(Table5[[#This Row],[Item '#]],Ticket_Forms[Form Number],Ticket_Forms[Last Sale])</f>
        <v>500</v>
      </c>
      <c r="U2295" s="16" t="s">
        <v>3909</v>
      </c>
      <c r="V2295" s="58" t="str">
        <f>Table5[[#This Row],[Date Distributed]]</f>
        <v/>
      </c>
      <c r="W2295" s="3" t="str">
        <f>_xlfn.XLOOKUP(Table5[[#This Row],[Serial '#]],Table10[Serial '#],Table10[Charity Association],"",,)</f>
        <v/>
      </c>
      <c r="Z2295" s="16" t="s">
        <v>3909</v>
      </c>
    </row>
    <row r="2296" spans="1:26" hidden="1" x14ac:dyDescent="0.35">
      <c r="A2296" s="3">
        <v>2294</v>
      </c>
      <c r="B2296" s="78">
        <v>45393</v>
      </c>
      <c r="C2296" s="73" t="str">
        <f>_xlfn.XLOOKUP(Table5[[#This Row],[Serial '#]],Table10[Serial '#],Table10[Date],"",,)</f>
        <v/>
      </c>
      <c r="D22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96" s="73" t="str">
        <f>IF(Table5[[#This Row],[Date Distributed]]="","In Stock","Distributed")</f>
        <v>In Stock</v>
      </c>
      <c r="F2296" s="79" t="s">
        <v>660</v>
      </c>
      <c r="G2296" s="75" t="s">
        <v>761</v>
      </c>
      <c r="H2296" s="80" t="s">
        <v>759</v>
      </c>
      <c r="I2296" s="80" t="s">
        <v>760</v>
      </c>
      <c r="J2296" s="81">
        <v>115913</v>
      </c>
      <c r="K2296" s="80" t="s">
        <v>494</v>
      </c>
      <c r="L2296" s="3" t="str">
        <f>_xlfn.XLOOKUP(Table5[[#This Row],[Item '#]],Ticket_Forms[Form Number],Ticket_Forms[Game Name],"",,)</f>
        <v>North Star 12</v>
      </c>
      <c r="M2296" s="15">
        <v>255</v>
      </c>
      <c r="N2296" s="3">
        <f>LOOKUP(Table5[[#This Row],[Item '#]],Ticket_Forms[Form Number],Ticket_Forms[Ticket Count])</f>
        <v>5100</v>
      </c>
      <c r="O2296" s="16">
        <f>LOOKUP(Table5[[#This Row],[Item '#]],Ticket_Forms[Form Number],Ticket_Forms[Ticket Value])</f>
        <v>2</v>
      </c>
      <c r="P2296" s="16">
        <f>LOOKUP(Table5[[#This Row],[Item '#]],Ticket_Forms[Form Number],Ticket_Forms[Revenue])</f>
        <v>10200</v>
      </c>
      <c r="Q2296" s="16">
        <f>LOOKUP(Table5[[#This Row],[Item '#]],Ticket_Forms[Form Number],Ticket_Forms[Ideal Profit])</f>
        <v>1420</v>
      </c>
      <c r="R2296" s="16">
        <f>LOOKUP(Table5[[#This Row],[Item '#]],Ticket_Forms[Form Number],Ticket_Forms[Prizes])</f>
        <v>8780</v>
      </c>
      <c r="S2296" s="16">
        <f>LOOKUP(Table5[[#This Row],[Item '#]],Ticket_Forms[Form Number],Ticket_Forms[Location Rent])</f>
        <v>612</v>
      </c>
      <c r="T2296" s="16">
        <f>LOOKUP(Table5[[#This Row],[Item '#]],Ticket_Forms[Form Number],Ticket_Forms[Last Sale])</f>
        <v>500</v>
      </c>
      <c r="U2296" s="16" t="s">
        <v>3909</v>
      </c>
      <c r="V2296" s="58" t="str">
        <f>Table5[[#This Row],[Date Distributed]]</f>
        <v/>
      </c>
      <c r="W2296" s="3" t="str">
        <f>_xlfn.XLOOKUP(Table5[[#This Row],[Serial '#]],Table10[Serial '#],Table10[Charity Association],"",,)</f>
        <v/>
      </c>
      <c r="Z2296" s="16" t="s">
        <v>3909</v>
      </c>
    </row>
    <row r="2297" spans="1:26" hidden="1" x14ac:dyDescent="0.35">
      <c r="A2297" s="3">
        <v>2295</v>
      </c>
      <c r="B2297" s="74">
        <v>45393</v>
      </c>
      <c r="C2297" s="73" t="str">
        <f>_xlfn.XLOOKUP(Table5[[#This Row],[Serial '#]],Table10[Serial '#],Table10[Date],"",,)</f>
        <v/>
      </c>
      <c r="D22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97" s="73" t="str">
        <f>IF(Table5[[#This Row],[Date Distributed]]="","In Stock","Distributed")</f>
        <v>In Stock</v>
      </c>
      <c r="F2297" s="75" t="s">
        <v>660</v>
      </c>
      <c r="G2297" s="75" t="s">
        <v>761</v>
      </c>
      <c r="H2297" s="76" t="s">
        <v>759</v>
      </c>
      <c r="I2297" s="76" t="s">
        <v>760</v>
      </c>
      <c r="J2297" s="77" t="s">
        <v>2893</v>
      </c>
      <c r="K2297" s="76" t="s">
        <v>441</v>
      </c>
      <c r="L2297" s="3" t="str">
        <f>_xlfn.XLOOKUP(Table5[[#This Row],[Item '#]],Ticket_Forms[Form Number],Ticket_Forms[Game Name],"",,)</f>
        <v>Simple Life</v>
      </c>
      <c r="M2297" s="15">
        <v>212</v>
      </c>
      <c r="N2297" s="3">
        <f>LOOKUP(Table5[[#This Row],[Item '#]],Ticket_Forms[Form Number],Ticket_Forms[Ticket Count])</f>
        <v>6320</v>
      </c>
      <c r="O2297" s="16">
        <f>LOOKUP(Table5[[#This Row],[Item '#]],Ticket_Forms[Form Number],Ticket_Forms[Ticket Value])</f>
        <v>1</v>
      </c>
      <c r="P2297" s="16">
        <f>LOOKUP(Table5[[#This Row],[Item '#]],Ticket_Forms[Form Number],Ticket_Forms[Revenue])</f>
        <v>6320</v>
      </c>
      <c r="Q2297" s="16">
        <f>LOOKUP(Table5[[#This Row],[Item '#]],Ticket_Forms[Form Number],Ticket_Forms[Ideal Profit])</f>
        <v>1575</v>
      </c>
      <c r="R2297" s="16">
        <f>LOOKUP(Table5[[#This Row],[Item '#]],Ticket_Forms[Form Number],Ticket_Forms[Prizes])</f>
        <v>4745</v>
      </c>
      <c r="S2297" s="16">
        <f>LOOKUP(Table5[[#This Row],[Item '#]],Ticket_Forms[Form Number],Ticket_Forms[Location Rent])</f>
        <v>379</v>
      </c>
      <c r="T2297" s="16">
        <f>LOOKUP(Table5[[#This Row],[Item '#]],Ticket_Forms[Form Number],Ticket_Forms[Last Sale])</f>
        <v>599</v>
      </c>
      <c r="U2297" s="16" t="s">
        <v>3909</v>
      </c>
      <c r="V2297" s="58" t="str">
        <f>Table5[[#This Row],[Date Distributed]]</f>
        <v/>
      </c>
      <c r="W2297" s="3" t="str">
        <f>_xlfn.XLOOKUP(Table5[[#This Row],[Serial '#]],Table10[Serial '#],Table10[Charity Association],"",,)</f>
        <v/>
      </c>
      <c r="Z2297" s="16" t="s">
        <v>3909</v>
      </c>
    </row>
    <row r="2298" spans="1:26" hidden="1" x14ac:dyDescent="0.35">
      <c r="A2298" s="3">
        <v>2296</v>
      </c>
      <c r="B2298" s="84">
        <v>45414</v>
      </c>
      <c r="C2298" s="73">
        <f>_xlfn.XLOOKUP(Table5[[#This Row],[Serial '#]],Table10[Serial '#],Table10[Date],"",,)</f>
        <v>45414</v>
      </c>
      <c r="D22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298" s="73" t="str">
        <f>IF(Table5[[#This Row],[Date Distributed]]="","In Stock","Distributed")</f>
        <v>Distributed</v>
      </c>
      <c r="F2298" s="75" t="s">
        <v>660</v>
      </c>
      <c r="G2298" s="75" t="s">
        <v>761</v>
      </c>
      <c r="H2298" s="76" t="s">
        <v>762</v>
      </c>
      <c r="I2298" s="76" t="s">
        <v>763</v>
      </c>
      <c r="J2298" s="77" t="s">
        <v>2894</v>
      </c>
      <c r="K2298" s="76" t="s">
        <v>498</v>
      </c>
      <c r="L2298" s="3" t="str">
        <f>_xlfn.XLOOKUP(Table5[[#This Row],[Item '#]],Ticket_Forms[Form Number],Ticket_Forms[Game Name],"",,)</f>
        <v>Spending the Money</v>
      </c>
      <c r="M2298" s="15">
        <v>134</v>
      </c>
      <c r="N2298" s="3">
        <f>LOOKUP(Table5[[#This Row],[Item '#]],Ticket_Forms[Form Number],Ticket_Forms[Ticket Count])</f>
        <v>4000</v>
      </c>
      <c r="O2298" s="16">
        <f>LOOKUP(Table5[[#This Row],[Item '#]],Ticket_Forms[Form Number],Ticket_Forms[Ticket Value])</f>
        <v>1</v>
      </c>
      <c r="P2298" s="16">
        <f>LOOKUP(Table5[[#This Row],[Item '#]],Ticket_Forms[Form Number],Ticket_Forms[Revenue])</f>
        <v>4000</v>
      </c>
      <c r="Q2298" s="16">
        <f>LOOKUP(Table5[[#This Row],[Item '#]],Ticket_Forms[Form Number],Ticket_Forms[Ideal Profit])</f>
        <v>998</v>
      </c>
      <c r="R2298" s="16">
        <f>LOOKUP(Table5[[#This Row],[Item '#]],Ticket_Forms[Form Number],Ticket_Forms[Prizes])</f>
        <v>3002</v>
      </c>
      <c r="S2298" s="16">
        <f>LOOKUP(Table5[[#This Row],[Item '#]],Ticket_Forms[Form Number],Ticket_Forms[Location Rent])</f>
        <v>240</v>
      </c>
      <c r="T2298" s="16">
        <f>LOOKUP(Table5[[#This Row],[Item '#]],Ticket_Forms[Form Number],Ticket_Forms[Last Sale])</f>
        <v>0</v>
      </c>
      <c r="U2298" s="16" t="s">
        <v>3909</v>
      </c>
      <c r="V2298" s="58">
        <f>Table5[[#This Row],[Date Distributed]]</f>
        <v>45414</v>
      </c>
      <c r="W2298" s="3" t="str">
        <f>_xlfn.XLOOKUP(Table5[[#This Row],[Serial '#]],Table10[Serial '#],Table10[Charity Association],"",,)</f>
        <v>Cleveland Police Athletic League</v>
      </c>
      <c r="Z2298" s="3" t="s">
        <v>3909</v>
      </c>
    </row>
    <row r="2299" spans="1:26" hidden="1" x14ac:dyDescent="0.35">
      <c r="A2299" s="3">
        <v>2297</v>
      </c>
      <c r="B2299" s="85">
        <v>45414</v>
      </c>
      <c r="C2299" s="73">
        <f>_xlfn.XLOOKUP(Table5[[#This Row],[Serial '#]],Table10[Serial '#],Table10[Date],"",,)</f>
        <v>45414</v>
      </c>
      <c r="D22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299" s="73" t="str">
        <f>IF(Table5[[#This Row],[Date Distributed]]="","In Stock","Distributed")</f>
        <v>Distributed</v>
      </c>
      <c r="F2299" s="79" t="s">
        <v>660</v>
      </c>
      <c r="G2299" s="75" t="s">
        <v>761</v>
      </c>
      <c r="H2299" s="80" t="s">
        <v>762</v>
      </c>
      <c r="I2299" s="80" t="s">
        <v>763</v>
      </c>
      <c r="J2299" s="81" t="s">
        <v>2895</v>
      </c>
      <c r="K2299" s="80" t="s">
        <v>499</v>
      </c>
      <c r="L2299" s="3" t="str">
        <f>_xlfn.XLOOKUP(Table5[[#This Row],[Item '#]],Ticket_Forms[Form Number],Ticket_Forms[Game Name],"",,)</f>
        <v>Bull Market</v>
      </c>
      <c r="M2299" s="15">
        <v>134</v>
      </c>
      <c r="N2299" s="3">
        <f>LOOKUP(Table5[[#This Row],[Item '#]],Ticket_Forms[Form Number],Ticket_Forms[Ticket Count])</f>
        <v>4000</v>
      </c>
      <c r="O2299" s="16">
        <f>LOOKUP(Table5[[#This Row],[Item '#]],Ticket_Forms[Form Number],Ticket_Forms[Ticket Value])</f>
        <v>1</v>
      </c>
      <c r="P2299" s="16">
        <f>LOOKUP(Table5[[#This Row],[Item '#]],Ticket_Forms[Form Number],Ticket_Forms[Revenue])</f>
        <v>4000</v>
      </c>
      <c r="Q2299" s="16">
        <f>LOOKUP(Table5[[#This Row],[Item '#]],Ticket_Forms[Form Number],Ticket_Forms[Ideal Profit])</f>
        <v>998</v>
      </c>
      <c r="R2299" s="16">
        <f>LOOKUP(Table5[[#This Row],[Item '#]],Ticket_Forms[Form Number],Ticket_Forms[Prizes])</f>
        <v>3002</v>
      </c>
      <c r="S2299" s="16">
        <f>LOOKUP(Table5[[#This Row],[Item '#]],Ticket_Forms[Form Number],Ticket_Forms[Location Rent])</f>
        <v>240</v>
      </c>
      <c r="T2299" s="16">
        <f>LOOKUP(Table5[[#This Row],[Item '#]],Ticket_Forms[Form Number],Ticket_Forms[Last Sale])</f>
        <v>0</v>
      </c>
      <c r="U2299" s="16" t="s">
        <v>3909</v>
      </c>
      <c r="V2299" s="58">
        <f>Table5[[#This Row],[Date Distributed]]</f>
        <v>45414</v>
      </c>
      <c r="W2299" s="3" t="str">
        <f>_xlfn.XLOOKUP(Table5[[#This Row],[Serial '#]],Table10[Serial '#],Table10[Charity Association],"",,)</f>
        <v>Cleveland Police Athletic League</v>
      </c>
      <c r="Z2299" s="3" t="s">
        <v>3909</v>
      </c>
    </row>
    <row r="2300" spans="1:26" hidden="1" x14ac:dyDescent="0.35">
      <c r="A2300" s="3">
        <v>2298</v>
      </c>
      <c r="B2300" s="85">
        <v>45414</v>
      </c>
      <c r="C2300" s="73">
        <f>_xlfn.XLOOKUP(Table5[[#This Row],[Serial '#]],Table10[Serial '#],Table10[Date],"",,)</f>
        <v>45414</v>
      </c>
      <c r="D23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00" s="73" t="str">
        <f>IF(Table5[[#This Row],[Date Distributed]]="","In Stock","Distributed")</f>
        <v>Distributed</v>
      </c>
      <c r="F2300" s="79" t="s">
        <v>660</v>
      </c>
      <c r="G2300" s="75" t="s">
        <v>761</v>
      </c>
      <c r="H2300" s="80" t="s">
        <v>762</v>
      </c>
      <c r="I2300" s="80" t="s">
        <v>763</v>
      </c>
      <c r="J2300" s="81" t="s">
        <v>2896</v>
      </c>
      <c r="K2300" s="80" t="s">
        <v>424</v>
      </c>
      <c r="L2300" s="3" t="str">
        <f>_xlfn.XLOOKUP(Table5[[#This Row],[Item '#]],Ticket_Forms[Form Number],Ticket_Forms[Game Name],"",,)</f>
        <v>The Perfect Pint</v>
      </c>
      <c r="M2300" s="15">
        <v>134</v>
      </c>
      <c r="N2300" s="3">
        <f>LOOKUP(Table5[[#This Row],[Item '#]],Ticket_Forms[Form Number],Ticket_Forms[Ticket Count])</f>
        <v>4000</v>
      </c>
      <c r="O2300" s="16">
        <f>LOOKUP(Table5[[#This Row],[Item '#]],Ticket_Forms[Form Number],Ticket_Forms[Ticket Value])</f>
        <v>1</v>
      </c>
      <c r="P2300" s="16">
        <f>LOOKUP(Table5[[#This Row],[Item '#]],Ticket_Forms[Form Number],Ticket_Forms[Revenue])</f>
        <v>4000</v>
      </c>
      <c r="Q2300" s="16">
        <f>LOOKUP(Table5[[#This Row],[Item '#]],Ticket_Forms[Form Number],Ticket_Forms[Ideal Profit])</f>
        <v>998</v>
      </c>
      <c r="R2300" s="16">
        <f>LOOKUP(Table5[[#This Row],[Item '#]],Ticket_Forms[Form Number],Ticket_Forms[Prizes])</f>
        <v>3002</v>
      </c>
      <c r="S2300" s="16">
        <f>LOOKUP(Table5[[#This Row],[Item '#]],Ticket_Forms[Form Number],Ticket_Forms[Location Rent])</f>
        <v>240</v>
      </c>
      <c r="T2300" s="16">
        <f>LOOKUP(Table5[[#This Row],[Item '#]],Ticket_Forms[Form Number],Ticket_Forms[Last Sale])</f>
        <v>0</v>
      </c>
      <c r="U2300" s="16" t="s">
        <v>3909</v>
      </c>
      <c r="V2300" s="58">
        <f>Table5[[#This Row],[Date Distributed]]</f>
        <v>45414</v>
      </c>
      <c r="W2300" s="3" t="str">
        <f>_xlfn.XLOOKUP(Table5[[#This Row],[Serial '#]],Table10[Serial '#],Table10[Charity Association],"",,)</f>
        <v>Cleveland Police Athletic League</v>
      </c>
      <c r="Z2300" s="3" t="s">
        <v>3909</v>
      </c>
    </row>
    <row r="2301" spans="1:26" hidden="1" x14ac:dyDescent="0.35">
      <c r="A2301" s="3">
        <v>2299</v>
      </c>
      <c r="B2301" s="85">
        <v>45414</v>
      </c>
      <c r="C2301" s="73">
        <f>_xlfn.XLOOKUP(Table5[[#This Row],[Serial '#]],Table10[Serial '#],Table10[Date],"",,)</f>
        <v>45414</v>
      </c>
      <c r="D23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01" s="73" t="str">
        <f>IF(Table5[[#This Row],[Date Distributed]]="","In Stock","Distributed")</f>
        <v>Distributed</v>
      </c>
      <c r="F2301" s="79" t="s">
        <v>660</v>
      </c>
      <c r="G2301" s="75" t="s">
        <v>761</v>
      </c>
      <c r="H2301" s="80" t="s">
        <v>762</v>
      </c>
      <c r="I2301" s="80" t="s">
        <v>763</v>
      </c>
      <c r="J2301" s="81" t="s">
        <v>2897</v>
      </c>
      <c r="K2301" s="80" t="s">
        <v>482</v>
      </c>
      <c r="L2301" s="3" t="str">
        <f>_xlfn.XLOOKUP(Table5[[#This Row],[Item '#]],Ticket_Forms[Form Number],Ticket_Forms[Game Name],"",,)</f>
        <v>Lovely Loot</v>
      </c>
      <c r="M2301" s="15">
        <v>134</v>
      </c>
      <c r="N2301" s="3">
        <f>LOOKUP(Table5[[#This Row],[Item '#]],Ticket_Forms[Form Number],Ticket_Forms[Ticket Count])</f>
        <v>4000</v>
      </c>
      <c r="O2301" s="16">
        <f>LOOKUP(Table5[[#This Row],[Item '#]],Ticket_Forms[Form Number],Ticket_Forms[Ticket Value])</f>
        <v>1</v>
      </c>
      <c r="P2301" s="16">
        <f>LOOKUP(Table5[[#This Row],[Item '#]],Ticket_Forms[Form Number],Ticket_Forms[Revenue])</f>
        <v>4000</v>
      </c>
      <c r="Q2301" s="16">
        <f>LOOKUP(Table5[[#This Row],[Item '#]],Ticket_Forms[Form Number],Ticket_Forms[Ideal Profit])</f>
        <v>998</v>
      </c>
      <c r="R2301" s="16">
        <f>LOOKUP(Table5[[#This Row],[Item '#]],Ticket_Forms[Form Number],Ticket_Forms[Prizes])</f>
        <v>3002</v>
      </c>
      <c r="S2301" s="16">
        <f>LOOKUP(Table5[[#This Row],[Item '#]],Ticket_Forms[Form Number],Ticket_Forms[Location Rent])</f>
        <v>240</v>
      </c>
      <c r="T2301" s="16">
        <f>LOOKUP(Table5[[#This Row],[Item '#]],Ticket_Forms[Form Number],Ticket_Forms[Last Sale])</f>
        <v>0</v>
      </c>
      <c r="U2301" s="16" t="s">
        <v>3909</v>
      </c>
      <c r="V2301" s="58">
        <f>Table5[[#This Row],[Date Distributed]]</f>
        <v>45414</v>
      </c>
      <c r="W2301" s="3" t="str">
        <f>_xlfn.XLOOKUP(Table5[[#This Row],[Serial '#]],Table10[Serial '#],Table10[Charity Association],"",,)</f>
        <v>Cleveland Police Athletic League</v>
      </c>
      <c r="Z2301" s="3" t="s">
        <v>3909</v>
      </c>
    </row>
    <row r="2302" spans="1:26" hidden="1" x14ac:dyDescent="0.35">
      <c r="A2302" s="3">
        <v>2300</v>
      </c>
      <c r="B2302" s="85">
        <v>45414</v>
      </c>
      <c r="C2302" s="73">
        <f>_xlfn.XLOOKUP(Table5[[#This Row],[Serial '#]],Table10[Serial '#],Table10[Date],"",,)</f>
        <v>45414</v>
      </c>
      <c r="D23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02" s="73" t="str">
        <f>IF(Table5[[#This Row],[Date Distributed]]="","In Stock","Distributed")</f>
        <v>Distributed</v>
      </c>
      <c r="F2302" s="79" t="s">
        <v>660</v>
      </c>
      <c r="G2302" s="75" t="s">
        <v>761</v>
      </c>
      <c r="H2302" s="80" t="s">
        <v>762</v>
      </c>
      <c r="I2302" s="80" t="s">
        <v>763</v>
      </c>
      <c r="J2302" s="81" t="s">
        <v>2898</v>
      </c>
      <c r="K2302" s="80" t="s">
        <v>488</v>
      </c>
      <c r="L2302" s="3" t="str">
        <f>_xlfn.XLOOKUP(Table5[[#This Row],[Item '#]],Ticket_Forms[Form Number],Ticket_Forms[Game Name],"",,)</f>
        <v>Good Rockin Daddy</v>
      </c>
      <c r="M2302" s="15">
        <v>134</v>
      </c>
      <c r="N2302" s="3">
        <f>LOOKUP(Table5[[#This Row],[Item '#]],Ticket_Forms[Form Number],Ticket_Forms[Ticket Count])</f>
        <v>4000</v>
      </c>
      <c r="O2302" s="16">
        <f>LOOKUP(Table5[[#This Row],[Item '#]],Ticket_Forms[Form Number],Ticket_Forms[Ticket Value])</f>
        <v>1</v>
      </c>
      <c r="P2302" s="16">
        <f>LOOKUP(Table5[[#This Row],[Item '#]],Ticket_Forms[Form Number],Ticket_Forms[Revenue])</f>
        <v>4000</v>
      </c>
      <c r="Q2302" s="16">
        <f>LOOKUP(Table5[[#This Row],[Item '#]],Ticket_Forms[Form Number],Ticket_Forms[Ideal Profit])</f>
        <v>998</v>
      </c>
      <c r="R2302" s="16">
        <f>LOOKUP(Table5[[#This Row],[Item '#]],Ticket_Forms[Form Number],Ticket_Forms[Prizes])</f>
        <v>3002</v>
      </c>
      <c r="S2302" s="16">
        <f>LOOKUP(Table5[[#This Row],[Item '#]],Ticket_Forms[Form Number],Ticket_Forms[Location Rent])</f>
        <v>240</v>
      </c>
      <c r="T2302" s="16">
        <f>LOOKUP(Table5[[#This Row],[Item '#]],Ticket_Forms[Form Number],Ticket_Forms[Last Sale])</f>
        <v>0</v>
      </c>
      <c r="U2302" s="16" t="s">
        <v>3909</v>
      </c>
      <c r="V2302" s="58">
        <f>Table5[[#This Row],[Date Distributed]]</f>
        <v>45414</v>
      </c>
      <c r="W2302" s="3" t="str">
        <f>_xlfn.XLOOKUP(Table5[[#This Row],[Serial '#]],Table10[Serial '#],Table10[Charity Association],"",,)</f>
        <v>Cleveland Police Athletic League</v>
      </c>
      <c r="Z2302" s="3" t="s">
        <v>3909</v>
      </c>
    </row>
    <row r="2303" spans="1:26" hidden="1" x14ac:dyDescent="0.35">
      <c r="A2303" s="3">
        <v>2301</v>
      </c>
      <c r="B2303" s="85">
        <v>45414</v>
      </c>
      <c r="C2303" s="73">
        <f>_xlfn.XLOOKUP(Table5[[#This Row],[Serial '#]],Table10[Serial '#],Table10[Date],"",,)</f>
        <v>45420</v>
      </c>
      <c r="D23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03" s="73" t="str">
        <f>IF(Table5[[#This Row],[Date Distributed]]="","In Stock","Distributed")</f>
        <v>Distributed</v>
      </c>
      <c r="F2303" s="79" t="s">
        <v>660</v>
      </c>
      <c r="G2303" s="75" t="s">
        <v>761</v>
      </c>
      <c r="H2303" s="80" t="s">
        <v>762</v>
      </c>
      <c r="I2303" s="80" t="s">
        <v>763</v>
      </c>
      <c r="J2303" s="81" t="s">
        <v>2899</v>
      </c>
      <c r="K2303" s="80" t="s">
        <v>385</v>
      </c>
      <c r="L2303" s="3" t="str">
        <f>_xlfn.XLOOKUP(Table5[[#This Row],[Item '#]],Ticket_Forms[Form Number],Ticket_Forms[Game Name],"",,)</f>
        <v>Criss Cross</v>
      </c>
      <c r="M2303" s="15">
        <v>186</v>
      </c>
      <c r="N2303" s="3">
        <f>LOOKUP(Table5[[#This Row],[Item '#]],Ticket_Forms[Form Number],Ticket_Forms[Ticket Count])</f>
        <v>5520</v>
      </c>
      <c r="O2303" s="16">
        <f>LOOKUP(Table5[[#This Row],[Item '#]],Ticket_Forms[Form Number],Ticket_Forms[Ticket Value])</f>
        <v>1</v>
      </c>
      <c r="P2303" s="16">
        <f>LOOKUP(Table5[[#This Row],[Item '#]],Ticket_Forms[Form Number],Ticket_Forms[Revenue])</f>
        <v>5520</v>
      </c>
      <c r="Q2303" s="16">
        <f>LOOKUP(Table5[[#This Row],[Item '#]],Ticket_Forms[Form Number],Ticket_Forms[Ideal Profit])</f>
        <v>960</v>
      </c>
      <c r="R2303" s="16">
        <f>LOOKUP(Table5[[#This Row],[Item '#]],Ticket_Forms[Form Number],Ticket_Forms[Prizes])</f>
        <v>4560</v>
      </c>
      <c r="S2303" s="16">
        <f>LOOKUP(Table5[[#This Row],[Item '#]],Ticket_Forms[Form Number],Ticket_Forms[Location Rent])</f>
        <v>331</v>
      </c>
      <c r="T2303" s="16">
        <f>LOOKUP(Table5[[#This Row],[Item '#]],Ticket_Forms[Form Number],Ticket_Forms[Last Sale])</f>
        <v>200</v>
      </c>
      <c r="U2303" s="16" t="s">
        <v>3909</v>
      </c>
      <c r="V2303" s="58">
        <f>Table5[[#This Row],[Date Distributed]]</f>
        <v>45420</v>
      </c>
      <c r="W2303" s="3" t="str">
        <f>_xlfn.XLOOKUP(Table5[[#This Row],[Serial '#]],Table10[Serial '#],Table10[Charity Association],"",,)</f>
        <v>Greater Cleveland Football Foundation</v>
      </c>
      <c r="Z2303" s="3" t="s">
        <v>3909</v>
      </c>
    </row>
    <row r="2304" spans="1:26" hidden="1" x14ac:dyDescent="0.35">
      <c r="A2304" s="3">
        <v>2302</v>
      </c>
      <c r="B2304" s="85">
        <v>45414</v>
      </c>
      <c r="C2304" s="73">
        <f>_xlfn.XLOOKUP(Table5[[#This Row],[Serial '#]],Table10[Serial '#],Table10[Date],"",,)</f>
        <v>45420</v>
      </c>
      <c r="D23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04" s="73" t="str">
        <f>IF(Table5[[#This Row],[Date Distributed]]="","In Stock","Distributed")</f>
        <v>Distributed</v>
      </c>
      <c r="F2304" s="79" t="s">
        <v>660</v>
      </c>
      <c r="G2304" s="75" t="s">
        <v>761</v>
      </c>
      <c r="H2304" s="80" t="s">
        <v>762</v>
      </c>
      <c r="I2304" s="80" t="s">
        <v>763</v>
      </c>
      <c r="J2304" s="81" t="s">
        <v>2900</v>
      </c>
      <c r="K2304" s="80" t="s">
        <v>385</v>
      </c>
      <c r="L2304" s="3" t="str">
        <f>_xlfn.XLOOKUP(Table5[[#This Row],[Item '#]],Ticket_Forms[Form Number],Ticket_Forms[Game Name],"",,)</f>
        <v>Criss Cross</v>
      </c>
      <c r="M2304" s="15">
        <v>186</v>
      </c>
      <c r="N2304" s="3">
        <f>LOOKUP(Table5[[#This Row],[Item '#]],Ticket_Forms[Form Number],Ticket_Forms[Ticket Count])</f>
        <v>5520</v>
      </c>
      <c r="O2304" s="16">
        <f>LOOKUP(Table5[[#This Row],[Item '#]],Ticket_Forms[Form Number],Ticket_Forms[Ticket Value])</f>
        <v>1</v>
      </c>
      <c r="P2304" s="16">
        <f>LOOKUP(Table5[[#This Row],[Item '#]],Ticket_Forms[Form Number],Ticket_Forms[Revenue])</f>
        <v>5520</v>
      </c>
      <c r="Q2304" s="16">
        <f>LOOKUP(Table5[[#This Row],[Item '#]],Ticket_Forms[Form Number],Ticket_Forms[Ideal Profit])</f>
        <v>960</v>
      </c>
      <c r="R2304" s="16">
        <f>LOOKUP(Table5[[#This Row],[Item '#]],Ticket_Forms[Form Number],Ticket_Forms[Prizes])</f>
        <v>4560</v>
      </c>
      <c r="S2304" s="16">
        <f>LOOKUP(Table5[[#This Row],[Item '#]],Ticket_Forms[Form Number],Ticket_Forms[Location Rent])</f>
        <v>331</v>
      </c>
      <c r="T2304" s="16">
        <f>LOOKUP(Table5[[#This Row],[Item '#]],Ticket_Forms[Form Number],Ticket_Forms[Last Sale])</f>
        <v>200</v>
      </c>
      <c r="U2304" s="16" t="s">
        <v>3909</v>
      </c>
      <c r="V2304" s="58">
        <f>Table5[[#This Row],[Date Distributed]]</f>
        <v>45420</v>
      </c>
      <c r="W2304" s="3" t="str">
        <f>_xlfn.XLOOKUP(Table5[[#This Row],[Serial '#]],Table10[Serial '#],Table10[Charity Association],"",,)</f>
        <v>Italian American Brotherhood Club</v>
      </c>
      <c r="Z2304" s="3" t="s">
        <v>3909</v>
      </c>
    </row>
    <row r="2305" spans="1:26" hidden="1" x14ac:dyDescent="0.35">
      <c r="A2305" s="3">
        <v>2303</v>
      </c>
      <c r="B2305" s="85">
        <v>45414</v>
      </c>
      <c r="C2305" s="73">
        <f>_xlfn.XLOOKUP(Table5[[#This Row],[Serial '#]],Table10[Serial '#],Table10[Date],"",,)</f>
        <v>45421</v>
      </c>
      <c r="D23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05" s="73" t="str">
        <f>IF(Table5[[#This Row],[Date Distributed]]="","In Stock","Distributed")</f>
        <v>Distributed</v>
      </c>
      <c r="F2305" s="79" t="s">
        <v>660</v>
      </c>
      <c r="G2305" s="75" t="s">
        <v>761</v>
      </c>
      <c r="H2305" s="80" t="s">
        <v>762</v>
      </c>
      <c r="I2305" s="80" t="s">
        <v>763</v>
      </c>
      <c r="J2305" s="81" t="s">
        <v>2901</v>
      </c>
      <c r="K2305" s="80" t="s">
        <v>385</v>
      </c>
      <c r="L2305" s="3" t="str">
        <f>_xlfn.XLOOKUP(Table5[[#This Row],[Item '#]],Ticket_Forms[Form Number],Ticket_Forms[Game Name],"",,)</f>
        <v>Criss Cross</v>
      </c>
      <c r="M2305" s="15">
        <v>186</v>
      </c>
      <c r="N2305" s="3">
        <f>LOOKUP(Table5[[#This Row],[Item '#]],Ticket_Forms[Form Number],Ticket_Forms[Ticket Count])</f>
        <v>5520</v>
      </c>
      <c r="O2305" s="16">
        <f>LOOKUP(Table5[[#This Row],[Item '#]],Ticket_Forms[Form Number],Ticket_Forms[Ticket Value])</f>
        <v>1</v>
      </c>
      <c r="P2305" s="16">
        <f>LOOKUP(Table5[[#This Row],[Item '#]],Ticket_Forms[Form Number],Ticket_Forms[Revenue])</f>
        <v>5520</v>
      </c>
      <c r="Q2305" s="16">
        <f>LOOKUP(Table5[[#This Row],[Item '#]],Ticket_Forms[Form Number],Ticket_Forms[Ideal Profit])</f>
        <v>960</v>
      </c>
      <c r="R2305" s="16">
        <f>LOOKUP(Table5[[#This Row],[Item '#]],Ticket_Forms[Form Number],Ticket_Forms[Prizes])</f>
        <v>4560</v>
      </c>
      <c r="S2305" s="16">
        <f>LOOKUP(Table5[[#This Row],[Item '#]],Ticket_Forms[Form Number],Ticket_Forms[Location Rent])</f>
        <v>331</v>
      </c>
      <c r="T2305" s="16">
        <f>LOOKUP(Table5[[#This Row],[Item '#]],Ticket_Forms[Form Number],Ticket_Forms[Last Sale])</f>
        <v>200</v>
      </c>
      <c r="U2305" s="16" t="s">
        <v>3909</v>
      </c>
      <c r="V2305" s="58">
        <f>Table5[[#This Row],[Date Distributed]]</f>
        <v>45421</v>
      </c>
      <c r="W2305" s="3" t="str">
        <f>_xlfn.XLOOKUP(Table5[[#This Row],[Serial '#]],Table10[Serial '#],Table10[Charity Association],"",,)</f>
        <v>Medina County Law Enforcrment Assoc</v>
      </c>
      <c r="Z2305" s="3" t="s">
        <v>3909</v>
      </c>
    </row>
    <row r="2306" spans="1:26" hidden="1" x14ac:dyDescent="0.35">
      <c r="A2306" s="3">
        <v>2304</v>
      </c>
      <c r="B2306" s="85">
        <v>45414</v>
      </c>
      <c r="C2306" s="73">
        <f>_xlfn.XLOOKUP(Table5[[#This Row],[Serial '#]],Table10[Serial '#],Table10[Date],"",,)</f>
        <v>45421</v>
      </c>
      <c r="D23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06" s="73" t="str">
        <f>IF(Table5[[#This Row],[Date Distributed]]="","In Stock","Distributed")</f>
        <v>Distributed</v>
      </c>
      <c r="F2306" s="79" t="s">
        <v>660</v>
      </c>
      <c r="G2306" s="75" t="s">
        <v>761</v>
      </c>
      <c r="H2306" s="80" t="s">
        <v>762</v>
      </c>
      <c r="I2306" s="80" t="s">
        <v>763</v>
      </c>
      <c r="J2306" s="81" t="s">
        <v>2902</v>
      </c>
      <c r="K2306" s="80" t="s">
        <v>385</v>
      </c>
      <c r="L2306" s="3" t="str">
        <f>_xlfn.XLOOKUP(Table5[[#This Row],[Item '#]],Ticket_Forms[Form Number],Ticket_Forms[Game Name],"",,)</f>
        <v>Criss Cross</v>
      </c>
      <c r="M2306" s="15">
        <v>186</v>
      </c>
      <c r="N2306" s="3">
        <f>LOOKUP(Table5[[#This Row],[Item '#]],Ticket_Forms[Form Number],Ticket_Forms[Ticket Count])</f>
        <v>5520</v>
      </c>
      <c r="O2306" s="16">
        <f>LOOKUP(Table5[[#This Row],[Item '#]],Ticket_Forms[Form Number],Ticket_Forms[Ticket Value])</f>
        <v>1</v>
      </c>
      <c r="P2306" s="16">
        <f>LOOKUP(Table5[[#This Row],[Item '#]],Ticket_Forms[Form Number],Ticket_Forms[Revenue])</f>
        <v>5520</v>
      </c>
      <c r="Q2306" s="16">
        <f>LOOKUP(Table5[[#This Row],[Item '#]],Ticket_Forms[Form Number],Ticket_Forms[Ideal Profit])</f>
        <v>960</v>
      </c>
      <c r="R2306" s="16">
        <f>LOOKUP(Table5[[#This Row],[Item '#]],Ticket_Forms[Form Number],Ticket_Forms[Prizes])</f>
        <v>4560</v>
      </c>
      <c r="S2306" s="16">
        <f>LOOKUP(Table5[[#This Row],[Item '#]],Ticket_Forms[Form Number],Ticket_Forms[Location Rent])</f>
        <v>331</v>
      </c>
      <c r="T2306" s="16">
        <f>LOOKUP(Table5[[#This Row],[Item '#]],Ticket_Forms[Form Number],Ticket_Forms[Last Sale])</f>
        <v>200</v>
      </c>
      <c r="U2306" s="16" t="s">
        <v>3909</v>
      </c>
      <c r="V2306" s="58">
        <f>Table5[[#This Row],[Date Distributed]]</f>
        <v>45421</v>
      </c>
      <c r="W2306" s="3" t="str">
        <f>_xlfn.XLOOKUP(Table5[[#This Row],[Serial '#]],Table10[Serial '#],Table10[Charity Association],"",,)</f>
        <v>Medina County Law Enforcrment Assoc</v>
      </c>
      <c r="Z2306" s="3" t="s">
        <v>3909</v>
      </c>
    </row>
    <row r="2307" spans="1:26" hidden="1" x14ac:dyDescent="0.35">
      <c r="A2307" s="3">
        <v>2305</v>
      </c>
      <c r="B2307" s="85">
        <v>45414</v>
      </c>
      <c r="C2307" s="73">
        <f>_xlfn.XLOOKUP(Table5[[#This Row],[Serial '#]],Table10[Serial '#],Table10[Date],"",,)</f>
        <v>45421</v>
      </c>
      <c r="D23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07" s="73" t="str">
        <f>IF(Table5[[#This Row],[Date Distributed]]="","In Stock","Distributed")</f>
        <v>Distributed</v>
      </c>
      <c r="F2307" s="79" t="s">
        <v>660</v>
      </c>
      <c r="G2307" s="75" t="s">
        <v>761</v>
      </c>
      <c r="H2307" s="80" t="s">
        <v>762</v>
      </c>
      <c r="I2307" s="80" t="s">
        <v>763</v>
      </c>
      <c r="J2307" s="81" t="s">
        <v>2903</v>
      </c>
      <c r="K2307" s="80" t="s">
        <v>385</v>
      </c>
      <c r="L2307" s="3" t="str">
        <f>_xlfn.XLOOKUP(Table5[[#This Row],[Item '#]],Ticket_Forms[Form Number],Ticket_Forms[Game Name],"",,)</f>
        <v>Criss Cross</v>
      </c>
      <c r="M2307" s="15">
        <v>186</v>
      </c>
      <c r="N2307" s="3">
        <f>LOOKUP(Table5[[#This Row],[Item '#]],Ticket_Forms[Form Number],Ticket_Forms[Ticket Count])</f>
        <v>5520</v>
      </c>
      <c r="O2307" s="16">
        <f>LOOKUP(Table5[[#This Row],[Item '#]],Ticket_Forms[Form Number],Ticket_Forms[Ticket Value])</f>
        <v>1</v>
      </c>
      <c r="P2307" s="16">
        <f>LOOKUP(Table5[[#This Row],[Item '#]],Ticket_Forms[Form Number],Ticket_Forms[Revenue])</f>
        <v>5520</v>
      </c>
      <c r="Q2307" s="16">
        <f>LOOKUP(Table5[[#This Row],[Item '#]],Ticket_Forms[Form Number],Ticket_Forms[Ideal Profit])</f>
        <v>960</v>
      </c>
      <c r="R2307" s="16">
        <f>LOOKUP(Table5[[#This Row],[Item '#]],Ticket_Forms[Form Number],Ticket_Forms[Prizes])</f>
        <v>4560</v>
      </c>
      <c r="S2307" s="16">
        <f>LOOKUP(Table5[[#This Row],[Item '#]],Ticket_Forms[Form Number],Ticket_Forms[Location Rent])</f>
        <v>331</v>
      </c>
      <c r="T2307" s="16">
        <f>LOOKUP(Table5[[#This Row],[Item '#]],Ticket_Forms[Form Number],Ticket_Forms[Last Sale])</f>
        <v>200</v>
      </c>
      <c r="U2307" s="16" t="s">
        <v>3909</v>
      </c>
      <c r="V2307" s="58">
        <f>Table5[[#This Row],[Date Distributed]]</f>
        <v>45421</v>
      </c>
      <c r="W2307" s="3" t="str">
        <f>_xlfn.XLOOKUP(Table5[[#This Row],[Serial '#]],Table10[Serial '#],Table10[Charity Association],"",,)</f>
        <v>Medina County Law Enforcrment Assoc</v>
      </c>
      <c r="Z2307" s="3" t="s">
        <v>3909</v>
      </c>
    </row>
    <row r="2308" spans="1:26" hidden="1" x14ac:dyDescent="0.35">
      <c r="A2308" s="3">
        <v>2306</v>
      </c>
      <c r="B2308" s="85">
        <v>45414</v>
      </c>
      <c r="C2308" s="73">
        <f>_xlfn.XLOOKUP(Table5[[#This Row],[Serial '#]],Table10[Serial '#],Table10[Date],"",,)</f>
        <v>45421</v>
      </c>
      <c r="D23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08" s="73" t="str">
        <f>IF(Table5[[#This Row],[Date Distributed]]="","In Stock","Distributed")</f>
        <v>Distributed</v>
      </c>
      <c r="F2308" s="79" t="s">
        <v>660</v>
      </c>
      <c r="G2308" s="75" t="s">
        <v>761</v>
      </c>
      <c r="H2308" s="80" t="s">
        <v>762</v>
      </c>
      <c r="I2308" s="80" t="s">
        <v>763</v>
      </c>
      <c r="J2308" s="81" t="s">
        <v>2904</v>
      </c>
      <c r="K2308" s="80" t="s">
        <v>385</v>
      </c>
      <c r="L2308" s="3" t="str">
        <f>_xlfn.XLOOKUP(Table5[[#This Row],[Item '#]],Ticket_Forms[Form Number],Ticket_Forms[Game Name],"",,)</f>
        <v>Criss Cross</v>
      </c>
      <c r="M2308" s="15">
        <v>186</v>
      </c>
      <c r="N2308" s="3">
        <f>LOOKUP(Table5[[#This Row],[Item '#]],Ticket_Forms[Form Number],Ticket_Forms[Ticket Count])</f>
        <v>5520</v>
      </c>
      <c r="O2308" s="16">
        <f>LOOKUP(Table5[[#This Row],[Item '#]],Ticket_Forms[Form Number],Ticket_Forms[Ticket Value])</f>
        <v>1</v>
      </c>
      <c r="P2308" s="16">
        <f>LOOKUP(Table5[[#This Row],[Item '#]],Ticket_Forms[Form Number],Ticket_Forms[Revenue])</f>
        <v>5520</v>
      </c>
      <c r="Q2308" s="16">
        <f>LOOKUP(Table5[[#This Row],[Item '#]],Ticket_Forms[Form Number],Ticket_Forms[Ideal Profit])</f>
        <v>960</v>
      </c>
      <c r="R2308" s="16">
        <f>LOOKUP(Table5[[#This Row],[Item '#]],Ticket_Forms[Form Number],Ticket_Forms[Prizes])</f>
        <v>4560</v>
      </c>
      <c r="S2308" s="16">
        <f>LOOKUP(Table5[[#This Row],[Item '#]],Ticket_Forms[Form Number],Ticket_Forms[Location Rent])</f>
        <v>331</v>
      </c>
      <c r="T2308" s="16">
        <f>LOOKUP(Table5[[#This Row],[Item '#]],Ticket_Forms[Form Number],Ticket_Forms[Last Sale])</f>
        <v>200</v>
      </c>
      <c r="U2308" s="16" t="s">
        <v>3909</v>
      </c>
      <c r="V2308" s="58">
        <f>Table5[[#This Row],[Date Distributed]]</f>
        <v>45421</v>
      </c>
      <c r="W2308" s="3" t="str">
        <f>_xlfn.XLOOKUP(Table5[[#This Row],[Serial '#]],Table10[Serial '#],Table10[Charity Association],"",,)</f>
        <v>Medina County Law Enforcrment Assoc</v>
      </c>
      <c r="Z2308" s="3" t="s">
        <v>3909</v>
      </c>
    </row>
    <row r="2309" spans="1:26" hidden="1" x14ac:dyDescent="0.35">
      <c r="A2309" s="3">
        <v>2307</v>
      </c>
      <c r="B2309" s="85">
        <v>45414</v>
      </c>
      <c r="C2309" s="73">
        <f>_xlfn.XLOOKUP(Table5[[#This Row],[Serial '#]],Table10[Serial '#],Table10[Date],"",,)</f>
        <v>45421</v>
      </c>
      <c r="D23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09" s="73" t="str">
        <f>IF(Table5[[#This Row],[Date Distributed]]="","In Stock","Distributed")</f>
        <v>Distributed</v>
      </c>
      <c r="F2309" s="79" t="s">
        <v>660</v>
      </c>
      <c r="G2309" s="75" t="s">
        <v>761</v>
      </c>
      <c r="H2309" s="80" t="s">
        <v>762</v>
      </c>
      <c r="I2309" s="80" t="s">
        <v>763</v>
      </c>
      <c r="J2309" s="81" t="s">
        <v>2905</v>
      </c>
      <c r="K2309" s="80" t="s">
        <v>385</v>
      </c>
      <c r="L2309" s="3" t="str">
        <f>_xlfn.XLOOKUP(Table5[[#This Row],[Item '#]],Ticket_Forms[Form Number],Ticket_Forms[Game Name],"",,)</f>
        <v>Criss Cross</v>
      </c>
      <c r="M2309" s="15">
        <v>186</v>
      </c>
      <c r="N2309" s="3">
        <f>LOOKUP(Table5[[#This Row],[Item '#]],Ticket_Forms[Form Number],Ticket_Forms[Ticket Count])</f>
        <v>5520</v>
      </c>
      <c r="O2309" s="16">
        <f>LOOKUP(Table5[[#This Row],[Item '#]],Ticket_Forms[Form Number],Ticket_Forms[Ticket Value])</f>
        <v>1</v>
      </c>
      <c r="P2309" s="16">
        <f>LOOKUP(Table5[[#This Row],[Item '#]],Ticket_Forms[Form Number],Ticket_Forms[Revenue])</f>
        <v>5520</v>
      </c>
      <c r="Q2309" s="16">
        <f>LOOKUP(Table5[[#This Row],[Item '#]],Ticket_Forms[Form Number],Ticket_Forms[Ideal Profit])</f>
        <v>960</v>
      </c>
      <c r="R2309" s="16">
        <f>LOOKUP(Table5[[#This Row],[Item '#]],Ticket_Forms[Form Number],Ticket_Forms[Prizes])</f>
        <v>4560</v>
      </c>
      <c r="S2309" s="16">
        <f>LOOKUP(Table5[[#This Row],[Item '#]],Ticket_Forms[Form Number],Ticket_Forms[Location Rent])</f>
        <v>331</v>
      </c>
      <c r="T2309" s="16">
        <f>LOOKUP(Table5[[#This Row],[Item '#]],Ticket_Forms[Form Number],Ticket_Forms[Last Sale])</f>
        <v>200</v>
      </c>
      <c r="U2309" s="16" t="s">
        <v>3909</v>
      </c>
      <c r="V2309" s="58">
        <f>Table5[[#This Row],[Date Distributed]]</f>
        <v>45421</v>
      </c>
      <c r="W2309" s="3" t="str">
        <f>_xlfn.XLOOKUP(Table5[[#This Row],[Serial '#]],Table10[Serial '#],Table10[Charity Association],"",,)</f>
        <v>Medina County Law Enforcrment Assoc</v>
      </c>
      <c r="Z2309" s="3" t="s">
        <v>3909</v>
      </c>
    </row>
    <row r="2310" spans="1:26" hidden="1" x14ac:dyDescent="0.35">
      <c r="A2310" s="3">
        <v>2308</v>
      </c>
      <c r="B2310" s="85">
        <v>45414</v>
      </c>
      <c r="C2310" s="73">
        <f>_xlfn.XLOOKUP(Table5[[#This Row],[Serial '#]],Table10[Serial '#],Table10[Date],"",,)</f>
        <v>45421</v>
      </c>
      <c r="D23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10" s="73" t="str">
        <f>IF(Table5[[#This Row],[Date Distributed]]="","In Stock","Distributed")</f>
        <v>Distributed</v>
      </c>
      <c r="F2310" s="79" t="s">
        <v>660</v>
      </c>
      <c r="G2310" s="75" t="s">
        <v>761</v>
      </c>
      <c r="H2310" s="80" t="s">
        <v>762</v>
      </c>
      <c r="I2310" s="80" t="s">
        <v>763</v>
      </c>
      <c r="J2310" s="81" t="s">
        <v>2906</v>
      </c>
      <c r="K2310" s="80" t="s">
        <v>385</v>
      </c>
      <c r="L2310" s="3" t="str">
        <f>_xlfn.XLOOKUP(Table5[[#This Row],[Item '#]],Ticket_Forms[Form Number],Ticket_Forms[Game Name],"",,)</f>
        <v>Criss Cross</v>
      </c>
      <c r="M2310" s="15">
        <v>186</v>
      </c>
      <c r="N2310" s="3">
        <f>LOOKUP(Table5[[#This Row],[Item '#]],Ticket_Forms[Form Number],Ticket_Forms[Ticket Count])</f>
        <v>5520</v>
      </c>
      <c r="O2310" s="16">
        <f>LOOKUP(Table5[[#This Row],[Item '#]],Ticket_Forms[Form Number],Ticket_Forms[Ticket Value])</f>
        <v>1</v>
      </c>
      <c r="P2310" s="16">
        <f>LOOKUP(Table5[[#This Row],[Item '#]],Ticket_Forms[Form Number],Ticket_Forms[Revenue])</f>
        <v>5520</v>
      </c>
      <c r="Q2310" s="16">
        <f>LOOKUP(Table5[[#This Row],[Item '#]],Ticket_Forms[Form Number],Ticket_Forms[Ideal Profit])</f>
        <v>960</v>
      </c>
      <c r="R2310" s="16">
        <f>LOOKUP(Table5[[#This Row],[Item '#]],Ticket_Forms[Form Number],Ticket_Forms[Prizes])</f>
        <v>4560</v>
      </c>
      <c r="S2310" s="16">
        <f>LOOKUP(Table5[[#This Row],[Item '#]],Ticket_Forms[Form Number],Ticket_Forms[Location Rent])</f>
        <v>331</v>
      </c>
      <c r="T2310" s="16">
        <f>LOOKUP(Table5[[#This Row],[Item '#]],Ticket_Forms[Form Number],Ticket_Forms[Last Sale])</f>
        <v>200</v>
      </c>
      <c r="U2310" s="16" t="s">
        <v>3909</v>
      </c>
      <c r="V2310" s="58">
        <f>Table5[[#This Row],[Date Distributed]]</f>
        <v>45421</v>
      </c>
      <c r="W2310" s="3" t="str">
        <f>_xlfn.XLOOKUP(Table5[[#This Row],[Serial '#]],Table10[Serial '#],Table10[Charity Association],"",,)</f>
        <v>Cleveland Police Athletic League</v>
      </c>
      <c r="Z2310" s="3" t="s">
        <v>3909</v>
      </c>
    </row>
    <row r="2311" spans="1:26" hidden="1" x14ac:dyDescent="0.35">
      <c r="A2311" s="3">
        <v>2309</v>
      </c>
      <c r="B2311" s="85">
        <v>45414</v>
      </c>
      <c r="C2311" s="73">
        <f>_xlfn.XLOOKUP(Table5[[#This Row],[Serial '#]],Table10[Serial '#],Table10[Date],"",,)</f>
        <v>45421</v>
      </c>
      <c r="D23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11" s="73" t="str">
        <f>IF(Table5[[#This Row],[Date Distributed]]="","In Stock","Distributed")</f>
        <v>Distributed</v>
      </c>
      <c r="F2311" s="79" t="s">
        <v>660</v>
      </c>
      <c r="G2311" s="75" t="s">
        <v>761</v>
      </c>
      <c r="H2311" s="80" t="s">
        <v>762</v>
      </c>
      <c r="I2311" s="80" t="s">
        <v>763</v>
      </c>
      <c r="J2311" s="81" t="s">
        <v>2907</v>
      </c>
      <c r="K2311" s="80" t="s">
        <v>385</v>
      </c>
      <c r="L2311" s="3" t="str">
        <f>_xlfn.XLOOKUP(Table5[[#This Row],[Item '#]],Ticket_Forms[Form Number],Ticket_Forms[Game Name],"",,)</f>
        <v>Criss Cross</v>
      </c>
      <c r="M2311" s="15">
        <v>186</v>
      </c>
      <c r="N2311" s="3">
        <f>LOOKUP(Table5[[#This Row],[Item '#]],Ticket_Forms[Form Number],Ticket_Forms[Ticket Count])</f>
        <v>5520</v>
      </c>
      <c r="O2311" s="16">
        <f>LOOKUP(Table5[[#This Row],[Item '#]],Ticket_Forms[Form Number],Ticket_Forms[Ticket Value])</f>
        <v>1</v>
      </c>
      <c r="P2311" s="16">
        <f>LOOKUP(Table5[[#This Row],[Item '#]],Ticket_Forms[Form Number],Ticket_Forms[Revenue])</f>
        <v>5520</v>
      </c>
      <c r="Q2311" s="16">
        <f>LOOKUP(Table5[[#This Row],[Item '#]],Ticket_Forms[Form Number],Ticket_Forms[Ideal Profit])</f>
        <v>960</v>
      </c>
      <c r="R2311" s="16">
        <f>LOOKUP(Table5[[#This Row],[Item '#]],Ticket_Forms[Form Number],Ticket_Forms[Prizes])</f>
        <v>4560</v>
      </c>
      <c r="S2311" s="16">
        <f>LOOKUP(Table5[[#This Row],[Item '#]],Ticket_Forms[Form Number],Ticket_Forms[Location Rent])</f>
        <v>331</v>
      </c>
      <c r="T2311" s="16">
        <f>LOOKUP(Table5[[#This Row],[Item '#]],Ticket_Forms[Form Number],Ticket_Forms[Last Sale])</f>
        <v>200</v>
      </c>
      <c r="U2311" s="16" t="s">
        <v>3909</v>
      </c>
      <c r="V2311" s="58">
        <f>Table5[[#This Row],[Date Distributed]]</f>
        <v>45421</v>
      </c>
      <c r="W2311" s="3" t="str">
        <f>_xlfn.XLOOKUP(Table5[[#This Row],[Serial '#]],Table10[Serial '#],Table10[Charity Association],"",,)</f>
        <v>Cleveland Police Athletic League</v>
      </c>
      <c r="Z2311" s="3" t="s">
        <v>3909</v>
      </c>
    </row>
    <row r="2312" spans="1:26" hidden="1" x14ac:dyDescent="0.35">
      <c r="A2312" s="3">
        <v>2310</v>
      </c>
      <c r="B2312" s="85">
        <v>45414</v>
      </c>
      <c r="C2312" s="73">
        <f>_xlfn.XLOOKUP(Table5[[#This Row],[Serial '#]],Table10[Serial '#],Table10[Date],"",,)</f>
        <v>45422</v>
      </c>
      <c r="D23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12" s="73" t="str">
        <f>IF(Table5[[#This Row],[Date Distributed]]="","In Stock","Distributed")</f>
        <v>Distributed</v>
      </c>
      <c r="F2312" s="79" t="s">
        <v>660</v>
      </c>
      <c r="G2312" s="75" t="s">
        <v>761</v>
      </c>
      <c r="H2312" s="80" t="s">
        <v>762</v>
      </c>
      <c r="I2312" s="80" t="s">
        <v>763</v>
      </c>
      <c r="J2312" s="81" t="s">
        <v>2908</v>
      </c>
      <c r="K2312" s="80" t="s">
        <v>385</v>
      </c>
      <c r="L2312" s="3" t="str">
        <f>_xlfn.XLOOKUP(Table5[[#This Row],[Item '#]],Ticket_Forms[Form Number],Ticket_Forms[Game Name],"",,)</f>
        <v>Criss Cross</v>
      </c>
      <c r="M2312" s="15">
        <v>186</v>
      </c>
      <c r="N2312" s="3">
        <f>LOOKUP(Table5[[#This Row],[Item '#]],Ticket_Forms[Form Number],Ticket_Forms[Ticket Count])</f>
        <v>5520</v>
      </c>
      <c r="O2312" s="16">
        <f>LOOKUP(Table5[[#This Row],[Item '#]],Ticket_Forms[Form Number],Ticket_Forms[Ticket Value])</f>
        <v>1</v>
      </c>
      <c r="P2312" s="16">
        <f>LOOKUP(Table5[[#This Row],[Item '#]],Ticket_Forms[Form Number],Ticket_Forms[Revenue])</f>
        <v>5520</v>
      </c>
      <c r="Q2312" s="16">
        <f>LOOKUP(Table5[[#This Row],[Item '#]],Ticket_Forms[Form Number],Ticket_Forms[Ideal Profit])</f>
        <v>960</v>
      </c>
      <c r="R2312" s="16">
        <f>LOOKUP(Table5[[#This Row],[Item '#]],Ticket_Forms[Form Number],Ticket_Forms[Prizes])</f>
        <v>4560</v>
      </c>
      <c r="S2312" s="16">
        <f>LOOKUP(Table5[[#This Row],[Item '#]],Ticket_Forms[Form Number],Ticket_Forms[Location Rent])</f>
        <v>331</v>
      </c>
      <c r="T2312" s="16">
        <f>LOOKUP(Table5[[#This Row],[Item '#]],Ticket_Forms[Form Number],Ticket_Forms[Last Sale])</f>
        <v>200</v>
      </c>
      <c r="U2312" s="16" t="s">
        <v>3909</v>
      </c>
      <c r="V2312" s="58">
        <f>Table5[[#This Row],[Date Distributed]]</f>
        <v>45422</v>
      </c>
      <c r="W2312" s="3" t="str">
        <f>_xlfn.XLOOKUP(Table5[[#This Row],[Serial '#]],Table10[Serial '#],Table10[Charity Association],"",,)</f>
        <v>Greater Cleveland Football Foundation</v>
      </c>
      <c r="Z2312" s="3" t="s">
        <v>3909</v>
      </c>
    </row>
    <row r="2313" spans="1:26" hidden="1" x14ac:dyDescent="0.35">
      <c r="A2313" s="3">
        <v>2311</v>
      </c>
      <c r="B2313" s="85">
        <v>45414</v>
      </c>
      <c r="C2313" s="73">
        <f>_xlfn.XLOOKUP(Table5[[#This Row],[Serial '#]],Table10[Serial '#],Table10[Date],"",,)</f>
        <v>45422</v>
      </c>
      <c r="D23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13" s="73" t="str">
        <f>IF(Table5[[#This Row],[Date Distributed]]="","In Stock","Distributed")</f>
        <v>Distributed</v>
      </c>
      <c r="F2313" s="79" t="s">
        <v>660</v>
      </c>
      <c r="G2313" s="75" t="s">
        <v>761</v>
      </c>
      <c r="H2313" s="80" t="s">
        <v>762</v>
      </c>
      <c r="I2313" s="80" t="s">
        <v>763</v>
      </c>
      <c r="J2313" s="81" t="s">
        <v>2909</v>
      </c>
      <c r="K2313" s="80" t="s">
        <v>385</v>
      </c>
      <c r="L2313" s="3" t="str">
        <f>_xlfn.XLOOKUP(Table5[[#This Row],[Item '#]],Ticket_Forms[Form Number],Ticket_Forms[Game Name],"",,)</f>
        <v>Criss Cross</v>
      </c>
      <c r="M2313" s="15">
        <v>186</v>
      </c>
      <c r="N2313" s="3">
        <f>LOOKUP(Table5[[#This Row],[Item '#]],Ticket_Forms[Form Number],Ticket_Forms[Ticket Count])</f>
        <v>5520</v>
      </c>
      <c r="O2313" s="16">
        <f>LOOKUP(Table5[[#This Row],[Item '#]],Ticket_Forms[Form Number],Ticket_Forms[Ticket Value])</f>
        <v>1</v>
      </c>
      <c r="P2313" s="16">
        <f>LOOKUP(Table5[[#This Row],[Item '#]],Ticket_Forms[Form Number],Ticket_Forms[Revenue])</f>
        <v>5520</v>
      </c>
      <c r="Q2313" s="16">
        <f>LOOKUP(Table5[[#This Row],[Item '#]],Ticket_Forms[Form Number],Ticket_Forms[Ideal Profit])</f>
        <v>960</v>
      </c>
      <c r="R2313" s="16">
        <f>LOOKUP(Table5[[#This Row],[Item '#]],Ticket_Forms[Form Number],Ticket_Forms[Prizes])</f>
        <v>4560</v>
      </c>
      <c r="S2313" s="16">
        <f>LOOKUP(Table5[[#This Row],[Item '#]],Ticket_Forms[Form Number],Ticket_Forms[Location Rent])</f>
        <v>331</v>
      </c>
      <c r="T2313" s="16">
        <f>LOOKUP(Table5[[#This Row],[Item '#]],Ticket_Forms[Form Number],Ticket_Forms[Last Sale])</f>
        <v>200</v>
      </c>
      <c r="U2313" s="16" t="s">
        <v>3909</v>
      </c>
      <c r="V2313" s="58">
        <f>Table5[[#This Row],[Date Distributed]]</f>
        <v>45422</v>
      </c>
      <c r="W2313" s="3" t="str">
        <f>_xlfn.XLOOKUP(Table5[[#This Row],[Serial '#]],Table10[Serial '#],Table10[Charity Association],"",,)</f>
        <v>Italian American Brotherhood Club</v>
      </c>
      <c r="Z2313" s="3" t="s">
        <v>3909</v>
      </c>
    </row>
    <row r="2314" spans="1:26" hidden="1" x14ac:dyDescent="0.35">
      <c r="A2314" s="3">
        <v>2312</v>
      </c>
      <c r="B2314" s="85">
        <v>45414</v>
      </c>
      <c r="C2314" s="73">
        <f>_xlfn.XLOOKUP(Table5[[#This Row],[Serial '#]],Table10[Serial '#],Table10[Date],"",,)</f>
        <v>45422</v>
      </c>
      <c r="D23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14" s="73" t="str">
        <f>IF(Table5[[#This Row],[Date Distributed]]="","In Stock","Distributed")</f>
        <v>Distributed</v>
      </c>
      <c r="F2314" s="79" t="s">
        <v>660</v>
      </c>
      <c r="G2314" s="75" t="s">
        <v>761</v>
      </c>
      <c r="H2314" s="80" t="s">
        <v>762</v>
      </c>
      <c r="I2314" s="80" t="s">
        <v>763</v>
      </c>
      <c r="J2314" s="81" t="s">
        <v>2910</v>
      </c>
      <c r="K2314" s="80" t="s">
        <v>385</v>
      </c>
      <c r="L2314" s="3" t="str">
        <f>_xlfn.XLOOKUP(Table5[[#This Row],[Item '#]],Ticket_Forms[Form Number],Ticket_Forms[Game Name],"",,)</f>
        <v>Criss Cross</v>
      </c>
      <c r="M2314" s="15">
        <v>186</v>
      </c>
      <c r="N2314" s="3">
        <f>LOOKUP(Table5[[#This Row],[Item '#]],Ticket_Forms[Form Number],Ticket_Forms[Ticket Count])</f>
        <v>5520</v>
      </c>
      <c r="O2314" s="16">
        <f>LOOKUP(Table5[[#This Row],[Item '#]],Ticket_Forms[Form Number],Ticket_Forms[Ticket Value])</f>
        <v>1</v>
      </c>
      <c r="P2314" s="16">
        <f>LOOKUP(Table5[[#This Row],[Item '#]],Ticket_Forms[Form Number],Ticket_Forms[Revenue])</f>
        <v>5520</v>
      </c>
      <c r="Q2314" s="16">
        <f>LOOKUP(Table5[[#This Row],[Item '#]],Ticket_Forms[Form Number],Ticket_Forms[Ideal Profit])</f>
        <v>960</v>
      </c>
      <c r="R2314" s="16">
        <f>LOOKUP(Table5[[#This Row],[Item '#]],Ticket_Forms[Form Number],Ticket_Forms[Prizes])</f>
        <v>4560</v>
      </c>
      <c r="S2314" s="16">
        <f>LOOKUP(Table5[[#This Row],[Item '#]],Ticket_Forms[Form Number],Ticket_Forms[Location Rent])</f>
        <v>331</v>
      </c>
      <c r="T2314" s="16">
        <f>LOOKUP(Table5[[#This Row],[Item '#]],Ticket_Forms[Form Number],Ticket_Forms[Last Sale])</f>
        <v>200</v>
      </c>
      <c r="U2314" s="16" t="s">
        <v>3909</v>
      </c>
      <c r="V2314" s="58">
        <f>Table5[[#This Row],[Date Distributed]]</f>
        <v>45422</v>
      </c>
      <c r="W2314" s="3" t="str">
        <f>_xlfn.XLOOKUP(Table5[[#This Row],[Serial '#]],Table10[Serial '#],Table10[Charity Association],"",,)</f>
        <v>Greater Cleveland Football Foundation</v>
      </c>
      <c r="Z2314" s="3" t="s">
        <v>3909</v>
      </c>
    </row>
    <row r="2315" spans="1:26" hidden="1" x14ac:dyDescent="0.35">
      <c r="A2315" s="3">
        <v>2313</v>
      </c>
      <c r="B2315" s="85">
        <v>45414</v>
      </c>
      <c r="C2315" s="73">
        <f>_xlfn.XLOOKUP(Table5[[#This Row],[Serial '#]],Table10[Serial '#],Table10[Date],"",,)</f>
        <v>45422</v>
      </c>
      <c r="D23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15" s="73" t="str">
        <f>IF(Table5[[#This Row],[Date Distributed]]="","In Stock","Distributed")</f>
        <v>Distributed</v>
      </c>
      <c r="F2315" s="79" t="s">
        <v>660</v>
      </c>
      <c r="G2315" s="75" t="s">
        <v>761</v>
      </c>
      <c r="H2315" s="80" t="s">
        <v>762</v>
      </c>
      <c r="I2315" s="80" t="s">
        <v>763</v>
      </c>
      <c r="J2315" s="81" t="s">
        <v>2911</v>
      </c>
      <c r="K2315" s="80" t="s">
        <v>385</v>
      </c>
      <c r="L2315" s="3" t="str">
        <f>_xlfn.XLOOKUP(Table5[[#This Row],[Item '#]],Ticket_Forms[Form Number],Ticket_Forms[Game Name],"",,)</f>
        <v>Criss Cross</v>
      </c>
      <c r="M2315" s="15">
        <v>186</v>
      </c>
      <c r="N2315" s="3">
        <f>LOOKUP(Table5[[#This Row],[Item '#]],Ticket_Forms[Form Number],Ticket_Forms[Ticket Count])</f>
        <v>5520</v>
      </c>
      <c r="O2315" s="16">
        <f>LOOKUP(Table5[[#This Row],[Item '#]],Ticket_Forms[Form Number],Ticket_Forms[Ticket Value])</f>
        <v>1</v>
      </c>
      <c r="P2315" s="16">
        <f>LOOKUP(Table5[[#This Row],[Item '#]],Ticket_Forms[Form Number],Ticket_Forms[Revenue])</f>
        <v>5520</v>
      </c>
      <c r="Q2315" s="16">
        <f>LOOKUP(Table5[[#This Row],[Item '#]],Ticket_Forms[Form Number],Ticket_Forms[Ideal Profit])</f>
        <v>960</v>
      </c>
      <c r="R2315" s="16">
        <f>LOOKUP(Table5[[#This Row],[Item '#]],Ticket_Forms[Form Number],Ticket_Forms[Prizes])</f>
        <v>4560</v>
      </c>
      <c r="S2315" s="16">
        <f>LOOKUP(Table5[[#This Row],[Item '#]],Ticket_Forms[Form Number],Ticket_Forms[Location Rent])</f>
        <v>331</v>
      </c>
      <c r="T2315" s="16">
        <f>LOOKUP(Table5[[#This Row],[Item '#]],Ticket_Forms[Form Number],Ticket_Forms[Last Sale])</f>
        <v>200</v>
      </c>
      <c r="U2315" s="16" t="s">
        <v>3909</v>
      </c>
      <c r="V2315" s="58">
        <f>Table5[[#This Row],[Date Distributed]]</f>
        <v>45422</v>
      </c>
      <c r="W2315" s="3" t="str">
        <f>_xlfn.XLOOKUP(Table5[[#This Row],[Serial '#]],Table10[Serial '#],Table10[Charity Association],"",,)</f>
        <v>Italian American Brotherhood Club</v>
      </c>
      <c r="Z2315" s="3" t="s">
        <v>3909</v>
      </c>
    </row>
    <row r="2316" spans="1:26" hidden="1" x14ac:dyDescent="0.35">
      <c r="A2316" s="3">
        <v>2314</v>
      </c>
      <c r="B2316" s="85">
        <v>45414</v>
      </c>
      <c r="C2316" s="73">
        <f>_xlfn.XLOOKUP(Table5[[#This Row],[Serial '#]],Table10[Serial '#],Table10[Date],"",,)</f>
        <v>45422</v>
      </c>
      <c r="D23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16" s="73" t="str">
        <f>IF(Table5[[#This Row],[Date Distributed]]="","In Stock","Distributed")</f>
        <v>Distributed</v>
      </c>
      <c r="F2316" s="79" t="s">
        <v>660</v>
      </c>
      <c r="G2316" s="75" t="s">
        <v>761</v>
      </c>
      <c r="H2316" s="80" t="s">
        <v>762</v>
      </c>
      <c r="I2316" s="80" t="s">
        <v>763</v>
      </c>
      <c r="J2316" s="81" t="s">
        <v>2912</v>
      </c>
      <c r="K2316" s="80" t="s">
        <v>443</v>
      </c>
      <c r="L2316" s="3" t="str">
        <f>_xlfn.XLOOKUP(Table5[[#This Row],[Item '#]],Ticket_Forms[Form Number],Ticket_Forms[Game Name],"",,)</f>
        <v>Moon Walk</v>
      </c>
      <c r="M2316" s="15">
        <v>134</v>
      </c>
      <c r="N2316" s="3">
        <f>LOOKUP(Table5[[#This Row],[Item '#]],Ticket_Forms[Form Number],Ticket_Forms[Ticket Count])</f>
        <v>4000</v>
      </c>
      <c r="O2316" s="16">
        <f>LOOKUP(Table5[[#This Row],[Item '#]],Ticket_Forms[Form Number],Ticket_Forms[Ticket Value])</f>
        <v>1</v>
      </c>
      <c r="P2316" s="16">
        <f>LOOKUP(Table5[[#This Row],[Item '#]],Ticket_Forms[Form Number],Ticket_Forms[Revenue])</f>
        <v>4000</v>
      </c>
      <c r="Q2316" s="16">
        <f>LOOKUP(Table5[[#This Row],[Item '#]],Ticket_Forms[Form Number],Ticket_Forms[Ideal Profit])</f>
        <v>1000</v>
      </c>
      <c r="R2316" s="16">
        <f>LOOKUP(Table5[[#This Row],[Item '#]],Ticket_Forms[Form Number],Ticket_Forms[Prizes])</f>
        <v>3000</v>
      </c>
      <c r="S2316" s="16">
        <f>LOOKUP(Table5[[#This Row],[Item '#]],Ticket_Forms[Form Number],Ticket_Forms[Location Rent])</f>
        <v>240</v>
      </c>
      <c r="T2316" s="16">
        <f>LOOKUP(Table5[[#This Row],[Item '#]],Ticket_Forms[Form Number],Ticket_Forms[Last Sale])</f>
        <v>0</v>
      </c>
      <c r="U2316" s="16" t="s">
        <v>3909</v>
      </c>
      <c r="V2316" s="58">
        <f>Table5[[#This Row],[Date Distributed]]</f>
        <v>45422</v>
      </c>
      <c r="W2316" s="3" t="str">
        <f>_xlfn.XLOOKUP(Table5[[#This Row],[Serial '#]],Table10[Serial '#],Table10[Charity Association],"",,)</f>
        <v>Cleveland Police Athletic League</v>
      </c>
      <c r="Z2316" s="3" t="s">
        <v>3909</v>
      </c>
    </row>
    <row r="2317" spans="1:26" hidden="1" x14ac:dyDescent="0.35">
      <c r="A2317" s="3">
        <v>2315</v>
      </c>
      <c r="B2317" s="85">
        <v>45414</v>
      </c>
      <c r="C2317" s="73">
        <f>_xlfn.XLOOKUP(Table5[[#This Row],[Serial '#]],Table10[Serial '#],Table10[Date],"",,)</f>
        <v>45425</v>
      </c>
      <c r="D23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17" s="73" t="str">
        <f>IF(Table5[[#This Row],[Date Distributed]]="","In Stock","Distributed")</f>
        <v>Distributed</v>
      </c>
      <c r="F2317" s="79" t="s">
        <v>660</v>
      </c>
      <c r="G2317" s="75" t="s">
        <v>761</v>
      </c>
      <c r="H2317" s="80" t="s">
        <v>762</v>
      </c>
      <c r="I2317" s="80" t="s">
        <v>763</v>
      </c>
      <c r="J2317" s="81" t="s">
        <v>2913</v>
      </c>
      <c r="K2317" s="80" t="s">
        <v>385</v>
      </c>
      <c r="L2317" s="3" t="str">
        <f>_xlfn.XLOOKUP(Table5[[#This Row],[Item '#]],Ticket_Forms[Form Number],Ticket_Forms[Game Name],"",,)</f>
        <v>Criss Cross</v>
      </c>
      <c r="M2317" s="15">
        <v>186</v>
      </c>
      <c r="N2317" s="3">
        <f>LOOKUP(Table5[[#This Row],[Item '#]],Ticket_Forms[Form Number],Ticket_Forms[Ticket Count])</f>
        <v>5520</v>
      </c>
      <c r="O2317" s="16">
        <f>LOOKUP(Table5[[#This Row],[Item '#]],Ticket_Forms[Form Number],Ticket_Forms[Ticket Value])</f>
        <v>1</v>
      </c>
      <c r="P2317" s="16">
        <f>LOOKUP(Table5[[#This Row],[Item '#]],Ticket_Forms[Form Number],Ticket_Forms[Revenue])</f>
        <v>5520</v>
      </c>
      <c r="Q2317" s="16">
        <f>LOOKUP(Table5[[#This Row],[Item '#]],Ticket_Forms[Form Number],Ticket_Forms[Ideal Profit])</f>
        <v>960</v>
      </c>
      <c r="R2317" s="16">
        <f>LOOKUP(Table5[[#This Row],[Item '#]],Ticket_Forms[Form Number],Ticket_Forms[Prizes])</f>
        <v>4560</v>
      </c>
      <c r="S2317" s="16">
        <f>LOOKUP(Table5[[#This Row],[Item '#]],Ticket_Forms[Form Number],Ticket_Forms[Location Rent])</f>
        <v>331</v>
      </c>
      <c r="T2317" s="16">
        <f>LOOKUP(Table5[[#This Row],[Item '#]],Ticket_Forms[Form Number],Ticket_Forms[Last Sale])</f>
        <v>200</v>
      </c>
      <c r="U2317" s="16" t="s">
        <v>3909</v>
      </c>
      <c r="V2317" s="58">
        <f>Table5[[#This Row],[Date Distributed]]</f>
        <v>45425</v>
      </c>
      <c r="W2317" s="3" t="str">
        <f>_xlfn.XLOOKUP(Table5[[#This Row],[Serial '#]],Table10[Serial '#],Table10[Charity Association],"",,)</f>
        <v>Cleveland Police Athletic League</v>
      </c>
      <c r="Z2317" s="3" t="s">
        <v>3909</v>
      </c>
    </row>
    <row r="2318" spans="1:26" hidden="1" x14ac:dyDescent="0.35">
      <c r="A2318" s="3">
        <v>2316</v>
      </c>
      <c r="B2318" s="85">
        <v>45414</v>
      </c>
      <c r="C2318" s="73">
        <f>_xlfn.XLOOKUP(Table5[[#This Row],[Serial '#]],Table10[Serial '#],Table10[Date],"",,)</f>
        <v>45425</v>
      </c>
      <c r="D23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18" s="73" t="str">
        <f>IF(Table5[[#This Row],[Date Distributed]]="","In Stock","Distributed")</f>
        <v>Distributed</v>
      </c>
      <c r="F2318" s="79" t="s">
        <v>660</v>
      </c>
      <c r="G2318" s="75" t="s">
        <v>761</v>
      </c>
      <c r="H2318" s="80" t="s">
        <v>762</v>
      </c>
      <c r="I2318" s="80" t="s">
        <v>763</v>
      </c>
      <c r="J2318" s="81" t="s">
        <v>2914</v>
      </c>
      <c r="K2318" s="80" t="s">
        <v>385</v>
      </c>
      <c r="L2318" s="3" t="str">
        <f>_xlfn.XLOOKUP(Table5[[#This Row],[Item '#]],Ticket_Forms[Form Number],Ticket_Forms[Game Name],"",,)</f>
        <v>Criss Cross</v>
      </c>
      <c r="M2318" s="15">
        <v>186</v>
      </c>
      <c r="N2318" s="3">
        <f>LOOKUP(Table5[[#This Row],[Item '#]],Ticket_Forms[Form Number],Ticket_Forms[Ticket Count])</f>
        <v>5520</v>
      </c>
      <c r="O2318" s="16">
        <f>LOOKUP(Table5[[#This Row],[Item '#]],Ticket_Forms[Form Number],Ticket_Forms[Ticket Value])</f>
        <v>1</v>
      </c>
      <c r="P2318" s="16">
        <f>LOOKUP(Table5[[#This Row],[Item '#]],Ticket_Forms[Form Number],Ticket_Forms[Revenue])</f>
        <v>5520</v>
      </c>
      <c r="Q2318" s="16">
        <f>LOOKUP(Table5[[#This Row],[Item '#]],Ticket_Forms[Form Number],Ticket_Forms[Ideal Profit])</f>
        <v>960</v>
      </c>
      <c r="R2318" s="16">
        <f>LOOKUP(Table5[[#This Row],[Item '#]],Ticket_Forms[Form Number],Ticket_Forms[Prizes])</f>
        <v>4560</v>
      </c>
      <c r="S2318" s="16">
        <f>LOOKUP(Table5[[#This Row],[Item '#]],Ticket_Forms[Form Number],Ticket_Forms[Location Rent])</f>
        <v>331</v>
      </c>
      <c r="T2318" s="16">
        <f>LOOKUP(Table5[[#This Row],[Item '#]],Ticket_Forms[Form Number],Ticket_Forms[Last Sale])</f>
        <v>200</v>
      </c>
      <c r="U2318" s="16" t="s">
        <v>3909</v>
      </c>
      <c r="V2318" s="58">
        <f>Table5[[#This Row],[Date Distributed]]</f>
        <v>45425</v>
      </c>
      <c r="W2318" s="3" t="str">
        <f>_xlfn.XLOOKUP(Table5[[#This Row],[Serial '#]],Table10[Serial '#],Table10[Charity Association],"",,)</f>
        <v>Cleveland Police Athletic League</v>
      </c>
      <c r="Z2318" s="3" t="s">
        <v>3909</v>
      </c>
    </row>
    <row r="2319" spans="1:26" hidden="1" x14ac:dyDescent="0.35">
      <c r="A2319" s="3">
        <v>2317</v>
      </c>
      <c r="B2319" s="85">
        <v>45414</v>
      </c>
      <c r="C2319" s="73">
        <f>_xlfn.XLOOKUP(Table5[[#This Row],[Serial '#]],Table10[Serial '#],Table10[Date],"",,)</f>
        <v>45425</v>
      </c>
      <c r="D23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19" s="73" t="str">
        <f>IF(Table5[[#This Row],[Date Distributed]]="","In Stock","Distributed")</f>
        <v>Distributed</v>
      </c>
      <c r="F2319" s="79" t="s">
        <v>660</v>
      </c>
      <c r="G2319" s="75" t="s">
        <v>761</v>
      </c>
      <c r="H2319" s="80" t="s">
        <v>762</v>
      </c>
      <c r="I2319" s="80" t="s">
        <v>763</v>
      </c>
      <c r="J2319" s="81" t="s">
        <v>2915</v>
      </c>
      <c r="K2319" s="80" t="s">
        <v>385</v>
      </c>
      <c r="L2319" s="3" t="str">
        <f>_xlfn.XLOOKUP(Table5[[#This Row],[Item '#]],Ticket_Forms[Form Number],Ticket_Forms[Game Name],"",,)</f>
        <v>Criss Cross</v>
      </c>
      <c r="M2319" s="15">
        <v>186</v>
      </c>
      <c r="N2319" s="3">
        <f>LOOKUP(Table5[[#This Row],[Item '#]],Ticket_Forms[Form Number],Ticket_Forms[Ticket Count])</f>
        <v>5520</v>
      </c>
      <c r="O2319" s="16">
        <f>LOOKUP(Table5[[#This Row],[Item '#]],Ticket_Forms[Form Number],Ticket_Forms[Ticket Value])</f>
        <v>1</v>
      </c>
      <c r="P2319" s="16">
        <f>LOOKUP(Table5[[#This Row],[Item '#]],Ticket_Forms[Form Number],Ticket_Forms[Revenue])</f>
        <v>5520</v>
      </c>
      <c r="Q2319" s="16">
        <f>LOOKUP(Table5[[#This Row],[Item '#]],Ticket_Forms[Form Number],Ticket_Forms[Ideal Profit])</f>
        <v>960</v>
      </c>
      <c r="R2319" s="16">
        <f>LOOKUP(Table5[[#This Row],[Item '#]],Ticket_Forms[Form Number],Ticket_Forms[Prizes])</f>
        <v>4560</v>
      </c>
      <c r="S2319" s="16">
        <f>LOOKUP(Table5[[#This Row],[Item '#]],Ticket_Forms[Form Number],Ticket_Forms[Location Rent])</f>
        <v>331</v>
      </c>
      <c r="T2319" s="16">
        <f>LOOKUP(Table5[[#This Row],[Item '#]],Ticket_Forms[Form Number],Ticket_Forms[Last Sale])</f>
        <v>200</v>
      </c>
      <c r="U2319" s="16" t="s">
        <v>3909</v>
      </c>
      <c r="V2319" s="58">
        <f>Table5[[#This Row],[Date Distributed]]</f>
        <v>45425</v>
      </c>
      <c r="W2319" s="3" t="str">
        <f>_xlfn.XLOOKUP(Table5[[#This Row],[Serial '#]],Table10[Serial '#],Table10[Charity Association],"",,)</f>
        <v>Cleveland Police Athletic League</v>
      </c>
      <c r="Z2319" s="3" t="s">
        <v>3909</v>
      </c>
    </row>
    <row r="2320" spans="1:26" hidden="1" x14ac:dyDescent="0.35">
      <c r="A2320" s="3">
        <v>2318</v>
      </c>
      <c r="B2320" s="85">
        <v>45414</v>
      </c>
      <c r="C2320" s="73">
        <f>_xlfn.XLOOKUP(Table5[[#This Row],[Serial '#]],Table10[Serial '#],Table10[Date],"",,)</f>
        <v>45426</v>
      </c>
      <c r="D23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20" s="73" t="str">
        <f>IF(Table5[[#This Row],[Date Distributed]]="","In Stock","Distributed")</f>
        <v>Distributed</v>
      </c>
      <c r="F2320" s="79" t="s">
        <v>660</v>
      </c>
      <c r="G2320" s="75" t="s">
        <v>761</v>
      </c>
      <c r="H2320" s="80" t="s">
        <v>762</v>
      </c>
      <c r="I2320" s="80" t="s">
        <v>763</v>
      </c>
      <c r="J2320" s="81" t="s">
        <v>2916</v>
      </c>
      <c r="K2320" s="80" t="s">
        <v>385</v>
      </c>
      <c r="L2320" s="3" t="str">
        <f>_xlfn.XLOOKUP(Table5[[#This Row],[Item '#]],Ticket_Forms[Form Number],Ticket_Forms[Game Name],"",,)</f>
        <v>Criss Cross</v>
      </c>
      <c r="M2320" s="15">
        <v>186</v>
      </c>
      <c r="N2320" s="3">
        <f>LOOKUP(Table5[[#This Row],[Item '#]],Ticket_Forms[Form Number],Ticket_Forms[Ticket Count])</f>
        <v>5520</v>
      </c>
      <c r="O2320" s="16">
        <f>LOOKUP(Table5[[#This Row],[Item '#]],Ticket_Forms[Form Number],Ticket_Forms[Ticket Value])</f>
        <v>1</v>
      </c>
      <c r="P2320" s="16">
        <f>LOOKUP(Table5[[#This Row],[Item '#]],Ticket_Forms[Form Number],Ticket_Forms[Revenue])</f>
        <v>5520</v>
      </c>
      <c r="Q2320" s="16">
        <f>LOOKUP(Table5[[#This Row],[Item '#]],Ticket_Forms[Form Number],Ticket_Forms[Ideal Profit])</f>
        <v>960</v>
      </c>
      <c r="R2320" s="16">
        <f>LOOKUP(Table5[[#This Row],[Item '#]],Ticket_Forms[Form Number],Ticket_Forms[Prizes])</f>
        <v>4560</v>
      </c>
      <c r="S2320" s="16">
        <f>LOOKUP(Table5[[#This Row],[Item '#]],Ticket_Forms[Form Number],Ticket_Forms[Location Rent])</f>
        <v>331</v>
      </c>
      <c r="T2320" s="16">
        <f>LOOKUP(Table5[[#This Row],[Item '#]],Ticket_Forms[Form Number],Ticket_Forms[Last Sale])</f>
        <v>200</v>
      </c>
      <c r="U2320" s="16" t="s">
        <v>3909</v>
      </c>
      <c r="V2320" s="58">
        <f>Table5[[#This Row],[Date Distributed]]</f>
        <v>45426</v>
      </c>
      <c r="W2320" s="3" t="str">
        <f>_xlfn.XLOOKUP(Table5[[#This Row],[Serial '#]],Table10[Serial '#],Table10[Charity Association],"",,)</f>
        <v>Bainbridge Civic Club</v>
      </c>
      <c r="Z2320" s="3" t="s">
        <v>3909</v>
      </c>
    </row>
    <row r="2321" spans="1:26" hidden="1" x14ac:dyDescent="0.35">
      <c r="A2321" s="3">
        <v>2319</v>
      </c>
      <c r="B2321" s="85">
        <v>45414</v>
      </c>
      <c r="C2321" s="73">
        <f>_xlfn.XLOOKUP(Table5[[#This Row],[Serial '#]],Table10[Serial '#],Table10[Date],"",,)</f>
        <v>45426</v>
      </c>
      <c r="D23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21" s="73" t="str">
        <f>IF(Table5[[#This Row],[Date Distributed]]="","In Stock","Distributed")</f>
        <v>Distributed</v>
      </c>
      <c r="F2321" s="79" t="s">
        <v>660</v>
      </c>
      <c r="G2321" s="75" t="s">
        <v>761</v>
      </c>
      <c r="H2321" s="80" t="s">
        <v>762</v>
      </c>
      <c r="I2321" s="80" t="s">
        <v>763</v>
      </c>
      <c r="J2321" s="81" t="s">
        <v>2917</v>
      </c>
      <c r="K2321" s="80" t="s">
        <v>385</v>
      </c>
      <c r="L2321" s="3" t="str">
        <f>_xlfn.XLOOKUP(Table5[[#This Row],[Item '#]],Ticket_Forms[Form Number],Ticket_Forms[Game Name],"",,)</f>
        <v>Criss Cross</v>
      </c>
      <c r="M2321" s="15">
        <v>186</v>
      </c>
      <c r="N2321" s="3">
        <f>LOOKUP(Table5[[#This Row],[Item '#]],Ticket_Forms[Form Number],Ticket_Forms[Ticket Count])</f>
        <v>5520</v>
      </c>
      <c r="O2321" s="16">
        <f>LOOKUP(Table5[[#This Row],[Item '#]],Ticket_Forms[Form Number],Ticket_Forms[Ticket Value])</f>
        <v>1</v>
      </c>
      <c r="P2321" s="16">
        <f>LOOKUP(Table5[[#This Row],[Item '#]],Ticket_Forms[Form Number],Ticket_Forms[Revenue])</f>
        <v>5520</v>
      </c>
      <c r="Q2321" s="16">
        <f>LOOKUP(Table5[[#This Row],[Item '#]],Ticket_Forms[Form Number],Ticket_Forms[Ideal Profit])</f>
        <v>960</v>
      </c>
      <c r="R2321" s="16">
        <f>LOOKUP(Table5[[#This Row],[Item '#]],Ticket_Forms[Form Number],Ticket_Forms[Prizes])</f>
        <v>4560</v>
      </c>
      <c r="S2321" s="16">
        <f>LOOKUP(Table5[[#This Row],[Item '#]],Ticket_Forms[Form Number],Ticket_Forms[Location Rent])</f>
        <v>331</v>
      </c>
      <c r="T2321" s="16">
        <f>LOOKUP(Table5[[#This Row],[Item '#]],Ticket_Forms[Form Number],Ticket_Forms[Last Sale])</f>
        <v>200</v>
      </c>
      <c r="U2321" s="16" t="s">
        <v>3909</v>
      </c>
      <c r="V2321" s="58">
        <f>Table5[[#This Row],[Date Distributed]]</f>
        <v>45426</v>
      </c>
      <c r="W2321" s="3" t="str">
        <f>_xlfn.XLOOKUP(Table5[[#This Row],[Serial '#]],Table10[Serial '#],Table10[Charity Association],"",,)</f>
        <v>Greater Cleveland Football Foundation</v>
      </c>
      <c r="Z2321" s="3" t="s">
        <v>3909</v>
      </c>
    </row>
    <row r="2322" spans="1:26" hidden="1" x14ac:dyDescent="0.35">
      <c r="A2322" s="3">
        <v>2320</v>
      </c>
      <c r="B2322" s="85">
        <v>45414</v>
      </c>
      <c r="C2322" s="73">
        <f>_xlfn.XLOOKUP(Table5[[#This Row],[Serial '#]],Table10[Serial '#],Table10[Date],"",,)</f>
        <v>45427</v>
      </c>
      <c r="D23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22" s="73" t="str">
        <f>IF(Table5[[#This Row],[Date Distributed]]="","In Stock","Distributed")</f>
        <v>Distributed</v>
      </c>
      <c r="F2322" s="79" t="s">
        <v>660</v>
      </c>
      <c r="G2322" s="75" t="s">
        <v>761</v>
      </c>
      <c r="H2322" s="80" t="s">
        <v>762</v>
      </c>
      <c r="I2322" s="80" t="s">
        <v>763</v>
      </c>
      <c r="J2322" s="81" t="s">
        <v>2918</v>
      </c>
      <c r="K2322" s="80" t="s">
        <v>385</v>
      </c>
      <c r="L2322" s="3" t="str">
        <f>_xlfn.XLOOKUP(Table5[[#This Row],[Item '#]],Ticket_Forms[Form Number],Ticket_Forms[Game Name],"",,)</f>
        <v>Criss Cross</v>
      </c>
      <c r="M2322" s="15">
        <v>186</v>
      </c>
      <c r="N2322" s="3">
        <f>LOOKUP(Table5[[#This Row],[Item '#]],Ticket_Forms[Form Number],Ticket_Forms[Ticket Count])</f>
        <v>5520</v>
      </c>
      <c r="O2322" s="16">
        <f>LOOKUP(Table5[[#This Row],[Item '#]],Ticket_Forms[Form Number],Ticket_Forms[Ticket Value])</f>
        <v>1</v>
      </c>
      <c r="P2322" s="16">
        <f>LOOKUP(Table5[[#This Row],[Item '#]],Ticket_Forms[Form Number],Ticket_Forms[Revenue])</f>
        <v>5520</v>
      </c>
      <c r="Q2322" s="16">
        <f>LOOKUP(Table5[[#This Row],[Item '#]],Ticket_Forms[Form Number],Ticket_Forms[Ideal Profit])</f>
        <v>960</v>
      </c>
      <c r="R2322" s="16">
        <f>LOOKUP(Table5[[#This Row],[Item '#]],Ticket_Forms[Form Number],Ticket_Forms[Prizes])</f>
        <v>4560</v>
      </c>
      <c r="S2322" s="16">
        <f>LOOKUP(Table5[[#This Row],[Item '#]],Ticket_Forms[Form Number],Ticket_Forms[Location Rent])</f>
        <v>331</v>
      </c>
      <c r="T2322" s="16">
        <f>LOOKUP(Table5[[#This Row],[Item '#]],Ticket_Forms[Form Number],Ticket_Forms[Last Sale])</f>
        <v>200</v>
      </c>
      <c r="U2322" s="16" t="s">
        <v>3909</v>
      </c>
      <c r="V2322" s="58">
        <f>Table5[[#This Row],[Date Distributed]]</f>
        <v>45427</v>
      </c>
      <c r="W2322" s="3" t="str">
        <f>_xlfn.XLOOKUP(Table5[[#This Row],[Serial '#]],Table10[Serial '#],Table10[Charity Association],"",,)</f>
        <v>Share A Vision</v>
      </c>
      <c r="Z2322" s="3" t="s">
        <v>3909</v>
      </c>
    </row>
    <row r="2323" spans="1:26" hidden="1" x14ac:dyDescent="0.35">
      <c r="A2323" s="3">
        <v>2321</v>
      </c>
      <c r="B2323" s="85">
        <v>45414</v>
      </c>
      <c r="C2323" s="73">
        <f>_xlfn.XLOOKUP(Table5[[#This Row],[Serial '#]],Table10[Serial '#],Table10[Date],"",,)</f>
        <v>45428</v>
      </c>
      <c r="D23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23" s="73" t="str">
        <f>IF(Table5[[#This Row],[Date Distributed]]="","In Stock","Distributed")</f>
        <v>Distributed</v>
      </c>
      <c r="F2323" s="79" t="s">
        <v>660</v>
      </c>
      <c r="G2323" s="75" t="s">
        <v>761</v>
      </c>
      <c r="H2323" s="80" t="s">
        <v>762</v>
      </c>
      <c r="I2323" s="80" t="s">
        <v>763</v>
      </c>
      <c r="J2323" s="81" t="s">
        <v>2919</v>
      </c>
      <c r="K2323" s="80" t="s">
        <v>385</v>
      </c>
      <c r="L2323" s="3" t="str">
        <f>_xlfn.XLOOKUP(Table5[[#This Row],[Item '#]],Ticket_Forms[Form Number],Ticket_Forms[Game Name],"",,)</f>
        <v>Criss Cross</v>
      </c>
      <c r="M2323" s="15">
        <v>186</v>
      </c>
      <c r="N2323" s="3">
        <f>LOOKUP(Table5[[#This Row],[Item '#]],Ticket_Forms[Form Number],Ticket_Forms[Ticket Count])</f>
        <v>5520</v>
      </c>
      <c r="O2323" s="16">
        <f>LOOKUP(Table5[[#This Row],[Item '#]],Ticket_Forms[Form Number],Ticket_Forms[Ticket Value])</f>
        <v>1</v>
      </c>
      <c r="P2323" s="16">
        <f>LOOKUP(Table5[[#This Row],[Item '#]],Ticket_Forms[Form Number],Ticket_Forms[Revenue])</f>
        <v>5520</v>
      </c>
      <c r="Q2323" s="16">
        <f>LOOKUP(Table5[[#This Row],[Item '#]],Ticket_Forms[Form Number],Ticket_Forms[Ideal Profit])</f>
        <v>960</v>
      </c>
      <c r="R2323" s="16">
        <f>LOOKUP(Table5[[#This Row],[Item '#]],Ticket_Forms[Form Number],Ticket_Forms[Prizes])</f>
        <v>4560</v>
      </c>
      <c r="S2323" s="16">
        <f>LOOKUP(Table5[[#This Row],[Item '#]],Ticket_Forms[Form Number],Ticket_Forms[Location Rent])</f>
        <v>331</v>
      </c>
      <c r="T2323" s="16">
        <f>LOOKUP(Table5[[#This Row],[Item '#]],Ticket_Forms[Form Number],Ticket_Forms[Last Sale])</f>
        <v>200</v>
      </c>
      <c r="U2323" s="16" t="s">
        <v>3909</v>
      </c>
      <c r="V2323" s="58">
        <f>Table5[[#This Row],[Date Distributed]]</f>
        <v>45428</v>
      </c>
      <c r="W2323" s="3" t="str">
        <f>_xlfn.XLOOKUP(Table5[[#This Row],[Serial '#]],Table10[Serial '#],Table10[Charity Association],"",,)</f>
        <v>Medina County Law Enforcrment Assoc</v>
      </c>
      <c r="Z2323" s="3" t="s">
        <v>3909</v>
      </c>
    </row>
    <row r="2324" spans="1:26" hidden="1" x14ac:dyDescent="0.35">
      <c r="A2324" s="3">
        <v>2322</v>
      </c>
      <c r="B2324" s="85">
        <v>45414</v>
      </c>
      <c r="C2324" s="73">
        <f>_xlfn.XLOOKUP(Table5[[#This Row],[Serial '#]],Table10[Serial '#],Table10[Date],"",,)</f>
        <v>45429</v>
      </c>
      <c r="D23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24" s="73" t="str">
        <f>IF(Table5[[#This Row],[Date Distributed]]="","In Stock","Distributed")</f>
        <v>Distributed</v>
      </c>
      <c r="F2324" s="79" t="s">
        <v>660</v>
      </c>
      <c r="G2324" s="75" t="s">
        <v>761</v>
      </c>
      <c r="H2324" s="80" t="s">
        <v>762</v>
      </c>
      <c r="I2324" s="80" t="s">
        <v>763</v>
      </c>
      <c r="J2324" s="81" t="s">
        <v>2920</v>
      </c>
      <c r="K2324" s="80" t="s">
        <v>385</v>
      </c>
      <c r="L2324" s="3" t="str">
        <f>_xlfn.XLOOKUP(Table5[[#This Row],[Item '#]],Ticket_Forms[Form Number],Ticket_Forms[Game Name],"",,)</f>
        <v>Criss Cross</v>
      </c>
      <c r="M2324" s="15">
        <v>186</v>
      </c>
      <c r="N2324" s="3">
        <f>LOOKUP(Table5[[#This Row],[Item '#]],Ticket_Forms[Form Number],Ticket_Forms[Ticket Count])</f>
        <v>5520</v>
      </c>
      <c r="O2324" s="16">
        <f>LOOKUP(Table5[[#This Row],[Item '#]],Ticket_Forms[Form Number],Ticket_Forms[Ticket Value])</f>
        <v>1</v>
      </c>
      <c r="P2324" s="16">
        <f>LOOKUP(Table5[[#This Row],[Item '#]],Ticket_Forms[Form Number],Ticket_Forms[Revenue])</f>
        <v>5520</v>
      </c>
      <c r="Q2324" s="16">
        <f>LOOKUP(Table5[[#This Row],[Item '#]],Ticket_Forms[Form Number],Ticket_Forms[Ideal Profit])</f>
        <v>960</v>
      </c>
      <c r="R2324" s="16">
        <f>LOOKUP(Table5[[#This Row],[Item '#]],Ticket_Forms[Form Number],Ticket_Forms[Prizes])</f>
        <v>4560</v>
      </c>
      <c r="S2324" s="16">
        <f>LOOKUP(Table5[[#This Row],[Item '#]],Ticket_Forms[Form Number],Ticket_Forms[Location Rent])</f>
        <v>331</v>
      </c>
      <c r="T2324" s="16">
        <f>LOOKUP(Table5[[#This Row],[Item '#]],Ticket_Forms[Form Number],Ticket_Forms[Last Sale])</f>
        <v>200</v>
      </c>
      <c r="U2324" s="16" t="s">
        <v>3909</v>
      </c>
      <c r="V2324" s="58">
        <f>Table5[[#This Row],[Date Distributed]]</f>
        <v>45429</v>
      </c>
      <c r="W2324" s="3" t="str">
        <f>_xlfn.XLOOKUP(Table5[[#This Row],[Serial '#]],Table10[Serial '#],Table10[Charity Association],"",,)</f>
        <v>Italian American Brotherhood Club</v>
      </c>
      <c r="Z2324" s="3" t="s">
        <v>3909</v>
      </c>
    </row>
    <row r="2325" spans="1:26" hidden="1" x14ac:dyDescent="0.35">
      <c r="A2325" s="3">
        <v>2323</v>
      </c>
      <c r="B2325" s="85">
        <v>45414</v>
      </c>
      <c r="C2325" s="73">
        <f>_xlfn.XLOOKUP(Table5[[#This Row],[Serial '#]],Table10[Serial '#],Table10[Date],"",,)</f>
        <v>45429</v>
      </c>
      <c r="D23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25" s="73" t="str">
        <f>IF(Table5[[#This Row],[Date Distributed]]="","In Stock","Distributed")</f>
        <v>Distributed</v>
      </c>
      <c r="F2325" s="79" t="s">
        <v>660</v>
      </c>
      <c r="G2325" s="75" t="s">
        <v>761</v>
      </c>
      <c r="H2325" s="80" t="s">
        <v>762</v>
      </c>
      <c r="I2325" s="80" t="s">
        <v>763</v>
      </c>
      <c r="J2325" s="81" t="s">
        <v>2921</v>
      </c>
      <c r="K2325" s="80" t="s">
        <v>385</v>
      </c>
      <c r="L2325" s="3" t="str">
        <f>_xlfn.XLOOKUP(Table5[[#This Row],[Item '#]],Ticket_Forms[Form Number],Ticket_Forms[Game Name],"",,)</f>
        <v>Criss Cross</v>
      </c>
      <c r="M2325" s="15">
        <v>186</v>
      </c>
      <c r="N2325" s="3">
        <f>LOOKUP(Table5[[#This Row],[Item '#]],Ticket_Forms[Form Number],Ticket_Forms[Ticket Count])</f>
        <v>5520</v>
      </c>
      <c r="O2325" s="16">
        <f>LOOKUP(Table5[[#This Row],[Item '#]],Ticket_Forms[Form Number],Ticket_Forms[Ticket Value])</f>
        <v>1</v>
      </c>
      <c r="P2325" s="16">
        <f>LOOKUP(Table5[[#This Row],[Item '#]],Ticket_Forms[Form Number],Ticket_Forms[Revenue])</f>
        <v>5520</v>
      </c>
      <c r="Q2325" s="16">
        <f>LOOKUP(Table5[[#This Row],[Item '#]],Ticket_Forms[Form Number],Ticket_Forms[Ideal Profit])</f>
        <v>960</v>
      </c>
      <c r="R2325" s="16">
        <f>LOOKUP(Table5[[#This Row],[Item '#]],Ticket_Forms[Form Number],Ticket_Forms[Prizes])</f>
        <v>4560</v>
      </c>
      <c r="S2325" s="16">
        <f>LOOKUP(Table5[[#This Row],[Item '#]],Ticket_Forms[Form Number],Ticket_Forms[Location Rent])</f>
        <v>331</v>
      </c>
      <c r="T2325" s="16">
        <f>LOOKUP(Table5[[#This Row],[Item '#]],Ticket_Forms[Form Number],Ticket_Forms[Last Sale])</f>
        <v>200</v>
      </c>
      <c r="U2325" s="16" t="s">
        <v>3909</v>
      </c>
      <c r="V2325" s="58">
        <f>Table5[[#This Row],[Date Distributed]]</f>
        <v>45429</v>
      </c>
      <c r="W2325" s="3" t="str">
        <f>_xlfn.XLOOKUP(Table5[[#This Row],[Serial '#]],Table10[Serial '#],Table10[Charity Association],"",,)</f>
        <v>Greater Cleveland Football Foundation</v>
      </c>
      <c r="Z2325" s="3" t="s">
        <v>3909</v>
      </c>
    </row>
    <row r="2326" spans="1:26" hidden="1" x14ac:dyDescent="0.35">
      <c r="A2326" s="3">
        <v>2324</v>
      </c>
      <c r="B2326" s="85">
        <v>45414</v>
      </c>
      <c r="C2326" s="73">
        <f>_xlfn.XLOOKUP(Table5[[#This Row],[Serial '#]],Table10[Serial '#],Table10[Date],"",,)</f>
        <v>45429</v>
      </c>
      <c r="D23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26" s="73" t="str">
        <f>IF(Table5[[#This Row],[Date Distributed]]="","In Stock","Distributed")</f>
        <v>Distributed</v>
      </c>
      <c r="F2326" s="79" t="s">
        <v>660</v>
      </c>
      <c r="G2326" s="75" t="s">
        <v>761</v>
      </c>
      <c r="H2326" s="80" t="s">
        <v>762</v>
      </c>
      <c r="I2326" s="80" t="s">
        <v>763</v>
      </c>
      <c r="J2326" s="81" t="s">
        <v>2922</v>
      </c>
      <c r="K2326" s="80" t="s">
        <v>385</v>
      </c>
      <c r="L2326" s="3" t="str">
        <f>_xlfn.XLOOKUP(Table5[[#This Row],[Item '#]],Ticket_Forms[Form Number],Ticket_Forms[Game Name],"",,)</f>
        <v>Criss Cross</v>
      </c>
      <c r="M2326" s="15">
        <v>186</v>
      </c>
      <c r="N2326" s="3">
        <f>LOOKUP(Table5[[#This Row],[Item '#]],Ticket_Forms[Form Number],Ticket_Forms[Ticket Count])</f>
        <v>5520</v>
      </c>
      <c r="O2326" s="16">
        <f>LOOKUP(Table5[[#This Row],[Item '#]],Ticket_Forms[Form Number],Ticket_Forms[Ticket Value])</f>
        <v>1</v>
      </c>
      <c r="P2326" s="16">
        <f>LOOKUP(Table5[[#This Row],[Item '#]],Ticket_Forms[Form Number],Ticket_Forms[Revenue])</f>
        <v>5520</v>
      </c>
      <c r="Q2326" s="16">
        <f>LOOKUP(Table5[[#This Row],[Item '#]],Ticket_Forms[Form Number],Ticket_Forms[Ideal Profit])</f>
        <v>960</v>
      </c>
      <c r="R2326" s="16">
        <f>LOOKUP(Table5[[#This Row],[Item '#]],Ticket_Forms[Form Number],Ticket_Forms[Prizes])</f>
        <v>4560</v>
      </c>
      <c r="S2326" s="16">
        <f>LOOKUP(Table5[[#This Row],[Item '#]],Ticket_Forms[Form Number],Ticket_Forms[Location Rent])</f>
        <v>331</v>
      </c>
      <c r="T2326" s="16">
        <f>LOOKUP(Table5[[#This Row],[Item '#]],Ticket_Forms[Form Number],Ticket_Forms[Last Sale])</f>
        <v>200</v>
      </c>
      <c r="U2326" s="16" t="s">
        <v>3909</v>
      </c>
      <c r="V2326" s="58">
        <f>Table5[[#This Row],[Date Distributed]]</f>
        <v>45429</v>
      </c>
      <c r="W2326" s="3" t="str">
        <f>_xlfn.XLOOKUP(Table5[[#This Row],[Serial '#]],Table10[Serial '#],Table10[Charity Association],"",,)</f>
        <v>Cleveland Police Athletic League</v>
      </c>
      <c r="Z2326" s="3" t="s">
        <v>3909</v>
      </c>
    </row>
    <row r="2327" spans="1:26" hidden="1" x14ac:dyDescent="0.35">
      <c r="A2327" s="3">
        <v>2325</v>
      </c>
      <c r="B2327" s="85">
        <v>45414</v>
      </c>
      <c r="C2327" s="73">
        <f>_xlfn.XLOOKUP(Table5[[#This Row],[Serial '#]],Table10[Serial '#],Table10[Date],"",,)</f>
        <v>45432</v>
      </c>
      <c r="D23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27" s="73" t="str">
        <f>IF(Table5[[#This Row],[Date Distributed]]="","In Stock","Distributed")</f>
        <v>Distributed</v>
      </c>
      <c r="F2327" s="79" t="s">
        <v>660</v>
      </c>
      <c r="G2327" s="75" t="s">
        <v>761</v>
      </c>
      <c r="H2327" s="80" t="s">
        <v>762</v>
      </c>
      <c r="I2327" s="80" t="s">
        <v>763</v>
      </c>
      <c r="J2327" s="81" t="s">
        <v>2923</v>
      </c>
      <c r="K2327" s="80" t="s">
        <v>385</v>
      </c>
      <c r="L2327" s="3" t="str">
        <f>_xlfn.XLOOKUP(Table5[[#This Row],[Item '#]],Ticket_Forms[Form Number],Ticket_Forms[Game Name],"",,)</f>
        <v>Criss Cross</v>
      </c>
      <c r="M2327" s="15">
        <v>186</v>
      </c>
      <c r="N2327" s="3">
        <f>LOOKUP(Table5[[#This Row],[Item '#]],Ticket_Forms[Form Number],Ticket_Forms[Ticket Count])</f>
        <v>5520</v>
      </c>
      <c r="O2327" s="16">
        <f>LOOKUP(Table5[[#This Row],[Item '#]],Ticket_Forms[Form Number],Ticket_Forms[Ticket Value])</f>
        <v>1</v>
      </c>
      <c r="P2327" s="16">
        <f>LOOKUP(Table5[[#This Row],[Item '#]],Ticket_Forms[Form Number],Ticket_Forms[Revenue])</f>
        <v>5520</v>
      </c>
      <c r="Q2327" s="16">
        <f>LOOKUP(Table5[[#This Row],[Item '#]],Ticket_Forms[Form Number],Ticket_Forms[Ideal Profit])</f>
        <v>960</v>
      </c>
      <c r="R2327" s="16">
        <f>LOOKUP(Table5[[#This Row],[Item '#]],Ticket_Forms[Form Number],Ticket_Forms[Prizes])</f>
        <v>4560</v>
      </c>
      <c r="S2327" s="16">
        <f>LOOKUP(Table5[[#This Row],[Item '#]],Ticket_Forms[Form Number],Ticket_Forms[Location Rent])</f>
        <v>331</v>
      </c>
      <c r="T2327" s="16">
        <f>LOOKUP(Table5[[#This Row],[Item '#]],Ticket_Forms[Form Number],Ticket_Forms[Last Sale])</f>
        <v>200</v>
      </c>
      <c r="U2327" s="16" t="s">
        <v>3909</v>
      </c>
      <c r="V2327" s="58">
        <f>Table5[[#This Row],[Date Distributed]]</f>
        <v>45432</v>
      </c>
      <c r="W2327" s="3" t="str">
        <f>_xlfn.XLOOKUP(Table5[[#This Row],[Serial '#]],Table10[Serial '#],Table10[Charity Association],"",,)</f>
        <v>Greater Cleveland Football Foundation</v>
      </c>
      <c r="Z2327" s="3" t="s">
        <v>3909</v>
      </c>
    </row>
    <row r="2328" spans="1:26" hidden="1" x14ac:dyDescent="0.35">
      <c r="A2328" s="3">
        <v>2326</v>
      </c>
      <c r="B2328" s="85">
        <v>45414</v>
      </c>
      <c r="C2328" s="73">
        <f>_xlfn.XLOOKUP(Table5[[#This Row],[Serial '#]],Table10[Serial '#],Table10[Date],"",,)</f>
        <v>45432</v>
      </c>
      <c r="D23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28" s="73" t="str">
        <f>IF(Table5[[#This Row],[Date Distributed]]="","In Stock","Distributed")</f>
        <v>Distributed</v>
      </c>
      <c r="F2328" s="79" t="s">
        <v>660</v>
      </c>
      <c r="G2328" s="75" t="s">
        <v>761</v>
      </c>
      <c r="H2328" s="80" t="s">
        <v>762</v>
      </c>
      <c r="I2328" s="80" t="s">
        <v>763</v>
      </c>
      <c r="J2328" s="81" t="s">
        <v>2924</v>
      </c>
      <c r="K2328" s="80" t="s">
        <v>385</v>
      </c>
      <c r="L2328" s="3" t="str">
        <f>_xlfn.XLOOKUP(Table5[[#This Row],[Item '#]],Ticket_Forms[Form Number],Ticket_Forms[Game Name],"",,)</f>
        <v>Criss Cross</v>
      </c>
      <c r="M2328" s="15">
        <v>186</v>
      </c>
      <c r="N2328" s="3">
        <f>LOOKUP(Table5[[#This Row],[Item '#]],Ticket_Forms[Form Number],Ticket_Forms[Ticket Count])</f>
        <v>5520</v>
      </c>
      <c r="O2328" s="16">
        <f>LOOKUP(Table5[[#This Row],[Item '#]],Ticket_Forms[Form Number],Ticket_Forms[Ticket Value])</f>
        <v>1</v>
      </c>
      <c r="P2328" s="16">
        <f>LOOKUP(Table5[[#This Row],[Item '#]],Ticket_Forms[Form Number],Ticket_Forms[Revenue])</f>
        <v>5520</v>
      </c>
      <c r="Q2328" s="16">
        <f>LOOKUP(Table5[[#This Row],[Item '#]],Ticket_Forms[Form Number],Ticket_Forms[Ideal Profit])</f>
        <v>960</v>
      </c>
      <c r="R2328" s="16">
        <f>LOOKUP(Table5[[#This Row],[Item '#]],Ticket_Forms[Form Number],Ticket_Forms[Prizes])</f>
        <v>4560</v>
      </c>
      <c r="S2328" s="16">
        <f>LOOKUP(Table5[[#This Row],[Item '#]],Ticket_Forms[Form Number],Ticket_Forms[Location Rent])</f>
        <v>331</v>
      </c>
      <c r="T2328" s="16">
        <f>LOOKUP(Table5[[#This Row],[Item '#]],Ticket_Forms[Form Number],Ticket_Forms[Last Sale])</f>
        <v>200</v>
      </c>
      <c r="U2328" s="16" t="s">
        <v>3909</v>
      </c>
      <c r="V2328" s="58">
        <f>Table5[[#This Row],[Date Distributed]]</f>
        <v>45432</v>
      </c>
      <c r="W2328" s="3" t="str">
        <f>_xlfn.XLOOKUP(Table5[[#This Row],[Serial '#]],Table10[Serial '#],Table10[Charity Association],"",,)</f>
        <v>Cleveland Police Athletic League</v>
      </c>
      <c r="Z2328" s="3" t="s">
        <v>3909</v>
      </c>
    </row>
    <row r="2329" spans="1:26" hidden="1" x14ac:dyDescent="0.35">
      <c r="A2329" s="3">
        <v>2327</v>
      </c>
      <c r="B2329" s="85">
        <v>45414</v>
      </c>
      <c r="C2329" s="73">
        <f>_xlfn.XLOOKUP(Table5[[#This Row],[Serial '#]],Table10[Serial '#],Table10[Date],"",,)</f>
        <v>45432</v>
      </c>
      <c r="D23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29" s="73" t="str">
        <f>IF(Table5[[#This Row],[Date Distributed]]="","In Stock","Distributed")</f>
        <v>Distributed</v>
      </c>
      <c r="F2329" s="79" t="s">
        <v>660</v>
      </c>
      <c r="G2329" s="75" t="s">
        <v>761</v>
      </c>
      <c r="H2329" s="80" t="s">
        <v>762</v>
      </c>
      <c r="I2329" s="80" t="s">
        <v>763</v>
      </c>
      <c r="J2329" s="81" t="s">
        <v>2925</v>
      </c>
      <c r="K2329" s="80" t="s">
        <v>385</v>
      </c>
      <c r="L2329" s="3" t="str">
        <f>_xlfn.XLOOKUP(Table5[[#This Row],[Item '#]],Ticket_Forms[Form Number],Ticket_Forms[Game Name],"",,)</f>
        <v>Criss Cross</v>
      </c>
      <c r="M2329" s="15">
        <v>186</v>
      </c>
      <c r="N2329" s="3">
        <f>LOOKUP(Table5[[#This Row],[Item '#]],Ticket_Forms[Form Number],Ticket_Forms[Ticket Count])</f>
        <v>5520</v>
      </c>
      <c r="O2329" s="16">
        <f>LOOKUP(Table5[[#This Row],[Item '#]],Ticket_Forms[Form Number],Ticket_Forms[Ticket Value])</f>
        <v>1</v>
      </c>
      <c r="P2329" s="16">
        <f>LOOKUP(Table5[[#This Row],[Item '#]],Ticket_Forms[Form Number],Ticket_Forms[Revenue])</f>
        <v>5520</v>
      </c>
      <c r="Q2329" s="16">
        <f>LOOKUP(Table5[[#This Row],[Item '#]],Ticket_Forms[Form Number],Ticket_Forms[Ideal Profit])</f>
        <v>960</v>
      </c>
      <c r="R2329" s="16">
        <f>LOOKUP(Table5[[#This Row],[Item '#]],Ticket_Forms[Form Number],Ticket_Forms[Prizes])</f>
        <v>4560</v>
      </c>
      <c r="S2329" s="16">
        <f>LOOKUP(Table5[[#This Row],[Item '#]],Ticket_Forms[Form Number],Ticket_Forms[Location Rent])</f>
        <v>331</v>
      </c>
      <c r="T2329" s="16">
        <f>LOOKUP(Table5[[#This Row],[Item '#]],Ticket_Forms[Form Number],Ticket_Forms[Last Sale])</f>
        <v>200</v>
      </c>
      <c r="U2329" s="16" t="s">
        <v>3909</v>
      </c>
      <c r="V2329" s="58">
        <f>Table5[[#This Row],[Date Distributed]]</f>
        <v>45432</v>
      </c>
      <c r="W2329" s="3" t="str">
        <f>_xlfn.XLOOKUP(Table5[[#This Row],[Serial '#]],Table10[Serial '#],Table10[Charity Association],"",,)</f>
        <v>Greater Cleveland Football Foundation</v>
      </c>
      <c r="Z2329" s="3" t="s">
        <v>3909</v>
      </c>
    </row>
    <row r="2330" spans="1:26" hidden="1" x14ac:dyDescent="0.35">
      <c r="A2330" s="3">
        <v>2328</v>
      </c>
      <c r="B2330" s="85">
        <v>45414</v>
      </c>
      <c r="C2330" s="73">
        <f>_xlfn.XLOOKUP(Table5[[#This Row],[Serial '#]],Table10[Serial '#],Table10[Date],"",,)</f>
        <v>45432</v>
      </c>
      <c r="D23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30" s="73" t="str">
        <f>IF(Table5[[#This Row],[Date Distributed]]="","In Stock","Distributed")</f>
        <v>Distributed</v>
      </c>
      <c r="F2330" s="79" t="s">
        <v>660</v>
      </c>
      <c r="G2330" s="75" t="s">
        <v>761</v>
      </c>
      <c r="H2330" s="80" t="s">
        <v>762</v>
      </c>
      <c r="I2330" s="80" t="s">
        <v>763</v>
      </c>
      <c r="J2330" s="81" t="s">
        <v>2926</v>
      </c>
      <c r="K2330" s="80" t="s">
        <v>385</v>
      </c>
      <c r="L2330" s="3" t="str">
        <f>_xlfn.XLOOKUP(Table5[[#This Row],[Item '#]],Ticket_Forms[Form Number],Ticket_Forms[Game Name],"",,)</f>
        <v>Criss Cross</v>
      </c>
      <c r="M2330" s="15">
        <v>186</v>
      </c>
      <c r="N2330" s="3">
        <f>LOOKUP(Table5[[#This Row],[Item '#]],Ticket_Forms[Form Number],Ticket_Forms[Ticket Count])</f>
        <v>5520</v>
      </c>
      <c r="O2330" s="16">
        <f>LOOKUP(Table5[[#This Row],[Item '#]],Ticket_Forms[Form Number],Ticket_Forms[Ticket Value])</f>
        <v>1</v>
      </c>
      <c r="P2330" s="16">
        <f>LOOKUP(Table5[[#This Row],[Item '#]],Ticket_Forms[Form Number],Ticket_Forms[Revenue])</f>
        <v>5520</v>
      </c>
      <c r="Q2330" s="16">
        <f>LOOKUP(Table5[[#This Row],[Item '#]],Ticket_Forms[Form Number],Ticket_Forms[Ideal Profit])</f>
        <v>960</v>
      </c>
      <c r="R2330" s="16">
        <f>LOOKUP(Table5[[#This Row],[Item '#]],Ticket_Forms[Form Number],Ticket_Forms[Prizes])</f>
        <v>4560</v>
      </c>
      <c r="S2330" s="16">
        <f>LOOKUP(Table5[[#This Row],[Item '#]],Ticket_Forms[Form Number],Ticket_Forms[Location Rent])</f>
        <v>331</v>
      </c>
      <c r="T2330" s="16">
        <f>LOOKUP(Table5[[#This Row],[Item '#]],Ticket_Forms[Form Number],Ticket_Forms[Last Sale])</f>
        <v>200</v>
      </c>
      <c r="U2330" s="16" t="s">
        <v>3909</v>
      </c>
      <c r="V2330" s="58">
        <f>Table5[[#This Row],[Date Distributed]]</f>
        <v>45432</v>
      </c>
      <c r="W2330" s="3" t="str">
        <f>_xlfn.XLOOKUP(Table5[[#This Row],[Serial '#]],Table10[Serial '#],Table10[Charity Association],"",,)</f>
        <v>Greater Cleveland Football Foundation</v>
      </c>
      <c r="Z2330" s="3" t="s">
        <v>3909</v>
      </c>
    </row>
    <row r="2331" spans="1:26" hidden="1" x14ac:dyDescent="0.35">
      <c r="A2331" s="3">
        <v>2329</v>
      </c>
      <c r="B2331" s="85">
        <v>45414</v>
      </c>
      <c r="C2331" s="73">
        <f>_xlfn.XLOOKUP(Table5[[#This Row],[Serial '#]],Table10[Serial '#],Table10[Date],"",,)</f>
        <v>45432</v>
      </c>
      <c r="D23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31" s="73" t="str">
        <f>IF(Table5[[#This Row],[Date Distributed]]="","In Stock","Distributed")</f>
        <v>Distributed</v>
      </c>
      <c r="F2331" s="79" t="s">
        <v>660</v>
      </c>
      <c r="G2331" s="75" t="s">
        <v>761</v>
      </c>
      <c r="H2331" s="80" t="s">
        <v>762</v>
      </c>
      <c r="I2331" s="80" t="s">
        <v>763</v>
      </c>
      <c r="J2331" s="81" t="s">
        <v>2927</v>
      </c>
      <c r="K2331" s="80" t="s">
        <v>385</v>
      </c>
      <c r="L2331" s="3" t="str">
        <f>_xlfn.XLOOKUP(Table5[[#This Row],[Item '#]],Ticket_Forms[Form Number],Ticket_Forms[Game Name],"",,)</f>
        <v>Criss Cross</v>
      </c>
      <c r="M2331" s="15">
        <v>186</v>
      </c>
      <c r="N2331" s="3">
        <f>LOOKUP(Table5[[#This Row],[Item '#]],Ticket_Forms[Form Number],Ticket_Forms[Ticket Count])</f>
        <v>5520</v>
      </c>
      <c r="O2331" s="16">
        <f>LOOKUP(Table5[[#This Row],[Item '#]],Ticket_Forms[Form Number],Ticket_Forms[Ticket Value])</f>
        <v>1</v>
      </c>
      <c r="P2331" s="16">
        <f>LOOKUP(Table5[[#This Row],[Item '#]],Ticket_Forms[Form Number],Ticket_Forms[Revenue])</f>
        <v>5520</v>
      </c>
      <c r="Q2331" s="16">
        <f>LOOKUP(Table5[[#This Row],[Item '#]],Ticket_Forms[Form Number],Ticket_Forms[Ideal Profit])</f>
        <v>960</v>
      </c>
      <c r="R2331" s="16">
        <f>LOOKUP(Table5[[#This Row],[Item '#]],Ticket_Forms[Form Number],Ticket_Forms[Prizes])</f>
        <v>4560</v>
      </c>
      <c r="S2331" s="16">
        <f>LOOKUP(Table5[[#This Row],[Item '#]],Ticket_Forms[Form Number],Ticket_Forms[Location Rent])</f>
        <v>331</v>
      </c>
      <c r="T2331" s="16">
        <f>LOOKUP(Table5[[#This Row],[Item '#]],Ticket_Forms[Form Number],Ticket_Forms[Last Sale])</f>
        <v>200</v>
      </c>
      <c r="U2331" s="16" t="s">
        <v>3909</v>
      </c>
      <c r="V2331" s="58">
        <f>Table5[[#This Row],[Date Distributed]]</f>
        <v>45432</v>
      </c>
      <c r="W2331" s="3" t="str">
        <f>_xlfn.XLOOKUP(Table5[[#This Row],[Serial '#]],Table10[Serial '#],Table10[Charity Association],"",,)</f>
        <v>Cleveland Police Athletic League</v>
      </c>
      <c r="Z2331" s="3" t="s">
        <v>3909</v>
      </c>
    </row>
    <row r="2332" spans="1:26" hidden="1" x14ac:dyDescent="0.35">
      <c r="A2332" s="3">
        <v>2330</v>
      </c>
      <c r="B2332" s="85">
        <v>45414</v>
      </c>
      <c r="C2332" s="73">
        <f>_xlfn.XLOOKUP(Table5[[#This Row],[Serial '#]],Table10[Serial '#],Table10[Date],"",,)</f>
        <v>45432</v>
      </c>
      <c r="D23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32" s="73" t="str">
        <f>IF(Table5[[#This Row],[Date Distributed]]="","In Stock","Distributed")</f>
        <v>Distributed</v>
      </c>
      <c r="F2332" s="79" t="s">
        <v>660</v>
      </c>
      <c r="G2332" s="75" t="s">
        <v>761</v>
      </c>
      <c r="H2332" s="80" t="s">
        <v>762</v>
      </c>
      <c r="I2332" s="80" t="s">
        <v>763</v>
      </c>
      <c r="J2332" s="81" t="s">
        <v>2928</v>
      </c>
      <c r="K2332" s="80" t="s">
        <v>385</v>
      </c>
      <c r="L2332" s="3" t="str">
        <f>_xlfn.XLOOKUP(Table5[[#This Row],[Item '#]],Ticket_Forms[Form Number],Ticket_Forms[Game Name],"",,)</f>
        <v>Criss Cross</v>
      </c>
      <c r="M2332" s="15">
        <v>186</v>
      </c>
      <c r="N2332" s="3">
        <f>LOOKUP(Table5[[#This Row],[Item '#]],Ticket_Forms[Form Number],Ticket_Forms[Ticket Count])</f>
        <v>5520</v>
      </c>
      <c r="O2332" s="16">
        <f>LOOKUP(Table5[[#This Row],[Item '#]],Ticket_Forms[Form Number],Ticket_Forms[Ticket Value])</f>
        <v>1</v>
      </c>
      <c r="P2332" s="16">
        <f>LOOKUP(Table5[[#This Row],[Item '#]],Ticket_Forms[Form Number],Ticket_Forms[Revenue])</f>
        <v>5520</v>
      </c>
      <c r="Q2332" s="16">
        <f>LOOKUP(Table5[[#This Row],[Item '#]],Ticket_Forms[Form Number],Ticket_Forms[Ideal Profit])</f>
        <v>960</v>
      </c>
      <c r="R2332" s="16">
        <f>LOOKUP(Table5[[#This Row],[Item '#]],Ticket_Forms[Form Number],Ticket_Forms[Prizes])</f>
        <v>4560</v>
      </c>
      <c r="S2332" s="16">
        <f>LOOKUP(Table5[[#This Row],[Item '#]],Ticket_Forms[Form Number],Ticket_Forms[Location Rent])</f>
        <v>331</v>
      </c>
      <c r="T2332" s="16">
        <f>LOOKUP(Table5[[#This Row],[Item '#]],Ticket_Forms[Form Number],Ticket_Forms[Last Sale])</f>
        <v>200</v>
      </c>
      <c r="U2332" s="16" t="s">
        <v>3909</v>
      </c>
      <c r="V2332" s="58">
        <f>Table5[[#This Row],[Date Distributed]]</f>
        <v>45432</v>
      </c>
      <c r="W2332" s="3" t="str">
        <f>_xlfn.XLOOKUP(Table5[[#This Row],[Serial '#]],Table10[Serial '#],Table10[Charity Association],"",,)</f>
        <v>Greater Cleveland Football Foundation</v>
      </c>
      <c r="Z2332" s="3" t="s">
        <v>3909</v>
      </c>
    </row>
    <row r="2333" spans="1:26" hidden="1" x14ac:dyDescent="0.35">
      <c r="A2333" s="3">
        <v>2331</v>
      </c>
      <c r="B2333" s="85">
        <v>45414</v>
      </c>
      <c r="C2333" s="73">
        <f>_xlfn.XLOOKUP(Table5[[#This Row],[Serial '#]],Table10[Serial '#],Table10[Date],"",,)</f>
        <v>45432</v>
      </c>
      <c r="D23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33" s="73" t="str">
        <f>IF(Table5[[#This Row],[Date Distributed]]="","In Stock","Distributed")</f>
        <v>Distributed</v>
      </c>
      <c r="F2333" s="79" t="s">
        <v>660</v>
      </c>
      <c r="G2333" s="75" t="s">
        <v>761</v>
      </c>
      <c r="H2333" s="80" t="s">
        <v>762</v>
      </c>
      <c r="I2333" s="80" t="s">
        <v>763</v>
      </c>
      <c r="J2333" s="81" t="s">
        <v>2929</v>
      </c>
      <c r="K2333" s="80" t="s">
        <v>3645</v>
      </c>
      <c r="L2333" s="3" t="str">
        <f>_xlfn.XLOOKUP(Table5[[#This Row],[Item '#]],Ticket_Forms[Form Number],Ticket_Forms[Game Name],"",,)</f>
        <v>Big 5</v>
      </c>
      <c r="M2333" s="15">
        <v>360</v>
      </c>
      <c r="N2333" s="3">
        <f>LOOKUP(Table5[[#This Row],[Item '#]],Ticket_Forms[Form Number],Ticket_Forms[Ticket Count])</f>
        <v>9959</v>
      </c>
      <c r="O2333" s="16">
        <f>LOOKUP(Table5[[#This Row],[Item '#]],Ticket_Forms[Form Number],Ticket_Forms[Ticket Value])</f>
        <v>1</v>
      </c>
      <c r="P2333" s="16">
        <f>LOOKUP(Table5[[#This Row],[Item '#]],Ticket_Forms[Form Number],Ticket_Forms[Revenue])</f>
        <v>9959</v>
      </c>
      <c r="Q2333" s="16">
        <f>LOOKUP(Table5[[#This Row],[Item '#]],Ticket_Forms[Form Number],Ticket_Forms[Ideal Profit])</f>
        <v>2119</v>
      </c>
      <c r="R2333" s="16">
        <f>LOOKUP(Table5[[#This Row],[Item '#]],Ticket_Forms[Form Number],Ticket_Forms[Prizes])</f>
        <v>7840</v>
      </c>
      <c r="S2333" s="16">
        <f>LOOKUP(Table5[[#This Row],[Item '#]],Ticket_Forms[Form Number],Ticket_Forms[Location Rent])</f>
        <v>597</v>
      </c>
      <c r="T2333" s="16">
        <f>LOOKUP(Table5[[#This Row],[Item '#]],Ticket_Forms[Form Number],Ticket_Forms[Last Sale])</f>
        <v>0</v>
      </c>
      <c r="U2333" s="16" t="s">
        <v>3909</v>
      </c>
      <c r="V2333" s="58">
        <f>Table5[[#This Row],[Date Distributed]]</f>
        <v>45432</v>
      </c>
      <c r="W2333" s="3" t="str">
        <f>_xlfn.XLOOKUP(Table5[[#This Row],[Serial '#]],Table10[Serial '#],Table10[Charity Association],"",,)</f>
        <v>Greater Cleveland Football Foundation</v>
      </c>
      <c r="Z2333" s="3" t="s">
        <v>3909</v>
      </c>
    </row>
    <row r="2334" spans="1:26" hidden="1" x14ac:dyDescent="0.35">
      <c r="A2334" s="3">
        <v>2332</v>
      </c>
      <c r="B2334" s="85">
        <v>45414</v>
      </c>
      <c r="C2334" s="73">
        <f>_xlfn.XLOOKUP(Table5[[#This Row],[Serial '#]],Table10[Serial '#],Table10[Date],"",,)</f>
        <v>45433</v>
      </c>
      <c r="D23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34" s="73" t="str">
        <f>IF(Table5[[#This Row],[Date Distributed]]="","In Stock","Distributed")</f>
        <v>Distributed</v>
      </c>
      <c r="F2334" s="79" t="s">
        <v>660</v>
      </c>
      <c r="G2334" s="75" t="s">
        <v>761</v>
      </c>
      <c r="H2334" s="80" t="s">
        <v>762</v>
      </c>
      <c r="I2334" s="80" t="s">
        <v>763</v>
      </c>
      <c r="J2334" s="81" t="s">
        <v>2930</v>
      </c>
      <c r="K2334" s="80" t="s">
        <v>385</v>
      </c>
      <c r="L2334" s="3" t="str">
        <f>_xlfn.XLOOKUP(Table5[[#This Row],[Item '#]],Ticket_Forms[Form Number],Ticket_Forms[Game Name],"",,)</f>
        <v>Criss Cross</v>
      </c>
      <c r="M2334" s="15">
        <v>186</v>
      </c>
      <c r="N2334" s="3">
        <f>LOOKUP(Table5[[#This Row],[Item '#]],Ticket_Forms[Form Number],Ticket_Forms[Ticket Count])</f>
        <v>5520</v>
      </c>
      <c r="O2334" s="16">
        <f>LOOKUP(Table5[[#This Row],[Item '#]],Ticket_Forms[Form Number],Ticket_Forms[Ticket Value])</f>
        <v>1</v>
      </c>
      <c r="P2334" s="16">
        <f>LOOKUP(Table5[[#This Row],[Item '#]],Ticket_Forms[Form Number],Ticket_Forms[Revenue])</f>
        <v>5520</v>
      </c>
      <c r="Q2334" s="16">
        <f>LOOKUP(Table5[[#This Row],[Item '#]],Ticket_Forms[Form Number],Ticket_Forms[Ideal Profit])</f>
        <v>960</v>
      </c>
      <c r="R2334" s="16">
        <f>LOOKUP(Table5[[#This Row],[Item '#]],Ticket_Forms[Form Number],Ticket_Forms[Prizes])</f>
        <v>4560</v>
      </c>
      <c r="S2334" s="16">
        <f>LOOKUP(Table5[[#This Row],[Item '#]],Ticket_Forms[Form Number],Ticket_Forms[Location Rent])</f>
        <v>331</v>
      </c>
      <c r="T2334" s="16">
        <f>LOOKUP(Table5[[#This Row],[Item '#]],Ticket_Forms[Form Number],Ticket_Forms[Last Sale])</f>
        <v>200</v>
      </c>
      <c r="U2334" s="16" t="s">
        <v>3909</v>
      </c>
      <c r="V2334" s="58">
        <f>Table5[[#This Row],[Date Distributed]]</f>
        <v>45433</v>
      </c>
      <c r="W2334" s="3" t="str">
        <f>_xlfn.XLOOKUP(Table5[[#This Row],[Serial '#]],Table10[Serial '#],Table10[Charity Association],"",,)</f>
        <v>Holy Trinity Lutheran Church</v>
      </c>
      <c r="Z2334" s="3" t="s">
        <v>3909</v>
      </c>
    </row>
    <row r="2335" spans="1:26" hidden="1" x14ac:dyDescent="0.35">
      <c r="A2335" s="3">
        <v>2333</v>
      </c>
      <c r="B2335" s="85">
        <v>45414</v>
      </c>
      <c r="C2335" s="73">
        <f>_xlfn.XLOOKUP(Table5[[#This Row],[Serial '#]],Table10[Serial '#],Table10[Date],"",,)</f>
        <v>45434</v>
      </c>
      <c r="D23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35" s="73" t="str">
        <f>IF(Table5[[#This Row],[Date Distributed]]="","In Stock","Distributed")</f>
        <v>Distributed</v>
      </c>
      <c r="F2335" s="79" t="s">
        <v>660</v>
      </c>
      <c r="G2335" s="75" t="s">
        <v>761</v>
      </c>
      <c r="H2335" s="80" t="s">
        <v>762</v>
      </c>
      <c r="I2335" s="80" t="s">
        <v>763</v>
      </c>
      <c r="J2335" s="81" t="s">
        <v>2931</v>
      </c>
      <c r="K2335" s="80" t="s">
        <v>385</v>
      </c>
      <c r="L2335" s="3" t="str">
        <f>_xlfn.XLOOKUP(Table5[[#This Row],[Item '#]],Ticket_Forms[Form Number],Ticket_Forms[Game Name],"",,)</f>
        <v>Criss Cross</v>
      </c>
      <c r="M2335" s="15">
        <v>186</v>
      </c>
      <c r="N2335" s="3">
        <f>LOOKUP(Table5[[#This Row],[Item '#]],Ticket_Forms[Form Number],Ticket_Forms[Ticket Count])</f>
        <v>5520</v>
      </c>
      <c r="O2335" s="16">
        <f>LOOKUP(Table5[[#This Row],[Item '#]],Ticket_Forms[Form Number],Ticket_Forms[Ticket Value])</f>
        <v>1</v>
      </c>
      <c r="P2335" s="16">
        <f>LOOKUP(Table5[[#This Row],[Item '#]],Ticket_Forms[Form Number],Ticket_Forms[Revenue])</f>
        <v>5520</v>
      </c>
      <c r="Q2335" s="16">
        <f>LOOKUP(Table5[[#This Row],[Item '#]],Ticket_Forms[Form Number],Ticket_Forms[Ideal Profit])</f>
        <v>960</v>
      </c>
      <c r="R2335" s="16">
        <f>LOOKUP(Table5[[#This Row],[Item '#]],Ticket_Forms[Form Number],Ticket_Forms[Prizes])</f>
        <v>4560</v>
      </c>
      <c r="S2335" s="16">
        <f>LOOKUP(Table5[[#This Row],[Item '#]],Ticket_Forms[Form Number],Ticket_Forms[Location Rent])</f>
        <v>331</v>
      </c>
      <c r="T2335" s="16">
        <f>LOOKUP(Table5[[#This Row],[Item '#]],Ticket_Forms[Form Number],Ticket_Forms[Last Sale])</f>
        <v>200</v>
      </c>
      <c r="U2335" s="16" t="s">
        <v>3909</v>
      </c>
      <c r="V2335" s="58">
        <f>Table5[[#This Row],[Date Distributed]]</f>
        <v>45434</v>
      </c>
      <c r="W2335" s="3" t="str">
        <f>_xlfn.XLOOKUP(Table5[[#This Row],[Serial '#]],Table10[Serial '#],Table10[Charity Association],"",,)</f>
        <v>Cleveland Police Athletic League</v>
      </c>
      <c r="Z2335" s="3" t="s">
        <v>3909</v>
      </c>
    </row>
    <row r="2336" spans="1:26" hidden="1" x14ac:dyDescent="0.35">
      <c r="A2336" s="3">
        <v>2334</v>
      </c>
      <c r="B2336" s="85">
        <v>45414</v>
      </c>
      <c r="C2336" s="73">
        <f>_xlfn.XLOOKUP(Table5[[#This Row],[Serial '#]],Table10[Serial '#],Table10[Date],"",,)</f>
        <v>45434</v>
      </c>
      <c r="D23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36" s="73" t="str">
        <f>IF(Table5[[#This Row],[Date Distributed]]="","In Stock","Distributed")</f>
        <v>Distributed</v>
      </c>
      <c r="F2336" s="79" t="s">
        <v>660</v>
      </c>
      <c r="G2336" s="75" t="s">
        <v>761</v>
      </c>
      <c r="H2336" s="80" t="s">
        <v>762</v>
      </c>
      <c r="I2336" s="80" t="s">
        <v>763</v>
      </c>
      <c r="J2336" s="81" t="s">
        <v>2932</v>
      </c>
      <c r="K2336" s="80" t="s">
        <v>385</v>
      </c>
      <c r="L2336" s="3" t="str">
        <f>_xlfn.XLOOKUP(Table5[[#This Row],[Item '#]],Ticket_Forms[Form Number],Ticket_Forms[Game Name],"",,)</f>
        <v>Criss Cross</v>
      </c>
      <c r="M2336" s="15">
        <v>186</v>
      </c>
      <c r="N2336" s="3">
        <f>LOOKUP(Table5[[#This Row],[Item '#]],Ticket_Forms[Form Number],Ticket_Forms[Ticket Count])</f>
        <v>5520</v>
      </c>
      <c r="O2336" s="16">
        <f>LOOKUP(Table5[[#This Row],[Item '#]],Ticket_Forms[Form Number],Ticket_Forms[Ticket Value])</f>
        <v>1</v>
      </c>
      <c r="P2336" s="16">
        <f>LOOKUP(Table5[[#This Row],[Item '#]],Ticket_Forms[Form Number],Ticket_Forms[Revenue])</f>
        <v>5520</v>
      </c>
      <c r="Q2336" s="16">
        <f>LOOKUP(Table5[[#This Row],[Item '#]],Ticket_Forms[Form Number],Ticket_Forms[Ideal Profit])</f>
        <v>960</v>
      </c>
      <c r="R2336" s="16">
        <f>LOOKUP(Table5[[#This Row],[Item '#]],Ticket_Forms[Form Number],Ticket_Forms[Prizes])</f>
        <v>4560</v>
      </c>
      <c r="S2336" s="16">
        <f>LOOKUP(Table5[[#This Row],[Item '#]],Ticket_Forms[Form Number],Ticket_Forms[Location Rent])</f>
        <v>331</v>
      </c>
      <c r="T2336" s="16">
        <f>LOOKUP(Table5[[#This Row],[Item '#]],Ticket_Forms[Form Number],Ticket_Forms[Last Sale])</f>
        <v>200</v>
      </c>
      <c r="U2336" s="16" t="s">
        <v>3909</v>
      </c>
      <c r="V2336" s="58">
        <f>Table5[[#This Row],[Date Distributed]]</f>
        <v>45434</v>
      </c>
      <c r="W2336" s="3" t="str">
        <f>_xlfn.XLOOKUP(Table5[[#This Row],[Serial '#]],Table10[Serial '#],Table10[Charity Association],"",,)</f>
        <v>Greater Cleveland Football Foundation</v>
      </c>
      <c r="Z2336" s="3" t="s">
        <v>3909</v>
      </c>
    </row>
    <row r="2337" spans="1:26" hidden="1" x14ac:dyDescent="0.35">
      <c r="A2337" s="3">
        <v>2335</v>
      </c>
      <c r="B2337" s="85">
        <v>45414</v>
      </c>
      <c r="C2337" s="73">
        <f>_xlfn.XLOOKUP(Table5[[#This Row],[Serial '#]],Table10[Serial '#],Table10[Date],"",,)</f>
        <v>45434</v>
      </c>
      <c r="D23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37" s="73" t="str">
        <f>IF(Table5[[#This Row],[Date Distributed]]="","In Stock","Distributed")</f>
        <v>Distributed</v>
      </c>
      <c r="F2337" s="79" t="s">
        <v>660</v>
      </c>
      <c r="G2337" s="75" t="s">
        <v>761</v>
      </c>
      <c r="H2337" s="80" t="s">
        <v>762</v>
      </c>
      <c r="I2337" s="80" t="s">
        <v>763</v>
      </c>
      <c r="J2337" s="81" t="s">
        <v>2933</v>
      </c>
      <c r="K2337" s="80" t="s">
        <v>505</v>
      </c>
      <c r="L2337" s="3" t="str">
        <f>_xlfn.XLOOKUP(Table5[[#This Row],[Item '#]],Ticket_Forms[Form Number],Ticket_Forms[Game Name],"",,)</f>
        <v>Haul Of Fame</v>
      </c>
      <c r="M2337" s="15">
        <v>134</v>
      </c>
      <c r="N2337" s="3">
        <f>LOOKUP(Table5[[#This Row],[Item '#]],Ticket_Forms[Form Number],Ticket_Forms[Ticket Count])</f>
        <v>4000</v>
      </c>
      <c r="O2337" s="16">
        <f>LOOKUP(Table5[[#This Row],[Item '#]],Ticket_Forms[Form Number],Ticket_Forms[Ticket Value])</f>
        <v>1</v>
      </c>
      <c r="P2337" s="16">
        <f>LOOKUP(Table5[[#This Row],[Item '#]],Ticket_Forms[Form Number],Ticket_Forms[Revenue])</f>
        <v>4000</v>
      </c>
      <c r="Q2337" s="16">
        <f>LOOKUP(Table5[[#This Row],[Item '#]],Ticket_Forms[Form Number],Ticket_Forms[Ideal Profit])</f>
        <v>1000</v>
      </c>
      <c r="R2337" s="16">
        <f>LOOKUP(Table5[[#This Row],[Item '#]],Ticket_Forms[Form Number],Ticket_Forms[Prizes])</f>
        <v>3000</v>
      </c>
      <c r="S2337" s="16">
        <f>LOOKUP(Table5[[#This Row],[Item '#]],Ticket_Forms[Form Number],Ticket_Forms[Location Rent])</f>
        <v>240</v>
      </c>
      <c r="T2337" s="16">
        <f>LOOKUP(Table5[[#This Row],[Item '#]],Ticket_Forms[Form Number],Ticket_Forms[Last Sale])</f>
        <v>0</v>
      </c>
      <c r="U2337" s="16" t="s">
        <v>3909</v>
      </c>
      <c r="V2337" s="58">
        <f>Table5[[#This Row],[Date Distributed]]</f>
        <v>45434</v>
      </c>
      <c r="W2337" s="3" t="str">
        <f>_xlfn.XLOOKUP(Table5[[#This Row],[Serial '#]],Table10[Serial '#],Table10[Charity Association],"",,)</f>
        <v>Italian American Brotherhood Club</v>
      </c>
      <c r="Z2337" s="3" t="s">
        <v>3909</v>
      </c>
    </row>
    <row r="2338" spans="1:26" hidden="1" x14ac:dyDescent="0.35">
      <c r="A2338" s="3">
        <v>2336</v>
      </c>
      <c r="B2338" s="85">
        <v>45414</v>
      </c>
      <c r="C2338" s="73">
        <f>_xlfn.XLOOKUP(Table5[[#This Row],[Serial '#]],Table10[Serial '#],Table10[Date],"",,)</f>
        <v>45435</v>
      </c>
      <c r="D23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38" s="73" t="str">
        <f>IF(Table5[[#This Row],[Date Distributed]]="","In Stock","Distributed")</f>
        <v>Distributed</v>
      </c>
      <c r="F2338" s="79" t="s">
        <v>660</v>
      </c>
      <c r="G2338" s="75" t="s">
        <v>761</v>
      </c>
      <c r="H2338" s="80" t="s">
        <v>762</v>
      </c>
      <c r="I2338" s="80" t="s">
        <v>763</v>
      </c>
      <c r="J2338" s="81" t="s">
        <v>2934</v>
      </c>
      <c r="K2338" s="80" t="s">
        <v>385</v>
      </c>
      <c r="L2338" s="3" t="str">
        <f>_xlfn.XLOOKUP(Table5[[#This Row],[Item '#]],Ticket_Forms[Form Number],Ticket_Forms[Game Name],"",,)</f>
        <v>Criss Cross</v>
      </c>
      <c r="M2338" s="15">
        <v>186</v>
      </c>
      <c r="N2338" s="3">
        <f>LOOKUP(Table5[[#This Row],[Item '#]],Ticket_Forms[Form Number],Ticket_Forms[Ticket Count])</f>
        <v>5520</v>
      </c>
      <c r="O2338" s="16">
        <f>LOOKUP(Table5[[#This Row],[Item '#]],Ticket_Forms[Form Number],Ticket_Forms[Ticket Value])</f>
        <v>1</v>
      </c>
      <c r="P2338" s="16">
        <f>LOOKUP(Table5[[#This Row],[Item '#]],Ticket_Forms[Form Number],Ticket_Forms[Revenue])</f>
        <v>5520</v>
      </c>
      <c r="Q2338" s="16">
        <f>LOOKUP(Table5[[#This Row],[Item '#]],Ticket_Forms[Form Number],Ticket_Forms[Ideal Profit])</f>
        <v>960</v>
      </c>
      <c r="R2338" s="16">
        <f>LOOKUP(Table5[[#This Row],[Item '#]],Ticket_Forms[Form Number],Ticket_Forms[Prizes])</f>
        <v>4560</v>
      </c>
      <c r="S2338" s="16">
        <f>LOOKUP(Table5[[#This Row],[Item '#]],Ticket_Forms[Form Number],Ticket_Forms[Location Rent])</f>
        <v>331</v>
      </c>
      <c r="T2338" s="16">
        <f>LOOKUP(Table5[[#This Row],[Item '#]],Ticket_Forms[Form Number],Ticket_Forms[Last Sale])</f>
        <v>200</v>
      </c>
      <c r="U2338" s="16" t="s">
        <v>3909</v>
      </c>
      <c r="V2338" s="58">
        <f>Table5[[#This Row],[Date Distributed]]</f>
        <v>45435</v>
      </c>
      <c r="W2338" s="3" t="str">
        <f>_xlfn.XLOOKUP(Table5[[#This Row],[Serial '#]],Table10[Serial '#],Table10[Charity Association],"",,)</f>
        <v>Greater Cleveland Football Foundation</v>
      </c>
      <c r="Z2338" s="3" t="s">
        <v>3909</v>
      </c>
    </row>
    <row r="2339" spans="1:26" hidden="1" x14ac:dyDescent="0.35">
      <c r="A2339" s="3">
        <v>2337</v>
      </c>
      <c r="B2339" s="85">
        <v>45414</v>
      </c>
      <c r="C2339" s="73">
        <f>_xlfn.XLOOKUP(Table5[[#This Row],[Serial '#]],Table10[Serial '#],Table10[Date],"",,)</f>
        <v>45435</v>
      </c>
      <c r="D23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39" s="73" t="str">
        <f>IF(Table5[[#This Row],[Date Distributed]]="","In Stock","Distributed")</f>
        <v>Distributed</v>
      </c>
      <c r="F2339" s="79" t="s">
        <v>660</v>
      </c>
      <c r="G2339" s="75" t="s">
        <v>761</v>
      </c>
      <c r="H2339" s="80" t="s">
        <v>762</v>
      </c>
      <c r="I2339" s="80" t="s">
        <v>763</v>
      </c>
      <c r="J2339" s="81" t="s">
        <v>2935</v>
      </c>
      <c r="K2339" s="80" t="s">
        <v>385</v>
      </c>
      <c r="L2339" s="3" t="str">
        <f>_xlfn.XLOOKUP(Table5[[#This Row],[Item '#]],Ticket_Forms[Form Number],Ticket_Forms[Game Name],"",,)</f>
        <v>Criss Cross</v>
      </c>
      <c r="M2339" s="15">
        <v>186</v>
      </c>
      <c r="N2339" s="3">
        <f>LOOKUP(Table5[[#This Row],[Item '#]],Ticket_Forms[Form Number],Ticket_Forms[Ticket Count])</f>
        <v>5520</v>
      </c>
      <c r="O2339" s="16">
        <f>LOOKUP(Table5[[#This Row],[Item '#]],Ticket_Forms[Form Number],Ticket_Forms[Ticket Value])</f>
        <v>1</v>
      </c>
      <c r="P2339" s="16">
        <f>LOOKUP(Table5[[#This Row],[Item '#]],Ticket_Forms[Form Number],Ticket_Forms[Revenue])</f>
        <v>5520</v>
      </c>
      <c r="Q2339" s="16">
        <f>LOOKUP(Table5[[#This Row],[Item '#]],Ticket_Forms[Form Number],Ticket_Forms[Ideal Profit])</f>
        <v>960</v>
      </c>
      <c r="R2339" s="16">
        <f>LOOKUP(Table5[[#This Row],[Item '#]],Ticket_Forms[Form Number],Ticket_Forms[Prizes])</f>
        <v>4560</v>
      </c>
      <c r="S2339" s="16">
        <f>LOOKUP(Table5[[#This Row],[Item '#]],Ticket_Forms[Form Number],Ticket_Forms[Location Rent])</f>
        <v>331</v>
      </c>
      <c r="T2339" s="16">
        <f>LOOKUP(Table5[[#This Row],[Item '#]],Ticket_Forms[Form Number],Ticket_Forms[Last Sale])</f>
        <v>200</v>
      </c>
      <c r="U2339" s="16" t="s">
        <v>3909</v>
      </c>
      <c r="V2339" s="58">
        <f>Table5[[#This Row],[Date Distributed]]</f>
        <v>45435</v>
      </c>
      <c r="W2339" s="3" t="str">
        <f>_xlfn.XLOOKUP(Table5[[#This Row],[Serial '#]],Table10[Serial '#],Table10[Charity Association],"",,)</f>
        <v>Cleveland Police Athletic League</v>
      </c>
      <c r="Z2339" s="3" t="s">
        <v>3909</v>
      </c>
    </row>
    <row r="2340" spans="1:26" hidden="1" x14ac:dyDescent="0.35">
      <c r="A2340" s="3">
        <v>2338</v>
      </c>
      <c r="B2340" s="85">
        <v>45414</v>
      </c>
      <c r="C2340" s="73">
        <f>_xlfn.XLOOKUP(Table5[[#This Row],[Serial '#]],Table10[Serial '#],Table10[Date],"",,)</f>
        <v>45435</v>
      </c>
      <c r="D23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40" s="73" t="str">
        <f>IF(Table5[[#This Row],[Date Distributed]]="","In Stock","Distributed")</f>
        <v>Distributed</v>
      </c>
      <c r="F2340" s="79" t="s">
        <v>660</v>
      </c>
      <c r="G2340" s="75" t="s">
        <v>761</v>
      </c>
      <c r="H2340" s="80" t="s">
        <v>762</v>
      </c>
      <c r="I2340" s="80" t="s">
        <v>763</v>
      </c>
      <c r="J2340" s="81" t="s">
        <v>2936</v>
      </c>
      <c r="K2340" s="80" t="s">
        <v>385</v>
      </c>
      <c r="L2340" s="3" t="str">
        <f>_xlfn.XLOOKUP(Table5[[#This Row],[Item '#]],Ticket_Forms[Form Number],Ticket_Forms[Game Name],"",,)</f>
        <v>Criss Cross</v>
      </c>
      <c r="M2340" s="15">
        <v>186</v>
      </c>
      <c r="N2340" s="3">
        <f>LOOKUP(Table5[[#This Row],[Item '#]],Ticket_Forms[Form Number],Ticket_Forms[Ticket Count])</f>
        <v>5520</v>
      </c>
      <c r="O2340" s="16">
        <f>LOOKUP(Table5[[#This Row],[Item '#]],Ticket_Forms[Form Number],Ticket_Forms[Ticket Value])</f>
        <v>1</v>
      </c>
      <c r="P2340" s="16">
        <f>LOOKUP(Table5[[#This Row],[Item '#]],Ticket_Forms[Form Number],Ticket_Forms[Revenue])</f>
        <v>5520</v>
      </c>
      <c r="Q2340" s="16">
        <f>LOOKUP(Table5[[#This Row],[Item '#]],Ticket_Forms[Form Number],Ticket_Forms[Ideal Profit])</f>
        <v>960</v>
      </c>
      <c r="R2340" s="16">
        <f>LOOKUP(Table5[[#This Row],[Item '#]],Ticket_Forms[Form Number],Ticket_Forms[Prizes])</f>
        <v>4560</v>
      </c>
      <c r="S2340" s="16">
        <f>LOOKUP(Table5[[#This Row],[Item '#]],Ticket_Forms[Form Number],Ticket_Forms[Location Rent])</f>
        <v>331</v>
      </c>
      <c r="T2340" s="16">
        <f>LOOKUP(Table5[[#This Row],[Item '#]],Ticket_Forms[Form Number],Ticket_Forms[Last Sale])</f>
        <v>200</v>
      </c>
      <c r="U2340" s="16" t="s">
        <v>3909</v>
      </c>
      <c r="V2340" s="58">
        <f>Table5[[#This Row],[Date Distributed]]</f>
        <v>45435</v>
      </c>
      <c r="W2340" s="3" t="str">
        <f>_xlfn.XLOOKUP(Table5[[#This Row],[Serial '#]],Table10[Serial '#],Table10[Charity Association],"",,)</f>
        <v>Medina County Law Enforcrment Assoc</v>
      </c>
      <c r="Z2340" s="3" t="s">
        <v>3909</v>
      </c>
    </row>
    <row r="2341" spans="1:26" hidden="1" x14ac:dyDescent="0.35">
      <c r="A2341" s="3">
        <v>2339</v>
      </c>
      <c r="B2341" s="85">
        <v>45414</v>
      </c>
      <c r="C2341" s="73">
        <f>_xlfn.XLOOKUP(Table5[[#This Row],[Serial '#]],Table10[Serial '#],Table10[Date],"",,)</f>
        <v>45435</v>
      </c>
      <c r="D23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41" s="73" t="str">
        <f>IF(Table5[[#This Row],[Date Distributed]]="","In Stock","Distributed")</f>
        <v>Distributed</v>
      </c>
      <c r="F2341" s="79" t="s">
        <v>660</v>
      </c>
      <c r="G2341" s="75" t="s">
        <v>761</v>
      </c>
      <c r="H2341" s="80" t="s">
        <v>762</v>
      </c>
      <c r="I2341" s="80" t="s">
        <v>763</v>
      </c>
      <c r="J2341" s="81" t="s">
        <v>2937</v>
      </c>
      <c r="K2341" s="80" t="s">
        <v>385</v>
      </c>
      <c r="L2341" s="3" t="str">
        <f>_xlfn.XLOOKUP(Table5[[#This Row],[Item '#]],Ticket_Forms[Form Number],Ticket_Forms[Game Name],"",,)</f>
        <v>Criss Cross</v>
      </c>
      <c r="M2341" s="15">
        <v>186</v>
      </c>
      <c r="N2341" s="3">
        <f>LOOKUP(Table5[[#This Row],[Item '#]],Ticket_Forms[Form Number],Ticket_Forms[Ticket Count])</f>
        <v>5520</v>
      </c>
      <c r="O2341" s="16">
        <f>LOOKUP(Table5[[#This Row],[Item '#]],Ticket_Forms[Form Number],Ticket_Forms[Ticket Value])</f>
        <v>1</v>
      </c>
      <c r="P2341" s="16">
        <f>LOOKUP(Table5[[#This Row],[Item '#]],Ticket_Forms[Form Number],Ticket_Forms[Revenue])</f>
        <v>5520</v>
      </c>
      <c r="Q2341" s="16">
        <f>LOOKUP(Table5[[#This Row],[Item '#]],Ticket_Forms[Form Number],Ticket_Forms[Ideal Profit])</f>
        <v>960</v>
      </c>
      <c r="R2341" s="16">
        <f>LOOKUP(Table5[[#This Row],[Item '#]],Ticket_Forms[Form Number],Ticket_Forms[Prizes])</f>
        <v>4560</v>
      </c>
      <c r="S2341" s="16">
        <f>LOOKUP(Table5[[#This Row],[Item '#]],Ticket_Forms[Form Number],Ticket_Forms[Location Rent])</f>
        <v>331</v>
      </c>
      <c r="T2341" s="16">
        <f>LOOKUP(Table5[[#This Row],[Item '#]],Ticket_Forms[Form Number],Ticket_Forms[Last Sale])</f>
        <v>200</v>
      </c>
      <c r="U2341" s="16" t="s">
        <v>3909</v>
      </c>
      <c r="V2341" s="58">
        <f>Table5[[#This Row],[Date Distributed]]</f>
        <v>45435</v>
      </c>
      <c r="W2341" s="3" t="str">
        <f>_xlfn.XLOOKUP(Table5[[#This Row],[Serial '#]],Table10[Serial '#],Table10[Charity Association],"",,)</f>
        <v>Medina County Law Enforcrment Assoc</v>
      </c>
      <c r="Z2341" s="3" t="s">
        <v>3909</v>
      </c>
    </row>
    <row r="2342" spans="1:26" hidden="1" x14ac:dyDescent="0.35">
      <c r="A2342" s="3">
        <v>2340</v>
      </c>
      <c r="B2342" s="85">
        <v>45414</v>
      </c>
      <c r="C2342" s="73">
        <f>_xlfn.XLOOKUP(Table5[[#This Row],[Serial '#]],Table10[Serial '#],Table10[Date],"",,)</f>
        <v>45436</v>
      </c>
      <c r="D23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42" s="73" t="str">
        <f>IF(Table5[[#This Row],[Date Distributed]]="","In Stock","Distributed")</f>
        <v>Distributed</v>
      </c>
      <c r="F2342" s="79" t="s">
        <v>660</v>
      </c>
      <c r="G2342" s="75" t="s">
        <v>761</v>
      </c>
      <c r="H2342" s="80" t="s">
        <v>762</v>
      </c>
      <c r="I2342" s="80" t="s">
        <v>763</v>
      </c>
      <c r="J2342" s="81" t="s">
        <v>2938</v>
      </c>
      <c r="K2342" s="80" t="s">
        <v>385</v>
      </c>
      <c r="L2342" s="3" t="str">
        <f>_xlfn.XLOOKUP(Table5[[#This Row],[Item '#]],Ticket_Forms[Form Number],Ticket_Forms[Game Name],"",,)</f>
        <v>Criss Cross</v>
      </c>
      <c r="M2342" s="15">
        <v>186</v>
      </c>
      <c r="N2342" s="3">
        <f>LOOKUP(Table5[[#This Row],[Item '#]],Ticket_Forms[Form Number],Ticket_Forms[Ticket Count])</f>
        <v>5520</v>
      </c>
      <c r="O2342" s="16">
        <f>LOOKUP(Table5[[#This Row],[Item '#]],Ticket_Forms[Form Number],Ticket_Forms[Ticket Value])</f>
        <v>1</v>
      </c>
      <c r="P2342" s="16">
        <f>LOOKUP(Table5[[#This Row],[Item '#]],Ticket_Forms[Form Number],Ticket_Forms[Revenue])</f>
        <v>5520</v>
      </c>
      <c r="Q2342" s="16">
        <f>LOOKUP(Table5[[#This Row],[Item '#]],Ticket_Forms[Form Number],Ticket_Forms[Ideal Profit])</f>
        <v>960</v>
      </c>
      <c r="R2342" s="16">
        <f>LOOKUP(Table5[[#This Row],[Item '#]],Ticket_Forms[Form Number],Ticket_Forms[Prizes])</f>
        <v>4560</v>
      </c>
      <c r="S2342" s="16">
        <f>LOOKUP(Table5[[#This Row],[Item '#]],Ticket_Forms[Form Number],Ticket_Forms[Location Rent])</f>
        <v>331</v>
      </c>
      <c r="T2342" s="16">
        <f>LOOKUP(Table5[[#This Row],[Item '#]],Ticket_Forms[Form Number],Ticket_Forms[Last Sale])</f>
        <v>200</v>
      </c>
      <c r="U2342" s="16" t="s">
        <v>3909</v>
      </c>
      <c r="V2342" s="58">
        <f>Table5[[#This Row],[Date Distributed]]</f>
        <v>45436</v>
      </c>
      <c r="W2342" s="3" t="str">
        <f>_xlfn.XLOOKUP(Table5[[#This Row],[Serial '#]],Table10[Serial '#],Table10[Charity Association],"",,)</f>
        <v>Medina County Law Enforcrment Assoc</v>
      </c>
      <c r="Z2342" s="3" t="s">
        <v>3909</v>
      </c>
    </row>
    <row r="2343" spans="1:26" hidden="1" x14ac:dyDescent="0.35">
      <c r="A2343" s="3">
        <v>2341</v>
      </c>
      <c r="B2343" s="85">
        <v>45414</v>
      </c>
      <c r="C2343" s="73">
        <f>_xlfn.XLOOKUP(Table5[[#This Row],[Serial '#]],Table10[Serial '#],Table10[Date],"",,)</f>
        <v>45436</v>
      </c>
      <c r="D23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43" s="73" t="str">
        <f>IF(Table5[[#This Row],[Date Distributed]]="","In Stock","Distributed")</f>
        <v>Distributed</v>
      </c>
      <c r="F2343" s="79" t="s">
        <v>660</v>
      </c>
      <c r="G2343" s="75" t="s">
        <v>761</v>
      </c>
      <c r="H2343" s="80" t="s">
        <v>762</v>
      </c>
      <c r="I2343" s="80" t="s">
        <v>763</v>
      </c>
      <c r="J2343" s="81" t="s">
        <v>2939</v>
      </c>
      <c r="K2343" s="80" t="s">
        <v>385</v>
      </c>
      <c r="L2343" s="3" t="str">
        <f>_xlfn.XLOOKUP(Table5[[#This Row],[Item '#]],Ticket_Forms[Form Number],Ticket_Forms[Game Name],"",,)</f>
        <v>Criss Cross</v>
      </c>
      <c r="M2343" s="15">
        <v>186</v>
      </c>
      <c r="N2343" s="3">
        <f>LOOKUP(Table5[[#This Row],[Item '#]],Ticket_Forms[Form Number],Ticket_Forms[Ticket Count])</f>
        <v>5520</v>
      </c>
      <c r="O2343" s="16">
        <f>LOOKUP(Table5[[#This Row],[Item '#]],Ticket_Forms[Form Number],Ticket_Forms[Ticket Value])</f>
        <v>1</v>
      </c>
      <c r="P2343" s="16">
        <f>LOOKUP(Table5[[#This Row],[Item '#]],Ticket_Forms[Form Number],Ticket_Forms[Revenue])</f>
        <v>5520</v>
      </c>
      <c r="Q2343" s="16">
        <f>LOOKUP(Table5[[#This Row],[Item '#]],Ticket_Forms[Form Number],Ticket_Forms[Ideal Profit])</f>
        <v>960</v>
      </c>
      <c r="R2343" s="16">
        <f>LOOKUP(Table5[[#This Row],[Item '#]],Ticket_Forms[Form Number],Ticket_Forms[Prizes])</f>
        <v>4560</v>
      </c>
      <c r="S2343" s="16">
        <f>LOOKUP(Table5[[#This Row],[Item '#]],Ticket_Forms[Form Number],Ticket_Forms[Location Rent])</f>
        <v>331</v>
      </c>
      <c r="T2343" s="16">
        <f>LOOKUP(Table5[[#This Row],[Item '#]],Ticket_Forms[Form Number],Ticket_Forms[Last Sale])</f>
        <v>200</v>
      </c>
      <c r="U2343" s="16" t="s">
        <v>3909</v>
      </c>
      <c r="V2343" s="58">
        <f>Table5[[#This Row],[Date Distributed]]</f>
        <v>45436</v>
      </c>
      <c r="W2343" s="3" t="str">
        <f>_xlfn.XLOOKUP(Table5[[#This Row],[Serial '#]],Table10[Serial '#],Table10[Charity Association],"",,)</f>
        <v>Cleveland Police Athletic League</v>
      </c>
      <c r="Z2343" s="3" t="s">
        <v>3909</v>
      </c>
    </row>
    <row r="2344" spans="1:26" hidden="1" x14ac:dyDescent="0.35">
      <c r="A2344" s="3">
        <v>2342</v>
      </c>
      <c r="B2344" s="85">
        <v>45414</v>
      </c>
      <c r="C2344" s="73">
        <f>_xlfn.XLOOKUP(Table5[[#This Row],[Serial '#]],Table10[Serial '#],Table10[Date],"",,)</f>
        <v>45436</v>
      </c>
      <c r="D23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44" s="73" t="str">
        <f>IF(Table5[[#This Row],[Date Distributed]]="","In Stock","Distributed")</f>
        <v>Distributed</v>
      </c>
      <c r="F2344" s="79" t="s">
        <v>660</v>
      </c>
      <c r="G2344" s="75" t="s">
        <v>761</v>
      </c>
      <c r="H2344" s="80" t="s">
        <v>762</v>
      </c>
      <c r="I2344" s="80" t="s">
        <v>763</v>
      </c>
      <c r="J2344" s="81" t="s">
        <v>2940</v>
      </c>
      <c r="K2344" s="80" t="s">
        <v>385</v>
      </c>
      <c r="L2344" s="3" t="str">
        <f>_xlfn.XLOOKUP(Table5[[#This Row],[Item '#]],Ticket_Forms[Form Number],Ticket_Forms[Game Name],"",,)</f>
        <v>Criss Cross</v>
      </c>
      <c r="M2344" s="15">
        <v>186</v>
      </c>
      <c r="N2344" s="3">
        <f>LOOKUP(Table5[[#This Row],[Item '#]],Ticket_Forms[Form Number],Ticket_Forms[Ticket Count])</f>
        <v>5520</v>
      </c>
      <c r="O2344" s="16">
        <f>LOOKUP(Table5[[#This Row],[Item '#]],Ticket_Forms[Form Number],Ticket_Forms[Ticket Value])</f>
        <v>1</v>
      </c>
      <c r="P2344" s="16">
        <f>LOOKUP(Table5[[#This Row],[Item '#]],Ticket_Forms[Form Number],Ticket_Forms[Revenue])</f>
        <v>5520</v>
      </c>
      <c r="Q2344" s="16">
        <f>LOOKUP(Table5[[#This Row],[Item '#]],Ticket_Forms[Form Number],Ticket_Forms[Ideal Profit])</f>
        <v>960</v>
      </c>
      <c r="R2344" s="16">
        <f>LOOKUP(Table5[[#This Row],[Item '#]],Ticket_Forms[Form Number],Ticket_Forms[Prizes])</f>
        <v>4560</v>
      </c>
      <c r="S2344" s="16">
        <f>LOOKUP(Table5[[#This Row],[Item '#]],Ticket_Forms[Form Number],Ticket_Forms[Location Rent])</f>
        <v>331</v>
      </c>
      <c r="T2344" s="16">
        <f>LOOKUP(Table5[[#This Row],[Item '#]],Ticket_Forms[Form Number],Ticket_Forms[Last Sale])</f>
        <v>200</v>
      </c>
      <c r="U2344" s="16" t="s">
        <v>3909</v>
      </c>
      <c r="V2344" s="58">
        <f>Table5[[#This Row],[Date Distributed]]</f>
        <v>45436</v>
      </c>
      <c r="W2344" s="3" t="str">
        <f>_xlfn.XLOOKUP(Table5[[#This Row],[Serial '#]],Table10[Serial '#],Table10[Charity Association],"",,)</f>
        <v>Holy Trinity Lutheran Church</v>
      </c>
      <c r="Z2344" s="3" t="s">
        <v>3909</v>
      </c>
    </row>
    <row r="2345" spans="1:26" hidden="1" x14ac:dyDescent="0.35">
      <c r="A2345" s="3">
        <v>2343</v>
      </c>
      <c r="B2345" s="85">
        <v>45414</v>
      </c>
      <c r="C2345" s="73">
        <f>_xlfn.XLOOKUP(Table5[[#This Row],[Serial '#]],Table10[Serial '#],Table10[Date],"",,)</f>
        <v>45436</v>
      </c>
      <c r="D23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45" s="73" t="str">
        <f>IF(Table5[[#This Row],[Date Distributed]]="","In Stock","Distributed")</f>
        <v>Distributed</v>
      </c>
      <c r="F2345" s="79" t="s">
        <v>660</v>
      </c>
      <c r="G2345" s="75" t="s">
        <v>761</v>
      </c>
      <c r="H2345" s="80" t="s">
        <v>762</v>
      </c>
      <c r="I2345" s="80" t="s">
        <v>763</v>
      </c>
      <c r="J2345" s="81" t="s">
        <v>2941</v>
      </c>
      <c r="K2345" s="80" t="s">
        <v>385</v>
      </c>
      <c r="L2345" s="3" t="str">
        <f>_xlfn.XLOOKUP(Table5[[#This Row],[Item '#]],Ticket_Forms[Form Number],Ticket_Forms[Game Name],"",,)</f>
        <v>Criss Cross</v>
      </c>
      <c r="M2345" s="15">
        <v>186</v>
      </c>
      <c r="N2345" s="3">
        <f>LOOKUP(Table5[[#This Row],[Item '#]],Ticket_Forms[Form Number],Ticket_Forms[Ticket Count])</f>
        <v>5520</v>
      </c>
      <c r="O2345" s="16">
        <f>LOOKUP(Table5[[#This Row],[Item '#]],Ticket_Forms[Form Number],Ticket_Forms[Ticket Value])</f>
        <v>1</v>
      </c>
      <c r="P2345" s="16">
        <f>LOOKUP(Table5[[#This Row],[Item '#]],Ticket_Forms[Form Number],Ticket_Forms[Revenue])</f>
        <v>5520</v>
      </c>
      <c r="Q2345" s="16">
        <f>LOOKUP(Table5[[#This Row],[Item '#]],Ticket_Forms[Form Number],Ticket_Forms[Ideal Profit])</f>
        <v>960</v>
      </c>
      <c r="R2345" s="16">
        <f>LOOKUP(Table5[[#This Row],[Item '#]],Ticket_Forms[Form Number],Ticket_Forms[Prizes])</f>
        <v>4560</v>
      </c>
      <c r="S2345" s="16">
        <f>LOOKUP(Table5[[#This Row],[Item '#]],Ticket_Forms[Form Number],Ticket_Forms[Location Rent])</f>
        <v>331</v>
      </c>
      <c r="T2345" s="16">
        <f>LOOKUP(Table5[[#This Row],[Item '#]],Ticket_Forms[Form Number],Ticket_Forms[Last Sale])</f>
        <v>200</v>
      </c>
      <c r="U2345" s="16" t="s">
        <v>3909</v>
      </c>
      <c r="V2345" s="58">
        <f>Table5[[#This Row],[Date Distributed]]</f>
        <v>45436</v>
      </c>
      <c r="W2345" s="3" t="str">
        <f>_xlfn.XLOOKUP(Table5[[#This Row],[Serial '#]],Table10[Serial '#],Table10[Charity Association],"",,)</f>
        <v>Holy Trinity Lutheran Church</v>
      </c>
      <c r="Z2345" s="3" t="s">
        <v>3909</v>
      </c>
    </row>
    <row r="2346" spans="1:26" hidden="1" x14ac:dyDescent="0.35">
      <c r="A2346" s="3">
        <v>2344</v>
      </c>
      <c r="B2346" s="85">
        <v>45414</v>
      </c>
      <c r="C2346" s="73">
        <f>_xlfn.XLOOKUP(Table5[[#This Row],[Serial '#]],Table10[Serial '#],Table10[Date],"",,)</f>
        <v>45440</v>
      </c>
      <c r="D23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46" s="73" t="str">
        <f>IF(Table5[[#This Row],[Date Distributed]]="","In Stock","Distributed")</f>
        <v>Distributed</v>
      </c>
      <c r="F2346" s="79" t="s">
        <v>660</v>
      </c>
      <c r="G2346" s="75" t="s">
        <v>761</v>
      </c>
      <c r="H2346" s="80" t="s">
        <v>762</v>
      </c>
      <c r="I2346" s="80" t="s">
        <v>763</v>
      </c>
      <c r="J2346" s="81" t="s">
        <v>2942</v>
      </c>
      <c r="K2346" s="80" t="s">
        <v>385</v>
      </c>
      <c r="L2346" s="3" t="str">
        <f>_xlfn.XLOOKUP(Table5[[#This Row],[Item '#]],Ticket_Forms[Form Number],Ticket_Forms[Game Name],"",,)</f>
        <v>Criss Cross</v>
      </c>
      <c r="M2346" s="15">
        <v>186</v>
      </c>
      <c r="N2346" s="3">
        <f>LOOKUP(Table5[[#This Row],[Item '#]],Ticket_Forms[Form Number],Ticket_Forms[Ticket Count])</f>
        <v>5520</v>
      </c>
      <c r="O2346" s="16">
        <f>LOOKUP(Table5[[#This Row],[Item '#]],Ticket_Forms[Form Number],Ticket_Forms[Ticket Value])</f>
        <v>1</v>
      </c>
      <c r="P2346" s="16">
        <f>LOOKUP(Table5[[#This Row],[Item '#]],Ticket_Forms[Form Number],Ticket_Forms[Revenue])</f>
        <v>5520</v>
      </c>
      <c r="Q2346" s="16">
        <f>LOOKUP(Table5[[#This Row],[Item '#]],Ticket_Forms[Form Number],Ticket_Forms[Ideal Profit])</f>
        <v>960</v>
      </c>
      <c r="R2346" s="16">
        <f>LOOKUP(Table5[[#This Row],[Item '#]],Ticket_Forms[Form Number],Ticket_Forms[Prizes])</f>
        <v>4560</v>
      </c>
      <c r="S2346" s="16">
        <f>LOOKUP(Table5[[#This Row],[Item '#]],Ticket_Forms[Form Number],Ticket_Forms[Location Rent])</f>
        <v>331</v>
      </c>
      <c r="T2346" s="16">
        <f>LOOKUP(Table5[[#This Row],[Item '#]],Ticket_Forms[Form Number],Ticket_Forms[Last Sale])</f>
        <v>200</v>
      </c>
      <c r="U2346" s="16" t="s">
        <v>3909</v>
      </c>
      <c r="V2346" s="58">
        <f>Table5[[#This Row],[Date Distributed]]</f>
        <v>45440</v>
      </c>
      <c r="W2346" s="3" t="str">
        <f>_xlfn.XLOOKUP(Table5[[#This Row],[Serial '#]],Table10[Serial '#],Table10[Charity Association],"",,)</f>
        <v>Greater Cleveland Football Foundation</v>
      </c>
      <c r="Z2346" s="3" t="s">
        <v>3909</v>
      </c>
    </row>
    <row r="2347" spans="1:26" hidden="1" x14ac:dyDescent="0.35">
      <c r="A2347" s="3">
        <v>2345</v>
      </c>
      <c r="B2347" s="85">
        <v>45414</v>
      </c>
      <c r="C2347" s="73">
        <f>_xlfn.XLOOKUP(Table5[[#This Row],[Serial '#]],Table10[Serial '#],Table10[Date],"",,)</f>
        <v>45440</v>
      </c>
      <c r="D23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47" s="73" t="str">
        <f>IF(Table5[[#This Row],[Date Distributed]]="","In Stock","Distributed")</f>
        <v>Distributed</v>
      </c>
      <c r="F2347" s="79" t="s">
        <v>660</v>
      </c>
      <c r="G2347" s="75" t="s">
        <v>761</v>
      </c>
      <c r="H2347" s="80" t="s">
        <v>762</v>
      </c>
      <c r="I2347" s="80" t="s">
        <v>763</v>
      </c>
      <c r="J2347" s="81" t="s">
        <v>2943</v>
      </c>
      <c r="K2347" s="80" t="s">
        <v>3645</v>
      </c>
      <c r="L2347" s="3" t="str">
        <f>_xlfn.XLOOKUP(Table5[[#This Row],[Item '#]],Ticket_Forms[Form Number],Ticket_Forms[Game Name],"",,)</f>
        <v>Big 5</v>
      </c>
      <c r="M2347" s="15">
        <v>360</v>
      </c>
      <c r="N2347" s="3">
        <f>LOOKUP(Table5[[#This Row],[Item '#]],Ticket_Forms[Form Number],Ticket_Forms[Ticket Count])</f>
        <v>9959</v>
      </c>
      <c r="O2347" s="16">
        <f>LOOKUP(Table5[[#This Row],[Item '#]],Ticket_Forms[Form Number],Ticket_Forms[Ticket Value])</f>
        <v>1</v>
      </c>
      <c r="P2347" s="16">
        <f>LOOKUP(Table5[[#This Row],[Item '#]],Ticket_Forms[Form Number],Ticket_Forms[Revenue])</f>
        <v>9959</v>
      </c>
      <c r="Q2347" s="16">
        <f>LOOKUP(Table5[[#This Row],[Item '#]],Ticket_Forms[Form Number],Ticket_Forms[Ideal Profit])</f>
        <v>2119</v>
      </c>
      <c r="R2347" s="16">
        <f>LOOKUP(Table5[[#This Row],[Item '#]],Ticket_Forms[Form Number],Ticket_Forms[Prizes])</f>
        <v>7840</v>
      </c>
      <c r="S2347" s="16">
        <f>LOOKUP(Table5[[#This Row],[Item '#]],Ticket_Forms[Form Number],Ticket_Forms[Location Rent])</f>
        <v>597</v>
      </c>
      <c r="T2347" s="16">
        <f>LOOKUP(Table5[[#This Row],[Item '#]],Ticket_Forms[Form Number],Ticket_Forms[Last Sale])</f>
        <v>0</v>
      </c>
      <c r="U2347" s="16" t="s">
        <v>3909</v>
      </c>
      <c r="V2347" s="58">
        <f>Table5[[#This Row],[Date Distributed]]</f>
        <v>45440</v>
      </c>
      <c r="W2347" s="3" t="str">
        <f>_xlfn.XLOOKUP(Table5[[#This Row],[Serial '#]],Table10[Serial '#],Table10[Charity Association],"",,)</f>
        <v>Greater Cleveland Football Foundation</v>
      </c>
      <c r="Z2347" s="3" t="s">
        <v>3909</v>
      </c>
    </row>
    <row r="2348" spans="1:26" hidden="1" x14ac:dyDescent="0.35">
      <c r="A2348" s="3">
        <v>2346</v>
      </c>
      <c r="B2348" s="85">
        <v>45414</v>
      </c>
      <c r="C2348" s="73">
        <f>_xlfn.XLOOKUP(Table5[[#This Row],[Serial '#]],Table10[Serial '#],Table10[Date],"",,)</f>
        <v>45440</v>
      </c>
      <c r="D23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48" s="73" t="str">
        <f>IF(Table5[[#This Row],[Date Distributed]]="","In Stock","Distributed")</f>
        <v>Distributed</v>
      </c>
      <c r="F2348" s="79" t="s">
        <v>660</v>
      </c>
      <c r="G2348" s="75" t="s">
        <v>761</v>
      </c>
      <c r="H2348" s="80" t="s">
        <v>762</v>
      </c>
      <c r="I2348" s="80" t="s">
        <v>763</v>
      </c>
      <c r="J2348" s="81" t="s">
        <v>2944</v>
      </c>
      <c r="K2348" s="80" t="s">
        <v>3645</v>
      </c>
      <c r="L2348" s="3" t="str">
        <f>_xlfn.XLOOKUP(Table5[[#This Row],[Item '#]],Ticket_Forms[Form Number],Ticket_Forms[Game Name],"",,)</f>
        <v>Big 5</v>
      </c>
      <c r="M2348" s="15">
        <v>360</v>
      </c>
      <c r="N2348" s="3">
        <f>LOOKUP(Table5[[#This Row],[Item '#]],Ticket_Forms[Form Number],Ticket_Forms[Ticket Count])</f>
        <v>9959</v>
      </c>
      <c r="O2348" s="16">
        <f>LOOKUP(Table5[[#This Row],[Item '#]],Ticket_Forms[Form Number],Ticket_Forms[Ticket Value])</f>
        <v>1</v>
      </c>
      <c r="P2348" s="16">
        <f>LOOKUP(Table5[[#This Row],[Item '#]],Ticket_Forms[Form Number],Ticket_Forms[Revenue])</f>
        <v>9959</v>
      </c>
      <c r="Q2348" s="16">
        <f>LOOKUP(Table5[[#This Row],[Item '#]],Ticket_Forms[Form Number],Ticket_Forms[Ideal Profit])</f>
        <v>2119</v>
      </c>
      <c r="R2348" s="16">
        <f>LOOKUP(Table5[[#This Row],[Item '#]],Ticket_Forms[Form Number],Ticket_Forms[Prizes])</f>
        <v>7840</v>
      </c>
      <c r="S2348" s="16">
        <f>LOOKUP(Table5[[#This Row],[Item '#]],Ticket_Forms[Form Number],Ticket_Forms[Location Rent])</f>
        <v>597</v>
      </c>
      <c r="T2348" s="16">
        <f>LOOKUP(Table5[[#This Row],[Item '#]],Ticket_Forms[Form Number],Ticket_Forms[Last Sale])</f>
        <v>0</v>
      </c>
      <c r="U2348" s="16" t="s">
        <v>3909</v>
      </c>
      <c r="V2348" s="58">
        <f>Table5[[#This Row],[Date Distributed]]</f>
        <v>45440</v>
      </c>
      <c r="W2348" s="3" t="str">
        <f>_xlfn.XLOOKUP(Table5[[#This Row],[Serial '#]],Table10[Serial '#],Table10[Charity Association],"",,)</f>
        <v>Greater Cleveland Football Foundation</v>
      </c>
      <c r="Z2348" s="3" t="s">
        <v>3909</v>
      </c>
    </row>
    <row r="2349" spans="1:26" hidden="1" x14ac:dyDescent="0.35">
      <c r="A2349" s="3">
        <v>2347</v>
      </c>
      <c r="B2349" s="85">
        <v>45414</v>
      </c>
      <c r="C2349" s="73">
        <f>_xlfn.XLOOKUP(Table5[[#This Row],[Serial '#]],Table10[Serial '#],Table10[Date],"",,)</f>
        <v>45441</v>
      </c>
      <c r="D23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49" s="73" t="str">
        <f>IF(Table5[[#This Row],[Date Distributed]]="","In Stock","Distributed")</f>
        <v>Distributed</v>
      </c>
      <c r="F2349" s="79" t="s">
        <v>660</v>
      </c>
      <c r="G2349" s="75" t="s">
        <v>761</v>
      </c>
      <c r="H2349" s="80" t="s">
        <v>762</v>
      </c>
      <c r="I2349" s="80" t="s">
        <v>763</v>
      </c>
      <c r="J2349" s="81" t="s">
        <v>2945</v>
      </c>
      <c r="K2349" s="80" t="s">
        <v>385</v>
      </c>
      <c r="L2349" s="3" t="str">
        <f>_xlfn.XLOOKUP(Table5[[#This Row],[Item '#]],Ticket_Forms[Form Number],Ticket_Forms[Game Name],"",,)</f>
        <v>Criss Cross</v>
      </c>
      <c r="M2349" s="15">
        <v>186</v>
      </c>
      <c r="N2349" s="3">
        <f>LOOKUP(Table5[[#This Row],[Item '#]],Ticket_Forms[Form Number],Ticket_Forms[Ticket Count])</f>
        <v>5520</v>
      </c>
      <c r="O2349" s="16">
        <f>LOOKUP(Table5[[#This Row],[Item '#]],Ticket_Forms[Form Number],Ticket_Forms[Ticket Value])</f>
        <v>1</v>
      </c>
      <c r="P2349" s="16">
        <f>LOOKUP(Table5[[#This Row],[Item '#]],Ticket_Forms[Form Number],Ticket_Forms[Revenue])</f>
        <v>5520</v>
      </c>
      <c r="Q2349" s="16">
        <f>LOOKUP(Table5[[#This Row],[Item '#]],Ticket_Forms[Form Number],Ticket_Forms[Ideal Profit])</f>
        <v>960</v>
      </c>
      <c r="R2349" s="16">
        <f>LOOKUP(Table5[[#This Row],[Item '#]],Ticket_Forms[Form Number],Ticket_Forms[Prizes])</f>
        <v>4560</v>
      </c>
      <c r="S2349" s="16">
        <f>LOOKUP(Table5[[#This Row],[Item '#]],Ticket_Forms[Form Number],Ticket_Forms[Location Rent])</f>
        <v>331</v>
      </c>
      <c r="T2349" s="16">
        <f>LOOKUP(Table5[[#This Row],[Item '#]],Ticket_Forms[Form Number],Ticket_Forms[Last Sale])</f>
        <v>200</v>
      </c>
      <c r="U2349" s="16" t="s">
        <v>3909</v>
      </c>
      <c r="V2349" s="58">
        <f>Table5[[#This Row],[Date Distributed]]</f>
        <v>45441</v>
      </c>
      <c r="W2349" s="3" t="str">
        <f>_xlfn.XLOOKUP(Table5[[#This Row],[Serial '#]],Table10[Serial '#],Table10[Charity Association],"",,)</f>
        <v>Cleveland Police Athletic League</v>
      </c>
      <c r="Z2349" s="3" t="s">
        <v>3909</v>
      </c>
    </row>
    <row r="2350" spans="1:26" hidden="1" x14ac:dyDescent="0.35">
      <c r="A2350" s="3">
        <v>2348</v>
      </c>
      <c r="B2350" s="85">
        <v>45414</v>
      </c>
      <c r="C2350" s="73">
        <f>_xlfn.XLOOKUP(Table5[[#This Row],[Serial '#]],Table10[Serial '#],Table10[Date],"",,)</f>
        <v>45441</v>
      </c>
      <c r="D23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50" s="73" t="str">
        <f>IF(Table5[[#This Row],[Date Distributed]]="","In Stock","Distributed")</f>
        <v>Distributed</v>
      </c>
      <c r="F2350" s="79" t="s">
        <v>660</v>
      </c>
      <c r="G2350" s="75" t="s">
        <v>761</v>
      </c>
      <c r="H2350" s="80" t="s">
        <v>762</v>
      </c>
      <c r="I2350" s="80" t="s">
        <v>763</v>
      </c>
      <c r="J2350" s="81" t="s">
        <v>2946</v>
      </c>
      <c r="K2350" s="80" t="s">
        <v>385</v>
      </c>
      <c r="L2350" s="3" t="str">
        <f>_xlfn.XLOOKUP(Table5[[#This Row],[Item '#]],Ticket_Forms[Form Number],Ticket_Forms[Game Name],"",,)</f>
        <v>Criss Cross</v>
      </c>
      <c r="M2350" s="15">
        <v>186</v>
      </c>
      <c r="N2350" s="3">
        <f>LOOKUP(Table5[[#This Row],[Item '#]],Ticket_Forms[Form Number],Ticket_Forms[Ticket Count])</f>
        <v>5520</v>
      </c>
      <c r="O2350" s="16">
        <f>LOOKUP(Table5[[#This Row],[Item '#]],Ticket_Forms[Form Number],Ticket_Forms[Ticket Value])</f>
        <v>1</v>
      </c>
      <c r="P2350" s="16">
        <f>LOOKUP(Table5[[#This Row],[Item '#]],Ticket_Forms[Form Number],Ticket_Forms[Revenue])</f>
        <v>5520</v>
      </c>
      <c r="Q2350" s="16">
        <f>LOOKUP(Table5[[#This Row],[Item '#]],Ticket_Forms[Form Number],Ticket_Forms[Ideal Profit])</f>
        <v>960</v>
      </c>
      <c r="R2350" s="16">
        <f>LOOKUP(Table5[[#This Row],[Item '#]],Ticket_Forms[Form Number],Ticket_Forms[Prizes])</f>
        <v>4560</v>
      </c>
      <c r="S2350" s="16">
        <f>LOOKUP(Table5[[#This Row],[Item '#]],Ticket_Forms[Form Number],Ticket_Forms[Location Rent])</f>
        <v>331</v>
      </c>
      <c r="T2350" s="16">
        <f>LOOKUP(Table5[[#This Row],[Item '#]],Ticket_Forms[Form Number],Ticket_Forms[Last Sale])</f>
        <v>200</v>
      </c>
      <c r="U2350" s="16" t="s">
        <v>3909</v>
      </c>
      <c r="V2350" s="58">
        <f>Table5[[#This Row],[Date Distributed]]</f>
        <v>45441</v>
      </c>
      <c r="W2350" s="3" t="str">
        <f>_xlfn.XLOOKUP(Table5[[#This Row],[Serial '#]],Table10[Serial '#],Table10[Charity Association],"",,)</f>
        <v>Italian American Brotherhood Club</v>
      </c>
      <c r="Z2350" s="3" t="s">
        <v>3909</v>
      </c>
    </row>
    <row r="2351" spans="1:26" hidden="1" x14ac:dyDescent="0.35">
      <c r="A2351" s="3">
        <v>2349</v>
      </c>
      <c r="B2351" s="85">
        <v>45414</v>
      </c>
      <c r="C2351" s="73">
        <f>_xlfn.XLOOKUP(Table5[[#This Row],[Serial '#]],Table10[Serial '#],Table10[Date],"",,)</f>
        <v>45441</v>
      </c>
      <c r="D23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51" s="73" t="str">
        <f>IF(Table5[[#This Row],[Date Distributed]]="","In Stock","Distributed")</f>
        <v>Distributed</v>
      </c>
      <c r="F2351" s="79" t="s">
        <v>660</v>
      </c>
      <c r="G2351" s="75" t="s">
        <v>761</v>
      </c>
      <c r="H2351" s="80" t="s">
        <v>762</v>
      </c>
      <c r="I2351" s="80" t="s">
        <v>763</v>
      </c>
      <c r="J2351" s="81" t="s">
        <v>2947</v>
      </c>
      <c r="K2351" s="80" t="s">
        <v>385</v>
      </c>
      <c r="L2351" s="3" t="str">
        <f>_xlfn.XLOOKUP(Table5[[#This Row],[Item '#]],Ticket_Forms[Form Number],Ticket_Forms[Game Name],"",,)</f>
        <v>Criss Cross</v>
      </c>
      <c r="M2351" s="15">
        <v>186</v>
      </c>
      <c r="N2351" s="3">
        <f>LOOKUP(Table5[[#This Row],[Item '#]],Ticket_Forms[Form Number],Ticket_Forms[Ticket Count])</f>
        <v>5520</v>
      </c>
      <c r="O2351" s="16">
        <f>LOOKUP(Table5[[#This Row],[Item '#]],Ticket_Forms[Form Number],Ticket_Forms[Ticket Value])</f>
        <v>1</v>
      </c>
      <c r="P2351" s="16">
        <f>LOOKUP(Table5[[#This Row],[Item '#]],Ticket_Forms[Form Number],Ticket_Forms[Revenue])</f>
        <v>5520</v>
      </c>
      <c r="Q2351" s="16">
        <f>LOOKUP(Table5[[#This Row],[Item '#]],Ticket_Forms[Form Number],Ticket_Forms[Ideal Profit])</f>
        <v>960</v>
      </c>
      <c r="R2351" s="16">
        <f>LOOKUP(Table5[[#This Row],[Item '#]],Ticket_Forms[Form Number],Ticket_Forms[Prizes])</f>
        <v>4560</v>
      </c>
      <c r="S2351" s="16">
        <f>LOOKUP(Table5[[#This Row],[Item '#]],Ticket_Forms[Form Number],Ticket_Forms[Location Rent])</f>
        <v>331</v>
      </c>
      <c r="T2351" s="16">
        <f>LOOKUP(Table5[[#This Row],[Item '#]],Ticket_Forms[Form Number],Ticket_Forms[Last Sale])</f>
        <v>200</v>
      </c>
      <c r="U2351" s="16" t="s">
        <v>3909</v>
      </c>
      <c r="V2351" s="58">
        <f>Table5[[#This Row],[Date Distributed]]</f>
        <v>45441</v>
      </c>
      <c r="W2351" s="3" t="str">
        <f>_xlfn.XLOOKUP(Table5[[#This Row],[Serial '#]],Table10[Serial '#],Table10[Charity Association],"",,)</f>
        <v>Italian American Brotherhood Club</v>
      </c>
      <c r="Z2351" s="3" t="s">
        <v>3909</v>
      </c>
    </row>
    <row r="2352" spans="1:26" hidden="1" x14ac:dyDescent="0.35">
      <c r="A2352" s="3">
        <v>2350</v>
      </c>
      <c r="B2352" s="85">
        <v>45414</v>
      </c>
      <c r="C2352" s="73">
        <f>_xlfn.XLOOKUP(Table5[[#This Row],[Serial '#]],Table10[Serial '#],Table10[Date],"",,)</f>
        <v>45441</v>
      </c>
      <c r="D23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52" s="73" t="str">
        <f>IF(Table5[[#This Row],[Date Distributed]]="","In Stock","Distributed")</f>
        <v>Distributed</v>
      </c>
      <c r="F2352" s="79" t="s">
        <v>660</v>
      </c>
      <c r="G2352" s="75" t="s">
        <v>761</v>
      </c>
      <c r="H2352" s="80" t="s">
        <v>762</v>
      </c>
      <c r="I2352" s="80" t="s">
        <v>763</v>
      </c>
      <c r="J2352" s="81" t="s">
        <v>2948</v>
      </c>
      <c r="K2352" s="80" t="s">
        <v>505</v>
      </c>
      <c r="L2352" s="3" t="str">
        <f>_xlfn.XLOOKUP(Table5[[#This Row],[Item '#]],Ticket_Forms[Form Number],Ticket_Forms[Game Name],"",,)</f>
        <v>Haul Of Fame</v>
      </c>
      <c r="M2352" s="15">
        <v>134</v>
      </c>
      <c r="N2352" s="3">
        <f>LOOKUP(Table5[[#This Row],[Item '#]],Ticket_Forms[Form Number],Ticket_Forms[Ticket Count])</f>
        <v>4000</v>
      </c>
      <c r="O2352" s="16">
        <f>LOOKUP(Table5[[#This Row],[Item '#]],Ticket_Forms[Form Number],Ticket_Forms[Ticket Value])</f>
        <v>1</v>
      </c>
      <c r="P2352" s="16">
        <f>LOOKUP(Table5[[#This Row],[Item '#]],Ticket_Forms[Form Number],Ticket_Forms[Revenue])</f>
        <v>4000</v>
      </c>
      <c r="Q2352" s="16">
        <f>LOOKUP(Table5[[#This Row],[Item '#]],Ticket_Forms[Form Number],Ticket_Forms[Ideal Profit])</f>
        <v>1000</v>
      </c>
      <c r="R2352" s="16">
        <f>LOOKUP(Table5[[#This Row],[Item '#]],Ticket_Forms[Form Number],Ticket_Forms[Prizes])</f>
        <v>3000</v>
      </c>
      <c r="S2352" s="16">
        <f>LOOKUP(Table5[[#This Row],[Item '#]],Ticket_Forms[Form Number],Ticket_Forms[Location Rent])</f>
        <v>240</v>
      </c>
      <c r="T2352" s="16">
        <f>LOOKUP(Table5[[#This Row],[Item '#]],Ticket_Forms[Form Number],Ticket_Forms[Last Sale])</f>
        <v>0</v>
      </c>
      <c r="U2352" s="16" t="s">
        <v>3909</v>
      </c>
      <c r="V2352" s="58">
        <f>Table5[[#This Row],[Date Distributed]]</f>
        <v>45441</v>
      </c>
      <c r="W2352" s="3" t="str">
        <f>_xlfn.XLOOKUP(Table5[[#This Row],[Serial '#]],Table10[Serial '#],Table10[Charity Association],"",,)</f>
        <v>Cleveland Police Athletic League</v>
      </c>
      <c r="Z2352" s="3" t="s">
        <v>3909</v>
      </c>
    </row>
    <row r="2353" spans="1:26" hidden="1" x14ac:dyDescent="0.35">
      <c r="A2353" s="3">
        <v>2351</v>
      </c>
      <c r="B2353" s="85">
        <v>45414</v>
      </c>
      <c r="C2353" s="73">
        <f>_xlfn.XLOOKUP(Table5[[#This Row],[Serial '#]],Table10[Serial '#],Table10[Date],"",,)</f>
        <v>45442</v>
      </c>
      <c r="D23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53" s="73" t="str">
        <f>IF(Table5[[#This Row],[Date Distributed]]="","In Stock","Distributed")</f>
        <v>Distributed</v>
      </c>
      <c r="F2353" s="79" t="s">
        <v>660</v>
      </c>
      <c r="G2353" s="75" t="s">
        <v>761</v>
      </c>
      <c r="H2353" s="80" t="s">
        <v>762</v>
      </c>
      <c r="I2353" s="80" t="s">
        <v>763</v>
      </c>
      <c r="J2353" s="81" t="s">
        <v>2949</v>
      </c>
      <c r="K2353" s="80" t="s">
        <v>385</v>
      </c>
      <c r="L2353" s="3" t="str">
        <f>_xlfn.XLOOKUP(Table5[[#This Row],[Item '#]],Ticket_Forms[Form Number],Ticket_Forms[Game Name],"",,)</f>
        <v>Criss Cross</v>
      </c>
      <c r="M2353" s="15">
        <v>186</v>
      </c>
      <c r="N2353" s="3">
        <f>LOOKUP(Table5[[#This Row],[Item '#]],Ticket_Forms[Form Number],Ticket_Forms[Ticket Count])</f>
        <v>5520</v>
      </c>
      <c r="O2353" s="16">
        <f>LOOKUP(Table5[[#This Row],[Item '#]],Ticket_Forms[Form Number],Ticket_Forms[Ticket Value])</f>
        <v>1</v>
      </c>
      <c r="P2353" s="16">
        <f>LOOKUP(Table5[[#This Row],[Item '#]],Ticket_Forms[Form Number],Ticket_Forms[Revenue])</f>
        <v>5520</v>
      </c>
      <c r="Q2353" s="16">
        <f>LOOKUP(Table5[[#This Row],[Item '#]],Ticket_Forms[Form Number],Ticket_Forms[Ideal Profit])</f>
        <v>960</v>
      </c>
      <c r="R2353" s="16">
        <f>LOOKUP(Table5[[#This Row],[Item '#]],Ticket_Forms[Form Number],Ticket_Forms[Prizes])</f>
        <v>4560</v>
      </c>
      <c r="S2353" s="16">
        <f>LOOKUP(Table5[[#This Row],[Item '#]],Ticket_Forms[Form Number],Ticket_Forms[Location Rent])</f>
        <v>331</v>
      </c>
      <c r="T2353" s="16">
        <f>LOOKUP(Table5[[#This Row],[Item '#]],Ticket_Forms[Form Number],Ticket_Forms[Last Sale])</f>
        <v>200</v>
      </c>
      <c r="U2353" s="16" t="s">
        <v>3909</v>
      </c>
      <c r="V2353" s="58">
        <f>Table5[[#This Row],[Date Distributed]]</f>
        <v>45442</v>
      </c>
      <c r="W2353" s="3" t="str">
        <f>_xlfn.XLOOKUP(Table5[[#This Row],[Serial '#]],Table10[Serial '#],Table10[Charity Association],"",,)</f>
        <v>Greater Cleveland Football Foundation</v>
      </c>
      <c r="Z2353" s="3" t="s">
        <v>3909</v>
      </c>
    </row>
    <row r="2354" spans="1:26" hidden="1" x14ac:dyDescent="0.35">
      <c r="A2354" s="3">
        <v>2352</v>
      </c>
      <c r="B2354" s="85">
        <v>45414</v>
      </c>
      <c r="C2354" s="73">
        <f>_xlfn.XLOOKUP(Table5[[#This Row],[Serial '#]],Table10[Serial '#],Table10[Date],"",,)</f>
        <v>45442</v>
      </c>
      <c r="D23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54" s="73" t="str">
        <f>IF(Table5[[#This Row],[Date Distributed]]="","In Stock","Distributed")</f>
        <v>Distributed</v>
      </c>
      <c r="F2354" s="79" t="s">
        <v>660</v>
      </c>
      <c r="G2354" s="75" t="s">
        <v>761</v>
      </c>
      <c r="H2354" s="80" t="s">
        <v>762</v>
      </c>
      <c r="I2354" s="80" t="s">
        <v>763</v>
      </c>
      <c r="J2354" s="81" t="s">
        <v>2950</v>
      </c>
      <c r="K2354" s="80" t="s">
        <v>385</v>
      </c>
      <c r="L2354" s="3" t="str">
        <f>_xlfn.XLOOKUP(Table5[[#This Row],[Item '#]],Ticket_Forms[Form Number],Ticket_Forms[Game Name],"",,)</f>
        <v>Criss Cross</v>
      </c>
      <c r="M2354" s="15">
        <v>186</v>
      </c>
      <c r="N2354" s="3">
        <f>LOOKUP(Table5[[#This Row],[Item '#]],Ticket_Forms[Form Number],Ticket_Forms[Ticket Count])</f>
        <v>5520</v>
      </c>
      <c r="O2354" s="16">
        <f>LOOKUP(Table5[[#This Row],[Item '#]],Ticket_Forms[Form Number],Ticket_Forms[Ticket Value])</f>
        <v>1</v>
      </c>
      <c r="P2354" s="16">
        <f>LOOKUP(Table5[[#This Row],[Item '#]],Ticket_Forms[Form Number],Ticket_Forms[Revenue])</f>
        <v>5520</v>
      </c>
      <c r="Q2354" s="16">
        <f>LOOKUP(Table5[[#This Row],[Item '#]],Ticket_Forms[Form Number],Ticket_Forms[Ideal Profit])</f>
        <v>960</v>
      </c>
      <c r="R2354" s="16">
        <f>LOOKUP(Table5[[#This Row],[Item '#]],Ticket_Forms[Form Number],Ticket_Forms[Prizes])</f>
        <v>4560</v>
      </c>
      <c r="S2354" s="16">
        <f>LOOKUP(Table5[[#This Row],[Item '#]],Ticket_Forms[Form Number],Ticket_Forms[Location Rent])</f>
        <v>331</v>
      </c>
      <c r="T2354" s="16">
        <f>LOOKUP(Table5[[#This Row],[Item '#]],Ticket_Forms[Form Number],Ticket_Forms[Last Sale])</f>
        <v>200</v>
      </c>
      <c r="U2354" s="16" t="s">
        <v>3909</v>
      </c>
      <c r="V2354" s="58">
        <f>Table5[[#This Row],[Date Distributed]]</f>
        <v>45442</v>
      </c>
      <c r="W2354" s="3" t="str">
        <f>_xlfn.XLOOKUP(Table5[[#This Row],[Serial '#]],Table10[Serial '#],Table10[Charity Association],"",,)</f>
        <v>Greater Cleveland Football Foundation</v>
      </c>
      <c r="Z2354" s="3" t="s">
        <v>3909</v>
      </c>
    </row>
    <row r="2355" spans="1:26" hidden="1" x14ac:dyDescent="0.35">
      <c r="A2355" s="3">
        <v>2353</v>
      </c>
      <c r="B2355" s="85">
        <v>45414</v>
      </c>
      <c r="C2355" s="73">
        <f>_xlfn.XLOOKUP(Table5[[#This Row],[Serial '#]],Table10[Serial '#],Table10[Date],"",,)</f>
        <v>45443</v>
      </c>
      <c r="D23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55" s="73" t="str">
        <f>IF(Table5[[#This Row],[Date Distributed]]="","In Stock","Distributed")</f>
        <v>Distributed</v>
      </c>
      <c r="F2355" s="79" t="s">
        <v>660</v>
      </c>
      <c r="G2355" s="75" t="s">
        <v>761</v>
      </c>
      <c r="H2355" s="80" t="s">
        <v>762</v>
      </c>
      <c r="I2355" s="80" t="s">
        <v>763</v>
      </c>
      <c r="J2355" s="81" t="s">
        <v>2951</v>
      </c>
      <c r="K2355" s="80" t="s">
        <v>385</v>
      </c>
      <c r="L2355" s="3" t="str">
        <f>_xlfn.XLOOKUP(Table5[[#This Row],[Item '#]],Ticket_Forms[Form Number],Ticket_Forms[Game Name],"",,)</f>
        <v>Criss Cross</v>
      </c>
      <c r="M2355" s="15">
        <v>186</v>
      </c>
      <c r="N2355" s="3">
        <f>LOOKUP(Table5[[#This Row],[Item '#]],Ticket_Forms[Form Number],Ticket_Forms[Ticket Count])</f>
        <v>5520</v>
      </c>
      <c r="O2355" s="16">
        <f>LOOKUP(Table5[[#This Row],[Item '#]],Ticket_Forms[Form Number],Ticket_Forms[Ticket Value])</f>
        <v>1</v>
      </c>
      <c r="P2355" s="16">
        <f>LOOKUP(Table5[[#This Row],[Item '#]],Ticket_Forms[Form Number],Ticket_Forms[Revenue])</f>
        <v>5520</v>
      </c>
      <c r="Q2355" s="16">
        <f>LOOKUP(Table5[[#This Row],[Item '#]],Ticket_Forms[Form Number],Ticket_Forms[Ideal Profit])</f>
        <v>960</v>
      </c>
      <c r="R2355" s="16">
        <f>LOOKUP(Table5[[#This Row],[Item '#]],Ticket_Forms[Form Number],Ticket_Forms[Prizes])</f>
        <v>4560</v>
      </c>
      <c r="S2355" s="16">
        <f>LOOKUP(Table5[[#This Row],[Item '#]],Ticket_Forms[Form Number],Ticket_Forms[Location Rent])</f>
        <v>331</v>
      </c>
      <c r="T2355" s="16">
        <f>LOOKUP(Table5[[#This Row],[Item '#]],Ticket_Forms[Form Number],Ticket_Forms[Last Sale])</f>
        <v>200</v>
      </c>
      <c r="U2355" s="16" t="s">
        <v>3909</v>
      </c>
      <c r="V2355" s="58">
        <f>Table5[[#This Row],[Date Distributed]]</f>
        <v>45443</v>
      </c>
      <c r="W2355" s="3" t="str">
        <f>_xlfn.XLOOKUP(Table5[[#This Row],[Serial '#]],Table10[Serial '#],Table10[Charity Association],"",,)</f>
        <v>Cleveland Police Athletic League</v>
      </c>
      <c r="Z2355" s="3" t="s">
        <v>3909</v>
      </c>
    </row>
    <row r="2356" spans="1:26" hidden="1" x14ac:dyDescent="0.35">
      <c r="A2356" s="3">
        <v>2354</v>
      </c>
      <c r="B2356" s="78">
        <v>45414</v>
      </c>
      <c r="C2356" s="73">
        <f>_xlfn.XLOOKUP(Table5[[#This Row],[Serial '#]],Table10[Serial '#],Table10[Date],"",,)</f>
        <v>45444</v>
      </c>
      <c r="D23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56" s="73" t="str">
        <f>IF(Table5[[#This Row],[Date Distributed]]="","In Stock","Distributed")</f>
        <v>Distributed</v>
      </c>
      <c r="F2356" s="79" t="s">
        <v>660</v>
      </c>
      <c r="G2356" s="75" t="s">
        <v>761</v>
      </c>
      <c r="H2356" s="80" t="s">
        <v>762</v>
      </c>
      <c r="I2356" s="80" t="s">
        <v>763</v>
      </c>
      <c r="J2356" s="81" t="s">
        <v>2952</v>
      </c>
      <c r="K2356" s="80" t="s">
        <v>385</v>
      </c>
      <c r="L2356" s="3" t="str">
        <f>_xlfn.XLOOKUP(Table5[[#This Row],[Item '#]],Ticket_Forms[Form Number],Ticket_Forms[Game Name],"",,)</f>
        <v>Criss Cross</v>
      </c>
      <c r="M2356" s="15">
        <v>186</v>
      </c>
      <c r="N2356" s="3">
        <f>LOOKUP(Table5[[#This Row],[Item '#]],Ticket_Forms[Form Number],Ticket_Forms[Ticket Count])</f>
        <v>5520</v>
      </c>
      <c r="O2356" s="16">
        <f>LOOKUP(Table5[[#This Row],[Item '#]],Ticket_Forms[Form Number],Ticket_Forms[Ticket Value])</f>
        <v>1</v>
      </c>
      <c r="P2356" s="16">
        <f>LOOKUP(Table5[[#This Row],[Item '#]],Ticket_Forms[Form Number],Ticket_Forms[Revenue])</f>
        <v>5520</v>
      </c>
      <c r="Q2356" s="16">
        <f>LOOKUP(Table5[[#This Row],[Item '#]],Ticket_Forms[Form Number],Ticket_Forms[Ideal Profit])</f>
        <v>960</v>
      </c>
      <c r="R2356" s="16">
        <f>LOOKUP(Table5[[#This Row],[Item '#]],Ticket_Forms[Form Number],Ticket_Forms[Prizes])</f>
        <v>4560</v>
      </c>
      <c r="S2356" s="16">
        <f>LOOKUP(Table5[[#This Row],[Item '#]],Ticket_Forms[Form Number],Ticket_Forms[Location Rent])</f>
        <v>331</v>
      </c>
      <c r="T2356" s="16">
        <f>LOOKUP(Table5[[#This Row],[Item '#]],Ticket_Forms[Form Number],Ticket_Forms[Last Sale])</f>
        <v>200</v>
      </c>
      <c r="U2356" s="16" t="s">
        <v>3909</v>
      </c>
      <c r="V2356" s="58">
        <f>Table5[[#This Row],[Date Distributed]]</f>
        <v>45444</v>
      </c>
      <c r="W2356" s="3" t="str">
        <f>_xlfn.XLOOKUP(Table5[[#This Row],[Serial '#]],Table10[Serial '#],Table10[Charity Association],"",,)</f>
        <v>Italian American Brotherhood Club</v>
      </c>
      <c r="X2356" s="3" t="s">
        <v>4067</v>
      </c>
      <c r="Y2356" s="58">
        <v>45449</v>
      </c>
      <c r="Z2356" s="3" t="s">
        <v>23</v>
      </c>
    </row>
    <row r="2357" spans="1:26" hidden="1" x14ac:dyDescent="0.35">
      <c r="A2357" s="3">
        <v>2355</v>
      </c>
      <c r="B2357" s="78">
        <v>45414</v>
      </c>
      <c r="C2357" s="73">
        <f>_xlfn.XLOOKUP(Table5[[#This Row],[Serial '#]],Table10[Serial '#],Table10[Date],"",,)</f>
        <v>45446</v>
      </c>
      <c r="D23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57" s="73" t="str">
        <f>IF(Table5[[#This Row],[Date Distributed]]="","In Stock","Distributed")</f>
        <v>Distributed</v>
      </c>
      <c r="F2357" s="79" t="s">
        <v>660</v>
      </c>
      <c r="G2357" s="75" t="s">
        <v>761</v>
      </c>
      <c r="H2357" s="80" t="s">
        <v>762</v>
      </c>
      <c r="I2357" s="80" t="s">
        <v>763</v>
      </c>
      <c r="J2357" s="81" t="s">
        <v>2953</v>
      </c>
      <c r="K2357" s="80" t="s">
        <v>385</v>
      </c>
      <c r="L2357" s="3" t="str">
        <f>_xlfn.XLOOKUP(Table5[[#This Row],[Item '#]],Ticket_Forms[Form Number],Ticket_Forms[Game Name],"",,)</f>
        <v>Criss Cross</v>
      </c>
      <c r="M2357" s="15">
        <v>186</v>
      </c>
      <c r="N2357" s="3">
        <f>LOOKUP(Table5[[#This Row],[Item '#]],Ticket_Forms[Form Number],Ticket_Forms[Ticket Count])</f>
        <v>5520</v>
      </c>
      <c r="O2357" s="16">
        <f>LOOKUP(Table5[[#This Row],[Item '#]],Ticket_Forms[Form Number],Ticket_Forms[Ticket Value])</f>
        <v>1</v>
      </c>
      <c r="P2357" s="16">
        <f>LOOKUP(Table5[[#This Row],[Item '#]],Ticket_Forms[Form Number],Ticket_Forms[Revenue])</f>
        <v>5520</v>
      </c>
      <c r="Q2357" s="16">
        <f>LOOKUP(Table5[[#This Row],[Item '#]],Ticket_Forms[Form Number],Ticket_Forms[Ideal Profit])</f>
        <v>960</v>
      </c>
      <c r="R2357" s="16">
        <f>LOOKUP(Table5[[#This Row],[Item '#]],Ticket_Forms[Form Number],Ticket_Forms[Prizes])</f>
        <v>4560</v>
      </c>
      <c r="S2357" s="16">
        <f>LOOKUP(Table5[[#This Row],[Item '#]],Ticket_Forms[Form Number],Ticket_Forms[Location Rent])</f>
        <v>331</v>
      </c>
      <c r="T2357" s="16">
        <f>LOOKUP(Table5[[#This Row],[Item '#]],Ticket_Forms[Form Number],Ticket_Forms[Last Sale])</f>
        <v>200</v>
      </c>
      <c r="U2357" s="16" t="s">
        <v>3909</v>
      </c>
      <c r="V2357" s="58">
        <f>Table5[[#This Row],[Date Distributed]]</f>
        <v>45446</v>
      </c>
      <c r="W2357" s="3" t="str">
        <f>_xlfn.XLOOKUP(Table5[[#This Row],[Serial '#]],Table10[Serial '#],Table10[Charity Association],"",,)</f>
        <v>Greater Cleveland Football Foundation</v>
      </c>
      <c r="X2357" s="3" t="s">
        <v>4067</v>
      </c>
      <c r="Y2357" s="58">
        <v>45449</v>
      </c>
      <c r="Z2357" s="3" t="s">
        <v>23</v>
      </c>
    </row>
    <row r="2358" spans="1:26" hidden="1" x14ac:dyDescent="0.35">
      <c r="A2358" s="3">
        <v>2356</v>
      </c>
      <c r="B2358" s="78">
        <v>45414</v>
      </c>
      <c r="C2358" s="73">
        <f>_xlfn.XLOOKUP(Table5[[#This Row],[Serial '#]],Table10[Serial '#],Table10[Date],"",,)</f>
        <v>45447</v>
      </c>
      <c r="D23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58" s="73" t="str">
        <f>IF(Table5[[#This Row],[Date Distributed]]="","In Stock","Distributed")</f>
        <v>Distributed</v>
      </c>
      <c r="F2358" s="79" t="s">
        <v>660</v>
      </c>
      <c r="G2358" s="75" t="s">
        <v>761</v>
      </c>
      <c r="H2358" s="80" t="s">
        <v>762</v>
      </c>
      <c r="I2358" s="80" t="s">
        <v>763</v>
      </c>
      <c r="J2358" s="81" t="s">
        <v>2954</v>
      </c>
      <c r="K2358" s="80" t="s">
        <v>385</v>
      </c>
      <c r="L2358" s="3" t="str">
        <f>_xlfn.XLOOKUP(Table5[[#This Row],[Item '#]],Ticket_Forms[Form Number],Ticket_Forms[Game Name],"",,)</f>
        <v>Criss Cross</v>
      </c>
      <c r="M2358" s="15">
        <v>186</v>
      </c>
      <c r="N2358" s="3">
        <f>LOOKUP(Table5[[#This Row],[Item '#]],Ticket_Forms[Form Number],Ticket_Forms[Ticket Count])</f>
        <v>5520</v>
      </c>
      <c r="O2358" s="16">
        <f>LOOKUP(Table5[[#This Row],[Item '#]],Ticket_Forms[Form Number],Ticket_Forms[Ticket Value])</f>
        <v>1</v>
      </c>
      <c r="P2358" s="16">
        <f>LOOKUP(Table5[[#This Row],[Item '#]],Ticket_Forms[Form Number],Ticket_Forms[Revenue])</f>
        <v>5520</v>
      </c>
      <c r="Q2358" s="16">
        <f>LOOKUP(Table5[[#This Row],[Item '#]],Ticket_Forms[Form Number],Ticket_Forms[Ideal Profit])</f>
        <v>960</v>
      </c>
      <c r="R2358" s="16">
        <f>LOOKUP(Table5[[#This Row],[Item '#]],Ticket_Forms[Form Number],Ticket_Forms[Prizes])</f>
        <v>4560</v>
      </c>
      <c r="S2358" s="16">
        <f>LOOKUP(Table5[[#This Row],[Item '#]],Ticket_Forms[Form Number],Ticket_Forms[Location Rent])</f>
        <v>331</v>
      </c>
      <c r="T2358" s="16">
        <f>LOOKUP(Table5[[#This Row],[Item '#]],Ticket_Forms[Form Number],Ticket_Forms[Last Sale])</f>
        <v>200</v>
      </c>
      <c r="U2358" s="16" t="s">
        <v>3909</v>
      </c>
      <c r="V2358" s="58">
        <f>Table5[[#This Row],[Date Distributed]]</f>
        <v>45447</v>
      </c>
      <c r="W2358" s="3" t="str">
        <f>_xlfn.XLOOKUP(Table5[[#This Row],[Serial '#]],Table10[Serial '#],Table10[Charity Association],"",,)</f>
        <v>Medina County Law Enforcrment Assoc</v>
      </c>
      <c r="X2358" s="3" t="s">
        <v>4067</v>
      </c>
      <c r="Y2358" s="58">
        <v>45449</v>
      </c>
      <c r="Z2358" s="3" t="s">
        <v>23</v>
      </c>
    </row>
    <row r="2359" spans="1:26" hidden="1" x14ac:dyDescent="0.35">
      <c r="A2359" s="3">
        <v>2357</v>
      </c>
      <c r="B2359" s="78">
        <v>45414</v>
      </c>
      <c r="C2359" s="73">
        <f>_xlfn.XLOOKUP(Table5[[#This Row],[Serial '#]],Table10[Serial '#],Table10[Date],"",,)</f>
        <v>45448</v>
      </c>
      <c r="D23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59" s="73" t="str">
        <f>IF(Table5[[#This Row],[Date Distributed]]="","In Stock","Distributed")</f>
        <v>Distributed</v>
      </c>
      <c r="F2359" s="79" t="s">
        <v>660</v>
      </c>
      <c r="G2359" s="75" t="s">
        <v>761</v>
      </c>
      <c r="H2359" s="80" t="s">
        <v>762</v>
      </c>
      <c r="I2359" s="80" t="s">
        <v>763</v>
      </c>
      <c r="J2359" s="81" t="s">
        <v>2955</v>
      </c>
      <c r="K2359" s="80" t="s">
        <v>385</v>
      </c>
      <c r="L2359" s="3" t="str">
        <f>_xlfn.XLOOKUP(Table5[[#This Row],[Item '#]],Ticket_Forms[Form Number],Ticket_Forms[Game Name],"",,)</f>
        <v>Criss Cross</v>
      </c>
      <c r="M2359" s="15">
        <v>186</v>
      </c>
      <c r="N2359" s="3">
        <f>LOOKUP(Table5[[#This Row],[Item '#]],Ticket_Forms[Form Number],Ticket_Forms[Ticket Count])</f>
        <v>5520</v>
      </c>
      <c r="O2359" s="16">
        <f>LOOKUP(Table5[[#This Row],[Item '#]],Ticket_Forms[Form Number],Ticket_Forms[Ticket Value])</f>
        <v>1</v>
      </c>
      <c r="P2359" s="16">
        <f>LOOKUP(Table5[[#This Row],[Item '#]],Ticket_Forms[Form Number],Ticket_Forms[Revenue])</f>
        <v>5520</v>
      </c>
      <c r="Q2359" s="16">
        <f>LOOKUP(Table5[[#This Row],[Item '#]],Ticket_Forms[Form Number],Ticket_Forms[Ideal Profit])</f>
        <v>960</v>
      </c>
      <c r="R2359" s="16">
        <f>LOOKUP(Table5[[#This Row],[Item '#]],Ticket_Forms[Form Number],Ticket_Forms[Prizes])</f>
        <v>4560</v>
      </c>
      <c r="S2359" s="16">
        <f>LOOKUP(Table5[[#This Row],[Item '#]],Ticket_Forms[Form Number],Ticket_Forms[Location Rent])</f>
        <v>331</v>
      </c>
      <c r="T2359" s="16">
        <f>LOOKUP(Table5[[#This Row],[Item '#]],Ticket_Forms[Form Number],Ticket_Forms[Last Sale])</f>
        <v>200</v>
      </c>
      <c r="U2359" s="16" t="s">
        <v>3909</v>
      </c>
      <c r="V2359" s="58">
        <f>Table5[[#This Row],[Date Distributed]]</f>
        <v>45448</v>
      </c>
      <c r="W2359" s="3" t="str">
        <f>_xlfn.XLOOKUP(Table5[[#This Row],[Serial '#]],Table10[Serial '#],Table10[Charity Association],"",,)</f>
        <v>Italian American Brotherhood Club</v>
      </c>
      <c r="X2359" s="3" t="s">
        <v>4067</v>
      </c>
      <c r="Y2359" s="58">
        <v>45449</v>
      </c>
      <c r="Z2359" s="3" t="s">
        <v>23</v>
      </c>
    </row>
    <row r="2360" spans="1:26" hidden="1" x14ac:dyDescent="0.35">
      <c r="A2360" s="3">
        <v>2358</v>
      </c>
      <c r="B2360" s="78">
        <v>45414</v>
      </c>
      <c r="C2360" s="73">
        <f>_xlfn.XLOOKUP(Table5[[#This Row],[Serial '#]],Table10[Serial '#],Table10[Date],"",,)</f>
        <v>45448</v>
      </c>
      <c r="D23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60" s="73" t="str">
        <f>IF(Table5[[#This Row],[Date Distributed]]="","In Stock","Distributed")</f>
        <v>Distributed</v>
      </c>
      <c r="F2360" s="79" t="s">
        <v>660</v>
      </c>
      <c r="G2360" s="75" t="s">
        <v>761</v>
      </c>
      <c r="H2360" s="80" t="s">
        <v>762</v>
      </c>
      <c r="I2360" s="80" t="s">
        <v>763</v>
      </c>
      <c r="J2360" s="81" t="s">
        <v>2956</v>
      </c>
      <c r="K2360" s="80" t="s">
        <v>385</v>
      </c>
      <c r="L2360" s="3" t="str">
        <f>_xlfn.XLOOKUP(Table5[[#This Row],[Item '#]],Ticket_Forms[Form Number],Ticket_Forms[Game Name],"",,)</f>
        <v>Criss Cross</v>
      </c>
      <c r="M2360" s="15">
        <v>186</v>
      </c>
      <c r="N2360" s="3">
        <f>LOOKUP(Table5[[#This Row],[Item '#]],Ticket_Forms[Form Number],Ticket_Forms[Ticket Count])</f>
        <v>5520</v>
      </c>
      <c r="O2360" s="16">
        <f>LOOKUP(Table5[[#This Row],[Item '#]],Ticket_Forms[Form Number],Ticket_Forms[Ticket Value])</f>
        <v>1</v>
      </c>
      <c r="P2360" s="16">
        <f>LOOKUP(Table5[[#This Row],[Item '#]],Ticket_Forms[Form Number],Ticket_Forms[Revenue])</f>
        <v>5520</v>
      </c>
      <c r="Q2360" s="16">
        <f>LOOKUP(Table5[[#This Row],[Item '#]],Ticket_Forms[Form Number],Ticket_Forms[Ideal Profit])</f>
        <v>960</v>
      </c>
      <c r="R2360" s="16">
        <f>LOOKUP(Table5[[#This Row],[Item '#]],Ticket_Forms[Form Number],Ticket_Forms[Prizes])</f>
        <v>4560</v>
      </c>
      <c r="S2360" s="16">
        <f>LOOKUP(Table5[[#This Row],[Item '#]],Ticket_Forms[Form Number],Ticket_Forms[Location Rent])</f>
        <v>331</v>
      </c>
      <c r="T2360" s="16">
        <f>LOOKUP(Table5[[#This Row],[Item '#]],Ticket_Forms[Form Number],Ticket_Forms[Last Sale])</f>
        <v>200</v>
      </c>
      <c r="U2360" s="16" t="s">
        <v>3909</v>
      </c>
      <c r="V2360" s="58">
        <f>Table5[[#This Row],[Date Distributed]]</f>
        <v>45448</v>
      </c>
      <c r="W2360" s="3" t="str">
        <f>_xlfn.XLOOKUP(Table5[[#This Row],[Serial '#]],Table10[Serial '#],Table10[Charity Association],"",,)</f>
        <v>Medina County Law Enforcrment Assoc</v>
      </c>
      <c r="X2360" s="3" t="s">
        <v>4067</v>
      </c>
      <c r="Y2360" s="58">
        <v>45449</v>
      </c>
      <c r="Z2360" s="3" t="s">
        <v>23</v>
      </c>
    </row>
    <row r="2361" spans="1:26" hidden="1" x14ac:dyDescent="0.35">
      <c r="A2361" s="3">
        <v>2359</v>
      </c>
      <c r="B2361" s="78">
        <v>45414</v>
      </c>
      <c r="C2361" s="73">
        <f>_xlfn.XLOOKUP(Table5[[#This Row],[Serial '#]],Table10[Serial '#],Table10[Date],"",,)</f>
        <v>45449</v>
      </c>
      <c r="D23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61" s="73" t="str">
        <f>IF(Table5[[#This Row],[Date Distributed]]="","In Stock","Distributed")</f>
        <v>Distributed</v>
      </c>
      <c r="F2361" s="79" t="s">
        <v>660</v>
      </c>
      <c r="G2361" s="75" t="s">
        <v>761</v>
      </c>
      <c r="H2361" s="80" t="s">
        <v>762</v>
      </c>
      <c r="I2361" s="80" t="s">
        <v>763</v>
      </c>
      <c r="J2361" s="81" t="s">
        <v>2957</v>
      </c>
      <c r="K2361" s="80" t="s">
        <v>385</v>
      </c>
      <c r="L2361" s="3" t="str">
        <f>_xlfn.XLOOKUP(Table5[[#This Row],[Item '#]],Ticket_Forms[Form Number],Ticket_Forms[Game Name],"",,)</f>
        <v>Criss Cross</v>
      </c>
      <c r="M2361" s="15">
        <v>186</v>
      </c>
      <c r="N2361" s="3">
        <f>LOOKUP(Table5[[#This Row],[Item '#]],Ticket_Forms[Form Number],Ticket_Forms[Ticket Count])</f>
        <v>5520</v>
      </c>
      <c r="O2361" s="16">
        <f>LOOKUP(Table5[[#This Row],[Item '#]],Ticket_Forms[Form Number],Ticket_Forms[Ticket Value])</f>
        <v>1</v>
      </c>
      <c r="P2361" s="16">
        <f>LOOKUP(Table5[[#This Row],[Item '#]],Ticket_Forms[Form Number],Ticket_Forms[Revenue])</f>
        <v>5520</v>
      </c>
      <c r="Q2361" s="16">
        <f>LOOKUP(Table5[[#This Row],[Item '#]],Ticket_Forms[Form Number],Ticket_Forms[Ideal Profit])</f>
        <v>960</v>
      </c>
      <c r="R2361" s="16">
        <f>LOOKUP(Table5[[#This Row],[Item '#]],Ticket_Forms[Form Number],Ticket_Forms[Prizes])</f>
        <v>4560</v>
      </c>
      <c r="S2361" s="16">
        <f>LOOKUP(Table5[[#This Row],[Item '#]],Ticket_Forms[Form Number],Ticket_Forms[Location Rent])</f>
        <v>331</v>
      </c>
      <c r="T2361" s="16">
        <f>LOOKUP(Table5[[#This Row],[Item '#]],Ticket_Forms[Form Number],Ticket_Forms[Last Sale])</f>
        <v>200</v>
      </c>
      <c r="U2361" s="16" t="s">
        <v>3909</v>
      </c>
      <c r="V2361" s="58">
        <f>Table5[[#This Row],[Date Distributed]]</f>
        <v>45449</v>
      </c>
      <c r="W2361" s="3" t="str">
        <f>_xlfn.XLOOKUP(Table5[[#This Row],[Serial '#]],Table10[Serial '#],Table10[Charity Association],"",,)</f>
        <v>Cleveland Police Athletic League</v>
      </c>
      <c r="X2361" s="3" t="s">
        <v>4067</v>
      </c>
      <c r="Y2361" s="58">
        <v>45449</v>
      </c>
      <c r="Z2361" s="3" t="s">
        <v>23</v>
      </c>
    </row>
    <row r="2362" spans="1:26" hidden="1" x14ac:dyDescent="0.35">
      <c r="A2362" s="3">
        <v>2360</v>
      </c>
      <c r="B2362" s="78">
        <v>45414</v>
      </c>
      <c r="C2362" s="73">
        <f>_xlfn.XLOOKUP(Table5[[#This Row],[Serial '#]],Table10[Serial '#],Table10[Date],"",,)</f>
        <v>45449</v>
      </c>
      <c r="D23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62" s="73" t="str">
        <f>IF(Table5[[#This Row],[Date Distributed]]="","In Stock","Distributed")</f>
        <v>Distributed</v>
      </c>
      <c r="F2362" s="79" t="s">
        <v>660</v>
      </c>
      <c r="G2362" s="75" t="s">
        <v>761</v>
      </c>
      <c r="H2362" s="80" t="s">
        <v>762</v>
      </c>
      <c r="I2362" s="80" t="s">
        <v>763</v>
      </c>
      <c r="J2362" s="81" t="s">
        <v>2958</v>
      </c>
      <c r="K2362" s="80" t="s">
        <v>385</v>
      </c>
      <c r="L2362" s="3" t="str">
        <f>_xlfn.XLOOKUP(Table5[[#This Row],[Item '#]],Ticket_Forms[Form Number],Ticket_Forms[Game Name],"",,)</f>
        <v>Criss Cross</v>
      </c>
      <c r="M2362" s="15">
        <v>186</v>
      </c>
      <c r="N2362" s="3">
        <f>LOOKUP(Table5[[#This Row],[Item '#]],Ticket_Forms[Form Number],Ticket_Forms[Ticket Count])</f>
        <v>5520</v>
      </c>
      <c r="O2362" s="16">
        <f>LOOKUP(Table5[[#This Row],[Item '#]],Ticket_Forms[Form Number],Ticket_Forms[Ticket Value])</f>
        <v>1</v>
      </c>
      <c r="P2362" s="16">
        <f>LOOKUP(Table5[[#This Row],[Item '#]],Ticket_Forms[Form Number],Ticket_Forms[Revenue])</f>
        <v>5520</v>
      </c>
      <c r="Q2362" s="16">
        <f>LOOKUP(Table5[[#This Row],[Item '#]],Ticket_Forms[Form Number],Ticket_Forms[Ideal Profit])</f>
        <v>960</v>
      </c>
      <c r="R2362" s="16">
        <f>LOOKUP(Table5[[#This Row],[Item '#]],Ticket_Forms[Form Number],Ticket_Forms[Prizes])</f>
        <v>4560</v>
      </c>
      <c r="S2362" s="16">
        <f>LOOKUP(Table5[[#This Row],[Item '#]],Ticket_Forms[Form Number],Ticket_Forms[Location Rent])</f>
        <v>331</v>
      </c>
      <c r="T2362" s="16">
        <f>LOOKUP(Table5[[#This Row],[Item '#]],Ticket_Forms[Form Number],Ticket_Forms[Last Sale])</f>
        <v>200</v>
      </c>
      <c r="U2362" s="16" t="s">
        <v>3909</v>
      </c>
      <c r="V2362" s="58">
        <f>Table5[[#This Row],[Date Distributed]]</f>
        <v>45449</v>
      </c>
      <c r="W2362" s="3" t="str">
        <f>_xlfn.XLOOKUP(Table5[[#This Row],[Serial '#]],Table10[Serial '#],Table10[Charity Association],"",,)</f>
        <v>Medina County Law Enforcrment Assoc</v>
      </c>
      <c r="X2362" s="3" t="s">
        <v>4067</v>
      </c>
      <c r="Y2362" s="58">
        <v>45449</v>
      </c>
      <c r="Z2362" s="3" t="s">
        <v>23</v>
      </c>
    </row>
    <row r="2363" spans="1:26" hidden="1" x14ac:dyDescent="0.35">
      <c r="A2363" s="3">
        <v>2361</v>
      </c>
      <c r="B2363" s="78">
        <v>45414</v>
      </c>
      <c r="C2363" s="73">
        <f>_xlfn.XLOOKUP(Table5[[#This Row],[Serial '#]],Table10[Serial '#],Table10[Date],"",,)</f>
        <v>45449</v>
      </c>
      <c r="D23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63" s="73" t="str">
        <f>IF(Table5[[#This Row],[Date Distributed]]="","In Stock","Distributed")</f>
        <v>Distributed</v>
      </c>
      <c r="F2363" s="79" t="s">
        <v>660</v>
      </c>
      <c r="G2363" s="75" t="s">
        <v>761</v>
      </c>
      <c r="H2363" s="80" t="s">
        <v>762</v>
      </c>
      <c r="I2363" s="80" t="s">
        <v>763</v>
      </c>
      <c r="J2363" s="81" t="s">
        <v>2959</v>
      </c>
      <c r="K2363" s="80" t="s">
        <v>385</v>
      </c>
      <c r="L2363" s="3" t="str">
        <f>_xlfn.XLOOKUP(Table5[[#This Row],[Item '#]],Ticket_Forms[Form Number],Ticket_Forms[Game Name],"",,)</f>
        <v>Criss Cross</v>
      </c>
      <c r="M2363" s="15">
        <v>186</v>
      </c>
      <c r="N2363" s="3">
        <f>LOOKUP(Table5[[#This Row],[Item '#]],Ticket_Forms[Form Number],Ticket_Forms[Ticket Count])</f>
        <v>5520</v>
      </c>
      <c r="O2363" s="16">
        <f>LOOKUP(Table5[[#This Row],[Item '#]],Ticket_Forms[Form Number],Ticket_Forms[Ticket Value])</f>
        <v>1</v>
      </c>
      <c r="P2363" s="16">
        <f>LOOKUP(Table5[[#This Row],[Item '#]],Ticket_Forms[Form Number],Ticket_Forms[Revenue])</f>
        <v>5520</v>
      </c>
      <c r="Q2363" s="16">
        <f>LOOKUP(Table5[[#This Row],[Item '#]],Ticket_Forms[Form Number],Ticket_Forms[Ideal Profit])</f>
        <v>960</v>
      </c>
      <c r="R2363" s="16">
        <f>LOOKUP(Table5[[#This Row],[Item '#]],Ticket_Forms[Form Number],Ticket_Forms[Prizes])</f>
        <v>4560</v>
      </c>
      <c r="S2363" s="16">
        <f>LOOKUP(Table5[[#This Row],[Item '#]],Ticket_Forms[Form Number],Ticket_Forms[Location Rent])</f>
        <v>331</v>
      </c>
      <c r="T2363" s="16">
        <f>LOOKUP(Table5[[#This Row],[Item '#]],Ticket_Forms[Form Number],Ticket_Forms[Last Sale])</f>
        <v>200</v>
      </c>
      <c r="U2363" s="16" t="s">
        <v>3909</v>
      </c>
      <c r="V2363" s="58">
        <f>Table5[[#This Row],[Date Distributed]]</f>
        <v>45449</v>
      </c>
      <c r="W2363" s="3" t="str">
        <f>_xlfn.XLOOKUP(Table5[[#This Row],[Serial '#]],Table10[Serial '#],Table10[Charity Association],"",,)</f>
        <v>Medina County Law Enforcrment Assoc</v>
      </c>
      <c r="X2363" s="3" t="s">
        <v>4067</v>
      </c>
      <c r="Y2363" s="58">
        <v>45449</v>
      </c>
      <c r="Z2363" s="3" t="s">
        <v>23</v>
      </c>
    </row>
    <row r="2364" spans="1:26" hidden="1" x14ac:dyDescent="0.35">
      <c r="A2364" s="3">
        <v>2362</v>
      </c>
      <c r="B2364" s="78">
        <v>45414</v>
      </c>
      <c r="C2364" s="73">
        <f>_xlfn.XLOOKUP(Table5[[#This Row],[Serial '#]],Table10[Serial '#],Table10[Date],"",,)</f>
        <v>45450</v>
      </c>
      <c r="D23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64" s="73" t="str">
        <f>IF(Table5[[#This Row],[Date Distributed]]="","In Stock","Distributed")</f>
        <v>Distributed</v>
      </c>
      <c r="F2364" s="79" t="s">
        <v>660</v>
      </c>
      <c r="G2364" s="75" t="s">
        <v>761</v>
      </c>
      <c r="H2364" s="80" t="s">
        <v>762</v>
      </c>
      <c r="I2364" s="80" t="s">
        <v>763</v>
      </c>
      <c r="J2364" s="81" t="s">
        <v>2960</v>
      </c>
      <c r="K2364" s="80" t="s">
        <v>385</v>
      </c>
      <c r="L2364" s="3" t="str">
        <f>_xlfn.XLOOKUP(Table5[[#This Row],[Item '#]],Ticket_Forms[Form Number],Ticket_Forms[Game Name],"",,)</f>
        <v>Criss Cross</v>
      </c>
      <c r="M2364" s="15">
        <v>186</v>
      </c>
      <c r="N2364" s="3">
        <f>LOOKUP(Table5[[#This Row],[Item '#]],Ticket_Forms[Form Number],Ticket_Forms[Ticket Count])</f>
        <v>5520</v>
      </c>
      <c r="O2364" s="16">
        <f>LOOKUP(Table5[[#This Row],[Item '#]],Ticket_Forms[Form Number],Ticket_Forms[Ticket Value])</f>
        <v>1</v>
      </c>
      <c r="P2364" s="16">
        <f>LOOKUP(Table5[[#This Row],[Item '#]],Ticket_Forms[Form Number],Ticket_Forms[Revenue])</f>
        <v>5520</v>
      </c>
      <c r="Q2364" s="16">
        <f>LOOKUP(Table5[[#This Row],[Item '#]],Ticket_Forms[Form Number],Ticket_Forms[Ideal Profit])</f>
        <v>960</v>
      </c>
      <c r="R2364" s="16">
        <f>LOOKUP(Table5[[#This Row],[Item '#]],Ticket_Forms[Form Number],Ticket_Forms[Prizes])</f>
        <v>4560</v>
      </c>
      <c r="S2364" s="16">
        <f>LOOKUP(Table5[[#This Row],[Item '#]],Ticket_Forms[Form Number],Ticket_Forms[Location Rent])</f>
        <v>331</v>
      </c>
      <c r="T2364" s="16">
        <f>LOOKUP(Table5[[#This Row],[Item '#]],Ticket_Forms[Form Number],Ticket_Forms[Last Sale])</f>
        <v>200</v>
      </c>
      <c r="U2364" s="16" t="s">
        <v>3909</v>
      </c>
      <c r="V2364" s="58">
        <f>Table5[[#This Row],[Date Distributed]]</f>
        <v>45450</v>
      </c>
      <c r="W2364" s="3" t="str">
        <f>_xlfn.XLOOKUP(Table5[[#This Row],[Serial '#]],Table10[Serial '#],Table10[Charity Association],"",,)</f>
        <v>Cleveland Police Athletic League</v>
      </c>
      <c r="X2364" s="3" t="s">
        <v>4067</v>
      </c>
      <c r="Y2364" s="58">
        <v>45449</v>
      </c>
      <c r="Z2364" s="3" t="s">
        <v>23</v>
      </c>
    </row>
    <row r="2365" spans="1:26" hidden="1" x14ac:dyDescent="0.35">
      <c r="A2365" s="3">
        <v>2363</v>
      </c>
      <c r="B2365" s="78">
        <v>45414</v>
      </c>
      <c r="C2365" s="73">
        <f>_xlfn.XLOOKUP(Table5[[#This Row],[Serial '#]],Table10[Serial '#],Table10[Date],"",,)</f>
        <v>45450</v>
      </c>
      <c r="D23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65" s="73" t="str">
        <f>IF(Table5[[#This Row],[Date Distributed]]="","In Stock","Distributed")</f>
        <v>Distributed</v>
      </c>
      <c r="F2365" s="79" t="s">
        <v>660</v>
      </c>
      <c r="G2365" s="75" t="s">
        <v>761</v>
      </c>
      <c r="H2365" s="80" t="s">
        <v>762</v>
      </c>
      <c r="I2365" s="80" t="s">
        <v>763</v>
      </c>
      <c r="J2365" s="81" t="s">
        <v>2961</v>
      </c>
      <c r="K2365" s="80" t="s">
        <v>385</v>
      </c>
      <c r="L2365" s="3" t="str">
        <f>_xlfn.XLOOKUP(Table5[[#This Row],[Item '#]],Ticket_Forms[Form Number],Ticket_Forms[Game Name],"",,)</f>
        <v>Criss Cross</v>
      </c>
      <c r="M2365" s="15">
        <v>186</v>
      </c>
      <c r="N2365" s="3">
        <f>LOOKUP(Table5[[#This Row],[Item '#]],Ticket_Forms[Form Number],Ticket_Forms[Ticket Count])</f>
        <v>5520</v>
      </c>
      <c r="O2365" s="16">
        <f>LOOKUP(Table5[[#This Row],[Item '#]],Ticket_Forms[Form Number],Ticket_Forms[Ticket Value])</f>
        <v>1</v>
      </c>
      <c r="P2365" s="16">
        <f>LOOKUP(Table5[[#This Row],[Item '#]],Ticket_Forms[Form Number],Ticket_Forms[Revenue])</f>
        <v>5520</v>
      </c>
      <c r="Q2365" s="16">
        <f>LOOKUP(Table5[[#This Row],[Item '#]],Ticket_Forms[Form Number],Ticket_Forms[Ideal Profit])</f>
        <v>960</v>
      </c>
      <c r="R2365" s="16">
        <f>LOOKUP(Table5[[#This Row],[Item '#]],Ticket_Forms[Form Number],Ticket_Forms[Prizes])</f>
        <v>4560</v>
      </c>
      <c r="S2365" s="16">
        <f>LOOKUP(Table5[[#This Row],[Item '#]],Ticket_Forms[Form Number],Ticket_Forms[Location Rent])</f>
        <v>331</v>
      </c>
      <c r="T2365" s="16">
        <f>LOOKUP(Table5[[#This Row],[Item '#]],Ticket_Forms[Form Number],Ticket_Forms[Last Sale])</f>
        <v>200</v>
      </c>
      <c r="U2365" s="16" t="s">
        <v>3909</v>
      </c>
      <c r="V2365" s="58">
        <f>Table5[[#This Row],[Date Distributed]]</f>
        <v>45450</v>
      </c>
      <c r="W2365" s="3" t="str">
        <f>_xlfn.XLOOKUP(Table5[[#This Row],[Serial '#]],Table10[Serial '#],Table10[Charity Association],"",,)</f>
        <v>Cleveland Police Athletic League</v>
      </c>
      <c r="X2365" s="3" t="s">
        <v>4067</v>
      </c>
      <c r="Y2365" s="58">
        <v>45449</v>
      </c>
      <c r="Z2365" s="3" t="s">
        <v>23</v>
      </c>
    </row>
    <row r="2366" spans="1:26" hidden="1" x14ac:dyDescent="0.35">
      <c r="A2366" s="3">
        <v>2364</v>
      </c>
      <c r="B2366" s="78">
        <v>45414</v>
      </c>
      <c r="C2366" s="73">
        <f>_xlfn.XLOOKUP(Table5[[#This Row],[Serial '#]],Table10[Serial '#],Table10[Date],"",,)</f>
        <v>45450</v>
      </c>
      <c r="D23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66" s="73" t="str">
        <f>IF(Table5[[#This Row],[Date Distributed]]="","In Stock","Distributed")</f>
        <v>Distributed</v>
      </c>
      <c r="F2366" s="79" t="s">
        <v>660</v>
      </c>
      <c r="G2366" s="75" t="s">
        <v>761</v>
      </c>
      <c r="H2366" s="80" t="s">
        <v>762</v>
      </c>
      <c r="I2366" s="80" t="s">
        <v>763</v>
      </c>
      <c r="J2366" s="81" t="s">
        <v>2962</v>
      </c>
      <c r="K2366" s="80" t="s">
        <v>385</v>
      </c>
      <c r="L2366" s="3" t="str">
        <f>_xlfn.XLOOKUP(Table5[[#This Row],[Item '#]],Ticket_Forms[Form Number],Ticket_Forms[Game Name],"",,)</f>
        <v>Criss Cross</v>
      </c>
      <c r="M2366" s="15">
        <v>186</v>
      </c>
      <c r="N2366" s="3">
        <f>LOOKUP(Table5[[#This Row],[Item '#]],Ticket_Forms[Form Number],Ticket_Forms[Ticket Count])</f>
        <v>5520</v>
      </c>
      <c r="O2366" s="16">
        <f>LOOKUP(Table5[[#This Row],[Item '#]],Ticket_Forms[Form Number],Ticket_Forms[Ticket Value])</f>
        <v>1</v>
      </c>
      <c r="P2366" s="16">
        <f>LOOKUP(Table5[[#This Row],[Item '#]],Ticket_Forms[Form Number],Ticket_Forms[Revenue])</f>
        <v>5520</v>
      </c>
      <c r="Q2366" s="16">
        <f>LOOKUP(Table5[[#This Row],[Item '#]],Ticket_Forms[Form Number],Ticket_Forms[Ideal Profit])</f>
        <v>960</v>
      </c>
      <c r="R2366" s="16">
        <f>LOOKUP(Table5[[#This Row],[Item '#]],Ticket_Forms[Form Number],Ticket_Forms[Prizes])</f>
        <v>4560</v>
      </c>
      <c r="S2366" s="16">
        <f>LOOKUP(Table5[[#This Row],[Item '#]],Ticket_Forms[Form Number],Ticket_Forms[Location Rent])</f>
        <v>331</v>
      </c>
      <c r="T2366" s="16">
        <f>LOOKUP(Table5[[#This Row],[Item '#]],Ticket_Forms[Form Number],Ticket_Forms[Last Sale])</f>
        <v>200</v>
      </c>
      <c r="U2366" s="16" t="s">
        <v>3909</v>
      </c>
      <c r="V2366" s="58">
        <f>Table5[[#This Row],[Date Distributed]]</f>
        <v>45450</v>
      </c>
      <c r="W2366" s="3" t="str">
        <f>_xlfn.XLOOKUP(Table5[[#This Row],[Serial '#]],Table10[Serial '#],Table10[Charity Association],"",,)</f>
        <v>Cleveland Police Athletic League</v>
      </c>
      <c r="X2366" s="3" t="s">
        <v>4067</v>
      </c>
      <c r="Y2366" s="58">
        <v>45449</v>
      </c>
      <c r="Z2366" s="3" t="s">
        <v>23</v>
      </c>
    </row>
    <row r="2367" spans="1:26" hidden="1" x14ac:dyDescent="0.35">
      <c r="A2367" s="3">
        <v>2365</v>
      </c>
      <c r="B2367" s="78">
        <v>45414</v>
      </c>
      <c r="C2367" s="73">
        <f>_xlfn.XLOOKUP(Table5[[#This Row],[Serial '#]],Table10[Serial '#],Table10[Date],"",,)</f>
        <v>45450</v>
      </c>
      <c r="D23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67" s="73" t="str">
        <f>IF(Table5[[#This Row],[Date Distributed]]="","In Stock","Distributed")</f>
        <v>Distributed</v>
      </c>
      <c r="F2367" s="79" t="s">
        <v>660</v>
      </c>
      <c r="G2367" s="75" t="s">
        <v>761</v>
      </c>
      <c r="H2367" s="80" t="s">
        <v>762</v>
      </c>
      <c r="I2367" s="80" t="s">
        <v>763</v>
      </c>
      <c r="J2367" s="81" t="s">
        <v>2963</v>
      </c>
      <c r="K2367" s="80" t="s">
        <v>385</v>
      </c>
      <c r="L2367" s="3" t="str">
        <f>_xlfn.XLOOKUP(Table5[[#This Row],[Item '#]],Ticket_Forms[Form Number],Ticket_Forms[Game Name],"",,)</f>
        <v>Criss Cross</v>
      </c>
      <c r="M2367" s="15">
        <v>186</v>
      </c>
      <c r="N2367" s="3">
        <f>LOOKUP(Table5[[#This Row],[Item '#]],Ticket_Forms[Form Number],Ticket_Forms[Ticket Count])</f>
        <v>5520</v>
      </c>
      <c r="O2367" s="16">
        <f>LOOKUP(Table5[[#This Row],[Item '#]],Ticket_Forms[Form Number],Ticket_Forms[Ticket Value])</f>
        <v>1</v>
      </c>
      <c r="P2367" s="16">
        <f>LOOKUP(Table5[[#This Row],[Item '#]],Ticket_Forms[Form Number],Ticket_Forms[Revenue])</f>
        <v>5520</v>
      </c>
      <c r="Q2367" s="16">
        <f>LOOKUP(Table5[[#This Row],[Item '#]],Ticket_Forms[Form Number],Ticket_Forms[Ideal Profit])</f>
        <v>960</v>
      </c>
      <c r="R2367" s="16">
        <f>LOOKUP(Table5[[#This Row],[Item '#]],Ticket_Forms[Form Number],Ticket_Forms[Prizes])</f>
        <v>4560</v>
      </c>
      <c r="S2367" s="16">
        <f>LOOKUP(Table5[[#This Row],[Item '#]],Ticket_Forms[Form Number],Ticket_Forms[Location Rent])</f>
        <v>331</v>
      </c>
      <c r="T2367" s="16">
        <f>LOOKUP(Table5[[#This Row],[Item '#]],Ticket_Forms[Form Number],Ticket_Forms[Last Sale])</f>
        <v>200</v>
      </c>
      <c r="U2367" s="16" t="s">
        <v>3909</v>
      </c>
      <c r="V2367" s="58">
        <f>Table5[[#This Row],[Date Distributed]]</f>
        <v>45450</v>
      </c>
      <c r="W2367" s="3" t="str">
        <f>_xlfn.XLOOKUP(Table5[[#This Row],[Serial '#]],Table10[Serial '#],Table10[Charity Association],"",,)</f>
        <v>Cleveland Police Athletic League</v>
      </c>
      <c r="X2367" s="3" t="s">
        <v>4067</v>
      </c>
      <c r="Y2367" s="58">
        <v>45449</v>
      </c>
      <c r="Z2367" s="3" t="s">
        <v>23</v>
      </c>
    </row>
    <row r="2368" spans="1:26" hidden="1" x14ac:dyDescent="0.35">
      <c r="A2368" s="3">
        <v>2366</v>
      </c>
      <c r="B2368" s="78">
        <v>45414</v>
      </c>
      <c r="C2368" s="73">
        <f>_xlfn.XLOOKUP(Table5[[#This Row],[Serial '#]],Table10[Serial '#],Table10[Date],"",,)</f>
        <v>45450</v>
      </c>
      <c r="D23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68" s="73" t="str">
        <f>IF(Table5[[#This Row],[Date Distributed]]="","In Stock","Distributed")</f>
        <v>Distributed</v>
      </c>
      <c r="F2368" s="79" t="s">
        <v>660</v>
      </c>
      <c r="G2368" s="75" t="s">
        <v>761</v>
      </c>
      <c r="H2368" s="80" t="s">
        <v>762</v>
      </c>
      <c r="I2368" s="80" t="s">
        <v>763</v>
      </c>
      <c r="J2368" s="81" t="s">
        <v>2964</v>
      </c>
      <c r="K2368" s="80" t="s">
        <v>385</v>
      </c>
      <c r="L2368" s="3" t="str">
        <f>_xlfn.XLOOKUP(Table5[[#This Row],[Item '#]],Ticket_Forms[Form Number],Ticket_Forms[Game Name],"",,)</f>
        <v>Criss Cross</v>
      </c>
      <c r="M2368" s="15">
        <v>186</v>
      </c>
      <c r="N2368" s="3">
        <f>LOOKUP(Table5[[#This Row],[Item '#]],Ticket_Forms[Form Number],Ticket_Forms[Ticket Count])</f>
        <v>5520</v>
      </c>
      <c r="O2368" s="16">
        <f>LOOKUP(Table5[[#This Row],[Item '#]],Ticket_Forms[Form Number],Ticket_Forms[Ticket Value])</f>
        <v>1</v>
      </c>
      <c r="P2368" s="16">
        <f>LOOKUP(Table5[[#This Row],[Item '#]],Ticket_Forms[Form Number],Ticket_Forms[Revenue])</f>
        <v>5520</v>
      </c>
      <c r="Q2368" s="16">
        <f>LOOKUP(Table5[[#This Row],[Item '#]],Ticket_Forms[Form Number],Ticket_Forms[Ideal Profit])</f>
        <v>960</v>
      </c>
      <c r="R2368" s="16">
        <f>LOOKUP(Table5[[#This Row],[Item '#]],Ticket_Forms[Form Number],Ticket_Forms[Prizes])</f>
        <v>4560</v>
      </c>
      <c r="S2368" s="16">
        <f>LOOKUP(Table5[[#This Row],[Item '#]],Ticket_Forms[Form Number],Ticket_Forms[Location Rent])</f>
        <v>331</v>
      </c>
      <c r="T2368" s="16">
        <f>LOOKUP(Table5[[#This Row],[Item '#]],Ticket_Forms[Form Number],Ticket_Forms[Last Sale])</f>
        <v>200</v>
      </c>
      <c r="U2368" s="16" t="s">
        <v>3909</v>
      </c>
      <c r="V2368" s="58">
        <f>Table5[[#This Row],[Date Distributed]]</f>
        <v>45450</v>
      </c>
      <c r="W2368" s="3" t="str">
        <f>_xlfn.XLOOKUP(Table5[[#This Row],[Serial '#]],Table10[Serial '#],Table10[Charity Association],"",,)</f>
        <v>Cleveland Police Athletic League</v>
      </c>
      <c r="X2368" s="3" t="s">
        <v>4067</v>
      </c>
      <c r="Y2368" s="58">
        <v>45449</v>
      </c>
      <c r="Z2368" s="3" t="s">
        <v>23</v>
      </c>
    </row>
    <row r="2369" spans="1:26" hidden="1" x14ac:dyDescent="0.35">
      <c r="A2369" s="3">
        <v>2367</v>
      </c>
      <c r="B2369" s="78">
        <v>45414</v>
      </c>
      <c r="C2369" s="73">
        <f>_xlfn.XLOOKUP(Table5[[#This Row],[Serial '#]],Table10[Serial '#],Table10[Date],"",,)</f>
        <v>45450</v>
      </c>
      <c r="D23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69" s="73" t="str">
        <f>IF(Table5[[#This Row],[Date Distributed]]="","In Stock","Distributed")</f>
        <v>Distributed</v>
      </c>
      <c r="F2369" s="79" t="s">
        <v>660</v>
      </c>
      <c r="G2369" s="75" t="s">
        <v>761</v>
      </c>
      <c r="H2369" s="80" t="s">
        <v>762</v>
      </c>
      <c r="I2369" s="80" t="s">
        <v>763</v>
      </c>
      <c r="J2369" s="81" t="s">
        <v>2965</v>
      </c>
      <c r="K2369" s="80" t="s">
        <v>443</v>
      </c>
      <c r="L2369" s="3" t="str">
        <f>_xlfn.XLOOKUP(Table5[[#This Row],[Item '#]],Ticket_Forms[Form Number],Ticket_Forms[Game Name],"",,)</f>
        <v>Moon Walk</v>
      </c>
      <c r="M2369" s="15">
        <v>134</v>
      </c>
      <c r="N2369" s="3">
        <f>LOOKUP(Table5[[#This Row],[Item '#]],Ticket_Forms[Form Number],Ticket_Forms[Ticket Count])</f>
        <v>4000</v>
      </c>
      <c r="O2369" s="16">
        <f>LOOKUP(Table5[[#This Row],[Item '#]],Ticket_Forms[Form Number],Ticket_Forms[Ticket Value])</f>
        <v>1</v>
      </c>
      <c r="P2369" s="16">
        <f>LOOKUP(Table5[[#This Row],[Item '#]],Ticket_Forms[Form Number],Ticket_Forms[Revenue])</f>
        <v>4000</v>
      </c>
      <c r="Q2369" s="16">
        <f>LOOKUP(Table5[[#This Row],[Item '#]],Ticket_Forms[Form Number],Ticket_Forms[Ideal Profit])</f>
        <v>1000</v>
      </c>
      <c r="R2369" s="16">
        <f>LOOKUP(Table5[[#This Row],[Item '#]],Ticket_Forms[Form Number],Ticket_Forms[Prizes])</f>
        <v>3000</v>
      </c>
      <c r="S2369" s="16">
        <f>LOOKUP(Table5[[#This Row],[Item '#]],Ticket_Forms[Form Number],Ticket_Forms[Location Rent])</f>
        <v>240</v>
      </c>
      <c r="T2369" s="16">
        <f>LOOKUP(Table5[[#This Row],[Item '#]],Ticket_Forms[Form Number],Ticket_Forms[Last Sale])</f>
        <v>0</v>
      </c>
      <c r="U2369" s="16" t="s">
        <v>3909</v>
      </c>
      <c r="V2369" s="58">
        <f>Table5[[#This Row],[Date Distributed]]</f>
        <v>45450</v>
      </c>
      <c r="W2369" s="3" t="str">
        <f>_xlfn.XLOOKUP(Table5[[#This Row],[Serial '#]],Table10[Serial '#],Table10[Charity Association],"",,)</f>
        <v>Cleveland Police Athletic League</v>
      </c>
      <c r="X2369" s="3" t="s">
        <v>4067</v>
      </c>
      <c r="Y2369" s="58">
        <v>45449</v>
      </c>
      <c r="Z2369" s="3" t="s">
        <v>23</v>
      </c>
    </row>
    <row r="2370" spans="1:26" hidden="1" x14ac:dyDescent="0.35">
      <c r="A2370" s="3">
        <v>2368</v>
      </c>
      <c r="B2370" s="78">
        <v>45414</v>
      </c>
      <c r="C2370" s="73">
        <f>_xlfn.XLOOKUP(Table5[[#This Row],[Serial '#]],Table10[Serial '#],Table10[Date],"",,)</f>
        <v>45451</v>
      </c>
      <c r="D23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70" s="73" t="str">
        <f>IF(Table5[[#This Row],[Date Distributed]]="","In Stock","Distributed")</f>
        <v>Distributed</v>
      </c>
      <c r="F2370" s="79" t="s">
        <v>660</v>
      </c>
      <c r="G2370" s="75" t="s">
        <v>761</v>
      </c>
      <c r="H2370" s="80" t="s">
        <v>762</v>
      </c>
      <c r="I2370" s="80" t="s">
        <v>763</v>
      </c>
      <c r="J2370" s="81" t="s">
        <v>2966</v>
      </c>
      <c r="K2370" s="80" t="s">
        <v>385</v>
      </c>
      <c r="L2370" s="3" t="str">
        <f>_xlfn.XLOOKUP(Table5[[#This Row],[Item '#]],Ticket_Forms[Form Number],Ticket_Forms[Game Name],"",,)</f>
        <v>Criss Cross</v>
      </c>
      <c r="M2370" s="15">
        <v>186</v>
      </c>
      <c r="N2370" s="3">
        <f>LOOKUP(Table5[[#This Row],[Item '#]],Ticket_Forms[Form Number],Ticket_Forms[Ticket Count])</f>
        <v>5520</v>
      </c>
      <c r="O2370" s="16">
        <f>LOOKUP(Table5[[#This Row],[Item '#]],Ticket_Forms[Form Number],Ticket_Forms[Ticket Value])</f>
        <v>1</v>
      </c>
      <c r="P2370" s="16">
        <f>LOOKUP(Table5[[#This Row],[Item '#]],Ticket_Forms[Form Number],Ticket_Forms[Revenue])</f>
        <v>5520</v>
      </c>
      <c r="Q2370" s="16">
        <f>LOOKUP(Table5[[#This Row],[Item '#]],Ticket_Forms[Form Number],Ticket_Forms[Ideal Profit])</f>
        <v>960</v>
      </c>
      <c r="R2370" s="16">
        <f>LOOKUP(Table5[[#This Row],[Item '#]],Ticket_Forms[Form Number],Ticket_Forms[Prizes])</f>
        <v>4560</v>
      </c>
      <c r="S2370" s="16">
        <f>LOOKUP(Table5[[#This Row],[Item '#]],Ticket_Forms[Form Number],Ticket_Forms[Location Rent])</f>
        <v>331</v>
      </c>
      <c r="T2370" s="16">
        <f>LOOKUP(Table5[[#This Row],[Item '#]],Ticket_Forms[Form Number],Ticket_Forms[Last Sale])</f>
        <v>200</v>
      </c>
      <c r="U2370" s="16" t="s">
        <v>3909</v>
      </c>
      <c r="V2370" s="58">
        <f>Table5[[#This Row],[Date Distributed]]</f>
        <v>45451</v>
      </c>
      <c r="W2370" s="3" t="str">
        <f>_xlfn.XLOOKUP(Table5[[#This Row],[Serial '#]],Table10[Serial '#],Table10[Charity Association],"",,)</f>
        <v>Cleveland Police Athletic League</v>
      </c>
      <c r="X2370" s="3" t="s">
        <v>4067</v>
      </c>
      <c r="Y2370" s="58">
        <v>45449</v>
      </c>
      <c r="Z2370" s="3" t="s">
        <v>23</v>
      </c>
    </row>
    <row r="2371" spans="1:26" hidden="1" x14ac:dyDescent="0.35">
      <c r="A2371" s="3">
        <v>2369</v>
      </c>
      <c r="B2371" s="78">
        <v>45414</v>
      </c>
      <c r="C2371" s="73">
        <f>_xlfn.XLOOKUP(Table5[[#This Row],[Serial '#]],Table10[Serial '#],Table10[Date],"",,)</f>
        <v>45453</v>
      </c>
      <c r="D23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71" s="73" t="str">
        <f>IF(Table5[[#This Row],[Date Distributed]]="","In Stock","Distributed")</f>
        <v>Distributed</v>
      </c>
      <c r="F2371" s="79" t="s">
        <v>660</v>
      </c>
      <c r="G2371" s="75" t="s">
        <v>761</v>
      </c>
      <c r="H2371" s="80" t="s">
        <v>762</v>
      </c>
      <c r="I2371" s="80" t="s">
        <v>763</v>
      </c>
      <c r="J2371" s="81" t="s">
        <v>2967</v>
      </c>
      <c r="K2371" s="80" t="s">
        <v>385</v>
      </c>
      <c r="L2371" s="3" t="str">
        <f>_xlfn.XLOOKUP(Table5[[#This Row],[Item '#]],Ticket_Forms[Form Number],Ticket_Forms[Game Name],"",,)</f>
        <v>Criss Cross</v>
      </c>
      <c r="M2371" s="15">
        <v>186</v>
      </c>
      <c r="N2371" s="3">
        <f>LOOKUP(Table5[[#This Row],[Item '#]],Ticket_Forms[Form Number],Ticket_Forms[Ticket Count])</f>
        <v>5520</v>
      </c>
      <c r="O2371" s="16">
        <f>LOOKUP(Table5[[#This Row],[Item '#]],Ticket_Forms[Form Number],Ticket_Forms[Ticket Value])</f>
        <v>1</v>
      </c>
      <c r="P2371" s="16">
        <f>LOOKUP(Table5[[#This Row],[Item '#]],Ticket_Forms[Form Number],Ticket_Forms[Revenue])</f>
        <v>5520</v>
      </c>
      <c r="Q2371" s="16">
        <f>LOOKUP(Table5[[#This Row],[Item '#]],Ticket_Forms[Form Number],Ticket_Forms[Ideal Profit])</f>
        <v>960</v>
      </c>
      <c r="R2371" s="16">
        <f>LOOKUP(Table5[[#This Row],[Item '#]],Ticket_Forms[Form Number],Ticket_Forms[Prizes])</f>
        <v>4560</v>
      </c>
      <c r="S2371" s="16">
        <f>LOOKUP(Table5[[#This Row],[Item '#]],Ticket_Forms[Form Number],Ticket_Forms[Location Rent])</f>
        <v>331</v>
      </c>
      <c r="T2371" s="16">
        <f>LOOKUP(Table5[[#This Row],[Item '#]],Ticket_Forms[Form Number],Ticket_Forms[Last Sale])</f>
        <v>200</v>
      </c>
      <c r="U2371" s="16" t="s">
        <v>3909</v>
      </c>
      <c r="V2371" s="58">
        <f>Table5[[#This Row],[Date Distributed]]</f>
        <v>45453</v>
      </c>
      <c r="W2371" s="3" t="str">
        <f>_xlfn.XLOOKUP(Table5[[#This Row],[Serial '#]],Table10[Serial '#],Table10[Charity Association],"",,)</f>
        <v>Cleveland Police Athletic League</v>
      </c>
      <c r="X2371" s="3" t="s">
        <v>4067</v>
      </c>
      <c r="Y2371" s="58">
        <v>45449</v>
      </c>
      <c r="Z2371" s="3" t="s">
        <v>23</v>
      </c>
    </row>
    <row r="2372" spans="1:26" hidden="1" x14ac:dyDescent="0.35">
      <c r="A2372" s="3">
        <v>2370</v>
      </c>
      <c r="B2372" s="78">
        <v>45414</v>
      </c>
      <c r="C2372" s="73">
        <f>_xlfn.XLOOKUP(Table5[[#This Row],[Serial '#]],Table10[Serial '#],Table10[Date],"",,)</f>
        <v>45453</v>
      </c>
      <c r="D23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72" s="73" t="str">
        <f>IF(Table5[[#This Row],[Date Distributed]]="","In Stock","Distributed")</f>
        <v>Distributed</v>
      </c>
      <c r="F2372" s="79" t="s">
        <v>660</v>
      </c>
      <c r="G2372" s="75" t="s">
        <v>761</v>
      </c>
      <c r="H2372" s="80" t="s">
        <v>762</v>
      </c>
      <c r="I2372" s="80" t="s">
        <v>763</v>
      </c>
      <c r="J2372" s="81" t="s">
        <v>2968</v>
      </c>
      <c r="K2372" s="80" t="s">
        <v>385</v>
      </c>
      <c r="L2372" s="3" t="str">
        <f>_xlfn.XLOOKUP(Table5[[#This Row],[Item '#]],Ticket_Forms[Form Number],Ticket_Forms[Game Name],"",,)</f>
        <v>Criss Cross</v>
      </c>
      <c r="M2372" s="15">
        <v>186</v>
      </c>
      <c r="N2372" s="3">
        <f>LOOKUP(Table5[[#This Row],[Item '#]],Ticket_Forms[Form Number],Ticket_Forms[Ticket Count])</f>
        <v>5520</v>
      </c>
      <c r="O2372" s="16">
        <f>LOOKUP(Table5[[#This Row],[Item '#]],Ticket_Forms[Form Number],Ticket_Forms[Ticket Value])</f>
        <v>1</v>
      </c>
      <c r="P2372" s="16">
        <f>LOOKUP(Table5[[#This Row],[Item '#]],Ticket_Forms[Form Number],Ticket_Forms[Revenue])</f>
        <v>5520</v>
      </c>
      <c r="Q2372" s="16">
        <f>LOOKUP(Table5[[#This Row],[Item '#]],Ticket_Forms[Form Number],Ticket_Forms[Ideal Profit])</f>
        <v>960</v>
      </c>
      <c r="R2372" s="16">
        <f>LOOKUP(Table5[[#This Row],[Item '#]],Ticket_Forms[Form Number],Ticket_Forms[Prizes])</f>
        <v>4560</v>
      </c>
      <c r="S2372" s="16">
        <f>LOOKUP(Table5[[#This Row],[Item '#]],Ticket_Forms[Form Number],Ticket_Forms[Location Rent])</f>
        <v>331</v>
      </c>
      <c r="T2372" s="16">
        <f>LOOKUP(Table5[[#This Row],[Item '#]],Ticket_Forms[Form Number],Ticket_Forms[Last Sale])</f>
        <v>200</v>
      </c>
      <c r="U2372" s="16" t="s">
        <v>3909</v>
      </c>
      <c r="V2372" s="58">
        <f>Table5[[#This Row],[Date Distributed]]</f>
        <v>45453</v>
      </c>
      <c r="W2372" s="3" t="str">
        <f>_xlfn.XLOOKUP(Table5[[#This Row],[Serial '#]],Table10[Serial '#],Table10[Charity Association],"",,)</f>
        <v>Greater Cleveland Football Foundation</v>
      </c>
      <c r="X2372" s="3" t="s">
        <v>4067</v>
      </c>
      <c r="Y2372" s="58">
        <v>45449</v>
      </c>
      <c r="Z2372" s="3" t="s">
        <v>23</v>
      </c>
    </row>
    <row r="2373" spans="1:26" hidden="1" x14ac:dyDescent="0.35">
      <c r="A2373" s="3">
        <v>2371</v>
      </c>
      <c r="B2373" s="78">
        <v>45414</v>
      </c>
      <c r="C2373" s="73">
        <f>_xlfn.XLOOKUP(Table5[[#This Row],[Serial '#]],Table10[Serial '#],Table10[Date],"",,)</f>
        <v>45453</v>
      </c>
      <c r="D23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73" s="73" t="str">
        <f>IF(Table5[[#This Row],[Date Distributed]]="","In Stock","Distributed")</f>
        <v>Distributed</v>
      </c>
      <c r="F2373" s="79" t="s">
        <v>660</v>
      </c>
      <c r="G2373" s="75" t="s">
        <v>761</v>
      </c>
      <c r="H2373" s="80" t="s">
        <v>762</v>
      </c>
      <c r="I2373" s="80" t="s">
        <v>763</v>
      </c>
      <c r="J2373" s="81" t="s">
        <v>2969</v>
      </c>
      <c r="K2373" s="80" t="s">
        <v>385</v>
      </c>
      <c r="L2373" s="3" t="str">
        <f>_xlfn.XLOOKUP(Table5[[#This Row],[Item '#]],Ticket_Forms[Form Number],Ticket_Forms[Game Name],"",,)</f>
        <v>Criss Cross</v>
      </c>
      <c r="M2373" s="15">
        <v>186</v>
      </c>
      <c r="N2373" s="3">
        <f>LOOKUP(Table5[[#This Row],[Item '#]],Ticket_Forms[Form Number],Ticket_Forms[Ticket Count])</f>
        <v>5520</v>
      </c>
      <c r="O2373" s="16">
        <f>LOOKUP(Table5[[#This Row],[Item '#]],Ticket_Forms[Form Number],Ticket_Forms[Ticket Value])</f>
        <v>1</v>
      </c>
      <c r="P2373" s="16">
        <f>LOOKUP(Table5[[#This Row],[Item '#]],Ticket_Forms[Form Number],Ticket_Forms[Revenue])</f>
        <v>5520</v>
      </c>
      <c r="Q2373" s="16">
        <f>LOOKUP(Table5[[#This Row],[Item '#]],Ticket_Forms[Form Number],Ticket_Forms[Ideal Profit])</f>
        <v>960</v>
      </c>
      <c r="R2373" s="16">
        <f>LOOKUP(Table5[[#This Row],[Item '#]],Ticket_Forms[Form Number],Ticket_Forms[Prizes])</f>
        <v>4560</v>
      </c>
      <c r="S2373" s="16">
        <f>LOOKUP(Table5[[#This Row],[Item '#]],Ticket_Forms[Form Number],Ticket_Forms[Location Rent])</f>
        <v>331</v>
      </c>
      <c r="T2373" s="16">
        <f>LOOKUP(Table5[[#This Row],[Item '#]],Ticket_Forms[Form Number],Ticket_Forms[Last Sale])</f>
        <v>200</v>
      </c>
      <c r="U2373" s="16" t="s">
        <v>3909</v>
      </c>
      <c r="V2373" s="58">
        <f>Table5[[#This Row],[Date Distributed]]</f>
        <v>45453</v>
      </c>
      <c r="W2373" s="3" t="str">
        <f>_xlfn.XLOOKUP(Table5[[#This Row],[Serial '#]],Table10[Serial '#],Table10[Charity Association],"",,)</f>
        <v>Greater Cleveland Football Foundation</v>
      </c>
      <c r="X2373" s="3" t="s">
        <v>4067</v>
      </c>
      <c r="Y2373" s="58">
        <v>45449</v>
      </c>
      <c r="Z2373" s="3" t="s">
        <v>23</v>
      </c>
    </row>
    <row r="2374" spans="1:26" hidden="1" x14ac:dyDescent="0.35">
      <c r="A2374" s="3">
        <v>2372</v>
      </c>
      <c r="B2374" s="78">
        <v>45414</v>
      </c>
      <c r="C2374" s="73">
        <f>_xlfn.XLOOKUP(Table5[[#This Row],[Serial '#]],Table10[Serial '#],Table10[Date],"",,)</f>
        <v>45453</v>
      </c>
      <c r="D23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74" s="73" t="str">
        <f>IF(Table5[[#This Row],[Date Distributed]]="","In Stock","Distributed")</f>
        <v>Distributed</v>
      </c>
      <c r="F2374" s="79" t="s">
        <v>660</v>
      </c>
      <c r="G2374" s="75" t="s">
        <v>761</v>
      </c>
      <c r="H2374" s="80" t="s">
        <v>762</v>
      </c>
      <c r="I2374" s="80" t="s">
        <v>763</v>
      </c>
      <c r="J2374" s="81" t="s">
        <v>2970</v>
      </c>
      <c r="K2374" s="80" t="s">
        <v>385</v>
      </c>
      <c r="L2374" s="3" t="str">
        <f>_xlfn.XLOOKUP(Table5[[#This Row],[Item '#]],Ticket_Forms[Form Number],Ticket_Forms[Game Name],"",,)</f>
        <v>Criss Cross</v>
      </c>
      <c r="M2374" s="15">
        <v>186</v>
      </c>
      <c r="N2374" s="3">
        <f>LOOKUP(Table5[[#This Row],[Item '#]],Ticket_Forms[Form Number],Ticket_Forms[Ticket Count])</f>
        <v>5520</v>
      </c>
      <c r="O2374" s="16">
        <f>LOOKUP(Table5[[#This Row],[Item '#]],Ticket_Forms[Form Number],Ticket_Forms[Ticket Value])</f>
        <v>1</v>
      </c>
      <c r="P2374" s="16">
        <f>LOOKUP(Table5[[#This Row],[Item '#]],Ticket_Forms[Form Number],Ticket_Forms[Revenue])</f>
        <v>5520</v>
      </c>
      <c r="Q2374" s="16">
        <f>LOOKUP(Table5[[#This Row],[Item '#]],Ticket_Forms[Form Number],Ticket_Forms[Ideal Profit])</f>
        <v>960</v>
      </c>
      <c r="R2374" s="16">
        <f>LOOKUP(Table5[[#This Row],[Item '#]],Ticket_Forms[Form Number],Ticket_Forms[Prizes])</f>
        <v>4560</v>
      </c>
      <c r="S2374" s="16">
        <f>LOOKUP(Table5[[#This Row],[Item '#]],Ticket_Forms[Form Number],Ticket_Forms[Location Rent])</f>
        <v>331</v>
      </c>
      <c r="T2374" s="16">
        <f>LOOKUP(Table5[[#This Row],[Item '#]],Ticket_Forms[Form Number],Ticket_Forms[Last Sale])</f>
        <v>200</v>
      </c>
      <c r="U2374" s="16" t="s">
        <v>3909</v>
      </c>
      <c r="V2374" s="58">
        <f>Table5[[#This Row],[Date Distributed]]</f>
        <v>45453</v>
      </c>
      <c r="W2374" s="3" t="str">
        <f>_xlfn.XLOOKUP(Table5[[#This Row],[Serial '#]],Table10[Serial '#],Table10[Charity Association],"",,)</f>
        <v>Cleveland Police Athletic League</v>
      </c>
      <c r="X2374" s="3" t="s">
        <v>4067</v>
      </c>
      <c r="Y2374" s="58">
        <v>45449</v>
      </c>
      <c r="Z2374" s="3" t="s">
        <v>23</v>
      </c>
    </row>
    <row r="2375" spans="1:26" hidden="1" x14ac:dyDescent="0.35">
      <c r="A2375" s="3">
        <v>2373</v>
      </c>
      <c r="B2375" s="78">
        <v>45414</v>
      </c>
      <c r="C2375" s="73">
        <f>_xlfn.XLOOKUP(Table5[[#This Row],[Serial '#]],Table10[Serial '#],Table10[Date],"",,)</f>
        <v>45453</v>
      </c>
      <c r="D23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75" s="73" t="str">
        <f>IF(Table5[[#This Row],[Date Distributed]]="","In Stock","Distributed")</f>
        <v>Distributed</v>
      </c>
      <c r="F2375" s="79" t="s">
        <v>660</v>
      </c>
      <c r="G2375" s="75" t="s">
        <v>761</v>
      </c>
      <c r="H2375" s="80" t="s">
        <v>762</v>
      </c>
      <c r="I2375" s="80" t="s">
        <v>763</v>
      </c>
      <c r="J2375" s="81" t="s">
        <v>2971</v>
      </c>
      <c r="K2375" s="80" t="s">
        <v>385</v>
      </c>
      <c r="L2375" s="3" t="str">
        <f>_xlfn.XLOOKUP(Table5[[#This Row],[Item '#]],Ticket_Forms[Form Number],Ticket_Forms[Game Name],"",,)</f>
        <v>Criss Cross</v>
      </c>
      <c r="M2375" s="15">
        <v>186</v>
      </c>
      <c r="N2375" s="3">
        <f>LOOKUP(Table5[[#This Row],[Item '#]],Ticket_Forms[Form Number],Ticket_Forms[Ticket Count])</f>
        <v>5520</v>
      </c>
      <c r="O2375" s="16">
        <f>LOOKUP(Table5[[#This Row],[Item '#]],Ticket_Forms[Form Number],Ticket_Forms[Ticket Value])</f>
        <v>1</v>
      </c>
      <c r="P2375" s="16">
        <f>LOOKUP(Table5[[#This Row],[Item '#]],Ticket_Forms[Form Number],Ticket_Forms[Revenue])</f>
        <v>5520</v>
      </c>
      <c r="Q2375" s="16">
        <f>LOOKUP(Table5[[#This Row],[Item '#]],Ticket_Forms[Form Number],Ticket_Forms[Ideal Profit])</f>
        <v>960</v>
      </c>
      <c r="R2375" s="16">
        <f>LOOKUP(Table5[[#This Row],[Item '#]],Ticket_Forms[Form Number],Ticket_Forms[Prizes])</f>
        <v>4560</v>
      </c>
      <c r="S2375" s="16">
        <f>LOOKUP(Table5[[#This Row],[Item '#]],Ticket_Forms[Form Number],Ticket_Forms[Location Rent])</f>
        <v>331</v>
      </c>
      <c r="T2375" s="16">
        <f>LOOKUP(Table5[[#This Row],[Item '#]],Ticket_Forms[Form Number],Ticket_Forms[Last Sale])</f>
        <v>200</v>
      </c>
      <c r="U2375" s="16" t="s">
        <v>3909</v>
      </c>
      <c r="V2375" s="58">
        <f>Table5[[#This Row],[Date Distributed]]</f>
        <v>45453</v>
      </c>
      <c r="W2375" s="3" t="str">
        <f>_xlfn.XLOOKUP(Table5[[#This Row],[Serial '#]],Table10[Serial '#],Table10[Charity Association],"",,)</f>
        <v>Cleveland Police Athletic League</v>
      </c>
      <c r="X2375" s="3" t="s">
        <v>4067</v>
      </c>
      <c r="Y2375" s="58">
        <v>45449</v>
      </c>
      <c r="Z2375" s="3" t="s">
        <v>23</v>
      </c>
    </row>
    <row r="2376" spans="1:26" hidden="1" x14ac:dyDescent="0.35">
      <c r="A2376" s="3">
        <v>2374</v>
      </c>
      <c r="B2376" s="78">
        <v>45414</v>
      </c>
      <c r="C2376" s="73">
        <f>_xlfn.XLOOKUP(Table5[[#This Row],[Serial '#]],Table10[Serial '#],Table10[Date],"",,)</f>
        <v>45453</v>
      </c>
      <c r="D23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76" s="73" t="str">
        <f>IF(Table5[[#This Row],[Date Distributed]]="","In Stock","Distributed")</f>
        <v>Distributed</v>
      </c>
      <c r="F2376" s="79" t="s">
        <v>660</v>
      </c>
      <c r="G2376" s="75" t="s">
        <v>761</v>
      </c>
      <c r="H2376" s="80" t="s">
        <v>762</v>
      </c>
      <c r="I2376" s="80" t="s">
        <v>763</v>
      </c>
      <c r="J2376" s="81" t="s">
        <v>2972</v>
      </c>
      <c r="K2376" s="80" t="s">
        <v>385</v>
      </c>
      <c r="L2376" s="3" t="str">
        <f>_xlfn.XLOOKUP(Table5[[#This Row],[Item '#]],Ticket_Forms[Form Number],Ticket_Forms[Game Name],"",,)</f>
        <v>Criss Cross</v>
      </c>
      <c r="M2376" s="15">
        <v>186</v>
      </c>
      <c r="N2376" s="3">
        <f>LOOKUP(Table5[[#This Row],[Item '#]],Ticket_Forms[Form Number],Ticket_Forms[Ticket Count])</f>
        <v>5520</v>
      </c>
      <c r="O2376" s="16">
        <f>LOOKUP(Table5[[#This Row],[Item '#]],Ticket_Forms[Form Number],Ticket_Forms[Ticket Value])</f>
        <v>1</v>
      </c>
      <c r="P2376" s="16">
        <f>LOOKUP(Table5[[#This Row],[Item '#]],Ticket_Forms[Form Number],Ticket_Forms[Revenue])</f>
        <v>5520</v>
      </c>
      <c r="Q2376" s="16">
        <f>LOOKUP(Table5[[#This Row],[Item '#]],Ticket_Forms[Form Number],Ticket_Forms[Ideal Profit])</f>
        <v>960</v>
      </c>
      <c r="R2376" s="16">
        <f>LOOKUP(Table5[[#This Row],[Item '#]],Ticket_Forms[Form Number],Ticket_Forms[Prizes])</f>
        <v>4560</v>
      </c>
      <c r="S2376" s="16">
        <f>LOOKUP(Table5[[#This Row],[Item '#]],Ticket_Forms[Form Number],Ticket_Forms[Location Rent])</f>
        <v>331</v>
      </c>
      <c r="T2376" s="16">
        <f>LOOKUP(Table5[[#This Row],[Item '#]],Ticket_Forms[Form Number],Ticket_Forms[Last Sale])</f>
        <v>200</v>
      </c>
      <c r="U2376" s="16" t="s">
        <v>3909</v>
      </c>
      <c r="V2376" s="58">
        <f>Table5[[#This Row],[Date Distributed]]</f>
        <v>45453</v>
      </c>
      <c r="W2376" s="3" t="str">
        <f>_xlfn.XLOOKUP(Table5[[#This Row],[Serial '#]],Table10[Serial '#],Table10[Charity Association],"",,)</f>
        <v>Greater Cleveland Football Foundation</v>
      </c>
      <c r="X2376" s="3" t="s">
        <v>4067</v>
      </c>
      <c r="Y2376" s="58">
        <v>45449</v>
      </c>
      <c r="Z2376" s="3" t="s">
        <v>23</v>
      </c>
    </row>
    <row r="2377" spans="1:26" hidden="1" x14ac:dyDescent="0.35">
      <c r="A2377" s="3">
        <v>2375</v>
      </c>
      <c r="B2377" s="78">
        <v>45414</v>
      </c>
      <c r="C2377" s="73">
        <f>_xlfn.XLOOKUP(Table5[[#This Row],[Serial '#]],Table10[Serial '#],Table10[Date],"",,)</f>
        <v>45453</v>
      </c>
      <c r="D23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77" s="73" t="str">
        <f>IF(Table5[[#This Row],[Date Distributed]]="","In Stock","Distributed")</f>
        <v>Distributed</v>
      </c>
      <c r="F2377" s="79" t="s">
        <v>660</v>
      </c>
      <c r="G2377" s="75" t="s">
        <v>761</v>
      </c>
      <c r="H2377" s="80" t="s">
        <v>762</v>
      </c>
      <c r="I2377" s="80" t="s">
        <v>763</v>
      </c>
      <c r="J2377" s="81" t="s">
        <v>2973</v>
      </c>
      <c r="K2377" s="80" t="s">
        <v>385</v>
      </c>
      <c r="L2377" s="3" t="str">
        <f>_xlfn.XLOOKUP(Table5[[#This Row],[Item '#]],Ticket_Forms[Form Number],Ticket_Forms[Game Name],"",,)</f>
        <v>Criss Cross</v>
      </c>
      <c r="M2377" s="15">
        <v>186</v>
      </c>
      <c r="N2377" s="3">
        <f>LOOKUP(Table5[[#This Row],[Item '#]],Ticket_Forms[Form Number],Ticket_Forms[Ticket Count])</f>
        <v>5520</v>
      </c>
      <c r="O2377" s="16">
        <f>LOOKUP(Table5[[#This Row],[Item '#]],Ticket_Forms[Form Number],Ticket_Forms[Ticket Value])</f>
        <v>1</v>
      </c>
      <c r="P2377" s="16">
        <f>LOOKUP(Table5[[#This Row],[Item '#]],Ticket_Forms[Form Number],Ticket_Forms[Revenue])</f>
        <v>5520</v>
      </c>
      <c r="Q2377" s="16">
        <f>LOOKUP(Table5[[#This Row],[Item '#]],Ticket_Forms[Form Number],Ticket_Forms[Ideal Profit])</f>
        <v>960</v>
      </c>
      <c r="R2377" s="16">
        <f>LOOKUP(Table5[[#This Row],[Item '#]],Ticket_Forms[Form Number],Ticket_Forms[Prizes])</f>
        <v>4560</v>
      </c>
      <c r="S2377" s="16">
        <f>LOOKUP(Table5[[#This Row],[Item '#]],Ticket_Forms[Form Number],Ticket_Forms[Location Rent])</f>
        <v>331</v>
      </c>
      <c r="T2377" s="16">
        <f>LOOKUP(Table5[[#This Row],[Item '#]],Ticket_Forms[Form Number],Ticket_Forms[Last Sale])</f>
        <v>200</v>
      </c>
      <c r="U2377" s="16" t="s">
        <v>3909</v>
      </c>
      <c r="V2377" s="58">
        <f>Table5[[#This Row],[Date Distributed]]</f>
        <v>45453</v>
      </c>
      <c r="W2377" s="3" t="str">
        <f>_xlfn.XLOOKUP(Table5[[#This Row],[Serial '#]],Table10[Serial '#],Table10[Charity Association],"",,)</f>
        <v>Greater Cleveland Football Foundation</v>
      </c>
      <c r="X2377" s="3" t="s">
        <v>4067</v>
      </c>
      <c r="Y2377" s="58">
        <v>45449</v>
      </c>
      <c r="Z2377" s="3" t="s">
        <v>23</v>
      </c>
    </row>
    <row r="2378" spans="1:26" hidden="1" x14ac:dyDescent="0.35">
      <c r="A2378" s="3">
        <v>2376</v>
      </c>
      <c r="B2378" s="78">
        <v>45414</v>
      </c>
      <c r="C2378" s="73">
        <f>_xlfn.XLOOKUP(Table5[[#This Row],[Serial '#]],Table10[Serial '#],Table10[Date],"",,)</f>
        <v>45453</v>
      </c>
      <c r="D23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78" s="73" t="str">
        <f>IF(Table5[[#This Row],[Date Distributed]]="","In Stock","Distributed")</f>
        <v>Distributed</v>
      </c>
      <c r="F2378" s="79" t="s">
        <v>660</v>
      </c>
      <c r="G2378" s="75" t="s">
        <v>761</v>
      </c>
      <c r="H2378" s="80" t="s">
        <v>762</v>
      </c>
      <c r="I2378" s="80" t="s">
        <v>763</v>
      </c>
      <c r="J2378" s="81" t="s">
        <v>2974</v>
      </c>
      <c r="K2378" s="80" t="s">
        <v>385</v>
      </c>
      <c r="L2378" s="3" t="str">
        <f>_xlfn.XLOOKUP(Table5[[#This Row],[Item '#]],Ticket_Forms[Form Number],Ticket_Forms[Game Name],"",,)</f>
        <v>Criss Cross</v>
      </c>
      <c r="M2378" s="15">
        <v>186</v>
      </c>
      <c r="N2378" s="3">
        <f>LOOKUP(Table5[[#This Row],[Item '#]],Ticket_Forms[Form Number],Ticket_Forms[Ticket Count])</f>
        <v>5520</v>
      </c>
      <c r="O2378" s="16">
        <f>LOOKUP(Table5[[#This Row],[Item '#]],Ticket_Forms[Form Number],Ticket_Forms[Ticket Value])</f>
        <v>1</v>
      </c>
      <c r="P2378" s="16">
        <f>LOOKUP(Table5[[#This Row],[Item '#]],Ticket_Forms[Form Number],Ticket_Forms[Revenue])</f>
        <v>5520</v>
      </c>
      <c r="Q2378" s="16">
        <f>LOOKUP(Table5[[#This Row],[Item '#]],Ticket_Forms[Form Number],Ticket_Forms[Ideal Profit])</f>
        <v>960</v>
      </c>
      <c r="R2378" s="16">
        <f>LOOKUP(Table5[[#This Row],[Item '#]],Ticket_Forms[Form Number],Ticket_Forms[Prizes])</f>
        <v>4560</v>
      </c>
      <c r="S2378" s="16">
        <f>LOOKUP(Table5[[#This Row],[Item '#]],Ticket_Forms[Form Number],Ticket_Forms[Location Rent])</f>
        <v>331</v>
      </c>
      <c r="T2378" s="16">
        <f>LOOKUP(Table5[[#This Row],[Item '#]],Ticket_Forms[Form Number],Ticket_Forms[Last Sale])</f>
        <v>200</v>
      </c>
      <c r="U2378" s="16" t="s">
        <v>3909</v>
      </c>
      <c r="V2378" s="58">
        <f>Table5[[#This Row],[Date Distributed]]</f>
        <v>45453</v>
      </c>
      <c r="W2378" s="3" t="str">
        <f>_xlfn.XLOOKUP(Table5[[#This Row],[Serial '#]],Table10[Serial '#],Table10[Charity Association],"",,)</f>
        <v>Bainbridge Civic Club</v>
      </c>
      <c r="X2378" s="3" t="s">
        <v>4067</v>
      </c>
      <c r="Y2378" s="58">
        <v>45449</v>
      </c>
      <c r="Z2378" s="3" t="s">
        <v>23</v>
      </c>
    </row>
    <row r="2379" spans="1:26" hidden="1" x14ac:dyDescent="0.35">
      <c r="A2379" s="3">
        <v>2377</v>
      </c>
      <c r="B2379" s="78">
        <v>45414</v>
      </c>
      <c r="C2379" s="73">
        <f>_xlfn.XLOOKUP(Table5[[#This Row],[Serial '#]],Table10[Serial '#],Table10[Date],"",,)</f>
        <v>45453</v>
      </c>
      <c r="D23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79" s="73" t="str">
        <f>IF(Table5[[#This Row],[Date Distributed]]="","In Stock","Distributed")</f>
        <v>Distributed</v>
      </c>
      <c r="F2379" s="79" t="s">
        <v>660</v>
      </c>
      <c r="G2379" s="75" t="s">
        <v>761</v>
      </c>
      <c r="H2379" s="80" t="s">
        <v>762</v>
      </c>
      <c r="I2379" s="80" t="s">
        <v>763</v>
      </c>
      <c r="J2379" s="81" t="s">
        <v>2975</v>
      </c>
      <c r="K2379" s="80" t="s">
        <v>3645</v>
      </c>
      <c r="L2379" s="3" t="str">
        <f>_xlfn.XLOOKUP(Table5[[#This Row],[Item '#]],Ticket_Forms[Form Number],Ticket_Forms[Game Name],"",,)</f>
        <v>Big 5</v>
      </c>
      <c r="M2379" s="15">
        <v>360</v>
      </c>
      <c r="N2379" s="3">
        <f>LOOKUP(Table5[[#This Row],[Item '#]],Ticket_Forms[Form Number],Ticket_Forms[Ticket Count])</f>
        <v>9959</v>
      </c>
      <c r="O2379" s="16">
        <f>LOOKUP(Table5[[#This Row],[Item '#]],Ticket_Forms[Form Number],Ticket_Forms[Ticket Value])</f>
        <v>1</v>
      </c>
      <c r="P2379" s="16">
        <f>LOOKUP(Table5[[#This Row],[Item '#]],Ticket_Forms[Form Number],Ticket_Forms[Revenue])</f>
        <v>9959</v>
      </c>
      <c r="Q2379" s="16">
        <f>LOOKUP(Table5[[#This Row],[Item '#]],Ticket_Forms[Form Number],Ticket_Forms[Ideal Profit])</f>
        <v>2119</v>
      </c>
      <c r="R2379" s="16">
        <f>LOOKUP(Table5[[#This Row],[Item '#]],Ticket_Forms[Form Number],Ticket_Forms[Prizes])</f>
        <v>7840</v>
      </c>
      <c r="S2379" s="16">
        <f>LOOKUP(Table5[[#This Row],[Item '#]],Ticket_Forms[Form Number],Ticket_Forms[Location Rent])</f>
        <v>597</v>
      </c>
      <c r="T2379" s="16">
        <f>LOOKUP(Table5[[#This Row],[Item '#]],Ticket_Forms[Form Number],Ticket_Forms[Last Sale])</f>
        <v>0</v>
      </c>
      <c r="U2379" s="16" t="s">
        <v>3909</v>
      </c>
      <c r="V2379" s="58">
        <f>Table5[[#This Row],[Date Distributed]]</f>
        <v>45453</v>
      </c>
      <c r="W2379" s="3" t="str">
        <f>_xlfn.XLOOKUP(Table5[[#This Row],[Serial '#]],Table10[Serial '#],Table10[Charity Association],"",,)</f>
        <v>Greater Cleveland Football Foundation</v>
      </c>
      <c r="X2379" s="3" t="s">
        <v>4067</v>
      </c>
      <c r="Y2379" s="58">
        <v>45449</v>
      </c>
      <c r="Z2379" s="3" t="s">
        <v>23</v>
      </c>
    </row>
    <row r="2380" spans="1:26" hidden="1" x14ac:dyDescent="0.35">
      <c r="A2380" s="3">
        <v>2378</v>
      </c>
      <c r="B2380" s="78">
        <v>45414</v>
      </c>
      <c r="C2380" s="73">
        <f>_xlfn.XLOOKUP(Table5[[#This Row],[Serial '#]],Table10[Serial '#],Table10[Date],"",,)</f>
        <v>45454</v>
      </c>
      <c r="D23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80" s="73" t="str">
        <f>IF(Table5[[#This Row],[Date Distributed]]="","In Stock","Distributed")</f>
        <v>Distributed</v>
      </c>
      <c r="F2380" s="79" t="s">
        <v>660</v>
      </c>
      <c r="G2380" s="75" t="s">
        <v>761</v>
      </c>
      <c r="H2380" s="80" t="s">
        <v>762</v>
      </c>
      <c r="I2380" s="80" t="s">
        <v>763</v>
      </c>
      <c r="J2380" s="81" t="s">
        <v>2976</v>
      </c>
      <c r="K2380" s="80" t="s">
        <v>385</v>
      </c>
      <c r="L2380" s="3" t="str">
        <f>_xlfn.XLOOKUP(Table5[[#This Row],[Item '#]],Ticket_Forms[Form Number],Ticket_Forms[Game Name],"",,)</f>
        <v>Criss Cross</v>
      </c>
      <c r="M2380" s="15">
        <v>186</v>
      </c>
      <c r="N2380" s="3">
        <f>LOOKUP(Table5[[#This Row],[Item '#]],Ticket_Forms[Form Number],Ticket_Forms[Ticket Count])</f>
        <v>5520</v>
      </c>
      <c r="O2380" s="16">
        <f>LOOKUP(Table5[[#This Row],[Item '#]],Ticket_Forms[Form Number],Ticket_Forms[Ticket Value])</f>
        <v>1</v>
      </c>
      <c r="P2380" s="16">
        <f>LOOKUP(Table5[[#This Row],[Item '#]],Ticket_Forms[Form Number],Ticket_Forms[Revenue])</f>
        <v>5520</v>
      </c>
      <c r="Q2380" s="16">
        <f>LOOKUP(Table5[[#This Row],[Item '#]],Ticket_Forms[Form Number],Ticket_Forms[Ideal Profit])</f>
        <v>960</v>
      </c>
      <c r="R2380" s="16">
        <f>LOOKUP(Table5[[#This Row],[Item '#]],Ticket_Forms[Form Number],Ticket_Forms[Prizes])</f>
        <v>4560</v>
      </c>
      <c r="S2380" s="16">
        <f>LOOKUP(Table5[[#This Row],[Item '#]],Ticket_Forms[Form Number],Ticket_Forms[Location Rent])</f>
        <v>331</v>
      </c>
      <c r="T2380" s="16">
        <f>LOOKUP(Table5[[#This Row],[Item '#]],Ticket_Forms[Form Number],Ticket_Forms[Last Sale])</f>
        <v>200</v>
      </c>
      <c r="U2380" s="16" t="s">
        <v>3909</v>
      </c>
      <c r="V2380" s="58">
        <f>Table5[[#This Row],[Date Distributed]]</f>
        <v>45454</v>
      </c>
      <c r="W2380" s="3" t="str">
        <f>_xlfn.XLOOKUP(Table5[[#This Row],[Serial '#]],Table10[Serial '#],Table10[Charity Association],"",,)</f>
        <v>Cleveland Police Athletic League</v>
      </c>
      <c r="X2380" s="3" t="s">
        <v>4067</v>
      </c>
      <c r="Y2380" s="58">
        <v>45449</v>
      </c>
      <c r="Z2380" s="3" t="s">
        <v>23</v>
      </c>
    </row>
    <row r="2381" spans="1:26" hidden="1" x14ac:dyDescent="0.35">
      <c r="A2381" s="3">
        <v>2379</v>
      </c>
      <c r="B2381" s="78">
        <v>45414</v>
      </c>
      <c r="C2381" s="73">
        <f>_xlfn.XLOOKUP(Table5[[#This Row],[Serial '#]],Table10[Serial '#],Table10[Date],"",,)</f>
        <v>45456</v>
      </c>
      <c r="D23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81" s="73" t="str">
        <f>IF(Table5[[#This Row],[Date Distributed]]="","In Stock","Distributed")</f>
        <v>Distributed</v>
      </c>
      <c r="F2381" s="79" t="s">
        <v>660</v>
      </c>
      <c r="G2381" s="75" t="s">
        <v>761</v>
      </c>
      <c r="H2381" s="80" t="s">
        <v>762</v>
      </c>
      <c r="I2381" s="80" t="s">
        <v>763</v>
      </c>
      <c r="J2381" s="81" t="s">
        <v>2977</v>
      </c>
      <c r="K2381" s="80" t="s">
        <v>385</v>
      </c>
      <c r="L2381" s="3" t="str">
        <f>_xlfn.XLOOKUP(Table5[[#This Row],[Item '#]],Ticket_Forms[Form Number],Ticket_Forms[Game Name],"",,)</f>
        <v>Criss Cross</v>
      </c>
      <c r="M2381" s="15">
        <v>186</v>
      </c>
      <c r="N2381" s="3">
        <f>LOOKUP(Table5[[#This Row],[Item '#]],Ticket_Forms[Form Number],Ticket_Forms[Ticket Count])</f>
        <v>5520</v>
      </c>
      <c r="O2381" s="16">
        <f>LOOKUP(Table5[[#This Row],[Item '#]],Ticket_Forms[Form Number],Ticket_Forms[Ticket Value])</f>
        <v>1</v>
      </c>
      <c r="P2381" s="16">
        <f>LOOKUP(Table5[[#This Row],[Item '#]],Ticket_Forms[Form Number],Ticket_Forms[Revenue])</f>
        <v>5520</v>
      </c>
      <c r="Q2381" s="16">
        <f>LOOKUP(Table5[[#This Row],[Item '#]],Ticket_Forms[Form Number],Ticket_Forms[Ideal Profit])</f>
        <v>960</v>
      </c>
      <c r="R2381" s="16">
        <f>LOOKUP(Table5[[#This Row],[Item '#]],Ticket_Forms[Form Number],Ticket_Forms[Prizes])</f>
        <v>4560</v>
      </c>
      <c r="S2381" s="16">
        <f>LOOKUP(Table5[[#This Row],[Item '#]],Ticket_Forms[Form Number],Ticket_Forms[Location Rent])</f>
        <v>331</v>
      </c>
      <c r="T2381" s="16">
        <f>LOOKUP(Table5[[#This Row],[Item '#]],Ticket_Forms[Form Number],Ticket_Forms[Last Sale])</f>
        <v>200</v>
      </c>
      <c r="U2381" s="16" t="s">
        <v>3909</v>
      </c>
      <c r="V2381" s="58">
        <f>Table5[[#This Row],[Date Distributed]]</f>
        <v>45456</v>
      </c>
      <c r="W2381" s="3" t="str">
        <f>_xlfn.XLOOKUP(Table5[[#This Row],[Serial '#]],Table10[Serial '#],Table10[Charity Association],"",,)</f>
        <v>Medina County Law Enforcrment Assoc</v>
      </c>
      <c r="X2381" s="3" t="s">
        <v>4067</v>
      </c>
      <c r="Y2381" s="58">
        <v>45449</v>
      </c>
      <c r="Z2381" s="3" t="s">
        <v>23</v>
      </c>
    </row>
    <row r="2382" spans="1:26" hidden="1" x14ac:dyDescent="0.35">
      <c r="A2382" s="3">
        <v>2380</v>
      </c>
      <c r="B2382" s="78">
        <v>45414</v>
      </c>
      <c r="C2382" s="73">
        <f>_xlfn.XLOOKUP(Table5[[#This Row],[Serial '#]],Table10[Serial '#],Table10[Date],"",,)</f>
        <v>45457</v>
      </c>
      <c r="D23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82" s="73" t="str">
        <f>IF(Table5[[#This Row],[Date Distributed]]="","In Stock","Distributed")</f>
        <v>Distributed</v>
      </c>
      <c r="F2382" s="79" t="s">
        <v>660</v>
      </c>
      <c r="G2382" s="75" t="s">
        <v>761</v>
      </c>
      <c r="H2382" s="80" t="s">
        <v>762</v>
      </c>
      <c r="I2382" s="80" t="s">
        <v>763</v>
      </c>
      <c r="J2382" s="81" t="s">
        <v>2978</v>
      </c>
      <c r="K2382" s="80" t="s">
        <v>385</v>
      </c>
      <c r="L2382" s="3" t="str">
        <f>_xlfn.XLOOKUP(Table5[[#This Row],[Item '#]],Ticket_Forms[Form Number],Ticket_Forms[Game Name],"",,)</f>
        <v>Criss Cross</v>
      </c>
      <c r="M2382" s="15">
        <v>186</v>
      </c>
      <c r="N2382" s="3">
        <f>LOOKUP(Table5[[#This Row],[Item '#]],Ticket_Forms[Form Number],Ticket_Forms[Ticket Count])</f>
        <v>5520</v>
      </c>
      <c r="O2382" s="16">
        <f>LOOKUP(Table5[[#This Row],[Item '#]],Ticket_Forms[Form Number],Ticket_Forms[Ticket Value])</f>
        <v>1</v>
      </c>
      <c r="P2382" s="16">
        <f>LOOKUP(Table5[[#This Row],[Item '#]],Ticket_Forms[Form Number],Ticket_Forms[Revenue])</f>
        <v>5520</v>
      </c>
      <c r="Q2382" s="16">
        <f>LOOKUP(Table5[[#This Row],[Item '#]],Ticket_Forms[Form Number],Ticket_Forms[Ideal Profit])</f>
        <v>960</v>
      </c>
      <c r="R2382" s="16">
        <f>LOOKUP(Table5[[#This Row],[Item '#]],Ticket_Forms[Form Number],Ticket_Forms[Prizes])</f>
        <v>4560</v>
      </c>
      <c r="S2382" s="16">
        <f>LOOKUP(Table5[[#This Row],[Item '#]],Ticket_Forms[Form Number],Ticket_Forms[Location Rent])</f>
        <v>331</v>
      </c>
      <c r="T2382" s="16">
        <f>LOOKUP(Table5[[#This Row],[Item '#]],Ticket_Forms[Form Number],Ticket_Forms[Last Sale])</f>
        <v>200</v>
      </c>
      <c r="U2382" s="16" t="s">
        <v>3909</v>
      </c>
      <c r="V2382" s="58">
        <f>Table5[[#This Row],[Date Distributed]]</f>
        <v>45457</v>
      </c>
      <c r="W2382" s="3" t="str">
        <f>_xlfn.XLOOKUP(Table5[[#This Row],[Serial '#]],Table10[Serial '#],Table10[Charity Association],"",,)</f>
        <v>Cleveland Police Athletic League</v>
      </c>
      <c r="X2382" s="3" t="s">
        <v>4067</v>
      </c>
      <c r="Y2382" s="58">
        <v>45449</v>
      </c>
      <c r="Z2382" s="3" t="s">
        <v>23</v>
      </c>
    </row>
    <row r="2383" spans="1:26" hidden="1" x14ac:dyDescent="0.35">
      <c r="A2383" s="3">
        <v>2381</v>
      </c>
      <c r="B2383" s="78">
        <v>45414</v>
      </c>
      <c r="C2383" s="73">
        <f>_xlfn.XLOOKUP(Table5[[#This Row],[Serial '#]],Table10[Serial '#],Table10[Date],"",,)</f>
        <v>45457</v>
      </c>
      <c r="D23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83" s="73" t="str">
        <f>IF(Table5[[#This Row],[Date Distributed]]="","In Stock","Distributed")</f>
        <v>Distributed</v>
      </c>
      <c r="F2383" s="79" t="s">
        <v>660</v>
      </c>
      <c r="G2383" s="75" t="s">
        <v>761</v>
      </c>
      <c r="H2383" s="80" t="s">
        <v>762</v>
      </c>
      <c r="I2383" s="80" t="s">
        <v>763</v>
      </c>
      <c r="J2383" s="81" t="s">
        <v>2979</v>
      </c>
      <c r="K2383" s="80" t="s">
        <v>385</v>
      </c>
      <c r="L2383" s="3" t="str">
        <f>_xlfn.XLOOKUP(Table5[[#This Row],[Item '#]],Ticket_Forms[Form Number],Ticket_Forms[Game Name],"",,)</f>
        <v>Criss Cross</v>
      </c>
      <c r="M2383" s="15">
        <v>186</v>
      </c>
      <c r="N2383" s="3">
        <f>LOOKUP(Table5[[#This Row],[Item '#]],Ticket_Forms[Form Number],Ticket_Forms[Ticket Count])</f>
        <v>5520</v>
      </c>
      <c r="O2383" s="16">
        <f>LOOKUP(Table5[[#This Row],[Item '#]],Ticket_Forms[Form Number],Ticket_Forms[Ticket Value])</f>
        <v>1</v>
      </c>
      <c r="P2383" s="16">
        <f>LOOKUP(Table5[[#This Row],[Item '#]],Ticket_Forms[Form Number],Ticket_Forms[Revenue])</f>
        <v>5520</v>
      </c>
      <c r="Q2383" s="16">
        <f>LOOKUP(Table5[[#This Row],[Item '#]],Ticket_Forms[Form Number],Ticket_Forms[Ideal Profit])</f>
        <v>960</v>
      </c>
      <c r="R2383" s="16">
        <f>LOOKUP(Table5[[#This Row],[Item '#]],Ticket_Forms[Form Number],Ticket_Forms[Prizes])</f>
        <v>4560</v>
      </c>
      <c r="S2383" s="16">
        <f>LOOKUP(Table5[[#This Row],[Item '#]],Ticket_Forms[Form Number],Ticket_Forms[Location Rent])</f>
        <v>331</v>
      </c>
      <c r="T2383" s="16">
        <f>LOOKUP(Table5[[#This Row],[Item '#]],Ticket_Forms[Form Number],Ticket_Forms[Last Sale])</f>
        <v>200</v>
      </c>
      <c r="U2383" s="16" t="s">
        <v>3909</v>
      </c>
      <c r="V2383" s="58">
        <f>Table5[[#This Row],[Date Distributed]]</f>
        <v>45457</v>
      </c>
      <c r="W2383" s="3" t="str">
        <f>_xlfn.XLOOKUP(Table5[[#This Row],[Serial '#]],Table10[Serial '#],Table10[Charity Association],"",,)</f>
        <v>Cleveland Police Athletic League</v>
      </c>
      <c r="X2383" s="3" t="s">
        <v>4067</v>
      </c>
      <c r="Y2383" s="58">
        <v>45449</v>
      </c>
      <c r="Z2383" s="3" t="s">
        <v>23</v>
      </c>
    </row>
    <row r="2384" spans="1:26" hidden="1" x14ac:dyDescent="0.35">
      <c r="A2384" s="3">
        <v>2382</v>
      </c>
      <c r="B2384" s="78">
        <v>45414</v>
      </c>
      <c r="C2384" s="73">
        <f>_xlfn.XLOOKUP(Table5[[#This Row],[Serial '#]],Table10[Serial '#],Table10[Date],"",,)</f>
        <v>45461</v>
      </c>
      <c r="D23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84" s="73" t="str">
        <f>IF(Table5[[#This Row],[Date Distributed]]="","In Stock","Distributed")</f>
        <v>Distributed</v>
      </c>
      <c r="F2384" s="79" t="s">
        <v>660</v>
      </c>
      <c r="G2384" s="75" t="s">
        <v>761</v>
      </c>
      <c r="H2384" s="80" t="s">
        <v>762</v>
      </c>
      <c r="I2384" s="80" t="s">
        <v>763</v>
      </c>
      <c r="J2384" s="81" t="s">
        <v>2980</v>
      </c>
      <c r="K2384" s="80" t="s">
        <v>385</v>
      </c>
      <c r="L2384" s="3" t="str">
        <f>_xlfn.XLOOKUP(Table5[[#This Row],[Item '#]],Ticket_Forms[Form Number],Ticket_Forms[Game Name],"",,)</f>
        <v>Criss Cross</v>
      </c>
      <c r="M2384" s="15">
        <v>186</v>
      </c>
      <c r="N2384" s="3">
        <f>LOOKUP(Table5[[#This Row],[Item '#]],Ticket_Forms[Form Number],Ticket_Forms[Ticket Count])</f>
        <v>5520</v>
      </c>
      <c r="O2384" s="16">
        <f>LOOKUP(Table5[[#This Row],[Item '#]],Ticket_Forms[Form Number],Ticket_Forms[Ticket Value])</f>
        <v>1</v>
      </c>
      <c r="P2384" s="16">
        <f>LOOKUP(Table5[[#This Row],[Item '#]],Ticket_Forms[Form Number],Ticket_Forms[Revenue])</f>
        <v>5520</v>
      </c>
      <c r="Q2384" s="16">
        <f>LOOKUP(Table5[[#This Row],[Item '#]],Ticket_Forms[Form Number],Ticket_Forms[Ideal Profit])</f>
        <v>960</v>
      </c>
      <c r="R2384" s="16">
        <f>LOOKUP(Table5[[#This Row],[Item '#]],Ticket_Forms[Form Number],Ticket_Forms[Prizes])</f>
        <v>4560</v>
      </c>
      <c r="S2384" s="16">
        <f>LOOKUP(Table5[[#This Row],[Item '#]],Ticket_Forms[Form Number],Ticket_Forms[Location Rent])</f>
        <v>331</v>
      </c>
      <c r="T2384" s="16">
        <f>LOOKUP(Table5[[#This Row],[Item '#]],Ticket_Forms[Form Number],Ticket_Forms[Last Sale])</f>
        <v>200</v>
      </c>
      <c r="U2384" s="16" t="s">
        <v>3909</v>
      </c>
      <c r="V2384" s="58">
        <f>Table5[[#This Row],[Date Distributed]]</f>
        <v>45461</v>
      </c>
      <c r="W2384" s="3" t="str">
        <f>_xlfn.XLOOKUP(Table5[[#This Row],[Serial '#]],Table10[Serial '#],Table10[Charity Association],"",,)</f>
        <v>Cleveland Police Athletic League</v>
      </c>
      <c r="X2384" s="3" t="s">
        <v>4067</v>
      </c>
      <c r="Y2384" s="58">
        <v>45449</v>
      </c>
      <c r="Z2384" s="3" t="s">
        <v>23</v>
      </c>
    </row>
    <row r="2385" spans="1:26" hidden="1" x14ac:dyDescent="0.35">
      <c r="A2385" s="3">
        <v>2383</v>
      </c>
      <c r="B2385" s="78">
        <v>45414</v>
      </c>
      <c r="C2385" s="73">
        <f>_xlfn.XLOOKUP(Table5[[#This Row],[Serial '#]],Table10[Serial '#],Table10[Date],"",,)</f>
        <v>45461</v>
      </c>
      <c r="D23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85" s="73" t="str">
        <f>IF(Table5[[#This Row],[Date Distributed]]="","In Stock","Distributed")</f>
        <v>Distributed</v>
      </c>
      <c r="F2385" s="79" t="s">
        <v>660</v>
      </c>
      <c r="G2385" s="75" t="s">
        <v>761</v>
      </c>
      <c r="H2385" s="80" t="s">
        <v>762</v>
      </c>
      <c r="I2385" s="80" t="s">
        <v>763</v>
      </c>
      <c r="J2385" s="81" t="s">
        <v>2981</v>
      </c>
      <c r="K2385" s="80" t="s">
        <v>385</v>
      </c>
      <c r="L2385" s="3" t="str">
        <f>_xlfn.XLOOKUP(Table5[[#This Row],[Item '#]],Ticket_Forms[Form Number],Ticket_Forms[Game Name],"",,)</f>
        <v>Criss Cross</v>
      </c>
      <c r="M2385" s="15">
        <v>186</v>
      </c>
      <c r="N2385" s="3">
        <f>LOOKUP(Table5[[#This Row],[Item '#]],Ticket_Forms[Form Number],Ticket_Forms[Ticket Count])</f>
        <v>5520</v>
      </c>
      <c r="O2385" s="16">
        <f>LOOKUP(Table5[[#This Row],[Item '#]],Ticket_Forms[Form Number],Ticket_Forms[Ticket Value])</f>
        <v>1</v>
      </c>
      <c r="P2385" s="16">
        <f>LOOKUP(Table5[[#This Row],[Item '#]],Ticket_Forms[Form Number],Ticket_Forms[Revenue])</f>
        <v>5520</v>
      </c>
      <c r="Q2385" s="16">
        <f>LOOKUP(Table5[[#This Row],[Item '#]],Ticket_Forms[Form Number],Ticket_Forms[Ideal Profit])</f>
        <v>960</v>
      </c>
      <c r="R2385" s="16">
        <f>LOOKUP(Table5[[#This Row],[Item '#]],Ticket_Forms[Form Number],Ticket_Forms[Prizes])</f>
        <v>4560</v>
      </c>
      <c r="S2385" s="16">
        <f>LOOKUP(Table5[[#This Row],[Item '#]],Ticket_Forms[Form Number],Ticket_Forms[Location Rent])</f>
        <v>331</v>
      </c>
      <c r="T2385" s="16">
        <f>LOOKUP(Table5[[#This Row],[Item '#]],Ticket_Forms[Form Number],Ticket_Forms[Last Sale])</f>
        <v>200</v>
      </c>
      <c r="U2385" s="16" t="s">
        <v>3909</v>
      </c>
      <c r="V2385" s="58">
        <f>Table5[[#This Row],[Date Distributed]]</f>
        <v>45461</v>
      </c>
      <c r="W2385" s="3" t="str">
        <f>_xlfn.XLOOKUP(Table5[[#This Row],[Serial '#]],Table10[Serial '#],Table10[Charity Association],"",,)</f>
        <v>Cleveland Police Athletic League</v>
      </c>
      <c r="X2385" s="3" t="s">
        <v>4067</v>
      </c>
      <c r="Y2385" s="58">
        <v>45449</v>
      </c>
      <c r="Z2385" s="3" t="s">
        <v>23</v>
      </c>
    </row>
    <row r="2386" spans="1:26" hidden="1" x14ac:dyDescent="0.35">
      <c r="A2386" s="3">
        <v>2384</v>
      </c>
      <c r="B2386" s="78">
        <v>45414</v>
      </c>
      <c r="C2386" s="73">
        <f>_xlfn.XLOOKUP(Table5[[#This Row],[Serial '#]],Table10[Serial '#],Table10[Date],"",,)</f>
        <v>45476</v>
      </c>
      <c r="D23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86" s="73" t="str">
        <f>IF(Table5[[#This Row],[Date Distributed]]="","In Stock","Distributed")</f>
        <v>Distributed</v>
      </c>
      <c r="F2386" s="79" t="s">
        <v>660</v>
      </c>
      <c r="G2386" s="75" t="s">
        <v>761</v>
      </c>
      <c r="H2386" s="80" t="s">
        <v>762</v>
      </c>
      <c r="I2386" s="80" t="s">
        <v>763</v>
      </c>
      <c r="J2386" s="81" t="s">
        <v>2982</v>
      </c>
      <c r="K2386" s="80" t="s">
        <v>385</v>
      </c>
      <c r="L2386" s="3" t="str">
        <f>_xlfn.XLOOKUP(Table5[[#This Row],[Item '#]],Ticket_Forms[Form Number],Ticket_Forms[Game Name],"",,)</f>
        <v>Criss Cross</v>
      </c>
      <c r="M2386" s="15">
        <v>186</v>
      </c>
      <c r="N2386" s="3">
        <f>LOOKUP(Table5[[#This Row],[Item '#]],Ticket_Forms[Form Number],Ticket_Forms[Ticket Count])</f>
        <v>5520</v>
      </c>
      <c r="O2386" s="16">
        <f>LOOKUP(Table5[[#This Row],[Item '#]],Ticket_Forms[Form Number],Ticket_Forms[Ticket Value])</f>
        <v>1</v>
      </c>
      <c r="P2386" s="16">
        <f>LOOKUP(Table5[[#This Row],[Item '#]],Ticket_Forms[Form Number],Ticket_Forms[Revenue])</f>
        <v>5520</v>
      </c>
      <c r="Q2386" s="16">
        <f>LOOKUP(Table5[[#This Row],[Item '#]],Ticket_Forms[Form Number],Ticket_Forms[Ideal Profit])</f>
        <v>960</v>
      </c>
      <c r="R2386" s="16">
        <f>LOOKUP(Table5[[#This Row],[Item '#]],Ticket_Forms[Form Number],Ticket_Forms[Prizes])</f>
        <v>4560</v>
      </c>
      <c r="S2386" s="16">
        <f>LOOKUP(Table5[[#This Row],[Item '#]],Ticket_Forms[Form Number],Ticket_Forms[Location Rent])</f>
        <v>331</v>
      </c>
      <c r="T2386" s="16">
        <f>LOOKUP(Table5[[#This Row],[Item '#]],Ticket_Forms[Form Number],Ticket_Forms[Last Sale])</f>
        <v>200</v>
      </c>
      <c r="U2386" s="16" t="s">
        <v>3909</v>
      </c>
      <c r="V2386" s="58">
        <f>Table5[[#This Row],[Date Distributed]]</f>
        <v>45476</v>
      </c>
      <c r="W2386" s="3" t="str">
        <f>_xlfn.XLOOKUP(Table5[[#This Row],[Serial '#]],Table10[Serial '#],Table10[Charity Association],"",,)</f>
        <v>Medina County Law Enforcrment Assoc</v>
      </c>
      <c r="X2386" s="3" t="s">
        <v>4067</v>
      </c>
      <c r="Y2386" s="58">
        <v>45449</v>
      </c>
      <c r="Z2386" s="3" t="s">
        <v>23</v>
      </c>
    </row>
    <row r="2387" spans="1:26" hidden="1" x14ac:dyDescent="0.35">
      <c r="A2387" s="3">
        <v>2385</v>
      </c>
      <c r="B2387" s="78">
        <v>45414</v>
      </c>
      <c r="C2387" s="73">
        <f>_xlfn.XLOOKUP(Table5[[#This Row],[Serial '#]],Table10[Serial '#],Table10[Date],"",,)</f>
        <v>45476</v>
      </c>
      <c r="D23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87" s="73" t="str">
        <f>IF(Table5[[#This Row],[Date Distributed]]="","In Stock","Distributed")</f>
        <v>Distributed</v>
      </c>
      <c r="F2387" s="79" t="s">
        <v>660</v>
      </c>
      <c r="G2387" s="75" t="s">
        <v>761</v>
      </c>
      <c r="H2387" s="80" t="s">
        <v>762</v>
      </c>
      <c r="I2387" s="80" t="s">
        <v>763</v>
      </c>
      <c r="J2387" s="81" t="s">
        <v>2983</v>
      </c>
      <c r="K2387" s="80" t="s">
        <v>417</v>
      </c>
      <c r="L2387" s="3" t="str">
        <f>_xlfn.XLOOKUP(Table5[[#This Row],[Item '#]],Ticket_Forms[Form Number],Ticket_Forms[Game Name],"",,)</f>
        <v>Sea Sick</v>
      </c>
      <c r="M2387" s="15">
        <v>134</v>
      </c>
      <c r="N2387" s="3">
        <f>LOOKUP(Table5[[#This Row],[Item '#]],Ticket_Forms[Form Number],Ticket_Forms[Ticket Count])</f>
        <v>4000</v>
      </c>
      <c r="O2387" s="16">
        <f>LOOKUP(Table5[[#This Row],[Item '#]],Ticket_Forms[Form Number],Ticket_Forms[Ticket Value])</f>
        <v>1</v>
      </c>
      <c r="P2387" s="16">
        <f>LOOKUP(Table5[[#This Row],[Item '#]],Ticket_Forms[Form Number],Ticket_Forms[Revenue])</f>
        <v>4000</v>
      </c>
      <c r="Q2387" s="16">
        <f>LOOKUP(Table5[[#This Row],[Item '#]],Ticket_Forms[Form Number],Ticket_Forms[Ideal Profit])</f>
        <v>1000</v>
      </c>
      <c r="R2387" s="16">
        <f>LOOKUP(Table5[[#This Row],[Item '#]],Ticket_Forms[Form Number],Ticket_Forms[Prizes])</f>
        <v>3000</v>
      </c>
      <c r="S2387" s="16">
        <f>LOOKUP(Table5[[#This Row],[Item '#]],Ticket_Forms[Form Number],Ticket_Forms[Location Rent])</f>
        <v>240</v>
      </c>
      <c r="T2387" s="16">
        <f>LOOKUP(Table5[[#This Row],[Item '#]],Ticket_Forms[Form Number],Ticket_Forms[Last Sale])</f>
        <v>0</v>
      </c>
      <c r="U2387" s="16" t="s">
        <v>3909</v>
      </c>
      <c r="V2387" s="58">
        <f>Table5[[#This Row],[Date Distributed]]</f>
        <v>45476</v>
      </c>
      <c r="W2387" s="3" t="str">
        <f>_xlfn.XLOOKUP(Table5[[#This Row],[Serial '#]],Table10[Serial '#],Table10[Charity Association],"",,)</f>
        <v>Cleveland Police Athletic League</v>
      </c>
      <c r="X2387" s="3" t="s">
        <v>4067</v>
      </c>
      <c r="Y2387" s="58">
        <v>45449</v>
      </c>
      <c r="Z2387" s="3" t="s">
        <v>23</v>
      </c>
    </row>
    <row r="2388" spans="1:26" hidden="1" x14ac:dyDescent="0.35">
      <c r="A2388" s="3">
        <v>2386</v>
      </c>
      <c r="B2388" s="78">
        <v>45414</v>
      </c>
      <c r="C2388" s="73">
        <f>_xlfn.XLOOKUP(Table5[[#This Row],[Serial '#]],Table10[Serial '#],Table10[Date],"",,)</f>
        <v>45481</v>
      </c>
      <c r="D23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88" s="73" t="str">
        <f>IF(Table5[[#This Row],[Date Distributed]]="","In Stock","Distributed")</f>
        <v>Distributed</v>
      </c>
      <c r="F2388" s="79" t="s">
        <v>660</v>
      </c>
      <c r="G2388" s="75" t="s">
        <v>761</v>
      </c>
      <c r="H2388" s="80" t="s">
        <v>762</v>
      </c>
      <c r="I2388" s="80" t="s">
        <v>763</v>
      </c>
      <c r="J2388" s="81" t="s">
        <v>2984</v>
      </c>
      <c r="K2388" s="80" t="s">
        <v>385</v>
      </c>
      <c r="L2388" s="3" t="str">
        <f>_xlfn.XLOOKUP(Table5[[#This Row],[Item '#]],Ticket_Forms[Form Number],Ticket_Forms[Game Name],"",,)</f>
        <v>Criss Cross</v>
      </c>
      <c r="M2388" s="15">
        <v>186</v>
      </c>
      <c r="N2388" s="3">
        <f>LOOKUP(Table5[[#This Row],[Item '#]],Ticket_Forms[Form Number],Ticket_Forms[Ticket Count])</f>
        <v>5520</v>
      </c>
      <c r="O2388" s="16">
        <f>LOOKUP(Table5[[#This Row],[Item '#]],Ticket_Forms[Form Number],Ticket_Forms[Ticket Value])</f>
        <v>1</v>
      </c>
      <c r="P2388" s="16">
        <f>LOOKUP(Table5[[#This Row],[Item '#]],Ticket_Forms[Form Number],Ticket_Forms[Revenue])</f>
        <v>5520</v>
      </c>
      <c r="Q2388" s="16">
        <f>LOOKUP(Table5[[#This Row],[Item '#]],Ticket_Forms[Form Number],Ticket_Forms[Ideal Profit])</f>
        <v>960</v>
      </c>
      <c r="R2388" s="16">
        <f>LOOKUP(Table5[[#This Row],[Item '#]],Ticket_Forms[Form Number],Ticket_Forms[Prizes])</f>
        <v>4560</v>
      </c>
      <c r="S2388" s="16">
        <f>LOOKUP(Table5[[#This Row],[Item '#]],Ticket_Forms[Form Number],Ticket_Forms[Location Rent])</f>
        <v>331</v>
      </c>
      <c r="T2388" s="16">
        <f>LOOKUP(Table5[[#This Row],[Item '#]],Ticket_Forms[Form Number],Ticket_Forms[Last Sale])</f>
        <v>200</v>
      </c>
      <c r="U2388" s="16" t="s">
        <v>3909</v>
      </c>
      <c r="V2388" s="58">
        <f>Table5[[#This Row],[Date Distributed]]</f>
        <v>45481</v>
      </c>
      <c r="W2388" s="3" t="str">
        <f>_xlfn.XLOOKUP(Table5[[#This Row],[Serial '#]],Table10[Serial '#],Table10[Charity Association],"",,)</f>
        <v>Greater Cleveland Football Foundation</v>
      </c>
      <c r="X2388" s="3" t="s">
        <v>4067</v>
      </c>
      <c r="Y2388" s="58">
        <v>45449</v>
      </c>
      <c r="Z2388" s="3" t="s">
        <v>23</v>
      </c>
    </row>
    <row r="2389" spans="1:26" hidden="1" x14ac:dyDescent="0.35">
      <c r="A2389" s="3">
        <v>2387</v>
      </c>
      <c r="B2389" s="78">
        <v>45414</v>
      </c>
      <c r="C2389" s="73">
        <f>_xlfn.XLOOKUP(Table5[[#This Row],[Serial '#]],Table10[Serial '#],Table10[Date],"",,)</f>
        <v>45483</v>
      </c>
      <c r="D23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89" s="73" t="str">
        <f>IF(Table5[[#This Row],[Date Distributed]]="","In Stock","Distributed")</f>
        <v>Distributed</v>
      </c>
      <c r="F2389" s="79" t="s">
        <v>660</v>
      </c>
      <c r="G2389" s="75" t="s">
        <v>761</v>
      </c>
      <c r="H2389" s="80" t="s">
        <v>762</v>
      </c>
      <c r="I2389" s="80" t="s">
        <v>763</v>
      </c>
      <c r="J2389" s="81" t="s">
        <v>2985</v>
      </c>
      <c r="K2389" s="80" t="s">
        <v>509</v>
      </c>
      <c r="L2389" s="3" t="str">
        <f>_xlfn.XLOOKUP(Table5[[#This Row],[Item '#]],Ticket_Forms[Form Number],Ticket_Forms[Game Name],"",,)</f>
        <v>Pub Crawl</v>
      </c>
      <c r="M2389" s="15">
        <v>134</v>
      </c>
      <c r="N2389" s="3">
        <f>LOOKUP(Table5[[#This Row],[Item '#]],Ticket_Forms[Form Number],Ticket_Forms[Ticket Count])</f>
        <v>4000</v>
      </c>
      <c r="O2389" s="16">
        <f>LOOKUP(Table5[[#This Row],[Item '#]],Ticket_Forms[Form Number],Ticket_Forms[Ticket Value])</f>
        <v>1</v>
      </c>
      <c r="P2389" s="16">
        <f>LOOKUP(Table5[[#This Row],[Item '#]],Ticket_Forms[Form Number],Ticket_Forms[Revenue])</f>
        <v>4000</v>
      </c>
      <c r="Q2389" s="16">
        <f>LOOKUP(Table5[[#This Row],[Item '#]],Ticket_Forms[Form Number],Ticket_Forms[Ideal Profit])</f>
        <v>998</v>
      </c>
      <c r="R2389" s="16">
        <f>LOOKUP(Table5[[#This Row],[Item '#]],Ticket_Forms[Form Number],Ticket_Forms[Prizes])</f>
        <v>3002</v>
      </c>
      <c r="S2389" s="16">
        <f>LOOKUP(Table5[[#This Row],[Item '#]],Ticket_Forms[Form Number],Ticket_Forms[Location Rent])</f>
        <v>240</v>
      </c>
      <c r="T2389" s="16">
        <f>LOOKUP(Table5[[#This Row],[Item '#]],Ticket_Forms[Form Number],Ticket_Forms[Last Sale])</f>
        <v>0</v>
      </c>
      <c r="U2389" s="16" t="s">
        <v>3909</v>
      </c>
      <c r="V2389" s="58">
        <f>Table5[[#This Row],[Date Distributed]]</f>
        <v>45483</v>
      </c>
      <c r="W2389" s="3" t="str">
        <f>_xlfn.XLOOKUP(Table5[[#This Row],[Serial '#]],Table10[Serial '#],Table10[Charity Association],"",,)</f>
        <v>Cleveland Police Athletic League</v>
      </c>
      <c r="X2389" s="3" t="s">
        <v>4067</v>
      </c>
      <c r="Y2389" s="58">
        <v>45449</v>
      </c>
      <c r="Z2389" s="3" t="s">
        <v>23</v>
      </c>
    </row>
    <row r="2390" spans="1:26" hidden="1" x14ac:dyDescent="0.35">
      <c r="A2390" s="3">
        <v>2388</v>
      </c>
      <c r="B2390" s="78">
        <v>45414</v>
      </c>
      <c r="C2390" s="73">
        <f>_xlfn.XLOOKUP(Table5[[#This Row],[Serial '#]],Table10[Serial '#],Table10[Date],"",,)</f>
        <v>45483</v>
      </c>
      <c r="D23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90" s="73" t="str">
        <f>IF(Table5[[#This Row],[Date Distributed]]="","In Stock","Distributed")</f>
        <v>Distributed</v>
      </c>
      <c r="F2390" s="79" t="s">
        <v>660</v>
      </c>
      <c r="G2390" s="75" t="s">
        <v>761</v>
      </c>
      <c r="H2390" s="80" t="s">
        <v>762</v>
      </c>
      <c r="I2390" s="80" t="s">
        <v>763</v>
      </c>
      <c r="J2390" s="81" t="s">
        <v>2986</v>
      </c>
      <c r="K2390" s="80" t="s">
        <v>500</v>
      </c>
      <c r="L2390" s="3" t="str">
        <f>_xlfn.XLOOKUP(Table5[[#This Row],[Item '#]],Ticket_Forms[Form Number],Ticket_Forms[Game Name],"",,)</f>
        <v>Wine Time</v>
      </c>
      <c r="M2390" s="15">
        <v>134</v>
      </c>
      <c r="N2390" s="3">
        <f>LOOKUP(Table5[[#This Row],[Item '#]],Ticket_Forms[Form Number],Ticket_Forms[Ticket Count])</f>
        <v>4000</v>
      </c>
      <c r="O2390" s="16">
        <f>LOOKUP(Table5[[#This Row],[Item '#]],Ticket_Forms[Form Number],Ticket_Forms[Ticket Value])</f>
        <v>1</v>
      </c>
      <c r="P2390" s="16">
        <f>LOOKUP(Table5[[#This Row],[Item '#]],Ticket_Forms[Form Number],Ticket_Forms[Revenue])</f>
        <v>4000</v>
      </c>
      <c r="Q2390" s="16">
        <f>LOOKUP(Table5[[#This Row],[Item '#]],Ticket_Forms[Form Number],Ticket_Forms[Ideal Profit])</f>
        <v>998</v>
      </c>
      <c r="R2390" s="16">
        <f>LOOKUP(Table5[[#This Row],[Item '#]],Ticket_Forms[Form Number],Ticket_Forms[Prizes])</f>
        <v>3002</v>
      </c>
      <c r="S2390" s="16">
        <f>LOOKUP(Table5[[#This Row],[Item '#]],Ticket_Forms[Form Number],Ticket_Forms[Location Rent])</f>
        <v>240</v>
      </c>
      <c r="T2390" s="16">
        <f>LOOKUP(Table5[[#This Row],[Item '#]],Ticket_Forms[Form Number],Ticket_Forms[Last Sale])</f>
        <v>0</v>
      </c>
      <c r="U2390" s="16" t="s">
        <v>3909</v>
      </c>
      <c r="V2390" s="58">
        <f>Table5[[#This Row],[Date Distributed]]</f>
        <v>45483</v>
      </c>
      <c r="W2390" s="3" t="str">
        <f>_xlfn.XLOOKUP(Table5[[#This Row],[Serial '#]],Table10[Serial '#],Table10[Charity Association],"",,)</f>
        <v>Cleveland Police Athletic League</v>
      </c>
      <c r="X2390" s="3" t="s">
        <v>4067</v>
      </c>
      <c r="Y2390" s="58">
        <v>45449</v>
      </c>
      <c r="Z2390" s="3" t="s">
        <v>23</v>
      </c>
    </row>
    <row r="2391" spans="1:26" hidden="1" x14ac:dyDescent="0.35">
      <c r="A2391" s="3">
        <v>2389</v>
      </c>
      <c r="B2391" s="78">
        <v>45414</v>
      </c>
      <c r="C2391" s="73">
        <f>_xlfn.XLOOKUP(Table5[[#This Row],[Serial '#]],Table10[Serial '#],Table10[Date],"",,)</f>
        <v>45486</v>
      </c>
      <c r="D23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91" s="73" t="str">
        <f>IF(Table5[[#This Row],[Date Distributed]]="","In Stock","Distributed")</f>
        <v>Distributed</v>
      </c>
      <c r="F2391" s="79" t="s">
        <v>660</v>
      </c>
      <c r="G2391" s="75" t="s">
        <v>761</v>
      </c>
      <c r="H2391" s="80" t="s">
        <v>762</v>
      </c>
      <c r="I2391" s="80" t="s">
        <v>763</v>
      </c>
      <c r="J2391" s="81" t="s">
        <v>2987</v>
      </c>
      <c r="K2391" s="80" t="s">
        <v>505</v>
      </c>
      <c r="L2391" s="3" t="str">
        <f>_xlfn.XLOOKUP(Table5[[#This Row],[Item '#]],Ticket_Forms[Form Number],Ticket_Forms[Game Name],"",,)</f>
        <v>Haul Of Fame</v>
      </c>
      <c r="M2391" s="15">
        <v>134</v>
      </c>
      <c r="N2391" s="3">
        <f>LOOKUP(Table5[[#This Row],[Item '#]],Ticket_Forms[Form Number],Ticket_Forms[Ticket Count])</f>
        <v>4000</v>
      </c>
      <c r="O2391" s="16">
        <f>LOOKUP(Table5[[#This Row],[Item '#]],Ticket_Forms[Form Number],Ticket_Forms[Ticket Value])</f>
        <v>1</v>
      </c>
      <c r="P2391" s="16">
        <f>LOOKUP(Table5[[#This Row],[Item '#]],Ticket_Forms[Form Number],Ticket_Forms[Revenue])</f>
        <v>4000</v>
      </c>
      <c r="Q2391" s="16">
        <f>LOOKUP(Table5[[#This Row],[Item '#]],Ticket_Forms[Form Number],Ticket_Forms[Ideal Profit])</f>
        <v>1000</v>
      </c>
      <c r="R2391" s="16">
        <f>LOOKUP(Table5[[#This Row],[Item '#]],Ticket_Forms[Form Number],Ticket_Forms[Prizes])</f>
        <v>3000</v>
      </c>
      <c r="S2391" s="16">
        <f>LOOKUP(Table5[[#This Row],[Item '#]],Ticket_Forms[Form Number],Ticket_Forms[Location Rent])</f>
        <v>240</v>
      </c>
      <c r="T2391" s="16">
        <f>LOOKUP(Table5[[#This Row],[Item '#]],Ticket_Forms[Form Number],Ticket_Forms[Last Sale])</f>
        <v>0</v>
      </c>
      <c r="U2391" s="16" t="s">
        <v>3909</v>
      </c>
      <c r="V2391" s="58">
        <f>Table5[[#This Row],[Date Distributed]]</f>
        <v>45486</v>
      </c>
      <c r="W2391" s="3" t="str">
        <f>_xlfn.XLOOKUP(Table5[[#This Row],[Serial '#]],Table10[Serial '#],Table10[Charity Association],"",,)</f>
        <v>Greater Cleveland Football Foundation</v>
      </c>
      <c r="X2391" s="3" t="s">
        <v>4067</v>
      </c>
      <c r="Y2391" s="58">
        <v>45449</v>
      </c>
      <c r="Z2391" s="3" t="s">
        <v>23</v>
      </c>
    </row>
    <row r="2392" spans="1:26" hidden="1" x14ac:dyDescent="0.35">
      <c r="A2392" s="3">
        <v>2390</v>
      </c>
      <c r="B2392" s="78">
        <v>45414</v>
      </c>
      <c r="C2392" s="73">
        <f>_xlfn.XLOOKUP(Table5[[#This Row],[Serial '#]],Table10[Serial '#],Table10[Date],"",,)</f>
        <v>45489</v>
      </c>
      <c r="D23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92" s="73" t="str">
        <f>IF(Table5[[#This Row],[Date Distributed]]="","In Stock","Distributed")</f>
        <v>Distributed</v>
      </c>
      <c r="F2392" s="79" t="s">
        <v>660</v>
      </c>
      <c r="G2392" s="75" t="s">
        <v>761</v>
      </c>
      <c r="H2392" s="80" t="s">
        <v>762</v>
      </c>
      <c r="I2392" s="80" t="s">
        <v>763</v>
      </c>
      <c r="J2392" s="81" t="s">
        <v>2988</v>
      </c>
      <c r="K2392" s="80" t="s">
        <v>385</v>
      </c>
      <c r="L2392" s="3" t="str">
        <f>_xlfn.XLOOKUP(Table5[[#This Row],[Item '#]],Ticket_Forms[Form Number],Ticket_Forms[Game Name],"",,)</f>
        <v>Criss Cross</v>
      </c>
      <c r="M2392" s="15">
        <v>186</v>
      </c>
      <c r="N2392" s="3">
        <f>LOOKUP(Table5[[#This Row],[Item '#]],Ticket_Forms[Form Number],Ticket_Forms[Ticket Count])</f>
        <v>5520</v>
      </c>
      <c r="O2392" s="16">
        <f>LOOKUP(Table5[[#This Row],[Item '#]],Ticket_Forms[Form Number],Ticket_Forms[Ticket Value])</f>
        <v>1</v>
      </c>
      <c r="P2392" s="16">
        <f>LOOKUP(Table5[[#This Row],[Item '#]],Ticket_Forms[Form Number],Ticket_Forms[Revenue])</f>
        <v>5520</v>
      </c>
      <c r="Q2392" s="16">
        <f>LOOKUP(Table5[[#This Row],[Item '#]],Ticket_Forms[Form Number],Ticket_Forms[Ideal Profit])</f>
        <v>960</v>
      </c>
      <c r="R2392" s="16">
        <f>LOOKUP(Table5[[#This Row],[Item '#]],Ticket_Forms[Form Number],Ticket_Forms[Prizes])</f>
        <v>4560</v>
      </c>
      <c r="S2392" s="16">
        <f>LOOKUP(Table5[[#This Row],[Item '#]],Ticket_Forms[Form Number],Ticket_Forms[Location Rent])</f>
        <v>331</v>
      </c>
      <c r="T2392" s="16">
        <f>LOOKUP(Table5[[#This Row],[Item '#]],Ticket_Forms[Form Number],Ticket_Forms[Last Sale])</f>
        <v>200</v>
      </c>
      <c r="U2392" s="16" t="s">
        <v>3909</v>
      </c>
      <c r="V2392" s="58">
        <f>Table5[[#This Row],[Date Distributed]]</f>
        <v>45489</v>
      </c>
      <c r="W2392" s="3" t="str">
        <f>_xlfn.XLOOKUP(Table5[[#This Row],[Serial '#]],Table10[Serial '#],Table10[Charity Association],"",,)</f>
        <v>Greater Cleveland Football Foundation</v>
      </c>
      <c r="X2392" s="3" t="s">
        <v>4067</v>
      </c>
      <c r="Y2392" s="58">
        <v>45449</v>
      </c>
      <c r="Z2392" s="3" t="s">
        <v>23</v>
      </c>
    </row>
    <row r="2393" spans="1:26" hidden="1" x14ac:dyDescent="0.35">
      <c r="A2393" s="3">
        <v>2391</v>
      </c>
      <c r="B2393" s="78">
        <v>45414</v>
      </c>
      <c r="C2393" s="73">
        <f>_xlfn.XLOOKUP(Table5[[#This Row],[Serial '#]],Table10[Serial '#],Table10[Date],"",,)</f>
        <v>45490</v>
      </c>
      <c r="D23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93" s="73" t="str">
        <f>IF(Table5[[#This Row],[Date Distributed]]="","In Stock","Distributed")</f>
        <v>Distributed</v>
      </c>
      <c r="F2393" s="79" t="s">
        <v>660</v>
      </c>
      <c r="G2393" s="75" t="s">
        <v>761</v>
      </c>
      <c r="H2393" s="80" t="s">
        <v>762</v>
      </c>
      <c r="I2393" s="80" t="s">
        <v>763</v>
      </c>
      <c r="J2393" s="81" t="s">
        <v>2989</v>
      </c>
      <c r="K2393" s="80" t="s">
        <v>385</v>
      </c>
      <c r="L2393" s="3" t="str">
        <f>_xlfn.XLOOKUP(Table5[[#This Row],[Item '#]],Ticket_Forms[Form Number],Ticket_Forms[Game Name],"",,)</f>
        <v>Criss Cross</v>
      </c>
      <c r="M2393" s="15">
        <v>186</v>
      </c>
      <c r="N2393" s="3">
        <f>LOOKUP(Table5[[#This Row],[Item '#]],Ticket_Forms[Form Number],Ticket_Forms[Ticket Count])</f>
        <v>5520</v>
      </c>
      <c r="O2393" s="16">
        <f>LOOKUP(Table5[[#This Row],[Item '#]],Ticket_Forms[Form Number],Ticket_Forms[Ticket Value])</f>
        <v>1</v>
      </c>
      <c r="P2393" s="16">
        <f>LOOKUP(Table5[[#This Row],[Item '#]],Ticket_Forms[Form Number],Ticket_Forms[Revenue])</f>
        <v>5520</v>
      </c>
      <c r="Q2393" s="16">
        <f>LOOKUP(Table5[[#This Row],[Item '#]],Ticket_Forms[Form Number],Ticket_Forms[Ideal Profit])</f>
        <v>960</v>
      </c>
      <c r="R2393" s="16">
        <f>LOOKUP(Table5[[#This Row],[Item '#]],Ticket_Forms[Form Number],Ticket_Forms[Prizes])</f>
        <v>4560</v>
      </c>
      <c r="S2393" s="16">
        <f>LOOKUP(Table5[[#This Row],[Item '#]],Ticket_Forms[Form Number],Ticket_Forms[Location Rent])</f>
        <v>331</v>
      </c>
      <c r="T2393" s="16">
        <f>LOOKUP(Table5[[#This Row],[Item '#]],Ticket_Forms[Form Number],Ticket_Forms[Last Sale])</f>
        <v>200</v>
      </c>
      <c r="U2393" s="16" t="s">
        <v>3909</v>
      </c>
      <c r="V2393" s="58">
        <f>Table5[[#This Row],[Date Distributed]]</f>
        <v>45490</v>
      </c>
      <c r="W2393" s="3" t="str">
        <f>_xlfn.XLOOKUP(Table5[[#This Row],[Serial '#]],Table10[Serial '#],Table10[Charity Association],"",,)</f>
        <v>Cleveland Police Athletic League</v>
      </c>
      <c r="X2393" s="3" t="s">
        <v>4067</v>
      </c>
      <c r="Y2393" s="58">
        <v>45449</v>
      </c>
      <c r="Z2393" s="3" t="s">
        <v>23</v>
      </c>
    </row>
    <row r="2394" spans="1:26" hidden="1" x14ac:dyDescent="0.35">
      <c r="A2394" s="3">
        <v>2392</v>
      </c>
      <c r="B2394" s="78">
        <v>45414</v>
      </c>
      <c r="C2394" s="73">
        <f>_xlfn.XLOOKUP(Table5[[#This Row],[Serial '#]],Table10[Serial '#],Table10[Date],"",,)</f>
        <v>45491</v>
      </c>
      <c r="D23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94" s="73" t="str">
        <f>IF(Table5[[#This Row],[Date Distributed]]="","In Stock","Distributed")</f>
        <v>Distributed</v>
      </c>
      <c r="F2394" s="79" t="s">
        <v>660</v>
      </c>
      <c r="G2394" s="75" t="s">
        <v>761</v>
      </c>
      <c r="H2394" s="80" t="s">
        <v>762</v>
      </c>
      <c r="I2394" s="80" t="s">
        <v>763</v>
      </c>
      <c r="J2394" s="81" t="s">
        <v>2990</v>
      </c>
      <c r="K2394" s="80" t="s">
        <v>385</v>
      </c>
      <c r="L2394" s="3" t="str">
        <f>_xlfn.XLOOKUP(Table5[[#This Row],[Item '#]],Ticket_Forms[Form Number],Ticket_Forms[Game Name],"",,)</f>
        <v>Criss Cross</v>
      </c>
      <c r="M2394" s="15">
        <v>186</v>
      </c>
      <c r="N2394" s="3">
        <f>LOOKUP(Table5[[#This Row],[Item '#]],Ticket_Forms[Form Number],Ticket_Forms[Ticket Count])</f>
        <v>5520</v>
      </c>
      <c r="O2394" s="16">
        <f>LOOKUP(Table5[[#This Row],[Item '#]],Ticket_Forms[Form Number],Ticket_Forms[Ticket Value])</f>
        <v>1</v>
      </c>
      <c r="P2394" s="16">
        <f>LOOKUP(Table5[[#This Row],[Item '#]],Ticket_Forms[Form Number],Ticket_Forms[Revenue])</f>
        <v>5520</v>
      </c>
      <c r="Q2394" s="16">
        <f>LOOKUP(Table5[[#This Row],[Item '#]],Ticket_Forms[Form Number],Ticket_Forms[Ideal Profit])</f>
        <v>960</v>
      </c>
      <c r="R2394" s="16">
        <f>LOOKUP(Table5[[#This Row],[Item '#]],Ticket_Forms[Form Number],Ticket_Forms[Prizes])</f>
        <v>4560</v>
      </c>
      <c r="S2394" s="16">
        <f>LOOKUP(Table5[[#This Row],[Item '#]],Ticket_Forms[Form Number],Ticket_Forms[Location Rent])</f>
        <v>331</v>
      </c>
      <c r="T2394" s="16">
        <f>LOOKUP(Table5[[#This Row],[Item '#]],Ticket_Forms[Form Number],Ticket_Forms[Last Sale])</f>
        <v>200</v>
      </c>
      <c r="U2394" s="16" t="s">
        <v>3909</v>
      </c>
      <c r="V2394" s="58">
        <f>Table5[[#This Row],[Date Distributed]]</f>
        <v>45491</v>
      </c>
      <c r="W2394" s="3" t="str">
        <f>_xlfn.XLOOKUP(Table5[[#This Row],[Serial '#]],Table10[Serial '#],Table10[Charity Association],"",,)</f>
        <v>Medina County Law Enforcrment Assoc</v>
      </c>
      <c r="X2394" s="3" t="s">
        <v>4067</v>
      </c>
      <c r="Y2394" s="58">
        <v>45449</v>
      </c>
      <c r="Z2394" s="3" t="s">
        <v>23</v>
      </c>
    </row>
    <row r="2395" spans="1:26" hidden="1" x14ac:dyDescent="0.35">
      <c r="A2395" s="3">
        <v>2393</v>
      </c>
      <c r="B2395" s="78">
        <v>45414</v>
      </c>
      <c r="C2395" s="73">
        <f>_xlfn.XLOOKUP(Table5[[#This Row],[Serial '#]],Table10[Serial '#],Table10[Date],"",,)</f>
        <v>45492</v>
      </c>
      <c r="D23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95" s="73" t="str">
        <f>IF(Table5[[#This Row],[Date Distributed]]="","In Stock","Distributed")</f>
        <v>Distributed</v>
      </c>
      <c r="F2395" s="79" t="s">
        <v>660</v>
      </c>
      <c r="G2395" s="75" t="s">
        <v>761</v>
      </c>
      <c r="H2395" s="80" t="s">
        <v>762</v>
      </c>
      <c r="I2395" s="80" t="s">
        <v>763</v>
      </c>
      <c r="J2395" s="81" t="s">
        <v>2991</v>
      </c>
      <c r="K2395" s="80" t="s">
        <v>443</v>
      </c>
      <c r="L2395" s="3" t="str">
        <f>_xlfn.XLOOKUP(Table5[[#This Row],[Item '#]],Ticket_Forms[Form Number],Ticket_Forms[Game Name],"",,)</f>
        <v>Moon Walk</v>
      </c>
      <c r="M2395" s="15">
        <v>134</v>
      </c>
      <c r="N2395" s="3">
        <f>LOOKUP(Table5[[#This Row],[Item '#]],Ticket_Forms[Form Number],Ticket_Forms[Ticket Count])</f>
        <v>4000</v>
      </c>
      <c r="O2395" s="16">
        <f>LOOKUP(Table5[[#This Row],[Item '#]],Ticket_Forms[Form Number],Ticket_Forms[Ticket Value])</f>
        <v>1</v>
      </c>
      <c r="P2395" s="16">
        <f>LOOKUP(Table5[[#This Row],[Item '#]],Ticket_Forms[Form Number],Ticket_Forms[Revenue])</f>
        <v>4000</v>
      </c>
      <c r="Q2395" s="16">
        <f>LOOKUP(Table5[[#This Row],[Item '#]],Ticket_Forms[Form Number],Ticket_Forms[Ideal Profit])</f>
        <v>1000</v>
      </c>
      <c r="R2395" s="16">
        <f>LOOKUP(Table5[[#This Row],[Item '#]],Ticket_Forms[Form Number],Ticket_Forms[Prizes])</f>
        <v>3000</v>
      </c>
      <c r="S2395" s="16">
        <f>LOOKUP(Table5[[#This Row],[Item '#]],Ticket_Forms[Form Number],Ticket_Forms[Location Rent])</f>
        <v>240</v>
      </c>
      <c r="T2395" s="16">
        <f>LOOKUP(Table5[[#This Row],[Item '#]],Ticket_Forms[Form Number],Ticket_Forms[Last Sale])</f>
        <v>0</v>
      </c>
      <c r="U2395" s="16" t="s">
        <v>3909</v>
      </c>
      <c r="V2395" s="58">
        <f>Table5[[#This Row],[Date Distributed]]</f>
        <v>45492</v>
      </c>
      <c r="W2395" s="3" t="str">
        <f>_xlfn.XLOOKUP(Table5[[#This Row],[Serial '#]],Table10[Serial '#],Table10[Charity Association],"",,)</f>
        <v>Cleveland Police Athletic League</v>
      </c>
      <c r="X2395" s="3" t="s">
        <v>4067</v>
      </c>
      <c r="Y2395" s="58">
        <v>45449</v>
      </c>
      <c r="Z2395" s="3" t="s">
        <v>23</v>
      </c>
    </row>
    <row r="2396" spans="1:26" hidden="1" x14ac:dyDescent="0.35">
      <c r="A2396" s="3">
        <v>2394</v>
      </c>
      <c r="B2396" s="78">
        <v>45414</v>
      </c>
      <c r="C2396" s="73">
        <f>_xlfn.XLOOKUP(Table5[[#This Row],[Serial '#]],Table10[Serial '#],Table10[Date],"",,)</f>
        <v>45495</v>
      </c>
      <c r="D23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96" s="73" t="str">
        <f>IF(Table5[[#This Row],[Date Distributed]]="","In Stock","Distributed")</f>
        <v>Distributed</v>
      </c>
      <c r="F2396" s="79" t="s">
        <v>660</v>
      </c>
      <c r="G2396" s="75" t="s">
        <v>761</v>
      </c>
      <c r="H2396" s="80" t="s">
        <v>762</v>
      </c>
      <c r="I2396" s="80" t="s">
        <v>763</v>
      </c>
      <c r="J2396" s="81" t="s">
        <v>2992</v>
      </c>
      <c r="K2396" s="80" t="s">
        <v>3645</v>
      </c>
      <c r="L2396" s="3" t="str">
        <f>_xlfn.XLOOKUP(Table5[[#This Row],[Item '#]],Ticket_Forms[Form Number],Ticket_Forms[Game Name],"",,)</f>
        <v>Big 5</v>
      </c>
      <c r="M2396" s="15">
        <v>360</v>
      </c>
      <c r="N2396" s="3">
        <f>LOOKUP(Table5[[#This Row],[Item '#]],Ticket_Forms[Form Number],Ticket_Forms[Ticket Count])</f>
        <v>9959</v>
      </c>
      <c r="O2396" s="16">
        <f>LOOKUP(Table5[[#This Row],[Item '#]],Ticket_Forms[Form Number],Ticket_Forms[Ticket Value])</f>
        <v>1</v>
      </c>
      <c r="P2396" s="16">
        <f>LOOKUP(Table5[[#This Row],[Item '#]],Ticket_Forms[Form Number],Ticket_Forms[Revenue])</f>
        <v>9959</v>
      </c>
      <c r="Q2396" s="16">
        <f>LOOKUP(Table5[[#This Row],[Item '#]],Ticket_Forms[Form Number],Ticket_Forms[Ideal Profit])</f>
        <v>2119</v>
      </c>
      <c r="R2396" s="16">
        <f>LOOKUP(Table5[[#This Row],[Item '#]],Ticket_Forms[Form Number],Ticket_Forms[Prizes])</f>
        <v>7840</v>
      </c>
      <c r="S2396" s="16">
        <f>LOOKUP(Table5[[#This Row],[Item '#]],Ticket_Forms[Form Number],Ticket_Forms[Location Rent])</f>
        <v>597</v>
      </c>
      <c r="T2396" s="16">
        <f>LOOKUP(Table5[[#This Row],[Item '#]],Ticket_Forms[Form Number],Ticket_Forms[Last Sale])</f>
        <v>0</v>
      </c>
      <c r="U2396" s="16" t="s">
        <v>3909</v>
      </c>
      <c r="V2396" s="58">
        <f>Table5[[#This Row],[Date Distributed]]</f>
        <v>45495</v>
      </c>
      <c r="W2396" s="3" t="str">
        <f>_xlfn.XLOOKUP(Table5[[#This Row],[Serial '#]],Table10[Serial '#],Table10[Charity Association],"",,)</f>
        <v>Greater Cleveland Football Foundation</v>
      </c>
      <c r="X2396" s="3" t="s">
        <v>4067</v>
      </c>
      <c r="Y2396" s="58">
        <v>45449</v>
      </c>
      <c r="Z2396" s="3" t="s">
        <v>23</v>
      </c>
    </row>
    <row r="2397" spans="1:26" hidden="1" x14ac:dyDescent="0.35">
      <c r="A2397" s="3">
        <v>2395</v>
      </c>
      <c r="B2397" s="78">
        <v>45414</v>
      </c>
      <c r="C2397" s="73">
        <f>_xlfn.XLOOKUP(Table5[[#This Row],[Serial '#]],Table10[Serial '#],Table10[Date],"",,)</f>
        <v>45498</v>
      </c>
      <c r="D23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97" s="73" t="str">
        <f>IF(Table5[[#This Row],[Date Distributed]]="","In Stock","Distributed")</f>
        <v>Distributed</v>
      </c>
      <c r="F2397" s="79" t="s">
        <v>660</v>
      </c>
      <c r="G2397" s="75" t="s">
        <v>761</v>
      </c>
      <c r="H2397" s="80" t="s">
        <v>762</v>
      </c>
      <c r="I2397" s="80" t="s">
        <v>763</v>
      </c>
      <c r="J2397" s="81" t="s">
        <v>2993</v>
      </c>
      <c r="K2397" s="80" t="s">
        <v>524</v>
      </c>
      <c r="L2397" s="3" t="str">
        <f>_xlfn.XLOOKUP(Table5[[#This Row],[Item '#]],Ticket_Forms[Form Number],Ticket_Forms[Game Name],"",,)</f>
        <v>9 Iron</v>
      </c>
      <c r="M2397" s="15">
        <v>134</v>
      </c>
      <c r="N2397" s="3">
        <f>LOOKUP(Table5[[#This Row],[Item '#]],Ticket_Forms[Form Number],Ticket_Forms[Ticket Count])</f>
        <v>4000</v>
      </c>
      <c r="O2397" s="16">
        <f>LOOKUP(Table5[[#This Row],[Item '#]],Ticket_Forms[Form Number],Ticket_Forms[Ticket Value])</f>
        <v>1</v>
      </c>
      <c r="P2397" s="16">
        <f>LOOKUP(Table5[[#This Row],[Item '#]],Ticket_Forms[Form Number],Ticket_Forms[Revenue])</f>
        <v>4000</v>
      </c>
      <c r="Q2397" s="16">
        <f>LOOKUP(Table5[[#This Row],[Item '#]],Ticket_Forms[Form Number],Ticket_Forms[Ideal Profit])</f>
        <v>1000</v>
      </c>
      <c r="R2397" s="16">
        <f>LOOKUP(Table5[[#This Row],[Item '#]],Ticket_Forms[Form Number],Ticket_Forms[Prizes])</f>
        <v>3000</v>
      </c>
      <c r="S2397" s="16">
        <f>LOOKUP(Table5[[#This Row],[Item '#]],Ticket_Forms[Form Number],Ticket_Forms[Location Rent])</f>
        <v>240</v>
      </c>
      <c r="T2397" s="16">
        <f>LOOKUP(Table5[[#This Row],[Item '#]],Ticket_Forms[Form Number],Ticket_Forms[Last Sale])</f>
        <v>0</v>
      </c>
      <c r="U2397" s="16" t="s">
        <v>3909</v>
      </c>
      <c r="V2397" s="58">
        <f>Table5[[#This Row],[Date Distributed]]</f>
        <v>45498</v>
      </c>
      <c r="W2397" s="3" t="str">
        <f>_xlfn.XLOOKUP(Table5[[#This Row],[Serial '#]],Table10[Serial '#],Table10[Charity Association],"",,)</f>
        <v>Greater Cleveland Football Foundation</v>
      </c>
      <c r="X2397" s="3" t="s">
        <v>4067</v>
      </c>
      <c r="Y2397" s="58">
        <v>45449</v>
      </c>
      <c r="Z2397" s="3" t="s">
        <v>23</v>
      </c>
    </row>
    <row r="2398" spans="1:26" hidden="1" x14ac:dyDescent="0.35">
      <c r="A2398" s="3">
        <v>2396</v>
      </c>
      <c r="B2398" s="78">
        <v>45414</v>
      </c>
      <c r="C2398" s="73">
        <f>_xlfn.XLOOKUP(Table5[[#This Row],[Serial '#]],Table10[Serial '#],Table10[Date],"",,)</f>
        <v>45506</v>
      </c>
      <c r="D23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98" s="73" t="str">
        <f>IF(Table5[[#This Row],[Date Distributed]]="","In Stock","Distributed")</f>
        <v>Distributed</v>
      </c>
      <c r="F2398" s="79" t="s">
        <v>660</v>
      </c>
      <c r="G2398" s="75" t="s">
        <v>761</v>
      </c>
      <c r="H2398" s="80" t="s">
        <v>762</v>
      </c>
      <c r="I2398" s="80" t="s">
        <v>763</v>
      </c>
      <c r="J2398" s="81" t="s">
        <v>2994</v>
      </c>
      <c r="K2398" s="80" t="s">
        <v>525</v>
      </c>
      <c r="L2398" s="3" t="str">
        <f>_xlfn.XLOOKUP(Table5[[#This Row],[Item '#]],Ticket_Forms[Form Number],Ticket_Forms[Game Name],"",,)</f>
        <v>Captain Cash</v>
      </c>
      <c r="M2398" s="15">
        <v>134</v>
      </c>
      <c r="N2398" s="3">
        <f>LOOKUP(Table5[[#This Row],[Item '#]],Ticket_Forms[Form Number],Ticket_Forms[Ticket Count])</f>
        <v>4000</v>
      </c>
      <c r="O2398" s="16">
        <f>LOOKUP(Table5[[#This Row],[Item '#]],Ticket_Forms[Form Number],Ticket_Forms[Ticket Value])</f>
        <v>1</v>
      </c>
      <c r="P2398" s="16">
        <f>LOOKUP(Table5[[#This Row],[Item '#]],Ticket_Forms[Form Number],Ticket_Forms[Revenue])</f>
        <v>4000</v>
      </c>
      <c r="Q2398" s="16">
        <f>LOOKUP(Table5[[#This Row],[Item '#]],Ticket_Forms[Form Number],Ticket_Forms[Ideal Profit])</f>
        <v>1000</v>
      </c>
      <c r="R2398" s="16">
        <f>LOOKUP(Table5[[#This Row],[Item '#]],Ticket_Forms[Form Number],Ticket_Forms[Prizes])</f>
        <v>3000</v>
      </c>
      <c r="S2398" s="16">
        <f>LOOKUP(Table5[[#This Row],[Item '#]],Ticket_Forms[Form Number],Ticket_Forms[Location Rent])</f>
        <v>240</v>
      </c>
      <c r="T2398" s="16">
        <f>LOOKUP(Table5[[#This Row],[Item '#]],Ticket_Forms[Form Number],Ticket_Forms[Last Sale])</f>
        <v>0</v>
      </c>
      <c r="U2398" s="16" t="s">
        <v>3909</v>
      </c>
      <c r="V2398" s="58">
        <f>Table5[[#This Row],[Date Distributed]]</f>
        <v>45506</v>
      </c>
      <c r="W2398" s="3" t="str">
        <f>_xlfn.XLOOKUP(Table5[[#This Row],[Serial '#]],Table10[Serial '#],Table10[Charity Association],"",,)</f>
        <v>Cleveland Police Athletic League</v>
      </c>
      <c r="X2398" s="3" t="s">
        <v>4067</v>
      </c>
      <c r="Y2398" s="58">
        <v>45449</v>
      </c>
      <c r="Z2398" s="3" t="s">
        <v>23</v>
      </c>
    </row>
    <row r="2399" spans="1:26" hidden="1" x14ac:dyDescent="0.35">
      <c r="A2399" s="3">
        <v>2397</v>
      </c>
      <c r="B2399" s="78">
        <v>45414</v>
      </c>
      <c r="C2399" s="73">
        <f>_xlfn.XLOOKUP(Table5[[#This Row],[Serial '#]],Table10[Serial '#],Table10[Date],"",,)</f>
        <v>45516</v>
      </c>
      <c r="D23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99" s="73" t="str">
        <f>IF(Table5[[#This Row],[Date Distributed]]="","In Stock","Distributed")</f>
        <v>Distributed</v>
      </c>
      <c r="F2399" s="79" t="s">
        <v>660</v>
      </c>
      <c r="G2399" s="75" t="s">
        <v>761</v>
      </c>
      <c r="H2399" s="80" t="s">
        <v>762</v>
      </c>
      <c r="I2399" s="80" t="s">
        <v>763</v>
      </c>
      <c r="J2399" s="81" t="s">
        <v>2995</v>
      </c>
      <c r="K2399" s="80" t="s">
        <v>509</v>
      </c>
      <c r="L2399" s="3" t="str">
        <f>_xlfn.XLOOKUP(Table5[[#This Row],[Item '#]],Ticket_Forms[Form Number],Ticket_Forms[Game Name],"",,)</f>
        <v>Pub Crawl</v>
      </c>
      <c r="M2399" s="15">
        <v>134</v>
      </c>
      <c r="N2399" s="3">
        <f>LOOKUP(Table5[[#This Row],[Item '#]],Ticket_Forms[Form Number],Ticket_Forms[Ticket Count])</f>
        <v>4000</v>
      </c>
      <c r="O2399" s="16">
        <f>LOOKUP(Table5[[#This Row],[Item '#]],Ticket_Forms[Form Number],Ticket_Forms[Ticket Value])</f>
        <v>1</v>
      </c>
      <c r="P2399" s="16">
        <f>LOOKUP(Table5[[#This Row],[Item '#]],Ticket_Forms[Form Number],Ticket_Forms[Revenue])</f>
        <v>4000</v>
      </c>
      <c r="Q2399" s="16">
        <f>LOOKUP(Table5[[#This Row],[Item '#]],Ticket_Forms[Form Number],Ticket_Forms[Ideal Profit])</f>
        <v>998</v>
      </c>
      <c r="R2399" s="16">
        <f>LOOKUP(Table5[[#This Row],[Item '#]],Ticket_Forms[Form Number],Ticket_Forms[Prizes])</f>
        <v>3002</v>
      </c>
      <c r="S2399" s="16">
        <f>LOOKUP(Table5[[#This Row],[Item '#]],Ticket_Forms[Form Number],Ticket_Forms[Location Rent])</f>
        <v>240</v>
      </c>
      <c r="T2399" s="16">
        <f>LOOKUP(Table5[[#This Row],[Item '#]],Ticket_Forms[Form Number],Ticket_Forms[Last Sale])</f>
        <v>0</v>
      </c>
      <c r="U2399" s="16" t="s">
        <v>3909</v>
      </c>
      <c r="V2399" s="58">
        <f>Table5[[#This Row],[Date Distributed]]</f>
        <v>45516</v>
      </c>
      <c r="W2399" s="3" t="str">
        <f>_xlfn.XLOOKUP(Table5[[#This Row],[Serial '#]],Table10[Serial '#],Table10[Charity Association],"",,)</f>
        <v>Greater Cleveland Football Foundation</v>
      </c>
      <c r="X2399" s="3" t="s">
        <v>4067</v>
      </c>
      <c r="Y2399" s="58">
        <v>45449</v>
      </c>
      <c r="Z2399" s="3" t="s">
        <v>23</v>
      </c>
    </row>
    <row r="2400" spans="1:26" hidden="1" x14ac:dyDescent="0.35">
      <c r="A2400" s="3">
        <v>2398</v>
      </c>
      <c r="B2400" s="78">
        <v>45414</v>
      </c>
      <c r="C2400" s="73">
        <f>_xlfn.XLOOKUP(Table5[[#This Row],[Serial '#]],Table10[Serial '#],Table10[Date],"",,)</f>
        <v>45519</v>
      </c>
      <c r="D24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00" s="73" t="str">
        <f>IF(Table5[[#This Row],[Date Distributed]]="","In Stock","Distributed")</f>
        <v>Distributed</v>
      </c>
      <c r="F2400" s="79" t="s">
        <v>660</v>
      </c>
      <c r="G2400" s="75" t="s">
        <v>761</v>
      </c>
      <c r="H2400" s="80" t="s">
        <v>762</v>
      </c>
      <c r="I2400" s="80" t="s">
        <v>763</v>
      </c>
      <c r="J2400" s="81" t="s">
        <v>2996</v>
      </c>
      <c r="K2400" s="80" t="s">
        <v>509</v>
      </c>
      <c r="L2400" s="3" t="str">
        <f>_xlfn.XLOOKUP(Table5[[#This Row],[Item '#]],Ticket_Forms[Form Number],Ticket_Forms[Game Name],"",,)</f>
        <v>Pub Crawl</v>
      </c>
      <c r="M2400" s="15">
        <v>134</v>
      </c>
      <c r="N2400" s="3">
        <f>LOOKUP(Table5[[#This Row],[Item '#]],Ticket_Forms[Form Number],Ticket_Forms[Ticket Count])</f>
        <v>4000</v>
      </c>
      <c r="O2400" s="16">
        <f>LOOKUP(Table5[[#This Row],[Item '#]],Ticket_Forms[Form Number],Ticket_Forms[Ticket Value])</f>
        <v>1</v>
      </c>
      <c r="P2400" s="16">
        <f>LOOKUP(Table5[[#This Row],[Item '#]],Ticket_Forms[Form Number],Ticket_Forms[Revenue])</f>
        <v>4000</v>
      </c>
      <c r="Q2400" s="16">
        <f>LOOKUP(Table5[[#This Row],[Item '#]],Ticket_Forms[Form Number],Ticket_Forms[Ideal Profit])</f>
        <v>998</v>
      </c>
      <c r="R2400" s="16">
        <f>LOOKUP(Table5[[#This Row],[Item '#]],Ticket_Forms[Form Number],Ticket_Forms[Prizes])</f>
        <v>3002</v>
      </c>
      <c r="S2400" s="16">
        <f>LOOKUP(Table5[[#This Row],[Item '#]],Ticket_Forms[Form Number],Ticket_Forms[Location Rent])</f>
        <v>240</v>
      </c>
      <c r="T2400" s="16">
        <f>LOOKUP(Table5[[#This Row],[Item '#]],Ticket_Forms[Form Number],Ticket_Forms[Last Sale])</f>
        <v>0</v>
      </c>
      <c r="U2400" s="16" t="s">
        <v>3909</v>
      </c>
      <c r="V2400" s="58">
        <f>Table5[[#This Row],[Date Distributed]]</f>
        <v>45519</v>
      </c>
      <c r="W2400" s="3" t="str">
        <f>_xlfn.XLOOKUP(Table5[[#This Row],[Serial '#]],Table10[Serial '#],Table10[Charity Association],"",,)</f>
        <v>Cleveland Police Athletic League</v>
      </c>
      <c r="X2400" s="3" t="s">
        <v>4067</v>
      </c>
      <c r="Y2400" s="58">
        <v>45449</v>
      </c>
      <c r="Z2400" s="3" t="s">
        <v>23</v>
      </c>
    </row>
    <row r="2401" spans="1:26" hidden="1" x14ac:dyDescent="0.35">
      <c r="A2401" s="3">
        <v>2399</v>
      </c>
      <c r="B2401" s="78">
        <v>45414</v>
      </c>
      <c r="C2401" s="73" t="str">
        <f>_xlfn.XLOOKUP(Table5[[#This Row],[Serial '#]],Table10[Serial '#],Table10[Date],"",,)</f>
        <v/>
      </c>
      <c r="D24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01" s="73" t="str">
        <f>IF(Table5[[#This Row],[Date Distributed]]="","In Stock","Distributed")</f>
        <v>In Stock</v>
      </c>
      <c r="F2401" s="79" t="s">
        <v>660</v>
      </c>
      <c r="G2401" s="75" t="s">
        <v>761</v>
      </c>
      <c r="H2401" s="80" t="s">
        <v>762</v>
      </c>
      <c r="I2401" s="80" t="s">
        <v>763</v>
      </c>
      <c r="J2401" s="81" t="s">
        <v>2997</v>
      </c>
      <c r="K2401" s="80" t="s">
        <v>500</v>
      </c>
      <c r="L2401" s="3" t="str">
        <f>_xlfn.XLOOKUP(Table5[[#This Row],[Item '#]],Ticket_Forms[Form Number],Ticket_Forms[Game Name],"",,)</f>
        <v>Wine Time</v>
      </c>
      <c r="M2401" s="15">
        <v>134</v>
      </c>
      <c r="N2401" s="3">
        <f>LOOKUP(Table5[[#This Row],[Item '#]],Ticket_Forms[Form Number],Ticket_Forms[Ticket Count])</f>
        <v>4000</v>
      </c>
      <c r="O2401" s="16">
        <f>LOOKUP(Table5[[#This Row],[Item '#]],Ticket_Forms[Form Number],Ticket_Forms[Ticket Value])</f>
        <v>1</v>
      </c>
      <c r="P2401" s="16">
        <f>LOOKUP(Table5[[#This Row],[Item '#]],Ticket_Forms[Form Number],Ticket_Forms[Revenue])</f>
        <v>4000</v>
      </c>
      <c r="Q2401" s="16">
        <f>LOOKUP(Table5[[#This Row],[Item '#]],Ticket_Forms[Form Number],Ticket_Forms[Ideal Profit])</f>
        <v>998</v>
      </c>
      <c r="R2401" s="16">
        <f>LOOKUP(Table5[[#This Row],[Item '#]],Ticket_Forms[Form Number],Ticket_Forms[Prizes])</f>
        <v>3002</v>
      </c>
      <c r="S2401" s="16">
        <f>LOOKUP(Table5[[#This Row],[Item '#]],Ticket_Forms[Form Number],Ticket_Forms[Location Rent])</f>
        <v>240</v>
      </c>
      <c r="T2401" s="16">
        <f>LOOKUP(Table5[[#This Row],[Item '#]],Ticket_Forms[Form Number],Ticket_Forms[Last Sale])</f>
        <v>0</v>
      </c>
      <c r="U2401" s="16" t="s">
        <v>3909</v>
      </c>
      <c r="V2401" s="58" t="str">
        <f>Table5[[#This Row],[Date Distributed]]</f>
        <v/>
      </c>
      <c r="W2401" s="3" t="str">
        <f>_xlfn.XLOOKUP(Table5[[#This Row],[Serial '#]],Table10[Serial '#],Table10[Charity Association],"",,)</f>
        <v/>
      </c>
      <c r="X2401" s="3" t="s">
        <v>4067</v>
      </c>
      <c r="Y2401" s="58">
        <v>45449</v>
      </c>
      <c r="Z2401" s="16" t="s">
        <v>23</v>
      </c>
    </row>
    <row r="2402" spans="1:26" hidden="1" x14ac:dyDescent="0.35">
      <c r="A2402" s="3">
        <v>2400</v>
      </c>
      <c r="B2402" s="78">
        <v>45414</v>
      </c>
      <c r="C2402" s="73" t="str">
        <f>_xlfn.XLOOKUP(Table5[[#This Row],[Serial '#]],Table10[Serial '#],Table10[Date],"",,)</f>
        <v/>
      </c>
      <c r="D24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02" s="73" t="str">
        <f>IF(Table5[[#This Row],[Date Distributed]]="","In Stock","Distributed")</f>
        <v>In Stock</v>
      </c>
      <c r="F2402" s="79" t="s">
        <v>660</v>
      </c>
      <c r="G2402" s="75" t="s">
        <v>761</v>
      </c>
      <c r="H2402" s="80" t="s">
        <v>762</v>
      </c>
      <c r="I2402" s="80" t="s">
        <v>763</v>
      </c>
      <c r="J2402" s="81" t="s">
        <v>2998</v>
      </c>
      <c r="K2402" s="80" t="s">
        <v>500</v>
      </c>
      <c r="L2402" s="3" t="str">
        <f>_xlfn.XLOOKUP(Table5[[#This Row],[Item '#]],Ticket_Forms[Form Number],Ticket_Forms[Game Name],"",,)</f>
        <v>Wine Time</v>
      </c>
      <c r="M2402" s="15">
        <v>134</v>
      </c>
      <c r="N2402" s="3">
        <f>LOOKUP(Table5[[#This Row],[Item '#]],Ticket_Forms[Form Number],Ticket_Forms[Ticket Count])</f>
        <v>4000</v>
      </c>
      <c r="O2402" s="16">
        <f>LOOKUP(Table5[[#This Row],[Item '#]],Ticket_Forms[Form Number],Ticket_Forms[Ticket Value])</f>
        <v>1</v>
      </c>
      <c r="P2402" s="16">
        <f>LOOKUP(Table5[[#This Row],[Item '#]],Ticket_Forms[Form Number],Ticket_Forms[Revenue])</f>
        <v>4000</v>
      </c>
      <c r="Q2402" s="16">
        <f>LOOKUP(Table5[[#This Row],[Item '#]],Ticket_Forms[Form Number],Ticket_Forms[Ideal Profit])</f>
        <v>998</v>
      </c>
      <c r="R2402" s="16">
        <f>LOOKUP(Table5[[#This Row],[Item '#]],Ticket_Forms[Form Number],Ticket_Forms[Prizes])</f>
        <v>3002</v>
      </c>
      <c r="S2402" s="16">
        <f>LOOKUP(Table5[[#This Row],[Item '#]],Ticket_Forms[Form Number],Ticket_Forms[Location Rent])</f>
        <v>240</v>
      </c>
      <c r="T2402" s="16">
        <f>LOOKUP(Table5[[#This Row],[Item '#]],Ticket_Forms[Form Number],Ticket_Forms[Last Sale])</f>
        <v>0</v>
      </c>
      <c r="U2402" s="16" t="s">
        <v>3909</v>
      </c>
      <c r="V2402" s="58" t="str">
        <f>Table5[[#This Row],[Date Distributed]]</f>
        <v/>
      </c>
      <c r="W2402" s="3" t="str">
        <f>_xlfn.XLOOKUP(Table5[[#This Row],[Serial '#]],Table10[Serial '#],Table10[Charity Association],"",,)</f>
        <v/>
      </c>
      <c r="X2402" s="3" t="s">
        <v>4067</v>
      </c>
      <c r="Y2402" s="58">
        <v>45449</v>
      </c>
      <c r="Z2402" s="16" t="s">
        <v>23</v>
      </c>
    </row>
    <row r="2403" spans="1:26" hidden="1" x14ac:dyDescent="0.35">
      <c r="A2403" s="3">
        <v>2401</v>
      </c>
      <c r="B2403" s="78">
        <v>45414</v>
      </c>
      <c r="C2403" s="73" t="str">
        <f>_xlfn.XLOOKUP(Table5[[#This Row],[Serial '#]],Table10[Serial '#],Table10[Date],"",,)</f>
        <v/>
      </c>
      <c r="D24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03" s="73" t="str">
        <f>IF(Table5[[#This Row],[Date Distributed]]="","In Stock","Distributed")</f>
        <v>In Stock</v>
      </c>
      <c r="F2403" s="79" t="s">
        <v>660</v>
      </c>
      <c r="G2403" s="75" t="s">
        <v>761</v>
      </c>
      <c r="H2403" s="80" t="s">
        <v>762</v>
      </c>
      <c r="I2403" s="80" t="s">
        <v>763</v>
      </c>
      <c r="J2403" s="81" t="s">
        <v>2999</v>
      </c>
      <c r="K2403" s="80" t="s">
        <v>498</v>
      </c>
      <c r="L2403" s="3" t="str">
        <f>_xlfn.XLOOKUP(Table5[[#This Row],[Item '#]],Ticket_Forms[Form Number],Ticket_Forms[Game Name],"",,)</f>
        <v>Spending the Money</v>
      </c>
      <c r="M2403" s="15">
        <v>134</v>
      </c>
      <c r="N2403" s="3">
        <f>LOOKUP(Table5[[#This Row],[Item '#]],Ticket_Forms[Form Number],Ticket_Forms[Ticket Count])</f>
        <v>4000</v>
      </c>
      <c r="O2403" s="16">
        <f>LOOKUP(Table5[[#This Row],[Item '#]],Ticket_Forms[Form Number],Ticket_Forms[Ticket Value])</f>
        <v>1</v>
      </c>
      <c r="P2403" s="16">
        <f>LOOKUP(Table5[[#This Row],[Item '#]],Ticket_Forms[Form Number],Ticket_Forms[Revenue])</f>
        <v>4000</v>
      </c>
      <c r="Q2403" s="16">
        <f>LOOKUP(Table5[[#This Row],[Item '#]],Ticket_Forms[Form Number],Ticket_Forms[Ideal Profit])</f>
        <v>998</v>
      </c>
      <c r="R2403" s="16">
        <f>LOOKUP(Table5[[#This Row],[Item '#]],Ticket_Forms[Form Number],Ticket_Forms[Prizes])</f>
        <v>3002</v>
      </c>
      <c r="S2403" s="16">
        <f>LOOKUP(Table5[[#This Row],[Item '#]],Ticket_Forms[Form Number],Ticket_Forms[Location Rent])</f>
        <v>240</v>
      </c>
      <c r="T2403" s="16">
        <f>LOOKUP(Table5[[#This Row],[Item '#]],Ticket_Forms[Form Number],Ticket_Forms[Last Sale])</f>
        <v>0</v>
      </c>
      <c r="U2403" s="16" t="s">
        <v>3909</v>
      </c>
      <c r="V2403" s="58" t="str">
        <f>Table5[[#This Row],[Date Distributed]]</f>
        <v/>
      </c>
      <c r="W2403" s="3" t="str">
        <f>_xlfn.XLOOKUP(Table5[[#This Row],[Serial '#]],Table10[Serial '#],Table10[Charity Association],"",,)</f>
        <v/>
      </c>
      <c r="X2403" s="3" t="s">
        <v>4067</v>
      </c>
      <c r="Y2403" s="58">
        <v>45449</v>
      </c>
      <c r="Z2403" s="16" t="s">
        <v>23</v>
      </c>
    </row>
    <row r="2404" spans="1:26" hidden="1" x14ac:dyDescent="0.35">
      <c r="A2404" s="3">
        <v>2402</v>
      </c>
      <c r="B2404" s="78">
        <v>45414</v>
      </c>
      <c r="C2404" s="73" t="str">
        <f>_xlfn.XLOOKUP(Table5[[#This Row],[Serial '#]],Table10[Serial '#],Table10[Date],"",,)</f>
        <v/>
      </c>
      <c r="D24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04" s="73" t="str">
        <f>IF(Table5[[#This Row],[Date Distributed]]="","In Stock","Distributed")</f>
        <v>In Stock</v>
      </c>
      <c r="F2404" s="79" t="s">
        <v>660</v>
      </c>
      <c r="G2404" s="75" t="s">
        <v>761</v>
      </c>
      <c r="H2404" s="80" t="s">
        <v>762</v>
      </c>
      <c r="I2404" s="80" t="s">
        <v>763</v>
      </c>
      <c r="J2404" s="81" t="s">
        <v>3000</v>
      </c>
      <c r="K2404" s="80" t="s">
        <v>498</v>
      </c>
      <c r="L2404" s="3" t="str">
        <f>_xlfn.XLOOKUP(Table5[[#This Row],[Item '#]],Ticket_Forms[Form Number],Ticket_Forms[Game Name],"",,)</f>
        <v>Spending the Money</v>
      </c>
      <c r="M2404" s="15">
        <v>134</v>
      </c>
      <c r="N2404" s="3">
        <f>LOOKUP(Table5[[#This Row],[Item '#]],Ticket_Forms[Form Number],Ticket_Forms[Ticket Count])</f>
        <v>4000</v>
      </c>
      <c r="O2404" s="16">
        <f>LOOKUP(Table5[[#This Row],[Item '#]],Ticket_Forms[Form Number],Ticket_Forms[Ticket Value])</f>
        <v>1</v>
      </c>
      <c r="P2404" s="16">
        <f>LOOKUP(Table5[[#This Row],[Item '#]],Ticket_Forms[Form Number],Ticket_Forms[Revenue])</f>
        <v>4000</v>
      </c>
      <c r="Q2404" s="16">
        <f>LOOKUP(Table5[[#This Row],[Item '#]],Ticket_Forms[Form Number],Ticket_Forms[Ideal Profit])</f>
        <v>998</v>
      </c>
      <c r="R2404" s="16">
        <f>LOOKUP(Table5[[#This Row],[Item '#]],Ticket_Forms[Form Number],Ticket_Forms[Prizes])</f>
        <v>3002</v>
      </c>
      <c r="S2404" s="16">
        <f>LOOKUP(Table5[[#This Row],[Item '#]],Ticket_Forms[Form Number],Ticket_Forms[Location Rent])</f>
        <v>240</v>
      </c>
      <c r="T2404" s="16">
        <f>LOOKUP(Table5[[#This Row],[Item '#]],Ticket_Forms[Form Number],Ticket_Forms[Last Sale])</f>
        <v>0</v>
      </c>
      <c r="U2404" s="16" t="s">
        <v>3909</v>
      </c>
      <c r="V2404" s="58" t="str">
        <f>Table5[[#This Row],[Date Distributed]]</f>
        <v/>
      </c>
      <c r="W2404" s="3" t="str">
        <f>_xlfn.XLOOKUP(Table5[[#This Row],[Serial '#]],Table10[Serial '#],Table10[Charity Association],"",,)</f>
        <v/>
      </c>
      <c r="X2404" s="3" t="s">
        <v>4067</v>
      </c>
      <c r="Y2404" s="58">
        <v>45449</v>
      </c>
      <c r="Z2404" s="16" t="s">
        <v>23</v>
      </c>
    </row>
    <row r="2405" spans="1:26" hidden="1" x14ac:dyDescent="0.35">
      <c r="A2405" s="3">
        <v>2403</v>
      </c>
      <c r="B2405" s="78">
        <v>45414</v>
      </c>
      <c r="C2405" s="73" t="str">
        <f>_xlfn.XLOOKUP(Table5[[#This Row],[Serial '#]],Table10[Serial '#],Table10[Date],"",,)</f>
        <v/>
      </c>
      <c r="D24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05" s="73" t="str">
        <f>IF(Table5[[#This Row],[Date Distributed]]="","In Stock","Distributed")</f>
        <v>In Stock</v>
      </c>
      <c r="F2405" s="79" t="s">
        <v>660</v>
      </c>
      <c r="G2405" s="75" t="s">
        <v>761</v>
      </c>
      <c r="H2405" s="80" t="s">
        <v>762</v>
      </c>
      <c r="I2405" s="80" t="s">
        <v>763</v>
      </c>
      <c r="J2405" s="81" t="s">
        <v>3001</v>
      </c>
      <c r="K2405" s="80" t="s">
        <v>499</v>
      </c>
      <c r="L2405" s="3" t="str">
        <f>_xlfn.XLOOKUP(Table5[[#This Row],[Item '#]],Ticket_Forms[Form Number],Ticket_Forms[Game Name],"",,)</f>
        <v>Bull Market</v>
      </c>
      <c r="M2405" s="15">
        <v>134</v>
      </c>
      <c r="N2405" s="3">
        <f>LOOKUP(Table5[[#This Row],[Item '#]],Ticket_Forms[Form Number],Ticket_Forms[Ticket Count])</f>
        <v>4000</v>
      </c>
      <c r="O2405" s="16">
        <f>LOOKUP(Table5[[#This Row],[Item '#]],Ticket_Forms[Form Number],Ticket_Forms[Ticket Value])</f>
        <v>1</v>
      </c>
      <c r="P2405" s="16">
        <f>LOOKUP(Table5[[#This Row],[Item '#]],Ticket_Forms[Form Number],Ticket_Forms[Revenue])</f>
        <v>4000</v>
      </c>
      <c r="Q2405" s="16">
        <f>LOOKUP(Table5[[#This Row],[Item '#]],Ticket_Forms[Form Number],Ticket_Forms[Ideal Profit])</f>
        <v>998</v>
      </c>
      <c r="R2405" s="16">
        <f>LOOKUP(Table5[[#This Row],[Item '#]],Ticket_Forms[Form Number],Ticket_Forms[Prizes])</f>
        <v>3002</v>
      </c>
      <c r="S2405" s="16">
        <f>LOOKUP(Table5[[#This Row],[Item '#]],Ticket_Forms[Form Number],Ticket_Forms[Location Rent])</f>
        <v>240</v>
      </c>
      <c r="T2405" s="16">
        <f>LOOKUP(Table5[[#This Row],[Item '#]],Ticket_Forms[Form Number],Ticket_Forms[Last Sale])</f>
        <v>0</v>
      </c>
      <c r="U2405" s="16" t="s">
        <v>3909</v>
      </c>
      <c r="V2405" s="58" t="str">
        <f>Table5[[#This Row],[Date Distributed]]</f>
        <v/>
      </c>
      <c r="W2405" s="3" t="str">
        <f>_xlfn.XLOOKUP(Table5[[#This Row],[Serial '#]],Table10[Serial '#],Table10[Charity Association],"",,)</f>
        <v/>
      </c>
      <c r="X2405" s="3" t="s">
        <v>4067</v>
      </c>
      <c r="Y2405" s="58">
        <v>45449</v>
      </c>
      <c r="Z2405" s="16" t="s">
        <v>23</v>
      </c>
    </row>
    <row r="2406" spans="1:26" hidden="1" x14ac:dyDescent="0.35">
      <c r="A2406" s="3">
        <v>2404</v>
      </c>
      <c r="B2406" s="78">
        <v>45414</v>
      </c>
      <c r="C2406" s="73" t="str">
        <f>_xlfn.XLOOKUP(Table5[[#This Row],[Serial '#]],Table10[Serial '#],Table10[Date],"",,)</f>
        <v/>
      </c>
      <c r="D24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06" s="73" t="str">
        <f>IF(Table5[[#This Row],[Date Distributed]]="","In Stock","Distributed")</f>
        <v>In Stock</v>
      </c>
      <c r="F2406" s="79" t="s">
        <v>660</v>
      </c>
      <c r="G2406" s="75" t="s">
        <v>761</v>
      </c>
      <c r="H2406" s="80" t="s">
        <v>762</v>
      </c>
      <c r="I2406" s="80" t="s">
        <v>763</v>
      </c>
      <c r="J2406" s="81" t="s">
        <v>3002</v>
      </c>
      <c r="K2406" s="80" t="s">
        <v>499</v>
      </c>
      <c r="L2406" s="3" t="str">
        <f>_xlfn.XLOOKUP(Table5[[#This Row],[Item '#]],Ticket_Forms[Form Number],Ticket_Forms[Game Name],"",,)</f>
        <v>Bull Market</v>
      </c>
      <c r="M2406" s="15">
        <v>134</v>
      </c>
      <c r="N2406" s="3">
        <f>LOOKUP(Table5[[#This Row],[Item '#]],Ticket_Forms[Form Number],Ticket_Forms[Ticket Count])</f>
        <v>4000</v>
      </c>
      <c r="O2406" s="16">
        <f>LOOKUP(Table5[[#This Row],[Item '#]],Ticket_Forms[Form Number],Ticket_Forms[Ticket Value])</f>
        <v>1</v>
      </c>
      <c r="P2406" s="16">
        <f>LOOKUP(Table5[[#This Row],[Item '#]],Ticket_Forms[Form Number],Ticket_Forms[Revenue])</f>
        <v>4000</v>
      </c>
      <c r="Q2406" s="16">
        <f>LOOKUP(Table5[[#This Row],[Item '#]],Ticket_Forms[Form Number],Ticket_Forms[Ideal Profit])</f>
        <v>998</v>
      </c>
      <c r="R2406" s="16">
        <f>LOOKUP(Table5[[#This Row],[Item '#]],Ticket_Forms[Form Number],Ticket_Forms[Prizes])</f>
        <v>3002</v>
      </c>
      <c r="S2406" s="16">
        <f>LOOKUP(Table5[[#This Row],[Item '#]],Ticket_Forms[Form Number],Ticket_Forms[Location Rent])</f>
        <v>240</v>
      </c>
      <c r="T2406" s="16">
        <f>LOOKUP(Table5[[#This Row],[Item '#]],Ticket_Forms[Form Number],Ticket_Forms[Last Sale])</f>
        <v>0</v>
      </c>
      <c r="U2406" s="16" t="s">
        <v>3909</v>
      </c>
      <c r="V2406" s="58" t="str">
        <f>Table5[[#This Row],[Date Distributed]]</f>
        <v/>
      </c>
      <c r="W2406" s="3" t="str">
        <f>_xlfn.XLOOKUP(Table5[[#This Row],[Serial '#]],Table10[Serial '#],Table10[Charity Association],"",,)</f>
        <v/>
      </c>
      <c r="X2406" s="3" t="s">
        <v>4067</v>
      </c>
      <c r="Y2406" s="58">
        <v>45449</v>
      </c>
      <c r="Z2406" s="16" t="s">
        <v>23</v>
      </c>
    </row>
    <row r="2407" spans="1:26" hidden="1" x14ac:dyDescent="0.35">
      <c r="A2407" s="3">
        <v>2405</v>
      </c>
      <c r="B2407" s="78">
        <v>45414</v>
      </c>
      <c r="C2407" s="73" t="str">
        <f>_xlfn.XLOOKUP(Table5[[#This Row],[Serial '#]],Table10[Serial '#],Table10[Date],"",,)</f>
        <v/>
      </c>
      <c r="D24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07" s="73" t="str">
        <f>IF(Table5[[#This Row],[Date Distributed]]="","In Stock","Distributed")</f>
        <v>In Stock</v>
      </c>
      <c r="F2407" s="79" t="s">
        <v>660</v>
      </c>
      <c r="G2407" s="75" t="s">
        <v>761</v>
      </c>
      <c r="H2407" s="80" t="s">
        <v>762</v>
      </c>
      <c r="I2407" s="80" t="s">
        <v>763</v>
      </c>
      <c r="J2407" s="82" t="s">
        <v>3003</v>
      </c>
      <c r="K2407" s="80" t="s">
        <v>525</v>
      </c>
      <c r="L2407" s="3" t="str">
        <f>_xlfn.XLOOKUP(Table5[[#This Row],[Item '#]],Ticket_Forms[Form Number],Ticket_Forms[Game Name],"",,)</f>
        <v>Captain Cash</v>
      </c>
      <c r="M2407" s="15">
        <v>134</v>
      </c>
      <c r="N2407" s="3">
        <f>LOOKUP(Table5[[#This Row],[Item '#]],Ticket_Forms[Form Number],Ticket_Forms[Ticket Count])</f>
        <v>4000</v>
      </c>
      <c r="O2407" s="16">
        <f>LOOKUP(Table5[[#This Row],[Item '#]],Ticket_Forms[Form Number],Ticket_Forms[Ticket Value])</f>
        <v>1</v>
      </c>
      <c r="P2407" s="16">
        <f>LOOKUP(Table5[[#This Row],[Item '#]],Ticket_Forms[Form Number],Ticket_Forms[Revenue])</f>
        <v>4000</v>
      </c>
      <c r="Q2407" s="16">
        <f>LOOKUP(Table5[[#This Row],[Item '#]],Ticket_Forms[Form Number],Ticket_Forms[Ideal Profit])</f>
        <v>1000</v>
      </c>
      <c r="R2407" s="16">
        <f>LOOKUP(Table5[[#This Row],[Item '#]],Ticket_Forms[Form Number],Ticket_Forms[Prizes])</f>
        <v>3000</v>
      </c>
      <c r="S2407" s="16">
        <f>LOOKUP(Table5[[#This Row],[Item '#]],Ticket_Forms[Form Number],Ticket_Forms[Location Rent])</f>
        <v>240</v>
      </c>
      <c r="T2407" s="16">
        <f>LOOKUP(Table5[[#This Row],[Item '#]],Ticket_Forms[Form Number],Ticket_Forms[Last Sale])</f>
        <v>0</v>
      </c>
      <c r="U2407" s="16" t="s">
        <v>3909</v>
      </c>
      <c r="V2407" s="58" t="str">
        <f>Table5[[#This Row],[Date Distributed]]</f>
        <v/>
      </c>
      <c r="W2407" s="3" t="str">
        <f>_xlfn.XLOOKUP(Table5[[#This Row],[Serial '#]],Table10[Serial '#],Table10[Charity Association],"",,)</f>
        <v/>
      </c>
      <c r="Y2407" s="58"/>
      <c r="Z2407" s="16" t="s">
        <v>3909</v>
      </c>
    </row>
    <row r="2408" spans="1:26" hidden="1" x14ac:dyDescent="0.35">
      <c r="A2408" s="3">
        <v>2406</v>
      </c>
      <c r="B2408" s="78">
        <v>45414</v>
      </c>
      <c r="C2408" s="73" t="str">
        <f>_xlfn.XLOOKUP(Table5[[#This Row],[Serial '#]],Table10[Serial '#],Table10[Date],"",,)</f>
        <v/>
      </c>
      <c r="D24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08" s="73" t="str">
        <f>IF(Table5[[#This Row],[Date Distributed]]="","In Stock","Distributed")</f>
        <v>In Stock</v>
      </c>
      <c r="F2408" s="79" t="s">
        <v>660</v>
      </c>
      <c r="G2408" s="75" t="s">
        <v>761</v>
      </c>
      <c r="H2408" s="80" t="s">
        <v>762</v>
      </c>
      <c r="I2408" s="80" t="s">
        <v>763</v>
      </c>
      <c r="J2408" s="82" t="s">
        <v>3004</v>
      </c>
      <c r="K2408" s="80" t="s">
        <v>525</v>
      </c>
      <c r="L2408" s="3" t="str">
        <f>_xlfn.XLOOKUP(Table5[[#This Row],[Item '#]],Ticket_Forms[Form Number],Ticket_Forms[Game Name],"",,)</f>
        <v>Captain Cash</v>
      </c>
      <c r="M2408" s="15">
        <v>134</v>
      </c>
      <c r="N2408" s="3">
        <f>LOOKUP(Table5[[#This Row],[Item '#]],Ticket_Forms[Form Number],Ticket_Forms[Ticket Count])</f>
        <v>4000</v>
      </c>
      <c r="O2408" s="16">
        <f>LOOKUP(Table5[[#This Row],[Item '#]],Ticket_Forms[Form Number],Ticket_Forms[Ticket Value])</f>
        <v>1</v>
      </c>
      <c r="P2408" s="16">
        <f>LOOKUP(Table5[[#This Row],[Item '#]],Ticket_Forms[Form Number],Ticket_Forms[Revenue])</f>
        <v>4000</v>
      </c>
      <c r="Q2408" s="16">
        <f>LOOKUP(Table5[[#This Row],[Item '#]],Ticket_Forms[Form Number],Ticket_Forms[Ideal Profit])</f>
        <v>1000</v>
      </c>
      <c r="R2408" s="16">
        <f>LOOKUP(Table5[[#This Row],[Item '#]],Ticket_Forms[Form Number],Ticket_Forms[Prizes])</f>
        <v>3000</v>
      </c>
      <c r="S2408" s="16">
        <f>LOOKUP(Table5[[#This Row],[Item '#]],Ticket_Forms[Form Number],Ticket_Forms[Location Rent])</f>
        <v>240</v>
      </c>
      <c r="T2408" s="16">
        <f>LOOKUP(Table5[[#This Row],[Item '#]],Ticket_Forms[Form Number],Ticket_Forms[Last Sale])</f>
        <v>0</v>
      </c>
      <c r="U2408" s="16" t="s">
        <v>3909</v>
      </c>
      <c r="V2408" s="58" t="str">
        <f>Table5[[#This Row],[Date Distributed]]</f>
        <v/>
      </c>
      <c r="W2408" s="3" t="str">
        <f>_xlfn.XLOOKUP(Table5[[#This Row],[Serial '#]],Table10[Serial '#],Table10[Charity Association],"",,)</f>
        <v/>
      </c>
      <c r="Y2408" s="58"/>
      <c r="Z2408" s="16" t="s">
        <v>3909</v>
      </c>
    </row>
    <row r="2409" spans="1:26" hidden="1" x14ac:dyDescent="0.35">
      <c r="A2409" s="3">
        <v>2407</v>
      </c>
      <c r="B2409" s="78">
        <v>45414</v>
      </c>
      <c r="C2409" s="73" t="str">
        <f>_xlfn.XLOOKUP(Table5[[#This Row],[Serial '#]],Table10[Serial '#],Table10[Date],"",,)</f>
        <v/>
      </c>
      <c r="D24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09" s="73" t="str">
        <f>IF(Table5[[#This Row],[Date Distributed]]="","In Stock","Distributed")</f>
        <v>In Stock</v>
      </c>
      <c r="F2409" s="79" t="s">
        <v>660</v>
      </c>
      <c r="G2409" s="75" t="s">
        <v>761</v>
      </c>
      <c r="H2409" s="80" t="s">
        <v>762</v>
      </c>
      <c r="I2409" s="80" t="s">
        <v>763</v>
      </c>
      <c r="J2409" s="82" t="s">
        <v>3005</v>
      </c>
      <c r="K2409" s="80" t="s">
        <v>525</v>
      </c>
      <c r="L2409" s="3" t="str">
        <f>_xlfn.XLOOKUP(Table5[[#This Row],[Item '#]],Ticket_Forms[Form Number],Ticket_Forms[Game Name],"",,)</f>
        <v>Captain Cash</v>
      </c>
      <c r="M2409" s="15">
        <v>134</v>
      </c>
      <c r="N2409" s="3">
        <f>LOOKUP(Table5[[#This Row],[Item '#]],Ticket_Forms[Form Number],Ticket_Forms[Ticket Count])</f>
        <v>4000</v>
      </c>
      <c r="O2409" s="16">
        <f>LOOKUP(Table5[[#This Row],[Item '#]],Ticket_Forms[Form Number],Ticket_Forms[Ticket Value])</f>
        <v>1</v>
      </c>
      <c r="P2409" s="16">
        <f>LOOKUP(Table5[[#This Row],[Item '#]],Ticket_Forms[Form Number],Ticket_Forms[Revenue])</f>
        <v>4000</v>
      </c>
      <c r="Q2409" s="16">
        <f>LOOKUP(Table5[[#This Row],[Item '#]],Ticket_Forms[Form Number],Ticket_Forms[Ideal Profit])</f>
        <v>1000</v>
      </c>
      <c r="R2409" s="16">
        <f>LOOKUP(Table5[[#This Row],[Item '#]],Ticket_Forms[Form Number],Ticket_Forms[Prizes])</f>
        <v>3000</v>
      </c>
      <c r="S2409" s="16">
        <f>LOOKUP(Table5[[#This Row],[Item '#]],Ticket_Forms[Form Number],Ticket_Forms[Location Rent])</f>
        <v>240</v>
      </c>
      <c r="T2409" s="16">
        <f>LOOKUP(Table5[[#This Row],[Item '#]],Ticket_Forms[Form Number],Ticket_Forms[Last Sale])</f>
        <v>0</v>
      </c>
      <c r="U2409" s="16" t="s">
        <v>3909</v>
      </c>
      <c r="V2409" s="58" t="str">
        <f>Table5[[#This Row],[Date Distributed]]</f>
        <v/>
      </c>
      <c r="W2409" s="3" t="str">
        <f>_xlfn.XLOOKUP(Table5[[#This Row],[Serial '#]],Table10[Serial '#],Table10[Charity Association],"",,)</f>
        <v/>
      </c>
      <c r="Y2409" s="58"/>
      <c r="Z2409" s="16" t="s">
        <v>3909</v>
      </c>
    </row>
    <row r="2410" spans="1:26" hidden="1" x14ac:dyDescent="0.35">
      <c r="A2410" s="3">
        <v>2408</v>
      </c>
      <c r="B2410" s="78">
        <v>45414</v>
      </c>
      <c r="C2410" s="73" t="str">
        <f>_xlfn.XLOOKUP(Table5[[#This Row],[Serial '#]],Table10[Serial '#],Table10[Date],"",,)</f>
        <v/>
      </c>
      <c r="D24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10" s="73" t="str">
        <f>IF(Table5[[#This Row],[Date Distributed]]="","In Stock","Distributed")</f>
        <v>In Stock</v>
      </c>
      <c r="F2410" s="79" t="s">
        <v>660</v>
      </c>
      <c r="G2410" s="75" t="s">
        <v>761</v>
      </c>
      <c r="H2410" s="80" t="s">
        <v>762</v>
      </c>
      <c r="I2410" s="80" t="s">
        <v>763</v>
      </c>
      <c r="J2410" s="81" t="s">
        <v>3006</v>
      </c>
      <c r="K2410" s="80" t="s">
        <v>525</v>
      </c>
      <c r="L2410" s="3" t="str">
        <f>_xlfn.XLOOKUP(Table5[[#This Row],[Item '#]],Ticket_Forms[Form Number],Ticket_Forms[Game Name],"",,)</f>
        <v>Captain Cash</v>
      </c>
      <c r="M2410" s="15">
        <v>134</v>
      </c>
      <c r="N2410" s="3">
        <f>LOOKUP(Table5[[#This Row],[Item '#]],Ticket_Forms[Form Number],Ticket_Forms[Ticket Count])</f>
        <v>4000</v>
      </c>
      <c r="O2410" s="16">
        <f>LOOKUP(Table5[[#This Row],[Item '#]],Ticket_Forms[Form Number],Ticket_Forms[Ticket Value])</f>
        <v>1</v>
      </c>
      <c r="P2410" s="16">
        <f>LOOKUP(Table5[[#This Row],[Item '#]],Ticket_Forms[Form Number],Ticket_Forms[Revenue])</f>
        <v>4000</v>
      </c>
      <c r="Q2410" s="16">
        <f>LOOKUP(Table5[[#This Row],[Item '#]],Ticket_Forms[Form Number],Ticket_Forms[Ideal Profit])</f>
        <v>1000</v>
      </c>
      <c r="R2410" s="16">
        <f>LOOKUP(Table5[[#This Row],[Item '#]],Ticket_Forms[Form Number],Ticket_Forms[Prizes])</f>
        <v>3000</v>
      </c>
      <c r="S2410" s="16">
        <f>LOOKUP(Table5[[#This Row],[Item '#]],Ticket_Forms[Form Number],Ticket_Forms[Location Rent])</f>
        <v>240</v>
      </c>
      <c r="T2410" s="16">
        <f>LOOKUP(Table5[[#This Row],[Item '#]],Ticket_Forms[Form Number],Ticket_Forms[Last Sale])</f>
        <v>0</v>
      </c>
      <c r="U2410" s="16" t="s">
        <v>3909</v>
      </c>
      <c r="V2410" s="58" t="str">
        <f>Table5[[#This Row],[Date Distributed]]</f>
        <v/>
      </c>
      <c r="W2410" s="3" t="str">
        <f>_xlfn.XLOOKUP(Table5[[#This Row],[Serial '#]],Table10[Serial '#],Table10[Charity Association],"",,)</f>
        <v/>
      </c>
      <c r="X2410" s="3" t="s">
        <v>4067</v>
      </c>
      <c r="Y2410" s="58">
        <v>45449</v>
      </c>
      <c r="Z2410" s="16" t="s">
        <v>23</v>
      </c>
    </row>
    <row r="2411" spans="1:26" hidden="1" x14ac:dyDescent="0.35">
      <c r="A2411" s="3">
        <v>2409</v>
      </c>
      <c r="B2411" s="78">
        <v>45414</v>
      </c>
      <c r="C2411" s="73" t="str">
        <f>_xlfn.XLOOKUP(Table5[[#This Row],[Serial '#]],Table10[Serial '#],Table10[Date],"",,)</f>
        <v/>
      </c>
      <c r="D24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11" s="73" t="str">
        <f>IF(Table5[[#This Row],[Date Distributed]]="","In Stock","Distributed")</f>
        <v>In Stock</v>
      </c>
      <c r="F2411" s="79" t="s">
        <v>660</v>
      </c>
      <c r="G2411" s="75" t="s">
        <v>761</v>
      </c>
      <c r="H2411" s="80" t="s">
        <v>762</v>
      </c>
      <c r="I2411" s="80" t="s">
        <v>763</v>
      </c>
      <c r="J2411" s="81" t="s">
        <v>3007</v>
      </c>
      <c r="K2411" s="80" t="s">
        <v>525</v>
      </c>
      <c r="L2411" s="3" t="str">
        <f>_xlfn.XLOOKUP(Table5[[#This Row],[Item '#]],Ticket_Forms[Form Number],Ticket_Forms[Game Name],"",,)</f>
        <v>Captain Cash</v>
      </c>
      <c r="M2411" s="15">
        <v>134</v>
      </c>
      <c r="N2411" s="3">
        <f>LOOKUP(Table5[[#This Row],[Item '#]],Ticket_Forms[Form Number],Ticket_Forms[Ticket Count])</f>
        <v>4000</v>
      </c>
      <c r="O2411" s="16">
        <f>LOOKUP(Table5[[#This Row],[Item '#]],Ticket_Forms[Form Number],Ticket_Forms[Ticket Value])</f>
        <v>1</v>
      </c>
      <c r="P2411" s="16">
        <f>LOOKUP(Table5[[#This Row],[Item '#]],Ticket_Forms[Form Number],Ticket_Forms[Revenue])</f>
        <v>4000</v>
      </c>
      <c r="Q2411" s="16">
        <f>LOOKUP(Table5[[#This Row],[Item '#]],Ticket_Forms[Form Number],Ticket_Forms[Ideal Profit])</f>
        <v>1000</v>
      </c>
      <c r="R2411" s="16">
        <f>LOOKUP(Table5[[#This Row],[Item '#]],Ticket_Forms[Form Number],Ticket_Forms[Prizes])</f>
        <v>3000</v>
      </c>
      <c r="S2411" s="16">
        <f>LOOKUP(Table5[[#This Row],[Item '#]],Ticket_Forms[Form Number],Ticket_Forms[Location Rent])</f>
        <v>240</v>
      </c>
      <c r="T2411" s="16">
        <f>LOOKUP(Table5[[#This Row],[Item '#]],Ticket_Forms[Form Number],Ticket_Forms[Last Sale])</f>
        <v>0</v>
      </c>
      <c r="U2411" s="16" t="s">
        <v>3909</v>
      </c>
      <c r="V2411" s="58" t="str">
        <f>Table5[[#This Row],[Date Distributed]]</f>
        <v/>
      </c>
      <c r="W2411" s="3" t="str">
        <f>_xlfn.XLOOKUP(Table5[[#This Row],[Serial '#]],Table10[Serial '#],Table10[Charity Association],"",,)</f>
        <v/>
      </c>
      <c r="X2411" s="3" t="s">
        <v>4067</v>
      </c>
      <c r="Y2411" s="58">
        <v>45449</v>
      </c>
      <c r="Z2411" s="16" t="s">
        <v>23</v>
      </c>
    </row>
    <row r="2412" spans="1:26" hidden="1" x14ac:dyDescent="0.35">
      <c r="A2412" s="3">
        <v>2410</v>
      </c>
      <c r="B2412" s="78">
        <v>45414</v>
      </c>
      <c r="C2412" s="73" t="str">
        <f>_xlfn.XLOOKUP(Table5[[#This Row],[Serial '#]],Table10[Serial '#],Table10[Date],"",,)</f>
        <v/>
      </c>
      <c r="D24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12" s="73" t="str">
        <f>IF(Table5[[#This Row],[Date Distributed]]="","In Stock","Distributed")</f>
        <v>In Stock</v>
      </c>
      <c r="F2412" s="79" t="s">
        <v>660</v>
      </c>
      <c r="G2412" s="75" t="s">
        <v>761</v>
      </c>
      <c r="H2412" s="80" t="s">
        <v>762</v>
      </c>
      <c r="I2412" s="80" t="s">
        <v>763</v>
      </c>
      <c r="J2412" s="82" t="s">
        <v>3008</v>
      </c>
      <c r="K2412" s="80" t="s">
        <v>525</v>
      </c>
      <c r="L2412" s="3" t="str">
        <f>_xlfn.XLOOKUP(Table5[[#This Row],[Item '#]],Ticket_Forms[Form Number],Ticket_Forms[Game Name],"",,)</f>
        <v>Captain Cash</v>
      </c>
      <c r="M2412" s="15">
        <v>134</v>
      </c>
      <c r="N2412" s="3">
        <f>LOOKUP(Table5[[#This Row],[Item '#]],Ticket_Forms[Form Number],Ticket_Forms[Ticket Count])</f>
        <v>4000</v>
      </c>
      <c r="O2412" s="16">
        <f>LOOKUP(Table5[[#This Row],[Item '#]],Ticket_Forms[Form Number],Ticket_Forms[Ticket Value])</f>
        <v>1</v>
      </c>
      <c r="P2412" s="16">
        <f>LOOKUP(Table5[[#This Row],[Item '#]],Ticket_Forms[Form Number],Ticket_Forms[Revenue])</f>
        <v>4000</v>
      </c>
      <c r="Q2412" s="16">
        <f>LOOKUP(Table5[[#This Row],[Item '#]],Ticket_Forms[Form Number],Ticket_Forms[Ideal Profit])</f>
        <v>1000</v>
      </c>
      <c r="R2412" s="16">
        <f>LOOKUP(Table5[[#This Row],[Item '#]],Ticket_Forms[Form Number],Ticket_Forms[Prizes])</f>
        <v>3000</v>
      </c>
      <c r="S2412" s="16">
        <f>LOOKUP(Table5[[#This Row],[Item '#]],Ticket_Forms[Form Number],Ticket_Forms[Location Rent])</f>
        <v>240</v>
      </c>
      <c r="T2412" s="16">
        <f>LOOKUP(Table5[[#This Row],[Item '#]],Ticket_Forms[Form Number],Ticket_Forms[Last Sale])</f>
        <v>0</v>
      </c>
      <c r="U2412" s="16" t="s">
        <v>3909</v>
      </c>
      <c r="V2412" s="58" t="str">
        <f>Table5[[#This Row],[Date Distributed]]</f>
        <v/>
      </c>
      <c r="W2412" s="3" t="str">
        <f>_xlfn.XLOOKUP(Table5[[#This Row],[Serial '#]],Table10[Serial '#],Table10[Charity Association],"",,)</f>
        <v/>
      </c>
      <c r="Y2412" s="58"/>
      <c r="Z2412" s="16" t="s">
        <v>3909</v>
      </c>
    </row>
    <row r="2413" spans="1:26" hidden="1" x14ac:dyDescent="0.35">
      <c r="A2413" s="3">
        <v>2411</v>
      </c>
      <c r="B2413" s="78">
        <v>45414</v>
      </c>
      <c r="C2413" s="73" t="str">
        <f>_xlfn.XLOOKUP(Table5[[#This Row],[Serial '#]],Table10[Serial '#],Table10[Date],"",,)</f>
        <v/>
      </c>
      <c r="D24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13" s="73" t="str">
        <f>IF(Table5[[#This Row],[Date Distributed]]="","In Stock","Distributed")</f>
        <v>In Stock</v>
      </c>
      <c r="F2413" s="79" t="s">
        <v>660</v>
      </c>
      <c r="G2413" s="75" t="s">
        <v>761</v>
      </c>
      <c r="H2413" s="80" t="s">
        <v>762</v>
      </c>
      <c r="I2413" s="80" t="s">
        <v>763</v>
      </c>
      <c r="J2413" s="82" t="s">
        <v>3009</v>
      </c>
      <c r="K2413" s="80" t="s">
        <v>525</v>
      </c>
      <c r="L2413" s="3" t="str">
        <f>_xlfn.XLOOKUP(Table5[[#This Row],[Item '#]],Ticket_Forms[Form Number],Ticket_Forms[Game Name],"",,)</f>
        <v>Captain Cash</v>
      </c>
      <c r="M2413" s="15">
        <v>134</v>
      </c>
      <c r="N2413" s="3">
        <f>LOOKUP(Table5[[#This Row],[Item '#]],Ticket_Forms[Form Number],Ticket_Forms[Ticket Count])</f>
        <v>4000</v>
      </c>
      <c r="O2413" s="16">
        <f>LOOKUP(Table5[[#This Row],[Item '#]],Ticket_Forms[Form Number],Ticket_Forms[Ticket Value])</f>
        <v>1</v>
      </c>
      <c r="P2413" s="16">
        <f>LOOKUP(Table5[[#This Row],[Item '#]],Ticket_Forms[Form Number],Ticket_Forms[Revenue])</f>
        <v>4000</v>
      </c>
      <c r="Q2413" s="16">
        <f>LOOKUP(Table5[[#This Row],[Item '#]],Ticket_Forms[Form Number],Ticket_Forms[Ideal Profit])</f>
        <v>1000</v>
      </c>
      <c r="R2413" s="16">
        <f>LOOKUP(Table5[[#This Row],[Item '#]],Ticket_Forms[Form Number],Ticket_Forms[Prizes])</f>
        <v>3000</v>
      </c>
      <c r="S2413" s="16">
        <f>LOOKUP(Table5[[#This Row],[Item '#]],Ticket_Forms[Form Number],Ticket_Forms[Location Rent])</f>
        <v>240</v>
      </c>
      <c r="T2413" s="16">
        <f>LOOKUP(Table5[[#This Row],[Item '#]],Ticket_Forms[Form Number],Ticket_Forms[Last Sale])</f>
        <v>0</v>
      </c>
      <c r="U2413" s="16" t="s">
        <v>3909</v>
      </c>
      <c r="V2413" s="58" t="str">
        <f>Table5[[#This Row],[Date Distributed]]</f>
        <v/>
      </c>
      <c r="W2413" s="3" t="str">
        <f>_xlfn.XLOOKUP(Table5[[#This Row],[Serial '#]],Table10[Serial '#],Table10[Charity Association],"",,)</f>
        <v/>
      </c>
      <c r="Y2413" s="58"/>
      <c r="Z2413" s="16" t="s">
        <v>3909</v>
      </c>
    </row>
    <row r="2414" spans="1:26" hidden="1" x14ac:dyDescent="0.35">
      <c r="A2414" s="3">
        <v>2412</v>
      </c>
      <c r="B2414" s="78">
        <v>45414</v>
      </c>
      <c r="C2414" s="73" t="str">
        <f>_xlfn.XLOOKUP(Table5[[#This Row],[Serial '#]],Table10[Serial '#],Table10[Date],"",,)</f>
        <v/>
      </c>
      <c r="D24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14" s="73" t="str">
        <f>IF(Table5[[#This Row],[Date Distributed]]="","In Stock","Distributed")</f>
        <v>In Stock</v>
      </c>
      <c r="F2414" s="79" t="s">
        <v>660</v>
      </c>
      <c r="G2414" s="75" t="s">
        <v>761</v>
      </c>
      <c r="H2414" s="80" t="s">
        <v>762</v>
      </c>
      <c r="I2414" s="80" t="s">
        <v>763</v>
      </c>
      <c r="J2414" s="82" t="s">
        <v>3010</v>
      </c>
      <c r="K2414" s="80" t="s">
        <v>525</v>
      </c>
      <c r="L2414" s="3" t="str">
        <f>_xlfn.XLOOKUP(Table5[[#This Row],[Item '#]],Ticket_Forms[Form Number],Ticket_Forms[Game Name],"",,)</f>
        <v>Captain Cash</v>
      </c>
      <c r="M2414" s="15">
        <v>134</v>
      </c>
      <c r="N2414" s="3">
        <f>LOOKUP(Table5[[#This Row],[Item '#]],Ticket_Forms[Form Number],Ticket_Forms[Ticket Count])</f>
        <v>4000</v>
      </c>
      <c r="O2414" s="16">
        <f>LOOKUP(Table5[[#This Row],[Item '#]],Ticket_Forms[Form Number],Ticket_Forms[Ticket Value])</f>
        <v>1</v>
      </c>
      <c r="P2414" s="16">
        <f>LOOKUP(Table5[[#This Row],[Item '#]],Ticket_Forms[Form Number],Ticket_Forms[Revenue])</f>
        <v>4000</v>
      </c>
      <c r="Q2414" s="16">
        <f>LOOKUP(Table5[[#This Row],[Item '#]],Ticket_Forms[Form Number],Ticket_Forms[Ideal Profit])</f>
        <v>1000</v>
      </c>
      <c r="R2414" s="16">
        <f>LOOKUP(Table5[[#This Row],[Item '#]],Ticket_Forms[Form Number],Ticket_Forms[Prizes])</f>
        <v>3000</v>
      </c>
      <c r="S2414" s="16">
        <f>LOOKUP(Table5[[#This Row],[Item '#]],Ticket_Forms[Form Number],Ticket_Forms[Location Rent])</f>
        <v>240</v>
      </c>
      <c r="T2414" s="16">
        <f>LOOKUP(Table5[[#This Row],[Item '#]],Ticket_Forms[Form Number],Ticket_Forms[Last Sale])</f>
        <v>0</v>
      </c>
      <c r="U2414" s="16" t="s">
        <v>3909</v>
      </c>
      <c r="V2414" s="58" t="str">
        <f>Table5[[#This Row],[Date Distributed]]</f>
        <v/>
      </c>
      <c r="W2414" s="3" t="str">
        <f>_xlfn.XLOOKUP(Table5[[#This Row],[Serial '#]],Table10[Serial '#],Table10[Charity Association],"",,)</f>
        <v/>
      </c>
      <c r="Y2414" s="58"/>
      <c r="Z2414" s="16" t="s">
        <v>3909</v>
      </c>
    </row>
    <row r="2415" spans="1:26" hidden="1" x14ac:dyDescent="0.35">
      <c r="A2415" s="3">
        <v>2413</v>
      </c>
      <c r="B2415" s="78">
        <v>45414</v>
      </c>
      <c r="C2415" s="73" t="str">
        <f>_xlfn.XLOOKUP(Table5[[#This Row],[Serial '#]],Table10[Serial '#],Table10[Date],"",,)</f>
        <v/>
      </c>
      <c r="D24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15" s="73" t="str">
        <f>IF(Table5[[#This Row],[Date Distributed]]="","In Stock","Distributed")</f>
        <v>In Stock</v>
      </c>
      <c r="F2415" s="79" t="s">
        <v>660</v>
      </c>
      <c r="G2415" s="75" t="s">
        <v>761</v>
      </c>
      <c r="H2415" s="80" t="s">
        <v>762</v>
      </c>
      <c r="I2415" s="80" t="s">
        <v>763</v>
      </c>
      <c r="J2415" s="81" t="s">
        <v>3011</v>
      </c>
      <c r="K2415" s="80" t="s">
        <v>524</v>
      </c>
      <c r="L2415" s="3" t="str">
        <f>_xlfn.XLOOKUP(Table5[[#This Row],[Item '#]],Ticket_Forms[Form Number],Ticket_Forms[Game Name],"",,)</f>
        <v>9 Iron</v>
      </c>
      <c r="M2415" s="15">
        <v>134</v>
      </c>
      <c r="N2415" s="3">
        <f>LOOKUP(Table5[[#This Row],[Item '#]],Ticket_Forms[Form Number],Ticket_Forms[Ticket Count])</f>
        <v>4000</v>
      </c>
      <c r="O2415" s="16">
        <f>LOOKUP(Table5[[#This Row],[Item '#]],Ticket_Forms[Form Number],Ticket_Forms[Ticket Value])</f>
        <v>1</v>
      </c>
      <c r="P2415" s="16">
        <f>LOOKUP(Table5[[#This Row],[Item '#]],Ticket_Forms[Form Number],Ticket_Forms[Revenue])</f>
        <v>4000</v>
      </c>
      <c r="Q2415" s="16">
        <f>LOOKUP(Table5[[#This Row],[Item '#]],Ticket_Forms[Form Number],Ticket_Forms[Ideal Profit])</f>
        <v>1000</v>
      </c>
      <c r="R2415" s="16">
        <f>LOOKUP(Table5[[#This Row],[Item '#]],Ticket_Forms[Form Number],Ticket_Forms[Prizes])</f>
        <v>3000</v>
      </c>
      <c r="S2415" s="16">
        <f>LOOKUP(Table5[[#This Row],[Item '#]],Ticket_Forms[Form Number],Ticket_Forms[Location Rent])</f>
        <v>240</v>
      </c>
      <c r="T2415" s="16">
        <f>LOOKUP(Table5[[#This Row],[Item '#]],Ticket_Forms[Form Number],Ticket_Forms[Last Sale])</f>
        <v>0</v>
      </c>
      <c r="U2415" s="16" t="s">
        <v>3909</v>
      </c>
      <c r="V2415" s="58" t="str">
        <f>Table5[[#This Row],[Date Distributed]]</f>
        <v/>
      </c>
      <c r="W2415" s="3" t="str">
        <f>_xlfn.XLOOKUP(Table5[[#This Row],[Serial '#]],Table10[Serial '#],Table10[Charity Association],"",,)</f>
        <v/>
      </c>
      <c r="X2415" s="3" t="s">
        <v>4067</v>
      </c>
      <c r="Y2415" s="58">
        <v>45449</v>
      </c>
      <c r="Z2415" s="16" t="s">
        <v>23</v>
      </c>
    </row>
    <row r="2416" spans="1:26" hidden="1" x14ac:dyDescent="0.35">
      <c r="A2416" s="3">
        <v>2414</v>
      </c>
      <c r="B2416" s="78">
        <v>45414</v>
      </c>
      <c r="C2416" s="73" t="str">
        <f>_xlfn.XLOOKUP(Table5[[#This Row],[Serial '#]],Table10[Serial '#],Table10[Date],"",,)</f>
        <v/>
      </c>
      <c r="D24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16" s="73" t="str">
        <f>IF(Table5[[#This Row],[Date Distributed]]="","In Stock","Distributed")</f>
        <v>In Stock</v>
      </c>
      <c r="F2416" s="79" t="s">
        <v>660</v>
      </c>
      <c r="G2416" s="75" t="s">
        <v>761</v>
      </c>
      <c r="H2416" s="80" t="s">
        <v>762</v>
      </c>
      <c r="I2416" s="80" t="s">
        <v>763</v>
      </c>
      <c r="J2416" s="81" t="s">
        <v>3012</v>
      </c>
      <c r="K2416" s="80" t="s">
        <v>524</v>
      </c>
      <c r="L2416" s="3" t="str">
        <f>_xlfn.XLOOKUP(Table5[[#This Row],[Item '#]],Ticket_Forms[Form Number],Ticket_Forms[Game Name],"",,)</f>
        <v>9 Iron</v>
      </c>
      <c r="M2416" s="15">
        <v>134</v>
      </c>
      <c r="N2416" s="3">
        <f>LOOKUP(Table5[[#This Row],[Item '#]],Ticket_Forms[Form Number],Ticket_Forms[Ticket Count])</f>
        <v>4000</v>
      </c>
      <c r="O2416" s="16">
        <f>LOOKUP(Table5[[#This Row],[Item '#]],Ticket_Forms[Form Number],Ticket_Forms[Ticket Value])</f>
        <v>1</v>
      </c>
      <c r="P2416" s="16">
        <f>LOOKUP(Table5[[#This Row],[Item '#]],Ticket_Forms[Form Number],Ticket_Forms[Revenue])</f>
        <v>4000</v>
      </c>
      <c r="Q2416" s="16">
        <f>LOOKUP(Table5[[#This Row],[Item '#]],Ticket_Forms[Form Number],Ticket_Forms[Ideal Profit])</f>
        <v>1000</v>
      </c>
      <c r="R2416" s="16">
        <f>LOOKUP(Table5[[#This Row],[Item '#]],Ticket_Forms[Form Number],Ticket_Forms[Prizes])</f>
        <v>3000</v>
      </c>
      <c r="S2416" s="16">
        <f>LOOKUP(Table5[[#This Row],[Item '#]],Ticket_Forms[Form Number],Ticket_Forms[Location Rent])</f>
        <v>240</v>
      </c>
      <c r="T2416" s="16">
        <f>LOOKUP(Table5[[#This Row],[Item '#]],Ticket_Forms[Form Number],Ticket_Forms[Last Sale])</f>
        <v>0</v>
      </c>
      <c r="U2416" s="16" t="s">
        <v>3909</v>
      </c>
      <c r="V2416" s="58" t="str">
        <f>Table5[[#This Row],[Date Distributed]]</f>
        <v/>
      </c>
      <c r="W2416" s="3" t="str">
        <f>_xlfn.XLOOKUP(Table5[[#This Row],[Serial '#]],Table10[Serial '#],Table10[Charity Association],"",,)</f>
        <v/>
      </c>
      <c r="X2416" s="3" t="s">
        <v>4067</v>
      </c>
      <c r="Y2416" s="58">
        <v>45449</v>
      </c>
      <c r="Z2416" s="16" t="s">
        <v>23</v>
      </c>
    </row>
    <row r="2417" spans="1:26" hidden="1" x14ac:dyDescent="0.35">
      <c r="A2417" s="3">
        <v>2415</v>
      </c>
      <c r="B2417" s="78">
        <v>45414</v>
      </c>
      <c r="C2417" s="73" t="str">
        <f>_xlfn.XLOOKUP(Table5[[#This Row],[Serial '#]],Table10[Serial '#],Table10[Date],"",,)</f>
        <v/>
      </c>
      <c r="D24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17" s="73" t="str">
        <f>IF(Table5[[#This Row],[Date Distributed]]="","In Stock","Distributed")</f>
        <v>In Stock</v>
      </c>
      <c r="F2417" s="79" t="s">
        <v>660</v>
      </c>
      <c r="G2417" s="75" t="s">
        <v>761</v>
      </c>
      <c r="H2417" s="80" t="s">
        <v>762</v>
      </c>
      <c r="I2417" s="80" t="s">
        <v>763</v>
      </c>
      <c r="J2417" s="82" t="s">
        <v>3013</v>
      </c>
      <c r="K2417" s="80" t="s">
        <v>524</v>
      </c>
      <c r="L2417" s="3" t="str">
        <f>_xlfn.XLOOKUP(Table5[[#This Row],[Item '#]],Ticket_Forms[Form Number],Ticket_Forms[Game Name],"",,)</f>
        <v>9 Iron</v>
      </c>
      <c r="M2417" s="15">
        <v>134</v>
      </c>
      <c r="N2417" s="3">
        <f>LOOKUP(Table5[[#This Row],[Item '#]],Ticket_Forms[Form Number],Ticket_Forms[Ticket Count])</f>
        <v>4000</v>
      </c>
      <c r="O2417" s="16">
        <f>LOOKUP(Table5[[#This Row],[Item '#]],Ticket_Forms[Form Number],Ticket_Forms[Ticket Value])</f>
        <v>1</v>
      </c>
      <c r="P2417" s="16">
        <f>LOOKUP(Table5[[#This Row],[Item '#]],Ticket_Forms[Form Number],Ticket_Forms[Revenue])</f>
        <v>4000</v>
      </c>
      <c r="Q2417" s="16">
        <f>LOOKUP(Table5[[#This Row],[Item '#]],Ticket_Forms[Form Number],Ticket_Forms[Ideal Profit])</f>
        <v>1000</v>
      </c>
      <c r="R2417" s="16">
        <f>LOOKUP(Table5[[#This Row],[Item '#]],Ticket_Forms[Form Number],Ticket_Forms[Prizes])</f>
        <v>3000</v>
      </c>
      <c r="S2417" s="16">
        <f>LOOKUP(Table5[[#This Row],[Item '#]],Ticket_Forms[Form Number],Ticket_Forms[Location Rent])</f>
        <v>240</v>
      </c>
      <c r="T2417" s="16">
        <f>LOOKUP(Table5[[#This Row],[Item '#]],Ticket_Forms[Form Number],Ticket_Forms[Last Sale])</f>
        <v>0</v>
      </c>
      <c r="U2417" s="16" t="s">
        <v>3909</v>
      </c>
      <c r="V2417" s="58" t="str">
        <f>Table5[[#This Row],[Date Distributed]]</f>
        <v/>
      </c>
      <c r="W2417" s="3" t="str">
        <f>_xlfn.XLOOKUP(Table5[[#This Row],[Serial '#]],Table10[Serial '#],Table10[Charity Association],"",,)</f>
        <v/>
      </c>
      <c r="Y2417" s="58"/>
      <c r="Z2417" s="16" t="s">
        <v>3909</v>
      </c>
    </row>
    <row r="2418" spans="1:26" hidden="1" x14ac:dyDescent="0.35">
      <c r="A2418" s="3">
        <v>2416</v>
      </c>
      <c r="B2418" s="78">
        <v>45414</v>
      </c>
      <c r="C2418" s="73" t="str">
        <f>_xlfn.XLOOKUP(Table5[[#This Row],[Serial '#]],Table10[Serial '#],Table10[Date],"",,)</f>
        <v/>
      </c>
      <c r="D24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18" s="73" t="str">
        <f>IF(Table5[[#This Row],[Date Distributed]]="","In Stock","Distributed")</f>
        <v>In Stock</v>
      </c>
      <c r="F2418" s="79" t="s">
        <v>660</v>
      </c>
      <c r="G2418" s="75" t="s">
        <v>761</v>
      </c>
      <c r="H2418" s="80" t="s">
        <v>762</v>
      </c>
      <c r="I2418" s="80" t="s">
        <v>763</v>
      </c>
      <c r="J2418" s="82" t="s">
        <v>3014</v>
      </c>
      <c r="K2418" s="80" t="s">
        <v>524</v>
      </c>
      <c r="L2418" s="3" t="str">
        <f>_xlfn.XLOOKUP(Table5[[#This Row],[Item '#]],Ticket_Forms[Form Number],Ticket_Forms[Game Name],"",,)</f>
        <v>9 Iron</v>
      </c>
      <c r="M2418" s="15">
        <v>134</v>
      </c>
      <c r="N2418" s="3">
        <f>LOOKUP(Table5[[#This Row],[Item '#]],Ticket_Forms[Form Number],Ticket_Forms[Ticket Count])</f>
        <v>4000</v>
      </c>
      <c r="O2418" s="16">
        <f>LOOKUP(Table5[[#This Row],[Item '#]],Ticket_Forms[Form Number],Ticket_Forms[Ticket Value])</f>
        <v>1</v>
      </c>
      <c r="P2418" s="16">
        <f>LOOKUP(Table5[[#This Row],[Item '#]],Ticket_Forms[Form Number],Ticket_Forms[Revenue])</f>
        <v>4000</v>
      </c>
      <c r="Q2418" s="16">
        <f>LOOKUP(Table5[[#This Row],[Item '#]],Ticket_Forms[Form Number],Ticket_Forms[Ideal Profit])</f>
        <v>1000</v>
      </c>
      <c r="R2418" s="16">
        <f>LOOKUP(Table5[[#This Row],[Item '#]],Ticket_Forms[Form Number],Ticket_Forms[Prizes])</f>
        <v>3000</v>
      </c>
      <c r="S2418" s="16">
        <f>LOOKUP(Table5[[#This Row],[Item '#]],Ticket_Forms[Form Number],Ticket_Forms[Location Rent])</f>
        <v>240</v>
      </c>
      <c r="T2418" s="16">
        <f>LOOKUP(Table5[[#This Row],[Item '#]],Ticket_Forms[Form Number],Ticket_Forms[Last Sale])</f>
        <v>0</v>
      </c>
      <c r="U2418" s="16" t="s">
        <v>3909</v>
      </c>
      <c r="V2418" s="58" t="str">
        <f>Table5[[#This Row],[Date Distributed]]</f>
        <v/>
      </c>
      <c r="W2418" s="3" t="str">
        <f>_xlfn.XLOOKUP(Table5[[#This Row],[Serial '#]],Table10[Serial '#],Table10[Charity Association],"",,)</f>
        <v/>
      </c>
      <c r="Y2418" s="58"/>
      <c r="Z2418" s="16" t="s">
        <v>3909</v>
      </c>
    </row>
    <row r="2419" spans="1:26" hidden="1" x14ac:dyDescent="0.35">
      <c r="A2419" s="3">
        <v>2417</v>
      </c>
      <c r="B2419" s="78">
        <v>45414</v>
      </c>
      <c r="C2419" s="73" t="str">
        <f>_xlfn.XLOOKUP(Table5[[#This Row],[Serial '#]],Table10[Serial '#],Table10[Date],"",,)</f>
        <v/>
      </c>
      <c r="D24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19" s="73" t="str">
        <f>IF(Table5[[#This Row],[Date Distributed]]="","In Stock","Distributed")</f>
        <v>In Stock</v>
      </c>
      <c r="F2419" s="79" t="s">
        <v>660</v>
      </c>
      <c r="G2419" s="75" t="s">
        <v>761</v>
      </c>
      <c r="H2419" s="80" t="s">
        <v>762</v>
      </c>
      <c r="I2419" s="80" t="s">
        <v>763</v>
      </c>
      <c r="J2419" s="82" t="s">
        <v>3015</v>
      </c>
      <c r="K2419" s="80" t="s">
        <v>524</v>
      </c>
      <c r="L2419" s="3" t="str">
        <f>_xlfn.XLOOKUP(Table5[[#This Row],[Item '#]],Ticket_Forms[Form Number],Ticket_Forms[Game Name],"",,)</f>
        <v>9 Iron</v>
      </c>
      <c r="M2419" s="15">
        <v>134</v>
      </c>
      <c r="N2419" s="3">
        <f>LOOKUP(Table5[[#This Row],[Item '#]],Ticket_Forms[Form Number],Ticket_Forms[Ticket Count])</f>
        <v>4000</v>
      </c>
      <c r="O2419" s="16">
        <f>LOOKUP(Table5[[#This Row],[Item '#]],Ticket_Forms[Form Number],Ticket_Forms[Ticket Value])</f>
        <v>1</v>
      </c>
      <c r="P2419" s="16">
        <f>LOOKUP(Table5[[#This Row],[Item '#]],Ticket_Forms[Form Number],Ticket_Forms[Revenue])</f>
        <v>4000</v>
      </c>
      <c r="Q2419" s="16">
        <f>LOOKUP(Table5[[#This Row],[Item '#]],Ticket_Forms[Form Number],Ticket_Forms[Ideal Profit])</f>
        <v>1000</v>
      </c>
      <c r="R2419" s="16">
        <f>LOOKUP(Table5[[#This Row],[Item '#]],Ticket_Forms[Form Number],Ticket_Forms[Prizes])</f>
        <v>3000</v>
      </c>
      <c r="S2419" s="16">
        <f>LOOKUP(Table5[[#This Row],[Item '#]],Ticket_Forms[Form Number],Ticket_Forms[Location Rent])</f>
        <v>240</v>
      </c>
      <c r="T2419" s="16">
        <f>LOOKUP(Table5[[#This Row],[Item '#]],Ticket_Forms[Form Number],Ticket_Forms[Last Sale])</f>
        <v>0</v>
      </c>
      <c r="U2419" s="16" t="s">
        <v>3909</v>
      </c>
      <c r="V2419" s="58" t="str">
        <f>Table5[[#This Row],[Date Distributed]]</f>
        <v/>
      </c>
      <c r="W2419" s="3" t="str">
        <f>_xlfn.XLOOKUP(Table5[[#This Row],[Serial '#]],Table10[Serial '#],Table10[Charity Association],"",,)</f>
        <v/>
      </c>
      <c r="Y2419" s="58"/>
      <c r="Z2419" s="16" t="s">
        <v>3909</v>
      </c>
    </row>
    <row r="2420" spans="1:26" hidden="1" x14ac:dyDescent="0.35">
      <c r="A2420" s="3">
        <v>2418</v>
      </c>
      <c r="B2420" s="78">
        <v>45414</v>
      </c>
      <c r="C2420" s="73" t="str">
        <f>_xlfn.XLOOKUP(Table5[[#This Row],[Serial '#]],Table10[Serial '#],Table10[Date],"",,)</f>
        <v/>
      </c>
      <c r="D24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20" s="73" t="str">
        <f>IF(Table5[[#This Row],[Date Distributed]]="","In Stock","Distributed")</f>
        <v>In Stock</v>
      </c>
      <c r="F2420" s="79" t="s">
        <v>660</v>
      </c>
      <c r="G2420" s="75" t="s">
        <v>761</v>
      </c>
      <c r="H2420" s="80" t="s">
        <v>762</v>
      </c>
      <c r="I2420" s="80" t="s">
        <v>763</v>
      </c>
      <c r="J2420" s="82" t="s">
        <v>3016</v>
      </c>
      <c r="K2420" s="80" t="s">
        <v>524</v>
      </c>
      <c r="L2420" s="3" t="str">
        <f>_xlfn.XLOOKUP(Table5[[#This Row],[Item '#]],Ticket_Forms[Form Number],Ticket_Forms[Game Name],"",,)</f>
        <v>9 Iron</v>
      </c>
      <c r="M2420" s="15">
        <v>134</v>
      </c>
      <c r="N2420" s="3">
        <f>LOOKUP(Table5[[#This Row],[Item '#]],Ticket_Forms[Form Number],Ticket_Forms[Ticket Count])</f>
        <v>4000</v>
      </c>
      <c r="O2420" s="16">
        <f>LOOKUP(Table5[[#This Row],[Item '#]],Ticket_Forms[Form Number],Ticket_Forms[Ticket Value])</f>
        <v>1</v>
      </c>
      <c r="P2420" s="16">
        <f>LOOKUP(Table5[[#This Row],[Item '#]],Ticket_Forms[Form Number],Ticket_Forms[Revenue])</f>
        <v>4000</v>
      </c>
      <c r="Q2420" s="16">
        <f>LOOKUP(Table5[[#This Row],[Item '#]],Ticket_Forms[Form Number],Ticket_Forms[Ideal Profit])</f>
        <v>1000</v>
      </c>
      <c r="R2420" s="16">
        <f>LOOKUP(Table5[[#This Row],[Item '#]],Ticket_Forms[Form Number],Ticket_Forms[Prizes])</f>
        <v>3000</v>
      </c>
      <c r="S2420" s="16">
        <f>LOOKUP(Table5[[#This Row],[Item '#]],Ticket_Forms[Form Number],Ticket_Forms[Location Rent])</f>
        <v>240</v>
      </c>
      <c r="T2420" s="16">
        <f>LOOKUP(Table5[[#This Row],[Item '#]],Ticket_Forms[Form Number],Ticket_Forms[Last Sale])</f>
        <v>0</v>
      </c>
      <c r="U2420" s="16" t="s">
        <v>3909</v>
      </c>
      <c r="V2420" s="58" t="str">
        <f>Table5[[#This Row],[Date Distributed]]</f>
        <v/>
      </c>
      <c r="W2420" s="3" t="str">
        <f>_xlfn.XLOOKUP(Table5[[#This Row],[Serial '#]],Table10[Serial '#],Table10[Charity Association],"",,)</f>
        <v/>
      </c>
      <c r="Y2420" s="58"/>
      <c r="Z2420" s="16" t="s">
        <v>3909</v>
      </c>
    </row>
    <row r="2421" spans="1:26" hidden="1" x14ac:dyDescent="0.35">
      <c r="A2421" s="3">
        <v>2419</v>
      </c>
      <c r="B2421" s="78">
        <v>45414</v>
      </c>
      <c r="C2421" s="73" t="str">
        <f>_xlfn.XLOOKUP(Table5[[#This Row],[Serial '#]],Table10[Serial '#],Table10[Date],"",,)</f>
        <v/>
      </c>
      <c r="D24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21" s="73" t="str">
        <f>IF(Table5[[#This Row],[Date Distributed]]="","In Stock","Distributed")</f>
        <v>In Stock</v>
      </c>
      <c r="F2421" s="79" t="s">
        <v>660</v>
      </c>
      <c r="G2421" s="75" t="s">
        <v>761</v>
      </c>
      <c r="H2421" s="80" t="s">
        <v>762</v>
      </c>
      <c r="I2421" s="80" t="s">
        <v>763</v>
      </c>
      <c r="J2421" s="82" t="s">
        <v>3017</v>
      </c>
      <c r="K2421" s="80" t="s">
        <v>524</v>
      </c>
      <c r="L2421" s="3" t="str">
        <f>_xlfn.XLOOKUP(Table5[[#This Row],[Item '#]],Ticket_Forms[Form Number],Ticket_Forms[Game Name],"",,)</f>
        <v>9 Iron</v>
      </c>
      <c r="M2421" s="15">
        <v>134</v>
      </c>
      <c r="N2421" s="3">
        <f>LOOKUP(Table5[[#This Row],[Item '#]],Ticket_Forms[Form Number],Ticket_Forms[Ticket Count])</f>
        <v>4000</v>
      </c>
      <c r="O2421" s="16">
        <f>LOOKUP(Table5[[#This Row],[Item '#]],Ticket_Forms[Form Number],Ticket_Forms[Ticket Value])</f>
        <v>1</v>
      </c>
      <c r="P2421" s="16">
        <f>LOOKUP(Table5[[#This Row],[Item '#]],Ticket_Forms[Form Number],Ticket_Forms[Revenue])</f>
        <v>4000</v>
      </c>
      <c r="Q2421" s="16">
        <f>LOOKUP(Table5[[#This Row],[Item '#]],Ticket_Forms[Form Number],Ticket_Forms[Ideal Profit])</f>
        <v>1000</v>
      </c>
      <c r="R2421" s="16">
        <f>LOOKUP(Table5[[#This Row],[Item '#]],Ticket_Forms[Form Number],Ticket_Forms[Prizes])</f>
        <v>3000</v>
      </c>
      <c r="S2421" s="16">
        <f>LOOKUP(Table5[[#This Row],[Item '#]],Ticket_Forms[Form Number],Ticket_Forms[Location Rent])</f>
        <v>240</v>
      </c>
      <c r="T2421" s="16">
        <f>LOOKUP(Table5[[#This Row],[Item '#]],Ticket_Forms[Form Number],Ticket_Forms[Last Sale])</f>
        <v>0</v>
      </c>
      <c r="U2421" s="16" t="s">
        <v>3909</v>
      </c>
      <c r="V2421" s="58" t="str">
        <f>Table5[[#This Row],[Date Distributed]]</f>
        <v/>
      </c>
      <c r="W2421" s="3" t="str">
        <f>_xlfn.XLOOKUP(Table5[[#This Row],[Serial '#]],Table10[Serial '#],Table10[Charity Association],"",,)</f>
        <v/>
      </c>
      <c r="Y2421" s="58"/>
      <c r="Z2421" s="16" t="s">
        <v>3909</v>
      </c>
    </row>
    <row r="2422" spans="1:26" hidden="1" x14ac:dyDescent="0.35">
      <c r="A2422" s="3">
        <v>2420</v>
      </c>
      <c r="B2422" s="78">
        <v>45414</v>
      </c>
      <c r="C2422" s="73" t="str">
        <f>_xlfn.XLOOKUP(Table5[[#This Row],[Serial '#]],Table10[Serial '#],Table10[Date],"",,)</f>
        <v/>
      </c>
      <c r="D24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22" s="73" t="str">
        <f>IF(Table5[[#This Row],[Date Distributed]]="","In Stock","Distributed")</f>
        <v>In Stock</v>
      </c>
      <c r="F2422" s="79" t="s">
        <v>660</v>
      </c>
      <c r="G2422" s="75" t="s">
        <v>761</v>
      </c>
      <c r="H2422" s="80" t="s">
        <v>762</v>
      </c>
      <c r="I2422" s="80" t="s">
        <v>763</v>
      </c>
      <c r="J2422" s="82" t="s">
        <v>3018</v>
      </c>
      <c r="K2422" s="80" t="s">
        <v>524</v>
      </c>
      <c r="L2422" s="3" t="str">
        <f>_xlfn.XLOOKUP(Table5[[#This Row],[Item '#]],Ticket_Forms[Form Number],Ticket_Forms[Game Name],"",,)</f>
        <v>9 Iron</v>
      </c>
      <c r="M2422" s="15">
        <v>134</v>
      </c>
      <c r="N2422" s="3">
        <f>LOOKUP(Table5[[#This Row],[Item '#]],Ticket_Forms[Form Number],Ticket_Forms[Ticket Count])</f>
        <v>4000</v>
      </c>
      <c r="O2422" s="16">
        <f>LOOKUP(Table5[[#This Row],[Item '#]],Ticket_Forms[Form Number],Ticket_Forms[Ticket Value])</f>
        <v>1</v>
      </c>
      <c r="P2422" s="16">
        <f>LOOKUP(Table5[[#This Row],[Item '#]],Ticket_Forms[Form Number],Ticket_Forms[Revenue])</f>
        <v>4000</v>
      </c>
      <c r="Q2422" s="16">
        <f>LOOKUP(Table5[[#This Row],[Item '#]],Ticket_Forms[Form Number],Ticket_Forms[Ideal Profit])</f>
        <v>1000</v>
      </c>
      <c r="R2422" s="16">
        <f>LOOKUP(Table5[[#This Row],[Item '#]],Ticket_Forms[Form Number],Ticket_Forms[Prizes])</f>
        <v>3000</v>
      </c>
      <c r="S2422" s="16">
        <f>LOOKUP(Table5[[#This Row],[Item '#]],Ticket_Forms[Form Number],Ticket_Forms[Location Rent])</f>
        <v>240</v>
      </c>
      <c r="T2422" s="16">
        <f>LOOKUP(Table5[[#This Row],[Item '#]],Ticket_Forms[Form Number],Ticket_Forms[Last Sale])</f>
        <v>0</v>
      </c>
      <c r="U2422" s="16" t="s">
        <v>3909</v>
      </c>
      <c r="V2422" s="58" t="str">
        <f>Table5[[#This Row],[Date Distributed]]</f>
        <v/>
      </c>
      <c r="W2422" s="3" t="str">
        <f>_xlfn.XLOOKUP(Table5[[#This Row],[Serial '#]],Table10[Serial '#],Table10[Charity Association],"",,)</f>
        <v/>
      </c>
      <c r="Y2422" s="58"/>
      <c r="Z2422" s="16" t="s">
        <v>3909</v>
      </c>
    </row>
    <row r="2423" spans="1:26" hidden="1" x14ac:dyDescent="0.35">
      <c r="A2423" s="3">
        <v>2421</v>
      </c>
      <c r="B2423" s="78">
        <v>45414</v>
      </c>
      <c r="C2423" s="73" t="str">
        <f>_xlfn.XLOOKUP(Table5[[#This Row],[Serial '#]],Table10[Serial '#],Table10[Date],"",,)</f>
        <v/>
      </c>
      <c r="D24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23" s="73" t="str">
        <f>IF(Table5[[#This Row],[Date Distributed]]="","In Stock","Distributed")</f>
        <v>In Stock</v>
      </c>
      <c r="F2423" s="79" t="s">
        <v>660</v>
      </c>
      <c r="G2423" s="75" t="s">
        <v>761</v>
      </c>
      <c r="H2423" s="80" t="s">
        <v>762</v>
      </c>
      <c r="I2423" s="80" t="s">
        <v>763</v>
      </c>
      <c r="J2423" s="82" t="s">
        <v>3019</v>
      </c>
      <c r="K2423" s="80" t="s">
        <v>417</v>
      </c>
      <c r="L2423" s="3" t="str">
        <f>_xlfn.XLOOKUP(Table5[[#This Row],[Item '#]],Ticket_Forms[Form Number],Ticket_Forms[Game Name],"",,)</f>
        <v>Sea Sick</v>
      </c>
      <c r="M2423" s="15">
        <v>134</v>
      </c>
      <c r="N2423" s="3">
        <f>LOOKUP(Table5[[#This Row],[Item '#]],Ticket_Forms[Form Number],Ticket_Forms[Ticket Count])</f>
        <v>4000</v>
      </c>
      <c r="O2423" s="16">
        <f>LOOKUP(Table5[[#This Row],[Item '#]],Ticket_Forms[Form Number],Ticket_Forms[Ticket Value])</f>
        <v>1</v>
      </c>
      <c r="P2423" s="16">
        <f>LOOKUP(Table5[[#This Row],[Item '#]],Ticket_Forms[Form Number],Ticket_Forms[Revenue])</f>
        <v>4000</v>
      </c>
      <c r="Q2423" s="16">
        <f>LOOKUP(Table5[[#This Row],[Item '#]],Ticket_Forms[Form Number],Ticket_Forms[Ideal Profit])</f>
        <v>1000</v>
      </c>
      <c r="R2423" s="16">
        <f>LOOKUP(Table5[[#This Row],[Item '#]],Ticket_Forms[Form Number],Ticket_Forms[Prizes])</f>
        <v>3000</v>
      </c>
      <c r="S2423" s="16">
        <f>LOOKUP(Table5[[#This Row],[Item '#]],Ticket_Forms[Form Number],Ticket_Forms[Location Rent])</f>
        <v>240</v>
      </c>
      <c r="T2423" s="16">
        <f>LOOKUP(Table5[[#This Row],[Item '#]],Ticket_Forms[Form Number],Ticket_Forms[Last Sale])</f>
        <v>0</v>
      </c>
      <c r="U2423" s="16" t="s">
        <v>3909</v>
      </c>
      <c r="V2423" s="58" t="str">
        <f>Table5[[#This Row],[Date Distributed]]</f>
        <v/>
      </c>
      <c r="W2423" s="3" t="str">
        <f>_xlfn.XLOOKUP(Table5[[#This Row],[Serial '#]],Table10[Serial '#],Table10[Charity Association],"",,)</f>
        <v/>
      </c>
      <c r="Y2423" s="58"/>
      <c r="Z2423" s="16" t="s">
        <v>3909</v>
      </c>
    </row>
    <row r="2424" spans="1:26" hidden="1" x14ac:dyDescent="0.35">
      <c r="A2424" s="3">
        <v>2422</v>
      </c>
      <c r="B2424" s="78">
        <v>45414</v>
      </c>
      <c r="C2424" s="73" t="str">
        <f>_xlfn.XLOOKUP(Table5[[#This Row],[Serial '#]],Table10[Serial '#],Table10[Date],"",,)</f>
        <v/>
      </c>
      <c r="D24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24" s="73" t="str">
        <f>IF(Table5[[#This Row],[Date Distributed]]="","In Stock","Distributed")</f>
        <v>In Stock</v>
      </c>
      <c r="F2424" s="79" t="s">
        <v>660</v>
      </c>
      <c r="G2424" s="75" t="s">
        <v>761</v>
      </c>
      <c r="H2424" s="80" t="s">
        <v>762</v>
      </c>
      <c r="I2424" s="80" t="s">
        <v>763</v>
      </c>
      <c r="J2424" s="82" t="s">
        <v>3020</v>
      </c>
      <c r="K2424" s="80" t="s">
        <v>417</v>
      </c>
      <c r="L2424" s="3" t="str">
        <f>_xlfn.XLOOKUP(Table5[[#This Row],[Item '#]],Ticket_Forms[Form Number],Ticket_Forms[Game Name],"",,)</f>
        <v>Sea Sick</v>
      </c>
      <c r="M2424" s="15">
        <v>134</v>
      </c>
      <c r="N2424" s="3">
        <f>LOOKUP(Table5[[#This Row],[Item '#]],Ticket_Forms[Form Number],Ticket_Forms[Ticket Count])</f>
        <v>4000</v>
      </c>
      <c r="O2424" s="16">
        <f>LOOKUP(Table5[[#This Row],[Item '#]],Ticket_Forms[Form Number],Ticket_Forms[Ticket Value])</f>
        <v>1</v>
      </c>
      <c r="P2424" s="16">
        <f>LOOKUP(Table5[[#This Row],[Item '#]],Ticket_Forms[Form Number],Ticket_Forms[Revenue])</f>
        <v>4000</v>
      </c>
      <c r="Q2424" s="16">
        <f>LOOKUP(Table5[[#This Row],[Item '#]],Ticket_Forms[Form Number],Ticket_Forms[Ideal Profit])</f>
        <v>1000</v>
      </c>
      <c r="R2424" s="16">
        <f>LOOKUP(Table5[[#This Row],[Item '#]],Ticket_Forms[Form Number],Ticket_Forms[Prizes])</f>
        <v>3000</v>
      </c>
      <c r="S2424" s="16">
        <f>LOOKUP(Table5[[#This Row],[Item '#]],Ticket_Forms[Form Number],Ticket_Forms[Location Rent])</f>
        <v>240</v>
      </c>
      <c r="T2424" s="16">
        <f>LOOKUP(Table5[[#This Row],[Item '#]],Ticket_Forms[Form Number],Ticket_Forms[Last Sale])</f>
        <v>0</v>
      </c>
      <c r="U2424" s="16" t="s">
        <v>3909</v>
      </c>
      <c r="V2424" s="58" t="str">
        <f>Table5[[#This Row],[Date Distributed]]</f>
        <v/>
      </c>
      <c r="W2424" s="3" t="str">
        <f>_xlfn.XLOOKUP(Table5[[#This Row],[Serial '#]],Table10[Serial '#],Table10[Charity Association],"",,)</f>
        <v/>
      </c>
      <c r="Y2424" s="58"/>
      <c r="Z2424" s="16" t="s">
        <v>3909</v>
      </c>
    </row>
    <row r="2425" spans="1:26" hidden="1" x14ac:dyDescent="0.35">
      <c r="A2425" s="3">
        <v>2423</v>
      </c>
      <c r="B2425" s="78">
        <v>45414</v>
      </c>
      <c r="C2425" s="73" t="str">
        <f>_xlfn.XLOOKUP(Table5[[#This Row],[Serial '#]],Table10[Serial '#],Table10[Date],"",,)</f>
        <v/>
      </c>
      <c r="D24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25" s="73" t="str">
        <f>IF(Table5[[#This Row],[Date Distributed]]="","In Stock","Distributed")</f>
        <v>In Stock</v>
      </c>
      <c r="F2425" s="79" t="s">
        <v>660</v>
      </c>
      <c r="G2425" s="75" t="s">
        <v>761</v>
      </c>
      <c r="H2425" s="80" t="s">
        <v>762</v>
      </c>
      <c r="I2425" s="80" t="s">
        <v>763</v>
      </c>
      <c r="J2425" s="82" t="s">
        <v>3021</v>
      </c>
      <c r="K2425" s="80" t="s">
        <v>417</v>
      </c>
      <c r="L2425" s="3" t="str">
        <f>_xlfn.XLOOKUP(Table5[[#This Row],[Item '#]],Ticket_Forms[Form Number],Ticket_Forms[Game Name],"",,)</f>
        <v>Sea Sick</v>
      </c>
      <c r="M2425" s="15">
        <v>134</v>
      </c>
      <c r="N2425" s="3">
        <f>LOOKUP(Table5[[#This Row],[Item '#]],Ticket_Forms[Form Number],Ticket_Forms[Ticket Count])</f>
        <v>4000</v>
      </c>
      <c r="O2425" s="16">
        <f>LOOKUP(Table5[[#This Row],[Item '#]],Ticket_Forms[Form Number],Ticket_Forms[Ticket Value])</f>
        <v>1</v>
      </c>
      <c r="P2425" s="16">
        <f>LOOKUP(Table5[[#This Row],[Item '#]],Ticket_Forms[Form Number],Ticket_Forms[Revenue])</f>
        <v>4000</v>
      </c>
      <c r="Q2425" s="16">
        <f>LOOKUP(Table5[[#This Row],[Item '#]],Ticket_Forms[Form Number],Ticket_Forms[Ideal Profit])</f>
        <v>1000</v>
      </c>
      <c r="R2425" s="16">
        <f>LOOKUP(Table5[[#This Row],[Item '#]],Ticket_Forms[Form Number],Ticket_Forms[Prizes])</f>
        <v>3000</v>
      </c>
      <c r="S2425" s="16">
        <f>LOOKUP(Table5[[#This Row],[Item '#]],Ticket_Forms[Form Number],Ticket_Forms[Location Rent])</f>
        <v>240</v>
      </c>
      <c r="T2425" s="16">
        <f>LOOKUP(Table5[[#This Row],[Item '#]],Ticket_Forms[Form Number],Ticket_Forms[Last Sale])</f>
        <v>0</v>
      </c>
      <c r="U2425" s="16" t="s">
        <v>3909</v>
      </c>
      <c r="V2425" s="58" t="str">
        <f>Table5[[#This Row],[Date Distributed]]</f>
        <v/>
      </c>
      <c r="W2425" s="3" t="str">
        <f>_xlfn.XLOOKUP(Table5[[#This Row],[Serial '#]],Table10[Serial '#],Table10[Charity Association],"",,)</f>
        <v/>
      </c>
      <c r="Y2425" s="58"/>
      <c r="Z2425" s="16" t="s">
        <v>3909</v>
      </c>
    </row>
    <row r="2426" spans="1:26" hidden="1" x14ac:dyDescent="0.35">
      <c r="A2426" s="3">
        <v>2424</v>
      </c>
      <c r="B2426" s="78">
        <v>45414</v>
      </c>
      <c r="C2426" s="73" t="str">
        <f>_xlfn.XLOOKUP(Table5[[#This Row],[Serial '#]],Table10[Serial '#],Table10[Date],"",,)</f>
        <v/>
      </c>
      <c r="D24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26" s="73" t="str">
        <f>IF(Table5[[#This Row],[Date Distributed]]="","In Stock","Distributed")</f>
        <v>In Stock</v>
      </c>
      <c r="F2426" s="79" t="s">
        <v>660</v>
      </c>
      <c r="G2426" s="75" t="s">
        <v>761</v>
      </c>
      <c r="H2426" s="80" t="s">
        <v>762</v>
      </c>
      <c r="I2426" s="80" t="s">
        <v>763</v>
      </c>
      <c r="J2426" s="81" t="s">
        <v>3022</v>
      </c>
      <c r="K2426" s="80" t="s">
        <v>417</v>
      </c>
      <c r="L2426" s="3" t="str">
        <f>_xlfn.XLOOKUP(Table5[[#This Row],[Item '#]],Ticket_Forms[Form Number],Ticket_Forms[Game Name],"",,)</f>
        <v>Sea Sick</v>
      </c>
      <c r="M2426" s="15">
        <v>134</v>
      </c>
      <c r="N2426" s="3">
        <f>LOOKUP(Table5[[#This Row],[Item '#]],Ticket_Forms[Form Number],Ticket_Forms[Ticket Count])</f>
        <v>4000</v>
      </c>
      <c r="O2426" s="16">
        <f>LOOKUP(Table5[[#This Row],[Item '#]],Ticket_Forms[Form Number],Ticket_Forms[Ticket Value])</f>
        <v>1</v>
      </c>
      <c r="P2426" s="16">
        <f>LOOKUP(Table5[[#This Row],[Item '#]],Ticket_Forms[Form Number],Ticket_Forms[Revenue])</f>
        <v>4000</v>
      </c>
      <c r="Q2426" s="16">
        <f>LOOKUP(Table5[[#This Row],[Item '#]],Ticket_Forms[Form Number],Ticket_Forms[Ideal Profit])</f>
        <v>1000</v>
      </c>
      <c r="R2426" s="16">
        <f>LOOKUP(Table5[[#This Row],[Item '#]],Ticket_Forms[Form Number],Ticket_Forms[Prizes])</f>
        <v>3000</v>
      </c>
      <c r="S2426" s="16">
        <f>LOOKUP(Table5[[#This Row],[Item '#]],Ticket_Forms[Form Number],Ticket_Forms[Location Rent])</f>
        <v>240</v>
      </c>
      <c r="T2426" s="16">
        <f>LOOKUP(Table5[[#This Row],[Item '#]],Ticket_Forms[Form Number],Ticket_Forms[Last Sale])</f>
        <v>0</v>
      </c>
      <c r="U2426" s="16" t="s">
        <v>3909</v>
      </c>
      <c r="V2426" s="58" t="str">
        <f>Table5[[#This Row],[Date Distributed]]</f>
        <v/>
      </c>
      <c r="W2426" s="3" t="str">
        <f>_xlfn.XLOOKUP(Table5[[#This Row],[Serial '#]],Table10[Serial '#],Table10[Charity Association],"",,)</f>
        <v/>
      </c>
      <c r="X2426" s="3" t="s">
        <v>4067</v>
      </c>
      <c r="Y2426" s="58">
        <v>45449</v>
      </c>
      <c r="Z2426" s="16" t="s">
        <v>23</v>
      </c>
    </row>
    <row r="2427" spans="1:26" hidden="1" x14ac:dyDescent="0.35">
      <c r="A2427" s="3">
        <v>2425</v>
      </c>
      <c r="B2427" s="78">
        <v>45414</v>
      </c>
      <c r="C2427" s="73" t="str">
        <f>_xlfn.XLOOKUP(Table5[[#This Row],[Serial '#]],Table10[Serial '#],Table10[Date],"",,)</f>
        <v/>
      </c>
      <c r="D24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27" s="73" t="str">
        <f>IF(Table5[[#This Row],[Date Distributed]]="","In Stock","Distributed")</f>
        <v>In Stock</v>
      </c>
      <c r="F2427" s="79" t="s">
        <v>660</v>
      </c>
      <c r="G2427" s="75" t="s">
        <v>761</v>
      </c>
      <c r="H2427" s="80" t="s">
        <v>762</v>
      </c>
      <c r="I2427" s="80" t="s">
        <v>763</v>
      </c>
      <c r="J2427" s="81" t="s">
        <v>3023</v>
      </c>
      <c r="K2427" s="80" t="s">
        <v>417</v>
      </c>
      <c r="L2427" s="3" t="str">
        <f>_xlfn.XLOOKUP(Table5[[#This Row],[Item '#]],Ticket_Forms[Form Number],Ticket_Forms[Game Name],"",,)</f>
        <v>Sea Sick</v>
      </c>
      <c r="M2427" s="15">
        <v>134</v>
      </c>
      <c r="N2427" s="3">
        <f>LOOKUP(Table5[[#This Row],[Item '#]],Ticket_Forms[Form Number],Ticket_Forms[Ticket Count])</f>
        <v>4000</v>
      </c>
      <c r="O2427" s="16">
        <f>LOOKUP(Table5[[#This Row],[Item '#]],Ticket_Forms[Form Number],Ticket_Forms[Ticket Value])</f>
        <v>1</v>
      </c>
      <c r="P2427" s="16">
        <f>LOOKUP(Table5[[#This Row],[Item '#]],Ticket_Forms[Form Number],Ticket_Forms[Revenue])</f>
        <v>4000</v>
      </c>
      <c r="Q2427" s="16">
        <f>LOOKUP(Table5[[#This Row],[Item '#]],Ticket_Forms[Form Number],Ticket_Forms[Ideal Profit])</f>
        <v>1000</v>
      </c>
      <c r="R2427" s="16">
        <f>LOOKUP(Table5[[#This Row],[Item '#]],Ticket_Forms[Form Number],Ticket_Forms[Prizes])</f>
        <v>3000</v>
      </c>
      <c r="S2427" s="16">
        <f>LOOKUP(Table5[[#This Row],[Item '#]],Ticket_Forms[Form Number],Ticket_Forms[Location Rent])</f>
        <v>240</v>
      </c>
      <c r="T2427" s="16">
        <f>LOOKUP(Table5[[#This Row],[Item '#]],Ticket_Forms[Form Number],Ticket_Forms[Last Sale])</f>
        <v>0</v>
      </c>
      <c r="U2427" s="16" t="s">
        <v>3909</v>
      </c>
      <c r="V2427" s="58" t="str">
        <f>Table5[[#This Row],[Date Distributed]]</f>
        <v/>
      </c>
      <c r="W2427" s="3" t="str">
        <f>_xlfn.XLOOKUP(Table5[[#This Row],[Serial '#]],Table10[Serial '#],Table10[Charity Association],"",,)</f>
        <v/>
      </c>
      <c r="X2427" s="3" t="s">
        <v>4067</v>
      </c>
      <c r="Y2427" s="58">
        <v>45449</v>
      </c>
      <c r="Z2427" s="16" t="s">
        <v>23</v>
      </c>
    </row>
    <row r="2428" spans="1:26" hidden="1" x14ac:dyDescent="0.35">
      <c r="A2428" s="3">
        <v>2426</v>
      </c>
      <c r="B2428" s="78">
        <v>45414</v>
      </c>
      <c r="C2428" s="73" t="str">
        <f>_xlfn.XLOOKUP(Table5[[#This Row],[Serial '#]],Table10[Serial '#],Table10[Date],"",,)</f>
        <v/>
      </c>
      <c r="D24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28" s="73" t="str">
        <f>IF(Table5[[#This Row],[Date Distributed]]="","In Stock","Distributed")</f>
        <v>In Stock</v>
      </c>
      <c r="F2428" s="79" t="s">
        <v>660</v>
      </c>
      <c r="G2428" s="75" t="s">
        <v>761</v>
      </c>
      <c r="H2428" s="80" t="s">
        <v>762</v>
      </c>
      <c r="I2428" s="80" t="s">
        <v>763</v>
      </c>
      <c r="J2428" s="82" t="s">
        <v>3024</v>
      </c>
      <c r="K2428" s="80" t="s">
        <v>417</v>
      </c>
      <c r="L2428" s="3" t="str">
        <f>_xlfn.XLOOKUP(Table5[[#This Row],[Item '#]],Ticket_Forms[Form Number],Ticket_Forms[Game Name],"",,)</f>
        <v>Sea Sick</v>
      </c>
      <c r="M2428" s="15">
        <v>134</v>
      </c>
      <c r="N2428" s="3">
        <f>LOOKUP(Table5[[#This Row],[Item '#]],Ticket_Forms[Form Number],Ticket_Forms[Ticket Count])</f>
        <v>4000</v>
      </c>
      <c r="O2428" s="16">
        <f>LOOKUP(Table5[[#This Row],[Item '#]],Ticket_Forms[Form Number],Ticket_Forms[Ticket Value])</f>
        <v>1</v>
      </c>
      <c r="P2428" s="16">
        <f>LOOKUP(Table5[[#This Row],[Item '#]],Ticket_Forms[Form Number],Ticket_Forms[Revenue])</f>
        <v>4000</v>
      </c>
      <c r="Q2428" s="16">
        <f>LOOKUP(Table5[[#This Row],[Item '#]],Ticket_Forms[Form Number],Ticket_Forms[Ideal Profit])</f>
        <v>1000</v>
      </c>
      <c r="R2428" s="16">
        <f>LOOKUP(Table5[[#This Row],[Item '#]],Ticket_Forms[Form Number],Ticket_Forms[Prizes])</f>
        <v>3000</v>
      </c>
      <c r="S2428" s="16">
        <f>LOOKUP(Table5[[#This Row],[Item '#]],Ticket_Forms[Form Number],Ticket_Forms[Location Rent])</f>
        <v>240</v>
      </c>
      <c r="T2428" s="16">
        <f>LOOKUP(Table5[[#This Row],[Item '#]],Ticket_Forms[Form Number],Ticket_Forms[Last Sale])</f>
        <v>0</v>
      </c>
      <c r="U2428" s="16" t="s">
        <v>3909</v>
      </c>
      <c r="V2428" s="58" t="str">
        <f>Table5[[#This Row],[Date Distributed]]</f>
        <v/>
      </c>
      <c r="W2428" s="3" t="str">
        <f>_xlfn.XLOOKUP(Table5[[#This Row],[Serial '#]],Table10[Serial '#],Table10[Charity Association],"",,)</f>
        <v/>
      </c>
      <c r="Y2428" s="58"/>
      <c r="Z2428" s="16" t="s">
        <v>3909</v>
      </c>
    </row>
    <row r="2429" spans="1:26" hidden="1" x14ac:dyDescent="0.35">
      <c r="A2429" s="3">
        <v>2427</v>
      </c>
      <c r="B2429" s="78">
        <v>45414</v>
      </c>
      <c r="C2429" s="73" t="str">
        <f>_xlfn.XLOOKUP(Table5[[#This Row],[Serial '#]],Table10[Serial '#],Table10[Date],"",,)</f>
        <v/>
      </c>
      <c r="D24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29" s="73" t="str">
        <f>IF(Table5[[#This Row],[Date Distributed]]="","In Stock","Distributed")</f>
        <v>In Stock</v>
      </c>
      <c r="F2429" s="79" t="s">
        <v>660</v>
      </c>
      <c r="G2429" s="75" t="s">
        <v>761</v>
      </c>
      <c r="H2429" s="80" t="s">
        <v>762</v>
      </c>
      <c r="I2429" s="80" t="s">
        <v>763</v>
      </c>
      <c r="J2429" s="82" t="s">
        <v>3025</v>
      </c>
      <c r="K2429" s="80" t="s">
        <v>417</v>
      </c>
      <c r="L2429" s="3" t="str">
        <f>_xlfn.XLOOKUP(Table5[[#This Row],[Item '#]],Ticket_Forms[Form Number],Ticket_Forms[Game Name],"",,)</f>
        <v>Sea Sick</v>
      </c>
      <c r="M2429" s="15">
        <v>134</v>
      </c>
      <c r="N2429" s="3">
        <f>LOOKUP(Table5[[#This Row],[Item '#]],Ticket_Forms[Form Number],Ticket_Forms[Ticket Count])</f>
        <v>4000</v>
      </c>
      <c r="O2429" s="16">
        <f>LOOKUP(Table5[[#This Row],[Item '#]],Ticket_Forms[Form Number],Ticket_Forms[Ticket Value])</f>
        <v>1</v>
      </c>
      <c r="P2429" s="16">
        <f>LOOKUP(Table5[[#This Row],[Item '#]],Ticket_Forms[Form Number],Ticket_Forms[Revenue])</f>
        <v>4000</v>
      </c>
      <c r="Q2429" s="16">
        <f>LOOKUP(Table5[[#This Row],[Item '#]],Ticket_Forms[Form Number],Ticket_Forms[Ideal Profit])</f>
        <v>1000</v>
      </c>
      <c r="R2429" s="16">
        <f>LOOKUP(Table5[[#This Row],[Item '#]],Ticket_Forms[Form Number],Ticket_Forms[Prizes])</f>
        <v>3000</v>
      </c>
      <c r="S2429" s="16">
        <f>LOOKUP(Table5[[#This Row],[Item '#]],Ticket_Forms[Form Number],Ticket_Forms[Location Rent])</f>
        <v>240</v>
      </c>
      <c r="T2429" s="16">
        <f>LOOKUP(Table5[[#This Row],[Item '#]],Ticket_Forms[Form Number],Ticket_Forms[Last Sale])</f>
        <v>0</v>
      </c>
      <c r="U2429" s="16" t="s">
        <v>3909</v>
      </c>
      <c r="V2429" s="58" t="str">
        <f>Table5[[#This Row],[Date Distributed]]</f>
        <v/>
      </c>
      <c r="W2429" s="3" t="str">
        <f>_xlfn.XLOOKUP(Table5[[#This Row],[Serial '#]],Table10[Serial '#],Table10[Charity Association],"",,)</f>
        <v/>
      </c>
      <c r="Y2429" s="58"/>
      <c r="Z2429" s="16" t="s">
        <v>3909</v>
      </c>
    </row>
    <row r="2430" spans="1:26" hidden="1" x14ac:dyDescent="0.35">
      <c r="A2430" s="3">
        <v>2428</v>
      </c>
      <c r="B2430" s="78">
        <v>45414</v>
      </c>
      <c r="C2430" s="73" t="str">
        <f>_xlfn.XLOOKUP(Table5[[#This Row],[Serial '#]],Table10[Serial '#],Table10[Date],"",,)</f>
        <v/>
      </c>
      <c r="D24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30" s="73" t="str">
        <f>IF(Table5[[#This Row],[Date Distributed]]="","In Stock","Distributed")</f>
        <v>In Stock</v>
      </c>
      <c r="F2430" s="79" t="s">
        <v>660</v>
      </c>
      <c r="G2430" s="75" t="s">
        <v>761</v>
      </c>
      <c r="H2430" s="80" t="s">
        <v>762</v>
      </c>
      <c r="I2430" s="80" t="s">
        <v>763</v>
      </c>
      <c r="J2430" s="82" t="s">
        <v>3026</v>
      </c>
      <c r="K2430" s="80" t="s">
        <v>417</v>
      </c>
      <c r="L2430" s="3" t="str">
        <f>_xlfn.XLOOKUP(Table5[[#This Row],[Item '#]],Ticket_Forms[Form Number],Ticket_Forms[Game Name],"",,)</f>
        <v>Sea Sick</v>
      </c>
      <c r="M2430" s="15">
        <v>134</v>
      </c>
      <c r="N2430" s="3">
        <f>LOOKUP(Table5[[#This Row],[Item '#]],Ticket_Forms[Form Number],Ticket_Forms[Ticket Count])</f>
        <v>4000</v>
      </c>
      <c r="O2430" s="16">
        <f>LOOKUP(Table5[[#This Row],[Item '#]],Ticket_Forms[Form Number],Ticket_Forms[Ticket Value])</f>
        <v>1</v>
      </c>
      <c r="P2430" s="16">
        <f>LOOKUP(Table5[[#This Row],[Item '#]],Ticket_Forms[Form Number],Ticket_Forms[Revenue])</f>
        <v>4000</v>
      </c>
      <c r="Q2430" s="16">
        <f>LOOKUP(Table5[[#This Row],[Item '#]],Ticket_Forms[Form Number],Ticket_Forms[Ideal Profit])</f>
        <v>1000</v>
      </c>
      <c r="R2430" s="16">
        <f>LOOKUP(Table5[[#This Row],[Item '#]],Ticket_Forms[Form Number],Ticket_Forms[Prizes])</f>
        <v>3000</v>
      </c>
      <c r="S2430" s="16">
        <f>LOOKUP(Table5[[#This Row],[Item '#]],Ticket_Forms[Form Number],Ticket_Forms[Location Rent])</f>
        <v>240</v>
      </c>
      <c r="T2430" s="16">
        <f>LOOKUP(Table5[[#This Row],[Item '#]],Ticket_Forms[Form Number],Ticket_Forms[Last Sale])</f>
        <v>0</v>
      </c>
      <c r="U2430" s="16" t="s">
        <v>3909</v>
      </c>
      <c r="V2430" s="58" t="str">
        <f>Table5[[#This Row],[Date Distributed]]</f>
        <v/>
      </c>
      <c r="W2430" s="3" t="str">
        <f>_xlfn.XLOOKUP(Table5[[#This Row],[Serial '#]],Table10[Serial '#],Table10[Charity Association],"",,)</f>
        <v/>
      </c>
      <c r="Y2430" s="58"/>
      <c r="Z2430" s="16" t="s">
        <v>3909</v>
      </c>
    </row>
    <row r="2431" spans="1:26" hidden="1" x14ac:dyDescent="0.35">
      <c r="A2431" s="3">
        <v>2429</v>
      </c>
      <c r="B2431" s="78">
        <v>45414</v>
      </c>
      <c r="C2431" s="73" t="str">
        <f>_xlfn.XLOOKUP(Table5[[#This Row],[Serial '#]],Table10[Serial '#],Table10[Date],"",,)</f>
        <v/>
      </c>
      <c r="D24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31" s="73" t="str">
        <f>IF(Table5[[#This Row],[Date Distributed]]="","In Stock","Distributed")</f>
        <v>In Stock</v>
      </c>
      <c r="F2431" s="79" t="s">
        <v>660</v>
      </c>
      <c r="G2431" s="75" t="s">
        <v>761</v>
      </c>
      <c r="H2431" s="80" t="s">
        <v>762</v>
      </c>
      <c r="I2431" s="80" t="s">
        <v>763</v>
      </c>
      <c r="J2431" s="82" t="s">
        <v>3027</v>
      </c>
      <c r="K2431" s="80" t="s">
        <v>443</v>
      </c>
      <c r="L2431" s="3" t="str">
        <f>_xlfn.XLOOKUP(Table5[[#This Row],[Item '#]],Ticket_Forms[Form Number],Ticket_Forms[Game Name],"",,)</f>
        <v>Moon Walk</v>
      </c>
      <c r="M2431" s="15">
        <v>134</v>
      </c>
      <c r="N2431" s="3">
        <f>LOOKUP(Table5[[#This Row],[Item '#]],Ticket_Forms[Form Number],Ticket_Forms[Ticket Count])</f>
        <v>4000</v>
      </c>
      <c r="O2431" s="16">
        <f>LOOKUP(Table5[[#This Row],[Item '#]],Ticket_Forms[Form Number],Ticket_Forms[Ticket Value])</f>
        <v>1</v>
      </c>
      <c r="P2431" s="16">
        <f>LOOKUP(Table5[[#This Row],[Item '#]],Ticket_Forms[Form Number],Ticket_Forms[Revenue])</f>
        <v>4000</v>
      </c>
      <c r="Q2431" s="16">
        <f>LOOKUP(Table5[[#This Row],[Item '#]],Ticket_Forms[Form Number],Ticket_Forms[Ideal Profit])</f>
        <v>1000</v>
      </c>
      <c r="R2431" s="16">
        <f>LOOKUP(Table5[[#This Row],[Item '#]],Ticket_Forms[Form Number],Ticket_Forms[Prizes])</f>
        <v>3000</v>
      </c>
      <c r="S2431" s="16">
        <f>LOOKUP(Table5[[#This Row],[Item '#]],Ticket_Forms[Form Number],Ticket_Forms[Location Rent])</f>
        <v>240</v>
      </c>
      <c r="T2431" s="16">
        <f>LOOKUP(Table5[[#This Row],[Item '#]],Ticket_Forms[Form Number],Ticket_Forms[Last Sale])</f>
        <v>0</v>
      </c>
      <c r="U2431" s="16" t="s">
        <v>3909</v>
      </c>
      <c r="V2431" s="58" t="str">
        <f>Table5[[#This Row],[Date Distributed]]</f>
        <v/>
      </c>
      <c r="W2431" s="3" t="str">
        <f>_xlfn.XLOOKUP(Table5[[#This Row],[Serial '#]],Table10[Serial '#],Table10[Charity Association],"",,)</f>
        <v/>
      </c>
      <c r="Y2431" s="58"/>
      <c r="Z2431" s="16" t="s">
        <v>3909</v>
      </c>
    </row>
    <row r="2432" spans="1:26" hidden="1" x14ac:dyDescent="0.35">
      <c r="A2432" s="3">
        <v>2430</v>
      </c>
      <c r="B2432" s="78">
        <v>45414</v>
      </c>
      <c r="C2432" s="73" t="str">
        <f>_xlfn.XLOOKUP(Table5[[#This Row],[Serial '#]],Table10[Serial '#],Table10[Date],"",,)</f>
        <v/>
      </c>
      <c r="D24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32" s="73" t="str">
        <f>IF(Table5[[#This Row],[Date Distributed]]="","In Stock","Distributed")</f>
        <v>In Stock</v>
      </c>
      <c r="F2432" s="79" t="s">
        <v>660</v>
      </c>
      <c r="G2432" s="75" t="s">
        <v>761</v>
      </c>
      <c r="H2432" s="80" t="s">
        <v>762</v>
      </c>
      <c r="I2432" s="80" t="s">
        <v>763</v>
      </c>
      <c r="J2432" s="82" t="s">
        <v>3028</v>
      </c>
      <c r="K2432" s="80" t="s">
        <v>443</v>
      </c>
      <c r="L2432" s="3" t="str">
        <f>_xlfn.XLOOKUP(Table5[[#This Row],[Item '#]],Ticket_Forms[Form Number],Ticket_Forms[Game Name],"",,)</f>
        <v>Moon Walk</v>
      </c>
      <c r="M2432" s="15">
        <v>134</v>
      </c>
      <c r="N2432" s="3">
        <f>LOOKUP(Table5[[#This Row],[Item '#]],Ticket_Forms[Form Number],Ticket_Forms[Ticket Count])</f>
        <v>4000</v>
      </c>
      <c r="O2432" s="16">
        <f>LOOKUP(Table5[[#This Row],[Item '#]],Ticket_Forms[Form Number],Ticket_Forms[Ticket Value])</f>
        <v>1</v>
      </c>
      <c r="P2432" s="16">
        <f>LOOKUP(Table5[[#This Row],[Item '#]],Ticket_Forms[Form Number],Ticket_Forms[Revenue])</f>
        <v>4000</v>
      </c>
      <c r="Q2432" s="16">
        <f>LOOKUP(Table5[[#This Row],[Item '#]],Ticket_Forms[Form Number],Ticket_Forms[Ideal Profit])</f>
        <v>1000</v>
      </c>
      <c r="R2432" s="16">
        <f>LOOKUP(Table5[[#This Row],[Item '#]],Ticket_Forms[Form Number],Ticket_Forms[Prizes])</f>
        <v>3000</v>
      </c>
      <c r="S2432" s="16">
        <f>LOOKUP(Table5[[#This Row],[Item '#]],Ticket_Forms[Form Number],Ticket_Forms[Location Rent])</f>
        <v>240</v>
      </c>
      <c r="T2432" s="16">
        <f>LOOKUP(Table5[[#This Row],[Item '#]],Ticket_Forms[Form Number],Ticket_Forms[Last Sale])</f>
        <v>0</v>
      </c>
      <c r="U2432" s="16" t="s">
        <v>3909</v>
      </c>
      <c r="V2432" s="58" t="str">
        <f>Table5[[#This Row],[Date Distributed]]</f>
        <v/>
      </c>
      <c r="W2432" s="3" t="str">
        <f>_xlfn.XLOOKUP(Table5[[#This Row],[Serial '#]],Table10[Serial '#],Table10[Charity Association],"",,)</f>
        <v/>
      </c>
      <c r="Y2432" s="58"/>
      <c r="Z2432" s="16" t="s">
        <v>3909</v>
      </c>
    </row>
    <row r="2433" spans="1:26" hidden="1" x14ac:dyDescent="0.35">
      <c r="A2433" s="3">
        <v>2431</v>
      </c>
      <c r="B2433" s="78">
        <v>45414</v>
      </c>
      <c r="C2433" s="73" t="str">
        <f>_xlfn.XLOOKUP(Table5[[#This Row],[Serial '#]],Table10[Serial '#],Table10[Date],"",,)</f>
        <v/>
      </c>
      <c r="D24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33" s="73" t="str">
        <f>IF(Table5[[#This Row],[Date Distributed]]="","In Stock","Distributed")</f>
        <v>In Stock</v>
      </c>
      <c r="F2433" s="79" t="s">
        <v>660</v>
      </c>
      <c r="G2433" s="75" t="s">
        <v>761</v>
      </c>
      <c r="H2433" s="80" t="s">
        <v>762</v>
      </c>
      <c r="I2433" s="80" t="s">
        <v>763</v>
      </c>
      <c r="J2433" s="82" t="s">
        <v>3029</v>
      </c>
      <c r="K2433" s="80" t="s">
        <v>443</v>
      </c>
      <c r="L2433" s="3" t="str">
        <f>_xlfn.XLOOKUP(Table5[[#This Row],[Item '#]],Ticket_Forms[Form Number],Ticket_Forms[Game Name],"",,)</f>
        <v>Moon Walk</v>
      </c>
      <c r="M2433" s="15">
        <v>134</v>
      </c>
      <c r="N2433" s="3">
        <f>LOOKUP(Table5[[#This Row],[Item '#]],Ticket_Forms[Form Number],Ticket_Forms[Ticket Count])</f>
        <v>4000</v>
      </c>
      <c r="O2433" s="16">
        <f>LOOKUP(Table5[[#This Row],[Item '#]],Ticket_Forms[Form Number],Ticket_Forms[Ticket Value])</f>
        <v>1</v>
      </c>
      <c r="P2433" s="16">
        <f>LOOKUP(Table5[[#This Row],[Item '#]],Ticket_Forms[Form Number],Ticket_Forms[Revenue])</f>
        <v>4000</v>
      </c>
      <c r="Q2433" s="16">
        <f>LOOKUP(Table5[[#This Row],[Item '#]],Ticket_Forms[Form Number],Ticket_Forms[Ideal Profit])</f>
        <v>1000</v>
      </c>
      <c r="R2433" s="16">
        <f>LOOKUP(Table5[[#This Row],[Item '#]],Ticket_Forms[Form Number],Ticket_Forms[Prizes])</f>
        <v>3000</v>
      </c>
      <c r="S2433" s="16">
        <f>LOOKUP(Table5[[#This Row],[Item '#]],Ticket_Forms[Form Number],Ticket_Forms[Location Rent])</f>
        <v>240</v>
      </c>
      <c r="T2433" s="16">
        <f>LOOKUP(Table5[[#This Row],[Item '#]],Ticket_Forms[Form Number],Ticket_Forms[Last Sale])</f>
        <v>0</v>
      </c>
      <c r="U2433" s="16" t="s">
        <v>3909</v>
      </c>
      <c r="V2433" s="58" t="str">
        <f>Table5[[#This Row],[Date Distributed]]</f>
        <v/>
      </c>
      <c r="W2433" s="3" t="str">
        <f>_xlfn.XLOOKUP(Table5[[#This Row],[Serial '#]],Table10[Serial '#],Table10[Charity Association],"",,)</f>
        <v/>
      </c>
      <c r="Y2433" s="58"/>
      <c r="Z2433" s="16" t="s">
        <v>3909</v>
      </c>
    </row>
    <row r="2434" spans="1:26" hidden="1" x14ac:dyDescent="0.35">
      <c r="A2434" s="3">
        <v>2432</v>
      </c>
      <c r="B2434" s="78">
        <v>45414</v>
      </c>
      <c r="C2434" s="73" t="str">
        <f>_xlfn.XLOOKUP(Table5[[#This Row],[Serial '#]],Table10[Serial '#],Table10[Date],"",,)</f>
        <v/>
      </c>
      <c r="D24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34" s="73" t="str">
        <f>IF(Table5[[#This Row],[Date Distributed]]="","In Stock","Distributed")</f>
        <v>In Stock</v>
      </c>
      <c r="F2434" s="79" t="s">
        <v>660</v>
      </c>
      <c r="G2434" s="75" t="s">
        <v>761</v>
      </c>
      <c r="H2434" s="80" t="s">
        <v>762</v>
      </c>
      <c r="I2434" s="80" t="s">
        <v>763</v>
      </c>
      <c r="J2434" s="82" t="s">
        <v>3030</v>
      </c>
      <c r="K2434" s="80" t="s">
        <v>443</v>
      </c>
      <c r="L2434" s="3" t="str">
        <f>_xlfn.XLOOKUP(Table5[[#This Row],[Item '#]],Ticket_Forms[Form Number],Ticket_Forms[Game Name],"",,)</f>
        <v>Moon Walk</v>
      </c>
      <c r="M2434" s="15">
        <v>134</v>
      </c>
      <c r="N2434" s="3">
        <f>LOOKUP(Table5[[#This Row],[Item '#]],Ticket_Forms[Form Number],Ticket_Forms[Ticket Count])</f>
        <v>4000</v>
      </c>
      <c r="O2434" s="16">
        <f>LOOKUP(Table5[[#This Row],[Item '#]],Ticket_Forms[Form Number],Ticket_Forms[Ticket Value])</f>
        <v>1</v>
      </c>
      <c r="P2434" s="16">
        <f>LOOKUP(Table5[[#This Row],[Item '#]],Ticket_Forms[Form Number],Ticket_Forms[Revenue])</f>
        <v>4000</v>
      </c>
      <c r="Q2434" s="16">
        <f>LOOKUP(Table5[[#This Row],[Item '#]],Ticket_Forms[Form Number],Ticket_Forms[Ideal Profit])</f>
        <v>1000</v>
      </c>
      <c r="R2434" s="16">
        <f>LOOKUP(Table5[[#This Row],[Item '#]],Ticket_Forms[Form Number],Ticket_Forms[Prizes])</f>
        <v>3000</v>
      </c>
      <c r="S2434" s="16">
        <f>LOOKUP(Table5[[#This Row],[Item '#]],Ticket_Forms[Form Number],Ticket_Forms[Location Rent])</f>
        <v>240</v>
      </c>
      <c r="T2434" s="16">
        <f>LOOKUP(Table5[[#This Row],[Item '#]],Ticket_Forms[Form Number],Ticket_Forms[Last Sale])</f>
        <v>0</v>
      </c>
      <c r="U2434" s="16" t="s">
        <v>3909</v>
      </c>
      <c r="V2434" s="58" t="str">
        <f>Table5[[#This Row],[Date Distributed]]</f>
        <v/>
      </c>
      <c r="W2434" s="3" t="str">
        <f>_xlfn.XLOOKUP(Table5[[#This Row],[Serial '#]],Table10[Serial '#],Table10[Charity Association],"",,)</f>
        <v/>
      </c>
      <c r="Y2434" s="58"/>
      <c r="Z2434" s="16" t="s">
        <v>3909</v>
      </c>
    </row>
    <row r="2435" spans="1:26" hidden="1" x14ac:dyDescent="0.35">
      <c r="A2435" s="3">
        <v>2433</v>
      </c>
      <c r="B2435" s="78">
        <v>45414</v>
      </c>
      <c r="C2435" s="73" t="str">
        <f>_xlfn.XLOOKUP(Table5[[#This Row],[Serial '#]],Table10[Serial '#],Table10[Date],"",,)</f>
        <v/>
      </c>
      <c r="D24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35" s="73" t="str">
        <f>IF(Table5[[#This Row],[Date Distributed]]="","In Stock","Distributed")</f>
        <v>In Stock</v>
      </c>
      <c r="F2435" s="79" t="s">
        <v>660</v>
      </c>
      <c r="G2435" s="75" t="s">
        <v>761</v>
      </c>
      <c r="H2435" s="80" t="s">
        <v>762</v>
      </c>
      <c r="I2435" s="80" t="s">
        <v>763</v>
      </c>
      <c r="J2435" s="82" t="s">
        <v>3031</v>
      </c>
      <c r="K2435" s="80" t="s">
        <v>443</v>
      </c>
      <c r="L2435" s="3" t="str">
        <f>_xlfn.XLOOKUP(Table5[[#This Row],[Item '#]],Ticket_Forms[Form Number],Ticket_Forms[Game Name],"",,)</f>
        <v>Moon Walk</v>
      </c>
      <c r="M2435" s="15">
        <v>134</v>
      </c>
      <c r="N2435" s="3">
        <f>LOOKUP(Table5[[#This Row],[Item '#]],Ticket_Forms[Form Number],Ticket_Forms[Ticket Count])</f>
        <v>4000</v>
      </c>
      <c r="O2435" s="16">
        <f>LOOKUP(Table5[[#This Row],[Item '#]],Ticket_Forms[Form Number],Ticket_Forms[Ticket Value])</f>
        <v>1</v>
      </c>
      <c r="P2435" s="16">
        <f>LOOKUP(Table5[[#This Row],[Item '#]],Ticket_Forms[Form Number],Ticket_Forms[Revenue])</f>
        <v>4000</v>
      </c>
      <c r="Q2435" s="16">
        <f>LOOKUP(Table5[[#This Row],[Item '#]],Ticket_Forms[Form Number],Ticket_Forms[Ideal Profit])</f>
        <v>1000</v>
      </c>
      <c r="R2435" s="16">
        <f>LOOKUP(Table5[[#This Row],[Item '#]],Ticket_Forms[Form Number],Ticket_Forms[Prizes])</f>
        <v>3000</v>
      </c>
      <c r="S2435" s="16">
        <f>LOOKUP(Table5[[#This Row],[Item '#]],Ticket_Forms[Form Number],Ticket_Forms[Location Rent])</f>
        <v>240</v>
      </c>
      <c r="T2435" s="16">
        <f>LOOKUP(Table5[[#This Row],[Item '#]],Ticket_Forms[Form Number],Ticket_Forms[Last Sale])</f>
        <v>0</v>
      </c>
      <c r="U2435" s="16" t="s">
        <v>3909</v>
      </c>
      <c r="V2435" s="58" t="str">
        <f>Table5[[#This Row],[Date Distributed]]</f>
        <v/>
      </c>
      <c r="W2435" s="3" t="str">
        <f>_xlfn.XLOOKUP(Table5[[#This Row],[Serial '#]],Table10[Serial '#],Table10[Charity Association],"",,)</f>
        <v/>
      </c>
      <c r="Y2435" s="58"/>
      <c r="Z2435" s="16" t="s">
        <v>3909</v>
      </c>
    </row>
    <row r="2436" spans="1:26" hidden="1" x14ac:dyDescent="0.35">
      <c r="A2436" s="3">
        <v>2434</v>
      </c>
      <c r="B2436" s="78">
        <v>45414</v>
      </c>
      <c r="C2436" s="73" t="str">
        <f>_xlfn.XLOOKUP(Table5[[#This Row],[Serial '#]],Table10[Serial '#],Table10[Date],"",,)</f>
        <v/>
      </c>
      <c r="D24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36" s="73" t="str">
        <f>IF(Table5[[#This Row],[Date Distributed]]="","In Stock","Distributed")</f>
        <v>In Stock</v>
      </c>
      <c r="F2436" s="79" t="s">
        <v>660</v>
      </c>
      <c r="G2436" s="75" t="s">
        <v>761</v>
      </c>
      <c r="H2436" s="80" t="s">
        <v>762</v>
      </c>
      <c r="I2436" s="80" t="s">
        <v>763</v>
      </c>
      <c r="J2436" s="82" t="s">
        <v>3032</v>
      </c>
      <c r="K2436" s="80" t="s">
        <v>443</v>
      </c>
      <c r="L2436" s="3" t="str">
        <f>_xlfn.XLOOKUP(Table5[[#This Row],[Item '#]],Ticket_Forms[Form Number],Ticket_Forms[Game Name],"",,)</f>
        <v>Moon Walk</v>
      </c>
      <c r="M2436" s="15">
        <v>134</v>
      </c>
      <c r="N2436" s="3">
        <f>LOOKUP(Table5[[#This Row],[Item '#]],Ticket_Forms[Form Number],Ticket_Forms[Ticket Count])</f>
        <v>4000</v>
      </c>
      <c r="O2436" s="16">
        <f>LOOKUP(Table5[[#This Row],[Item '#]],Ticket_Forms[Form Number],Ticket_Forms[Ticket Value])</f>
        <v>1</v>
      </c>
      <c r="P2436" s="16">
        <f>LOOKUP(Table5[[#This Row],[Item '#]],Ticket_Forms[Form Number],Ticket_Forms[Revenue])</f>
        <v>4000</v>
      </c>
      <c r="Q2436" s="16">
        <f>LOOKUP(Table5[[#This Row],[Item '#]],Ticket_Forms[Form Number],Ticket_Forms[Ideal Profit])</f>
        <v>1000</v>
      </c>
      <c r="R2436" s="16">
        <f>LOOKUP(Table5[[#This Row],[Item '#]],Ticket_Forms[Form Number],Ticket_Forms[Prizes])</f>
        <v>3000</v>
      </c>
      <c r="S2436" s="16">
        <f>LOOKUP(Table5[[#This Row],[Item '#]],Ticket_Forms[Form Number],Ticket_Forms[Location Rent])</f>
        <v>240</v>
      </c>
      <c r="T2436" s="16">
        <f>LOOKUP(Table5[[#This Row],[Item '#]],Ticket_Forms[Form Number],Ticket_Forms[Last Sale])</f>
        <v>0</v>
      </c>
      <c r="U2436" s="16" t="s">
        <v>3909</v>
      </c>
      <c r="V2436" s="58" t="str">
        <f>Table5[[#This Row],[Date Distributed]]</f>
        <v/>
      </c>
      <c r="W2436" s="3" t="str">
        <f>_xlfn.XLOOKUP(Table5[[#This Row],[Serial '#]],Table10[Serial '#],Table10[Charity Association],"",,)</f>
        <v/>
      </c>
      <c r="Y2436" s="58"/>
      <c r="Z2436" s="16" t="s">
        <v>3909</v>
      </c>
    </row>
    <row r="2437" spans="1:26" hidden="1" x14ac:dyDescent="0.35">
      <c r="A2437" s="3">
        <v>2435</v>
      </c>
      <c r="B2437" s="78">
        <v>45414</v>
      </c>
      <c r="C2437" s="73" t="str">
        <f>_xlfn.XLOOKUP(Table5[[#This Row],[Serial '#]],Table10[Serial '#],Table10[Date],"",,)</f>
        <v/>
      </c>
      <c r="D24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37" s="73" t="str">
        <f>IF(Table5[[#This Row],[Date Distributed]]="","In Stock","Distributed")</f>
        <v>In Stock</v>
      </c>
      <c r="F2437" s="79" t="s">
        <v>660</v>
      </c>
      <c r="G2437" s="75" t="s">
        <v>761</v>
      </c>
      <c r="H2437" s="80" t="s">
        <v>762</v>
      </c>
      <c r="I2437" s="80" t="s">
        <v>763</v>
      </c>
      <c r="J2437" s="82" t="s">
        <v>3033</v>
      </c>
      <c r="K2437" s="80" t="s">
        <v>505</v>
      </c>
      <c r="L2437" s="3" t="str">
        <f>_xlfn.XLOOKUP(Table5[[#This Row],[Item '#]],Ticket_Forms[Form Number],Ticket_Forms[Game Name],"",,)</f>
        <v>Haul Of Fame</v>
      </c>
      <c r="M2437" s="15">
        <v>134</v>
      </c>
      <c r="N2437" s="3">
        <f>LOOKUP(Table5[[#This Row],[Item '#]],Ticket_Forms[Form Number],Ticket_Forms[Ticket Count])</f>
        <v>4000</v>
      </c>
      <c r="O2437" s="16">
        <f>LOOKUP(Table5[[#This Row],[Item '#]],Ticket_Forms[Form Number],Ticket_Forms[Ticket Value])</f>
        <v>1</v>
      </c>
      <c r="P2437" s="16">
        <f>LOOKUP(Table5[[#This Row],[Item '#]],Ticket_Forms[Form Number],Ticket_Forms[Revenue])</f>
        <v>4000</v>
      </c>
      <c r="Q2437" s="16">
        <f>LOOKUP(Table5[[#This Row],[Item '#]],Ticket_Forms[Form Number],Ticket_Forms[Ideal Profit])</f>
        <v>1000</v>
      </c>
      <c r="R2437" s="16">
        <f>LOOKUP(Table5[[#This Row],[Item '#]],Ticket_Forms[Form Number],Ticket_Forms[Prizes])</f>
        <v>3000</v>
      </c>
      <c r="S2437" s="16">
        <f>LOOKUP(Table5[[#This Row],[Item '#]],Ticket_Forms[Form Number],Ticket_Forms[Location Rent])</f>
        <v>240</v>
      </c>
      <c r="T2437" s="16">
        <f>LOOKUP(Table5[[#This Row],[Item '#]],Ticket_Forms[Form Number],Ticket_Forms[Last Sale])</f>
        <v>0</v>
      </c>
      <c r="U2437" s="16" t="s">
        <v>3909</v>
      </c>
      <c r="V2437" s="58" t="str">
        <f>Table5[[#This Row],[Date Distributed]]</f>
        <v/>
      </c>
      <c r="W2437" s="3" t="str">
        <f>_xlfn.XLOOKUP(Table5[[#This Row],[Serial '#]],Table10[Serial '#],Table10[Charity Association],"",,)</f>
        <v/>
      </c>
      <c r="Y2437" s="58"/>
      <c r="Z2437" s="16" t="s">
        <v>3909</v>
      </c>
    </row>
    <row r="2438" spans="1:26" hidden="1" x14ac:dyDescent="0.35">
      <c r="A2438" s="3">
        <v>2436</v>
      </c>
      <c r="B2438" s="78">
        <v>45414</v>
      </c>
      <c r="C2438" s="73" t="str">
        <f>_xlfn.XLOOKUP(Table5[[#This Row],[Serial '#]],Table10[Serial '#],Table10[Date],"",,)</f>
        <v/>
      </c>
      <c r="D24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38" s="73" t="str">
        <f>IF(Table5[[#This Row],[Date Distributed]]="","In Stock","Distributed")</f>
        <v>In Stock</v>
      </c>
      <c r="F2438" s="79" t="s">
        <v>660</v>
      </c>
      <c r="G2438" s="75" t="s">
        <v>761</v>
      </c>
      <c r="H2438" s="80" t="s">
        <v>762</v>
      </c>
      <c r="I2438" s="80" t="s">
        <v>763</v>
      </c>
      <c r="J2438" s="82" t="s">
        <v>3034</v>
      </c>
      <c r="K2438" s="80" t="s">
        <v>505</v>
      </c>
      <c r="L2438" s="3" t="str">
        <f>_xlfn.XLOOKUP(Table5[[#This Row],[Item '#]],Ticket_Forms[Form Number],Ticket_Forms[Game Name],"",,)</f>
        <v>Haul Of Fame</v>
      </c>
      <c r="M2438" s="15">
        <v>134</v>
      </c>
      <c r="N2438" s="3">
        <f>LOOKUP(Table5[[#This Row],[Item '#]],Ticket_Forms[Form Number],Ticket_Forms[Ticket Count])</f>
        <v>4000</v>
      </c>
      <c r="O2438" s="16">
        <f>LOOKUP(Table5[[#This Row],[Item '#]],Ticket_Forms[Form Number],Ticket_Forms[Ticket Value])</f>
        <v>1</v>
      </c>
      <c r="P2438" s="16">
        <f>LOOKUP(Table5[[#This Row],[Item '#]],Ticket_Forms[Form Number],Ticket_Forms[Revenue])</f>
        <v>4000</v>
      </c>
      <c r="Q2438" s="16">
        <f>LOOKUP(Table5[[#This Row],[Item '#]],Ticket_Forms[Form Number],Ticket_Forms[Ideal Profit])</f>
        <v>1000</v>
      </c>
      <c r="R2438" s="16">
        <f>LOOKUP(Table5[[#This Row],[Item '#]],Ticket_Forms[Form Number],Ticket_Forms[Prizes])</f>
        <v>3000</v>
      </c>
      <c r="S2438" s="16">
        <f>LOOKUP(Table5[[#This Row],[Item '#]],Ticket_Forms[Form Number],Ticket_Forms[Location Rent])</f>
        <v>240</v>
      </c>
      <c r="T2438" s="16">
        <f>LOOKUP(Table5[[#This Row],[Item '#]],Ticket_Forms[Form Number],Ticket_Forms[Last Sale])</f>
        <v>0</v>
      </c>
      <c r="U2438" s="16" t="s">
        <v>3909</v>
      </c>
      <c r="V2438" s="58" t="str">
        <f>Table5[[#This Row],[Date Distributed]]</f>
        <v/>
      </c>
      <c r="W2438" s="3" t="str">
        <f>_xlfn.XLOOKUP(Table5[[#This Row],[Serial '#]],Table10[Serial '#],Table10[Charity Association],"",,)</f>
        <v/>
      </c>
      <c r="Y2438" s="58"/>
      <c r="Z2438" s="16" t="s">
        <v>3909</v>
      </c>
    </row>
    <row r="2439" spans="1:26" hidden="1" x14ac:dyDescent="0.35">
      <c r="A2439" s="3">
        <v>2437</v>
      </c>
      <c r="B2439" s="78">
        <v>45414</v>
      </c>
      <c r="C2439" s="73" t="str">
        <f>_xlfn.XLOOKUP(Table5[[#This Row],[Serial '#]],Table10[Serial '#],Table10[Date],"",,)</f>
        <v/>
      </c>
      <c r="D24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39" s="73" t="str">
        <f>IF(Table5[[#This Row],[Date Distributed]]="","In Stock","Distributed")</f>
        <v>In Stock</v>
      </c>
      <c r="F2439" s="79" t="s">
        <v>660</v>
      </c>
      <c r="G2439" s="75" t="s">
        <v>761</v>
      </c>
      <c r="H2439" s="80" t="s">
        <v>762</v>
      </c>
      <c r="I2439" s="80" t="s">
        <v>763</v>
      </c>
      <c r="J2439" s="82" t="s">
        <v>3035</v>
      </c>
      <c r="K2439" s="80" t="s">
        <v>505</v>
      </c>
      <c r="L2439" s="3" t="str">
        <f>_xlfn.XLOOKUP(Table5[[#This Row],[Item '#]],Ticket_Forms[Form Number],Ticket_Forms[Game Name],"",,)</f>
        <v>Haul Of Fame</v>
      </c>
      <c r="M2439" s="15">
        <v>134</v>
      </c>
      <c r="N2439" s="3">
        <f>LOOKUP(Table5[[#This Row],[Item '#]],Ticket_Forms[Form Number],Ticket_Forms[Ticket Count])</f>
        <v>4000</v>
      </c>
      <c r="O2439" s="16">
        <f>LOOKUP(Table5[[#This Row],[Item '#]],Ticket_Forms[Form Number],Ticket_Forms[Ticket Value])</f>
        <v>1</v>
      </c>
      <c r="P2439" s="16">
        <f>LOOKUP(Table5[[#This Row],[Item '#]],Ticket_Forms[Form Number],Ticket_Forms[Revenue])</f>
        <v>4000</v>
      </c>
      <c r="Q2439" s="16">
        <f>LOOKUP(Table5[[#This Row],[Item '#]],Ticket_Forms[Form Number],Ticket_Forms[Ideal Profit])</f>
        <v>1000</v>
      </c>
      <c r="R2439" s="16">
        <f>LOOKUP(Table5[[#This Row],[Item '#]],Ticket_Forms[Form Number],Ticket_Forms[Prizes])</f>
        <v>3000</v>
      </c>
      <c r="S2439" s="16">
        <f>LOOKUP(Table5[[#This Row],[Item '#]],Ticket_Forms[Form Number],Ticket_Forms[Location Rent])</f>
        <v>240</v>
      </c>
      <c r="T2439" s="16">
        <f>LOOKUP(Table5[[#This Row],[Item '#]],Ticket_Forms[Form Number],Ticket_Forms[Last Sale])</f>
        <v>0</v>
      </c>
      <c r="U2439" s="16" t="s">
        <v>3909</v>
      </c>
      <c r="V2439" s="58" t="str">
        <f>Table5[[#This Row],[Date Distributed]]</f>
        <v/>
      </c>
      <c r="W2439" s="3" t="str">
        <f>_xlfn.XLOOKUP(Table5[[#This Row],[Serial '#]],Table10[Serial '#],Table10[Charity Association],"",,)</f>
        <v/>
      </c>
      <c r="Y2439" s="58"/>
      <c r="Z2439" s="16" t="s">
        <v>3909</v>
      </c>
    </row>
    <row r="2440" spans="1:26" hidden="1" x14ac:dyDescent="0.35">
      <c r="A2440" s="3">
        <v>2438</v>
      </c>
      <c r="B2440" s="78">
        <v>45414</v>
      </c>
      <c r="C2440" s="73" t="str">
        <f>_xlfn.XLOOKUP(Table5[[#This Row],[Serial '#]],Table10[Serial '#],Table10[Date],"",,)</f>
        <v/>
      </c>
      <c r="D24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40" s="73" t="str">
        <f>IF(Table5[[#This Row],[Date Distributed]]="","In Stock","Distributed")</f>
        <v>In Stock</v>
      </c>
      <c r="F2440" s="79" t="s">
        <v>660</v>
      </c>
      <c r="G2440" s="75" t="s">
        <v>761</v>
      </c>
      <c r="H2440" s="80" t="s">
        <v>762</v>
      </c>
      <c r="I2440" s="80" t="s">
        <v>763</v>
      </c>
      <c r="J2440" s="82" t="s">
        <v>3036</v>
      </c>
      <c r="K2440" s="80" t="s">
        <v>505</v>
      </c>
      <c r="L2440" s="3" t="str">
        <f>_xlfn.XLOOKUP(Table5[[#This Row],[Item '#]],Ticket_Forms[Form Number],Ticket_Forms[Game Name],"",,)</f>
        <v>Haul Of Fame</v>
      </c>
      <c r="M2440" s="15">
        <v>134</v>
      </c>
      <c r="N2440" s="3">
        <f>LOOKUP(Table5[[#This Row],[Item '#]],Ticket_Forms[Form Number],Ticket_Forms[Ticket Count])</f>
        <v>4000</v>
      </c>
      <c r="O2440" s="16">
        <f>LOOKUP(Table5[[#This Row],[Item '#]],Ticket_Forms[Form Number],Ticket_Forms[Ticket Value])</f>
        <v>1</v>
      </c>
      <c r="P2440" s="16">
        <f>LOOKUP(Table5[[#This Row],[Item '#]],Ticket_Forms[Form Number],Ticket_Forms[Revenue])</f>
        <v>4000</v>
      </c>
      <c r="Q2440" s="16">
        <f>LOOKUP(Table5[[#This Row],[Item '#]],Ticket_Forms[Form Number],Ticket_Forms[Ideal Profit])</f>
        <v>1000</v>
      </c>
      <c r="R2440" s="16">
        <f>LOOKUP(Table5[[#This Row],[Item '#]],Ticket_Forms[Form Number],Ticket_Forms[Prizes])</f>
        <v>3000</v>
      </c>
      <c r="S2440" s="16">
        <f>LOOKUP(Table5[[#This Row],[Item '#]],Ticket_Forms[Form Number],Ticket_Forms[Location Rent])</f>
        <v>240</v>
      </c>
      <c r="T2440" s="16">
        <f>LOOKUP(Table5[[#This Row],[Item '#]],Ticket_Forms[Form Number],Ticket_Forms[Last Sale])</f>
        <v>0</v>
      </c>
      <c r="U2440" s="16" t="s">
        <v>3909</v>
      </c>
      <c r="V2440" s="58" t="str">
        <f>Table5[[#This Row],[Date Distributed]]</f>
        <v/>
      </c>
      <c r="W2440" s="3" t="str">
        <f>_xlfn.XLOOKUP(Table5[[#This Row],[Serial '#]],Table10[Serial '#],Table10[Charity Association],"",,)</f>
        <v/>
      </c>
      <c r="Y2440" s="58"/>
      <c r="Z2440" s="16" t="s">
        <v>3909</v>
      </c>
    </row>
    <row r="2441" spans="1:26" hidden="1" x14ac:dyDescent="0.35">
      <c r="A2441" s="3">
        <v>2439</v>
      </c>
      <c r="B2441" s="78">
        <v>45414</v>
      </c>
      <c r="C2441" s="73" t="str">
        <f>_xlfn.XLOOKUP(Table5[[#This Row],[Serial '#]],Table10[Serial '#],Table10[Date],"",,)</f>
        <v/>
      </c>
      <c r="D24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41" s="73" t="str">
        <f>IF(Table5[[#This Row],[Date Distributed]]="","In Stock","Distributed")</f>
        <v>In Stock</v>
      </c>
      <c r="F2441" s="79" t="s">
        <v>660</v>
      </c>
      <c r="G2441" s="75" t="s">
        <v>761</v>
      </c>
      <c r="H2441" s="80" t="s">
        <v>762</v>
      </c>
      <c r="I2441" s="80" t="s">
        <v>763</v>
      </c>
      <c r="J2441" s="82" t="s">
        <v>3037</v>
      </c>
      <c r="K2441" s="80" t="s">
        <v>505</v>
      </c>
      <c r="L2441" s="3" t="str">
        <f>_xlfn.XLOOKUP(Table5[[#This Row],[Item '#]],Ticket_Forms[Form Number],Ticket_Forms[Game Name],"",,)</f>
        <v>Haul Of Fame</v>
      </c>
      <c r="M2441" s="15">
        <v>134</v>
      </c>
      <c r="N2441" s="3">
        <f>LOOKUP(Table5[[#This Row],[Item '#]],Ticket_Forms[Form Number],Ticket_Forms[Ticket Count])</f>
        <v>4000</v>
      </c>
      <c r="O2441" s="16">
        <f>LOOKUP(Table5[[#This Row],[Item '#]],Ticket_Forms[Form Number],Ticket_Forms[Ticket Value])</f>
        <v>1</v>
      </c>
      <c r="P2441" s="16">
        <f>LOOKUP(Table5[[#This Row],[Item '#]],Ticket_Forms[Form Number],Ticket_Forms[Revenue])</f>
        <v>4000</v>
      </c>
      <c r="Q2441" s="16">
        <f>LOOKUP(Table5[[#This Row],[Item '#]],Ticket_Forms[Form Number],Ticket_Forms[Ideal Profit])</f>
        <v>1000</v>
      </c>
      <c r="R2441" s="16">
        <f>LOOKUP(Table5[[#This Row],[Item '#]],Ticket_Forms[Form Number],Ticket_Forms[Prizes])</f>
        <v>3000</v>
      </c>
      <c r="S2441" s="16">
        <f>LOOKUP(Table5[[#This Row],[Item '#]],Ticket_Forms[Form Number],Ticket_Forms[Location Rent])</f>
        <v>240</v>
      </c>
      <c r="T2441" s="16">
        <f>LOOKUP(Table5[[#This Row],[Item '#]],Ticket_Forms[Form Number],Ticket_Forms[Last Sale])</f>
        <v>0</v>
      </c>
      <c r="U2441" s="16" t="s">
        <v>3909</v>
      </c>
      <c r="V2441" s="58" t="str">
        <f>Table5[[#This Row],[Date Distributed]]</f>
        <v/>
      </c>
      <c r="W2441" s="3" t="str">
        <f>_xlfn.XLOOKUP(Table5[[#This Row],[Serial '#]],Table10[Serial '#],Table10[Charity Association],"",,)</f>
        <v/>
      </c>
      <c r="Y2441" s="58"/>
      <c r="Z2441" s="16" t="s">
        <v>3909</v>
      </c>
    </row>
    <row r="2442" spans="1:26" hidden="1" x14ac:dyDescent="0.35">
      <c r="A2442" s="3">
        <v>2440</v>
      </c>
      <c r="B2442" s="78">
        <v>45414</v>
      </c>
      <c r="C2442" s="73" t="str">
        <f>_xlfn.XLOOKUP(Table5[[#This Row],[Serial '#]],Table10[Serial '#],Table10[Date],"",,)</f>
        <v/>
      </c>
      <c r="D24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42" s="73" t="str">
        <f>IF(Table5[[#This Row],[Date Distributed]]="","In Stock","Distributed")</f>
        <v>In Stock</v>
      </c>
      <c r="F2442" s="79" t="s">
        <v>660</v>
      </c>
      <c r="G2442" s="75" t="s">
        <v>761</v>
      </c>
      <c r="H2442" s="80" t="s">
        <v>762</v>
      </c>
      <c r="I2442" s="80" t="s">
        <v>763</v>
      </c>
      <c r="J2442" s="82" t="s">
        <v>3038</v>
      </c>
      <c r="K2442" s="80" t="s">
        <v>505</v>
      </c>
      <c r="L2442" s="3" t="str">
        <f>_xlfn.XLOOKUP(Table5[[#This Row],[Item '#]],Ticket_Forms[Form Number],Ticket_Forms[Game Name],"",,)</f>
        <v>Haul Of Fame</v>
      </c>
      <c r="M2442" s="15">
        <v>134</v>
      </c>
      <c r="N2442" s="3">
        <f>LOOKUP(Table5[[#This Row],[Item '#]],Ticket_Forms[Form Number],Ticket_Forms[Ticket Count])</f>
        <v>4000</v>
      </c>
      <c r="O2442" s="16">
        <f>LOOKUP(Table5[[#This Row],[Item '#]],Ticket_Forms[Form Number],Ticket_Forms[Ticket Value])</f>
        <v>1</v>
      </c>
      <c r="P2442" s="16">
        <f>LOOKUP(Table5[[#This Row],[Item '#]],Ticket_Forms[Form Number],Ticket_Forms[Revenue])</f>
        <v>4000</v>
      </c>
      <c r="Q2442" s="16">
        <f>LOOKUP(Table5[[#This Row],[Item '#]],Ticket_Forms[Form Number],Ticket_Forms[Ideal Profit])</f>
        <v>1000</v>
      </c>
      <c r="R2442" s="16">
        <f>LOOKUP(Table5[[#This Row],[Item '#]],Ticket_Forms[Form Number],Ticket_Forms[Prizes])</f>
        <v>3000</v>
      </c>
      <c r="S2442" s="16">
        <f>LOOKUP(Table5[[#This Row],[Item '#]],Ticket_Forms[Form Number],Ticket_Forms[Location Rent])</f>
        <v>240</v>
      </c>
      <c r="T2442" s="16">
        <f>LOOKUP(Table5[[#This Row],[Item '#]],Ticket_Forms[Form Number],Ticket_Forms[Last Sale])</f>
        <v>0</v>
      </c>
      <c r="U2442" s="16" t="s">
        <v>3909</v>
      </c>
      <c r="V2442" s="58" t="str">
        <f>Table5[[#This Row],[Date Distributed]]</f>
        <v/>
      </c>
      <c r="W2442" s="3" t="str">
        <f>_xlfn.XLOOKUP(Table5[[#This Row],[Serial '#]],Table10[Serial '#],Table10[Charity Association],"",,)</f>
        <v/>
      </c>
      <c r="Y2442" s="58"/>
      <c r="Z2442" s="16" t="s">
        <v>3909</v>
      </c>
    </row>
    <row r="2443" spans="1:26" hidden="1" x14ac:dyDescent="0.35">
      <c r="A2443" s="3">
        <v>2441</v>
      </c>
      <c r="B2443" s="84">
        <v>45420</v>
      </c>
      <c r="C2443" s="73">
        <f>_xlfn.XLOOKUP(Table5[[#This Row],[Serial '#]],Table10[Serial '#],Table10[Date],"",,)</f>
        <v>45422</v>
      </c>
      <c r="D24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43" s="73" t="str">
        <f>IF(Table5[[#This Row],[Date Distributed]]="","In Stock","Distributed")</f>
        <v>Distributed</v>
      </c>
      <c r="F2443" s="75" t="s">
        <v>660</v>
      </c>
      <c r="G2443" s="75" t="s">
        <v>761</v>
      </c>
      <c r="H2443" s="76" t="s">
        <v>764</v>
      </c>
      <c r="I2443" s="76" t="s">
        <v>765</v>
      </c>
      <c r="J2443" s="77" t="s">
        <v>3039</v>
      </c>
      <c r="K2443" s="76" t="s">
        <v>500</v>
      </c>
      <c r="L2443" s="3" t="str">
        <f>_xlfn.XLOOKUP(Table5[[#This Row],[Item '#]],Ticket_Forms[Form Number],Ticket_Forms[Game Name],"",,)</f>
        <v>Wine Time</v>
      </c>
      <c r="M2443" s="15">
        <v>134</v>
      </c>
      <c r="N2443" s="3">
        <f>LOOKUP(Table5[[#This Row],[Item '#]],Ticket_Forms[Form Number],Ticket_Forms[Ticket Count])</f>
        <v>4000</v>
      </c>
      <c r="O2443" s="16">
        <f>LOOKUP(Table5[[#This Row],[Item '#]],Ticket_Forms[Form Number],Ticket_Forms[Ticket Value])</f>
        <v>1</v>
      </c>
      <c r="P2443" s="16">
        <f>LOOKUP(Table5[[#This Row],[Item '#]],Ticket_Forms[Form Number],Ticket_Forms[Revenue])</f>
        <v>4000</v>
      </c>
      <c r="Q2443" s="16">
        <f>LOOKUP(Table5[[#This Row],[Item '#]],Ticket_Forms[Form Number],Ticket_Forms[Ideal Profit])</f>
        <v>998</v>
      </c>
      <c r="R2443" s="16">
        <f>LOOKUP(Table5[[#This Row],[Item '#]],Ticket_Forms[Form Number],Ticket_Forms[Prizes])</f>
        <v>3002</v>
      </c>
      <c r="S2443" s="16">
        <f>LOOKUP(Table5[[#This Row],[Item '#]],Ticket_Forms[Form Number],Ticket_Forms[Location Rent])</f>
        <v>240</v>
      </c>
      <c r="T2443" s="16">
        <f>LOOKUP(Table5[[#This Row],[Item '#]],Ticket_Forms[Form Number],Ticket_Forms[Last Sale])</f>
        <v>0</v>
      </c>
      <c r="U2443" s="16" t="s">
        <v>3909</v>
      </c>
      <c r="V2443" s="58">
        <f>Table5[[#This Row],[Date Distributed]]</f>
        <v>45422</v>
      </c>
      <c r="W2443" s="3" t="str">
        <f>_xlfn.XLOOKUP(Table5[[#This Row],[Serial '#]],Table10[Serial '#],Table10[Charity Association],"",,)</f>
        <v>Italian American Brotherhood Club</v>
      </c>
      <c r="Z2443" s="3" t="s">
        <v>3909</v>
      </c>
    </row>
    <row r="2444" spans="1:26" hidden="1" x14ac:dyDescent="0.35">
      <c r="A2444" s="3">
        <v>2442</v>
      </c>
      <c r="B2444" s="85">
        <v>45420</v>
      </c>
      <c r="C2444" s="73">
        <f>_xlfn.XLOOKUP(Table5[[#This Row],[Serial '#]],Table10[Serial '#],Table10[Date],"",,)</f>
        <v>45427</v>
      </c>
      <c r="D24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44" s="73" t="str">
        <f>IF(Table5[[#This Row],[Date Distributed]]="","In Stock","Distributed")</f>
        <v>Distributed</v>
      </c>
      <c r="F2444" s="79" t="s">
        <v>660</v>
      </c>
      <c r="G2444" s="75" t="s">
        <v>761</v>
      </c>
      <c r="H2444" s="80" t="s">
        <v>764</v>
      </c>
      <c r="I2444" s="80" t="s">
        <v>765</v>
      </c>
      <c r="J2444" s="81" t="s">
        <v>3040</v>
      </c>
      <c r="K2444" s="76" t="s">
        <v>499</v>
      </c>
      <c r="L2444" s="3" t="str">
        <f>_xlfn.XLOOKUP(Table5[[#This Row],[Item '#]],Ticket_Forms[Form Number],Ticket_Forms[Game Name],"",,)</f>
        <v>Bull Market</v>
      </c>
      <c r="M2444" s="15">
        <v>134</v>
      </c>
      <c r="N2444" s="3">
        <f>LOOKUP(Table5[[#This Row],[Item '#]],Ticket_Forms[Form Number],Ticket_Forms[Ticket Count])</f>
        <v>4000</v>
      </c>
      <c r="O2444" s="16">
        <f>LOOKUP(Table5[[#This Row],[Item '#]],Ticket_Forms[Form Number],Ticket_Forms[Ticket Value])</f>
        <v>1</v>
      </c>
      <c r="P2444" s="16">
        <f>LOOKUP(Table5[[#This Row],[Item '#]],Ticket_Forms[Form Number],Ticket_Forms[Revenue])</f>
        <v>4000</v>
      </c>
      <c r="Q2444" s="16">
        <f>LOOKUP(Table5[[#This Row],[Item '#]],Ticket_Forms[Form Number],Ticket_Forms[Ideal Profit])</f>
        <v>998</v>
      </c>
      <c r="R2444" s="16">
        <f>LOOKUP(Table5[[#This Row],[Item '#]],Ticket_Forms[Form Number],Ticket_Forms[Prizes])</f>
        <v>3002</v>
      </c>
      <c r="S2444" s="16">
        <f>LOOKUP(Table5[[#This Row],[Item '#]],Ticket_Forms[Form Number],Ticket_Forms[Location Rent])</f>
        <v>240</v>
      </c>
      <c r="T2444" s="16">
        <f>LOOKUP(Table5[[#This Row],[Item '#]],Ticket_Forms[Form Number],Ticket_Forms[Last Sale])</f>
        <v>0</v>
      </c>
      <c r="U2444" s="16" t="s">
        <v>3909</v>
      </c>
      <c r="V2444" s="58">
        <f>Table5[[#This Row],[Date Distributed]]</f>
        <v>45427</v>
      </c>
      <c r="W2444" s="3" t="str">
        <f>_xlfn.XLOOKUP(Table5[[#This Row],[Serial '#]],Table10[Serial '#],Table10[Charity Association],"",,)</f>
        <v>Cleveland Police Athletic League</v>
      </c>
      <c r="Z2444" s="3" t="s">
        <v>3909</v>
      </c>
    </row>
    <row r="2445" spans="1:26" hidden="1" x14ac:dyDescent="0.35">
      <c r="A2445" s="3">
        <v>2443</v>
      </c>
      <c r="B2445" s="85">
        <v>45420</v>
      </c>
      <c r="C2445" s="73">
        <f>_xlfn.XLOOKUP(Table5[[#This Row],[Serial '#]],Table10[Serial '#],Table10[Date],"",,)</f>
        <v>45427</v>
      </c>
      <c r="D24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45" s="73" t="str">
        <f>IF(Table5[[#This Row],[Date Distributed]]="","In Stock","Distributed")</f>
        <v>Distributed</v>
      </c>
      <c r="F2445" s="79" t="s">
        <v>660</v>
      </c>
      <c r="G2445" s="75" t="s">
        <v>761</v>
      </c>
      <c r="H2445" s="80" t="s">
        <v>764</v>
      </c>
      <c r="I2445" s="80" t="s">
        <v>765</v>
      </c>
      <c r="J2445" s="81" t="s">
        <v>3041</v>
      </c>
      <c r="K2445" s="76" t="s">
        <v>500</v>
      </c>
      <c r="L2445" s="3" t="str">
        <f>_xlfn.XLOOKUP(Table5[[#This Row],[Item '#]],Ticket_Forms[Form Number],Ticket_Forms[Game Name],"",,)</f>
        <v>Wine Time</v>
      </c>
      <c r="M2445" s="15">
        <v>134</v>
      </c>
      <c r="N2445" s="3">
        <f>LOOKUP(Table5[[#This Row],[Item '#]],Ticket_Forms[Form Number],Ticket_Forms[Ticket Count])</f>
        <v>4000</v>
      </c>
      <c r="O2445" s="16">
        <f>LOOKUP(Table5[[#This Row],[Item '#]],Ticket_Forms[Form Number],Ticket_Forms[Ticket Value])</f>
        <v>1</v>
      </c>
      <c r="P2445" s="16">
        <f>LOOKUP(Table5[[#This Row],[Item '#]],Ticket_Forms[Form Number],Ticket_Forms[Revenue])</f>
        <v>4000</v>
      </c>
      <c r="Q2445" s="16">
        <f>LOOKUP(Table5[[#This Row],[Item '#]],Ticket_Forms[Form Number],Ticket_Forms[Ideal Profit])</f>
        <v>998</v>
      </c>
      <c r="R2445" s="16">
        <f>LOOKUP(Table5[[#This Row],[Item '#]],Ticket_Forms[Form Number],Ticket_Forms[Prizes])</f>
        <v>3002</v>
      </c>
      <c r="S2445" s="16">
        <f>LOOKUP(Table5[[#This Row],[Item '#]],Ticket_Forms[Form Number],Ticket_Forms[Location Rent])</f>
        <v>240</v>
      </c>
      <c r="T2445" s="16">
        <f>LOOKUP(Table5[[#This Row],[Item '#]],Ticket_Forms[Form Number],Ticket_Forms[Last Sale])</f>
        <v>0</v>
      </c>
      <c r="U2445" s="16" t="s">
        <v>3909</v>
      </c>
      <c r="V2445" s="58">
        <f>Table5[[#This Row],[Date Distributed]]</f>
        <v>45427</v>
      </c>
      <c r="W2445" s="3" t="str">
        <f>_xlfn.XLOOKUP(Table5[[#This Row],[Serial '#]],Table10[Serial '#],Table10[Charity Association],"",,)</f>
        <v>Cleveland Police Athletic League</v>
      </c>
      <c r="Z2445" s="3" t="s">
        <v>3909</v>
      </c>
    </row>
    <row r="2446" spans="1:26" hidden="1" x14ac:dyDescent="0.35">
      <c r="A2446" s="3">
        <v>2444</v>
      </c>
      <c r="B2446" s="85">
        <v>45420</v>
      </c>
      <c r="C2446" s="73">
        <f>_xlfn.XLOOKUP(Table5[[#This Row],[Serial '#]],Table10[Serial '#],Table10[Date],"",,)</f>
        <v>45434</v>
      </c>
      <c r="D24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46" s="73" t="str">
        <f>IF(Table5[[#This Row],[Date Distributed]]="","In Stock","Distributed")</f>
        <v>Distributed</v>
      </c>
      <c r="F2446" s="79" t="s">
        <v>660</v>
      </c>
      <c r="G2446" s="75" t="s">
        <v>761</v>
      </c>
      <c r="H2446" s="80" t="s">
        <v>764</v>
      </c>
      <c r="I2446" s="80" t="s">
        <v>765</v>
      </c>
      <c r="J2446" s="81" t="s">
        <v>3042</v>
      </c>
      <c r="K2446" s="76" t="s">
        <v>498</v>
      </c>
      <c r="L2446" s="3" t="str">
        <f>_xlfn.XLOOKUP(Table5[[#This Row],[Item '#]],Ticket_Forms[Form Number],Ticket_Forms[Game Name],"",,)</f>
        <v>Spending the Money</v>
      </c>
      <c r="M2446" s="15">
        <v>134</v>
      </c>
      <c r="N2446" s="3">
        <f>LOOKUP(Table5[[#This Row],[Item '#]],Ticket_Forms[Form Number],Ticket_Forms[Ticket Count])</f>
        <v>4000</v>
      </c>
      <c r="O2446" s="16">
        <f>LOOKUP(Table5[[#This Row],[Item '#]],Ticket_Forms[Form Number],Ticket_Forms[Ticket Value])</f>
        <v>1</v>
      </c>
      <c r="P2446" s="16">
        <f>LOOKUP(Table5[[#This Row],[Item '#]],Ticket_Forms[Form Number],Ticket_Forms[Revenue])</f>
        <v>4000</v>
      </c>
      <c r="Q2446" s="16">
        <f>LOOKUP(Table5[[#This Row],[Item '#]],Ticket_Forms[Form Number],Ticket_Forms[Ideal Profit])</f>
        <v>998</v>
      </c>
      <c r="R2446" s="16">
        <f>LOOKUP(Table5[[#This Row],[Item '#]],Ticket_Forms[Form Number],Ticket_Forms[Prizes])</f>
        <v>3002</v>
      </c>
      <c r="S2446" s="16">
        <f>LOOKUP(Table5[[#This Row],[Item '#]],Ticket_Forms[Form Number],Ticket_Forms[Location Rent])</f>
        <v>240</v>
      </c>
      <c r="T2446" s="16">
        <f>LOOKUP(Table5[[#This Row],[Item '#]],Ticket_Forms[Form Number],Ticket_Forms[Last Sale])</f>
        <v>0</v>
      </c>
      <c r="U2446" s="16" t="s">
        <v>3909</v>
      </c>
      <c r="V2446" s="58">
        <f>Table5[[#This Row],[Date Distributed]]</f>
        <v>45434</v>
      </c>
      <c r="W2446" s="3" t="str">
        <f>_xlfn.XLOOKUP(Table5[[#This Row],[Serial '#]],Table10[Serial '#],Table10[Charity Association],"",,)</f>
        <v>Cleveland Police Athletic League</v>
      </c>
      <c r="Z2446" s="3" t="s">
        <v>3909</v>
      </c>
    </row>
    <row r="2447" spans="1:26" hidden="1" x14ac:dyDescent="0.35">
      <c r="A2447" s="3">
        <v>2445</v>
      </c>
      <c r="B2447" s="85">
        <v>45420</v>
      </c>
      <c r="C2447" s="73">
        <f>_xlfn.XLOOKUP(Table5[[#This Row],[Serial '#]],Table10[Serial '#],Table10[Date],"",,)</f>
        <v>45434</v>
      </c>
      <c r="D24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47" s="73" t="str">
        <f>IF(Table5[[#This Row],[Date Distributed]]="","In Stock","Distributed")</f>
        <v>Distributed</v>
      </c>
      <c r="F2447" s="79" t="s">
        <v>660</v>
      </c>
      <c r="G2447" s="75" t="s">
        <v>761</v>
      </c>
      <c r="H2447" s="80" t="s">
        <v>764</v>
      </c>
      <c r="I2447" s="80" t="s">
        <v>765</v>
      </c>
      <c r="J2447" s="81" t="s">
        <v>3043</v>
      </c>
      <c r="K2447" s="76" t="s">
        <v>500</v>
      </c>
      <c r="L2447" s="3" t="str">
        <f>_xlfn.XLOOKUP(Table5[[#This Row],[Item '#]],Ticket_Forms[Form Number],Ticket_Forms[Game Name],"",,)</f>
        <v>Wine Time</v>
      </c>
      <c r="M2447" s="15">
        <v>134</v>
      </c>
      <c r="N2447" s="3">
        <f>LOOKUP(Table5[[#This Row],[Item '#]],Ticket_Forms[Form Number],Ticket_Forms[Ticket Count])</f>
        <v>4000</v>
      </c>
      <c r="O2447" s="16">
        <f>LOOKUP(Table5[[#This Row],[Item '#]],Ticket_Forms[Form Number],Ticket_Forms[Ticket Value])</f>
        <v>1</v>
      </c>
      <c r="P2447" s="16">
        <f>LOOKUP(Table5[[#This Row],[Item '#]],Ticket_Forms[Form Number],Ticket_Forms[Revenue])</f>
        <v>4000</v>
      </c>
      <c r="Q2447" s="16">
        <f>LOOKUP(Table5[[#This Row],[Item '#]],Ticket_Forms[Form Number],Ticket_Forms[Ideal Profit])</f>
        <v>998</v>
      </c>
      <c r="R2447" s="16">
        <f>LOOKUP(Table5[[#This Row],[Item '#]],Ticket_Forms[Form Number],Ticket_Forms[Prizes])</f>
        <v>3002</v>
      </c>
      <c r="S2447" s="16">
        <f>LOOKUP(Table5[[#This Row],[Item '#]],Ticket_Forms[Form Number],Ticket_Forms[Location Rent])</f>
        <v>240</v>
      </c>
      <c r="T2447" s="16">
        <f>LOOKUP(Table5[[#This Row],[Item '#]],Ticket_Forms[Form Number],Ticket_Forms[Last Sale])</f>
        <v>0</v>
      </c>
      <c r="U2447" s="16" t="s">
        <v>3909</v>
      </c>
      <c r="V2447" s="58">
        <f>Table5[[#This Row],[Date Distributed]]</f>
        <v>45434</v>
      </c>
      <c r="W2447" s="3" t="str">
        <f>_xlfn.XLOOKUP(Table5[[#This Row],[Serial '#]],Table10[Serial '#],Table10[Charity Association],"",,)</f>
        <v>Italian American Brotherhood Club</v>
      </c>
      <c r="Z2447" s="3" t="s">
        <v>3909</v>
      </c>
    </row>
    <row r="2448" spans="1:26" hidden="1" x14ac:dyDescent="0.35">
      <c r="A2448" s="3">
        <v>2446</v>
      </c>
      <c r="B2448" s="85">
        <v>45420</v>
      </c>
      <c r="C2448" s="73">
        <f>_xlfn.XLOOKUP(Table5[[#This Row],[Serial '#]],Table10[Serial '#],Table10[Date],"",,)</f>
        <v>45434</v>
      </c>
      <c r="D24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48" s="73" t="str">
        <f>IF(Table5[[#This Row],[Date Distributed]]="","In Stock","Distributed")</f>
        <v>Distributed</v>
      </c>
      <c r="F2448" s="79" t="s">
        <v>660</v>
      </c>
      <c r="G2448" s="75" t="s">
        <v>761</v>
      </c>
      <c r="H2448" s="80" t="s">
        <v>764</v>
      </c>
      <c r="I2448" s="80" t="s">
        <v>765</v>
      </c>
      <c r="J2448" s="81" t="s">
        <v>3044</v>
      </c>
      <c r="K2448" s="76" t="s">
        <v>500</v>
      </c>
      <c r="L2448" s="3" t="str">
        <f>_xlfn.XLOOKUP(Table5[[#This Row],[Item '#]],Ticket_Forms[Form Number],Ticket_Forms[Game Name],"",,)</f>
        <v>Wine Time</v>
      </c>
      <c r="M2448" s="15">
        <v>134</v>
      </c>
      <c r="N2448" s="3">
        <f>LOOKUP(Table5[[#This Row],[Item '#]],Ticket_Forms[Form Number],Ticket_Forms[Ticket Count])</f>
        <v>4000</v>
      </c>
      <c r="O2448" s="16">
        <f>LOOKUP(Table5[[#This Row],[Item '#]],Ticket_Forms[Form Number],Ticket_Forms[Ticket Value])</f>
        <v>1</v>
      </c>
      <c r="P2448" s="16">
        <f>LOOKUP(Table5[[#This Row],[Item '#]],Ticket_Forms[Form Number],Ticket_Forms[Revenue])</f>
        <v>4000</v>
      </c>
      <c r="Q2448" s="16">
        <f>LOOKUP(Table5[[#This Row],[Item '#]],Ticket_Forms[Form Number],Ticket_Forms[Ideal Profit])</f>
        <v>998</v>
      </c>
      <c r="R2448" s="16">
        <f>LOOKUP(Table5[[#This Row],[Item '#]],Ticket_Forms[Form Number],Ticket_Forms[Prizes])</f>
        <v>3002</v>
      </c>
      <c r="S2448" s="16">
        <f>LOOKUP(Table5[[#This Row],[Item '#]],Ticket_Forms[Form Number],Ticket_Forms[Location Rent])</f>
        <v>240</v>
      </c>
      <c r="T2448" s="16">
        <f>LOOKUP(Table5[[#This Row],[Item '#]],Ticket_Forms[Form Number],Ticket_Forms[Last Sale])</f>
        <v>0</v>
      </c>
      <c r="U2448" s="16" t="s">
        <v>3909</v>
      </c>
      <c r="V2448" s="58">
        <f>Table5[[#This Row],[Date Distributed]]</f>
        <v>45434</v>
      </c>
      <c r="W2448" s="3" t="str">
        <f>_xlfn.XLOOKUP(Table5[[#This Row],[Serial '#]],Table10[Serial '#],Table10[Charity Association],"",,)</f>
        <v>Cleveland Police Athletic League</v>
      </c>
      <c r="Z2448" s="3" t="s">
        <v>3909</v>
      </c>
    </row>
    <row r="2449" spans="1:26" hidden="1" x14ac:dyDescent="0.35">
      <c r="A2449" s="3">
        <v>2447</v>
      </c>
      <c r="B2449" s="85">
        <v>45420</v>
      </c>
      <c r="C2449" s="73">
        <f>_xlfn.XLOOKUP(Table5[[#This Row],[Serial '#]],Table10[Serial '#],Table10[Date],"",,)</f>
        <v>45442</v>
      </c>
      <c r="D24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49" s="73" t="str">
        <f>IF(Table5[[#This Row],[Date Distributed]]="","In Stock","Distributed")</f>
        <v>Distributed</v>
      </c>
      <c r="F2449" s="79" t="s">
        <v>660</v>
      </c>
      <c r="G2449" s="75" t="s">
        <v>761</v>
      </c>
      <c r="H2449" s="80" t="s">
        <v>764</v>
      </c>
      <c r="I2449" s="80" t="s">
        <v>765</v>
      </c>
      <c r="J2449" s="81" t="s">
        <v>3045</v>
      </c>
      <c r="K2449" s="80" t="s">
        <v>499</v>
      </c>
      <c r="L2449" s="3" t="str">
        <f>_xlfn.XLOOKUP(Table5[[#This Row],[Item '#]],Ticket_Forms[Form Number],Ticket_Forms[Game Name],"",,)</f>
        <v>Bull Market</v>
      </c>
      <c r="M2449" s="15">
        <v>134</v>
      </c>
      <c r="N2449" s="3">
        <f>LOOKUP(Table5[[#This Row],[Item '#]],Ticket_Forms[Form Number],Ticket_Forms[Ticket Count])</f>
        <v>4000</v>
      </c>
      <c r="O2449" s="16">
        <f>LOOKUP(Table5[[#This Row],[Item '#]],Ticket_Forms[Form Number],Ticket_Forms[Ticket Value])</f>
        <v>1</v>
      </c>
      <c r="P2449" s="16">
        <f>LOOKUP(Table5[[#This Row],[Item '#]],Ticket_Forms[Form Number],Ticket_Forms[Revenue])</f>
        <v>4000</v>
      </c>
      <c r="Q2449" s="16">
        <f>LOOKUP(Table5[[#This Row],[Item '#]],Ticket_Forms[Form Number],Ticket_Forms[Ideal Profit])</f>
        <v>998</v>
      </c>
      <c r="R2449" s="16">
        <f>LOOKUP(Table5[[#This Row],[Item '#]],Ticket_Forms[Form Number],Ticket_Forms[Prizes])</f>
        <v>3002</v>
      </c>
      <c r="S2449" s="16">
        <f>LOOKUP(Table5[[#This Row],[Item '#]],Ticket_Forms[Form Number],Ticket_Forms[Location Rent])</f>
        <v>240</v>
      </c>
      <c r="T2449" s="16">
        <f>LOOKUP(Table5[[#This Row],[Item '#]],Ticket_Forms[Form Number],Ticket_Forms[Last Sale])</f>
        <v>0</v>
      </c>
      <c r="U2449" s="16" t="s">
        <v>3909</v>
      </c>
      <c r="V2449" s="58">
        <f>Table5[[#This Row],[Date Distributed]]</f>
        <v>45442</v>
      </c>
      <c r="W2449" s="3" t="str">
        <f>_xlfn.XLOOKUP(Table5[[#This Row],[Serial '#]],Table10[Serial '#],Table10[Charity Association],"",,)</f>
        <v>Cleveland Police Athletic League</v>
      </c>
      <c r="Z2449" s="3" t="s">
        <v>3909</v>
      </c>
    </row>
    <row r="2450" spans="1:26" hidden="1" x14ac:dyDescent="0.35">
      <c r="A2450" s="3">
        <v>2448</v>
      </c>
      <c r="B2450" s="85">
        <v>45420</v>
      </c>
      <c r="C2450" s="73">
        <f>_xlfn.XLOOKUP(Table5[[#This Row],[Serial '#]],Table10[Serial '#],Table10[Date],"",,)</f>
        <v>45442</v>
      </c>
      <c r="D24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50" s="73" t="str">
        <f>IF(Table5[[#This Row],[Date Distributed]]="","In Stock","Distributed")</f>
        <v>Distributed</v>
      </c>
      <c r="F2450" s="79" t="s">
        <v>660</v>
      </c>
      <c r="G2450" s="75" t="s">
        <v>761</v>
      </c>
      <c r="H2450" s="80" t="s">
        <v>764</v>
      </c>
      <c r="I2450" s="80" t="s">
        <v>765</v>
      </c>
      <c r="J2450" s="81" t="s">
        <v>3046</v>
      </c>
      <c r="K2450" s="80" t="s">
        <v>498</v>
      </c>
      <c r="L2450" s="3" t="str">
        <f>_xlfn.XLOOKUP(Table5[[#This Row],[Item '#]],Ticket_Forms[Form Number],Ticket_Forms[Game Name],"",,)</f>
        <v>Spending the Money</v>
      </c>
      <c r="M2450" s="15">
        <v>134</v>
      </c>
      <c r="N2450" s="3">
        <f>LOOKUP(Table5[[#This Row],[Item '#]],Ticket_Forms[Form Number],Ticket_Forms[Ticket Count])</f>
        <v>4000</v>
      </c>
      <c r="O2450" s="16">
        <f>LOOKUP(Table5[[#This Row],[Item '#]],Ticket_Forms[Form Number],Ticket_Forms[Ticket Value])</f>
        <v>1</v>
      </c>
      <c r="P2450" s="16">
        <f>LOOKUP(Table5[[#This Row],[Item '#]],Ticket_Forms[Form Number],Ticket_Forms[Revenue])</f>
        <v>4000</v>
      </c>
      <c r="Q2450" s="16">
        <f>LOOKUP(Table5[[#This Row],[Item '#]],Ticket_Forms[Form Number],Ticket_Forms[Ideal Profit])</f>
        <v>998</v>
      </c>
      <c r="R2450" s="16">
        <f>LOOKUP(Table5[[#This Row],[Item '#]],Ticket_Forms[Form Number],Ticket_Forms[Prizes])</f>
        <v>3002</v>
      </c>
      <c r="S2450" s="16">
        <f>LOOKUP(Table5[[#This Row],[Item '#]],Ticket_Forms[Form Number],Ticket_Forms[Location Rent])</f>
        <v>240</v>
      </c>
      <c r="T2450" s="16">
        <f>LOOKUP(Table5[[#This Row],[Item '#]],Ticket_Forms[Form Number],Ticket_Forms[Last Sale])</f>
        <v>0</v>
      </c>
      <c r="U2450" s="16" t="s">
        <v>3909</v>
      </c>
      <c r="V2450" s="58">
        <f>Table5[[#This Row],[Date Distributed]]</f>
        <v>45442</v>
      </c>
      <c r="W2450" s="3" t="str">
        <f>_xlfn.XLOOKUP(Table5[[#This Row],[Serial '#]],Table10[Serial '#],Table10[Charity Association],"",,)</f>
        <v>Cleveland Police Athletic League</v>
      </c>
      <c r="Z2450" s="3" t="s">
        <v>3909</v>
      </c>
    </row>
    <row r="2451" spans="1:26" hidden="1" x14ac:dyDescent="0.35">
      <c r="A2451" s="3">
        <v>2449</v>
      </c>
      <c r="B2451" s="85">
        <v>45420</v>
      </c>
      <c r="C2451" s="73">
        <f>_xlfn.XLOOKUP(Table5[[#This Row],[Serial '#]],Table10[Serial '#],Table10[Date],"",,)</f>
        <v>45443</v>
      </c>
      <c r="D24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51" s="73" t="str">
        <f>IF(Table5[[#This Row],[Date Distributed]]="","In Stock","Distributed")</f>
        <v>Distributed</v>
      </c>
      <c r="F2451" s="79" t="s">
        <v>660</v>
      </c>
      <c r="G2451" s="75" t="s">
        <v>761</v>
      </c>
      <c r="H2451" s="80" t="s">
        <v>764</v>
      </c>
      <c r="I2451" s="80" t="s">
        <v>765</v>
      </c>
      <c r="J2451" s="81" t="s">
        <v>3047</v>
      </c>
      <c r="K2451" s="80" t="s">
        <v>498</v>
      </c>
      <c r="L2451" s="3" t="str">
        <f>_xlfn.XLOOKUP(Table5[[#This Row],[Item '#]],Ticket_Forms[Form Number],Ticket_Forms[Game Name],"",,)</f>
        <v>Spending the Money</v>
      </c>
      <c r="M2451" s="15">
        <v>134</v>
      </c>
      <c r="N2451" s="3">
        <f>LOOKUP(Table5[[#This Row],[Item '#]],Ticket_Forms[Form Number],Ticket_Forms[Ticket Count])</f>
        <v>4000</v>
      </c>
      <c r="O2451" s="16">
        <f>LOOKUP(Table5[[#This Row],[Item '#]],Ticket_Forms[Form Number],Ticket_Forms[Ticket Value])</f>
        <v>1</v>
      </c>
      <c r="P2451" s="16">
        <f>LOOKUP(Table5[[#This Row],[Item '#]],Ticket_Forms[Form Number],Ticket_Forms[Revenue])</f>
        <v>4000</v>
      </c>
      <c r="Q2451" s="16">
        <f>LOOKUP(Table5[[#This Row],[Item '#]],Ticket_Forms[Form Number],Ticket_Forms[Ideal Profit])</f>
        <v>998</v>
      </c>
      <c r="R2451" s="16">
        <f>LOOKUP(Table5[[#This Row],[Item '#]],Ticket_Forms[Form Number],Ticket_Forms[Prizes])</f>
        <v>3002</v>
      </c>
      <c r="S2451" s="16">
        <f>LOOKUP(Table5[[#This Row],[Item '#]],Ticket_Forms[Form Number],Ticket_Forms[Location Rent])</f>
        <v>240</v>
      </c>
      <c r="T2451" s="16">
        <f>LOOKUP(Table5[[#This Row],[Item '#]],Ticket_Forms[Form Number],Ticket_Forms[Last Sale])</f>
        <v>0</v>
      </c>
      <c r="U2451" s="16" t="s">
        <v>3909</v>
      </c>
      <c r="V2451" s="58">
        <f>Table5[[#This Row],[Date Distributed]]</f>
        <v>45443</v>
      </c>
      <c r="W2451" s="3" t="str">
        <f>_xlfn.XLOOKUP(Table5[[#This Row],[Serial '#]],Table10[Serial '#],Table10[Charity Association],"",,)</f>
        <v>Cleveland Police Athletic League</v>
      </c>
      <c r="Z2451" s="3" t="s">
        <v>3909</v>
      </c>
    </row>
    <row r="2452" spans="1:26" hidden="1" x14ac:dyDescent="0.35">
      <c r="A2452" s="3">
        <v>2450</v>
      </c>
      <c r="B2452" s="85">
        <v>45420</v>
      </c>
      <c r="C2452" s="73">
        <f>_xlfn.XLOOKUP(Table5[[#This Row],[Serial '#]],Table10[Serial '#],Table10[Date],"",,)</f>
        <v>45443</v>
      </c>
      <c r="D24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52" s="73" t="str">
        <f>IF(Table5[[#This Row],[Date Distributed]]="","In Stock","Distributed")</f>
        <v>Distributed</v>
      </c>
      <c r="F2452" s="79" t="s">
        <v>660</v>
      </c>
      <c r="G2452" s="75" t="s">
        <v>761</v>
      </c>
      <c r="H2452" s="80" t="s">
        <v>764</v>
      </c>
      <c r="I2452" s="80" t="s">
        <v>765</v>
      </c>
      <c r="J2452" s="81" t="s">
        <v>3048</v>
      </c>
      <c r="K2452" s="80" t="s">
        <v>509</v>
      </c>
      <c r="L2452" s="3" t="str">
        <f>_xlfn.XLOOKUP(Table5[[#This Row],[Item '#]],Ticket_Forms[Form Number],Ticket_Forms[Game Name],"",,)</f>
        <v>Pub Crawl</v>
      </c>
      <c r="M2452" s="15">
        <v>134</v>
      </c>
      <c r="N2452" s="3">
        <f>LOOKUP(Table5[[#This Row],[Item '#]],Ticket_Forms[Form Number],Ticket_Forms[Ticket Count])</f>
        <v>4000</v>
      </c>
      <c r="O2452" s="16">
        <f>LOOKUP(Table5[[#This Row],[Item '#]],Ticket_Forms[Form Number],Ticket_Forms[Ticket Value])</f>
        <v>1</v>
      </c>
      <c r="P2452" s="16">
        <f>LOOKUP(Table5[[#This Row],[Item '#]],Ticket_Forms[Form Number],Ticket_Forms[Revenue])</f>
        <v>4000</v>
      </c>
      <c r="Q2452" s="16">
        <f>LOOKUP(Table5[[#This Row],[Item '#]],Ticket_Forms[Form Number],Ticket_Forms[Ideal Profit])</f>
        <v>998</v>
      </c>
      <c r="R2452" s="16">
        <f>LOOKUP(Table5[[#This Row],[Item '#]],Ticket_Forms[Form Number],Ticket_Forms[Prizes])</f>
        <v>3002</v>
      </c>
      <c r="S2452" s="16">
        <f>LOOKUP(Table5[[#This Row],[Item '#]],Ticket_Forms[Form Number],Ticket_Forms[Location Rent])</f>
        <v>240</v>
      </c>
      <c r="T2452" s="16">
        <f>LOOKUP(Table5[[#This Row],[Item '#]],Ticket_Forms[Form Number],Ticket_Forms[Last Sale])</f>
        <v>0</v>
      </c>
      <c r="U2452" s="16" t="s">
        <v>3909</v>
      </c>
      <c r="V2452" s="58">
        <f>Table5[[#This Row],[Date Distributed]]</f>
        <v>45443</v>
      </c>
      <c r="W2452" s="3" t="str">
        <f>_xlfn.XLOOKUP(Table5[[#This Row],[Serial '#]],Table10[Serial '#],Table10[Charity Association],"",,)</f>
        <v>Cleveland Police Athletic League</v>
      </c>
      <c r="Z2452" s="3" t="s">
        <v>3909</v>
      </c>
    </row>
    <row r="2453" spans="1:26" hidden="1" x14ac:dyDescent="0.35">
      <c r="A2453" s="3">
        <v>2451</v>
      </c>
      <c r="B2453" s="78">
        <v>45420</v>
      </c>
      <c r="C2453" s="73">
        <f>_xlfn.XLOOKUP(Table5[[#This Row],[Serial '#]],Table10[Serial '#],Table10[Date],"",,)</f>
        <v>45449</v>
      </c>
      <c r="D24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53" s="73" t="str">
        <f>IF(Table5[[#This Row],[Date Distributed]]="","In Stock","Distributed")</f>
        <v>Distributed</v>
      </c>
      <c r="F2453" s="79" t="s">
        <v>660</v>
      </c>
      <c r="G2453" s="75" t="s">
        <v>761</v>
      </c>
      <c r="H2453" s="80" t="s">
        <v>764</v>
      </c>
      <c r="I2453" s="80" t="s">
        <v>765</v>
      </c>
      <c r="J2453" s="81" t="s">
        <v>3049</v>
      </c>
      <c r="K2453" s="80" t="s">
        <v>498</v>
      </c>
      <c r="L2453" s="3" t="str">
        <f>_xlfn.XLOOKUP(Table5[[#This Row],[Item '#]],Ticket_Forms[Form Number],Ticket_Forms[Game Name],"",,)</f>
        <v>Spending the Money</v>
      </c>
      <c r="M2453" s="15">
        <v>134</v>
      </c>
      <c r="N2453" s="3">
        <f>LOOKUP(Table5[[#This Row],[Item '#]],Ticket_Forms[Form Number],Ticket_Forms[Ticket Count])</f>
        <v>4000</v>
      </c>
      <c r="O2453" s="16">
        <f>LOOKUP(Table5[[#This Row],[Item '#]],Ticket_Forms[Form Number],Ticket_Forms[Ticket Value])</f>
        <v>1</v>
      </c>
      <c r="P2453" s="16">
        <f>LOOKUP(Table5[[#This Row],[Item '#]],Ticket_Forms[Form Number],Ticket_Forms[Revenue])</f>
        <v>4000</v>
      </c>
      <c r="Q2453" s="16">
        <f>LOOKUP(Table5[[#This Row],[Item '#]],Ticket_Forms[Form Number],Ticket_Forms[Ideal Profit])</f>
        <v>998</v>
      </c>
      <c r="R2453" s="16">
        <f>LOOKUP(Table5[[#This Row],[Item '#]],Ticket_Forms[Form Number],Ticket_Forms[Prizes])</f>
        <v>3002</v>
      </c>
      <c r="S2453" s="16">
        <f>LOOKUP(Table5[[#This Row],[Item '#]],Ticket_Forms[Form Number],Ticket_Forms[Location Rent])</f>
        <v>240</v>
      </c>
      <c r="T2453" s="16">
        <f>LOOKUP(Table5[[#This Row],[Item '#]],Ticket_Forms[Form Number],Ticket_Forms[Last Sale])</f>
        <v>0</v>
      </c>
      <c r="U2453" s="16" t="s">
        <v>3909</v>
      </c>
      <c r="V2453" s="58">
        <f>Table5[[#This Row],[Date Distributed]]</f>
        <v>45449</v>
      </c>
      <c r="W2453" s="3" t="str">
        <f>_xlfn.XLOOKUP(Table5[[#This Row],[Serial '#]],Table10[Serial '#],Table10[Charity Association],"",,)</f>
        <v>Cleveland Police Athletic League</v>
      </c>
      <c r="X2453" s="3" t="s">
        <v>4067</v>
      </c>
      <c r="Y2453" s="58">
        <v>45449</v>
      </c>
      <c r="Z2453" s="3" t="s">
        <v>23</v>
      </c>
    </row>
    <row r="2454" spans="1:26" hidden="1" x14ac:dyDescent="0.35">
      <c r="A2454" s="3">
        <v>2452</v>
      </c>
      <c r="B2454" s="78">
        <v>45420</v>
      </c>
      <c r="C2454" s="73">
        <f>_xlfn.XLOOKUP(Table5[[#This Row],[Serial '#]],Table10[Serial '#],Table10[Date],"",,)</f>
        <v>45449</v>
      </c>
      <c r="D24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54" s="73" t="str">
        <f>IF(Table5[[#This Row],[Date Distributed]]="","In Stock","Distributed")</f>
        <v>Distributed</v>
      </c>
      <c r="F2454" s="79" t="s">
        <v>660</v>
      </c>
      <c r="G2454" s="75" t="s">
        <v>761</v>
      </c>
      <c r="H2454" s="80" t="s">
        <v>764</v>
      </c>
      <c r="I2454" s="80" t="s">
        <v>765</v>
      </c>
      <c r="J2454" s="81" t="s">
        <v>3050</v>
      </c>
      <c r="K2454" s="80" t="s">
        <v>509</v>
      </c>
      <c r="L2454" s="3" t="str">
        <f>_xlfn.XLOOKUP(Table5[[#This Row],[Item '#]],Ticket_Forms[Form Number],Ticket_Forms[Game Name],"",,)</f>
        <v>Pub Crawl</v>
      </c>
      <c r="M2454" s="15">
        <v>134</v>
      </c>
      <c r="N2454" s="3">
        <f>LOOKUP(Table5[[#This Row],[Item '#]],Ticket_Forms[Form Number],Ticket_Forms[Ticket Count])</f>
        <v>4000</v>
      </c>
      <c r="O2454" s="16">
        <f>LOOKUP(Table5[[#This Row],[Item '#]],Ticket_Forms[Form Number],Ticket_Forms[Ticket Value])</f>
        <v>1</v>
      </c>
      <c r="P2454" s="16">
        <f>LOOKUP(Table5[[#This Row],[Item '#]],Ticket_Forms[Form Number],Ticket_Forms[Revenue])</f>
        <v>4000</v>
      </c>
      <c r="Q2454" s="16">
        <f>LOOKUP(Table5[[#This Row],[Item '#]],Ticket_Forms[Form Number],Ticket_Forms[Ideal Profit])</f>
        <v>998</v>
      </c>
      <c r="R2454" s="16">
        <f>LOOKUP(Table5[[#This Row],[Item '#]],Ticket_Forms[Form Number],Ticket_Forms[Prizes])</f>
        <v>3002</v>
      </c>
      <c r="S2454" s="16">
        <f>LOOKUP(Table5[[#This Row],[Item '#]],Ticket_Forms[Form Number],Ticket_Forms[Location Rent])</f>
        <v>240</v>
      </c>
      <c r="T2454" s="16">
        <f>LOOKUP(Table5[[#This Row],[Item '#]],Ticket_Forms[Form Number],Ticket_Forms[Last Sale])</f>
        <v>0</v>
      </c>
      <c r="U2454" s="16" t="s">
        <v>3909</v>
      </c>
      <c r="V2454" s="58">
        <f>Table5[[#This Row],[Date Distributed]]</f>
        <v>45449</v>
      </c>
      <c r="W2454" s="3" t="str">
        <f>_xlfn.XLOOKUP(Table5[[#This Row],[Serial '#]],Table10[Serial '#],Table10[Charity Association],"",,)</f>
        <v>Cleveland Police Athletic League</v>
      </c>
      <c r="X2454" s="3" t="s">
        <v>4067</v>
      </c>
      <c r="Y2454" s="58">
        <v>45449</v>
      </c>
      <c r="Z2454" s="3" t="s">
        <v>23</v>
      </c>
    </row>
    <row r="2455" spans="1:26" hidden="1" x14ac:dyDescent="0.35">
      <c r="A2455" s="3">
        <v>2453</v>
      </c>
      <c r="B2455" s="78">
        <v>45420</v>
      </c>
      <c r="C2455" s="73">
        <f>_xlfn.XLOOKUP(Table5[[#This Row],[Serial '#]],Table10[Serial '#],Table10[Date],"",,)</f>
        <v>45461</v>
      </c>
      <c r="D24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55" s="73" t="str">
        <f>IF(Table5[[#This Row],[Date Distributed]]="","In Stock","Distributed")</f>
        <v>Distributed</v>
      </c>
      <c r="F2455" s="79" t="s">
        <v>660</v>
      </c>
      <c r="G2455" s="75" t="s">
        <v>761</v>
      </c>
      <c r="H2455" s="80" t="s">
        <v>764</v>
      </c>
      <c r="I2455" s="80" t="s">
        <v>765</v>
      </c>
      <c r="J2455" s="81" t="s">
        <v>3051</v>
      </c>
      <c r="K2455" s="80" t="s">
        <v>499</v>
      </c>
      <c r="L2455" s="3" t="str">
        <f>_xlfn.XLOOKUP(Table5[[#This Row],[Item '#]],Ticket_Forms[Form Number],Ticket_Forms[Game Name],"",,)</f>
        <v>Bull Market</v>
      </c>
      <c r="M2455" s="15">
        <v>134</v>
      </c>
      <c r="N2455" s="3">
        <f>LOOKUP(Table5[[#This Row],[Item '#]],Ticket_Forms[Form Number],Ticket_Forms[Ticket Count])</f>
        <v>4000</v>
      </c>
      <c r="O2455" s="16">
        <f>LOOKUP(Table5[[#This Row],[Item '#]],Ticket_Forms[Form Number],Ticket_Forms[Ticket Value])</f>
        <v>1</v>
      </c>
      <c r="P2455" s="16">
        <f>LOOKUP(Table5[[#This Row],[Item '#]],Ticket_Forms[Form Number],Ticket_Forms[Revenue])</f>
        <v>4000</v>
      </c>
      <c r="Q2455" s="16">
        <f>LOOKUP(Table5[[#This Row],[Item '#]],Ticket_Forms[Form Number],Ticket_Forms[Ideal Profit])</f>
        <v>998</v>
      </c>
      <c r="R2455" s="16">
        <f>LOOKUP(Table5[[#This Row],[Item '#]],Ticket_Forms[Form Number],Ticket_Forms[Prizes])</f>
        <v>3002</v>
      </c>
      <c r="S2455" s="16">
        <f>LOOKUP(Table5[[#This Row],[Item '#]],Ticket_Forms[Form Number],Ticket_Forms[Location Rent])</f>
        <v>240</v>
      </c>
      <c r="T2455" s="16">
        <f>LOOKUP(Table5[[#This Row],[Item '#]],Ticket_Forms[Form Number],Ticket_Forms[Last Sale])</f>
        <v>0</v>
      </c>
      <c r="U2455" s="16" t="s">
        <v>3909</v>
      </c>
      <c r="V2455" s="58">
        <f>Table5[[#This Row],[Date Distributed]]</f>
        <v>45461</v>
      </c>
      <c r="W2455" s="3" t="str">
        <f>_xlfn.XLOOKUP(Table5[[#This Row],[Serial '#]],Table10[Serial '#],Table10[Charity Association],"",,)</f>
        <v>Cleveland Police Athletic League</v>
      </c>
      <c r="X2455" s="3" t="s">
        <v>4067</v>
      </c>
      <c r="Y2455" s="58">
        <v>45449</v>
      </c>
      <c r="Z2455" s="3" t="s">
        <v>23</v>
      </c>
    </row>
    <row r="2456" spans="1:26" hidden="1" x14ac:dyDescent="0.35">
      <c r="A2456" s="3">
        <v>2454</v>
      </c>
      <c r="B2456" s="78">
        <v>45420</v>
      </c>
      <c r="C2456" s="73">
        <f>_xlfn.XLOOKUP(Table5[[#This Row],[Serial '#]],Table10[Serial '#],Table10[Date],"",,)</f>
        <v>45461</v>
      </c>
      <c r="D24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56" s="73" t="str">
        <f>IF(Table5[[#This Row],[Date Distributed]]="","In Stock","Distributed")</f>
        <v>Distributed</v>
      </c>
      <c r="F2456" s="79" t="s">
        <v>660</v>
      </c>
      <c r="G2456" s="75" t="s">
        <v>761</v>
      </c>
      <c r="H2456" s="80" t="s">
        <v>764</v>
      </c>
      <c r="I2456" s="80" t="s">
        <v>765</v>
      </c>
      <c r="J2456" s="81" t="s">
        <v>3052</v>
      </c>
      <c r="K2456" s="80" t="s">
        <v>498</v>
      </c>
      <c r="L2456" s="3" t="str">
        <f>_xlfn.XLOOKUP(Table5[[#This Row],[Item '#]],Ticket_Forms[Form Number],Ticket_Forms[Game Name],"",,)</f>
        <v>Spending the Money</v>
      </c>
      <c r="M2456" s="15">
        <v>134</v>
      </c>
      <c r="N2456" s="3">
        <f>LOOKUP(Table5[[#This Row],[Item '#]],Ticket_Forms[Form Number],Ticket_Forms[Ticket Count])</f>
        <v>4000</v>
      </c>
      <c r="O2456" s="16">
        <f>LOOKUP(Table5[[#This Row],[Item '#]],Ticket_Forms[Form Number],Ticket_Forms[Ticket Value])</f>
        <v>1</v>
      </c>
      <c r="P2456" s="16">
        <f>LOOKUP(Table5[[#This Row],[Item '#]],Ticket_Forms[Form Number],Ticket_Forms[Revenue])</f>
        <v>4000</v>
      </c>
      <c r="Q2456" s="16">
        <f>LOOKUP(Table5[[#This Row],[Item '#]],Ticket_Forms[Form Number],Ticket_Forms[Ideal Profit])</f>
        <v>998</v>
      </c>
      <c r="R2456" s="16">
        <f>LOOKUP(Table5[[#This Row],[Item '#]],Ticket_Forms[Form Number],Ticket_Forms[Prizes])</f>
        <v>3002</v>
      </c>
      <c r="S2456" s="16">
        <f>LOOKUP(Table5[[#This Row],[Item '#]],Ticket_Forms[Form Number],Ticket_Forms[Location Rent])</f>
        <v>240</v>
      </c>
      <c r="T2456" s="16">
        <f>LOOKUP(Table5[[#This Row],[Item '#]],Ticket_Forms[Form Number],Ticket_Forms[Last Sale])</f>
        <v>0</v>
      </c>
      <c r="U2456" s="16" t="s">
        <v>3909</v>
      </c>
      <c r="V2456" s="58">
        <f>Table5[[#This Row],[Date Distributed]]</f>
        <v>45461</v>
      </c>
      <c r="W2456" s="3" t="str">
        <f>_xlfn.XLOOKUP(Table5[[#This Row],[Serial '#]],Table10[Serial '#],Table10[Charity Association],"",,)</f>
        <v>Cleveland Police Athletic League</v>
      </c>
      <c r="X2456" s="3" t="s">
        <v>4067</v>
      </c>
      <c r="Y2456" s="58">
        <v>45449</v>
      </c>
      <c r="Z2456" s="3" t="s">
        <v>23</v>
      </c>
    </row>
    <row r="2457" spans="1:26" hidden="1" x14ac:dyDescent="0.35">
      <c r="A2457" s="3">
        <v>2455</v>
      </c>
      <c r="B2457" s="78">
        <v>45420</v>
      </c>
      <c r="C2457" s="73">
        <f>_xlfn.XLOOKUP(Table5[[#This Row],[Serial '#]],Table10[Serial '#],Table10[Date],"",,)</f>
        <v>45464</v>
      </c>
      <c r="D24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57" s="73" t="str">
        <f>IF(Table5[[#This Row],[Date Distributed]]="","In Stock","Distributed")</f>
        <v>Distributed</v>
      </c>
      <c r="F2457" s="79" t="s">
        <v>660</v>
      </c>
      <c r="G2457" s="75" t="s">
        <v>761</v>
      </c>
      <c r="H2457" s="80" t="s">
        <v>764</v>
      </c>
      <c r="I2457" s="80" t="s">
        <v>765</v>
      </c>
      <c r="J2457" s="81" t="s">
        <v>3053</v>
      </c>
      <c r="K2457" s="80" t="s">
        <v>498</v>
      </c>
      <c r="L2457" s="3" t="str">
        <f>_xlfn.XLOOKUP(Table5[[#This Row],[Item '#]],Ticket_Forms[Form Number],Ticket_Forms[Game Name],"",,)</f>
        <v>Spending the Money</v>
      </c>
      <c r="M2457" s="15">
        <v>134</v>
      </c>
      <c r="N2457" s="3">
        <f>LOOKUP(Table5[[#This Row],[Item '#]],Ticket_Forms[Form Number],Ticket_Forms[Ticket Count])</f>
        <v>4000</v>
      </c>
      <c r="O2457" s="16">
        <f>LOOKUP(Table5[[#This Row],[Item '#]],Ticket_Forms[Form Number],Ticket_Forms[Ticket Value])</f>
        <v>1</v>
      </c>
      <c r="P2457" s="16">
        <f>LOOKUP(Table5[[#This Row],[Item '#]],Ticket_Forms[Form Number],Ticket_Forms[Revenue])</f>
        <v>4000</v>
      </c>
      <c r="Q2457" s="16">
        <f>LOOKUP(Table5[[#This Row],[Item '#]],Ticket_Forms[Form Number],Ticket_Forms[Ideal Profit])</f>
        <v>998</v>
      </c>
      <c r="R2457" s="16">
        <f>LOOKUP(Table5[[#This Row],[Item '#]],Ticket_Forms[Form Number],Ticket_Forms[Prizes])</f>
        <v>3002</v>
      </c>
      <c r="S2457" s="16">
        <f>LOOKUP(Table5[[#This Row],[Item '#]],Ticket_Forms[Form Number],Ticket_Forms[Location Rent])</f>
        <v>240</v>
      </c>
      <c r="T2457" s="16">
        <f>LOOKUP(Table5[[#This Row],[Item '#]],Ticket_Forms[Form Number],Ticket_Forms[Last Sale])</f>
        <v>0</v>
      </c>
      <c r="U2457" s="16" t="s">
        <v>3909</v>
      </c>
      <c r="V2457" s="58">
        <f>Table5[[#This Row],[Date Distributed]]</f>
        <v>45464</v>
      </c>
      <c r="W2457" s="3" t="str">
        <f>_xlfn.XLOOKUP(Table5[[#This Row],[Serial '#]],Table10[Serial '#],Table10[Charity Association],"",,)</f>
        <v>Cleveland Police Athletic League</v>
      </c>
      <c r="X2457" s="3" t="s">
        <v>4067</v>
      </c>
      <c r="Y2457" s="58">
        <v>45449</v>
      </c>
      <c r="Z2457" s="3" t="s">
        <v>23</v>
      </c>
    </row>
    <row r="2458" spans="1:26" hidden="1" x14ac:dyDescent="0.35">
      <c r="A2458" s="3">
        <v>2456</v>
      </c>
      <c r="B2458" s="78">
        <v>45420</v>
      </c>
      <c r="C2458" s="73">
        <f>_xlfn.XLOOKUP(Table5[[#This Row],[Serial '#]],Table10[Serial '#],Table10[Date],"",,)</f>
        <v>45464</v>
      </c>
      <c r="D24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58" s="73" t="str">
        <f>IF(Table5[[#This Row],[Date Distributed]]="","In Stock","Distributed")</f>
        <v>Distributed</v>
      </c>
      <c r="F2458" s="79" t="s">
        <v>660</v>
      </c>
      <c r="G2458" s="75" t="s">
        <v>761</v>
      </c>
      <c r="H2458" s="80" t="s">
        <v>764</v>
      </c>
      <c r="I2458" s="80" t="s">
        <v>765</v>
      </c>
      <c r="J2458" s="81" t="s">
        <v>3054</v>
      </c>
      <c r="K2458" s="80" t="s">
        <v>509</v>
      </c>
      <c r="L2458" s="3" t="str">
        <f>_xlfn.XLOOKUP(Table5[[#This Row],[Item '#]],Ticket_Forms[Form Number],Ticket_Forms[Game Name],"",,)</f>
        <v>Pub Crawl</v>
      </c>
      <c r="M2458" s="15">
        <v>134</v>
      </c>
      <c r="N2458" s="3">
        <f>LOOKUP(Table5[[#This Row],[Item '#]],Ticket_Forms[Form Number],Ticket_Forms[Ticket Count])</f>
        <v>4000</v>
      </c>
      <c r="O2458" s="16">
        <f>LOOKUP(Table5[[#This Row],[Item '#]],Ticket_Forms[Form Number],Ticket_Forms[Ticket Value])</f>
        <v>1</v>
      </c>
      <c r="P2458" s="16">
        <f>LOOKUP(Table5[[#This Row],[Item '#]],Ticket_Forms[Form Number],Ticket_Forms[Revenue])</f>
        <v>4000</v>
      </c>
      <c r="Q2458" s="16">
        <f>LOOKUP(Table5[[#This Row],[Item '#]],Ticket_Forms[Form Number],Ticket_Forms[Ideal Profit])</f>
        <v>998</v>
      </c>
      <c r="R2458" s="16">
        <f>LOOKUP(Table5[[#This Row],[Item '#]],Ticket_Forms[Form Number],Ticket_Forms[Prizes])</f>
        <v>3002</v>
      </c>
      <c r="S2458" s="16">
        <f>LOOKUP(Table5[[#This Row],[Item '#]],Ticket_Forms[Form Number],Ticket_Forms[Location Rent])</f>
        <v>240</v>
      </c>
      <c r="T2458" s="16">
        <f>LOOKUP(Table5[[#This Row],[Item '#]],Ticket_Forms[Form Number],Ticket_Forms[Last Sale])</f>
        <v>0</v>
      </c>
      <c r="U2458" s="16" t="s">
        <v>3909</v>
      </c>
      <c r="V2458" s="58">
        <f>Table5[[#This Row],[Date Distributed]]</f>
        <v>45464</v>
      </c>
      <c r="W2458" s="3" t="str">
        <f>_xlfn.XLOOKUP(Table5[[#This Row],[Serial '#]],Table10[Serial '#],Table10[Charity Association],"",,)</f>
        <v>Cleveland Police Athletic League</v>
      </c>
      <c r="X2458" s="3" t="s">
        <v>4067</v>
      </c>
      <c r="Y2458" s="58">
        <v>45449</v>
      </c>
      <c r="Z2458" s="3" t="s">
        <v>23</v>
      </c>
    </row>
    <row r="2459" spans="1:26" hidden="1" x14ac:dyDescent="0.35">
      <c r="A2459" s="3">
        <v>2457</v>
      </c>
      <c r="B2459" s="78">
        <v>45420</v>
      </c>
      <c r="C2459" s="73">
        <f>_xlfn.XLOOKUP(Table5[[#This Row],[Serial '#]],Table10[Serial '#],Table10[Date],"",,)</f>
        <v>45476</v>
      </c>
      <c r="D24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59" s="73" t="str">
        <f>IF(Table5[[#This Row],[Date Distributed]]="","In Stock","Distributed")</f>
        <v>Distributed</v>
      </c>
      <c r="F2459" s="79" t="s">
        <v>660</v>
      </c>
      <c r="G2459" s="75" t="s">
        <v>761</v>
      </c>
      <c r="H2459" s="80" t="s">
        <v>764</v>
      </c>
      <c r="I2459" s="80" t="s">
        <v>765</v>
      </c>
      <c r="J2459" s="81" t="s">
        <v>3055</v>
      </c>
      <c r="K2459" s="80" t="s">
        <v>499</v>
      </c>
      <c r="L2459" s="3" t="str">
        <f>_xlfn.XLOOKUP(Table5[[#This Row],[Item '#]],Ticket_Forms[Form Number],Ticket_Forms[Game Name],"",,)</f>
        <v>Bull Market</v>
      </c>
      <c r="M2459" s="15">
        <v>134</v>
      </c>
      <c r="N2459" s="3">
        <f>LOOKUP(Table5[[#This Row],[Item '#]],Ticket_Forms[Form Number],Ticket_Forms[Ticket Count])</f>
        <v>4000</v>
      </c>
      <c r="O2459" s="16">
        <f>LOOKUP(Table5[[#This Row],[Item '#]],Ticket_Forms[Form Number],Ticket_Forms[Ticket Value])</f>
        <v>1</v>
      </c>
      <c r="P2459" s="16">
        <f>LOOKUP(Table5[[#This Row],[Item '#]],Ticket_Forms[Form Number],Ticket_Forms[Revenue])</f>
        <v>4000</v>
      </c>
      <c r="Q2459" s="16">
        <f>LOOKUP(Table5[[#This Row],[Item '#]],Ticket_Forms[Form Number],Ticket_Forms[Ideal Profit])</f>
        <v>998</v>
      </c>
      <c r="R2459" s="16">
        <f>LOOKUP(Table5[[#This Row],[Item '#]],Ticket_Forms[Form Number],Ticket_Forms[Prizes])</f>
        <v>3002</v>
      </c>
      <c r="S2459" s="16">
        <f>LOOKUP(Table5[[#This Row],[Item '#]],Ticket_Forms[Form Number],Ticket_Forms[Location Rent])</f>
        <v>240</v>
      </c>
      <c r="T2459" s="16">
        <f>LOOKUP(Table5[[#This Row],[Item '#]],Ticket_Forms[Form Number],Ticket_Forms[Last Sale])</f>
        <v>0</v>
      </c>
      <c r="U2459" s="16" t="s">
        <v>3909</v>
      </c>
      <c r="V2459" s="58">
        <f>Table5[[#This Row],[Date Distributed]]</f>
        <v>45476</v>
      </c>
      <c r="W2459" s="3" t="str">
        <f>_xlfn.XLOOKUP(Table5[[#This Row],[Serial '#]],Table10[Serial '#],Table10[Charity Association],"",,)</f>
        <v>Cleveland Police Athletic League</v>
      </c>
      <c r="X2459" s="3" t="s">
        <v>4067</v>
      </c>
      <c r="Y2459" s="58">
        <v>45449</v>
      </c>
      <c r="Z2459" s="3" t="s">
        <v>23</v>
      </c>
    </row>
    <row r="2460" spans="1:26" hidden="1" x14ac:dyDescent="0.35">
      <c r="A2460" s="3">
        <v>2458</v>
      </c>
      <c r="B2460" s="78">
        <v>45420</v>
      </c>
      <c r="C2460" s="73">
        <f>_xlfn.XLOOKUP(Table5[[#This Row],[Serial '#]],Table10[Serial '#],Table10[Date],"",,)</f>
        <v>45476</v>
      </c>
      <c r="D24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60" s="73" t="str">
        <f>IF(Table5[[#This Row],[Date Distributed]]="","In Stock","Distributed")</f>
        <v>Distributed</v>
      </c>
      <c r="F2460" s="79" t="s">
        <v>660</v>
      </c>
      <c r="G2460" s="75" t="s">
        <v>761</v>
      </c>
      <c r="H2460" s="80" t="s">
        <v>764</v>
      </c>
      <c r="I2460" s="80" t="s">
        <v>765</v>
      </c>
      <c r="J2460" s="81" t="s">
        <v>3056</v>
      </c>
      <c r="K2460" s="80" t="s">
        <v>509</v>
      </c>
      <c r="L2460" s="3" t="str">
        <f>_xlfn.XLOOKUP(Table5[[#This Row],[Item '#]],Ticket_Forms[Form Number],Ticket_Forms[Game Name],"",,)</f>
        <v>Pub Crawl</v>
      </c>
      <c r="M2460" s="15">
        <v>134</v>
      </c>
      <c r="N2460" s="3">
        <f>LOOKUP(Table5[[#This Row],[Item '#]],Ticket_Forms[Form Number],Ticket_Forms[Ticket Count])</f>
        <v>4000</v>
      </c>
      <c r="O2460" s="16">
        <f>LOOKUP(Table5[[#This Row],[Item '#]],Ticket_Forms[Form Number],Ticket_Forms[Ticket Value])</f>
        <v>1</v>
      </c>
      <c r="P2460" s="16">
        <f>LOOKUP(Table5[[#This Row],[Item '#]],Ticket_Forms[Form Number],Ticket_Forms[Revenue])</f>
        <v>4000</v>
      </c>
      <c r="Q2460" s="16">
        <f>LOOKUP(Table5[[#This Row],[Item '#]],Ticket_Forms[Form Number],Ticket_Forms[Ideal Profit])</f>
        <v>998</v>
      </c>
      <c r="R2460" s="16">
        <f>LOOKUP(Table5[[#This Row],[Item '#]],Ticket_Forms[Form Number],Ticket_Forms[Prizes])</f>
        <v>3002</v>
      </c>
      <c r="S2460" s="16">
        <f>LOOKUP(Table5[[#This Row],[Item '#]],Ticket_Forms[Form Number],Ticket_Forms[Location Rent])</f>
        <v>240</v>
      </c>
      <c r="T2460" s="16">
        <f>LOOKUP(Table5[[#This Row],[Item '#]],Ticket_Forms[Form Number],Ticket_Forms[Last Sale])</f>
        <v>0</v>
      </c>
      <c r="U2460" s="16" t="s">
        <v>3909</v>
      </c>
      <c r="V2460" s="58">
        <f>Table5[[#This Row],[Date Distributed]]</f>
        <v>45476</v>
      </c>
      <c r="W2460" s="3" t="str">
        <f>_xlfn.XLOOKUP(Table5[[#This Row],[Serial '#]],Table10[Serial '#],Table10[Charity Association],"",,)</f>
        <v>Cleveland Police Athletic League</v>
      </c>
      <c r="X2460" s="3" t="s">
        <v>4067</v>
      </c>
      <c r="Y2460" s="58">
        <v>45449</v>
      </c>
      <c r="Z2460" s="3" t="s">
        <v>23</v>
      </c>
    </row>
    <row r="2461" spans="1:26" hidden="1" x14ac:dyDescent="0.35">
      <c r="A2461" s="3">
        <v>2459</v>
      </c>
      <c r="B2461" s="78">
        <v>45420</v>
      </c>
      <c r="C2461" s="73">
        <f>_xlfn.XLOOKUP(Table5[[#This Row],[Serial '#]],Table10[Serial '#],Table10[Date],"",,)</f>
        <v>45476</v>
      </c>
      <c r="D24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61" s="73" t="str">
        <f>IF(Table5[[#This Row],[Date Distributed]]="","In Stock","Distributed")</f>
        <v>Distributed</v>
      </c>
      <c r="F2461" s="79" t="s">
        <v>660</v>
      </c>
      <c r="G2461" s="75" t="s">
        <v>761</v>
      </c>
      <c r="H2461" s="80" t="s">
        <v>764</v>
      </c>
      <c r="I2461" s="80" t="s">
        <v>765</v>
      </c>
      <c r="J2461" s="81" t="s">
        <v>3057</v>
      </c>
      <c r="K2461" s="80" t="s">
        <v>509</v>
      </c>
      <c r="L2461" s="3" t="str">
        <f>_xlfn.XLOOKUP(Table5[[#This Row],[Item '#]],Ticket_Forms[Form Number],Ticket_Forms[Game Name],"",,)</f>
        <v>Pub Crawl</v>
      </c>
      <c r="M2461" s="15">
        <v>134</v>
      </c>
      <c r="N2461" s="3">
        <f>LOOKUP(Table5[[#This Row],[Item '#]],Ticket_Forms[Form Number],Ticket_Forms[Ticket Count])</f>
        <v>4000</v>
      </c>
      <c r="O2461" s="16">
        <f>LOOKUP(Table5[[#This Row],[Item '#]],Ticket_Forms[Form Number],Ticket_Forms[Ticket Value])</f>
        <v>1</v>
      </c>
      <c r="P2461" s="16">
        <f>LOOKUP(Table5[[#This Row],[Item '#]],Ticket_Forms[Form Number],Ticket_Forms[Revenue])</f>
        <v>4000</v>
      </c>
      <c r="Q2461" s="16">
        <f>LOOKUP(Table5[[#This Row],[Item '#]],Ticket_Forms[Form Number],Ticket_Forms[Ideal Profit])</f>
        <v>998</v>
      </c>
      <c r="R2461" s="16">
        <f>LOOKUP(Table5[[#This Row],[Item '#]],Ticket_Forms[Form Number],Ticket_Forms[Prizes])</f>
        <v>3002</v>
      </c>
      <c r="S2461" s="16">
        <f>LOOKUP(Table5[[#This Row],[Item '#]],Ticket_Forms[Form Number],Ticket_Forms[Location Rent])</f>
        <v>240</v>
      </c>
      <c r="T2461" s="16">
        <f>LOOKUP(Table5[[#This Row],[Item '#]],Ticket_Forms[Form Number],Ticket_Forms[Last Sale])</f>
        <v>0</v>
      </c>
      <c r="U2461" s="16" t="s">
        <v>3909</v>
      </c>
      <c r="V2461" s="58">
        <f>Table5[[#This Row],[Date Distributed]]</f>
        <v>45476</v>
      </c>
      <c r="W2461" s="3" t="str">
        <f>_xlfn.XLOOKUP(Table5[[#This Row],[Serial '#]],Table10[Serial '#],Table10[Charity Association],"",,)</f>
        <v>Greater Cleveland Football Foundation</v>
      </c>
      <c r="X2461" s="3" t="s">
        <v>4067</v>
      </c>
      <c r="Y2461" s="58">
        <v>45449</v>
      </c>
      <c r="Z2461" s="3" t="s">
        <v>23</v>
      </c>
    </row>
    <row r="2462" spans="1:26" hidden="1" x14ac:dyDescent="0.35">
      <c r="A2462" s="3">
        <v>2460</v>
      </c>
      <c r="B2462" s="78">
        <v>45420</v>
      </c>
      <c r="C2462" s="73">
        <f>_xlfn.XLOOKUP(Table5[[#This Row],[Serial '#]],Table10[Serial '#],Table10[Date],"",,)</f>
        <v>45476</v>
      </c>
      <c r="D24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62" s="73" t="str">
        <f>IF(Table5[[#This Row],[Date Distributed]]="","In Stock","Distributed")</f>
        <v>Distributed</v>
      </c>
      <c r="F2462" s="79" t="s">
        <v>660</v>
      </c>
      <c r="G2462" s="75" t="s">
        <v>761</v>
      </c>
      <c r="H2462" s="80" t="s">
        <v>764</v>
      </c>
      <c r="I2462" s="80" t="s">
        <v>765</v>
      </c>
      <c r="J2462" s="81" t="s">
        <v>3058</v>
      </c>
      <c r="K2462" s="80" t="s">
        <v>500</v>
      </c>
      <c r="L2462" s="3" t="str">
        <f>_xlfn.XLOOKUP(Table5[[#This Row],[Item '#]],Ticket_Forms[Form Number],Ticket_Forms[Game Name],"",,)</f>
        <v>Wine Time</v>
      </c>
      <c r="M2462" s="15">
        <v>134</v>
      </c>
      <c r="N2462" s="3">
        <f>LOOKUP(Table5[[#This Row],[Item '#]],Ticket_Forms[Form Number],Ticket_Forms[Ticket Count])</f>
        <v>4000</v>
      </c>
      <c r="O2462" s="16">
        <f>LOOKUP(Table5[[#This Row],[Item '#]],Ticket_Forms[Form Number],Ticket_Forms[Ticket Value])</f>
        <v>1</v>
      </c>
      <c r="P2462" s="16">
        <f>LOOKUP(Table5[[#This Row],[Item '#]],Ticket_Forms[Form Number],Ticket_Forms[Revenue])</f>
        <v>4000</v>
      </c>
      <c r="Q2462" s="16">
        <f>LOOKUP(Table5[[#This Row],[Item '#]],Ticket_Forms[Form Number],Ticket_Forms[Ideal Profit])</f>
        <v>998</v>
      </c>
      <c r="R2462" s="16">
        <f>LOOKUP(Table5[[#This Row],[Item '#]],Ticket_Forms[Form Number],Ticket_Forms[Prizes])</f>
        <v>3002</v>
      </c>
      <c r="S2462" s="16">
        <f>LOOKUP(Table5[[#This Row],[Item '#]],Ticket_Forms[Form Number],Ticket_Forms[Location Rent])</f>
        <v>240</v>
      </c>
      <c r="T2462" s="16">
        <f>LOOKUP(Table5[[#This Row],[Item '#]],Ticket_Forms[Form Number],Ticket_Forms[Last Sale])</f>
        <v>0</v>
      </c>
      <c r="U2462" s="16" t="s">
        <v>3909</v>
      </c>
      <c r="V2462" s="58">
        <f>Table5[[#This Row],[Date Distributed]]</f>
        <v>45476</v>
      </c>
      <c r="W2462" s="3" t="str">
        <f>_xlfn.XLOOKUP(Table5[[#This Row],[Serial '#]],Table10[Serial '#],Table10[Charity Association],"",,)</f>
        <v>Cleveland Police Athletic League</v>
      </c>
      <c r="X2462" s="3" t="s">
        <v>4067</v>
      </c>
      <c r="Y2462" s="58">
        <v>45449</v>
      </c>
      <c r="Z2462" s="3" t="s">
        <v>23</v>
      </c>
    </row>
    <row r="2463" spans="1:26" hidden="1" x14ac:dyDescent="0.35">
      <c r="A2463" s="3">
        <v>2461</v>
      </c>
      <c r="B2463" s="78">
        <v>45420</v>
      </c>
      <c r="C2463" s="73">
        <f>_xlfn.XLOOKUP(Table5[[#This Row],[Serial '#]],Table10[Serial '#],Table10[Date],"",,)</f>
        <v>45481</v>
      </c>
      <c r="D24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63" s="73" t="str">
        <f>IF(Table5[[#This Row],[Date Distributed]]="","In Stock","Distributed")</f>
        <v>Distributed</v>
      </c>
      <c r="F2463" s="79" t="s">
        <v>660</v>
      </c>
      <c r="G2463" s="75" t="s">
        <v>761</v>
      </c>
      <c r="H2463" s="80" t="s">
        <v>764</v>
      </c>
      <c r="I2463" s="80" t="s">
        <v>765</v>
      </c>
      <c r="J2463" s="81" t="s">
        <v>3059</v>
      </c>
      <c r="K2463" s="80" t="s">
        <v>499</v>
      </c>
      <c r="L2463" s="3" t="str">
        <f>_xlfn.XLOOKUP(Table5[[#This Row],[Item '#]],Ticket_Forms[Form Number],Ticket_Forms[Game Name],"",,)</f>
        <v>Bull Market</v>
      </c>
      <c r="M2463" s="15">
        <v>134</v>
      </c>
      <c r="N2463" s="3">
        <f>LOOKUP(Table5[[#This Row],[Item '#]],Ticket_Forms[Form Number],Ticket_Forms[Ticket Count])</f>
        <v>4000</v>
      </c>
      <c r="O2463" s="16">
        <f>LOOKUP(Table5[[#This Row],[Item '#]],Ticket_Forms[Form Number],Ticket_Forms[Ticket Value])</f>
        <v>1</v>
      </c>
      <c r="P2463" s="16">
        <f>LOOKUP(Table5[[#This Row],[Item '#]],Ticket_Forms[Form Number],Ticket_Forms[Revenue])</f>
        <v>4000</v>
      </c>
      <c r="Q2463" s="16">
        <f>LOOKUP(Table5[[#This Row],[Item '#]],Ticket_Forms[Form Number],Ticket_Forms[Ideal Profit])</f>
        <v>998</v>
      </c>
      <c r="R2463" s="16">
        <f>LOOKUP(Table5[[#This Row],[Item '#]],Ticket_Forms[Form Number],Ticket_Forms[Prizes])</f>
        <v>3002</v>
      </c>
      <c r="S2463" s="16">
        <f>LOOKUP(Table5[[#This Row],[Item '#]],Ticket_Forms[Form Number],Ticket_Forms[Location Rent])</f>
        <v>240</v>
      </c>
      <c r="T2463" s="16">
        <f>LOOKUP(Table5[[#This Row],[Item '#]],Ticket_Forms[Form Number],Ticket_Forms[Last Sale])</f>
        <v>0</v>
      </c>
      <c r="U2463" s="16" t="s">
        <v>3909</v>
      </c>
      <c r="V2463" s="58">
        <f>Table5[[#This Row],[Date Distributed]]</f>
        <v>45481</v>
      </c>
      <c r="W2463" s="3" t="str">
        <f>_xlfn.XLOOKUP(Table5[[#This Row],[Serial '#]],Table10[Serial '#],Table10[Charity Association],"",,)</f>
        <v>Cleveland Police Athletic League</v>
      </c>
      <c r="X2463" s="3" t="s">
        <v>4067</v>
      </c>
      <c r="Y2463" s="58">
        <v>45449</v>
      </c>
      <c r="Z2463" s="3" t="s">
        <v>23</v>
      </c>
    </row>
    <row r="2464" spans="1:26" hidden="1" x14ac:dyDescent="0.35">
      <c r="A2464" s="3">
        <v>2462</v>
      </c>
      <c r="B2464" s="78">
        <v>45420</v>
      </c>
      <c r="C2464" s="73">
        <f>_xlfn.XLOOKUP(Table5[[#This Row],[Serial '#]],Table10[Serial '#],Table10[Date],"",,)</f>
        <v>45481</v>
      </c>
      <c r="D24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64" s="73" t="str">
        <f>IF(Table5[[#This Row],[Date Distributed]]="","In Stock","Distributed")</f>
        <v>Distributed</v>
      </c>
      <c r="F2464" s="79" t="s">
        <v>660</v>
      </c>
      <c r="G2464" s="75" t="s">
        <v>761</v>
      </c>
      <c r="H2464" s="80" t="s">
        <v>764</v>
      </c>
      <c r="I2464" s="80" t="s">
        <v>765</v>
      </c>
      <c r="J2464" s="81" t="s">
        <v>3060</v>
      </c>
      <c r="K2464" s="80" t="s">
        <v>500</v>
      </c>
      <c r="L2464" s="3" t="str">
        <f>_xlfn.XLOOKUP(Table5[[#This Row],[Item '#]],Ticket_Forms[Form Number],Ticket_Forms[Game Name],"",,)</f>
        <v>Wine Time</v>
      </c>
      <c r="M2464" s="15">
        <v>134</v>
      </c>
      <c r="N2464" s="3">
        <f>LOOKUP(Table5[[#This Row],[Item '#]],Ticket_Forms[Form Number],Ticket_Forms[Ticket Count])</f>
        <v>4000</v>
      </c>
      <c r="O2464" s="16">
        <f>LOOKUP(Table5[[#This Row],[Item '#]],Ticket_Forms[Form Number],Ticket_Forms[Ticket Value])</f>
        <v>1</v>
      </c>
      <c r="P2464" s="16">
        <f>LOOKUP(Table5[[#This Row],[Item '#]],Ticket_Forms[Form Number],Ticket_Forms[Revenue])</f>
        <v>4000</v>
      </c>
      <c r="Q2464" s="16">
        <f>LOOKUP(Table5[[#This Row],[Item '#]],Ticket_Forms[Form Number],Ticket_Forms[Ideal Profit])</f>
        <v>998</v>
      </c>
      <c r="R2464" s="16">
        <f>LOOKUP(Table5[[#This Row],[Item '#]],Ticket_Forms[Form Number],Ticket_Forms[Prizes])</f>
        <v>3002</v>
      </c>
      <c r="S2464" s="16">
        <f>LOOKUP(Table5[[#This Row],[Item '#]],Ticket_Forms[Form Number],Ticket_Forms[Location Rent])</f>
        <v>240</v>
      </c>
      <c r="T2464" s="16">
        <f>LOOKUP(Table5[[#This Row],[Item '#]],Ticket_Forms[Form Number],Ticket_Forms[Last Sale])</f>
        <v>0</v>
      </c>
      <c r="U2464" s="16" t="s">
        <v>3909</v>
      </c>
      <c r="V2464" s="58">
        <f>Table5[[#This Row],[Date Distributed]]</f>
        <v>45481</v>
      </c>
      <c r="W2464" s="3" t="str">
        <f>_xlfn.XLOOKUP(Table5[[#This Row],[Serial '#]],Table10[Serial '#],Table10[Charity Association],"",,)</f>
        <v>Cleveland Police Athletic League</v>
      </c>
      <c r="X2464" s="3" t="s">
        <v>4067</v>
      </c>
      <c r="Y2464" s="58">
        <v>45449</v>
      </c>
      <c r="Z2464" s="3" t="s">
        <v>23</v>
      </c>
    </row>
    <row r="2465" spans="1:26" hidden="1" x14ac:dyDescent="0.35">
      <c r="A2465" s="3">
        <v>2463</v>
      </c>
      <c r="B2465" s="78">
        <v>45420</v>
      </c>
      <c r="C2465" s="73">
        <f>_xlfn.XLOOKUP(Table5[[#This Row],[Serial '#]],Table10[Serial '#],Table10[Date],"",,)</f>
        <v>45483</v>
      </c>
      <c r="D24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65" s="73" t="str">
        <f>IF(Table5[[#This Row],[Date Distributed]]="","In Stock","Distributed")</f>
        <v>Distributed</v>
      </c>
      <c r="F2465" s="79" t="s">
        <v>660</v>
      </c>
      <c r="G2465" s="75" t="s">
        <v>761</v>
      </c>
      <c r="H2465" s="80" t="s">
        <v>764</v>
      </c>
      <c r="I2465" s="80" t="s">
        <v>765</v>
      </c>
      <c r="J2465" s="81" t="s">
        <v>3061</v>
      </c>
      <c r="K2465" s="80" t="s">
        <v>499</v>
      </c>
      <c r="L2465" s="3" t="str">
        <f>_xlfn.XLOOKUP(Table5[[#This Row],[Item '#]],Ticket_Forms[Form Number],Ticket_Forms[Game Name],"",,)</f>
        <v>Bull Market</v>
      </c>
      <c r="M2465" s="15">
        <v>134</v>
      </c>
      <c r="N2465" s="3">
        <f>LOOKUP(Table5[[#This Row],[Item '#]],Ticket_Forms[Form Number],Ticket_Forms[Ticket Count])</f>
        <v>4000</v>
      </c>
      <c r="O2465" s="16">
        <f>LOOKUP(Table5[[#This Row],[Item '#]],Ticket_Forms[Form Number],Ticket_Forms[Ticket Value])</f>
        <v>1</v>
      </c>
      <c r="P2465" s="16">
        <f>LOOKUP(Table5[[#This Row],[Item '#]],Ticket_Forms[Form Number],Ticket_Forms[Revenue])</f>
        <v>4000</v>
      </c>
      <c r="Q2465" s="16">
        <f>LOOKUP(Table5[[#This Row],[Item '#]],Ticket_Forms[Form Number],Ticket_Forms[Ideal Profit])</f>
        <v>998</v>
      </c>
      <c r="R2465" s="16">
        <f>LOOKUP(Table5[[#This Row],[Item '#]],Ticket_Forms[Form Number],Ticket_Forms[Prizes])</f>
        <v>3002</v>
      </c>
      <c r="S2465" s="16">
        <f>LOOKUP(Table5[[#This Row],[Item '#]],Ticket_Forms[Form Number],Ticket_Forms[Location Rent])</f>
        <v>240</v>
      </c>
      <c r="T2465" s="16">
        <f>LOOKUP(Table5[[#This Row],[Item '#]],Ticket_Forms[Form Number],Ticket_Forms[Last Sale])</f>
        <v>0</v>
      </c>
      <c r="U2465" s="16" t="s">
        <v>3909</v>
      </c>
      <c r="V2465" s="58">
        <f>Table5[[#This Row],[Date Distributed]]</f>
        <v>45483</v>
      </c>
      <c r="W2465" s="3" t="str">
        <f>_xlfn.XLOOKUP(Table5[[#This Row],[Serial '#]],Table10[Serial '#],Table10[Charity Association],"",,)</f>
        <v>Greater Cleveland Football Foundation</v>
      </c>
      <c r="X2465" s="3" t="s">
        <v>4067</v>
      </c>
      <c r="Y2465" s="58">
        <v>45449</v>
      </c>
      <c r="Z2465" s="3" t="s">
        <v>23</v>
      </c>
    </row>
    <row r="2466" spans="1:26" hidden="1" x14ac:dyDescent="0.35">
      <c r="A2466" s="3">
        <v>2464</v>
      </c>
      <c r="B2466" s="78">
        <v>45420</v>
      </c>
      <c r="C2466" s="73">
        <f>_xlfn.XLOOKUP(Table5[[#This Row],[Serial '#]],Table10[Serial '#],Table10[Date],"",,)</f>
        <v>45483</v>
      </c>
      <c r="D24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66" s="73" t="str">
        <f>IF(Table5[[#This Row],[Date Distributed]]="","In Stock","Distributed")</f>
        <v>Distributed</v>
      </c>
      <c r="F2466" s="79" t="s">
        <v>660</v>
      </c>
      <c r="G2466" s="75" t="s">
        <v>761</v>
      </c>
      <c r="H2466" s="80" t="s">
        <v>764</v>
      </c>
      <c r="I2466" s="80" t="s">
        <v>765</v>
      </c>
      <c r="J2466" s="81" t="s">
        <v>3062</v>
      </c>
      <c r="K2466" s="80" t="s">
        <v>509</v>
      </c>
      <c r="L2466" s="3" t="str">
        <f>_xlfn.XLOOKUP(Table5[[#This Row],[Item '#]],Ticket_Forms[Form Number],Ticket_Forms[Game Name],"",,)</f>
        <v>Pub Crawl</v>
      </c>
      <c r="M2466" s="15">
        <v>134</v>
      </c>
      <c r="N2466" s="3">
        <f>LOOKUP(Table5[[#This Row],[Item '#]],Ticket_Forms[Form Number],Ticket_Forms[Ticket Count])</f>
        <v>4000</v>
      </c>
      <c r="O2466" s="16">
        <f>LOOKUP(Table5[[#This Row],[Item '#]],Ticket_Forms[Form Number],Ticket_Forms[Ticket Value])</f>
        <v>1</v>
      </c>
      <c r="P2466" s="16">
        <f>LOOKUP(Table5[[#This Row],[Item '#]],Ticket_Forms[Form Number],Ticket_Forms[Revenue])</f>
        <v>4000</v>
      </c>
      <c r="Q2466" s="16">
        <f>LOOKUP(Table5[[#This Row],[Item '#]],Ticket_Forms[Form Number],Ticket_Forms[Ideal Profit])</f>
        <v>998</v>
      </c>
      <c r="R2466" s="16">
        <f>LOOKUP(Table5[[#This Row],[Item '#]],Ticket_Forms[Form Number],Ticket_Forms[Prizes])</f>
        <v>3002</v>
      </c>
      <c r="S2466" s="16">
        <f>LOOKUP(Table5[[#This Row],[Item '#]],Ticket_Forms[Form Number],Ticket_Forms[Location Rent])</f>
        <v>240</v>
      </c>
      <c r="T2466" s="16">
        <f>LOOKUP(Table5[[#This Row],[Item '#]],Ticket_Forms[Form Number],Ticket_Forms[Last Sale])</f>
        <v>0</v>
      </c>
      <c r="U2466" s="16" t="s">
        <v>3909</v>
      </c>
      <c r="V2466" s="58">
        <f>Table5[[#This Row],[Date Distributed]]</f>
        <v>45483</v>
      </c>
      <c r="W2466" s="3" t="str">
        <f>_xlfn.XLOOKUP(Table5[[#This Row],[Serial '#]],Table10[Serial '#],Table10[Charity Association],"",,)</f>
        <v>Greater Cleveland Football Foundation</v>
      </c>
      <c r="X2466" s="3" t="s">
        <v>4067</v>
      </c>
      <c r="Y2466" s="58">
        <v>45449</v>
      </c>
      <c r="Z2466" s="3" t="s">
        <v>23</v>
      </c>
    </row>
    <row r="2467" spans="1:26" hidden="1" x14ac:dyDescent="0.35">
      <c r="A2467" s="3">
        <v>2465</v>
      </c>
      <c r="B2467" s="84">
        <v>45426</v>
      </c>
      <c r="C2467" s="73">
        <f>_xlfn.XLOOKUP(Table5[[#This Row],[Serial '#]],Table10[Serial '#],Table10[Date],"",,)</f>
        <v>45426</v>
      </c>
      <c r="D24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67" s="73" t="str">
        <f>IF(Table5[[#This Row],[Date Distributed]]="","In Stock","Distributed")</f>
        <v>Distributed</v>
      </c>
      <c r="F2467" s="75" t="s">
        <v>660</v>
      </c>
      <c r="G2467" s="75" t="s">
        <v>761</v>
      </c>
      <c r="H2467" s="76" t="s">
        <v>766</v>
      </c>
      <c r="I2467" s="76" t="s">
        <v>767</v>
      </c>
      <c r="J2467" s="77" t="s">
        <v>3063</v>
      </c>
      <c r="K2467" s="76" t="s">
        <v>397</v>
      </c>
      <c r="L2467" s="3" t="str">
        <f>_xlfn.XLOOKUP(Table5[[#This Row],[Item '#]],Ticket_Forms[Form Number],Ticket_Forms[Game Name],"",,)</f>
        <v>Crowns and Bars</v>
      </c>
      <c r="M2467" s="15">
        <v>122</v>
      </c>
      <c r="N2467" s="3">
        <f>LOOKUP(Table5[[#This Row],[Item '#]],Ticket_Forms[Form Number],Ticket_Forms[Ticket Count])</f>
        <v>3600</v>
      </c>
      <c r="O2467" s="16">
        <f>LOOKUP(Table5[[#This Row],[Item '#]],Ticket_Forms[Form Number],Ticket_Forms[Ticket Value])</f>
        <v>1</v>
      </c>
      <c r="P2467" s="16">
        <f>LOOKUP(Table5[[#This Row],[Item '#]],Ticket_Forms[Form Number],Ticket_Forms[Revenue])</f>
        <v>3600</v>
      </c>
      <c r="Q2467" s="16">
        <f>LOOKUP(Table5[[#This Row],[Item '#]],Ticket_Forms[Form Number],Ticket_Forms[Ideal Profit])</f>
        <v>705</v>
      </c>
      <c r="R2467" s="16">
        <f>LOOKUP(Table5[[#This Row],[Item '#]],Ticket_Forms[Form Number],Ticket_Forms[Prizes])</f>
        <v>2895</v>
      </c>
      <c r="S2467" s="16">
        <f>LOOKUP(Table5[[#This Row],[Item '#]],Ticket_Forms[Form Number],Ticket_Forms[Location Rent])</f>
        <v>216</v>
      </c>
      <c r="T2467" s="16">
        <f>LOOKUP(Table5[[#This Row],[Item '#]],Ticket_Forms[Form Number],Ticket_Forms[Last Sale])</f>
        <v>200</v>
      </c>
      <c r="U2467" s="16" t="s">
        <v>3909</v>
      </c>
      <c r="V2467" s="58">
        <f>Table5[[#This Row],[Date Distributed]]</f>
        <v>45426</v>
      </c>
      <c r="W2467" s="3" t="str">
        <f>_xlfn.XLOOKUP(Table5[[#This Row],[Serial '#]],Table10[Serial '#],Table10[Charity Association],"",,)</f>
        <v>Greater Cleveland Football Foundation</v>
      </c>
      <c r="Z2467" s="3" t="s">
        <v>3909</v>
      </c>
    </row>
    <row r="2468" spans="1:26" hidden="1" x14ac:dyDescent="0.35">
      <c r="A2468" s="3">
        <v>2466</v>
      </c>
      <c r="B2468" s="74">
        <v>45426</v>
      </c>
      <c r="C2468" s="73">
        <f>_xlfn.XLOOKUP(Table5[[#This Row],[Serial '#]],Table10[Serial '#],Table10[Date],"",,)</f>
        <v>45445</v>
      </c>
      <c r="D24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68" s="73" t="str">
        <f>IF(Table5[[#This Row],[Date Distributed]]="","In Stock","Distributed")</f>
        <v>Distributed</v>
      </c>
      <c r="F2468" s="75" t="s">
        <v>660</v>
      </c>
      <c r="G2468" s="75" t="s">
        <v>761</v>
      </c>
      <c r="H2468" s="76" t="s">
        <v>766</v>
      </c>
      <c r="I2468" s="76" t="s">
        <v>767</v>
      </c>
      <c r="J2468" s="77" t="s">
        <v>3064</v>
      </c>
      <c r="K2468" s="76" t="s">
        <v>397</v>
      </c>
      <c r="L2468" s="3" t="str">
        <f>_xlfn.XLOOKUP(Table5[[#This Row],[Item '#]],Ticket_Forms[Form Number],Ticket_Forms[Game Name],"",,)</f>
        <v>Crowns and Bars</v>
      </c>
      <c r="M2468" s="15">
        <v>122</v>
      </c>
      <c r="N2468" s="3">
        <f>LOOKUP(Table5[[#This Row],[Item '#]],Ticket_Forms[Form Number],Ticket_Forms[Ticket Count])</f>
        <v>3600</v>
      </c>
      <c r="O2468" s="16">
        <f>LOOKUP(Table5[[#This Row],[Item '#]],Ticket_Forms[Form Number],Ticket_Forms[Ticket Value])</f>
        <v>1</v>
      </c>
      <c r="P2468" s="16">
        <f>LOOKUP(Table5[[#This Row],[Item '#]],Ticket_Forms[Form Number],Ticket_Forms[Revenue])</f>
        <v>3600</v>
      </c>
      <c r="Q2468" s="16">
        <f>LOOKUP(Table5[[#This Row],[Item '#]],Ticket_Forms[Form Number],Ticket_Forms[Ideal Profit])</f>
        <v>705</v>
      </c>
      <c r="R2468" s="16">
        <f>LOOKUP(Table5[[#This Row],[Item '#]],Ticket_Forms[Form Number],Ticket_Forms[Prizes])</f>
        <v>2895</v>
      </c>
      <c r="S2468" s="16">
        <f>LOOKUP(Table5[[#This Row],[Item '#]],Ticket_Forms[Form Number],Ticket_Forms[Location Rent])</f>
        <v>216</v>
      </c>
      <c r="T2468" s="16">
        <f>LOOKUP(Table5[[#This Row],[Item '#]],Ticket_Forms[Form Number],Ticket_Forms[Last Sale])</f>
        <v>200</v>
      </c>
      <c r="U2468" s="16" t="s">
        <v>3909</v>
      </c>
      <c r="V2468" s="58">
        <f>Table5[[#This Row],[Date Distributed]]</f>
        <v>45445</v>
      </c>
      <c r="W2468" s="3" t="str">
        <f>_xlfn.XLOOKUP(Table5[[#This Row],[Serial '#]],Table10[Serial '#],Table10[Charity Association],"",,)</f>
        <v>Cleveland Police Athletic League</v>
      </c>
      <c r="X2468" s="3" t="s">
        <v>4067</v>
      </c>
      <c r="Y2468" s="58">
        <v>45449</v>
      </c>
      <c r="Z2468" s="3" t="s">
        <v>23</v>
      </c>
    </row>
    <row r="2469" spans="1:26" hidden="1" x14ac:dyDescent="0.35">
      <c r="A2469" s="3">
        <v>2467</v>
      </c>
      <c r="B2469" s="74">
        <v>45432</v>
      </c>
      <c r="C2469" s="73">
        <f>_xlfn.XLOOKUP(Table5[[#This Row],[Serial '#]],Table10[Serial '#],Table10[Date],"",,)</f>
        <v>45435</v>
      </c>
      <c r="D24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69" s="73" t="str">
        <f>IF(Table5[[#This Row],[Date Distributed]]="","In Stock","Distributed")</f>
        <v>Distributed</v>
      </c>
      <c r="F2469" s="75" t="s">
        <v>660</v>
      </c>
      <c r="G2469" s="75" t="s">
        <v>761</v>
      </c>
      <c r="H2469" s="76" t="s">
        <v>768</v>
      </c>
      <c r="I2469" s="76" t="s">
        <v>769</v>
      </c>
      <c r="J2469" s="77" t="s">
        <v>3065</v>
      </c>
      <c r="K2469" s="76" t="s">
        <v>506</v>
      </c>
      <c r="L2469" s="3" t="str">
        <f>_xlfn.XLOOKUP(Table5[[#This Row],[Item '#]],Ticket_Forms[Form Number],Ticket_Forms[Game Name],"",,)</f>
        <v>Night Life</v>
      </c>
      <c r="M2469" s="15">
        <v>212</v>
      </c>
      <c r="N2469" s="3">
        <f>LOOKUP(Table5[[#This Row],[Item '#]],Ticket_Forms[Form Number],Ticket_Forms[Ticket Count])</f>
        <v>6320</v>
      </c>
      <c r="O2469" s="16">
        <f>LOOKUP(Table5[[#This Row],[Item '#]],Ticket_Forms[Form Number],Ticket_Forms[Ticket Value])</f>
        <v>1</v>
      </c>
      <c r="P2469" s="16">
        <f>LOOKUP(Table5[[#This Row],[Item '#]],Ticket_Forms[Form Number],Ticket_Forms[Revenue])</f>
        <v>6320</v>
      </c>
      <c r="Q2469" s="16">
        <f>LOOKUP(Table5[[#This Row],[Item '#]],Ticket_Forms[Form Number],Ticket_Forms[Ideal Profit])</f>
        <v>1575</v>
      </c>
      <c r="R2469" s="16">
        <f>LOOKUP(Table5[[#This Row],[Item '#]],Ticket_Forms[Form Number],Ticket_Forms[Prizes])</f>
        <v>4745</v>
      </c>
      <c r="S2469" s="16">
        <f>LOOKUP(Table5[[#This Row],[Item '#]],Ticket_Forms[Form Number],Ticket_Forms[Location Rent])</f>
        <v>379</v>
      </c>
      <c r="T2469" s="16">
        <f>LOOKUP(Table5[[#This Row],[Item '#]],Ticket_Forms[Form Number],Ticket_Forms[Last Sale])</f>
        <v>599</v>
      </c>
      <c r="U2469" s="16" t="s">
        <v>3909</v>
      </c>
      <c r="V2469" s="58">
        <f>Table5[[#This Row],[Date Distributed]]</f>
        <v>45435</v>
      </c>
      <c r="W2469" s="3" t="str">
        <f>_xlfn.XLOOKUP(Table5[[#This Row],[Serial '#]],Table10[Serial '#],Table10[Charity Association],"",,)</f>
        <v>Italian American Brotherhood Club</v>
      </c>
      <c r="Y2469" s="33"/>
      <c r="Z2469" s="3" t="s">
        <v>3909</v>
      </c>
    </row>
    <row r="2470" spans="1:26" hidden="1" x14ac:dyDescent="0.35">
      <c r="A2470" s="3">
        <v>2468</v>
      </c>
      <c r="B2470" s="74">
        <v>45432</v>
      </c>
      <c r="C2470" s="73">
        <f>_xlfn.XLOOKUP(Table5[[#This Row],[Serial '#]],Table10[Serial '#],Table10[Date],"",,)</f>
        <v>45436</v>
      </c>
      <c r="D24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70" s="73" t="str">
        <f>IF(Table5[[#This Row],[Date Distributed]]="","In Stock","Distributed")</f>
        <v>Distributed</v>
      </c>
      <c r="F2470" s="75" t="s">
        <v>660</v>
      </c>
      <c r="G2470" s="75" t="s">
        <v>761</v>
      </c>
      <c r="H2470" s="76" t="s">
        <v>768</v>
      </c>
      <c r="I2470" s="76" t="s">
        <v>769</v>
      </c>
      <c r="J2470" s="81" t="s">
        <v>3066</v>
      </c>
      <c r="K2470" s="76" t="s">
        <v>506</v>
      </c>
      <c r="L2470" s="3" t="str">
        <f>_xlfn.XLOOKUP(Table5[[#This Row],[Item '#]],Ticket_Forms[Form Number],Ticket_Forms[Game Name],"",,)</f>
        <v>Night Life</v>
      </c>
      <c r="M2470" s="15">
        <v>212</v>
      </c>
      <c r="N2470" s="3">
        <f>LOOKUP(Table5[[#This Row],[Item '#]],Ticket_Forms[Form Number],Ticket_Forms[Ticket Count])</f>
        <v>6320</v>
      </c>
      <c r="O2470" s="16">
        <f>LOOKUP(Table5[[#This Row],[Item '#]],Ticket_Forms[Form Number],Ticket_Forms[Ticket Value])</f>
        <v>1</v>
      </c>
      <c r="P2470" s="16">
        <f>LOOKUP(Table5[[#This Row],[Item '#]],Ticket_Forms[Form Number],Ticket_Forms[Revenue])</f>
        <v>6320</v>
      </c>
      <c r="Q2470" s="16">
        <f>LOOKUP(Table5[[#This Row],[Item '#]],Ticket_Forms[Form Number],Ticket_Forms[Ideal Profit])</f>
        <v>1575</v>
      </c>
      <c r="R2470" s="16">
        <f>LOOKUP(Table5[[#This Row],[Item '#]],Ticket_Forms[Form Number],Ticket_Forms[Prizes])</f>
        <v>4745</v>
      </c>
      <c r="S2470" s="16">
        <f>LOOKUP(Table5[[#This Row],[Item '#]],Ticket_Forms[Form Number],Ticket_Forms[Location Rent])</f>
        <v>379</v>
      </c>
      <c r="T2470" s="16">
        <f>LOOKUP(Table5[[#This Row],[Item '#]],Ticket_Forms[Form Number],Ticket_Forms[Last Sale])</f>
        <v>599</v>
      </c>
      <c r="U2470" s="16" t="s">
        <v>3909</v>
      </c>
      <c r="V2470" s="58">
        <f>Table5[[#This Row],[Date Distributed]]</f>
        <v>45436</v>
      </c>
      <c r="W2470" s="3" t="str">
        <f>_xlfn.XLOOKUP(Table5[[#This Row],[Serial '#]],Table10[Serial '#],Table10[Charity Association],"",,)</f>
        <v>Cleveland Police Athletic League</v>
      </c>
      <c r="Y2470" s="33"/>
      <c r="Z2470" s="3" t="s">
        <v>3909</v>
      </c>
    </row>
    <row r="2471" spans="1:26" hidden="1" x14ac:dyDescent="0.35">
      <c r="A2471" s="3">
        <v>2469</v>
      </c>
      <c r="B2471" s="84">
        <v>45432</v>
      </c>
      <c r="C2471" s="73">
        <f>_xlfn.XLOOKUP(Table5[[#This Row],[Serial '#]],Table10[Serial '#],Table10[Date],"",,)</f>
        <v>45440</v>
      </c>
      <c r="D24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71" s="73" t="str">
        <f>IF(Table5[[#This Row],[Date Distributed]]="","In Stock","Distributed")</f>
        <v>Distributed</v>
      </c>
      <c r="F2471" s="75" t="s">
        <v>660</v>
      </c>
      <c r="G2471" s="75" t="s">
        <v>761</v>
      </c>
      <c r="H2471" s="76" t="s">
        <v>770</v>
      </c>
      <c r="I2471" s="76" t="s">
        <v>770</v>
      </c>
      <c r="J2471" s="81" t="s">
        <v>3067</v>
      </c>
      <c r="K2471" s="76" t="s">
        <v>397</v>
      </c>
      <c r="L2471" s="3" t="str">
        <f>_xlfn.XLOOKUP(Table5[[#This Row],[Item '#]],Ticket_Forms[Form Number],Ticket_Forms[Game Name],"",,)</f>
        <v>Crowns and Bars</v>
      </c>
      <c r="M2471" s="15">
        <v>122</v>
      </c>
      <c r="N2471" s="3">
        <f>LOOKUP(Table5[[#This Row],[Item '#]],Ticket_Forms[Form Number],Ticket_Forms[Ticket Count])</f>
        <v>3600</v>
      </c>
      <c r="O2471" s="16">
        <f>LOOKUP(Table5[[#This Row],[Item '#]],Ticket_Forms[Form Number],Ticket_Forms[Ticket Value])</f>
        <v>1</v>
      </c>
      <c r="P2471" s="16">
        <f>LOOKUP(Table5[[#This Row],[Item '#]],Ticket_Forms[Form Number],Ticket_Forms[Revenue])</f>
        <v>3600</v>
      </c>
      <c r="Q2471" s="16">
        <f>LOOKUP(Table5[[#This Row],[Item '#]],Ticket_Forms[Form Number],Ticket_Forms[Ideal Profit])</f>
        <v>705</v>
      </c>
      <c r="R2471" s="16">
        <f>LOOKUP(Table5[[#This Row],[Item '#]],Ticket_Forms[Form Number],Ticket_Forms[Prizes])</f>
        <v>2895</v>
      </c>
      <c r="S2471" s="16">
        <f>LOOKUP(Table5[[#This Row],[Item '#]],Ticket_Forms[Form Number],Ticket_Forms[Location Rent])</f>
        <v>216</v>
      </c>
      <c r="T2471" s="16">
        <f>LOOKUP(Table5[[#This Row],[Item '#]],Ticket_Forms[Form Number],Ticket_Forms[Last Sale])</f>
        <v>200</v>
      </c>
      <c r="U2471" s="16" t="s">
        <v>3909</v>
      </c>
      <c r="V2471" s="58">
        <f>Table5[[#This Row],[Date Distributed]]</f>
        <v>45440</v>
      </c>
      <c r="W2471" s="3" t="str">
        <f>_xlfn.XLOOKUP(Table5[[#This Row],[Serial '#]],Table10[Serial '#],Table10[Charity Association],"",,)</f>
        <v>Greater Cleveland Football Foundation</v>
      </c>
      <c r="Z2471" s="3" t="s">
        <v>3909</v>
      </c>
    </row>
    <row r="2472" spans="1:26" hidden="1" x14ac:dyDescent="0.35">
      <c r="A2472" s="3">
        <v>2470</v>
      </c>
      <c r="B2472" s="74">
        <v>45432</v>
      </c>
      <c r="C2472" s="73">
        <f>_xlfn.XLOOKUP(Table5[[#This Row],[Serial '#]],Table10[Serial '#],Table10[Date],"",,)</f>
        <v>45440</v>
      </c>
      <c r="D24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72" s="73" t="str">
        <f>IF(Table5[[#This Row],[Date Distributed]]="","In Stock","Distributed")</f>
        <v>Distributed</v>
      </c>
      <c r="F2472" s="75" t="s">
        <v>660</v>
      </c>
      <c r="G2472" s="75" t="s">
        <v>761</v>
      </c>
      <c r="H2472" s="76" t="s">
        <v>768</v>
      </c>
      <c r="I2472" s="76" t="s">
        <v>769</v>
      </c>
      <c r="J2472" s="81" t="s">
        <v>3068</v>
      </c>
      <c r="K2472" s="76" t="s">
        <v>507</v>
      </c>
      <c r="L2472" s="3" t="str">
        <f>_xlfn.XLOOKUP(Table5[[#This Row],[Item '#]],Ticket_Forms[Form Number],Ticket_Forms[Game Name],"",,)</f>
        <v>Ante Up</v>
      </c>
      <c r="M2472" s="15">
        <v>212</v>
      </c>
      <c r="N2472" s="3">
        <f>LOOKUP(Table5[[#This Row],[Item '#]],Ticket_Forms[Form Number],Ticket_Forms[Ticket Count])</f>
        <v>6320</v>
      </c>
      <c r="O2472" s="16">
        <f>LOOKUP(Table5[[#This Row],[Item '#]],Ticket_Forms[Form Number],Ticket_Forms[Ticket Value])</f>
        <v>1</v>
      </c>
      <c r="P2472" s="16">
        <f>LOOKUP(Table5[[#This Row],[Item '#]],Ticket_Forms[Form Number],Ticket_Forms[Revenue])</f>
        <v>6320</v>
      </c>
      <c r="Q2472" s="16">
        <f>LOOKUP(Table5[[#This Row],[Item '#]],Ticket_Forms[Form Number],Ticket_Forms[Ideal Profit])</f>
        <v>1575</v>
      </c>
      <c r="R2472" s="16">
        <f>LOOKUP(Table5[[#This Row],[Item '#]],Ticket_Forms[Form Number],Ticket_Forms[Prizes])</f>
        <v>4745</v>
      </c>
      <c r="S2472" s="16">
        <f>LOOKUP(Table5[[#This Row],[Item '#]],Ticket_Forms[Form Number],Ticket_Forms[Location Rent])</f>
        <v>379</v>
      </c>
      <c r="T2472" s="16">
        <f>LOOKUP(Table5[[#This Row],[Item '#]],Ticket_Forms[Form Number],Ticket_Forms[Last Sale])</f>
        <v>599</v>
      </c>
      <c r="U2472" s="16" t="s">
        <v>3909</v>
      </c>
      <c r="V2472" s="58">
        <f>Table5[[#This Row],[Date Distributed]]</f>
        <v>45440</v>
      </c>
      <c r="W2472" s="3" t="str">
        <f>_xlfn.XLOOKUP(Table5[[#This Row],[Serial '#]],Table10[Serial '#],Table10[Charity Association],"",,)</f>
        <v>Greater Cleveland Football Foundation</v>
      </c>
      <c r="Y2472" s="33"/>
      <c r="Z2472" s="3" t="s">
        <v>3909</v>
      </c>
    </row>
    <row r="2473" spans="1:26" hidden="1" x14ac:dyDescent="0.35">
      <c r="A2473" s="3">
        <v>2471</v>
      </c>
      <c r="B2473" s="74">
        <v>45432</v>
      </c>
      <c r="C2473" s="73">
        <f>_xlfn.XLOOKUP(Table5[[#This Row],[Serial '#]],Table10[Serial '#],Table10[Date],"",,)</f>
        <v>45441</v>
      </c>
      <c r="D24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73" s="73" t="str">
        <f>IF(Table5[[#This Row],[Date Distributed]]="","In Stock","Distributed")</f>
        <v>Distributed</v>
      </c>
      <c r="F2473" s="75" t="s">
        <v>660</v>
      </c>
      <c r="G2473" s="75" t="s">
        <v>761</v>
      </c>
      <c r="H2473" s="76" t="s">
        <v>768</v>
      </c>
      <c r="I2473" s="76" t="s">
        <v>769</v>
      </c>
      <c r="J2473" s="81" t="s">
        <v>3069</v>
      </c>
      <c r="K2473" s="80" t="s">
        <v>508</v>
      </c>
      <c r="L2473" s="3" t="str">
        <f>_xlfn.XLOOKUP(Table5[[#This Row],[Item '#]],Ticket_Forms[Form Number],Ticket_Forms[Game Name],"",,)</f>
        <v>Gimme Sum</v>
      </c>
      <c r="M2473" s="15">
        <v>212</v>
      </c>
      <c r="N2473" s="3">
        <f>LOOKUP(Table5[[#This Row],[Item '#]],Ticket_Forms[Form Number],Ticket_Forms[Ticket Count])</f>
        <v>6320</v>
      </c>
      <c r="O2473" s="16">
        <f>LOOKUP(Table5[[#This Row],[Item '#]],Ticket_Forms[Form Number],Ticket_Forms[Ticket Value])</f>
        <v>1</v>
      </c>
      <c r="P2473" s="16">
        <f>LOOKUP(Table5[[#This Row],[Item '#]],Ticket_Forms[Form Number],Ticket_Forms[Revenue])</f>
        <v>6320</v>
      </c>
      <c r="Q2473" s="16">
        <f>LOOKUP(Table5[[#This Row],[Item '#]],Ticket_Forms[Form Number],Ticket_Forms[Ideal Profit])</f>
        <v>1575</v>
      </c>
      <c r="R2473" s="16">
        <f>LOOKUP(Table5[[#This Row],[Item '#]],Ticket_Forms[Form Number],Ticket_Forms[Prizes])</f>
        <v>4745</v>
      </c>
      <c r="S2473" s="16">
        <f>LOOKUP(Table5[[#This Row],[Item '#]],Ticket_Forms[Form Number],Ticket_Forms[Location Rent])</f>
        <v>379</v>
      </c>
      <c r="T2473" s="16">
        <f>LOOKUP(Table5[[#This Row],[Item '#]],Ticket_Forms[Form Number],Ticket_Forms[Last Sale])</f>
        <v>599</v>
      </c>
      <c r="U2473" s="16" t="s">
        <v>3909</v>
      </c>
      <c r="V2473" s="58">
        <f>Table5[[#This Row],[Date Distributed]]</f>
        <v>45441</v>
      </c>
      <c r="W2473" s="3" t="str">
        <f>_xlfn.XLOOKUP(Table5[[#This Row],[Serial '#]],Table10[Serial '#],Table10[Charity Association],"",,)</f>
        <v>Cleveland Police Athletic League</v>
      </c>
      <c r="Y2473" s="33"/>
      <c r="Z2473" s="3" t="s">
        <v>3909</v>
      </c>
    </row>
    <row r="2474" spans="1:26" hidden="1" x14ac:dyDescent="0.35">
      <c r="A2474" s="3">
        <v>2472</v>
      </c>
      <c r="B2474" s="74">
        <v>45432</v>
      </c>
      <c r="C2474" s="73">
        <f>_xlfn.XLOOKUP(Table5[[#This Row],[Serial '#]],Table10[Serial '#],Table10[Date],"",,)</f>
        <v>45442</v>
      </c>
      <c r="D24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74" s="73" t="str">
        <f>IF(Table5[[#This Row],[Date Distributed]]="","In Stock","Distributed")</f>
        <v>Distributed</v>
      </c>
      <c r="F2474" s="75" t="s">
        <v>660</v>
      </c>
      <c r="G2474" s="75" t="s">
        <v>761</v>
      </c>
      <c r="H2474" s="76" t="s">
        <v>768</v>
      </c>
      <c r="I2474" s="76" t="s">
        <v>769</v>
      </c>
      <c r="J2474" s="81" t="s">
        <v>3070</v>
      </c>
      <c r="K2474" s="80" t="s">
        <v>506</v>
      </c>
      <c r="L2474" s="3" t="str">
        <f>_xlfn.XLOOKUP(Table5[[#This Row],[Item '#]],Ticket_Forms[Form Number],Ticket_Forms[Game Name],"",,)</f>
        <v>Night Life</v>
      </c>
      <c r="M2474" s="15">
        <v>212</v>
      </c>
      <c r="N2474" s="3">
        <f>LOOKUP(Table5[[#This Row],[Item '#]],Ticket_Forms[Form Number],Ticket_Forms[Ticket Count])</f>
        <v>6320</v>
      </c>
      <c r="O2474" s="16">
        <f>LOOKUP(Table5[[#This Row],[Item '#]],Ticket_Forms[Form Number],Ticket_Forms[Ticket Value])</f>
        <v>1</v>
      </c>
      <c r="P2474" s="16">
        <f>LOOKUP(Table5[[#This Row],[Item '#]],Ticket_Forms[Form Number],Ticket_Forms[Revenue])</f>
        <v>6320</v>
      </c>
      <c r="Q2474" s="16">
        <f>LOOKUP(Table5[[#This Row],[Item '#]],Ticket_Forms[Form Number],Ticket_Forms[Ideal Profit])</f>
        <v>1575</v>
      </c>
      <c r="R2474" s="16">
        <f>LOOKUP(Table5[[#This Row],[Item '#]],Ticket_Forms[Form Number],Ticket_Forms[Prizes])</f>
        <v>4745</v>
      </c>
      <c r="S2474" s="16">
        <f>LOOKUP(Table5[[#This Row],[Item '#]],Ticket_Forms[Form Number],Ticket_Forms[Location Rent])</f>
        <v>379</v>
      </c>
      <c r="T2474" s="16">
        <f>LOOKUP(Table5[[#This Row],[Item '#]],Ticket_Forms[Form Number],Ticket_Forms[Last Sale])</f>
        <v>599</v>
      </c>
      <c r="U2474" s="16" t="s">
        <v>3909</v>
      </c>
      <c r="V2474" s="58">
        <f>Table5[[#This Row],[Date Distributed]]</f>
        <v>45442</v>
      </c>
      <c r="W2474" s="3" t="str">
        <f>_xlfn.XLOOKUP(Table5[[#This Row],[Serial '#]],Table10[Serial '#],Table10[Charity Association],"",,)</f>
        <v>Cleveland Police Athletic League</v>
      </c>
      <c r="Y2474" s="33"/>
      <c r="Z2474" s="3" t="s">
        <v>3909</v>
      </c>
    </row>
    <row r="2475" spans="1:26" hidden="1" x14ac:dyDescent="0.35">
      <c r="A2475" s="3">
        <v>2473</v>
      </c>
      <c r="B2475" s="74">
        <v>45432</v>
      </c>
      <c r="C2475" s="73">
        <f>_xlfn.XLOOKUP(Table5[[#This Row],[Serial '#]],Table10[Serial '#],Table10[Date],"",,)</f>
        <v>45442</v>
      </c>
      <c r="D24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75" s="73" t="str">
        <f>IF(Table5[[#This Row],[Date Distributed]]="","In Stock","Distributed")</f>
        <v>Distributed</v>
      </c>
      <c r="F2475" s="75" t="s">
        <v>660</v>
      </c>
      <c r="G2475" s="75" t="s">
        <v>761</v>
      </c>
      <c r="H2475" s="76" t="s">
        <v>768</v>
      </c>
      <c r="I2475" s="76" t="s">
        <v>769</v>
      </c>
      <c r="J2475" s="81" t="s">
        <v>3071</v>
      </c>
      <c r="K2475" s="80" t="s">
        <v>506</v>
      </c>
      <c r="L2475" s="3" t="str">
        <f>_xlfn.XLOOKUP(Table5[[#This Row],[Item '#]],Ticket_Forms[Form Number],Ticket_Forms[Game Name],"",,)</f>
        <v>Night Life</v>
      </c>
      <c r="M2475" s="15">
        <v>212</v>
      </c>
      <c r="N2475" s="3">
        <f>LOOKUP(Table5[[#This Row],[Item '#]],Ticket_Forms[Form Number],Ticket_Forms[Ticket Count])</f>
        <v>6320</v>
      </c>
      <c r="O2475" s="16">
        <f>LOOKUP(Table5[[#This Row],[Item '#]],Ticket_Forms[Form Number],Ticket_Forms[Ticket Value])</f>
        <v>1</v>
      </c>
      <c r="P2475" s="16">
        <f>LOOKUP(Table5[[#This Row],[Item '#]],Ticket_Forms[Form Number],Ticket_Forms[Revenue])</f>
        <v>6320</v>
      </c>
      <c r="Q2475" s="16">
        <f>LOOKUP(Table5[[#This Row],[Item '#]],Ticket_Forms[Form Number],Ticket_Forms[Ideal Profit])</f>
        <v>1575</v>
      </c>
      <c r="R2475" s="16">
        <f>LOOKUP(Table5[[#This Row],[Item '#]],Ticket_Forms[Form Number],Ticket_Forms[Prizes])</f>
        <v>4745</v>
      </c>
      <c r="S2475" s="16">
        <f>LOOKUP(Table5[[#This Row],[Item '#]],Ticket_Forms[Form Number],Ticket_Forms[Location Rent])</f>
        <v>379</v>
      </c>
      <c r="T2475" s="16">
        <f>LOOKUP(Table5[[#This Row],[Item '#]],Ticket_Forms[Form Number],Ticket_Forms[Last Sale])</f>
        <v>599</v>
      </c>
      <c r="U2475" s="16" t="s">
        <v>3909</v>
      </c>
      <c r="V2475" s="58">
        <f>Table5[[#This Row],[Date Distributed]]</f>
        <v>45442</v>
      </c>
      <c r="W2475" s="3" t="str">
        <f>_xlfn.XLOOKUP(Table5[[#This Row],[Serial '#]],Table10[Serial '#],Table10[Charity Association],"",,)</f>
        <v>Greater Cleveland Football Foundation</v>
      </c>
      <c r="Y2475" s="33"/>
      <c r="Z2475" s="3" t="s">
        <v>3909</v>
      </c>
    </row>
    <row r="2476" spans="1:26" hidden="1" x14ac:dyDescent="0.35">
      <c r="A2476" s="3">
        <v>2474</v>
      </c>
      <c r="B2476" s="74">
        <v>45432</v>
      </c>
      <c r="C2476" s="73">
        <f>_xlfn.XLOOKUP(Table5[[#This Row],[Serial '#]],Table10[Serial '#],Table10[Date],"",,)</f>
        <v>45446</v>
      </c>
      <c r="D24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76" s="73" t="str">
        <f>IF(Table5[[#This Row],[Date Distributed]]="","In Stock","Distributed")</f>
        <v>Distributed</v>
      </c>
      <c r="F2476" s="75" t="s">
        <v>660</v>
      </c>
      <c r="G2476" s="75" t="s">
        <v>761</v>
      </c>
      <c r="H2476" s="76" t="s">
        <v>768</v>
      </c>
      <c r="I2476" s="76" t="s">
        <v>769</v>
      </c>
      <c r="J2476" s="81" t="s">
        <v>3072</v>
      </c>
      <c r="K2476" s="80" t="s">
        <v>507</v>
      </c>
      <c r="L2476" s="3" t="str">
        <f>_xlfn.XLOOKUP(Table5[[#This Row],[Item '#]],Ticket_Forms[Form Number],Ticket_Forms[Game Name],"",,)</f>
        <v>Ante Up</v>
      </c>
      <c r="M2476" s="15">
        <v>212</v>
      </c>
      <c r="N2476" s="3">
        <f>LOOKUP(Table5[[#This Row],[Item '#]],Ticket_Forms[Form Number],Ticket_Forms[Ticket Count])</f>
        <v>6320</v>
      </c>
      <c r="O2476" s="16">
        <f>LOOKUP(Table5[[#This Row],[Item '#]],Ticket_Forms[Form Number],Ticket_Forms[Ticket Value])</f>
        <v>1</v>
      </c>
      <c r="P2476" s="16">
        <f>LOOKUP(Table5[[#This Row],[Item '#]],Ticket_Forms[Form Number],Ticket_Forms[Revenue])</f>
        <v>6320</v>
      </c>
      <c r="Q2476" s="16">
        <f>LOOKUP(Table5[[#This Row],[Item '#]],Ticket_Forms[Form Number],Ticket_Forms[Ideal Profit])</f>
        <v>1575</v>
      </c>
      <c r="R2476" s="16">
        <f>LOOKUP(Table5[[#This Row],[Item '#]],Ticket_Forms[Form Number],Ticket_Forms[Prizes])</f>
        <v>4745</v>
      </c>
      <c r="S2476" s="16">
        <f>LOOKUP(Table5[[#This Row],[Item '#]],Ticket_Forms[Form Number],Ticket_Forms[Location Rent])</f>
        <v>379</v>
      </c>
      <c r="T2476" s="16">
        <f>LOOKUP(Table5[[#This Row],[Item '#]],Ticket_Forms[Form Number],Ticket_Forms[Last Sale])</f>
        <v>599</v>
      </c>
      <c r="U2476" s="16" t="s">
        <v>3909</v>
      </c>
      <c r="V2476" s="58">
        <f>Table5[[#This Row],[Date Distributed]]</f>
        <v>45446</v>
      </c>
      <c r="W2476" s="3" t="str">
        <f>_xlfn.XLOOKUP(Table5[[#This Row],[Serial '#]],Table10[Serial '#],Table10[Charity Association],"",,)</f>
        <v>Greater Cleveland Football Foundation</v>
      </c>
      <c r="X2476" s="3" t="s">
        <v>4065</v>
      </c>
      <c r="Y2476" s="33">
        <v>45476</v>
      </c>
      <c r="Z2476" s="3" t="s">
        <v>23</v>
      </c>
    </row>
    <row r="2477" spans="1:26" hidden="1" x14ac:dyDescent="0.35">
      <c r="A2477" s="3">
        <v>2475</v>
      </c>
      <c r="B2477" s="74">
        <v>45432</v>
      </c>
      <c r="C2477" s="73">
        <f>_xlfn.XLOOKUP(Table5[[#This Row],[Serial '#]],Table10[Serial '#],Table10[Date],"",,)</f>
        <v>45446</v>
      </c>
      <c r="D24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77" s="73" t="str">
        <f>IF(Table5[[#This Row],[Date Distributed]]="","In Stock","Distributed")</f>
        <v>Distributed</v>
      </c>
      <c r="F2477" s="75" t="s">
        <v>660</v>
      </c>
      <c r="G2477" s="75" t="s">
        <v>761</v>
      </c>
      <c r="H2477" s="76" t="s">
        <v>768</v>
      </c>
      <c r="I2477" s="76" t="s">
        <v>769</v>
      </c>
      <c r="J2477" s="81" t="s">
        <v>3073</v>
      </c>
      <c r="K2477" s="80" t="s">
        <v>513</v>
      </c>
      <c r="L2477" s="3" t="str">
        <f>_xlfn.XLOOKUP(Table5[[#This Row],[Item '#]],Ticket_Forms[Form Number],Ticket_Forms[Game Name],"",,)</f>
        <v>Leader of the Pack</v>
      </c>
      <c r="M2477" s="15">
        <v>212</v>
      </c>
      <c r="N2477" s="3">
        <f>LOOKUP(Table5[[#This Row],[Item '#]],Ticket_Forms[Form Number],Ticket_Forms[Ticket Count])</f>
        <v>6320</v>
      </c>
      <c r="O2477" s="16">
        <f>LOOKUP(Table5[[#This Row],[Item '#]],Ticket_Forms[Form Number],Ticket_Forms[Ticket Value])</f>
        <v>1</v>
      </c>
      <c r="P2477" s="16">
        <f>LOOKUP(Table5[[#This Row],[Item '#]],Ticket_Forms[Form Number],Ticket_Forms[Revenue])</f>
        <v>6320</v>
      </c>
      <c r="Q2477" s="16">
        <f>LOOKUP(Table5[[#This Row],[Item '#]],Ticket_Forms[Form Number],Ticket_Forms[Ideal Profit])</f>
        <v>1575</v>
      </c>
      <c r="R2477" s="16">
        <f>LOOKUP(Table5[[#This Row],[Item '#]],Ticket_Forms[Form Number],Ticket_Forms[Prizes])</f>
        <v>4745</v>
      </c>
      <c r="S2477" s="16">
        <f>LOOKUP(Table5[[#This Row],[Item '#]],Ticket_Forms[Form Number],Ticket_Forms[Location Rent])</f>
        <v>379</v>
      </c>
      <c r="T2477" s="16">
        <f>LOOKUP(Table5[[#This Row],[Item '#]],Ticket_Forms[Form Number],Ticket_Forms[Last Sale])</f>
        <v>599</v>
      </c>
      <c r="U2477" s="16" t="s">
        <v>3909</v>
      </c>
      <c r="V2477" s="58">
        <f>Table5[[#This Row],[Date Distributed]]</f>
        <v>45446</v>
      </c>
      <c r="W2477" s="3" t="str">
        <f>_xlfn.XLOOKUP(Table5[[#This Row],[Serial '#]],Table10[Serial '#],Table10[Charity Association],"",,)</f>
        <v>Greater Cleveland Football Foundation</v>
      </c>
      <c r="X2477" s="3" t="s">
        <v>4065</v>
      </c>
      <c r="Y2477" s="33">
        <v>45476</v>
      </c>
      <c r="Z2477" s="3" t="s">
        <v>23</v>
      </c>
    </row>
    <row r="2478" spans="1:26" hidden="1" x14ac:dyDescent="0.35">
      <c r="A2478" s="3">
        <v>2476</v>
      </c>
      <c r="B2478" s="74">
        <v>45432</v>
      </c>
      <c r="C2478" s="73">
        <f>_xlfn.XLOOKUP(Table5[[#This Row],[Serial '#]],Table10[Serial '#],Table10[Date],"",,)</f>
        <v>45453</v>
      </c>
      <c r="D24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78" s="73" t="str">
        <f>IF(Table5[[#This Row],[Date Distributed]]="","In Stock","Distributed")</f>
        <v>Distributed</v>
      </c>
      <c r="F2478" s="75" t="s">
        <v>660</v>
      </c>
      <c r="G2478" s="75" t="s">
        <v>761</v>
      </c>
      <c r="H2478" s="76" t="s">
        <v>768</v>
      </c>
      <c r="I2478" s="76" t="s">
        <v>769</v>
      </c>
      <c r="J2478" s="81" t="s">
        <v>3074</v>
      </c>
      <c r="K2478" s="80" t="s">
        <v>507</v>
      </c>
      <c r="L2478" s="3" t="str">
        <f>_xlfn.XLOOKUP(Table5[[#This Row],[Item '#]],Ticket_Forms[Form Number],Ticket_Forms[Game Name],"",,)</f>
        <v>Ante Up</v>
      </c>
      <c r="M2478" s="15">
        <v>212</v>
      </c>
      <c r="N2478" s="3">
        <f>LOOKUP(Table5[[#This Row],[Item '#]],Ticket_Forms[Form Number],Ticket_Forms[Ticket Count])</f>
        <v>6320</v>
      </c>
      <c r="O2478" s="16">
        <f>LOOKUP(Table5[[#This Row],[Item '#]],Ticket_Forms[Form Number],Ticket_Forms[Ticket Value])</f>
        <v>1</v>
      </c>
      <c r="P2478" s="16">
        <f>LOOKUP(Table5[[#This Row],[Item '#]],Ticket_Forms[Form Number],Ticket_Forms[Revenue])</f>
        <v>6320</v>
      </c>
      <c r="Q2478" s="16">
        <f>LOOKUP(Table5[[#This Row],[Item '#]],Ticket_Forms[Form Number],Ticket_Forms[Ideal Profit])</f>
        <v>1575</v>
      </c>
      <c r="R2478" s="16">
        <f>LOOKUP(Table5[[#This Row],[Item '#]],Ticket_Forms[Form Number],Ticket_Forms[Prizes])</f>
        <v>4745</v>
      </c>
      <c r="S2478" s="16">
        <f>LOOKUP(Table5[[#This Row],[Item '#]],Ticket_Forms[Form Number],Ticket_Forms[Location Rent])</f>
        <v>379</v>
      </c>
      <c r="T2478" s="16">
        <f>LOOKUP(Table5[[#This Row],[Item '#]],Ticket_Forms[Form Number],Ticket_Forms[Last Sale])</f>
        <v>599</v>
      </c>
      <c r="U2478" s="16" t="s">
        <v>3909</v>
      </c>
      <c r="V2478" s="58">
        <f>Table5[[#This Row],[Date Distributed]]</f>
        <v>45453</v>
      </c>
      <c r="W2478" s="3" t="str">
        <f>_xlfn.XLOOKUP(Table5[[#This Row],[Serial '#]],Table10[Serial '#],Table10[Charity Association],"",,)</f>
        <v>Cleveland Police Athletic League</v>
      </c>
      <c r="X2478" s="3" t="s">
        <v>4065</v>
      </c>
      <c r="Y2478" s="33">
        <v>45476</v>
      </c>
      <c r="Z2478" s="3" t="s">
        <v>23</v>
      </c>
    </row>
    <row r="2479" spans="1:26" hidden="1" x14ac:dyDescent="0.35">
      <c r="A2479" s="3">
        <v>2477</v>
      </c>
      <c r="B2479" s="74">
        <v>45432</v>
      </c>
      <c r="C2479" s="73">
        <f>_xlfn.XLOOKUP(Table5[[#This Row],[Serial '#]],Table10[Serial '#],Table10[Date],"",,)</f>
        <v>45453</v>
      </c>
      <c r="D24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79" s="73" t="str">
        <f>IF(Table5[[#This Row],[Date Distributed]]="","In Stock","Distributed")</f>
        <v>Distributed</v>
      </c>
      <c r="F2479" s="75" t="s">
        <v>660</v>
      </c>
      <c r="G2479" s="75" t="s">
        <v>761</v>
      </c>
      <c r="H2479" s="76" t="s">
        <v>768</v>
      </c>
      <c r="I2479" s="76" t="s">
        <v>769</v>
      </c>
      <c r="J2479" s="81" t="s">
        <v>3075</v>
      </c>
      <c r="K2479" s="80" t="s">
        <v>513</v>
      </c>
      <c r="L2479" s="3" t="str">
        <f>_xlfn.XLOOKUP(Table5[[#This Row],[Item '#]],Ticket_Forms[Form Number],Ticket_Forms[Game Name],"",,)</f>
        <v>Leader of the Pack</v>
      </c>
      <c r="M2479" s="15">
        <v>212</v>
      </c>
      <c r="N2479" s="3">
        <f>LOOKUP(Table5[[#This Row],[Item '#]],Ticket_Forms[Form Number],Ticket_Forms[Ticket Count])</f>
        <v>6320</v>
      </c>
      <c r="O2479" s="16">
        <f>LOOKUP(Table5[[#This Row],[Item '#]],Ticket_Forms[Form Number],Ticket_Forms[Ticket Value])</f>
        <v>1</v>
      </c>
      <c r="P2479" s="16">
        <f>LOOKUP(Table5[[#This Row],[Item '#]],Ticket_Forms[Form Number],Ticket_Forms[Revenue])</f>
        <v>6320</v>
      </c>
      <c r="Q2479" s="16">
        <f>LOOKUP(Table5[[#This Row],[Item '#]],Ticket_Forms[Form Number],Ticket_Forms[Ideal Profit])</f>
        <v>1575</v>
      </c>
      <c r="R2479" s="16">
        <f>LOOKUP(Table5[[#This Row],[Item '#]],Ticket_Forms[Form Number],Ticket_Forms[Prizes])</f>
        <v>4745</v>
      </c>
      <c r="S2479" s="16">
        <f>LOOKUP(Table5[[#This Row],[Item '#]],Ticket_Forms[Form Number],Ticket_Forms[Location Rent])</f>
        <v>379</v>
      </c>
      <c r="T2479" s="16">
        <f>LOOKUP(Table5[[#This Row],[Item '#]],Ticket_Forms[Form Number],Ticket_Forms[Last Sale])</f>
        <v>599</v>
      </c>
      <c r="U2479" s="16" t="s">
        <v>3909</v>
      </c>
      <c r="V2479" s="58">
        <f>Table5[[#This Row],[Date Distributed]]</f>
        <v>45453</v>
      </c>
      <c r="W2479" s="3" t="str">
        <f>_xlfn.XLOOKUP(Table5[[#This Row],[Serial '#]],Table10[Serial '#],Table10[Charity Association],"",,)</f>
        <v>Greater Cleveland Football Foundation</v>
      </c>
      <c r="X2479" s="3" t="s">
        <v>4065</v>
      </c>
      <c r="Y2479" s="33">
        <v>45476</v>
      </c>
      <c r="Z2479" s="3" t="s">
        <v>23</v>
      </c>
    </row>
    <row r="2480" spans="1:26" hidden="1" x14ac:dyDescent="0.35">
      <c r="A2480" s="3">
        <v>2478</v>
      </c>
      <c r="B2480" s="74">
        <v>45432</v>
      </c>
      <c r="C2480" s="73">
        <f>_xlfn.XLOOKUP(Table5[[#This Row],[Serial '#]],Table10[Serial '#],Table10[Date],"",,)</f>
        <v>45454</v>
      </c>
      <c r="D24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80" s="73" t="str">
        <f>IF(Table5[[#This Row],[Date Distributed]]="","In Stock","Distributed")</f>
        <v>Distributed</v>
      </c>
      <c r="F2480" s="75" t="s">
        <v>660</v>
      </c>
      <c r="G2480" s="75" t="s">
        <v>761</v>
      </c>
      <c r="H2480" s="76" t="s">
        <v>768</v>
      </c>
      <c r="I2480" s="76" t="s">
        <v>769</v>
      </c>
      <c r="J2480" s="81" t="s">
        <v>3076</v>
      </c>
      <c r="K2480" s="80" t="s">
        <v>507</v>
      </c>
      <c r="L2480" s="3" t="str">
        <f>_xlfn.XLOOKUP(Table5[[#This Row],[Item '#]],Ticket_Forms[Form Number],Ticket_Forms[Game Name],"",,)</f>
        <v>Ante Up</v>
      </c>
      <c r="M2480" s="15">
        <v>212</v>
      </c>
      <c r="N2480" s="3">
        <f>LOOKUP(Table5[[#This Row],[Item '#]],Ticket_Forms[Form Number],Ticket_Forms[Ticket Count])</f>
        <v>6320</v>
      </c>
      <c r="O2480" s="16">
        <f>LOOKUP(Table5[[#This Row],[Item '#]],Ticket_Forms[Form Number],Ticket_Forms[Ticket Value])</f>
        <v>1</v>
      </c>
      <c r="P2480" s="16">
        <f>LOOKUP(Table5[[#This Row],[Item '#]],Ticket_Forms[Form Number],Ticket_Forms[Revenue])</f>
        <v>6320</v>
      </c>
      <c r="Q2480" s="16">
        <f>LOOKUP(Table5[[#This Row],[Item '#]],Ticket_Forms[Form Number],Ticket_Forms[Ideal Profit])</f>
        <v>1575</v>
      </c>
      <c r="R2480" s="16">
        <f>LOOKUP(Table5[[#This Row],[Item '#]],Ticket_Forms[Form Number],Ticket_Forms[Prizes])</f>
        <v>4745</v>
      </c>
      <c r="S2480" s="16">
        <f>LOOKUP(Table5[[#This Row],[Item '#]],Ticket_Forms[Form Number],Ticket_Forms[Location Rent])</f>
        <v>379</v>
      </c>
      <c r="T2480" s="16">
        <f>LOOKUP(Table5[[#This Row],[Item '#]],Ticket_Forms[Form Number],Ticket_Forms[Last Sale])</f>
        <v>599</v>
      </c>
      <c r="U2480" s="16" t="s">
        <v>3909</v>
      </c>
      <c r="V2480" s="58">
        <f>Table5[[#This Row],[Date Distributed]]</f>
        <v>45454</v>
      </c>
      <c r="W2480" s="3" t="str">
        <f>_xlfn.XLOOKUP(Table5[[#This Row],[Serial '#]],Table10[Serial '#],Table10[Charity Association],"",,)</f>
        <v>Cleveland Police Athletic League</v>
      </c>
      <c r="X2480" s="3" t="s">
        <v>4065</v>
      </c>
      <c r="Y2480" s="33">
        <v>45476</v>
      </c>
      <c r="Z2480" s="3" t="s">
        <v>23</v>
      </c>
    </row>
    <row r="2481" spans="1:26" hidden="1" x14ac:dyDescent="0.35">
      <c r="A2481" s="3">
        <v>2479</v>
      </c>
      <c r="B2481" s="74">
        <v>45432</v>
      </c>
      <c r="C2481" s="73">
        <f>_xlfn.XLOOKUP(Table5[[#This Row],[Serial '#]],Table10[Serial '#],Table10[Date],"",,)</f>
        <v>45457</v>
      </c>
      <c r="D24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81" s="73" t="str">
        <f>IF(Table5[[#This Row],[Date Distributed]]="","In Stock","Distributed")</f>
        <v>Distributed</v>
      </c>
      <c r="F2481" s="75" t="s">
        <v>660</v>
      </c>
      <c r="G2481" s="75" t="s">
        <v>761</v>
      </c>
      <c r="H2481" s="76" t="s">
        <v>768</v>
      </c>
      <c r="I2481" s="76" t="s">
        <v>769</v>
      </c>
      <c r="J2481" s="81" t="s">
        <v>3077</v>
      </c>
      <c r="K2481" s="80" t="s">
        <v>516</v>
      </c>
      <c r="L2481" s="3" t="str">
        <f>_xlfn.XLOOKUP(Table5[[#This Row],[Item '#]],Ticket_Forms[Form Number],Ticket_Forms[Game Name],"",,)</f>
        <v>On The Rocks</v>
      </c>
      <c r="M2481" s="15">
        <v>212</v>
      </c>
      <c r="N2481" s="3">
        <f>LOOKUP(Table5[[#This Row],[Item '#]],Ticket_Forms[Form Number],Ticket_Forms[Ticket Count])</f>
        <v>6320</v>
      </c>
      <c r="O2481" s="16">
        <f>LOOKUP(Table5[[#This Row],[Item '#]],Ticket_Forms[Form Number],Ticket_Forms[Ticket Value])</f>
        <v>1</v>
      </c>
      <c r="P2481" s="16">
        <f>LOOKUP(Table5[[#This Row],[Item '#]],Ticket_Forms[Form Number],Ticket_Forms[Revenue])</f>
        <v>6320</v>
      </c>
      <c r="Q2481" s="16">
        <f>LOOKUP(Table5[[#This Row],[Item '#]],Ticket_Forms[Form Number],Ticket_Forms[Ideal Profit])</f>
        <v>1575</v>
      </c>
      <c r="R2481" s="16">
        <f>LOOKUP(Table5[[#This Row],[Item '#]],Ticket_Forms[Form Number],Ticket_Forms[Prizes])</f>
        <v>4745</v>
      </c>
      <c r="S2481" s="16">
        <f>LOOKUP(Table5[[#This Row],[Item '#]],Ticket_Forms[Form Number],Ticket_Forms[Location Rent])</f>
        <v>379</v>
      </c>
      <c r="T2481" s="16">
        <f>LOOKUP(Table5[[#This Row],[Item '#]],Ticket_Forms[Form Number],Ticket_Forms[Last Sale])</f>
        <v>599</v>
      </c>
      <c r="U2481" s="16" t="s">
        <v>3909</v>
      </c>
      <c r="V2481" s="58">
        <f>Table5[[#This Row],[Date Distributed]]</f>
        <v>45457</v>
      </c>
      <c r="W2481" s="3" t="str">
        <f>_xlfn.XLOOKUP(Table5[[#This Row],[Serial '#]],Table10[Serial '#],Table10[Charity Association],"",,)</f>
        <v>Cleveland Police Athletic League</v>
      </c>
      <c r="X2481" s="3" t="s">
        <v>4065</v>
      </c>
      <c r="Y2481" s="33">
        <v>45476</v>
      </c>
      <c r="Z2481" s="3" t="s">
        <v>23</v>
      </c>
    </row>
    <row r="2482" spans="1:26" hidden="1" x14ac:dyDescent="0.35">
      <c r="A2482" s="3">
        <v>2480</v>
      </c>
      <c r="B2482" s="74">
        <v>45432</v>
      </c>
      <c r="C2482" s="73">
        <f>_xlfn.XLOOKUP(Table5[[#This Row],[Serial '#]],Table10[Serial '#],Table10[Date],"",,)</f>
        <v>45460</v>
      </c>
      <c r="D24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82" s="73" t="str">
        <f>IF(Table5[[#This Row],[Date Distributed]]="","In Stock","Distributed")</f>
        <v>Distributed</v>
      </c>
      <c r="F2482" s="75" t="s">
        <v>660</v>
      </c>
      <c r="G2482" s="75" t="s">
        <v>761</v>
      </c>
      <c r="H2482" s="76" t="s">
        <v>768</v>
      </c>
      <c r="I2482" s="76" t="s">
        <v>769</v>
      </c>
      <c r="J2482" s="81" t="s">
        <v>3078</v>
      </c>
      <c r="K2482" s="80" t="s">
        <v>516</v>
      </c>
      <c r="L2482" s="3" t="str">
        <f>_xlfn.XLOOKUP(Table5[[#This Row],[Item '#]],Ticket_Forms[Form Number],Ticket_Forms[Game Name],"",,)</f>
        <v>On The Rocks</v>
      </c>
      <c r="M2482" s="15">
        <v>212</v>
      </c>
      <c r="N2482" s="3">
        <f>LOOKUP(Table5[[#This Row],[Item '#]],Ticket_Forms[Form Number],Ticket_Forms[Ticket Count])</f>
        <v>6320</v>
      </c>
      <c r="O2482" s="16">
        <f>LOOKUP(Table5[[#This Row],[Item '#]],Ticket_Forms[Form Number],Ticket_Forms[Ticket Value])</f>
        <v>1</v>
      </c>
      <c r="P2482" s="16">
        <f>LOOKUP(Table5[[#This Row],[Item '#]],Ticket_Forms[Form Number],Ticket_Forms[Revenue])</f>
        <v>6320</v>
      </c>
      <c r="Q2482" s="16">
        <f>LOOKUP(Table5[[#This Row],[Item '#]],Ticket_Forms[Form Number],Ticket_Forms[Ideal Profit])</f>
        <v>1575</v>
      </c>
      <c r="R2482" s="16">
        <f>LOOKUP(Table5[[#This Row],[Item '#]],Ticket_Forms[Form Number],Ticket_Forms[Prizes])</f>
        <v>4745</v>
      </c>
      <c r="S2482" s="16">
        <f>LOOKUP(Table5[[#This Row],[Item '#]],Ticket_Forms[Form Number],Ticket_Forms[Location Rent])</f>
        <v>379</v>
      </c>
      <c r="T2482" s="16">
        <f>LOOKUP(Table5[[#This Row],[Item '#]],Ticket_Forms[Form Number],Ticket_Forms[Last Sale])</f>
        <v>599</v>
      </c>
      <c r="U2482" s="16" t="s">
        <v>3909</v>
      </c>
      <c r="V2482" s="58">
        <f>Table5[[#This Row],[Date Distributed]]</f>
        <v>45460</v>
      </c>
      <c r="W2482" s="3" t="str">
        <f>_xlfn.XLOOKUP(Table5[[#This Row],[Serial '#]],Table10[Serial '#],Table10[Charity Association],"",,)</f>
        <v>Greater Cleveland Football Foundation</v>
      </c>
      <c r="X2482" s="3" t="s">
        <v>4065</v>
      </c>
      <c r="Y2482" s="33">
        <v>45476</v>
      </c>
      <c r="Z2482" s="3" t="s">
        <v>23</v>
      </c>
    </row>
    <row r="2483" spans="1:26" hidden="1" x14ac:dyDescent="0.35">
      <c r="A2483" s="3">
        <v>2481</v>
      </c>
      <c r="B2483" s="74">
        <v>45432</v>
      </c>
      <c r="C2483" s="73">
        <f>_xlfn.XLOOKUP(Table5[[#This Row],[Serial '#]],Table10[Serial '#],Table10[Date],"",,)</f>
        <v>45460</v>
      </c>
      <c r="D24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83" s="73" t="str">
        <f>IF(Table5[[#This Row],[Date Distributed]]="","In Stock","Distributed")</f>
        <v>Distributed</v>
      </c>
      <c r="F2483" s="75" t="s">
        <v>660</v>
      </c>
      <c r="G2483" s="75" t="s">
        <v>761</v>
      </c>
      <c r="H2483" s="76" t="s">
        <v>768</v>
      </c>
      <c r="I2483" s="76" t="s">
        <v>769</v>
      </c>
      <c r="J2483" s="81" t="s">
        <v>3079</v>
      </c>
      <c r="K2483" s="80" t="s">
        <v>513</v>
      </c>
      <c r="L2483" s="3" t="str">
        <f>_xlfn.XLOOKUP(Table5[[#This Row],[Item '#]],Ticket_Forms[Form Number],Ticket_Forms[Game Name],"",,)</f>
        <v>Leader of the Pack</v>
      </c>
      <c r="M2483" s="15">
        <v>212</v>
      </c>
      <c r="N2483" s="3">
        <f>LOOKUP(Table5[[#This Row],[Item '#]],Ticket_Forms[Form Number],Ticket_Forms[Ticket Count])</f>
        <v>6320</v>
      </c>
      <c r="O2483" s="16">
        <f>LOOKUP(Table5[[#This Row],[Item '#]],Ticket_Forms[Form Number],Ticket_Forms[Ticket Value])</f>
        <v>1</v>
      </c>
      <c r="P2483" s="16">
        <f>LOOKUP(Table5[[#This Row],[Item '#]],Ticket_Forms[Form Number],Ticket_Forms[Revenue])</f>
        <v>6320</v>
      </c>
      <c r="Q2483" s="16">
        <f>LOOKUP(Table5[[#This Row],[Item '#]],Ticket_Forms[Form Number],Ticket_Forms[Ideal Profit])</f>
        <v>1575</v>
      </c>
      <c r="R2483" s="16">
        <f>LOOKUP(Table5[[#This Row],[Item '#]],Ticket_Forms[Form Number],Ticket_Forms[Prizes])</f>
        <v>4745</v>
      </c>
      <c r="S2483" s="16">
        <f>LOOKUP(Table5[[#This Row],[Item '#]],Ticket_Forms[Form Number],Ticket_Forms[Location Rent])</f>
        <v>379</v>
      </c>
      <c r="T2483" s="16">
        <f>LOOKUP(Table5[[#This Row],[Item '#]],Ticket_Forms[Form Number],Ticket_Forms[Last Sale])</f>
        <v>599</v>
      </c>
      <c r="U2483" s="16" t="s">
        <v>3909</v>
      </c>
      <c r="V2483" s="58">
        <f>Table5[[#This Row],[Date Distributed]]</f>
        <v>45460</v>
      </c>
      <c r="W2483" s="3" t="str">
        <f>_xlfn.XLOOKUP(Table5[[#This Row],[Serial '#]],Table10[Serial '#],Table10[Charity Association],"",,)</f>
        <v>Cleveland Police Athletic League</v>
      </c>
      <c r="X2483" s="3" t="s">
        <v>4065</v>
      </c>
      <c r="Y2483" s="33">
        <v>45476</v>
      </c>
      <c r="Z2483" s="3" t="s">
        <v>23</v>
      </c>
    </row>
    <row r="2484" spans="1:26" hidden="1" x14ac:dyDescent="0.35">
      <c r="A2484" s="3">
        <v>2482</v>
      </c>
      <c r="B2484" s="74">
        <v>45432</v>
      </c>
      <c r="C2484" s="73">
        <f>_xlfn.XLOOKUP(Table5[[#This Row],[Serial '#]],Table10[Serial '#],Table10[Date],"",,)</f>
        <v>45463</v>
      </c>
      <c r="D24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84" s="73" t="str">
        <f>IF(Table5[[#This Row],[Date Distributed]]="","In Stock","Distributed")</f>
        <v>Distributed</v>
      </c>
      <c r="F2484" s="75" t="s">
        <v>660</v>
      </c>
      <c r="G2484" s="75" t="s">
        <v>761</v>
      </c>
      <c r="H2484" s="76" t="s">
        <v>770</v>
      </c>
      <c r="I2484" s="76" t="s">
        <v>770</v>
      </c>
      <c r="J2484" s="81" t="s">
        <v>3080</v>
      </c>
      <c r="K2484" s="80" t="s">
        <v>397</v>
      </c>
      <c r="L2484" s="3" t="str">
        <f>_xlfn.XLOOKUP(Table5[[#This Row],[Item '#]],Ticket_Forms[Form Number],Ticket_Forms[Game Name],"",,)</f>
        <v>Crowns and Bars</v>
      </c>
      <c r="M2484" s="15">
        <v>122</v>
      </c>
      <c r="N2484" s="3">
        <f>LOOKUP(Table5[[#This Row],[Item '#]],Ticket_Forms[Form Number],Ticket_Forms[Ticket Count])</f>
        <v>3600</v>
      </c>
      <c r="O2484" s="16">
        <f>LOOKUP(Table5[[#This Row],[Item '#]],Ticket_Forms[Form Number],Ticket_Forms[Ticket Value])</f>
        <v>1</v>
      </c>
      <c r="P2484" s="16">
        <f>LOOKUP(Table5[[#This Row],[Item '#]],Ticket_Forms[Form Number],Ticket_Forms[Revenue])</f>
        <v>3600</v>
      </c>
      <c r="Q2484" s="16">
        <f>LOOKUP(Table5[[#This Row],[Item '#]],Ticket_Forms[Form Number],Ticket_Forms[Ideal Profit])</f>
        <v>705</v>
      </c>
      <c r="R2484" s="16">
        <f>LOOKUP(Table5[[#This Row],[Item '#]],Ticket_Forms[Form Number],Ticket_Forms[Prizes])</f>
        <v>2895</v>
      </c>
      <c r="S2484" s="16">
        <f>LOOKUP(Table5[[#This Row],[Item '#]],Ticket_Forms[Form Number],Ticket_Forms[Location Rent])</f>
        <v>216</v>
      </c>
      <c r="T2484" s="16">
        <f>LOOKUP(Table5[[#This Row],[Item '#]],Ticket_Forms[Form Number],Ticket_Forms[Last Sale])</f>
        <v>200</v>
      </c>
      <c r="U2484" s="16" t="s">
        <v>3909</v>
      </c>
      <c r="V2484" s="58">
        <f>Table5[[#This Row],[Date Distributed]]</f>
        <v>45463</v>
      </c>
      <c r="W2484" s="3" t="str">
        <f>_xlfn.XLOOKUP(Table5[[#This Row],[Serial '#]],Table10[Serial '#],Table10[Charity Association],"",,)</f>
        <v>Greater Cleveland Football Foundation</v>
      </c>
      <c r="Z2484" s="3" t="s">
        <v>23</v>
      </c>
    </row>
    <row r="2485" spans="1:26" hidden="1" x14ac:dyDescent="0.35">
      <c r="A2485" s="3">
        <v>2483</v>
      </c>
      <c r="B2485" s="74">
        <v>45432</v>
      </c>
      <c r="C2485" s="73">
        <f>_xlfn.XLOOKUP(Table5[[#This Row],[Serial '#]],Table10[Serial '#],Table10[Date],"",,)</f>
        <v>45467</v>
      </c>
      <c r="D24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85" s="73" t="str">
        <f>IF(Table5[[#This Row],[Date Distributed]]="","In Stock","Distributed")</f>
        <v>Distributed</v>
      </c>
      <c r="F2485" s="75" t="s">
        <v>660</v>
      </c>
      <c r="G2485" s="75" t="s">
        <v>761</v>
      </c>
      <c r="H2485" s="76" t="s">
        <v>768</v>
      </c>
      <c r="I2485" s="76" t="s">
        <v>769</v>
      </c>
      <c r="J2485" s="81" t="s">
        <v>3081</v>
      </c>
      <c r="K2485" s="80" t="s">
        <v>508</v>
      </c>
      <c r="L2485" s="3" t="str">
        <f>_xlfn.XLOOKUP(Table5[[#This Row],[Item '#]],Ticket_Forms[Form Number],Ticket_Forms[Game Name],"",,)</f>
        <v>Gimme Sum</v>
      </c>
      <c r="M2485" s="15">
        <v>212</v>
      </c>
      <c r="N2485" s="3">
        <f>LOOKUP(Table5[[#This Row],[Item '#]],Ticket_Forms[Form Number],Ticket_Forms[Ticket Count])</f>
        <v>6320</v>
      </c>
      <c r="O2485" s="16">
        <f>LOOKUP(Table5[[#This Row],[Item '#]],Ticket_Forms[Form Number],Ticket_Forms[Ticket Value])</f>
        <v>1</v>
      </c>
      <c r="P2485" s="16">
        <f>LOOKUP(Table5[[#This Row],[Item '#]],Ticket_Forms[Form Number],Ticket_Forms[Revenue])</f>
        <v>6320</v>
      </c>
      <c r="Q2485" s="16">
        <f>LOOKUP(Table5[[#This Row],[Item '#]],Ticket_Forms[Form Number],Ticket_Forms[Ideal Profit])</f>
        <v>1575</v>
      </c>
      <c r="R2485" s="16">
        <f>LOOKUP(Table5[[#This Row],[Item '#]],Ticket_Forms[Form Number],Ticket_Forms[Prizes])</f>
        <v>4745</v>
      </c>
      <c r="S2485" s="16">
        <f>LOOKUP(Table5[[#This Row],[Item '#]],Ticket_Forms[Form Number],Ticket_Forms[Location Rent])</f>
        <v>379</v>
      </c>
      <c r="T2485" s="16">
        <f>LOOKUP(Table5[[#This Row],[Item '#]],Ticket_Forms[Form Number],Ticket_Forms[Last Sale])</f>
        <v>599</v>
      </c>
      <c r="U2485" s="16" t="s">
        <v>3909</v>
      </c>
      <c r="V2485" s="58">
        <f>Table5[[#This Row],[Date Distributed]]</f>
        <v>45467</v>
      </c>
      <c r="W2485" s="3" t="str">
        <f>_xlfn.XLOOKUP(Table5[[#This Row],[Serial '#]],Table10[Serial '#],Table10[Charity Association],"",,)</f>
        <v>Holy Trinity Lutheran Church</v>
      </c>
      <c r="X2485" s="3" t="s">
        <v>4065</v>
      </c>
      <c r="Y2485" s="33">
        <v>45476</v>
      </c>
      <c r="Z2485" s="3" t="s">
        <v>23</v>
      </c>
    </row>
    <row r="2486" spans="1:26" hidden="1" x14ac:dyDescent="0.35">
      <c r="A2486" s="3">
        <v>2484</v>
      </c>
      <c r="B2486" s="74">
        <v>45432</v>
      </c>
      <c r="C2486" s="73">
        <f>_xlfn.XLOOKUP(Table5[[#This Row],[Serial '#]],Table10[Serial '#],Table10[Date],"",,)</f>
        <v>45467</v>
      </c>
      <c r="D24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86" s="73" t="str">
        <f>IF(Table5[[#This Row],[Date Distributed]]="","In Stock","Distributed")</f>
        <v>Distributed</v>
      </c>
      <c r="F2486" s="75" t="s">
        <v>660</v>
      </c>
      <c r="G2486" s="75" t="s">
        <v>761</v>
      </c>
      <c r="H2486" s="76" t="s">
        <v>768</v>
      </c>
      <c r="I2486" s="76" t="s">
        <v>769</v>
      </c>
      <c r="J2486" s="81" t="s">
        <v>3082</v>
      </c>
      <c r="K2486" s="80" t="s">
        <v>508</v>
      </c>
      <c r="L2486" s="3" t="str">
        <f>_xlfn.XLOOKUP(Table5[[#This Row],[Item '#]],Ticket_Forms[Form Number],Ticket_Forms[Game Name],"",,)</f>
        <v>Gimme Sum</v>
      </c>
      <c r="M2486" s="15">
        <v>212</v>
      </c>
      <c r="N2486" s="3">
        <f>LOOKUP(Table5[[#This Row],[Item '#]],Ticket_Forms[Form Number],Ticket_Forms[Ticket Count])</f>
        <v>6320</v>
      </c>
      <c r="O2486" s="16">
        <f>LOOKUP(Table5[[#This Row],[Item '#]],Ticket_Forms[Form Number],Ticket_Forms[Ticket Value])</f>
        <v>1</v>
      </c>
      <c r="P2486" s="16">
        <f>LOOKUP(Table5[[#This Row],[Item '#]],Ticket_Forms[Form Number],Ticket_Forms[Revenue])</f>
        <v>6320</v>
      </c>
      <c r="Q2486" s="16">
        <f>LOOKUP(Table5[[#This Row],[Item '#]],Ticket_Forms[Form Number],Ticket_Forms[Ideal Profit])</f>
        <v>1575</v>
      </c>
      <c r="R2486" s="16">
        <f>LOOKUP(Table5[[#This Row],[Item '#]],Ticket_Forms[Form Number],Ticket_Forms[Prizes])</f>
        <v>4745</v>
      </c>
      <c r="S2486" s="16">
        <f>LOOKUP(Table5[[#This Row],[Item '#]],Ticket_Forms[Form Number],Ticket_Forms[Location Rent])</f>
        <v>379</v>
      </c>
      <c r="T2486" s="16">
        <f>LOOKUP(Table5[[#This Row],[Item '#]],Ticket_Forms[Form Number],Ticket_Forms[Last Sale])</f>
        <v>599</v>
      </c>
      <c r="U2486" s="16" t="s">
        <v>3909</v>
      </c>
      <c r="V2486" s="58">
        <f>Table5[[#This Row],[Date Distributed]]</f>
        <v>45467</v>
      </c>
      <c r="W2486" s="3" t="str">
        <f>_xlfn.XLOOKUP(Table5[[#This Row],[Serial '#]],Table10[Serial '#],Table10[Charity Association],"",,)</f>
        <v>Greater Cleveland Football Foundation</v>
      </c>
      <c r="X2486" s="3" t="s">
        <v>4065</v>
      </c>
      <c r="Y2486" s="33">
        <v>45476</v>
      </c>
      <c r="Z2486" s="3" t="s">
        <v>23</v>
      </c>
    </row>
    <row r="2487" spans="1:26" hidden="1" x14ac:dyDescent="0.35">
      <c r="A2487" s="3">
        <v>2485</v>
      </c>
      <c r="B2487" s="74">
        <v>45432</v>
      </c>
      <c r="C2487" s="73">
        <f>_xlfn.XLOOKUP(Table5[[#This Row],[Serial '#]],Table10[Serial '#],Table10[Date],"",,)</f>
        <v>45467</v>
      </c>
      <c r="D24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87" s="73" t="str">
        <f>IF(Table5[[#This Row],[Date Distributed]]="","In Stock","Distributed")</f>
        <v>Distributed</v>
      </c>
      <c r="F2487" s="75" t="s">
        <v>660</v>
      </c>
      <c r="G2487" s="75" t="s">
        <v>761</v>
      </c>
      <c r="H2487" s="76" t="s">
        <v>768</v>
      </c>
      <c r="I2487" s="76" t="s">
        <v>769</v>
      </c>
      <c r="J2487" s="81" t="s">
        <v>3083</v>
      </c>
      <c r="K2487" s="80" t="s">
        <v>508</v>
      </c>
      <c r="L2487" s="3" t="str">
        <f>_xlfn.XLOOKUP(Table5[[#This Row],[Item '#]],Ticket_Forms[Form Number],Ticket_Forms[Game Name],"",,)</f>
        <v>Gimme Sum</v>
      </c>
      <c r="M2487" s="15">
        <v>212</v>
      </c>
      <c r="N2487" s="3">
        <f>LOOKUP(Table5[[#This Row],[Item '#]],Ticket_Forms[Form Number],Ticket_Forms[Ticket Count])</f>
        <v>6320</v>
      </c>
      <c r="O2487" s="16">
        <f>LOOKUP(Table5[[#This Row],[Item '#]],Ticket_Forms[Form Number],Ticket_Forms[Ticket Value])</f>
        <v>1</v>
      </c>
      <c r="P2487" s="16">
        <f>LOOKUP(Table5[[#This Row],[Item '#]],Ticket_Forms[Form Number],Ticket_Forms[Revenue])</f>
        <v>6320</v>
      </c>
      <c r="Q2487" s="16">
        <f>LOOKUP(Table5[[#This Row],[Item '#]],Ticket_Forms[Form Number],Ticket_Forms[Ideal Profit])</f>
        <v>1575</v>
      </c>
      <c r="R2487" s="16">
        <f>LOOKUP(Table5[[#This Row],[Item '#]],Ticket_Forms[Form Number],Ticket_Forms[Prizes])</f>
        <v>4745</v>
      </c>
      <c r="S2487" s="16">
        <f>LOOKUP(Table5[[#This Row],[Item '#]],Ticket_Forms[Form Number],Ticket_Forms[Location Rent])</f>
        <v>379</v>
      </c>
      <c r="T2487" s="16">
        <f>LOOKUP(Table5[[#This Row],[Item '#]],Ticket_Forms[Form Number],Ticket_Forms[Last Sale])</f>
        <v>599</v>
      </c>
      <c r="U2487" s="16" t="s">
        <v>3909</v>
      </c>
      <c r="V2487" s="58">
        <f>Table5[[#This Row],[Date Distributed]]</f>
        <v>45467</v>
      </c>
      <c r="W2487" s="3" t="str">
        <f>_xlfn.XLOOKUP(Table5[[#This Row],[Serial '#]],Table10[Serial '#],Table10[Charity Association],"",,)</f>
        <v>Greater Cleveland Football Foundation</v>
      </c>
      <c r="X2487" s="3" t="s">
        <v>4065</v>
      </c>
      <c r="Y2487" s="33">
        <v>45476</v>
      </c>
      <c r="Z2487" s="3" t="s">
        <v>23</v>
      </c>
    </row>
    <row r="2488" spans="1:26" hidden="1" x14ac:dyDescent="0.35">
      <c r="A2488" s="3">
        <v>2486</v>
      </c>
      <c r="B2488" s="74">
        <v>45432</v>
      </c>
      <c r="C2488" s="73">
        <f>_xlfn.XLOOKUP(Table5[[#This Row],[Serial '#]],Table10[Serial '#],Table10[Date],"",,)</f>
        <v>45467</v>
      </c>
      <c r="D24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88" s="73" t="str">
        <f>IF(Table5[[#This Row],[Date Distributed]]="","In Stock","Distributed")</f>
        <v>Distributed</v>
      </c>
      <c r="F2488" s="75" t="s">
        <v>660</v>
      </c>
      <c r="G2488" s="75" t="s">
        <v>761</v>
      </c>
      <c r="H2488" s="76" t="s">
        <v>768</v>
      </c>
      <c r="I2488" s="76" t="s">
        <v>769</v>
      </c>
      <c r="J2488" s="81" t="s">
        <v>3084</v>
      </c>
      <c r="K2488" s="80" t="s">
        <v>513</v>
      </c>
      <c r="L2488" s="3" t="str">
        <f>_xlfn.XLOOKUP(Table5[[#This Row],[Item '#]],Ticket_Forms[Form Number],Ticket_Forms[Game Name],"",,)</f>
        <v>Leader of the Pack</v>
      </c>
      <c r="M2488" s="15">
        <v>212</v>
      </c>
      <c r="N2488" s="3">
        <f>LOOKUP(Table5[[#This Row],[Item '#]],Ticket_Forms[Form Number],Ticket_Forms[Ticket Count])</f>
        <v>6320</v>
      </c>
      <c r="O2488" s="16">
        <f>LOOKUP(Table5[[#This Row],[Item '#]],Ticket_Forms[Form Number],Ticket_Forms[Ticket Value])</f>
        <v>1</v>
      </c>
      <c r="P2488" s="16">
        <f>LOOKUP(Table5[[#This Row],[Item '#]],Ticket_Forms[Form Number],Ticket_Forms[Revenue])</f>
        <v>6320</v>
      </c>
      <c r="Q2488" s="16">
        <f>LOOKUP(Table5[[#This Row],[Item '#]],Ticket_Forms[Form Number],Ticket_Forms[Ideal Profit])</f>
        <v>1575</v>
      </c>
      <c r="R2488" s="16">
        <f>LOOKUP(Table5[[#This Row],[Item '#]],Ticket_Forms[Form Number],Ticket_Forms[Prizes])</f>
        <v>4745</v>
      </c>
      <c r="S2488" s="16">
        <f>LOOKUP(Table5[[#This Row],[Item '#]],Ticket_Forms[Form Number],Ticket_Forms[Location Rent])</f>
        <v>379</v>
      </c>
      <c r="T2488" s="16">
        <f>LOOKUP(Table5[[#This Row],[Item '#]],Ticket_Forms[Form Number],Ticket_Forms[Last Sale])</f>
        <v>599</v>
      </c>
      <c r="U2488" s="16" t="s">
        <v>3909</v>
      </c>
      <c r="V2488" s="58">
        <f>Table5[[#This Row],[Date Distributed]]</f>
        <v>45467</v>
      </c>
      <c r="W2488" s="3" t="str">
        <f>_xlfn.XLOOKUP(Table5[[#This Row],[Serial '#]],Table10[Serial '#],Table10[Charity Association],"",,)</f>
        <v>Holy Trinity Lutheran Church</v>
      </c>
      <c r="X2488" s="3" t="s">
        <v>4065</v>
      </c>
      <c r="Y2488" s="33">
        <v>45476</v>
      </c>
      <c r="Z2488" s="3" t="s">
        <v>23</v>
      </c>
    </row>
    <row r="2489" spans="1:26" hidden="1" x14ac:dyDescent="0.35">
      <c r="A2489" s="3">
        <v>2487</v>
      </c>
      <c r="B2489" s="74">
        <v>45432</v>
      </c>
      <c r="C2489" s="73">
        <f>_xlfn.XLOOKUP(Table5[[#This Row],[Serial '#]],Table10[Serial '#],Table10[Date],"",,)</f>
        <v>45474</v>
      </c>
      <c r="D24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89" s="73" t="str">
        <f>IF(Table5[[#This Row],[Date Distributed]]="","In Stock","Distributed")</f>
        <v>Distributed</v>
      </c>
      <c r="F2489" s="75" t="s">
        <v>660</v>
      </c>
      <c r="G2489" s="75" t="s">
        <v>761</v>
      </c>
      <c r="H2489" s="76" t="s">
        <v>768</v>
      </c>
      <c r="I2489" s="76" t="s">
        <v>769</v>
      </c>
      <c r="J2489" s="77" t="s">
        <v>3085</v>
      </c>
      <c r="K2489" s="76" t="s">
        <v>516</v>
      </c>
      <c r="L2489" s="3" t="str">
        <f>_xlfn.XLOOKUP(Table5[[#This Row],[Item '#]],Ticket_Forms[Form Number],Ticket_Forms[Game Name],"",,)</f>
        <v>On The Rocks</v>
      </c>
      <c r="M2489" s="15">
        <v>212</v>
      </c>
      <c r="N2489" s="3">
        <f>LOOKUP(Table5[[#This Row],[Item '#]],Ticket_Forms[Form Number],Ticket_Forms[Ticket Count])</f>
        <v>6320</v>
      </c>
      <c r="O2489" s="16">
        <f>LOOKUP(Table5[[#This Row],[Item '#]],Ticket_Forms[Form Number],Ticket_Forms[Ticket Value])</f>
        <v>1</v>
      </c>
      <c r="P2489" s="16">
        <f>LOOKUP(Table5[[#This Row],[Item '#]],Ticket_Forms[Form Number],Ticket_Forms[Revenue])</f>
        <v>6320</v>
      </c>
      <c r="Q2489" s="16">
        <f>LOOKUP(Table5[[#This Row],[Item '#]],Ticket_Forms[Form Number],Ticket_Forms[Ideal Profit])</f>
        <v>1575</v>
      </c>
      <c r="R2489" s="16">
        <f>LOOKUP(Table5[[#This Row],[Item '#]],Ticket_Forms[Form Number],Ticket_Forms[Prizes])</f>
        <v>4745</v>
      </c>
      <c r="S2489" s="16">
        <f>LOOKUP(Table5[[#This Row],[Item '#]],Ticket_Forms[Form Number],Ticket_Forms[Location Rent])</f>
        <v>379</v>
      </c>
      <c r="T2489" s="16">
        <f>LOOKUP(Table5[[#This Row],[Item '#]],Ticket_Forms[Form Number],Ticket_Forms[Last Sale])</f>
        <v>599</v>
      </c>
      <c r="U2489" s="16" t="s">
        <v>3909</v>
      </c>
      <c r="V2489" s="58">
        <f>Table5[[#This Row],[Date Distributed]]</f>
        <v>45474</v>
      </c>
      <c r="W2489" s="3" t="str">
        <f>_xlfn.XLOOKUP(Table5[[#This Row],[Serial '#]],Table10[Serial '#],Table10[Charity Association],"",,)</f>
        <v>Greater Cleveland Football Foundation</v>
      </c>
      <c r="X2489" s="3" t="s">
        <v>4065</v>
      </c>
      <c r="Y2489" s="33">
        <v>45476</v>
      </c>
      <c r="Z2489" s="3" t="s">
        <v>23</v>
      </c>
    </row>
    <row r="2490" spans="1:26" hidden="1" x14ac:dyDescent="0.35">
      <c r="A2490" s="3">
        <v>2488</v>
      </c>
      <c r="B2490" s="74">
        <v>45432</v>
      </c>
      <c r="C2490" s="73">
        <f>_xlfn.XLOOKUP(Table5[[#This Row],[Serial '#]],Table10[Serial '#],Table10[Date],"",,)</f>
        <v>45480</v>
      </c>
      <c r="D24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90" s="73" t="str">
        <f>IF(Table5[[#This Row],[Date Distributed]]="","In Stock","Distributed")</f>
        <v>Distributed</v>
      </c>
      <c r="F2490" s="75" t="s">
        <v>660</v>
      </c>
      <c r="G2490" s="75" t="s">
        <v>761</v>
      </c>
      <c r="H2490" s="76" t="s">
        <v>770</v>
      </c>
      <c r="I2490" s="76" t="s">
        <v>770</v>
      </c>
      <c r="J2490" s="77" t="s">
        <v>3086</v>
      </c>
      <c r="K2490" s="76" t="s">
        <v>397</v>
      </c>
      <c r="L2490" s="3" t="str">
        <f>_xlfn.XLOOKUP(Table5[[#This Row],[Item '#]],Ticket_Forms[Form Number],Ticket_Forms[Game Name],"",,)</f>
        <v>Crowns and Bars</v>
      </c>
      <c r="M2490" s="15">
        <v>122</v>
      </c>
      <c r="N2490" s="3">
        <f>LOOKUP(Table5[[#This Row],[Item '#]],Ticket_Forms[Form Number],Ticket_Forms[Ticket Count])</f>
        <v>3600</v>
      </c>
      <c r="O2490" s="16">
        <f>LOOKUP(Table5[[#This Row],[Item '#]],Ticket_Forms[Form Number],Ticket_Forms[Ticket Value])</f>
        <v>1</v>
      </c>
      <c r="P2490" s="16">
        <f>LOOKUP(Table5[[#This Row],[Item '#]],Ticket_Forms[Form Number],Ticket_Forms[Revenue])</f>
        <v>3600</v>
      </c>
      <c r="Q2490" s="16">
        <f>LOOKUP(Table5[[#This Row],[Item '#]],Ticket_Forms[Form Number],Ticket_Forms[Ideal Profit])</f>
        <v>705</v>
      </c>
      <c r="R2490" s="16">
        <f>LOOKUP(Table5[[#This Row],[Item '#]],Ticket_Forms[Form Number],Ticket_Forms[Prizes])</f>
        <v>2895</v>
      </c>
      <c r="S2490" s="16">
        <f>LOOKUP(Table5[[#This Row],[Item '#]],Ticket_Forms[Form Number],Ticket_Forms[Location Rent])</f>
        <v>216</v>
      </c>
      <c r="T2490" s="16">
        <f>LOOKUP(Table5[[#This Row],[Item '#]],Ticket_Forms[Form Number],Ticket_Forms[Last Sale])</f>
        <v>200</v>
      </c>
      <c r="U2490" s="16" t="s">
        <v>3909</v>
      </c>
      <c r="V2490" s="58">
        <f>Table5[[#This Row],[Date Distributed]]</f>
        <v>45480</v>
      </c>
      <c r="W2490" s="3" t="str">
        <f>_xlfn.XLOOKUP(Table5[[#This Row],[Serial '#]],Table10[Serial '#],Table10[Charity Association],"",,)</f>
        <v>Cleveland Police Athletic League</v>
      </c>
      <c r="Z2490" s="3" t="s">
        <v>23</v>
      </c>
    </row>
    <row r="2491" spans="1:26" hidden="1" x14ac:dyDescent="0.35">
      <c r="A2491" s="3">
        <v>2489</v>
      </c>
      <c r="B2491" s="74">
        <v>45432</v>
      </c>
      <c r="C2491" s="73">
        <f>_xlfn.XLOOKUP(Table5[[#This Row],[Serial '#]],Table10[Serial '#],Table10[Date],"",,)</f>
        <v>45483</v>
      </c>
      <c r="D24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91" s="73" t="str">
        <f>IF(Table5[[#This Row],[Date Distributed]]="","In Stock","Distributed")</f>
        <v>Distributed</v>
      </c>
      <c r="F2491" s="75" t="s">
        <v>660</v>
      </c>
      <c r="G2491" s="75" t="s">
        <v>761</v>
      </c>
      <c r="H2491" s="76" t="s">
        <v>768</v>
      </c>
      <c r="I2491" s="76" t="s">
        <v>769</v>
      </c>
      <c r="J2491" s="77" t="s">
        <v>3087</v>
      </c>
      <c r="K2491" s="76" t="s">
        <v>516</v>
      </c>
      <c r="L2491" s="3" t="str">
        <f>_xlfn.XLOOKUP(Table5[[#This Row],[Item '#]],Ticket_Forms[Form Number],Ticket_Forms[Game Name],"",,)</f>
        <v>On The Rocks</v>
      </c>
      <c r="M2491" s="15">
        <v>212</v>
      </c>
      <c r="N2491" s="3">
        <f>LOOKUP(Table5[[#This Row],[Item '#]],Ticket_Forms[Form Number],Ticket_Forms[Ticket Count])</f>
        <v>6320</v>
      </c>
      <c r="O2491" s="16">
        <f>LOOKUP(Table5[[#This Row],[Item '#]],Ticket_Forms[Form Number],Ticket_Forms[Ticket Value])</f>
        <v>1</v>
      </c>
      <c r="P2491" s="16">
        <f>LOOKUP(Table5[[#This Row],[Item '#]],Ticket_Forms[Form Number],Ticket_Forms[Revenue])</f>
        <v>6320</v>
      </c>
      <c r="Q2491" s="16">
        <f>LOOKUP(Table5[[#This Row],[Item '#]],Ticket_Forms[Form Number],Ticket_Forms[Ideal Profit])</f>
        <v>1575</v>
      </c>
      <c r="R2491" s="16">
        <f>LOOKUP(Table5[[#This Row],[Item '#]],Ticket_Forms[Form Number],Ticket_Forms[Prizes])</f>
        <v>4745</v>
      </c>
      <c r="S2491" s="16">
        <f>LOOKUP(Table5[[#This Row],[Item '#]],Ticket_Forms[Form Number],Ticket_Forms[Location Rent])</f>
        <v>379</v>
      </c>
      <c r="T2491" s="16">
        <f>LOOKUP(Table5[[#This Row],[Item '#]],Ticket_Forms[Form Number],Ticket_Forms[Last Sale])</f>
        <v>599</v>
      </c>
      <c r="U2491" s="16" t="s">
        <v>3909</v>
      </c>
      <c r="V2491" s="58">
        <f>Table5[[#This Row],[Date Distributed]]</f>
        <v>45483</v>
      </c>
      <c r="W2491" s="3" t="str">
        <f>_xlfn.XLOOKUP(Table5[[#This Row],[Serial '#]],Table10[Serial '#],Table10[Charity Association],"",,)</f>
        <v>Greater Cleveland Football Foundation</v>
      </c>
      <c r="X2491" s="3" t="s">
        <v>4065</v>
      </c>
      <c r="Y2491" s="33">
        <v>45476</v>
      </c>
      <c r="Z2491" s="3" t="s">
        <v>23</v>
      </c>
    </row>
    <row r="2492" spans="1:26" hidden="1" x14ac:dyDescent="0.35">
      <c r="A2492" s="3">
        <v>2490</v>
      </c>
      <c r="B2492" s="84">
        <v>45454</v>
      </c>
      <c r="C2492" s="73">
        <f>_xlfn.XLOOKUP(Table5[[#This Row],[Serial '#]],Table10[Serial '#],Table10[Date],"",,)</f>
        <v>45456</v>
      </c>
      <c r="D24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92" s="73" t="str">
        <f>IF(Table5[[#This Row],[Date Distributed]]="","In Stock","Distributed")</f>
        <v>Distributed</v>
      </c>
      <c r="F2492" s="75" t="s">
        <v>660</v>
      </c>
      <c r="G2492" s="75" t="s">
        <v>761</v>
      </c>
      <c r="H2492" s="76" t="s">
        <v>771</v>
      </c>
      <c r="I2492" s="76" t="s">
        <v>772</v>
      </c>
      <c r="J2492" s="77" t="s">
        <v>3088</v>
      </c>
      <c r="K2492" s="76" t="s">
        <v>385</v>
      </c>
      <c r="L2492" s="3" t="str">
        <f>_xlfn.XLOOKUP(Table5[[#This Row],[Item '#]],Ticket_Forms[Form Number],Ticket_Forms[Game Name],"",,)</f>
        <v>Criss Cross</v>
      </c>
      <c r="M2492" s="15">
        <v>186</v>
      </c>
      <c r="N2492" s="3">
        <f>LOOKUP(Table5[[#This Row],[Item '#]],Ticket_Forms[Form Number],Ticket_Forms[Ticket Count])</f>
        <v>5520</v>
      </c>
      <c r="O2492" s="16">
        <f>LOOKUP(Table5[[#This Row],[Item '#]],Ticket_Forms[Form Number],Ticket_Forms[Ticket Value])</f>
        <v>1</v>
      </c>
      <c r="P2492" s="16">
        <f>LOOKUP(Table5[[#This Row],[Item '#]],Ticket_Forms[Form Number],Ticket_Forms[Revenue])</f>
        <v>5520</v>
      </c>
      <c r="Q2492" s="16">
        <f>LOOKUP(Table5[[#This Row],[Item '#]],Ticket_Forms[Form Number],Ticket_Forms[Ideal Profit])</f>
        <v>960</v>
      </c>
      <c r="R2492" s="16">
        <f>LOOKUP(Table5[[#This Row],[Item '#]],Ticket_Forms[Form Number],Ticket_Forms[Prizes])</f>
        <v>4560</v>
      </c>
      <c r="S2492" s="16">
        <f>LOOKUP(Table5[[#This Row],[Item '#]],Ticket_Forms[Form Number],Ticket_Forms[Location Rent])</f>
        <v>331</v>
      </c>
      <c r="T2492" s="16">
        <f>LOOKUP(Table5[[#This Row],[Item '#]],Ticket_Forms[Form Number],Ticket_Forms[Last Sale])</f>
        <v>200</v>
      </c>
      <c r="U2492" s="16" t="s">
        <v>3909</v>
      </c>
      <c r="V2492" s="58">
        <f>Table5[[#This Row],[Date Distributed]]</f>
        <v>45456</v>
      </c>
      <c r="W2492" s="3" t="str">
        <f>_xlfn.XLOOKUP(Table5[[#This Row],[Serial '#]],Table10[Serial '#],Table10[Charity Association],"",,)</f>
        <v>Medina County Law Enforcrment Assoc</v>
      </c>
      <c r="Z2492" s="3" t="s">
        <v>3909</v>
      </c>
    </row>
    <row r="2493" spans="1:26" hidden="1" x14ac:dyDescent="0.35">
      <c r="A2493" s="3">
        <v>2491</v>
      </c>
      <c r="B2493" s="85">
        <v>45454</v>
      </c>
      <c r="C2493" s="73">
        <f>_xlfn.XLOOKUP(Table5[[#This Row],[Serial '#]],Table10[Serial '#],Table10[Date],"",,)</f>
        <v>45456</v>
      </c>
      <c r="D24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93" s="73" t="str">
        <f>IF(Table5[[#This Row],[Date Distributed]]="","In Stock","Distributed")</f>
        <v>Distributed</v>
      </c>
      <c r="F2493" s="79" t="s">
        <v>660</v>
      </c>
      <c r="G2493" s="75" t="s">
        <v>761</v>
      </c>
      <c r="H2493" s="80" t="s">
        <v>771</v>
      </c>
      <c r="I2493" s="80" t="s">
        <v>772</v>
      </c>
      <c r="J2493" s="81" t="s">
        <v>3089</v>
      </c>
      <c r="K2493" s="80" t="s">
        <v>385</v>
      </c>
      <c r="L2493" s="3" t="str">
        <f>_xlfn.XLOOKUP(Table5[[#This Row],[Item '#]],Ticket_Forms[Form Number],Ticket_Forms[Game Name],"",,)</f>
        <v>Criss Cross</v>
      </c>
      <c r="M2493" s="15">
        <v>186</v>
      </c>
      <c r="N2493" s="3">
        <f>LOOKUP(Table5[[#This Row],[Item '#]],Ticket_Forms[Form Number],Ticket_Forms[Ticket Count])</f>
        <v>5520</v>
      </c>
      <c r="O2493" s="16">
        <f>LOOKUP(Table5[[#This Row],[Item '#]],Ticket_Forms[Form Number],Ticket_Forms[Ticket Value])</f>
        <v>1</v>
      </c>
      <c r="P2493" s="16">
        <f>LOOKUP(Table5[[#This Row],[Item '#]],Ticket_Forms[Form Number],Ticket_Forms[Revenue])</f>
        <v>5520</v>
      </c>
      <c r="Q2493" s="16">
        <f>LOOKUP(Table5[[#This Row],[Item '#]],Ticket_Forms[Form Number],Ticket_Forms[Ideal Profit])</f>
        <v>960</v>
      </c>
      <c r="R2493" s="16">
        <f>LOOKUP(Table5[[#This Row],[Item '#]],Ticket_Forms[Form Number],Ticket_Forms[Prizes])</f>
        <v>4560</v>
      </c>
      <c r="S2493" s="16">
        <f>LOOKUP(Table5[[#This Row],[Item '#]],Ticket_Forms[Form Number],Ticket_Forms[Location Rent])</f>
        <v>331</v>
      </c>
      <c r="T2493" s="16">
        <f>LOOKUP(Table5[[#This Row],[Item '#]],Ticket_Forms[Form Number],Ticket_Forms[Last Sale])</f>
        <v>200</v>
      </c>
      <c r="U2493" s="16" t="s">
        <v>3909</v>
      </c>
      <c r="V2493" s="58">
        <f>Table5[[#This Row],[Date Distributed]]</f>
        <v>45456</v>
      </c>
      <c r="W2493" s="3" t="str">
        <f>_xlfn.XLOOKUP(Table5[[#This Row],[Serial '#]],Table10[Serial '#],Table10[Charity Association],"",,)</f>
        <v>Medina County Law Enforcrment Assoc</v>
      </c>
      <c r="Z2493" s="3" t="s">
        <v>3909</v>
      </c>
    </row>
    <row r="2494" spans="1:26" hidden="1" x14ac:dyDescent="0.35">
      <c r="A2494" s="3">
        <v>2492</v>
      </c>
      <c r="B2494" s="85">
        <v>45454</v>
      </c>
      <c r="C2494" s="73">
        <f>_xlfn.XLOOKUP(Table5[[#This Row],[Serial '#]],Table10[Serial '#],Table10[Date],"",,)</f>
        <v>45460</v>
      </c>
      <c r="D24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94" s="73" t="str">
        <f>IF(Table5[[#This Row],[Date Distributed]]="","In Stock","Distributed")</f>
        <v>Distributed</v>
      </c>
      <c r="F2494" s="79" t="s">
        <v>660</v>
      </c>
      <c r="G2494" s="75" t="s">
        <v>761</v>
      </c>
      <c r="H2494" s="80" t="s">
        <v>771</v>
      </c>
      <c r="I2494" s="80" t="s">
        <v>772</v>
      </c>
      <c r="J2494" s="81" t="s">
        <v>3090</v>
      </c>
      <c r="K2494" s="80" t="s">
        <v>385</v>
      </c>
      <c r="L2494" s="3" t="str">
        <f>_xlfn.XLOOKUP(Table5[[#This Row],[Item '#]],Ticket_Forms[Form Number],Ticket_Forms[Game Name],"",,)</f>
        <v>Criss Cross</v>
      </c>
      <c r="M2494" s="15">
        <v>186</v>
      </c>
      <c r="N2494" s="3">
        <f>LOOKUP(Table5[[#This Row],[Item '#]],Ticket_Forms[Form Number],Ticket_Forms[Ticket Count])</f>
        <v>5520</v>
      </c>
      <c r="O2494" s="16">
        <f>LOOKUP(Table5[[#This Row],[Item '#]],Ticket_Forms[Form Number],Ticket_Forms[Ticket Value])</f>
        <v>1</v>
      </c>
      <c r="P2494" s="16">
        <f>LOOKUP(Table5[[#This Row],[Item '#]],Ticket_Forms[Form Number],Ticket_Forms[Revenue])</f>
        <v>5520</v>
      </c>
      <c r="Q2494" s="16">
        <f>LOOKUP(Table5[[#This Row],[Item '#]],Ticket_Forms[Form Number],Ticket_Forms[Ideal Profit])</f>
        <v>960</v>
      </c>
      <c r="R2494" s="16">
        <f>LOOKUP(Table5[[#This Row],[Item '#]],Ticket_Forms[Form Number],Ticket_Forms[Prizes])</f>
        <v>4560</v>
      </c>
      <c r="S2494" s="16">
        <f>LOOKUP(Table5[[#This Row],[Item '#]],Ticket_Forms[Form Number],Ticket_Forms[Location Rent])</f>
        <v>331</v>
      </c>
      <c r="T2494" s="16">
        <f>LOOKUP(Table5[[#This Row],[Item '#]],Ticket_Forms[Form Number],Ticket_Forms[Last Sale])</f>
        <v>200</v>
      </c>
      <c r="U2494" s="16" t="s">
        <v>3909</v>
      </c>
      <c r="V2494" s="58">
        <f>Table5[[#This Row],[Date Distributed]]</f>
        <v>45460</v>
      </c>
      <c r="W2494" s="3" t="str">
        <f>_xlfn.XLOOKUP(Table5[[#This Row],[Serial '#]],Table10[Serial '#],Table10[Charity Association],"",,)</f>
        <v>Greater Cleveland Football Foundation</v>
      </c>
      <c r="Z2494" s="3" t="s">
        <v>3909</v>
      </c>
    </row>
    <row r="2495" spans="1:26" hidden="1" x14ac:dyDescent="0.35">
      <c r="A2495" s="3">
        <v>2493</v>
      </c>
      <c r="B2495" s="85">
        <v>45454</v>
      </c>
      <c r="C2495" s="73">
        <f>_xlfn.XLOOKUP(Table5[[#This Row],[Serial '#]],Table10[Serial '#],Table10[Date],"",,)</f>
        <v>45460</v>
      </c>
      <c r="D24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95" s="73" t="str">
        <f>IF(Table5[[#This Row],[Date Distributed]]="","In Stock","Distributed")</f>
        <v>Distributed</v>
      </c>
      <c r="F2495" s="79" t="s">
        <v>660</v>
      </c>
      <c r="G2495" s="75" t="s">
        <v>761</v>
      </c>
      <c r="H2495" s="80" t="s">
        <v>771</v>
      </c>
      <c r="I2495" s="80" t="s">
        <v>772</v>
      </c>
      <c r="J2495" s="81" t="s">
        <v>3091</v>
      </c>
      <c r="K2495" s="80" t="s">
        <v>385</v>
      </c>
      <c r="L2495" s="3" t="str">
        <f>_xlfn.XLOOKUP(Table5[[#This Row],[Item '#]],Ticket_Forms[Form Number],Ticket_Forms[Game Name],"",,)</f>
        <v>Criss Cross</v>
      </c>
      <c r="M2495" s="15">
        <v>186</v>
      </c>
      <c r="N2495" s="3">
        <f>LOOKUP(Table5[[#This Row],[Item '#]],Ticket_Forms[Form Number],Ticket_Forms[Ticket Count])</f>
        <v>5520</v>
      </c>
      <c r="O2495" s="16">
        <f>LOOKUP(Table5[[#This Row],[Item '#]],Ticket_Forms[Form Number],Ticket_Forms[Ticket Value])</f>
        <v>1</v>
      </c>
      <c r="P2495" s="16">
        <f>LOOKUP(Table5[[#This Row],[Item '#]],Ticket_Forms[Form Number],Ticket_Forms[Revenue])</f>
        <v>5520</v>
      </c>
      <c r="Q2495" s="16">
        <f>LOOKUP(Table5[[#This Row],[Item '#]],Ticket_Forms[Form Number],Ticket_Forms[Ideal Profit])</f>
        <v>960</v>
      </c>
      <c r="R2495" s="16">
        <f>LOOKUP(Table5[[#This Row],[Item '#]],Ticket_Forms[Form Number],Ticket_Forms[Prizes])</f>
        <v>4560</v>
      </c>
      <c r="S2495" s="16">
        <f>LOOKUP(Table5[[#This Row],[Item '#]],Ticket_Forms[Form Number],Ticket_Forms[Location Rent])</f>
        <v>331</v>
      </c>
      <c r="T2495" s="16">
        <f>LOOKUP(Table5[[#This Row],[Item '#]],Ticket_Forms[Form Number],Ticket_Forms[Last Sale])</f>
        <v>200</v>
      </c>
      <c r="U2495" s="16" t="s">
        <v>3909</v>
      </c>
      <c r="V2495" s="58">
        <f>Table5[[#This Row],[Date Distributed]]</f>
        <v>45460</v>
      </c>
      <c r="W2495" s="3" t="str">
        <f>_xlfn.XLOOKUP(Table5[[#This Row],[Serial '#]],Table10[Serial '#],Table10[Charity Association],"",,)</f>
        <v>Greater Cleveland Football Foundation</v>
      </c>
      <c r="Z2495" s="3" t="s">
        <v>3909</v>
      </c>
    </row>
    <row r="2496" spans="1:26" hidden="1" x14ac:dyDescent="0.35">
      <c r="A2496" s="3">
        <v>2494</v>
      </c>
      <c r="B2496" s="85">
        <v>45454</v>
      </c>
      <c r="C2496" s="73">
        <f>_xlfn.XLOOKUP(Table5[[#This Row],[Serial '#]],Table10[Serial '#],Table10[Date],"",,)</f>
        <v>45460</v>
      </c>
      <c r="D24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96" s="73" t="str">
        <f>IF(Table5[[#This Row],[Date Distributed]]="","In Stock","Distributed")</f>
        <v>Distributed</v>
      </c>
      <c r="F2496" s="79" t="s">
        <v>660</v>
      </c>
      <c r="G2496" s="75" t="s">
        <v>761</v>
      </c>
      <c r="H2496" s="80" t="s">
        <v>771</v>
      </c>
      <c r="I2496" s="80" t="s">
        <v>772</v>
      </c>
      <c r="J2496" s="81" t="s">
        <v>3092</v>
      </c>
      <c r="K2496" s="80" t="s">
        <v>3645</v>
      </c>
      <c r="L2496" s="3" t="str">
        <f>_xlfn.XLOOKUP(Table5[[#This Row],[Item '#]],Ticket_Forms[Form Number],Ticket_Forms[Game Name],"",,)</f>
        <v>Big 5</v>
      </c>
      <c r="M2496" s="15">
        <v>360</v>
      </c>
      <c r="N2496" s="3">
        <f>LOOKUP(Table5[[#This Row],[Item '#]],Ticket_Forms[Form Number],Ticket_Forms[Ticket Count])</f>
        <v>9959</v>
      </c>
      <c r="O2496" s="16">
        <f>LOOKUP(Table5[[#This Row],[Item '#]],Ticket_Forms[Form Number],Ticket_Forms[Ticket Value])</f>
        <v>1</v>
      </c>
      <c r="P2496" s="16">
        <f>LOOKUP(Table5[[#This Row],[Item '#]],Ticket_Forms[Form Number],Ticket_Forms[Revenue])</f>
        <v>9959</v>
      </c>
      <c r="Q2496" s="16">
        <f>LOOKUP(Table5[[#This Row],[Item '#]],Ticket_Forms[Form Number],Ticket_Forms[Ideal Profit])</f>
        <v>2119</v>
      </c>
      <c r="R2496" s="16">
        <f>LOOKUP(Table5[[#This Row],[Item '#]],Ticket_Forms[Form Number],Ticket_Forms[Prizes])</f>
        <v>7840</v>
      </c>
      <c r="S2496" s="16">
        <f>LOOKUP(Table5[[#This Row],[Item '#]],Ticket_Forms[Form Number],Ticket_Forms[Location Rent])</f>
        <v>597</v>
      </c>
      <c r="T2496" s="16">
        <f>LOOKUP(Table5[[#This Row],[Item '#]],Ticket_Forms[Form Number],Ticket_Forms[Last Sale])</f>
        <v>0</v>
      </c>
      <c r="U2496" s="16" t="s">
        <v>3909</v>
      </c>
      <c r="V2496" s="58">
        <f>Table5[[#This Row],[Date Distributed]]</f>
        <v>45460</v>
      </c>
      <c r="W2496" s="3" t="str">
        <f>_xlfn.XLOOKUP(Table5[[#This Row],[Serial '#]],Table10[Serial '#],Table10[Charity Association],"",,)</f>
        <v>Greater Cleveland Football Foundation</v>
      </c>
      <c r="Z2496" s="3" t="s">
        <v>3909</v>
      </c>
    </row>
    <row r="2497" spans="1:26" hidden="1" x14ac:dyDescent="0.35">
      <c r="A2497" s="3">
        <v>2495</v>
      </c>
      <c r="B2497" s="85">
        <v>45454</v>
      </c>
      <c r="C2497" s="73">
        <f>_xlfn.XLOOKUP(Table5[[#This Row],[Serial '#]],Table10[Serial '#],Table10[Date],"",,)</f>
        <v>45461</v>
      </c>
      <c r="D24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97" s="73" t="str">
        <f>IF(Table5[[#This Row],[Date Distributed]]="","In Stock","Distributed")</f>
        <v>Distributed</v>
      </c>
      <c r="F2497" s="79" t="s">
        <v>660</v>
      </c>
      <c r="G2497" s="75" t="s">
        <v>761</v>
      </c>
      <c r="H2497" s="80" t="s">
        <v>771</v>
      </c>
      <c r="I2497" s="80" t="s">
        <v>772</v>
      </c>
      <c r="J2497" s="81" t="s">
        <v>3093</v>
      </c>
      <c r="K2497" s="80" t="s">
        <v>385</v>
      </c>
      <c r="L2497" s="3" t="str">
        <f>_xlfn.XLOOKUP(Table5[[#This Row],[Item '#]],Ticket_Forms[Form Number],Ticket_Forms[Game Name],"",,)</f>
        <v>Criss Cross</v>
      </c>
      <c r="M2497" s="15">
        <v>186</v>
      </c>
      <c r="N2497" s="3">
        <f>LOOKUP(Table5[[#This Row],[Item '#]],Ticket_Forms[Form Number],Ticket_Forms[Ticket Count])</f>
        <v>5520</v>
      </c>
      <c r="O2497" s="16">
        <f>LOOKUP(Table5[[#This Row],[Item '#]],Ticket_Forms[Form Number],Ticket_Forms[Ticket Value])</f>
        <v>1</v>
      </c>
      <c r="P2497" s="16">
        <f>LOOKUP(Table5[[#This Row],[Item '#]],Ticket_Forms[Form Number],Ticket_Forms[Revenue])</f>
        <v>5520</v>
      </c>
      <c r="Q2497" s="16">
        <f>LOOKUP(Table5[[#This Row],[Item '#]],Ticket_Forms[Form Number],Ticket_Forms[Ideal Profit])</f>
        <v>960</v>
      </c>
      <c r="R2497" s="16">
        <f>LOOKUP(Table5[[#This Row],[Item '#]],Ticket_Forms[Form Number],Ticket_Forms[Prizes])</f>
        <v>4560</v>
      </c>
      <c r="S2497" s="16">
        <f>LOOKUP(Table5[[#This Row],[Item '#]],Ticket_Forms[Form Number],Ticket_Forms[Location Rent])</f>
        <v>331</v>
      </c>
      <c r="T2497" s="16">
        <f>LOOKUP(Table5[[#This Row],[Item '#]],Ticket_Forms[Form Number],Ticket_Forms[Last Sale])</f>
        <v>200</v>
      </c>
      <c r="U2497" s="16" t="s">
        <v>3909</v>
      </c>
      <c r="V2497" s="58">
        <f>Table5[[#This Row],[Date Distributed]]</f>
        <v>45461</v>
      </c>
      <c r="W2497" s="3" t="str">
        <f>_xlfn.XLOOKUP(Table5[[#This Row],[Serial '#]],Table10[Serial '#],Table10[Charity Association],"",,)</f>
        <v>Italian American Brotherhood Club</v>
      </c>
      <c r="Z2497" s="3" t="s">
        <v>3909</v>
      </c>
    </row>
    <row r="2498" spans="1:26" hidden="1" x14ac:dyDescent="0.35">
      <c r="A2498" s="3">
        <v>2496</v>
      </c>
      <c r="B2498" s="85">
        <v>45454</v>
      </c>
      <c r="C2498" s="73">
        <f>_xlfn.XLOOKUP(Table5[[#This Row],[Serial '#]],Table10[Serial '#],Table10[Date],"",,)</f>
        <v>45461</v>
      </c>
      <c r="D24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98" s="73" t="str">
        <f>IF(Table5[[#This Row],[Date Distributed]]="","In Stock","Distributed")</f>
        <v>Distributed</v>
      </c>
      <c r="F2498" s="79" t="s">
        <v>660</v>
      </c>
      <c r="G2498" s="75" t="s">
        <v>761</v>
      </c>
      <c r="H2498" s="80" t="s">
        <v>771</v>
      </c>
      <c r="I2498" s="80" t="s">
        <v>772</v>
      </c>
      <c r="J2498" s="81" t="s">
        <v>3094</v>
      </c>
      <c r="K2498" s="80" t="s">
        <v>385</v>
      </c>
      <c r="L2498" s="3" t="str">
        <f>_xlfn.XLOOKUP(Table5[[#This Row],[Item '#]],Ticket_Forms[Form Number],Ticket_Forms[Game Name],"",,)</f>
        <v>Criss Cross</v>
      </c>
      <c r="M2498" s="15">
        <v>186</v>
      </c>
      <c r="N2498" s="3">
        <f>LOOKUP(Table5[[#This Row],[Item '#]],Ticket_Forms[Form Number],Ticket_Forms[Ticket Count])</f>
        <v>5520</v>
      </c>
      <c r="O2498" s="16">
        <f>LOOKUP(Table5[[#This Row],[Item '#]],Ticket_Forms[Form Number],Ticket_Forms[Ticket Value])</f>
        <v>1</v>
      </c>
      <c r="P2498" s="16">
        <f>LOOKUP(Table5[[#This Row],[Item '#]],Ticket_Forms[Form Number],Ticket_Forms[Revenue])</f>
        <v>5520</v>
      </c>
      <c r="Q2498" s="16">
        <f>LOOKUP(Table5[[#This Row],[Item '#]],Ticket_Forms[Form Number],Ticket_Forms[Ideal Profit])</f>
        <v>960</v>
      </c>
      <c r="R2498" s="16">
        <f>LOOKUP(Table5[[#This Row],[Item '#]],Ticket_Forms[Form Number],Ticket_Forms[Prizes])</f>
        <v>4560</v>
      </c>
      <c r="S2498" s="16">
        <f>LOOKUP(Table5[[#This Row],[Item '#]],Ticket_Forms[Form Number],Ticket_Forms[Location Rent])</f>
        <v>331</v>
      </c>
      <c r="T2498" s="16">
        <f>LOOKUP(Table5[[#This Row],[Item '#]],Ticket_Forms[Form Number],Ticket_Forms[Last Sale])</f>
        <v>200</v>
      </c>
      <c r="U2498" s="16" t="s">
        <v>3909</v>
      </c>
      <c r="V2498" s="58">
        <f>Table5[[#This Row],[Date Distributed]]</f>
        <v>45461</v>
      </c>
      <c r="W2498" s="3" t="str">
        <f>_xlfn.XLOOKUP(Table5[[#This Row],[Serial '#]],Table10[Serial '#],Table10[Charity Association],"",,)</f>
        <v>Medina County Law Enforcrment Assoc</v>
      </c>
      <c r="Z2498" s="3" t="s">
        <v>3909</v>
      </c>
    </row>
    <row r="2499" spans="1:26" hidden="1" x14ac:dyDescent="0.35">
      <c r="A2499" s="3">
        <v>2497</v>
      </c>
      <c r="B2499" s="85">
        <v>45454</v>
      </c>
      <c r="C2499" s="73">
        <f>_xlfn.XLOOKUP(Table5[[#This Row],[Serial '#]],Table10[Serial '#],Table10[Date],"",,)</f>
        <v>45461</v>
      </c>
      <c r="D24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99" s="73" t="str">
        <f>IF(Table5[[#This Row],[Date Distributed]]="","In Stock","Distributed")</f>
        <v>Distributed</v>
      </c>
      <c r="F2499" s="79" t="s">
        <v>660</v>
      </c>
      <c r="G2499" s="75" t="s">
        <v>761</v>
      </c>
      <c r="H2499" s="80" t="s">
        <v>771</v>
      </c>
      <c r="I2499" s="80" t="s">
        <v>772</v>
      </c>
      <c r="J2499" s="81" t="s">
        <v>3095</v>
      </c>
      <c r="K2499" s="80" t="s">
        <v>385</v>
      </c>
      <c r="L2499" s="3" t="str">
        <f>_xlfn.XLOOKUP(Table5[[#This Row],[Item '#]],Ticket_Forms[Form Number],Ticket_Forms[Game Name],"",,)</f>
        <v>Criss Cross</v>
      </c>
      <c r="M2499" s="15">
        <v>186</v>
      </c>
      <c r="N2499" s="3">
        <f>LOOKUP(Table5[[#This Row],[Item '#]],Ticket_Forms[Form Number],Ticket_Forms[Ticket Count])</f>
        <v>5520</v>
      </c>
      <c r="O2499" s="16">
        <f>LOOKUP(Table5[[#This Row],[Item '#]],Ticket_Forms[Form Number],Ticket_Forms[Ticket Value])</f>
        <v>1</v>
      </c>
      <c r="P2499" s="16">
        <f>LOOKUP(Table5[[#This Row],[Item '#]],Ticket_Forms[Form Number],Ticket_Forms[Revenue])</f>
        <v>5520</v>
      </c>
      <c r="Q2499" s="16">
        <f>LOOKUP(Table5[[#This Row],[Item '#]],Ticket_Forms[Form Number],Ticket_Forms[Ideal Profit])</f>
        <v>960</v>
      </c>
      <c r="R2499" s="16">
        <f>LOOKUP(Table5[[#This Row],[Item '#]],Ticket_Forms[Form Number],Ticket_Forms[Prizes])</f>
        <v>4560</v>
      </c>
      <c r="S2499" s="16">
        <f>LOOKUP(Table5[[#This Row],[Item '#]],Ticket_Forms[Form Number],Ticket_Forms[Location Rent])</f>
        <v>331</v>
      </c>
      <c r="T2499" s="16">
        <f>LOOKUP(Table5[[#This Row],[Item '#]],Ticket_Forms[Form Number],Ticket_Forms[Last Sale])</f>
        <v>200</v>
      </c>
      <c r="U2499" s="16" t="s">
        <v>3909</v>
      </c>
      <c r="V2499" s="58">
        <f>Table5[[#This Row],[Date Distributed]]</f>
        <v>45461</v>
      </c>
      <c r="W2499" s="3" t="str">
        <f>_xlfn.XLOOKUP(Table5[[#This Row],[Serial '#]],Table10[Serial '#],Table10[Charity Association],"",,)</f>
        <v>Medina County Law Enforcrment Assoc</v>
      </c>
      <c r="Z2499" s="3" t="s">
        <v>3909</v>
      </c>
    </row>
    <row r="2500" spans="1:26" hidden="1" x14ac:dyDescent="0.35">
      <c r="A2500" s="3">
        <v>2498</v>
      </c>
      <c r="B2500" s="85">
        <v>45454</v>
      </c>
      <c r="C2500" s="73">
        <f>_xlfn.XLOOKUP(Table5[[#This Row],[Serial '#]],Table10[Serial '#],Table10[Date],"",,)</f>
        <v>45462</v>
      </c>
      <c r="D25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00" s="73" t="str">
        <f>IF(Table5[[#This Row],[Date Distributed]]="","In Stock","Distributed")</f>
        <v>Distributed</v>
      </c>
      <c r="F2500" s="79" t="s">
        <v>660</v>
      </c>
      <c r="G2500" s="75" t="s">
        <v>761</v>
      </c>
      <c r="H2500" s="80" t="s">
        <v>771</v>
      </c>
      <c r="I2500" s="80" t="s">
        <v>772</v>
      </c>
      <c r="J2500" s="81" t="s">
        <v>3096</v>
      </c>
      <c r="K2500" s="80" t="s">
        <v>385</v>
      </c>
      <c r="L2500" s="3" t="str">
        <f>_xlfn.XLOOKUP(Table5[[#This Row],[Item '#]],Ticket_Forms[Form Number],Ticket_Forms[Game Name],"",,)</f>
        <v>Criss Cross</v>
      </c>
      <c r="M2500" s="15">
        <v>186</v>
      </c>
      <c r="N2500" s="3">
        <f>LOOKUP(Table5[[#This Row],[Item '#]],Ticket_Forms[Form Number],Ticket_Forms[Ticket Count])</f>
        <v>5520</v>
      </c>
      <c r="O2500" s="16">
        <f>LOOKUP(Table5[[#This Row],[Item '#]],Ticket_Forms[Form Number],Ticket_Forms[Ticket Value])</f>
        <v>1</v>
      </c>
      <c r="P2500" s="16">
        <f>LOOKUP(Table5[[#This Row],[Item '#]],Ticket_Forms[Form Number],Ticket_Forms[Revenue])</f>
        <v>5520</v>
      </c>
      <c r="Q2500" s="16">
        <f>LOOKUP(Table5[[#This Row],[Item '#]],Ticket_Forms[Form Number],Ticket_Forms[Ideal Profit])</f>
        <v>960</v>
      </c>
      <c r="R2500" s="16">
        <f>LOOKUP(Table5[[#This Row],[Item '#]],Ticket_Forms[Form Number],Ticket_Forms[Prizes])</f>
        <v>4560</v>
      </c>
      <c r="S2500" s="16">
        <f>LOOKUP(Table5[[#This Row],[Item '#]],Ticket_Forms[Form Number],Ticket_Forms[Location Rent])</f>
        <v>331</v>
      </c>
      <c r="T2500" s="16">
        <f>LOOKUP(Table5[[#This Row],[Item '#]],Ticket_Forms[Form Number],Ticket_Forms[Last Sale])</f>
        <v>200</v>
      </c>
      <c r="U2500" s="16" t="s">
        <v>3909</v>
      </c>
      <c r="V2500" s="58">
        <f>Table5[[#This Row],[Date Distributed]]</f>
        <v>45462</v>
      </c>
      <c r="W2500" s="3" t="str">
        <f>_xlfn.XLOOKUP(Table5[[#This Row],[Serial '#]],Table10[Serial '#],Table10[Charity Association],"",,)</f>
        <v>Cleveland Police Athletic League</v>
      </c>
      <c r="Z2500" s="3" t="s">
        <v>3909</v>
      </c>
    </row>
    <row r="2501" spans="1:26" hidden="1" x14ac:dyDescent="0.35">
      <c r="A2501" s="3">
        <v>2499</v>
      </c>
      <c r="B2501" s="85">
        <v>45454</v>
      </c>
      <c r="C2501" s="73">
        <f>_xlfn.XLOOKUP(Table5[[#This Row],[Serial '#]],Table10[Serial '#],Table10[Date],"",,)</f>
        <v>45462</v>
      </c>
      <c r="D25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01" s="73" t="str">
        <f>IF(Table5[[#This Row],[Date Distributed]]="","In Stock","Distributed")</f>
        <v>Distributed</v>
      </c>
      <c r="F2501" s="79" t="s">
        <v>660</v>
      </c>
      <c r="G2501" s="75" t="s">
        <v>761</v>
      </c>
      <c r="H2501" s="80" t="s">
        <v>771</v>
      </c>
      <c r="I2501" s="80" t="s">
        <v>772</v>
      </c>
      <c r="J2501" s="81" t="s">
        <v>3097</v>
      </c>
      <c r="K2501" s="80" t="s">
        <v>385</v>
      </c>
      <c r="L2501" s="3" t="str">
        <f>_xlfn.XLOOKUP(Table5[[#This Row],[Item '#]],Ticket_Forms[Form Number],Ticket_Forms[Game Name],"",,)</f>
        <v>Criss Cross</v>
      </c>
      <c r="M2501" s="15">
        <v>186</v>
      </c>
      <c r="N2501" s="3">
        <f>LOOKUP(Table5[[#This Row],[Item '#]],Ticket_Forms[Form Number],Ticket_Forms[Ticket Count])</f>
        <v>5520</v>
      </c>
      <c r="O2501" s="16">
        <f>LOOKUP(Table5[[#This Row],[Item '#]],Ticket_Forms[Form Number],Ticket_Forms[Ticket Value])</f>
        <v>1</v>
      </c>
      <c r="P2501" s="16">
        <f>LOOKUP(Table5[[#This Row],[Item '#]],Ticket_Forms[Form Number],Ticket_Forms[Revenue])</f>
        <v>5520</v>
      </c>
      <c r="Q2501" s="16">
        <f>LOOKUP(Table5[[#This Row],[Item '#]],Ticket_Forms[Form Number],Ticket_Forms[Ideal Profit])</f>
        <v>960</v>
      </c>
      <c r="R2501" s="16">
        <f>LOOKUP(Table5[[#This Row],[Item '#]],Ticket_Forms[Form Number],Ticket_Forms[Prizes])</f>
        <v>4560</v>
      </c>
      <c r="S2501" s="16">
        <f>LOOKUP(Table5[[#This Row],[Item '#]],Ticket_Forms[Form Number],Ticket_Forms[Location Rent])</f>
        <v>331</v>
      </c>
      <c r="T2501" s="16">
        <f>LOOKUP(Table5[[#This Row],[Item '#]],Ticket_Forms[Form Number],Ticket_Forms[Last Sale])</f>
        <v>200</v>
      </c>
      <c r="U2501" s="16" t="s">
        <v>3909</v>
      </c>
      <c r="V2501" s="58">
        <f>Table5[[#This Row],[Date Distributed]]</f>
        <v>45462</v>
      </c>
      <c r="W2501" s="3" t="str">
        <f>_xlfn.XLOOKUP(Table5[[#This Row],[Serial '#]],Table10[Serial '#],Table10[Charity Association],"",,)</f>
        <v>Bainbridge Civic Club</v>
      </c>
      <c r="Z2501" s="3" t="s">
        <v>3909</v>
      </c>
    </row>
    <row r="2502" spans="1:26" hidden="1" x14ac:dyDescent="0.35">
      <c r="A2502" s="3">
        <v>2500</v>
      </c>
      <c r="B2502" s="85">
        <v>45454</v>
      </c>
      <c r="C2502" s="73">
        <f>_xlfn.XLOOKUP(Table5[[#This Row],[Serial '#]],Table10[Serial '#],Table10[Date],"",,)</f>
        <v>45462</v>
      </c>
      <c r="D25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02" s="73" t="str">
        <f>IF(Table5[[#This Row],[Date Distributed]]="","In Stock","Distributed")</f>
        <v>Distributed</v>
      </c>
      <c r="F2502" s="79" t="s">
        <v>660</v>
      </c>
      <c r="G2502" s="75" t="s">
        <v>761</v>
      </c>
      <c r="H2502" s="80" t="s">
        <v>771</v>
      </c>
      <c r="I2502" s="80" t="s">
        <v>772</v>
      </c>
      <c r="J2502" s="81" t="s">
        <v>3098</v>
      </c>
      <c r="K2502" s="80" t="s">
        <v>385</v>
      </c>
      <c r="L2502" s="3" t="str">
        <f>_xlfn.XLOOKUP(Table5[[#This Row],[Item '#]],Ticket_Forms[Form Number],Ticket_Forms[Game Name],"",,)</f>
        <v>Criss Cross</v>
      </c>
      <c r="M2502" s="15">
        <v>186</v>
      </c>
      <c r="N2502" s="3">
        <f>LOOKUP(Table5[[#This Row],[Item '#]],Ticket_Forms[Form Number],Ticket_Forms[Ticket Count])</f>
        <v>5520</v>
      </c>
      <c r="O2502" s="16">
        <f>LOOKUP(Table5[[#This Row],[Item '#]],Ticket_Forms[Form Number],Ticket_Forms[Ticket Value])</f>
        <v>1</v>
      </c>
      <c r="P2502" s="16">
        <f>LOOKUP(Table5[[#This Row],[Item '#]],Ticket_Forms[Form Number],Ticket_Forms[Revenue])</f>
        <v>5520</v>
      </c>
      <c r="Q2502" s="16">
        <f>LOOKUP(Table5[[#This Row],[Item '#]],Ticket_Forms[Form Number],Ticket_Forms[Ideal Profit])</f>
        <v>960</v>
      </c>
      <c r="R2502" s="16">
        <f>LOOKUP(Table5[[#This Row],[Item '#]],Ticket_Forms[Form Number],Ticket_Forms[Prizes])</f>
        <v>4560</v>
      </c>
      <c r="S2502" s="16">
        <f>LOOKUP(Table5[[#This Row],[Item '#]],Ticket_Forms[Form Number],Ticket_Forms[Location Rent])</f>
        <v>331</v>
      </c>
      <c r="T2502" s="16">
        <f>LOOKUP(Table5[[#This Row],[Item '#]],Ticket_Forms[Form Number],Ticket_Forms[Last Sale])</f>
        <v>200</v>
      </c>
      <c r="U2502" s="16" t="s">
        <v>3909</v>
      </c>
      <c r="V2502" s="58">
        <f>Table5[[#This Row],[Date Distributed]]</f>
        <v>45462</v>
      </c>
      <c r="W2502" s="3" t="str">
        <f>_xlfn.XLOOKUP(Table5[[#This Row],[Serial '#]],Table10[Serial '#],Table10[Charity Association],"",,)</f>
        <v>Share A Vision</v>
      </c>
      <c r="Z2502" s="3" t="s">
        <v>3909</v>
      </c>
    </row>
    <row r="2503" spans="1:26" hidden="1" x14ac:dyDescent="0.35">
      <c r="A2503" s="3">
        <v>2501</v>
      </c>
      <c r="B2503" s="85">
        <v>45454</v>
      </c>
      <c r="C2503" s="73">
        <f>_xlfn.XLOOKUP(Table5[[#This Row],[Serial '#]],Table10[Serial '#],Table10[Date],"",,)</f>
        <v>45463</v>
      </c>
      <c r="D25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03" s="73" t="str">
        <f>IF(Table5[[#This Row],[Date Distributed]]="","In Stock","Distributed")</f>
        <v>Distributed</v>
      </c>
      <c r="F2503" s="79" t="s">
        <v>660</v>
      </c>
      <c r="G2503" s="75" t="s">
        <v>761</v>
      </c>
      <c r="H2503" s="80" t="s">
        <v>771</v>
      </c>
      <c r="I2503" s="80" t="s">
        <v>772</v>
      </c>
      <c r="J2503" s="81" t="s">
        <v>3099</v>
      </c>
      <c r="K2503" s="80" t="s">
        <v>385</v>
      </c>
      <c r="L2503" s="3" t="str">
        <f>_xlfn.XLOOKUP(Table5[[#This Row],[Item '#]],Ticket_Forms[Form Number],Ticket_Forms[Game Name],"",,)</f>
        <v>Criss Cross</v>
      </c>
      <c r="M2503" s="15">
        <v>186</v>
      </c>
      <c r="N2503" s="3">
        <f>LOOKUP(Table5[[#This Row],[Item '#]],Ticket_Forms[Form Number],Ticket_Forms[Ticket Count])</f>
        <v>5520</v>
      </c>
      <c r="O2503" s="16">
        <f>LOOKUP(Table5[[#This Row],[Item '#]],Ticket_Forms[Form Number],Ticket_Forms[Ticket Value])</f>
        <v>1</v>
      </c>
      <c r="P2503" s="16">
        <f>LOOKUP(Table5[[#This Row],[Item '#]],Ticket_Forms[Form Number],Ticket_Forms[Revenue])</f>
        <v>5520</v>
      </c>
      <c r="Q2503" s="16">
        <f>LOOKUP(Table5[[#This Row],[Item '#]],Ticket_Forms[Form Number],Ticket_Forms[Ideal Profit])</f>
        <v>960</v>
      </c>
      <c r="R2503" s="16">
        <f>LOOKUP(Table5[[#This Row],[Item '#]],Ticket_Forms[Form Number],Ticket_Forms[Prizes])</f>
        <v>4560</v>
      </c>
      <c r="S2503" s="16">
        <f>LOOKUP(Table5[[#This Row],[Item '#]],Ticket_Forms[Form Number],Ticket_Forms[Location Rent])</f>
        <v>331</v>
      </c>
      <c r="T2503" s="16">
        <f>LOOKUP(Table5[[#This Row],[Item '#]],Ticket_Forms[Form Number],Ticket_Forms[Last Sale])</f>
        <v>200</v>
      </c>
      <c r="U2503" s="16" t="s">
        <v>3909</v>
      </c>
      <c r="V2503" s="58">
        <f>Table5[[#This Row],[Date Distributed]]</f>
        <v>45463</v>
      </c>
      <c r="W2503" s="3" t="str">
        <f>_xlfn.XLOOKUP(Table5[[#This Row],[Serial '#]],Table10[Serial '#],Table10[Charity Association],"",,)</f>
        <v>Medina County Law Enforcrment Assoc</v>
      </c>
      <c r="Z2503" s="3" t="s">
        <v>3909</v>
      </c>
    </row>
    <row r="2504" spans="1:26" hidden="1" x14ac:dyDescent="0.35">
      <c r="A2504" s="3">
        <v>2502</v>
      </c>
      <c r="B2504" s="85">
        <v>45454</v>
      </c>
      <c r="C2504" s="73">
        <f>_xlfn.XLOOKUP(Table5[[#This Row],[Serial '#]],Table10[Serial '#],Table10[Date],"",,)</f>
        <v>45464</v>
      </c>
      <c r="D25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04" s="73" t="str">
        <f>IF(Table5[[#This Row],[Date Distributed]]="","In Stock","Distributed")</f>
        <v>Distributed</v>
      </c>
      <c r="F2504" s="79" t="s">
        <v>660</v>
      </c>
      <c r="G2504" s="75" t="s">
        <v>761</v>
      </c>
      <c r="H2504" s="80" t="s">
        <v>771</v>
      </c>
      <c r="I2504" s="80" t="s">
        <v>772</v>
      </c>
      <c r="J2504" s="81" t="s">
        <v>3100</v>
      </c>
      <c r="K2504" s="80" t="s">
        <v>385</v>
      </c>
      <c r="L2504" s="3" t="str">
        <f>_xlfn.XLOOKUP(Table5[[#This Row],[Item '#]],Ticket_Forms[Form Number],Ticket_Forms[Game Name],"",,)</f>
        <v>Criss Cross</v>
      </c>
      <c r="M2504" s="15">
        <v>186</v>
      </c>
      <c r="N2504" s="3">
        <f>LOOKUP(Table5[[#This Row],[Item '#]],Ticket_Forms[Form Number],Ticket_Forms[Ticket Count])</f>
        <v>5520</v>
      </c>
      <c r="O2504" s="16">
        <f>LOOKUP(Table5[[#This Row],[Item '#]],Ticket_Forms[Form Number],Ticket_Forms[Ticket Value])</f>
        <v>1</v>
      </c>
      <c r="P2504" s="16">
        <f>LOOKUP(Table5[[#This Row],[Item '#]],Ticket_Forms[Form Number],Ticket_Forms[Revenue])</f>
        <v>5520</v>
      </c>
      <c r="Q2504" s="16">
        <f>LOOKUP(Table5[[#This Row],[Item '#]],Ticket_Forms[Form Number],Ticket_Forms[Ideal Profit])</f>
        <v>960</v>
      </c>
      <c r="R2504" s="16">
        <f>LOOKUP(Table5[[#This Row],[Item '#]],Ticket_Forms[Form Number],Ticket_Forms[Prizes])</f>
        <v>4560</v>
      </c>
      <c r="S2504" s="16">
        <f>LOOKUP(Table5[[#This Row],[Item '#]],Ticket_Forms[Form Number],Ticket_Forms[Location Rent])</f>
        <v>331</v>
      </c>
      <c r="T2504" s="16">
        <f>LOOKUP(Table5[[#This Row],[Item '#]],Ticket_Forms[Form Number],Ticket_Forms[Last Sale])</f>
        <v>200</v>
      </c>
      <c r="U2504" s="16" t="s">
        <v>3909</v>
      </c>
      <c r="V2504" s="58">
        <f>Table5[[#This Row],[Date Distributed]]</f>
        <v>45464</v>
      </c>
      <c r="W2504" s="3" t="str">
        <f>_xlfn.XLOOKUP(Table5[[#This Row],[Serial '#]],Table10[Serial '#],Table10[Charity Association],"",,)</f>
        <v>Greater Cleveland Football Foundation</v>
      </c>
      <c r="Z2504" s="3" t="s">
        <v>3909</v>
      </c>
    </row>
    <row r="2505" spans="1:26" hidden="1" x14ac:dyDescent="0.35">
      <c r="A2505" s="3">
        <v>2503</v>
      </c>
      <c r="B2505" s="85">
        <v>45454</v>
      </c>
      <c r="C2505" s="73">
        <f>_xlfn.XLOOKUP(Table5[[#This Row],[Serial '#]],Table10[Serial '#],Table10[Date],"",,)</f>
        <v>45464</v>
      </c>
      <c r="D25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05" s="73" t="str">
        <f>IF(Table5[[#This Row],[Date Distributed]]="","In Stock","Distributed")</f>
        <v>Distributed</v>
      </c>
      <c r="F2505" s="79" t="s">
        <v>660</v>
      </c>
      <c r="G2505" s="75" t="s">
        <v>761</v>
      </c>
      <c r="H2505" s="80" t="s">
        <v>771</v>
      </c>
      <c r="I2505" s="80" t="s">
        <v>772</v>
      </c>
      <c r="J2505" s="81" t="s">
        <v>3101</v>
      </c>
      <c r="K2505" s="80" t="s">
        <v>385</v>
      </c>
      <c r="L2505" s="3" t="str">
        <f>_xlfn.XLOOKUP(Table5[[#This Row],[Item '#]],Ticket_Forms[Form Number],Ticket_Forms[Game Name],"",,)</f>
        <v>Criss Cross</v>
      </c>
      <c r="M2505" s="15">
        <v>186</v>
      </c>
      <c r="N2505" s="3">
        <f>LOOKUP(Table5[[#This Row],[Item '#]],Ticket_Forms[Form Number],Ticket_Forms[Ticket Count])</f>
        <v>5520</v>
      </c>
      <c r="O2505" s="16">
        <f>LOOKUP(Table5[[#This Row],[Item '#]],Ticket_Forms[Form Number],Ticket_Forms[Ticket Value])</f>
        <v>1</v>
      </c>
      <c r="P2505" s="16">
        <f>LOOKUP(Table5[[#This Row],[Item '#]],Ticket_Forms[Form Number],Ticket_Forms[Revenue])</f>
        <v>5520</v>
      </c>
      <c r="Q2505" s="16">
        <f>LOOKUP(Table5[[#This Row],[Item '#]],Ticket_Forms[Form Number],Ticket_Forms[Ideal Profit])</f>
        <v>960</v>
      </c>
      <c r="R2505" s="16">
        <f>LOOKUP(Table5[[#This Row],[Item '#]],Ticket_Forms[Form Number],Ticket_Forms[Prizes])</f>
        <v>4560</v>
      </c>
      <c r="S2505" s="16">
        <f>LOOKUP(Table5[[#This Row],[Item '#]],Ticket_Forms[Form Number],Ticket_Forms[Location Rent])</f>
        <v>331</v>
      </c>
      <c r="T2505" s="16">
        <f>LOOKUP(Table5[[#This Row],[Item '#]],Ticket_Forms[Form Number],Ticket_Forms[Last Sale])</f>
        <v>200</v>
      </c>
      <c r="U2505" s="16" t="s">
        <v>3909</v>
      </c>
      <c r="V2505" s="58">
        <f>Table5[[#This Row],[Date Distributed]]</f>
        <v>45464</v>
      </c>
      <c r="W2505" s="3" t="str">
        <f>_xlfn.XLOOKUP(Table5[[#This Row],[Serial '#]],Table10[Serial '#],Table10[Charity Association],"",,)</f>
        <v>Italian American Brotherhood Club</v>
      </c>
      <c r="Z2505" s="3" t="s">
        <v>3909</v>
      </c>
    </row>
    <row r="2506" spans="1:26" hidden="1" x14ac:dyDescent="0.35">
      <c r="A2506" s="3">
        <v>2504</v>
      </c>
      <c r="B2506" s="85">
        <v>45454</v>
      </c>
      <c r="C2506" s="73">
        <f>_xlfn.XLOOKUP(Table5[[#This Row],[Serial '#]],Table10[Serial '#],Table10[Date],"",,)</f>
        <v>45467</v>
      </c>
      <c r="D25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06" s="73" t="str">
        <f>IF(Table5[[#This Row],[Date Distributed]]="","In Stock","Distributed")</f>
        <v>Distributed</v>
      </c>
      <c r="F2506" s="79" t="s">
        <v>660</v>
      </c>
      <c r="G2506" s="75" t="s">
        <v>761</v>
      </c>
      <c r="H2506" s="80" t="s">
        <v>771</v>
      </c>
      <c r="I2506" s="80" t="s">
        <v>772</v>
      </c>
      <c r="J2506" s="81" t="s">
        <v>3102</v>
      </c>
      <c r="K2506" s="80" t="s">
        <v>385</v>
      </c>
      <c r="L2506" s="3" t="str">
        <f>_xlfn.XLOOKUP(Table5[[#This Row],[Item '#]],Ticket_Forms[Form Number],Ticket_Forms[Game Name],"",,)</f>
        <v>Criss Cross</v>
      </c>
      <c r="M2506" s="15">
        <v>186</v>
      </c>
      <c r="N2506" s="3">
        <f>LOOKUP(Table5[[#This Row],[Item '#]],Ticket_Forms[Form Number],Ticket_Forms[Ticket Count])</f>
        <v>5520</v>
      </c>
      <c r="O2506" s="16">
        <f>LOOKUP(Table5[[#This Row],[Item '#]],Ticket_Forms[Form Number],Ticket_Forms[Ticket Value])</f>
        <v>1</v>
      </c>
      <c r="P2506" s="16">
        <f>LOOKUP(Table5[[#This Row],[Item '#]],Ticket_Forms[Form Number],Ticket_Forms[Revenue])</f>
        <v>5520</v>
      </c>
      <c r="Q2506" s="16">
        <f>LOOKUP(Table5[[#This Row],[Item '#]],Ticket_Forms[Form Number],Ticket_Forms[Ideal Profit])</f>
        <v>960</v>
      </c>
      <c r="R2506" s="16">
        <f>LOOKUP(Table5[[#This Row],[Item '#]],Ticket_Forms[Form Number],Ticket_Forms[Prizes])</f>
        <v>4560</v>
      </c>
      <c r="S2506" s="16">
        <f>LOOKUP(Table5[[#This Row],[Item '#]],Ticket_Forms[Form Number],Ticket_Forms[Location Rent])</f>
        <v>331</v>
      </c>
      <c r="T2506" s="16">
        <f>LOOKUP(Table5[[#This Row],[Item '#]],Ticket_Forms[Form Number],Ticket_Forms[Last Sale])</f>
        <v>200</v>
      </c>
      <c r="U2506" s="16" t="s">
        <v>3909</v>
      </c>
      <c r="V2506" s="58">
        <f>Table5[[#This Row],[Date Distributed]]</f>
        <v>45467</v>
      </c>
      <c r="W2506" s="3" t="str">
        <f>_xlfn.XLOOKUP(Table5[[#This Row],[Serial '#]],Table10[Serial '#],Table10[Charity Association],"",,)</f>
        <v>Cleveland Police Athletic League</v>
      </c>
      <c r="Z2506" s="3" t="s">
        <v>3909</v>
      </c>
    </row>
    <row r="2507" spans="1:26" hidden="1" x14ac:dyDescent="0.35">
      <c r="A2507" s="3">
        <v>2505</v>
      </c>
      <c r="B2507" s="85">
        <v>45454</v>
      </c>
      <c r="C2507" s="73">
        <f>_xlfn.XLOOKUP(Table5[[#This Row],[Serial '#]],Table10[Serial '#],Table10[Date],"",,)</f>
        <v>45467</v>
      </c>
      <c r="D25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07" s="73" t="str">
        <f>IF(Table5[[#This Row],[Date Distributed]]="","In Stock","Distributed")</f>
        <v>Distributed</v>
      </c>
      <c r="F2507" s="79" t="s">
        <v>660</v>
      </c>
      <c r="G2507" s="75" t="s">
        <v>761</v>
      </c>
      <c r="H2507" s="80" t="s">
        <v>771</v>
      </c>
      <c r="I2507" s="80" t="s">
        <v>772</v>
      </c>
      <c r="J2507" s="81" t="s">
        <v>3103</v>
      </c>
      <c r="K2507" s="80" t="s">
        <v>385</v>
      </c>
      <c r="L2507" s="3" t="str">
        <f>_xlfn.XLOOKUP(Table5[[#This Row],[Item '#]],Ticket_Forms[Form Number],Ticket_Forms[Game Name],"",,)</f>
        <v>Criss Cross</v>
      </c>
      <c r="M2507" s="15">
        <v>186</v>
      </c>
      <c r="N2507" s="3">
        <f>LOOKUP(Table5[[#This Row],[Item '#]],Ticket_Forms[Form Number],Ticket_Forms[Ticket Count])</f>
        <v>5520</v>
      </c>
      <c r="O2507" s="16">
        <f>LOOKUP(Table5[[#This Row],[Item '#]],Ticket_Forms[Form Number],Ticket_Forms[Ticket Value])</f>
        <v>1</v>
      </c>
      <c r="P2507" s="16">
        <f>LOOKUP(Table5[[#This Row],[Item '#]],Ticket_Forms[Form Number],Ticket_Forms[Revenue])</f>
        <v>5520</v>
      </c>
      <c r="Q2507" s="16">
        <f>LOOKUP(Table5[[#This Row],[Item '#]],Ticket_Forms[Form Number],Ticket_Forms[Ideal Profit])</f>
        <v>960</v>
      </c>
      <c r="R2507" s="16">
        <f>LOOKUP(Table5[[#This Row],[Item '#]],Ticket_Forms[Form Number],Ticket_Forms[Prizes])</f>
        <v>4560</v>
      </c>
      <c r="S2507" s="16">
        <f>LOOKUP(Table5[[#This Row],[Item '#]],Ticket_Forms[Form Number],Ticket_Forms[Location Rent])</f>
        <v>331</v>
      </c>
      <c r="T2507" s="16">
        <f>LOOKUP(Table5[[#This Row],[Item '#]],Ticket_Forms[Form Number],Ticket_Forms[Last Sale])</f>
        <v>200</v>
      </c>
      <c r="U2507" s="16" t="s">
        <v>3909</v>
      </c>
      <c r="V2507" s="58">
        <f>Table5[[#This Row],[Date Distributed]]</f>
        <v>45467</v>
      </c>
      <c r="W2507" s="3" t="str">
        <f>_xlfn.XLOOKUP(Table5[[#This Row],[Serial '#]],Table10[Serial '#],Table10[Charity Association],"",,)</f>
        <v>Holy Trinity Lutheran Church</v>
      </c>
      <c r="Z2507" s="3" t="s">
        <v>3909</v>
      </c>
    </row>
    <row r="2508" spans="1:26" hidden="1" x14ac:dyDescent="0.35">
      <c r="A2508" s="3">
        <v>2506</v>
      </c>
      <c r="B2508" s="85">
        <v>45454</v>
      </c>
      <c r="C2508" s="73">
        <f>_xlfn.XLOOKUP(Table5[[#This Row],[Serial '#]],Table10[Serial '#],Table10[Date],"",,)</f>
        <v>45467</v>
      </c>
      <c r="D25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08" s="73" t="str">
        <f>IF(Table5[[#This Row],[Date Distributed]]="","In Stock","Distributed")</f>
        <v>Distributed</v>
      </c>
      <c r="F2508" s="79" t="s">
        <v>660</v>
      </c>
      <c r="G2508" s="75" t="s">
        <v>761</v>
      </c>
      <c r="H2508" s="80" t="s">
        <v>771</v>
      </c>
      <c r="I2508" s="80" t="s">
        <v>772</v>
      </c>
      <c r="J2508" s="81" t="s">
        <v>3104</v>
      </c>
      <c r="K2508" s="80" t="s">
        <v>385</v>
      </c>
      <c r="L2508" s="3" t="str">
        <f>_xlfn.XLOOKUP(Table5[[#This Row],[Item '#]],Ticket_Forms[Form Number],Ticket_Forms[Game Name],"",,)</f>
        <v>Criss Cross</v>
      </c>
      <c r="M2508" s="15">
        <v>186</v>
      </c>
      <c r="N2508" s="3">
        <f>LOOKUP(Table5[[#This Row],[Item '#]],Ticket_Forms[Form Number],Ticket_Forms[Ticket Count])</f>
        <v>5520</v>
      </c>
      <c r="O2508" s="16">
        <f>LOOKUP(Table5[[#This Row],[Item '#]],Ticket_Forms[Form Number],Ticket_Forms[Ticket Value])</f>
        <v>1</v>
      </c>
      <c r="P2508" s="16">
        <f>LOOKUP(Table5[[#This Row],[Item '#]],Ticket_Forms[Form Number],Ticket_Forms[Revenue])</f>
        <v>5520</v>
      </c>
      <c r="Q2508" s="16">
        <f>LOOKUP(Table5[[#This Row],[Item '#]],Ticket_Forms[Form Number],Ticket_Forms[Ideal Profit])</f>
        <v>960</v>
      </c>
      <c r="R2508" s="16">
        <f>LOOKUP(Table5[[#This Row],[Item '#]],Ticket_Forms[Form Number],Ticket_Forms[Prizes])</f>
        <v>4560</v>
      </c>
      <c r="S2508" s="16">
        <f>LOOKUP(Table5[[#This Row],[Item '#]],Ticket_Forms[Form Number],Ticket_Forms[Location Rent])</f>
        <v>331</v>
      </c>
      <c r="T2508" s="16">
        <f>LOOKUP(Table5[[#This Row],[Item '#]],Ticket_Forms[Form Number],Ticket_Forms[Last Sale])</f>
        <v>200</v>
      </c>
      <c r="U2508" s="16" t="s">
        <v>3909</v>
      </c>
      <c r="V2508" s="58">
        <f>Table5[[#This Row],[Date Distributed]]</f>
        <v>45467</v>
      </c>
      <c r="W2508" s="3" t="str">
        <f>_xlfn.XLOOKUP(Table5[[#This Row],[Serial '#]],Table10[Serial '#],Table10[Charity Association],"",,)</f>
        <v>Holy Trinity Lutheran Church</v>
      </c>
      <c r="Z2508" s="3" t="s">
        <v>3909</v>
      </c>
    </row>
    <row r="2509" spans="1:26" hidden="1" x14ac:dyDescent="0.35">
      <c r="A2509" s="3">
        <v>2507</v>
      </c>
      <c r="B2509" s="85">
        <v>45454</v>
      </c>
      <c r="C2509" s="73">
        <f>_xlfn.XLOOKUP(Table5[[#This Row],[Serial '#]],Table10[Serial '#],Table10[Date],"",,)</f>
        <v>45467</v>
      </c>
      <c r="D25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09" s="73" t="str">
        <f>IF(Table5[[#This Row],[Date Distributed]]="","In Stock","Distributed")</f>
        <v>Distributed</v>
      </c>
      <c r="F2509" s="79" t="s">
        <v>660</v>
      </c>
      <c r="G2509" s="75" t="s">
        <v>761</v>
      </c>
      <c r="H2509" s="80" t="s">
        <v>771</v>
      </c>
      <c r="I2509" s="80" t="s">
        <v>772</v>
      </c>
      <c r="J2509" s="81" t="s">
        <v>3105</v>
      </c>
      <c r="K2509" s="80" t="s">
        <v>385</v>
      </c>
      <c r="L2509" s="3" t="str">
        <f>_xlfn.XLOOKUP(Table5[[#This Row],[Item '#]],Ticket_Forms[Form Number],Ticket_Forms[Game Name],"",,)</f>
        <v>Criss Cross</v>
      </c>
      <c r="M2509" s="15">
        <v>186</v>
      </c>
      <c r="N2509" s="3">
        <f>LOOKUP(Table5[[#This Row],[Item '#]],Ticket_Forms[Form Number],Ticket_Forms[Ticket Count])</f>
        <v>5520</v>
      </c>
      <c r="O2509" s="16">
        <f>LOOKUP(Table5[[#This Row],[Item '#]],Ticket_Forms[Form Number],Ticket_Forms[Ticket Value])</f>
        <v>1</v>
      </c>
      <c r="P2509" s="16">
        <f>LOOKUP(Table5[[#This Row],[Item '#]],Ticket_Forms[Form Number],Ticket_Forms[Revenue])</f>
        <v>5520</v>
      </c>
      <c r="Q2509" s="16">
        <f>LOOKUP(Table5[[#This Row],[Item '#]],Ticket_Forms[Form Number],Ticket_Forms[Ideal Profit])</f>
        <v>960</v>
      </c>
      <c r="R2509" s="16">
        <f>LOOKUP(Table5[[#This Row],[Item '#]],Ticket_Forms[Form Number],Ticket_Forms[Prizes])</f>
        <v>4560</v>
      </c>
      <c r="S2509" s="16">
        <f>LOOKUP(Table5[[#This Row],[Item '#]],Ticket_Forms[Form Number],Ticket_Forms[Location Rent])</f>
        <v>331</v>
      </c>
      <c r="T2509" s="16">
        <f>LOOKUP(Table5[[#This Row],[Item '#]],Ticket_Forms[Form Number],Ticket_Forms[Last Sale])</f>
        <v>200</v>
      </c>
      <c r="U2509" s="16" t="s">
        <v>3909</v>
      </c>
      <c r="V2509" s="58">
        <f>Table5[[#This Row],[Date Distributed]]</f>
        <v>45467</v>
      </c>
      <c r="W2509" s="3" t="str">
        <f>_xlfn.XLOOKUP(Table5[[#This Row],[Serial '#]],Table10[Serial '#],Table10[Charity Association],"",,)</f>
        <v>Greater Cleveland Football Foundation</v>
      </c>
      <c r="Z2509" s="3" t="s">
        <v>3909</v>
      </c>
    </row>
    <row r="2510" spans="1:26" hidden="1" x14ac:dyDescent="0.35">
      <c r="A2510" s="3">
        <v>2508</v>
      </c>
      <c r="B2510" s="85">
        <v>45454</v>
      </c>
      <c r="C2510" s="73">
        <f>_xlfn.XLOOKUP(Table5[[#This Row],[Serial '#]],Table10[Serial '#],Table10[Date],"",,)</f>
        <v>45467</v>
      </c>
      <c r="D25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10" s="73" t="str">
        <f>IF(Table5[[#This Row],[Date Distributed]]="","In Stock","Distributed")</f>
        <v>Distributed</v>
      </c>
      <c r="F2510" s="79" t="s">
        <v>660</v>
      </c>
      <c r="G2510" s="75" t="s">
        <v>761</v>
      </c>
      <c r="H2510" s="80" t="s">
        <v>771</v>
      </c>
      <c r="I2510" s="80" t="s">
        <v>772</v>
      </c>
      <c r="J2510" s="81" t="s">
        <v>3106</v>
      </c>
      <c r="K2510" s="80" t="s">
        <v>3645</v>
      </c>
      <c r="L2510" s="3" t="str">
        <f>_xlfn.XLOOKUP(Table5[[#This Row],[Item '#]],Ticket_Forms[Form Number],Ticket_Forms[Game Name],"",,)</f>
        <v>Big 5</v>
      </c>
      <c r="M2510" s="15">
        <v>360</v>
      </c>
      <c r="N2510" s="3">
        <f>LOOKUP(Table5[[#This Row],[Item '#]],Ticket_Forms[Form Number],Ticket_Forms[Ticket Count])</f>
        <v>9959</v>
      </c>
      <c r="O2510" s="16">
        <f>LOOKUP(Table5[[#This Row],[Item '#]],Ticket_Forms[Form Number],Ticket_Forms[Ticket Value])</f>
        <v>1</v>
      </c>
      <c r="P2510" s="16">
        <f>LOOKUP(Table5[[#This Row],[Item '#]],Ticket_Forms[Form Number],Ticket_Forms[Revenue])</f>
        <v>9959</v>
      </c>
      <c r="Q2510" s="16">
        <f>LOOKUP(Table5[[#This Row],[Item '#]],Ticket_Forms[Form Number],Ticket_Forms[Ideal Profit])</f>
        <v>2119</v>
      </c>
      <c r="R2510" s="16">
        <f>LOOKUP(Table5[[#This Row],[Item '#]],Ticket_Forms[Form Number],Ticket_Forms[Prizes])</f>
        <v>7840</v>
      </c>
      <c r="S2510" s="16">
        <f>LOOKUP(Table5[[#This Row],[Item '#]],Ticket_Forms[Form Number],Ticket_Forms[Location Rent])</f>
        <v>597</v>
      </c>
      <c r="T2510" s="16">
        <f>LOOKUP(Table5[[#This Row],[Item '#]],Ticket_Forms[Form Number],Ticket_Forms[Last Sale])</f>
        <v>0</v>
      </c>
      <c r="U2510" s="16" t="s">
        <v>3909</v>
      </c>
      <c r="V2510" s="58">
        <f>Table5[[#This Row],[Date Distributed]]</f>
        <v>45467</v>
      </c>
      <c r="W2510" s="3" t="str">
        <f>_xlfn.XLOOKUP(Table5[[#This Row],[Serial '#]],Table10[Serial '#],Table10[Charity Association],"",,)</f>
        <v>Greater Cleveland Football Foundation</v>
      </c>
      <c r="Z2510" s="3" t="s">
        <v>3909</v>
      </c>
    </row>
    <row r="2511" spans="1:26" hidden="1" x14ac:dyDescent="0.35">
      <c r="A2511" s="3">
        <v>2509</v>
      </c>
      <c r="B2511" s="85">
        <v>45454</v>
      </c>
      <c r="C2511" s="73">
        <f>_xlfn.XLOOKUP(Table5[[#This Row],[Serial '#]],Table10[Serial '#],Table10[Date],"",,)</f>
        <v>45468</v>
      </c>
      <c r="D25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11" s="73" t="str">
        <f>IF(Table5[[#This Row],[Date Distributed]]="","In Stock","Distributed")</f>
        <v>Distributed</v>
      </c>
      <c r="F2511" s="79" t="s">
        <v>660</v>
      </c>
      <c r="G2511" s="75" t="s">
        <v>761</v>
      </c>
      <c r="H2511" s="80" t="s">
        <v>771</v>
      </c>
      <c r="I2511" s="80" t="s">
        <v>772</v>
      </c>
      <c r="J2511" s="81" t="s">
        <v>3107</v>
      </c>
      <c r="K2511" s="80" t="s">
        <v>385</v>
      </c>
      <c r="L2511" s="3" t="str">
        <f>_xlfn.XLOOKUP(Table5[[#This Row],[Item '#]],Ticket_Forms[Form Number],Ticket_Forms[Game Name],"",,)</f>
        <v>Criss Cross</v>
      </c>
      <c r="M2511" s="15">
        <v>186</v>
      </c>
      <c r="N2511" s="3">
        <f>LOOKUP(Table5[[#This Row],[Item '#]],Ticket_Forms[Form Number],Ticket_Forms[Ticket Count])</f>
        <v>5520</v>
      </c>
      <c r="O2511" s="16">
        <f>LOOKUP(Table5[[#This Row],[Item '#]],Ticket_Forms[Form Number],Ticket_Forms[Ticket Value])</f>
        <v>1</v>
      </c>
      <c r="P2511" s="16">
        <f>LOOKUP(Table5[[#This Row],[Item '#]],Ticket_Forms[Form Number],Ticket_Forms[Revenue])</f>
        <v>5520</v>
      </c>
      <c r="Q2511" s="16">
        <f>LOOKUP(Table5[[#This Row],[Item '#]],Ticket_Forms[Form Number],Ticket_Forms[Ideal Profit])</f>
        <v>960</v>
      </c>
      <c r="R2511" s="16">
        <f>LOOKUP(Table5[[#This Row],[Item '#]],Ticket_Forms[Form Number],Ticket_Forms[Prizes])</f>
        <v>4560</v>
      </c>
      <c r="S2511" s="16">
        <f>LOOKUP(Table5[[#This Row],[Item '#]],Ticket_Forms[Form Number],Ticket_Forms[Location Rent])</f>
        <v>331</v>
      </c>
      <c r="T2511" s="16">
        <f>LOOKUP(Table5[[#This Row],[Item '#]],Ticket_Forms[Form Number],Ticket_Forms[Last Sale])</f>
        <v>200</v>
      </c>
      <c r="U2511" s="16" t="s">
        <v>3909</v>
      </c>
      <c r="V2511" s="58">
        <f>Table5[[#This Row],[Date Distributed]]</f>
        <v>45468</v>
      </c>
      <c r="W2511" s="3" t="str">
        <f>_xlfn.XLOOKUP(Table5[[#This Row],[Serial '#]],Table10[Serial '#],Table10[Charity Association],"",,)</f>
        <v>Italian American Brotherhood Club</v>
      </c>
      <c r="Z2511" s="3" t="s">
        <v>3909</v>
      </c>
    </row>
    <row r="2512" spans="1:26" hidden="1" x14ac:dyDescent="0.35">
      <c r="A2512" s="3">
        <v>2510</v>
      </c>
      <c r="B2512" s="85">
        <v>45454</v>
      </c>
      <c r="C2512" s="73">
        <f>_xlfn.XLOOKUP(Table5[[#This Row],[Serial '#]],Table10[Serial '#],Table10[Date],"",,)</f>
        <v>45468</v>
      </c>
      <c r="D25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12" s="73" t="str">
        <f>IF(Table5[[#This Row],[Date Distributed]]="","In Stock","Distributed")</f>
        <v>Distributed</v>
      </c>
      <c r="F2512" s="79" t="s">
        <v>660</v>
      </c>
      <c r="G2512" s="75" t="s">
        <v>761</v>
      </c>
      <c r="H2512" s="80" t="s">
        <v>771</v>
      </c>
      <c r="I2512" s="80" t="s">
        <v>772</v>
      </c>
      <c r="J2512" s="81" t="s">
        <v>3108</v>
      </c>
      <c r="K2512" s="80" t="s">
        <v>385</v>
      </c>
      <c r="L2512" s="3" t="str">
        <f>_xlfn.XLOOKUP(Table5[[#This Row],[Item '#]],Ticket_Forms[Form Number],Ticket_Forms[Game Name],"",,)</f>
        <v>Criss Cross</v>
      </c>
      <c r="M2512" s="15">
        <v>186</v>
      </c>
      <c r="N2512" s="3">
        <f>LOOKUP(Table5[[#This Row],[Item '#]],Ticket_Forms[Form Number],Ticket_Forms[Ticket Count])</f>
        <v>5520</v>
      </c>
      <c r="O2512" s="16">
        <f>LOOKUP(Table5[[#This Row],[Item '#]],Ticket_Forms[Form Number],Ticket_Forms[Ticket Value])</f>
        <v>1</v>
      </c>
      <c r="P2512" s="16">
        <f>LOOKUP(Table5[[#This Row],[Item '#]],Ticket_Forms[Form Number],Ticket_Forms[Revenue])</f>
        <v>5520</v>
      </c>
      <c r="Q2512" s="16">
        <f>LOOKUP(Table5[[#This Row],[Item '#]],Ticket_Forms[Form Number],Ticket_Forms[Ideal Profit])</f>
        <v>960</v>
      </c>
      <c r="R2512" s="16">
        <f>LOOKUP(Table5[[#This Row],[Item '#]],Ticket_Forms[Form Number],Ticket_Forms[Prizes])</f>
        <v>4560</v>
      </c>
      <c r="S2512" s="16">
        <f>LOOKUP(Table5[[#This Row],[Item '#]],Ticket_Forms[Form Number],Ticket_Forms[Location Rent])</f>
        <v>331</v>
      </c>
      <c r="T2512" s="16">
        <f>LOOKUP(Table5[[#This Row],[Item '#]],Ticket_Forms[Form Number],Ticket_Forms[Last Sale])</f>
        <v>200</v>
      </c>
      <c r="U2512" s="16" t="s">
        <v>3909</v>
      </c>
      <c r="V2512" s="58">
        <f>Table5[[#This Row],[Date Distributed]]</f>
        <v>45468</v>
      </c>
      <c r="W2512" s="3" t="str">
        <f>_xlfn.XLOOKUP(Table5[[#This Row],[Serial '#]],Table10[Serial '#],Table10[Charity Association],"",,)</f>
        <v>Italian American Brotherhood Club</v>
      </c>
      <c r="Z2512" s="3" t="s">
        <v>3909</v>
      </c>
    </row>
    <row r="2513" spans="1:26" hidden="1" x14ac:dyDescent="0.35">
      <c r="A2513" s="3">
        <v>2511</v>
      </c>
      <c r="B2513" s="85">
        <v>45454</v>
      </c>
      <c r="C2513" s="73">
        <f>_xlfn.XLOOKUP(Table5[[#This Row],[Serial '#]],Table10[Serial '#],Table10[Date],"",,)</f>
        <v>45468</v>
      </c>
      <c r="D25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13" s="73" t="str">
        <f>IF(Table5[[#This Row],[Date Distributed]]="","In Stock","Distributed")</f>
        <v>Distributed</v>
      </c>
      <c r="F2513" s="79" t="s">
        <v>660</v>
      </c>
      <c r="G2513" s="75" t="s">
        <v>761</v>
      </c>
      <c r="H2513" s="80" t="s">
        <v>771</v>
      </c>
      <c r="I2513" s="80" t="s">
        <v>772</v>
      </c>
      <c r="J2513" s="81" t="s">
        <v>3109</v>
      </c>
      <c r="K2513" s="80" t="s">
        <v>385</v>
      </c>
      <c r="L2513" s="3" t="str">
        <f>_xlfn.XLOOKUP(Table5[[#This Row],[Item '#]],Ticket_Forms[Form Number],Ticket_Forms[Game Name],"",,)</f>
        <v>Criss Cross</v>
      </c>
      <c r="M2513" s="15">
        <v>186</v>
      </c>
      <c r="N2513" s="3">
        <f>LOOKUP(Table5[[#This Row],[Item '#]],Ticket_Forms[Form Number],Ticket_Forms[Ticket Count])</f>
        <v>5520</v>
      </c>
      <c r="O2513" s="16">
        <f>LOOKUP(Table5[[#This Row],[Item '#]],Ticket_Forms[Form Number],Ticket_Forms[Ticket Value])</f>
        <v>1</v>
      </c>
      <c r="P2513" s="16">
        <f>LOOKUP(Table5[[#This Row],[Item '#]],Ticket_Forms[Form Number],Ticket_Forms[Revenue])</f>
        <v>5520</v>
      </c>
      <c r="Q2513" s="16">
        <f>LOOKUP(Table5[[#This Row],[Item '#]],Ticket_Forms[Form Number],Ticket_Forms[Ideal Profit])</f>
        <v>960</v>
      </c>
      <c r="R2513" s="16">
        <f>LOOKUP(Table5[[#This Row],[Item '#]],Ticket_Forms[Form Number],Ticket_Forms[Prizes])</f>
        <v>4560</v>
      </c>
      <c r="S2513" s="16">
        <f>LOOKUP(Table5[[#This Row],[Item '#]],Ticket_Forms[Form Number],Ticket_Forms[Location Rent])</f>
        <v>331</v>
      </c>
      <c r="T2513" s="16">
        <f>LOOKUP(Table5[[#This Row],[Item '#]],Ticket_Forms[Form Number],Ticket_Forms[Last Sale])</f>
        <v>200</v>
      </c>
      <c r="U2513" s="16" t="s">
        <v>3909</v>
      </c>
      <c r="V2513" s="58">
        <f>Table5[[#This Row],[Date Distributed]]</f>
        <v>45468</v>
      </c>
      <c r="W2513" s="3" t="str">
        <f>_xlfn.XLOOKUP(Table5[[#This Row],[Serial '#]],Table10[Serial '#],Table10[Charity Association],"",,)</f>
        <v>Cleveland Police Athletic League</v>
      </c>
      <c r="Z2513" s="3" t="s">
        <v>3909</v>
      </c>
    </row>
    <row r="2514" spans="1:26" hidden="1" x14ac:dyDescent="0.35">
      <c r="A2514" s="3">
        <v>2512</v>
      </c>
      <c r="B2514" s="85">
        <v>45454</v>
      </c>
      <c r="C2514" s="73">
        <f>_xlfn.XLOOKUP(Table5[[#This Row],[Serial '#]],Table10[Serial '#],Table10[Date],"",,)</f>
        <v>45470</v>
      </c>
      <c r="D25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14" s="73" t="str">
        <f>IF(Table5[[#This Row],[Date Distributed]]="","In Stock","Distributed")</f>
        <v>Distributed</v>
      </c>
      <c r="F2514" s="79" t="s">
        <v>660</v>
      </c>
      <c r="G2514" s="75" t="s">
        <v>761</v>
      </c>
      <c r="H2514" s="80" t="s">
        <v>771</v>
      </c>
      <c r="I2514" s="80" t="s">
        <v>772</v>
      </c>
      <c r="J2514" s="81" t="s">
        <v>3110</v>
      </c>
      <c r="K2514" s="80" t="s">
        <v>506</v>
      </c>
      <c r="L2514" s="3" t="str">
        <f>_xlfn.XLOOKUP(Table5[[#This Row],[Item '#]],Ticket_Forms[Form Number],Ticket_Forms[Game Name],"",,)</f>
        <v>Night Life</v>
      </c>
      <c r="M2514" s="15">
        <v>212</v>
      </c>
      <c r="N2514" s="3">
        <f>LOOKUP(Table5[[#This Row],[Item '#]],Ticket_Forms[Form Number],Ticket_Forms[Ticket Count])</f>
        <v>6320</v>
      </c>
      <c r="O2514" s="16">
        <f>LOOKUP(Table5[[#This Row],[Item '#]],Ticket_Forms[Form Number],Ticket_Forms[Ticket Value])</f>
        <v>1</v>
      </c>
      <c r="P2514" s="16">
        <f>LOOKUP(Table5[[#This Row],[Item '#]],Ticket_Forms[Form Number],Ticket_Forms[Revenue])</f>
        <v>6320</v>
      </c>
      <c r="Q2514" s="16">
        <f>LOOKUP(Table5[[#This Row],[Item '#]],Ticket_Forms[Form Number],Ticket_Forms[Ideal Profit])</f>
        <v>1575</v>
      </c>
      <c r="R2514" s="16">
        <f>LOOKUP(Table5[[#This Row],[Item '#]],Ticket_Forms[Form Number],Ticket_Forms[Prizes])</f>
        <v>4745</v>
      </c>
      <c r="S2514" s="16">
        <f>LOOKUP(Table5[[#This Row],[Item '#]],Ticket_Forms[Form Number],Ticket_Forms[Location Rent])</f>
        <v>379</v>
      </c>
      <c r="T2514" s="16">
        <f>LOOKUP(Table5[[#This Row],[Item '#]],Ticket_Forms[Form Number],Ticket_Forms[Last Sale])</f>
        <v>599</v>
      </c>
      <c r="U2514" s="16" t="s">
        <v>3909</v>
      </c>
      <c r="V2514" s="58">
        <f>Table5[[#This Row],[Date Distributed]]</f>
        <v>45470</v>
      </c>
      <c r="W2514" s="3" t="str">
        <f>_xlfn.XLOOKUP(Table5[[#This Row],[Serial '#]],Table10[Serial '#],Table10[Charity Association],"",,)</f>
        <v>Cleveland Police Athletic League</v>
      </c>
      <c r="Z2514" s="3" t="s">
        <v>3909</v>
      </c>
    </row>
    <row r="2515" spans="1:26" hidden="1" x14ac:dyDescent="0.35">
      <c r="A2515" s="3">
        <v>2513</v>
      </c>
      <c r="B2515" s="85">
        <v>45454</v>
      </c>
      <c r="C2515" s="73">
        <f>_xlfn.XLOOKUP(Table5[[#This Row],[Serial '#]],Table10[Serial '#],Table10[Date],"",,)</f>
        <v>45470</v>
      </c>
      <c r="D25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15" s="73" t="str">
        <f>IF(Table5[[#This Row],[Date Distributed]]="","In Stock","Distributed")</f>
        <v>Distributed</v>
      </c>
      <c r="F2515" s="79" t="s">
        <v>660</v>
      </c>
      <c r="G2515" s="75" t="s">
        <v>761</v>
      </c>
      <c r="H2515" s="80" t="s">
        <v>771</v>
      </c>
      <c r="I2515" s="80" t="s">
        <v>772</v>
      </c>
      <c r="J2515" s="81" t="s">
        <v>3111</v>
      </c>
      <c r="K2515" s="80" t="s">
        <v>508</v>
      </c>
      <c r="L2515" s="3" t="str">
        <f>_xlfn.XLOOKUP(Table5[[#This Row],[Item '#]],Ticket_Forms[Form Number],Ticket_Forms[Game Name],"",,)</f>
        <v>Gimme Sum</v>
      </c>
      <c r="M2515" s="15">
        <v>212</v>
      </c>
      <c r="N2515" s="3">
        <f>LOOKUP(Table5[[#This Row],[Item '#]],Ticket_Forms[Form Number],Ticket_Forms[Ticket Count])</f>
        <v>6320</v>
      </c>
      <c r="O2515" s="16">
        <f>LOOKUP(Table5[[#This Row],[Item '#]],Ticket_Forms[Form Number],Ticket_Forms[Ticket Value])</f>
        <v>1</v>
      </c>
      <c r="P2515" s="16">
        <f>LOOKUP(Table5[[#This Row],[Item '#]],Ticket_Forms[Form Number],Ticket_Forms[Revenue])</f>
        <v>6320</v>
      </c>
      <c r="Q2515" s="16">
        <f>LOOKUP(Table5[[#This Row],[Item '#]],Ticket_Forms[Form Number],Ticket_Forms[Ideal Profit])</f>
        <v>1575</v>
      </c>
      <c r="R2515" s="16">
        <f>LOOKUP(Table5[[#This Row],[Item '#]],Ticket_Forms[Form Number],Ticket_Forms[Prizes])</f>
        <v>4745</v>
      </c>
      <c r="S2515" s="16">
        <f>LOOKUP(Table5[[#This Row],[Item '#]],Ticket_Forms[Form Number],Ticket_Forms[Location Rent])</f>
        <v>379</v>
      </c>
      <c r="T2515" s="16">
        <f>LOOKUP(Table5[[#This Row],[Item '#]],Ticket_Forms[Form Number],Ticket_Forms[Last Sale])</f>
        <v>599</v>
      </c>
      <c r="U2515" s="16" t="s">
        <v>3909</v>
      </c>
      <c r="V2515" s="58">
        <f>Table5[[#This Row],[Date Distributed]]</f>
        <v>45470</v>
      </c>
      <c r="W2515" s="3" t="str">
        <f>_xlfn.XLOOKUP(Table5[[#This Row],[Serial '#]],Table10[Serial '#],Table10[Charity Association],"",,)</f>
        <v>Cleveland Police Athletic League</v>
      </c>
      <c r="Z2515" s="3" t="s">
        <v>3909</v>
      </c>
    </row>
    <row r="2516" spans="1:26" hidden="1" x14ac:dyDescent="0.35">
      <c r="A2516" s="3">
        <v>2514</v>
      </c>
      <c r="B2516" s="85">
        <v>45454</v>
      </c>
      <c r="C2516" s="73">
        <f>_xlfn.XLOOKUP(Table5[[#This Row],[Serial '#]],Table10[Serial '#],Table10[Date],"",,)</f>
        <v>45470</v>
      </c>
      <c r="D25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16" s="73" t="str">
        <f>IF(Table5[[#This Row],[Date Distributed]]="","In Stock","Distributed")</f>
        <v>Distributed</v>
      </c>
      <c r="F2516" s="79" t="s">
        <v>660</v>
      </c>
      <c r="G2516" s="75" t="s">
        <v>761</v>
      </c>
      <c r="H2516" s="80" t="s">
        <v>771</v>
      </c>
      <c r="I2516" s="80" t="s">
        <v>772</v>
      </c>
      <c r="J2516" s="81" t="s">
        <v>3112</v>
      </c>
      <c r="K2516" s="80" t="s">
        <v>508</v>
      </c>
      <c r="L2516" s="3" t="str">
        <f>_xlfn.XLOOKUP(Table5[[#This Row],[Item '#]],Ticket_Forms[Form Number],Ticket_Forms[Game Name],"",,)</f>
        <v>Gimme Sum</v>
      </c>
      <c r="M2516" s="15">
        <v>212</v>
      </c>
      <c r="N2516" s="3">
        <f>LOOKUP(Table5[[#This Row],[Item '#]],Ticket_Forms[Form Number],Ticket_Forms[Ticket Count])</f>
        <v>6320</v>
      </c>
      <c r="O2516" s="16">
        <f>LOOKUP(Table5[[#This Row],[Item '#]],Ticket_Forms[Form Number],Ticket_Forms[Ticket Value])</f>
        <v>1</v>
      </c>
      <c r="P2516" s="16">
        <f>LOOKUP(Table5[[#This Row],[Item '#]],Ticket_Forms[Form Number],Ticket_Forms[Revenue])</f>
        <v>6320</v>
      </c>
      <c r="Q2516" s="16">
        <f>LOOKUP(Table5[[#This Row],[Item '#]],Ticket_Forms[Form Number],Ticket_Forms[Ideal Profit])</f>
        <v>1575</v>
      </c>
      <c r="R2516" s="16">
        <f>LOOKUP(Table5[[#This Row],[Item '#]],Ticket_Forms[Form Number],Ticket_Forms[Prizes])</f>
        <v>4745</v>
      </c>
      <c r="S2516" s="16">
        <f>LOOKUP(Table5[[#This Row],[Item '#]],Ticket_Forms[Form Number],Ticket_Forms[Location Rent])</f>
        <v>379</v>
      </c>
      <c r="T2516" s="16">
        <f>LOOKUP(Table5[[#This Row],[Item '#]],Ticket_Forms[Form Number],Ticket_Forms[Last Sale])</f>
        <v>599</v>
      </c>
      <c r="U2516" s="16" t="s">
        <v>3909</v>
      </c>
      <c r="V2516" s="58">
        <f>Table5[[#This Row],[Date Distributed]]</f>
        <v>45470</v>
      </c>
      <c r="W2516" s="3" t="str">
        <f>_xlfn.XLOOKUP(Table5[[#This Row],[Serial '#]],Table10[Serial '#],Table10[Charity Association],"",,)</f>
        <v>Cleveland Police Athletic League</v>
      </c>
      <c r="Z2516" s="3" t="s">
        <v>3909</v>
      </c>
    </row>
    <row r="2517" spans="1:26" hidden="1" x14ac:dyDescent="0.35">
      <c r="A2517" s="3">
        <v>2515</v>
      </c>
      <c r="B2517" s="85">
        <v>45454</v>
      </c>
      <c r="C2517" s="73">
        <f>_xlfn.XLOOKUP(Table5[[#This Row],[Serial '#]],Table10[Serial '#],Table10[Date],"",,)</f>
        <v>45471</v>
      </c>
      <c r="D25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17" s="73" t="str">
        <f>IF(Table5[[#This Row],[Date Distributed]]="","In Stock","Distributed")</f>
        <v>Distributed</v>
      </c>
      <c r="F2517" s="79" t="s">
        <v>660</v>
      </c>
      <c r="G2517" s="75" t="s">
        <v>761</v>
      </c>
      <c r="H2517" s="80" t="s">
        <v>771</v>
      </c>
      <c r="I2517" s="80" t="s">
        <v>772</v>
      </c>
      <c r="J2517" s="81" t="s">
        <v>3113</v>
      </c>
      <c r="K2517" s="80" t="s">
        <v>385</v>
      </c>
      <c r="L2517" s="3" t="str">
        <f>_xlfn.XLOOKUP(Table5[[#This Row],[Item '#]],Ticket_Forms[Form Number],Ticket_Forms[Game Name],"",,)</f>
        <v>Criss Cross</v>
      </c>
      <c r="M2517" s="15">
        <v>186</v>
      </c>
      <c r="N2517" s="3">
        <f>LOOKUP(Table5[[#This Row],[Item '#]],Ticket_Forms[Form Number],Ticket_Forms[Ticket Count])</f>
        <v>5520</v>
      </c>
      <c r="O2517" s="16">
        <f>LOOKUP(Table5[[#This Row],[Item '#]],Ticket_Forms[Form Number],Ticket_Forms[Ticket Value])</f>
        <v>1</v>
      </c>
      <c r="P2517" s="16">
        <f>LOOKUP(Table5[[#This Row],[Item '#]],Ticket_Forms[Form Number],Ticket_Forms[Revenue])</f>
        <v>5520</v>
      </c>
      <c r="Q2517" s="16">
        <f>LOOKUP(Table5[[#This Row],[Item '#]],Ticket_Forms[Form Number],Ticket_Forms[Ideal Profit])</f>
        <v>960</v>
      </c>
      <c r="R2517" s="16">
        <f>LOOKUP(Table5[[#This Row],[Item '#]],Ticket_Forms[Form Number],Ticket_Forms[Prizes])</f>
        <v>4560</v>
      </c>
      <c r="S2517" s="16">
        <f>LOOKUP(Table5[[#This Row],[Item '#]],Ticket_Forms[Form Number],Ticket_Forms[Location Rent])</f>
        <v>331</v>
      </c>
      <c r="T2517" s="16">
        <f>LOOKUP(Table5[[#This Row],[Item '#]],Ticket_Forms[Form Number],Ticket_Forms[Last Sale])</f>
        <v>200</v>
      </c>
      <c r="U2517" s="16" t="s">
        <v>3909</v>
      </c>
      <c r="V2517" s="58">
        <f>Table5[[#This Row],[Date Distributed]]</f>
        <v>45471</v>
      </c>
      <c r="W2517" s="3" t="str">
        <f>_xlfn.XLOOKUP(Table5[[#This Row],[Serial '#]],Table10[Serial '#],Table10[Charity Association],"",,)</f>
        <v>Cleveland Police Athletic League</v>
      </c>
      <c r="Z2517" s="3" t="s">
        <v>3909</v>
      </c>
    </row>
    <row r="2518" spans="1:26" hidden="1" x14ac:dyDescent="0.35">
      <c r="A2518" s="3">
        <v>2516</v>
      </c>
      <c r="B2518" s="85">
        <v>45454</v>
      </c>
      <c r="C2518" s="73">
        <f>_xlfn.XLOOKUP(Table5[[#This Row],[Serial '#]],Table10[Serial '#],Table10[Date],"",,)</f>
        <v>45471</v>
      </c>
      <c r="D25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18" s="73" t="str">
        <f>IF(Table5[[#This Row],[Date Distributed]]="","In Stock","Distributed")</f>
        <v>Distributed</v>
      </c>
      <c r="F2518" s="79" t="s">
        <v>660</v>
      </c>
      <c r="G2518" s="75" t="s">
        <v>761</v>
      </c>
      <c r="H2518" s="80" t="s">
        <v>771</v>
      </c>
      <c r="I2518" s="80" t="s">
        <v>772</v>
      </c>
      <c r="J2518" s="81" t="s">
        <v>3114</v>
      </c>
      <c r="K2518" s="80" t="s">
        <v>385</v>
      </c>
      <c r="L2518" s="3" t="str">
        <f>_xlfn.XLOOKUP(Table5[[#This Row],[Item '#]],Ticket_Forms[Form Number],Ticket_Forms[Game Name],"",,)</f>
        <v>Criss Cross</v>
      </c>
      <c r="M2518" s="15">
        <v>186</v>
      </c>
      <c r="N2518" s="3">
        <f>LOOKUP(Table5[[#This Row],[Item '#]],Ticket_Forms[Form Number],Ticket_Forms[Ticket Count])</f>
        <v>5520</v>
      </c>
      <c r="O2518" s="16">
        <f>LOOKUP(Table5[[#This Row],[Item '#]],Ticket_Forms[Form Number],Ticket_Forms[Ticket Value])</f>
        <v>1</v>
      </c>
      <c r="P2518" s="16">
        <f>LOOKUP(Table5[[#This Row],[Item '#]],Ticket_Forms[Form Number],Ticket_Forms[Revenue])</f>
        <v>5520</v>
      </c>
      <c r="Q2518" s="16">
        <f>LOOKUP(Table5[[#This Row],[Item '#]],Ticket_Forms[Form Number],Ticket_Forms[Ideal Profit])</f>
        <v>960</v>
      </c>
      <c r="R2518" s="16">
        <f>LOOKUP(Table5[[#This Row],[Item '#]],Ticket_Forms[Form Number],Ticket_Forms[Prizes])</f>
        <v>4560</v>
      </c>
      <c r="S2518" s="16">
        <f>LOOKUP(Table5[[#This Row],[Item '#]],Ticket_Forms[Form Number],Ticket_Forms[Location Rent])</f>
        <v>331</v>
      </c>
      <c r="T2518" s="16">
        <f>LOOKUP(Table5[[#This Row],[Item '#]],Ticket_Forms[Form Number],Ticket_Forms[Last Sale])</f>
        <v>200</v>
      </c>
      <c r="U2518" s="16" t="s">
        <v>3909</v>
      </c>
      <c r="V2518" s="58">
        <f>Table5[[#This Row],[Date Distributed]]</f>
        <v>45471</v>
      </c>
      <c r="W2518" s="3" t="str">
        <f>_xlfn.XLOOKUP(Table5[[#This Row],[Serial '#]],Table10[Serial '#],Table10[Charity Association],"",,)</f>
        <v>Cleveland Police Athletic League</v>
      </c>
      <c r="Z2518" s="3" t="s">
        <v>3909</v>
      </c>
    </row>
    <row r="2519" spans="1:26" hidden="1" x14ac:dyDescent="0.35">
      <c r="A2519" s="3">
        <v>2517</v>
      </c>
      <c r="B2519" s="78">
        <v>45454</v>
      </c>
      <c r="C2519" s="73">
        <f>_xlfn.XLOOKUP(Table5[[#This Row],[Serial '#]],Table10[Serial '#],Table10[Date],"",,)</f>
        <v>45474</v>
      </c>
      <c r="D25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19" s="73" t="str">
        <f>IF(Table5[[#This Row],[Date Distributed]]="","In Stock","Distributed")</f>
        <v>Distributed</v>
      </c>
      <c r="F2519" s="79" t="s">
        <v>660</v>
      </c>
      <c r="G2519" s="75" t="s">
        <v>761</v>
      </c>
      <c r="H2519" s="80" t="s">
        <v>771</v>
      </c>
      <c r="I2519" s="80" t="s">
        <v>772</v>
      </c>
      <c r="J2519" s="81" t="s">
        <v>3115</v>
      </c>
      <c r="K2519" s="80" t="s">
        <v>385</v>
      </c>
      <c r="L2519" s="3" t="str">
        <f>_xlfn.XLOOKUP(Table5[[#This Row],[Item '#]],Ticket_Forms[Form Number],Ticket_Forms[Game Name],"",,)</f>
        <v>Criss Cross</v>
      </c>
      <c r="M2519" s="15">
        <v>186</v>
      </c>
      <c r="N2519" s="3">
        <f>LOOKUP(Table5[[#This Row],[Item '#]],Ticket_Forms[Form Number],Ticket_Forms[Ticket Count])</f>
        <v>5520</v>
      </c>
      <c r="O2519" s="16">
        <f>LOOKUP(Table5[[#This Row],[Item '#]],Ticket_Forms[Form Number],Ticket_Forms[Ticket Value])</f>
        <v>1</v>
      </c>
      <c r="P2519" s="16">
        <f>LOOKUP(Table5[[#This Row],[Item '#]],Ticket_Forms[Form Number],Ticket_Forms[Revenue])</f>
        <v>5520</v>
      </c>
      <c r="Q2519" s="16">
        <f>LOOKUP(Table5[[#This Row],[Item '#]],Ticket_Forms[Form Number],Ticket_Forms[Ideal Profit])</f>
        <v>960</v>
      </c>
      <c r="R2519" s="16">
        <f>LOOKUP(Table5[[#This Row],[Item '#]],Ticket_Forms[Form Number],Ticket_Forms[Prizes])</f>
        <v>4560</v>
      </c>
      <c r="S2519" s="16">
        <f>LOOKUP(Table5[[#This Row],[Item '#]],Ticket_Forms[Form Number],Ticket_Forms[Location Rent])</f>
        <v>331</v>
      </c>
      <c r="T2519" s="16">
        <f>LOOKUP(Table5[[#This Row],[Item '#]],Ticket_Forms[Form Number],Ticket_Forms[Last Sale])</f>
        <v>200</v>
      </c>
      <c r="U2519" s="16" t="s">
        <v>3909</v>
      </c>
      <c r="V2519" s="58">
        <f>Table5[[#This Row],[Date Distributed]]</f>
        <v>45474</v>
      </c>
      <c r="W2519" s="3" t="str">
        <f>_xlfn.XLOOKUP(Table5[[#This Row],[Serial '#]],Table10[Serial '#],Table10[Charity Association],"",,)</f>
        <v>Cleveland Police Athletic League</v>
      </c>
      <c r="X2519" s="3" t="s">
        <v>4065</v>
      </c>
      <c r="Y2519" s="33">
        <v>45476</v>
      </c>
      <c r="Z2519" s="3" t="s">
        <v>23</v>
      </c>
    </row>
    <row r="2520" spans="1:26" hidden="1" x14ac:dyDescent="0.35">
      <c r="A2520" s="3">
        <v>2518</v>
      </c>
      <c r="B2520" s="78">
        <v>45454</v>
      </c>
      <c r="C2520" s="73">
        <f>_xlfn.XLOOKUP(Table5[[#This Row],[Serial '#]],Table10[Serial '#],Table10[Date],"",,)</f>
        <v>45474</v>
      </c>
      <c r="D25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20" s="73" t="str">
        <f>IF(Table5[[#This Row],[Date Distributed]]="","In Stock","Distributed")</f>
        <v>Distributed</v>
      </c>
      <c r="F2520" s="79" t="s">
        <v>660</v>
      </c>
      <c r="G2520" s="75" t="s">
        <v>761</v>
      </c>
      <c r="H2520" s="80" t="s">
        <v>771</v>
      </c>
      <c r="I2520" s="80" t="s">
        <v>772</v>
      </c>
      <c r="J2520" s="81" t="s">
        <v>3116</v>
      </c>
      <c r="K2520" s="80" t="s">
        <v>385</v>
      </c>
      <c r="L2520" s="3" t="str">
        <f>_xlfn.XLOOKUP(Table5[[#This Row],[Item '#]],Ticket_Forms[Form Number],Ticket_Forms[Game Name],"",,)</f>
        <v>Criss Cross</v>
      </c>
      <c r="M2520" s="15">
        <v>186</v>
      </c>
      <c r="N2520" s="3">
        <f>LOOKUP(Table5[[#This Row],[Item '#]],Ticket_Forms[Form Number],Ticket_Forms[Ticket Count])</f>
        <v>5520</v>
      </c>
      <c r="O2520" s="16">
        <f>LOOKUP(Table5[[#This Row],[Item '#]],Ticket_Forms[Form Number],Ticket_Forms[Ticket Value])</f>
        <v>1</v>
      </c>
      <c r="P2520" s="16">
        <f>LOOKUP(Table5[[#This Row],[Item '#]],Ticket_Forms[Form Number],Ticket_Forms[Revenue])</f>
        <v>5520</v>
      </c>
      <c r="Q2520" s="16">
        <f>LOOKUP(Table5[[#This Row],[Item '#]],Ticket_Forms[Form Number],Ticket_Forms[Ideal Profit])</f>
        <v>960</v>
      </c>
      <c r="R2520" s="16">
        <f>LOOKUP(Table5[[#This Row],[Item '#]],Ticket_Forms[Form Number],Ticket_Forms[Prizes])</f>
        <v>4560</v>
      </c>
      <c r="S2520" s="16">
        <f>LOOKUP(Table5[[#This Row],[Item '#]],Ticket_Forms[Form Number],Ticket_Forms[Location Rent])</f>
        <v>331</v>
      </c>
      <c r="T2520" s="16">
        <f>LOOKUP(Table5[[#This Row],[Item '#]],Ticket_Forms[Form Number],Ticket_Forms[Last Sale])</f>
        <v>200</v>
      </c>
      <c r="U2520" s="16" t="s">
        <v>3909</v>
      </c>
      <c r="V2520" s="58">
        <f>Table5[[#This Row],[Date Distributed]]</f>
        <v>45474</v>
      </c>
      <c r="W2520" s="3" t="str">
        <f>_xlfn.XLOOKUP(Table5[[#This Row],[Serial '#]],Table10[Serial '#],Table10[Charity Association],"",,)</f>
        <v>Cleveland Police Athletic League</v>
      </c>
      <c r="X2520" s="3" t="s">
        <v>4065</v>
      </c>
      <c r="Y2520" s="33">
        <v>45476</v>
      </c>
      <c r="Z2520" s="3" t="s">
        <v>23</v>
      </c>
    </row>
    <row r="2521" spans="1:26" hidden="1" x14ac:dyDescent="0.35">
      <c r="A2521" s="3">
        <v>2519</v>
      </c>
      <c r="B2521" s="78">
        <v>45454</v>
      </c>
      <c r="C2521" s="73">
        <f>_xlfn.XLOOKUP(Table5[[#This Row],[Serial '#]],Table10[Serial '#],Table10[Date],"",,)</f>
        <v>45474</v>
      </c>
      <c r="D25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21" s="73" t="str">
        <f>IF(Table5[[#This Row],[Date Distributed]]="","In Stock","Distributed")</f>
        <v>Distributed</v>
      </c>
      <c r="F2521" s="79" t="s">
        <v>660</v>
      </c>
      <c r="G2521" s="75" t="s">
        <v>761</v>
      </c>
      <c r="H2521" s="80" t="s">
        <v>771</v>
      </c>
      <c r="I2521" s="80" t="s">
        <v>772</v>
      </c>
      <c r="J2521" s="81" t="s">
        <v>3117</v>
      </c>
      <c r="K2521" s="80" t="s">
        <v>385</v>
      </c>
      <c r="L2521" s="3" t="str">
        <f>_xlfn.XLOOKUP(Table5[[#This Row],[Item '#]],Ticket_Forms[Form Number],Ticket_Forms[Game Name],"",,)</f>
        <v>Criss Cross</v>
      </c>
      <c r="M2521" s="15">
        <v>186</v>
      </c>
      <c r="N2521" s="3">
        <f>LOOKUP(Table5[[#This Row],[Item '#]],Ticket_Forms[Form Number],Ticket_Forms[Ticket Count])</f>
        <v>5520</v>
      </c>
      <c r="O2521" s="16">
        <f>LOOKUP(Table5[[#This Row],[Item '#]],Ticket_Forms[Form Number],Ticket_Forms[Ticket Value])</f>
        <v>1</v>
      </c>
      <c r="P2521" s="16">
        <f>LOOKUP(Table5[[#This Row],[Item '#]],Ticket_Forms[Form Number],Ticket_Forms[Revenue])</f>
        <v>5520</v>
      </c>
      <c r="Q2521" s="16">
        <f>LOOKUP(Table5[[#This Row],[Item '#]],Ticket_Forms[Form Number],Ticket_Forms[Ideal Profit])</f>
        <v>960</v>
      </c>
      <c r="R2521" s="16">
        <f>LOOKUP(Table5[[#This Row],[Item '#]],Ticket_Forms[Form Number],Ticket_Forms[Prizes])</f>
        <v>4560</v>
      </c>
      <c r="S2521" s="16">
        <f>LOOKUP(Table5[[#This Row],[Item '#]],Ticket_Forms[Form Number],Ticket_Forms[Location Rent])</f>
        <v>331</v>
      </c>
      <c r="T2521" s="16">
        <f>LOOKUP(Table5[[#This Row],[Item '#]],Ticket_Forms[Form Number],Ticket_Forms[Last Sale])</f>
        <v>200</v>
      </c>
      <c r="U2521" s="16" t="s">
        <v>3909</v>
      </c>
      <c r="V2521" s="58">
        <f>Table5[[#This Row],[Date Distributed]]</f>
        <v>45474</v>
      </c>
      <c r="W2521" s="3" t="str">
        <f>_xlfn.XLOOKUP(Table5[[#This Row],[Serial '#]],Table10[Serial '#],Table10[Charity Association],"",,)</f>
        <v>Cleveland Police Athletic League</v>
      </c>
      <c r="X2521" s="3" t="s">
        <v>4065</v>
      </c>
      <c r="Y2521" s="33">
        <v>45476</v>
      </c>
      <c r="Z2521" s="3" t="s">
        <v>23</v>
      </c>
    </row>
    <row r="2522" spans="1:26" hidden="1" x14ac:dyDescent="0.35">
      <c r="A2522" s="3">
        <v>2520</v>
      </c>
      <c r="B2522" s="78">
        <v>45454</v>
      </c>
      <c r="C2522" s="73">
        <f>_xlfn.XLOOKUP(Table5[[#This Row],[Serial '#]],Table10[Serial '#],Table10[Date],"",,)</f>
        <v>45474</v>
      </c>
      <c r="D25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22" s="73" t="str">
        <f>IF(Table5[[#This Row],[Date Distributed]]="","In Stock","Distributed")</f>
        <v>Distributed</v>
      </c>
      <c r="F2522" s="79" t="s">
        <v>660</v>
      </c>
      <c r="G2522" s="75" t="s">
        <v>761</v>
      </c>
      <c r="H2522" s="80" t="s">
        <v>771</v>
      </c>
      <c r="I2522" s="80" t="s">
        <v>772</v>
      </c>
      <c r="J2522" s="81" t="s">
        <v>3118</v>
      </c>
      <c r="K2522" s="80" t="s">
        <v>385</v>
      </c>
      <c r="L2522" s="3" t="str">
        <f>_xlfn.XLOOKUP(Table5[[#This Row],[Item '#]],Ticket_Forms[Form Number],Ticket_Forms[Game Name],"",,)</f>
        <v>Criss Cross</v>
      </c>
      <c r="M2522" s="15">
        <v>186</v>
      </c>
      <c r="N2522" s="3">
        <f>LOOKUP(Table5[[#This Row],[Item '#]],Ticket_Forms[Form Number],Ticket_Forms[Ticket Count])</f>
        <v>5520</v>
      </c>
      <c r="O2522" s="16">
        <f>LOOKUP(Table5[[#This Row],[Item '#]],Ticket_Forms[Form Number],Ticket_Forms[Ticket Value])</f>
        <v>1</v>
      </c>
      <c r="P2522" s="16">
        <f>LOOKUP(Table5[[#This Row],[Item '#]],Ticket_Forms[Form Number],Ticket_Forms[Revenue])</f>
        <v>5520</v>
      </c>
      <c r="Q2522" s="16">
        <f>LOOKUP(Table5[[#This Row],[Item '#]],Ticket_Forms[Form Number],Ticket_Forms[Ideal Profit])</f>
        <v>960</v>
      </c>
      <c r="R2522" s="16">
        <f>LOOKUP(Table5[[#This Row],[Item '#]],Ticket_Forms[Form Number],Ticket_Forms[Prizes])</f>
        <v>4560</v>
      </c>
      <c r="S2522" s="16">
        <f>LOOKUP(Table5[[#This Row],[Item '#]],Ticket_Forms[Form Number],Ticket_Forms[Location Rent])</f>
        <v>331</v>
      </c>
      <c r="T2522" s="16">
        <f>LOOKUP(Table5[[#This Row],[Item '#]],Ticket_Forms[Form Number],Ticket_Forms[Last Sale])</f>
        <v>200</v>
      </c>
      <c r="U2522" s="16" t="s">
        <v>3909</v>
      </c>
      <c r="V2522" s="58">
        <f>Table5[[#This Row],[Date Distributed]]</f>
        <v>45474</v>
      </c>
      <c r="W2522" s="3" t="str">
        <f>_xlfn.XLOOKUP(Table5[[#This Row],[Serial '#]],Table10[Serial '#],Table10[Charity Association],"",,)</f>
        <v>Cleveland Police Athletic League</v>
      </c>
      <c r="X2522" s="3" t="s">
        <v>4065</v>
      </c>
      <c r="Y2522" s="33">
        <v>45476</v>
      </c>
      <c r="Z2522" s="3" t="s">
        <v>23</v>
      </c>
    </row>
    <row r="2523" spans="1:26" hidden="1" x14ac:dyDescent="0.35">
      <c r="A2523" s="3">
        <v>2521</v>
      </c>
      <c r="B2523" s="78">
        <v>45454</v>
      </c>
      <c r="C2523" s="73">
        <f>_xlfn.XLOOKUP(Table5[[#This Row],[Serial '#]],Table10[Serial '#],Table10[Date],"",,)</f>
        <v>45474</v>
      </c>
      <c r="D25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23" s="73" t="str">
        <f>IF(Table5[[#This Row],[Date Distributed]]="","In Stock","Distributed")</f>
        <v>Distributed</v>
      </c>
      <c r="F2523" s="79" t="s">
        <v>660</v>
      </c>
      <c r="G2523" s="75" t="s">
        <v>761</v>
      </c>
      <c r="H2523" s="80" t="s">
        <v>771</v>
      </c>
      <c r="I2523" s="80" t="s">
        <v>772</v>
      </c>
      <c r="J2523" s="81" t="s">
        <v>3119</v>
      </c>
      <c r="K2523" s="80" t="s">
        <v>385</v>
      </c>
      <c r="L2523" s="3" t="str">
        <f>_xlfn.XLOOKUP(Table5[[#This Row],[Item '#]],Ticket_Forms[Form Number],Ticket_Forms[Game Name],"",,)</f>
        <v>Criss Cross</v>
      </c>
      <c r="M2523" s="15">
        <v>186</v>
      </c>
      <c r="N2523" s="3">
        <f>LOOKUP(Table5[[#This Row],[Item '#]],Ticket_Forms[Form Number],Ticket_Forms[Ticket Count])</f>
        <v>5520</v>
      </c>
      <c r="O2523" s="16">
        <f>LOOKUP(Table5[[#This Row],[Item '#]],Ticket_Forms[Form Number],Ticket_Forms[Ticket Value])</f>
        <v>1</v>
      </c>
      <c r="P2523" s="16">
        <f>LOOKUP(Table5[[#This Row],[Item '#]],Ticket_Forms[Form Number],Ticket_Forms[Revenue])</f>
        <v>5520</v>
      </c>
      <c r="Q2523" s="16">
        <f>LOOKUP(Table5[[#This Row],[Item '#]],Ticket_Forms[Form Number],Ticket_Forms[Ideal Profit])</f>
        <v>960</v>
      </c>
      <c r="R2523" s="16">
        <f>LOOKUP(Table5[[#This Row],[Item '#]],Ticket_Forms[Form Number],Ticket_Forms[Prizes])</f>
        <v>4560</v>
      </c>
      <c r="S2523" s="16">
        <f>LOOKUP(Table5[[#This Row],[Item '#]],Ticket_Forms[Form Number],Ticket_Forms[Location Rent])</f>
        <v>331</v>
      </c>
      <c r="T2523" s="16">
        <f>LOOKUP(Table5[[#This Row],[Item '#]],Ticket_Forms[Form Number],Ticket_Forms[Last Sale])</f>
        <v>200</v>
      </c>
      <c r="U2523" s="16" t="s">
        <v>3909</v>
      </c>
      <c r="V2523" s="58">
        <f>Table5[[#This Row],[Date Distributed]]</f>
        <v>45474</v>
      </c>
      <c r="W2523" s="3" t="str">
        <f>_xlfn.XLOOKUP(Table5[[#This Row],[Serial '#]],Table10[Serial '#],Table10[Charity Association],"",,)</f>
        <v>Medina County Law Enforcrment Assoc</v>
      </c>
      <c r="X2523" s="3" t="s">
        <v>4065</v>
      </c>
      <c r="Y2523" s="33">
        <v>45476</v>
      </c>
      <c r="Z2523" s="3" t="s">
        <v>23</v>
      </c>
    </row>
    <row r="2524" spans="1:26" hidden="1" x14ac:dyDescent="0.35">
      <c r="A2524" s="3">
        <v>2522</v>
      </c>
      <c r="B2524" s="78">
        <v>45454</v>
      </c>
      <c r="C2524" s="73">
        <f>_xlfn.XLOOKUP(Table5[[#This Row],[Serial '#]],Table10[Serial '#],Table10[Date],"",,)</f>
        <v>45474</v>
      </c>
      <c r="D25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24" s="73" t="str">
        <f>IF(Table5[[#This Row],[Date Distributed]]="","In Stock","Distributed")</f>
        <v>Distributed</v>
      </c>
      <c r="F2524" s="79" t="s">
        <v>660</v>
      </c>
      <c r="G2524" s="75" t="s">
        <v>761</v>
      </c>
      <c r="H2524" s="80" t="s">
        <v>771</v>
      </c>
      <c r="I2524" s="80" t="s">
        <v>772</v>
      </c>
      <c r="J2524" s="81" t="s">
        <v>3120</v>
      </c>
      <c r="K2524" s="80" t="s">
        <v>385</v>
      </c>
      <c r="L2524" s="3" t="str">
        <f>_xlfn.XLOOKUP(Table5[[#This Row],[Item '#]],Ticket_Forms[Form Number],Ticket_Forms[Game Name],"",,)</f>
        <v>Criss Cross</v>
      </c>
      <c r="M2524" s="15">
        <v>186</v>
      </c>
      <c r="N2524" s="3">
        <f>LOOKUP(Table5[[#This Row],[Item '#]],Ticket_Forms[Form Number],Ticket_Forms[Ticket Count])</f>
        <v>5520</v>
      </c>
      <c r="O2524" s="16">
        <f>LOOKUP(Table5[[#This Row],[Item '#]],Ticket_Forms[Form Number],Ticket_Forms[Ticket Value])</f>
        <v>1</v>
      </c>
      <c r="P2524" s="16">
        <f>LOOKUP(Table5[[#This Row],[Item '#]],Ticket_Forms[Form Number],Ticket_Forms[Revenue])</f>
        <v>5520</v>
      </c>
      <c r="Q2524" s="16">
        <f>LOOKUP(Table5[[#This Row],[Item '#]],Ticket_Forms[Form Number],Ticket_Forms[Ideal Profit])</f>
        <v>960</v>
      </c>
      <c r="R2524" s="16">
        <f>LOOKUP(Table5[[#This Row],[Item '#]],Ticket_Forms[Form Number],Ticket_Forms[Prizes])</f>
        <v>4560</v>
      </c>
      <c r="S2524" s="16">
        <f>LOOKUP(Table5[[#This Row],[Item '#]],Ticket_Forms[Form Number],Ticket_Forms[Location Rent])</f>
        <v>331</v>
      </c>
      <c r="T2524" s="16">
        <f>LOOKUP(Table5[[#This Row],[Item '#]],Ticket_Forms[Form Number],Ticket_Forms[Last Sale])</f>
        <v>200</v>
      </c>
      <c r="U2524" s="16" t="s">
        <v>3909</v>
      </c>
      <c r="V2524" s="58">
        <f>Table5[[#This Row],[Date Distributed]]</f>
        <v>45474</v>
      </c>
      <c r="W2524" s="3" t="str">
        <f>_xlfn.XLOOKUP(Table5[[#This Row],[Serial '#]],Table10[Serial '#],Table10[Charity Association],"",,)</f>
        <v>Greater Cleveland Football Foundation</v>
      </c>
      <c r="X2524" s="3" t="s">
        <v>4065</v>
      </c>
      <c r="Y2524" s="33">
        <v>45476</v>
      </c>
      <c r="Z2524" s="3" t="s">
        <v>23</v>
      </c>
    </row>
    <row r="2525" spans="1:26" hidden="1" x14ac:dyDescent="0.35">
      <c r="A2525" s="3">
        <v>2523</v>
      </c>
      <c r="B2525" s="78">
        <v>45454</v>
      </c>
      <c r="C2525" s="73">
        <f>_xlfn.XLOOKUP(Table5[[#This Row],[Serial '#]],Table10[Serial '#],Table10[Date],"",,)</f>
        <v>45474</v>
      </c>
      <c r="D25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25" s="73" t="str">
        <f>IF(Table5[[#This Row],[Date Distributed]]="","In Stock","Distributed")</f>
        <v>Distributed</v>
      </c>
      <c r="F2525" s="79" t="s">
        <v>660</v>
      </c>
      <c r="G2525" s="75" t="s">
        <v>761</v>
      </c>
      <c r="H2525" s="80" t="s">
        <v>771</v>
      </c>
      <c r="I2525" s="80" t="s">
        <v>772</v>
      </c>
      <c r="J2525" s="81" t="s">
        <v>3121</v>
      </c>
      <c r="K2525" s="80" t="s">
        <v>385</v>
      </c>
      <c r="L2525" s="3" t="str">
        <f>_xlfn.XLOOKUP(Table5[[#This Row],[Item '#]],Ticket_Forms[Form Number],Ticket_Forms[Game Name],"",,)</f>
        <v>Criss Cross</v>
      </c>
      <c r="M2525" s="15">
        <v>186</v>
      </c>
      <c r="N2525" s="3">
        <f>LOOKUP(Table5[[#This Row],[Item '#]],Ticket_Forms[Form Number],Ticket_Forms[Ticket Count])</f>
        <v>5520</v>
      </c>
      <c r="O2525" s="16">
        <f>LOOKUP(Table5[[#This Row],[Item '#]],Ticket_Forms[Form Number],Ticket_Forms[Ticket Value])</f>
        <v>1</v>
      </c>
      <c r="P2525" s="16">
        <f>LOOKUP(Table5[[#This Row],[Item '#]],Ticket_Forms[Form Number],Ticket_Forms[Revenue])</f>
        <v>5520</v>
      </c>
      <c r="Q2525" s="16">
        <f>LOOKUP(Table5[[#This Row],[Item '#]],Ticket_Forms[Form Number],Ticket_Forms[Ideal Profit])</f>
        <v>960</v>
      </c>
      <c r="R2525" s="16">
        <f>LOOKUP(Table5[[#This Row],[Item '#]],Ticket_Forms[Form Number],Ticket_Forms[Prizes])</f>
        <v>4560</v>
      </c>
      <c r="S2525" s="16">
        <f>LOOKUP(Table5[[#This Row],[Item '#]],Ticket_Forms[Form Number],Ticket_Forms[Location Rent])</f>
        <v>331</v>
      </c>
      <c r="T2525" s="16">
        <f>LOOKUP(Table5[[#This Row],[Item '#]],Ticket_Forms[Form Number],Ticket_Forms[Last Sale])</f>
        <v>200</v>
      </c>
      <c r="U2525" s="16" t="s">
        <v>3909</v>
      </c>
      <c r="V2525" s="58">
        <f>Table5[[#This Row],[Date Distributed]]</f>
        <v>45474</v>
      </c>
      <c r="W2525" s="3" t="str">
        <f>_xlfn.XLOOKUP(Table5[[#This Row],[Serial '#]],Table10[Serial '#],Table10[Charity Association],"",,)</f>
        <v>Greater Cleveland Football Foundation</v>
      </c>
      <c r="X2525" s="3" t="s">
        <v>4065</v>
      </c>
      <c r="Y2525" s="33">
        <v>45476</v>
      </c>
      <c r="Z2525" s="3" t="s">
        <v>23</v>
      </c>
    </row>
    <row r="2526" spans="1:26" hidden="1" x14ac:dyDescent="0.35">
      <c r="A2526" s="3">
        <v>2524</v>
      </c>
      <c r="B2526" s="78">
        <v>45454</v>
      </c>
      <c r="C2526" s="73">
        <f>_xlfn.XLOOKUP(Table5[[#This Row],[Serial '#]],Table10[Serial '#],Table10[Date],"",,)</f>
        <v>45474</v>
      </c>
      <c r="D25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26" s="73" t="str">
        <f>IF(Table5[[#This Row],[Date Distributed]]="","In Stock","Distributed")</f>
        <v>Distributed</v>
      </c>
      <c r="F2526" s="79" t="s">
        <v>660</v>
      </c>
      <c r="G2526" s="75" t="s">
        <v>761</v>
      </c>
      <c r="H2526" s="80" t="s">
        <v>771</v>
      </c>
      <c r="I2526" s="80" t="s">
        <v>772</v>
      </c>
      <c r="J2526" s="81" t="s">
        <v>3122</v>
      </c>
      <c r="K2526" s="80" t="s">
        <v>3645</v>
      </c>
      <c r="L2526" s="3" t="str">
        <f>_xlfn.XLOOKUP(Table5[[#This Row],[Item '#]],Ticket_Forms[Form Number],Ticket_Forms[Game Name],"",,)</f>
        <v>Big 5</v>
      </c>
      <c r="M2526" s="15">
        <v>360</v>
      </c>
      <c r="N2526" s="3">
        <f>LOOKUP(Table5[[#This Row],[Item '#]],Ticket_Forms[Form Number],Ticket_Forms[Ticket Count])</f>
        <v>9959</v>
      </c>
      <c r="O2526" s="16">
        <f>LOOKUP(Table5[[#This Row],[Item '#]],Ticket_Forms[Form Number],Ticket_Forms[Ticket Value])</f>
        <v>1</v>
      </c>
      <c r="P2526" s="16">
        <f>LOOKUP(Table5[[#This Row],[Item '#]],Ticket_Forms[Form Number],Ticket_Forms[Revenue])</f>
        <v>9959</v>
      </c>
      <c r="Q2526" s="16">
        <f>LOOKUP(Table5[[#This Row],[Item '#]],Ticket_Forms[Form Number],Ticket_Forms[Ideal Profit])</f>
        <v>2119</v>
      </c>
      <c r="R2526" s="16">
        <f>LOOKUP(Table5[[#This Row],[Item '#]],Ticket_Forms[Form Number],Ticket_Forms[Prizes])</f>
        <v>7840</v>
      </c>
      <c r="S2526" s="16">
        <f>LOOKUP(Table5[[#This Row],[Item '#]],Ticket_Forms[Form Number],Ticket_Forms[Location Rent])</f>
        <v>597</v>
      </c>
      <c r="T2526" s="16">
        <f>LOOKUP(Table5[[#This Row],[Item '#]],Ticket_Forms[Form Number],Ticket_Forms[Last Sale])</f>
        <v>0</v>
      </c>
      <c r="U2526" s="16" t="s">
        <v>3909</v>
      </c>
      <c r="V2526" s="58">
        <f>Table5[[#This Row],[Date Distributed]]</f>
        <v>45474</v>
      </c>
      <c r="W2526" s="3" t="str">
        <f>_xlfn.XLOOKUP(Table5[[#This Row],[Serial '#]],Table10[Serial '#],Table10[Charity Association],"",,)</f>
        <v>Greater Cleveland Football Foundation</v>
      </c>
      <c r="X2526" s="3" t="s">
        <v>4065</v>
      </c>
      <c r="Y2526" s="33">
        <v>45476</v>
      </c>
      <c r="Z2526" s="3" t="s">
        <v>23</v>
      </c>
    </row>
    <row r="2527" spans="1:26" hidden="1" x14ac:dyDescent="0.35">
      <c r="A2527" s="3">
        <v>2525</v>
      </c>
      <c r="B2527" s="78">
        <v>45454</v>
      </c>
      <c r="C2527" s="73">
        <f>_xlfn.XLOOKUP(Table5[[#This Row],[Serial '#]],Table10[Serial '#],Table10[Date],"",,)</f>
        <v>45474</v>
      </c>
      <c r="D25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27" s="73" t="str">
        <f>IF(Table5[[#This Row],[Date Distributed]]="","In Stock","Distributed")</f>
        <v>Distributed</v>
      </c>
      <c r="F2527" s="79" t="s">
        <v>660</v>
      </c>
      <c r="G2527" s="75" t="s">
        <v>761</v>
      </c>
      <c r="H2527" s="80" t="s">
        <v>771</v>
      </c>
      <c r="I2527" s="80" t="s">
        <v>772</v>
      </c>
      <c r="J2527" s="81" t="s">
        <v>3123</v>
      </c>
      <c r="K2527" s="80" t="s">
        <v>385</v>
      </c>
      <c r="L2527" s="3" t="str">
        <f>_xlfn.XLOOKUP(Table5[[#This Row],[Item '#]],Ticket_Forms[Form Number],Ticket_Forms[Game Name],"",,)</f>
        <v>Criss Cross</v>
      </c>
      <c r="M2527" s="15">
        <v>186</v>
      </c>
      <c r="N2527" s="3">
        <f>LOOKUP(Table5[[#This Row],[Item '#]],Ticket_Forms[Form Number],Ticket_Forms[Ticket Count])</f>
        <v>5520</v>
      </c>
      <c r="O2527" s="16">
        <f>LOOKUP(Table5[[#This Row],[Item '#]],Ticket_Forms[Form Number],Ticket_Forms[Ticket Value])</f>
        <v>1</v>
      </c>
      <c r="P2527" s="16">
        <f>LOOKUP(Table5[[#This Row],[Item '#]],Ticket_Forms[Form Number],Ticket_Forms[Revenue])</f>
        <v>5520</v>
      </c>
      <c r="Q2527" s="16">
        <f>LOOKUP(Table5[[#This Row],[Item '#]],Ticket_Forms[Form Number],Ticket_Forms[Ideal Profit])</f>
        <v>960</v>
      </c>
      <c r="R2527" s="16">
        <f>LOOKUP(Table5[[#This Row],[Item '#]],Ticket_Forms[Form Number],Ticket_Forms[Prizes])</f>
        <v>4560</v>
      </c>
      <c r="S2527" s="16">
        <f>LOOKUP(Table5[[#This Row],[Item '#]],Ticket_Forms[Form Number],Ticket_Forms[Location Rent])</f>
        <v>331</v>
      </c>
      <c r="T2527" s="16">
        <f>LOOKUP(Table5[[#This Row],[Item '#]],Ticket_Forms[Form Number],Ticket_Forms[Last Sale])</f>
        <v>200</v>
      </c>
      <c r="U2527" s="16" t="s">
        <v>3909</v>
      </c>
      <c r="V2527" s="58">
        <f>Table5[[#This Row],[Date Distributed]]</f>
        <v>45474</v>
      </c>
      <c r="W2527" s="3" t="str">
        <f>_xlfn.XLOOKUP(Table5[[#This Row],[Serial '#]],Table10[Serial '#],Table10[Charity Association],"",,)</f>
        <v>Cleveland Police Athletic League</v>
      </c>
      <c r="X2527" s="3" t="s">
        <v>4065</v>
      </c>
      <c r="Y2527" s="33">
        <v>45476</v>
      </c>
      <c r="Z2527" s="3" t="s">
        <v>23</v>
      </c>
    </row>
    <row r="2528" spans="1:26" hidden="1" x14ac:dyDescent="0.35">
      <c r="A2528" s="3">
        <v>2526</v>
      </c>
      <c r="B2528" s="78">
        <v>45454</v>
      </c>
      <c r="C2528" s="73">
        <f>_xlfn.XLOOKUP(Table5[[#This Row],[Serial '#]],Table10[Serial '#],Table10[Date],"",,)</f>
        <v>45475</v>
      </c>
      <c r="D25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28" s="73" t="str">
        <f>IF(Table5[[#This Row],[Date Distributed]]="","In Stock","Distributed")</f>
        <v>Distributed</v>
      </c>
      <c r="F2528" s="79" t="s">
        <v>660</v>
      </c>
      <c r="G2528" s="75" t="s">
        <v>761</v>
      </c>
      <c r="H2528" s="80" t="s">
        <v>771</v>
      </c>
      <c r="I2528" s="80" t="s">
        <v>772</v>
      </c>
      <c r="J2528" s="81" t="s">
        <v>3124</v>
      </c>
      <c r="K2528" s="80" t="s">
        <v>385</v>
      </c>
      <c r="L2528" s="3" t="str">
        <f>_xlfn.XLOOKUP(Table5[[#This Row],[Item '#]],Ticket_Forms[Form Number],Ticket_Forms[Game Name],"",,)</f>
        <v>Criss Cross</v>
      </c>
      <c r="M2528" s="15">
        <v>186</v>
      </c>
      <c r="N2528" s="3">
        <f>LOOKUP(Table5[[#This Row],[Item '#]],Ticket_Forms[Form Number],Ticket_Forms[Ticket Count])</f>
        <v>5520</v>
      </c>
      <c r="O2528" s="16">
        <f>LOOKUP(Table5[[#This Row],[Item '#]],Ticket_Forms[Form Number],Ticket_Forms[Ticket Value])</f>
        <v>1</v>
      </c>
      <c r="P2528" s="16">
        <f>LOOKUP(Table5[[#This Row],[Item '#]],Ticket_Forms[Form Number],Ticket_Forms[Revenue])</f>
        <v>5520</v>
      </c>
      <c r="Q2528" s="16">
        <f>LOOKUP(Table5[[#This Row],[Item '#]],Ticket_Forms[Form Number],Ticket_Forms[Ideal Profit])</f>
        <v>960</v>
      </c>
      <c r="R2528" s="16">
        <f>LOOKUP(Table5[[#This Row],[Item '#]],Ticket_Forms[Form Number],Ticket_Forms[Prizes])</f>
        <v>4560</v>
      </c>
      <c r="S2528" s="16">
        <f>LOOKUP(Table5[[#This Row],[Item '#]],Ticket_Forms[Form Number],Ticket_Forms[Location Rent])</f>
        <v>331</v>
      </c>
      <c r="T2528" s="16">
        <f>LOOKUP(Table5[[#This Row],[Item '#]],Ticket_Forms[Form Number],Ticket_Forms[Last Sale])</f>
        <v>200</v>
      </c>
      <c r="U2528" s="16" t="s">
        <v>3909</v>
      </c>
      <c r="V2528" s="58">
        <f>Table5[[#This Row],[Date Distributed]]</f>
        <v>45475</v>
      </c>
      <c r="W2528" s="3" t="str">
        <f>_xlfn.XLOOKUP(Table5[[#This Row],[Serial '#]],Table10[Serial '#],Table10[Charity Association],"",,)</f>
        <v>Greater Cleveland Football Foundation</v>
      </c>
      <c r="X2528" s="3" t="s">
        <v>4065</v>
      </c>
      <c r="Y2528" s="33">
        <v>45476</v>
      </c>
      <c r="Z2528" s="3" t="s">
        <v>23</v>
      </c>
    </row>
    <row r="2529" spans="1:26" hidden="1" x14ac:dyDescent="0.35">
      <c r="A2529" s="3">
        <v>2527</v>
      </c>
      <c r="B2529" s="78">
        <v>45454</v>
      </c>
      <c r="C2529" s="73">
        <f>_xlfn.XLOOKUP(Table5[[#This Row],[Serial '#]],Table10[Serial '#],Table10[Date],"",,)</f>
        <v>45475</v>
      </c>
      <c r="D25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29" s="73" t="str">
        <f>IF(Table5[[#This Row],[Date Distributed]]="","In Stock","Distributed")</f>
        <v>Distributed</v>
      </c>
      <c r="F2529" s="79" t="s">
        <v>660</v>
      </c>
      <c r="G2529" s="75" t="s">
        <v>761</v>
      </c>
      <c r="H2529" s="80" t="s">
        <v>771</v>
      </c>
      <c r="I2529" s="80" t="s">
        <v>772</v>
      </c>
      <c r="J2529" s="81" t="s">
        <v>3125</v>
      </c>
      <c r="K2529" s="80" t="s">
        <v>506</v>
      </c>
      <c r="L2529" s="3" t="str">
        <f>_xlfn.XLOOKUP(Table5[[#This Row],[Item '#]],Ticket_Forms[Form Number],Ticket_Forms[Game Name],"",,)</f>
        <v>Night Life</v>
      </c>
      <c r="M2529" s="15">
        <v>212</v>
      </c>
      <c r="N2529" s="3">
        <f>LOOKUP(Table5[[#This Row],[Item '#]],Ticket_Forms[Form Number],Ticket_Forms[Ticket Count])</f>
        <v>6320</v>
      </c>
      <c r="O2529" s="16">
        <f>LOOKUP(Table5[[#This Row],[Item '#]],Ticket_Forms[Form Number],Ticket_Forms[Ticket Value])</f>
        <v>1</v>
      </c>
      <c r="P2529" s="16">
        <f>LOOKUP(Table5[[#This Row],[Item '#]],Ticket_Forms[Form Number],Ticket_Forms[Revenue])</f>
        <v>6320</v>
      </c>
      <c r="Q2529" s="16">
        <f>LOOKUP(Table5[[#This Row],[Item '#]],Ticket_Forms[Form Number],Ticket_Forms[Ideal Profit])</f>
        <v>1575</v>
      </c>
      <c r="R2529" s="16">
        <f>LOOKUP(Table5[[#This Row],[Item '#]],Ticket_Forms[Form Number],Ticket_Forms[Prizes])</f>
        <v>4745</v>
      </c>
      <c r="S2529" s="16">
        <f>LOOKUP(Table5[[#This Row],[Item '#]],Ticket_Forms[Form Number],Ticket_Forms[Location Rent])</f>
        <v>379</v>
      </c>
      <c r="T2529" s="16">
        <f>LOOKUP(Table5[[#This Row],[Item '#]],Ticket_Forms[Form Number],Ticket_Forms[Last Sale])</f>
        <v>599</v>
      </c>
      <c r="U2529" s="16" t="s">
        <v>3909</v>
      </c>
      <c r="V2529" s="58">
        <f>Table5[[#This Row],[Date Distributed]]</f>
        <v>45475</v>
      </c>
      <c r="W2529" s="3" t="str">
        <f>_xlfn.XLOOKUP(Table5[[#This Row],[Serial '#]],Table10[Serial '#],Table10[Charity Association],"",,)</f>
        <v>Italian American Brotherhood Club</v>
      </c>
      <c r="X2529" s="3" t="s">
        <v>4065</v>
      </c>
      <c r="Y2529" s="33">
        <v>45476</v>
      </c>
      <c r="Z2529" s="3" t="s">
        <v>23</v>
      </c>
    </row>
    <row r="2530" spans="1:26" hidden="1" x14ac:dyDescent="0.35">
      <c r="A2530" s="3">
        <v>2528</v>
      </c>
      <c r="B2530" s="78">
        <v>45454</v>
      </c>
      <c r="C2530" s="73">
        <f>_xlfn.XLOOKUP(Table5[[#This Row],[Serial '#]],Table10[Serial '#],Table10[Date],"",,)</f>
        <v>45476</v>
      </c>
      <c r="D25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30" s="73" t="str">
        <f>IF(Table5[[#This Row],[Date Distributed]]="","In Stock","Distributed")</f>
        <v>Distributed</v>
      </c>
      <c r="F2530" s="79" t="s">
        <v>660</v>
      </c>
      <c r="G2530" s="75" t="s">
        <v>761</v>
      </c>
      <c r="H2530" s="80" t="s">
        <v>771</v>
      </c>
      <c r="I2530" s="80" t="s">
        <v>772</v>
      </c>
      <c r="J2530" s="81" t="s">
        <v>3126</v>
      </c>
      <c r="K2530" s="80" t="s">
        <v>385</v>
      </c>
      <c r="L2530" s="3" t="str">
        <f>_xlfn.XLOOKUP(Table5[[#This Row],[Item '#]],Ticket_Forms[Form Number],Ticket_Forms[Game Name],"",,)</f>
        <v>Criss Cross</v>
      </c>
      <c r="M2530" s="15">
        <v>186</v>
      </c>
      <c r="N2530" s="3">
        <f>LOOKUP(Table5[[#This Row],[Item '#]],Ticket_Forms[Form Number],Ticket_Forms[Ticket Count])</f>
        <v>5520</v>
      </c>
      <c r="O2530" s="16">
        <f>LOOKUP(Table5[[#This Row],[Item '#]],Ticket_Forms[Form Number],Ticket_Forms[Ticket Value])</f>
        <v>1</v>
      </c>
      <c r="P2530" s="16">
        <f>LOOKUP(Table5[[#This Row],[Item '#]],Ticket_Forms[Form Number],Ticket_Forms[Revenue])</f>
        <v>5520</v>
      </c>
      <c r="Q2530" s="16">
        <f>LOOKUP(Table5[[#This Row],[Item '#]],Ticket_Forms[Form Number],Ticket_Forms[Ideal Profit])</f>
        <v>960</v>
      </c>
      <c r="R2530" s="16">
        <f>LOOKUP(Table5[[#This Row],[Item '#]],Ticket_Forms[Form Number],Ticket_Forms[Prizes])</f>
        <v>4560</v>
      </c>
      <c r="S2530" s="16">
        <f>LOOKUP(Table5[[#This Row],[Item '#]],Ticket_Forms[Form Number],Ticket_Forms[Location Rent])</f>
        <v>331</v>
      </c>
      <c r="T2530" s="16">
        <f>LOOKUP(Table5[[#This Row],[Item '#]],Ticket_Forms[Form Number],Ticket_Forms[Last Sale])</f>
        <v>200</v>
      </c>
      <c r="U2530" s="16" t="s">
        <v>3909</v>
      </c>
      <c r="V2530" s="58">
        <f>Table5[[#This Row],[Date Distributed]]</f>
        <v>45476</v>
      </c>
      <c r="W2530" s="3" t="str">
        <f>_xlfn.XLOOKUP(Table5[[#This Row],[Serial '#]],Table10[Serial '#],Table10[Charity Association],"",,)</f>
        <v>Cleveland Police Athletic League</v>
      </c>
      <c r="X2530" s="3" t="s">
        <v>4065</v>
      </c>
      <c r="Y2530" s="33">
        <v>45476</v>
      </c>
      <c r="Z2530" s="3" t="s">
        <v>23</v>
      </c>
    </row>
    <row r="2531" spans="1:26" hidden="1" x14ac:dyDescent="0.35">
      <c r="A2531" s="3">
        <v>2529</v>
      </c>
      <c r="B2531" s="78">
        <v>45454</v>
      </c>
      <c r="C2531" s="73">
        <f>_xlfn.XLOOKUP(Table5[[#This Row],[Serial '#]],Table10[Serial '#],Table10[Date],"",,)</f>
        <v>45476</v>
      </c>
      <c r="D25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31" s="73" t="str">
        <f>IF(Table5[[#This Row],[Date Distributed]]="","In Stock","Distributed")</f>
        <v>Distributed</v>
      </c>
      <c r="F2531" s="79" t="s">
        <v>660</v>
      </c>
      <c r="G2531" s="75" t="s">
        <v>761</v>
      </c>
      <c r="H2531" s="80" t="s">
        <v>771</v>
      </c>
      <c r="I2531" s="80" t="s">
        <v>772</v>
      </c>
      <c r="J2531" s="81" t="s">
        <v>3127</v>
      </c>
      <c r="K2531" s="80" t="s">
        <v>385</v>
      </c>
      <c r="L2531" s="3" t="str">
        <f>_xlfn.XLOOKUP(Table5[[#This Row],[Item '#]],Ticket_Forms[Form Number],Ticket_Forms[Game Name],"",,)</f>
        <v>Criss Cross</v>
      </c>
      <c r="M2531" s="15">
        <v>186</v>
      </c>
      <c r="N2531" s="3">
        <f>LOOKUP(Table5[[#This Row],[Item '#]],Ticket_Forms[Form Number],Ticket_Forms[Ticket Count])</f>
        <v>5520</v>
      </c>
      <c r="O2531" s="16">
        <f>LOOKUP(Table5[[#This Row],[Item '#]],Ticket_Forms[Form Number],Ticket_Forms[Ticket Value])</f>
        <v>1</v>
      </c>
      <c r="P2531" s="16">
        <f>LOOKUP(Table5[[#This Row],[Item '#]],Ticket_Forms[Form Number],Ticket_Forms[Revenue])</f>
        <v>5520</v>
      </c>
      <c r="Q2531" s="16">
        <f>LOOKUP(Table5[[#This Row],[Item '#]],Ticket_Forms[Form Number],Ticket_Forms[Ideal Profit])</f>
        <v>960</v>
      </c>
      <c r="R2531" s="16">
        <f>LOOKUP(Table5[[#This Row],[Item '#]],Ticket_Forms[Form Number],Ticket_Forms[Prizes])</f>
        <v>4560</v>
      </c>
      <c r="S2531" s="16">
        <f>LOOKUP(Table5[[#This Row],[Item '#]],Ticket_Forms[Form Number],Ticket_Forms[Location Rent])</f>
        <v>331</v>
      </c>
      <c r="T2531" s="16">
        <f>LOOKUP(Table5[[#This Row],[Item '#]],Ticket_Forms[Form Number],Ticket_Forms[Last Sale])</f>
        <v>200</v>
      </c>
      <c r="U2531" s="16" t="s">
        <v>3909</v>
      </c>
      <c r="V2531" s="58">
        <f>Table5[[#This Row],[Date Distributed]]</f>
        <v>45476</v>
      </c>
      <c r="W2531" s="3" t="str">
        <f>_xlfn.XLOOKUP(Table5[[#This Row],[Serial '#]],Table10[Serial '#],Table10[Charity Association],"",,)</f>
        <v>Medina County Law Enforcrment Assoc</v>
      </c>
      <c r="X2531" s="3" t="s">
        <v>4065</v>
      </c>
      <c r="Y2531" s="33">
        <v>45476</v>
      </c>
      <c r="Z2531" s="3" t="s">
        <v>23</v>
      </c>
    </row>
    <row r="2532" spans="1:26" hidden="1" x14ac:dyDescent="0.35">
      <c r="A2532" s="3">
        <v>2530</v>
      </c>
      <c r="B2532" s="78">
        <v>45454</v>
      </c>
      <c r="C2532" s="73">
        <f>_xlfn.XLOOKUP(Table5[[#This Row],[Serial '#]],Table10[Serial '#],Table10[Date],"",,)</f>
        <v>45478</v>
      </c>
      <c r="D25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32" s="73" t="str">
        <f>IF(Table5[[#This Row],[Date Distributed]]="","In Stock","Distributed")</f>
        <v>Distributed</v>
      </c>
      <c r="F2532" s="79" t="s">
        <v>660</v>
      </c>
      <c r="G2532" s="75" t="s">
        <v>761</v>
      </c>
      <c r="H2532" s="80" t="s">
        <v>771</v>
      </c>
      <c r="I2532" s="80" t="s">
        <v>772</v>
      </c>
      <c r="J2532" s="81" t="s">
        <v>3128</v>
      </c>
      <c r="K2532" s="80" t="s">
        <v>385</v>
      </c>
      <c r="L2532" s="3" t="str">
        <f>_xlfn.XLOOKUP(Table5[[#This Row],[Item '#]],Ticket_Forms[Form Number],Ticket_Forms[Game Name],"",,)</f>
        <v>Criss Cross</v>
      </c>
      <c r="M2532" s="15">
        <v>186</v>
      </c>
      <c r="N2532" s="3">
        <f>LOOKUP(Table5[[#This Row],[Item '#]],Ticket_Forms[Form Number],Ticket_Forms[Ticket Count])</f>
        <v>5520</v>
      </c>
      <c r="O2532" s="16">
        <f>LOOKUP(Table5[[#This Row],[Item '#]],Ticket_Forms[Form Number],Ticket_Forms[Ticket Value])</f>
        <v>1</v>
      </c>
      <c r="P2532" s="16">
        <f>LOOKUP(Table5[[#This Row],[Item '#]],Ticket_Forms[Form Number],Ticket_Forms[Revenue])</f>
        <v>5520</v>
      </c>
      <c r="Q2532" s="16">
        <f>LOOKUP(Table5[[#This Row],[Item '#]],Ticket_Forms[Form Number],Ticket_Forms[Ideal Profit])</f>
        <v>960</v>
      </c>
      <c r="R2532" s="16">
        <f>LOOKUP(Table5[[#This Row],[Item '#]],Ticket_Forms[Form Number],Ticket_Forms[Prizes])</f>
        <v>4560</v>
      </c>
      <c r="S2532" s="16">
        <f>LOOKUP(Table5[[#This Row],[Item '#]],Ticket_Forms[Form Number],Ticket_Forms[Location Rent])</f>
        <v>331</v>
      </c>
      <c r="T2532" s="16">
        <f>LOOKUP(Table5[[#This Row],[Item '#]],Ticket_Forms[Form Number],Ticket_Forms[Last Sale])</f>
        <v>200</v>
      </c>
      <c r="U2532" s="16" t="s">
        <v>3909</v>
      </c>
      <c r="V2532" s="58">
        <f>Table5[[#This Row],[Date Distributed]]</f>
        <v>45478</v>
      </c>
      <c r="W2532" s="3" t="str">
        <f>_xlfn.XLOOKUP(Table5[[#This Row],[Serial '#]],Table10[Serial '#],Table10[Charity Association],"",,)</f>
        <v>Italian American Brotherhood Club</v>
      </c>
      <c r="X2532" s="3" t="s">
        <v>4065</v>
      </c>
      <c r="Y2532" s="33">
        <v>45476</v>
      </c>
      <c r="Z2532" s="3" t="s">
        <v>23</v>
      </c>
    </row>
    <row r="2533" spans="1:26" hidden="1" x14ac:dyDescent="0.35">
      <c r="A2533" s="3">
        <v>2531</v>
      </c>
      <c r="B2533" s="78">
        <v>45454</v>
      </c>
      <c r="C2533" s="73">
        <f>_xlfn.XLOOKUP(Table5[[#This Row],[Serial '#]],Table10[Serial '#],Table10[Date],"",,)</f>
        <v>45481</v>
      </c>
      <c r="D25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33" s="73" t="str">
        <f>IF(Table5[[#This Row],[Date Distributed]]="","In Stock","Distributed")</f>
        <v>Distributed</v>
      </c>
      <c r="F2533" s="79" t="s">
        <v>660</v>
      </c>
      <c r="G2533" s="75" t="s">
        <v>761</v>
      </c>
      <c r="H2533" s="80" t="s">
        <v>771</v>
      </c>
      <c r="I2533" s="80" t="s">
        <v>772</v>
      </c>
      <c r="J2533" s="81" t="s">
        <v>3129</v>
      </c>
      <c r="K2533" s="80" t="s">
        <v>385</v>
      </c>
      <c r="L2533" s="3" t="str">
        <f>_xlfn.XLOOKUP(Table5[[#This Row],[Item '#]],Ticket_Forms[Form Number],Ticket_Forms[Game Name],"",,)</f>
        <v>Criss Cross</v>
      </c>
      <c r="M2533" s="15">
        <v>186</v>
      </c>
      <c r="N2533" s="3">
        <f>LOOKUP(Table5[[#This Row],[Item '#]],Ticket_Forms[Form Number],Ticket_Forms[Ticket Count])</f>
        <v>5520</v>
      </c>
      <c r="O2533" s="16">
        <f>LOOKUP(Table5[[#This Row],[Item '#]],Ticket_Forms[Form Number],Ticket_Forms[Ticket Value])</f>
        <v>1</v>
      </c>
      <c r="P2533" s="16">
        <f>LOOKUP(Table5[[#This Row],[Item '#]],Ticket_Forms[Form Number],Ticket_Forms[Revenue])</f>
        <v>5520</v>
      </c>
      <c r="Q2533" s="16">
        <f>LOOKUP(Table5[[#This Row],[Item '#]],Ticket_Forms[Form Number],Ticket_Forms[Ideal Profit])</f>
        <v>960</v>
      </c>
      <c r="R2533" s="16">
        <f>LOOKUP(Table5[[#This Row],[Item '#]],Ticket_Forms[Form Number],Ticket_Forms[Prizes])</f>
        <v>4560</v>
      </c>
      <c r="S2533" s="16">
        <f>LOOKUP(Table5[[#This Row],[Item '#]],Ticket_Forms[Form Number],Ticket_Forms[Location Rent])</f>
        <v>331</v>
      </c>
      <c r="T2533" s="16">
        <f>LOOKUP(Table5[[#This Row],[Item '#]],Ticket_Forms[Form Number],Ticket_Forms[Last Sale])</f>
        <v>200</v>
      </c>
      <c r="U2533" s="16" t="s">
        <v>3909</v>
      </c>
      <c r="V2533" s="58">
        <f>Table5[[#This Row],[Date Distributed]]</f>
        <v>45481</v>
      </c>
      <c r="W2533" s="3" t="str">
        <f>_xlfn.XLOOKUP(Table5[[#This Row],[Serial '#]],Table10[Serial '#],Table10[Charity Association],"",,)</f>
        <v>Medina County Law Enforcrment Assoc</v>
      </c>
      <c r="X2533" s="3" t="s">
        <v>4065</v>
      </c>
      <c r="Y2533" s="33">
        <v>45476</v>
      </c>
      <c r="Z2533" s="3" t="s">
        <v>23</v>
      </c>
    </row>
    <row r="2534" spans="1:26" hidden="1" x14ac:dyDescent="0.35">
      <c r="A2534" s="3">
        <v>2532</v>
      </c>
      <c r="B2534" s="78">
        <v>45454</v>
      </c>
      <c r="C2534" s="73">
        <f>_xlfn.XLOOKUP(Table5[[#This Row],[Serial '#]],Table10[Serial '#],Table10[Date],"",,)</f>
        <v>45481</v>
      </c>
      <c r="D25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34" s="73" t="str">
        <f>IF(Table5[[#This Row],[Date Distributed]]="","In Stock","Distributed")</f>
        <v>Distributed</v>
      </c>
      <c r="F2534" s="79" t="s">
        <v>660</v>
      </c>
      <c r="G2534" s="75" t="s">
        <v>761</v>
      </c>
      <c r="H2534" s="80" t="s">
        <v>771</v>
      </c>
      <c r="I2534" s="80" t="s">
        <v>772</v>
      </c>
      <c r="J2534" s="81" t="s">
        <v>3130</v>
      </c>
      <c r="K2534" s="80" t="s">
        <v>385</v>
      </c>
      <c r="L2534" s="3" t="str">
        <f>_xlfn.XLOOKUP(Table5[[#This Row],[Item '#]],Ticket_Forms[Form Number],Ticket_Forms[Game Name],"",,)</f>
        <v>Criss Cross</v>
      </c>
      <c r="M2534" s="15">
        <v>186</v>
      </c>
      <c r="N2534" s="3">
        <f>LOOKUP(Table5[[#This Row],[Item '#]],Ticket_Forms[Form Number],Ticket_Forms[Ticket Count])</f>
        <v>5520</v>
      </c>
      <c r="O2534" s="16">
        <f>LOOKUP(Table5[[#This Row],[Item '#]],Ticket_Forms[Form Number],Ticket_Forms[Ticket Value])</f>
        <v>1</v>
      </c>
      <c r="P2534" s="16">
        <f>LOOKUP(Table5[[#This Row],[Item '#]],Ticket_Forms[Form Number],Ticket_Forms[Revenue])</f>
        <v>5520</v>
      </c>
      <c r="Q2534" s="16">
        <f>LOOKUP(Table5[[#This Row],[Item '#]],Ticket_Forms[Form Number],Ticket_Forms[Ideal Profit])</f>
        <v>960</v>
      </c>
      <c r="R2534" s="16">
        <f>LOOKUP(Table5[[#This Row],[Item '#]],Ticket_Forms[Form Number],Ticket_Forms[Prizes])</f>
        <v>4560</v>
      </c>
      <c r="S2534" s="16">
        <f>LOOKUP(Table5[[#This Row],[Item '#]],Ticket_Forms[Form Number],Ticket_Forms[Location Rent])</f>
        <v>331</v>
      </c>
      <c r="T2534" s="16">
        <f>LOOKUP(Table5[[#This Row],[Item '#]],Ticket_Forms[Form Number],Ticket_Forms[Last Sale])</f>
        <v>200</v>
      </c>
      <c r="U2534" s="16" t="s">
        <v>3909</v>
      </c>
      <c r="V2534" s="58">
        <f>Table5[[#This Row],[Date Distributed]]</f>
        <v>45481</v>
      </c>
      <c r="W2534" s="3" t="str">
        <f>_xlfn.XLOOKUP(Table5[[#This Row],[Serial '#]],Table10[Serial '#],Table10[Charity Association],"",,)</f>
        <v>Medina County Law Enforcrment Assoc</v>
      </c>
      <c r="X2534" s="3" t="s">
        <v>4065</v>
      </c>
      <c r="Y2534" s="33">
        <v>45476</v>
      </c>
      <c r="Z2534" s="3" t="s">
        <v>23</v>
      </c>
    </row>
    <row r="2535" spans="1:26" hidden="1" x14ac:dyDescent="0.35">
      <c r="A2535" s="3">
        <v>2533</v>
      </c>
      <c r="B2535" s="78">
        <v>45454</v>
      </c>
      <c r="C2535" s="73">
        <f>_xlfn.XLOOKUP(Table5[[#This Row],[Serial '#]],Table10[Serial '#],Table10[Date],"",,)</f>
        <v>45481</v>
      </c>
      <c r="D25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35" s="73" t="str">
        <f>IF(Table5[[#This Row],[Date Distributed]]="","In Stock","Distributed")</f>
        <v>Distributed</v>
      </c>
      <c r="F2535" s="79" t="s">
        <v>660</v>
      </c>
      <c r="G2535" s="75" t="s">
        <v>761</v>
      </c>
      <c r="H2535" s="80" t="s">
        <v>771</v>
      </c>
      <c r="I2535" s="80" t="s">
        <v>772</v>
      </c>
      <c r="J2535" s="81" t="s">
        <v>3131</v>
      </c>
      <c r="K2535" s="80" t="s">
        <v>385</v>
      </c>
      <c r="L2535" s="3" t="str">
        <f>_xlfn.XLOOKUP(Table5[[#This Row],[Item '#]],Ticket_Forms[Form Number],Ticket_Forms[Game Name],"",,)</f>
        <v>Criss Cross</v>
      </c>
      <c r="M2535" s="15">
        <v>186</v>
      </c>
      <c r="N2535" s="3">
        <f>LOOKUP(Table5[[#This Row],[Item '#]],Ticket_Forms[Form Number],Ticket_Forms[Ticket Count])</f>
        <v>5520</v>
      </c>
      <c r="O2535" s="16">
        <f>LOOKUP(Table5[[#This Row],[Item '#]],Ticket_Forms[Form Number],Ticket_Forms[Ticket Value])</f>
        <v>1</v>
      </c>
      <c r="P2535" s="16">
        <f>LOOKUP(Table5[[#This Row],[Item '#]],Ticket_Forms[Form Number],Ticket_Forms[Revenue])</f>
        <v>5520</v>
      </c>
      <c r="Q2535" s="16">
        <f>LOOKUP(Table5[[#This Row],[Item '#]],Ticket_Forms[Form Number],Ticket_Forms[Ideal Profit])</f>
        <v>960</v>
      </c>
      <c r="R2535" s="16">
        <f>LOOKUP(Table5[[#This Row],[Item '#]],Ticket_Forms[Form Number],Ticket_Forms[Prizes])</f>
        <v>4560</v>
      </c>
      <c r="S2535" s="16">
        <f>LOOKUP(Table5[[#This Row],[Item '#]],Ticket_Forms[Form Number],Ticket_Forms[Location Rent])</f>
        <v>331</v>
      </c>
      <c r="T2535" s="16">
        <f>LOOKUP(Table5[[#This Row],[Item '#]],Ticket_Forms[Form Number],Ticket_Forms[Last Sale])</f>
        <v>200</v>
      </c>
      <c r="U2535" s="16" t="s">
        <v>3909</v>
      </c>
      <c r="V2535" s="58">
        <f>Table5[[#This Row],[Date Distributed]]</f>
        <v>45481</v>
      </c>
      <c r="W2535" s="3" t="str">
        <f>_xlfn.XLOOKUP(Table5[[#This Row],[Serial '#]],Table10[Serial '#],Table10[Charity Association],"",,)</f>
        <v>Medina County Law Enforcrment Assoc</v>
      </c>
      <c r="X2535" s="3" t="s">
        <v>4065</v>
      </c>
      <c r="Y2535" s="33">
        <v>45476</v>
      </c>
      <c r="Z2535" s="3" t="s">
        <v>23</v>
      </c>
    </row>
    <row r="2536" spans="1:26" hidden="1" x14ac:dyDescent="0.35">
      <c r="A2536" s="3">
        <v>2534</v>
      </c>
      <c r="B2536" s="78">
        <v>45454</v>
      </c>
      <c r="C2536" s="73">
        <f>_xlfn.XLOOKUP(Table5[[#This Row],[Serial '#]],Table10[Serial '#],Table10[Date],"",,)</f>
        <v>45481</v>
      </c>
      <c r="D25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36" s="73" t="str">
        <f>IF(Table5[[#This Row],[Date Distributed]]="","In Stock","Distributed")</f>
        <v>Distributed</v>
      </c>
      <c r="F2536" s="79" t="s">
        <v>660</v>
      </c>
      <c r="G2536" s="75" t="s">
        <v>761</v>
      </c>
      <c r="H2536" s="80" t="s">
        <v>771</v>
      </c>
      <c r="I2536" s="80" t="s">
        <v>772</v>
      </c>
      <c r="J2536" s="81" t="s">
        <v>3132</v>
      </c>
      <c r="K2536" s="80" t="s">
        <v>385</v>
      </c>
      <c r="L2536" s="3" t="str">
        <f>_xlfn.XLOOKUP(Table5[[#This Row],[Item '#]],Ticket_Forms[Form Number],Ticket_Forms[Game Name],"",,)</f>
        <v>Criss Cross</v>
      </c>
      <c r="M2536" s="15">
        <v>186</v>
      </c>
      <c r="N2536" s="3">
        <f>LOOKUP(Table5[[#This Row],[Item '#]],Ticket_Forms[Form Number],Ticket_Forms[Ticket Count])</f>
        <v>5520</v>
      </c>
      <c r="O2536" s="16">
        <f>LOOKUP(Table5[[#This Row],[Item '#]],Ticket_Forms[Form Number],Ticket_Forms[Ticket Value])</f>
        <v>1</v>
      </c>
      <c r="P2536" s="16">
        <f>LOOKUP(Table5[[#This Row],[Item '#]],Ticket_Forms[Form Number],Ticket_Forms[Revenue])</f>
        <v>5520</v>
      </c>
      <c r="Q2536" s="16">
        <f>LOOKUP(Table5[[#This Row],[Item '#]],Ticket_Forms[Form Number],Ticket_Forms[Ideal Profit])</f>
        <v>960</v>
      </c>
      <c r="R2536" s="16">
        <f>LOOKUP(Table5[[#This Row],[Item '#]],Ticket_Forms[Form Number],Ticket_Forms[Prizes])</f>
        <v>4560</v>
      </c>
      <c r="S2536" s="16">
        <f>LOOKUP(Table5[[#This Row],[Item '#]],Ticket_Forms[Form Number],Ticket_Forms[Location Rent])</f>
        <v>331</v>
      </c>
      <c r="T2536" s="16">
        <f>LOOKUP(Table5[[#This Row],[Item '#]],Ticket_Forms[Form Number],Ticket_Forms[Last Sale])</f>
        <v>200</v>
      </c>
      <c r="U2536" s="16" t="s">
        <v>3909</v>
      </c>
      <c r="V2536" s="58">
        <f>Table5[[#This Row],[Date Distributed]]</f>
        <v>45481</v>
      </c>
      <c r="W2536" s="3" t="str">
        <f>_xlfn.XLOOKUP(Table5[[#This Row],[Serial '#]],Table10[Serial '#],Table10[Charity Association],"",,)</f>
        <v>Medina County Law Enforcrment Assoc</v>
      </c>
      <c r="X2536" s="3" t="s">
        <v>4065</v>
      </c>
      <c r="Y2536" s="33">
        <v>45476</v>
      </c>
      <c r="Z2536" s="3" t="s">
        <v>23</v>
      </c>
    </row>
    <row r="2537" spans="1:26" hidden="1" x14ac:dyDescent="0.35">
      <c r="A2537" s="3">
        <v>2535</v>
      </c>
      <c r="B2537" s="78">
        <v>45454</v>
      </c>
      <c r="C2537" s="73">
        <f>_xlfn.XLOOKUP(Table5[[#This Row],[Serial '#]],Table10[Serial '#],Table10[Date],"",,)</f>
        <v>45481</v>
      </c>
      <c r="D25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37" s="73" t="str">
        <f>IF(Table5[[#This Row],[Date Distributed]]="","In Stock","Distributed")</f>
        <v>Distributed</v>
      </c>
      <c r="F2537" s="79" t="s">
        <v>660</v>
      </c>
      <c r="G2537" s="75" t="s">
        <v>761</v>
      </c>
      <c r="H2537" s="80" t="s">
        <v>771</v>
      </c>
      <c r="I2537" s="80" t="s">
        <v>772</v>
      </c>
      <c r="J2537" s="80" t="s">
        <v>3133</v>
      </c>
      <c r="K2537" s="80" t="s">
        <v>507</v>
      </c>
      <c r="L2537" s="3" t="str">
        <f>_xlfn.XLOOKUP(Table5[[#This Row],[Item '#]],Ticket_Forms[Form Number],Ticket_Forms[Game Name],"",,)</f>
        <v>Ante Up</v>
      </c>
      <c r="M2537" s="15">
        <v>212</v>
      </c>
      <c r="N2537" s="3">
        <f>LOOKUP(Table5[[#This Row],[Item '#]],Ticket_Forms[Form Number],Ticket_Forms[Ticket Count])</f>
        <v>6320</v>
      </c>
      <c r="O2537" s="16">
        <f>LOOKUP(Table5[[#This Row],[Item '#]],Ticket_Forms[Form Number],Ticket_Forms[Ticket Value])</f>
        <v>1</v>
      </c>
      <c r="P2537" s="16">
        <f>LOOKUP(Table5[[#This Row],[Item '#]],Ticket_Forms[Form Number],Ticket_Forms[Revenue])</f>
        <v>6320</v>
      </c>
      <c r="Q2537" s="16">
        <f>LOOKUP(Table5[[#This Row],[Item '#]],Ticket_Forms[Form Number],Ticket_Forms[Ideal Profit])</f>
        <v>1575</v>
      </c>
      <c r="R2537" s="16">
        <f>LOOKUP(Table5[[#This Row],[Item '#]],Ticket_Forms[Form Number],Ticket_Forms[Prizes])</f>
        <v>4745</v>
      </c>
      <c r="S2537" s="16">
        <f>LOOKUP(Table5[[#This Row],[Item '#]],Ticket_Forms[Form Number],Ticket_Forms[Location Rent])</f>
        <v>379</v>
      </c>
      <c r="T2537" s="16">
        <f>LOOKUP(Table5[[#This Row],[Item '#]],Ticket_Forms[Form Number],Ticket_Forms[Last Sale])</f>
        <v>599</v>
      </c>
      <c r="U2537" s="16" t="s">
        <v>3909</v>
      </c>
      <c r="V2537" s="58">
        <f>Table5[[#This Row],[Date Distributed]]</f>
        <v>45481</v>
      </c>
      <c r="W2537" s="3" t="str">
        <f>_xlfn.XLOOKUP(Table5[[#This Row],[Serial '#]],Table10[Serial '#],Table10[Charity Association],"",,)</f>
        <v>Greater Cleveland Football Foundation</v>
      </c>
      <c r="X2537" s="3" t="s">
        <v>4065</v>
      </c>
      <c r="Y2537" s="33">
        <v>45476</v>
      </c>
      <c r="Z2537" s="3" t="s">
        <v>23</v>
      </c>
    </row>
    <row r="2538" spans="1:26" hidden="1" x14ac:dyDescent="0.35">
      <c r="A2538" s="3">
        <v>2536</v>
      </c>
      <c r="B2538" s="78">
        <v>45454</v>
      </c>
      <c r="C2538" s="73">
        <f>_xlfn.XLOOKUP(Table5[[#This Row],[Serial '#]],Table10[Serial '#],Table10[Date],"",,)</f>
        <v>45483</v>
      </c>
      <c r="D25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38" s="73" t="str">
        <f>IF(Table5[[#This Row],[Date Distributed]]="","In Stock","Distributed")</f>
        <v>Distributed</v>
      </c>
      <c r="F2538" s="79" t="s">
        <v>660</v>
      </c>
      <c r="G2538" s="75" t="s">
        <v>761</v>
      </c>
      <c r="H2538" s="80" t="s">
        <v>771</v>
      </c>
      <c r="I2538" s="80" t="s">
        <v>772</v>
      </c>
      <c r="J2538" s="81" t="s">
        <v>3134</v>
      </c>
      <c r="K2538" s="80" t="s">
        <v>385</v>
      </c>
      <c r="L2538" s="3" t="str">
        <f>_xlfn.XLOOKUP(Table5[[#This Row],[Item '#]],Ticket_Forms[Form Number],Ticket_Forms[Game Name],"",,)</f>
        <v>Criss Cross</v>
      </c>
      <c r="M2538" s="15">
        <v>186</v>
      </c>
      <c r="N2538" s="3">
        <f>LOOKUP(Table5[[#This Row],[Item '#]],Ticket_Forms[Form Number],Ticket_Forms[Ticket Count])</f>
        <v>5520</v>
      </c>
      <c r="O2538" s="16">
        <f>LOOKUP(Table5[[#This Row],[Item '#]],Ticket_Forms[Form Number],Ticket_Forms[Ticket Value])</f>
        <v>1</v>
      </c>
      <c r="P2538" s="16">
        <f>LOOKUP(Table5[[#This Row],[Item '#]],Ticket_Forms[Form Number],Ticket_Forms[Revenue])</f>
        <v>5520</v>
      </c>
      <c r="Q2538" s="16">
        <f>LOOKUP(Table5[[#This Row],[Item '#]],Ticket_Forms[Form Number],Ticket_Forms[Ideal Profit])</f>
        <v>960</v>
      </c>
      <c r="R2538" s="16">
        <f>LOOKUP(Table5[[#This Row],[Item '#]],Ticket_Forms[Form Number],Ticket_Forms[Prizes])</f>
        <v>4560</v>
      </c>
      <c r="S2538" s="16">
        <f>LOOKUP(Table5[[#This Row],[Item '#]],Ticket_Forms[Form Number],Ticket_Forms[Location Rent])</f>
        <v>331</v>
      </c>
      <c r="T2538" s="16">
        <f>LOOKUP(Table5[[#This Row],[Item '#]],Ticket_Forms[Form Number],Ticket_Forms[Last Sale])</f>
        <v>200</v>
      </c>
      <c r="U2538" s="16" t="s">
        <v>3909</v>
      </c>
      <c r="V2538" s="58">
        <f>Table5[[#This Row],[Date Distributed]]</f>
        <v>45483</v>
      </c>
      <c r="W2538" s="3" t="str">
        <f>_xlfn.XLOOKUP(Table5[[#This Row],[Serial '#]],Table10[Serial '#],Table10[Charity Association],"",,)</f>
        <v>Cleveland Police Athletic League</v>
      </c>
      <c r="X2538" s="3" t="s">
        <v>4065</v>
      </c>
      <c r="Y2538" s="33">
        <v>45476</v>
      </c>
      <c r="Z2538" s="3" t="s">
        <v>23</v>
      </c>
    </row>
    <row r="2539" spans="1:26" hidden="1" x14ac:dyDescent="0.35">
      <c r="A2539" s="3">
        <v>2537</v>
      </c>
      <c r="B2539" s="78">
        <v>45454</v>
      </c>
      <c r="C2539" s="73">
        <f>_xlfn.XLOOKUP(Table5[[#This Row],[Serial '#]],Table10[Serial '#],Table10[Date],"",,)</f>
        <v>45483</v>
      </c>
      <c r="D25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39" s="73" t="str">
        <f>IF(Table5[[#This Row],[Date Distributed]]="","In Stock","Distributed")</f>
        <v>Distributed</v>
      </c>
      <c r="F2539" s="79" t="s">
        <v>660</v>
      </c>
      <c r="G2539" s="75" t="s">
        <v>761</v>
      </c>
      <c r="H2539" s="80" t="s">
        <v>771</v>
      </c>
      <c r="I2539" s="80" t="s">
        <v>772</v>
      </c>
      <c r="J2539" s="81" t="s">
        <v>3135</v>
      </c>
      <c r="K2539" s="80" t="s">
        <v>385</v>
      </c>
      <c r="L2539" s="3" t="str">
        <f>_xlfn.XLOOKUP(Table5[[#This Row],[Item '#]],Ticket_Forms[Form Number],Ticket_Forms[Game Name],"",,)</f>
        <v>Criss Cross</v>
      </c>
      <c r="M2539" s="15">
        <v>186</v>
      </c>
      <c r="N2539" s="3">
        <f>LOOKUP(Table5[[#This Row],[Item '#]],Ticket_Forms[Form Number],Ticket_Forms[Ticket Count])</f>
        <v>5520</v>
      </c>
      <c r="O2539" s="16">
        <f>LOOKUP(Table5[[#This Row],[Item '#]],Ticket_Forms[Form Number],Ticket_Forms[Ticket Value])</f>
        <v>1</v>
      </c>
      <c r="P2539" s="16">
        <f>LOOKUP(Table5[[#This Row],[Item '#]],Ticket_Forms[Form Number],Ticket_Forms[Revenue])</f>
        <v>5520</v>
      </c>
      <c r="Q2539" s="16">
        <f>LOOKUP(Table5[[#This Row],[Item '#]],Ticket_Forms[Form Number],Ticket_Forms[Ideal Profit])</f>
        <v>960</v>
      </c>
      <c r="R2539" s="16">
        <f>LOOKUP(Table5[[#This Row],[Item '#]],Ticket_Forms[Form Number],Ticket_Forms[Prizes])</f>
        <v>4560</v>
      </c>
      <c r="S2539" s="16">
        <f>LOOKUP(Table5[[#This Row],[Item '#]],Ticket_Forms[Form Number],Ticket_Forms[Location Rent])</f>
        <v>331</v>
      </c>
      <c r="T2539" s="16">
        <f>LOOKUP(Table5[[#This Row],[Item '#]],Ticket_Forms[Form Number],Ticket_Forms[Last Sale])</f>
        <v>200</v>
      </c>
      <c r="U2539" s="16" t="s">
        <v>3909</v>
      </c>
      <c r="V2539" s="58">
        <f>Table5[[#This Row],[Date Distributed]]</f>
        <v>45483</v>
      </c>
      <c r="W2539" s="3" t="str">
        <f>_xlfn.XLOOKUP(Table5[[#This Row],[Serial '#]],Table10[Serial '#],Table10[Charity Association],"",,)</f>
        <v>Cleveland Police Athletic League</v>
      </c>
      <c r="X2539" s="3" t="s">
        <v>4065</v>
      </c>
      <c r="Y2539" s="33">
        <v>45476</v>
      </c>
      <c r="Z2539" s="3" t="s">
        <v>23</v>
      </c>
    </row>
    <row r="2540" spans="1:26" hidden="1" x14ac:dyDescent="0.35">
      <c r="A2540" s="3">
        <v>2538</v>
      </c>
      <c r="B2540" s="78">
        <v>45454</v>
      </c>
      <c r="C2540" s="73">
        <f>_xlfn.XLOOKUP(Table5[[#This Row],[Serial '#]],Table10[Serial '#],Table10[Date],"",,)</f>
        <v>45483</v>
      </c>
      <c r="D25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40" s="73" t="str">
        <f>IF(Table5[[#This Row],[Date Distributed]]="","In Stock","Distributed")</f>
        <v>Distributed</v>
      </c>
      <c r="F2540" s="79" t="s">
        <v>660</v>
      </c>
      <c r="G2540" s="75" t="s">
        <v>761</v>
      </c>
      <c r="H2540" s="80" t="s">
        <v>771</v>
      </c>
      <c r="I2540" s="80" t="s">
        <v>772</v>
      </c>
      <c r="J2540" s="81" t="s">
        <v>3136</v>
      </c>
      <c r="K2540" s="80" t="s">
        <v>385</v>
      </c>
      <c r="L2540" s="3" t="str">
        <f>_xlfn.XLOOKUP(Table5[[#This Row],[Item '#]],Ticket_Forms[Form Number],Ticket_Forms[Game Name],"",,)</f>
        <v>Criss Cross</v>
      </c>
      <c r="M2540" s="15">
        <v>186</v>
      </c>
      <c r="N2540" s="3">
        <f>LOOKUP(Table5[[#This Row],[Item '#]],Ticket_Forms[Form Number],Ticket_Forms[Ticket Count])</f>
        <v>5520</v>
      </c>
      <c r="O2540" s="16">
        <f>LOOKUP(Table5[[#This Row],[Item '#]],Ticket_Forms[Form Number],Ticket_Forms[Ticket Value])</f>
        <v>1</v>
      </c>
      <c r="P2540" s="16">
        <f>LOOKUP(Table5[[#This Row],[Item '#]],Ticket_Forms[Form Number],Ticket_Forms[Revenue])</f>
        <v>5520</v>
      </c>
      <c r="Q2540" s="16">
        <f>LOOKUP(Table5[[#This Row],[Item '#]],Ticket_Forms[Form Number],Ticket_Forms[Ideal Profit])</f>
        <v>960</v>
      </c>
      <c r="R2540" s="16">
        <f>LOOKUP(Table5[[#This Row],[Item '#]],Ticket_Forms[Form Number],Ticket_Forms[Prizes])</f>
        <v>4560</v>
      </c>
      <c r="S2540" s="16">
        <f>LOOKUP(Table5[[#This Row],[Item '#]],Ticket_Forms[Form Number],Ticket_Forms[Location Rent])</f>
        <v>331</v>
      </c>
      <c r="T2540" s="16">
        <f>LOOKUP(Table5[[#This Row],[Item '#]],Ticket_Forms[Form Number],Ticket_Forms[Last Sale])</f>
        <v>200</v>
      </c>
      <c r="U2540" s="16" t="s">
        <v>3909</v>
      </c>
      <c r="V2540" s="58">
        <f>Table5[[#This Row],[Date Distributed]]</f>
        <v>45483</v>
      </c>
      <c r="W2540" s="3" t="str">
        <f>_xlfn.XLOOKUP(Table5[[#This Row],[Serial '#]],Table10[Serial '#],Table10[Charity Association],"",,)</f>
        <v>Cleveland Police Athletic League</v>
      </c>
      <c r="X2540" s="3" t="s">
        <v>4065</v>
      </c>
      <c r="Y2540" s="33">
        <v>45476</v>
      </c>
      <c r="Z2540" s="3" t="s">
        <v>23</v>
      </c>
    </row>
    <row r="2541" spans="1:26" hidden="1" x14ac:dyDescent="0.35">
      <c r="A2541" s="3">
        <v>2539</v>
      </c>
      <c r="B2541" s="78">
        <v>45454</v>
      </c>
      <c r="C2541" s="73">
        <f>_xlfn.XLOOKUP(Table5[[#This Row],[Serial '#]],Table10[Serial '#],Table10[Date],"",,)</f>
        <v>45483</v>
      </c>
      <c r="D25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41" s="73" t="str">
        <f>IF(Table5[[#This Row],[Date Distributed]]="","In Stock","Distributed")</f>
        <v>Distributed</v>
      </c>
      <c r="F2541" s="79" t="s">
        <v>660</v>
      </c>
      <c r="G2541" s="75" t="s">
        <v>761</v>
      </c>
      <c r="H2541" s="80" t="s">
        <v>771</v>
      </c>
      <c r="I2541" s="80" t="s">
        <v>772</v>
      </c>
      <c r="J2541" s="81" t="s">
        <v>3137</v>
      </c>
      <c r="K2541" s="80" t="s">
        <v>385</v>
      </c>
      <c r="L2541" s="3" t="str">
        <f>_xlfn.XLOOKUP(Table5[[#This Row],[Item '#]],Ticket_Forms[Form Number],Ticket_Forms[Game Name],"",,)</f>
        <v>Criss Cross</v>
      </c>
      <c r="M2541" s="15">
        <v>186</v>
      </c>
      <c r="N2541" s="3">
        <f>LOOKUP(Table5[[#This Row],[Item '#]],Ticket_Forms[Form Number],Ticket_Forms[Ticket Count])</f>
        <v>5520</v>
      </c>
      <c r="O2541" s="16">
        <f>LOOKUP(Table5[[#This Row],[Item '#]],Ticket_Forms[Form Number],Ticket_Forms[Ticket Value])</f>
        <v>1</v>
      </c>
      <c r="P2541" s="16">
        <f>LOOKUP(Table5[[#This Row],[Item '#]],Ticket_Forms[Form Number],Ticket_Forms[Revenue])</f>
        <v>5520</v>
      </c>
      <c r="Q2541" s="16">
        <f>LOOKUP(Table5[[#This Row],[Item '#]],Ticket_Forms[Form Number],Ticket_Forms[Ideal Profit])</f>
        <v>960</v>
      </c>
      <c r="R2541" s="16">
        <f>LOOKUP(Table5[[#This Row],[Item '#]],Ticket_Forms[Form Number],Ticket_Forms[Prizes])</f>
        <v>4560</v>
      </c>
      <c r="S2541" s="16">
        <f>LOOKUP(Table5[[#This Row],[Item '#]],Ticket_Forms[Form Number],Ticket_Forms[Location Rent])</f>
        <v>331</v>
      </c>
      <c r="T2541" s="16">
        <f>LOOKUP(Table5[[#This Row],[Item '#]],Ticket_Forms[Form Number],Ticket_Forms[Last Sale])</f>
        <v>200</v>
      </c>
      <c r="U2541" s="16" t="s">
        <v>3909</v>
      </c>
      <c r="V2541" s="58">
        <f>Table5[[#This Row],[Date Distributed]]</f>
        <v>45483</v>
      </c>
      <c r="W2541" s="3" t="str">
        <f>_xlfn.XLOOKUP(Table5[[#This Row],[Serial '#]],Table10[Serial '#],Table10[Charity Association],"",,)</f>
        <v>Cleveland Police Athletic League</v>
      </c>
      <c r="X2541" s="3" t="s">
        <v>4065</v>
      </c>
      <c r="Y2541" s="33">
        <v>45476</v>
      </c>
      <c r="Z2541" s="3" t="s">
        <v>23</v>
      </c>
    </row>
    <row r="2542" spans="1:26" hidden="1" x14ac:dyDescent="0.35">
      <c r="A2542" s="3">
        <v>2540</v>
      </c>
      <c r="B2542" s="78">
        <v>45454</v>
      </c>
      <c r="C2542" s="73">
        <f>_xlfn.XLOOKUP(Table5[[#This Row],[Serial '#]],Table10[Serial '#],Table10[Date],"",,)</f>
        <v>45483</v>
      </c>
      <c r="D25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42" s="73" t="str">
        <f>IF(Table5[[#This Row],[Date Distributed]]="","In Stock","Distributed")</f>
        <v>Distributed</v>
      </c>
      <c r="F2542" s="79" t="s">
        <v>660</v>
      </c>
      <c r="G2542" s="75" t="s">
        <v>761</v>
      </c>
      <c r="H2542" s="80" t="s">
        <v>771</v>
      </c>
      <c r="I2542" s="80" t="s">
        <v>772</v>
      </c>
      <c r="J2542" s="81" t="s">
        <v>3138</v>
      </c>
      <c r="K2542" s="80" t="s">
        <v>385</v>
      </c>
      <c r="L2542" s="3" t="str">
        <f>_xlfn.XLOOKUP(Table5[[#This Row],[Item '#]],Ticket_Forms[Form Number],Ticket_Forms[Game Name],"",,)</f>
        <v>Criss Cross</v>
      </c>
      <c r="M2542" s="15">
        <v>186</v>
      </c>
      <c r="N2542" s="3">
        <f>LOOKUP(Table5[[#This Row],[Item '#]],Ticket_Forms[Form Number],Ticket_Forms[Ticket Count])</f>
        <v>5520</v>
      </c>
      <c r="O2542" s="16">
        <f>LOOKUP(Table5[[#This Row],[Item '#]],Ticket_Forms[Form Number],Ticket_Forms[Ticket Value])</f>
        <v>1</v>
      </c>
      <c r="P2542" s="16">
        <f>LOOKUP(Table5[[#This Row],[Item '#]],Ticket_Forms[Form Number],Ticket_Forms[Revenue])</f>
        <v>5520</v>
      </c>
      <c r="Q2542" s="16">
        <f>LOOKUP(Table5[[#This Row],[Item '#]],Ticket_Forms[Form Number],Ticket_Forms[Ideal Profit])</f>
        <v>960</v>
      </c>
      <c r="R2542" s="16">
        <f>LOOKUP(Table5[[#This Row],[Item '#]],Ticket_Forms[Form Number],Ticket_Forms[Prizes])</f>
        <v>4560</v>
      </c>
      <c r="S2542" s="16">
        <f>LOOKUP(Table5[[#This Row],[Item '#]],Ticket_Forms[Form Number],Ticket_Forms[Location Rent])</f>
        <v>331</v>
      </c>
      <c r="T2542" s="16">
        <f>LOOKUP(Table5[[#This Row],[Item '#]],Ticket_Forms[Form Number],Ticket_Forms[Last Sale])</f>
        <v>200</v>
      </c>
      <c r="U2542" s="16" t="s">
        <v>3909</v>
      </c>
      <c r="V2542" s="58">
        <f>Table5[[#This Row],[Date Distributed]]</f>
        <v>45483</v>
      </c>
      <c r="W2542" s="3" t="str">
        <f>_xlfn.XLOOKUP(Table5[[#This Row],[Serial '#]],Table10[Serial '#],Table10[Charity Association],"",,)</f>
        <v>Cleveland Police Athletic League</v>
      </c>
      <c r="X2542" s="3" t="s">
        <v>4065</v>
      </c>
      <c r="Y2542" s="33">
        <v>45476</v>
      </c>
      <c r="Z2542" s="3" t="s">
        <v>23</v>
      </c>
    </row>
    <row r="2543" spans="1:26" hidden="1" x14ac:dyDescent="0.35">
      <c r="A2543" s="3">
        <v>2541</v>
      </c>
      <c r="B2543" s="78">
        <v>45454</v>
      </c>
      <c r="C2543" s="73">
        <f>_xlfn.XLOOKUP(Table5[[#This Row],[Serial '#]],Table10[Serial '#],Table10[Date],"",,)</f>
        <v>45483</v>
      </c>
      <c r="D25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43" s="73" t="str">
        <f>IF(Table5[[#This Row],[Date Distributed]]="","In Stock","Distributed")</f>
        <v>Distributed</v>
      </c>
      <c r="F2543" s="79" t="s">
        <v>660</v>
      </c>
      <c r="G2543" s="75" t="s">
        <v>761</v>
      </c>
      <c r="H2543" s="80" t="s">
        <v>771</v>
      </c>
      <c r="I2543" s="80" t="s">
        <v>772</v>
      </c>
      <c r="J2543" s="80" t="s">
        <v>3139</v>
      </c>
      <c r="K2543" s="80" t="s">
        <v>507</v>
      </c>
      <c r="L2543" s="3" t="str">
        <f>_xlfn.XLOOKUP(Table5[[#This Row],[Item '#]],Ticket_Forms[Form Number],Ticket_Forms[Game Name],"",,)</f>
        <v>Ante Up</v>
      </c>
      <c r="M2543" s="15">
        <v>212</v>
      </c>
      <c r="N2543" s="3">
        <f>LOOKUP(Table5[[#This Row],[Item '#]],Ticket_Forms[Form Number],Ticket_Forms[Ticket Count])</f>
        <v>6320</v>
      </c>
      <c r="O2543" s="16">
        <f>LOOKUP(Table5[[#This Row],[Item '#]],Ticket_Forms[Form Number],Ticket_Forms[Ticket Value])</f>
        <v>1</v>
      </c>
      <c r="P2543" s="16">
        <f>LOOKUP(Table5[[#This Row],[Item '#]],Ticket_Forms[Form Number],Ticket_Forms[Revenue])</f>
        <v>6320</v>
      </c>
      <c r="Q2543" s="16">
        <f>LOOKUP(Table5[[#This Row],[Item '#]],Ticket_Forms[Form Number],Ticket_Forms[Ideal Profit])</f>
        <v>1575</v>
      </c>
      <c r="R2543" s="16">
        <f>LOOKUP(Table5[[#This Row],[Item '#]],Ticket_Forms[Form Number],Ticket_Forms[Prizes])</f>
        <v>4745</v>
      </c>
      <c r="S2543" s="16">
        <f>LOOKUP(Table5[[#This Row],[Item '#]],Ticket_Forms[Form Number],Ticket_Forms[Location Rent])</f>
        <v>379</v>
      </c>
      <c r="T2543" s="16">
        <f>LOOKUP(Table5[[#This Row],[Item '#]],Ticket_Forms[Form Number],Ticket_Forms[Last Sale])</f>
        <v>599</v>
      </c>
      <c r="U2543" s="16" t="s">
        <v>3909</v>
      </c>
      <c r="V2543" s="58">
        <f>Table5[[#This Row],[Date Distributed]]</f>
        <v>45483</v>
      </c>
      <c r="W2543" s="3" t="str">
        <f>_xlfn.XLOOKUP(Table5[[#This Row],[Serial '#]],Table10[Serial '#],Table10[Charity Association],"",,)</f>
        <v>Greater Cleveland Football Foundation</v>
      </c>
      <c r="X2543" s="3" t="s">
        <v>4065</v>
      </c>
      <c r="Y2543" s="33">
        <v>45476</v>
      </c>
      <c r="Z2543" s="3" t="s">
        <v>23</v>
      </c>
    </row>
    <row r="2544" spans="1:26" hidden="1" x14ac:dyDescent="0.35">
      <c r="A2544" s="3">
        <v>2542</v>
      </c>
      <c r="B2544" s="78">
        <v>45454</v>
      </c>
      <c r="C2544" s="73">
        <f>_xlfn.XLOOKUP(Table5[[#This Row],[Serial '#]],Table10[Serial '#],Table10[Date],"",,)</f>
        <v>45483</v>
      </c>
      <c r="D25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44" s="73" t="str">
        <f>IF(Table5[[#This Row],[Date Distributed]]="","In Stock","Distributed")</f>
        <v>Distributed</v>
      </c>
      <c r="F2544" s="79" t="s">
        <v>660</v>
      </c>
      <c r="G2544" s="75" t="s">
        <v>761</v>
      </c>
      <c r="H2544" s="80" t="s">
        <v>771</v>
      </c>
      <c r="I2544" s="80" t="s">
        <v>772</v>
      </c>
      <c r="J2544" s="81" t="s">
        <v>3140</v>
      </c>
      <c r="K2544" s="80" t="s">
        <v>513</v>
      </c>
      <c r="L2544" s="3" t="str">
        <f>_xlfn.XLOOKUP(Table5[[#This Row],[Item '#]],Ticket_Forms[Form Number],Ticket_Forms[Game Name],"",,)</f>
        <v>Leader of the Pack</v>
      </c>
      <c r="M2544" s="15">
        <v>212</v>
      </c>
      <c r="N2544" s="3">
        <f>LOOKUP(Table5[[#This Row],[Item '#]],Ticket_Forms[Form Number],Ticket_Forms[Ticket Count])</f>
        <v>6320</v>
      </c>
      <c r="O2544" s="16">
        <f>LOOKUP(Table5[[#This Row],[Item '#]],Ticket_Forms[Form Number],Ticket_Forms[Ticket Value])</f>
        <v>1</v>
      </c>
      <c r="P2544" s="16">
        <f>LOOKUP(Table5[[#This Row],[Item '#]],Ticket_Forms[Form Number],Ticket_Forms[Revenue])</f>
        <v>6320</v>
      </c>
      <c r="Q2544" s="16">
        <f>LOOKUP(Table5[[#This Row],[Item '#]],Ticket_Forms[Form Number],Ticket_Forms[Ideal Profit])</f>
        <v>1575</v>
      </c>
      <c r="R2544" s="16">
        <f>LOOKUP(Table5[[#This Row],[Item '#]],Ticket_Forms[Form Number],Ticket_Forms[Prizes])</f>
        <v>4745</v>
      </c>
      <c r="S2544" s="16">
        <f>LOOKUP(Table5[[#This Row],[Item '#]],Ticket_Forms[Form Number],Ticket_Forms[Location Rent])</f>
        <v>379</v>
      </c>
      <c r="T2544" s="16">
        <f>LOOKUP(Table5[[#This Row],[Item '#]],Ticket_Forms[Form Number],Ticket_Forms[Last Sale])</f>
        <v>599</v>
      </c>
      <c r="U2544" s="16" t="s">
        <v>3909</v>
      </c>
      <c r="V2544" s="58">
        <f>Table5[[#This Row],[Date Distributed]]</f>
        <v>45483</v>
      </c>
      <c r="W2544" s="3" t="str">
        <f>_xlfn.XLOOKUP(Table5[[#This Row],[Serial '#]],Table10[Serial '#],Table10[Charity Association],"",,)</f>
        <v>Cleveland Police Athletic League</v>
      </c>
      <c r="X2544" s="3" t="s">
        <v>4065</v>
      </c>
      <c r="Y2544" s="33">
        <v>45476</v>
      </c>
      <c r="Z2544" s="3" t="s">
        <v>23</v>
      </c>
    </row>
    <row r="2545" spans="1:26" hidden="1" x14ac:dyDescent="0.35">
      <c r="A2545" s="3">
        <v>2543</v>
      </c>
      <c r="B2545" s="78">
        <v>45454</v>
      </c>
      <c r="C2545" s="73">
        <f>_xlfn.XLOOKUP(Table5[[#This Row],[Serial '#]],Table10[Serial '#],Table10[Date],"",,)</f>
        <v>45483</v>
      </c>
      <c r="D25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45" s="73" t="str">
        <f>IF(Table5[[#This Row],[Date Distributed]]="","In Stock","Distributed")</f>
        <v>Distributed</v>
      </c>
      <c r="F2545" s="79" t="s">
        <v>660</v>
      </c>
      <c r="G2545" s="75" t="s">
        <v>761</v>
      </c>
      <c r="H2545" s="80" t="s">
        <v>771</v>
      </c>
      <c r="I2545" s="80" t="s">
        <v>772</v>
      </c>
      <c r="J2545" s="81" t="s">
        <v>3141</v>
      </c>
      <c r="K2545" s="80" t="s">
        <v>513</v>
      </c>
      <c r="L2545" s="3" t="str">
        <f>_xlfn.XLOOKUP(Table5[[#This Row],[Item '#]],Ticket_Forms[Form Number],Ticket_Forms[Game Name],"",,)</f>
        <v>Leader of the Pack</v>
      </c>
      <c r="M2545" s="15">
        <v>212</v>
      </c>
      <c r="N2545" s="3">
        <f>LOOKUP(Table5[[#This Row],[Item '#]],Ticket_Forms[Form Number],Ticket_Forms[Ticket Count])</f>
        <v>6320</v>
      </c>
      <c r="O2545" s="16">
        <f>LOOKUP(Table5[[#This Row],[Item '#]],Ticket_Forms[Form Number],Ticket_Forms[Ticket Value])</f>
        <v>1</v>
      </c>
      <c r="P2545" s="16">
        <f>LOOKUP(Table5[[#This Row],[Item '#]],Ticket_Forms[Form Number],Ticket_Forms[Revenue])</f>
        <v>6320</v>
      </c>
      <c r="Q2545" s="16">
        <f>LOOKUP(Table5[[#This Row],[Item '#]],Ticket_Forms[Form Number],Ticket_Forms[Ideal Profit])</f>
        <v>1575</v>
      </c>
      <c r="R2545" s="16">
        <f>LOOKUP(Table5[[#This Row],[Item '#]],Ticket_Forms[Form Number],Ticket_Forms[Prizes])</f>
        <v>4745</v>
      </c>
      <c r="S2545" s="16">
        <f>LOOKUP(Table5[[#This Row],[Item '#]],Ticket_Forms[Form Number],Ticket_Forms[Location Rent])</f>
        <v>379</v>
      </c>
      <c r="T2545" s="16">
        <f>LOOKUP(Table5[[#This Row],[Item '#]],Ticket_Forms[Form Number],Ticket_Forms[Last Sale])</f>
        <v>599</v>
      </c>
      <c r="U2545" s="16" t="s">
        <v>3909</v>
      </c>
      <c r="V2545" s="58">
        <f>Table5[[#This Row],[Date Distributed]]</f>
        <v>45483</v>
      </c>
      <c r="W2545" s="3" t="str">
        <f>_xlfn.XLOOKUP(Table5[[#This Row],[Serial '#]],Table10[Serial '#],Table10[Charity Association],"",,)</f>
        <v>Cleveland Police Athletic League</v>
      </c>
      <c r="X2545" s="3" t="s">
        <v>4065</v>
      </c>
      <c r="Y2545" s="33">
        <v>45476</v>
      </c>
      <c r="Z2545" s="3" t="s">
        <v>23</v>
      </c>
    </row>
    <row r="2546" spans="1:26" hidden="1" x14ac:dyDescent="0.35">
      <c r="A2546" s="3">
        <v>2544</v>
      </c>
      <c r="B2546" s="78">
        <v>45454</v>
      </c>
      <c r="C2546" s="73">
        <f>_xlfn.XLOOKUP(Table5[[#This Row],[Serial '#]],Table10[Serial '#],Table10[Date],"",,)</f>
        <v>45485</v>
      </c>
      <c r="D25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46" s="73" t="str">
        <f>IF(Table5[[#This Row],[Date Distributed]]="","In Stock","Distributed")</f>
        <v>Distributed</v>
      </c>
      <c r="F2546" s="79" t="s">
        <v>660</v>
      </c>
      <c r="G2546" s="75" t="s">
        <v>761</v>
      </c>
      <c r="H2546" s="80" t="s">
        <v>771</v>
      </c>
      <c r="I2546" s="80" t="s">
        <v>772</v>
      </c>
      <c r="J2546" s="81" t="s">
        <v>3142</v>
      </c>
      <c r="K2546" s="80" t="s">
        <v>385</v>
      </c>
      <c r="L2546" s="3" t="str">
        <f>_xlfn.XLOOKUP(Table5[[#This Row],[Item '#]],Ticket_Forms[Form Number],Ticket_Forms[Game Name],"",,)</f>
        <v>Criss Cross</v>
      </c>
      <c r="M2546" s="15">
        <v>186</v>
      </c>
      <c r="N2546" s="3">
        <f>LOOKUP(Table5[[#This Row],[Item '#]],Ticket_Forms[Form Number],Ticket_Forms[Ticket Count])</f>
        <v>5520</v>
      </c>
      <c r="O2546" s="16">
        <f>LOOKUP(Table5[[#This Row],[Item '#]],Ticket_Forms[Form Number],Ticket_Forms[Ticket Value])</f>
        <v>1</v>
      </c>
      <c r="P2546" s="16">
        <f>LOOKUP(Table5[[#This Row],[Item '#]],Ticket_Forms[Form Number],Ticket_Forms[Revenue])</f>
        <v>5520</v>
      </c>
      <c r="Q2546" s="16">
        <f>LOOKUP(Table5[[#This Row],[Item '#]],Ticket_Forms[Form Number],Ticket_Forms[Ideal Profit])</f>
        <v>960</v>
      </c>
      <c r="R2546" s="16">
        <f>LOOKUP(Table5[[#This Row],[Item '#]],Ticket_Forms[Form Number],Ticket_Forms[Prizes])</f>
        <v>4560</v>
      </c>
      <c r="S2546" s="16">
        <f>LOOKUP(Table5[[#This Row],[Item '#]],Ticket_Forms[Form Number],Ticket_Forms[Location Rent])</f>
        <v>331</v>
      </c>
      <c r="T2546" s="16">
        <f>LOOKUP(Table5[[#This Row],[Item '#]],Ticket_Forms[Form Number],Ticket_Forms[Last Sale])</f>
        <v>200</v>
      </c>
      <c r="U2546" s="16" t="s">
        <v>3909</v>
      </c>
      <c r="V2546" s="58">
        <f>Table5[[#This Row],[Date Distributed]]</f>
        <v>45485</v>
      </c>
      <c r="W2546" s="3" t="str">
        <f>_xlfn.XLOOKUP(Table5[[#This Row],[Serial '#]],Table10[Serial '#],Table10[Charity Association],"",,)</f>
        <v>Cleveland Police Athletic League</v>
      </c>
      <c r="X2546" s="3" t="s">
        <v>4065</v>
      </c>
      <c r="Y2546" s="33">
        <v>45476</v>
      </c>
      <c r="Z2546" s="3" t="s">
        <v>23</v>
      </c>
    </row>
    <row r="2547" spans="1:26" hidden="1" x14ac:dyDescent="0.35">
      <c r="A2547" s="3">
        <v>2545</v>
      </c>
      <c r="B2547" s="78">
        <v>45454</v>
      </c>
      <c r="C2547" s="73">
        <f>_xlfn.XLOOKUP(Table5[[#This Row],[Serial '#]],Table10[Serial '#],Table10[Date],"",,)</f>
        <v>45485</v>
      </c>
      <c r="D25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47" s="73" t="str">
        <f>IF(Table5[[#This Row],[Date Distributed]]="","In Stock","Distributed")</f>
        <v>Distributed</v>
      </c>
      <c r="F2547" s="79" t="s">
        <v>660</v>
      </c>
      <c r="G2547" s="75" t="s">
        <v>761</v>
      </c>
      <c r="H2547" s="80" t="s">
        <v>771</v>
      </c>
      <c r="I2547" s="80" t="s">
        <v>772</v>
      </c>
      <c r="J2547" s="81" t="s">
        <v>3143</v>
      </c>
      <c r="K2547" s="80" t="s">
        <v>385</v>
      </c>
      <c r="L2547" s="3" t="str">
        <f>_xlfn.XLOOKUP(Table5[[#This Row],[Item '#]],Ticket_Forms[Form Number],Ticket_Forms[Game Name],"",,)</f>
        <v>Criss Cross</v>
      </c>
      <c r="M2547" s="15">
        <v>186</v>
      </c>
      <c r="N2547" s="3">
        <f>LOOKUP(Table5[[#This Row],[Item '#]],Ticket_Forms[Form Number],Ticket_Forms[Ticket Count])</f>
        <v>5520</v>
      </c>
      <c r="O2547" s="16">
        <f>LOOKUP(Table5[[#This Row],[Item '#]],Ticket_Forms[Form Number],Ticket_Forms[Ticket Value])</f>
        <v>1</v>
      </c>
      <c r="P2547" s="16">
        <f>LOOKUP(Table5[[#This Row],[Item '#]],Ticket_Forms[Form Number],Ticket_Forms[Revenue])</f>
        <v>5520</v>
      </c>
      <c r="Q2547" s="16">
        <f>LOOKUP(Table5[[#This Row],[Item '#]],Ticket_Forms[Form Number],Ticket_Forms[Ideal Profit])</f>
        <v>960</v>
      </c>
      <c r="R2547" s="16">
        <f>LOOKUP(Table5[[#This Row],[Item '#]],Ticket_Forms[Form Number],Ticket_Forms[Prizes])</f>
        <v>4560</v>
      </c>
      <c r="S2547" s="16">
        <f>LOOKUP(Table5[[#This Row],[Item '#]],Ticket_Forms[Form Number],Ticket_Forms[Location Rent])</f>
        <v>331</v>
      </c>
      <c r="T2547" s="16">
        <f>LOOKUP(Table5[[#This Row],[Item '#]],Ticket_Forms[Form Number],Ticket_Forms[Last Sale])</f>
        <v>200</v>
      </c>
      <c r="U2547" s="16" t="s">
        <v>3909</v>
      </c>
      <c r="V2547" s="58">
        <f>Table5[[#This Row],[Date Distributed]]</f>
        <v>45485</v>
      </c>
      <c r="W2547" s="3" t="str">
        <f>_xlfn.XLOOKUP(Table5[[#This Row],[Serial '#]],Table10[Serial '#],Table10[Charity Association],"",,)</f>
        <v>Italian American Brotherhood Club</v>
      </c>
      <c r="X2547" s="3" t="s">
        <v>4065</v>
      </c>
      <c r="Y2547" s="33">
        <v>45476</v>
      </c>
      <c r="Z2547" s="3" t="s">
        <v>23</v>
      </c>
    </row>
    <row r="2548" spans="1:26" hidden="1" x14ac:dyDescent="0.35">
      <c r="A2548" s="3">
        <v>2546</v>
      </c>
      <c r="B2548" s="78">
        <v>45454</v>
      </c>
      <c r="C2548" s="73">
        <f>_xlfn.XLOOKUP(Table5[[#This Row],[Serial '#]],Table10[Serial '#],Table10[Date],"",,)</f>
        <v>45485</v>
      </c>
      <c r="D25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48" s="73" t="str">
        <f>IF(Table5[[#This Row],[Date Distributed]]="","In Stock","Distributed")</f>
        <v>Distributed</v>
      </c>
      <c r="F2548" s="79" t="s">
        <v>660</v>
      </c>
      <c r="G2548" s="75" t="s">
        <v>761</v>
      </c>
      <c r="H2548" s="80" t="s">
        <v>771</v>
      </c>
      <c r="I2548" s="80" t="s">
        <v>772</v>
      </c>
      <c r="J2548" s="81" t="s">
        <v>3144</v>
      </c>
      <c r="K2548" s="80" t="s">
        <v>385</v>
      </c>
      <c r="L2548" s="3" t="str">
        <f>_xlfn.XLOOKUP(Table5[[#This Row],[Item '#]],Ticket_Forms[Form Number],Ticket_Forms[Game Name],"",,)</f>
        <v>Criss Cross</v>
      </c>
      <c r="M2548" s="15">
        <v>186</v>
      </c>
      <c r="N2548" s="3">
        <f>LOOKUP(Table5[[#This Row],[Item '#]],Ticket_Forms[Form Number],Ticket_Forms[Ticket Count])</f>
        <v>5520</v>
      </c>
      <c r="O2548" s="16">
        <f>LOOKUP(Table5[[#This Row],[Item '#]],Ticket_Forms[Form Number],Ticket_Forms[Ticket Value])</f>
        <v>1</v>
      </c>
      <c r="P2548" s="16">
        <f>LOOKUP(Table5[[#This Row],[Item '#]],Ticket_Forms[Form Number],Ticket_Forms[Revenue])</f>
        <v>5520</v>
      </c>
      <c r="Q2548" s="16">
        <f>LOOKUP(Table5[[#This Row],[Item '#]],Ticket_Forms[Form Number],Ticket_Forms[Ideal Profit])</f>
        <v>960</v>
      </c>
      <c r="R2548" s="16">
        <f>LOOKUP(Table5[[#This Row],[Item '#]],Ticket_Forms[Form Number],Ticket_Forms[Prizes])</f>
        <v>4560</v>
      </c>
      <c r="S2548" s="16">
        <f>LOOKUP(Table5[[#This Row],[Item '#]],Ticket_Forms[Form Number],Ticket_Forms[Location Rent])</f>
        <v>331</v>
      </c>
      <c r="T2548" s="16">
        <f>LOOKUP(Table5[[#This Row],[Item '#]],Ticket_Forms[Form Number],Ticket_Forms[Last Sale])</f>
        <v>200</v>
      </c>
      <c r="U2548" s="16" t="s">
        <v>3909</v>
      </c>
      <c r="V2548" s="58">
        <f>Table5[[#This Row],[Date Distributed]]</f>
        <v>45485</v>
      </c>
      <c r="W2548" s="3" t="str">
        <f>_xlfn.XLOOKUP(Table5[[#This Row],[Serial '#]],Table10[Serial '#],Table10[Charity Association],"",,)</f>
        <v>Italian American Brotherhood Club</v>
      </c>
      <c r="X2548" s="3" t="s">
        <v>4065</v>
      </c>
      <c r="Y2548" s="33">
        <v>45476</v>
      </c>
      <c r="Z2548" s="3" t="s">
        <v>23</v>
      </c>
    </row>
    <row r="2549" spans="1:26" hidden="1" x14ac:dyDescent="0.35">
      <c r="A2549" s="3">
        <v>2547</v>
      </c>
      <c r="B2549" s="78">
        <v>45454</v>
      </c>
      <c r="C2549" s="73">
        <f>_xlfn.XLOOKUP(Table5[[#This Row],[Serial '#]],Table10[Serial '#],Table10[Date],"",,)</f>
        <v>45488</v>
      </c>
      <c r="D25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49" s="73" t="str">
        <f>IF(Table5[[#This Row],[Date Distributed]]="","In Stock","Distributed")</f>
        <v>Distributed</v>
      </c>
      <c r="F2549" s="79" t="s">
        <v>660</v>
      </c>
      <c r="G2549" s="75" t="s">
        <v>761</v>
      </c>
      <c r="H2549" s="80" t="s">
        <v>771</v>
      </c>
      <c r="I2549" s="80" t="s">
        <v>772</v>
      </c>
      <c r="J2549" s="81" t="s">
        <v>3145</v>
      </c>
      <c r="K2549" s="80" t="s">
        <v>385</v>
      </c>
      <c r="L2549" s="3" t="str">
        <f>_xlfn.XLOOKUP(Table5[[#This Row],[Item '#]],Ticket_Forms[Form Number],Ticket_Forms[Game Name],"",,)</f>
        <v>Criss Cross</v>
      </c>
      <c r="M2549" s="15">
        <v>186</v>
      </c>
      <c r="N2549" s="3">
        <f>LOOKUP(Table5[[#This Row],[Item '#]],Ticket_Forms[Form Number],Ticket_Forms[Ticket Count])</f>
        <v>5520</v>
      </c>
      <c r="O2549" s="16">
        <f>LOOKUP(Table5[[#This Row],[Item '#]],Ticket_Forms[Form Number],Ticket_Forms[Ticket Value])</f>
        <v>1</v>
      </c>
      <c r="P2549" s="16">
        <f>LOOKUP(Table5[[#This Row],[Item '#]],Ticket_Forms[Form Number],Ticket_Forms[Revenue])</f>
        <v>5520</v>
      </c>
      <c r="Q2549" s="16">
        <f>LOOKUP(Table5[[#This Row],[Item '#]],Ticket_Forms[Form Number],Ticket_Forms[Ideal Profit])</f>
        <v>960</v>
      </c>
      <c r="R2549" s="16">
        <f>LOOKUP(Table5[[#This Row],[Item '#]],Ticket_Forms[Form Number],Ticket_Forms[Prizes])</f>
        <v>4560</v>
      </c>
      <c r="S2549" s="16">
        <f>LOOKUP(Table5[[#This Row],[Item '#]],Ticket_Forms[Form Number],Ticket_Forms[Location Rent])</f>
        <v>331</v>
      </c>
      <c r="T2549" s="16">
        <f>LOOKUP(Table5[[#This Row],[Item '#]],Ticket_Forms[Form Number],Ticket_Forms[Last Sale])</f>
        <v>200</v>
      </c>
      <c r="U2549" s="16" t="s">
        <v>3909</v>
      </c>
      <c r="V2549" s="58">
        <f>Table5[[#This Row],[Date Distributed]]</f>
        <v>45488</v>
      </c>
      <c r="W2549" s="3" t="str">
        <f>_xlfn.XLOOKUP(Table5[[#This Row],[Serial '#]],Table10[Serial '#],Table10[Charity Association],"",,)</f>
        <v>Cleveland Police Athletic League</v>
      </c>
      <c r="X2549" s="3" t="s">
        <v>4065</v>
      </c>
      <c r="Y2549" s="33">
        <v>45476</v>
      </c>
      <c r="Z2549" s="3" t="s">
        <v>23</v>
      </c>
    </row>
    <row r="2550" spans="1:26" hidden="1" x14ac:dyDescent="0.35">
      <c r="A2550" s="3">
        <v>2548</v>
      </c>
      <c r="B2550" s="78">
        <v>45454</v>
      </c>
      <c r="C2550" s="73">
        <f>_xlfn.XLOOKUP(Table5[[#This Row],[Serial '#]],Table10[Serial '#],Table10[Date],"",,)</f>
        <v>45488</v>
      </c>
      <c r="D25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50" s="73" t="str">
        <f>IF(Table5[[#This Row],[Date Distributed]]="","In Stock","Distributed")</f>
        <v>Distributed</v>
      </c>
      <c r="F2550" s="79" t="s">
        <v>660</v>
      </c>
      <c r="G2550" s="75" t="s">
        <v>761</v>
      </c>
      <c r="H2550" s="80" t="s">
        <v>771</v>
      </c>
      <c r="I2550" s="80" t="s">
        <v>772</v>
      </c>
      <c r="J2550" s="81" t="s">
        <v>3146</v>
      </c>
      <c r="K2550" s="80" t="s">
        <v>385</v>
      </c>
      <c r="L2550" s="3" t="str">
        <f>_xlfn.XLOOKUP(Table5[[#This Row],[Item '#]],Ticket_Forms[Form Number],Ticket_Forms[Game Name],"",,)</f>
        <v>Criss Cross</v>
      </c>
      <c r="M2550" s="15">
        <v>186</v>
      </c>
      <c r="N2550" s="3">
        <f>LOOKUP(Table5[[#This Row],[Item '#]],Ticket_Forms[Form Number],Ticket_Forms[Ticket Count])</f>
        <v>5520</v>
      </c>
      <c r="O2550" s="16">
        <f>LOOKUP(Table5[[#This Row],[Item '#]],Ticket_Forms[Form Number],Ticket_Forms[Ticket Value])</f>
        <v>1</v>
      </c>
      <c r="P2550" s="16">
        <f>LOOKUP(Table5[[#This Row],[Item '#]],Ticket_Forms[Form Number],Ticket_Forms[Revenue])</f>
        <v>5520</v>
      </c>
      <c r="Q2550" s="16">
        <f>LOOKUP(Table5[[#This Row],[Item '#]],Ticket_Forms[Form Number],Ticket_Forms[Ideal Profit])</f>
        <v>960</v>
      </c>
      <c r="R2550" s="16">
        <f>LOOKUP(Table5[[#This Row],[Item '#]],Ticket_Forms[Form Number],Ticket_Forms[Prizes])</f>
        <v>4560</v>
      </c>
      <c r="S2550" s="16">
        <f>LOOKUP(Table5[[#This Row],[Item '#]],Ticket_Forms[Form Number],Ticket_Forms[Location Rent])</f>
        <v>331</v>
      </c>
      <c r="T2550" s="16">
        <f>LOOKUP(Table5[[#This Row],[Item '#]],Ticket_Forms[Form Number],Ticket_Forms[Last Sale])</f>
        <v>200</v>
      </c>
      <c r="U2550" s="16" t="s">
        <v>3909</v>
      </c>
      <c r="V2550" s="58">
        <f>Table5[[#This Row],[Date Distributed]]</f>
        <v>45488</v>
      </c>
      <c r="W2550" s="3" t="str">
        <f>_xlfn.XLOOKUP(Table5[[#This Row],[Serial '#]],Table10[Serial '#],Table10[Charity Association],"",,)</f>
        <v>Greater Cleveland Football Foundation</v>
      </c>
      <c r="X2550" s="3" t="s">
        <v>4065</v>
      </c>
      <c r="Y2550" s="33">
        <v>45476</v>
      </c>
      <c r="Z2550" s="3" t="s">
        <v>23</v>
      </c>
    </row>
    <row r="2551" spans="1:26" hidden="1" x14ac:dyDescent="0.35">
      <c r="A2551" s="3">
        <v>2549</v>
      </c>
      <c r="B2551" s="78">
        <v>45454</v>
      </c>
      <c r="C2551" s="73">
        <f>_xlfn.XLOOKUP(Table5[[#This Row],[Serial '#]],Table10[Serial '#],Table10[Date],"",,)</f>
        <v>45488</v>
      </c>
      <c r="D25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51" s="73" t="str">
        <f>IF(Table5[[#This Row],[Date Distributed]]="","In Stock","Distributed")</f>
        <v>Distributed</v>
      </c>
      <c r="F2551" s="79" t="s">
        <v>660</v>
      </c>
      <c r="G2551" s="75" t="s">
        <v>761</v>
      </c>
      <c r="H2551" s="80" t="s">
        <v>771</v>
      </c>
      <c r="I2551" s="80" t="s">
        <v>772</v>
      </c>
      <c r="J2551" s="81" t="s">
        <v>3147</v>
      </c>
      <c r="K2551" s="80" t="s">
        <v>385</v>
      </c>
      <c r="L2551" s="3" t="str">
        <f>_xlfn.XLOOKUP(Table5[[#This Row],[Item '#]],Ticket_Forms[Form Number],Ticket_Forms[Game Name],"",,)</f>
        <v>Criss Cross</v>
      </c>
      <c r="M2551" s="15">
        <v>186</v>
      </c>
      <c r="N2551" s="3">
        <f>LOOKUP(Table5[[#This Row],[Item '#]],Ticket_Forms[Form Number],Ticket_Forms[Ticket Count])</f>
        <v>5520</v>
      </c>
      <c r="O2551" s="16">
        <f>LOOKUP(Table5[[#This Row],[Item '#]],Ticket_Forms[Form Number],Ticket_Forms[Ticket Value])</f>
        <v>1</v>
      </c>
      <c r="P2551" s="16">
        <f>LOOKUP(Table5[[#This Row],[Item '#]],Ticket_Forms[Form Number],Ticket_Forms[Revenue])</f>
        <v>5520</v>
      </c>
      <c r="Q2551" s="16">
        <f>LOOKUP(Table5[[#This Row],[Item '#]],Ticket_Forms[Form Number],Ticket_Forms[Ideal Profit])</f>
        <v>960</v>
      </c>
      <c r="R2551" s="16">
        <f>LOOKUP(Table5[[#This Row],[Item '#]],Ticket_Forms[Form Number],Ticket_Forms[Prizes])</f>
        <v>4560</v>
      </c>
      <c r="S2551" s="16">
        <f>LOOKUP(Table5[[#This Row],[Item '#]],Ticket_Forms[Form Number],Ticket_Forms[Location Rent])</f>
        <v>331</v>
      </c>
      <c r="T2551" s="16">
        <f>LOOKUP(Table5[[#This Row],[Item '#]],Ticket_Forms[Form Number],Ticket_Forms[Last Sale])</f>
        <v>200</v>
      </c>
      <c r="U2551" s="16" t="s">
        <v>3909</v>
      </c>
      <c r="V2551" s="58">
        <f>Table5[[#This Row],[Date Distributed]]</f>
        <v>45488</v>
      </c>
      <c r="W2551" s="3" t="str">
        <f>_xlfn.XLOOKUP(Table5[[#This Row],[Serial '#]],Table10[Serial '#],Table10[Charity Association],"",,)</f>
        <v>Greater Cleveland Football Foundation</v>
      </c>
      <c r="X2551" s="3" t="s">
        <v>4065</v>
      </c>
      <c r="Y2551" s="33">
        <v>45476</v>
      </c>
      <c r="Z2551" s="3" t="s">
        <v>23</v>
      </c>
    </row>
    <row r="2552" spans="1:26" hidden="1" x14ac:dyDescent="0.35">
      <c r="A2552" s="3">
        <v>2550</v>
      </c>
      <c r="B2552" s="78">
        <v>45454</v>
      </c>
      <c r="C2552" s="73">
        <f>_xlfn.XLOOKUP(Table5[[#This Row],[Serial '#]],Table10[Serial '#],Table10[Date],"",,)</f>
        <v>45488</v>
      </c>
      <c r="D25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52" s="73" t="str">
        <f>IF(Table5[[#This Row],[Date Distributed]]="","In Stock","Distributed")</f>
        <v>Distributed</v>
      </c>
      <c r="F2552" s="79" t="s">
        <v>660</v>
      </c>
      <c r="G2552" s="75" t="s">
        <v>761</v>
      </c>
      <c r="H2552" s="80" t="s">
        <v>771</v>
      </c>
      <c r="I2552" s="80" t="s">
        <v>772</v>
      </c>
      <c r="J2552" s="81" t="s">
        <v>3148</v>
      </c>
      <c r="K2552" s="80" t="s">
        <v>3645</v>
      </c>
      <c r="L2552" s="3" t="str">
        <f>_xlfn.XLOOKUP(Table5[[#This Row],[Item '#]],Ticket_Forms[Form Number],Ticket_Forms[Game Name],"",,)</f>
        <v>Big 5</v>
      </c>
      <c r="M2552" s="15">
        <v>360</v>
      </c>
      <c r="N2552" s="3">
        <f>LOOKUP(Table5[[#This Row],[Item '#]],Ticket_Forms[Form Number],Ticket_Forms[Ticket Count])</f>
        <v>9959</v>
      </c>
      <c r="O2552" s="16">
        <f>LOOKUP(Table5[[#This Row],[Item '#]],Ticket_Forms[Form Number],Ticket_Forms[Ticket Value])</f>
        <v>1</v>
      </c>
      <c r="P2552" s="16">
        <f>LOOKUP(Table5[[#This Row],[Item '#]],Ticket_Forms[Form Number],Ticket_Forms[Revenue])</f>
        <v>9959</v>
      </c>
      <c r="Q2552" s="16">
        <f>LOOKUP(Table5[[#This Row],[Item '#]],Ticket_Forms[Form Number],Ticket_Forms[Ideal Profit])</f>
        <v>2119</v>
      </c>
      <c r="R2552" s="16">
        <f>LOOKUP(Table5[[#This Row],[Item '#]],Ticket_Forms[Form Number],Ticket_Forms[Prizes])</f>
        <v>7840</v>
      </c>
      <c r="S2552" s="16">
        <f>LOOKUP(Table5[[#This Row],[Item '#]],Ticket_Forms[Form Number],Ticket_Forms[Location Rent])</f>
        <v>597</v>
      </c>
      <c r="T2552" s="16">
        <f>LOOKUP(Table5[[#This Row],[Item '#]],Ticket_Forms[Form Number],Ticket_Forms[Last Sale])</f>
        <v>0</v>
      </c>
      <c r="U2552" s="16" t="s">
        <v>3909</v>
      </c>
      <c r="V2552" s="58">
        <f>Table5[[#This Row],[Date Distributed]]</f>
        <v>45488</v>
      </c>
      <c r="W2552" s="3" t="str">
        <f>_xlfn.XLOOKUP(Table5[[#This Row],[Serial '#]],Table10[Serial '#],Table10[Charity Association],"",,)</f>
        <v>Greater Cleveland Football Foundation</v>
      </c>
      <c r="X2552" s="3" t="s">
        <v>4065</v>
      </c>
      <c r="Y2552" s="33">
        <v>45476</v>
      </c>
      <c r="Z2552" s="3" t="s">
        <v>23</v>
      </c>
    </row>
    <row r="2553" spans="1:26" hidden="1" x14ac:dyDescent="0.35">
      <c r="A2553" s="3">
        <v>2551</v>
      </c>
      <c r="B2553" s="78">
        <v>45454</v>
      </c>
      <c r="C2553" s="73">
        <f>_xlfn.XLOOKUP(Table5[[#This Row],[Serial '#]],Table10[Serial '#],Table10[Date],"",,)</f>
        <v>45488</v>
      </c>
      <c r="D25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53" s="73" t="str">
        <f>IF(Table5[[#This Row],[Date Distributed]]="","In Stock","Distributed")</f>
        <v>Distributed</v>
      </c>
      <c r="F2553" s="79" t="s">
        <v>660</v>
      </c>
      <c r="G2553" s="75" t="s">
        <v>761</v>
      </c>
      <c r="H2553" s="80" t="s">
        <v>771</v>
      </c>
      <c r="I2553" s="80" t="s">
        <v>772</v>
      </c>
      <c r="J2553" s="81" t="s">
        <v>3149</v>
      </c>
      <c r="K2553" s="80" t="s">
        <v>3645</v>
      </c>
      <c r="L2553" s="3" t="str">
        <f>_xlfn.XLOOKUP(Table5[[#This Row],[Item '#]],Ticket_Forms[Form Number],Ticket_Forms[Game Name],"",,)</f>
        <v>Big 5</v>
      </c>
      <c r="M2553" s="15">
        <v>360</v>
      </c>
      <c r="N2553" s="3">
        <f>LOOKUP(Table5[[#This Row],[Item '#]],Ticket_Forms[Form Number],Ticket_Forms[Ticket Count])</f>
        <v>9959</v>
      </c>
      <c r="O2553" s="16">
        <f>LOOKUP(Table5[[#This Row],[Item '#]],Ticket_Forms[Form Number],Ticket_Forms[Ticket Value])</f>
        <v>1</v>
      </c>
      <c r="P2553" s="16">
        <f>LOOKUP(Table5[[#This Row],[Item '#]],Ticket_Forms[Form Number],Ticket_Forms[Revenue])</f>
        <v>9959</v>
      </c>
      <c r="Q2553" s="16">
        <f>LOOKUP(Table5[[#This Row],[Item '#]],Ticket_Forms[Form Number],Ticket_Forms[Ideal Profit])</f>
        <v>2119</v>
      </c>
      <c r="R2553" s="16">
        <f>LOOKUP(Table5[[#This Row],[Item '#]],Ticket_Forms[Form Number],Ticket_Forms[Prizes])</f>
        <v>7840</v>
      </c>
      <c r="S2553" s="16">
        <f>LOOKUP(Table5[[#This Row],[Item '#]],Ticket_Forms[Form Number],Ticket_Forms[Location Rent])</f>
        <v>597</v>
      </c>
      <c r="T2553" s="16">
        <f>LOOKUP(Table5[[#This Row],[Item '#]],Ticket_Forms[Form Number],Ticket_Forms[Last Sale])</f>
        <v>0</v>
      </c>
      <c r="U2553" s="16" t="s">
        <v>3909</v>
      </c>
      <c r="V2553" s="58">
        <f>Table5[[#This Row],[Date Distributed]]</f>
        <v>45488</v>
      </c>
      <c r="W2553" s="3" t="str">
        <f>_xlfn.XLOOKUP(Table5[[#This Row],[Serial '#]],Table10[Serial '#],Table10[Charity Association],"",,)</f>
        <v>Greater Cleveland Football Foundation</v>
      </c>
      <c r="X2553" s="3" t="s">
        <v>4065</v>
      </c>
      <c r="Y2553" s="33">
        <v>45476</v>
      </c>
      <c r="Z2553" s="3" t="s">
        <v>23</v>
      </c>
    </row>
    <row r="2554" spans="1:26" hidden="1" x14ac:dyDescent="0.35">
      <c r="A2554" s="3">
        <v>2552</v>
      </c>
      <c r="B2554" s="78">
        <v>45454</v>
      </c>
      <c r="C2554" s="73">
        <f>_xlfn.XLOOKUP(Table5[[#This Row],[Serial '#]],Table10[Serial '#],Table10[Date],"",,)</f>
        <v>45488</v>
      </c>
      <c r="D25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54" s="73" t="str">
        <f>IF(Table5[[#This Row],[Date Distributed]]="","In Stock","Distributed")</f>
        <v>Distributed</v>
      </c>
      <c r="F2554" s="79" t="s">
        <v>660</v>
      </c>
      <c r="G2554" s="75" t="s">
        <v>761</v>
      </c>
      <c r="H2554" s="80" t="s">
        <v>771</v>
      </c>
      <c r="I2554" s="80" t="s">
        <v>772</v>
      </c>
      <c r="J2554" s="81" t="s">
        <v>3150</v>
      </c>
      <c r="K2554" s="80" t="s">
        <v>516</v>
      </c>
      <c r="L2554" s="3" t="str">
        <f>_xlfn.XLOOKUP(Table5[[#This Row],[Item '#]],Ticket_Forms[Form Number],Ticket_Forms[Game Name],"",,)</f>
        <v>On The Rocks</v>
      </c>
      <c r="M2554" s="15">
        <v>212</v>
      </c>
      <c r="N2554" s="3">
        <f>LOOKUP(Table5[[#This Row],[Item '#]],Ticket_Forms[Form Number],Ticket_Forms[Ticket Count])</f>
        <v>6320</v>
      </c>
      <c r="O2554" s="16">
        <f>LOOKUP(Table5[[#This Row],[Item '#]],Ticket_Forms[Form Number],Ticket_Forms[Ticket Value])</f>
        <v>1</v>
      </c>
      <c r="P2554" s="16">
        <f>LOOKUP(Table5[[#This Row],[Item '#]],Ticket_Forms[Form Number],Ticket_Forms[Revenue])</f>
        <v>6320</v>
      </c>
      <c r="Q2554" s="16">
        <f>LOOKUP(Table5[[#This Row],[Item '#]],Ticket_Forms[Form Number],Ticket_Forms[Ideal Profit])</f>
        <v>1575</v>
      </c>
      <c r="R2554" s="16">
        <f>LOOKUP(Table5[[#This Row],[Item '#]],Ticket_Forms[Form Number],Ticket_Forms[Prizes])</f>
        <v>4745</v>
      </c>
      <c r="S2554" s="16">
        <f>LOOKUP(Table5[[#This Row],[Item '#]],Ticket_Forms[Form Number],Ticket_Forms[Location Rent])</f>
        <v>379</v>
      </c>
      <c r="T2554" s="16">
        <f>LOOKUP(Table5[[#This Row],[Item '#]],Ticket_Forms[Form Number],Ticket_Forms[Last Sale])</f>
        <v>599</v>
      </c>
      <c r="U2554" s="16" t="s">
        <v>3909</v>
      </c>
      <c r="V2554" s="58">
        <f>Table5[[#This Row],[Date Distributed]]</f>
        <v>45488</v>
      </c>
      <c r="W2554" s="3" t="str">
        <f>_xlfn.XLOOKUP(Table5[[#This Row],[Serial '#]],Table10[Serial '#],Table10[Charity Association],"",,)</f>
        <v>Cleveland Police Athletic League</v>
      </c>
      <c r="X2554" s="3" t="s">
        <v>4065</v>
      </c>
      <c r="Y2554" s="33">
        <v>45476</v>
      </c>
      <c r="Z2554" s="3" t="s">
        <v>23</v>
      </c>
    </row>
    <row r="2555" spans="1:26" hidden="1" x14ac:dyDescent="0.35">
      <c r="A2555" s="3">
        <v>2553</v>
      </c>
      <c r="B2555" s="78">
        <v>45454</v>
      </c>
      <c r="C2555" s="73">
        <f>_xlfn.XLOOKUP(Table5[[#This Row],[Serial '#]],Table10[Serial '#],Table10[Date],"",,)</f>
        <v>45488</v>
      </c>
      <c r="D25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55" s="73" t="str">
        <f>IF(Table5[[#This Row],[Date Distributed]]="","In Stock","Distributed")</f>
        <v>Distributed</v>
      </c>
      <c r="F2555" s="79" t="s">
        <v>660</v>
      </c>
      <c r="G2555" s="75" t="s">
        <v>761</v>
      </c>
      <c r="H2555" s="80" t="s">
        <v>771</v>
      </c>
      <c r="I2555" s="80" t="s">
        <v>772</v>
      </c>
      <c r="J2555" s="81" t="s">
        <v>3151</v>
      </c>
      <c r="K2555" s="80" t="s">
        <v>516</v>
      </c>
      <c r="L2555" s="3" t="str">
        <f>_xlfn.XLOOKUP(Table5[[#This Row],[Item '#]],Ticket_Forms[Form Number],Ticket_Forms[Game Name],"",,)</f>
        <v>On The Rocks</v>
      </c>
      <c r="M2555" s="15">
        <v>212</v>
      </c>
      <c r="N2555" s="3">
        <f>LOOKUP(Table5[[#This Row],[Item '#]],Ticket_Forms[Form Number],Ticket_Forms[Ticket Count])</f>
        <v>6320</v>
      </c>
      <c r="O2555" s="16">
        <f>LOOKUP(Table5[[#This Row],[Item '#]],Ticket_Forms[Form Number],Ticket_Forms[Ticket Value])</f>
        <v>1</v>
      </c>
      <c r="P2555" s="16">
        <f>LOOKUP(Table5[[#This Row],[Item '#]],Ticket_Forms[Form Number],Ticket_Forms[Revenue])</f>
        <v>6320</v>
      </c>
      <c r="Q2555" s="16">
        <f>LOOKUP(Table5[[#This Row],[Item '#]],Ticket_Forms[Form Number],Ticket_Forms[Ideal Profit])</f>
        <v>1575</v>
      </c>
      <c r="R2555" s="16">
        <f>LOOKUP(Table5[[#This Row],[Item '#]],Ticket_Forms[Form Number],Ticket_Forms[Prizes])</f>
        <v>4745</v>
      </c>
      <c r="S2555" s="16">
        <f>LOOKUP(Table5[[#This Row],[Item '#]],Ticket_Forms[Form Number],Ticket_Forms[Location Rent])</f>
        <v>379</v>
      </c>
      <c r="T2555" s="16">
        <f>LOOKUP(Table5[[#This Row],[Item '#]],Ticket_Forms[Form Number],Ticket_Forms[Last Sale])</f>
        <v>599</v>
      </c>
      <c r="U2555" s="16" t="s">
        <v>3909</v>
      </c>
      <c r="V2555" s="58">
        <f>Table5[[#This Row],[Date Distributed]]</f>
        <v>45488</v>
      </c>
      <c r="W2555" s="3" t="str">
        <f>_xlfn.XLOOKUP(Table5[[#This Row],[Serial '#]],Table10[Serial '#],Table10[Charity Association],"",,)</f>
        <v>Cleveland Police Athletic League</v>
      </c>
      <c r="X2555" s="3" t="s">
        <v>4065</v>
      </c>
      <c r="Y2555" s="33">
        <v>45476</v>
      </c>
      <c r="Z2555" s="3" t="s">
        <v>23</v>
      </c>
    </row>
    <row r="2556" spans="1:26" hidden="1" x14ac:dyDescent="0.35">
      <c r="A2556" s="3">
        <v>2554</v>
      </c>
      <c r="B2556" s="78">
        <v>45454</v>
      </c>
      <c r="C2556" s="73">
        <f>_xlfn.XLOOKUP(Table5[[#This Row],[Serial '#]],Table10[Serial '#],Table10[Date],"",,)</f>
        <v>45489</v>
      </c>
      <c r="D25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56" s="73" t="str">
        <f>IF(Table5[[#This Row],[Date Distributed]]="","In Stock","Distributed")</f>
        <v>Distributed</v>
      </c>
      <c r="F2556" s="79" t="s">
        <v>660</v>
      </c>
      <c r="G2556" s="75" t="s">
        <v>761</v>
      </c>
      <c r="H2556" s="80" t="s">
        <v>771</v>
      </c>
      <c r="I2556" s="80" t="s">
        <v>772</v>
      </c>
      <c r="J2556" s="81" t="s">
        <v>3152</v>
      </c>
      <c r="K2556" s="80" t="s">
        <v>385</v>
      </c>
      <c r="L2556" s="3" t="str">
        <f>_xlfn.XLOOKUP(Table5[[#This Row],[Item '#]],Ticket_Forms[Form Number],Ticket_Forms[Game Name],"",,)</f>
        <v>Criss Cross</v>
      </c>
      <c r="M2556" s="15">
        <v>186</v>
      </c>
      <c r="N2556" s="3">
        <f>LOOKUP(Table5[[#This Row],[Item '#]],Ticket_Forms[Form Number],Ticket_Forms[Ticket Count])</f>
        <v>5520</v>
      </c>
      <c r="O2556" s="16">
        <f>LOOKUP(Table5[[#This Row],[Item '#]],Ticket_Forms[Form Number],Ticket_Forms[Ticket Value])</f>
        <v>1</v>
      </c>
      <c r="P2556" s="16">
        <f>LOOKUP(Table5[[#This Row],[Item '#]],Ticket_Forms[Form Number],Ticket_Forms[Revenue])</f>
        <v>5520</v>
      </c>
      <c r="Q2556" s="16">
        <f>LOOKUP(Table5[[#This Row],[Item '#]],Ticket_Forms[Form Number],Ticket_Forms[Ideal Profit])</f>
        <v>960</v>
      </c>
      <c r="R2556" s="16">
        <f>LOOKUP(Table5[[#This Row],[Item '#]],Ticket_Forms[Form Number],Ticket_Forms[Prizes])</f>
        <v>4560</v>
      </c>
      <c r="S2556" s="16">
        <f>LOOKUP(Table5[[#This Row],[Item '#]],Ticket_Forms[Form Number],Ticket_Forms[Location Rent])</f>
        <v>331</v>
      </c>
      <c r="T2556" s="16">
        <f>LOOKUP(Table5[[#This Row],[Item '#]],Ticket_Forms[Form Number],Ticket_Forms[Last Sale])</f>
        <v>200</v>
      </c>
      <c r="U2556" s="16" t="s">
        <v>3909</v>
      </c>
      <c r="V2556" s="58">
        <f>Table5[[#This Row],[Date Distributed]]</f>
        <v>45489</v>
      </c>
      <c r="W2556" s="3" t="str">
        <f>_xlfn.XLOOKUP(Table5[[#This Row],[Serial '#]],Table10[Serial '#],Table10[Charity Association],"",,)</f>
        <v>Greater Cleveland Football Foundation</v>
      </c>
      <c r="X2556" s="3" t="s">
        <v>4065</v>
      </c>
      <c r="Y2556" s="33">
        <v>45476</v>
      </c>
      <c r="Z2556" s="3" t="s">
        <v>23</v>
      </c>
    </row>
    <row r="2557" spans="1:26" hidden="1" x14ac:dyDescent="0.35">
      <c r="A2557" s="3">
        <v>2555</v>
      </c>
      <c r="B2557" s="78">
        <v>45454</v>
      </c>
      <c r="C2557" s="73">
        <f>_xlfn.XLOOKUP(Table5[[#This Row],[Serial '#]],Table10[Serial '#],Table10[Date],"",,)</f>
        <v>45489</v>
      </c>
      <c r="D25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57" s="73" t="str">
        <f>IF(Table5[[#This Row],[Date Distributed]]="","In Stock","Distributed")</f>
        <v>Distributed</v>
      </c>
      <c r="F2557" s="79" t="s">
        <v>660</v>
      </c>
      <c r="G2557" s="75" t="s">
        <v>761</v>
      </c>
      <c r="H2557" s="80" t="s">
        <v>771</v>
      </c>
      <c r="I2557" s="80" t="s">
        <v>772</v>
      </c>
      <c r="J2557" s="81" t="s">
        <v>3153</v>
      </c>
      <c r="K2557" s="80" t="s">
        <v>385</v>
      </c>
      <c r="L2557" s="3" t="str">
        <f>_xlfn.XLOOKUP(Table5[[#This Row],[Item '#]],Ticket_Forms[Form Number],Ticket_Forms[Game Name],"",,)</f>
        <v>Criss Cross</v>
      </c>
      <c r="M2557" s="15">
        <v>186</v>
      </c>
      <c r="N2557" s="3">
        <f>LOOKUP(Table5[[#This Row],[Item '#]],Ticket_Forms[Form Number],Ticket_Forms[Ticket Count])</f>
        <v>5520</v>
      </c>
      <c r="O2557" s="16">
        <f>LOOKUP(Table5[[#This Row],[Item '#]],Ticket_Forms[Form Number],Ticket_Forms[Ticket Value])</f>
        <v>1</v>
      </c>
      <c r="P2557" s="16">
        <f>LOOKUP(Table5[[#This Row],[Item '#]],Ticket_Forms[Form Number],Ticket_Forms[Revenue])</f>
        <v>5520</v>
      </c>
      <c r="Q2557" s="16">
        <f>LOOKUP(Table5[[#This Row],[Item '#]],Ticket_Forms[Form Number],Ticket_Forms[Ideal Profit])</f>
        <v>960</v>
      </c>
      <c r="R2557" s="16">
        <f>LOOKUP(Table5[[#This Row],[Item '#]],Ticket_Forms[Form Number],Ticket_Forms[Prizes])</f>
        <v>4560</v>
      </c>
      <c r="S2557" s="16">
        <f>LOOKUP(Table5[[#This Row],[Item '#]],Ticket_Forms[Form Number],Ticket_Forms[Location Rent])</f>
        <v>331</v>
      </c>
      <c r="T2557" s="16">
        <f>LOOKUP(Table5[[#This Row],[Item '#]],Ticket_Forms[Form Number],Ticket_Forms[Last Sale])</f>
        <v>200</v>
      </c>
      <c r="U2557" s="16" t="s">
        <v>3909</v>
      </c>
      <c r="V2557" s="58">
        <f>Table5[[#This Row],[Date Distributed]]</f>
        <v>45489</v>
      </c>
      <c r="W2557" s="3" t="str">
        <f>_xlfn.XLOOKUP(Table5[[#This Row],[Serial '#]],Table10[Serial '#],Table10[Charity Association],"",,)</f>
        <v>Greater Cleveland Football Foundation</v>
      </c>
      <c r="X2557" s="3" t="s">
        <v>4065</v>
      </c>
      <c r="Y2557" s="33">
        <v>45476</v>
      </c>
      <c r="Z2557" s="3" t="s">
        <v>23</v>
      </c>
    </row>
    <row r="2558" spans="1:26" hidden="1" x14ac:dyDescent="0.35">
      <c r="A2558" s="3">
        <v>2556</v>
      </c>
      <c r="B2558" s="78">
        <v>45454</v>
      </c>
      <c r="C2558" s="73">
        <f>_xlfn.XLOOKUP(Table5[[#This Row],[Serial '#]],Table10[Serial '#],Table10[Date],"",,)</f>
        <v>45490</v>
      </c>
      <c r="D25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58" s="73" t="str">
        <f>IF(Table5[[#This Row],[Date Distributed]]="","In Stock","Distributed")</f>
        <v>Distributed</v>
      </c>
      <c r="F2558" s="79" t="s">
        <v>660</v>
      </c>
      <c r="G2558" s="75" t="s">
        <v>761</v>
      </c>
      <c r="H2558" s="80" t="s">
        <v>771</v>
      </c>
      <c r="I2558" s="80" t="s">
        <v>772</v>
      </c>
      <c r="J2558" s="81" t="s">
        <v>3154</v>
      </c>
      <c r="K2558" s="80" t="s">
        <v>385</v>
      </c>
      <c r="L2558" s="3" t="str">
        <f>_xlfn.XLOOKUP(Table5[[#This Row],[Item '#]],Ticket_Forms[Form Number],Ticket_Forms[Game Name],"",,)</f>
        <v>Criss Cross</v>
      </c>
      <c r="M2558" s="15">
        <v>186</v>
      </c>
      <c r="N2558" s="3">
        <f>LOOKUP(Table5[[#This Row],[Item '#]],Ticket_Forms[Form Number],Ticket_Forms[Ticket Count])</f>
        <v>5520</v>
      </c>
      <c r="O2558" s="16">
        <f>LOOKUP(Table5[[#This Row],[Item '#]],Ticket_Forms[Form Number],Ticket_Forms[Ticket Value])</f>
        <v>1</v>
      </c>
      <c r="P2558" s="16">
        <f>LOOKUP(Table5[[#This Row],[Item '#]],Ticket_Forms[Form Number],Ticket_Forms[Revenue])</f>
        <v>5520</v>
      </c>
      <c r="Q2558" s="16">
        <f>LOOKUP(Table5[[#This Row],[Item '#]],Ticket_Forms[Form Number],Ticket_Forms[Ideal Profit])</f>
        <v>960</v>
      </c>
      <c r="R2558" s="16">
        <f>LOOKUP(Table5[[#This Row],[Item '#]],Ticket_Forms[Form Number],Ticket_Forms[Prizes])</f>
        <v>4560</v>
      </c>
      <c r="S2558" s="16">
        <f>LOOKUP(Table5[[#This Row],[Item '#]],Ticket_Forms[Form Number],Ticket_Forms[Location Rent])</f>
        <v>331</v>
      </c>
      <c r="T2558" s="16">
        <f>LOOKUP(Table5[[#This Row],[Item '#]],Ticket_Forms[Form Number],Ticket_Forms[Last Sale])</f>
        <v>200</v>
      </c>
      <c r="U2558" s="16" t="s">
        <v>3909</v>
      </c>
      <c r="V2558" s="58">
        <f>Table5[[#This Row],[Date Distributed]]</f>
        <v>45490</v>
      </c>
      <c r="W2558" s="3" t="str">
        <f>_xlfn.XLOOKUP(Table5[[#This Row],[Serial '#]],Table10[Serial '#],Table10[Charity Association],"",,)</f>
        <v>Cleveland Police Athletic League</v>
      </c>
      <c r="X2558" s="3" t="s">
        <v>4065</v>
      </c>
      <c r="Y2558" s="33">
        <v>45476</v>
      </c>
      <c r="Z2558" s="3" t="s">
        <v>23</v>
      </c>
    </row>
    <row r="2559" spans="1:26" hidden="1" x14ac:dyDescent="0.35">
      <c r="A2559" s="3">
        <v>2557</v>
      </c>
      <c r="B2559" s="78">
        <v>45454</v>
      </c>
      <c r="C2559" s="73">
        <f>_xlfn.XLOOKUP(Table5[[#This Row],[Serial '#]],Table10[Serial '#],Table10[Date],"",,)</f>
        <v>45490</v>
      </c>
      <c r="D25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59" s="73" t="str">
        <f>IF(Table5[[#This Row],[Date Distributed]]="","In Stock","Distributed")</f>
        <v>Distributed</v>
      </c>
      <c r="F2559" s="79" t="s">
        <v>660</v>
      </c>
      <c r="G2559" s="75" t="s">
        <v>761</v>
      </c>
      <c r="H2559" s="80" t="s">
        <v>771</v>
      </c>
      <c r="I2559" s="80" t="s">
        <v>772</v>
      </c>
      <c r="J2559" s="81" t="s">
        <v>3155</v>
      </c>
      <c r="K2559" s="80" t="s">
        <v>385</v>
      </c>
      <c r="L2559" s="3" t="str">
        <f>_xlfn.XLOOKUP(Table5[[#This Row],[Item '#]],Ticket_Forms[Form Number],Ticket_Forms[Game Name],"",,)</f>
        <v>Criss Cross</v>
      </c>
      <c r="M2559" s="15">
        <v>186</v>
      </c>
      <c r="N2559" s="3">
        <f>LOOKUP(Table5[[#This Row],[Item '#]],Ticket_Forms[Form Number],Ticket_Forms[Ticket Count])</f>
        <v>5520</v>
      </c>
      <c r="O2559" s="16">
        <f>LOOKUP(Table5[[#This Row],[Item '#]],Ticket_Forms[Form Number],Ticket_Forms[Ticket Value])</f>
        <v>1</v>
      </c>
      <c r="P2559" s="16">
        <f>LOOKUP(Table5[[#This Row],[Item '#]],Ticket_Forms[Form Number],Ticket_Forms[Revenue])</f>
        <v>5520</v>
      </c>
      <c r="Q2559" s="16">
        <f>LOOKUP(Table5[[#This Row],[Item '#]],Ticket_Forms[Form Number],Ticket_Forms[Ideal Profit])</f>
        <v>960</v>
      </c>
      <c r="R2559" s="16">
        <f>LOOKUP(Table5[[#This Row],[Item '#]],Ticket_Forms[Form Number],Ticket_Forms[Prizes])</f>
        <v>4560</v>
      </c>
      <c r="S2559" s="16">
        <f>LOOKUP(Table5[[#This Row],[Item '#]],Ticket_Forms[Form Number],Ticket_Forms[Location Rent])</f>
        <v>331</v>
      </c>
      <c r="T2559" s="16">
        <f>LOOKUP(Table5[[#This Row],[Item '#]],Ticket_Forms[Form Number],Ticket_Forms[Last Sale])</f>
        <v>200</v>
      </c>
      <c r="U2559" s="16" t="s">
        <v>3909</v>
      </c>
      <c r="V2559" s="58">
        <f>Table5[[#This Row],[Date Distributed]]</f>
        <v>45490</v>
      </c>
      <c r="W2559" s="3" t="str">
        <f>_xlfn.XLOOKUP(Table5[[#This Row],[Serial '#]],Table10[Serial '#],Table10[Charity Association],"",,)</f>
        <v>Italian American Brotherhood Club</v>
      </c>
      <c r="X2559" s="3" t="s">
        <v>4065</v>
      </c>
      <c r="Y2559" s="33">
        <v>45476</v>
      </c>
      <c r="Z2559" s="3" t="s">
        <v>23</v>
      </c>
    </row>
    <row r="2560" spans="1:26" hidden="1" x14ac:dyDescent="0.35">
      <c r="A2560" s="3">
        <v>2558</v>
      </c>
      <c r="B2560" s="78">
        <v>45454</v>
      </c>
      <c r="C2560" s="73">
        <f>_xlfn.XLOOKUP(Table5[[#This Row],[Serial '#]],Table10[Serial '#],Table10[Date],"",,)</f>
        <v>45490</v>
      </c>
      <c r="D25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60" s="73" t="str">
        <f>IF(Table5[[#This Row],[Date Distributed]]="","In Stock","Distributed")</f>
        <v>Distributed</v>
      </c>
      <c r="F2560" s="79" t="s">
        <v>660</v>
      </c>
      <c r="G2560" s="75" t="s">
        <v>761</v>
      </c>
      <c r="H2560" s="80" t="s">
        <v>771</v>
      </c>
      <c r="I2560" s="80" t="s">
        <v>772</v>
      </c>
      <c r="J2560" s="81" t="s">
        <v>3156</v>
      </c>
      <c r="K2560" s="80" t="s">
        <v>385</v>
      </c>
      <c r="L2560" s="3" t="str">
        <f>_xlfn.XLOOKUP(Table5[[#This Row],[Item '#]],Ticket_Forms[Form Number],Ticket_Forms[Game Name],"",,)</f>
        <v>Criss Cross</v>
      </c>
      <c r="M2560" s="15">
        <v>186</v>
      </c>
      <c r="N2560" s="3">
        <f>LOOKUP(Table5[[#This Row],[Item '#]],Ticket_Forms[Form Number],Ticket_Forms[Ticket Count])</f>
        <v>5520</v>
      </c>
      <c r="O2560" s="16">
        <f>LOOKUP(Table5[[#This Row],[Item '#]],Ticket_Forms[Form Number],Ticket_Forms[Ticket Value])</f>
        <v>1</v>
      </c>
      <c r="P2560" s="16">
        <f>LOOKUP(Table5[[#This Row],[Item '#]],Ticket_Forms[Form Number],Ticket_Forms[Revenue])</f>
        <v>5520</v>
      </c>
      <c r="Q2560" s="16">
        <f>LOOKUP(Table5[[#This Row],[Item '#]],Ticket_Forms[Form Number],Ticket_Forms[Ideal Profit])</f>
        <v>960</v>
      </c>
      <c r="R2560" s="16">
        <f>LOOKUP(Table5[[#This Row],[Item '#]],Ticket_Forms[Form Number],Ticket_Forms[Prizes])</f>
        <v>4560</v>
      </c>
      <c r="S2560" s="16">
        <f>LOOKUP(Table5[[#This Row],[Item '#]],Ticket_Forms[Form Number],Ticket_Forms[Location Rent])</f>
        <v>331</v>
      </c>
      <c r="T2560" s="16">
        <f>LOOKUP(Table5[[#This Row],[Item '#]],Ticket_Forms[Form Number],Ticket_Forms[Last Sale])</f>
        <v>200</v>
      </c>
      <c r="U2560" s="16" t="s">
        <v>3909</v>
      </c>
      <c r="V2560" s="58">
        <f>Table5[[#This Row],[Date Distributed]]</f>
        <v>45490</v>
      </c>
      <c r="W2560" s="3" t="str">
        <f>_xlfn.XLOOKUP(Table5[[#This Row],[Serial '#]],Table10[Serial '#],Table10[Charity Association],"",,)</f>
        <v>Italian American Brotherhood Club</v>
      </c>
      <c r="X2560" s="3" t="s">
        <v>4065</v>
      </c>
      <c r="Y2560" s="33">
        <v>45476</v>
      </c>
      <c r="Z2560" s="3" t="s">
        <v>23</v>
      </c>
    </row>
    <row r="2561" spans="1:26" hidden="1" x14ac:dyDescent="0.35">
      <c r="A2561" s="3">
        <v>2559</v>
      </c>
      <c r="B2561" s="78">
        <v>45454</v>
      </c>
      <c r="C2561" s="73">
        <f>_xlfn.XLOOKUP(Table5[[#This Row],[Serial '#]],Table10[Serial '#],Table10[Date],"",,)</f>
        <v>45492</v>
      </c>
      <c r="D25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61" s="73" t="str">
        <f>IF(Table5[[#This Row],[Date Distributed]]="","In Stock","Distributed")</f>
        <v>Distributed</v>
      </c>
      <c r="F2561" s="79" t="s">
        <v>660</v>
      </c>
      <c r="G2561" s="75" t="s">
        <v>761</v>
      </c>
      <c r="H2561" s="80" t="s">
        <v>771</v>
      </c>
      <c r="I2561" s="80" t="s">
        <v>772</v>
      </c>
      <c r="J2561" s="81" t="s">
        <v>3157</v>
      </c>
      <c r="K2561" s="80" t="s">
        <v>385</v>
      </c>
      <c r="L2561" s="3" t="str">
        <f>_xlfn.XLOOKUP(Table5[[#This Row],[Item '#]],Ticket_Forms[Form Number],Ticket_Forms[Game Name],"",,)</f>
        <v>Criss Cross</v>
      </c>
      <c r="M2561" s="15">
        <v>186</v>
      </c>
      <c r="N2561" s="3">
        <f>LOOKUP(Table5[[#This Row],[Item '#]],Ticket_Forms[Form Number],Ticket_Forms[Ticket Count])</f>
        <v>5520</v>
      </c>
      <c r="O2561" s="16">
        <f>LOOKUP(Table5[[#This Row],[Item '#]],Ticket_Forms[Form Number],Ticket_Forms[Ticket Value])</f>
        <v>1</v>
      </c>
      <c r="P2561" s="16">
        <f>LOOKUP(Table5[[#This Row],[Item '#]],Ticket_Forms[Form Number],Ticket_Forms[Revenue])</f>
        <v>5520</v>
      </c>
      <c r="Q2561" s="16">
        <f>LOOKUP(Table5[[#This Row],[Item '#]],Ticket_Forms[Form Number],Ticket_Forms[Ideal Profit])</f>
        <v>960</v>
      </c>
      <c r="R2561" s="16">
        <f>LOOKUP(Table5[[#This Row],[Item '#]],Ticket_Forms[Form Number],Ticket_Forms[Prizes])</f>
        <v>4560</v>
      </c>
      <c r="S2561" s="16">
        <f>LOOKUP(Table5[[#This Row],[Item '#]],Ticket_Forms[Form Number],Ticket_Forms[Location Rent])</f>
        <v>331</v>
      </c>
      <c r="T2561" s="16">
        <f>LOOKUP(Table5[[#This Row],[Item '#]],Ticket_Forms[Form Number],Ticket_Forms[Last Sale])</f>
        <v>200</v>
      </c>
      <c r="U2561" s="16" t="s">
        <v>3909</v>
      </c>
      <c r="V2561" s="58">
        <f>Table5[[#This Row],[Date Distributed]]</f>
        <v>45492</v>
      </c>
      <c r="W2561" s="3" t="str">
        <f>_xlfn.XLOOKUP(Table5[[#This Row],[Serial '#]],Table10[Serial '#],Table10[Charity Association],"",,)</f>
        <v>Italian American Brotherhood Club</v>
      </c>
      <c r="X2561" s="3" t="s">
        <v>4065</v>
      </c>
      <c r="Y2561" s="33">
        <v>45476</v>
      </c>
      <c r="Z2561" s="3" t="s">
        <v>23</v>
      </c>
    </row>
    <row r="2562" spans="1:26" hidden="1" x14ac:dyDescent="0.35">
      <c r="A2562" s="3">
        <v>2560</v>
      </c>
      <c r="B2562" s="78">
        <v>45454</v>
      </c>
      <c r="C2562" s="73">
        <f>_xlfn.XLOOKUP(Table5[[#This Row],[Serial '#]],Table10[Serial '#],Table10[Date],"",,)</f>
        <v>45492</v>
      </c>
      <c r="D25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62" s="73" t="str">
        <f>IF(Table5[[#This Row],[Date Distributed]]="","In Stock","Distributed")</f>
        <v>Distributed</v>
      </c>
      <c r="F2562" s="79" t="s">
        <v>660</v>
      </c>
      <c r="G2562" s="75" t="s">
        <v>761</v>
      </c>
      <c r="H2562" s="80" t="s">
        <v>771</v>
      </c>
      <c r="I2562" s="80" t="s">
        <v>772</v>
      </c>
      <c r="J2562" s="81" t="s">
        <v>3158</v>
      </c>
      <c r="K2562" s="80" t="s">
        <v>385</v>
      </c>
      <c r="L2562" s="3" t="str">
        <f>_xlfn.XLOOKUP(Table5[[#This Row],[Item '#]],Ticket_Forms[Form Number],Ticket_Forms[Game Name],"",,)</f>
        <v>Criss Cross</v>
      </c>
      <c r="M2562" s="15">
        <v>186</v>
      </c>
      <c r="N2562" s="3">
        <f>LOOKUP(Table5[[#This Row],[Item '#]],Ticket_Forms[Form Number],Ticket_Forms[Ticket Count])</f>
        <v>5520</v>
      </c>
      <c r="O2562" s="16">
        <f>LOOKUP(Table5[[#This Row],[Item '#]],Ticket_Forms[Form Number],Ticket_Forms[Ticket Value])</f>
        <v>1</v>
      </c>
      <c r="P2562" s="16">
        <f>LOOKUP(Table5[[#This Row],[Item '#]],Ticket_Forms[Form Number],Ticket_Forms[Revenue])</f>
        <v>5520</v>
      </c>
      <c r="Q2562" s="16">
        <f>LOOKUP(Table5[[#This Row],[Item '#]],Ticket_Forms[Form Number],Ticket_Forms[Ideal Profit])</f>
        <v>960</v>
      </c>
      <c r="R2562" s="16">
        <f>LOOKUP(Table5[[#This Row],[Item '#]],Ticket_Forms[Form Number],Ticket_Forms[Prizes])</f>
        <v>4560</v>
      </c>
      <c r="S2562" s="16">
        <f>LOOKUP(Table5[[#This Row],[Item '#]],Ticket_Forms[Form Number],Ticket_Forms[Location Rent])</f>
        <v>331</v>
      </c>
      <c r="T2562" s="16">
        <f>LOOKUP(Table5[[#This Row],[Item '#]],Ticket_Forms[Form Number],Ticket_Forms[Last Sale])</f>
        <v>200</v>
      </c>
      <c r="U2562" s="16" t="s">
        <v>3909</v>
      </c>
      <c r="V2562" s="58">
        <f>Table5[[#This Row],[Date Distributed]]</f>
        <v>45492</v>
      </c>
      <c r="W2562" s="3" t="str">
        <f>_xlfn.XLOOKUP(Table5[[#This Row],[Serial '#]],Table10[Serial '#],Table10[Charity Association],"",,)</f>
        <v>Bainbridge Civic Club</v>
      </c>
      <c r="X2562" s="3" t="s">
        <v>4065</v>
      </c>
      <c r="Y2562" s="33">
        <v>45476</v>
      </c>
      <c r="Z2562" s="3" t="s">
        <v>23</v>
      </c>
    </row>
    <row r="2563" spans="1:26" hidden="1" x14ac:dyDescent="0.35">
      <c r="A2563" s="3">
        <v>2561</v>
      </c>
      <c r="B2563" s="78">
        <v>45454</v>
      </c>
      <c r="C2563" s="73">
        <f>_xlfn.XLOOKUP(Table5[[#This Row],[Serial '#]],Table10[Serial '#],Table10[Date],"",,)</f>
        <v>45492</v>
      </c>
      <c r="D25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63" s="73" t="str">
        <f>IF(Table5[[#This Row],[Date Distributed]]="","In Stock","Distributed")</f>
        <v>Distributed</v>
      </c>
      <c r="F2563" s="79" t="s">
        <v>660</v>
      </c>
      <c r="G2563" s="75" t="s">
        <v>761</v>
      </c>
      <c r="H2563" s="80" t="s">
        <v>771</v>
      </c>
      <c r="I2563" s="80" t="s">
        <v>772</v>
      </c>
      <c r="J2563" s="81" t="s">
        <v>3159</v>
      </c>
      <c r="K2563" s="80" t="s">
        <v>385</v>
      </c>
      <c r="L2563" s="3" t="str">
        <f>_xlfn.XLOOKUP(Table5[[#This Row],[Item '#]],Ticket_Forms[Form Number],Ticket_Forms[Game Name],"",,)</f>
        <v>Criss Cross</v>
      </c>
      <c r="M2563" s="15">
        <v>186</v>
      </c>
      <c r="N2563" s="3">
        <f>LOOKUP(Table5[[#This Row],[Item '#]],Ticket_Forms[Form Number],Ticket_Forms[Ticket Count])</f>
        <v>5520</v>
      </c>
      <c r="O2563" s="16">
        <f>LOOKUP(Table5[[#This Row],[Item '#]],Ticket_Forms[Form Number],Ticket_Forms[Ticket Value])</f>
        <v>1</v>
      </c>
      <c r="P2563" s="16">
        <f>LOOKUP(Table5[[#This Row],[Item '#]],Ticket_Forms[Form Number],Ticket_Forms[Revenue])</f>
        <v>5520</v>
      </c>
      <c r="Q2563" s="16">
        <f>LOOKUP(Table5[[#This Row],[Item '#]],Ticket_Forms[Form Number],Ticket_Forms[Ideal Profit])</f>
        <v>960</v>
      </c>
      <c r="R2563" s="16">
        <f>LOOKUP(Table5[[#This Row],[Item '#]],Ticket_Forms[Form Number],Ticket_Forms[Prizes])</f>
        <v>4560</v>
      </c>
      <c r="S2563" s="16">
        <f>LOOKUP(Table5[[#This Row],[Item '#]],Ticket_Forms[Form Number],Ticket_Forms[Location Rent])</f>
        <v>331</v>
      </c>
      <c r="T2563" s="16">
        <f>LOOKUP(Table5[[#This Row],[Item '#]],Ticket_Forms[Form Number],Ticket_Forms[Last Sale])</f>
        <v>200</v>
      </c>
      <c r="U2563" s="16" t="s">
        <v>3909</v>
      </c>
      <c r="V2563" s="58">
        <f>Table5[[#This Row],[Date Distributed]]</f>
        <v>45492</v>
      </c>
      <c r="W2563" s="3" t="str">
        <f>_xlfn.XLOOKUP(Table5[[#This Row],[Serial '#]],Table10[Serial '#],Table10[Charity Association],"",,)</f>
        <v>Medina County Law Enforcrment Assoc</v>
      </c>
      <c r="X2563" s="3" t="s">
        <v>4065</v>
      </c>
      <c r="Y2563" s="33">
        <v>45476</v>
      </c>
      <c r="Z2563" s="3" t="s">
        <v>23</v>
      </c>
    </row>
    <row r="2564" spans="1:26" hidden="1" x14ac:dyDescent="0.35">
      <c r="A2564" s="3">
        <v>2562</v>
      </c>
      <c r="B2564" s="78">
        <v>45454</v>
      </c>
      <c r="C2564" s="73">
        <f>_xlfn.XLOOKUP(Table5[[#This Row],[Serial '#]],Table10[Serial '#],Table10[Date],"",,)</f>
        <v>45494</v>
      </c>
      <c r="D25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64" s="73" t="str">
        <f>IF(Table5[[#This Row],[Date Distributed]]="","In Stock","Distributed")</f>
        <v>Distributed</v>
      </c>
      <c r="F2564" s="79" t="s">
        <v>660</v>
      </c>
      <c r="G2564" s="75" t="s">
        <v>761</v>
      </c>
      <c r="H2564" s="80" t="s">
        <v>771</v>
      </c>
      <c r="I2564" s="80" t="s">
        <v>772</v>
      </c>
      <c r="J2564" s="81" t="s">
        <v>3160</v>
      </c>
      <c r="K2564" s="80" t="s">
        <v>385</v>
      </c>
      <c r="L2564" s="3" t="str">
        <f>_xlfn.XLOOKUP(Table5[[#This Row],[Item '#]],Ticket_Forms[Form Number],Ticket_Forms[Game Name],"",,)</f>
        <v>Criss Cross</v>
      </c>
      <c r="M2564" s="15">
        <v>186</v>
      </c>
      <c r="N2564" s="3">
        <f>LOOKUP(Table5[[#This Row],[Item '#]],Ticket_Forms[Form Number],Ticket_Forms[Ticket Count])</f>
        <v>5520</v>
      </c>
      <c r="O2564" s="16">
        <f>LOOKUP(Table5[[#This Row],[Item '#]],Ticket_Forms[Form Number],Ticket_Forms[Ticket Value])</f>
        <v>1</v>
      </c>
      <c r="P2564" s="16">
        <f>LOOKUP(Table5[[#This Row],[Item '#]],Ticket_Forms[Form Number],Ticket_Forms[Revenue])</f>
        <v>5520</v>
      </c>
      <c r="Q2564" s="16">
        <f>LOOKUP(Table5[[#This Row],[Item '#]],Ticket_Forms[Form Number],Ticket_Forms[Ideal Profit])</f>
        <v>960</v>
      </c>
      <c r="R2564" s="16">
        <f>LOOKUP(Table5[[#This Row],[Item '#]],Ticket_Forms[Form Number],Ticket_Forms[Prizes])</f>
        <v>4560</v>
      </c>
      <c r="S2564" s="16">
        <f>LOOKUP(Table5[[#This Row],[Item '#]],Ticket_Forms[Form Number],Ticket_Forms[Location Rent])</f>
        <v>331</v>
      </c>
      <c r="T2564" s="16">
        <f>LOOKUP(Table5[[#This Row],[Item '#]],Ticket_Forms[Form Number],Ticket_Forms[Last Sale])</f>
        <v>200</v>
      </c>
      <c r="U2564" s="16" t="s">
        <v>3909</v>
      </c>
      <c r="V2564" s="58">
        <f>Table5[[#This Row],[Date Distributed]]</f>
        <v>45494</v>
      </c>
      <c r="W2564" s="3" t="str">
        <f>_xlfn.XLOOKUP(Table5[[#This Row],[Serial '#]],Table10[Serial '#],Table10[Charity Association],"",,)</f>
        <v>Italian American Brotherhood Club</v>
      </c>
      <c r="X2564" s="3" t="s">
        <v>4065</v>
      </c>
      <c r="Y2564" s="33">
        <v>45476</v>
      </c>
      <c r="Z2564" s="3" t="s">
        <v>23</v>
      </c>
    </row>
    <row r="2565" spans="1:26" hidden="1" x14ac:dyDescent="0.35">
      <c r="A2565" s="3">
        <v>2563</v>
      </c>
      <c r="B2565" s="78">
        <v>45454</v>
      </c>
      <c r="C2565" s="73">
        <f>_xlfn.XLOOKUP(Table5[[#This Row],[Serial '#]],Table10[Serial '#],Table10[Date],"",,)</f>
        <v>45495</v>
      </c>
      <c r="D25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65" s="73" t="str">
        <f>IF(Table5[[#This Row],[Date Distributed]]="","In Stock","Distributed")</f>
        <v>Distributed</v>
      </c>
      <c r="F2565" s="79" t="s">
        <v>660</v>
      </c>
      <c r="G2565" s="75" t="s">
        <v>761</v>
      </c>
      <c r="H2565" s="80" t="s">
        <v>771</v>
      </c>
      <c r="I2565" s="80" t="s">
        <v>772</v>
      </c>
      <c r="J2565" s="81" t="s">
        <v>3161</v>
      </c>
      <c r="K2565" s="80" t="s">
        <v>385</v>
      </c>
      <c r="L2565" s="3" t="str">
        <f>_xlfn.XLOOKUP(Table5[[#This Row],[Item '#]],Ticket_Forms[Form Number],Ticket_Forms[Game Name],"",,)</f>
        <v>Criss Cross</v>
      </c>
      <c r="M2565" s="15">
        <v>186</v>
      </c>
      <c r="N2565" s="3">
        <f>LOOKUP(Table5[[#This Row],[Item '#]],Ticket_Forms[Form Number],Ticket_Forms[Ticket Count])</f>
        <v>5520</v>
      </c>
      <c r="O2565" s="16">
        <f>LOOKUP(Table5[[#This Row],[Item '#]],Ticket_Forms[Form Number],Ticket_Forms[Ticket Value])</f>
        <v>1</v>
      </c>
      <c r="P2565" s="16">
        <f>LOOKUP(Table5[[#This Row],[Item '#]],Ticket_Forms[Form Number],Ticket_Forms[Revenue])</f>
        <v>5520</v>
      </c>
      <c r="Q2565" s="16">
        <f>LOOKUP(Table5[[#This Row],[Item '#]],Ticket_Forms[Form Number],Ticket_Forms[Ideal Profit])</f>
        <v>960</v>
      </c>
      <c r="R2565" s="16">
        <f>LOOKUP(Table5[[#This Row],[Item '#]],Ticket_Forms[Form Number],Ticket_Forms[Prizes])</f>
        <v>4560</v>
      </c>
      <c r="S2565" s="16">
        <f>LOOKUP(Table5[[#This Row],[Item '#]],Ticket_Forms[Form Number],Ticket_Forms[Location Rent])</f>
        <v>331</v>
      </c>
      <c r="T2565" s="16">
        <f>LOOKUP(Table5[[#This Row],[Item '#]],Ticket_Forms[Form Number],Ticket_Forms[Last Sale])</f>
        <v>200</v>
      </c>
      <c r="U2565" s="16" t="s">
        <v>3909</v>
      </c>
      <c r="V2565" s="58">
        <f>Table5[[#This Row],[Date Distributed]]</f>
        <v>45495</v>
      </c>
      <c r="W2565" s="3" t="str">
        <f>_xlfn.XLOOKUP(Table5[[#This Row],[Serial '#]],Table10[Serial '#],Table10[Charity Association],"",,)</f>
        <v>Greater Cleveland Football Foundation</v>
      </c>
      <c r="X2565" s="3" t="s">
        <v>4065</v>
      </c>
      <c r="Y2565" s="33">
        <v>45476</v>
      </c>
      <c r="Z2565" s="3" t="s">
        <v>23</v>
      </c>
    </row>
    <row r="2566" spans="1:26" hidden="1" x14ac:dyDescent="0.35">
      <c r="A2566" s="3">
        <v>2564</v>
      </c>
      <c r="B2566" s="78">
        <v>45454</v>
      </c>
      <c r="C2566" s="73">
        <f>_xlfn.XLOOKUP(Table5[[#This Row],[Serial '#]],Table10[Serial '#],Table10[Date],"",,)</f>
        <v>45495</v>
      </c>
      <c r="D25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66" s="73" t="str">
        <f>IF(Table5[[#This Row],[Date Distributed]]="","In Stock","Distributed")</f>
        <v>Distributed</v>
      </c>
      <c r="F2566" s="79" t="s">
        <v>660</v>
      </c>
      <c r="G2566" s="75" t="s">
        <v>761</v>
      </c>
      <c r="H2566" s="80" t="s">
        <v>771</v>
      </c>
      <c r="I2566" s="80" t="s">
        <v>772</v>
      </c>
      <c r="J2566" s="81" t="s">
        <v>3162</v>
      </c>
      <c r="K2566" s="80" t="s">
        <v>385</v>
      </c>
      <c r="L2566" s="3" t="str">
        <f>_xlfn.XLOOKUP(Table5[[#This Row],[Item '#]],Ticket_Forms[Form Number],Ticket_Forms[Game Name],"",,)</f>
        <v>Criss Cross</v>
      </c>
      <c r="M2566" s="15">
        <v>186</v>
      </c>
      <c r="N2566" s="3">
        <f>LOOKUP(Table5[[#This Row],[Item '#]],Ticket_Forms[Form Number],Ticket_Forms[Ticket Count])</f>
        <v>5520</v>
      </c>
      <c r="O2566" s="16">
        <f>LOOKUP(Table5[[#This Row],[Item '#]],Ticket_Forms[Form Number],Ticket_Forms[Ticket Value])</f>
        <v>1</v>
      </c>
      <c r="P2566" s="16">
        <f>LOOKUP(Table5[[#This Row],[Item '#]],Ticket_Forms[Form Number],Ticket_Forms[Revenue])</f>
        <v>5520</v>
      </c>
      <c r="Q2566" s="16">
        <f>LOOKUP(Table5[[#This Row],[Item '#]],Ticket_Forms[Form Number],Ticket_Forms[Ideal Profit])</f>
        <v>960</v>
      </c>
      <c r="R2566" s="16">
        <f>LOOKUP(Table5[[#This Row],[Item '#]],Ticket_Forms[Form Number],Ticket_Forms[Prizes])</f>
        <v>4560</v>
      </c>
      <c r="S2566" s="16">
        <f>LOOKUP(Table5[[#This Row],[Item '#]],Ticket_Forms[Form Number],Ticket_Forms[Location Rent])</f>
        <v>331</v>
      </c>
      <c r="T2566" s="16">
        <f>LOOKUP(Table5[[#This Row],[Item '#]],Ticket_Forms[Form Number],Ticket_Forms[Last Sale])</f>
        <v>200</v>
      </c>
      <c r="U2566" s="16" t="s">
        <v>3909</v>
      </c>
      <c r="V2566" s="58">
        <f>Table5[[#This Row],[Date Distributed]]</f>
        <v>45495</v>
      </c>
      <c r="W2566" s="3" t="str">
        <f>_xlfn.XLOOKUP(Table5[[#This Row],[Serial '#]],Table10[Serial '#],Table10[Charity Association],"",,)</f>
        <v>Cleveland Police Athletic League</v>
      </c>
      <c r="X2566" s="3" t="s">
        <v>4065</v>
      </c>
      <c r="Y2566" s="33">
        <v>45476</v>
      </c>
      <c r="Z2566" s="3" t="s">
        <v>23</v>
      </c>
    </row>
    <row r="2567" spans="1:26" hidden="1" x14ac:dyDescent="0.35">
      <c r="A2567" s="3">
        <v>2565</v>
      </c>
      <c r="B2567" s="78">
        <v>45454</v>
      </c>
      <c r="C2567" s="73">
        <f>_xlfn.XLOOKUP(Table5[[#This Row],[Serial '#]],Table10[Serial '#],Table10[Date],"",,)</f>
        <v>45495</v>
      </c>
      <c r="D25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67" s="73" t="str">
        <f>IF(Table5[[#This Row],[Date Distributed]]="","In Stock","Distributed")</f>
        <v>Distributed</v>
      </c>
      <c r="F2567" s="79" t="s">
        <v>660</v>
      </c>
      <c r="G2567" s="75" t="s">
        <v>761</v>
      </c>
      <c r="H2567" s="80" t="s">
        <v>771</v>
      </c>
      <c r="I2567" s="80" t="s">
        <v>772</v>
      </c>
      <c r="J2567" s="81" t="s">
        <v>3163</v>
      </c>
      <c r="K2567" s="80" t="s">
        <v>385</v>
      </c>
      <c r="L2567" s="3" t="str">
        <f>_xlfn.XLOOKUP(Table5[[#This Row],[Item '#]],Ticket_Forms[Form Number],Ticket_Forms[Game Name],"",,)</f>
        <v>Criss Cross</v>
      </c>
      <c r="M2567" s="15">
        <v>186</v>
      </c>
      <c r="N2567" s="3">
        <f>LOOKUP(Table5[[#This Row],[Item '#]],Ticket_Forms[Form Number],Ticket_Forms[Ticket Count])</f>
        <v>5520</v>
      </c>
      <c r="O2567" s="16">
        <f>LOOKUP(Table5[[#This Row],[Item '#]],Ticket_Forms[Form Number],Ticket_Forms[Ticket Value])</f>
        <v>1</v>
      </c>
      <c r="P2567" s="16">
        <f>LOOKUP(Table5[[#This Row],[Item '#]],Ticket_Forms[Form Number],Ticket_Forms[Revenue])</f>
        <v>5520</v>
      </c>
      <c r="Q2567" s="16">
        <f>LOOKUP(Table5[[#This Row],[Item '#]],Ticket_Forms[Form Number],Ticket_Forms[Ideal Profit])</f>
        <v>960</v>
      </c>
      <c r="R2567" s="16">
        <f>LOOKUP(Table5[[#This Row],[Item '#]],Ticket_Forms[Form Number],Ticket_Forms[Prizes])</f>
        <v>4560</v>
      </c>
      <c r="S2567" s="16">
        <f>LOOKUP(Table5[[#This Row],[Item '#]],Ticket_Forms[Form Number],Ticket_Forms[Location Rent])</f>
        <v>331</v>
      </c>
      <c r="T2567" s="16">
        <f>LOOKUP(Table5[[#This Row],[Item '#]],Ticket_Forms[Form Number],Ticket_Forms[Last Sale])</f>
        <v>200</v>
      </c>
      <c r="U2567" s="16" t="s">
        <v>3909</v>
      </c>
      <c r="V2567" s="58">
        <f>Table5[[#This Row],[Date Distributed]]</f>
        <v>45495</v>
      </c>
      <c r="W2567" s="3" t="str">
        <f>_xlfn.XLOOKUP(Table5[[#This Row],[Serial '#]],Table10[Serial '#],Table10[Charity Association],"",,)</f>
        <v>Greater Cleveland Football Foundation</v>
      </c>
      <c r="X2567" s="3" t="s">
        <v>4065</v>
      </c>
      <c r="Y2567" s="33">
        <v>45476</v>
      </c>
      <c r="Z2567" s="3" t="s">
        <v>23</v>
      </c>
    </row>
    <row r="2568" spans="1:26" hidden="1" x14ac:dyDescent="0.35">
      <c r="A2568" s="3">
        <v>2566</v>
      </c>
      <c r="B2568" s="78">
        <v>45454</v>
      </c>
      <c r="C2568" s="73">
        <f>_xlfn.XLOOKUP(Table5[[#This Row],[Serial '#]],Table10[Serial '#],Table10[Date],"",,)</f>
        <v>45495</v>
      </c>
      <c r="D25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68" s="73" t="str">
        <f>IF(Table5[[#This Row],[Date Distributed]]="","In Stock","Distributed")</f>
        <v>Distributed</v>
      </c>
      <c r="F2568" s="79" t="s">
        <v>660</v>
      </c>
      <c r="G2568" s="75" t="s">
        <v>761</v>
      </c>
      <c r="H2568" s="80" t="s">
        <v>771</v>
      </c>
      <c r="I2568" s="80" t="s">
        <v>772</v>
      </c>
      <c r="J2568" s="81" t="s">
        <v>3164</v>
      </c>
      <c r="K2568" s="80" t="s">
        <v>385</v>
      </c>
      <c r="L2568" s="3" t="str">
        <f>_xlfn.XLOOKUP(Table5[[#This Row],[Item '#]],Ticket_Forms[Form Number],Ticket_Forms[Game Name],"",,)</f>
        <v>Criss Cross</v>
      </c>
      <c r="M2568" s="15">
        <v>186</v>
      </c>
      <c r="N2568" s="3">
        <f>LOOKUP(Table5[[#This Row],[Item '#]],Ticket_Forms[Form Number],Ticket_Forms[Ticket Count])</f>
        <v>5520</v>
      </c>
      <c r="O2568" s="16">
        <f>LOOKUP(Table5[[#This Row],[Item '#]],Ticket_Forms[Form Number],Ticket_Forms[Ticket Value])</f>
        <v>1</v>
      </c>
      <c r="P2568" s="16">
        <f>LOOKUP(Table5[[#This Row],[Item '#]],Ticket_Forms[Form Number],Ticket_Forms[Revenue])</f>
        <v>5520</v>
      </c>
      <c r="Q2568" s="16">
        <f>LOOKUP(Table5[[#This Row],[Item '#]],Ticket_Forms[Form Number],Ticket_Forms[Ideal Profit])</f>
        <v>960</v>
      </c>
      <c r="R2568" s="16">
        <f>LOOKUP(Table5[[#This Row],[Item '#]],Ticket_Forms[Form Number],Ticket_Forms[Prizes])</f>
        <v>4560</v>
      </c>
      <c r="S2568" s="16">
        <f>LOOKUP(Table5[[#This Row],[Item '#]],Ticket_Forms[Form Number],Ticket_Forms[Location Rent])</f>
        <v>331</v>
      </c>
      <c r="T2568" s="16">
        <f>LOOKUP(Table5[[#This Row],[Item '#]],Ticket_Forms[Form Number],Ticket_Forms[Last Sale])</f>
        <v>200</v>
      </c>
      <c r="U2568" s="16" t="s">
        <v>3909</v>
      </c>
      <c r="V2568" s="58">
        <f>Table5[[#This Row],[Date Distributed]]</f>
        <v>45495</v>
      </c>
      <c r="W2568" s="3" t="str">
        <f>_xlfn.XLOOKUP(Table5[[#This Row],[Serial '#]],Table10[Serial '#],Table10[Charity Association],"",,)</f>
        <v>Cleveland Police Athletic League</v>
      </c>
      <c r="X2568" s="3" t="s">
        <v>4065</v>
      </c>
      <c r="Y2568" s="33">
        <v>45476</v>
      </c>
      <c r="Z2568" s="3" t="s">
        <v>23</v>
      </c>
    </row>
    <row r="2569" spans="1:26" hidden="1" x14ac:dyDescent="0.35">
      <c r="A2569" s="3">
        <v>2567</v>
      </c>
      <c r="B2569" s="78">
        <v>45454</v>
      </c>
      <c r="C2569" s="73">
        <f>_xlfn.XLOOKUP(Table5[[#This Row],[Serial '#]],Table10[Serial '#],Table10[Date],"",,)</f>
        <v>45496</v>
      </c>
      <c r="D25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69" s="73" t="str">
        <f>IF(Table5[[#This Row],[Date Distributed]]="","In Stock","Distributed")</f>
        <v>Distributed</v>
      </c>
      <c r="F2569" s="79" t="s">
        <v>660</v>
      </c>
      <c r="G2569" s="75" t="s">
        <v>761</v>
      </c>
      <c r="H2569" s="80" t="s">
        <v>771</v>
      </c>
      <c r="I2569" s="80" t="s">
        <v>772</v>
      </c>
      <c r="J2569" s="81" t="s">
        <v>3165</v>
      </c>
      <c r="K2569" s="80" t="s">
        <v>385</v>
      </c>
      <c r="L2569" s="3" t="str">
        <f>_xlfn.XLOOKUP(Table5[[#This Row],[Item '#]],Ticket_Forms[Form Number],Ticket_Forms[Game Name],"",,)</f>
        <v>Criss Cross</v>
      </c>
      <c r="M2569" s="15">
        <v>186</v>
      </c>
      <c r="N2569" s="3">
        <f>LOOKUP(Table5[[#This Row],[Item '#]],Ticket_Forms[Form Number],Ticket_Forms[Ticket Count])</f>
        <v>5520</v>
      </c>
      <c r="O2569" s="16">
        <f>LOOKUP(Table5[[#This Row],[Item '#]],Ticket_Forms[Form Number],Ticket_Forms[Ticket Value])</f>
        <v>1</v>
      </c>
      <c r="P2569" s="16">
        <f>LOOKUP(Table5[[#This Row],[Item '#]],Ticket_Forms[Form Number],Ticket_Forms[Revenue])</f>
        <v>5520</v>
      </c>
      <c r="Q2569" s="16">
        <f>LOOKUP(Table5[[#This Row],[Item '#]],Ticket_Forms[Form Number],Ticket_Forms[Ideal Profit])</f>
        <v>960</v>
      </c>
      <c r="R2569" s="16">
        <f>LOOKUP(Table5[[#This Row],[Item '#]],Ticket_Forms[Form Number],Ticket_Forms[Prizes])</f>
        <v>4560</v>
      </c>
      <c r="S2569" s="16">
        <f>LOOKUP(Table5[[#This Row],[Item '#]],Ticket_Forms[Form Number],Ticket_Forms[Location Rent])</f>
        <v>331</v>
      </c>
      <c r="T2569" s="16">
        <f>LOOKUP(Table5[[#This Row],[Item '#]],Ticket_Forms[Form Number],Ticket_Forms[Last Sale])</f>
        <v>200</v>
      </c>
      <c r="U2569" s="16" t="s">
        <v>3909</v>
      </c>
      <c r="V2569" s="58">
        <f>Table5[[#This Row],[Date Distributed]]</f>
        <v>45496</v>
      </c>
      <c r="W2569" s="3" t="str">
        <f>_xlfn.XLOOKUP(Table5[[#This Row],[Serial '#]],Table10[Serial '#],Table10[Charity Association],"",,)</f>
        <v>Greater Cleveland Football Foundation</v>
      </c>
      <c r="X2569" s="3" t="s">
        <v>4065</v>
      </c>
      <c r="Y2569" s="33">
        <v>45476</v>
      </c>
      <c r="Z2569" s="3" t="s">
        <v>23</v>
      </c>
    </row>
    <row r="2570" spans="1:26" hidden="1" x14ac:dyDescent="0.35">
      <c r="A2570" s="3">
        <v>2568</v>
      </c>
      <c r="B2570" s="78">
        <v>45454</v>
      </c>
      <c r="C2570" s="73">
        <f>_xlfn.XLOOKUP(Table5[[#This Row],[Serial '#]],Table10[Serial '#],Table10[Date],"",,)</f>
        <v>45497</v>
      </c>
      <c r="D25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70" s="73" t="str">
        <f>IF(Table5[[#This Row],[Date Distributed]]="","In Stock","Distributed")</f>
        <v>Distributed</v>
      </c>
      <c r="F2570" s="79" t="s">
        <v>660</v>
      </c>
      <c r="G2570" s="75" t="s">
        <v>761</v>
      </c>
      <c r="H2570" s="80" t="s">
        <v>771</v>
      </c>
      <c r="I2570" s="80" t="s">
        <v>772</v>
      </c>
      <c r="J2570" s="81" t="s">
        <v>3166</v>
      </c>
      <c r="K2570" s="80" t="s">
        <v>385</v>
      </c>
      <c r="L2570" s="3" t="str">
        <f>_xlfn.XLOOKUP(Table5[[#This Row],[Item '#]],Ticket_Forms[Form Number],Ticket_Forms[Game Name],"",,)</f>
        <v>Criss Cross</v>
      </c>
      <c r="M2570" s="15">
        <v>186</v>
      </c>
      <c r="N2570" s="3">
        <f>LOOKUP(Table5[[#This Row],[Item '#]],Ticket_Forms[Form Number],Ticket_Forms[Ticket Count])</f>
        <v>5520</v>
      </c>
      <c r="O2570" s="16">
        <f>LOOKUP(Table5[[#This Row],[Item '#]],Ticket_Forms[Form Number],Ticket_Forms[Ticket Value])</f>
        <v>1</v>
      </c>
      <c r="P2570" s="16">
        <f>LOOKUP(Table5[[#This Row],[Item '#]],Ticket_Forms[Form Number],Ticket_Forms[Revenue])</f>
        <v>5520</v>
      </c>
      <c r="Q2570" s="16">
        <f>LOOKUP(Table5[[#This Row],[Item '#]],Ticket_Forms[Form Number],Ticket_Forms[Ideal Profit])</f>
        <v>960</v>
      </c>
      <c r="R2570" s="16">
        <f>LOOKUP(Table5[[#This Row],[Item '#]],Ticket_Forms[Form Number],Ticket_Forms[Prizes])</f>
        <v>4560</v>
      </c>
      <c r="S2570" s="16">
        <f>LOOKUP(Table5[[#This Row],[Item '#]],Ticket_Forms[Form Number],Ticket_Forms[Location Rent])</f>
        <v>331</v>
      </c>
      <c r="T2570" s="16">
        <f>LOOKUP(Table5[[#This Row],[Item '#]],Ticket_Forms[Form Number],Ticket_Forms[Last Sale])</f>
        <v>200</v>
      </c>
      <c r="U2570" s="16" t="s">
        <v>3909</v>
      </c>
      <c r="V2570" s="58">
        <f>Table5[[#This Row],[Date Distributed]]</f>
        <v>45497</v>
      </c>
      <c r="W2570" s="3" t="str">
        <f>_xlfn.XLOOKUP(Table5[[#This Row],[Serial '#]],Table10[Serial '#],Table10[Charity Association],"",,)</f>
        <v>Share A Vision</v>
      </c>
      <c r="X2570" s="3" t="s">
        <v>4065</v>
      </c>
      <c r="Y2570" s="33">
        <v>45476</v>
      </c>
      <c r="Z2570" s="3" t="s">
        <v>23</v>
      </c>
    </row>
    <row r="2571" spans="1:26" hidden="1" x14ac:dyDescent="0.35">
      <c r="A2571" s="3">
        <v>2569</v>
      </c>
      <c r="B2571" s="78">
        <v>45454</v>
      </c>
      <c r="C2571" s="73">
        <f>_xlfn.XLOOKUP(Table5[[#This Row],[Serial '#]],Table10[Serial '#],Table10[Date],"",,)</f>
        <v>45497</v>
      </c>
      <c r="D25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71" s="73" t="str">
        <f>IF(Table5[[#This Row],[Date Distributed]]="","In Stock","Distributed")</f>
        <v>Distributed</v>
      </c>
      <c r="F2571" s="79" t="s">
        <v>660</v>
      </c>
      <c r="G2571" s="75" t="s">
        <v>761</v>
      </c>
      <c r="H2571" s="80" t="s">
        <v>771</v>
      </c>
      <c r="I2571" s="80" t="s">
        <v>772</v>
      </c>
      <c r="J2571" s="81" t="s">
        <v>3167</v>
      </c>
      <c r="K2571" s="80" t="s">
        <v>385</v>
      </c>
      <c r="L2571" s="3" t="str">
        <f>_xlfn.XLOOKUP(Table5[[#This Row],[Item '#]],Ticket_Forms[Form Number],Ticket_Forms[Game Name],"",,)</f>
        <v>Criss Cross</v>
      </c>
      <c r="M2571" s="15">
        <v>186</v>
      </c>
      <c r="N2571" s="3">
        <f>LOOKUP(Table5[[#This Row],[Item '#]],Ticket_Forms[Form Number],Ticket_Forms[Ticket Count])</f>
        <v>5520</v>
      </c>
      <c r="O2571" s="16">
        <f>LOOKUP(Table5[[#This Row],[Item '#]],Ticket_Forms[Form Number],Ticket_Forms[Ticket Value])</f>
        <v>1</v>
      </c>
      <c r="P2571" s="16">
        <f>LOOKUP(Table5[[#This Row],[Item '#]],Ticket_Forms[Form Number],Ticket_Forms[Revenue])</f>
        <v>5520</v>
      </c>
      <c r="Q2571" s="16">
        <f>LOOKUP(Table5[[#This Row],[Item '#]],Ticket_Forms[Form Number],Ticket_Forms[Ideal Profit])</f>
        <v>960</v>
      </c>
      <c r="R2571" s="16">
        <f>LOOKUP(Table5[[#This Row],[Item '#]],Ticket_Forms[Form Number],Ticket_Forms[Prizes])</f>
        <v>4560</v>
      </c>
      <c r="S2571" s="16">
        <f>LOOKUP(Table5[[#This Row],[Item '#]],Ticket_Forms[Form Number],Ticket_Forms[Location Rent])</f>
        <v>331</v>
      </c>
      <c r="T2571" s="16">
        <f>LOOKUP(Table5[[#This Row],[Item '#]],Ticket_Forms[Form Number],Ticket_Forms[Last Sale])</f>
        <v>200</v>
      </c>
      <c r="U2571" s="16" t="s">
        <v>3909</v>
      </c>
      <c r="V2571" s="58">
        <f>Table5[[#This Row],[Date Distributed]]</f>
        <v>45497</v>
      </c>
      <c r="W2571" s="3" t="str">
        <f>_xlfn.XLOOKUP(Table5[[#This Row],[Serial '#]],Table10[Serial '#],Table10[Charity Association],"",,)</f>
        <v>Greater Cleveland Football Foundation</v>
      </c>
      <c r="X2571" s="3" t="s">
        <v>4065</v>
      </c>
      <c r="Y2571" s="33">
        <v>45476</v>
      </c>
      <c r="Z2571" s="3" t="s">
        <v>23</v>
      </c>
    </row>
    <row r="2572" spans="1:26" hidden="1" x14ac:dyDescent="0.35">
      <c r="A2572" s="3">
        <v>2570</v>
      </c>
      <c r="B2572" s="78">
        <v>45454</v>
      </c>
      <c r="C2572" s="73">
        <f>_xlfn.XLOOKUP(Table5[[#This Row],[Serial '#]],Table10[Serial '#],Table10[Date],"",,)</f>
        <v>45498</v>
      </c>
      <c r="D25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72" s="73" t="str">
        <f>IF(Table5[[#This Row],[Date Distributed]]="","In Stock","Distributed")</f>
        <v>Distributed</v>
      </c>
      <c r="F2572" s="79" t="s">
        <v>660</v>
      </c>
      <c r="G2572" s="75" t="s">
        <v>761</v>
      </c>
      <c r="H2572" s="80" t="s">
        <v>771</v>
      </c>
      <c r="I2572" s="80" t="s">
        <v>772</v>
      </c>
      <c r="J2572" s="81" t="s">
        <v>3168</v>
      </c>
      <c r="K2572" s="80" t="s">
        <v>385</v>
      </c>
      <c r="L2572" s="3" t="str">
        <f>_xlfn.XLOOKUP(Table5[[#This Row],[Item '#]],Ticket_Forms[Form Number],Ticket_Forms[Game Name],"",,)</f>
        <v>Criss Cross</v>
      </c>
      <c r="M2572" s="15">
        <v>186</v>
      </c>
      <c r="N2572" s="3">
        <f>LOOKUP(Table5[[#This Row],[Item '#]],Ticket_Forms[Form Number],Ticket_Forms[Ticket Count])</f>
        <v>5520</v>
      </c>
      <c r="O2572" s="16">
        <f>LOOKUP(Table5[[#This Row],[Item '#]],Ticket_Forms[Form Number],Ticket_Forms[Ticket Value])</f>
        <v>1</v>
      </c>
      <c r="P2572" s="16">
        <f>LOOKUP(Table5[[#This Row],[Item '#]],Ticket_Forms[Form Number],Ticket_Forms[Revenue])</f>
        <v>5520</v>
      </c>
      <c r="Q2572" s="16">
        <f>LOOKUP(Table5[[#This Row],[Item '#]],Ticket_Forms[Form Number],Ticket_Forms[Ideal Profit])</f>
        <v>960</v>
      </c>
      <c r="R2572" s="16">
        <f>LOOKUP(Table5[[#This Row],[Item '#]],Ticket_Forms[Form Number],Ticket_Forms[Prizes])</f>
        <v>4560</v>
      </c>
      <c r="S2572" s="16">
        <f>LOOKUP(Table5[[#This Row],[Item '#]],Ticket_Forms[Form Number],Ticket_Forms[Location Rent])</f>
        <v>331</v>
      </c>
      <c r="T2572" s="16">
        <f>LOOKUP(Table5[[#This Row],[Item '#]],Ticket_Forms[Form Number],Ticket_Forms[Last Sale])</f>
        <v>200</v>
      </c>
      <c r="U2572" s="16" t="s">
        <v>3909</v>
      </c>
      <c r="V2572" s="58">
        <f>Table5[[#This Row],[Date Distributed]]</f>
        <v>45498</v>
      </c>
      <c r="W2572" s="3" t="str">
        <f>_xlfn.XLOOKUP(Table5[[#This Row],[Serial '#]],Table10[Serial '#],Table10[Charity Association],"",,)</f>
        <v>Medina County Law Enforcrment Assoc</v>
      </c>
      <c r="X2572" s="3" t="s">
        <v>4065</v>
      </c>
      <c r="Y2572" s="33">
        <v>45476</v>
      </c>
      <c r="Z2572" s="3" t="s">
        <v>23</v>
      </c>
    </row>
    <row r="2573" spans="1:26" hidden="1" x14ac:dyDescent="0.35">
      <c r="A2573" s="3">
        <v>2571</v>
      </c>
      <c r="B2573" s="78">
        <v>45454</v>
      </c>
      <c r="C2573" s="73">
        <f>_xlfn.XLOOKUP(Table5[[#This Row],[Serial '#]],Table10[Serial '#],Table10[Date],"",,)</f>
        <v>45498</v>
      </c>
      <c r="D25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73" s="73" t="str">
        <f>IF(Table5[[#This Row],[Date Distributed]]="","In Stock","Distributed")</f>
        <v>Distributed</v>
      </c>
      <c r="F2573" s="79" t="s">
        <v>660</v>
      </c>
      <c r="G2573" s="75" t="s">
        <v>761</v>
      </c>
      <c r="H2573" s="80" t="s">
        <v>771</v>
      </c>
      <c r="I2573" s="80" t="s">
        <v>772</v>
      </c>
      <c r="J2573" s="81" t="s">
        <v>3169</v>
      </c>
      <c r="K2573" s="80" t="s">
        <v>385</v>
      </c>
      <c r="L2573" s="3" t="str">
        <f>_xlfn.XLOOKUP(Table5[[#This Row],[Item '#]],Ticket_Forms[Form Number],Ticket_Forms[Game Name],"",,)</f>
        <v>Criss Cross</v>
      </c>
      <c r="M2573" s="15">
        <v>186</v>
      </c>
      <c r="N2573" s="3">
        <f>LOOKUP(Table5[[#This Row],[Item '#]],Ticket_Forms[Form Number],Ticket_Forms[Ticket Count])</f>
        <v>5520</v>
      </c>
      <c r="O2573" s="16">
        <f>LOOKUP(Table5[[#This Row],[Item '#]],Ticket_Forms[Form Number],Ticket_Forms[Ticket Value])</f>
        <v>1</v>
      </c>
      <c r="P2573" s="16">
        <f>LOOKUP(Table5[[#This Row],[Item '#]],Ticket_Forms[Form Number],Ticket_Forms[Revenue])</f>
        <v>5520</v>
      </c>
      <c r="Q2573" s="16">
        <f>LOOKUP(Table5[[#This Row],[Item '#]],Ticket_Forms[Form Number],Ticket_Forms[Ideal Profit])</f>
        <v>960</v>
      </c>
      <c r="R2573" s="16">
        <f>LOOKUP(Table5[[#This Row],[Item '#]],Ticket_Forms[Form Number],Ticket_Forms[Prizes])</f>
        <v>4560</v>
      </c>
      <c r="S2573" s="16">
        <f>LOOKUP(Table5[[#This Row],[Item '#]],Ticket_Forms[Form Number],Ticket_Forms[Location Rent])</f>
        <v>331</v>
      </c>
      <c r="T2573" s="16">
        <f>LOOKUP(Table5[[#This Row],[Item '#]],Ticket_Forms[Form Number],Ticket_Forms[Last Sale])</f>
        <v>200</v>
      </c>
      <c r="U2573" s="16" t="s">
        <v>3909</v>
      </c>
      <c r="V2573" s="58">
        <f>Table5[[#This Row],[Date Distributed]]</f>
        <v>45498</v>
      </c>
      <c r="W2573" s="3" t="str">
        <f>_xlfn.XLOOKUP(Table5[[#This Row],[Serial '#]],Table10[Serial '#],Table10[Charity Association],"",,)</f>
        <v>Greater Cleveland Football Foundation</v>
      </c>
      <c r="X2573" s="3" t="s">
        <v>4065</v>
      </c>
      <c r="Y2573" s="33">
        <v>45476</v>
      </c>
      <c r="Z2573" s="3" t="s">
        <v>23</v>
      </c>
    </row>
    <row r="2574" spans="1:26" hidden="1" x14ac:dyDescent="0.35">
      <c r="A2574" s="3">
        <v>2572</v>
      </c>
      <c r="B2574" s="78">
        <v>45454</v>
      </c>
      <c r="C2574" s="73">
        <f>_xlfn.XLOOKUP(Table5[[#This Row],[Serial '#]],Table10[Serial '#],Table10[Date],"",,)</f>
        <v>45499</v>
      </c>
      <c r="D25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74" s="73" t="str">
        <f>IF(Table5[[#This Row],[Date Distributed]]="","In Stock","Distributed")</f>
        <v>Distributed</v>
      </c>
      <c r="F2574" s="79" t="s">
        <v>660</v>
      </c>
      <c r="G2574" s="75" t="s">
        <v>761</v>
      </c>
      <c r="H2574" s="80" t="s">
        <v>771</v>
      </c>
      <c r="I2574" s="80" t="s">
        <v>772</v>
      </c>
      <c r="J2574" s="81" t="s">
        <v>3170</v>
      </c>
      <c r="K2574" s="80" t="s">
        <v>385</v>
      </c>
      <c r="L2574" s="3" t="str">
        <f>_xlfn.XLOOKUP(Table5[[#This Row],[Item '#]],Ticket_Forms[Form Number],Ticket_Forms[Game Name],"",,)</f>
        <v>Criss Cross</v>
      </c>
      <c r="M2574" s="15">
        <v>186</v>
      </c>
      <c r="N2574" s="3">
        <f>LOOKUP(Table5[[#This Row],[Item '#]],Ticket_Forms[Form Number],Ticket_Forms[Ticket Count])</f>
        <v>5520</v>
      </c>
      <c r="O2574" s="16">
        <f>LOOKUP(Table5[[#This Row],[Item '#]],Ticket_Forms[Form Number],Ticket_Forms[Ticket Value])</f>
        <v>1</v>
      </c>
      <c r="P2574" s="16">
        <f>LOOKUP(Table5[[#This Row],[Item '#]],Ticket_Forms[Form Number],Ticket_Forms[Revenue])</f>
        <v>5520</v>
      </c>
      <c r="Q2574" s="16">
        <f>LOOKUP(Table5[[#This Row],[Item '#]],Ticket_Forms[Form Number],Ticket_Forms[Ideal Profit])</f>
        <v>960</v>
      </c>
      <c r="R2574" s="16">
        <f>LOOKUP(Table5[[#This Row],[Item '#]],Ticket_Forms[Form Number],Ticket_Forms[Prizes])</f>
        <v>4560</v>
      </c>
      <c r="S2574" s="16">
        <f>LOOKUP(Table5[[#This Row],[Item '#]],Ticket_Forms[Form Number],Ticket_Forms[Location Rent])</f>
        <v>331</v>
      </c>
      <c r="T2574" s="16">
        <f>LOOKUP(Table5[[#This Row],[Item '#]],Ticket_Forms[Form Number],Ticket_Forms[Last Sale])</f>
        <v>200</v>
      </c>
      <c r="U2574" s="16" t="s">
        <v>3909</v>
      </c>
      <c r="V2574" s="58">
        <f>Table5[[#This Row],[Date Distributed]]</f>
        <v>45499</v>
      </c>
      <c r="W2574" s="3" t="str">
        <f>_xlfn.XLOOKUP(Table5[[#This Row],[Serial '#]],Table10[Serial '#],Table10[Charity Association],"",,)</f>
        <v>Cleveland Police Athletic League</v>
      </c>
      <c r="X2574" s="3" t="s">
        <v>4065</v>
      </c>
      <c r="Y2574" s="33">
        <v>45476</v>
      </c>
      <c r="Z2574" s="3" t="s">
        <v>23</v>
      </c>
    </row>
    <row r="2575" spans="1:26" hidden="1" x14ac:dyDescent="0.35">
      <c r="A2575" s="3">
        <v>2573</v>
      </c>
      <c r="B2575" s="78">
        <v>45454</v>
      </c>
      <c r="C2575" s="73">
        <f>_xlfn.XLOOKUP(Table5[[#This Row],[Serial '#]],Table10[Serial '#],Table10[Date],"",,)</f>
        <v>45499</v>
      </c>
      <c r="D25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75" s="73" t="str">
        <f>IF(Table5[[#This Row],[Date Distributed]]="","In Stock","Distributed")</f>
        <v>Distributed</v>
      </c>
      <c r="F2575" s="79" t="s">
        <v>660</v>
      </c>
      <c r="G2575" s="75" t="s">
        <v>761</v>
      </c>
      <c r="H2575" s="80" t="s">
        <v>771</v>
      </c>
      <c r="I2575" s="80" t="s">
        <v>772</v>
      </c>
      <c r="J2575" s="81" t="s">
        <v>3171</v>
      </c>
      <c r="K2575" s="80" t="s">
        <v>385</v>
      </c>
      <c r="L2575" s="3" t="str">
        <f>_xlfn.XLOOKUP(Table5[[#This Row],[Item '#]],Ticket_Forms[Form Number],Ticket_Forms[Game Name],"",,)</f>
        <v>Criss Cross</v>
      </c>
      <c r="M2575" s="15">
        <v>186</v>
      </c>
      <c r="N2575" s="3">
        <f>LOOKUP(Table5[[#This Row],[Item '#]],Ticket_Forms[Form Number],Ticket_Forms[Ticket Count])</f>
        <v>5520</v>
      </c>
      <c r="O2575" s="16">
        <f>LOOKUP(Table5[[#This Row],[Item '#]],Ticket_Forms[Form Number],Ticket_Forms[Ticket Value])</f>
        <v>1</v>
      </c>
      <c r="P2575" s="16">
        <f>LOOKUP(Table5[[#This Row],[Item '#]],Ticket_Forms[Form Number],Ticket_Forms[Revenue])</f>
        <v>5520</v>
      </c>
      <c r="Q2575" s="16">
        <f>LOOKUP(Table5[[#This Row],[Item '#]],Ticket_Forms[Form Number],Ticket_Forms[Ideal Profit])</f>
        <v>960</v>
      </c>
      <c r="R2575" s="16">
        <f>LOOKUP(Table5[[#This Row],[Item '#]],Ticket_Forms[Form Number],Ticket_Forms[Prizes])</f>
        <v>4560</v>
      </c>
      <c r="S2575" s="16">
        <f>LOOKUP(Table5[[#This Row],[Item '#]],Ticket_Forms[Form Number],Ticket_Forms[Location Rent])</f>
        <v>331</v>
      </c>
      <c r="T2575" s="16">
        <f>LOOKUP(Table5[[#This Row],[Item '#]],Ticket_Forms[Form Number],Ticket_Forms[Last Sale])</f>
        <v>200</v>
      </c>
      <c r="U2575" s="16" t="s">
        <v>3909</v>
      </c>
      <c r="V2575" s="58">
        <f>Table5[[#This Row],[Date Distributed]]</f>
        <v>45499</v>
      </c>
      <c r="W2575" s="3" t="str">
        <f>_xlfn.XLOOKUP(Table5[[#This Row],[Serial '#]],Table10[Serial '#],Table10[Charity Association],"",,)</f>
        <v>Cleveland Police Athletic League</v>
      </c>
      <c r="X2575" s="3" t="s">
        <v>4065</v>
      </c>
      <c r="Y2575" s="33">
        <v>45476</v>
      </c>
      <c r="Z2575" s="3" t="s">
        <v>23</v>
      </c>
    </row>
    <row r="2576" spans="1:26" hidden="1" x14ac:dyDescent="0.35">
      <c r="A2576" s="3">
        <v>2574</v>
      </c>
      <c r="B2576" s="78">
        <v>45454</v>
      </c>
      <c r="C2576" s="73">
        <f>_xlfn.XLOOKUP(Table5[[#This Row],[Serial '#]],Table10[Serial '#],Table10[Date],"",,)</f>
        <v>45499</v>
      </c>
      <c r="D25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76" s="73" t="str">
        <f>IF(Table5[[#This Row],[Date Distributed]]="","In Stock","Distributed")</f>
        <v>Distributed</v>
      </c>
      <c r="F2576" s="79" t="s">
        <v>660</v>
      </c>
      <c r="G2576" s="75" t="s">
        <v>761</v>
      </c>
      <c r="H2576" s="80" t="s">
        <v>771</v>
      </c>
      <c r="I2576" s="80" t="s">
        <v>772</v>
      </c>
      <c r="J2576" s="81" t="s">
        <v>3172</v>
      </c>
      <c r="K2576" s="80" t="s">
        <v>385</v>
      </c>
      <c r="L2576" s="3" t="str">
        <f>_xlfn.XLOOKUP(Table5[[#This Row],[Item '#]],Ticket_Forms[Form Number],Ticket_Forms[Game Name],"",,)</f>
        <v>Criss Cross</v>
      </c>
      <c r="M2576" s="15">
        <v>186</v>
      </c>
      <c r="N2576" s="3">
        <f>LOOKUP(Table5[[#This Row],[Item '#]],Ticket_Forms[Form Number],Ticket_Forms[Ticket Count])</f>
        <v>5520</v>
      </c>
      <c r="O2576" s="16">
        <f>LOOKUP(Table5[[#This Row],[Item '#]],Ticket_Forms[Form Number],Ticket_Forms[Ticket Value])</f>
        <v>1</v>
      </c>
      <c r="P2576" s="16">
        <f>LOOKUP(Table5[[#This Row],[Item '#]],Ticket_Forms[Form Number],Ticket_Forms[Revenue])</f>
        <v>5520</v>
      </c>
      <c r="Q2576" s="16">
        <f>LOOKUP(Table5[[#This Row],[Item '#]],Ticket_Forms[Form Number],Ticket_Forms[Ideal Profit])</f>
        <v>960</v>
      </c>
      <c r="R2576" s="16">
        <f>LOOKUP(Table5[[#This Row],[Item '#]],Ticket_Forms[Form Number],Ticket_Forms[Prizes])</f>
        <v>4560</v>
      </c>
      <c r="S2576" s="16">
        <f>LOOKUP(Table5[[#This Row],[Item '#]],Ticket_Forms[Form Number],Ticket_Forms[Location Rent])</f>
        <v>331</v>
      </c>
      <c r="T2576" s="16">
        <f>LOOKUP(Table5[[#This Row],[Item '#]],Ticket_Forms[Form Number],Ticket_Forms[Last Sale])</f>
        <v>200</v>
      </c>
      <c r="U2576" s="16" t="s">
        <v>3909</v>
      </c>
      <c r="V2576" s="58">
        <f>Table5[[#This Row],[Date Distributed]]</f>
        <v>45499</v>
      </c>
      <c r="W2576" s="3" t="str">
        <f>_xlfn.XLOOKUP(Table5[[#This Row],[Serial '#]],Table10[Serial '#],Table10[Charity Association],"",,)</f>
        <v>Cleveland Police Athletic League</v>
      </c>
      <c r="X2576" s="3" t="s">
        <v>4065</v>
      </c>
      <c r="Y2576" s="33">
        <v>45476</v>
      </c>
      <c r="Z2576" s="3" t="s">
        <v>23</v>
      </c>
    </row>
    <row r="2577" spans="1:26" hidden="1" x14ac:dyDescent="0.35">
      <c r="A2577" s="3">
        <v>2575</v>
      </c>
      <c r="B2577" s="78">
        <v>45454</v>
      </c>
      <c r="C2577" s="73">
        <f>_xlfn.XLOOKUP(Table5[[#This Row],[Serial '#]],Table10[Serial '#],Table10[Date],"",,)</f>
        <v>45502</v>
      </c>
      <c r="D25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77" s="73" t="str">
        <f>IF(Table5[[#This Row],[Date Distributed]]="","In Stock","Distributed")</f>
        <v>Distributed</v>
      </c>
      <c r="F2577" s="79" t="s">
        <v>660</v>
      </c>
      <c r="G2577" s="75" t="s">
        <v>761</v>
      </c>
      <c r="H2577" s="80" t="s">
        <v>771</v>
      </c>
      <c r="I2577" s="80" t="s">
        <v>772</v>
      </c>
      <c r="J2577" s="81" t="s">
        <v>3173</v>
      </c>
      <c r="K2577" s="80" t="s">
        <v>385</v>
      </c>
      <c r="L2577" s="3" t="str">
        <f>_xlfn.XLOOKUP(Table5[[#This Row],[Item '#]],Ticket_Forms[Form Number],Ticket_Forms[Game Name],"",,)</f>
        <v>Criss Cross</v>
      </c>
      <c r="M2577" s="15">
        <v>186</v>
      </c>
      <c r="N2577" s="3">
        <f>LOOKUP(Table5[[#This Row],[Item '#]],Ticket_Forms[Form Number],Ticket_Forms[Ticket Count])</f>
        <v>5520</v>
      </c>
      <c r="O2577" s="16">
        <f>LOOKUP(Table5[[#This Row],[Item '#]],Ticket_Forms[Form Number],Ticket_Forms[Ticket Value])</f>
        <v>1</v>
      </c>
      <c r="P2577" s="16">
        <f>LOOKUP(Table5[[#This Row],[Item '#]],Ticket_Forms[Form Number],Ticket_Forms[Revenue])</f>
        <v>5520</v>
      </c>
      <c r="Q2577" s="16">
        <f>LOOKUP(Table5[[#This Row],[Item '#]],Ticket_Forms[Form Number],Ticket_Forms[Ideal Profit])</f>
        <v>960</v>
      </c>
      <c r="R2577" s="16">
        <f>LOOKUP(Table5[[#This Row],[Item '#]],Ticket_Forms[Form Number],Ticket_Forms[Prizes])</f>
        <v>4560</v>
      </c>
      <c r="S2577" s="16">
        <f>LOOKUP(Table5[[#This Row],[Item '#]],Ticket_Forms[Form Number],Ticket_Forms[Location Rent])</f>
        <v>331</v>
      </c>
      <c r="T2577" s="16">
        <f>LOOKUP(Table5[[#This Row],[Item '#]],Ticket_Forms[Form Number],Ticket_Forms[Last Sale])</f>
        <v>200</v>
      </c>
      <c r="U2577" s="16" t="s">
        <v>3909</v>
      </c>
      <c r="V2577" s="58">
        <f>Table5[[#This Row],[Date Distributed]]</f>
        <v>45502</v>
      </c>
      <c r="W2577" s="3" t="str">
        <f>_xlfn.XLOOKUP(Table5[[#This Row],[Serial '#]],Table10[Serial '#],Table10[Charity Association],"",,)</f>
        <v>Greater Cleveland Football Foundation</v>
      </c>
      <c r="X2577" s="3" t="s">
        <v>4065</v>
      </c>
      <c r="Y2577" s="33">
        <v>45476</v>
      </c>
      <c r="Z2577" s="3" t="s">
        <v>23</v>
      </c>
    </row>
    <row r="2578" spans="1:26" hidden="1" x14ac:dyDescent="0.35">
      <c r="A2578" s="3">
        <v>2576</v>
      </c>
      <c r="B2578" s="78">
        <v>45454</v>
      </c>
      <c r="C2578" s="73">
        <f>_xlfn.XLOOKUP(Table5[[#This Row],[Serial '#]],Table10[Serial '#],Table10[Date],"",,)</f>
        <v>45502</v>
      </c>
      <c r="D25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78" s="73" t="str">
        <f>IF(Table5[[#This Row],[Date Distributed]]="","In Stock","Distributed")</f>
        <v>Distributed</v>
      </c>
      <c r="F2578" s="79" t="s">
        <v>660</v>
      </c>
      <c r="G2578" s="75" t="s">
        <v>761</v>
      </c>
      <c r="H2578" s="80" t="s">
        <v>771</v>
      </c>
      <c r="I2578" s="80" t="s">
        <v>772</v>
      </c>
      <c r="J2578" s="81" t="s">
        <v>3174</v>
      </c>
      <c r="K2578" s="80" t="s">
        <v>385</v>
      </c>
      <c r="L2578" s="3" t="str">
        <f>_xlfn.XLOOKUP(Table5[[#This Row],[Item '#]],Ticket_Forms[Form Number],Ticket_Forms[Game Name],"",,)</f>
        <v>Criss Cross</v>
      </c>
      <c r="M2578" s="15">
        <v>186</v>
      </c>
      <c r="N2578" s="3">
        <f>LOOKUP(Table5[[#This Row],[Item '#]],Ticket_Forms[Form Number],Ticket_Forms[Ticket Count])</f>
        <v>5520</v>
      </c>
      <c r="O2578" s="16">
        <f>LOOKUP(Table5[[#This Row],[Item '#]],Ticket_Forms[Form Number],Ticket_Forms[Ticket Value])</f>
        <v>1</v>
      </c>
      <c r="P2578" s="16">
        <f>LOOKUP(Table5[[#This Row],[Item '#]],Ticket_Forms[Form Number],Ticket_Forms[Revenue])</f>
        <v>5520</v>
      </c>
      <c r="Q2578" s="16">
        <f>LOOKUP(Table5[[#This Row],[Item '#]],Ticket_Forms[Form Number],Ticket_Forms[Ideal Profit])</f>
        <v>960</v>
      </c>
      <c r="R2578" s="16">
        <f>LOOKUP(Table5[[#This Row],[Item '#]],Ticket_Forms[Form Number],Ticket_Forms[Prizes])</f>
        <v>4560</v>
      </c>
      <c r="S2578" s="16">
        <f>LOOKUP(Table5[[#This Row],[Item '#]],Ticket_Forms[Form Number],Ticket_Forms[Location Rent])</f>
        <v>331</v>
      </c>
      <c r="T2578" s="16">
        <f>LOOKUP(Table5[[#This Row],[Item '#]],Ticket_Forms[Form Number],Ticket_Forms[Last Sale])</f>
        <v>200</v>
      </c>
      <c r="U2578" s="16" t="s">
        <v>3909</v>
      </c>
      <c r="V2578" s="58">
        <f>Table5[[#This Row],[Date Distributed]]</f>
        <v>45502</v>
      </c>
      <c r="W2578" s="3" t="str">
        <f>_xlfn.XLOOKUP(Table5[[#This Row],[Serial '#]],Table10[Serial '#],Table10[Charity Association],"",,)</f>
        <v>Greater Cleveland Football Foundation</v>
      </c>
      <c r="X2578" s="3" t="s">
        <v>4065</v>
      </c>
      <c r="Y2578" s="33">
        <v>45476</v>
      </c>
      <c r="Z2578" s="3" t="s">
        <v>23</v>
      </c>
    </row>
    <row r="2579" spans="1:26" hidden="1" x14ac:dyDescent="0.35">
      <c r="A2579" s="3">
        <v>2577</v>
      </c>
      <c r="B2579" s="78">
        <v>45454</v>
      </c>
      <c r="C2579" s="73">
        <f>_xlfn.XLOOKUP(Table5[[#This Row],[Serial '#]],Table10[Serial '#],Table10[Date],"",,)</f>
        <v>45502</v>
      </c>
      <c r="D25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79" s="73" t="str">
        <f>IF(Table5[[#This Row],[Date Distributed]]="","In Stock","Distributed")</f>
        <v>Distributed</v>
      </c>
      <c r="F2579" s="79" t="s">
        <v>660</v>
      </c>
      <c r="G2579" s="75" t="s">
        <v>761</v>
      </c>
      <c r="H2579" s="80" t="s">
        <v>771</v>
      </c>
      <c r="I2579" s="80" t="s">
        <v>772</v>
      </c>
      <c r="J2579" s="81" t="s">
        <v>3175</v>
      </c>
      <c r="K2579" s="80" t="s">
        <v>385</v>
      </c>
      <c r="L2579" s="3" t="str">
        <f>_xlfn.XLOOKUP(Table5[[#This Row],[Item '#]],Ticket_Forms[Form Number],Ticket_Forms[Game Name],"",,)</f>
        <v>Criss Cross</v>
      </c>
      <c r="M2579" s="15">
        <v>186</v>
      </c>
      <c r="N2579" s="3">
        <f>LOOKUP(Table5[[#This Row],[Item '#]],Ticket_Forms[Form Number],Ticket_Forms[Ticket Count])</f>
        <v>5520</v>
      </c>
      <c r="O2579" s="16">
        <f>LOOKUP(Table5[[#This Row],[Item '#]],Ticket_Forms[Form Number],Ticket_Forms[Ticket Value])</f>
        <v>1</v>
      </c>
      <c r="P2579" s="16">
        <f>LOOKUP(Table5[[#This Row],[Item '#]],Ticket_Forms[Form Number],Ticket_Forms[Revenue])</f>
        <v>5520</v>
      </c>
      <c r="Q2579" s="16">
        <f>LOOKUP(Table5[[#This Row],[Item '#]],Ticket_Forms[Form Number],Ticket_Forms[Ideal Profit])</f>
        <v>960</v>
      </c>
      <c r="R2579" s="16">
        <f>LOOKUP(Table5[[#This Row],[Item '#]],Ticket_Forms[Form Number],Ticket_Forms[Prizes])</f>
        <v>4560</v>
      </c>
      <c r="S2579" s="16">
        <f>LOOKUP(Table5[[#This Row],[Item '#]],Ticket_Forms[Form Number],Ticket_Forms[Location Rent])</f>
        <v>331</v>
      </c>
      <c r="T2579" s="16">
        <f>LOOKUP(Table5[[#This Row],[Item '#]],Ticket_Forms[Form Number],Ticket_Forms[Last Sale])</f>
        <v>200</v>
      </c>
      <c r="U2579" s="16" t="s">
        <v>3909</v>
      </c>
      <c r="V2579" s="58">
        <f>Table5[[#This Row],[Date Distributed]]</f>
        <v>45502</v>
      </c>
      <c r="W2579" s="3" t="str">
        <f>_xlfn.XLOOKUP(Table5[[#This Row],[Serial '#]],Table10[Serial '#],Table10[Charity Association],"",,)</f>
        <v>Cleveland Police Athletic League</v>
      </c>
      <c r="X2579" s="3" t="s">
        <v>4065</v>
      </c>
      <c r="Y2579" s="33">
        <v>45476</v>
      </c>
      <c r="Z2579" s="3" t="s">
        <v>23</v>
      </c>
    </row>
    <row r="2580" spans="1:26" hidden="1" x14ac:dyDescent="0.35">
      <c r="A2580" s="3">
        <v>2578</v>
      </c>
      <c r="B2580" s="78">
        <v>45454</v>
      </c>
      <c r="C2580" s="73">
        <f>_xlfn.XLOOKUP(Table5[[#This Row],[Serial '#]],Table10[Serial '#],Table10[Date],"",,)</f>
        <v>45503</v>
      </c>
      <c r="D25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80" s="73" t="str">
        <f>IF(Table5[[#This Row],[Date Distributed]]="","In Stock","Distributed")</f>
        <v>Distributed</v>
      </c>
      <c r="F2580" s="79" t="s">
        <v>660</v>
      </c>
      <c r="G2580" s="75" t="s">
        <v>761</v>
      </c>
      <c r="H2580" s="80" t="s">
        <v>771</v>
      </c>
      <c r="I2580" s="80" t="s">
        <v>772</v>
      </c>
      <c r="J2580" s="81" t="s">
        <v>3176</v>
      </c>
      <c r="K2580" s="80" t="s">
        <v>385</v>
      </c>
      <c r="L2580" s="3" t="str">
        <f>_xlfn.XLOOKUP(Table5[[#This Row],[Item '#]],Ticket_Forms[Form Number],Ticket_Forms[Game Name],"",,)</f>
        <v>Criss Cross</v>
      </c>
      <c r="M2580" s="15">
        <v>186</v>
      </c>
      <c r="N2580" s="3">
        <f>LOOKUP(Table5[[#This Row],[Item '#]],Ticket_Forms[Form Number],Ticket_Forms[Ticket Count])</f>
        <v>5520</v>
      </c>
      <c r="O2580" s="16">
        <f>LOOKUP(Table5[[#This Row],[Item '#]],Ticket_Forms[Form Number],Ticket_Forms[Ticket Value])</f>
        <v>1</v>
      </c>
      <c r="P2580" s="16">
        <f>LOOKUP(Table5[[#This Row],[Item '#]],Ticket_Forms[Form Number],Ticket_Forms[Revenue])</f>
        <v>5520</v>
      </c>
      <c r="Q2580" s="16">
        <f>LOOKUP(Table5[[#This Row],[Item '#]],Ticket_Forms[Form Number],Ticket_Forms[Ideal Profit])</f>
        <v>960</v>
      </c>
      <c r="R2580" s="16">
        <f>LOOKUP(Table5[[#This Row],[Item '#]],Ticket_Forms[Form Number],Ticket_Forms[Prizes])</f>
        <v>4560</v>
      </c>
      <c r="S2580" s="16">
        <f>LOOKUP(Table5[[#This Row],[Item '#]],Ticket_Forms[Form Number],Ticket_Forms[Location Rent])</f>
        <v>331</v>
      </c>
      <c r="T2580" s="16">
        <f>LOOKUP(Table5[[#This Row],[Item '#]],Ticket_Forms[Form Number],Ticket_Forms[Last Sale])</f>
        <v>200</v>
      </c>
      <c r="U2580" s="16" t="s">
        <v>3909</v>
      </c>
      <c r="V2580" s="58">
        <f>Table5[[#This Row],[Date Distributed]]</f>
        <v>45503</v>
      </c>
      <c r="W2580" s="3" t="str">
        <f>_xlfn.XLOOKUP(Table5[[#This Row],[Serial '#]],Table10[Serial '#],Table10[Charity Association],"",,)</f>
        <v>Holy Trinity Lutheran Church</v>
      </c>
      <c r="X2580" s="3" t="s">
        <v>4065</v>
      </c>
      <c r="Y2580" s="33">
        <v>45476</v>
      </c>
      <c r="Z2580" s="3" t="s">
        <v>23</v>
      </c>
    </row>
    <row r="2581" spans="1:26" hidden="1" x14ac:dyDescent="0.35">
      <c r="A2581" s="3">
        <v>2579</v>
      </c>
      <c r="B2581" s="78">
        <v>45454</v>
      </c>
      <c r="C2581" s="73">
        <f>_xlfn.XLOOKUP(Table5[[#This Row],[Serial '#]],Table10[Serial '#],Table10[Date],"",,)</f>
        <v>45503</v>
      </c>
      <c r="D25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81" s="73" t="str">
        <f>IF(Table5[[#This Row],[Date Distributed]]="","In Stock","Distributed")</f>
        <v>Distributed</v>
      </c>
      <c r="F2581" s="79" t="s">
        <v>660</v>
      </c>
      <c r="G2581" s="75" t="s">
        <v>761</v>
      </c>
      <c r="H2581" s="80" t="s">
        <v>771</v>
      </c>
      <c r="I2581" s="80" t="s">
        <v>772</v>
      </c>
      <c r="J2581" s="81" t="s">
        <v>3177</v>
      </c>
      <c r="K2581" s="80" t="s">
        <v>385</v>
      </c>
      <c r="L2581" s="3" t="str">
        <f>_xlfn.XLOOKUP(Table5[[#This Row],[Item '#]],Ticket_Forms[Form Number],Ticket_Forms[Game Name],"",,)</f>
        <v>Criss Cross</v>
      </c>
      <c r="M2581" s="15">
        <v>186</v>
      </c>
      <c r="N2581" s="3">
        <f>LOOKUP(Table5[[#This Row],[Item '#]],Ticket_Forms[Form Number],Ticket_Forms[Ticket Count])</f>
        <v>5520</v>
      </c>
      <c r="O2581" s="16">
        <f>LOOKUP(Table5[[#This Row],[Item '#]],Ticket_Forms[Form Number],Ticket_Forms[Ticket Value])</f>
        <v>1</v>
      </c>
      <c r="P2581" s="16">
        <f>LOOKUP(Table5[[#This Row],[Item '#]],Ticket_Forms[Form Number],Ticket_Forms[Revenue])</f>
        <v>5520</v>
      </c>
      <c r="Q2581" s="16">
        <f>LOOKUP(Table5[[#This Row],[Item '#]],Ticket_Forms[Form Number],Ticket_Forms[Ideal Profit])</f>
        <v>960</v>
      </c>
      <c r="R2581" s="16">
        <f>LOOKUP(Table5[[#This Row],[Item '#]],Ticket_Forms[Form Number],Ticket_Forms[Prizes])</f>
        <v>4560</v>
      </c>
      <c r="S2581" s="16">
        <f>LOOKUP(Table5[[#This Row],[Item '#]],Ticket_Forms[Form Number],Ticket_Forms[Location Rent])</f>
        <v>331</v>
      </c>
      <c r="T2581" s="16">
        <f>LOOKUP(Table5[[#This Row],[Item '#]],Ticket_Forms[Form Number],Ticket_Forms[Last Sale])</f>
        <v>200</v>
      </c>
      <c r="U2581" s="16" t="s">
        <v>3909</v>
      </c>
      <c r="V2581" s="58">
        <f>Table5[[#This Row],[Date Distributed]]</f>
        <v>45503</v>
      </c>
      <c r="W2581" s="3" t="str">
        <f>_xlfn.XLOOKUP(Table5[[#This Row],[Serial '#]],Table10[Serial '#],Table10[Charity Association],"",,)</f>
        <v>Holy Trinity Lutheran Church</v>
      </c>
      <c r="X2581" s="3" t="s">
        <v>4065</v>
      </c>
      <c r="Y2581" s="33">
        <v>45476</v>
      </c>
      <c r="Z2581" s="3" t="s">
        <v>23</v>
      </c>
    </row>
    <row r="2582" spans="1:26" hidden="1" x14ac:dyDescent="0.35">
      <c r="A2582" s="3">
        <v>2580</v>
      </c>
      <c r="B2582" s="78">
        <v>45454</v>
      </c>
      <c r="C2582" s="73">
        <f>_xlfn.XLOOKUP(Table5[[#This Row],[Serial '#]],Table10[Serial '#],Table10[Date],"",,)</f>
        <v>45505</v>
      </c>
      <c r="D25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82" s="73" t="str">
        <f>IF(Table5[[#This Row],[Date Distributed]]="","In Stock","Distributed")</f>
        <v>Distributed</v>
      </c>
      <c r="F2582" s="79" t="s">
        <v>660</v>
      </c>
      <c r="G2582" s="75" t="s">
        <v>761</v>
      </c>
      <c r="H2582" s="80" t="s">
        <v>771</v>
      </c>
      <c r="I2582" s="80" t="s">
        <v>772</v>
      </c>
      <c r="J2582" s="81" t="s">
        <v>3178</v>
      </c>
      <c r="K2582" s="80" t="s">
        <v>385</v>
      </c>
      <c r="L2582" s="3" t="str">
        <f>_xlfn.XLOOKUP(Table5[[#This Row],[Item '#]],Ticket_Forms[Form Number],Ticket_Forms[Game Name],"",,)</f>
        <v>Criss Cross</v>
      </c>
      <c r="M2582" s="15">
        <v>186</v>
      </c>
      <c r="N2582" s="3">
        <f>LOOKUP(Table5[[#This Row],[Item '#]],Ticket_Forms[Form Number],Ticket_Forms[Ticket Count])</f>
        <v>5520</v>
      </c>
      <c r="O2582" s="16">
        <f>LOOKUP(Table5[[#This Row],[Item '#]],Ticket_Forms[Form Number],Ticket_Forms[Ticket Value])</f>
        <v>1</v>
      </c>
      <c r="P2582" s="16">
        <f>LOOKUP(Table5[[#This Row],[Item '#]],Ticket_Forms[Form Number],Ticket_Forms[Revenue])</f>
        <v>5520</v>
      </c>
      <c r="Q2582" s="16">
        <f>LOOKUP(Table5[[#This Row],[Item '#]],Ticket_Forms[Form Number],Ticket_Forms[Ideal Profit])</f>
        <v>960</v>
      </c>
      <c r="R2582" s="16">
        <f>LOOKUP(Table5[[#This Row],[Item '#]],Ticket_Forms[Form Number],Ticket_Forms[Prizes])</f>
        <v>4560</v>
      </c>
      <c r="S2582" s="16">
        <f>LOOKUP(Table5[[#This Row],[Item '#]],Ticket_Forms[Form Number],Ticket_Forms[Location Rent])</f>
        <v>331</v>
      </c>
      <c r="T2582" s="16">
        <f>LOOKUP(Table5[[#This Row],[Item '#]],Ticket_Forms[Form Number],Ticket_Forms[Last Sale])</f>
        <v>200</v>
      </c>
      <c r="U2582" s="16" t="s">
        <v>3909</v>
      </c>
      <c r="V2582" s="58">
        <f>Table5[[#This Row],[Date Distributed]]</f>
        <v>45505</v>
      </c>
      <c r="W2582" s="3" t="str">
        <f>_xlfn.XLOOKUP(Table5[[#This Row],[Serial '#]],Table10[Serial '#],Table10[Charity Association],"",,)</f>
        <v>Italian American Brotherhood Club</v>
      </c>
      <c r="X2582" s="3" t="s">
        <v>4065</v>
      </c>
      <c r="Y2582" s="33">
        <v>45476</v>
      </c>
      <c r="Z2582" s="3" t="s">
        <v>23</v>
      </c>
    </row>
    <row r="2583" spans="1:26" hidden="1" x14ac:dyDescent="0.35">
      <c r="A2583" s="3">
        <v>2581</v>
      </c>
      <c r="B2583" s="78">
        <v>45454</v>
      </c>
      <c r="C2583" s="73">
        <f>_xlfn.XLOOKUP(Table5[[#This Row],[Serial '#]],Table10[Serial '#],Table10[Date],"",,)</f>
        <v>45505</v>
      </c>
      <c r="D25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83" s="73" t="str">
        <f>IF(Table5[[#This Row],[Date Distributed]]="","In Stock","Distributed")</f>
        <v>Distributed</v>
      </c>
      <c r="F2583" s="79" t="s">
        <v>660</v>
      </c>
      <c r="G2583" s="75" t="s">
        <v>761</v>
      </c>
      <c r="H2583" s="80" t="s">
        <v>771</v>
      </c>
      <c r="I2583" s="80" t="s">
        <v>772</v>
      </c>
      <c r="J2583" s="81" t="s">
        <v>3179</v>
      </c>
      <c r="K2583" s="80" t="s">
        <v>385</v>
      </c>
      <c r="L2583" s="3" t="str">
        <f>_xlfn.XLOOKUP(Table5[[#This Row],[Item '#]],Ticket_Forms[Form Number],Ticket_Forms[Game Name],"",,)</f>
        <v>Criss Cross</v>
      </c>
      <c r="M2583" s="15">
        <v>186</v>
      </c>
      <c r="N2583" s="3">
        <f>LOOKUP(Table5[[#This Row],[Item '#]],Ticket_Forms[Form Number],Ticket_Forms[Ticket Count])</f>
        <v>5520</v>
      </c>
      <c r="O2583" s="16">
        <f>LOOKUP(Table5[[#This Row],[Item '#]],Ticket_Forms[Form Number],Ticket_Forms[Ticket Value])</f>
        <v>1</v>
      </c>
      <c r="P2583" s="16">
        <f>LOOKUP(Table5[[#This Row],[Item '#]],Ticket_Forms[Form Number],Ticket_Forms[Revenue])</f>
        <v>5520</v>
      </c>
      <c r="Q2583" s="16">
        <f>LOOKUP(Table5[[#This Row],[Item '#]],Ticket_Forms[Form Number],Ticket_Forms[Ideal Profit])</f>
        <v>960</v>
      </c>
      <c r="R2583" s="16">
        <f>LOOKUP(Table5[[#This Row],[Item '#]],Ticket_Forms[Form Number],Ticket_Forms[Prizes])</f>
        <v>4560</v>
      </c>
      <c r="S2583" s="16">
        <f>LOOKUP(Table5[[#This Row],[Item '#]],Ticket_Forms[Form Number],Ticket_Forms[Location Rent])</f>
        <v>331</v>
      </c>
      <c r="T2583" s="16">
        <f>LOOKUP(Table5[[#This Row],[Item '#]],Ticket_Forms[Form Number],Ticket_Forms[Last Sale])</f>
        <v>200</v>
      </c>
      <c r="U2583" s="16" t="s">
        <v>3909</v>
      </c>
      <c r="V2583" s="58">
        <f>Table5[[#This Row],[Date Distributed]]</f>
        <v>45505</v>
      </c>
      <c r="W2583" s="3" t="str">
        <f>_xlfn.XLOOKUP(Table5[[#This Row],[Serial '#]],Table10[Serial '#],Table10[Charity Association],"",,)</f>
        <v>Medina County Law Enforcrment Assoc</v>
      </c>
      <c r="X2583" s="3" t="s">
        <v>4065</v>
      </c>
      <c r="Y2583" s="33">
        <v>45476</v>
      </c>
      <c r="Z2583" s="3" t="s">
        <v>23</v>
      </c>
    </row>
    <row r="2584" spans="1:26" hidden="1" x14ac:dyDescent="0.35">
      <c r="A2584" s="3">
        <v>2582</v>
      </c>
      <c r="B2584" s="78">
        <v>45454</v>
      </c>
      <c r="C2584" s="73">
        <f>_xlfn.XLOOKUP(Table5[[#This Row],[Serial '#]],Table10[Serial '#],Table10[Date],"",,)</f>
        <v>45505</v>
      </c>
      <c r="D25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84" s="73" t="str">
        <f>IF(Table5[[#This Row],[Date Distributed]]="","In Stock","Distributed")</f>
        <v>Distributed</v>
      </c>
      <c r="F2584" s="79" t="s">
        <v>660</v>
      </c>
      <c r="G2584" s="75" t="s">
        <v>761</v>
      </c>
      <c r="H2584" s="80" t="s">
        <v>771</v>
      </c>
      <c r="I2584" s="80" t="s">
        <v>772</v>
      </c>
      <c r="J2584" s="81" t="s">
        <v>3180</v>
      </c>
      <c r="K2584" s="80" t="s">
        <v>385</v>
      </c>
      <c r="L2584" s="3" t="str">
        <f>_xlfn.XLOOKUP(Table5[[#This Row],[Item '#]],Ticket_Forms[Form Number],Ticket_Forms[Game Name],"",,)</f>
        <v>Criss Cross</v>
      </c>
      <c r="M2584" s="15">
        <v>186</v>
      </c>
      <c r="N2584" s="3">
        <f>LOOKUP(Table5[[#This Row],[Item '#]],Ticket_Forms[Form Number],Ticket_Forms[Ticket Count])</f>
        <v>5520</v>
      </c>
      <c r="O2584" s="16">
        <f>LOOKUP(Table5[[#This Row],[Item '#]],Ticket_Forms[Form Number],Ticket_Forms[Ticket Value])</f>
        <v>1</v>
      </c>
      <c r="P2584" s="16">
        <f>LOOKUP(Table5[[#This Row],[Item '#]],Ticket_Forms[Form Number],Ticket_Forms[Revenue])</f>
        <v>5520</v>
      </c>
      <c r="Q2584" s="16">
        <f>LOOKUP(Table5[[#This Row],[Item '#]],Ticket_Forms[Form Number],Ticket_Forms[Ideal Profit])</f>
        <v>960</v>
      </c>
      <c r="R2584" s="16">
        <f>LOOKUP(Table5[[#This Row],[Item '#]],Ticket_Forms[Form Number],Ticket_Forms[Prizes])</f>
        <v>4560</v>
      </c>
      <c r="S2584" s="16">
        <f>LOOKUP(Table5[[#This Row],[Item '#]],Ticket_Forms[Form Number],Ticket_Forms[Location Rent])</f>
        <v>331</v>
      </c>
      <c r="T2584" s="16">
        <f>LOOKUP(Table5[[#This Row],[Item '#]],Ticket_Forms[Form Number],Ticket_Forms[Last Sale])</f>
        <v>200</v>
      </c>
      <c r="U2584" s="16" t="s">
        <v>3909</v>
      </c>
      <c r="V2584" s="58">
        <f>Table5[[#This Row],[Date Distributed]]</f>
        <v>45505</v>
      </c>
      <c r="W2584" s="3" t="str">
        <f>_xlfn.XLOOKUP(Table5[[#This Row],[Serial '#]],Table10[Serial '#],Table10[Charity Association],"",,)</f>
        <v>Medina County Law Enforcrment Assoc</v>
      </c>
      <c r="X2584" s="3" t="s">
        <v>4065</v>
      </c>
      <c r="Y2584" s="33">
        <v>45476</v>
      </c>
      <c r="Z2584" s="3" t="s">
        <v>23</v>
      </c>
    </row>
    <row r="2585" spans="1:26" hidden="1" x14ac:dyDescent="0.35">
      <c r="A2585" s="3">
        <v>2583</v>
      </c>
      <c r="B2585" s="78">
        <v>45454</v>
      </c>
      <c r="C2585" s="73">
        <f>_xlfn.XLOOKUP(Table5[[#This Row],[Serial '#]],Table10[Serial '#],Table10[Date],"",,)</f>
        <v>45508</v>
      </c>
      <c r="D25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85" s="73" t="str">
        <f>IF(Table5[[#This Row],[Date Distributed]]="","In Stock","Distributed")</f>
        <v>Distributed</v>
      </c>
      <c r="F2585" s="79" t="s">
        <v>660</v>
      </c>
      <c r="G2585" s="75" t="s">
        <v>761</v>
      </c>
      <c r="H2585" s="80" t="s">
        <v>771</v>
      </c>
      <c r="I2585" s="80" t="s">
        <v>772</v>
      </c>
      <c r="J2585" s="81" t="s">
        <v>3181</v>
      </c>
      <c r="K2585" s="80" t="s">
        <v>385</v>
      </c>
      <c r="L2585" s="3" t="str">
        <f>_xlfn.XLOOKUP(Table5[[#This Row],[Item '#]],Ticket_Forms[Form Number],Ticket_Forms[Game Name],"",,)</f>
        <v>Criss Cross</v>
      </c>
      <c r="M2585" s="15">
        <v>186</v>
      </c>
      <c r="N2585" s="3">
        <f>LOOKUP(Table5[[#This Row],[Item '#]],Ticket_Forms[Form Number],Ticket_Forms[Ticket Count])</f>
        <v>5520</v>
      </c>
      <c r="O2585" s="16">
        <f>LOOKUP(Table5[[#This Row],[Item '#]],Ticket_Forms[Form Number],Ticket_Forms[Ticket Value])</f>
        <v>1</v>
      </c>
      <c r="P2585" s="16">
        <f>LOOKUP(Table5[[#This Row],[Item '#]],Ticket_Forms[Form Number],Ticket_Forms[Revenue])</f>
        <v>5520</v>
      </c>
      <c r="Q2585" s="16">
        <f>LOOKUP(Table5[[#This Row],[Item '#]],Ticket_Forms[Form Number],Ticket_Forms[Ideal Profit])</f>
        <v>960</v>
      </c>
      <c r="R2585" s="16">
        <f>LOOKUP(Table5[[#This Row],[Item '#]],Ticket_Forms[Form Number],Ticket_Forms[Prizes])</f>
        <v>4560</v>
      </c>
      <c r="S2585" s="16">
        <f>LOOKUP(Table5[[#This Row],[Item '#]],Ticket_Forms[Form Number],Ticket_Forms[Location Rent])</f>
        <v>331</v>
      </c>
      <c r="T2585" s="16">
        <f>LOOKUP(Table5[[#This Row],[Item '#]],Ticket_Forms[Form Number],Ticket_Forms[Last Sale])</f>
        <v>200</v>
      </c>
      <c r="U2585" s="16" t="s">
        <v>3909</v>
      </c>
      <c r="V2585" s="58">
        <f>Table5[[#This Row],[Date Distributed]]</f>
        <v>45508</v>
      </c>
      <c r="W2585" s="3" t="str">
        <f>_xlfn.XLOOKUP(Table5[[#This Row],[Serial '#]],Table10[Serial '#],Table10[Charity Association],"",,)</f>
        <v>Cleveland Police Athletic League</v>
      </c>
      <c r="X2585" s="3" t="s">
        <v>4065</v>
      </c>
      <c r="Y2585" s="33">
        <v>45476</v>
      </c>
      <c r="Z2585" s="3" t="s">
        <v>23</v>
      </c>
    </row>
    <row r="2586" spans="1:26" hidden="1" x14ac:dyDescent="0.35">
      <c r="A2586" s="3">
        <v>2584</v>
      </c>
      <c r="B2586" s="78">
        <v>45454</v>
      </c>
      <c r="C2586" s="73">
        <f>_xlfn.XLOOKUP(Table5[[#This Row],[Serial '#]],Table10[Serial '#],Table10[Date],"",,)</f>
        <v>45515</v>
      </c>
      <c r="D25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86" s="73" t="str">
        <f>IF(Table5[[#This Row],[Date Distributed]]="","In Stock","Distributed")</f>
        <v>Distributed</v>
      </c>
      <c r="F2586" s="79" t="s">
        <v>660</v>
      </c>
      <c r="G2586" s="75" t="s">
        <v>761</v>
      </c>
      <c r="H2586" s="80" t="s">
        <v>771</v>
      </c>
      <c r="I2586" s="80" t="s">
        <v>772</v>
      </c>
      <c r="J2586" s="81" t="s">
        <v>3182</v>
      </c>
      <c r="K2586" s="80" t="s">
        <v>385</v>
      </c>
      <c r="L2586" s="3" t="str">
        <f>_xlfn.XLOOKUP(Table5[[#This Row],[Item '#]],Ticket_Forms[Form Number],Ticket_Forms[Game Name],"",,)</f>
        <v>Criss Cross</v>
      </c>
      <c r="M2586" s="15">
        <v>186</v>
      </c>
      <c r="N2586" s="3">
        <f>LOOKUP(Table5[[#This Row],[Item '#]],Ticket_Forms[Form Number],Ticket_Forms[Ticket Count])</f>
        <v>5520</v>
      </c>
      <c r="O2586" s="16">
        <f>LOOKUP(Table5[[#This Row],[Item '#]],Ticket_Forms[Form Number],Ticket_Forms[Ticket Value])</f>
        <v>1</v>
      </c>
      <c r="P2586" s="16">
        <f>LOOKUP(Table5[[#This Row],[Item '#]],Ticket_Forms[Form Number],Ticket_Forms[Revenue])</f>
        <v>5520</v>
      </c>
      <c r="Q2586" s="16">
        <f>LOOKUP(Table5[[#This Row],[Item '#]],Ticket_Forms[Form Number],Ticket_Forms[Ideal Profit])</f>
        <v>960</v>
      </c>
      <c r="R2586" s="16">
        <f>LOOKUP(Table5[[#This Row],[Item '#]],Ticket_Forms[Form Number],Ticket_Forms[Prizes])</f>
        <v>4560</v>
      </c>
      <c r="S2586" s="16">
        <f>LOOKUP(Table5[[#This Row],[Item '#]],Ticket_Forms[Form Number],Ticket_Forms[Location Rent])</f>
        <v>331</v>
      </c>
      <c r="T2586" s="16">
        <f>LOOKUP(Table5[[#This Row],[Item '#]],Ticket_Forms[Form Number],Ticket_Forms[Last Sale])</f>
        <v>200</v>
      </c>
      <c r="U2586" s="16" t="s">
        <v>3909</v>
      </c>
      <c r="V2586" s="58">
        <f>Table5[[#This Row],[Date Distributed]]</f>
        <v>45515</v>
      </c>
      <c r="W2586" s="3" t="str">
        <f>_xlfn.XLOOKUP(Table5[[#This Row],[Serial '#]],Table10[Serial '#],Table10[Charity Association],"",,)</f>
        <v>Italian American Brotherhood Club</v>
      </c>
      <c r="X2586" s="3" t="s">
        <v>4065</v>
      </c>
      <c r="Y2586" s="33">
        <v>45476</v>
      </c>
      <c r="Z2586" s="3" t="s">
        <v>23</v>
      </c>
    </row>
    <row r="2587" spans="1:26" hidden="1" x14ac:dyDescent="0.35">
      <c r="A2587" s="3">
        <v>2585</v>
      </c>
      <c r="B2587" s="84">
        <v>45467</v>
      </c>
      <c r="C2587" s="73">
        <f>_xlfn.XLOOKUP(Table5[[#This Row],[Serial '#]],Table10[Serial '#],Table10[Date],"",,)</f>
        <v>45467</v>
      </c>
      <c r="D25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87" s="73" t="str">
        <f>IF(Table5[[#This Row],[Date Distributed]]="","In Stock","Distributed")</f>
        <v>Distributed</v>
      </c>
      <c r="F2587" s="79" t="s">
        <v>660</v>
      </c>
      <c r="G2587" s="75" t="s">
        <v>761</v>
      </c>
      <c r="H2587" s="76" t="s">
        <v>773</v>
      </c>
      <c r="I2587" s="76" t="s">
        <v>774</v>
      </c>
      <c r="J2587" s="77" t="s">
        <v>3183</v>
      </c>
      <c r="K2587" s="76" t="s">
        <v>518</v>
      </c>
      <c r="L2587" s="3" t="str">
        <f>_xlfn.XLOOKUP(Table5[[#This Row],[Item '#]],Ticket_Forms[Form Number],Ticket_Forms[Game Name],"",,)</f>
        <v>Rise and Wine</v>
      </c>
      <c r="M2587" s="15">
        <v>134</v>
      </c>
      <c r="N2587" s="3">
        <f>LOOKUP(Table5[[#This Row],[Item '#]],Ticket_Forms[Form Number],Ticket_Forms[Ticket Count])</f>
        <v>4000</v>
      </c>
      <c r="O2587" s="16">
        <f>LOOKUP(Table5[[#This Row],[Item '#]],Ticket_Forms[Form Number],Ticket_Forms[Ticket Value])</f>
        <v>1</v>
      </c>
      <c r="P2587" s="16">
        <f>LOOKUP(Table5[[#This Row],[Item '#]],Ticket_Forms[Form Number],Ticket_Forms[Revenue])</f>
        <v>4000</v>
      </c>
      <c r="Q2587" s="16">
        <f>LOOKUP(Table5[[#This Row],[Item '#]],Ticket_Forms[Form Number],Ticket_Forms[Ideal Profit])</f>
        <v>1000</v>
      </c>
      <c r="R2587" s="16">
        <f>LOOKUP(Table5[[#This Row],[Item '#]],Ticket_Forms[Form Number],Ticket_Forms[Prizes])</f>
        <v>3000</v>
      </c>
      <c r="S2587" s="16">
        <f>LOOKUP(Table5[[#This Row],[Item '#]],Ticket_Forms[Form Number],Ticket_Forms[Location Rent])</f>
        <v>240</v>
      </c>
      <c r="T2587" s="16">
        <f>LOOKUP(Table5[[#This Row],[Item '#]],Ticket_Forms[Form Number],Ticket_Forms[Last Sale])</f>
        <v>0</v>
      </c>
      <c r="U2587" s="16" t="s">
        <v>3909</v>
      </c>
      <c r="V2587" s="58">
        <f>Table5[[#This Row],[Date Distributed]]</f>
        <v>45467</v>
      </c>
      <c r="W2587" s="3" t="str">
        <f>_xlfn.XLOOKUP(Table5[[#This Row],[Serial '#]],Table10[Serial '#],Table10[Charity Association],"",,)</f>
        <v>Cleveland Police Athletic League</v>
      </c>
      <c r="Z2587" s="3" t="s">
        <v>3909</v>
      </c>
    </row>
    <row r="2588" spans="1:26" hidden="1" x14ac:dyDescent="0.35">
      <c r="A2588" s="3">
        <v>2586</v>
      </c>
      <c r="B2588" s="85">
        <v>45467</v>
      </c>
      <c r="C2588" s="73">
        <f>_xlfn.XLOOKUP(Table5[[#This Row],[Serial '#]],Table10[Serial '#],Table10[Date],"",,)</f>
        <v>45467</v>
      </c>
      <c r="D25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88" s="73" t="str">
        <f>IF(Table5[[#This Row],[Date Distributed]]="","In Stock","Distributed")</f>
        <v>Distributed</v>
      </c>
      <c r="F2588" s="79" t="s">
        <v>660</v>
      </c>
      <c r="G2588" s="75" t="s">
        <v>761</v>
      </c>
      <c r="H2588" s="76" t="s">
        <v>773</v>
      </c>
      <c r="I2588" s="76" t="s">
        <v>774</v>
      </c>
      <c r="J2588" s="81" t="s">
        <v>3184</v>
      </c>
      <c r="K2588" s="80" t="s">
        <v>519</v>
      </c>
      <c r="L2588" s="3" t="str">
        <f>_xlfn.XLOOKUP(Table5[[#This Row],[Item '#]],Ticket_Forms[Form Number],Ticket_Forms[Game Name],"",,)</f>
        <v>Good Rockin Daddy</v>
      </c>
      <c r="M2588" s="15">
        <v>134</v>
      </c>
      <c r="N2588" s="3">
        <f>LOOKUP(Table5[[#This Row],[Item '#]],Ticket_Forms[Form Number],Ticket_Forms[Ticket Count])</f>
        <v>4000</v>
      </c>
      <c r="O2588" s="16">
        <f>LOOKUP(Table5[[#This Row],[Item '#]],Ticket_Forms[Form Number],Ticket_Forms[Ticket Value])</f>
        <v>1</v>
      </c>
      <c r="P2588" s="16">
        <f>LOOKUP(Table5[[#This Row],[Item '#]],Ticket_Forms[Form Number],Ticket_Forms[Revenue])</f>
        <v>4000</v>
      </c>
      <c r="Q2588" s="16">
        <f>LOOKUP(Table5[[#This Row],[Item '#]],Ticket_Forms[Form Number],Ticket_Forms[Ideal Profit])</f>
        <v>1000</v>
      </c>
      <c r="R2588" s="16">
        <f>LOOKUP(Table5[[#This Row],[Item '#]],Ticket_Forms[Form Number],Ticket_Forms[Prizes])</f>
        <v>3000</v>
      </c>
      <c r="S2588" s="16">
        <f>LOOKUP(Table5[[#This Row],[Item '#]],Ticket_Forms[Form Number],Ticket_Forms[Location Rent])</f>
        <v>240</v>
      </c>
      <c r="T2588" s="16">
        <f>LOOKUP(Table5[[#This Row],[Item '#]],Ticket_Forms[Form Number],Ticket_Forms[Last Sale])</f>
        <v>0</v>
      </c>
      <c r="U2588" s="16" t="s">
        <v>3909</v>
      </c>
      <c r="V2588" s="58">
        <f>Table5[[#This Row],[Date Distributed]]</f>
        <v>45467</v>
      </c>
      <c r="W2588" s="3" t="str">
        <f>_xlfn.XLOOKUP(Table5[[#This Row],[Serial '#]],Table10[Serial '#],Table10[Charity Association],"",,)</f>
        <v>Cleveland Police Athletic League</v>
      </c>
      <c r="Z2588" s="3" t="s">
        <v>3909</v>
      </c>
    </row>
    <row r="2589" spans="1:26" hidden="1" x14ac:dyDescent="0.35">
      <c r="A2589" s="3">
        <v>2587</v>
      </c>
      <c r="B2589" s="85">
        <v>45467</v>
      </c>
      <c r="C2589" s="73">
        <f>_xlfn.XLOOKUP(Table5[[#This Row],[Serial '#]],Table10[Serial '#],Table10[Date],"",,)</f>
        <v>45467</v>
      </c>
      <c r="D25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89" s="73" t="str">
        <f>IF(Table5[[#This Row],[Date Distributed]]="","In Stock","Distributed")</f>
        <v>Distributed</v>
      </c>
      <c r="F2589" s="79" t="s">
        <v>660</v>
      </c>
      <c r="G2589" s="75" t="s">
        <v>761</v>
      </c>
      <c r="H2589" s="76" t="s">
        <v>773</v>
      </c>
      <c r="I2589" s="76" t="s">
        <v>774</v>
      </c>
      <c r="J2589" s="81" t="s">
        <v>3185</v>
      </c>
      <c r="K2589" s="80" t="s">
        <v>520</v>
      </c>
      <c r="L2589" s="3" t="str">
        <f>_xlfn.XLOOKUP(Table5[[#This Row],[Item '#]],Ticket_Forms[Form Number],Ticket_Forms[Game Name],"",,)</f>
        <v>Down the Hatch</v>
      </c>
      <c r="M2589" s="15">
        <v>134</v>
      </c>
      <c r="N2589" s="3">
        <f>LOOKUP(Table5[[#This Row],[Item '#]],Ticket_Forms[Form Number],Ticket_Forms[Ticket Count])</f>
        <v>4000</v>
      </c>
      <c r="O2589" s="16">
        <f>LOOKUP(Table5[[#This Row],[Item '#]],Ticket_Forms[Form Number],Ticket_Forms[Ticket Value])</f>
        <v>1</v>
      </c>
      <c r="P2589" s="16">
        <f>LOOKUP(Table5[[#This Row],[Item '#]],Ticket_Forms[Form Number],Ticket_Forms[Revenue])</f>
        <v>4000</v>
      </c>
      <c r="Q2589" s="16">
        <f>LOOKUP(Table5[[#This Row],[Item '#]],Ticket_Forms[Form Number],Ticket_Forms[Ideal Profit])</f>
        <v>1000</v>
      </c>
      <c r="R2589" s="16">
        <f>LOOKUP(Table5[[#This Row],[Item '#]],Ticket_Forms[Form Number],Ticket_Forms[Prizes])</f>
        <v>3000</v>
      </c>
      <c r="S2589" s="16">
        <f>LOOKUP(Table5[[#This Row],[Item '#]],Ticket_Forms[Form Number],Ticket_Forms[Location Rent])</f>
        <v>240</v>
      </c>
      <c r="T2589" s="16">
        <f>LOOKUP(Table5[[#This Row],[Item '#]],Ticket_Forms[Form Number],Ticket_Forms[Last Sale])</f>
        <v>0</v>
      </c>
      <c r="U2589" s="16" t="s">
        <v>3909</v>
      </c>
      <c r="V2589" s="58">
        <f>Table5[[#This Row],[Date Distributed]]</f>
        <v>45467</v>
      </c>
      <c r="W2589" s="3" t="str">
        <f>_xlfn.XLOOKUP(Table5[[#This Row],[Serial '#]],Table10[Serial '#],Table10[Charity Association],"",,)</f>
        <v>Cleveland Police Athletic League</v>
      </c>
      <c r="Z2589" s="3" t="s">
        <v>3909</v>
      </c>
    </row>
    <row r="2590" spans="1:26" hidden="1" x14ac:dyDescent="0.35">
      <c r="A2590" s="3">
        <v>2588</v>
      </c>
      <c r="B2590" s="85">
        <v>45467</v>
      </c>
      <c r="C2590" s="73">
        <f>_xlfn.XLOOKUP(Table5[[#This Row],[Serial '#]],Table10[Serial '#],Table10[Date],"",,)</f>
        <v>45467</v>
      </c>
      <c r="D25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90" s="73" t="str">
        <f>IF(Table5[[#This Row],[Date Distributed]]="","In Stock","Distributed")</f>
        <v>Distributed</v>
      </c>
      <c r="F2590" s="79" t="s">
        <v>660</v>
      </c>
      <c r="G2590" s="75" t="s">
        <v>761</v>
      </c>
      <c r="H2590" s="76" t="s">
        <v>773</v>
      </c>
      <c r="I2590" s="76" t="s">
        <v>774</v>
      </c>
      <c r="J2590" s="81" t="s">
        <v>3186</v>
      </c>
      <c r="K2590" s="80" t="s">
        <v>521</v>
      </c>
      <c r="L2590" s="3" t="str">
        <f>_xlfn.XLOOKUP(Table5[[#This Row],[Item '#]],Ticket_Forms[Form Number],Ticket_Forms[Game Name],"",,)</f>
        <v>The Perfect Pint</v>
      </c>
      <c r="M2590" s="15">
        <v>134</v>
      </c>
      <c r="N2590" s="3">
        <f>LOOKUP(Table5[[#This Row],[Item '#]],Ticket_Forms[Form Number],Ticket_Forms[Ticket Count])</f>
        <v>4000</v>
      </c>
      <c r="O2590" s="16">
        <f>LOOKUP(Table5[[#This Row],[Item '#]],Ticket_Forms[Form Number],Ticket_Forms[Ticket Value])</f>
        <v>1</v>
      </c>
      <c r="P2590" s="16">
        <f>LOOKUP(Table5[[#This Row],[Item '#]],Ticket_Forms[Form Number],Ticket_Forms[Revenue])</f>
        <v>4000</v>
      </c>
      <c r="Q2590" s="16">
        <f>LOOKUP(Table5[[#This Row],[Item '#]],Ticket_Forms[Form Number],Ticket_Forms[Ideal Profit])</f>
        <v>1000</v>
      </c>
      <c r="R2590" s="16">
        <f>LOOKUP(Table5[[#This Row],[Item '#]],Ticket_Forms[Form Number],Ticket_Forms[Prizes])</f>
        <v>3000</v>
      </c>
      <c r="S2590" s="16">
        <f>LOOKUP(Table5[[#This Row],[Item '#]],Ticket_Forms[Form Number],Ticket_Forms[Location Rent])</f>
        <v>240</v>
      </c>
      <c r="T2590" s="16">
        <f>LOOKUP(Table5[[#This Row],[Item '#]],Ticket_Forms[Form Number],Ticket_Forms[Last Sale])</f>
        <v>0</v>
      </c>
      <c r="U2590" s="16" t="s">
        <v>3909</v>
      </c>
      <c r="V2590" s="58">
        <f>Table5[[#This Row],[Date Distributed]]</f>
        <v>45467</v>
      </c>
      <c r="W2590" s="3" t="str">
        <f>_xlfn.XLOOKUP(Table5[[#This Row],[Serial '#]],Table10[Serial '#],Table10[Charity Association],"",,)</f>
        <v>Cleveland Police Athletic League</v>
      </c>
      <c r="Z2590" s="3" t="s">
        <v>3909</v>
      </c>
    </row>
    <row r="2591" spans="1:26" hidden="1" x14ac:dyDescent="0.35">
      <c r="A2591" s="3">
        <v>2589</v>
      </c>
      <c r="B2591" s="84">
        <v>45485</v>
      </c>
      <c r="C2591" s="73">
        <f>_xlfn.XLOOKUP(Table5[[#This Row],[Serial '#]],Table10[Serial '#],Table10[Date],"",,)</f>
        <v>45485</v>
      </c>
      <c r="D25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91" s="73" t="str">
        <f>IF(Table5[[#This Row],[Date Distributed]]="","In Stock","Distributed")</f>
        <v>Distributed</v>
      </c>
      <c r="F2591" s="79" t="s">
        <v>660</v>
      </c>
      <c r="G2591" s="75" t="s">
        <v>761</v>
      </c>
      <c r="H2591" s="76" t="s">
        <v>775</v>
      </c>
      <c r="I2591" s="76" t="s">
        <v>776</v>
      </c>
      <c r="J2591" s="77" t="s">
        <v>3187</v>
      </c>
      <c r="K2591" s="76" t="s">
        <v>659</v>
      </c>
      <c r="L2591" s="3" t="str">
        <f>_xlfn.XLOOKUP(Table5[[#This Row],[Item '#]],Ticket_Forms[Form Number],Ticket_Forms[Game Name],"",,)</f>
        <v>Crowns and Bars</v>
      </c>
      <c r="M2591" s="15">
        <v>102</v>
      </c>
      <c r="N2591" s="3">
        <f>LOOKUP(Table5[[#This Row],[Item '#]],Ticket_Forms[Form Number],Ticket_Forms[Ticket Count])</f>
        <v>3000</v>
      </c>
      <c r="O2591" s="16">
        <f>LOOKUP(Table5[[#This Row],[Item '#]],Ticket_Forms[Form Number],Ticket_Forms[Ticket Value])</f>
        <v>1</v>
      </c>
      <c r="P2591" s="16">
        <f>LOOKUP(Table5[[#This Row],[Item '#]],Ticket_Forms[Form Number],Ticket_Forms[Revenue])</f>
        <v>3000</v>
      </c>
      <c r="Q2591" s="16">
        <f>LOOKUP(Table5[[#This Row],[Item '#]],Ticket_Forms[Form Number],Ticket_Forms[Ideal Profit])</f>
        <v>750</v>
      </c>
      <c r="R2591" s="16">
        <f>LOOKUP(Table5[[#This Row],[Item '#]],Ticket_Forms[Form Number],Ticket_Forms[Prizes])</f>
        <v>2250</v>
      </c>
      <c r="S2591" s="16">
        <f>LOOKUP(Table5[[#This Row],[Item '#]],Ticket_Forms[Form Number],Ticket_Forms[Location Rent])</f>
        <v>180</v>
      </c>
      <c r="T2591" s="16">
        <f>LOOKUP(Table5[[#This Row],[Item '#]],Ticket_Forms[Form Number],Ticket_Forms[Last Sale])</f>
        <v>200</v>
      </c>
      <c r="U2591" s="16" t="s">
        <v>3909</v>
      </c>
      <c r="V2591" s="58">
        <f>Table5[[#This Row],[Date Distributed]]</f>
        <v>45485</v>
      </c>
      <c r="W2591" s="3" t="str">
        <f>_xlfn.XLOOKUP(Table5[[#This Row],[Serial '#]],Table10[Serial '#],Table10[Charity Association],"",,)</f>
        <v>Cleveland Police Athletic League</v>
      </c>
      <c r="Z2591" s="3" t="s">
        <v>3909</v>
      </c>
    </row>
    <row r="2592" spans="1:26" hidden="1" x14ac:dyDescent="0.35">
      <c r="A2592" s="3">
        <v>2590</v>
      </c>
      <c r="B2592" s="85">
        <v>45485</v>
      </c>
      <c r="C2592" s="73">
        <f>_xlfn.XLOOKUP(Table5[[#This Row],[Serial '#]],Table10[Serial '#],Table10[Date],"",,)</f>
        <v>45488</v>
      </c>
      <c r="D25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92" s="73" t="str">
        <f>IF(Table5[[#This Row],[Date Distributed]]="","In Stock","Distributed")</f>
        <v>Distributed</v>
      </c>
      <c r="F2592" s="79" t="s">
        <v>660</v>
      </c>
      <c r="G2592" s="75" t="s">
        <v>761</v>
      </c>
      <c r="H2592" s="76" t="s">
        <v>775</v>
      </c>
      <c r="I2592" s="76" t="s">
        <v>776</v>
      </c>
      <c r="J2592" s="81" t="s">
        <v>3188</v>
      </c>
      <c r="K2592" s="76" t="s">
        <v>659</v>
      </c>
      <c r="L2592" s="3" t="str">
        <f>_xlfn.XLOOKUP(Table5[[#This Row],[Item '#]],Ticket_Forms[Form Number],Ticket_Forms[Game Name],"",,)</f>
        <v>Crowns and Bars</v>
      </c>
      <c r="M2592" s="15">
        <v>102</v>
      </c>
      <c r="N2592" s="3">
        <f>LOOKUP(Table5[[#This Row],[Item '#]],Ticket_Forms[Form Number],Ticket_Forms[Ticket Count])</f>
        <v>3000</v>
      </c>
      <c r="O2592" s="16">
        <f>LOOKUP(Table5[[#This Row],[Item '#]],Ticket_Forms[Form Number],Ticket_Forms[Ticket Value])</f>
        <v>1</v>
      </c>
      <c r="P2592" s="16">
        <f>LOOKUP(Table5[[#This Row],[Item '#]],Ticket_Forms[Form Number],Ticket_Forms[Revenue])</f>
        <v>3000</v>
      </c>
      <c r="Q2592" s="16">
        <f>LOOKUP(Table5[[#This Row],[Item '#]],Ticket_Forms[Form Number],Ticket_Forms[Ideal Profit])</f>
        <v>750</v>
      </c>
      <c r="R2592" s="16">
        <f>LOOKUP(Table5[[#This Row],[Item '#]],Ticket_Forms[Form Number],Ticket_Forms[Prizes])</f>
        <v>2250</v>
      </c>
      <c r="S2592" s="16">
        <f>LOOKUP(Table5[[#This Row],[Item '#]],Ticket_Forms[Form Number],Ticket_Forms[Location Rent])</f>
        <v>180</v>
      </c>
      <c r="T2592" s="16">
        <f>LOOKUP(Table5[[#This Row],[Item '#]],Ticket_Forms[Form Number],Ticket_Forms[Last Sale])</f>
        <v>200</v>
      </c>
      <c r="U2592" s="16" t="s">
        <v>3909</v>
      </c>
      <c r="V2592" s="58">
        <f>Table5[[#This Row],[Date Distributed]]</f>
        <v>45488</v>
      </c>
      <c r="W2592" s="3" t="str">
        <f>_xlfn.XLOOKUP(Table5[[#This Row],[Serial '#]],Table10[Serial '#],Table10[Charity Association],"",,)</f>
        <v>Cleveland Police Athletic League</v>
      </c>
      <c r="Z2592" s="3" t="s">
        <v>3909</v>
      </c>
    </row>
    <row r="2593" spans="1:26" hidden="1" x14ac:dyDescent="0.35">
      <c r="A2593" s="3">
        <v>2591</v>
      </c>
      <c r="B2593" s="85">
        <v>45485</v>
      </c>
      <c r="C2593" s="73">
        <f>_xlfn.XLOOKUP(Table5[[#This Row],[Serial '#]],Table10[Serial '#],Table10[Date],"",,)</f>
        <v>45495</v>
      </c>
      <c r="D25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93" s="73" t="str">
        <f>IF(Table5[[#This Row],[Date Distributed]]="","In Stock","Distributed")</f>
        <v>Distributed</v>
      </c>
      <c r="F2593" s="79" t="s">
        <v>660</v>
      </c>
      <c r="G2593" s="75" t="s">
        <v>761</v>
      </c>
      <c r="H2593" s="76" t="s">
        <v>775</v>
      </c>
      <c r="I2593" s="76" t="s">
        <v>776</v>
      </c>
      <c r="J2593" s="81" t="s">
        <v>3189</v>
      </c>
      <c r="K2593" s="76" t="s">
        <v>659</v>
      </c>
      <c r="L2593" s="3" t="str">
        <f>_xlfn.XLOOKUP(Table5[[#This Row],[Item '#]],Ticket_Forms[Form Number],Ticket_Forms[Game Name],"",,)</f>
        <v>Crowns and Bars</v>
      </c>
      <c r="M2593" s="3" t="s">
        <v>3647</v>
      </c>
      <c r="N2593" s="3">
        <f>LOOKUP(Table5[[#This Row],[Item '#]],Ticket_Forms[Form Number],Ticket_Forms[Ticket Count])</f>
        <v>3000</v>
      </c>
      <c r="O2593" s="16">
        <f>LOOKUP(Table5[[#This Row],[Item '#]],Ticket_Forms[Form Number],Ticket_Forms[Ticket Value])</f>
        <v>1</v>
      </c>
      <c r="P2593" s="16">
        <f>LOOKUP(Table5[[#This Row],[Item '#]],Ticket_Forms[Form Number],Ticket_Forms[Revenue])</f>
        <v>3000</v>
      </c>
      <c r="Q2593" s="16">
        <f>LOOKUP(Table5[[#This Row],[Item '#]],Ticket_Forms[Form Number],Ticket_Forms[Ideal Profit])</f>
        <v>750</v>
      </c>
      <c r="R2593" s="16">
        <f>LOOKUP(Table5[[#This Row],[Item '#]],Ticket_Forms[Form Number],Ticket_Forms[Prizes])</f>
        <v>2250</v>
      </c>
      <c r="S2593" s="16">
        <f>LOOKUP(Table5[[#This Row],[Item '#]],Ticket_Forms[Form Number],Ticket_Forms[Location Rent])</f>
        <v>180</v>
      </c>
      <c r="T2593" s="16">
        <f>LOOKUP(Table5[[#This Row],[Item '#]],Ticket_Forms[Form Number],Ticket_Forms[Last Sale])</f>
        <v>200</v>
      </c>
      <c r="U2593" s="16" t="s">
        <v>3909</v>
      </c>
      <c r="V2593" s="58">
        <f>Table5[[#This Row],[Date Distributed]]</f>
        <v>45495</v>
      </c>
      <c r="W2593" s="3" t="str">
        <f>_xlfn.XLOOKUP(Table5[[#This Row],[Serial '#]],Table10[Serial '#],Table10[Charity Association],"",,)</f>
        <v>Greater Cleveland Football Foundation</v>
      </c>
      <c r="Z2593" s="3" t="s">
        <v>3909</v>
      </c>
    </row>
    <row r="2594" spans="1:26" hidden="1" x14ac:dyDescent="0.35">
      <c r="A2594" s="3">
        <v>2592</v>
      </c>
      <c r="B2594" s="85">
        <v>45485</v>
      </c>
      <c r="C2594" s="73">
        <f>_xlfn.XLOOKUP(Table5[[#This Row],[Serial '#]],Table10[Serial '#],Table10[Date],"",,)</f>
        <v>45495</v>
      </c>
      <c r="D25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94" s="73" t="str">
        <f>IF(Table5[[#This Row],[Date Distributed]]="","In Stock","Distributed")</f>
        <v>Distributed</v>
      </c>
      <c r="F2594" s="79" t="s">
        <v>660</v>
      </c>
      <c r="G2594" s="75" t="s">
        <v>761</v>
      </c>
      <c r="H2594" s="76" t="s">
        <v>775</v>
      </c>
      <c r="I2594" s="76" t="s">
        <v>776</v>
      </c>
      <c r="J2594" s="81" t="s">
        <v>3190</v>
      </c>
      <c r="K2594" s="76" t="s">
        <v>659</v>
      </c>
      <c r="L2594" s="3" t="str">
        <f>_xlfn.XLOOKUP(Table5[[#This Row],[Item '#]],Ticket_Forms[Form Number],Ticket_Forms[Game Name],"",,)</f>
        <v>Crowns and Bars</v>
      </c>
      <c r="M2594" s="15">
        <v>102</v>
      </c>
      <c r="N2594" s="3">
        <f>LOOKUP(Table5[[#This Row],[Item '#]],Ticket_Forms[Form Number],Ticket_Forms[Ticket Count])</f>
        <v>3000</v>
      </c>
      <c r="O2594" s="16">
        <f>LOOKUP(Table5[[#This Row],[Item '#]],Ticket_Forms[Form Number],Ticket_Forms[Ticket Value])</f>
        <v>1</v>
      </c>
      <c r="P2594" s="16">
        <f>LOOKUP(Table5[[#This Row],[Item '#]],Ticket_Forms[Form Number],Ticket_Forms[Revenue])</f>
        <v>3000</v>
      </c>
      <c r="Q2594" s="16">
        <f>LOOKUP(Table5[[#This Row],[Item '#]],Ticket_Forms[Form Number],Ticket_Forms[Ideal Profit])</f>
        <v>750</v>
      </c>
      <c r="R2594" s="16">
        <f>LOOKUP(Table5[[#This Row],[Item '#]],Ticket_Forms[Form Number],Ticket_Forms[Prizes])</f>
        <v>2250</v>
      </c>
      <c r="S2594" s="16">
        <f>LOOKUP(Table5[[#This Row],[Item '#]],Ticket_Forms[Form Number],Ticket_Forms[Location Rent])</f>
        <v>180</v>
      </c>
      <c r="T2594" s="16">
        <f>LOOKUP(Table5[[#This Row],[Item '#]],Ticket_Forms[Form Number],Ticket_Forms[Last Sale])</f>
        <v>200</v>
      </c>
      <c r="U2594" s="16" t="s">
        <v>3909</v>
      </c>
      <c r="V2594" s="58">
        <f>Table5[[#This Row],[Date Distributed]]</f>
        <v>45495</v>
      </c>
      <c r="W2594" s="3" t="str">
        <f>_xlfn.XLOOKUP(Table5[[#This Row],[Serial '#]],Table10[Serial '#],Table10[Charity Association],"",,)</f>
        <v>Cleveland Police Athletic League</v>
      </c>
      <c r="Z2594" s="3" t="s">
        <v>3909</v>
      </c>
    </row>
    <row r="2595" spans="1:26" hidden="1" x14ac:dyDescent="0.35">
      <c r="A2595" s="3">
        <v>2593</v>
      </c>
      <c r="B2595" s="85">
        <v>45485</v>
      </c>
      <c r="C2595" s="73">
        <f>_xlfn.XLOOKUP(Table5[[#This Row],[Serial '#]],Table10[Serial '#],Table10[Date],"",,)</f>
        <v>45496</v>
      </c>
      <c r="D25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95" s="73" t="str">
        <f>IF(Table5[[#This Row],[Date Distributed]]="","In Stock","Distributed")</f>
        <v>Distributed</v>
      </c>
      <c r="F2595" s="79" t="s">
        <v>660</v>
      </c>
      <c r="G2595" s="75" t="s">
        <v>761</v>
      </c>
      <c r="H2595" s="76" t="s">
        <v>775</v>
      </c>
      <c r="I2595" s="76" t="s">
        <v>776</v>
      </c>
      <c r="J2595" s="81" t="s">
        <v>3191</v>
      </c>
      <c r="K2595" s="76" t="s">
        <v>659</v>
      </c>
      <c r="L2595" s="3" t="str">
        <f>_xlfn.XLOOKUP(Table5[[#This Row],[Item '#]],Ticket_Forms[Form Number],Ticket_Forms[Game Name],"",,)</f>
        <v>Crowns and Bars</v>
      </c>
      <c r="M2595" s="15">
        <v>102</v>
      </c>
      <c r="N2595" s="3">
        <f>LOOKUP(Table5[[#This Row],[Item '#]],Ticket_Forms[Form Number],Ticket_Forms[Ticket Count])</f>
        <v>3000</v>
      </c>
      <c r="O2595" s="16">
        <f>LOOKUP(Table5[[#This Row],[Item '#]],Ticket_Forms[Form Number],Ticket_Forms[Ticket Value])</f>
        <v>1</v>
      </c>
      <c r="P2595" s="16">
        <f>LOOKUP(Table5[[#This Row],[Item '#]],Ticket_Forms[Form Number],Ticket_Forms[Revenue])</f>
        <v>3000</v>
      </c>
      <c r="Q2595" s="16">
        <f>LOOKUP(Table5[[#This Row],[Item '#]],Ticket_Forms[Form Number],Ticket_Forms[Ideal Profit])</f>
        <v>750</v>
      </c>
      <c r="R2595" s="16">
        <f>LOOKUP(Table5[[#This Row],[Item '#]],Ticket_Forms[Form Number],Ticket_Forms[Prizes])</f>
        <v>2250</v>
      </c>
      <c r="S2595" s="16">
        <f>LOOKUP(Table5[[#This Row],[Item '#]],Ticket_Forms[Form Number],Ticket_Forms[Location Rent])</f>
        <v>180</v>
      </c>
      <c r="T2595" s="16">
        <f>LOOKUP(Table5[[#This Row],[Item '#]],Ticket_Forms[Form Number],Ticket_Forms[Last Sale])</f>
        <v>200</v>
      </c>
      <c r="U2595" s="16" t="s">
        <v>3909</v>
      </c>
      <c r="V2595" s="58">
        <f>Table5[[#This Row],[Date Distributed]]</f>
        <v>45496</v>
      </c>
      <c r="W2595" s="3" t="str">
        <f>_xlfn.XLOOKUP(Table5[[#This Row],[Serial '#]],Table10[Serial '#],Table10[Charity Association],"",,)</f>
        <v>Cleveland Police Athletic League</v>
      </c>
      <c r="Z2595" s="3" t="s">
        <v>3909</v>
      </c>
    </row>
    <row r="2596" spans="1:26" hidden="1" x14ac:dyDescent="0.35">
      <c r="A2596" s="3">
        <v>2594</v>
      </c>
      <c r="B2596" s="85">
        <v>45485</v>
      </c>
      <c r="C2596" s="73">
        <f>_xlfn.XLOOKUP(Table5[[#This Row],[Serial '#]],Table10[Serial '#],Table10[Date],"",,)</f>
        <v>45502</v>
      </c>
      <c r="D25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96" s="73" t="str">
        <f>IF(Table5[[#This Row],[Date Distributed]]="","In Stock","Distributed")</f>
        <v>Distributed</v>
      </c>
      <c r="F2596" s="79" t="s">
        <v>660</v>
      </c>
      <c r="G2596" s="75" t="s">
        <v>761</v>
      </c>
      <c r="H2596" s="76" t="s">
        <v>775</v>
      </c>
      <c r="I2596" s="76" t="s">
        <v>776</v>
      </c>
      <c r="J2596" s="81" t="s">
        <v>3192</v>
      </c>
      <c r="K2596" s="76" t="s">
        <v>659</v>
      </c>
      <c r="L2596" s="3" t="str">
        <f>_xlfn.XLOOKUP(Table5[[#This Row],[Item '#]],Ticket_Forms[Form Number],Ticket_Forms[Game Name],"",,)</f>
        <v>Crowns and Bars</v>
      </c>
      <c r="M2596" s="3" t="s">
        <v>3647</v>
      </c>
      <c r="N2596" s="3">
        <f>LOOKUP(Table5[[#This Row],[Item '#]],Ticket_Forms[Form Number],Ticket_Forms[Ticket Count])</f>
        <v>3000</v>
      </c>
      <c r="O2596" s="16">
        <f>LOOKUP(Table5[[#This Row],[Item '#]],Ticket_Forms[Form Number],Ticket_Forms[Ticket Value])</f>
        <v>1</v>
      </c>
      <c r="P2596" s="16">
        <f>LOOKUP(Table5[[#This Row],[Item '#]],Ticket_Forms[Form Number],Ticket_Forms[Revenue])</f>
        <v>3000</v>
      </c>
      <c r="Q2596" s="16">
        <f>LOOKUP(Table5[[#This Row],[Item '#]],Ticket_Forms[Form Number],Ticket_Forms[Ideal Profit])</f>
        <v>750</v>
      </c>
      <c r="R2596" s="16">
        <f>LOOKUP(Table5[[#This Row],[Item '#]],Ticket_Forms[Form Number],Ticket_Forms[Prizes])</f>
        <v>2250</v>
      </c>
      <c r="S2596" s="16">
        <f>LOOKUP(Table5[[#This Row],[Item '#]],Ticket_Forms[Form Number],Ticket_Forms[Location Rent])</f>
        <v>180</v>
      </c>
      <c r="T2596" s="16">
        <f>LOOKUP(Table5[[#This Row],[Item '#]],Ticket_Forms[Form Number],Ticket_Forms[Last Sale])</f>
        <v>200</v>
      </c>
      <c r="U2596" s="16" t="s">
        <v>3909</v>
      </c>
      <c r="V2596" s="58">
        <f>Table5[[#This Row],[Date Distributed]]</f>
        <v>45502</v>
      </c>
      <c r="W2596" s="3" t="str">
        <f>_xlfn.XLOOKUP(Table5[[#This Row],[Serial '#]],Table10[Serial '#],Table10[Charity Association],"",,)</f>
        <v>Greater Cleveland Football Foundation</v>
      </c>
      <c r="Z2596" s="3" t="s">
        <v>3909</v>
      </c>
    </row>
    <row r="2597" spans="1:26" hidden="1" x14ac:dyDescent="0.35">
      <c r="A2597" s="3">
        <v>2595</v>
      </c>
      <c r="B2597" s="85">
        <v>45485</v>
      </c>
      <c r="C2597" s="73">
        <f>_xlfn.XLOOKUP(Table5[[#This Row],[Serial '#]],Table10[Serial '#],Table10[Date],"",,)</f>
        <v>45502</v>
      </c>
      <c r="D25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97" s="73" t="str">
        <f>IF(Table5[[#This Row],[Date Distributed]]="","In Stock","Distributed")</f>
        <v>Distributed</v>
      </c>
      <c r="F2597" s="79" t="s">
        <v>660</v>
      </c>
      <c r="G2597" s="75" t="s">
        <v>761</v>
      </c>
      <c r="H2597" s="76" t="s">
        <v>775</v>
      </c>
      <c r="I2597" s="76" t="s">
        <v>776</v>
      </c>
      <c r="J2597" s="81" t="s">
        <v>3193</v>
      </c>
      <c r="K2597" s="76" t="s">
        <v>659</v>
      </c>
      <c r="L2597" s="3" t="str">
        <f>_xlfn.XLOOKUP(Table5[[#This Row],[Item '#]],Ticket_Forms[Form Number],Ticket_Forms[Game Name],"",,)</f>
        <v>Crowns and Bars</v>
      </c>
      <c r="M2597" s="15">
        <v>102</v>
      </c>
      <c r="N2597" s="3">
        <f>LOOKUP(Table5[[#This Row],[Item '#]],Ticket_Forms[Form Number],Ticket_Forms[Ticket Count])</f>
        <v>3000</v>
      </c>
      <c r="O2597" s="16">
        <f>LOOKUP(Table5[[#This Row],[Item '#]],Ticket_Forms[Form Number],Ticket_Forms[Ticket Value])</f>
        <v>1</v>
      </c>
      <c r="P2597" s="16">
        <f>LOOKUP(Table5[[#This Row],[Item '#]],Ticket_Forms[Form Number],Ticket_Forms[Revenue])</f>
        <v>3000</v>
      </c>
      <c r="Q2597" s="16">
        <f>LOOKUP(Table5[[#This Row],[Item '#]],Ticket_Forms[Form Number],Ticket_Forms[Ideal Profit])</f>
        <v>750</v>
      </c>
      <c r="R2597" s="16">
        <f>LOOKUP(Table5[[#This Row],[Item '#]],Ticket_Forms[Form Number],Ticket_Forms[Prizes])</f>
        <v>2250</v>
      </c>
      <c r="S2597" s="16">
        <f>LOOKUP(Table5[[#This Row],[Item '#]],Ticket_Forms[Form Number],Ticket_Forms[Location Rent])</f>
        <v>180</v>
      </c>
      <c r="T2597" s="16">
        <f>LOOKUP(Table5[[#This Row],[Item '#]],Ticket_Forms[Form Number],Ticket_Forms[Last Sale])</f>
        <v>200</v>
      </c>
      <c r="U2597" s="16" t="s">
        <v>3909</v>
      </c>
      <c r="V2597" s="58">
        <f>Table5[[#This Row],[Date Distributed]]</f>
        <v>45502</v>
      </c>
      <c r="W2597" s="3" t="str">
        <f>_xlfn.XLOOKUP(Table5[[#This Row],[Serial '#]],Table10[Serial '#],Table10[Charity Association],"",,)</f>
        <v>Cleveland Police Athletic League</v>
      </c>
      <c r="Z2597" s="3" t="s">
        <v>3909</v>
      </c>
    </row>
    <row r="2598" spans="1:26" hidden="1" x14ac:dyDescent="0.35">
      <c r="A2598" s="3">
        <v>2596</v>
      </c>
      <c r="B2598" s="78">
        <v>45485</v>
      </c>
      <c r="C2598" s="73">
        <f>_xlfn.XLOOKUP(Table5[[#This Row],[Serial '#]],Table10[Serial '#],Table10[Date],"",,)</f>
        <v>45505</v>
      </c>
      <c r="D25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98" s="73" t="str">
        <f>IF(Table5[[#This Row],[Date Distributed]]="","In Stock","Distributed")</f>
        <v>Distributed</v>
      </c>
      <c r="F2598" s="79" t="s">
        <v>660</v>
      </c>
      <c r="G2598" s="75" t="s">
        <v>761</v>
      </c>
      <c r="H2598" s="76" t="s">
        <v>775</v>
      </c>
      <c r="I2598" s="76" t="s">
        <v>776</v>
      </c>
      <c r="J2598" s="81" t="s">
        <v>3194</v>
      </c>
      <c r="K2598" s="76" t="s">
        <v>659</v>
      </c>
      <c r="L2598" s="3" t="str">
        <f>_xlfn.XLOOKUP(Table5[[#This Row],[Item '#]],Ticket_Forms[Form Number],Ticket_Forms[Game Name],"",,)</f>
        <v>Crowns and Bars</v>
      </c>
      <c r="M2598" s="15">
        <v>102</v>
      </c>
      <c r="N2598" s="3">
        <f>LOOKUP(Table5[[#This Row],[Item '#]],Ticket_Forms[Form Number],Ticket_Forms[Ticket Count])</f>
        <v>3000</v>
      </c>
      <c r="O2598" s="16">
        <f>LOOKUP(Table5[[#This Row],[Item '#]],Ticket_Forms[Form Number],Ticket_Forms[Ticket Value])</f>
        <v>1</v>
      </c>
      <c r="P2598" s="16">
        <f>LOOKUP(Table5[[#This Row],[Item '#]],Ticket_Forms[Form Number],Ticket_Forms[Revenue])</f>
        <v>3000</v>
      </c>
      <c r="Q2598" s="16">
        <f>LOOKUP(Table5[[#This Row],[Item '#]],Ticket_Forms[Form Number],Ticket_Forms[Ideal Profit])</f>
        <v>750</v>
      </c>
      <c r="R2598" s="16">
        <f>LOOKUP(Table5[[#This Row],[Item '#]],Ticket_Forms[Form Number],Ticket_Forms[Prizes])</f>
        <v>2250</v>
      </c>
      <c r="S2598" s="16">
        <f>LOOKUP(Table5[[#This Row],[Item '#]],Ticket_Forms[Form Number],Ticket_Forms[Location Rent])</f>
        <v>180</v>
      </c>
      <c r="T2598" s="16">
        <f>LOOKUP(Table5[[#This Row],[Item '#]],Ticket_Forms[Form Number],Ticket_Forms[Last Sale])</f>
        <v>200</v>
      </c>
      <c r="U2598" s="16" t="s">
        <v>3909</v>
      </c>
      <c r="V2598" s="58">
        <f>Table5[[#This Row],[Date Distributed]]</f>
        <v>45505</v>
      </c>
      <c r="W2598" s="3" t="str">
        <f>_xlfn.XLOOKUP(Table5[[#This Row],[Serial '#]],Table10[Serial '#],Table10[Charity Association],"",,)</f>
        <v>Cleveland Police Athletic League</v>
      </c>
      <c r="Z2598" s="3" t="s">
        <v>23</v>
      </c>
    </row>
    <row r="2599" spans="1:26" hidden="1" x14ac:dyDescent="0.35">
      <c r="A2599" s="3">
        <v>2597</v>
      </c>
      <c r="B2599" s="78">
        <v>45485</v>
      </c>
      <c r="C2599" s="73">
        <f>_xlfn.XLOOKUP(Table5[[#This Row],[Serial '#]],Table10[Serial '#],Table10[Date],"",,)</f>
        <v>45506</v>
      </c>
      <c r="D25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99" s="73" t="str">
        <f>IF(Table5[[#This Row],[Date Distributed]]="","In Stock","Distributed")</f>
        <v>Distributed</v>
      </c>
      <c r="F2599" s="79" t="s">
        <v>660</v>
      </c>
      <c r="G2599" s="75" t="s">
        <v>761</v>
      </c>
      <c r="H2599" s="76" t="s">
        <v>775</v>
      </c>
      <c r="I2599" s="76" t="s">
        <v>776</v>
      </c>
      <c r="J2599" s="81" t="s">
        <v>3195</v>
      </c>
      <c r="K2599" s="76" t="s">
        <v>659</v>
      </c>
      <c r="L2599" s="3" t="str">
        <f>_xlfn.XLOOKUP(Table5[[#This Row],[Item '#]],Ticket_Forms[Form Number],Ticket_Forms[Game Name],"",,)</f>
        <v>Crowns and Bars</v>
      </c>
      <c r="M2599" s="15">
        <v>102</v>
      </c>
      <c r="N2599" s="3">
        <f>LOOKUP(Table5[[#This Row],[Item '#]],Ticket_Forms[Form Number],Ticket_Forms[Ticket Count])</f>
        <v>3000</v>
      </c>
      <c r="O2599" s="16">
        <f>LOOKUP(Table5[[#This Row],[Item '#]],Ticket_Forms[Form Number],Ticket_Forms[Ticket Value])</f>
        <v>1</v>
      </c>
      <c r="P2599" s="16">
        <f>LOOKUP(Table5[[#This Row],[Item '#]],Ticket_Forms[Form Number],Ticket_Forms[Revenue])</f>
        <v>3000</v>
      </c>
      <c r="Q2599" s="16">
        <f>LOOKUP(Table5[[#This Row],[Item '#]],Ticket_Forms[Form Number],Ticket_Forms[Ideal Profit])</f>
        <v>750</v>
      </c>
      <c r="R2599" s="16">
        <f>LOOKUP(Table5[[#This Row],[Item '#]],Ticket_Forms[Form Number],Ticket_Forms[Prizes])</f>
        <v>2250</v>
      </c>
      <c r="S2599" s="16">
        <f>LOOKUP(Table5[[#This Row],[Item '#]],Ticket_Forms[Form Number],Ticket_Forms[Location Rent])</f>
        <v>180</v>
      </c>
      <c r="T2599" s="16">
        <f>LOOKUP(Table5[[#This Row],[Item '#]],Ticket_Forms[Form Number],Ticket_Forms[Last Sale])</f>
        <v>200</v>
      </c>
      <c r="U2599" s="16" t="s">
        <v>3909</v>
      </c>
      <c r="V2599" s="58">
        <f>Table5[[#This Row],[Date Distributed]]</f>
        <v>45506</v>
      </c>
      <c r="W2599" s="3" t="str">
        <f>_xlfn.XLOOKUP(Table5[[#This Row],[Serial '#]],Table10[Serial '#],Table10[Charity Association],"",,)</f>
        <v>Cleveland Police Athletic League</v>
      </c>
      <c r="Z2599" s="3" t="s">
        <v>23</v>
      </c>
    </row>
    <row r="2600" spans="1:26" hidden="1" x14ac:dyDescent="0.35">
      <c r="A2600" s="3">
        <v>2598</v>
      </c>
      <c r="B2600" s="78">
        <v>45485</v>
      </c>
      <c r="C2600" s="73">
        <f>_xlfn.XLOOKUP(Table5[[#This Row],[Serial '#]],Table10[Serial '#],Table10[Date],"",,)</f>
        <v>45506</v>
      </c>
      <c r="D26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00" s="73" t="str">
        <f>IF(Table5[[#This Row],[Date Distributed]]="","In Stock","Distributed")</f>
        <v>Distributed</v>
      </c>
      <c r="F2600" s="79" t="s">
        <v>660</v>
      </c>
      <c r="G2600" s="75" t="s">
        <v>761</v>
      </c>
      <c r="H2600" s="76" t="s">
        <v>775</v>
      </c>
      <c r="I2600" s="76" t="s">
        <v>776</v>
      </c>
      <c r="J2600" s="81" t="s">
        <v>3196</v>
      </c>
      <c r="K2600" s="76" t="s">
        <v>659</v>
      </c>
      <c r="L2600" s="3" t="str">
        <f>_xlfn.XLOOKUP(Table5[[#This Row],[Item '#]],Ticket_Forms[Form Number],Ticket_Forms[Game Name],"",,)</f>
        <v>Crowns and Bars</v>
      </c>
      <c r="M2600" s="15">
        <v>102</v>
      </c>
      <c r="N2600" s="3">
        <f>LOOKUP(Table5[[#This Row],[Item '#]],Ticket_Forms[Form Number],Ticket_Forms[Ticket Count])</f>
        <v>3000</v>
      </c>
      <c r="O2600" s="16">
        <f>LOOKUP(Table5[[#This Row],[Item '#]],Ticket_Forms[Form Number],Ticket_Forms[Ticket Value])</f>
        <v>1</v>
      </c>
      <c r="P2600" s="16">
        <f>LOOKUP(Table5[[#This Row],[Item '#]],Ticket_Forms[Form Number],Ticket_Forms[Revenue])</f>
        <v>3000</v>
      </c>
      <c r="Q2600" s="16">
        <f>LOOKUP(Table5[[#This Row],[Item '#]],Ticket_Forms[Form Number],Ticket_Forms[Ideal Profit])</f>
        <v>750</v>
      </c>
      <c r="R2600" s="16">
        <f>LOOKUP(Table5[[#This Row],[Item '#]],Ticket_Forms[Form Number],Ticket_Forms[Prizes])</f>
        <v>2250</v>
      </c>
      <c r="S2600" s="16">
        <f>LOOKUP(Table5[[#This Row],[Item '#]],Ticket_Forms[Form Number],Ticket_Forms[Location Rent])</f>
        <v>180</v>
      </c>
      <c r="T2600" s="16">
        <f>LOOKUP(Table5[[#This Row],[Item '#]],Ticket_Forms[Form Number],Ticket_Forms[Last Sale])</f>
        <v>200</v>
      </c>
      <c r="U2600" s="16" t="s">
        <v>3909</v>
      </c>
      <c r="V2600" s="58">
        <f>Table5[[#This Row],[Date Distributed]]</f>
        <v>45506</v>
      </c>
      <c r="W2600" s="3" t="str">
        <f>_xlfn.XLOOKUP(Table5[[#This Row],[Serial '#]],Table10[Serial '#],Table10[Charity Association],"",,)</f>
        <v>Cleveland Police Athletic League</v>
      </c>
      <c r="Z2600" s="3" t="s">
        <v>23</v>
      </c>
    </row>
    <row r="2601" spans="1:26" hidden="1" x14ac:dyDescent="0.35">
      <c r="A2601" s="3">
        <v>2599</v>
      </c>
      <c r="B2601" s="78">
        <v>45485</v>
      </c>
      <c r="C2601" s="73">
        <f>_xlfn.XLOOKUP(Table5[[#This Row],[Serial '#]],Table10[Serial '#],Table10[Date],"",,)</f>
        <v>45511</v>
      </c>
      <c r="D26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01" s="73" t="str">
        <f>IF(Table5[[#This Row],[Date Distributed]]="","In Stock","Distributed")</f>
        <v>Distributed</v>
      </c>
      <c r="F2601" s="79" t="s">
        <v>660</v>
      </c>
      <c r="G2601" s="75" t="s">
        <v>761</v>
      </c>
      <c r="H2601" s="76" t="s">
        <v>775</v>
      </c>
      <c r="I2601" s="76" t="s">
        <v>776</v>
      </c>
      <c r="J2601" s="81" t="s">
        <v>3197</v>
      </c>
      <c r="K2601" s="76" t="s">
        <v>659</v>
      </c>
      <c r="L2601" s="3" t="str">
        <f>_xlfn.XLOOKUP(Table5[[#This Row],[Item '#]],Ticket_Forms[Form Number],Ticket_Forms[Game Name],"",,)</f>
        <v>Crowns and Bars</v>
      </c>
      <c r="M2601" s="15">
        <v>102</v>
      </c>
      <c r="N2601" s="3">
        <f>LOOKUP(Table5[[#This Row],[Item '#]],Ticket_Forms[Form Number],Ticket_Forms[Ticket Count])</f>
        <v>3000</v>
      </c>
      <c r="O2601" s="16">
        <f>LOOKUP(Table5[[#This Row],[Item '#]],Ticket_Forms[Form Number],Ticket_Forms[Ticket Value])</f>
        <v>1</v>
      </c>
      <c r="P2601" s="16">
        <f>LOOKUP(Table5[[#This Row],[Item '#]],Ticket_Forms[Form Number],Ticket_Forms[Revenue])</f>
        <v>3000</v>
      </c>
      <c r="Q2601" s="16">
        <f>LOOKUP(Table5[[#This Row],[Item '#]],Ticket_Forms[Form Number],Ticket_Forms[Ideal Profit])</f>
        <v>750</v>
      </c>
      <c r="R2601" s="16">
        <f>LOOKUP(Table5[[#This Row],[Item '#]],Ticket_Forms[Form Number],Ticket_Forms[Prizes])</f>
        <v>2250</v>
      </c>
      <c r="S2601" s="16">
        <f>LOOKUP(Table5[[#This Row],[Item '#]],Ticket_Forms[Form Number],Ticket_Forms[Location Rent])</f>
        <v>180</v>
      </c>
      <c r="T2601" s="16">
        <f>LOOKUP(Table5[[#This Row],[Item '#]],Ticket_Forms[Form Number],Ticket_Forms[Last Sale])</f>
        <v>200</v>
      </c>
      <c r="U2601" s="16" t="s">
        <v>3909</v>
      </c>
      <c r="V2601" s="58">
        <f>Table5[[#This Row],[Date Distributed]]</f>
        <v>45511</v>
      </c>
      <c r="W2601" s="3" t="str">
        <f>_xlfn.XLOOKUP(Table5[[#This Row],[Serial '#]],Table10[Serial '#],Table10[Charity Association],"",,)</f>
        <v>Cleveland Police Athletic League</v>
      </c>
      <c r="Z2601" s="3" t="s">
        <v>23</v>
      </c>
    </row>
    <row r="2602" spans="1:26" hidden="1" x14ac:dyDescent="0.35">
      <c r="A2602" s="3">
        <v>2600</v>
      </c>
      <c r="B2602" s="78">
        <v>45485</v>
      </c>
      <c r="C2602" s="73">
        <f>_xlfn.XLOOKUP(Table5[[#This Row],[Serial '#]],Table10[Serial '#],Table10[Date],"",,)</f>
        <v>45512</v>
      </c>
      <c r="D26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02" s="73" t="str">
        <f>IF(Table5[[#This Row],[Date Distributed]]="","In Stock","Distributed")</f>
        <v>Distributed</v>
      </c>
      <c r="F2602" s="79" t="s">
        <v>660</v>
      </c>
      <c r="G2602" s="75" t="s">
        <v>761</v>
      </c>
      <c r="H2602" s="76" t="s">
        <v>775</v>
      </c>
      <c r="I2602" s="76" t="s">
        <v>776</v>
      </c>
      <c r="J2602" s="81" t="s">
        <v>3198</v>
      </c>
      <c r="K2602" s="76" t="s">
        <v>659</v>
      </c>
      <c r="L2602" s="3" t="str">
        <f>_xlfn.XLOOKUP(Table5[[#This Row],[Item '#]],Ticket_Forms[Form Number],Ticket_Forms[Game Name],"",,)</f>
        <v>Crowns and Bars</v>
      </c>
      <c r="M2602" s="15">
        <v>102</v>
      </c>
      <c r="N2602" s="3">
        <f>LOOKUP(Table5[[#This Row],[Item '#]],Ticket_Forms[Form Number],Ticket_Forms[Ticket Count])</f>
        <v>3000</v>
      </c>
      <c r="O2602" s="16">
        <f>LOOKUP(Table5[[#This Row],[Item '#]],Ticket_Forms[Form Number],Ticket_Forms[Ticket Value])</f>
        <v>1</v>
      </c>
      <c r="P2602" s="16">
        <f>LOOKUP(Table5[[#This Row],[Item '#]],Ticket_Forms[Form Number],Ticket_Forms[Revenue])</f>
        <v>3000</v>
      </c>
      <c r="Q2602" s="16">
        <f>LOOKUP(Table5[[#This Row],[Item '#]],Ticket_Forms[Form Number],Ticket_Forms[Ideal Profit])</f>
        <v>750</v>
      </c>
      <c r="R2602" s="16">
        <f>LOOKUP(Table5[[#This Row],[Item '#]],Ticket_Forms[Form Number],Ticket_Forms[Prizes])</f>
        <v>2250</v>
      </c>
      <c r="S2602" s="16">
        <f>LOOKUP(Table5[[#This Row],[Item '#]],Ticket_Forms[Form Number],Ticket_Forms[Location Rent])</f>
        <v>180</v>
      </c>
      <c r="T2602" s="16">
        <f>LOOKUP(Table5[[#This Row],[Item '#]],Ticket_Forms[Form Number],Ticket_Forms[Last Sale])</f>
        <v>200</v>
      </c>
      <c r="U2602" s="16" t="s">
        <v>3909</v>
      </c>
      <c r="V2602" s="58">
        <f>Table5[[#This Row],[Date Distributed]]</f>
        <v>45512</v>
      </c>
      <c r="W2602" s="3" t="str">
        <f>_xlfn.XLOOKUP(Table5[[#This Row],[Serial '#]],Table10[Serial '#],Table10[Charity Association],"",,)</f>
        <v>Cleveland Police Athletic League</v>
      </c>
      <c r="Z2602" s="3" t="s">
        <v>23</v>
      </c>
    </row>
    <row r="2603" spans="1:26" hidden="1" x14ac:dyDescent="0.35">
      <c r="A2603" s="3">
        <v>2601</v>
      </c>
      <c r="B2603" s="78">
        <v>45485</v>
      </c>
      <c r="C2603" s="73">
        <f>_xlfn.XLOOKUP(Table5[[#This Row],[Serial '#]],Table10[Serial '#],Table10[Date],"",,)</f>
        <v>45513</v>
      </c>
      <c r="D26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03" s="73" t="str">
        <f>IF(Table5[[#This Row],[Date Distributed]]="","In Stock","Distributed")</f>
        <v>Distributed</v>
      </c>
      <c r="F2603" s="79" t="s">
        <v>660</v>
      </c>
      <c r="G2603" s="75" t="s">
        <v>761</v>
      </c>
      <c r="H2603" s="76" t="s">
        <v>775</v>
      </c>
      <c r="I2603" s="76" t="s">
        <v>776</v>
      </c>
      <c r="J2603" s="81" t="s">
        <v>3199</v>
      </c>
      <c r="K2603" s="76" t="s">
        <v>659</v>
      </c>
      <c r="L2603" s="3" t="str">
        <f>_xlfn.XLOOKUP(Table5[[#This Row],[Item '#]],Ticket_Forms[Form Number],Ticket_Forms[Game Name],"",,)</f>
        <v>Crowns and Bars</v>
      </c>
      <c r="M2603" s="15">
        <v>102</v>
      </c>
      <c r="N2603" s="3">
        <f>LOOKUP(Table5[[#This Row],[Item '#]],Ticket_Forms[Form Number],Ticket_Forms[Ticket Count])</f>
        <v>3000</v>
      </c>
      <c r="O2603" s="16">
        <f>LOOKUP(Table5[[#This Row],[Item '#]],Ticket_Forms[Form Number],Ticket_Forms[Ticket Value])</f>
        <v>1</v>
      </c>
      <c r="P2603" s="16">
        <f>LOOKUP(Table5[[#This Row],[Item '#]],Ticket_Forms[Form Number],Ticket_Forms[Revenue])</f>
        <v>3000</v>
      </c>
      <c r="Q2603" s="16">
        <f>LOOKUP(Table5[[#This Row],[Item '#]],Ticket_Forms[Form Number],Ticket_Forms[Ideal Profit])</f>
        <v>750</v>
      </c>
      <c r="R2603" s="16">
        <f>LOOKUP(Table5[[#This Row],[Item '#]],Ticket_Forms[Form Number],Ticket_Forms[Prizes])</f>
        <v>2250</v>
      </c>
      <c r="S2603" s="16">
        <f>LOOKUP(Table5[[#This Row],[Item '#]],Ticket_Forms[Form Number],Ticket_Forms[Location Rent])</f>
        <v>180</v>
      </c>
      <c r="T2603" s="16">
        <f>LOOKUP(Table5[[#This Row],[Item '#]],Ticket_Forms[Form Number],Ticket_Forms[Last Sale])</f>
        <v>200</v>
      </c>
      <c r="U2603" s="16" t="s">
        <v>3909</v>
      </c>
      <c r="V2603" s="58">
        <f>Table5[[#This Row],[Date Distributed]]</f>
        <v>45513</v>
      </c>
      <c r="W2603" s="3" t="str">
        <f>_xlfn.XLOOKUP(Table5[[#This Row],[Serial '#]],Table10[Serial '#],Table10[Charity Association],"",,)</f>
        <v>Cleveland Police Athletic League</v>
      </c>
      <c r="Z2603" s="3" t="s">
        <v>23</v>
      </c>
    </row>
    <row r="2604" spans="1:26" hidden="1" x14ac:dyDescent="0.35">
      <c r="A2604" s="3">
        <v>2602</v>
      </c>
      <c r="B2604" s="78">
        <v>45485</v>
      </c>
      <c r="C2604" s="73">
        <f>_xlfn.XLOOKUP(Table5[[#This Row],[Serial '#]],Table10[Serial '#],Table10[Date],"",,)</f>
        <v>45513</v>
      </c>
      <c r="D26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04" s="73" t="str">
        <f>IF(Table5[[#This Row],[Date Distributed]]="","In Stock","Distributed")</f>
        <v>Distributed</v>
      </c>
      <c r="F2604" s="79" t="s">
        <v>660</v>
      </c>
      <c r="G2604" s="75" t="s">
        <v>761</v>
      </c>
      <c r="H2604" s="76" t="s">
        <v>775</v>
      </c>
      <c r="I2604" s="76" t="s">
        <v>776</v>
      </c>
      <c r="J2604" s="81" t="s">
        <v>3200</v>
      </c>
      <c r="K2604" s="76" t="s">
        <v>659</v>
      </c>
      <c r="L2604" s="3" t="str">
        <f>_xlfn.XLOOKUP(Table5[[#This Row],[Item '#]],Ticket_Forms[Form Number],Ticket_Forms[Game Name],"",,)</f>
        <v>Crowns and Bars</v>
      </c>
      <c r="M2604" s="15">
        <v>102</v>
      </c>
      <c r="N2604" s="3">
        <f>LOOKUP(Table5[[#This Row],[Item '#]],Ticket_Forms[Form Number],Ticket_Forms[Ticket Count])</f>
        <v>3000</v>
      </c>
      <c r="O2604" s="16">
        <f>LOOKUP(Table5[[#This Row],[Item '#]],Ticket_Forms[Form Number],Ticket_Forms[Ticket Value])</f>
        <v>1</v>
      </c>
      <c r="P2604" s="16">
        <f>LOOKUP(Table5[[#This Row],[Item '#]],Ticket_Forms[Form Number],Ticket_Forms[Revenue])</f>
        <v>3000</v>
      </c>
      <c r="Q2604" s="16">
        <f>LOOKUP(Table5[[#This Row],[Item '#]],Ticket_Forms[Form Number],Ticket_Forms[Ideal Profit])</f>
        <v>750</v>
      </c>
      <c r="R2604" s="16">
        <f>LOOKUP(Table5[[#This Row],[Item '#]],Ticket_Forms[Form Number],Ticket_Forms[Prizes])</f>
        <v>2250</v>
      </c>
      <c r="S2604" s="16">
        <f>LOOKUP(Table5[[#This Row],[Item '#]],Ticket_Forms[Form Number],Ticket_Forms[Location Rent])</f>
        <v>180</v>
      </c>
      <c r="T2604" s="16">
        <f>LOOKUP(Table5[[#This Row],[Item '#]],Ticket_Forms[Form Number],Ticket_Forms[Last Sale])</f>
        <v>200</v>
      </c>
      <c r="U2604" s="16" t="s">
        <v>3909</v>
      </c>
      <c r="V2604" s="58">
        <f>Table5[[#This Row],[Date Distributed]]</f>
        <v>45513</v>
      </c>
      <c r="W2604" s="3" t="str">
        <f>_xlfn.XLOOKUP(Table5[[#This Row],[Serial '#]],Table10[Serial '#],Table10[Charity Association],"",,)</f>
        <v>Greater Cleveland Football Foundation</v>
      </c>
      <c r="Z2604" s="3" t="s">
        <v>23</v>
      </c>
    </row>
    <row r="2605" spans="1:26" hidden="1" x14ac:dyDescent="0.35">
      <c r="A2605" s="3">
        <v>2603</v>
      </c>
      <c r="B2605" s="78">
        <v>45485</v>
      </c>
      <c r="C2605" s="73">
        <f>_xlfn.XLOOKUP(Table5[[#This Row],[Serial '#]],Table10[Serial '#],Table10[Date],"",,)</f>
        <v>45516</v>
      </c>
      <c r="D26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05" s="73" t="str">
        <f>IF(Table5[[#This Row],[Date Distributed]]="","In Stock","Distributed")</f>
        <v>Distributed</v>
      </c>
      <c r="F2605" s="79" t="s">
        <v>660</v>
      </c>
      <c r="G2605" s="75" t="s">
        <v>761</v>
      </c>
      <c r="H2605" s="76" t="s">
        <v>775</v>
      </c>
      <c r="I2605" s="76" t="s">
        <v>776</v>
      </c>
      <c r="J2605" s="81" t="s">
        <v>3201</v>
      </c>
      <c r="K2605" s="76" t="s">
        <v>659</v>
      </c>
      <c r="L2605" s="3" t="str">
        <f>_xlfn.XLOOKUP(Table5[[#This Row],[Item '#]],Ticket_Forms[Form Number],Ticket_Forms[Game Name],"",,)</f>
        <v>Crowns and Bars</v>
      </c>
      <c r="M2605" s="15">
        <v>102</v>
      </c>
      <c r="N2605" s="3">
        <f>LOOKUP(Table5[[#This Row],[Item '#]],Ticket_Forms[Form Number],Ticket_Forms[Ticket Count])</f>
        <v>3000</v>
      </c>
      <c r="O2605" s="16">
        <f>LOOKUP(Table5[[#This Row],[Item '#]],Ticket_Forms[Form Number],Ticket_Forms[Ticket Value])</f>
        <v>1</v>
      </c>
      <c r="P2605" s="16">
        <f>LOOKUP(Table5[[#This Row],[Item '#]],Ticket_Forms[Form Number],Ticket_Forms[Revenue])</f>
        <v>3000</v>
      </c>
      <c r="Q2605" s="16">
        <f>LOOKUP(Table5[[#This Row],[Item '#]],Ticket_Forms[Form Number],Ticket_Forms[Ideal Profit])</f>
        <v>750</v>
      </c>
      <c r="R2605" s="16">
        <f>LOOKUP(Table5[[#This Row],[Item '#]],Ticket_Forms[Form Number],Ticket_Forms[Prizes])</f>
        <v>2250</v>
      </c>
      <c r="S2605" s="16">
        <f>LOOKUP(Table5[[#This Row],[Item '#]],Ticket_Forms[Form Number],Ticket_Forms[Location Rent])</f>
        <v>180</v>
      </c>
      <c r="T2605" s="16">
        <f>LOOKUP(Table5[[#This Row],[Item '#]],Ticket_Forms[Form Number],Ticket_Forms[Last Sale])</f>
        <v>200</v>
      </c>
      <c r="U2605" s="16" t="s">
        <v>3909</v>
      </c>
      <c r="V2605" s="58">
        <f>Table5[[#This Row],[Date Distributed]]</f>
        <v>45516</v>
      </c>
      <c r="W2605" s="3" t="str">
        <f>_xlfn.XLOOKUP(Table5[[#This Row],[Serial '#]],Table10[Serial '#],Table10[Charity Association],"",,)</f>
        <v>Greater Cleveland Football Foundation</v>
      </c>
      <c r="Z2605" s="3" t="s">
        <v>23</v>
      </c>
    </row>
    <row r="2606" spans="1:26" hidden="1" x14ac:dyDescent="0.35">
      <c r="A2606" s="3">
        <v>2604</v>
      </c>
      <c r="B2606" s="78">
        <v>45485</v>
      </c>
      <c r="C2606" s="73">
        <f>_xlfn.XLOOKUP(Table5[[#This Row],[Serial '#]],Table10[Serial '#],Table10[Date],"",,)</f>
        <v>45516</v>
      </c>
      <c r="D26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06" s="73" t="str">
        <f>IF(Table5[[#This Row],[Date Distributed]]="","In Stock","Distributed")</f>
        <v>Distributed</v>
      </c>
      <c r="F2606" s="79" t="s">
        <v>660</v>
      </c>
      <c r="G2606" s="75" t="s">
        <v>761</v>
      </c>
      <c r="H2606" s="76" t="s">
        <v>775</v>
      </c>
      <c r="I2606" s="76" t="s">
        <v>776</v>
      </c>
      <c r="J2606" s="81" t="s">
        <v>3202</v>
      </c>
      <c r="K2606" s="76" t="s">
        <v>659</v>
      </c>
      <c r="L2606" s="3" t="str">
        <f>_xlfn.XLOOKUP(Table5[[#This Row],[Item '#]],Ticket_Forms[Form Number],Ticket_Forms[Game Name],"",,)</f>
        <v>Crowns and Bars</v>
      </c>
      <c r="M2606" s="15">
        <v>102</v>
      </c>
      <c r="N2606" s="3">
        <f>LOOKUP(Table5[[#This Row],[Item '#]],Ticket_Forms[Form Number],Ticket_Forms[Ticket Count])</f>
        <v>3000</v>
      </c>
      <c r="O2606" s="16">
        <f>LOOKUP(Table5[[#This Row],[Item '#]],Ticket_Forms[Form Number],Ticket_Forms[Ticket Value])</f>
        <v>1</v>
      </c>
      <c r="P2606" s="16">
        <f>LOOKUP(Table5[[#This Row],[Item '#]],Ticket_Forms[Form Number],Ticket_Forms[Revenue])</f>
        <v>3000</v>
      </c>
      <c r="Q2606" s="16">
        <f>LOOKUP(Table5[[#This Row],[Item '#]],Ticket_Forms[Form Number],Ticket_Forms[Ideal Profit])</f>
        <v>750</v>
      </c>
      <c r="R2606" s="16">
        <f>LOOKUP(Table5[[#This Row],[Item '#]],Ticket_Forms[Form Number],Ticket_Forms[Prizes])</f>
        <v>2250</v>
      </c>
      <c r="S2606" s="16">
        <f>LOOKUP(Table5[[#This Row],[Item '#]],Ticket_Forms[Form Number],Ticket_Forms[Location Rent])</f>
        <v>180</v>
      </c>
      <c r="T2606" s="16">
        <f>LOOKUP(Table5[[#This Row],[Item '#]],Ticket_Forms[Form Number],Ticket_Forms[Last Sale])</f>
        <v>200</v>
      </c>
      <c r="U2606" s="16" t="s">
        <v>3909</v>
      </c>
      <c r="V2606" s="58">
        <f>Table5[[#This Row],[Date Distributed]]</f>
        <v>45516</v>
      </c>
      <c r="W2606" s="3" t="str">
        <f>_xlfn.XLOOKUP(Table5[[#This Row],[Serial '#]],Table10[Serial '#],Table10[Charity Association],"",,)</f>
        <v>Greater Cleveland Football Foundation</v>
      </c>
      <c r="Z2606" s="3" t="s">
        <v>23</v>
      </c>
    </row>
    <row r="2607" spans="1:26" hidden="1" x14ac:dyDescent="0.35">
      <c r="A2607" s="3">
        <v>2605</v>
      </c>
      <c r="B2607" s="78">
        <v>45485</v>
      </c>
      <c r="C2607" s="73">
        <f>_xlfn.XLOOKUP(Table5[[#This Row],[Serial '#]],Table10[Serial '#],Table10[Date],"",,)</f>
        <v>45516</v>
      </c>
      <c r="D26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07" s="73" t="str">
        <f>IF(Table5[[#This Row],[Date Distributed]]="","In Stock","Distributed")</f>
        <v>Distributed</v>
      </c>
      <c r="F2607" s="79" t="s">
        <v>660</v>
      </c>
      <c r="G2607" s="75" t="s">
        <v>761</v>
      </c>
      <c r="H2607" s="76" t="s">
        <v>775</v>
      </c>
      <c r="I2607" s="76" t="s">
        <v>776</v>
      </c>
      <c r="J2607" s="81" t="s">
        <v>3203</v>
      </c>
      <c r="K2607" s="76" t="s">
        <v>659</v>
      </c>
      <c r="L2607" s="3" t="str">
        <f>_xlfn.XLOOKUP(Table5[[#This Row],[Item '#]],Ticket_Forms[Form Number],Ticket_Forms[Game Name],"",,)</f>
        <v>Crowns and Bars</v>
      </c>
      <c r="M2607" s="15">
        <v>102</v>
      </c>
      <c r="N2607" s="3">
        <f>LOOKUP(Table5[[#This Row],[Item '#]],Ticket_Forms[Form Number],Ticket_Forms[Ticket Count])</f>
        <v>3000</v>
      </c>
      <c r="O2607" s="16">
        <f>LOOKUP(Table5[[#This Row],[Item '#]],Ticket_Forms[Form Number],Ticket_Forms[Ticket Value])</f>
        <v>1</v>
      </c>
      <c r="P2607" s="16">
        <f>LOOKUP(Table5[[#This Row],[Item '#]],Ticket_Forms[Form Number],Ticket_Forms[Revenue])</f>
        <v>3000</v>
      </c>
      <c r="Q2607" s="16">
        <f>LOOKUP(Table5[[#This Row],[Item '#]],Ticket_Forms[Form Number],Ticket_Forms[Ideal Profit])</f>
        <v>750</v>
      </c>
      <c r="R2607" s="16">
        <f>LOOKUP(Table5[[#This Row],[Item '#]],Ticket_Forms[Form Number],Ticket_Forms[Prizes])</f>
        <v>2250</v>
      </c>
      <c r="S2607" s="16">
        <f>LOOKUP(Table5[[#This Row],[Item '#]],Ticket_Forms[Form Number],Ticket_Forms[Location Rent])</f>
        <v>180</v>
      </c>
      <c r="T2607" s="16">
        <f>LOOKUP(Table5[[#This Row],[Item '#]],Ticket_Forms[Form Number],Ticket_Forms[Last Sale])</f>
        <v>200</v>
      </c>
      <c r="U2607" s="16" t="s">
        <v>3909</v>
      </c>
      <c r="V2607" s="58">
        <f>Table5[[#This Row],[Date Distributed]]</f>
        <v>45516</v>
      </c>
      <c r="W2607" s="3" t="str">
        <f>_xlfn.XLOOKUP(Table5[[#This Row],[Serial '#]],Table10[Serial '#],Table10[Charity Association],"",,)</f>
        <v>Cleveland Police Athletic League</v>
      </c>
      <c r="Z2607" s="3" t="s">
        <v>23</v>
      </c>
    </row>
    <row r="2608" spans="1:26" hidden="1" x14ac:dyDescent="0.35">
      <c r="A2608" s="3">
        <v>2606</v>
      </c>
      <c r="B2608" s="78">
        <v>45485</v>
      </c>
      <c r="C2608" s="73">
        <f>_xlfn.XLOOKUP(Table5[[#This Row],[Serial '#]],Table10[Serial '#],Table10[Date],"",,)</f>
        <v>45517</v>
      </c>
      <c r="D26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08" s="73" t="str">
        <f>IF(Table5[[#This Row],[Date Distributed]]="","In Stock","Distributed")</f>
        <v>Distributed</v>
      </c>
      <c r="F2608" s="79" t="s">
        <v>660</v>
      </c>
      <c r="G2608" s="75" t="s">
        <v>761</v>
      </c>
      <c r="H2608" s="76" t="s">
        <v>775</v>
      </c>
      <c r="I2608" s="76" t="s">
        <v>776</v>
      </c>
      <c r="J2608" s="81" t="s">
        <v>3204</v>
      </c>
      <c r="K2608" s="76" t="s">
        <v>659</v>
      </c>
      <c r="L2608" s="3" t="str">
        <f>_xlfn.XLOOKUP(Table5[[#This Row],[Item '#]],Ticket_Forms[Form Number],Ticket_Forms[Game Name],"",,)</f>
        <v>Crowns and Bars</v>
      </c>
      <c r="M2608" s="15">
        <v>102</v>
      </c>
      <c r="N2608" s="3">
        <f>LOOKUP(Table5[[#This Row],[Item '#]],Ticket_Forms[Form Number],Ticket_Forms[Ticket Count])</f>
        <v>3000</v>
      </c>
      <c r="O2608" s="16">
        <f>LOOKUP(Table5[[#This Row],[Item '#]],Ticket_Forms[Form Number],Ticket_Forms[Ticket Value])</f>
        <v>1</v>
      </c>
      <c r="P2608" s="16">
        <f>LOOKUP(Table5[[#This Row],[Item '#]],Ticket_Forms[Form Number],Ticket_Forms[Revenue])</f>
        <v>3000</v>
      </c>
      <c r="Q2608" s="16">
        <f>LOOKUP(Table5[[#This Row],[Item '#]],Ticket_Forms[Form Number],Ticket_Forms[Ideal Profit])</f>
        <v>750</v>
      </c>
      <c r="R2608" s="16">
        <f>LOOKUP(Table5[[#This Row],[Item '#]],Ticket_Forms[Form Number],Ticket_Forms[Prizes])</f>
        <v>2250</v>
      </c>
      <c r="S2608" s="16">
        <f>LOOKUP(Table5[[#This Row],[Item '#]],Ticket_Forms[Form Number],Ticket_Forms[Location Rent])</f>
        <v>180</v>
      </c>
      <c r="T2608" s="16">
        <f>LOOKUP(Table5[[#This Row],[Item '#]],Ticket_Forms[Form Number],Ticket_Forms[Last Sale])</f>
        <v>200</v>
      </c>
      <c r="U2608" s="16" t="s">
        <v>3909</v>
      </c>
      <c r="V2608" s="58">
        <f>Table5[[#This Row],[Date Distributed]]</f>
        <v>45517</v>
      </c>
      <c r="W2608" s="3" t="str">
        <f>_xlfn.XLOOKUP(Table5[[#This Row],[Serial '#]],Table10[Serial '#],Table10[Charity Association],"",,)</f>
        <v>Cleveland Police Athletic League</v>
      </c>
      <c r="Z2608" s="3" t="s">
        <v>23</v>
      </c>
    </row>
    <row r="2609" spans="1:26" hidden="1" x14ac:dyDescent="0.35">
      <c r="A2609" s="3">
        <v>2607</v>
      </c>
      <c r="B2609" s="78">
        <v>45485</v>
      </c>
      <c r="C2609" s="73" t="str">
        <f>_xlfn.XLOOKUP(Table5[[#This Row],[Serial '#]],Table10[Serial '#],Table10[Date],"",,)</f>
        <v/>
      </c>
      <c r="D26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09" s="73" t="str">
        <f>IF(Table5[[#This Row],[Date Distributed]]="","In Stock","Distributed")</f>
        <v>In Stock</v>
      </c>
      <c r="F2609" s="79" t="s">
        <v>660</v>
      </c>
      <c r="G2609" s="75" t="s">
        <v>761</v>
      </c>
      <c r="H2609" s="76" t="s">
        <v>775</v>
      </c>
      <c r="I2609" s="76" t="s">
        <v>776</v>
      </c>
      <c r="J2609" s="81" t="s">
        <v>3205</v>
      </c>
      <c r="K2609" s="76" t="s">
        <v>659</v>
      </c>
      <c r="L2609" s="3" t="str">
        <f>_xlfn.XLOOKUP(Table5[[#This Row],[Item '#]],Ticket_Forms[Form Number],Ticket_Forms[Game Name],"",,)</f>
        <v>Crowns and Bars</v>
      </c>
      <c r="M2609" s="15">
        <v>102</v>
      </c>
      <c r="N2609" s="3">
        <f>LOOKUP(Table5[[#This Row],[Item '#]],Ticket_Forms[Form Number],Ticket_Forms[Ticket Count])</f>
        <v>3000</v>
      </c>
      <c r="O2609" s="16">
        <f>LOOKUP(Table5[[#This Row],[Item '#]],Ticket_Forms[Form Number],Ticket_Forms[Ticket Value])</f>
        <v>1</v>
      </c>
      <c r="P2609" s="16">
        <f>LOOKUP(Table5[[#This Row],[Item '#]],Ticket_Forms[Form Number],Ticket_Forms[Revenue])</f>
        <v>3000</v>
      </c>
      <c r="Q2609" s="16">
        <f>LOOKUP(Table5[[#This Row],[Item '#]],Ticket_Forms[Form Number],Ticket_Forms[Ideal Profit])</f>
        <v>750</v>
      </c>
      <c r="R2609" s="16">
        <f>LOOKUP(Table5[[#This Row],[Item '#]],Ticket_Forms[Form Number],Ticket_Forms[Prizes])</f>
        <v>2250</v>
      </c>
      <c r="S2609" s="16">
        <f>LOOKUP(Table5[[#This Row],[Item '#]],Ticket_Forms[Form Number],Ticket_Forms[Location Rent])</f>
        <v>180</v>
      </c>
      <c r="T2609" s="16">
        <f>LOOKUP(Table5[[#This Row],[Item '#]],Ticket_Forms[Form Number],Ticket_Forms[Last Sale])</f>
        <v>200</v>
      </c>
      <c r="U2609" s="16" t="s">
        <v>3909</v>
      </c>
      <c r="V2609" s="58" t="str">
        <f>Table5[[#This Row],[Date Distributed]]</f>
        <v/>
      </c>
      <c r="W2609" s="3" t="str">
        <f>_xlfn.XLOOKUP(Table5[[#This Row],[Serial '#]],Table10[Serial '#],Table10[Charity Association],"",,)</f>
        <v/>
      </c>
      <c r="Z2609" s="3" t="s">
        <v>23</v>
      </c>
    </row>
    <row r="2610" spans="1:26" hidden="1" x14ac:dyDescent="0.35">
      <c r="A2610" s="3">
        <v>2608</v>
      </c>
      <c r="B2610" s="78">
        <v>45485</v>
      </c>
      <c r="C2610" s="73" t="str">
        <f>_xlfn.XLOOKUP(Table5[[#This Row],[Serial '#]],Table10[Serial '#],Table10[Date],"",,)</f>
        <v/>
      </c>
      <c r="D26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10" s="73" t="str">
        <f>IF(Table5[[#This Row],[Date Distributed]]="","In Stock","Distributed")</f>
        <v>In Stock</v>
      </c>
      <c r="F2610" s="79" t="s">
        <v>660</v>
      </c>
      <c r="G2610" s="75" t="s">
        <v>761</v>
      </c>
      <c r="H2610" s="76" t="s">
        <v>775</v>
      </c>
      <c r="I2610" s="76" t="s">
        <v>776</v>
      </c>
      <c r="J2610" s="81" t="s">
        <v>3206</v>
      </c>
      <c r="K2610" s="76" t="s">
        <v>659</v>
      </c>
      <c r="L2610" s="3" t="str">
        <f>_xlfn.XLOOKUP(Table5[[#This Row],[Item '#]],Ticket_Forms[Form Number],Ticket_Forms[Game Name],"",,)</f>
        <v>Crowns and Bars</v>
      </c>
      <c r="M2610" s="15">
        <v>102</v>
      </c>
      <c r="N2610" s="3">
        <f>LOOKUP(Table5[[#This Row],[Item '#]],Ticket_Forms[Form Number],Ticket_Forms[Ticket Count])</f>
        <v>3000</v>
      </c>
      <c r="O2610" s="16">
        <f>LOOKUP(Table5[[#This Row],[Item '#]],Ticket_Forms[Form Number],Ticket_Forms[Ticket Value])</f>
        <v>1</v>
      </c>
      <c r="P2610" s="16">
        <f>LOOKUP(Table5[[#This Row],[Item '#]],Ticket_Forms[Form Number],Ticket_Forms[Revenue])</f>
        <v>3000</v>
      </c>
      <c r="Q2610" s="16">
        <f>LOOKUP(Table5[[#This Row],[Item '#]],Ticket_Forms[Form Number],Ticket_Forms[Ideal Profit])</f>
        <v>750</v>
      </c>
      <c r="R2610" s="16">
        <f>LOOKUP(Table5[[#This Row],[Item '#]],Ticket_Forms[Form Number],Ticket_Forms[Prizes])</f>
        <v>2250</v>
      </c>
      <c r="S2610" s="16">
        <f>LOOKUP(Table5[[#This Row],[Item '#]],Ticket_Forms[Form Number],Ticket_Forms[Location Rent])</f>
        <v>180</v>
      </c>
      <c r="T2610" s="16">
        <f>LOOKUP(Table5[[#This Row],[Item '#]],Ticket_Forms[Form Number],Ticket_Forms[Last Sale])</f>
        <v>200</v>
      </c>
      <c r="U2610" s="16" t="s">
        <v>3909</v>
      </c>
      <c r="V2610" s="58" t="str">
        <f>Table5[[#This Row],[Date Distributed]]</f>
        <v/>
      </c>
      <c r="W2610" s="3" t="str">
        <f>_xlfn.XLOOKUP(Table5[[#This Row],[Serial '#]],Table10[Serial '#],Table10[Charity Association],"",,)</f>
        <v/>
      </c>
      <c r="Z2610" s="3" t="s">
        <v>23</v>
      </c>
    </row>
    <row r="2611" spans="1:26" hidden="1" x14ac:dyDescent="0.35">
      <c r="A2611" s="3">
        <v>2609</v>
      </c>
      <c r="B2611" s="84">
        <v>45495</v>
      </c>
      <c r="C2611" s="73">
        <f>_xlfn.XLOOKUP(Table5[[#This Row],[Serial '#]],Table10[Serial '#],Table10[Date],"",,)</f>
        <v>45495</v>
      </c>
      <c r="D26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11" s="73" t="str">
        <f>IF(Table5[[#This Row],[Date Distributed]]="","In Stock","Distributed")</f>
        <v>Distributed</v>
      </c>
      <c r="F2611" s="75" t="s">
        <v>660</v>
      </c>
      <c r="G2611" s="75" t="s">
        <v>761</v>
      </c>
      <c r="H2611" s="76" t="s">
        <v>777</v>
      </c>
      <c r="I2611" s="76" t="s">
        <v>778</v>
      </c>
      <c r="J2611" s="77" t="s">
        <v>3207</v>
      </c>
      <c r="K2611" s="76" t="s">
        <v>3645</v>
      </c>
      <c r="L2611" s="3" t="str">
        <f>_xlfn.XLOOKUP(Table5[[#This Row],[Item '#]],Ticket_Forms[Form Number],Ticket_Forms[Game Name],"",,)</f>
        <v>Big 5</v>
      </c>
      <c r="M2611" s="15">
        <v>360</v>
      </c>
      <c r="N2611" s="3">
        <f>LOOKUP(Table5[[#This Row],[Item '#]],Ticket_Forms[Form Number],Ticket_Forms[Ticket Count])</f>
        <v>9959</v>
      </c>
      <c r="O2611" s="16">
        <f>LOOKUP(Table5[[#This Row],[Item '#]],Ticket_Forms[Form Number],Ticket_Forms[Ticket Value])</f>
        <v>1</v>
      </c>
      <c r="P2611" s="16">
        <f>LOOKUP(Table5[[#This Row],[Item '#]],Ticket_Forms[Form Number],Ticket_Forms[Revenue])</f>
        <v>9959</v>
      </c>
      <c r="Q2611" s="16">
        <f>LOOKUP(Table5[[#This Row],[Item '#]],Ticket_Forms[Form Number],Ticket_Forms[Ideal Profit])</f>
        <v>2119</v>
      </c>
      <c r="R2611" s="16">
        <f>LOOKUP(Table5[[#This Row],[Item '#]],Ticket_Forms[Form Number],Ticket_Forms[Prizes])</f>
        <v>7840</v>
      </c>
      <c r="S2611" s="16">
        <f>LOOKUP(Table5[[#This Row],[Item '#]],Ticket_Forms[Form Number],Ticket_Forms[Location Rent])</f>
        <v>597</v>
      </c>
      <c r="T2611" s="16">
        <f>LOOKUP(Table5[[#This Row],[Item '#]],Ticket_Forms[Form Number],Ticket_Forms[Last Sale])</f>
        <v>0</v>
      </c>
      <c r="U2611" s="16" t="s">
        <v>3909</v>
      </c>
      <c r="V2611" s="58">
        <f>Table5[[#This Row],[Date Distributed]]</f>
        <v>45495</v>
      </c>
      <c r="W2611" s="3" t="str">
        <f>_xlfn.XLOOKUP(Table5[[#This Row],[Serial '#]],Table10[Serial '#],Table10[Charity Association],"",,)</f>
        <v>Greater Cleveland Football Foundation</v>
      </c>
      <c r="Z2611" s="3" t="s">
        <v>3909</v>
      </c>
    </row>
    <row r="2612" spans="1:26" hidden="1" x14ac:dyDescent="0.35">
      <c r="A2612" s="3">
        <v>2610</v>
      </c>
      <c r="B2612" s="85">
        <v>45495</v>
      </c>
      <c r="C2612" s="73">
        <f>_xlfn.XLOOKUP(Table5[[#This Row],[Serial '#]],Table10[Serial '#],Table10[Date],"",,)</f>
        <v>45495</v>
      </c>
      <c r="D26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12" s="73" t="str">
        <f>IF(Table5[[#This Row],[Date Distributed]]="","In Stock","Distributed")</f>
        <v>Distributed</v>
      </c>
      <c r="F2612" s="79" t="s">
        <v>660</v>
      </c>
      <c r="G2612" s="75" t="s">
        <v>761</v>
      </c>
      <c r="H2612" s="80" t="s">
        <v>777</v>
      </c>
      <c r="I2612" s="80" t="s">
        <v>778</v>
      </c>
      <c r="J2612" s="81" t="s">
        <v>3208</v>
      </c>
      <c r="K2612" s="80" t="s">
        <v>433</v>
      </c>
      <c r="L2612" s="3" t="str">
        <f>_xlfn.XLOOKUP(Table5[[#This Row],[Item '#]],Ticket_Forms[Form Number],Ticket_Forms[Game Name],"",,)</f>
        <v>Zip Zap</v>
      </c>
      <c r="M2612" s="15">
        <v>146</v>
      </c>
      <c r="N2612" s="3">
        <f>LOOKUP(Table5[[#This Row],[Item '#]],Ticket_Forms[Form Number],Ticket_Forms[Ticket Count])</f>
        <v>4560</v>
      </c>
      <c r="O2612" s="16">
        <f>LOOKUP(Table5[[#This Row],[Item '#]],Ticket_Forms[Form Number],Ticket_Forms[Ticket Value])</f>
        <v>1</v>
      </c>
      <c r="P2612" s="16">
        <f>LOOKUP(Table5[[#This Row],[Item '#]],Ticket_Forms[Form Number],Ticket_Forms[Revenue])</f>
        <v>4560</v>
      </c>
      <c r="Q2612" s="16">
        <f>LOOKUP(Table5[[#This Row],[Item '#]],Ticket_Forms[Form Number],Ticket_Forms[Ideal Profit])</f>
        <v>1100</v>
      </c>
      <c r="R2612" s="16">
        <f>LOOKUP(Table5[[#This Row],[Item '#]],Ticket_Forms[Form Number],Ticket_Forms[Prizes])</f>
        <v>3460</v>
      </c>
      <c r="S2612" s="16">
        <f>LOOKUP(Table5[[#This Row],[Item '#]],Ticket_Forms[Form Number],Ticket_Forms[Location Rent])</f>
        <v>273</v>
      </c>
      <c r="T2612" s="16">
        <f>LOOKUP(Table5[[#This Row],[Item '#]],Ticket_Forms[Form Number],Ticket_Forms[Last Sale])</f>
        <v>0</v>
      </c>
      <c r="U2612" s="16" t="s">
        <v>3909</v>
      </c>
      <c r="V2612" s="58">
        <f>Table5[[#This Row],[Date Distributed]]</f>
        <v>45495</v>
      </c>
      <c r="W2612" s="3" t="str">
        <f>_xlfn.XLOOKUP(Table5[[#This Row],[Serial '#]],Table10[Serial '#],Table10[Charity Association],"",,)</f>
        <v>Cleveland Police Athletic League</v>
      </c>
      <c r="Z2612" s="3" t="s">
        <v>3909</v>
      </c>
    </row>
    <row r="2613" spans="1:26" hidden="1" x14ac:dyDescent="0.35">
      <c r="A2613" s="3">
        <v>2611</v>
      </c>
      <c r="B2613" s="85">
        <v>45495</v>
      </c>
      <c r="C2613" s="73">
        <f>_xlfn.XLOOKUP(Table5[[#This Row],[Serial '#]],Table10[Serial '#],Table10[Date],"",,)</f>
        <v>45497</v>
      </c>
      <c r="D26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13" s="73" t="str">
        <f>IF(Table5[[#This Row],[Date Distributed]]="","In Stock","Distributed")</f>
        <v>Distributed</v>
      </c>
      <c r="F2613" s="79" t="s">
        <v>660</v>
      </c>
      <c r="G2613" s="75" t="s">
        <v>761</v>
      </c>
      <c r="H2613" s="80" t="s">
        <v>777</v>
      </c>
      <c r="I2613" s="80" t="s">
        <v>778</v>
      </c>
      <c r="J2613" s="81" t="s">
        <v>3209</v>
      </c>
      <c r="K2613" s="80" t="s">
        <v>523</v>
      </c>
      <c r="L2613" s="3" t="str">
        <f>_xlfn.XLOOKUP(Table5[[#This Row],[Item '#]],Ticket_Forms[Form Number],Ticket_Forms[Game Name],"",,)</f>
        <v>Shot and A Beer</v>
      </c>
      <c r="M2613" s="15">
        <v>134</v>
      </c>
      <c r="N2613" s="3">
        <f>LOOKUP(Table5[[#This Row],[Item '#]],Ticket_Forms[Form Number],Ticket_Forms[Ticket Count])</f>
        <v>4000</v>
      </c>
      <c r="O2613" s="16">
        <f>LOOKUP(Table5[[#This Row],[Item '#]],Ticket_Forms[Form Number],Ticket_Forms[Ticket Value])</f>
        <v>1</v>
      </c>
      <c r="P2613" s="16">
        <f>LOOKUP(Table5[[#This Row],[Item '#]],Ticket_Forms[Form Number],Ticket_Forms[Revenue])</f>
        <v>4000</v>
      </c>
      <c r="Q2613" s="16">
        <f>LOOKUP(Table5[[#This Row],[Item '#]],Ticket_Forms[Form Number],Ticket_Forms[Ideal Profit])</f>
        <v>998</v>
      </c>
      <c r="R2613" s="16">
        <f>LOOKUP(Table5[[#This Row],[Item '#]],Ticket_Forms[Form Number],Ticket_Forms[Prizes])</f>
        <v>3002</v>
      </c>
      <c r="S2613" s="16">
        <f>LOOKUP(Table5[[#This Row],[Item '#]],Ticket_Forms[Form Number],Ticket_Forms[Location Rent])</f>
        <v>240</v>
      </c>
      <c r="T2613" s="16">
        <f>LOOKUP(Table5[[#This Row],[Item '#]],Ticket_Forms[Form Number],Ticket_Forms[Last Sale])</f>
        <v>0</v>
      </c>
      <c r="U2613" s="16" t="s">
        <v>3909</v>
      </c>
      <c r="V2613" s="58">
        <f>Table5[[#This Row],[Date Distributed]]</f>
        <v>45497</v>
      </c>
      <c r="W2613" s="3" t="str">
        <f>_xlfn.XLOOKUP(Table5[[#This Row],[Serial '#]],Table10[Serial '#],Table10[Charity Association],"",,)</f>
        <v>Greater Cleveland Football Foundation</v>
      </c>
      <c r="Z2613" s="3" t="s">
        <v>3909</v>
      </c>
    </row>
    <row r="2614" spans="1:26" hidden="1" x14ac:dyDescent="0.35">
      <c r="A2614" s="3">
        <v>2612</v>
      </c>
      <c r="B2614" s="85">
        <v>45495</v>
      </c>
      <c r="C2614" s="73">
        <f>_xlfn.XLOOKUP(Table5[[#This Row],[Serial '#]],Table10[Serial '#],Table10[Date],"",,)</f>
        <v>45499</v>
      </c>
      <c r="D26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14" s="73" t="str">
        <f>IF(Table5[[#This Row],[Date Distributed]]="","In Stock","Distributed")</f>
        <v>Distributed</v>
      </c>
      <c r="F2614" s="79" t="s">
        <v>660</v>
      </c>
      <c r="G2614" s="75" t="s">
        <v>761</v>
      </c>
      <c r="H2614" s="80" t="s">
        <v>777</v>
      </c>
      <c r="I2614" s="80" t="s">
        <v>778</v>
      </c>
      <c r="J2614" s="81" t="s">
        <v>3210</v>
      </c>
      <c r="K2614" s="80" t="s">
        <v>508</v>
      </c>
      <c r="L2614" s="3" t="str">
        <f>_xlfn.XLOOKUP(Table5[[#This Row],[Item '#]],Ticket_Forms[Form Number],Ticket_Forms[Game Name],"",,)</f>
        <v>Gimme Sum</v>
      </c>
      <c r="M2614" s="15">
        <v>212</v>
      </c>
      <c r="N2614" s="3">
        <f>LOOKUP(Table5[[#This Row],[Item '#]],Ticket_Forms[Form Number],Ticket_Forms[Ticket Count])</f>
        <v>6320</v>
      </c>
      <c r="O2614" s="16">
        <f>LOOKUP(Table5[[#This Row],[Item '#]],Ticket_Forms[Form Number],Ticket_Forms[Ticket Value])</f>
        <v>1</v>
      </c>
      <c r="P2614" s="16">
        <f>LOOKUP(Table5[[#This Row],[Item '#]],Ticket_Forms[Form Number],Ticket_Forms[Revenue])</f>
        <v>6320</v>
      </c>
      <c r="Q2614" s="16">
        <f>LOOKUP(Table5[[#This Row],[Item '#]],Ticket_Forms[Form Number],Ticket_Forms[Ideal Profit])</f>
        <v>1575</v>
      </c>
      <c r="R2614" s="16">
        <f>LOOKUP(Table5[[#This Row],[Item '#]],Ticket_Forms[Form Number],Ticket_Forms[Prizes])</f>
        <v>4745</v>
      </c>
      <c r="S2614" s="16">
        <f>LOOKUP(Table5[[#This Row],[Item '#]],Ticket_Forms[Form Number],Ticket_Forms[Location Rent])</f>
        <v>379</v>
      </c>
      <c r="T2614" s="16">
        <f>LOOKUP(Table5[[#This Row],[Item '#]],Ticket_Forms[Form Number],Ticket_Forms[Last Sale])</f>
        <v>599</v>
      </c>
      <c r="U2614" s="16" t="s">
        <v>3909</v>
      </c>
      <c r="V2614" s="58">
        <f>Table5[[#This Row],[Date Distributed]]</f>
        <v>45499</v>
      </c>
      <c r="W2614" s="3" t="str">
        <f>_xlfn.XLOOKUP(Table5[[#This Row],[Serial '#]],Table10[Serial '#],Table10[Charity Association],"",,)</f>
        <v>Cleveland Police Athletic League</v>
      </c>
      <c r="Z2614" s="3" t="s">
        <v>3909</v>
      </c>
    </row>
    <row r="2615" spans="1:26" hidden="1" x14ac:dyDescent="0.35">
      <c r="A2615" s="3">
        <v>2613</v>
      </c>
      <c r="B2615" s="85">
        <v>45495</v>
      </c>
      <c r="C2615" s="73">
        <f>_xlfn.XLOOKUP(Table5[[#This Row],[Serial '#]],Table10[Serial '#],Table10[Date],"",,)</f>
        <v>45499</v>
      </c>
      <c r="D26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15" s="73" t="str">
        <f>IF(Table5[[#This Row],[Date Distributed]]="","In Stock","Distributed")</f>
        <v>Distributed</v>
      </c>
      <c r="F2615" s="79" t="s">
        <v>660</v>
      </c>
      <c r="G2615" s="75" t="s">
        <v>761</v>
      </c>
      <c r="H2615" s="80" t="s">
        <v>777</v>
      </c>
      <c r="I2615" s="80" t="s">
        <v>778</v>
      </c>
      <c r="J2615" s="81" t="s">
        <v>3211</v>
      </c>
      <c r="K2615" s="80" t="s">
        <v>506</v>
      </c>
      <c r="L2615" s="3" t="str">
        <f>_xlfn.XLOOKUP(Table5[[#This Row],[Item '#]],Ticket_Forms[Form Number],Ticket_Forms[Game Name],"",,)</f>
        <v>Night Life</v>
      </c>
      <c r="M2615" s="15">
        <v>212</v>
      </c>
      <c r="N2615" s="3">
        <f>LOOKUP(Table5[[#This Row],[Item '#]],Ticket_Forms[Form Number],Ticket_Forms[Ticket Count])</f>
        <v>6320</v>
      </c>
      <c r="O2615" s="16">
        <f>LOOKUP(Table5[[#This Row],[Item '#]],Ticket_Forms[Form Number],Ticket_Forms[Ticket Value])</f>
        <v>1</v>
      </c>
      <c r="P2615" s="16">
        <f>LOOKUP(Table5[[#This Row],[Item '#]],Ticket_Forms[Form Number],Ticket_Forms[Revenue])</f>
        <v>6320</v>
      </c>
      <c r="Q2615" s="16">
        <f>LOOKUP(Table5[[#This Row],[Item '#]],Ticket_Forms[Form Number],Ticket_Forms[Ideal Profit])</f>
        <v>1575</v>
      </c>
      <c r="R2615" s="16">
        <f>LOOKUP(Table5[[#This Row],[Item '#]],Ticket_Forms[Form Number],Ticket_Forms[Prizes])</f>
        <v>4745</v>
      </c>
      <c r="S2615" s="16">
        <f>LOOKUP(Table5[[#This Row],[Item '#]],Ticket_Forms[Form Number],Ticket_Forms[Location Rent])</f>
        <v>379</v>
      </c>
      <c r="T2615" s="16">
        <f>LOOKUP(Table5[[#This Row],[Item '#]],Ticket_Forms[Form Number],Ticket_Forms[Last Sale])</f>
        <v>599</v>
      </c>
      <c r="U2615" s="16" t="s">
        <v>3909</v>
      </c>
      <c r="V2615" s="58">
        <f>Table5[[#This Row],[Date Distributed]]</f>
        <v>45499</v>
      </c>
      <c r="W2615" s="3" t="str">
        <f>_xlfn.XLOOKUP(Table5[[#This Row],[Serial '#]],Table10[Serial '#],Table10[Charity Association],"",,)</f>
        <v>Cleveland Police Athletic League</v>
      </c>
      <c r="Z2615" s="3" t="s">
        <v>3909</v>
      </c>
    </row>
    <row r="2616" spans="1:26" hidden="1" x14ac:dyDescent="0.35">
      <c r="A2616" s="3">
        <v>2614</v>
      </c>
      <c r="B2616" s="85">
        <v>45495</v>
      </c>
      <c r="C2616" s="73">
        <f>_xlfn.XLOOKUP(Table5[[#This Row],[Serial '#]],Table10[Serial '#],Table10[Date],"",,)</f>
        <v>45502</v>
      </c>
      <c r="D26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16" s="73" t="str">
        <f>IF(Table5[[#This Row],[Date Distributed]]="","In Stock","Distributed")</f>
        <v>Distributed</v>
      </c>
      <c r="F2616" s="79" t="s">
        <v>660</v>
      </c>
      <c r="G2616" s="75" t="s">
        <v>761</v>
      </c>
      <c r="H2616" s="80" t="s">
        <v>777</v>
      </c>
      <c r="I2616" s="80" t="s">
        <v>778</v>
      </c>
      <c r="J2616" s="81" t="s">
        <v>3212</v>
      </c>
      <c r="K2616" s="80" t="s">
        <v>507</v>
      </c>
      <c r="L2616" s="3" t="str">
        <f>_xlfn.XLOOKUP(Table5[[#This Row],[Item '#]],Ticket_Forms[Form Number],Ticket_Forms[Game Name],"",,)</f>
        <v>Ante Up</v>
      </c>
      <c r="M2616" s="15">
        <v>212</v>
      </c>
      <c r="N2616" s="3">
        <f>LOOKUP(Table5[[#This Row],[Item '#]],Ticket_Forms[Form Number],Ticket_Forms[Ticket Count])</f>
        <v>6320</v>
      </c>
      <c r="O2616" s="16">
        <f>LOOKUP(Table5[[#This Row],[Item '#]],Ticket_Forms[Form Number],Ticket_Forms[Ticket Value])</f>
        <v>1</v>
      </c>
      <c r="P2616" s="16">
        <f>LOOKUP(Table5[[#This Row],[Item '#]],Ticket_Forms[Form Number],Ticket_Forms[Revenue])</f>
        <v>6320</v>
      </c>
      <c r="Q2616" s="16">
        <f>LOOKUP(Table5[[#This Row],[Item '#]],Ticket_Forms[Form Number],Ticket_Forms[Ideal Profit])</f>
        <v>1575</v>
      </c>
      <c r="R2616" s="16">
        <f>LOOKUP(Table5[[#This Row],[Item '#]],Ticket_Forms[Form Number],Ticket_Forms[Prizes])</f>
        <v>4745</v>
      </c>
      <c r="S2616" s="16">
        <f>LOOKUP(Table5[[#This Row],[Item '#]],Ticket_Forms[Form Number],Ticket_Forms[Location Rent])</f>
        <v>379</v>
      </c>
      <c r="T2616" s="16">
        <f>LOOKUP(Table5[[#This Row],[Item '#]],Ticket_Forms[Form Number],Ticket_Forms[Last Sale])</f>
        <v>599</v>
      </c>
      <c r="U2616" s="16" t="s">
        <v>3909</v>
      </c>
      <c r="V2616" s="58">
        <f>Table5[[#This Row],[Date Distributed]]</f>
        <v>45502</v>
      </c>
      <c r="W2616" s="3" t="str">
        <f>_xlfn.XLOOKUP(Table5[[#This Row],[Serial '#]],Table10[Serial '#],Table10[Charity Association],"",,)</f>
        <v>Greater Cleveland Football Foundation</v>
      </c>
      <c r="Z2616" s="3" t="s">
        <v>3909</v>
      </c>
    </row>
    <row r="2617" spans="1:26" hidden="1" x14ac:dyDescent="0.35">
      <c r="A2617" s="3">
        <v>2615</v>
      </c>
      <c r="B2617" s="85">
        <v>45495</v>
      </c>
      <c r="C2617" s="73">
        <f>_xlfn.XLOOKUP(Table5[[#This Row],[Serial '#]],Table10[Serial '#],Table10[Date],"",,)</f>
        <v>45502</v>
      </c>
      <c r="D26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17" s="73" t="str">
        <f>IF(Table5[[#This Row],[Date Distributed]]="","In Stock","Distributed")</f>
        <v>Distributed</v>
      </c>
      <c r="F2617" s="79" t="s">
        <v>660</v>
      </c>
      <c r="G2617" s="75" t="s">
        <v>761</v>
      </c>
      <c r="H2617" s="80" t="s">
        <v>777</v>
      </c>
      <c r="I2617" s="80" t="s">
        <v>778</v>
      </c>
      <c r="J2617" s="81" t="s">
        <v>3213</v>
      </c>
      <c r="K2617" s="80" t="s">
        <v>434</v>
      </c>
      <c r="L2617" s="3" t="str">
        <f>_xlfn.XLOOKUP(Table5[[#This Row],[Item '#]],Ticket_Forms[Form Number],Ticket_Forms[Game Name],"",,)</f>
        <v>A-Paw-Ling Pooches</v>
      </c>
      <c r="M2617" s="15">
        <v>212</v>
      </c>
      <c r="N2617" s="3">
        <f>LOOKUP(Table5[[#This Row],[Item '#]],Ticket_Forms[Form Number],Ticket_Forms[Ticket Count])</f>
        <v>6320</v>
      </c>
      <c r="O2617" s="16">
        <f>LOOKUP(Table5[[#This Row],[Item '#]],Ticket_Forms[Form Number],Ticket_Forms[Ticket Value])</f>
        <v>1</v>
      </c>
      <c r="P2617" s="16">
        <f>LOOKUP(Table5[[#This Row],[Item '#]],Ticket_Forms[Form Number],Ticket_Forms[Revenue])</f>
        <v>6320</v>
      </c>
      <c r="Q2617" s="16">
        <f>LOOKUP(Table5[[#This Row],[Item '#]],Ticket_Forms[Form Number],Ticket_Forms[Ideal Profit])</f>
        <v>1575</v>
      </c>
      <c r="R2617" s="16">
        <f>LOOKUP(Table5[[#This Row],[Item '#]],Ticket_Forms[Form Number],Ticket_Forms[Prizes])</f>
        <v>4745</v>
      </c>
      <c r="S2617" s="16">
        <f>LOOKUP(Table5[[#This Row],[Item '#]],Ticket_Forms[Form Number],Ticket_Forms[Location Rent])</f>
        <v>379</v>
      </c>
      <c r="T2617" s="16">
        <f>LOOKUP(Table5[[#This Row],[Item '#]],Ticket_Forms[Form Number],Ticket_Forms[Last Sale])</f>
        <v>599</v>
      </c>
      <c r="U2617" s="16" t="s">
        <v>3909</v>
      </c>
      <c r="V2617" s="58">
        <f>Table5[[#This Row],[Date Distributed]]</f>
        <v>45502</v>
      </c>
      <c r="W2617" s="3" t="str">
        <f>_xlfn.XLOOKUP(Table5[[#This Row],[Serial '#]],Table10[Serial '#],Table10[Charity Association],"",,)</f>
        <v>Greater Cleveland Football Foundation</v>
      </c>
      <c r="Z2617" s="3" t="s">
        <v>3909</v>
      </c>
    </row>
    <row r="2618" spans="1:26" hidden="1" x14ac:dyDescent="0.35">
      <c r="A2618" s="3">
        <v>2616</v>
      </c>
      <c r="B2618" s="85">
        <v>45495</v>
      </c>
      <c r="C2618" s="73">
        <f>_xlfn.XLOOKUP(Table5[[#This Row],[Serial '#]],Table10[Serial '#],Table10[Date],"",,)</f>
        <v>45502</v>
      </c>
      <c r="D26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18" s="73" t="str">
        <f>IF(Table5[[#This Row],[Date Distributed]]="","In Stock","Distributed")</f>
        <v>Distributed</v>
      </c>
      <c r="F2618" s="79" t="s">
        <v>660</v>
      </c>
      <c r="G2618" s="75" t="s">
        <v>761</v>
      </c>
      <c r="H2618" s="80" t="s">
        <v>777</v>
      </c>
      <c r="I2618" s="80" t="s">
        <v>778</v>
      </c>
      <c r="J2618" s="81" t="s">
        <v>3214</v>
      </c>
      <c r="K2618" s="80" t="s">
        <v>508</v>
      </c>
      <c r="L2618" s="3" t="str">
        <f>_xlfn.XLOOKUP(Table5[[#This Row],[Item '#]],Ticket_Forms[Form Number],Ticket_Forms[Game Name],"",,)</f>
        <v>Gimme Sum</v>
      </c>
      <c r="M2618" s="15">
        <v>212</v>
      </c>
      <c r="N2618" s="3">
        <f>LOOKUP(Table5[[#This Row],[Item '#]],Ticket_Forms[Form Number],Ticket_Forms[Ticket Count])</f>
        <v>6320</v>
      </c>
      <c r="O2618" s="16">
        <f>LOOKUP(Table5[[#This Row],[Item '#]],Ticket_Forms[Form Number],Ticket_Forms[Ticket Value])</f>
        <v>1</v>
      </c>
      <c r="P2618" s="16">
        <f>LOOKUP(Table5[[#This Row],[Item '#]],Ticket_Forms[Form Number],Ticket_Forms[Revenue])</f>
        <v>6320</v>
      </c>
      <c r="Q2618" s="16">
        <f>LOOKUP(Table5[[#This Row],[Item '#]],Ticket_Forms[Form Number],Ticket_Forms[Ideal Profit])</f>
        <v>1575</v>
      </c>
      <c r="R2618" s="16">
        <f>LOOKUP(Table5[[#This Row],[Item '#]],Ticket_Forms[Form Number],Ticket_Forms[Prizes])</f>
        <v>4745</v>
      </c>
      <c r="S2618" s="16">
        <f>LOOKUP(Table5[[#This Row],[Item '#]],Ticket_Forms[Form Number],Ticket_Forms[Location Rent])</f>
        <v>379</v>
      </c>
      <c r="T2618" s="16">
        <f>LOOKUP(Table5[[#This Row],[Item '#]],Ticket_Forms[Form Number],Ticket_Forms[Last Sale])</f>
        <v>599</v>
      </c>
      <c r="U2618" s="16" t="s">
        <v>3909</v>
      </c>
      <c r="V2618" s="58">
        <f>Table5[[#This Row],[Date Distributed]]</f>
        <v>45502</v>
      </c>
      <c r="W2618" s="3" t="str">
        <f>_xlfn.XLOOKUP(Table5[[#This Row],[Serial '#]],Table10[Serial '#],Table10[Charity Association],"",,)</f>
        <v>Greater Cleveland Football Foundation</v>
      </c>
      <c r="Z2618" s="3" t="s">
        <v>3909</v>
      </c>
    </row>
    <row r="2619" spans="1:26" hidden="1" x14ac:dyDescent="0.35">
      <c r="A2619" s="3">
        <v>2617</v>
      </c>
      <c r="B2619" s="85">
        <v>45495</v>
      </c>
      <c r="C2619" s="73">
        <f>_xlfn.XLOOKUP(Table5[[#This Row],[Serial '#]],Table10[Serial '#],Table10[Date],"",,)</f>
        <v>45502</v>
      </c>
      <c r="D26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19" s="73" t="str">
        <f>IF(Table5[[#This Row],[Date Distributed]]="","In Stock","Distributed")</f>
        <v>Distributed</v>
      </c>
      <c r="F2619" s="79" t="s">
        <v>660</v>
      </c>
      <c r="G2619" s="75" t="s">
        <v>761</v>
      </c>
      <c r="H2619" s="80" t="s">
        <v>777</v>
      </c>
      <c r="I2619" s="80" t="s">
        <v>778</v>
      </c>
      <c r="J2619" s="81" t="s">
        <v>3215</v>
      </c>
      <c r="K2619" s="80" t="s">
        <v>472</v>
      </c>
      <c r="L2619" s="3" t="str">
        <f>_xlfn.XLOOKUP(Table5[[#This Row],[Item '#]],Ticket_Forms[Form Number],Ticket_Forms[Game Name],"",,)</f>
        <v>Mega Reel Power</v>
      </c>
      <c r="M2619" s="15">
        <v>212</v>
      </c>
      <c r="N2619" s="3">
        <f>LOOKUP(Table5[[#This Row],[Item '#]],Ticket_Forms[Form Number],Ticket_Forms[Ticket Count])</f>
        <v>6320</v>
      </c>
      <c r="O2619" s="16">
        <f>LOOKUP(Table5[[#This Row],[Item '#]],Ticket_Forms[Form Number],Ticket_Forms[Ticket Value])</f>
        <v>1</v>
      </c>
      <c r="P2619" s="16">
        <f>LOOKUP(Table5[[#This Row],[Item '#]],Ticket_Forms[Form Number],Ticket_Forms[Revenue])</f>
        <v>6320</v>
      </c>
      <c r="Q2619" s="16">
        <f>LOOKUP(Table5[[#This Row],[Item '#]],Ticket_Forms[Form Number],Ticket_Forms[Ideal Profit])</f>
        <v>1575</v>
      </c>
      <c r="R2619" s="16">
        <f>LOOKUP(Table5[[#This Row],[Item '#]],Ticket_Forms[Form Number],Ticket_Forms[Prizes])</f>
        <v>4745</v>
      </c>
      <c r="S2619" s="16">
        <f>LOOKUP(Table5[[#This Row],[Item '#]],Ticket_Forms[Form Number],Ticket_Forms[Location Rent])</f>
        <v>379</v>
      </c>
      <c r="T2619" s="16">
        <f>LOOKUP(Table5[[#This Row],[Item '#]],Ticket_Forms[Form Number],Ticket_Forms[Last Sale])</f>
        <v>599</v>
      </c>
      <c r="U2619" s="16" t="s">
        <v>3909</v>
      </c>
      <c r="V2619" s="58">
        <f>Table5[[#This Row],[Date Distributed]]</f>
        <v>45502</v>
      </c>
      <c r="W2619" s="3" t="str">
        <f>_xlfn.XLOOKUP(Table5[[#This Row],[Serial '#]],Table10[Serial '#],Table10[Charity Association],"",,)</f>
        <v>Greater Cleveland Football Foundation</v>
      </c>
      <c r="Z2619" s="3" t="s">
        <v>3909</v>
      </c>
    </row>
    <row r="2620" spans="1:26" hidden="1" x14ac:dyDescent="0.35">
      <c r="A2620" s="3">
        <v>2618</v>
      </c>
      <c r="B2620" s="85">
        <v>45495</v>
      </c>
      <c r="C2620" s="73">
        <f>_xlfn.XLOOKUP(Table5[[#This Row],[Serial '#]],Table10[Serial '#],Table10[Date],"",,)</f>
        <v>45503</v>
      </c>
      <c r="D26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20" s="73" t="str">
        <f>IF(Table5[[#This Row],[Date Distributed]]="","In Stock","Distributed")</f>
        <v>Distributed</v>
      </c>
      <c r="F2620" s="79" t="s">
        <v>660</v>
      </c>
      <c r="G2620" s="75" t="s">
        <v>761</v>
      </c>
      <c r="H2620" s="80" t="s">
        <v>777</v>
      </c>
      <c r="I2620" s="80" t="s">
        <v>778</v>
      </c>
      <c r="J2620" s="81" t="s">
        <v>3216</v>
      </c>
      <c r="K2620" s="80" t="s">
        <v>507</v>
      </c>
      <c r="L2620" s="3" t="str">
        <f>_xlfn.XLOOKUP(Table5[[#This Row],[Item '#]],Ticket_Forms[Form Number],Ticket_Forms[Game Name],"",,)</f>
        <v>Ante Up</v>
      </c>
      <c r="M2620" s="15">
        <v>212</v>
      </c>
      <c r="N2620" s="3">
        <f>LOOKUP(Table5[[#This Row],[Item '#]],Ticket_Forms[Form Number],Ticket_Forms[Ticket Count])</f>
        <v>6320</v>
      </c>
      <c r="O2620" s="16">
        <f>LOOKUP(Table5[[#This Row],[Item '#]],Ticket_Forms[Form Number],Ticket_Forms[Ticket Value])</f>
        <v>1</v>
      </c>
      <c r="P2620" s="16">
        <f>LOOKUP(Table5[[#This Row],[Item '#]],Ticket_Forms[Form Number],Ticket_Forms[Revenue])</f>
        <v>6320</v>
      </c>
      <c r="Q2620" s="16">
        <f>LOOKUP(Table5[[#This Row],[Item '#]],Ticket_Forms[Form Number],Ticket_Forms[Ideal Profit])</f>
        <v>1575</v>
      </c>
      <c r="R2620" s="16">
        <f>LOOKUP(Table5[[#This Row],[Item '#]],Ticket_Forms[Form Number],Ticket_Forms[Prizes])</f>
        <v>4745</v>
      </c>
      <c r="S2620" s="16">
        <f>LOOKUP(Table5[[#This Row],[Item '#]],Ticket_Forms[Form Number],Ticket_Forms[Location Rent])</f>
        <v>379</v>
      </c>
      <c r="T2620" s="16">
        <f>LOOKUP(Table5[[#This Row],[Item '#]],Ticket_Forms[Form Number],Ticket_Forms[Last Sale])</f>
        <v>599</v>
      </c>
      <c r="U2620" s="16" t="s">
        <v>3909</v>
      </c>
      <c r="V2620" s="58">
        <f>Table5[[#This Row],[Date Distributed]]</f>
        <v>45503</v>
      </c>
      <c r="W2620" s="3" t="str">
        <f>_xlfn.XLOOKUP(Table5[[#This Row],[Serial '#]],Table10[Serial '#],Table10[Charity Association],"",,)</f>
        <v>Holy Trinity Lutheran Church</v>
      </c>
      <c r="Z2620" s="3" t="s">
        <v>3909</v>
      </c>
    </row>
    <row r="2621" spans="1:26" hidden="1" x14ac:dyDescent="0.35">
      <c r="A2621" s="3">
        <v>2619</v>
      </c>
      <c r="B2621" s="85">
        <v>45495</v>
      </c>
      <c r="C2621" s="73">
        <f>_xlfn.XLOOKUP(Table5[[#This Row],[Serial '#]],Table10[Serial '#],Table10[Date],"",,)</f>
        <v>45503</v>
      </c>
      <c r="D26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21" s="73" t="str">
        <f>IF(Table5[[#This Row],[Date Distributed]]="","In Stock","Distributed")</f>
        <v>Distributed</v>
      </c>
      <c r="F2621" s="79" t="s">
        <v>660</v>
      </c>
      <c r="G2621" s="75" t="s">
        <v>761</v>
      </c>
      <c r="H2621" s="80" t="s">
        <v>777</v>
      </c>
      <c r="I2621" s="80" t="s">
        <v>778</v>
      </c>
      <c r="J2621" s="81" t="s">
        <v>3217</v>
      </c>
      <c r="K2621" s="80" t="s">
        <v>447</v>
      </c>
      <c r="L2621" s="3" t="str">
        <f>_xlfn.XLOOKUP(Table5[[#This Row],[Item '#]],Ticket_Forms[Form Number],Ticket_Forms[Game Name],"",,)</f>
        <v>Bar The Slots</v>
      </c>
      <c r="M2621" s="15">
        <v>212</v>
      </c>
      <c r="N2621" s="3">
        <f>LOOKUP(Table5[[#This Row],[Item '#]],Ticket_Forms[Form Number],Ticket_Forms[Ticket Count])</f>
        <v>6320</v>
      </c>
      <c r="O2621" s="16">
        <f>LOOKUP(Table5[[#This Row],[Item '#]],Ticket_Forms[Form Number],Ticket_Forms[Ticket Value])</f>
        <v>1</v>
      </c>
      <c r="P2621" s="16">
        <f>LOOKUP(Table5[[#This Row],[Item '#]],Ticket_Forms[Form Number],Ticket_Forms[Revenue])</f>
        <v>6320</v>
      </c>
      <c r="Q2621" s="16">
        <f>LOOKUP(Table5[[#This Row],[Item '#]],Ticket_Forms[Form Number],Ticket_Forms[Ideal Profit])</f>
        <v>1575</v>
      </c>
      <c r="R2621" s="16">
        <f>LOOKUP(Table5[[#This Row],[Item '#]],Ticket_Forms[Form Number],Ticket_Forms[Prizes])</f>
        <v>4745</v>
      </c>
      <c r="S2621" s="16">
        <f>LOOKUP(Table5[[#This Row],[Item '#]],Ticket_Forms[Form Number],Ticket_Forms[Location Rent])</f>
        <v>379</v>
      </c>
      <c r="T2621" s="16">
        <f>LOOKUP(Table5[[#This Row],[Item '#]],Ticket_Forms[Form Number],Ticket_Forms[Last Sale])</f>
        <v>599</v>
      </c>
      <c r="U2621" s="16" t="s">
        <v>3909</v>
      </c>
      <c r="V2621" s="58">
        <f>Table5[[#This Row],[Date Distributed]]</f>
        <v>45503</v>
      </c>
      <c r="W2621" s="3" t="str">
        <f>_xlfn.XLOOKUP(Table5[[#This Row],[Serial '#]],Table10[Serial '#],Table10[Charity Association],"",,)</f>
        <v>Holy Trinity Lutheran Church</v>
      </c>
      <c r="Z2621" s="3" t="s">
        <v>3909</v>
      </c>
    </row>
    <row r="2622" spans="1:26" hidden="1" x14ac:dyDescent="0.35">
      <c r="A2622" s="3">
        <v>2620</v>
      </c>
      <c r="B2622" s="78">
        <v>45495</v>
      </c>
      <c r="C2622" s="73">
        <f>_xlfn.XLOOKUP(Table5[[#This Row],[Serial '#]],Table10[Serial '#],Table10[Date],"",,)</f>
        <v>45505</v>
      </c>
      <c r="D26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22" s="73" t="str">
        <f>IF(Table5[[#This Row],[Date Distributed]]="","In Stock","Distributed")</f>
        <v>Distributed</v>
      </c>
      <c r="F2622" s="79" t="s">
        <v>660</v>
      </c>
      <c r="G2622" s="75" t="s">
        <v>761</v>
      </c>
      <c r="H2622" s="80" t="s">
        <v>777</v>
      </c>
      <c r="I2622" s="80" t="s">
        <v>778</v>
      </c>
      <c r="J2622" s="81" t="s">
        <v>3218</v>
      </c>
      <c r="K2622" s="80" t="s">
        <v>513</v>
      </c>
      <c r="L2622" s="3" t="str">
        <f>_xlfn.XLOOKUP(Table5[[#This Row],[Item '#]],Ticket_Forms[Form Number],Ticket_Forms[Game Name],"",,)</f>
        <v>Leader of the Pack</v>
      </c>
      <c r="M2622" s="15">
        <v>212</v>
      </c>
      <c r="N2622" s="3">
        <f>LOOKUP(Table5[[#This Row],[Item '#]],Ticket_Forms[Form Number],Ticket_Forms[Ticket Count])</f>
        <v>6320</v>
      </c>
      <c r="O2622" s="16">
        <f>LOOKUP(Table5[[#This Row],[Item '#]],Ticket_Forms[Form Number],Ticket_Forms[Ticket Value])</f>
        <v>1</v>
      </c>
      <c r="P2622" s="16">
        <f>LOOKUP(Table5[[#This Row],[Item '#]],Ticket_Forms[Form Number],Ticket_Forms[Revenue])</f>
        <v>6320</v>
      </c>
      <c r="Q2622" s="16">
        <f>LOOKUP(Table5[[#This Row],[Item '#]],Ticket_Forms[Form Number],Ticket_Forms[Ideal Profit])</f>
        <v>1575</v>
      </c>
      <c r="R2622" s="16">
        <f>LOOKUP(Table5[[#This Row],[Item '#]],Ticket_Forms[Form Number],Ticket_Forms[Prizes])</f>
        <v>4745</v>
      </c>
      <c r="S2622" s="16">
        <f>LOOKUP(Table5[[#This Row],[Item '#]],Ticket_Forms[Form Number],Ticket_Forms[Location Rent])</f>
        <v>379</v>
      </c>
      <c r="T2622" s="16">
        <f>LOOKUP(Table5[[#This Row],[Item '#]],Ticket_Forms[Form Number],Ticket_Forms[Last Sale])</f>
        <v>599</v>
      </c>
      <c r="U2622" s="16" t="s">
        <v>3909</v>
      </c>
      <c r="V2622" s="58">
        <f>Table5[[#This Row],[Date Distributed]]</f>
        <v>45505</v>
      </c>
      <c r="W2622" s="3" t="str">
        <f>_xlfn.XLOOKUP(Table5[[#This Row],[Serial '#]],Table10[Serial '#],Table10[Charity Association],"",,)</f>
        <v>Italian American Brotherhood Club</v>
      </c>
      <c r="X2622" s="3" t="s">
        <v>4064</v>
      </c>
      <c r="Y2622" s="33">
        <v>45509</v>
      </c>
      <c r="Z2622" s="3" t="s">
        <v>23</v>
      </c>
    </row>
    <row r="2623" spans="1:26" hidden="1" x14ac:dyDescent="0.35">
      <c r="A2623" s="3">
        <v>2621</v>
      </c>
      <c r="B2623" s="78">
        <v>45495</v>
      </c>
      <c r="C2623" s="73">
        <f>_xlfn.XLOOKUP(Table5[[#This Row],[Serial '#]],Table10[Serial '#],Table10[Date],"",,)</f>
        <v>45506</v>
      </c>
      <c r="D26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23" s="73" t="str">
        <f>IF(Table5[[#This Row],[Date Distributed]]="","In Stock","Distributed")</f>
        <v>Distributed</v>
      </c>
      <c r="F2623" s="79" t="s">
        <v>660</v>
      </c>
      <c r="G2623" s="75" t="s">
        <v>761</v>
      </c>
      <c r="H2623" s="80" t="s">
        <v>777</v>
      </c>
      <c r="I2623" s="80" t="s">
        <v>778</v>
      </c>
      <c r="J2623" s="81" t="s">
        <v>3219</v>
      </c>
      <c r="K2623" s="80" t="s">
        <v>433</v>
      </c>
      <c r="L2623" s="3" t="str">
        <f>_xlfn.XLOOKUP(Table5[[#This Row],[Item '#]],Ticket_Forms[Form Number],Ticket_Forms[Game Name],"",,)</f>
        <v>Zip Zap</v>
      </c>
      <c r="M2623" s="15">
        <v>146</v>
      </c>
      <c r="N2623" s="3">
        <f>LOOKUP(Table5[[#This Row],[Item '#]],Ticket_Forms[Form Number],Ticket_Forms[Ticket Count])</f>
        <v>4560</v>
      </c>
      <c r="O2623" s="16">
        <f>LOOKUP(Table5[[#This Row],[Item '#]],Ticket_Forms[Form Number],Ticket_Forms[Ticket Value])</f>
        <v>1</v>
      </c>
      <c r="P2623" s="16">
        <f>LOOKUP(Table5[[#This Row],[Item '#]],Ticket_Forms[Form Number],Ticket_Forms[Revenue])</f>
        <v>4560</v>
      </c>
      <c r="Q2623" s="16">
        <f>LOOKUP(Table5[[#This Row],[Item '#]],Ticket_Forms[Form Number],Ticket_Forms[Ideal Profit])</f>
        <v>1100</v>
      </c>
      <c r="R2623" s="16">
        <f>LOOKUP(Table5[[#This Row],[Item '#]],Ticket_Forms[Form Number],Ticket_Forms[Prizes])</f>
        <v>3460</v>
      </c>
      <c r="S2623" s="16">
        <f>LOOKUP(Table5[[#This Row],[Item '#]],Ticket_Forms[Form Number],Ticket_Forms[Location Rent])</f>
        <v>273</v>
      </c>
      <c r="T2623" s="16">
        <f>LOOKUP(Table5[[#This Row],[Item '#]],Ticket_Forms[Form Number],Ticket_Forms[Last Sale])</f>
        <v>0</v>
      </c>
      <c r="U2623" s="16" t="s">
        <v>3909</v>
      </c>
      <c r="V2623" s="58">
        <f>Table5[[#This Row],[Date Distributed]]</f>
        <v>45506</v>
      </c>
      <c r="W2623" s="3" t="str">
        <f>_xlfn.XLOOKUP(Table5[[#This Row],[Serial '#]],Table10[Serial '#],Table10[Charity Association],"",,)</f>
        <v>Cleveland Police Athletic League</v>
      </c>
      <c r="X2623" s="3" t="s">
        <v>4064</v>
      </c>
      <c r="Y2623" s="33">
        <v>45509</v>
      </c>
      <c r="Z2623" s="3" t="s">
        <v>23</v>
      </c>
    </row>
    <row r="2624" spans="1:26" hidden="1" x14ac:dyDescent="0.35">
      <c r="A2624" s="3">
        <v>2622</v>
      </c>
      <c r="B2624" s="78">
        <v>45495</v>
      </c>
      <c r="C2624" s="73">
        <f>_xlfn.XLOOKUP(Table5[[#This Row],[Serial '#]],Table10[Serial '#],Table10[Date],"",,)</f>
        <v>45509</v>
      </c>
      <c r="D26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24" s="73" t="str">
        <f>IF(Table5[[#This Row],[Date Distributed]]="","In Stock","Distributed")</f>
        <v>Distributed</v>
      </c>
      <c r="F2624" s="79" t="s">
        <v>660</v>
      </c>
      <c r="G2624" s="75" t="s">
        <v>761</v>
      </c>
      <c r="H2624" s="80" t="s">
        <v>777</v>
      </c>
      <c r="I2624" s="80" t="s">
        <v>778</v>
      </c>
      <c r="J2624" s="81" t="s">
        <v>3220</v>
      </c>
      <c r="K2624" s="80" t="s">
        <v>3645</v>
      </c>
      <c r="L2624" s="3" t="str">
        <f>_xlfn.XLOOKUP(Table5[[#This Row],[Item '#]],Ticket_Forms[Form Number],Ticket_Forms[Game Name],"",,)</f>
        <v>Big 5</v>
      </c>
      <c r="M2624" s="15">
        <v>360</v>
      </c>
      <c r="N2624" s="3">
        <f>LOOKUP(Table5[[#This Row],[Item '#]],Ticket_Forms[Form Number],Ticket_Forms[Ticket Count])</f>
        <v>9959</v>
      </c>
      <c r="O2624" s="16">
        <f>LOOKUP(Table5[[#This Row],[Item '#]],Ticket_Forms[Form Number],Ticket_Forms[Ticket Value])</f>
        <v>1</v>
      </c>
      <c r="P2624" s="16">
        <f>LOOKUP(Table5[[#This Row],[Item '#]],Ticket_Forms[Form Number],Ticket_Forms[Revenue])</f>
        <v>9959</v>
      </c>
      <c r="Q2624" s="16">
        <f>LOOKUP(Table5[[#This Row],[Item '#]],Ticket_Forms[Form Number],Ticket_Forms[Ideal Profit])</f>
        <v>2119</v>
      </c>
      <c r="R2624" s="16">
        <f>LOOKUP(Table5[[#This Row],[Item '#]],Ticket_Forms[Form Number],Ticket_Forms[Prizes])</f>
        <v>7840</v>
      </c>
      <c r="S2624" s="16">
        <f>LOOKUP(Table5[[#This Row],[Item '#]],Ticket_Forms[Form Number],Ticket_Forms[Location Rent])</f>
        <v>597</v>
      </c>
      <c r="T2624" s="16">
        <f>LOOKUP(Table5[[#This Row],[Item '#]],Ticket_Forms[Form Number],Ticket_Forms[Last Sale])</f>
        <v>0</v>
      </c>
      <c r="U2624" s="16" t="s">
        <v>3909</v>
      </c>
      <c r="V2624" s="58">
        <f>Table5[[#This Row],[Date Distributed]]</f>
        <v>45509</v>
      </c>
      <c r="W2624" s="3" t="str">
        <f>_xlfn.XLOOKUP(Table5[[#This Row],[Serial '#]],Table10[Serial '#],Table10[Charity Association],"",,)</f>
        <v>Greater Cleveland Football Foundation</v>
      </c>
      <c r="X2624" s="3" t="s">
        <v>4064</v>
      </c>
      <c r="Y2624" s="33">
        <v>45509</v>
      </c>
      <c r="Z2624" s="3" t="s">
        <v>23</v>
      </c>
    </row>
    <row r="2625" spans="1:26" hidden="1" x14ac:dyDescent="0.35">
      <c r="A2625" s="3">
        <v>2623</v>
      </c>
      <c r="B2625" s="78">
        <v>45495</v>
      </c>
      <c r="C2625" s="73">
        <f>_xlfn.XLOOKUP(Table5[[#This Row],[Serial '#]],Table10[Serial '#],Table10[Date],"",,)</f>
        <v>45509</v>
      </c>
      <c r="D26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25" s="73" t="str">
        <f>IF(Table5[[#This Row],[Date Distributed]]="","In Stock","Distributed")</f>
        <v>Distributed</v>
      </c>
      <c r="F2625" s="79" t="s">
        <v>660</v>
      </c>
      <c r="G2625" s="75" t="s">
        <v>761</v>
      </c>
      <c r="H2625" s="80" t="s">
        <v>777</v>
      </c>
      <c r="I2625" s="80" t="s">
        <v>778</v>
      </c>
      <c r="J2625" s="81" t="s">
        <v>3221</v>
      </c>
      <c r="K2625" s="80" t="s">
        <v>437</v>
      </c>
      <c r="L2625" s="3" t="str">
        <f>_xlfn.XLOOKUP(Table5[[#This Row],[Item '#]],Ticket_Forms[Form Number],Ticket_Forms[Game Name],"",,)</f>
        <v>Diamonds and Pearls</v>
      </c>
      <c r="M2625" s="15">
        <v>212</v>
      </c>
      <c r="N2625" s="3">
        <f>LOOKUP(Table5[[#This Row],[Item '#]],Ticket_Forms[Form Number],Ticket_Forms[Ticket Count])</f>
        <v>6320</v>
      </c>
      <c r="O2625" s="16">
        <f>LOOKUP(Table5[[#This Row],[Item '#]],Ticket_Forms[Form Number],Ticket_Forms[Ticket Value])</f>
        <v>1</v>
      </c>
      <c r="P2625" s="16">
        <f>LOOKUP(Table5[[#This Row],[Item '#]],Ticket_Forms[Form Number],Ticket_Forms[Revenue])</f>
        <v>6320</v>
      </c>
      <c r="Q2625" s="16">
        <f>LOOKUP(Table5[[#This Row],[Item '#]],Ticket_Forms[Form Number],Ticket_Forms[Ideal Profit])</f>
        <v>1575</v>
      </c>
      <c r="R2625" s="16">
        <f>LOOKUP(Table5[[#This Row],[Item '#]],Ticket_Forms[Form Number],Ticket_Forms[Prizes])</f>
        <v>4745</v>
      </c>
      <c r="S2625" s="16">
        <f>LOOKUP(Table5[[#This Row],[Item '#]],Ticket_Forms[Form Number],Ticket_Forms[Location Rent])</f>
        <v>379</v>
      </c>
      <c r="T2625" s="16">
        <f>LOOKUP(Table5[[#This Row],[Item '#]],Ticket_Forms[Form Number],Ticket_Forms[Last Sale])</f>
        <v>599</v>
      </c>
      <c r="U2625" s="16" t="s">
        <v>3909</v>
      </c>
      <c r="V2625" s="58">
        <f>Table5[[#This Row],[Date Distributed]]</f>
        <v>45509</v>
      </c>
      <c r="W2625" s="3" t="str">
        <f>_xlfn.XLOOKUP(Table5[[#This Row],[Serial '#]],Table10[Serial '#],Table10[Charity Association],"",,)</f>
        <v>Greater Cleveland Football Foundation</v>
      </c>
      <c r="X2625" s="3" t="s">
        <v>4064</v>
      </c>
      <c r="Y2625" s="33">
        <v>45509</v>
      </c>
      <c r="Z2625" s="3" t="s">
        <v>23</v>
      </c>
    </row>
    <row r="2626" spans="1:26" hidden="1" x14ac:dyDescent="0.35">
      <c r="A2626" s="3">
        <v>2624</v>
      </c>
      <c r="B2626" s="78">
        <v>45495</v>
      </c>
      <c r="C2626" s="73">
        <f>_xlfn.XLOOKUP(Table5[[#This Row],[Serial '#]],Table10[Serial '#],Table10[Date],"",,)</f>
        <v>45509</v>
      </c>
      <c r="D26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26" s="73" t="str">
        <f>IF(Table5[[#This Row],[Date Distributed]]="","In Stock","Distributed")</f>
        <v>Distributed</v>
      </c>
      <c r="F2626" s="79" t="s">
        <v>660</v>
      </c>
      <c r="G2626" s="75" t="s">
        <v>761</v>
      </c>
      <c r="H2626" s="80" t="s">
        <v>777</v>
      </c>
      <c r="I2626" s="80" t="s">
        <v>778</v>
      </c>
      <c r="J2626" s="81" t="s">
        <v>3222</v>
      </c>
      <c r="K2626" s="80" t="s">
        <v>433</v>
      </c>
      <c r="L2626" s="3" t="str">
        <f>_xlfn.XLOOKUP(Table5[[#This Row],[Item '#]],Ticket_Forms[Form Number],Ticket_Forms[Game Name],"",,)</f>
        <v>Zip Zap</v>
      </c>
      <c r="M2626" s="15">
        <v>146</v>
      </c>
      <c r="N2626" s="3">
        <f>LOOKUP(Table5[[#This Row],[Item '#]],Ticket_Forms[Form Number],Ticket_Forms[Ticket Count])</f>
        <v>4560</v>
      </c>
      <c r="O2626" s="16">
        <f>LOOKUP(Table5[[#This Row],[Item '#]],Ticket_Forms[Form Number],Ticket_Forms[Ticket Value])</f>
        <v>1</v>
      </c>
      <c r="P2626" s="16">
        <f>LOOKUP(Table5[[#This Row],[Item '#]],Ticket_Forms[Form Number],Ticket_Forms[Revenue])</f>
        <v>4560</v>
      </c>
      <c r="Q2626" s="16">
        <f>LOOKUP(Table5[[#This Row],[Item '#]],Ticket_Forms[Form Number],Ticket_Forms[Ideal Profit])</f>
        <v>1100</v>
      </c>
      <c r="R2626" s="16">
        <f>LOOKUP(Table5[[#This Row],[Item '#]],Ticket_Forms[Form Number],Ticket_Forms[Prizes])</f>
        <v>3460</v>
      </c>
      <c r="S2626" s="16">
        <f>LOOKUP(Table5[[#This Row],[Item '#]],Ticket_Forms[Form Number],Ticket_Forms[Location Rent])</f>
        <v>273</v>
      </c>
      <c r="T2626" s="16">
        <f>LOOKUP(Table5[[#This Row],[Item '#]],Ticket_Forms[Form Number],Ticket_Forms[Last Sale])</f>
        <v>0</v>
      </c>
      <c r="U2626" s="16" t="s">
        <v>3909</v>
      </c>
      <c r="V2626" s="58">
        <f>Table5[[#This Row],[Date Distributed]]</f>
        <v>45509</v>
      </c>
      <c r="W2626" s="3" t="str">
        <f>_xlfn.XLOOKUP(Table5[[#This Row],[Serial '#]],Table10[Serial '#],Table10[Charity Association],"",,)</f>
        <v>Cleveland Police Athletic League</v>
      </c>
      <c r="X2626" s="3" t="s">
        <v>4064</v>
      </c>
      <c r="Y2626" s="33">
        <v>45509</v>
      </c>
      <c r="Z2626" s="3" t="s">
        <v>23</v>
      </c>
    </row>
    <row r="2627" spans="1:26" hidden="1" x14ac:dyDescent="0.35">
      <c r="A2627" s="3">
        <v>2625</v>
      </c>
      <c r="B2627" s="78">
        <v>45495</v>
      </c>
      <c r="C2627" s="73">
        <f>_xlfn.XLOOKUP(Table5[[#This Row],[Serial '#]],Table10[Serial '#],Table10[Date],"",,)</f>
        <v>45513</v>
      </c>
      <c r="D26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27" s="73" t="str">
        <f>IF(Table5[[#This Row],[Date Distributed]]="","In Stock","Distributed")</f>
        <v>Distributed</v>
      </c>
      <c r="F2627" s="79" t="s">
        <v>660</v>
      </c>
      <c r="G2627" s="75" t="s">
        <v>761</v>
      </c>
      <c r="H2627" s="80" t="s">
        <v>777</v>
      </c>
      <c r="I2627" s="80" t="s">
        <v>778</v>
      </c>
      <c r="J2627" s="81" t="s">
        <v>3223</v>
      </c>
      <c r="K2627" s="80" t="s">
        <v>437</v>
      </c>
      <c r="L2627" s="3" t="str">
        <f>_xlfn.XLOOKUP(Table5[[#This Row],[Item '#]],Ticket_Forms[Form Number],Ticket_Forms[Game Name],"",,)</f>
        <v>Diamonds and Pearls</v>
      </c>
      <c r="M2627" s="15">
        <v>212</v>
      </c>
      <c r="N2627" s="3">
        <f>LOOKUP(Table5[[#This Row],[Item '#]],Ticket_Forms[Form Number],Ticket_Forms[Ticket Count])</f>
        <v>6320</v>
      </c>
      <c r="O2627" s="16">
        <f>LOOKUP(Table5[[#This Row],[Item '#]],Ticket_Forms[Form Number],Ticket_Forms[Ticket Value])</f>
        <v>1</v>
      </c>
      <c r="P2627" s="16">
        <f>LOOKUP(Table5[[#This Row],[Item '#]],Ticket_Forms[Form Number],Ticket_Forms[Revenue])</f>
        <v>6320</v>
      </c>
      <c r="Q2627" s="16">
        <f>LOOKUP(Table5[[#This Row],[Item '#]],Ticket_Forms[Form Number],Ticket_Forms[Ideal Profit])</f>
        <v>1575</v>
      </c>
      <c r="R2627" s="16">
        <f>LOOKUP(Table5[[#This Row],[Item '#]],Ticket_Forms[Form Number],Ticket_Forms[Prizes])</f>
        <v>4745</v>
      </c>
      <c r="S2627" s="16">
        <f>LOOKUP(Table5[[#This Row],[Item '#]],Ticket_Forms[Form Number],Ticket_Forms[Location Rent])</f>
        <v>379</v>
      </c>
      <c r="T2627" s="16">
        <f>LOOKUP(Table5[[#This Row],[Item '#]],Ticket_Forms[Form Number],Ticket_Forms[Last Sale])</f>
        <v>599</v>
      </c>
      <c r="U2627" s="16" t="s">
        <v>3909</v>
      </c>
      <c r="V2627" s="58">
        <f>Table5[[#This Row],[Date Distributed]]</f>
        <v>45513</v>
      </c>
      <c r="W2627" s="3" t="str">
        <f>_xlfn.XLOOKUP(Table5[[#This Row],[Serial '#]],Table10[Serial '#],Table10[Charity Association],"",,)</f>
        <v>Cleveland Police Athletic League</v>
      </c>
      <c r="X2627" s="3" t="s">
        <v>4064</v>
      </c>
      <c r="Y2627" s="33">
        <v>45509</v>
      </c>
      <c r="Z2627" s="3" t="s">
        <v>23</v>
      </c>
    </row>
    <row r="2628" spans="1:26" hidden="1" x14ac:dyDescent="0.35">
      <c r="A2628" s="3">
        <v>2626</v>
      </c>
      <c r="B2628" s="78">
        <v>45495</v>
      </c>
      <c r="C2628" s="73">
        <f>_xlfn.XLOOKUP(Table5[[#This Row],[Serial '#]],Table10[Serial '#],Table10[Date],"",,)</f>
        <v>45513</v>
      </c>
      <c r="D26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28" s="73" t="str">
        <f>IF(Table5[[#This Row],[Date Distributed]]="","In Stock","Distributed")</f>
        <v>Distributed</v>
      </c>
      <c r="F2628" s="79" t="s">
        <v>660</v>
      </c>
      <c r="G2628" s="75" t="s">
        <v>761</v>
      </c>
      <c r="H2628" s="80" t="s">
        <v>777</v>
      </c>
      <c r="I2628" s="80" t="s">
        <v>778</v>
      </c>
      <c r="J2628" s="81" t="s">
        <v>3224</v>
      </c>
      <c r="K2628" s="80" t="s">
        <v>440</v>
      </c>
      <c r="L2628" s="3" t="str">
        <f>_xlfn.XLOOKUP(Table5[[#This Row],[Item '#]],Ticket_Forms[Form Number],Ticket_Forms[Game Name],"",,)</f>
        <v>Campin' Buddies</v>
      </c>
      <c r="M2628" s="15">
        <v>212</v>
      </c>
      <c r="N2628" s="3">
        <f>LOOKUP(Table5[[#This Row],[Item '#]],Ticket_Forms[Form Number],Ticket_Forms[Ticket Count])</f>
        <v>6320</v>
      </c>
      <c r="O2628" s="16">
        <f>LOOKUP(Table5[[#This Row],[Item '#]],Ticket_Forms[Form Number],Ticket_Forms[Ticket Value])</f>
        <v>1</v>
      </c>
      <c r="P2628" s="16">
        <f>LOOKUP(Table5[[#This Row],[Item '#]],Ticket_Forms[Form Number],Ticket_Forms[Revenue])</f>
        <v>6320</v>
      </c>
      <c r="Q2628" s="16">
        <f>LOOKUP(Table5[[#This Row],[Item '#]],Ticket_Forms[Form Number],Ticket_Forms[Ideal Profit])</f>
        <v>1575</v>
      </c>
      <c r="R2628" s="16">
        <f>LOOKUP(Table5[[#This Row],[Item '#]],Ticket_Forms[Form Number],Ticket_Forms[Prizes])</f>
        <v>4745</v>
      </c>
      <c r="S2628" s="16">
        <f>LOOKUP(Table5[[#This Row],[Item '#]],Ticket_Forms[Form Number],Ticket_Forms[Location Rent])</f>
        <v>379</v>
      </c>
      <c r="T2628" s="16">
        <f>LOOKUP(Table5[[#This Row],[Item '#]],Ticket_Forms[Form Number],Ticket_Forms[Last Sale])</f>
        <v>599</v>
      </c>
      <c r="U2628" s="16" t="s">
        <v>3909</v>
      </c>
      <c r="V2628" s="58">
        <f>Table5[[#This Row],[Date Distributed]]</f>
        <v>45513</v>
      </c>
      <c r="W2628" s="3" t="str">
        <f>_xlfn.XLOOKUP(Table5[[#This Row],[Serial '#]],Table10[Serial '#],Table10[Charity Association],"",,)</f>
        <v>Greater Cleveland Football Foundation</v>
      </c>
      <c r="X2628" s="3" t="s">
        <v>4064</v>
      </c>
      <c r="Y2628" s="33">
        <v>45509</v>
      </c>
      <c r="Z2628" s="3" t="s">
        <v>23</v>
      </c>
    </row>
    <row r="2629" spans="1:26" hidden="1" x14ac:dyDescent="0.35">
      <c r="A2629" s="3">
        <v>2627</v>
      </c>
      <c r="B2629" s="78">
        <v>45495</v>
      </c>
      <c r="C2629" s="73">
        <f>_xlfn.XLOOKUP(Table5[[#This Row],[Serial '#]],Table10[Serial '#],Table10[Date],"",,)</f>
        <v>45513</v>
      </c>
      <c r="D26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29" s="73" t="str">
        <f>IF(Table5[[#This Row],[Date Distributed]]="","In Stock","Distributed")</f>
        <v>Distributed</v>
      </c>
      <c r="F2629" s="79" t="s">
        <v>660</v>
      </c>
      <c r="G2629" s="75" t="s">
        <v>761</v>
      </c>
      <c r="H2629" s="80" t="s">
        <v>777</v>
      </c>
      <c r="I2629" s="80" t="s">
        <v>778</v>
      </c>
      <c r="J2629" s="81" t="s">
        <v>3225</v>
      </c>
      <c r="K2629" s="80" t="s">
        <v>516</v>
      </c>
      <c r="L2629" s="3" t="str">
        <f>_xlfn.XLOOKUP(Table5[[#This Row],[Item '#]],Ticket_Forms[Form Number],Ticket_Forms[Game Name],"",,)</f>
        <v>On The Rocks</v>
      </c>
      <c r="M2629" s="15">
        <v>212</v>
      </c>
      <c r="N2629" s="3">
        <f>LOOKUP(Table5[[#This Row],[Item '#]],Ticket_Forms[Form Number],Ticket_Forms[Ticket Count])</f>
        <v>6320</v>
      </c>
      <c r="O2629" s="16">
        <f>LOOKUP(Table5[[#This Row],[Item '#]],Ticket_Forms[Form Number],Ticket_Forms[Ticket Value])</f>
        <v>1</v>
      </c>
      <c r="P2629" s="16">
        <f>LOOKUP(Table5[[#This Row],[Item '#]],Ticket_Forms[Form Number],Ticket_Forms[Revenue])</f>
        <v>6320</v>
      </c>
      <c r="Q2629" s="16">
        <f>LOOKUP(Table5[[#This Row],[Item '#]],Ticket_Forms[Form Number],Ticket_Forms[Ideal Profit])</f>
        <v>1575</v>
      </c>
      <c r="R2629" s="16">
        <f>LOOKUP(Table5[[#This Row],[Item '#]],Ticket_Forms[Form Number],Ticket_Forms[Prizes])</f>
        <v>4745</v>
      </c>
      <c r="S2629" s="16">
        <f>LOOKUP(Table5[[#This Row],[Item '#]],Ticket_Forms[Form Number],Ticket_Forms[Location Rent])</f>
        <v>379</v>
      </c>
      <c r="T2629" s="16">
        <f>LOOKUP(Table5[[#This Row],[Item '#]],Ticket_Forms[Form Number],Ticket_Forms[Last Sale])</f>
        <v>599</v>
      </c>
      <c r="U2629" s="16" t="s">
        <v>3909</v>
      </c>
      <c r="V2629" s="58">
        <f>Table5[[#This Row],[Date Distributed]]</f>
        <v>45513</v>
      </c>
      <c r="W2629" s="3" t="str">
        <f>_xlfn.XLOOKUP(Table5[[#This Row],[Serial '#]],Table10[Serial '#],Table10[Charity Association],"",,)</f>
        <v>Cleveland Police Athletic League</v>
      </c>
      <c r="X2629" s="3" t="s">
        <v>4064</v>
      </c>
      <c r="Y2629" s="33">
        <v>45509</v>
      </c>
      <c r="Z2629" s="3" t="s">
        <v>23</v>
      </c>
    </row>
    <row r="2630" spans="1:26" hidden="1" x14ac:dyDescent="0.35">
      <c r="A2630" s="3">
        <v>2628</v>
      </c>
      <c r="B2630" s="78">
        <v>45495</v>
      </c>
      <c r="C2630" s="73">
        <f>_xlfn.XLOOKUP(Table5[[#This Row],[Serial '#]],Table10[Serial '#],Table10[Date],"",,)</f>
        <v>45513</v>
      </c>
      <c r="D26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30" s="73" t="str">
        <f>IF(Table5[[#This Row],[Date Distributed]]="","In Stock","Distributed")</f>
        <v>Distributed</v>
      </c>
      <c r="F2630" s="79" t="s">
        <v>660</v>
      </c>
      <c r="G2630" s="75" t="s">
        <v>761</v>
      </c>
      <c r="H2630" s="80" t="s">
        <v>777</v>
      </c>
      <c r="I2630" s="80" t="s">
        <v>778</v>
      </c>
      <c r="J2630" s="81" t="s">
        <v>3226</v>
      </c>
      <c r="K2630" s="80" t="s">
        <v>433</v>
      </c>
      <c r="L2630" s="3" t="str">
        <f>_xlfn.XLOOKUP(Table5[[#This Row],[Item '#]],Ticket_Forms[Form Number],Ticket_Forms[Game Name],"",,)</f>
        <v>Zip Zap</v>
      </c>
      <c r="M2630" s="15">
        <v>146</v>
      </c>
      <c r="N2630" s="3">
        <f>LOOKUP(Table5[[#This Row],[Item '#]],Ticket_Forms[Form Number],Ticket_Forms[Ticket Count])</f>
        <v>4560</v>
      </c>
      <c r="O2630" s="16">
        <f>LOOKUP(Table5[[#This Row],[Item '#]],Ticket_Forms[Form Number],Ticket_Forms[Ticket Value])</f>
        <v>1</v>
      </c>
      <c r="P2630" s="16">
        <f>LOOKUP(Table5[[#This Row],[Item '#]],Ticket_Forms[Form Number],Ticket_Forms[Revenue])</f>
        <v>4560</v>
      </c>
      <c r="Q2630" s="16">
        <f>LOOKUP(Table5[[#This Row],[Item '#]],Ticket_Forms[Form Number],Ticket_Forms[Ideal Profit])</f>
        <v>1100</v>
      </c>
      <c r="R2630" s="16">
        <f>LOOKUP(Table5[[#This Row],[Item '#]],Ticket_Forms[Form Number],Ticket_Forms[Prizes])</f>
        <v>3460</v>
      </c>
      <c r="S2630" s="16">
        <f>LOOKUP(Table5[[#This Row],[Item '#]],Ticket_Forms[Form Number],Ticket_Forms[Location Rent])</f>
        <v>273</v>
      </c>
      <c r="T2630" s="16">
        <f>LOOKUP(Table5[[#This Row],[Item '#]],Ticket_Forms[Form Number],Ticket_Forms[Last Sale])</f>
        <v>0</v>
      </c>
      <c r="U2630" s="16" t="s">
        <v>3909</v>
      </c>
      <c r="V2630" s="58">
        <f>Table5[[#This Row],[Date Distributed]]</f>
        <v>45513</v>
      </c>
      <c r="W2630" s="3" t="str">
        <f>_xlfn.XLOOKUP(Table5[[#This Row],[Serial '#]],Table10[Serial '#],Table10[Charity Association],"",,)</f>
        <v>Cleveland Police Athletic League</v>
      </c>
      <c r="X2630" s="3" t="s">
        <v>4064</v>
      </c>
      <c r="Y2630" s="33">
        <v>45509</v>
      </c>
      <c r="Z2630" s="3" t="s">
        <v>23</v>
      </c>
    </row>
    <row r="2631" spans="1:26" hidden="1" x14ac:dyDescent="0.35">
      <c r="A2631" s="3">
        <v>2629</v>
      </c>
      <c r="B2631" s="78">
        <v>45495</v>
      </c>
      <c r="C2631" s="73">
        <f>_xlfn.XLOOKUP(Table5[[#This Row],[Serial '#]],Table10[Serial '#],Table10[Date],"",,)</f>
        <v>45516</v>
      </c>
      <c r="D26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31" s="73" t="str">
        <f>IF(Table5[[#This Row],[Date Distributed]]="","In Stock","Distributed")</f>
        <v>Distributed</v>
      </c>
      <c r="F2631" s="79" t="s">
        <v>660</v>
      </c>
      <c r="G2631" s="75" t="s">
        <v>761</v>
      </c>
      <c r="H2631" s="80" t="s">
        <v>777</v>
      </c>
      <c r="I2631" s="80" t="s">
        <v>778</v>
      </c>
      <c r="J2631" s="81" t="s">
        <v>3227</v>
      </c>
      <c r="K2631" s="80" t="s">
        <v>507</v>
      </c>
      <c r="L2631" s="3" t="str">
        <f>_xlfn.XLOOKUP(Table5[[#This Row],[Item '#]],Ticket_Forms[Form Number],Ticket_Forms[Game Name],"",,)</f>
        <v>Ante Up</v>
      </c>
      <c r="M2631" s="15">
        <v>212</v>
      </c>
      <c r="N2631" s="3">
        <f>LOOKUP(Table5[[#This Row],[Item '#]],Ticket_Forms[Form Number],Ticket_Forms[Ticket Count])</f>
        <v>6320</v>
      </c>
      <c r="O2631" s="16">
        <f>LOOKUP(Table5[[#This Row],[Item '#]],Ticket_Forms[Form Number],Ticket_Forms[Ticket Value])</f>
        <v>1</v>
      </c>
      <c r="P2631" s="16">
        <f>LOOKUP(Table5[[#This Row],[Item '#]],Ticket_Forms[Form Number],Ticket_Forms[Revenue])</f>
        <v>6320</v>
      </c>
      <c r="Q2631" s="16">
        <f>LOOKUP(Table5[[#This Row],[Item '#]],Ticket_Forms[Form Number],Ticket_Forms[Ideal Profit])</f>
        <v>1575</v>
      </c>
      <c r="R2631" s="16">
        <f>LOOKUP(Table5[[#This Row],[Item '#]],Ticket_Forms[Form Number],Ticket_Forms[Prizes])</f>
        <v>4745</v>
      </c>
      <c r="S2631" s="16">
        <f>LOOKUP(Table5[[#This Row],[Item '#]],Ticket_Forms[Form Number],Ticket_Forms[Location Rent])</f>
        <v>379</v>
      </c>
      <c r="T2631" s="16">
        <f>LOOKUP(Table5[[#This Row],[Item '#]],Ticket_Forms[Form Number],Ticket_Forms[Last Sale])</f>
        <v>599</v>
      </c>
      <c r="U2631" s="16" t="s">
        <v>3909</v>
      </c>
      <c r="V2631" s="58">
        <f>Table5[[#This Row],[Date Distributed]]</f>
        <v>45516</v>
      </c>
      <c r="W2631" s="3" t="str">
        <f>_xlfn.XLOOKUP(Table5[[#This Row],[Serial '#]],Table10[Serial '#],Table10[Charity Association],"",,)</f>
        <v>Italian American Brotherhood Club</v>
      </c>
      <c r="X2631" s="3" t="s">
        <v>4064</v>
      </c>
      <c r="Y2631" s="33">
        <v>45509</v>
      </c>
      <c r="Z2631" s="3" t="s">
        <v>23</v>
      </c>
    </row>
    <row r="2632" spans="1:26" hidden="1" x14ac:dyDescent="0.35">
      <c r="A2632" s="3">
        <v>2630</v>
      </c>
      <c r="B2632" s="78">
        <v>45495</v>
      </c>
      <c r="C2632" s="73">
        <f>_xlfn.XLOOKUP(Table5[[#This Row],[Serial '#]],Table10[Serial '#],Table10[Date],"",,)</f>
        <v>45516</v>
      </c>
      <c r="D26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32" s="73" t="str">
        <f>IF(Table5[[#This Row],[Date Distributed]]="","In Stock","Distributed")</f>
        <v>Distributed</v>
      </c>
      <c r="F2632" s="79" t="s">
        <v>660</v>
      </c>
      <c r="G2632" s="75" t="s">
        <v>761</v>
      </c>
      <c r="H2632" s="80" t="s">
        <v>777</v>
      </c>
      <c r="I2632" s="80" t="s">
        <v>778</v>
      </c>
      <c r="J2632" s="81" t="s">
        <v>3228</v>
      </c>
      <c r="K2632" s="80" t="s">
        <v>447</v>
      </c>
      <c r="L2632" s="3" t="str">
        <f>_xlfn.XLOOKUP(Table5[[#This Row],[Item '#]],Ticket_Forms[Form Number],Ticket_Forms[Game Name],"",,)</f>
        <v>Bar The Slots</v>
      </c>
      <c r="M2632" s="15">
        <v>212</v>
      </c>
      <c r="N2632" s="3">
        <f>LOOKUP(Table5[[#This Row],[Item '#]],Ticket_Forms[Form Number],Ticket_Forms[Ticket Count])</f>
        <v>6320</v>
      </c>
      <c r="O2632" s="16">
        <f>LOOKUP(Table5[[#This Row],[Item '#]],Ticket_Forms[Form Number],Ticket_Forms[Ticket Value])</f>
        <v>1</v>
      </c>
      <c r="P2632" s="16">
        <f>LOOKUP(Table5[[#This Row],[Item '#]],Ticket_Forms[Form Number],Ticket_Forms[Revenue])</f>
        <v>6320</v>
      </c>
      <c r="Q2632" s="16">
        <f>LOOKUP(Table5[[#This Row],[Item '#]],Ticket_Forms[Form Number],Ticket_Forms[Ideal Profit])</f>
        <v>1575</v>
      </c>
      <c r="R2632" s="16">
        <f>LOOKUP(Table5[[#This Row],[Item '#]],Ticket_Forms[Form Number],Ticket_Forms[Prizes])</f>
        <v>4745</v>
      </c>
      <c r="S2632" s="16">
        <f>LOOKUP(Table5[[#This Row],[Item '#]],Ticket_Forms[Form Number],Ticket_Forms[Location Rent])</f>
        <v>379</v>
      </c>
      <c r="T2632" s="16">
        <f>LOOKUP(Table5[[#This Row],[Item '#]],Ticket_Forms[Form Number],Ticket_Forms[Last Sale])</f>
        <v>599</v>
      </c>
      <c r="U2632" s="16" t="s">
        <v>3909</v>
      </c>
      <c r="V2632" s="58">
        <f>Table5[[#This Row],[Date Distributed]]</f>
        <v>45516</v>
      </c>
      <c r="W2632" s="3" t="str">
        <f>_xlfn.XLOOKUP(Table5[[#This Row],[Serial '#]],Table10[Serial '#],Table10[Charity Association],"",,)</f>
        <v>Greater Cleveland Football Foundation</v>
      </c>
      <c r="X2632" s="3" t="s">
        <v>4064</v>
      </c>
      <c r="Y2632" s="33">
        <v>45509</v>
      </c>
      <c r="Z2632" s="3" t="s">
        <v>23</v>
      </c>
    </row>
    <row r="2633" spans="1:26" hidden="1" x14ac:dyDescent="0.35">
      <c r="A2633" s="3">
        <v>2631</v>
      </c>
      <c r="B2633" s="78">
        <v>45495</v>
      </c>
      <c r="C2633" s="73">
        <f>_xlfn.XLOOKUP(Table5[[#This Row],[Serial '#]],Table10[Serial '#],Table10[Date],"",,)</f>
        <v>45516</v>
      </c>
      <c r="D26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33" s="73" t="str">
        <f>IF(Table5[[#This Row],[Date Distributed]]="","In Stock","Distributed")</f>
        <v>Distributed</v>
      </c>
      <c r="F2633" s="79" t="s">
        <v>660</v>
      </c>
      <c r="G2633" s="75" t="s">
        <v>761</v>
      </c>
      <c r="H2633" s="80" t="s">
        <v>777</v>
      </c>
      <c r="I2633" s="80" t="s">
        <v>778</v>
      </c>
      <c r="J2633" s="81" t="s">
        <v>3229</v>
      </c>
      <c r="K2633" s="80" t="s">
        <v>441</v>
      </c>
      <c r="L2633" s="3" t="str">
        <f>_xlfn.XLOOKUP(Table5[[#This Row],[Item '#]],Ticket_Forms[Form Number],Ticket_Forms[Game Name],"",,)</f>
        <v>Simple Life</v>
      </c>
      <c r="M2633" s="15">
        <v>212</v>
      </c>
      <c r="N2633" s="3">
        <f>LOOKUP(Table5[[#This Row],[Item '#]],Ticket_Forms[Form Number],Ticket_Forms[Ticket Count])</f>
        <v>6320</v>
      </c>
      <c r="O2633" s="16">
        <f>LOOKUP(Table5[[#This Row],[Item '#]],Ticket_Forms[Form Number],Ticket_Forms[Ticket Value])</f>
        <v>1</v>
      </c>
      <c r="P2633" s="16">
        <f>LOOKUP(Table5[[#This Row],[Item '#]],Ticket_Forms[Form Number],Ticket_Forms[Revenue])</f>
        <v>6320</v>
      </c>
      <c r="Q2633" s="16">
        <f>LOOKUP(Table5[[#This Row],[Item '#]],Ticket_Forms[Form Number],Ticket_Forms[Ideal Profit])</f>
        <v>1575</v>
      </c>
      <c r="R2633" s="16">
        <f>LOOKUP(Table5[[#This Row],[Item '#]],Ticket_Forms[Form Number],Ticket_Forms[Prizes])</f>
        <v>4745</v>
      </c>
      <c r="S2633" s="16">
        <f>LOOKUP(Table5[[#This Row],[Item '#]],Ticket_Forms[Form Number],Ticket_Forms[Location Rent])</f>
        <v>379</v>
      </c>
      <c r="T2633" s="16">
        <f>LOOKUP(Table5[[#This Row],[Item '#]],Ticket_Forms[Form Number],Ticket_Forms[Last Sale])</f>
        <v>599</v>
      </c>
      <c r="U2633" s="16" t="s">
        <v>3909</v>
      </c>
      <c r="V2633" s="58">
        <f>Table5[[#This Row],[Date Distributed]]</f>
        <v>45516</v>
      </c>
      <c r="W2633" s="3" t="str">
        <f>_xlfn.XLOOKUP(Table5[[#This Row],[Serial '#]],Table10[Serial '#],Table10[Charity Association],"",,)</f>
        <v>Cleveland Police Athletic League</v>
      </c>
      <c r="X2633" s="3" t="s">
        <v>4064</v>
      </c>
      <c r="Y2633" s="33">
        <v>45509</v>
      </c>
      <c r="Z2633" s="3" t="s">
        <v>23</v>
      </c>
    </row>
    <row r="2634" spans="1:26" hidden="1" x14ac:dyDescent="0.35">
      <c r="A2634" s="3">
        <v>2632</v>
      </c>
      <c r="B2634" s="78">
        <v>45495</v>
      </c>
      <c r="C2634" s="73">
        <f>_xlfn.XLOOKUP(Table5[[#This Row],[Serial '#]],Table10[Serial '#],Table10[Date],"",,)</f>
        <v>45516</v>
      </c>
      <c r="D26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34" s="73" t="str">
        <f>IF(Table5[[#This Row],[Date Distributed]]="","In Stock","Distributed")</f>
        <v>Distributed</v>
      </c>
      <c r="F2634" s="79" t="s">
        <v>660</v>
      </c>
      <c r="G2634" s="75" t="s">
        <v>761</v>
      </c>
      <c r="H2634" s="80" t="s">
        <v>777</v>
      </c>
      <c r="I2634" s="80" t="s">
        <v>778</v>
      </c>
      <c r="J2634" s="81" t="s">
        <v>3230</v>
      </c>
      <c r="K2634" s="80" t="s">
        <v>526</v>
      </c>
      <c r="L2634" s="3" t="str">
        <f>_xlfn.XLOOKUP(Table5[[#This Row],[Item '#]],Ticket_Forms[Form Number],Ticket_Forms[Game Name],"",,)</f>
        <v>Drinks On Me</v>
      </c>
      <c r="M2634" s="15">
        <v>134</v>
      </c>
      <c r="N2634" s="3">
        <f>LOOKUP(Table5[[#This Row],[Item '#]],Ticket_Forms[Form Number],Ticket_Forms[Ticket Count])</f>
        <v>4000</v>
      </c>
      <c r="O2634" s="16">
        <f>LOOKUP(Table5[[#This Row],[Item '#]],Ticket_Forms[Form Number],Ticket_Forms[Ticket Value])</f>
        <v>1</v>
      </c>
      <c r="P2634" s="16">
        <f>LOOKUP(Table5[[#This Row],[Item '#]],Ticket_Forms[Form Number],Ticket_Forms[Revenue])</f>
        <v>4000</v>
      </c>
      <c r="Q2634" s="16">
        <f>LOOKUP(Table5[[#This Row],[Item '#]],Ticket_Forms[Form Number],Ticket_Forms[Ideal Profit])</f>
        <v>998</v>
      </c>
      <c r="R2634" s="16">
        <f>LOOKUP(Table5[[#This Row],[Item '#]],Ticket_Forms[Form Number],Ticket_Forms[Prizes])</f>
        <v>3002</v>
      </c>
      <c r="S2634" s="16">
        <f>LOOKUP(Table5[[#This Row],[Item '#]],Ticket_Forms[Form Number],Ticket_Forms[Location Rent])</f>
        <v>240</v>
      </c>
      <c r="T2634" s="16">
        <f>LOOKUP(Table5[[#This Row],[Item '#]],Ticket_Forms[Form Number],Ticket_Forms[Last Sale])</f>
        <v>0</v>
      </c>
      <c r="U2634" s="16" t="s">
        <v>3909</v>
      </c>
      <c r="V2634" s="58">
        <f>Table5[[#This Row],[Date Distributed]]</f>
        <v>45516</v>
      </c>
      <c r="W2634" s="3" t="str">
        <f>_xlfn.XLOOKUP(Table5[[#This Row],[Serial '#]],Table10[Serial '#],Table10[Charity Association],"",,)</f>
        <v>Cleveland Police Athletic League</v>
      </c>
      <c r="X2634" s="3" t="s">
        <v>4064</v>
      </c>
      <c r="Y2634" s="33">
        <v>45509</v>
      </c>
      <c r="Z2634" s="3" t="s">
        <v>23</v>
      </c>
    </row>
    <row r="2635" spans="1:26" hidden="1" x14ac:dyDescent="0.35">
      <c r="A2635" s="3">
        <v>2633</v>
      </c>
      <c r="B2635" s="78">
        <v>45495</v>
      </c>
      <c r="C2635" s="73">
        <f>_xlfn.XLOOKUP(Table5[[#This Row],[Serial '#]],Table10[Serial '#],Table10[Date],"",,)</f>
        <v>45516</v>
      </c>
      <c r="D26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35" s="73" t="str">
        <f>IF(Table5[[#This Row],[Date Distributed]]="","In Stock","Distributed")</f>
        <v>Distributed</v>
      </c>
      <c r="F2635" s="79" t="s">
        <v>660</v>
      </c>
      <c r="G2635" s="75" t="s">
        <v>761</v>
      </c>
      <c r="H2635" s="80" t="s">
        <v>777</v>
      </c>
      <c r="I2635" s="80" t="s">
        <v>778</v>
      </c>
      <c r="J2635" s="81" t="s">
        <v>3231</v>
      </c>
      <c r="K2635" s="80" t="s">
        <v>526</v>
      </c>
      <c r="L2635" s="3" t="str">
        <f>_xlfn.XLOOKUP(Table5[[#This Row],[Item '#]],Ticket_Forms[Form Number],Ticket_Forms[Game Name],"",,)</f>
        <v>Drinks On Me</v>
      </c>
      <c r="M2635" s="15">
        <v>134</v>
      </c>
      <c r="N2635" s="3">
        <f>LOOKUP(Table5[[#This Row],[Item '#]],Ticket_Forms[Form Number],Ticket_Forms[Ticket Count])</f>
        <v>4000</v>
      </c>
      <c r="O2635" s="16">
        <f>LOOKUP(Table5[[#This Row],[Item '#]],Ticket_Forms[Form Number],Ticket_Forms[Ticket Value])</f>
        <v>1</v>
      </c>
      <c r="P2635" s="16">
        <f>LOOKUP(Table5[[#This Row],[Item '#]],Ticket_Forms[Form Number],Ticket_Forms[Revenue])</f>
        <v>4000</v>
      </c>
      <c r="Q2635" s="16">
        <f>LOOKUP(Table5[[#This Row],[Item '#]],Ticket_Forms[Form Number],Ticket_Forms[Ideal Profit])</f>
        <v>998</v>
      </c>
      <c r="R2635" s="16">
        <f>LOOKUP(Table5[[#This Row],[Item '#]],Ticket_Forms[Form Number],Ticket_Forms[Prizes])</f>
        <v>3002</v>
      </c>
      <c r="S2635" s="16">
        <f>LOOKUP(Table5[[#This Row],[Item '#]],Ticket_Forms[Form Number],Ticket_Forms[Location Rent])</f>
        <v>240</v>
      </c>
      <c r="T2635" s="16">
        <f>LOOKUP(Table5[[#This Row],[Item '#]],Ticket_Forms[Form Number],Ticket_Forms[Last Sale])</f>
        <v>0</v>
      </c>
      <c r="U2635" s="16" t="s">
        <v>3909</v>
      </c>
      <c r="V2635" s="58">
        <f>Table5[[#This Row],[Date Distributed]]</f>
        <v>45516</v>
      </c>
      <c r="W2635" s="3" t="str">
        <f>_xlfn.XLOOKUP(Table5[[#This Row],[Serial '#]],Table10[Serial '#],Table10[Charity Association],"",,)</f>
        <v>Cleveland Police Athletic League</v>
      </c>
      <c r="X2635" s="3" t="s">
        <v>4064</v>
      </c>
      <c r="Y2635" s="33">
        <v>45509</v>
      </c>
      <c r="Z2635" s="3" t="s">
        <v>23</v>
      </c>
    </row>
    <row r="2636" spans="1:26" hidden="1" x14ac:dyDescent="0.35">
      <c r="A2636" s="3">
        <v>2634</v>
      </c>
      <c r="B2636" s="78">
        <v>45495</v>
      </c>
      <c r="C2636" s="73">
        <f>_xlfn.XLOOKUP(Table5[[#This Row],[Serial '#]],Table10[Serial '#],Table10[Date],"",,)</f>
        <v>45516</v>
      </c>
      <c r="D26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36" s="73" t="str">
        <f>IF(Table5[[#This Row],[Date Distributed]]="","In Stock","Distributed")</f>
        <v>Distributed</v>
      </c>
      <c r="F2636" s="79" t="s">
        <v>660</v>
      </c>
      <c r="G2636" s="75" t="s">
        <v>761</v>
      </c>
      <c r="H2636" s="80" t="s">
        <v>777</v>
      </c>
      <c r="I2636" s="80" t="s">
        <v>778</v>
      </c>
      <c r="J2636" s="81" t="s">
        <v>3232</v>
      </c>
      <c r="K2636" s="80" t="s">
        <v>527</v>
      </c>
      <c r="L2636" s="3" t="str">
        <f>_xlfn.XLOOKUP(Table5[[#This Row],[Item '#]],Ticket_Forms[Form Number],Ticket_Forms[Game Name],"",,)</f>
        <v>Chips A Plenty</v>
      </c>
      <c r="M2636" s="15">
        <v>134</v>
      </c>
      <c r="N2636" s="3">
        <f>LOOKUP(Table5[[#This Row],[Item '#]],Ticket_Forms[Form Number],Ticket_Forms[Ticket Count])</f>
        <v>4000</v>
      </c>
      <c r="O2636" s="16">
        <f>LOOKUP(Table5[[#This Row],[Item '#]],Ticket_Forms[Form Number],Ticket_Forms[Ticket Value])</f>
        <v>1</v>
      </c>
      <c r="P2636" s="16">
        <f>LOOKUP(Table5[[#This Row],[Item '#]],Ticket_Forms[Form Number],Ticket_Forms[Revenue])</f>
        <v>4000</v>
      </c>
      <c r="Q2636" s="16">
        <f>LOOKUP(Table5[[#This Row],[Item '#]],Ticket_Forms[Form Number],Ticket_Forms[Ideal Profit])</f>
        <v>998</v>
      </c>
      <c r="R2636" s="16">
        <f>LOOKUP(Table5[[#This Row],[Item '#]],Ticket_Forms[Form Number],Ticket_Forms[Prizes])</f>
        <v>3002</v>
      </c>
      <c r="S2636" s="16">
        <f>LOOKUP(Table5[[#This Row],[Item '#]],Ticket_Forms[Form Number],Ticket_Forms[Location Rent])</f>
        <v>240</v>
      </c>
      <c r="T2636" s="16">
        <f>LOOKUP(Table5[[#This Row],[Item '#]],Ticket_Forms[Form Number],Ticket_Forms[Last Sale])</f>
        <v>0</v>
      </c>
      <c r="U2636" s="16" t="s">
        <v>3909</v>
      </c>
      <c r="V2636" s="58">
        <f>Table5[[#This Row],[Date Distributed]]</f>
        <v>45516</v>
      </c>
      <c r="W2636" s="3" t="str">
        <f>_xlfn.XLOOKUP(Table5[[#This Row],[Serial '#]],Table10[Serial '#],Table10[Charity Association],"",,)</f>
        <v>Cleveland Police Athletic League</v>
      </c>
      <c r="X2636" s="3" t="s">
        <v>4064</v>
      </c>
      <c r="Y2636" s="33">
        <v>45509</v>
      </c>
      <c r="Z2636" s="3" t="s">
        <v>23</v>
      </c>
    </row>
    <row r="2637" spans="1:26" hidden="1" x14ac:dyDescent="0.35">
      <c r="A2637" s="3">
        <v>2635</v>
      </c>
      <c r="B2637" s="78">
        <v>45495</v>
      </c>
      <c r="C2637" s="73">
        <f>_xlfn.XLOOKUP(Table5[[#This Row],[Serial '#]],Table10[Serial '#],Table10[Date],"",,)</f>
        <v>45516</v>
      </c>
      <c r="D26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37" s="73" t="str">
        <f>IF(Table5[[#This Row],[Date Distributed]]="","In Stock","Distributed")</f>
        <v>Distributed</v>
      </c>
      <c r="F2637" s="79" t="s">
        <v>660</v>
      </c>
      <c r="G2637" s="75" t="s">
        <v>761</v>
      </c>
      <c r="H2637" s="80" t="s">
        <v>777</v>
      </c>
      <c r="I2637" s="80" t="s">
        <v>778</v>
      </c>
      <c r="J2637" s="81" t="s">
        <v>3233</v>
      </c>
      <c r="K2637" s="80" t="s">
        <v>528</v>
      </c>
      <c r="L2637" s="3" t="str">
        <f>_xlfn.XLOOKUP(Table5[[#This Row],[Item '#]],Ticket_Forms[Form Number],Ticket_Forms[Game Name],"",,)</f>
        <v>Dream Homes</v>
      </c>
      <c r="M2637" s="15">
        <v>134</v>
      </c>
      <c r="N2637" s="3">
        <f>LOOKUP(Table5[[#This Row],[Item '#]],Ticket_Forms[Form Number],Ticket_Forms[Ticket Count])</f>
        <v>4000</v>
      </c>
      <c r="O2637" s="16">
        <f>LOOKUP(Table5[[#This Row],[Item '#]],Ticket_Forms[Form Number],Ticket_Forms[Ticket Value])</f>
        <v>1</v>
      </c>
      <c r="P2637" s="16">
        <f>LOOKUP(Table5[[#This Row],[Item '#]],Ticket_Forms[Form Number],Ticket_Forms[Revenue])</f>
        <v>4000</v>
      </c>
      <c r="Q2637" s="16">
        <f>LOOKUP(Table5[[#This Row],[Item '#]],Ticket_Forms[Form Number],Ticket_Forms[Ideal Profit])</f>
        <v>998</v>
      </c>
      <c r="R2637" s="16">
        <f>LOOKUP(Table5[[#This Row],[Item '#]],Ticket_Forms[Form Number],Ticket_Forms[Prizes])</f>
        <v>3002</v>
      </c>
      <c r="S2637" s="16">
        <f>LOOKUP(Table5[[#This Row],[Item '#]],Ticket_Forms[Form Number],Ticket_Forms[Location Rent])</f>
        <v>240</v>
      </c>
      <c r="T2637" s="16">
        <f>LOOKUP(Table5[[#This Row],[Item '#]],Ticket_Forms[Form Number],Ticket_Forms[Last Sale])</f>
        <v>0</v>
      </c>
      <c r="U2637" s="16" t="s">
        <v>3909</v>
      </c>
      <c r="V2637" s="58">
        <f>Table5[[#This Row],[Date Distributed]]</f>
        <v>45516</v>
      </c>
      <c r="W2637" s="3" t="str">
        <f>_xlfn.XLOOKUP(Table5[[#This Row],[Serial '#]],Table10[Serial '#],Table10[Charity Association],"",,)</f>
        <v>Cleveland Police Athletic League</v>
      </c>
      <c r="X2637" s="3" t="s">
        <v>4064</v>
      </c>
      <c r="Y2637" s="33">
        <v>45509</v>
      </c>
      <c r="Z2637" s="3" t="s">
        <v>23</v>
      </c>
    </row>
    <row r="2638" spans="1:26" hidden="1" x14ac:dyDescent="0.35">
      <c r="A2638" s="3">
        <v>2636</v>
      </c>
      <c r="B2638" s="78">
        <v>45495</v>
      </c>
      <c r="C2638" s="73">
        <f>_xlfn.XLOOKUP(Table5[[#This Row],[Serial '#]],Table10[Serial '#],Table10[Date],"",,)</f>
        <v>45516</v>
      </c>
      <c r="D26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38" s="73" t="str">
        <f>IF(Table5[[#This Row],[Date Distributed]]="","In Stock","Distributed")</f>
        <v>Distributed</v>
      </c>
      <c r="F2638" s="79" t="s">
        <v>660</v>
      </c>
      <c r="G2638" s="75" t="s">
        <v>761</v>
      </c>
      <c r="H2638" s="80" t="s">
        <v>777</v>
      </c>
      <c r="I2638" s="80" t="s">
        <v>778</v>
      </c>
      <c r="J2638" s="81" t="s">
        <v>3234</v>
      </c>
      <c r="K2638" s="80" t="s">
        <v>523</v>
      </c>
      <c r="L2638" s="3" t="str">
        <f>_xlfn.XLOOKUP(Table5[[#This Row],[Item '#]],Ticket_Forms[Form Number],Ticket_Forms[Game Name],"",,)</f>
        <v>Shot and A Beer</v>
      </c>
      <c r="M2638" s="15">
        <v>134</v>
      </c>
      <c r="N2638" s="3">
        <f>LOOKUP(Table5[[#This Row],[Item '#]],Ticket_Forms[Form Number],Ticket_Forms[Ticket Count])</f>
        <v>4000</v>
      </c>
      <c r="O2638" s="16">
        <f>LOOKUP(Table5[[#This Row],[Item '#]],Ticket_Forms[Form Number],Ticket_Forms[Ticket Value])</f>
        <v>1</v>
      </c>
      <c r="P2638" s="16">
        <f>LOOKUP(Table5[[#This Row],[Item '#]],Ticket_Forms[Form Number],Ticket_Forms[Revenue])</f>
        <v>4000</v>
      </c>
      <c r="Q2638" s="16">
        <f>LOOKUP(Table5[[#This Row],[Item '#]],Ticket_Forms[Form Number],Ticket_Forms[Ideal Profit])</f>
        <v>998</v>
      </c>
      <c r="R2638" s="16">
        <f>LOOKUP(Table5[[#This Row],[Item '#]],Ticket_Forms[Form Number],Ticket_Forms[Prizes])</f>
        <v>3002</v>
      </c>
      <c r="S2638" s="16">
        <f>LOOKUP(Table5[[#This Row],[Item '#]],Ticket_Forms[Form Number],Ticket_Forms[Location Rent])</f>
        <v>240</v>
      </c>
      <c r="T2638" s="16">
        <f>LOOKUP(Table5[[#This Row],[Item '#]],Ticket_Forms[Form Number],Ticket_Forms[Last Sale])</f>
        <v>0</v>
      </c>
      <c r="U2638" s="16" t="s">
        <v>3909</v>
      </c>
      <c r="V2638" s="58">
        <f>Table5[[#This Row],[Date Distributed]]</f>
        <v>45516</v>
      </c>
      <c r="W2638" s="3" t="str">
        <f>_xlfn.XLOOKUP(Table5[[#This Row],[Serial '#]],Table10[Serial '#],Table10[Charity Association],"",,)</f>
        <v>Cleveland Police Athletic League</v>
      </c>
      <c r="X2638" s="3" t="s">
        <v>4064</v>
      </c>
      <c r="Y2638" s="33">
        <v>45509</v>
      </c>
      <c r="Z2638" s="3" t="s">
        <v>23</v>
      </c>
    </row>
    <row r="2639" spans="1:26" hidden="1" x14ac:dyDescent="0.35">
      <c r="A2639" s="3">
        <v>2637</v>
      </c>
      <c r="B2639" s="78">
        <v>45495</v>
      </c>
      <c r="C2639" s="73">
        <f>_xlfn.XLOOKUP(Table5[[#This Row],[Serial '#]],Table10[Serial '#],Table10[Date],"",,)</f>
        <v>45516</v>
      </c>
      <c r="D26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39" s="73" t="str">
        <f>IF(Table5[[#This Row],[Date Distributed]]="","In Stock","Distributed")</f>
        <v>Distributed</v>
      </c>
      <c r="F2639" s="79" t="s">
        <v>660</v>
      </c>
      <c r="G2639" s="75" t="s">
        <v>761</v>
      </c>
      <c r="H2639" s="80" t="s">
        <v>777</v>
      </c>
      <c r="I2639" s="80" t="s">
        <v>778</v>
      </c>
      <c r="J2639" s="81" t="s">
        <v>3235</v>
      </c>
      <c r="K2639" s="80" t="s">
        <v>529</v>
      </c>
      <c r="L2639" s="3" t="str">
        <f>_xlfn.XLOOKUP(Table5[[#This Row],[Item '#]],Ticket_Forms[Form Number],Ticket_Forms[Game Name],"",,)</f>
        <v>Busting The Vault</v>
      </c>
      <c r="M2639" s="15">
        <v>134</v>
      </c>
      <c r="N2639" s="3">
        <f>LOOKUP(Table5[[#This Row],[Item '#]],Ticket_Forms[Form Number],Ticket_Forms[Ticket Count])</f>
        <v>4000</v>
      </c>
      <c r="O2639" s="16">
        <f>LOOKUP(Table5[[#This Row],[Item '#]],Ticket_Forms[Form Number],Ticket_Forms[Ticket Value])</f>
        <v>1</v>
      </c>
      <c r="P2639" s="16">
        <f>LOOKUP(Table5[[#This Row],[Item '#]],Ticket_Forms[Form Number],Ticket_Forms[Revenue])</f>
        <v>4000</v>
      </c>
      <c r="Q2639" s="16">
        <f>LOOKUP(Table5[[#This Row],[Item '#]],Ticket_Forms[Form Number],Ticket_Forms[Ideal Profit])</f>
        <v>998</v>
      </c>
      <c r="R2639" s="16">
        <f>LOOKUP(Table5[[#This Row],[Item '#]],Ticket_Forms[Form Number],Ticket_Forms[Prizes])</f>
        <v>3002</v>
      </c>
      <c r="S2639" s="16">
        <f>LOOKUP(Table5[[#This Row],[Item '#]],Ticket_Forms[Form Number],Ticket_Forms[Location Rent])</f>
        <v>240</v>
      </c>
      <c r="T2639" s="16">
        <f>LOOKUP(Table5[[#This Row],[Item '#]],Ticket_Forms[Form Number],Ticket_Forms[Last Sale])</f>
        <v>0</v>
      </c>
      <c r="U2639" s="16" t="s">
        <v>3909</v>
      </c>
      <c r="V2639" s="58">
        <f>Table5[[#This Row],[Date Distributed]]</f>
        <v>45516</v>
      </c>
      <c r="W2639" s="3" t="str">
        <f>_xlfn.XLOOKUP(Table5[[#This Row],[Serial '#]],Table10[Serial '#],Table10[Charity Association],"",,)</f>
        <v>Cleveland Police Athletic League</v>
      </c>
      <c r="X2639" s="3" t="s">
        <v>4064</v>
      </c>
      <c r="Y2639" s="33">
        <v>45509</v>
      </c>
      <c r="Z2639" s="3" t="s">
        <v>23</v>
      </c>
    </row>
    <row r="2640" spans="1:26" hidden="1" x14ac:dyDescent="0.35">
      <c r="A2640" s="3">
        <v>2638</v>
      </c>
      <c r="B2640" s="78">
        <v>45495</v>
      </c>
      <c r="C2640" s="73">
        <f>_xlfn.XLOOKUP(Table5[[#This Row],[Serial '#]],Table10[Serial '#],Table10[Date],"",,)</f>
        <v>45516</v>
      </c>
      <c r="D26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40" s="73" t="str">
        <f>IF(Table5[[#This Row],[Date Distributed]]="","In Stock","Distributed")</f>
        <v>Distributed</v>
      </c>
      <c r="F2640" s="79" t="s">
        <v>660</v>
      </c>
      <c r="G2640" s="75" t="s">
        <v>761</v>
      </c>
      <c r="H2640" s="80" t="s">
        <v>777</v>
      </c>
      <c r="I2640" s="80" t="s">
        <v>778</v>
      </c>
      <c r="J2640" s="81" t="s">
        <v>3236</v>
      </c>
      <c r="K2640" s="80" t="s">
        <v>529</v>
      </c>
      <c r="L2640" s="3" t="str">
        <f>_xlfn.XLOOKUP(Table5[[#This Row],[Item '#]],Ticket_Forms[Form Number],Ticket_Forms[Game Name],"",,)</f>
        <v>Busting The Vault</v>
      </c>
      <c r="M2640" s="15">
        <v>134</v>
      </c>
      <c r="N2640" s="3">
        <f>LOOKUP(Table5[[#This Row],[Item '#]],Ticket_Forms[Form Number],Ticket_Forms[Ticket Count])</f>
        <v>4000</v>
      </c>
      <c r="O2640" s="16">
        <f>LOOKUP(Table5[[#This Row],[Item '#]],Ticket_Forms[Form Number],Ticket_Forms[Ticket Value])</f>
        <v>1</v>
      </c>
      <c r="P2640" s="16">
        <f>LOOKUP(Table5[[#This Row],[Item '#]],Ticket_Forms[Form Number],Ticket_Forms[Revenue])</f>
        <v>4000</v>
      </c>
      <c r="Q2640" s="16">
        <f>LOOKUP(Table5[[#This Row],[Item '#]],Ticket_Forms[Form Number],Ticket_Forms[Ideal Profit])</f>
        <v>998</v>
      </c>
      <c r="R2640" s="16">
        <f>LOOKUP(Table5[[#This Row],[Item '#]],Ticket_Forms[Form Number],Ticket_Forms[Prizes])</f>
        <v>3002</v>
      </c>
      <c r="S2640" s="16">
        <f>LOOKUP(Table5[[#This Row],[Item '#]],Ticket_Forms[Form Number],Ticket_Forms[Location Rent])</f>
        <v>240</v>
      </c>
      <c r="T2640" s="16">
        <f>LOOKUP(Table5[[#This Row],[Item '#]],Ticket_Forms[Form Number],Ticket_Forms[Last Sale])</f>
        <v>0</v>
      </c>
      <c r="U2640" s="16" t="s">
        <v>3909</v>
      </c>
      <c r="V2640" s="58">
        <f>Table5[[#This Row],[Date Distributed]]</f>
        <v>45516</v>
      </c>
      <c r="W2640" s="3" t="str">
        <f>_xlfn.XLOOKUP(Table5[[#This Row],[Serial '#]],Table10[Serial '#],Table10[Charity Association],"",,)</f>
        <v>Cleveland Police Athletic League</v>
      </c>
      <c r="X2640" s="3" t="s">
        <v>4064</v>
      </c>
      <c r="Y2640" s="33">
        <v>45509</v>
      </c>
      <c r="Z2640" s="3" t="s">
        <v>23</v>
      </c>
    </row>
    <row r="2641" spans="1:26" hidden="1" x14ac:dyDescent="0.35">
      <c r="A2641" s="3">
        <v>2639</v>
      </c>
      <c r="B2641" s="78">
        <v>45495</v>
      </c>
      <c r="C2641" s="73">
        <f>_xlfn.XLOOKUP(Table5[[#This Row],[Serial '#]],Table10[Serial '#],Table10[Date],"",,)</f>
        <v>45517</v>
      </c>
      <c r="D26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41" s="73" t="str">
        <f>IF(Table5[[#This Row],[Date Distributed]]="","In Stock","Distributed")</f>
        <v>Distributed</v>
      </c>
      <c r="F2641" s="79" t="s">
        <v>660</v>
      </c>
      <c r="G2641" s="75" t="s">
        <v>761</v>
      </c>
      <c r="H2641" s="80" t="s">
        <v>777</v>
      </c>
      <c r="I2641" s="80" t="s">
        <v>778</v>
      </c>
      <c r="J2641" s="81" t="s">
        <v>3237</v>
      </c>
      <c r="K2641" s="80" t="s">
        <v>433</v>
      </c>
      <c r="L2641" s="3" t="str">
        <f>_xlfn.XLOOKUP(Table5[[#This Row],[Item '#]],Ticket_Forms[Form Number],Ticket_Forms[Game Name],"",,)</f>
        <v>Zip Zap</v>
      </c>
      <c r="M2641" s="15">
        <v>146</v>
      </c>
      <c r="N2641" s="3">
        <f>LOOKUP(Table5[[#This Row],[Item '#]],Ticket_Forms[Form Number],Ticket_Forms[Ticket Count])</f>
        <v>4560</v>
      </c>
      <c r="O2641" s="16">
        <f>LOOKUP(Table5[[#This Row],[Item '#]],Ticket_Forms[Form Number],Ticket_Forms[Ticket Value])</f>
        <v>1</v>
      </c>
      <c r="P2641" s="16">
        <f>LOOKUP(Table5[[#This Row],[Item '#]],Ticket_Forms[Form Number],Ticket_Forms[Revenue])</f>
        <v>4560</v>
      </c>
      <c r="Q2641" s="16">
        <f>LOOKUP(Table5[[#This Row],[Item '#]],Ticket_Forms[Form Number],Ticket_Forms[Ideal Profit])</f>
        <v>1100</v>
      </c>
      <c r="R2641" s="16">
        <f>LOOKUP(Table5[[#This Row],[Item '#]],Ticket_Forms[Form Number],Ticket_Forms[Prizes])</f>
        <v>3460</v>
      </c>
      <c r="S2641" s="16">
        <f>LOOKUP(Table5[[#This Row],[Item '#]],Ticket_Forms[Form Number],Ticket_Forms[Location Rent])</f>
        <v>273</v>
      </c>
      <c r="T2641" s="16">
        <f>LOOKUP(Table5[[#This Row],[Item '#]],Ticket_Forms[Form Number],Ticket_Forms[Last Sale])</f>
        <v>0</v>
      </c>
      <c r="U2641" s="16" t="s">
        <v>3909</v>
      </c>
      <c r="V2641" s="58">
        <f>Table5[[#This Row],[Date Distributed]]</f>
        <v>45517</v>
      </c>
      <c r="W2641" s="3" t="str">
        <f>_xlfn.XLOOKUP(Table5[[#This Row],[Serial '#]],Table10[Serial '#],Table10[Charity Association],"",,)</f>
        <v>Cleveland Police Athletic League</v>
      </c>
      <c r="X2641" s="3" t="s">
        <v>4064</v>
      </c>
      <c r="Y2641" s="33">
        <v>45509</v>
      </c>
      <c r="Z2641" s="3" t="s">
        <v>23</v>
      </c>
    </row>
    <row r="2642" spans="1:26" hidden="1" x14ac:dyDescent="0.35">
      <c r="A2642" s="3">
        <v>2640</v>
      </c>
      <c r="B2642" s="78">
        <v>45495</v>
      </c>
      <c r="C2642" s="73">
        <f>_xlfn.XLOOKUP(Table5[[#This Row],[Serial '#]],Table10[Serial '#],Table10[Date],"",,)</f>
        <v>45519</v>
      </c>
      <c r="D26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42" s="73" t="str">
        <f>IF(Table5[[#This Row],[Date Distributed]]="","In Stock","Distributed")</f>
        <v>Distributed</v>
      </c>
      <c r="F2642" s="79" t="s">
        <v>660</v>
      </c>
      <c r="G2642" s="75" t="s">
        <v>761</v>
      </c>
      <c r="H2642" s="80" t="s">
        <v>777</v>
      </c>
      <c r="I2642" s="80" t="s">
        <v>778</v>
      </c>
      <c r="J2642" s="81" t="s">
        <v>3238</v>
      </c>
      <c r="K2642" s="80" t="s">
        <v>507</v>
      </c>
      <c r="L2642" s="3" t="str">
        <f>_xlfn.XLOOKUP(Table5[[#This Row],[Item '#]],Ticket_Forms[Form Number],Ticket_Forms[Game Name],"",,)</f>
        <v>Ante Up</v>
      </c>
      <c r="M2642" s="15">
        <v>212</v>
      </c>
      <c r="N2642" s="3">
        <f>LOOKUP(Table5[[#This Row],[Item '#]],Ticket_Forms[Form Number],Ticket_Forms[Ticket Count])</f>
        <v>6320</v>
      </c>
      <c r="O2642" s="16">
        <f>LOOKUP(Table5[[#This Row],[Item '#]],Ticket_Forms[Form Number],Ticket_Forms[Ticket Value])</f>
        <v>1</v>
      </c>
      <c r="P2642" s="16">
        <f>LOOKUP(Table5[[#This Row],[Item '#]],Ticket_Forms[Form Number],Ticket_Forms[Revenue])</f>
        <v>6320</v>
      </c>
      <c r="Q2642" s="16">
        <f>LOOKUP(Table5[[#This Row],[Item '#]],Ticket_Forms[Form Number],Ticket_Forms[Ideal Profit])</f>
        <v>1575</v>
      </c>
      <c r="R2642" s="16">
        <f>LOOKUP(Table5[[#This Row],[Item '#]],Ticket_Forms[Form Number],Ticket_Forms[Prizes])</f>
        <v>4745</v>
      </c>
      <c r="S2642" s="16">
        <f>LOOKUP(Table5[[#This Row],[Item '#]],Ticket_Forms[Form Number],Ticket_Forms[Location Rent])</f>
        <v>379</v>
      </c>
      <c r="T2642" s="16">
        <f>LOOKUP(Table5[[#This Row],[Item '#]],Ticket_Forms[Form Number],Ticket_Forms[Last Sale])</f>
        <v>599</v>
      </c>
      <c r="U2642" s="16" t="s">
        <v>3909</v>
      </c>
      <c r="V2642" s="58">
        <f>Table5[[#This Row],[Date Distributed]]</f>
        <v>45519</v>
      </c>
      <c r="W2642" s="3" t="str">
        <f>_xlfn.XLOOKUP(Table5[[#This Row],[Serial '#]],Table10[Serial '#],Table10[Charity Association],"",,)</f>
        <v>Cleveland Police Athletic League</v>
      </c>
      <c r="X2642" s="3" t="s">
        <v>4064</v>
      </c>
      <c r="Y2642" s="33">
        <v>45509</v>
      </c>
      <c r="Z2642" s="3" t="s">
        <v>23</v>
      </c>
    </row>
    <row r="2643" spans="1:26" hidden="1" x14ac:dyDescent="0.35">
      <c r="A2643" s="3">
        <v>2641</v>
      </c>
      <c r="B2643" s="78">
        <v>45495</v>
      </c>
      <c r="C2643" s="73">
        <f>_xlfn.XLOOKUP(Table5[[#This Row],[Serial '#]],Table10[Serial '#],Table10[Date],"",,)</f>
        <v>45519</v>
      </c>
      <c r="D26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43" s="73" t="str">
        <f>IF(Table5[[#This Row],[Date Distributed]]="","In Stock","Distributed")</f>
        <v>Distributed</v>
      </c>
      <c r="F2643" s="79" t="s">
        <v>660</v>
      </c>
      <c r="G2643" s="75" t="s">
        <v>761</v>
      </c>
      <c r="H2643" s="80" t="s">
        <v>777</v>
      </c>
      <c r="I2643" s="80" t="s">
        <v>778</v>
      </c>
      <c r="J2643" s="81" t="s">
        <v>3239</v>
      </c>
      <c r="K2643" s="80" t="s">
        <v>516</v>
      </c>
      <c r="L2643" s="3" t="str">
        <f>_xlfn.XLOOKUP(Table5[[#This Row],[Item '#]],Ticket_Forms[Form Number],Ticket_Forms[Game Name],"",,)</f>
        <v>On The Rocks</v>
      </c>
      <c r="M2643" s="15">
        <v>212</v>
      </c>
      <c r="N2643" s="3">
        <f>LOOKUP(Table5[[#This Row],[Item '#]],Ticket_Forms[Form Number],Ticket_Forms[Ticket Count])</f>
        <v>6320</v>
      </c>
      <c r="O2643" s="16">
        <f>LOOKUP(Table5[[#This Row],[Item '#]],Ticket_Forms[Form Number],Ticket_Forms[Ticket Value])</f>
        <v>1</v>
      </c>
      <c r="P2643" s="16">
        <f>LOOKUP(Table5[[#This Row],[Item '#]],Ticket_Forms[Form Number],Ticket_Forms[Revenue])</f>
        <v>6320</v>
      </c>
      <c r="Q2643" s="16">
        <f>LOOKUP(Table5[[#This Row],[Item '#]],Ticket_Forms[Form Number],Ticket_Forms[Ideal Profit])</f>
        <v>1575</v>
      </c>
      <c r="R2643" s="16">
        <f>LOOKUP(Table5[[#This Row],[Item '#]],Ticket_Forms[Form Number],Ticket_Forms[Prizes])</f>
        <v>4745</v>
      </c>
      <c r="S2643" s="16">
        <f>LOOKUP(Table5[[#This Row],[Item '#]],Ticket_Forms[Form Number],Ticket_Forms[Location Rent])</f>
        <v>379</v>
      </c>
      <c r="T2643" s="16">
        <f>LOOKUP(Table5[[#This Row],[Item '#]],Ticket_Forms[Form Number],Ticket_Forms[Last Sale])</f>
        <v>599</v>
      </c>
      <c r="U2643" s="16" t="s">
        <v>3909</v>
      </c>
      <c r="V2643" s="58">
        <f>Table5[[#This Row],[Date Distributed]]</f>
        <v>45519</v>
      </c>
      <c r="W2643" s="3" t="str">
        <f>_xlfn.XLOOKUP(Table5[[#This Row],[Serial '#]],Table10[Serial '#],Table10[Charity Association],"",,)</f>
        <v>Cleveland Police Athletic League</v>
      </c>
      <c r="X2643" s="3" t="s">
        <v>4064</v>
      </c>
      <c r="Y2643" s="33">
        <v>45509</v>
      </c>
      <c r="Z2643" s="3" t="s">
        <v>23</v>
      </c>
    </row>
    <row r="2644" spans="1:26" hidden="1" x14ac:dyDescent="0.35">
      <c r="A2644" s="3">
        <v>2642</v>
      </c>
      <c r="B2644" s="78">
        <v>45495</v>
      </c>
      <c r="C2644" s="73">
        <f>_xlfn.XLOOKUP(Table5[[#This Row],[Serial '#]],Table10[Serial '#],Table10[Date],"",,)</f>
        <v>45521</v>
      </c>
      <c r="D26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44" s="73" t="str">
        <f>IF(Table5[[#This Row],[Date Distributed]]="","In Stock","Distributed")</f>
        <v>Distributed</v>
      </c>
      <c r="F2644" s="79" t="s">
        <v>660</v>
      </c>
      <c r="G2644" s="75" t="s">
        <v>761</v>
      </c>
      <c r="H2644" s="80" t="s">
        <v>777</v>
      </c>
      <c r="I2644" s="80" t="s">
        <v>778</v>
      </c>
      <c r="J2644" s="81" t="s">
        <v>3240</v>
      </c>
      <c r="K2644" s="80" t="s">
        <v>513</v>
      </c>
      <c r="L2644" s="3" t="str">
        <f>_xlfn.XLOOKUP(Table5[[#This Row],[Item '#]],Ticket_Forms[Form Number],Ticket_Forms[Game Name],"",,)</f>
        <v>Leader of the Pack</v>
      </c>
      <c r="M2644" s="15">
        <v>212</v>
      </c>
      <c r="N2644" s="3">
        <f>LOOKUP(Table5[[#This Row],[Item '#]],Ticket_Forms[Form Number],Ticket_Forms[Ticket Count])</f>
        <v>6320</v>
      </c>
      <c r="O2644" s="16">
        <f>LOOKUP(Table5[[#This Row],[Item '#]],Ticket_Forms[Form Number],Ticket_Forms[Ticket Value])</f>
        <v>1</v>
      </c>
      <c r="P2644" s="16">
        <f>LOOKUP(Table5[[#This Row],[Item '#]],Ticket_Forms[Form Number],Ticket_Forms[Revenue])</f>
        <v>6320</v>
      </c>
      <c r="Q2644" s="16">
        <f>LOOKUP(Table5[[#This Row],[Item '#]],Ticket_Forms[Form Number],Ticket_Forms[Ideal Profit])</f>
        <v>1575</v>
      </c>
      <c r="R2644" s="16">
        <f>LOOKUP(Table5[[#This Row],[Item '#]],Ticket_Forms[Form Number],Ticket_Forms[Prizes])</f>
        <v>4745</v>
      </c>
      <c r="S2644" s="16">
        <f>LOOKUP(Table5[[#This Row],[Item '#]],Ticket_Forms[Form Number],Ticket_Forms[Location Rent])</f>
        <v>379</v>
      </c>
      <c r="T2644" s="16">
        <f>LOOKUP(Table5[[#This Row],[Item '#]],Ticket_Forms[Form Number],Ticket_Forms[Last Sale])</f>
        <v>599</v>
      </c>
      <c r="U2644" s="16" t="s">
        <v>3909</v>
      </c>
      <c r="V2644" s="58">
        <f>Table5[[#This Row],[Date Distributed]]</f>
        <v>45521</v>
      </c>
      <c r="W2644" s="3" t="str">
        <f>_xlfn.XLOOKUP(Table5[[#This Row],[Serial '#]],Table10[Serial '#],Table10[Charity Association],"",,)</f>
        <v>Cleveland Police Athletic League</v>
      </c>
      <c r="X2644" s="3" t="s">
        <v>4064</v>
      </c>
      <c r="Y2644" s="33">
        <v>45509</v>
      </c>
      <c r="Z2644" s="3" t="s">
        <v>23</v>
      </c>
    </row>
    <row r="2645" spans="1:26" hidden="1" x14ac:dyDescent="0.35">
      <c r="A2645" s="3">
        <v>2643</v>
      </c>
      <c r="B2645" s="78">
        <v>45495</v>
      </c>
      <c r="C2645" s="73">
        <f>_xlfn.XLOOKUP(Table5[[#This Row],[Serial '#]],Table10[Serial '#],Table10[Date],"",,)</f>
        <v>45521</v>
      </c>
      <c r="D26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45" s="73" t="str">
        <f>IF(Table5[[#This Row],[Date Distributed]]="","In Stock","Distributed")</f>
        <v>Distributed</v>
      </c>
      <c r="F2645" s="79" t="s">
        <v>660</v>
      </c>
      <c r="G2645" s="75" t="s">
        <v>761</v>
      </c>
      <c r="H2645" s="80" t="s">
        <v>777</v>
      </c>
      <c r="I2645" s="80" t="s">
        <v>778</v>
      </c>
      <c r="J2645" s="81" t="s">
        <v>3241</v>
      </c>
      <c r="K2645" s="80" t="s">
        <v>506</v>
      </c>
      <c r="L2645" s="3" t="str">
        <f>_xlfn.XLOOKUP(Table5[[#This Row],[Item '#]],Ticket_Forms[Form Number],Ticket_Forms[Game Name],"",,)</f>
        <v>Night Life</v>
      </c>
      <c r="M2645" s="15">
        <v>212</v>
      </c>
      <c r="N2645" s="3">
        <f>LOOKUP(Table5[[#This Row],[Item '#]],Ticket_Forms[Form Number],Ticket_Forms[Ticket Count])</f>
        <v>6320</v>
      </c>
      <c r="O2645" s="16">
        <f>LOOKUP(Table5[[#This Row],[Item '#]],Ticket_Forms[Form Number],Ticket_Forms[Ticket Value])</f>
        <v>1</v>
      </c>
      <c r="P2645" s="16">
        <f>LOOKUP(Table5[[#This Row],[Item '#]],Ticket_Forms[Form Number],Ticket_Forms[Revenue])</f>
        <v>6320</v>
      </c>
      <c r="Q2645" s="16">
        <f>LOOKUP(Table5[[#This Row],[Item '#]],Ticket_Forms[Form Number],Ticket_Forms[Ideal Profit])</f>
        <v>1575</v>
      </c>
      <c r="R2645" s="16">
        <f>LOOKUP(Table5[[#This Row],[Item '#]],Ticket_Forms[Form Number],Ticket_Forms[Prizes])</f>
        <v>4745</v>
      </c>
      <c r="S2645" s="16">
        <f>LOOKUP(Table5[[#This Row],[Item '#]],Ticket_Forms[Form Number],Ticket_Forms[Location Rent])</f>
        <v>379</v>
      </c>
      <c r="T2645" s="16">
        <f>LOOKUP(Table5[[#This Row],[Item '#]],Ticket_Forms[Form Number],Ticket_Forms[Last Sale])</f>
        <v>599</v>
      </c>
      <c r="U2645" s="16" t="s">
        <v>3909</v>
      </c>
      <c r="V2645" s="58">
        <f>Table5[[#This Row],[Date Distributed]]</f>
        <v>45521</v>
      </c>
      <c r="W2645" s="3" t="str">
        <f>_xlfn.XLOOKUP(Table5[[#This Row],[Serial '#]],Table10[Serial '#],Table10[Charity Association],"",,)</f>
        <v>Cleveland Police Athletic League</v>
      </c>
      <c r="X2645" s="3" t="s">
        <v>4064</v>
      </c>
      <c r="Y2645" s="33">
        <v>45509</v>
      </c>
      <c r="Z2645" s="3" t="s">
        <v>23</v>
      </c>
    </row>
    <row r="2646" spans="1:26" hidden="1" x14ac:dyDescent="0.35">
      <c r="A2646" s="3">
        <v>2644</v>
      </c>
      <c r="B2646" s="78">
        <v>45495</v>
      </c>
      <c r="C2646" s="73">
        <f>_xlfn.XLOOKUP(Table5[[#This Row],[Serial '#]],Table10[Serial '#],Table10[Date],"",,)</f>
        <v>45523</v>
      </c>
      <c r="D26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46" s="73" t="str">
        <f>IF(Table5[[#This Row],[Date Distributed]]="","In Stock","Distributed")</f>
        <v>Distributed</v>
      </c>
      <c r="F2646" s="79" t="s">
        <v>660</v>
      </c>
      <c r="G2646" s="75" t="s">
        <v>761</v>
      </c>
      <c r="H2646" s="80" t="s">
        <v>777</v>
      </c>
      <c r="I2646" s="80" t="s">
        <v>778</v>
      </c>
      <c r="J2646" s="81" t="s">
        <v>3242</v>
      </c>
      <c r="K2646" s="80" t="s">
        <v>3645</v>
      </c>
      <c r="L2646" s="3" t="str">
        <f>_xlfn.XLOOKUP(Table5[[#This Row],[Item '#]],Ticket_Forms[Form Number],Ticket_Forms[Game Name],"",,)</f>
        <v>Big 5</v>
      </c>
      <c r="M2646" s="15">
        <v>360</v>
      </c>
      <c r="N2646" s="3">
        <f>LOOKUP(Table5[[#This Row],[Item '#]],Ticket_Forms[Form Number],Ticket_Forms[Ticket Count])</f>
        <v>9959</v>
      </c>
      <c r="O2646" s="16">
        <f>LOOKUP(Table5[[#This Row],[Item '#]],Ticket_Forms[Form Number],Ticket_Forms[Ticket Value])</f>
        <v>1</v>
      </c>
      <c r="P2646" s="16">
        <f>LOOKUP(Table5[[#This Row],[Item '#]],Ticket_Forms[Form Number],Ticket_Forms[Revenue])</f>
        <v>9959</v>
      </c>
      <c r="Q2646" s="16">
        <f>LOOKUP(Table5[[#This Row],[Item '#]],Ticket_Forms[Form Number],Ticket_Forms[Ideal Profit])</f>
        <v>2119</v>
      </c>
      <c r="R2646" s="16">
        <f>LOOKUP(Table5[[#This Row],[Item '#]],Ticket_Forms[Form Number],Ticket_Forms[Prizes])</f>
        <v>7840</v>
      </c>
      <c r="S2646" s="16">
        <f>LOOKUP(Table5[[#This Row],[Item '#]],Ticket_Forms[Form Number],Ticket_Forms[Location Rent])</f>
        <v>597</v>
      </c>
      <c r="T2646" s="16">
        <f>LOOKUP(Table5[[#This Row],[Item '#]],Ticket_Forms[Form Number],Ticket_Forms[Last Sale])</f>
        <v>0</v>
      </c>
      <c r="U2646" s="16" t="s">
        <v>3909</v>
      </c>
      <c r="V2646" s="58">
        <f>Table5[[#This Row],[Date Distributed]]</f>
        <v>45523</v>
      </c>
      <c r="W2646" s="3" t="str">
        <f>_xlfn.XLOOKUP(Table5[[#This Row],[Serial '#]],Table10[Serial '#],Table10[Charity Association],"",,)</f>
        <v>Greater Cleveland Football Foundation</v>
      </c>
      <c r="X2646" s="3" t="s">
        <v>4064</v>
      </c>
      <c r="Y2646" s="33">
        <v>45509</v>
      </c>
      <c r="Z2646" s="3" t="s">
        <v>23</v>
      </c>
    </row>
    <row r="2647" spans="1:26" hidden="1" x14ac:dyDescent="0.35">
      <c r="A2647" s="3">
        <v>2645</v>
      </c>
      <c r="B2647" s="78">
        <v>45495</v>
      </c>
      <c r="C2647" s="73">
        <f>_xlfn.XLOOKUP(Table5[[#This Row],[Serial '#]],Table10[Serial '#],Table10[Date],"",,)</f>
        <v>45524</v>
      </c>
      <c r="D26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47" s="73" t="str">
        <f>IF(Table5[[#This Row],[Date Distributed]]="","In Stock","Distributed")</f>
        <v>Distributed</v>
      </c>
      <c r="F2647" s="79" t="s">
        <v>660</v>
      </c>
      <c r="G2647" s="75" t="s">
        <v>761</v>
      </c>
      <c r="H2647" s="80" t="s">
        <v>777</v>
      </c>
      <c r="I2647" s="80" t="s">
        <v>778</v>
      </c>
      <c r="J2647" s="81" t="s">
        <v>3243</v>
      </c>
      <c r="K2647" s="80" t="s">
        <v>433</v>
      </c>
      <c r="L2647" s="3" t="str">
        <f>_xlfn.XLOOKUP(Table5[[#This Row],[Item '#]],Ticket_Forms[Form Number],Ticket_Forms[Game Name],"",,)</f>
        <v>Zip Zap</v>
      </c>
      <c r="M2647" s="15">
        <v>146</v>
      </c>
      <c r="N2647" s="3">
        <f>LOOKUP(Table5[[#This Row],[Item '#]],Ticket_Forms[Form Number],Ticket_Forms[Ticket Count])</f>
        <v>4560</v>
      </c>
      <c r="O2647" s="16">
        <f>LOOKUP(Table5[[#This Row],[Item '#]],Ticket_Forms[Form Number],Ticket_Forms[Ticket Value])</f>
        <v>1</v>
      </c>
      <c r="P2647" s="16">
        <f>LOOKUP(Table5[[#This Row],[Item '#]],Ticket_Forms[Form Number],Ticket_Forms[Revenue])</f>
        <v>4560</v>
      </c>
      <c r="Q2647" s="16">
        <f>LOOKUP(Table5[[#This Row],[Item '#]],Ticket_Forms[Form Number],Ticket_Forms[Ideal Profit])</f>
        <v>1100</v>
      </c>
      <c r="R2647" s="16">
        <f>LOOKUP(Table5[[#This Row],[Item '#]],Ticket_Forms[Form Number],Ticket_Forms[Prizes])</f>
        <v>3460</v>
      </c>
      <c r="S2647" s="16">
        <f>LOOKUP(Table5[[#This Row],[Item '#]],Ticket_Forms[Form Number],Ticket_Forms[Location Rent])</f>
        <v>273</v>
      </c>
      <c r="T2647" s="16">
        <f>LOOKUP(Table5[[#This Row],[Item '#]],Ticket_Forms[Form Number],Ticket_Forms[Last Sale])</f>
        <v>0</v>
      </c>
      <c r="U2647" s="16" t="s">
        <v>3909</v>
      </c>
      <c r="V2647" s="58">
        <f>Table5[[#This Row],[Date Distributed]]</f>
        <v>45524</v>
      </c>
      <c r="W2647" s="3" t="str">
        <f>_xlfn.XLOOKUP(Table5[[#This Row],[Serial '#]],Table10[Serial '#],Table10[Charity Association],"",,)</f>
        <v>Cleveland Police Athletic League</v>
      </c>
      <c r="X2647" s="3" t="s">
        <v>4064</v>
      </c>
      <c r="Y2647" s="33">
        <v>45509</v>
      </c>
      <c r="Z2647" s="3" t="s">
        <v>23</v>
      </c>
    </row>
    <row r="2648" spans="1:26" hidden="1" x14ac:dyDescent="0.35">
      <c r="A2648" s="3">
        <v>2646</v>
      </c>
      <c r="B2648" s="78">
        <v>45495</v>
      </c>
      <c r="C2648" s="73">
        <f>_xlfn.XLOOKUP(Table5[[#This Row],[Serial '#]],Table10[Serial '#],Table10[Date],"",,)</f>
        <v>45526</v>
      </c>
      <c r="D26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48" s="73" t="str">
        <f>IF(Table5[[#This Row],[Date Distributed]]="","In Stock","Distributed")</f>
        <v>Distributed</v>
      </c>
      <c r="F2648" s="79" t="s">
        <v>660</v>
      </c>
      <c r="G2648" s="75" t="s">
        <v>761</v>
      </c>
      <c r="H2648" s="80" t="s">
        <v>777</v>
      </c>
      <c r="I2648" s="80" t="s">
        <v>778</v>
      </c>
      <c r="J2648" s="81" t="s">
        <v>3244</v>
      </c>
      <c r="K2648" s="80" t="s">
        <v>464</v>
      </c>
      <c r="L2648" s="3" t="str">
        <f>_xlfn.XLOOKUP(Table5[[#This Row],[Item '#]],Ticket_Forms[Form Number],Ticket_Forms[Game Name],"",,)</f>
        <v>You Need a Beer</v>
      </c>
      <c r="M2648" s="15">
        <v>212</v>
      </c>
      <c r="N2648" s="3">
        <f>LOOKUP(Table5[[#This Row],[Item '#]],Ticket_Forms[Form Number],Ticket_Forms[Ticket Count])</f>
        <v>6320</v>
      </c>
      <c r="O2648" s="16">
        <f>LOOKUP(Table5[[#This Row],[Item '#]],Ticket_Forms[Form Number],Ticket_Forms[Ticket Value])</f>
        <v>1</v>
      </c>
      <c r="P2648" s="16">
        <f>LOOKUP(Table5[[#This Row],[Item '#]],Ticket_Forms[Form Number],Ticket_Forms[Revenue])</f>
        <v>6320</v>
      </c>
      <c r="Q2648" s="16">
        <f>LOOKUP(Table5[[#This Row],[Item '#]],Ticket_Forms[Form Number],Ticket_Forms[Ideal Profit])</f>
        <v>1575</v>
      </c>
      <c r="R2648" s="16">
        <f>LOOKUP(Table5[[#This Row],[Item '#]],Ticket_Forms[Form Number],Ticket_Forms[Prizes])</f>
        <v>4745</v>
      </c>
      <c r="S2648" s="16">
        <f>LOOKUP(Table5[[#This Row],[Item '#]],Ticket_Forms[Form Number],Ticket_Forms[Location Rent])</f>
        <v>379</v>
      </c>
      <c r="T2648" s="16">
        <f>LOOKUP(Table5[[#This Row],[Item '#]],Ticket_Forms[Form Number],Ticket_Forms[Last Sale])</f>
        <v>599</v>
      </c>
      <c r="U2648" s="16" t="s">
        <v>3909</v>
      </c>
      <c r="V2648" s="58">
        <f>Table5[[#This Row],[Date Distributed]]</f>
        <v>45526</v>
      </c>
      <c r="W2648" s="3" t="str">
        <f>_xlfn.XLOOKUP(Table5[[#This Row],[Serial '#]],Table10[Serial '#],Table10[Charity Association],"",,)</f>
        <v>Italian American Brotherhood Club</v>
      </c>
      <c r="X2648" s="3" t="s">
        <v>4064</v>
      </c>
      <c r="Y2648" s="33">
        <v>45509</v>
      </c>
      <c r="Z2648" s="3" t="s">
        <v>23</v>
      </c>
    </row>
    <row r="2649" spans="1:26" hidden="1" x14ac:dyDescent="0.35">
      <c r="A2649" s="3">
        <v>2647</v>
      </c>
      <c r="B2649" s="78">
        <v>45495</v>
      </c>
      <c r="C2649" s="73">
        <f>_xlfn.XLOOKUP(Table5[[#This Row],[Serial '#]],Table10[Serial '#],Table10[Date],"",,)</f>
        <v>45526</v>
      </c>
      <c r="D26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49" s="73" t="str">
        <f>IF(Table5[[#This Row],[Date Distributed]]="","In Stock","Distributed")</f>
        <v>Distributed</v>
      </c>
      <c r="F2649" s="79" t="s">
        <v>660</v>
      </c>
      <c r="G2649" s="75" t="s">
        <v>761</v>
      </c>
      <c r="H2649" s="80" t="s">
        <v>777</v>
      </c>
      <c r="I2649" s="80" t="s">
        <v>778</v>
      </c>
      <c r="J2649" s="81" t="s">
        <v>3245</v>
      </c>
      <c r="K2649" s="80" t="s">
        <v>470</v>
      </c>
      <c r="L2649" s="3" t="str">
        <f>_xlfn.XLOOKUP(Table5[[#This Row],[Item '#]],Ticket_Forms[Form Number],Ticket_Forms[Game Name],"",,)</f>
        <v>Fish and Chips</v>
      </c>
      <c r="M2649" s="15">
        <v>212</v>
      </c>
      <c r="N2649" s="3">
        <f>LOOKUP(Table5[[#This Row],[Item '#]],Ticket_Forms[Form Number],Ticket_Forms[Ticket Count])</f>
        <v>6320</v>
      </c>
      <c r="O2649" s="16">
        <f>LOOKUP(Table5[[#This Row],[Item '#]],Ticket_Forms[Form Number],Ticket_Forms[Ticket Value])</f>
        <v>1</v>
      </c>
      <c r="P2649" s="16">
        <f>LOOKUP(Table5[[#This Row],[Item '#]],Ticket_Forms[Form Number],Ticket_Forms[Revenue])</f>
        <v>6320</v>
      </c>
      <c r="Q2649" s="16">
        <f>LOOKUP(Table5[[#This Row],[Item '#]],Ticket_Forms[Form Number],Ticket_Forms[Ideal Profit])</f>
        <v>1575</v>
      </c>
      <c r="R2649" s="16">
        <f>LOOKUP(Table5[[#This Row],[Item '#]],Ticket_Forms[Form Number],Ticket_Forms[Prizes])</f>
        <v>4745</v>
      </c>
      <c r="S2649" s="16">
        <f>LOOKUP(Table5[[#This Row],[Item '#]],Ticket_Forms[Form Number],Ticket_Forms[Location Rent])</f>
        <v>379</v>
      </c>
      <c r="T2649" s="16">
        <f>LOOKUP(Table5[[#This Row],[Item '#]],Ticket_Forms[Form Number],Ticket_Forms[Last Sale])</f>
        <v>599</v>
      </c>
      <c r="U2649" s="16" t="s">
        <v>3909</v>
      </c>
      <c r="V2649" s="58">
        <f>Table5[[#This Row],[Date Distributed]]</f>
        <v>45526</v>
      </c>
      <c r="W2649" s="3" t="str">
        <f>_xlfn.XLOOKUP(Table5[[#This Row],[Serial '#]],Table10[Serial '#],Table10[Charity Association],"",,)</f>
        <v>Italian American Brotherhood Club</v>
      </c>
      <c r="X2649" s="3" t="s">
        <v>4064</v>
      </c>
      <c r="Y2649" s="33">
        <v>45509</v>
      </c>
      <c r="Z2649" s="3" t="s">
        <v>23</v>
      </c>
    </row>
    <row r="2650" spans="1:26" hidden="1" x14ac:dyDescent="0.35">
      <c r="A2650" s="3">
        <v>2648</v>
      </c>
      <c r="B2650" s="78">
        <v>45495</v>
      </c>
      <c r="C2650" s="73">
        <f>_xlfn.XLOOKUP(Table5[[#This Row],[Serial '#]],Table10[Serial '#],Table10[Date],"",,)</f>
        <v>45526</v>
      </c>
      <c r="D26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50" s="73" t="str">
        <f>IF(Table5[[#This Row],[Date Distributed]]="","In Stock","Distributed")</f>
        <v>Distributed</v>
      </c>
      <c r="F2650" s="79" t="s">
        <v>660</v>
      </c>
      <c r="G2650" s="75" t="s">
        <v>761</v>
      </c>
      <c r="H2650" s="80" t="s">
        <v>777</v>
      </c>
      <c r="I2650" s="80" t="s">
        <v>778</v>
      </c>
      <c r="J2650" s="81" t="s">
        <v>3246</v>
      </c>
      <c r="K2650" s="80" t="s">
        <v>470</v>
      </c>
      <c r="L2650" s="3" t="str">
        <f>_xlfn.XLOOKUP(Table5[[#This Row],[Item '#]],Ticket_Forms[Form Number],Ticket_Forms[Game Name],"",,)</f>
        <v>Fish and Chips</v>
      </c>
      <c r="M2650" s="15">
        <v>212</v>
      </c>
      <c r="N2650" s="3">
        <f>LOOKUP(Table5[[#This Row],[Item '#]],Ticket_Forms[Form Number],Ticket_Forms[Ticket Count])</f>
        <v>6320</v>
      </c>
      <c r="O2650" s="16">
        <f>LOOKUP(Table5[[#This Row],[Item '#]],Ticket_Forms[Form Number],Ticket_Forms[Ticket Value])</f>
        <v>1</v>
      </c>
      <c r="P2650" s="16">
        <f>LOOKUP(Table5[[#This Row],[Item '#]],Ticket_Forms[Form Number],Ticket_Forms[Revenue])</f>
        <v>6320</v>
      </c>
      <c r="Q2650" s="16">
        <f>LOOKUP(Table5[[#This Row],[Item '#]],Ticket_Forms[Form Number],Ticket_Forms[Ideal Profit])</f>
        <v>1575</v>
      </c>
      <c r="R2650" s="16">
        <f>LOOKUP(Table5[[#This Row],[Item '#]],Ticket_Forms[Form Number],Ticket_Forms[Prizes])</f>
        <v>4745</v>
      </c>
      <c r="S2650" s="16">
        <f>LOOKUP(Table5[[#This Row],[Item '#]],Ticket_Forms[Form Number],Ticket_Forms[Location Rent])</f>
        <v>379</v>
      </c>
      <c r="T2650" s="16">
        <f>LOOKUP(Table5[[#This Row],[Item '#]],Ticket_Forms[Form Number],Ticket_Forms[Last Sale])</f>
        <v>599</v>
      </c>
      <c r="U2650" s="16" t="s">
        <v>3909</v>
      </c>
      <c r="V2650" s="58">
        <f>Table5[[#This Row],[Date Distributed]]</f>
        <v>45526</v>
      </c>
      <c r="W2650" s="3" t="str">
        <f>_xlfn.XLOOKUP(Table5[[#This Row],[Serial '#]],Table10[Serial '#],Table10[Charity Association],"",,)</f>
        <v>Greater Cleveland Football Foundation</v>
      </c>
      <c r="X2650" s="3" t="s">
        <v>4064</v>
      </c>
      <c r="Y2650" s="33">
        <v>45509</v>
      </c>
      <c r="Z2650" s="3" t="s">
        <v>23</v>
      </c>
    </row>
    <row r="2651" spans="1:26" hidden="1" x14ac:dyDescent="0.35">
      <c r="A2651" s="3">
        <v>2649</v>
      </c>
      <c r="B2651" s="78">
        <v>45495</v>
      </c>
      <c r="C2651" s="73">
        <f>_xlfn.XLOOKUP(Table5[[#This Row],[Serial '#]],Table10[Serial '#],Table10[Date],"",,)</f>
        <v>45526</v>
      </c>
      <c r="D26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51" s="73" t="str">
        <f>IF(Table5[[#This Row],[Date Distributed]]="","In Stock","Distributed")</f>
        <v>Distributed</v>
      </c>
      <c r="F2651" s="79" t="s">
        <v>660</v>
      </c>
      <c r="G2651" s="75" t="s">
        <v>761</v>
      </c>
      <c r="H2651" s="80" t="s">
        <v>777</v>
      </c>
      <c r="I2651" s="80" t="s">
        <v>778</v>
      </c>
      <c r="J2651" s="81" t="s">
        <v>3247</v>
      </c>
      <c r="K2651" s="80" t="s">
        <v>480</v>
      </c>
      <c r="L2651" s="3" t="str">
        <f>_xlfn.XLOOKUP(Table5[[#This Row],[Item '#]],Ticket_Forms[Form Number],Ticket_Forms[Game Name],"",,)</f>
        <v>Saloon Keeper</v>
      </c>
      <c r="M2651" s="15">
        <v>212</v>
      </c>
      <c r="N2651" s="3">
        <f>LOOKUP(Table5[[#This Row],[Item '#]],Ticket_Forms[Form Number],Ticket_Forms[Ticket Count])</f>
        <v>6320</v>
      </c>
      <c r="O2651" s="16">
        <f>LOOKUP(Table5[[#This Row],[Item '#]],Ticket_Forms[Form Number],Ticket_Forms[Ticket Value])</f>
        <v>1</v>
      </c>
      <c r="P2651" s="16">
        <f>LOOKUP(Table5[[#This Row],[Item '#]],Ticket_Forms[Form Number],Ticket_Forms[Revenue])</f>
        <v>6320</v>
      </c>
      <c r="Q2651" s="16">
        <f>LOOKUP(Table5[[#This Row],[Item '#]],Ticket_Forms[Form Number],Ticket_Forms[Ideal Profit])</f>
        <v>1575</v>
      </c>
      <c r="R2651" s="16">
        <f>LOOKUP(Table5[[#This Row],[Item '#]],Ticket_Forms[Form Number],Ticket_Forms[Prizes])</f>
        <v>4745</v>
      </c>
      <c r="S2651" s="16">
        <f>LOOKUP(Table5[[#This Row],[Item '#]],Ticket_Forms[Form Number],Ticket_Forms[Location Rent])</f>
        <v>379</v>
      </c>
      <c r="T2651" s="16">
        <f>LOOKUP(Table5[[#This Row],[Item '#]],Ticket_Forms[Form Number],Ticket_Forms[Last Sale])</f>
        <v>599</v>
      </c>
      <c r="U2651" s="16" t="s">
        <v>3909</v>
      </c>
      <c r="V2651" s="58">
        <f>Table5[[#This Row],[Date Distributed]]</f>
        <v>45526</v>
      </c>
      <c r="W2651" s="3" t="str">
        <f>_xlfn.XLOOKUP(Table5[[#This Row],[Serial '#]],Table10[Serial '#],Table10[Charity Association],"",,)</f>
        <v>Italian American Brotherhood Club</v>
      </c>
      <c r="X2651" s="3" t="s">
        <v>4064</v>
      </c>
      <c r="Y2651" s="33">
        <v>45509</v>
      </c>
      <c r="Z2651" s="3" t="s">
        <v>23</v>
      </c>
    </row>
    <row r="2652" spans="1:26" hidden="1" x14ac:dyDescent="0.35">
      <c r="A2652" s="3">
        <v>2650</v>
      </c>
      <c r="B2652" s="78">
        <v>45495</v>
      </c>
      <c r="C2652" s="73">
        <f>_xlfn.XLOOKUP(Table5[[#This Row],[Serial '#]],Table10[Serial '#],Table10[Date],"",,)</f>
        <v>45532</v>
      </c>
      <c r="D26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52" s="73" t="str">
        <f>IF(Table5[[#This Row],[Date Distributed]]="","In Stock","Distributed")</f>
        <v>Distributed</v>
      </c>
      <c r="F2652" s="79" t="s">
        <v>660</v>
      </c>
      <c r="G2652" s="75" t="s">
        <v>761</v>
      </c>
      <c r="H2652" s="80" t="s">
        <v>777</v>
      </c>
      <c r="I2652" s="80" t="s">
        <v>778</v>
      </c>
      <c r="J2652" s="81" t="s">
        <v>3248</v>
      </c>
      <c r="K2652" s="80" t="s">
        <v>433</v>
      </c>
      <c r="L2652" s="3" t="str">
        <f>_xlfn.XLOOKUP(Table5[[#This Row],[Item '#]],Ticket_Forms[Form Number],Ticket_Forms[Game Name],"",,)</f>
        <v>Zip Zap</v>
      </c>
      <c r="M2652" s="15">
        <v>146</v>
      </c>
      <c r="N2652" s="3">
        <f>LOOKUP(Table5[[#This Row],[Item '#]],Ticket_Forms[Form Number],Ticket_Forms[Ticket Count])</f>
        <v>4560</v>
      </c>
      <c r="O2652" s="16">
        <f>LOOKUP(Table5[[#This Row],[Item '#]],Ticket_Forms[Form Number],Ticket_Forms[Ticket Value])</f>
        <v>1</v>
      </c>
      <c r="P2652" s="16">
        <f>LOOKUP(Table5[[#This Row],[Item '#]],Ticket_Forms[Form Number],Ticket_Forms[Revenue])</f>
        <v>4560</v>
      </c>
      <c r="Q2652" s="16">
        <f>LOOKUP(Table5[[#This Row],[Item '#]],Ticket_Forms[Form Number],Ticket_Forms[Ideal Profit])</f>
        <v>1100</v>
      </c>
      <c r="R2652" s="16">
        <f>LOOKUP(Table5[[#This Row],[Item '#]],Ticket_Forms[Form Number],Ticket_Forms[Prizes])</f>
        <v>3460</v>
      </c>
      <c r="S2652" s="16">
        <f>LOOKUP(Table5[[#This Row],[Item '#]],Ticket_Forms[Form Number],Ticket_Forms[Location Rent])</f>
        <v>273</v>
      </c>
      <c r="T2652" s="16">
        <f>LOOKUP(Table5[[#This Row],[Item '#]],Ticket_Forms[Form Number],Ticket_Forms[Last Sale])</f>
        <v>0</v>
      </c>
      <c r="U2652" s="16" t="s">
        <v>3909</v>
      </c>
      <c r="V2652" s="58">
        <f>Table5[[#This Row],[Date Distributed]]</f>
        <v>45532</v>
      </c>
      <c r="W2652" s="3" t="str">
        <f>_xlfn.XLOOKUP(Table5[[#This Row],[Serial '#]],Table10[Serial '#],Table10[Charity Association],"",,)</f>
        <v>Cleveland Police Athletic League</v>
      </c>
      <c r="X2652" s="3" t="s">
        <v>4064</v>
      </c>
      <c r="Y2652" s="33">
        <v>45509</v>
      </c>
      <c r="Z2652" s="3" t="s">
        <v>23</v>
      </c>
    </row>
    <row r="2653" spans="1:26" hidden="1" x14ac:dyDescent="0.35">
      <c r="A2653" s="3">
        <v>2651</v>
      </c>
      <c r="B2653" s="78">
        <v>45495</v>
      </c>
      <c r="C2653" s="73">
        <f>_xlfn.XLOOKUP(Table5[[#This Row],[Serial '#]],Table10[Serial '#],Table10[Date],"",,)</f>
        <v>45538</v>
      </c>
      <c r="D26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53" s="73" t="str">
        <f>IF(Table5[[#This Row],[Date Distributed]]="","In Stock","Distributed")</f>
        <v>Distributed</v>
      </c>
      <c r="F2653" s="79" t="s">
        <v>660</v>
      </c>
      <c r="G2653" s="75" t="s">
        <v>761</v>
      </c>
      <c r="H2653" s="80" t="s">
        <v>777</v>
      </c>
      <c r="I2653" s="80" t="s">
        <v>778</v>
      </c>
      <c r="J2653" s="81" t="s">
        <v>3249</v>
      </c>
      <c r="K2653" s="80" t="s">
        <v>433</v>
      </c>
      <c r="L2653" s="3" t="str">
        <f>_xlfn.XLOOKUP(Table5[[#This Row],[Item '#]],Ticket_Forms[Form Number],Ticket_Forms[Game Name],"",,)</f>
        <v>Zip Zap</v>
      </c>
      <c r="M2653" s="15">
        <v>146</v>
      </c>
      <c r="N2653" s="3">
        <f>LOOKUP(Table5[[#This Row],[Item '#]],Ticket_Forms[Form Number],Ticket_Forms[Ticket Count])</f>
        <v>4560</v>
      </c>
      <c r="O2653" s="16">
        <f>LOOKUP(Table5[[#This Row],[Item '#]],Ticket_Forms[Form Number],Ticket_Forms[Ticket Value])</f>
        <v>1</v>
      </c>
      <c r="P2653" s="16">
        <f>LOOKUP(Table5[[#This Row],[Item '#]],Ticket_Forms[Form Number],Ticket_Forms[Revenue])</f>
        <v>4560</v>
      </c>
      <c r="Q2653" s="16">
        <f>LOOKUP(Table5[[#This Row],[Item '#]],Ticket_Forms[Form Number],Ticket_Forms[Ideal Profit])</f>
        <v>1100</v>
      </c>
      <c r="R2653" s="16">
        <f>LOOKUP(Table5[[#This Row],[Item '#]],Ticket_Forms[Form Number],Ticket_Forms[Prizes])</f>
        <v>3460</v>
      </c>
      <c r="S2653" s="16">
        <f>LOOKUP(Table5[[#This Row],[Item '#]],Ticket_Forms[Form Number],Ticket_Forms[Location Rent])</f>
        <v>273</v>
      </c>
      <c r="T2653" s="16">
        <f>LOOKUP(Table5[[#This Row],[Item '#]],Ticket_Forms[Form Number],Ticket_Forms[Last Sale])</f>
        <v>0</v>
      </c>
      <c r="U2653" s="16" t="s">
        <v>3909</v>
      </c>
      <c r="V2653" s="58">
        <f>Table5[[#This Row],[Date Distributed]]</f>
        <v>45538</v>
      </c>
      <c r="W2653" s="3" t="str">
        <f>_xlfn.XLOOKUP(Table5[[#This Row],[Serial '#]],Table10[Serial '#],Table10[Charity Association],"",,)</f>
        <v>Cleveland Police Athletic League</v>
      </c>
      <c r="X2653" s="3" t="s">
        <v>4064</v>
      </c>
      <c r="Y2653" s="33">
        <v>45509</v>
      </c>
      <c r="Z2653" s="3" t="s">
        <v>23</v>
      </c>
    </row>
    <row r="2654" spans="1:26" hidden="1" x14ac:dyDescent="0.35">
      <c r="A2654" s="3">
        <v>2652</v>
      </c>
      <c r="B2654" s="78">
        <v>45495</v>
      </c>
      <c r="C2654" s="73">
        <f>_xlfn.XLOOKUP(Table5[[#This Row],[Serial '#]],Table10[Serial '#],Table10[Date],"",,)</f>
        <v>45538</v>
      </c>
      <c r="D26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54" s="73" t="str">
        <f>IF(Table5[[#This Row],[Date Distributed]]="","In Stock","Distributed")</f>
        <v>Distributed</v>
      </c>
      <c r="F2654" s="79" t="s">
        <v>660</v>
      </c>
      <c r="G2654" s="75" t="s">
        <v>761</v>
      </c>
      <c r="H2654" s="80" t="s">
        <v>777</v>
      </c>
      <c r="I2654" s="80" t="s">
        <v>778</v>
      </c>
      <c r="J2654" s="81" t="s">
        <v>3250</v>
      </c>
      <c r="K2654" s="80" t="s">
        <v>433</v>
      </c>
      <c r="L2654" s="3" t="str">
        <f>_xlfn.XLOOKUP(Table5[[#This Row],[Item '#]],Ticket_Forms[Form Number],Ticket_Forms[Game Name],"",,)</f>
        <v>Zip Zap</v>
      </c>
      <c r="M2654" s="15">
        <v>146</v>
      </c>
      <c r="N2654" s="3">
        <f>LOOKUP(Table5[[#This Row],[Item '#]],Ticket_Forms[Form Number],Ticket_Forms[Ticket Count])</f>
        <v>4560</v>
      </c>
      <c r="O2654" s="16">
        <f>LOOKUP(Table5[[#This Row],[Item '#]],Ticket_Forms[Form Number],Ticket_Forms[Ticket Value])</f>
        <v>1</v>
      </c>
      <c r="P2654" s="16">
        <f>LOOKUP(Table5[[#This Row],[Item '#]],Ticket_Forms[Form Number],Ticket_Forms[Revenue])</f>
        <v>4560</v>
      </c>
      <c r="Q2654" s="16">
        <f>LOOKUP(Table5[[#This Row],[Item '#]],Ticket_Forms[Form Number],Ticket_Forms[Ideal Profit])</f>
        <v>1100</v>
      </c>
      <c r="R2654" s="16">
        <f>LOOKUP(Table5[[#This Row],[Item '#]],Ticket_Forms[Form Number],Ticket_Forms[Prizes])</f>
        <v>3460</v>
      </c>
      <c r="S2654" s="16">
        <f>LOOKUP(Table5[[#This Row],[Item '#]],Ticket_Forms[Form Number],Ticket_Forms[Location Rent])</f>
        <v>273</v>
      </c>
      <c r="T2654" s="16">
        <f>LOOKUP(Table5[[#This Row],[Item '#]],Ticket_Forms[Form Number],Ticket_Forms[Last Sale])</f>
        <v>0</v>
      </c>
      <c r="U2654" s="16" t="s">
        <v>3909</v>
      </c>
      <c r="V2654" s="58">
        <f>Table5[[#This Row],[Date Distributed]]</f>
        <v>45538</v>
      </c>
      <c r="W2654" s="3" t="str">
        <f>_xlfn.XLOOKUP(Table5[[#This Row],[Serial '#]],Table10[Serial '#],Table10[Charity Association],"",,)</f>
        <v>Cleveland Police Athletic League</v>
      </c>
      <c r="X2654" s="3" t="s">
        <v>4064</v>
      </c>
      <c r="Y2654" s="33">
        <v>45509</v>
      </c>
      <c r="Z2654" s="3" t="s">
        <v>23</v>
      </c>
    </row>
    <row r="2655" spans="1:26" hidden="1" x14ac:dyDescent="0.35">
      <c r="A2655" s="3">
        <v>2653</v>
      </c>
      <c r="B2655" s="78">
        <v>45495</v>
      </c>
      <c r="C2655" s="73" t="str">
        <f>_xlfn.XLOOKUP(Table5[[#This Row],[Serial '#]],Table10[Serial '#],Table10[Date],"",,)</f>
        <v/>
      </c>
      <c r="D26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55" s="73" t="str">
        <f>IF(Table5[[#This Row],[Date Distributed]]="","In Stock","Distributed")</f>
        <v>In Stock</v>
      </c>
      <c r="F2655" s="79" t="s">
        <v>660</v>
      </c>
      <c r="G2655" s="75" t="s">
        <v>761</v>
      </c>
      <c r="H2655" s="80" t="s">
        <v>777</v>
      </c>
      <c r="I2655" s="80" t="s">
        <v>778</v>
      </c>
      <c r="J2655" s="81" t="s">
        <v>3251</v>
      </c>
      <c r="K2655" s="80" t="s">
        <v>3645</v>
      </c>
      <c r="L2655" s="3" t="str">
        <f>_xlfn.XLOOKUP(Table5[[#This Row],[Item '#]],Ticket_Forms[Form Number],Ticket_Forms[Game Name],"",,)</f>
        <v>Big 5</v>
      </c>
      <c r="M2655" s="15">
        <v>360</v>
      </c>
      <c r="N2655" s="3">
        <f>LOOKUP(Table5[[#This Row],[Item '#]],Ticket_Forms[Form Number],Ticket_Forms[Ticket Count])</f>
        <v>9959</v>
      </c>
      <c r="O2655" s="16">
        <f>LOOKUP(Table5[[#This Row],[Item '#]],Ticket_Forms[Form Number],Ticket_Forms[Ticket Value])</f>
        <v>1</v>
      </c>
      <c r="P2655" s="16">
        <f>LOOKUP(Table5[[#This Row],[Item '#]],Ticket_Forms[Form Number],Ticket_Forms[Revenue])</f>
        <v>9959</v>
      </c>
      <c r="Q2655" s="16">
        <f>LOOKUP(Table5[[#This Row],[Item '#]],Ticket_Forms[Form Number],Ticket_Forms[Ideal Profit])</f>
        <v>2119</v>
      </c>
      <c r="R2655" s="16">
        <f>LOOKUP(Table5[[#This Row],[Item '#]],Ticket_Forms[Form Number],Ticket_Forms[Prizes])</f>
        <v>7840</v>
      </c>
      <c r="S2655" s="16">
        <f>LOOKUP(Table5[[#This Row],[Item '#]],Ticket_Forms[Form Number],Ticket_Forms[Location Rent])</f>
        <v>597</v>
      </c>
      <c r="T2655" s="16">
        <f>LOOKUP(Table5[[#This Row],[Item '#]],Ticket_Forms[Form Number],Ticket_Forms[Last Sale])</f>
        <v>0</v>
      </c>
      <c r="U2655" s="16" t="s">
        <v>3909</v>
      </c>
      <c r="V2655" s="58" t="str">
        <f>Table5[[#This Row],[Date Distributed]]</f>
        <v/>
      </c>
      <c r="W2655" s="3" t="str">
        <f>_xlfn.XLOOKUP(Table5[[#This Row],[Serial '#]],Table10[Serial '#],Table10[Charity Association],"",,)</f>
        <v/>
      </c>
      <c r="X2655" s="3" t="s">
        <v>4064</v>
      </c>
      <c r="Y2655" s="33">
        <v>45509</v>
      </c>
      <c r="Z2655" s="16" t="s">
        <v>23</v>
      </c>
    </row>
    <row r="2656" spans="1:26" hidden="1" x14ac:dyDescent="0.35">
      <c r="A2656" s="3">
        <v>2654</v>
      </c>
      <c r="B2656" s="78">
        <v>45495</v>
      </c>
      <c r="C2656" s="73">
        <f>_xlfn.XLOOKUP(Table5[[#This Row],[Serial '#]],Table10[Serial '#],Table10[Date],"",,)</f>
        <v>45544</v>
      </c>
      <c r="D26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56" s="73" t="str">
        <f>IF(Table5[[#This Row],[Date Distributed]]="","In Stock","Distributed")</f>
        <v>Distributed</v>
      </c>
      <c r="F2656" s="79" t="s">
        <v>660</v>
      </c>
      <c r="G2656" s="75" t="s">
        <v>761</v>
      </c>
      <c r="H2656" s="80" t="s">
        <v>777</v>
      </c>
      <c r="I2656" s="80" t="s">
        <v>778</v>
      </c>
      <c r="J2656" s="81" t="s">
        <v>3252</v>
      </c>
      <c r="K2656" s="80" t="s">
        <v>3645</v>
      </c>
      <c r="L2656" s="3" t="str">
        <f>_xlfn.XLOOKUP(Table5[[#This Row],[Item '#]],Ticket_Forms[Form Number],Ticket_Forms[Game Name],"",,)</f>
        <v>Big 5</v>
      </c>
      <c r="M2656" s="15">
        <v>360</v>
      </c>
      <c r="N2656" s="3">
        <f>LOOKUP(Table5[[#This Row],[Item '#]],Ticket_Forms[Form Number],Ticket_Forms[Ticket Count])</f>
        <v>9959</v>
      </c>
      <c r="O2656" s="16">
        <f>LOOKUP(Table5[[#This Row],[Item '#]],Ticket_Forms[Form Number],Ticket_Forms[Ticket Value])</f>
        <v>1</v>
      </c>
      <c r="P2656" s="16">
        <f>LOOKUP(Table5[[#This Row],[Item '#]],Ticket_Forms[Form Number],Ticket_Forms[Revenue])</f>
        <v>9959</v>
      </c>
      <c r="Q2656" s="16">
        <f>LOOKUP(Table5[[#This Row],[Item '#]],Ticket_Forms[Form Number],Ticket_Forms[Ideal Profit])</f>
        <v>2119</v>
      </c>
      <c r="R2656" s="16">
        <f>LOOKUP(Table5[[#This Row],[Item '#]],Ticket_Forms[Form Number],Ticket_Forms[Prizes])</f>
        <v>7840</v>
      </c>
      <c r="S2656" s="16">
        <f>LOOKUP(Table5[[#This Row],[Item '#]],Ticket_Forms[Form Number],Ticket_Forms[Location Rent])</f>
        <v>597</v>
      </c>
      <c r="T2656" s="16">
        <f>LOOKUP(Table5[[#This Row],[Item '#]],Ticket_Forms[Form Number],Ticket_Forms[Last Sale])</f>
        <v>0</v>
      </c>
      <c r="U2656" s="16" t="s">
        <v>3909</v>
      </c>
      <c r="V2656" s="58">
        <f>Table5[[#This Row],[Date Distributed]]</f>
        <v>45544</v>
      </c>
      <c r="W2656" s="3" t="str">
        <f>_xlfn.XLOOKUP(Table5[[#This Row],[Serial '#]],Table10[Serial '#],Table10[Charity Association],"",,)</f>
        <v>Greater Cleveland Football Foundation</v>
      </c>
      <c r="X2656" s="3" t="s">
        <v>4064</v>
      </c>
      <c r="Y2656" s="33">
        <v>45509</v>
      </c>
      <c r="Z2656" s="3" t="s">
        <v>23</v>
      </c>
    </row>
    <row r="2657" spans="1:26" hidden="1" x14ac:dyDescent="0.35">
      <c r="A2657" s="3">
        <v>2655</v>
      </c>
      <c r="B2657" s="78">
        <v>45495</v>
      </c>
      <c r="C2657" s="73">
        <f>_xlfn.XLOOKUP(Table5[[#This Row],[Serial '#]],Table10[Serial '#],Table10[Date],"",,)</f>
        <v>45538</v>
      </c>
      <c r="D26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57" s="73" t="str">
        <f>IF(Table5[[#This Row],[Date Distributed]]="","In Stock","Distributed")</f>
        <v>Distributed</v>
      </c>
      <c r="F2657" s="79" t="s">
        <v>660</v>
      </c>
      <c r="G2657" s="75" t="s">
        <v>761</v>
      </c>
      <c r="H2657" s="80" t="s">
        <v>777</v>
      </c>
      <c r="I2657" s="80" t="s">
        <v>778</v>
      </c>
      <c r="J2657" s="81" t="s">
        <v>3253</v>
      </c>
      <c r="K2657" s="80" t="s">
        <v>434</v>
      </c>
      <c r="L2657" s="3" t="str">
        <f>_xlfn.XLOOKUP(Table5[[#This Row],[Item '#]],Ticket_Forms[Form Number],Ticket_Forms[Game Name],"",,)</f>
        <v>A-Paw-Ling Pooches</v>
      </c>
      <c r="M2657" s="15">
        <v>212</v>
      </c>
      <c r="N2657" s="3">
        <f>LOOKUP(Table5[[#This Row],[Item '#]],Ticket_Forms[Form Number],Ticket_Forms[Ticket Count])</f>
        <v>6320</v>
      </c>
      <c r="O2657" s="16">
        <f>LOOKUP(Table5[[#This Row],[Item '#]],Ticket_Forms[Form Number],Ticket_Forms[Ticket Value])</f>
        <v>1</v>
      </c>
      <c r="P2657" s="16">
        <f>LOOKUP(Table5[[#This Row],[Item '#]],Ticket_Forms[Form Number],Ticket_Forms[Revenue])</f>
        <v>6320</v>
      </c>
      <c r="Q2657" s="16">
        <f>LOOKUP(Table5[[#This Row],[Item '#]],Ticket_Forms[Form Number],Ticket_Forms[Ideal Profit])</f>
        <v>1575</v>
      </c>
      <c r="R2657" s="16">
        <f>LOOKUP(Table5[[#This Row],[Item '#]],Ticket_Forms[Form Number],Ticket_Forms[Prizes])</f>
        <v>4745</v>
      </c>
      <c r="S2657" s="16">
        <f>LOOKUP(Table5[[#This Row],[Item '#]],Ticket_Forms[Form Number],Ticket_Forms[Location Rent])</f>
        <v>379</v>
      </c>
      <c r="T2657" s="16">
        <f>LOOKUP(Table5[[#This Row],[Item '#]],Ticket_Forms[Form Number],Ticket_Forms[Last Sale])</f>
        <v>599</v>
      </c>
      <c r="U2657" s="16" t="s">
        <v>3909</v>
      </c>
      <c r="V2657" s="58">
        <f>Table5[[#This Row],[Date Distributed]]</f>
        <v>45538</v>
      </c>
      <c r="W2657" s="3" t="str">
        <f>_xlfn.XLOOKUP(Table5[[#This Row],[Serial '#]],Table10[Serial '#],Table10[Charity Association],"",,)</f>
        <v>Cleveland Police Athletic League</v>
      </c>
      <c r="X2657" s="3" t="s">
        <v>4064</v>
      </c>
      <c r="Y2657" s="33">
        <v>45509</v>
      </c>
      <c r="Z2657" s="3" t="s">
        <v>23</v>
      </c>
    </row>
    <row r="2658" spans="1:26" hidden="1" x14ac:dyDescent="0.35">
      <c r="A2658" s="3">
        <v>2656</v>
      </c>
      <c r="B2658" s="78">
        <v>45495</v>
      </c>
      <c r="C2658" s="73" t="str">
        <f>_xlfn.XLOOKUP(Table5[[#This Row],[Serial '#]],Table10[Serial '#],Table10[Date],"",,)</f>
        <v/>
      </c>
      <c r="D26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58" s="73" t="str">
        <f>IF(Table5[[#This Row],[Date Distributed]]="","In Stock","Distributed")</f>
        <v>In Stock</v>
      </c>
      <c r="F2658" s="79" t="s">
        <v>660</v>
      </c>
      <c r="G2658" s="75" t="s">
        <v>761</v>
      </c>
      <c r="H2658" s="80" t="s">
        <v>777</v>
      </c>
      <c r="I2658" s="80" t="s">
        <v>778</v>
      </c>
      <c r="J2658" s="81" t="s">
        <v>3254</v>
      </c>
      <c r="K2658" s="80" t="s">
        <v>464</v>
      </c>
      <c r="L2658" s="3" t="str">
        <f>_xlfn.XLOOKUP(Table5[[#This Row],[Item '#]],Ticket_Forms[Form Number],Ticket_Forms[Game Name],"",,)</f>
        <v>You Need a Beer</v>
      </c>
      <c r="M2658" s="15">
        <v>212</v>
      </c>
      <c r="N2658" s="3">
        <f>LOOKUP(Table5[[#This Row],[Item '#]],Ticket_Forms[Form Number],Ticket_Forms[Ticket Count])</f>
        <v>6320</v>
      </c>
      <c r="O2658" s="16">
        <f>LOOKUP(Table5[[#This Row],[Item '#]],Ticket_Forms[Form Number],Ticket_Forms[Ticket Value])</f>
        <v>1</v>
      </c>
      <c r="P2658" s="16">
        <f>LOOKUP(Table5[[#This Row],[Item '#]],Ticket_Forms[Form Number],Ticket_Forms[Revenue])</f>
        <v>6320</v>
      </c>
      <c r="Q2658" s="16">
        <f>LOOKUP(Table5[[#This Row],[Item '#]],Ticket_Forms[Form Number],Ticket_Forms[Ideal Profit])</f>
        <v>1575</v>
      </c>
      <c r="R2658" s="16">
        <f>LOOKUP(Table5[[#This Row],[Item '#]],Ticket_Forms[Form Number],Ticket_Forms[Prizes])</f>
        <v>4745</v>
      </c>
      <c r="S2658" s="16">
        <f>LOOKUP(Table5[[#This Row],[Item '#]],Ticket_Forms[Form Number],Ticket_Forms[Location Rent])</f>
        <v>379</v>
      </c>
      <c r="T2658" s="16">
        <f>LOOKUP(Table5[[#This Row],[Item '#]],Ticket_Forms[Form Number],Ticket_Forms[Last Sale])</f>
        <v>599</v>
      </c>
      <c r="U2658" s="16" t="s">
        <v>3909</v>
      </c>
      <c r="V2658" s="58" t="str">
        <f>Table5[[#This Row],[Date Distributed]]</f>
        <v/>
      </c>
      <c r="W2658" s="3" t="str">
        <f>_xlfn.XLOOKUP(Table5[[#This Row],[Serial '#]],Table10[Serial '#],Table10[Charity Association],"",,)</f>
        <v/>
      </c>
      <c r="X2658" s="3" t="s">
        <v>4064</v>
      </c>
      <c r="Y2658" s="33">
        <v>45509</v>
      </c>
      <c r="Z2658" s="16" t="s">
        <v>23</v>
      </c>
    </row>
    <row r="2659" spans="1:26" hidden="1" x14ac:dyDescent="0.35">
      <c r="A2659" s="3">
        <v>2657</v>
      </c>
      <c r="B2659" s="78">
        <v>45495</v>
      </c>
      <c r="C2659" s="73" t="str">
        <f>_xlfn.XLOOKUP(Table5[[#This Row],[Serial '#]],Table10[Serial '#],Table10[Date],"",,)</f>
        <v/>
      </c>
      <c r="D26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59" s="73" t="str">
        <f>IF(Table5[[#This Row],[Date Distributed]]="","In Stock","Distributed")</f>
        <v>In Stock</v>
      </c>
      <c r="F2659" s="79" t="s">
        <v>660</v>
      </c>
      <c r="G2659" s="75" t="s">
        <v>761</v>
      </c>
      <c r="H2659" s="80" t="s">
        <v>777</v>
      </c>
      <c r="I2659" s="80" t="s">
        <v>778</v>
      </c>
      <c r="J2659" s="81" t="s">
        <v>3255</v>
      </c>
      <c r="K2659" s="80" t="s">
        <v>480</v>
      </c>
      <c r="L2659" s="3" t="str">
        <f>_xlfn.XLOOKUP(Table5[[#This Row],[Item '#]],Ticket_Forms[Form Number],Ticket_Forms[Game Name],"",,)</f>
        <v>Saloon Keeper</v>
      </c>
      <c r="M2659" s="15">
        <v>212</v>
      </c>
      <c r="N2659" s="3">
        <f>LOOKUP(Table5[[#This Row],[Item '#]],Ticket_Forms[Form Number],Ticket_Forms[Ticket Count])</f>
        <v>6320</v>
      </c>
      <c r="O2659" s="16">
        <f>LOOKUP(Table5[[#This Row],[Item '#]],Ticket_Forms[Form Number],Ticket_Forms[Ticket Value])</f>
        <v>1</v>
      </c>
      <c r="P2659" s="16">
        <f>LOOKUP(Table5[[#This Row],[Item '#]],Ticket_Forms[Form Number],Ticket_Forms[Revenue])</f>
        <v>6320</v>
      </c>
      <c r="Q2659" s="16">
        <f>LOOKUP(Table5[[#This Row],[Item '#]],Ticket_Forms[Form Number],Ticket_Forms[Ideal Profit])</f>
        <v>1575</v>
      </c>
      <c r="R2659" s="16">
        <f>LOOKUP(Table5[[#This Row],[Item '#]],Ticket_Forms[Form Number],Ticket_Forms[Prizes])</f>
        <v>4745</v>
      </c>
      <c r="S2659" s="16">
        <f>LOOKUP(Table5[[#This Row],[Item '#]],Ticket_Forms[Form Number],Ticket_Forms[Location Rent])</f>
        <v>379</v>
      </c>
      <c r="T2659" s="16">
        <f>LOOKUP(Table5[[#This Row],[Item '#]],Ticket_Forms[Form Number],Ticket_Forms[Last Sale])</f>
        <v>599</v>
      </c>
      <c r="U2659" s="16" t="s">
        <v>3909</v>
      </c>
      <c r="V2659" s="58" t="str">
        <f>Table5[[#This Row],[Date Distributed]]</f>
        <v/>
      </c>
      <c r="W2659" s="3" t="str">
        <f>_xlfn.XLOOKUP(Table5[[#This Row],[Serial '#]],Table10[Serial '#],Table10[Charity Association],"",,)</f>
        <v/>
      </c>
      <c r="X2659" s="3" t="s">
        <v>4064</v>
      </c>
      <c r="Y2659" s="33">
        <v>45509</v>
      </c>
      <c r="Z2659" s="16" t="s">
        <v>23</v>
      </c>
    </row>
    <row r="2660" spans="1:26" hidden="1" x14ac:dyDescent="0.35">
      <c r="A2660" s="3">
        <v>2658</v>
      </c>
      <c r="B2660" s="78">
        <v>45495</v>
      </c>
      <c r="C2660" s="73" t="str">
        <f>_xlfn.XLOOKUP(Table5[[#This Row],[Serial '#]],Table10[Serial '#],Table10[Date],"",,)</f>
        <v/>
      </c>
      <c r="D26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60" s="73" t="str">
        <f>IF(Table5[[#This Row],[Date Distributed]]="","In Stock","Distributed")</f>
        <v>In Stock</v>
      </c>
      <c r="F2660" s="79" t="s">
        <v>660</v>
      </c>
      <c r="G2660" s="75" t="s">
        <v>761</v>
      </c>
      <c r="H2660" s="80" t="s">
        <v>777</v>
      </c>
      <c r="I2660" s="80" t="s">
        <v>778</v>
      </c>
      <c r="J2660" s="81" t="s">
        <v>3256</v>
      </c>
      <c r="K2660" s="80" t="s">
        <v>472</v>
      </c>
      <c r="L2660" s="3" t="str">
        <f>_xlfn.XLOOKUP(Table5[[#This Row],[Item '#]],Ticket_Forms[Form Number],Ticket_Forms[Game Name],"",,)</f>
        <v>Mega Reel Power</v>
      </c>
      <c r="M2660" s="15">
        <v>212</v>
      </c>
      <c r="N2660" s="3">
        <f>LOOKUP(Table5[[#This Row],[Item '#]],Ticket_Forms[Form Number],Ticket_Forms[Ticket Count])</f>
        <v>6320</v>
      </c>
      <c r="O2660" s="16">
        <f>LOOKUP(Table5[[#This Row],[Item '#]],Ticket_Forms[Form Number],Ticket_Forms[Ticket Value])</f>
        <v>1</v>
      </c>
      <c r="P2660" s="16">
        <f>LOOKUP(Table5[[#This Row],[Item '#]],Ticket_Forms[Form Number],Ticket_Forms[Revenue])</f>
        <v>6320</v>
      </c>
      <c r="Q2660" s="16">
        <f>LOOKUP(Table5[[#This Row],[Item '#]],Ticket_Forms[Form Number],Ticket_Forms[Ideal Profit])</f>
        <v>1575</v>
      </c>
      <c r="R2660" s="16">
        <f>LOOKUP(Table5[[#This Row],[Item '#]],Ticket_Forms[Form Number],Ticket_Forms[Prizes])</f>
        <v>4745</v>
      </c>
      <c r="S2660" s="16">
        <f>LOOKUP(Table5[[#This Row],[Item '#]],Ticket_Forms[Form Number],Ticket_Forms[Location Rent])</f>
        <v>379</v>
      </c>
      <c r="T2660" s="16">
        <f>LOOKUP(Table5[[#This Row],[Item '#]],Ticket_Forms[Form Number],Ticket_Forms[Last Sale])</f>
        <v>599</v>
      </c>
      <c r="U2660" s="16" t="s">
        <v>3909</v>
      </c>
      <c r="V2660" s="58" t="str">
        <f>Table5[[#This Row],[Date Distributed]]</f>
        <v/>
      </c>
      <c r="W2660" s="3" t="str">
        <f>_xlfn.XLOOKUP(Table5[[#This Row],[Serial '#]],Table10[Serial '#],Table10[Charity Association],"",,)</f>
        <v/>
      </c>
      <c r="X2660" s="3" t="s">
        <v>4064</v>
      </c>
      <c r="Y2660" s="33">
        <v>45509</v>
      </c>
      <c r="Z2660" s="16" t="s">
        <v>23</v>
      </c>
    </row>
    <row r="2661" spans="1:26" hidden="1" x14ac:dyDescent="0.35">
      <c r="A2661" s="3">
        <v>2659</v>
      </c>
      <c r="B2661" s="78">
        <v>45495</v>
      </c>
      <c r="C2661" s="73" t="str">
        <f>_xlfn.XLOOKUP(Table5[[#This Row],[Serial '#]],Table10[Serial '#],Table10[Date],"",,)</f>
        <v/>
      </c>
      <c r="D26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61" s="73" t="str">
        <f>IF(Table5[[#This Row],[Date Distributed]]="","In Stock","Distributed")</f>
        <v>In Stock</v>
      </c>
      <c r="F2661" s="79" t="s">
        <v>660</v>
      </c>
      <c r="G2661" s="75" t="s">
        <v>761</v>
      </c>
      <c r="H2661" s="80" t="s">
        <v>777</v>
      </c>
      <c r="I2661" s="80" t="s">
        <v>778</v>
      </c>
      <c r="J2661" s="81" t="s">
        <v>3257</v>
      </c>
      <c r="K2661" s="80" t="s">
        <v>537</v>
      </c>
      <c r="L2661" s="3" t="str">
        <f>_xlfn.XLOOKUP(Table5[[#This Row],[Item '#]],Ticket_Forms[Form Number],Ticket_Forms[Game Name],"",,)</f>
        <v>Cocktails and Coconuts</v>
      </c>
      <c r="M2661" s="15">
        <v>212</v>
      </c>
      <c r="N2661" s="3">
        <f>LOOKUP(Table5[[#This Row],[Item '#]],Ticket_Forms[Form Number],Ticket_Forms[Ticket Count])</f>
        <v>6320</v>
      </c>
      <c r="O2661" s="16">
        <f>LOOKUP(Table5[[#This Row],[Item '#]],Ticket_Forms[Form Number],Ticket_Forms[Ticket Value])</f>
        <v>1</v>
      </c>
      <c r="P2661" s="16">
        <f>LOOKUP(Table5[[#This Row],[Item '#]],Ticket_Forms[Form Number],Ticket_Forms[Revenue])</f>
        <v>6320</v>
      </c>
      <c r="Q2661" s="16">
        <f>LOOKUP(Table5[[#This Row],[Item '#]],Ticket_Forms[Form Number],Ticket_Forms[Ideal Profit])</f>
        <v>1575</v>
      </c>
      <c r="R2661" s="16">
        <f>LOOKUP(Table5[[#This Row],[Item '#]],Ticket_Forms[Form Number],Ticket_Forms[Prizes])</f>
        <v>4745</v>
      </c>
      <c r="S2661" s="16">
        <f>LOOKUP(Table5[[#This Row],[Item '#]],Ticket_Forms[Form Number],Ticket_Forms[Location Rent])</f>
        <v>379</v>
      </c>
      <c r="T2661" s="16">
        <f>LOOKUP(Table5[[#This Row],[Item '#]],Ticket_Forms[Form Number],Ticket_Forms[Last Sale])</f>
        <v>599</v>
      </c>
      <c r="U2661" s="16" t="s">
        <v>3909</v>
      </c>
      <c r="V2661" s="58" t="str">
        <f>Table5[[#This Row],[Date Distributed]]</f>
        <v/>
      </c>
      <c r="W2661" s="3" t="str">
        <f>_xlfn.XLOOKUP(Table5[[#This Row],[Serial '#]],Table10[Serial '#],Table10[Charity Association],"",,)</f>
        <v/>
      </c>
      <c r="X2661" s="3" t="s">
        <v>4064</v>
      </c>
      <c r="Y2661" s="33">
        <v>45509</v>
      </c>
      <c r="Z2661" s="16" t="s">
        <v>23</v>
      </c>
    </row>
    <row r="2662" spans="1:26" hidden="1" x14ac:dyDescent="0.35">
      <c r="A2662" s="3">
        <v>2660</v>
      </c>
      <c r="B2662" s="78">
        <v>45495</v>
      </c>
      <c r="C2662" s="73" t="str">
        <f>_xlfn.XLOOKUP(Table5[[#This Row],[Serial '#]],Table10[Serial '#],Table10[Date],"",,)</f>
        <v/>
      </c>
      <c r="D26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62" s="73" t="str">
        <f>IF(Table5[[#This Row],[Date Distributed]]="","In Stock","Distributed")</f>
        <v>In Stock</v>
      </c>
      <c r="F2662" s="79" t="s">
        <v>660</v>
      </c>
      <c r="G2662" s="75" t="s">
        <v>761</v>
      </c>
      <c r="H2662" s="80" t="s">
        <v>777</v>
      </c>
      <c r="I2662" s="80" t="s">
        <v>778</v>
      </c>
      <c r="J2662" s="81" t="s">
        <v>3258</v>
      </c>
      <c r="K2662" s="80" t="s">
        <v>537</v>
      </c>
      <c r="L2662" s="3" t="str">
        <f>_xlfn.XLOOKUP(Table5[[#This Row],[Item '#]],Ticket_Forms[Form Number],Ticket_Forms[Game Name],"",,)</f>
        <v>Cocktails and Coconuts</v>
      </c>
      <c r="M2662" s="15">
        <v>212</v>
      </c>
      <c r="N2662" s="3">
        <f>LOOKUP(Table5[[#This Row],[Item '#]],Ticket_Forms[Form Number],Ticket_Forms[Ticket Count])</f>
        <v>6320</v>
      </c>
      <c r="O2662" s="16">
        <f>LOOKUP(Table5[[#This Row],[Item '#]],Ticket_Forms[Form Number],Ticket_Forms[Ticket Value])</f>
        <v>1</v>
      </c>
      <c r="P2662" s="16">
        <f>LOOKUP(Table5[[#This Row],[Item '#]],Ticket_Forms[Form Number],Ticket_Forms[Revenue])</f>
        <v>6320</v>
      </c>
      <c r="Q2662" s="16">
        <f>LOOKUP(Table5[[#This Row],[Item '#]],Ticket_Forms[Form Number],Ticket_Forms[Ideal Profit])</f>
        <v>1575</v>
      </c>
      <c r="R2662" s="16">
        <f>LOOKUP(Table5[[#This Row],[Item '#]],Ticket_Forms[Form Number],Ticket_Forms[Prizes])</f>
        <v>4745</v>
      </c>
      <c r="S2662" s="16">
        <f>LOOKUP(Table5[[#This Row],[Item '#]],Ticket_Forms[Form Number],Ticket_Forms[Location Rent])</f>
        <v>379</v>
      </c>
      <c r="T2662" s="16">
        <f>LOOKUP(Table5[[#This Row],[Item '#]],Ticket_Forms[Form Number],Ticket_Forms[Last Sale])</f>
        <v>599</v>
      </c>
      <c r="U2662" s="16" t="s">
        <v>3909</v>
      </c>
      <c r="V2662" s="58" t="str">
        <f>Table5[[#This Row],[Date Distributed]]</f>
        <v/>
      </c>
      <c r="W2662" s="3" t="str">
        <f>_xlfn.XLOOKUP(Table5[[#This Row],[Serial '#]],Table10[Serial '#],Table10[Charity Association],"",,)</f>
        <v/>
      </c>
      <c r="X2662" s="3" t="s">
        <v>4064</v>
      </c>
      <c r="Y2662" s="33">
        <v>45509</v>
      </c>
      <c r="Z2662" s="16" t="s">
        <v>23</v>
      </c>
    </row>
    <row r="2663" spans="1:26" hidden="1" x14ac:dyDescent="0.35">
      <c r="A2663" s="3">
        <v>2661</v>
      </c>
      <c r="B2663" s="78">
        <v>45495</v>
      </c>
      <c r="C2663" s="73" t="str">
        <f>_xlfn.XLOOKUP(Table5[[#This Row],[Serial '#]],Table10[Serial '#],Table10[Date],"",,)</f>
        <v/>
      </c>
      <c r="D26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63" s="73" t="str">
        <f>IF(Table5[[#This Row],[Date Distributed]]="","In Stock","Distributed")</f>
        <v>In Stock</v>
      </c>
      <c r="F2663" s="79" t="s">
        <v>660</v>
      </c>
      <c r="G2663" s="75" t="s">
        <v>761</v>
      </c>
      <c r="H2663" s="80" t="s">
        <v>777</v>
      </c>
      <c r="I2663" s="80" t="s">
        <v>778</v>
      </c>
      <c r="J2663" s="81" t="s">
        <v>3259</v>
      </c>
      <c r="K2663" s="80" t="s">
        <v>527</v>
      </c>
      <c r="L2663" s="3" t="str">
        <f>_xlfn.XLOOKUP(Table5[[#This Row],[Item '#]],Ticket_Forms[Form Number],Ticket_Forms[Game Name],"",,)</f>
        <v>Chips A Plenty</v>
      </c>
      <c r="M2663" s="15">
        <v>134</v>
      </c>
      <c r="N2663" s="3">
        <f>LOOKUP(Table5[[#This Row],[Item '#]],Ticket_Forms[Form Number],Ticket_Forms[Ticket Count])</f>
        <v>4000</v>
      </c>
      <c r="O2663" s="16">
        <f>LOOKUP(Table5[[#This Row],[Item '#]],Ticket_Forms[Form Number],Ticket_Forms[Ticket Value])</f>
        <v>1</v>
      </c>
      <c r="P2663" s="16">
        <f>LOOKUP(Table5[[#This Row],[Item '#]],Ticket_Forms[Form Number],Ticket_Forms[Revenue])</f>
        <v>4000</v>
      </c>
      <c r="Q2663" s="16">
        <f>LOOKUP(Table5[[#This Row],[Item '#]],Ticket_Forms[Form Number],Ticket_Forms[Ideal Profit])</f>
        <v>998</v>
      </c>
      <c r="R2663" s="16">
        <f>LOOKUP(Table5[[#This Row],[Item '#]],Ticket_Forms[Form Number],Ticket_Forms[Prizes])</f>
        <v>3002</v>
      </c>
      <c r="S2663" s="16">
        <f>LOOKUP(Table5[[#This Row],[Item '#]],Ticket_Forms[Form Number],Ticket_Forms[Location Rent])</f>
        <v>240</v>
      </c>
      <c r="T2663" s="16">
        <f>LOOKUP(Table5[[#This Row],[Item '#]],Ticket_Forms[Form Number],Ticket_Forms[Last Sale])</f>
        <v>0</v>
      </c>
      <c r="U2663" s="16" t="s">
        <v>3909</v>
      </c>
      <c r="V2663" s="58" t="str">
        <f>Table5[[#This Row],[Date Distributed]]</f>
        <v/>
      </c>
      <c r="W2663" s="3" t="str">
        <f>_xlfn.XLOOKUP(Table5[[#This Row],[Serial '#]],Table10[Serial '#],Table10[Charity Association],"",,)</f>
        <v/>
      </c>
      <c r="X2663" s="3" t="s">
        <v>4064</v>
      </c>
      <c r="Y2663" s="33">
        <v>45509</v>
      </c>
      <c r="Z2663" s="16" t="s">
        <v>23</v>
      </c>
    </row>
    <row r="2664" spans="1:26" hidden="1" x14ac:dyDescent="0.35">
      <c r="A2664" s="3">
        <v>2662</v>
      </c>
      <c r="B2664" s="78">
        <v>45495</v>
      </c>
      <c r="C2664" s="73" t="str">
        <f>_xlfn.XLOOKUP(Table5[[#This Row],[Serial '#]],Table10[Serial '#],Table10[Date],"",,)</f>
        <v/>
      </c>
      <c r="D26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64" s="73" t="str">
        <f>IF(Table5[[#This Row],[Date Distributed]]="","In Stock","Distributed")</f>
        <v>In Stock</v>
      </c>
      <c r="F2664" s="79" t="s">
        <v>660</v>
      </c>
      <c r="G2664" s="75" t="s">
        <v>761</v>
      </c>
      <c r="H2664" s="80" t="s">
        <v>777</v>
      </c>
      <c r="I2664" s="80" t="s">
        <v>778</v>
      </c>
      <c r="J2664" s="81" t="s">
        <v>3260</v>
      </c>
      <c r="K2664" s="80" t="s">
        <v>528</v>
      </c>
      <c r="L2664" s="3" t="str">
        <f>_xlfn.XLOOKUP(Table5[[#This Row],[Item '#]],Ticket_Forms[Form Number],Ticket_Forms[Game Name],"",,)</f>
        <v>Dream Homes</v>
      </c>
      <c r="M2664" s="15">
        <v>134</v>
      </c>
      <c r="N2664" s="3">
        <f>LOOKUP(Table5[[#This Row],[Item '#]],Ticket_Forms[Form Number],Ticket_Forms[Ticket Count])</f>
        <v>4000</v>
      </c>
      <c r="O2664" s="16">
        <f>LOOKUP(Table5[[#This Row],[Item '#]],Ticket_Forms[Form Number],Ticket_Forms[Ticket Value])</f>
        <v>1</v>
      </c>
      <c r="P2664" s="16">
        <f>LOOKUP(Table5[[#This Row],[Item '#]],Ticket_Forms[Form Number],Ticket_Forms[Revenue])</f>
        <v>4000</v>
      </c>
      <c r="Q2664" s="16">
        <f>LOOKUP(Table5[[#This Row],[Item '#]],Ticket_Forms[Form Number],Ticket_Forms[Ideal Profit])</f>
        <v>998</v>
      </c>
      <c r="R2664" s="16">
        <f>LOOKUP(Table5[[#This Row],[Item '#]],Ticket_Forms[Form Number],Ticket_Forms[Prizes])</f>
        <v>3002</v>
      </c>
      <c r="S2664" s="16">
        <f>LOOKUP(Table5[[#This Row],[Item '#]],Ticket_Forms[Form Number],Ticket_Forms[Location Rent])</f>
        <v>240</v>
      </c>
      <c r="T2664" s="16">
        <f>LOOKUP(Table5[[#This Row],[Item '#]],Ticket_Forms[Form Number],Ticket_Forms[Last Sale])</f>
        <v>0</v>
      </c>
      <c r="U2664" s="16" t="s">
        <v>3909</v>
      </c>
      <c r="V2664" s="58" t="str">
        <f>Table5[[#This Row],[Date Distributed]]</f>
        <v/>
      </c>
      <c r="W2664" s="3" t="str">
        <f>_xlfn.XLOOKUP(Table5[[#This Row],[Serial '#]],Table10[Serial '#],Table10[Charity Association],"",,)</f>
        <v/>
      </c>
      <c r="X2664" s="3" t="s">
        <v>4064</v>
      </c>
      <c r="Y2664" s="33">
        <v>45509</v>
      </c>
      <c r="Z2664" s="16" t="s">
        <v>23</v>
      </c>
    </row>
    <row r="2665" spans="1:26" hidden="1" x14ac:dyDescent="0.35">
      <c r="A2665" s="3">
        <v>2663</v>
      </c>
      <c r="B2665" s="74">
        <v>45505</v>
      </c>
      <c r="C2665" s="73">
        <f>_xlfn.XLOOKUP(Table5[[#This Row],[Serial '#]],Table10[Serial '#],Table10[Date],"",,)</f>
        <v>45510</v>
      </c>
      <c r="D26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65" s="73" t="str">
        <f>IF(Table5[[#This Row],[Date Distributed]]="","In Stock","Distributed")</f>
        <v>Distributed</v>
      </c>
      <c r="F2665" s="79" t="s">
        <v>660</v>
      </c>
      <c r="G2665" s="75" t="s">
        <v>761</v>
      </c>
      <c r="H2665" s="76" t="s">
        <v>779</v>
      </c>
      <c r="I2665" s="76" t="s">
        <v>780</v>
      </c>
      <c r="J2665" s="77" t="s">
        <v>3261</v>
      </c>
      <c r="K2665" s="76" t="s">
        <v>385</v>
      </c>
      <c r="L2665" s="3" t="str">
        <f>_xlfn.XLOOKUP(Table5[[#This Row],[Item '#]],Ticket_Forms[Form Number],Ticket_Forms[Game Name],"",,)</f>
        <v>Criss Cross</v>
      </c>
      <c r="M2665" s="15">
        <v>186</v>
      </c>
      <c r="N2665" s="3">
        <f>LOOKUP(Table5[[#This Row],[Item '#]],Ticket_Forms[Form Number],Ticket_Forms[Ticket Count])</f>
        <v>5520</v>
      </c>
      <c r="O2665" s="16">
        <f>LOOKUP(Table5[[#This Row],[Item '#]],Ticket_Forms[Form Number],Ticket_Forms[Ticket Value])</f>
        <v>1</v>
      </c>
      <c r="P2665" s="16">
        <f>LOOKUP(Table5[[#This Row],[Item '#]],Ticket_Forms[Form Number],Ticket_Forms[Revenue])</f>
        <v>5520</v>
      </c>
      <c r="Q2665" s="16">
        <f>LOOKUP(Table5[[#This Row],[Item '#]],Ticket_Forms[Form Number],Ticket_Forms[Ideal Profit])</f>
        <v>960</v>
      </c>
      <c r="R2665" s="16">
        <f>LOOKUP(Table5[[#This Row],[Item '#]],Ticket_Forms[Form Number],Ticket_Forms[Prizes])</f>
        <v>4560</v>
      </c>
      <c r="S2665" s="16">
        <f>LOOKUP(Table5[[#This Row],[Item '#]],Ticket_Forms[Form Number],Ticket_Forms[Location Rent])</f>
        <v>331</v>
      </c>
      <c r="T2665" s="16">
        <f>LOOKUP(Table5[[#This Row],[Item '#]],Ticket_Forms[Form Number],Ticket_Forms[Last Sale])</f>
        <v>200</v>
      </c>
      <c r="U2665" s="16" t="s">
        <v>3909</v>
      </c>
      <c r="V2665" s="58">
        <f>Table5[[#This Row],[Date Distributed]]</f>
        <v>45510</v>
      </c>
      <c r="W2665" s="3" t="str">
        <f>_xlfn.XLOOKUP(Table5[[#This Row],[Serial '#]],Table10[Serial '#],Table10[Charity Association],"",,)</f>
        <v>Cleveland Police Athletic League</v>
      </c>
      <c r="Z2665" s="3" t="s">
        <v>3909</v>
      </c>
    </row>
    <row r="2666" spans="1:26" hidden="1" x14ac:dyDescent="0.35">
      <c r="A2666" s="3">
        <v>2664</v>
      </c>
      <c r="B2666" s="74">
        <v>45505</v>
      </c>
      <c r="C2666" s="73">
        <f>_xlfn.XLOOKUP(Table5[[#This Row],[Serial '#]],Table10[Serial '#],Table10[Date],"",,)</f>
        <v>45513</v>
      </c>
      <c r="D26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66" s="73" t="str">
        <f>IF(Table5[[#This Row],[Date Distributed]]="","In Stock","Distributed")</f>
        <v>Distributed</v>
      </c>
      <c r="F2666" s="79" t="s">
        <v>660</v>
      </c>
      <c r="G2666" s="75" t="s">
        <v>761</v>
      </c>
      <c r="H2666" s="80" t="s">
        <v>779</v>
      </c>
      <c r="I2666" s="80" t="s">
        <v>780</v>
      </c>
      <c r="J2666" s="81" t="s">
        <v>3262</v>
      </c>
      <c r="K2666" s="80" t="s">
        <v>385</v>
      </c>
      <c r="L2666" s="3" t="str">
        <f>_xlfn.XLOOKUP(Table5[[#This Row],[Item '#]],Ticket_Forms[Form Number],Ticket_Forms[Game Name],"",,)</f>
        <v>Criss Cross</v>
      </c>
      <c r="M2666" s="15">
        <v>186</v>
      </c>
      <c r="N2666" s="3">
        <f>LOOKUP(Table5[[#This Row],[Item '#]],Ticket_Forms[Form Number],Ticket_Forms[Ticket Count])</f>
        <v>5520</v>
      </c>
      <c r="O2666" s="16">
        <f>LOOKUP(Table5[[#This Row],[Item '#]],Ticket_Forms[Form Number],Ticket_Forms[Ticket Value])</f>
        <v>1</v>
      </c>
      <c r="P2666" s="16">
        <f>LOOKUP(Table5[[#This Row],[Item '#]],Ticket_Forms[Form Number],Ticket_Forms[Revenue])</f>
        <v>5520</v>
      </c>
      <c r="Q2666" s="16">
        <f>LOOKUP(Table5[[#This Row],[Item '#]],Ticket_Forms[Form Number],Ticket_Forms[Ideal Profit])</f>
        <v>960</v>
      </c>
      <c r="R2666" s="16">
        <f>LOOKUP(Table5[[#This Row],[Item '#]],Ticket_Forms[Form Number],Ticket_Forms[Prizes])</f>
        <v>4560</v>
      </c>
      <c r="S2666" s="16">
        <f>LOOKUP(Table5[[#This Row],[Item '#]],Ticket_Forms[Form Number],Ticket_Forms[Location Rent])</f>
        <v>331</v>
      </c>
      <c r="T2666" s="16">
        <f>LOOKUP(Table5[[#This Row],[Item '#]],Ticket_Forms[Form Number],Ticket_Forms[Last Sale])</f>
        <v>200</v>
      </c>
      <c r="U2666" s="16" t="s">
        <v>3909</v>
      </c>
      <c r="V2666" s="58">
        <f>Table5[[#This Row],[Date Distributed]]</f>
        <v>45513</v>
      </c>
      <c r="W2666" s="3" t="str">
        <f>_xlfn.XLOOKUP(Table5[[#This Row],[Serial '#]],Table10[Serial '#],Table10[Charity Association],"",,)</f>
        <v>Cleveland Police Athletic League</v>
      </c>
      <c r="Z2666" s="3" t="s">
        <v>3909</v>
      </c>
    </row>
    <row r="2667" spans="1:26" hidden="1" x14ac:dyDescent="0.35">
      <c r="A2667" s="3">
        <v>2665</v>
      </c>
      <c r="B2667" s="74">
        <v>45505</v>
      </c>
      <c r="C2667" s="73">
        <f>_xlfn.XLOOKUP(Table5[[#This Row],[Serial '#]],Table10[Serial '#],Table10[Date],"",,)</f>
        <v>45513</v>
      </c>
      <c r="D26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67" s="73" t="str">
        <f>IF(Table5[[#This Row],[Date Distributed]]="","In Stock","Distributed")</f>
        <v>Distributed</v>
      </c>
      <c r="F2667" s="79" t="s">
        <v>660</v>
      </c>
      <c r="G2667" s="75" t="s">
        <v>761</v>
      </c>
      <c r="H2667" s="80" t="s">
        <v>779</v>
      </c>
      <c r="I2667" s="80" t="s">
        <v>780</v>
      </c>
      <c r="J2667" s="81" t="s">
        <v>3263</v>
      </c>
      <c r="K2667" s="80" t="s">
        <v>385</v>
      </c>
      <c r="L2667" s="3" t="str">
        <f>_xlfn.XLOOKUP(Table5[[#This Row],[Item '#]],Ticket_Forms[Form Number],Ticket_Forms[Game Name],"",,)</f>
        <v>Criss Cross</v>
      </c>
      <c r="M2667" s="15">
        <v>186</v>
      </c>
      <c r="N2667" s="3">
        <f>LOOKUP(Table5[[#This Row],[Item '#]],Ticket_Forms[Form Number],Ticket_Forms[Ticket Count])</f>
        <v>5520</v>
      </c>
      <c r="O2667" s="16">
        <f>LOOKUP(Table5[[#This Row],[Item '#]],Ticket_Forms[Form Number],Ticket_Forms[Ticket Value])</f>
        <v>1</v>
      </c>
      <c r="P2667" s="16">
        <f>LOOKUP(Table5[[#This Row],[Item '#]],Ticket_Forms[Form Number],Ticket_Forms[Revenue])</f>
        <v>5520</v>
      </c>
      <c r="Q2667" s="16">
        <f>LOOKUP(Table5[[#This Row],[Item '#]],Ticket_Forms[Form Number],Ticket_Forms[Ideal Profit])</f>
        <v>960</v>
      </c>
      <c r="R2667" s="16">
        <f>LOOKUP(Table5[[#This Row],[Item '#]],Ticket_Forms[Form Number],Ticket_Forms[Prizes])</f>
        <v>4560</v>
      </c>
      <c r="S2667" s="16">
        <f>LOOKUP(Table5[[#This Row],[Item '#]],Ticket_Forms[Form Number],Ticket_Forms[Location Rent])</f>
        <v>331</v>
      </c>
      <c r="T2667" s="16">
        <f>LOOKUP(Table5[[#This Row],[Item '#]],Ticket_Forms[Form Number],Ticket_Forms[Last Sale])</f>
        <v>200</v>
      </c>
      <c r="U2667" s="16" t="s">
        <v>3909</v>
      </c>
      <c r="V2667" s="58">
        <f>Table5[[#This Row],[Date Distributed]]</f>
        <v>45513</v>
      </c>
      <c r="W2667" s="3" t="str">
        <f>_xlfn.XLOOKUP(Table5[[#This Row],[Serial '#]],Table10[Serial '#],Table10[Charity Association],"",,)</f>
        <v>Italian American Brotherhood Club</v>
      </c>
      <c r="Z2667" s="3" t="s">
        <v>3909</v>
      </c>
    </row>
    <row r="2668" spans="1:26" hidden="1" x14ac:dyDescent="0.35">
      <c r="A2668" s="3">
        <v>2666</v>
      </c>
      <c r="B2668" s="74">
        <v>45505</v>
      </c>
      <c r="C2668" s="73">
        <f>_xlfn.XLOOKUP(Table5[[#This Row],[Serial '#]],Table10[Serial '#],Table10[Date],"",,)</f>
        <v>45513</v>
      </c>
      <c r="D26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68" s="73" t="str">
        <f>IF(Table5[[#This Row],[Date Distributed]]="","In Stock","Distributed")</f>
        <v>Distributed</v>
      </c>
      <c r="F2668" s="79" t="s">
        <v>660</v>
      </c>
      <c r="G2668" s="75" t="s">
        <v>761</v>
      </c>
      <c r="H2668" s="80" t="s">
        <v>779</v>
      </c>
      <c r="I2668" s="80" t="s">
        <v>780</v>
      </c>
      <c r="J2668" s="81" t="s">
        <v>3264</v>
      </c>
      <c r="K2668" s="80" t="s">
        <v>385</v>
      </c>
      <c r="L2668" s="3" t="str">
        <f>_xlfn.XLOOKUP(Table5[[#This Row],[Item '#]],Ticket_Forms[Form Number],Ticket_Forms[Game Name],"",,)</f>
        <v>Criss Cross</v>
      </c>
      <c r="M2668" s="15">
        <v>186</v>
      </c>
      <c r="N2668" s="3">
        <f>LOOKUP(Table5[[#This Row],[Item '#]],Ticket_Forms[Form Number],Ticket_Forms[Ticket Count])</f>
        <v>5520</v>
      </c>
      <c r="O2668" s="16">
        <f>LOOKUP(Table5[[#This Row],[Item '#]],Ticket_Forms[Form Number],Ticket_Forms[Ticket Value])</f>
        <v>1</v>
      </c>
      <c r="P2668" s="16">
        <f>LOOKUP(Table5[[#This Row],[Item '#]],Ticket_Forms[Form Number],Ticket_Forms[Revenue])</f>
        <v>5520</v>
      </c>
      <c r="Q2668" s="16">
        <f>LOOKUP(Table5[[#This Row],[Item '#]],Ticket_Forms[Form Number],Ticket_Forms[Ideal Profit])</f>
        <v>960</v>
      </c>
      <c r="R2668" s="16">
        <f>LOOKUP(Table5[[#This Row],[Item '#]],Ticket_Forms[Form Number],Ticket_Forms[Prizes])</f>
        <v>4560</v>
      </c>
      <c r="S2668" s="16">
        <f>LOOKUP(Table5[[#This Row],[Item '#]],Ticket_Forms[Form Number],Ticket_Forms[Location Rent])</f>
        <v>331</v>
      </c>
      <c r="T2668" s="16">
        <f>LOOKUP(Table5[[#This Row],[Item '#]],Ticket_Forms[Form Number],Ticket_Forms[Last Sale])</f>
        <v>200</v>
      </c>
      <c r="U2668" s="16" t="s">
        <v>3909</v>
      </c>
      <c r="V2668" s="58">
        <f>Table5[[#This Row],[Date Distributed]]</f>
        <v>45513</v>
      </c>
      <c r="W2668" s="3" t="str">
        <f>_xlfn.XLOOKUP(Table5[[#This Row],[Serial '#]],Table10[Serial '#],Table10[Charity Association],"",,)</f>
        <v>Cleveland Police Athletic League</v>
      </c>
      <c r="Z2668" s="3" t="s">
        <v>3909</v>
      </c>
    </row>
    <row r="2669" spans="1:26" hidden="1" x14ac:dyDescent="0.35">
      <c r="A2669" s="3">
        <v>2667</v>
      </c>
      <c r="B2669" s="74">
        <v>45505</v>
      </c>
      <c r="C2669" s="73">
        <f>_xlfn.XLOOKUP(Table5[[#This Row],[Serial '#]],Table10[Serial '#],Table10[Date],"",,)</f>
        <v>45513</v>
      </c>
      <c r="D26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69" s="73" t="str">
        <f>IF(Table5[[#This Row],[Date Distributed]]="","In Stock","Distributed")</f>
        <v>Distributed</v>
      </c>
      <c r="F2669" s="79" t="s">
        <v>660</v>
      </c>
      <c r="G2669" s="75" t="s">
        <v>761</v>
      </c>
      <c r="H2669" s="80" t="s">
        <v>779</v>
      </c>
      <c r="I2669" s="80" t="s">
        <v>780</v>
      </c>
      <c r="J2669" s="81" t="s">
        <v>3265</v>
      </c>
      <c r="K2669" s="80" t="s">
        <v>385</v>
      </c>
      <c r="L2669" s="3" t="str">
        <f>_xlfn.XLOOKUP(Table5[[#This Row],[Item '#]],Ticket_Forms[Form Number],Ticket_Forms[Game Name],"",,)</f>
        <v>Criss Cross</v>
      </c>
      <c r="M2669" s="15">
        <v>186</v>
      </c>
      <c r="N2669" s="3">
        <f>LOOKUP(Table5[[#This Row],[Item '#]],Ticket_Forms[Form Number],Ticket_Forms[Ticket Count])</f>
        <v>5520</v>
      </c>
      <c r="O2669" s="16">
        <f>LOOKUP(Table5[[#This Row],[Item '#]],Ticket_Forms[Form Number],Ticket_Forms[Ticket Value])</f>
        <v>1</v>
      </c>
      <c r="P2669" s="16">
        <f>LOOKUP(Table5[[#This Row],[Item '#]],Ticket_Forms[Form Number],Ticket_Forms[Revenue])</f>
        <v>5520</v>
      </c>
      <c r="Q2669" s="16">
        <f>LOOKUP(Table5[[#This Row],[Item '#]],Ticket_Forms[Form Number],Ticket_Forms[Ideal Profit])</f>
        <v>960</v>
      </c>
      <c r="R2669" s="16">
        <f>LOOKUP(Table5[[#This Row],[Item '#]],Ticket_Forms[Form Number],Ticket_Forms[Prizes])</f>
        <v>4560</v>
      </c>
      <c r="S2669" s="16">
        <f>LOOKUP(Table5[[#This Row],[Item '#]],Ticket_Forms[Form Number],Ticket_Forms[Location Rent])</f>
        <v>331</v>
      </c>
      <c r="T2669" s="16">
        <f>LOOKUP(Table5[[#This Row],[Item '#]],Ticket_Forms[Form Number],Ticket_Forms[Last Sale])</f>
        <v>200</v>
      </c>
      <c r="U2669" s="16" t="s">
        <v>3909</v>
      </c>
      <c r="V2669" s="58">
        <f>Table5[[#This Row],[Date Distributed]]</f>
        <v>45513</v>
      </c>
      <c r="W2669" s="3" t="str">
        <f>_xlfn.XLOOKUP(Table5[[#This Row],[Serial '#]],Table10[Serial '#],Table10[Charity Association],"",,)</f>
        <v>Italian American Brotherhood Club</v>
      </c>
      <c r="Z2669" s="3" t="s">
        <v>3909</v>
      </c>
    </row>
    <row r="2670" spans="1:26" hidden="1" x14ac:dyDescent="0.35">
      <c r="A2670" s="3">
        <v>2668</v>
      </c>
      <c r="B2670" s="74">
        <v>45505</v>
      </c>
      <c r="C2670" s="73">
        <f>_xlfn.XLOOKUP(Table5[[#This Row],[Serial '#]],Table10[Serial '#],Table10[Date],"",,)</f>
        <v>45513</v>
      </c>
      <c r="D26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70" s="73" t="str">
        <f>IF(Table5[[#This Row],[Date Distributed]]="","In Stock","Distributed")</f>
        <v>Distributed</v>
      </c>
      <c r="F2670" s="79" t="s">
        <v>660</v>
      </c>
      <c r="G2670" s="75" t="s">
        <v>761</v>
      </c>
      <c r="H2670" s="80" t="s">
        <v>779</v>
      </c>
      <c r="I2670" s="80" t="s">
        <v>780</v>
      </c>
      <c r="J2670" s="81" t="s">
        <v>3266</v>
      </c>
      <c r="K2670" s="80" t="s">
        <v>385</v>
      </c>
      <c r="L2670" s="3" t="str">
        <f>_xlfn.XLOOKUP(Table5[[#This Row],[Item '#]],Ticket_Forms[Form Number],Ticket_Forms[Game Name],"",,)</f>
        <v>Criss Cross</v>
      </c>
      <c r="M2670" s="15">
        <v>186</v>
      </c>
      <c r="N2670" s="3">
        <f>LOOKUP(Table5[[#This Row],[Item '#]],Ticket_Forms[Form Number],Ticket_Forms[Ticket Count])</f>
        <v>5520</v>
      </c>
      <c r="O2670" s="16">
        <f>LOOKUP(Table5[[#This Row],[Item '#]],Ticket_Forms[Form Number],Ticket_Forms[Ticket Value])</f>
        <v>1</v>
      </c>
      <c r="P2670" s="16">
        <f>LOOKUP(Table5[[#This Row],[Item '#]],Ticket_Forms[Form Number],Ticket_Forms[Revenue])</f>
        <v>5520</v>
      </c>
      <c r="Q2670" s="16">
        <f>LOOKUP(Table5[[#This Row],[Item '#]],Ticket_Forms[Form Number],Ticket_Forms[Ideal Profit])</f>
        <v>960</v>
      </c>
      <c r="R2670" s="16">
        <f>LOOKUP(Table5[[#This Row],[Item '#]],Ticket_Forms[Form Number],Ticket_Forms[Prizes])</f>
        <v>4560</v>
      </c>
      <c r="S2670" s="16">
        <f>LOOKUP(Table5[[#This Row],[Item '#]],Ticket_Forms[Form Number],Ticket_Forms[Location Rent])</f>
        <v>331</v>
      </c>
      <c r="T2670" s="16">
        <f>LOOKUP(Table5[[#This Row],[Item '#]],Ticket_Forms[Form Number],Ticket_Forms[Last Sale])</f>
        <v>200</v>
      </c>
      <c r="U2670" s="16" t="s">
        <v>3909</v>
      </c>
      <c r="V2670" s="58">
        <f>Table5[[#This Row],[Date Distributed]]</f>
        <v>45513</v>
      </c>
      <c r="W2670" s="3" t="str">
        <f>_xlfn.XLOOKUP(Table5[[#This Row],[Serial '#]],Table10[Serial '#],Table10[Charity Association],"",,)</f>
        <v>Cleveland Police Athletic League</v>
      </c>
      <c r="Z2670" s="3" t="s">
        <v>3909</v>
      </c>
    </row>
    <row r="2671" spans="1:26" hidden="1" x14ac:dyDescent="0.35">
      <c r="A2671" s="3">
        <v>2669</v>
      </c>
      <c r="B2671" s="74">
        <v>45505</v>
      </c>
      <c r="C2671" s="73">
        <f>_xlfn.XLOOKUP(Table5[[#This Row],[Serial '#]],Table10[Serial '#],Table10[Date],"",,)</f>
        <v>45516</v>
      </c>
      <c r="D26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71" s="73" t="str">
        <f>IF(Table5[[#This Row],[Date Distributed]]="","In Stock","Distributed")</f>
        <v>Distributed</v>
      </c>
      <c r="F2671" s="79" t="s">
        <v>660</v>
      </c>
      <c r="G2671" s="75" t="s">
        <v>761</v>
      </c>
      <c r="H2671" s="80" t="s">
        <v>779</v>
      </c>
      <c r="I2671" s="80" t="s">
        <v>780</v>
      </c>
      <c r="J2671" s="81" t="s">
        <v>3267</v>
      </c>
      <c r="K2671" s="80" t="s">
        <v>385</v>
      </c>
      <c r="L2671" s="3" t="str">
        <f>_xlfn.XLOOKUP(Table5[[#This Row],[Item '#]],Ticket_Forms[Form Number],Ticket_Forms[Game Name],"",,)</f>
        <v>Criss Cross</v>
      </c>
      <c r="M2671" s="15">
        <v>186</v>
      </c>
      <c r="N2671" s="3">
        <f>LOOKUP(Table5[[#This Row],[Item '#]],Ticket_Forms[Form Number],Ticket_Forms[Ticket Count])</f>
        <v>5520</v>
      </c>
      <c r="O2671" s="16">
        <f>LOOKUP(Table5[[#This Row],[Item '#]],Ticket_Forms[Form Number],Ticket_Forms[Ticket Value])</f>
        <v>1</v>
      </c>
      <c r="P2671" s="16">
        <f>LOOKUP(Table5[[#This Row],[Item '#]],Ticket_Forms[Form Number],Ticket_Forms[Revenue])</f>
        <v>5520</v>
      </c>
      <c r="Q2671" s="16">
        <f>LOOKUP(Table5[[#This Row],[Item '#]],Ticket_Forms[Form Number],Ticket_Forms[Ideal Profit])</f>
        <v>960</v>
      </c>
      <c r="R2671" s="16">
        <f>LOOKUP(Table5[[#This Row],[Item '#]],Ticket_Forms[Form Number],Ticket_Forms[Prizes])</f>
        <v>4560</v>
      </c>
      <c r="S2671" s="16">
        <f>LOOKUP(Table5[[#This Row],[Item '#]],Ticket_Forms[Form Number],Ticket_Forms[Location Rent])</f>
        <v>331</v>
      </c>
      <c r="T2671" s="16">
        <f>LOOKUP(Table5[[#This Row],[Item '#]],Ticket_Forms[Form Number],Ticket_Forms[Last Sale])</f>
        <v>200</v>
      </c>
      <c r="U2671" s="16" t="s">
        <v>3909</v>
      </c>
      <c r="V2671" s="58">
        <f>Table5[[#This Row],[Date Distributed]]</f>
        <v>45516</v>
      </c>
      <c r="W2671" s="3" t="str">
        <f>_xlfn.XLOOKUP(Table5[[#This Row],[Serial '#]],Table10[Serial '#],Table10[Charity Association],"",,)</f>
        <v>Greater Cleveland Football Foundation</v>
      </c>
      <c r="Z2671" s="3" t="s">
        <v>3909</v>
      </c>
    </row>
    <row r="2672" spans="1:26" hidden="1" x14ac:dyDescent="0.35">
      <c r="A2672" s="3">
        <v>2670</v>
      </c>
      <c r="B2672" s="74">
        <v>45505</v>
      </c>
      <c r="C2672" s="73">
        <f>_xlfn.XLOOKUP(Table5[[#This Row],[Serial '#]],Table10[Serial '#],Table10[Date],"",,)</f>
        <v>45516</v>
      </c>
      <c r="D26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72" s="73" t="str">
        <f>IF(Table5[[#This Row],[Date Distributed]]="","In Stock","Distributed")</f>
        <v>Distributed</v>
      </c>
      <c r="F2672" s="79" t="s">
        <v>660</v>
      </c>
      <c r="G2672" s="75" t="s">
        <v>761</v>
      </c>
      <c r="H2672" s="80" t="s">
        <v>779</v>
      </c>
      <c r="I2672" s="80" t="s">
        <v>780</v>
      </c>
      <c r="J2672" s="81" t="s">
        <v>3268</v>
      </c>
      <c r="K2672" s="80" t="s">
        <v>385</v>
      </c>
      <c r="L2672" s="3" t="str">
        <f>_xlfn.XLOOKUP(Table5[[#This Row],[Item '#]],Ticket_Forms[Form Number],Ticket_Forms[Game Name],"",,)</f>
        <v>Criss Cross</v>
      </c>
      <c r="M2672" s="15">
        <v>186</v>
      </c>
      <c r="N2672" s="3">
        <f>LOOKUP(Table5[[#This Row],[Item '#]],Ticket_Forms[Form Number],Ticket_Forms[Ticket Count])</f>
        <v>5520</v>
      </c>
      <c r="O2672" s="16">
        <f>LOOKUP(Table5[[#This Row],[Item '#]],Ticket_Forms[Form Number],Ticket_Forms[Ticket Value])</f>
        <v>1</v>
      </c>
      <c r="P2672" s="16">
        <f>LOOKUP(Table5[[#This Row],[Item '#]],Ticket_Forms[Form Number],Ticket_Forms[Revenue])</f>
        <v>5520</v>
      </c>
      <c r="Q2672" s="16">
        <f>LOOKUP(Table5[[#This Row],[Item '#]],Ticket_Forms[Form Number],Ticket_Forms[Ideal Profit])</f>
        <v>960</v>
      </c>
      <c r="R2672" s="16">
        <f>LOOKUP(Table5[[#This Row],[Item '#]],Ticket_Forms[Form Number],Ticket_Forms[Prizes])</f>
        <v>4560</v>
      </c>
      <c r="S2672" s="16">
        <f>LOOKUP(Table5[[#This Row],[Item '#]],Ticket_Forms[Form Number],Ticket_Forms[Location Rent])</f>
        <v>331</v>
      </c>
      <c r="T2672" s="16">
        <f>LOOKUP(Table5[[#This Row],[Item '#]],Ticket_Forms[Form Number],Ticket_Forms[Last Sale])</f>
        <v>200</v>
      </c>
      <c r="U2672" s="16" t="s">
        <v>3909</v>
      </c>
      <c r="V2672" s="58">
        <f>Table5[[#This Row],[Date Distributed]]</f>
        <v>45516</v>
      </c>
      <c r="W2672" s="3" t="str">
        <f>_xlfn.XLOOKUP(Table5[[#This Row],[Serial '#]],Table10[Serial '#],Table10[Charity Association],"",,)</f>
        <v>Cleveland Police Athletic League</v>
      </c>
      <c r="Z2672" s="3" t="s">
        <v>3909</v>
      </c>
    </row>
    <row r="2673" spans="1:26" hidden="1" x14ac:dyDescent="0.35">
      <c r="A2673" s="3">
        <v>2671</v>
      </c>
      <c r="B2673" s="74">
        <v>45505</v>
      </c>
      <c r="C2673" s="73">
        <f>_xlfn.XLOOKUP(Table5[[#This Row],[Serial '#]],Table10[Serial '#],Table10[Date],"",,)</f>
        <v>45516</v>
      </c>
      <c r="D26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73" s="73" t="str">
        <f>IF(Table5[[#This Row],[Date Distributed]]="","In Stock","Distributed")</f>
        <v>Distributed</v>
      </c>
      <c r="F2673" s="79" t="s">
        <v>660</v>
      </c>
      <c r="G2673" s="75" t="s">
        <v>761</v>
      </c>
      <c r="H2673" s="80" t="s">
        <v>779</v>
      </c>
      <c r="I2673" s="80" t="s">
        <v>780</v>
      </c>
      <c r="J2673" s="81" t="s">
        <v>3269</v>
      </c>
      <c r="K2673" s="80" t="s">
        <v>385</v>
      </c>
      <c r="L2673" s="3" t="str">
        <f>_xlfn.XLOOKUP(Table5[[#This Row],[Item '#]],Ticket_Forms[Form Number],Ticket_Forms[Game Name],"",,)</f>
        <v>Criss Cross</v>
      </c>
      <c r="M2673" s="15">
        <v>186</v>
      </c>
      <c r="N2673" s="3">
        <f>LOOKUP(Table5[[#This Row],[Item '#]],Ticket_Forms[Form Number],Ticket_Forms[Ticket Count])</f>
        <v>5520</v>
      </c>
      <c r="O2673" s="16">
        <f>LOOKUP(Table5[[#This Row],[Item '#]],Ticket_Forms[Form Number],Ticket_Forms[Ticket Value])</f>
        <v>1</v>
      </c>
      <c r="P2673" s="16">
        <f>LOOKUP(Table5[[#This Row],[Item '#]],Ticket_Forms[Form Number],Ticket_Forms[Revenue])</f>
        <v>5520</v>
      </c>
      <c r="Q2673" s="16">
        <f>LOOKUP(Table5[[#This Row],[Item '#]],Ticket_Forms[Form Number],Ticket_Forms[Ideal Profit])</f>
        <v>960</v>
      </c>
      <c r="R2673" s="16">
        <f>LOOKUP(Table5[[#This Row],[Item '#]],Ticket_Forms[Form Number],Ticket_Forms[Prizes])</f>
        <v>4560</v>
      </c>
      <c r="S2673" s="16">
        <f>LOOKUP(Table5[[#This Row],[Item '#]],Ticket_Forms[Form Number],Ticket_Forms[Location Rent])</f>
        <v>331</v>
      </c>
      <c r="T2673" s="16">
        <f>LOOKUP(Table5[[#This Row],[Item '#]],Ticket_Forms[Form Number],Ticket_Forms[Last Sale])</f>
        <v>200</v>
      </c>
      <c r="U2673" s="16" t="s">
        <v>3909</v>
      </c>
      <c r="V2673" s="58">
        <f>Table5[[#This Row],[Date Distributed]]</f>
        <v>45516</v>
      </c>
      <c r="W2673" s="3" t="str">
        <f>_xlfn.XLOOKUP(Table5[[#This Row],[Serial '#]],Table10[Serial '#],Table10[Charity Association],"",,)</f>
        <v>Cleveland Police Athletic League</v>
      </c>
      <c r="Z2673" s="3" t="s">
        <v>3909</v>
      </c>
    </row>
    <row r="2674" spans="1:26" hidden="1" x14ac:dyDescent="0.35">
      <c r="A2674" s="3">
        <v>2672</v>
      </c>
      <c r="B2674" s="74">
        <v>45505</v>
      </c>
      <c r="C2674" s="73">
        <f>_xlfn.XLOOKUP(Table5[[#This Row],[Serial '#]],Table10[Serial '#],Table10[Date],"",,)</f>
        <v>45516</v>
      </c>
      <c r="D26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74" s="73" t="str">
        <f>IF(Table5[[#This Row],[Date Distributed]]="","In Stock","Distributed")</f>
        <v>Distributed</v>
      </c>
      <c r="F2674" s="79" t="s">
        <v>660</v>
      </c>
      <c r="G2674" s="75" t="s">
        <v>761</v>
      </c>
      <c r="H2674" s="80" t="s">
        <v>779</v>
      </c>
      <c r="I2674" s="80" t="s">
        <v>780</v>
      </c>
      <c r="J2674" s="81" t="s">
        <v>3270</v>
      </c>
      <c r="K2674" s="80" t="s">
        <v>385</v>
      </c>
      <c r="L2674" s="3" t="str">
        <f>_xlfn.XLOOKUP(Table5[[#This Row],[Item '#]],Ticket_Forms[Form Number],Ticket_Forms[Game Name],"",,)</f>
        <v>Criss Cross</v>
      </c>
      <c r="M2674" s="15">
        <v>186</v>
      </c>
      <c r="N2674" s="3">
        <f>LOOKUP(Table5[[#This Row],[Item '#]],Ticket_Forms[Form Number],Ticket_Forms[Ticket Count])</f>
        <v>5520</v>
      </c>
      <c r="O2674" s="16">
        <f>LOOKUP(Table5[[#This Row],[Item '#]],Ticket_Forms[Form Number],Ticket_Forms[Ticket Value])</f>
        <v>1</v>
      </c>
      <c r="P2674" s="16">
        <f>LOOKUP(Table5[[#This Row],[Item '#]],Ticket_Forms[Form Number],Ticket_Forms[Revenue])</f>
        <v>5520</v>
      </c>
      <c r="Q2674" s="16">
        <f>LOOKUP(Table5[[#This Row],[Item '#]],Ticket_Forms[Form Number],Ticket_Forms[Ideal Profit])</f>
        <v>960</v>
      </c>
      <c r="R2674" s="16">
        <f>LOOKUP(Table5[[#This Row],[Item '#]],Ticket_Forms[Form Number],Ticket_Forms[Prizes])</f>
        <v>4560</v>
      </c>
      <c r="S2674" s="16">
        <f>LOOKUP(Table5[[#This Row],[Item '#]],Ticket_Forms[Form Number],Ticket_Forms[Location Rent])</f>
        <v>331</v>
      </c>
      <c r="T2674" s="16">
        <f>LOOKUP(Table5[[#This Row],[Item '#]],Ticket_Forms[Form Number],Ticket_Forms[Last Sale])</f>
        <v>200</v>
      </c>
      <c r="U2674" s="16" t="s">
        <v>3909</v>
      </c>
      <c r="V2674" s="58">
        <f>Table5[[#This Row],[Date Distributed]]</f>
        <v>45516</v>
      </c>
      <c r="W2674" s="3" t="str">
        <f>_xlfn.XLOOKUP(Table5[[#This Row],[Serial '#]],Table10[Serial '#],Table10[Charity Association],"",,)</f>
        <v>Cleveland Police Athletic League</v>
      </c>
      <c r="Z2674" s="3" t="s">
        <v>3909</v>
      </c>
    </row>
    <row r="2675" spans="1:26" hidden="1" x14ac:dyDescent="0.35">
      <c r="A2675" s="3">
        <v>2673</v>
      </c>
      <c r="B2675" s="74">
        <v>45505</v>
      </c>
      <c r="C2675" s="73">
        <f>_xlfn.XLOOKUP(Table5[[#This Row],[Serial '#]],Table10[Serial '#],Table10[Date],"",,)</f>
        <v>45519</v>
      </c>
      <c r="D26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75" s="73" t="str">
        <f>IF(Table5[[#This Row],[Date Distributed]]="","In Stock","Distributed")</f>
        <v>Distributed</v>
      </c>
      <c r="F2675" s="79" t="s">
        <v>660</v>
      </c>
      <c r="G2675" s="75" t="s">
        <v>761</v>
      </c>
      <c r="H2675" s="80" t="s">
        <v>779</v>
      </c>
      <c r="I2675" s="80" t="s">
        <v>780</v>
      </c>
      <c r="J2675" s="81" t="s">
        <v>3271</v>
      </c>
      <c r="K2675" s="80" t="s">
        <v>385</v>
      </c>
      <c r="L2675" s="3" t="str">
        <f>_xlfn.XLOOKUP(Table5[[#This Row],[Item '#]],Ticket_Forms[Form Number],Ticket_Forms[Game Name],"",,)</f>
        <v>Criss Cross</v>
      </c>
      <c r="M2675" s="15">
        <v>186</v>
      </c>
      <c r="N2675" s="3">
        <f>LOOKUP(Table5[[#This Row],[Item '#]],Ticket_Forms[Form Number],Ticket_Forms[Ticket Count])</f>
        <v>5520</v>
      </c>
      <c r="O2675" s="16">
        <f>LOOKUP(Table5[[#This Row],[Item '#]],Ticket_Forms[Form Number],Ticket_Forms[Ticket Value])</f>
        <v>1</v>
      </c>
      <c r="P2675" s="16">
        <f>LOOKUP(Table5[[#This Row],[Item '#]],Ticket_Forms[Form Number],Ticket_Forms[Revenue])</f>
        <v>5520</v>
      </c>
      <c r="Q2675" s="16">
        <f>LOOKUP(Table5[[#This Row],[Item '#]],Ticket_Forms[Form Number],Ticket_Forms[Ideal Profit])</f>
        <v>960</v>
      </c>
      <c r="R2675" s="16">
        <f>LOOKUP(Table5[[#This Row],[Item '#]],Ticket_Forms[Form Number],Ticket_Forms[Prizes])</f>
        <v>4560</v>
      </c>
      <c r="S2675" s="16">
        <f>LOOKUP(Table5[[#This Row],[Item '#]],Ticket_Forms[Form Number],Ticket_Forms[Location Rent])</f>
        <v>331</v>
      </c>
      <c r="T2675" s="16">
        <f>LOOKUP(Table5[[#This Row],[Item '#]],Ticket_Forms[Form Number],Ticket_Forms[Last Sale])</f>
        <v>200</v>
      </c>
      <c r="U2675" s="16" t="s">
        <v>3909</v>
      </c>
      <c r="V2675" s="58">
        <f>Table5[[#This Row],[Date Distributed]]</f>
        <v>45519</v>
      </c>
      <c r="W2675" s="3" t="str">
        <f>_xlfn.XLOOKUP(Table5[[#This Row],[Serial '#]],Table10[Serial '#],Table10[Charity Association],"",,)</f>
        <v>Medina County Law Enforcrment Assoc</v>
      </c>
      <c r="Z2675" s="3" t="s">
        <v>3909</v>
      </c>
    </row>
    <row r="2676" spans="1:26" hidden="1" x14ac:dyDescent="0.35">
      <c r="A2676" s="3">
        <v>2674</v>
      </c>
      <c r="B2676" s="74">
        <v>45505</v>
      </c>
      <c r="C2676" s="73">
        <f>_xlfn.XLOOKUP(Table5[[#This Row],[Serial '#]],Table10[Serial '#],Table10[Date],"",,)</f>
        <v>45519</v>
      </c>
      <c r="D26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76" s="73" t="str">
        <f>IF(Table5[[#This Row],[Date Distributed]]="","In Stock","Distributed")</f>
        <v>Distributed</v>
      </c>
      <c r="F2676" s="79" t="s">
        <v>660</v>
      </c>
      <c r="G2676" s="75" t="s">
        <v>761</v>
      </c>
      <c r="H2676" s="80" t="s">
        <v>779</v>
      </c>
      <c r="I2676" s="80" t="s">
        <v>780</v>
      </c>
      <c r="J2676" s="81" t="s">
        <v>3272</v>
      </c>
      <c r="K2676" s="80" t="s">
        <v>385</v>
      </c>
      <c r="L2676" s="3" t="str">
        <f>_xlfn.XLOOKUP(Table5[[#This Row],[Item '#]],Ticket_Forms[Form Number],Ticket_Forms[Game Name],"",,)</f>
        <v>Criss Cross</v>
      </c>
      <c r="M2676" s="15">
        <v>186</v>
      </c>
      <c r="N2676" s="3">
        <f>LOOKUP(Table5[[#This Row],[Item '#]],Ticket_Forms[Form Number],Ticket_Forms[Ticket Count])</f>
        <v>5520</v>
      </c>
      <c r="O2676" s="16">
        <f>LOOKUP(Table5[[#This Row],[Item '#]],Ticket_Forms[Form Number],Ticket_Forms[Ticket Value])</f>
        <v>1</v>
      </c>
      <c r="P2676" s="16">
        <f>LOOKUP(Table5[[#This Row],[Item '#]],Ticket_Forms[Form Number],Ticket_Forms[Revenue])</f>
        <v>5520</v>
      </c>
      <c r="Q2676" s="16">
        <f>LOOKUP(Table5[[#This Row],[Item '#]],Ticket_Forms[Form Number],Ticket_Forms[Ideal Profit])</f>
        <v>960</v>
      </c>
      <c r="R2676" s="16">
        <f>LOOKUP(Table5[[#This Row],[Item '#]],Ticket_Forms[Form Number],Ticket_Forms[Prizes])</f>
        <v>4560</v>
      </c>
      <c r="S2676" s="16">
        <f>LOOKUP(Table5[[#This Row],[Item '#]],Ticket_Forms[Form Number],Ticket_Forms[Location Rent])</f>
        <v>331</v>
      </c>
      <c r="T2676" s="16">
        <f>LOOKUP(Table5[[#This Row],[Item '#]],Ticket_Forms[Form Number],Ticket_Forms[Last Sale])</f>
        <v>200</v>
      </c>
      <c r="U2676" s="16" t="s">
        <v>3909</v>
      </c>
      <c r="V2676" s="58">
        <f>Table5[[#This Row],[Date Distributed]]</f>
        <v>45519</v>
      </c>
      <c r="W2676" s="3" t="str">
        <f>_xlfn.XLOOKUP(Table5[[#This Row],[Serial '#]],Table10[Serial '#],Table10[Charity Association],"",,)</f>
        <v>Cleveland Police Athletic League</v>
      </c>
      <c r="Z2676" s="3" t="s">
        <v>3909</v>
      </c>
    </row>
    <row r="2677" spans="1:26" hidden="1" x14ac:dyDescent="0.35">
      <c r="A2677" s="3">
        <v>2675</v>
      </c>
      <c r="B2677" s="74">
        <v>45505</v>
      </c>
      <c r="C2677" s="73">
        <f>_xlfn.XLOOKUP(Table5[[#This Row],[Serial '#]],Table10[Serial '#],Table10[Date],"",,)</f>
        <v>45519</v>
      </c>
      <c r="D26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77" s="73" t="str">
        <f>IF(Table5[[#This Row],[Date Distributed]]="","In Stock","Distributed")</f>
        <v>Distributed</v>
      </c>
      <c r="F2677" s="79" t="s">
        <v>660</v>
      </c>
      <c r="G2677" s="75" t="s">
        <v>761</v>
      </c>
      <c r="H2677" s="80" t="s">
        <v>779</v>
      </c>
      <c r="I2677" s="80" t="s">
        <v>780</v>
      </c>
      <c r="J2677" s="81" t="s">
        <v>3273</v>
      </c>
      <c r="K2677" s="80" t="s">
        <v>385</v>
      </c>
      <c r="L2677" s="3" t="str">
        <f>_xlfn.XLOOKUP(Table5[[#This Row],[Item '#]],Ticket_Forms[Form Number],Ticket_Forms[Game Name],"",,)</f>
        <v>Criss Cross</v>
      </c>
      <c r="M2677" s="15">
        <v>186</v>
      </c>
      <c r="N2677" s="3">
        <f>LOOKUP(Table5[[#This Row],[Item '#]],Ticket_Forms[Form Number],Ticket_Forms[Ticket Count])</f>
        <v>5520</v>
      </c>
      <c r="O2677" s="16">
        <f>LOOKUP(Table5[[#This Row],[Item '#]],Ticket_Forms[Form Number],Ticket_Forms[Ticket Value])</f>
        <v>1</v>
      </c>
      <c r="P2677" s="16">
        <f>LOOKUP(Table5[[#This Row],[Item '#]],Ticket_Forms[Form Number],Ticket_Forms[Revenue])</f>
        <v>5520</v>
      </c>
      <c r="Q2677" s="16">
        <f>LOOKUP(Table5[[#This Row],[Item '#]],Ticket_Forms[Form Number],Ticket_Forms[Ideal Profit])</f>
        <v>960</v>
      </c>
      <c r="R2677" s="16">
        <f>LOOKUP(Table5[[#This Row],[Item '#]],Ticket_Forms[Form Number],Ticket_Forms[Prizes])</f>
        <v>4560</v>
      </c>
      <c r="S2677" s="16">
        <f>LOOKUP(Table5[[#This Row],[Item '#]],Ticket_Forms[Form Number],Ticket_Forms[Location Rent])</f>
        <v>331</v>
      </c>
      <c r="T2677" s="16">
        <f>LOOKUP(Table5[[#This Row],[Item '#]],Ticket_Forms[Form Number],Ticket_Forms[Last Sale])</f>
        <v>200</v>
      </c>
      <c r="U2677" s="16" t="s">
        <v>3909</v>
      </c>
      <c r="V2677" s="58">
        <f>Table5[[#This Row],[Date Distributed]]</f>
        <v>45519</v>
      </c>
      <c r="W2677" s="3" t="str">
        <f>_xlfn.XLOOKUP(Table5[[#This Row],[Serial '#]],Table10[Serial '#],Table10[Charity Association],"",,)</f>
        <v>Cleveland Police Athletic League</v>
      </c>
      <c r="Z2677" s="3" t="s">
        <v>3909</v>
      </c>
    </row>
    <row r="2678" spans="1:26" hidden="1" x14ac:dyDescent="0.35">
      <c r="A2678" s="3">
        <v>2676</v>
      </c>
      <c r="B2678" s="74">
        <v>45505</v>
      </c>
      <c r="C2678" s="73">
        <f>_xlfn.XLOOKUP(Table5[[#This Row],[Serial '#]],Table10[Serial '#],Table10[Date],"",,)</f>
        <v>45519</v>
      </c>
      <c r="D26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78" s="73" t="str">
        <f>IF(Table5[[#This Row],[Date Distributed]]="","In Stock","Distributed")</f>
        <v>Distributed</v>
      </c>
      <c r="F2678" s="79" t="s">
        <v>660</v>
      </c>
      <c r="G2678" s="75" t="s">
        <v>761</v>
      </c>
      <c r="H2678" s="80" t="s">
        <v>779</v>
      </c>
      <c r="I2678" s="80" t="s">
        <v>780</v>
      </c>
      <c r="J2678" s="81" t="s">
        <v>3274</v>
      </c>
      <c r="K2678" s="80" t="s">
        <v>385</v>
      </c>
      <c r="L2678" s="3" t="str">
        <f>_xlfn.XLOOKUP(Table5[[#This Row],[Item '#]],Ticket_Forms[Form Number],Ticket_Forms[Game Name],"",,)</f>
        <v>Criss Cross</v>
      </c>
      <c r="M2678" s="15">
        <v>186</v>
      </c>
      <c r="N2678" s="3">
        <f>LOOKUP(Table5[[#This Row],[Item '#]],Ticket_Forms[Form Number],Ticket_Forms[Ticket Count])</f>
        <v>5520</v>
      </c>
      <c r="O2678" s="16">
        <f>LOOKUP(Table5[[#This Row],[Item '#]],Ticket_Forms[Form Number],Ticket_Forms[Ticket Value])</f>
        <v>1</v>
      </c>
      <c r="P2678" s="16">
        <f>LOOKUP(Table5[[#This Row],[Item '#]],Ticket_Forms[Form Number],Ticket_Forms[Revenue])</f>
        <v>5520</v>
      </c>
      <c r="Q2678" s="16">
        <f>LOOKUP(Table5[[#This Row],[Item '#]],Ticket_Forms[Form Number],Ticket_Forms[Ideal Profit])</f>
        <v>960</v>
      </c>
      <c r="R2678" s="16">
        <f>LOOKUP(Table5[[#This Row],[Item '#]],Ticket_Forms[Form Number],Ticket_Forms[Prizes])</f>
        <v>4560</v>
      </c>
      <c r="S2678" s="16">
        <f>LOOKUP(Table5[[#This Row],[Item '#]],Ticket_Forms[Form Number],Ticket_Forms[Location Rent])</f>
        <v>331</v>
      </c>
      <c r="T2678" s="16">
        <f>LOOKUP(Table5[[#This Row],[Item '#]],Ticket_Forms[Form Number],Ticket_Forms[Last Sale])</f>
        <v>200</v>
      </c>
      <c r="U2678" s="16" t="s">
        <v>3909</v>
      </c>
      <c r="V2678" s="58">
        <f>Table5[[#This Row],[Date Distributed]]</f>
        <v>45519</v>
      </c>
      <c r="W2678" s="3" t="str">
        <f>_xlfn.XLOOKUP(Table5[[#This Row],[Serial '#]],Table10[Serial '#],Table10[Charity Association],"",,)</f>
        <v>Cleveland Police Athletic League</v>
      </c>
      <c r="Z2678" s="3" t="s">
        <v>3909</v>
      </c>
    </row>
    <row r="2679" spans="1:26" hidden="1" x14ac:dyDescent="0.35">
      <c r="A2679" s="3">
        <v>2677</v>
      </c>
      <c r="B2679" s="74">
        <v>45505</v>
      </c>
      <c r="C2679" s="73">
        <f>_xlfn.XLOOKUP(Table5[[#This Row],[Serial '#]],Table10[Serial '#],Table10[Date],"",,)</f>
        <v>45519</v>
      </c>
      <c r="D26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79" s="73" t="str">
        <f>IF(Table5[[#This Row],[Date Distributed]]="","In Stock","Distributed")</f>
        <v>Distributed</v>
      </c>
      <c r="F2679" s="79" t="s">
        <v>660</v>
      </c>
      <c r="G2679" s="75" t="s">
        <v>761</v>
      </c>
      <c r="H2679" s="80" t="s">
        <v>779</v>
      </c>
      <c r="I2679" s="80" t="s">
        <v>780</v>
      </c>
      <c r="J2679" s="81" t="s">
        <v>3275</v>
      </c>
      <c r="K2679" s="80" t="s">
        <v>385</v>
      </c>
      <c r="L2679" s="3" t="str">
        <f>_xlfn.XLOOKUP(Table5[[#This Row],[Item '#]],Ticket_Forms[Form Number],Ticket_Forms[Game Name],"",,)</f>
        <v>Criss Cross</v>
      </c>
      <c r="M2679" s="15">
        <v>186</v>
      </c>
      <c r="N2679" s="3">
        <f>LOOKUP(Table5[[#This Row],[Item '#]],Ticket_Forms[Form Number],Ticket_Forms[Ticket Count])</f>
        <v>5520</v>
      </c>
      <c r="O2679" s="16">
        <f>LOOKUP(Table5[[#This Row],[Item '#]],Ticket_Forms[Form Number],Ticket_Forms[Ticket Value])</f>
        <v>1</v>
      </c>
      <c r="P2679" s="16">
        <f>LOOKUP(Table5[[#This Row],[Item '#]],Ticket_Forms[Form Number],Ticket_Forms[Revenue])</f>
        <v>5520</v>
      </c>
      <c r="Q2679" s="16">
        <f>LOOKUP(Table5[[#This Row],[Item '#]],Ticket_Forms[Form Number],Ticket_Forms[Ideal Profit])</f>
        <v>960</v>
      </c>
      <c r="R2679" s="16">
        <f>LOOKUP(Table5[[#This Row],[Item '#]],Ticket_Forms[Form Number],Ticket_Forms[Prizes])</f>
        <v>4560</v>
      </c>
      <c r="S2679" s="16">
        <f>LOOKUP(Table5[[#This Row],[Item '#]],Ticket_Forms[Form Number],Ticket_Forms[Location Rent])</f>
        <v>331</v>
      </c>
      <c r="T2679" s="16">
        <f>LOOKUP(Table5[[#This Row],[Item '#]],Ticket_Forms[Form Number],Ticket_Forms[Last Sale])</f>
        <v>200</v>
      </c>
      <c r="U2679" s="16" t="s">
        <v>3909</v>
      </c>
      <c r="V2679" s="58">
        <f>Table5[[#This Row],[Date Distributed]]</f>
        <v>45519</v>
      </c>
      <c r="W2679" s="3" t="str">
        <f>_xlfn.XLOOKUP(Table5[[#This Row],[Serial '#]],Table10[Serial '#],Table10[Charity Association],"",,)</f>
        <v>Medina County Law Enforcrment Assoc</v>
      </c>
      <c r="Z2679" s="3" t="s">
        <v>3909</v>
      </c>
    </row>
    <row r="2680" spans="1:26" hidden="1" x14ac:dyDescent="0.35">
      <c r="A2680" s="3">
        <v>2678</v>
      </c>
      <c r="B2680" s="74">
        <v>45505</v>
      </c>
      <c r="C2680" s="73">
        <f>_xlfn.XLOOKUP(Table5[[#This Row],[Serial '#]],Table10[Serial '#],Table10[Date],"",,)</f>
        <v>45519</v>
      </c>
      <c r="D26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80" s="73" t="str">
        <f>IF(Table5[[#This Row],[Date Distributed]]="","In Stock","Distributed")</f>
        <v>Distributed</v>
      </c>
      <c r="F2680" s="79" t="s">
        <v>660</v>
      </c>
      <c r="G2680" s="75" t="s">
        <v>761</v>
      </c>
      <c r="H2680" s="80" t="s">
        <v>779</v>
      </c>
      <c r="I2680" s="80" t="s">
        <v>780</v>
      </c>
      <c r="J2680" s="81" t="s">
        <v>3276</v>
      </c>
      <c r="K2680" s="80" t="s">
        <v>385</v>
      </c>
      <c r="L2680" s="3" t="str">
        <f>_xlfn.XLOOKUP(Table5[[#This Row],[Item '#]],Ticket_Forms[Form Number],Ticket_Forms[Game Name],"",,)</f>
        <v>Criss Cross</v>
      </c>
      <c r="M2680" s="15">
        <v>186</v>
      </c>
      <c r="N2680" s="3">
        <f>LOOKUP(Table5[[#This Row],[Item '#]],Ticket_Forms[Form Number],Ticket_Forms[Ticket Count])</f>
        <v>5520</v>
      </c>
      <c r="O2680" s="16">
        <f>LOOKUP(Table5[[#This Row],[Item '#]],Ticket_Forms[Form Number],Ticket_Forms[Ticket Value])</f>
        <v>1</v>
      </c>
      <c r="P2680" s="16">
        <f>LOOKUP(Table5[[#This Row],[Item '#]],Ticket_Forms[Form Number],Ticket_Forms[Revenue])</f>
        <v>5520</v>
      </c>
      <c r="Q2680" s="16">
        <f>LOOKUP(Table5[[#This Row],[Item '#]],Ticket_Forms[Form Number],Ticket_Forms[Ideal Profit])</f>
        <v>960</v>
      </c>
      <c r="R2680" s="16">
        <f>LOOKUP(Table5[[#This Row],[Item '#]],Ticket_Forms[Form Number],Ticket_Forms[Prizes])</f>
        <v>4560</v>
      </c>
      <c r="S2680" s="16">
        <f>LOOKUP(Table5[[#This Row],[Item '#]],Ticket_Forms[Form Number],Ticket_Forms[Location Rent])</f>
        <v>331</v>
      </c>
      <c r="T2680" s="16">
        <f>LOOKUP(Table5[[#This Row],[Item '#]],Ticket_Forms[Form Number],Ticket_Forms[Last Sale])</f>
        <v>200</v>
      </c>
      <c r="U2680" s="16" t="s">
        <v>3909</v>
      </c>
      <c r="V2680" s="58">
        <f>Table5[[#This Row],[Date Distributed]]</f>
        <v>45519</v>
      </c>
      <c r="W2680" s="3" t="str">
        <f>_xlfn.XLOOKUP(Table5[[#This Row],[Serial '#]],Table10[Serial '#],Table10[Charity Association],"",,)</f>
        <v>Medina County Law Enforcrment Assoc</v>
      </c>
      <c r="Z2680" s="3" t="s">
        <v>3909</v>
      </c>
    </row>
    <row r="2681" spans="1:26" hidden="1" x14ac:dyDescent="0.35">
      <c r="A2681" s="3">
        <v>2679</v>
      </c>
      <c r="B2681" s="74">
        <v>45505</v>
      </c>
      <c r="C2681" s="73">
        <f>_xlfn.XLOOKUP(Table5[[#This Row],[Serial '#]],Table10[Serial '#],Table10[Date],"",,)</f>
        <v>45520</v>
      </c>
      <c r="D26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81" s="73" t="str">
        <f>IF(Table5[[#This Row],[Date Distributed]]="","In Stock","Distributed")</f>
        <v>Distributed</v>
      </c>
      <c r="F2681" s="79" t="s">
        <v>660</v>
      </c>
      <c r="G2681" s="75" t="s">
        <v>761</v>
      </c>
      <c r="H2681" s="80" t="s">
        <v>779</v>
      </c>
      <c r="I2681" s="80" t="s">
        <v>780</v>
      </c>
      <c r="J2681" s="81" t="s">
        <v>3277</v>
      </c>
      <c r="K2681" s="80" t="s">
        <v>385</v>
      </c>
      <c r="L2681" s="3" t="str">
        <f>_xlfn.XLOOKUP(Table5[[#This Row],[Item '#]],Ticket_Forms[Form Number],Ticket_Forms[Game Name],"",,)</f>
        <v>Criss Cross</v>
      </c>
      <c r="M2681" s="15">
        <v>186</v>
      </c>
      <c r="N2681" s="3">
        <f>LOOKUP(Table5[[#This Row],[Item '#]],Ticket_Forms[Form Number],Ticket_Forms[Ticket Count])</f>
        <v>5520</v>
      </c>
      <c r="O2681" s="16">
        <f>LOOKUP(Table5[[#This Row],[Item '#]],Ticket_Forms[Form Number],Ticket_Forms[Ticket Value])</f>
        <v>1</v>
      </c>
      <c r="P2681" s="16">
        <f>LOOKUP(Table5[[#This Row],[Item '#]],Ticket_Forms[Form Number],Ticket_Forms[Revenue])</f>
        <v>5520</v>
      </c>
      <c r="Q2681" s="16">
        <f>LOOKUP(Table5[[#This Row],[Item '#]],Ticket_Forms[Form Number],Ticket_Forms[Ideal Profit])</f>
        <v>960</v>
      </c>
      <c r="R2681" s="16">
        <f>LOOKUP(Table5[[#This Row],[Item '#]],Ticket_Forms[Form Number],Ticket_Forms[Prizes])</f>
        <v>4560</v>
      </c>
      <c r="S2681" s="16">
        <f>LOOKUP(Table5[[#This Row],[Item '#]],Ticket_Forms[Form Number],Ticket_Forms[Location Rent])</f>
        <v>331</v>
      </c>
      <c r="T2681" s="16">
        <f>LOOKUP(Table5[[#This Row],[Item '#]],Ticket_Forms[Form Number],Ticket_Forms[Last Sale])</f>
        <v>200</v>
      </c>
      <c r="U2681" s="16" t="s">
        <v>3909</v>
      </c>
      <c r="V2681" s="58">
        <f>Table5[[#This Row],[Date Distributed]]</f>
        <v>45520</v>
      </c>
      <c r="W2681" s="3" t="str">
        <f>_xlfn.XLOOKUP(Table5[[#This Row],[Serial '#]],Table10[Serial '#],Table10[Charity Association],"",,)</f>
        <v>Medina County Law Enforcrment Assoc</v>
      </c>
      <c r="Z2681" s="3" t="s">
        <v>3909</v>
      </c>
    </row>
    <row r="2682" spans="1:26" hidden="1" x14ac:dyDescent="0.35">
      <c r="A2682" s="3">
        <v>2680</v>
      </c>
      <c r="B2682" s="74">
        <v>45505</v>
      </c>
      <c r="C2682" s="73">
        <f>_xlfn.XLOOKUP(Table5[[#This Row],[Serial '#]],Table10[Serial '#],Table10[Date],"",,)</f>
        <v>45520</v>
      </c>
      <c r="D26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82" s="73" t="str">
        <f>IF(Table5[[#This Row],[Date Distributed]]="","In Stock","Distributed")</f>
        <v>Distributed</v>
      </c>
      <c r="F2682" s="79" t="s">
        <v>660</v>
      </c>
      <c r="G2682" s="75" t="s">
        <v>761</v>
      </c>
      <c r="H2682" s="80" t="s">
        <v>779</v>
      </c>
      <c r="I2682" s="80" t="s">
        <v>780</v>
      </c>
      <c r="J2682" s="81" t="s">
        <v>3278</v>
      </c>
      <c r="K2682" s="80" t="s">
        <v>385</v>
      </c>
      <c r="L2682" s="3" t="str">
        <f>_xlfn.XLOOKUP(Table5[[#This Row],[Item '#]],Ticket_Forms[Form Number],Ticket_Forms[Game Name],"",,)</f>
        <v>Criss Cross</v>
      </c>
      <c r="M2682" s="15">
        <v>186</v>
      </c>
      <c r="N2682" s="3">
        <f>LOOKUP(Table5[[#This Row],[Item '#]],Ticket_Forms[Form Number],Ticket_Forms[Ticket Count])</f>
        <v>5520</v>
      </c>
      <c r="O2682" s="16">
        <f>LOOKUP(Table5[[#This Row],[Item '#]],Ticket_Forms[Form Number],Ticket_Forms[Ticket Value])</f>
        <v>1</v>
      </c>
      <c r="P2682" s="16">
        <f>LOOKUP(Table5[[#This Row],[Item '#]],Ticket_Forms[Form Number],Ticket_Forms[Revenue])</f>
        <v>5520</v>
      </c>
      <c r="Q2682" s="16">
        <f>LOOKUP(Table5[[#This Row],[Item '#]],Ticket_Forms[Form Number],Ticket_Forms[Ideal Profit])</f>
        <v>960</v>
      </c>
      <c r="R2682" s="16">
        <f>LOOKUP(Table5[[#This Row],[Item '#]],Ticket_Forms[Form Number],Ticket_Forms[Prizes])</f>
        <v>4560</v>
      </c>
      <c r="S2682" s="16">
        <f>LOOKUP(Table5[[#This Row],[Item '#]],Ticket_Forms[Form Number],Ticket_Forms[Location Rent])</f>
        <v>331</v>
      </c>
      <c r="T2682" s="16">
        <f>LOOKUP(Table5[[#This Row],[Item '#]],Ticket_Forms[Form Number],Ticket_Forms[Last Sale])</f>
        <v>200</v>
      </c>
      <c r="U2682" s="16" t="s">
        <v>3909</v>
      </c>
      <c r="V2682" s="58">
        <f>Table5[[#This Row],[Date Distributed]]</f>
        <v>45520</v>
      </c>
      <c r="W2682" s="3" t="str">
        <f>_xlfn.XLOOKUP(Table5[[#This Row],[Serial '#]],Table10[Serial '#],Table10[Charity Association],"",,)</f>
        <v>Bainbridge Civic Club</v>
      </c>
      <c r="Z2682" s="3" t="s">
        <v>3909</v>
      </c>
    </row>
    <row r="2683" spans="1:26" hidden="1" x14ac:dyDescent="0.35">
      <c r="A2683" s="3">
        <v>2681</v>
      </c>
      <c r="B2683" s="74">
        <v>45505</v>
      </c>
      <c r="C2683" s="73">
        <f>_xlfn.XLOOKUP(Table5[[#This Row],[Serial '#]],Table10[Serial '#],Table10[Date],"",,)</f>
        <v>45520</v>
      </c>
      <c r="D26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83" s="73" t="str">
        <f>IF(Table5[[#This Row],[Date Distributed]]="","In Stock","Distributed")</f>
        <v>Distributed</v>
      </c>
      <c r="F2683" s="79" t="s">
        <v>660</v>
      </c>
      <c r="G2683" s="75" t="s">
        <v>761</v>
      </c>
      <c r="H2683" s="80" t="s">
        <v>779</v>
      </c>
      <c r="I2683" s="80" t="s">
        <v>780</v>
      </c>
      <c r="J2683" s="81" t="s">
        <v>3279</v>
      </c>
      <c r="K2683" s="80" t="s">
        <v>385</v>
      </c>
      <c r="L2683" s="3" t="str">
        <f>_xlfn.XLOOKUP(Table5[[#This Row],[Item '#]],Ticket_Forms[Form Number],Ticket_Forms[Game Name],"",,)</f>
        <v>Criss Cross</v>
      </c>
      <c r="M2683" s="15">
        <v>186</v>
      </c>
      <c r="N2683" s="3">
        <f>LOOKUP(Table5[[#This Row],[Item '#]],Ticket_Forms[Form Number],Ticket_Forms[Ticket Count])</f>
        <v>5520</v>
      </c>
      <c r="O2683" s="16">
        <f>LOOKUP(Table5[[#This Row],[Item '#]],Ticket_Forms[Form Number],Ticket_Forms[Ticket Value])</f>
        <v>1</v>
      </c>
      <c r="P2683" s="16">
        <f>LOOKUP(Table5[[#This Row],[Item '#]],Ticket_Forms[Form Number],Ticket_Forms[Revenue])</f>
        <v>5520</v>
      </c>
      <c r="Q2683" s="16">
        <f>LOOKUP(Table5[[#This Row],[Item '#]],Ticket_Forms[Form Number],Ticket_Forms[Ideal Profit])</f>
        <v>960</v>
      </c>
      <c r="R2683" s="16">
        <f>LOOKUP(Table5[[#This Row],[Item '#]],Ticket_Forms[Form Number],Ticket_Forms[Prizes])</f>
        <v>4560</v>
      </c>
      <c r="S2683" s="16">
        <f>LOOKUP(Table5[[#This Row],[Item '#]],Ticket_Forms[Form Number],Ticket_Forms[Location Rent])</f>
        <v>331</v>
      </c>
      <c r="T2683" s="16">
        <f>LOOKUP(Table5[[#This Row],[Item '#]],Ticket_Forms[Form Number],Ticket_Forms[Last Sale])</f>
        <v>200</v>
      </c>
      <c r="U2683" s="16" t="s">
        <v>3909</v>
      </c>
      <c r="V2683" s="58">
        <f>Table5[[#This Row],[Date Distributed]]</f>
        <v>45520</v>
      </c>
      <c r="W2683" s="3" t="str">
        <f>_xlfn.XLOOKUP(Table5[[#This Row],[Serial '#]],Table10[Serial '#],Table10[Charity Association],"",,)</f>
        <v>Medina County Law Enforcrment Assoc</v>
      </c>
      <c r="Z2683" s="3" t="s">
        <v>3909</v>
      </c>
    </row>
    <row r="2684" spans="1:26" hidden="1" x14ac:dyDescent="0.35">
      <c r="A2684" s="3">
        <v>2682</v>
      </c>
      <c r="B2684" s="74">
        <v>45505</v>
      </c>
      <c r="C2684" s="73">
        <f>_xlfn.XLOOKUP(Table5[[#This Row],[Serial '#]],Table10[Serial '#],Table10[Date],"",,)</f>
        <v>45521</v>
      </c>
      <c r="D26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84" s="73" t="str">
        <f>IF(Table5[[#This Row],[Date Distributed]]="","In Stock","Distributed")</f>
        <v>Distributed</v>
      </c>
      <c r="F2684" s="79" t="s">
        <v>660</v>
      </c>
      <c r="G2684" s="75" t="s">
        <v>761</v>
      </c>
      <c r="H2684" s="80" t="s">
        <v>779</v>
      </c>
      <c r="I2684" s="80" t="s">
        <v>780</v>
      </c>
      <c r="J2684" s="81" t="s">
        <v>3280</v>
      </c>
      <c r="K2684" s="80" t="s">
        <v>385</v>
      </c>
      <c r="L2684" s="3" t="str">
        <f>_xlfn.XLOOKUP(Table5[[#This Row],[Item '#]],Ticket_Forms[Form Number],Ticket_Forms[Game Name],"",,)</f>
        <v>Criss Cross</v>
      </c>
      <c r="M2684" s="15">
        <v>186</v>
      </c>
      <c r="N2684" s="3">
        <f>LOOKUP(Table5[[#This Row],[Item '#]],Ticket_Forms[Form Number],Ticket_Forms[Ticket Count])</f>
        <v>5520</v>
      </c>
      <c r="O2684" s="16">
        <f>LOOKUP(Table5[[#This Row],[Item '#]],Ticket_Forms[Form Number],Ticket_Forms[Ticket Value])</f>
        <v>1</v>
      </c>
      <c r="P2684" s="16">
        <f>LOOKUP(Table5[[#This Row],[Item '#]],Ticket_Forms[Form Number],Ticket_Forms[Revenue])</f>
        <v>5520</v>
      </c>
      <c r="Q2684" s="16">
        <f>LOOKUP(Table5[[#This Row],[Item '#]],Ticket_Forms[Form Number],Ticket_Forms[Ideal Profit])</f>
        <v>960</v>
      </c>
      <c r="R2684" s="16">
        <f>LOOKUP(Table5[[#This Row],[Item '#]],Ticket_Forms[Form Number],Ticket_Forms[Prizes])</f>
        <v>4560</v>
      </c>
      <c r="S2684" s="16">
        <f>LOOKUP(Table5[[#This Row],[Item '#]],Ticket_Forms[Form Number],Ticket_Forms[Location Rent])</f>
        <v>331</v>
      </c>
      <c r="T2684" s="16">
        <f>LOOKUP(Table5[[#This Row],[Item '#]],Ticket_Forms[Form Number],Ticket_Forms[Last Sale])</f>
        <v>200</v>
      </c>
      <c r="U2684" s="16" t="s">
        <v>3909</v>
      </c>
      <c r="V2684" s="58">
        <f>Table5[[#This Row],[Date Distributed]]</f>
        <v>45521</v>
      </c>
      <c r="W2684" s="3" t="str">
        <f>_xlfn.XLOOKUP(Table5[[#This Row],[Serial '#]],Table10[Serial '#],Table10[Charity Association],"",,)</f>
        <v>Greater Cleveland Football Foundation</v>
      </c>
      <c r="Z2684" s="3" t="s">
        <v>3909</v>
      </c>
    </row>
    <row r="2685" spans="1:26" hidden="1" x14ac:dyDescent="0.35">
      <c r="A2685" s="3">
        <v>2683</v>
      </c>
      <c r="B2685" s="74">
        <v>45505</v>
      </c>
      <c r="C2685" s="73">
        <f>_xlfn.XLOOKUP(Table5[[#This Row],[Serial '#]],Table10[Serial '#],Table10[Date],"",,)</f>
        <v>45521</v>
      </c>
      <c r="D26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85" s="73" t="str">
        <f>IF(Table5[[#This Row],[Date Distributed]]="","In Stock","Distributed")</f>
        <v>Distributed</v>
      </c>
      <c r="F2685" s="79" t="s">
        <v>660</v>
      </c>
      <c r="G2685" s="75" t="s">
        <v>761</v>
      </c>
      <c r="H2685" s="80" t="s">
        <v>779</v>
      </c>
      <c r="I2685" s="80" t="s">
        <v>780</v>
      </c>
      <c r="J2685" s="81" t="s">
        <v>3281</v>
      </c>
      <c r="K2685" s="80" t="s">
        <v>385</v>
      </c>
      <c r="L2685" s="3" t="str">
        <f>_xlfn.XLOOKUP(Table5[[#This Row],[Item '#]],Ticket_Forms[Form Number],Ticket_Forms[Game Name],"",,)</f>
        <v>Criss Cross</v>
      </c>
      <c r="M2685" s="15">
        <v>186</v>
      </c>
      <c r="N2685" s="3">
        <f>LOOKUP(Table5[[#This Row],[Item '#]],Ticket_Forms[Form Number],Ticket_Forms[Ticket Count])</f>
        <v>5520</v>
      </c>
      <c r="O2685" s="16">
        <f>LOOKUP(Table5[[#This Row],[Item '#]],Ticket_Forms[Form Number],Ticket_Forms[Ticket Value])</f>
        <v>1</v>
      </c>
      <c r="P2685" s="16">
        <f>LOOKUP(Table5[[#This Row],[Item '#]],Ticket_Forms[Form Number],Ticket_Forms[Revenue])</f>
        <v>5520</v>
      </c>
      <c r="Q2685" s="16">
        <f>LOOKUP(Table5[[#This Row],[Item '#]],Ticket_Forms[Form Number],Ticket_Forms[Ideal Profit])</f>
        <v>960</v>
      </c>
      <c r="R2685" s="16">
        <f>LOOKUP(Table5[[#This Row],[Item '#]],Ticket_Forms[Form Number],Ticket_Forms[Prizes])</f>
        <v>4560</v>
      </c>
      <c r="S2685" s="16">
        <f>LOOKUP(Table5[[#This Row],[Item '#]],Ticket_Forms[Form Number],Ticket_Forms[Location Rent])</f>
        <v>331</v>
      </c>
      <c r="T2685" s="16">
        <f>LOOKUP(Table5[[#This Row],[Item '#]],Ticket_Forms[Form Number],Ticket_Forms[Last Sale])</f>
        <v>200</v>
      </c>
      <c r="U2685" s="16" t="s">
        <v>3909</v>
      </c>
      <c r="V2685" s="58">
        <f>Table5[[#This Row],[Date Distributed]]</f>
        <v>45521</v>
      </c>
      <c r="W2685" s="3" t="str">
        <f>_xlfn.XLOOKUP(Table5[[#This Row],[Serial '#]],Table10[Serial '#],Table10[Charity Association],"",,)</f>
        <v>Greater Cleveland Football Foundation</v>
      </c>
      <c r="Z2685" s="3" t="s">
        <v>3909</v>
      </c>
    </row>
    <row r="2686" spans="1:26" hidden="1" x14ac:dyDescent="0.35">
      <c r="A2686" s="3">
        <v>2684</v>
      </c>
      <c r="B2686" s="74">
        <v>45505</v>
      </c>
      <c r="C2686" s="73">
        <f>_xlfn.XLOOKUP(Table5[[#This Row],[Serial '#]],Table10[Serial '#],Table10[Date],"",,)</f>
        <v>45523</v>
      </c>
      <c r="D26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86" s="73" t="str">
        <f>IF(Table5[[#This Row],[Date Distributed]]="","In Stock","Distributed")</f>
        <v>Distributed</v>
      </c>
      <c r="F2686" s="79" t="s">
        <v>660</v>
      </c>
      <c r="G2686" s="75" t="s">
        <v>761</v>
      </c>
      <c r="H2686" s="80" t="s">
        <v>779</v>
      </c>
      <c r="I2686" s="80" t="s">
        <v>780</v>
      </c>
      <c r="J2686" s="81" t="s">
        <v>3282</v>
      </c>
      <c r="K2686" s="80" t="s">
        <v>385</v>
      </c>
      <c r="L2686" s="3" t="str">
        <f>_xlfn.XLOOKUP(Table5[[#This Row],[Item '#]],Ticket_Forms[Form Number],Ticket_Forms[Game Name],"",,)</f>
        <v>Criss Cross</v>
      </c>
      <c r="M2686" s="15">
        <v>186</v>
      </c>
      <c r="N2686" s="3">
        <f>LOOKUP(Table5[[#This Row],[Item '#]],Ticket_Forms[Form Number],Ticket_Forms[Ticket Count])</f>
        <v>5520</v>
      </c>
      <c r="O2686" s="16">
        <f>LOOKUP(Table5[[#This Row],[Item '#]],Ticket_Forms[Form Number],Ticket_Forms[Ticket Value])</f>
        <v>1</v>
      </c>
      <c r="P2686" s="16">
        <f>LOOKUP(Table5[[#This Row],[Item '#]],Ticket_Forms[Form Number],Ticket_Forms[Revenue])</f>
        <v>5520</v>
      </c>
      <c r="Q2686" s="16">
        <f>LOOKUP(Table5[[#This Row],[Item '#]],Ticket_Forms[Form Number],Ticket_Forms[Ideal Profit])</f>
        <v>960</v>
      </c>
      <c r="R2686" s="16">
        <f>LOOKUP(Table5[[#This Row],[Item '#]],Ticket_Forms[Form Number],Ticket_Forms[Prizes])</f>
        <v>4560</v>
      </c>
      <c r="S2686" s="16">
        <f>LOOKUP(Table5[[#This Row],[Item '#]],Ticket_Forms[Form Number],Ticket_Forms[Location Rent])</f>
        <v>331</v>
      </c>
      <c r="T2686" s="16">
        <f>LOOKUP(Table5[[#This Row],[Item '#]],Ticket_Forms[Form Number],Ticket_Forms[Last Sale])</f>
        <v>200</v>
      </c>
      <c r="U2686" s="16" t="s">
        <v>3909</v>
      </c>
      <c r="V2686" s="58">
        <f>Table5[[#This Row],[Date Distributed]]</f>
        <v>45523</v>
      </c>
      <c r="W2686" s="3" t="str">
        <f>_xlfn.XLOOKUP(Table5[[#This Row],[Serial '#]],Table10[Serial '#],Table10[Charity Association],"",,)</f>
        <v>Greater Cleveland Football Foundation</v>
      </c>
      <c r="Z2686" s="3" t="s">
        <v>3909</v>
      </c>
    </row>
    <row r="2687" spans="1:26" hidden="1" x14ac:dyDescent="0.35">
      <c r="A2687" s="3">
        <v>2685</v>
      </c>
      <c r="B2687" s="74">
        <v>45505</v>
      </c>
      <c r="C2687" s="73" t="str">
        <f>_xlfn.XLOOKUP(Table5[[#This Row],[Serial '#]],Table10[Serial '#],Table10[Date],"",,)</f>
        <v/>
      </c>
      <c r="D26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87" s="73" t="str">
        <f>IF(Table5[[#This Row],[Date Distributed]]="","In Stock","Distributed")</f>
        <v>In Stock</v>
      </c>
      <c r="F2687" s="79" t="s">
        <v>660</v>
      </c>
      <c r="G2687" s="75" t="s">
        <v>761</v>
      </c>
      <c r="H2687" s="80" t="s">
        <v>779</v>
      </c>
      <c r="I2687" s="80" t="s">
        <v>780</v>
      </c>
      <c r="J2687" s="81" t="s">
        <v>3283</v>
      </c>
      <c r="K2687" s="80" t="s">
        <v>385</v>
      </c>
      <c r="L2687" s="3" t="str">
        <f>_xlfn.XLOOKUP(Table5[[#This Row],[Item '#]],Ticket_Forms[Form Number],Ticket_Forms[Game Name],"",,)</f>
        <v>Criss Cross</v>
      </c>
      <c r="M2687" s="15">
        <v>186</v>
      </c>
      <c r="N2687" s="3">
        <f>LOOKUP(Table5[[#This Row],[Item '#]],Ticket_Forms[Form Number],Ticket_Forms[Ticket Count])</f>
        <v>5520</v>
      </c>
      <c r="O2687" s="16">
        <f>LOOKUP(Table5[[#This Row],[Item '#]],Ticket_Forms[Form Number],Ticket_Forms[Ticket Value])</f>
        <v>1</v>
      </c>
      <c r="P2687" s="16">
        <f>LOOKUP(Table5[[#This Row],[Item '#]],Ticket_Forms[Form Number],Ticket_Forms[Revenue])</f>
        <v>5520</v>
      </c>
      <c r="Q2687" s="16">
        <f>LOOKUP(Table5[[#This Row],[Item '#]],Ticket_Forms[Form Number],Ticket_Forms[Ideal Profit])</f>
        <v>960</v>
      </c>
      <c r="R2687" s="16">
        <f>LOOKUP(Table5[[#This Row],[Item '#]],Ticket_Forms[Form Number],Ticket_Forms[Prizes])</f>
        <v>4560</v>
      </c>
      <c r="S2687" s="16">
        <f>LOOKUP(Table5[[#This Row],[Item '#]],Ticket_Forms[Form Number],Ticket_Forms[Location Rent])</f>
        <v>331</v>
      </c>
      <c r="T2687" s="16">
        <f>LOOKUP(Table5[[#This Row],[Item '#]],Ticket_Forms[Form Number],Ticket_Forms[Last Sale])</f>
        <v>200</v>
      </c>
      <c r="U2687" s="16" t="s">
        <v>3909</v>
      </c>
      <c r="V2687" s="58" t="str">
        <f>Table5[[#This Row],[Date Distributed]]</f>
        <v/>
      </c>
      <c r="W2687" s="3" t="str">
        <f>_xlfn.XLOOKUP(Table5[[#This Row],[Serial '#]],Table10[Serial '#],Table10[Charity Association],"",,)</f>
        <v/>
      </c>
      <c r="X2687" s="3" t="s">
        <v>4062</v>
      </c>
      <c r="Y2687" s="33">
        <v>45540</v>
      </c>
      <c r="Z2687" s="16" t="s">
        <v>23</v>
      </c>
    </row>
    <row r="2688" spans="1:26" hidden="1" x14ac:dyDescent="0.35">
      <c r="A2688" s="3">
        <v>2686</v>
      </c>
      <c r="B2688" s="74">
        <v>45505</v>
      </c>
      <c r="C2688" s="73" t="str">
        <f>_xlfn.XLOOKUP(Table5[[#This Row],[Serial '#]],Table10[Serial '#],Table10[Date],"",,)</f>
        <v/>
      </c>
      <c r="D26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88" s="73" t="str">
        <f>IF(Table5[[#This Row],[Date Distributed]]="","In Stock","Distributed")</f>
        <v>In Stock</v>
      </c>
      <c r="F2688" s="79" t="s">
        <v>660</v>
      </c>
      <c r="G2688" s="75" t="s">
        <v>761</v>
      </c>
      <c r="H2688" s="80" t="s">
        <v>779</v>
      </c>
      <c r="I2688" s="80" t="s">
        <v>780</v>
      </c>
      <c r="J2688" s="81" t="s">
        <v>3284</v>
      </c>
      <c r="K2688" s="80" t="s">
        <v>385</v>
      </c>
      <c r="L2688" s="3" t="str">
        <f>_xlfn.XLOOKUP(Table5[[#This Row],[Item '#]],Ticket_Forms[Form Number],Ticket_Forms[Game Name],"",,)</f>
        <v>Criss Cross</v>
      </c>
      <c r="M2688" s="15">
        <v>186</v>
      </c>
      <c r="N2688" s="3">
        <f>LOOKUP(Table5[[#This Row],[Item '#]],Ticket_Forms[Form Number],Ticket_Forms[Ticket Count])</f>
        <v>5520</v>
      </c>
      <c r="O2688" s="16">
        <f>LOOKUP(Table5[[#This Row],[Item '#]],Ticket_Forms[Form Number],Ticket_Forms[Ticket Value])</f>
        <v>1</v>
      </c>
      <c r="P2688" s="16">
        <f>LOOKUP(Table5[[#This Row],[Item '#]],Ticket_Forms[Form Number],Ticket_Forms[Revenue])</f>
        <v>5520</v>
      </c>
      <c r="Q2688" s="16">
        <f>LOOKUP(Table5[[#This Row],[Item '#]],Ticket_Forms[Form Number],Ticket_Forms[Ideal Profit])</f>
        <v>960</v>
      </c>
      <c r="R2688" s="16">
        <f>LOOKUP(Table5[[#This Row],[Item '#]],Ticket_Forms[Form Number],Ticket_Forms[Prizes])</f>
        <v>4560</v>
      </c>
      <c r="S2688" s="16">
        <f>LOOKUP(Table5[[#This Row],[Item '#]],Ticket_Forms[Form Number],Ticket_Forms[Location Rent])</f>
        <v>331</v>
      </c>
      <c r="T2688" s="16">
        <f>LOOKUP(Table5[[#This Row],[Item '#]],Ticket_Forms[Form Number],Ticket_Forms[Last Sale])</f>
        <v>200</v>
      </c>
      <c r="U2688" s="16" t="s">
        <v>3909</v>
      </c>
      <c r="V2688" s="58" t="str">
        <f>Table5[[#This Row],[Date Distributed]]</f>
        <v/>
      </c>
      <c r="W2688" s="3" t="str">
        <f>_xlfn.XLOOKUP(Table5[[#This Row],[Serial '#]],Table10[Serial '#],Table10[Charity Association],"",,)</f>
        <v/>
      </c>
      <c r="X2688" s="3" t="s">
        <v>4062</v>
      </c>
      <c r="Y2688" s="33">
        <v>45540</v>
      </c>
      <c r="Z2688" s="16" t="s">
        <v>23</v>
      </c>
    </row>
    <row r="2689" spans="1:26" hidden="1" x14ac:dyDescent="0.35">
      <c r="A2689" s="3">
        <v>2687</v>
      </c>
      <c r="B2689" s="74">
        <v>45505</v>
      </c>
      <c r="C2689" s="73" t="str">
        <f>_xlfn.XLOOKUP(Table5[[#This Row],[Serial '#]],Table10[Serial '#],Table10[Date],"",,)</f>
        <v/>
      </c>
      <c r="D26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89" s="73" t="str">
        <f>IF(Table5[[#This Row],[Date Distributed]]="","In Stock","Distributed")</f>
        <v>In Stock</v>
      </c>
      <c r="F2689" s="79" t="s">
        <v>660</v>
      </c>
      <c r="G2689" s="75" t="s">
        <v>761</v>
      </c>
      <c r="H2689" s="80" t="s">
        <v>779</v>
      </c>
      <c r="I2689" s="80" t="s">
        <v>780</v>
      </c>
      <c r="J2689" s="81" t="s">
        <v>3285</v>
      </c>
      <c r="K2689" s="80" t="s">
        <v>385</v>
      </c>
      <c r="L2689" s="3" t="str">
        <f>_xlfn.XLOOKUP(Table5[[#This Row],[Item '#]],Ticket_Forms[Form Number],Ticket_Forms[Game Name],"",,)</f>
        <v>Criss Cross</v>
      </c>
      <c r="M2689" s="15">
        <v>186</v>
      </c>
      <c r="N2689" s="3">
        <f>LOOKUP(Table5[[#This Row],[Item '#]],Ticket_Forms[Form Number],Ticket_Forms[Ticket Count])</f>
        <v>5520</v>
      </c>
      <c r="O2689" s="16">
        <f>LOOKUP(Table5[[#This Row],[Item '#]],Ticket_Forms[Form Number],Ticket_Forms[Ticket Value])</f>
        <v>1</v>
      </c>
      <c r="P2689" s="16">
        <f>LOOKUP(Table5[[#This Row],[Item '#]],Ticket_Forms[Form Number],Ticket_Forms[Revenue])</f>
        <v>5520</v>
      </c>
      <c r="Q2689" s="16">
        <f>LOOKUP(Table5[[#This Row],[Item '#]],Ticket_Forms[Form Number],Ticket_Forms[Ideal Profit])</f>
        <v>960</v>
      </c>
      <c r="R2689" s="16">
        <f>LOOKUP(Table5[[#This Row],[Item '#]],Ticket_Forms[Form Number],Ticket_Forms[Prizes])</f>
        <v>4560</v>
      </c>
      <c r="S2689" s="16">
        <f>LOOKUP(Table5[[#This Row],[Item '#]],Ticket_Forms[Form Number],Ticket_Forms[Location Rent])</f>
        <v>331</v>
      </c>
      <c r="T2689" s="16">
        <f>LOOKUP(Table5[[#This Row],[Item '#]],Ticket_Forms[Form Number],Ticket_Forms[Last Sale])</f>
        <v>200</v>
      </c>
      <c r="U2689" s="16" t="s">
        <v>3909</v>
      </c>
      <c r="V2689" s="58" t="str">
        <f>Table5[[#This Row],[Date Distributed]]</f>
        <v/>
      </c>
      <c r="W2689" s="3" t="str">
        <f>_xlfn.XLOOKUP(Table5[[#This Row],[Serial '#]],Table10[Serial '#],Table10[Charity Association],"",,)</f>
        <v/>
      </c>
      <c r="X2689" s="3" t="s">
        <v>4062</v>
      </c>
      <c r="Y2689" s="33">
        <v>45540</v>
      </c>
      <c r="Z2689" s="16" t="s">
        <v>23</v>
      </c>
    </row>
    <row r="2690" spans="1:26" hidden="1" x14ac:dyDescent="0.35">
      <c r="A2690" s="3">
        <v>2688</v>
      </c>
      <c r="B2690" s="74">
        <v>45505</v>
      </c>
      <c r="C2690" s="73" t="str">
        <f>_xlfn.XLOOKUP(Table5[[#This Row],[Serial '#]],Table10[Serial '#],Table10[Date],"",,)</f>
        <v/>
      </c>
      <c r="D26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90" s="73" t="str">
        <f>IF(Table5[[#This Row],[Date Distributed]]="","In Stock","Distributed")</f>
        <v>In Stock</v>
      </c>
      <c r="F2690" s="79" t="s">
        <v>660</v>
      </c>
      <c r="G2690" s="75" t="s">
        <v>761</v>
      </c>
      <c r="H2690" s="80" t="s">
        <v>779</v>
      </c>
      <c r="I2690" s="80" t="s">
        <v>780</v>
      </c>
      <c r="J2690" s="81" t="s">
        <v>3286</v>
      </c>
      <c r="K2690" s="80" t="s">
        <v>385</v>
      </c>
      <c r="L2690" s="3" t="str">
        <f>_xlfn.XLOOKUP(Table5[[#This Row],[Item '#]],Ticket_Forms[Form Number],Ticket_Forms[Game Name],"",,)</f>
        <v>Criss Cross</v>
      </c>
      <c r="M2690" s="15">
        <v>186</v>
      </c>
      <c r="N2690" s="3">
        <f>LOOKUP(Table5[[#This Row],[Item '#]],Ticket_Forms[Form Number],Ticket_Forms[Ticket Count])</f>
        <v>5520</v>
      </c>
      <c r="O2690" s="16">
        <f>LOOKUP(Table5[[#This Row],[Item '#]],Ticket_Forms[Form Number],Ticket_Forms[Ticket Value])</f>
        <v>1</v>
      </c>
      <c r="P2690" s="16">
        <f>LOOKUP(Table5[[#This Row],[Item '#]],Ticket_Forms[Form Number],Ticket_Forms[Revenue])</f>
        <v>5520</v>
      </c>
      <c r="Q2690" s="16">
        <f>LOOKUP(Table5[[#This Row],[Item '#]],Ticket_Forms[Form Number],Ticket_Forms[Ideal Profit])</f>
        <v>960</v>
      </c>
      <c r="R2690" s="16">
        <f>LOOKUP(Table5[[#This Row],[Item '#]],Ticket_Forms[Form Number],Ticket_Forms[Prizes])</f>
        <v>4560</v>
      </c>
      <c r="S2690" s="16">
        <f>LOOKUP(Table5[[#This Row],[Item '#]],Ticket_Forms[Form Number],Ticket_Forms[Location Rent])</f>
        <v>331</v>
      </c>
      <c r="T2690" s="16">
        <f>LOOKUP(Table5[[#This Row],[Item '#]],Ticket_Forms[Form Number],Ticket_Forms[Last Sale])</f>
        <v>200</v>
      </c>
      <c r="U2690" s="16" t="s">
        <v>3909</v>
      </c>
      <c r="V2690" s="58" t="str">
        <f>Table5[[#This Row],[Date Distributed]]</f>
        <v/>
      </c>
      <c r="W2690" s="3" t="str">
        <f>_xlfn.XLOOKUP(Table5[[#This Row],[Serial '#]],Table10[Serial '#],Table10[Charity Association],"",,)</f>
        <v/>
      </c>
      <c r="X2690" s="3" t="s">
        <v>4062</v>
      </c>
      <c r="Y2690" s="33">
        <v>45540</v>
      </c>
      <c r="Z2690" s="16" t="s">
        <v>23</v>
      </c>
    </row>
    <row r="2691" spans="1:26" hidden="1" x14ac:dyDescent="0.35">
      <c r="A2691" s="3">
        <v>2689</v>
      </c>
      <c r="B2691" s="74">
        <v>45505</v>
      </c>
      <c r="C2691" s="73">
        <f>_xlfn.XLOOKUP(Table5[[#This Row],[Serial '#]],Table10[Serial '#],Table10[Date],"",,)</f>
        <v>45539</v>
      </c>
      <c r="D26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91" s="73" t="str">
        <f>IF(Table5[[#This Row],[Date Distributed]]="","In Stock","Distributed")</f>
        <v>Distributed</v>
      </c>
      <c r="F2691" s="79" t="s">
        <v>660</v>
      </c>
      <c r="G2691" s="75" t="s">
        <v>761</v>
      </c>
      <c r="H2691" s="80" t="s">
        <v>779</v>
      </c>
      <c r="I2691" s="80" t="s">
        <v>780</v>
      </c>
      <c r="J2691" s="81" t="s">
        <v>3287</v>
      </c>
      <c r="K2691" s="80" t="s">
        <v>385</v>
      </c>
      <c r="L2691" s="3" t="str">
        <f>_xlfn.XLOOKUP(Table5[[#This Row],[Item '#]],Ticket_Forms[Form Number],Ticket_Forms[Game Name],"",,)</f>
        <v>Criss Cross</v>
      </c>
      <c r="M2691" s="15">
        <v>186</v>
      </c>
      <c r="N2691" s="3">
        <f>LOOKUP(Table5[[#This Row],[Item '#]],Ticket_Forms[Form Number],Ticket_Forms[Ticket Count])</f>
        <v>5520</v>
      </c>
      <c r="O2691" s="16">
        <f>LOOKUP(Table5[[#This Row],[Item '#]],Ticket_Forms[Form Number],Ticket_Forms[Ticket Value])</f>
        <v>1</v>
      </c>
      <c r="P2691" s="16">
        <f>LOOKUP(Table5[[#This Row],[Item '#]],Ticket_Forms[Form Number],Ticket_Forms[Revenue])</f>
        <v>5520</v>
      </c>
      <c r="Q2691" s="16">
        <f>LOOKUP(Table5[[#This Row],[Item '#]],Ticket_Forms[Form Number],Ticket_Forms[Ideal Profit])</f>
        <v>960</v>
      </c>
      <c r="R2691" s="16">
        <f>LOOKUP(Table5[[#This Row],[Item '#]],Ticket_Forms[Form Number],Ticket_Forms[Prizes])</f>
        <v>4560</v>
      </c>
      <c r="S2691" s="16">
        <f>LOOKUP(Table5[[#This Row],[Item '#]],Ticket_Forms[Form Number],Ticket_Forms[Location Rent])</f>
        <v>331</v>
      </c>
      <c r="T2691" s="16">
        <f>LOOKUP(Table5[[#This Row],[Item '#]],Ticket_Forms[Form Number],Ticket_Forms[Last Sale])</f>
        <v>200</v>
      </c>
      <c r="U2691" s="16" t="s">
        <v>3909</v>
      </c>
      <c r="V2691" s="58">
        <f>Table5[[#This Row],[Date Distributed]]</f>
        <v>45539</v>
      </c>
      <c r="W2691" s="3" t="str">
        <f>_xlfn.XLOOKUP(Table5[[#This Row],[Serial '#]],Table10[Serial '#],Table10[Charity Association],"",,)</f>
        <v>Greater Cleveland Football Foundation</v>
      </c>
      <c r="X2691" s="3" t="s">
        <v>4062</v>
      </c>
      <c r="Y2691" s="33">
        <v>45540</v>
      </c>
      <c r="Z2691" s="3" t="s">
        <v>23</v>
      </c>
    </row>
    <row r="2692" spans="1:26" hidden="1" x14ac:dyDescent="0.35">
      <c r="A2692" s="3">
        <v>2690</v>
      </c>
      <c r="B2692" s="74">
        <v>45505</v>
      </c>
      <c r="C2692" s="73" t="str">
        <f>_xlfn.XLOOKUP(Table5[[#This Row],[Serial '#]],Table10[Serial '#],Table10[Date],"",,)</f>
        <v/>
      </c>
      <c r="D26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92" s="73" t="str">
        <f>IF(Table5[[#This Row],[Date Distributed]]="","In Stock","Distributed")</f>
        <v>In Stock</v>
      </c>
      <c r="F2692" s="79" t="s">
        <v>660</v>
      </c>
      <c r="G2692" s="75" t="s">
        <v>761</v>
      </c>
      <c r="H2692" s="80" t="s">
        <v>779</v>
      </c>
      <c r="I2692" s="80" t="s">
        <v>780</v>
      </c>
      <c r="J2692" s="81" t="s">
        <v>3288</v>
      </c>
      <c r="K2692" s="80" t="s">
        <v>385</v>
      </c>
      <c r="L2692" s="3" t="str">
        <f>_xlfn.XLOOKUP(Table5[[#This Row],[Item '#]],Ticket_Forms[Form Number],Ticket_Forms[Game Name],"",,)</f>
        <v>Criss Cross</v>
      </c>
      <c r="M2692" s="15">
        <v>186</v>
      </c>
      <c r="N2692" s="3">
        <f>LOOKUP(Table5[[#This Row],[Item '#]],Ticket_Forms[Form Number],Ticket_Forms[Ticket Count])</f>
        <v>5520</v>
      </c>
      <c r="O2692" s="16">
        <f>LOOKUP(Table5[[#This Row],[Item '#]],Ticket_Forms[Form Number],Ticket_Forms[Ticket Value])</f>
        <v>1</v>
      </c>
      <c r="P2692" s="16">
        <f>LOOKUP(Table5[[#This Row],[Item '#]],Ticket_Forms[Form Number],Ticket_Forms[Revenue])</f>
        <v>5520</v>
      </c>
      <c r="Q2692" s="16">
        <f>LOOKUP(Table5[[#This Row],[Item '#]],Ticket_Forms[Form Number],Ticket_Forms[Ideal Profit])</f>
        <v>960</v>
      </c>
      <c r="R2692" s="16">
        <f>LOOKUP(Table5[[#This Row],[Item '#]],Ticket_Forms[Form Number],Ticket_Forms[Prizes])</f>
        <v>4560</v>
      </c>
      <c r="S2692" s="16">
        <f>LOOKUP(Table5[[#This Row],[Item '#]],Ticket_Forms[Form Number],Ticket_Forms[Location Rent])</f>
        <v>331</v>
      </c>
      <c r="T2692" s="16">
        <f>LOOKUP(Table5[[#This Row],[Item '#]],Ticket_Forms[Form Number],Ticket_Forms[Last Sale])</f>
        <v>200</v>
      </c>
      <c r="U2692" s="16" t="s">
        <v>3909</v>
      </c>
      <c r="V2692" s="58" t="str">
        <f>Table5[[#This Row],[Date Distributed]]</f>
        <v/>
      </c>
      <c r="W2692" s="3" t="str">
        <f>_xlfn.XLOOKUP(Table5[[#This Row],[Serial '#]],Table10[Serial '#],Table10[Charity Association],"",,)</f>
        <v/>
      </c>
      <c r="X2692" s="3" t="s">
        <v>4062</v>
      </c>
      <c r="Y2692" s="33">
        <v>45540</v>
      </c>
      <c r="Z2692" s="16" t="s">
        <v>23</v>
      </c>
    </row>
    <row r="2693" spans="1:26" hidden="1" x14ac:dyDescent="0.35">
      <c r="A2693" s="3">
        <v>2691</v>
      </c>
      <c r="B2693" s="74">
        <v>45505</v>
      </c>
      <c r="C2693" s="73" t="str">
        <f>_xlfn.XLOOKUP(Table5[[#This Row],[Serial '#]],Table10[Serial '#],Table10[Date],"",,)</f>
        <v/>
      </c>
      <c r="D26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93" s="73" t="str">
        <f>IF(Table5[[#This Row],[Date Distributed]]="","In Stock","Distributed")</f>
        <v>In Stock</v>
      </c>
      <c r="F2693" s="79" t="s">
        <v>660</v>
      </c>
      <c r="G2693" s="75" t="s">
        <v>761</v>
      </c>
      <c r="H2693" s="80" t="s">
        <v>779</v>
      </c>
      <c r="I2693" s="80" t="s">
        <v>780</v>
      </c>
      <c r="J2693" s="81" t="s">
        <v>3289</v>
      </c>
      <c r="K2693" s="80" t="s">
        <v>385</v>
      </c>
      <c r="L2693" s="3" t="str">
        <f>_xlfn.XLOOKUP(Table5[[#This Row],[Item '#]],Ticket_Forms[Form Number],Ticket_Forms[Game Name],"",,)</f>
        <v>Criss Cross</v>
      </c>
      <c r="M2693" s="15">
        <v>186</v>
      </c>
      <c r="N2693" s="3">
        <f>LOOKUP(Table5[[#This Row],[Item '#]],Ticket_Forms[Form Number],Ticket_Forms[Ticket Count])</f>
        <v>5520</v>
      </c>
      <c r="O2693" s="16">
        <f>LOOKUP(Table5[[#This Row],[Item '#]],Ticket_Forms[Form Number],Ticket_Forms[Ticket Value])</f>
        <v>1</v>
      </c>
      <c r="P2693" s="16">
        <f>LOOKUP(Table5[[#This Row],[Item '#]],Ticket_Forms[Form Number],Ticket_Forms[Revenue])</f>
        <v>5520</v>
      </c>
      <c r="Q2693" s="16">
        <f>LOOKUP(Table5[[#This Row],[Item '#]],Ticket_Forms[Form Number],Ticket_Forms[Ideal Profit])</f>
        <v>960</v>
      </c>
      <c r="R2693" s="16">
        <f>LOOKUP(Table5[[#This Row],[Item '#]],Ticket_Forms[Form Number],Ticket_Forms[Prizes])</f>
        <v>4560</v>
      </c>
      <c r="S2693" s="16">
        <f>LOOKUP(Table5[[#This Row],[Item '#]],Ticket_Forms[Form Number],Ticket_Forms[Location Rent])</f>
        <v>331</v>
      </c>
      <c r="T2693" s="16">
        <f>LOOKUP(Table5[[#This Row],[Item '#]],Ticket_Forms[Form Number],Ticket_Forms[Last Sale])</f>
        <v>200</v>
      </c>
      <c r="U2693" s="16" t="s">
        <v>3909</v>
      </c>
      <c r="V2693" s="58" t="str">
        <f>Table5[[#This Row],[Date Distributed]]</f>
        <v/>
      </c>
      <c r="W2693" s="3" t="str">
        <f>_xlfn.XLOOKUP(Table5[[#This Row],[Serial '#]],Table10[Serial '#],Table10[Charity Association],"",,)</f>
        <v/>
      </c>
      <c r="X2693" s="3" t="s">
        <v>4062</v>
      </c>
      <c r="Y2693" s="33">
        <v>45540</v>
      </c>
      <c r="Z2693" s="16" t="s">
        <v>23</v>
      </c>
    </row>
    <row r="2694" spans="1:26" hidden="1" x14ac:dyDescent="0.35">
      <c r="A2694" s="3">
        <v>2692</v>
      </c>
      <c r="B2694" s="74">
        <v>45505</v>
      </c>
      <c r="C2694" s="73" t="str">
        <f>_xlfn.XLOOKUP(Table5[[#This Row],[Serial '#]],Table10[Serial '#],Table10[Date],"",,)</f>
        <v/>
      </c>
      <c r="D26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94" s="73" t="str">
        <f>IF(Table5[[#This Row],[Date Distributed]]="","In Stock","Distributed")</f>
        <v>In Stock</v>
      </c>
      <c r="F2694" s="79" t="s">
        <v>660</v>
      </c>
      <c r="G2694" s="75" t="s">
        <v>761</v>
      </c>
      <c r="H2694" s="80" t="s">
        <v>779</v>
      </c>
      <c r="I2694" s="80" t="s">
        <v>780</v>
      </c>
      <c r="J2694" s="81" t="s">
        <v>3290</v>
      </c>
      <c r="K2694" s="80" t="s">
        <v>385</v>
      </c>
      <c r="L2694" s="3" t="str">
        <f>_xlfn.XLOOKUP(Table5[[#This Row],[Item '#]],Ticket_Forms[Form Number],Ticket_Forms[Game Name],"",,)</f>
        <v>Criss Cross</v>
      </c>
      <c r="M2694" s="15">
        <v>186</v>
      </c>
      <c r="N2694" s="3">
        <f>LOOKUP(Table5[[#This Row],[Item '#]],Ticket_Forms[Form Number],Ticket_Forms[Ticket Count])</f>
        <v>5520</v>
      </c>
      <c r="O2694" s="16">
        <f>LOOKUP(Table5[[#This Row],[Item '#]],Ticket_Forms[Form Number],Ticket_Forms[Ticket Value])</f>
        <v>1</v>
      </c>
      <c r="P2694" s="16">
        <f>LOOKUP(Table5[[#This Row],[Item '#]],Ticket_Forms[Form Number],Ticket_Forms[Revenue])</f>
        <v>5520</v>
      </c>
      <c r="Q2694" s="16">
        <f>LOOKUP(Table5[[#This Row],[Item '#]],Ticket_Forms[Form Number],Ticket_Forms[Ideal Profit])</f>
        <v>960</v>
      </c>
      <c r="R2694" s="16">
        <f>LOOKUP(Table5[[#This Row],[Item '#]],Ticket_Forms[Form Number],Ticket_Forms[Prizes])</f>
        <v>4560</v>
      </c>
      <c r="S2694" s="16">
        <f>LOOKUP(Table5[[#This Row],[Item '#]],Ticket_Forms[Form Number],Ticket_Forms[Location Rent])</f>
        <v>331</v>
      </c>
      <c r="T2694" s="16">
        <f>LOOKUP(Table5[[#This Row],[Item '#]],Ticket_Forms[Form Number],Ticket_Forms[Last Sale])</f>
        <v>200</v>
      </c>
      <c r="U2694" s="16" t="s">
        <v>3909</v>
      </c>
      <c r="V2694" s="58" t="str">
        <f>Table5[[#This Row],[Date Distributed]]</f>
        <v/>
      </c>
      <c r="W2694" s="3" t="str">
        <f>_xlfn.XLOOKUP(Table5[[#This Row],[Serial '#]],Table10[Serial '#],Table10[Charity Association],"",,)</f>
        <v/>
      </c>
      <c r="X2694" s="3" t="s">
        <v>4062</v>
      </c>
      <c r="Y2694" s="33">
        <v>45540</v>
      </c>
      <c r="Z2694" s="16" t="s">
        <v>23</v>
      </c>
    </row>
    <row r="2695" spans="1:26" hidden="1" x14ac:dyDescent="0.35">
      <c r="A2695" s="3">
        <v>2693</v>
      </c>
      <c r="B2695" s="74">
        <v>45505</v>
      </c>
      <c r="C2695" s="73" t="str">
        <f>_xlfn.XLOOKUP(Table5[[#This Row],[Serial '#]],Table10[Serial '#],Table10[Date],"",,)</f>
        <v/>
      </c>
      <c r="D26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95" s="73" t="str">
        <f>IF(Table5[[#This Row],[Date Distributed]]="","In Stock","Distributed")</f>
        <v>In Stock</v>
      </c>
      <c r="F2695" s="79" t="s">
        <v>660</v>
      </c>
      <c r="G2695" s="75" t="s">
        <v>761</v>
      </c>
      <c r="H2695" s="80" t="s">
        <v>779</v>
      </c>
      <c r="I2695" s="80" t="s">
        <v>780</v>
      </c>
      <c r="J2695" s="81" t="s">
        <v>3291</v>
      </c>
      <c r="K2695" s="80" t="s">
        <v>385</v>
      </c>
      <c r="L2695" s="3" t="str">
        <f>_xlfn.XLOOKUP(Table5[[#This Row],[Item '#]],Ticket_Forms[Form Number],Ticket_Forms[Game Name],"",,)</f>
        <v>Criss Cross</v>
      </c>
      <c r="M2695" s="15">
        <v>186</v>
      </c>
      <c r="N2695" s="3">
        <f>LOOKUP(Table5[[#This Row],[Item '#]],Ticket_Forms[Form Number],Ticket_Forms[Ticket Count])</f>
        <v>5520</v>
      </c>
      <c r="O2695" s="16">
        <f>LOOKUP(Table5[[#This Row],[Item '#]],Ticket_Forms[Form Number],Ticket_Forms[Ticket Value])</f>
        <v>1</v>
      </c>
      <c r="P2695" s="16">
        <f>LOOKUP(Table5[[#This Row],[Item '#]],Ticket_Forms[Form Number],Ticket_Forms[Revenue])</f>
        <v>5520</v>
      </c>
      <c r="Q2695" s="16">
        <f>LOOKUP(Table5[[#This Row],[Item '#]],Ticket_Forms[Form Number],Ticket_Forms[Ideal Profit])</f>
        <v>960</v>
      </c>
      <c r="R2695" s="16">
        <f>LOOKUP(Table5[[#This Row],[Item '#]],Ticket_Forms[Form Number],Ticket_Forms[Prizes])</f>
        <v>4560</v>
      </c>
      <c r="S2695" s="16">
        <f>LOOKUP(Table5[[#This Row],[Item '#]],Ticket_Forms[Form Number],Ticket_Forms[Location Rent])</f>
        <v>331</v>
      </c>
      <c r="T2695" s="16">
        <f>LOOKUP(Table5[[#This Row],[Item '#]],Ticket_Forms[Form Number],Ticket_Forms[Last Sale])</f>
        <v>200</v>
      </c>
      <c r="U2695" s="16" t="s">
        <v>3909</v>
      </c>
      <c r="V2695" s="58" t="str">
        <f>Table5[[#This Row],[Date Distributed]]</f>
        <v/>
      </c>
      <c r="W2695" s="3" t="str">
        <f>_xlfn.XLOOKUP(Table5[[#This Row],[Serial '#]],Table10[Serial '#],Table10[Charity Association],"",,)</f>
        <v/>
      </c>
      <c r="X2695" s="3" t="s">
        <v>4062</v>
      </c>
      <c r="Y2695" s="33">
        <v>45540</v>
      </c>
      <c r="Z2695" s="16" t="s">
        <v>23</v>
      </c>
    </row>
    <row r="2696" spans="1:26" hidden="1" x14ac:dyDescent="0.35">
      <c r="A2696" s="3">
        <v>2694</v>
      </c>
      <c r="B2696" s="74">
        <v>45505</v>
      </c>
      <c r="C2696" s="73" t="str">
        <f>_xlfn.XLOOKUP(Table5[[#This Row],[Serial '#]],Table10[Serial '#],Table10[Date],"",,)</f>
        <v/>
      </c>
      <c r="D26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96" s="73" t="str">
        <f>IF(Table5[[#This Row],[Date Distributed]]="","In Stock","Distributed")</f>
        <v>In Stock</v>
      </c>
      <c r="F2696" s="79" t="s">
        <v>660</v>
      </c>
      <c r="G2696" s="75" t="s">
        <v>761</v>
      </c>
      <c r="H2696" s="80" t="s">
        <v>779</v>
      </c>
      <c r="I2696" s="80" t="s">
        <v>780</v>
      </c>
      <c r="J2696" s="81" t="s">
        <v>3292</v>
      </c>
      <c r="K2696" s="80" t="s">
        <v>385</v>
      </c>
      <c r="L2696" s="3" t="str">
        <f>_xlfn.XLOOKUP(Table5[[#This Row],[Item '#]],Ticket_Forms[Form Number],Ticket_Forms[Game Name],"",,)</f>
        <v>Criss Cross</v>
      </c>
      <c r="M2696" s="15">
        <v>186</v>
      </c>
      <c r="N2696" s="3">
        <f>LOOKUP(Table5[[#This Row],[Item '#]],Ticket_Forms[Form Number],Ticket_Forms[Ticket Count])</f>
        <v>5520</v>
      </c>
      <c r="O2696" s="16">
        <f>LOOKUP(Table5[[#This Row],[Item '#]],Ticket_Forms[Form Number],Ticket_Forms[Ticket Value])</f>
        <v>1</v>
      </c>
      <c r="P2696" s="16">
        <f>LOOKUP(Table5[[#This Row],[Item '#]],Ticket_Forms[Form Number],Ticket_Forms[Revenue])</f>
        <v>5520</v>
      </c>
      <c r="Q2696" s="16">
        <f>LOOKUP(Table5[[#This Row],[Item '#]],Ticket_Forms[Form Number],Ticket_Forms[Ideal Profit])</f>
        <v>960</v>
      </c>
      <c r="R2696" s="16">
        <f>LOOKUP(Table5[[#This Row],[Item '#]],Ticket_Forms[Form Number],Ticket_Forms[Prizes])</f>
        <v>4560</v>
      </c>
      <c r="S2696" s="16">
        <f>LOOKUP(Table5[[#This Row],[Item '#]],Ticket_Forms[Form Number],Ticket_Forms[Location Rent])</f>
        <v>331</v>
      </c>
      <c r="T2696" s="16">
        <f>LOOKUP(Table5[[#This Row],[Item '#]],Ticket_Forms[Form Number],Ticket_Forms[Last Sale])</f>
        <v>200</v>
      </c>
      <c r="U2696" s="16" t="s">
        <v>3909</v>
      </c>
      <c r="V2696" s="58" t="str">
        <f>Table5[[#This Row],[Date Distributed]]</f>
        <v/>
      </c>
      <c r="W2696" s="3" t="str">
        <f>_xlfn.XLOOKUP(Table5[[#This Row],[Serial '#]],Table10[Serial '#],Table10[Charity Association],"",,)</f>
        <v/>
      </c>
      <c r="X2696" s="3" t="s">
        <v>4062</v>
      </c>
      <c r="Y2696" s="33">
        <v>45540</v>
      </c>
      <c r="Z2696" s="16" t="s">
        <v>23</v>
      </c>
    </row>
    <row r="2697" spans="1:26" hidden="1" x14ac:dyDescent="0.35">
      <c r="A2697" s="3">
        <v>2695</v>
      </c>
      <c r="B2697" s="74">
        <v>45505</v>
      </c>
      <c r="C2697" s="73" t="str">
        <f>_xlfn.XLOOKUP(Table5[[#This Row],[Serial '#]],Table10[Serial '#],Table10[Date],"",,)</f>
        <v/>
      </c>
      <c r="D26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97" s="73" t="str">
        <f>IF(Table5[[#This Row],[Date Distributed]]="","In Stock","Distributed")</f>
        <v>In Stock</v>
      </c>
      <c r="F2697" s="79" t="s">
        <v>660</v>
      </c>
      <c r="G2697" s="75" t="s">
        <v>761</v>
      </c>
      <c r="H2697" s="80" t="s">
        <v>779</v>
      </c>
      <c r="I2697" s="80" t="s">
        <v>780</v>
      </c>
      <c r="J2697" s="81" t="s">
        <v>3293</v>
      </c>
      <c r="K2697" s="80" t="s">
        <v>385</v>
      </c>
      <c r="L2697" s="3" t="str">
        <f>_xlfn.XLOOKUP(Table5[[#This Row],[Item '#]],Ticket_Forms[Form Number],Ticket_Forms[Game Name],"",,)</f>
        <v>Criss Cross</v>
      </c>
      <c r="M2697" s="15">
        <v>186</v>
      </c>
      <c r="N2697" s="3">
        <f>LOOKUP(Table5[[#This Row],[Item '#]],Ticket_Forms[Form Number],Ticket_Forms[Ticket Count])</f>
        <v>5520</v>
      </c>
      <c r="O2697" s="16">
        <f>LOOKUP(Table5[[#This Row],[Item '#]],Ticket_Forms[Form Number],Ticket_Forms[Ticket Value])</f>
        <v>1</v>
      </c>
      <c r="P2697" s="16">
        <f>LOOKUP(Table5[[#This Row],[Item '#]],Ticket_Forms[Form Number],Ticket_Forms[Revenue])</f>
        <v>5520</v>
      </c>
      <c r="Q2697" s="16">
        <f>LOOKUP(Table5[[#This Row],[Item '#]],Ticket_Forms[Form Number],Ticket_Forms[Ideal Profit])</f>
        <v>960</v>
      </c>
      <c r="R2697" s="16">
        <f>LOOKUP(Table5[[#This Row],[Item '#]],Ticket_Forms[Form Number],Ticket_Forms[Prizes])</f>
        <v>4560</v>
      </c>
      <c r="S2697" s="16">
        <f>LOOKUP(Table5[[#This Row],[Item '#]],Ticket_Forms[Form Number],Ticket_Forms[Location Rent])</f>
        <v>331</v>
      </c>
      <c r="T2697" s="16">
        <f>LOOKUP(Table5[[#This Row],[Item '#]],Ticket_Forms[Form Number],Ticket_Forms[Last Sale])</f>
        <v>200</v>
      </c>
      <c r="U2697" s="16" t="s">
        <v>3909</v>
      </c>
      <c r="V2697" s="58" t="str">
        <f>Table5[[#This Row],[Date Distributed]]</f>
        <v/>
      </c>
      <c r="W2697" s="3" t="str">
        <f>_xlfn.XLOOKUP(Table5[[#This Row],[Serial '#]],Table10[Serial '#],Table10[Charity Association],"",,)</f>
        <v/>
      </c>
      <c r="X2697" s="3" t="s">
        <v>4062</v>
      </c>
      <c r="Y2697" s="33">
        <v>45540</v>
      </c>
      <c r="Z2697" s="16" t="s">
        <v>23</v>
      </c>
    </row>
    <row r="2698" spans="1:26" hidden="1" x14ac:dyDescent="0.35">
      <c r="A2698" s="3">
        <v>2696</v>
      </c>
      <c r="B2698" s="74">
        <v>45505</v>
      </c>
      <c r="C2698" s="73" t="str">
        <f>_xlfn.XLOOKUP(Table5[[#This Row],[Serial '#]],Table10[Serial '#],Table10[Date],"",,)</f>
        <v/>
      </c>
      <c r="D26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98" s="73" t="str">
        <f>IF(Table5[[#This Row],[Date Distributed]]="","In Stock","Distributed")</f>
        <v>In Stock</v>
      </c>
      <c r="F2698" s="79" t="s">
        <v>660</v>
      </c>
      <c r="G2698" s="75" t="s">
        <v>761</v>
      </c>
      <c r="H2698" s="80" t="s">
        <v>779</v>
      </c>
      <c r="I2698" s="80" t="s">
        <v>780</v>
      </c>
      <c r="J2698" s="81" t="s">
        <v>3294</v>
      </c>
      <c r="K2698" s="80" t="s">
        <v>385</v>
      </c>
      <c r="L2698" s="3" t="str">
        <f>_xlfn.XLOOKUP(Table5[[#This Row],[Item '#]],Ticket_Forms[Form Number],Ticket_Forms[Game Name],"",,)</f>
        <v>Criss Cross</v>
      </c>
      <c r="M2698" s="15">
        <v>186</v>
      </c>
      <c r="N2698" s="3">
        <f>LOOKUP(Table5[[#This Row],[Item '#]],Ticket_Forms[Form Number],Ticket_Forms[Ticket Count])</f>
        <v>5520</v>
      </c>
      <c r="O2698" s="16">
        <f>LOOKUP(Table5[[#This Row],[Item '#]],Ticket_Forms[Form Number],Ticket_Forms[Ticket Value])</f>
        <v>1</v>
      </c>
      <c r="P2698" s="16">
        <f>LOOKUP(Table5[[#This Row],[Item '#]],Ticket_Forms[Form Number],Ticket_Forms[Revenue])</f>
        <v>5520</v>
      </c>
      <c r="Q2698" s="16">
        <f>LOOKUP(Table5[[#This Row],[Item '#]],Ticket_Forms[Form Number],Ticket_Forms[Ideal Profit])</f>
        <v>960</v>
      </c>
      <c r="R2698" s="16">
        <f>LOOKUP(Table5[[#This Row],[Item '#]],Ticket_Forms[Form Number],Ticket_Forms[Prizes])</f>
        <v>4560</v>
      </c>
      <c r="S2698" s="16">
        <f>LOOKUP(Table5[[#This Row],[Item '#]],Ticket_Forms[Form Number],Ticket_Forms[Location Rent])</f>
        <v>331</v>
      </c>
      <c r="T2698" s="16">
        <f>LOOKUP(Table5[[#This Row],[Item '#]],Ticket_Forms[Form Number],Ticket_Forms[Last Sale])</f>
        <v>200</v>
      </c>
      <c r="U2698" s="16" t="s">
        <v>3909</v>
      </c>
      <c r="V2698" s="58" t="str">
        <f>Table5[[#This Row],[Date Distributed]]</f>
        <v/>
      </c>
      <c r="W2698" s="3" t="str">
        <f>_xlfn.XLOOKUP(Table5[[#This Row],[Serial '#]],Table10[Serial '#],Table10[Charity Association],"",,)</f>
        <v/>
      </c>
      <c r="X2698" s="3" t="s">
        <v>4062</v>
      </c>
      <c r="Y2698" s="33">
        <v>45540</v>
      </c>
      <c r="Z2698" s="16" t="s">
        <v>23</v>
      </c>
    </row>
    <row r="2699" spans="1:26" hidden="1" x14ac:dyDescent="0.35">
      <c r="A2699" s="3">
        <v>2697</v>
      </c>
      <c r="B2699" s="74">
        <v>45505</v>
      </c>
      <c r="C2699" s="73" t="str">
        <f>_xlfn.XLOOKUP(Table5[[#This Row],[Serial '#]],Table10[Serial '#],Table10[Date],"",,)</f>
        <v/>
      </c>
      <c r="D26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99" s="73" t="str">
        <f>IF(Table5[[#This Row],[Date Distributed]]="","In Stock","Distributed")</f>
        <v>In Stock</v>
      </c>
      <c r="F2699" s="79" t="s">
        <v>660</v>
      </c>
      <c r="G2699" s="75" t="s">
        <v>761</v>
      </c>
      <c r="H2699" s="80" t="s">
        <v>779</v>
      </c>
      <c r="I2699" s="80" t="s">
        <v>780</v>
      </c>
      <c r="J2699" s="81" t="s">
        <v>3295</v>
      </c>
      <c r="K2699" s="80" t="s">
        <v>385</v>
      </c>
      <c r="L2699" s="3" t="str">
        <f>_xlfn.XLOOKUP(Table5[[#This Row],[Item '#]],Ticket_Forms[Form Number],Ticket_Forms[Game Name],"",,)</f>
        <v>Criss Cross</v>
      </c>
      <c r="M2699" s="15">
        <v>186</v>
      </c>
      <c r="N2699" s="3">
        <f>LOOKUP(Table5[[#This Row],[Item '#]],Ticket_Forms[Form Number],Ticket_Forms[Ticket Count])</f>
        <v>5520</v>
      </c>
      <c r="O2699" s="16">
        <f>LOOKUP(Table5[[#This Row],[Item '#]],Ticket_Forms[Form Number],Ticket_Forms[Ticket Value])</f>
        <v>1</v>
      </c>
      <c r="P2699" s="16">
        <f>LOOKUP(Table5[[#This Row],[Item '#]],Ticket_Forms[Form Number],Ticket_Forms[Revenue])</f>
        <v>5520</v>
      </c>
      <c r="Q2699" s="16">
        <f>LOOKUP(Table5[[#This Row],[Item '#]],Ticket_Forms[Form Number],Ticket_Forms[Ideal Profit])</f>
        <v>960</v>
      </c>
      <c r="R2699" s="16">
        <f>LOOKUP(Table5[[#This Row],[Item '#]],Ticket_Forms[Form Number],Ticket_Forms[Prizes])</f>
        <v>4560</v>
      </c>
      <c r="S2699" s="16">
        <f>LOOKUP(Table5[[#This Row],[Item '#]],Ticket_Forms[Form Number],Ticket_Forms[Location Rent])</f>
        <v>331</v>
      </c>
      <c r="T2699" s="16">
        <f>LOOKUP(Table5[[#This Row],[Item '#]],Ticket_Forms[Form Number],Ticket_Forms[Last Sale])</f>
        <v>200</v>
      </c>
      <c r="U2699" s="16" t="s">
        <v>3909</v>
      </c>
      <c r="V2699" s="58" t="str">
        <f>Table5[[#This Row],[Date Distributed]]</f>
        <v/>
      </c>
      <c r="W2699" s="3" t="str">
        <f>_xlfn.XLOOKUP(Table5[[#This Row],[Serial '#]],Table10[Serial '#],Table10[Charity Association],"",,)</f>
        <v/>
      </c>
      <c r="X2699" s="3" t="s">
        <v>4062</v>
      </c>
      <c r="Y2699" s="33">
        <v>45540</v>
      </c>
      <c r="Z2699" s="16" t="s">
        <v>23</v>
      </c>
    </row>
    <row r="2700" spans="1:26" hidden="1" x14ac:dyDescent="0.35">
      <c r="A2700" s="3">
        <v>2698</v>
      </c>
      <c r="B2700" s="74">
        <v>45505</v>
      </c>
      <c r="C2700" s="73" t="str">
        <f>_xlfn.XLOOKUP(Table5[[#This Row],[Serial '#]],Table10[Serial '#],Table10[Date],"",,)</f>
        <v/>
      </c>
      <c r="D27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00" s="73" t="str">
        <f>IF(Table5[[#This Row],[Date Distributed]]="","In Stock","Distributed")</f>
        <v>In Stock</v>
      </c>
      <c r="F2700" s="79" t="s">
        <v>660</v>
      </c>
      <c r="G2700" s="75" t="s">
        <v>761</v>
      </c>
      <c r="H2700" s="80" t="s">
        <v>779</v>
      </c>
      <c r="I2700" s="80" t="s">
        <v>780</v>
      </c>
      <c r="J2700" s="81" t="s">
        <v>3296</v>
      </c>
      <c r="K2700" s="80" t="s">
        <v>385</v>
      </c>
      <c r="L2700" s="3" t="str">
        <f>_xlfn.XLOOKUP(Table5[[#This Row],[Item '#]],Ticket_Forms[Form Number],Ticket_Forms[Game Name],"",,)</f>
        <v>Criss Cross</v>
      </c>
      <c r="M2700" s="15">
        <v>186</v>
      </c>
      <c r="N2700" s="3">
        <f>LOOKUP(Table5[[#This Row],[Item '#]],Ticket_Forms[Form Number],Ticket_Forms[Ticket Count])</f>
        <v>5520</v>
      </c>
      <c r="O2700" s="16">
        <f>LOOKUP(Table5[[#This Row],[Item '#]],Ticket_Forms[Form Number],Ticket_Forms[Ticket Value])</f>
        <v>1</v>
      </c>
      <c r="P2700" s="16">
        <f>LOOKUP(Table5[[#This Row],[Item '#]],Ticket_Forms[Form Number],Ticket_Forms[Revenue])</f>
        <v>5520</v>
      </c>
      <c r="Q2700" s="16">
        <f>LOOKUP(Table5[[#This Row],[Item '#]],Ticket_Forms[Form Number],Ticket_Forms[Ideal Profit])</f>
        <v>960</v>
      </c>
      <c r="R2700" s="16">
        <f>LOOKUP(Table5[[#This Row],[Item '#]],Ticket_Forms[Form Number],Ticket_Forms[Prizes])</f>
        <v>4560</v>
      </c>
      <c r="S2700" s="16">
        <f>LOOKUP(Table5[[#This Row],[Item '#]],Ticket_Forms[Form Number],Ticket_Forms[Location Rent])</f>
        <v>331</v>
      </c>
      <c r="T2700" s="16">
        <f>LOOKUP(Table5[[#This Row],[Item '#]],Ticket_Forms[Form Number],Ticket_Forms[Last Sale])</f>
        <v>200</v>
      </c>
      <c r="U2700" s="16" t="s">
        <v>3909</v>
      </c>
      <c r="V2700" s="58" t="str">
        <f>Table5[[#This Row],[Date Distributed]]</f>
        <v/>
      </c>
      <c r="W2700" s="3" t="str">
        <f>_xlfn.XLOOKUP(Table5[[#This Row],[Serial '#]],Table10[Serial '#],Table10[Charity Association],"",,)</f>
        <v/>
      </c>
      <c r="X2700" s="3" t="s">
        <v>4062</v>
      </c>
      <c r="Y2700" s="33">
        <v>45540</v>
      </c>
      <c r="Z2700" s="16" t="s">
        <v>23</v>
      </c>
    </row>
    <row r="2701" spans="1:26" hidden="1" x14ac:dyDescent="0.35">
      <c r="A2701" s="3">
        <v>2699</v>
      </c>
      <c r="B2701" s="84">
        <v>45519</v>
      </c>
      <c r="C2701" s="73">
        <f>_xlfn.XLOOKUP(Table5[[#This Row],[Serial '#]],Table10[Serial '#],Table10[Date],"",,)</f>
        <v>45519</v>
      </c>
      <c r="D27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01" s="73" t="str">
        <f>IF(Table5[[#This Row],[Date Distributed]]="","In Stock","Distributed")</f>
        <v>Distributed</v>
      </c>
      <c r="F2701" s="75" t="s">
        <v>660</v>
      </c>
      <c r="G2701" s="75" t="s">
        <v>761</v>
      </c>
      <c r="H2701" s="76" t="s">
        <v>781</v>
      </c>
      <c r="I2701" s="76" t="s">
        <v>782</v>
      </c>
      <c r="J2701" s="77" t="s">
        <v>3297</v>
      </c>
      <c r="K2701" s="80" t="s">
        <v>530</v>
      </c>
      <c r="L2701" s="3" t="str">
        <f>_xlfn.XLOOKUP(Table5[[#This Row],[Item '#]],Ticket_Forms[Form Number],Ticket_Forms[Game Name],"",,)</f>
        <v>7 Deadly Gins</v>
      </c>
      <c r="M2701" s="15">
        <v>134</v>
      </c>
      <c r="N2701" s="3">
        <f>LOOKUP(Table5[[#This Row],[Item '#]],Ticket_Forms[Form Number],Ticket_Forms[Ticket Count])</f>
        <v>4000</v>
      </c>
      <c r="O2701" s="16">
        <f>LOOKUP(Table5[[#This Row],[Item '#]],Ticket_Forms[Form Number],Ticket_Forms[Ticket Value])</f>
        <v>1</v>
      </c>
      <c r="P2701" s="16">
        <f>LOOKUP(Table5[[#This Row],[Item '#]],Ticket_Forms[Form Number],Ticket_Forms[Revenue])</f>
        <v>4000</v>
      </c>
      <c r="Q2701" s="16">
        <f>LOOKUP(Table5[[#This Row],[Item '#]],Ticket_Forms[Form Number],Ticket_Forms[Ideal Profit])</f>
        <v>1000</v>
      </c>
      <c r="R2701" s="16">
        <f>LOOKUP(Table5[[#This Row],[Item '#]],Ticket_Forms[Form Number],Ticket_Forms[Prizes])</f>
        <v>3000</v>
      </c>
      <c r="S2701" s="16">
        <f>LOOKUP(Table5[[#This Row],[Item '#]],Ticket_Forms[Form Number],Ticket_Forms[Location Rent])</f>
        <v>240</v>
      </c>
      <c r="T2701" s="16">
        <f>LOOKUP(Table5[[#This Row],[Item '#]],Ticket_Forms[Form Number],Ticket_Forms[Last Sale])</f>
        <v>0</v>
      </c>
      <c r="U2701" s="16" t="s">
        <v>3909</v>
      </c>
      <c r="V2701" s="58">
        <f>Table5[[#This Row],[Date Distributed]]</f>
        <v>45519</v>
      </c>
      <c r="W2701" s="3" t="str">
        <f>_xlfn.XLOOKUP(Table5[[#This Row],[Serial '#]],Table10[Serial '#],Table10[Charity Association],"",,)</f>
        <v>Cleveland Police Athletic League</v>
      </c>
      <c r="Z2701" s="3" t="s">
        <v>3909</v>
      </c>
    </row>
    <row r="2702" spans="1:26" hidden="1" x14ac:dyDescent="0.35">
      <c r="A2702" s="3">
        <v>2700</v>
      </c>
      <c r="B2702" s="85">
        <v>45519</v>
      </c>
      <c r="C2702" s="73">
        <f>_xlfn.XLOOKUP(Table5[[#This Row],[Serial '#]],Table10[Serial '#],Table10[Date],"",,)</f>
        <v>45519</v>
      </c>
      <c r="D27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02" s="73" t="str">
        <f>IF(Table5[[#This Row],[Date Distributed]]="","In Stock","Distributed")</f>
        <v>Distributed</v>
      </c>
      <c r="F2702" s="79" t="s">
        <v>660</v>
      </c>
      <c r="G2702" s="75" t="s">
        <v>761</v>
      </c>
      <c r="H2702" s="80" t="s">
        <v>781</v>
      </c>
      <c r="I2702" s="80" t="s">
        <v>782</v>
      </c>
      <c r="J2702" s="81" t="s">
        <v>3298</v>
      </c>
      <c r="K2702" s="80" t="s">
        <v>531</v>
      </c>
      <c r="L2702" s="3" t="str">
        <f>_xlfn.XLOOKUP(Table5[[#This Row],[Item '#]],Ticket_Forms[Form Number],Ticket_Forms[Game Name],"",,)</f>
        <v>Mud Slide</v>
      </c>
      <c r="M2702" s="15">
        <v>134</v>
      </c>
      <c r="N2702" s="3">
        <f>LOOKUP(Table5[[#This Row],[Item '#]],Ticket_Forms[Form Number],Ticket_Forms[Ticket Count])</f>
        <v>4000</v>
      </c>
      <c r="O2702" s="16">
        <f>LOOKUP(Table5[[#This Row],[Item '#]],Ticket_Forms[Form Number],Ticket_Forms[Ticket Value])</f>
        <v>1</v>
      </c>
      <c r="P2702" s="16">
        <f>LOOKUP(Table5[[#This Row],[Item '#]],Ticket_Forms[Form Number],Ticket_Forms[Revenue])</f>
        <v>4000</v>
      </c>
      <c r="Q2702" s="16">
        <f>LOOKUP(Table5[[#This Row],[Item '#]],Ticket_Forms[Form Number],Ticket_Forms[Ideal Profit])</f>
        <v>1000</v>
      </c>
      <c r="R2702" s="16">
        <f>LOOKUP(Table5[[#This Row],[Item '#]],Ticket_Forms[Form Number],Ticket_Forms[Prizes])</f>
        <v>3000</v>
      </c>
      <c r="S2702" s="16">
        <f>LOOKUP(Table5[[#This Row],[Item '#]],Ticket_Forms[Form Number],Ticket_Forms[Location Rent])</f>
        <v>240</v>
      </c>
      <c r="T2702" s="16">
        <f>LOOKUP(Table5[[#This Row],[Item '#]],Ticket_Forms[Form Number],Ticket_Forms[Last Sale])</f>
        <v>0</v>
      </c>
      <c r="U2702" s="16" t="s">
        <v>3909</v>
      </c>
      <c r="V2702" s="58">
        <f>Table5[[#This Row],[Date Distributed]]</f>
        <v>45519</v>
      </c>
      <c r="W2702" s="3" t="str">
        <f>_xlfn.XLOOKUP(Table5[[#This Row],[Serial '#]],Table10[Serial '#],Table10[Charity Association],"",,)</f>
        <v>Cleveland Police Athletic League</v>
      </c>
      <c r="Z2702" s="3" t="s">
        <v>3909</v>
      </c>
    </row>
    <row r="2703" spans="1:26" hidden="1" x14ac:dyDescent="0.35">
      <c r="A2703" s="3">
        <v>2701</v>
      </c>
      <c r="B2703" s="85">
        <v>45519</v>
      </c>
      <c r="C2703" s="73">
        <f>_xlfn.XLOOKUP(Table5[[#This Row],[Serial '#]],Table10[Serial '#],Table10[Date],"",,)</f>
        <v>45519</v>
      </c>
      <c r="D27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03" s="73" t="str">
        <f>IF(Table5[[#This Row],[Date Distributed]]="","In Stock","Distributed")</f>
        <v>Distributed</v>
      </c>
      <c r="F2703" s="79" t="s">
        <v>660</v>
      </c>
      <c r="G2703" s="75" t="s">
        <v>761</v>
      </c>
      <c r="H2703" s="80" t="s">
        <v>781</v>
      </c>
      <c r="I2703" s="80" t="s">
        <v>782</v>
      </c>
      <c r="J2703" s="81" t="s">
        <v>3299</v>
      </c>
      <c r="K2703" s="80" t="s">
        <v>532</v>
      </c>
      <c r="L2703" s="3" t="str">
        <f>_xlfn.XLOOKUP(Table5[[#This Row],[Item '#]],Ticket_Forms[Form Number],Ticket_Forms[Game Name],"",,)</f>
        <v>Lovely Loot</v>
      </c>
      <c r="M2703" s="15">
        <v>134</v>
      </c>
      <c r="N2703" s="3">
        <f>LOOKUP(Table5[[#This Row],[Item '#]],Ticket_Forms[Form Number],Ticket_Forms[Ticket Count])</f>
        <v>4000</v>
      </c>
      <c r="O2703" s="16">
        <f>LOOKUP(Table5[[#This Row],[Item '#]],Ticket_Forms[Form Number],Ticket_Forms[Ticket Value])</f>
        <v>1</v>
      </c>
      <c r="P2703" s="16">
        <f>LOOKUP(Table5[[#This Row],[Item '#]],Ticket_Forms[Form Number],Ticket_Forms[Revenue])</f>
        <v>4000</v>
      </c>
      <c r="Q2703" s="16">
        <f>LOOKUP(Table5[[#This Row],[Item '#]],Ticket_Forms[Form Number],Ticket_Forms[Ideal Profit])</f>
        <v>1000</v>
      </c>
      <c r="R2703" s="16">
        <f>LOOKUP(Table5[[#This Row],[Item '#]],Ticket_Forms[Form Number],Ticket_Forms[Prizes])</f>
        <v>3000</v>
      </c>
      <c r="S2703" s="16">
        <f>LOOKUP(Table5[[#This Row],[Item '#]],Ticket_Forms[Form Number],Ticket_Forms[Location Rent])</f>
        <v>240</v>
      </c>
      <c r="T2703" s="16">
        <f>LOOKUP(Table5[[#This Row],[Item '#]],Ticket_Forms[Form Number],Ticket_Forms[Last Sale])</f>
        <v>0</v>
      </c>
      <c r="U2703" s="16" t="s">
        <v>3909</v>
      </c>
      <c r="V2703" s="58">
        <f>Table5[[#This Row],[Date Distributed]]</f>
        <v>45519</v>
      </c>
      <c r="W2703" s="3" t="str">
        <f>_xlfn.XLOOKUP(Table5[[#This Row],[Serial '#]],Table10[Serial '#],Table10[Charity Association],"",,)</f>
        <v>Cleveland Police Athletic League</v>
      </c>
      <c r="Z2703" s="3" t="s">
        <v>3909</v>
      </c>
    </row>
    <row r="2704" spans="1:26" hidden="1" x14ac:dyDescent="0.35">
      <c r="A2704" s="3">
        <v>2702</v>
      </c>
      <c r="B2704" s="85">
        <v>45519</v>
      </c>
      <c r="C2704" s="73">
        <f>_xlfn.XLOOKUP(Table5[[#This Row],[Serial '#]],Table10[Serial '#],Table10[Date],"",,)</f>
        <v>45523</v>
      </c>
      <c r="D27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04" s="73" t="str">
        <f>IF(Table5[[#This Row],[Date Distributed]]="","In Stock","Distributed")</f>
        <v>Distributed</v>
      </c>
      <c r="F2704" s="79" t="s">
        <v>660</v>
      </c>
      <c r="G2704" s="75" t="s">
        <v>761</v>
      </c>
      <c r="H2704" s="80" t="s">
        <v>781</v>
      </c>
      <c r="I2704" s="80" t="s">
        <v>782</v>
      </c>
      <c r="J2704" s="81" t="s">
        <v>3300</v>
      </c>
      <c r="K2704" s="80" t="s">
        <v>385</v>
      </c>
      <c r="L2704" s="3" t="str">
        <f>_xlfn.XLOOKUP(Table5[[#This Row],[Item '#]],Ticket_Forms[Form Number],Ticket_Forms[Game Name],"",,)</f>
        <v>Criss Cross</v>
      </c>
      <c r="M2704" s="15">
        <v>186</v>
      </c>
      <c r="N2704" s="3">
        <f>LOOKUP(Table5[[#This Row],[Item '#]],Ticket_Forms[Form Number],Ticket_Forms[Ticket Count])</f>
        <v>5520</v>
      </c>
      <c r="O2704" s="16">
        <f>LOOKUP(Table5[[#This Row],[Item '#]],Ticket_Forms[Form Number],Ticket_Forms[Ticket Value])</f>
        <v>1</v>
      </c>
      <c r="P2704" s="16">
        <f>LOOKUP(Table5[[#This Row],[Item '#]],Ticket_Forms[Form Number],Ticket_Forms[Revenue])</f>
        <v>5520</v>
      </c>
      <c r="Q2704" s="16">
        <f>LOOKUP(Table5[[#This Row],[Item '#]],Ticket_Forms[Form Number],Ticket_Forms[Ideal Profit])</f>
        <v>960</v>
      </c>
      <c r="R2704" s="16">
        <f>LOOKUP(Table5[[#This Row],[Item '#]],Ticket_Forms[Form Number],Ticket_Forms[Prizes])</f>
        <v>4560</v>
      </c>
      <c r="S2704" s="16">
        <f>LOOKUP(Table5[[#This Row],[Item '#]],Ticket_Forms[Form Number],Ticket_Forms[Location Rent])</f>
        <v>331</v>
      </c>
      <c r="T2704" s="16">
        <f>LOOKUP(Table5[[#This Row],[Item '#]],Ticket_Forms[Form Number],Ticket_Forms[Last Sale])</f>
        <v>200</v>
      </c>
      <c r="U2704" s="16" t="s">
        <v>3909</v>
      </c>
      <c r="V2704" s="58">
        <f>Table5[[#This Row],[Date Distributed]]</f>
        <v>45523</v>
      </c>
      <c r="W2704" s="3" t="str">
        <f>_xlfn.XLOOKUP(Table5[[#This Row],[Serial '#]],Table10[Serial '#],Table10[Charity Association],"",,)</f>
        <v>Cleveland Police Athletic League</v>
      </c>
      <c r="Z2704" s="3" t="s">
        <v>3909</v>
      </c>
    </row>
    <row r="2705" spans="1:26" hidden="1" x14ac:dyDescent="0.35">
      <c r="A2705" s="3">
        <v>2703</v>
      </c>
      <c r="B2705" s="85">
        <v>45519</v>
      </c>
      <c r="C2705" s="73">
        <f>_xlfn.XLOOKUP(Table5[[#This Row],[Serial '#]],Table10[Serial '#],Table10[Date],"",,)</f>
        <v>45523</v>
      </c>
      <c r="D27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05" s="73" t="str">
        <f>IF(Table5[[#This Row],[Date Distributed]]="","In Stock","Distributed")</f>
        <v>Distributed</v>
      </c>
      <c r="F2705" s="79" t="s">
        <v>660</v>
      </c>
      <c r="G2705" s="75" t="s">
        <v>761</v>
      </c>
      <c r="H2705" s="80" t="s">
        <v>781</v>
      </c>
      <c r="I2705" s="80" t="s">
        <v>782</v>
      </c>
      <c r="J2705" s="81" t="s">
        <v>3301</v>
      </c>
      <c r="K2705" s="80" t="s">
        <v>513</v>
      </c>
      <c r="L2705" s="3" t="str">
        <f>_xlfn.XLOOKUP(Table5[[#This Row],[Item '#]],Ticket_Forms[Form Number],Ticket_Forms[Game Name],"",,)</f>
        <v>Leader of the Pack</v>
      </c>
      <c r="M2705" s="15">
        <v>212</v>
      </c>
      <c r="N2705" s="3">
        <f>LOOKUP(Table5[[#This Row],[Item '#]],Ticket_Forms[Form Number],Ticket_Forms[Ticket Count])</f>
        <v>6320</v>
      </c>
      <c r="O2705" s="16">
        <f>LOOKUP(Table5[[#This Row],[Item '#]],Ticket_Forms[Form Number],Ticket_Forms[Ticket Value])</f>
        <v>1</v>
      </c>
      <c r="P2705" s="16">
        <f>LOOKUP(Table5[[#This Row],[Item '#]],Ticket_Forms[Form Number],Ticket_Forms[Revenue])</f>
        <v>6320</v>
      </c>
      <c r="Q2705" s="16">
        <f>LOOKUP(Table5[[#This Row],[Item '#]],Ticket_Forms[Form Number],Ticket_Forms[Ideal Profit])</f>
        <v>1575</v>
      </c>
      <c r="R2705" s="16">
        <f>LOOKUP(Table5[[#This Row],[Item '#]],Ticket_Forms[Form Number],Ticket_Forms[Prizes])</f>
        <v>4745</v>
      </c>
      <c r="S2705" s="16">
        <f>LOOKUP(Table5[[#This Row],[Item '#]],Ticket_Forms[Form Number],Ticket_Forms[Location Rent])</f>
        <v>379</v>
      </c>
      <c r="T2705" s="16">
        <f>LOOKUP(Table5[[#This Row],[Item '#]],Ticket_Forms[Form Number],Ticket_Forms[Last Sale])</f>
        <v>599</v>
      </c>
      <c r="U2705" s="16" t="s">
        <v>3909</v>
      </c>
      <c r="V2705" s="58">
        <f>Table5[[#This Row],[Date Distributed]]</f>
        <v>45523</v>
      </c>
      <c r="W2705" s="3" t="str">
        <f>_xlfn.XLOOKUP(Table5[[#This Row],[Serial '#]],Table10[Serial '#],Table10[Charity Association],"",,)</f>
        <v>Greater Cleveland Football Foundation</v>
      </c>
      <c r="Z2705" s="3" t="s">
        <v>3909</v>
      </c>
    </row>
    <row r="2706" spans="1:26" hidden="1" x14ac:dyDescent="0.35">
      <c r="A2706" s="3">
        <v>2704</v>
      </c>
      <c r="B2706" s="85">
        <v>45519</v>
      </c>
      <c r="C2706" s="73">
        <f>_xlfn.XLOOKUP(Table5[[#This Row],[Serial '#]],Table10[Serial '#],Table10[Date],"",,)</f>
        <v>45523</v>
      </c>
      <c r="D27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06" s="73" t="str">
        <f>IF(Table5[[#This Row],[Date Distributed]]="","In Stock","Distributed")</f>
        <v>Distributed</v>
      </c>
      <c r="F2706" s="79" t="s">
        <v>660</v>
      </c>
      <c r="G2706" s="75" t="s">
        <v>761</v>
      </c>
      <c r="H2706" s="80" t="s">
        <v>781</v>
      </c>
      <c r="I2706" s="80" t="s">
        <v>782</v>
      </c>
      <c r="J2706" s="81" t="s">
        <v>3302</v>
      </c>
      <c r="K2706" s="80" t="s">
        <v>506</v>
      </c>
      <c r="L2706" s="3" t="str">
        <f>_xlfn.XLOOKUP(Table5[[#This Row],[Item '#]],Ticket_Forms[Form Number],Ticket_Forms[Game Name],"",,)</f>
        <v>Night Life</v>
      </c>
      <c r="M2706" s="15">
        <v>212</v>
      </c>
      <c r="N2706" s="3">
        <f>LOOKUP(Table5[[#This Row],[Item '#]],Ticket_Forms[Form Number],Ticket_Forms[Ticket Count])</f>
        <v>6320</v>
      </c>
      <c r="O2706" s="16">
        <f>LOOKUP(Table5[[#This Row],[Item '#]],Ticket_Forms[Form Number],Ticket_Forms[Ticket Value])</f>
        <v>1</v>
      </c>
      <c r="P2706" s="16">
        <f>LOOKUP(Table5[[#This Row],[Item '#]],Ticket_Forms[Form Number],Ticket_Forms[Revenue])</f>
        <v>6320</v>
      </c>
      <c r="Q2706" s="16">
        <f>LOOKUP(Table5[[#This Row],[Item '#]],Ticket_Forms[Form Number],Ticket_Forms[Ideal Profit])</f>
        <v>1575</v>
      </c>
      <c r="R2706" s="16">
        <f>LOOKUP(Table5[[#This Row],[Item '#]],Ticket_Forms[Form Number],Ticket_Forms[Prizes])</f>
        <v>4745</v>
      </c>
      <c r="S2706" s="16">
        <f>LOOKUP(Table5[[#This Row],[Item '#]],Ticket_Forms[Form Number],Ticket_Forms[Location Rent])</f>
        <v>379</v>
      </c>
      <c r="T2706" s="16">
        <f>LOOKUP(Table5[[#This Row],[Item '#]],Ticket_Forms[Form Number],Ticket_Forms[Last Sale])</f>
        <v>599</v>
      </c>
      <c r="U2706" s="16" t="s">
        <v>3909</v>
      </c>
      <c r="V2706" s="58">
        <f>Table5[[#This Row],[Date Distributed]]</f>
        <v>45523</v>
      </c>
      <c r="W2706" s="3" t="str">
        <f>_xlfn.XLOOKUP(Table5[[#This Row],[Serial '#]],Table10[Serial '#],Table10[Charity Association],"",,)</f>
        <v>Greater Cleveland Football Foundation</v>
      </c>
      <c r="Z2706" s="3" t="s">
        <v>3909</v>
      </c>
    </row>
    <row r="2707" spans="1:26" hidden="1" x14ac:dyDescent="0.35">
      <c r="A2707" s="3">
        <v>2705</v>
      </c>
      <c r="B2707" s="85">
        <v>45519</v>
      </c>
      <c r="C2707" s="73">
        <f>_xlfn.XLOOKUP(Table5[[#This Row],[Serial '#]],Table10[Serial '#],Table10[Date],"",,)</f>
        <v>45524</v>
      </c>
      <c r="D27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07" s="73" t="str">
        <f>IF(Table5[[#This Row],[Date Distributed]]="","In Stock","Distributed")</f>
        <v>Distributed</v>
      </c>
      <c r="F2707" s="79" t="s">
        <v>660</v>
      </c>
      <c r="G2707" s="75" t="s">
        <v>761</v>
      </c>
      <c r="H2707" s="80" t="s">
        <v>781</v>
      </c>
      <c r="I2707" s="80" t="s">
        <v>782</v>
      </c>
      <c r="J2707" s="81" t="s">
        <v>3303</v>
      </c>
      <c r="K2707" s="80" t="s">
        <v>385</v>
      </c>
      <c r="L2707" s="3" t="str">
        <f>_xlfn.XLOOKUP(Table5[[#This Row],[Item '#]],Ticket_Forms[Form Number],Ticket_Forms[Game Name],"",,)</f>
        <v>Criss Cross</v>
      </c>
      <c r="M2707" s="15">
        <v>186</v>
      </c>
      <c r="N2707" s="3">
        <f>LOOKUP(Table5[[#This Row],[Item '#]],Ticket_Forms[Form Number],Ticket_Forms[Ticket Count])</f>
        <v>5520</v>
      </c>
      <c r="O2707" s="16">
        <f>LOOKUP(Table5[[#This Row],[Item '#]],Ticket_Forms[Form Number],Ticket_Forms[Ticket Value])</f>
        <v>1</v>
      </c>
      <c r="P2707" s="16">
        <f>LOOKUP(Table5[[#This Row],[Item '#]],Ticket_Forms[Form Number],Ticket_Forms[Revenue])</f>
        <v>5520</v>
      </c>
      <c r="Q2707" s="16">
        <f>LOOKUP(Table5[[#This Row],[Item '#]],Ticket_Forms[Form Number],Ticket_Forms[Ideal Profit])</f>
        <v>960</v>
      </c>
      <c r="R2707" s="16">
        <f>LOOKUP(Table5[[#This Row],[Item '#]],Ticket_Forms[Form Number],Ticket_Forms[Prizes])</f>
        <v>4560</v>
      </c>
      <c r="S2707" s="16">
        <f>LOOKUP(Table5[[#This Row],[Item '#]],Ticket_Forms[Form Number],Ticket_Forms[Location Rent])</f>
        <v>331</v>
      </c>
      <c r="T2707" s="16">
        <f>LOOKUP(Table5[[#This Row],[Item '#]],Ticket_Forms[Form Number],Ticket_Forms[Last Sale])</f>
        <v>200</v>
      </c>
      <c r="U2707" s="16" t="s">
        <v>3909</v>
      </c>
      <c r="V2707" s="58">
        <f>Table5[[#This Row],[Date Distributed]]</f>
        <v>45524</v>
      </c>
      <c r="W2707" s="3" t="str">
        <f>_xlfn.XLOOKUP(Table5[[#This Row],[Serial '#]],Table10[Serial '#],Table10[Charity Association],"",,)</f>
        <v>Greater Cleveland Football Foundation</v>
      </c>
      <c r="Z2707" s="3" t="s">
        <v>3909</v>
      </c>
    </row>
    <row r="2708" spans="1:26" hidden="1" x14ac:dyDescent="0.35">
      <c r="A2708" s="3">
        <v>2706</v>
      </c>
      <c r="B2708" s="85">
        <v>45519</v>
      </c>
      <c r="C2708" s="73">
        <f>_xlfn.XLOOKUP(Table5[[#This Row],[Serial '#]],Table10[Serial '#],Table10[Date],"",,)</f>
        <v>45526</v>
      </c>
      <c r="D27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08" s="73" t="str">
        <f>IF(Table5[[#This Row],[Date Distributed]]="","In Stock","Distributed")</f>
        <v>Distributed</v>
      </c>
      <c r="F2708" s="79" t="s">
        <v>660</v>
      </c>
      <c r="G2708" s="75" t="s">
        <v>761</v>
      </c>
      <c r="H2708" s="80" t="s">
        <v>781</v>
      </c>
      <c r="I2708" s="80" t="s">
        <v>782</v>
      </c>
      <c r="J2708" s="81" t="s">
        <v>3304</v>
      </c>
      <c r="K2708" s="80" t="s">
        <v>385</v>
      </c>
      <c r="L2708" s="3" t="str">
        <f>_xlfn.XLOOKUP(Table5[[#This Row],[Item '#]],Ticket_Forms[Form Number],Ticket_Forms[Game Name],"",,)</f>
        <v>Criss Cross</v>
      </c>
      <c r="M2708" s="15">
        <v>186</v>
      </c>
      <c r="N2708" s="3">
        <f>LOOKUP(Table5[[#This Row],[Item '#]],Ticket_Forms[Form Number],Ticket_Forms[Ticket Count])</f>
        <v>5520</v>
      </c>
      <c r="O2708" s="16">
        <f>LOOKUP(Table5[[#This Row],[Item '#]],Ticket_Forms[Form Number],Ticket_Forms[Ticket Value])</f>
        <v>1</v>
      </c>
      <c r="P2708" s="16">
        <f>LOOKUP(Table5[[#This Row],[Item '#]],Ticket_Forms[Form Number],Ticket_Forms[Revenue])</f>
        <v>5520</v>
      </c>
      <c r="Q2708" s="16">
        <f>LOOKUP(Table5[[#This Row],[Item '#]],Ticket_Forms[Form Number],Ticket_Forms[Ideal Profit])</f>
        <v>960</v>
      </c>
      <c r="R2708" s="16">
        <f>LOOKUP(Table5[[#This Row],[Item '#]],Ticket_Forms[Form Number],Ticket_Forms[Prizes])</f>
        <v>4560</v>
      </c>
      <c r="S2708" s="16">
        <f>LOOKUP(Table5[[#This Row],[Item '#]],Ticket_Forms[Form Number],Ticket_Forms[Location Rent])</f>
        <v>331</v>
      </c>
      <c r="T2708" s="16">
        <f>LOOKUP(Table5[[#This Row],[Item '#]],Ticket_Forms[Form Number],Ticket_Forms[Last Sale])</f>
        <v>200</v>
      </c>
      <c r="U2708" s="16" t="s">
        <v>3909</v>
      </c>
      <c r="V2708" s="58">
        <f>Table5[[#This Row],[Date Distributed]]</f>
        <v>45526</v>
      </c>
      <c r="W2708" s="3" t="str">
        <f>_xlfn.XLOOKUP(Table5[[#This Row],[Serial '#]],Table10[Serial '#],Table10[Charity Association],"",,)</f>
        <v>Medina County Law Enforcrment Assoc</v>
      </c>
      <c r="Z2708" s="3" t="s">
        <v>3909</v>
      </c>
    </row>
    <row r="2709" spans="1:26" hidden="1" x14ac:dyDescent="0.35">
      <c r="A2709" s="3">
        <v>2707</v>
      </c>
      <c r="B2709" s="85">
        <v>45519</v>
      </c>
      <c r="C2709" s="73">
        <f>_xlfn.XLOOKUP(Table5[[#This Row],[Serial '#]],Table10[Serial '#],Table10[Date],"",,)</f>
        <v>45526</v>
      </c>
      <c r="D27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09" s="73" t="str">
        <f>IF(Table5[[#This Row],[Date Distributed]]="","In Stock","Distributed")</f>
        <v>Distributed</v>
      </c>
      <c r="F2709" s="79" t="s">
        <v>660</v>
      </c>
      <c r="G2709" s="75" t="s">
        <v>761</v>
      </c>
      <c r="H2709" s="80" t="s">
        <v>781</v>
      </c>
      <c r="I2709" s="80" t="s">
        <v>782</v>
      </c>
      <c r="J2709" s="81" t="s">
        <v>3305</v>
      </c>
      <c r="K2709" s="80" t="s">
        <v>385</v>
      </c>
      <c r="L2709" s="3" t="str">
        <f>_xlfn.XLOOKUP(Table5[[#This Row],[Item '#]],Ticket_Forms[Form Number],Ticket_Forms[Game Name],"",,)</f>
        <v>Criss Cross</v>
      </c>
      <c r="M2709" s="15">
        <v>186</v>
      </c>
      <c r="N2709" s="3">
        <f>LOOKUP(Table5[[#This Row],[Item '#]],Ticket_Forms[Form Number],Ticket_Forms[Ticket Count])</f>
        <v>5520</v>
      </c>
      <c r="O2709" s="16">
        <f>LOOKUP(Table5[[#This Row],[Item '#]],Ticket_Forms[Form Number],Ticket_Forms[Ticket Value])</f>
        <v>1</v>
      </c>
      <c r="P2709" s="16">
        <f>LOOKUP(Table5[[#This Row],[Item '#]],Ticket_Forms[Form Number],Ticket_Forms[Revenue])</f>
        <v>5520</v>
      </c>
      <c r="Q2709" s="16">
        <f>LOOKUP(Table5[[#This Row],[Item '#]],Ticket_Forms[Form Number],Ticket_Forms[Ideal Profit])</f>
        <v>960</v>
      </c>
      <c r="R2709" s="16">
        <f>LOOKUP(Table5[[#This Row],[Item '#]],Ticket_Forms[Form Number],Ticket_Forms[Prizes])</f>
        <v>4560</v>
      </c>
      <c r="S2709" s="16">
        <f>LOOKUP(Table5[[#This Row],[Item '#]],Ticket_Forms[Form Number],Ticket_Forms[Location Rent])</f>
        <v>331</v>
      </c>
      <c r="T2709" s="16">
        <f>LOOKUP(Table5[[#This Row],[Item '#]],Ticket_Forms[Form Number],Ticket_Forms[Last Sale])</f>
        <v>200</v>
      </c>
      <c r="U2709" s="16" t="s">
        <v>3909</v>
      </c>
      <c r="V2709" s="58">
        <f>Table5[[#This Row],[Date Distributed]]</f>
        <v>45526</v>
      </c>
      <c r="W2709" s="3" t="str">
        <f>_xlfn.XLOOKUP(Table5[[#This Row],[Serial '#]],Table10[Serial '#],Table10[Charity Association],"",,)</f>
        <v>Cleveland Police Athletic League</v>
      </c>
      <c r="Z2709" s="3" t="s">
        <v>3909</v>
      </c>
    </row>
    <row r="2710" spans="1:26" hidden="1" x14ac:dyDescent="0.35">
      <c r="A2710" s="3">
        <v>2708</v>
      </c>
      <c r="B2710" s="85">
        <v>45519</v>
      </c>
      <c r="C2710" s="73">
        <f>_xlfn.XLOOKUP(Table5[[#This Row],[Serial '#]],Table10[Serial '#],Table10[Date],"",,)</f>
        <v>45526</v>
      </c>
      <c r="D27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10" s="73" t="str">
        <f>IF(Table5[[#This Row],[Date Distributed]]="","In Stock","Distributed")</f>
        <v>Distributed</v>
      </c>
      <c r="F2710" s="79" t="s">
        <v>660</v>
      </c>
      <c r="G2710" s="75" t="s">
        <v>761</v>
      </c>
      <c r="H2710" s="80" t="s">
        <v>781</v>
      </c>
      <c r="I2710" s="80" t="s">
        <v>782</v>
      </c>
      <c r="J2710" s="81" t="s">
        <v>3306</v>
      </c>
      <c r="K2710" s="80" t="s">
        <v>508</v>
      </c>
      <c r="L2710" s="3" t="str">
        <f>_xlfn.XLOOKUP(Table5[[#This Row],[Item '#]],Ticket_Forms[Form Number],Ticket_Forms[Game Name],"",,)</f>
        <v>Gimme Sum</v>
      </c>
      <c r="M2710" s="15">
        <v>212</v>
      </c>
      <c r="N2710" s="3">
        <f>LOOKUP(Table5[[#This Row],[Item '#]],Ticket_Forms[Form Number],Ticket_Forms[Ticket Count])</f>
        <v>6320</v>
      </c>
      <c r="O2710" s="16">
        <f>LOOKUP(Table5[[#This Row],[Item '#]],Ticket_Forms[Form Number],Ticket_Forms[Ticket Value])</f>
        <v>1</v>
      </c>
      <c r="P2710" s="16">
        <f>LOOKUP(Table5[[#This Row],[Item '#]],Ticket_Forms[Form Number],Ticket_Forms[Revenue])</f>
        <v>6320</v>
      </c>
      <c r="Q2710" s="16">
        <f>LOOKUP(Table5[[#This Row],[Item '#]],Ticket_Forms[Form Number],Ticket_Forms[Ideal Profit])</f>
        <v>1575</v>
      </c>
      <c r="R2710" s="16">
        <f>LOOKUP(Table5[[#This Row],[Item '#]],Ticket_Forms[Form Number],Ticket_Forms[Prizes])</f>
        <v>4745</v>
      </c>
      <c r="S2710" s="16">
        <f>LOOKUP(Table5[[#This Row],[Item '#]],Ticket_Forms[Form Number],Ticket_Forms[Location Rent])</f>
        <v>379</v>
      </c>
      <c r="T2710" s="16">
        <f>LOOKUP(Table5[[#This Row],[Item '#]],Ticket_Forms[Form Number],Ticket_Forms[Last Sale])</f>
        <v>599</v>
      </c>
      <c r="U2710" s="16" t="s">
        <v>3909</v>
      </c>
      <c r="V2710" s="58">
        <f>Table5[[#This Row],[Date Distributed]]</f>
        <v>45526</v>
      </c>
      <c r="W2710" s="3" t="str">
        <f>_xlfn.XLOOKUP(Table5[[#This Row],[Serial '#]],Table10[Serial '#],Table10[Charity Association],"",,)</f>
        <v>Greater Cleveland Football Foundation</v>
      </c>
      <c r="Z2710" s="3" t="s">
        <v>3909</v>
      </c>
    </row>
    <row r="2711" spans="1:26" hidden="1" x14ac:dyDescent="0.35">
      <c r="A2711" s="3">
        <v>2709</v>
      </c>
      <c r="B2711" s="85">
        <v>45519</v>
      </c>
      <c r="C2711" s="73">
        <f>_xlfn.XLOOKUP(Table5[[#This Row],[Serial '#]],Table10[Serial '#],Table10[Date],"",,)</f>
        <v>45526</v>
      </c>
      <c r="D27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11" s="73" t="str">
        <f>IF(Table5[[#This Row],[Date Distributed]]="","In Stock","Distributed")</f>
        <v>Distributed</v>
      </c>
      <c r="F2711" s="79" t="s">
        <v>660</v>
      </c>
      <c r="G2711" s="75" t="s">
        <v>761</v>
      </c>
      <c r="H2711" s="80" t="s">
        <v>781</v>
      </c>
      <c r="I2711" s="80" t="s">
        <v>782</v>
      </c>
      <c r="J2711" s="81" t="s">
        <v>3307</v>
      </c>
      <c r="K2711" s="80" t="s">
        <v>506</v>
      </c>
      <c r="L2711" s="3" t="str">
        <f>_xlfn.XLOOKUP(Table5[[#This Row],[Item '#]],Ticket_Forms[Form Number],Ticket_Forms[Game Name],"",,)</f>
        <v>Night Life</v>
      </c>
      <c r="M2711" s="15">
        <v>212</v>
      </c>
      <c r="N2711" s="3">
        <f>LOOKUP(Table5[[#This Row],[Item '#]],Ticket_Forms[Form Number],Ticket_Forms[Ticket Count])</f>
        <v>6320</v>
      </c>
      <c r="O2711" s="16">
        <f>LOOKUP(Table5[[#This Row],[Item '#]],Ticket_Forms[Form Number],Ticket_Forms[Ticket Value])</f>
        <v>1</v>
      </c>
      <c r="P2711" s="16">
        <f>LOOKUP(Table5[[#This Row],[Item '#]],Ticket_Forms[Form Number],Ticket_Forms[Revenue])</f>
        <v>6320</v>
      </c>
      <c r="Q2711" s="16">
        <f>LOOKUP(Table5[[#This Row],[Item '#]],Ticket_Forms[Form Number],Ticket_Forms[Ideal Profit])</f>
        <v>1575</v>
      </c>
      <c r="R2711" s="16">
        <f>LOOKUP(Table5[[#This Row],[Item '#]],Ticket_Forms[Form Number],Ticket_Forms[Prizes])</f>
        <v>4745</v>
      </c>
      <c r="S2711" s="16">
        <f>LOOKUP(Table5[[#This Row],[Item '#]],Ticket_Forms[Form Number],Ticket_Forms[Location Rent])</f>
        <v>379</v>
      </c>
      <c r="T2711" s="16">
        <f>LOOKUP(Table5[[#This Row],[Item '#]],Ticket_Forms[Form Number],Ticket_Forms[Last Sale])</f>
        <v>599</v>
      </c>
      <c r="U2711" s="16" t="s">
        <v>3909</v>
      </c>
      <c r="V2711" s="58">
        <f>Table5[[#This Row],[Date Distributed]]</f>
        <v>45526</v>
      </c>
      <c r="W2711" s="3" t="str">
        <f>_xlfn.XLOOKUP(Table5[[#This Row],[Serial '#]],Table10[Serial '#],Table10[Charity Association],"",,)</f>
        <v>Greater Cleveland Football Foundation</v>
      </c>
      <c r="Z2711" s="3" t="s">
        <v>3909</v>
      </c>
    </row>
    <row r="2712" spans="1:26" hidden="1" x14ac:dyDescent="0.35">
      <c r="A2712" s="3">
        <v>2710</v>
      </c>
      <c r="B2712" s="85">
        <v>45519</v>
      </c>
      <c r="C2712" s="73">
        <f>_xlfn.XLOOKUP(Table5[[#This Row],[Serial '#]],Table10[Serial '#],Table10[Date],"",,)</f>
        <v>45527</v>
      </c>
      <c r="D27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12" s="73" t="str">
        <f>IF(Table5[[#This Row],[Date Distributed]]="","In Stock","Distributed")</f>
        <v>Distributed</v>
      </c>
      <c r="F2712" s="79" t="s">
        <v>660</v>
      </c>
      <c r="G2712" s="75" t="s">
        <v>761</v>
      </c>
      <c r="H2712" s="80" t="s">
        <v>781</v>
      </c>
      <c r="I2712" s="80" t="s">
        <v>782</v>
      </c>
      <c r="J2712" s="81" t="s">
        <v>3308</v>
      </c>
      <c r="K2712" s="80" t="s">
        <v>385</v>
      </c>
      <c r="L2712" s="3" t="str">
        <f>_xlfn.XLOOKUP(Table5[[#This Row],[Item '#]],Ticket_Forms[Form Number],Ticket_Forms[Game Name],"",,)</f>
        <v>Criss Cross</v>
      </c>
      <c r="M2712" s="15">
        <v>186</v>
      </c>
      <c r="N2712" s="3">
        <f>LOOKUP(Table5[[#This Row],[Item '#]],Ticket_Forms[Form Number],Ticket_Forms[Ticket Count])</f>
        <v>5520</v>
      </c>
      <c r="O2712" s="16">
        <f>LOOKUP(Table5[[#This Row],[Item '#]],Ticket_Forms[Form Number],Ticket_Forms[Ticket Value])</f>
        <v>1</v>
      </c>
      <c r="P2712" s="16">
        <f>LOOKUP(Table5[[#This Row],[Item '#]],Ticket_Forms[Form Number],Ticket_Forms[Revenue])</f>
        <v>5520</v>
      </c>
      <c r="Q2712" s="16">
        <f>LOOKUP(Table5[[#This Row],[Item '#]],Ticket_Forms[Form Number],Ticket_Forms[Ideal Profit])</f>
        <v>960</v>
      </c>
      <c r="R2712" s="16">
        <f>LOOKUP(Table5[[#This Row],[Item '#]],Ticket_Forms[Form Number],Ticket_Forms[Prizes])</f>
        <v>4560</v>
      </c>
      <c r="S2712" s="16">
        <f>LOOKUP(Table5[[#This Row],[Item '#]],Ticket_Forms[Form Number],Ticket_Forms[Location Rent])</f>
        <v>331</v>
      </c>
      <c r="T2712" s="16">
        <f>LOOKUP(Table5[[#This Row],[Item '#]],Ticket_Forms[Form Number],Ticket_Forms[Last Sale])</f>
        <v>200</v>
      </c>
      <c r="U2712" s="16" t="s">
        <v>3909</v>
      </c>
      <c r="V2712" s="58">
        <f>Table5[[#This Row],[Date Distributed]]</f>
        <v>45527</v>
      </c>
      <c r="W2712" s="3" t="str">
        <f>_xlfn.XLOOKUP(Table5[[#This Row],[Serial '#]],Table10[Serial '#],Table10[Charity Association],"",,)</f>
        <v>Cleveland Police Athletic League</v>
      </c>
      <c r="Z2712" s="3" t="s">
        <v>3909</v>
      </c>
    </row>
    <row r="2713" spans="1:26" hidden="1" x14ac:dyDescent="0.35">
      <c r="A2713" s="3">
        <v>2711</v>
      </c>
      <c r="B2713" s="85">
        <v>45519</v>
      </c>
      <c r="C2713" s="73">
        <f>_xlfn.XLOOKUP(Table5[[#This Row],[Serial '#]],Table10[Serial '#],Table10[Date],"",,)</f>
        <v>45527</v>
      </c>
      <c r="D27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13" s="73" t="str">
        <f>IF(Table5[[#This Row],[Date Distributed]]="","In Stock","Distributed")</f>
        <v>Distributed</v>
      </c>
      <c r="F2713" s="79" t="s">
        <v>660</v>
      </c>
      <c r="G2713" s="75" t="s">
        <v>761</v>
      </c>
      <c r="H2713" s="80" t="s">
        <v>781</v>
      </c>
      <c r="I2713" s="80" t="s">
        <v>782</v>
      </c>
      <c r="J2713" s="81" t="s">
        <v>3309</v>
      </c>
      <c r="K2713" s="80" t="s">
        <v>508</v>
      </c>
      <c r="L2713" s="3" t="str">
        <f>_xlfn.XLOOKUP(Table5[[#This Row],[Item '#]],Ticket_Forms[Form Number],Ticket_Forms[Game Name],"",,)</f>
        <v>Gimme Sum</v>
      </c>
      <c r="M2713" s="15">
        <v>212</v>
      </c>
      <c r="N2713" s="3">
        <f>LOOKUP(Table5[[#This Row],[Item '#]],Ticket_Forms[Form Number],Ticket_Forms[Ticket Count])</f>
        <v>6320</v>
      </c>
      <c r="O2713" s="16">
        <f>LOOKUP(Table5[[#This Row],[Item '#]],Ticket_Forms[Form Number],Ticket_Forms[Ticket Value])</f>
        <v>1</v>
      </c>
      <c r="P2713" s="16">
        <f>LOOKUP(Table5[[#This Row],[Item '#]],Ticket_Forms[Form Number],Ticket_Forms[Revenue])</f>
        <v>6320</v>
      </c>
      <c r="Q2713" s="16">
        <f>LOOKUP(Table5[[#This Row],[Item '#]],Ticket_Forms[Form Number],Ticket_Forms[Ideal Profit])</f>
        <v>1575</v>
      </c>
      <c r="R2713" s="16">
        <f>LOOKUP(Table5[[#This Row],[Item '#]],Ticket_Forms[Form Number],Ticket_Forms[Prizes])</f>
        <v>4745</v>
      </c>
      <c r="S2713" s="16">
        <f>LOOKUP(Table5[[#This Row],[Item '#]],Ticket_Forms[Form Number],Ticket_Forms[Location Rent])</f>
        <v>379</v>
      </c>
      <c r="T2713" s="16">
        <f>LOOKUP(Table5[[#This Row],[Item '#]],Ticket_Forms[Form Number],Ticket_Forms[Last Sale])</f>
        <v>599</v>
      </c>
      <c r="U2713" s="16" t="s">
        <v>3909</v>
      </c>
      <c r="V2713" s="58">
        <f>Table5[[#This Row],[Date Distributed]]</f>
        <v>45527</v>
      </c>
      <c r="W2713" s="3" t="str">
        <f>_xlfn.XLOOKUP(Table5[[#This Row],[Serial '#]],Table10[Serial '#],Table10[Charity Association],"",,)</f>
        <v>Cleveland Police Athletic League</v>
      </c>
      <c r="Z2713" s="3" t="s">
        <v>3909</v>
      </c>
    </row>
    <row r="2714" spans="1:26" hidden="1" x14ac:dyDescent="0.35">
      <c r="A2714" s="3">
        <v>2712</v>
      </c>
      <c r="B2714" s="85">
        <v>45519</v>
      </c>
      <c r="C2714" s="73">
        <f>_xlfn.XLOOKUP(Table5[[#This Row],[Serial '#]],Table10[Serial '#],Table10[Date],"",,)</f>
        <v>45530</v>
      </c>
      <c r="D27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14" s="73" t="str">
        <f>IF(Table5[[#This Row],[Date Distributed]]="","In Stock","Distributed")</f>
        <v>Distributed</v>
      </c>
      <c r="F2714" s="79" t="s">
        <v>660</v>
      </c>
      <c r="G2714" s="75" t="s">
        <v>761</v>
      </c>
      <c r="H2714" s="80" t="s">
        <v>781</v>
      </c>
      <c r="I2714" s="80" t="s">
        <v>782</v>
      </c>
      <c r="J2714" s="81" t="s">
        <v>3310</v>
      </c>
      <c r="K2714" s="80" t="s">
        <v>385</v>
      </c>
      <c r="L2714" s="3" t="str">
        <f>_xlfn.XLOOKUP(Table5[[#This Row],[Item '#]],Ticket_Forms[Form Number],Ticket_Forms[Game Name],"",,)</f>
        <v>Criss Cross</v>
      </c>
      <c r="M2714" s="15">
        <v>186</v>
      </c>
      <c r="N2714" s="3">
        <f>LOOKUP(Table5[[#This Row],[Item '#]],Ticket_Forms[Form Number],Ticket_Forms[Ticket Count])</f>
        <v>5520</v>
      </c>
      <c r="O2714" s="16">
        <f>LOOKUP(Table5[[#This Row],[Item '#]],Ticket_Forms[Form Number],Ticket_Forms[Ticket Value])</f>
        <v>1</v>
      </c>
      <c r="P2714" s="16">
        <f>LOOKUP(Table5[[#This Row],[Item '#]],Ticket_Forms[Form Number],Ticket_Forms[Revenue])</f>
        <v>5520</v>
      </c>
      <c r="Q2714" s="16">
        <f>LOOKUP(Table5[[#This Row],[Item '#]],Ticket_Forms[Form Number],Ticket_Forms[Ideal Profit])</f>
        <v>960</v>
      </c>
      <c r="R2714" s="16">
        <f>LOOKUP(Table5[[#This Row],[Item '#]],Ticket_Forms[Form Number],Ticket_Forms[Prizes])</f>
        <v>4560</v>
      </c>
      <c r="S2714" s="16">
        <f>LOOKUP(Table5[[#This Row],[Item '#]],Ticket_Forms[Form Number],Ticket_Forms[Location Rent])</f>
        <v>331</v>
      </c>
      <c r="T2714" s="16">
        <f>LOOKUP(Table5[[#This Row],[Item '#]],Ticket_Forms[Form Number],Ticket_Forms[Last Sale])</f>
        <v>200</v>
      </c>
      <c r="U2714" s="16" t="s">
        <v>3909</v>
      </c>
      <c r="V2714" s="58">
        <f>Table5[[#This Row],[Date Distributed]]</f>
        <v>45530</v>
      </c>
      <c r="W2714" s="3" t="str">
        <f>_xlfn.XLOOKUP(Table5[[#This Row],[Serial '#]],Table10[Serial '#],Table10[Charity Association],"",,)</f>
        <v>Italian American Brotherhood Club</v>
      </c>
      <c r="Z2714" s="3" t="s">
        <v>3909</v>
      </c>
    </row>
    <row r="2715" spans="1:26" hidden="1" x14ac:dyDescent="0.35">
      <c r="A2715" s="3">
        <v>2713</v>
      </c>
      <c r="B2715" s="85">
        <v>45519</v>
      </c>
      <c r="C2715" s="73">
        <f>_xlfn.XLOOKUP(Table5[[#This Row],[Serial '#]],Table10[Serial '#],Table10[Date],"",,)</f>
        <v>45530</v>
      </c>
      <c r="D27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15" s="73" t="str">
        <f>IF(Table5[[#This Row],[Date Distributed]]="","In Stock","Distributed")</f>
        <v>Distributed</v>
      </c>
      <c r="F2715" s="79" t="s">
        <v>660</v>
      </c>
      <c r="G2715" s="75" t="s">
        <v>761</v>
      </c>
      <c r="H2715" s="80" t="s">
        <v>781</v>
      </c>
      <c r="I2715" s="80" t="s">
        <v>782</v>
      </c>
      <c r="J2715" s="81" t="s">
        <v>3311</v>
      </c>
      <c r="K2715" s="80" t="s">
        <v>385</v>
      </c>
      <c r="L2715" s="3" t="str">
        <f>_xlfn.XLOOKUP(Table5[[#This Row],[Item '#]],Ticket_Forms[Form Number],Ticket_Forms[Game Name],"",,)</f>
        <v>Criss Cross</v>
      </c>
      <c r="M2715" s="15">
        <v>186</v>
      </c>
      <c r="N2715" s="3">
        <f>LOOKUP(Table5[[#This Row],[Item '#]],Ticket_Forms[Form Number],Ticket_Forms[Ticket Count])</f>
        <v>5520</v>
      </c>
      <c r="O2715" s="16">
        <f>LOOKUP(Table5[[#This Row],[Item '#]],Ticket_Forms[Form Number],Ticket_Forms[Ticket Value])</f>
        <v>1</v>
      </c>
      <c r="P2715" s="16">
        <f>LOOKUP(Table5[[#This Row],[Item '#]],Ticket_Forms[Form Number],Ticket_Forms[Revenue])</f>
        <v>5520</v>
      </c>
      <c r="Q2715" s="16">
        <f>LOOKUP(Table5[[#This Row],[Item '#]],Ticket_Forms[Form Number],Ticket_Forms[Ideal Profit])</f>
        <v>960</v>
      </c>
      <c r="R2715" s="16">
        <f>LOOKUP(Table5[[#This Row],[Item '#]],Ticket_Forms[Form Number],Ticket_Forms[Prizes])</f>
        <v>4560</v>
      </c>
      <c r="S2715" s="16">
        <f>LOOKUP(Table5[[#This Row],[Item '#]],Ticket_Forms[Form Number],Ticket_Forms[Location Rent])</f>
        <v>331</v>
      </c>
      <c r="T2715" s="16">
        <f>LOOKUP(Table5[[#This Row],[Item '#]],Ticket_Forms[Form Number],Ticket_Forms[Last Sale])</f>
        <v>200</v>
      </c>
      <c r="U2715" s="16" t="s">
        <v>3909</v>
      </c>
      <c r="V2715" s="58">
        <f>Table5[[#This Row],[Date Distributed]]</f>
        <v>45530</v>
      </c>
      <c r="W2715" s="3" t="str">
        <f>_xlfn.XLOOKUP(Table5[[#This Row],[Serial '#]],Table10[Serial '#],Table10[Charity Association],"",,)</f>
        <v>Greater Cleveland Football Foundation</v>
      </c>
      <c r="Z2715" s="3" t="s">
        <v>3909</v>
      </c>
    </row>
    <row r="2716" spans="1:26" hidden="1" x14ac:dyDescent="0.35">
      <c r="A2716" s="3">
        <v>2714</v>
      </c>
      <c r="B2716" s="85">
        <v>45519</v>
      </c>
      <c r="C2716" s="73">
        <f>_xlfn.XLOOKUP(Table5[[#This Row],[Serial '#]],Table10[Serial '#],Table10[Date],"",,)</f>
        <v>45530</v>
      </c>
      <c r="D27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16" s="73" t="str">
        <f>IF(Table5[[#This Row],[Date Distributed]]="","In Stock","Distributed")</f>
        <v>Distributed</v>
      </c>
      <c r="F2716" s="79" t="s">
        <v>660</v>
      </c>
      <c r="G2716" s="75" t="s">
        <v>761</v>
      </c>
      <c r="H2716" s="80" t="s">
        <v>781</v>
      </c>
      <c r="I2716" s="80" t="s">
        <v>782</v>
      </c>
      <c r="J2716" s="81" t="s">
        <v>3312</v>
      </c>
      <c r="K2716" s="80" t="s">
        <v>385</v>
      </c>
      <c r="L2716" s="3" t="str">
        <f>_xlfn.XLOOKUP(Table5[[#This Row],[Item '#]],Ticket_Forms[Form Number],Ticket_Forms[Game Name],"",,)</f>
        <v>Criss Cross</v>
      </c>
      <c r="M2716" s="15">
        <v>186</v>
      </c>
      <c r="N2716" s="3">
        <f>LOOKUP(Table5[[#This Row],[Item '#]],Ticket_Forms[Form Number],Ticket_Forms[Ticket Count])</f>
        <v>5520</v>
      </c>
      <c r="O2716" s="16">
        <f>LOOKUP(Table5[[#This Row],[Item '#]],Ticket_Forms[Form Number],Ticket_Forms[Ticket Value])</f>
        <v>1</v>
      </c>
      <c r="P2716" s="16">
        <f>LOOKUP(Table5[[#This Row],[Item '#]],Ticket_Forms[Form Number],Ticket_Forms[Revenue])</f>
        <v>5520</v>
      </c>
      <c r="Q2716" s="16">
        <f>LOOKUP(Table5[[#This Row],[Item '#]],Ticket_Forms[Form Number],Ticket_Forms[Ideal Profit])</f>
        <v>960</v>
      </c>
      <c r="R2716" s="16">
        <f>LOOKUP(Table5[[#This Row],[Item '#]],Ticket_Forms[Form Number],Ticket_Forms[Prizes])</f>
        <v>4560</v>
      </c>
      <c r="S2716" s="16">
        <f>LOOKUP(Table5[[#This Row],[Item '#]],Ticket_Forms[Form Number],Ticket_Forms[Location Rent])</f>
        <v>331</v>
      </c>
      <c r="T2716" s="16">
        <f>LOOKUP(Table5[[#This Row],[Item '#]],Ticket_Forms[Form Number],Ticket_Forms[Last Sale])</f>
        <v>200</v>
      </c>
      <c r="U2716" s="16" t="s">
        <v>3909</v>
      </c>
      <c r="V2716" s="58">
        <f>Table5[[#This Row],[Date Distributed]]</f>
        <v>45530</v>
      </c>
      <c r="W2716" s="3" t="str">
        <f>_xlfn.XLOOKUP(Table5[[#This Row],[Serial '#]],Table10[Serial '#],Table10[Charity Association],"",,)</f>
        <v>Greater Cleveland Football Foundation</v>
      </c>
      <c r="Z2716" s="3" t="s">
        <v>3909</v>
      </c>
    </row>
    <row r="2717" spans="1:26" hidden="1" x14ac:dyDescent="0.35">
      <c r="A2717" s="3">
        <v>2715</v>
      </c>
      <c r="B2717" s="85">
        <v>45519</v>
      </c>
      <c r="C2717" s="73">
        <f>_xlfn.XLOOKUP(Table5[[#This Row],[Serial '#]],Table10[Serial '#],Table10[Date],"",,)</f>
        <v>45530</v>
      </c>
      <c r="D27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17" s="73" t="str">
        <f>IF(Table5[[#This Row],[Date Distributed]]="","In Stock","Distributed")</f>
        <v>Distributed</v>
      </c>
      <c r="F2717" s="79" t="s">
        <v>660</v>
      </c>
      <c r="G2717" s="75" t="s">
        <v>761</v>
      </c>
      <c r="H2717" s="80" t="s">
        <v>781</v>
      </c>
      <c r="I2717" s="80" t="s">
        <v>782</v>
      </c>
      <c r="J2717" s="81" t="s">
        <v>3313</v>
      </c>
      <c r="K2717" s="80" t="s">
        <v>385</v>
      </c>
      <c r="L2717" s="3" t="str">
        <f>_xlfn.XLOOKUP(Table5[[#This Row],[Item '#]],Ticket_Forms[Form Number],Ticket_Forms[Game Name],"",,)</f>
        <v>Criss Cross</v>
      </c>
      <c r="M2717" s="15">
        <v>186</v>
      </c>
      <c r="N2717" s="3">
        <f>LOOKUP(Table5[[#This Row],[Item '#]],Ticket_Forms[Form Number],Ticket_Forms[Ticket Count])</f>
        <v>5520</v>
      </c>
      <c r="O2717" s="16">
        <f>LOOKUP(Table5[[#This Row],[Item '#]],Ticket_Forms[Form Number],Ticket_Forms[Ticket Value])</f>
        <v>1</v>
      </c>
      <c r="P2717" s="16">
        <f>LOOKUP(Table5[[#This Row],[Item '#]],Ticket_Forms[Form Number],Ticket_Forms[Revenue])</f>
        <v>5520</v>
      </c>
      <c r="Q2717" s="16">
        <f>LOOKUP(Table5[[#This Row],[Item '#]],Ticket_Forms[Form Number],Ticket_Forms[Ideal Profit])</f>
        <v>960</v>
      </c>
      <c r="R2717" s="16">
        <f>LOOKUP(Table5[[#This Row],[Item '#]],Ticket_Forms[Form Number],Ticket_Forms[Prizes])</f>
        <v>4560</v>
      </c>
      <c r="S2717" s="16">
        <f>LOOKUP(Table5[[#This Row],[Item '#]],Ticket_Forms[Form Number],Ticket_Forms[Location Rent])</f>
        <v>331</v>
      </c>
      <c r="T2717" s="16">
        <f>LOOKUP(Table5[[#This Row],[Item '#]],Ticket_Forms[Form Number],Ticket_Forms[Last Sale])</f>
        <v>200</v>
      </c>
      <c r="U2717" s="16" t="s">
        <v>3909</v>
      </c>
      <c r="V2717" s="58">
        <f>Table5[[#This Row],[Date Distributed]]</f>
        <v>45530</v>
      </c>
      <c r="W2717" s="3" t="str">
        <f>_xlfn.XLOOKUP(Table5[[#This Row],[Serial '#]],Table10[Serial '#],Table10[Charity Association],"",,)</f>
        <v>Greater Cleveland Football Foundation</v>
      </c>
      <c r="Z2717" s="3" t="s">
        <v>3909</v>
      </c>
    </row>
    <row r="2718" spans="1:26" hidden="1" x14ac:dyDescent="0.35">
      <c r="A2718" s="3">
        <v>2716</v>
      </c>
      <c r="B2718" s="85">
        <v>45519</v>
      </c>
      <c r="C2718" s="73">
        <f>_xlfn.XLOOKUP(Table5[[#This Row],[Serial '#]],Table10[Serial '#],Table10[Date],"",,)</f>
        <v>45530</v>
      </c>
      <c r="D27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18" s="73" t="str">
        <f>IF(Table5[[#This Row],[Date Distributed]]="","In Stock","Distributed")</f>
        <v>Distributed</v>
      </c>
      <c r="F2718" s="79" t="s">
        <v>660</v>
      </c>
      <c r="G2718" s="75" t="s">
        <v>761</v>
      </c>
      <c r="H2718" s="80" t="s">
        <v>781</v>
      </c>
      <c r="I2718" s="80" t="s">
        <v>782</v>
      </c>
      <c r="J2718" s="81" t="s">
        <v>3314</v>
      </c>
      <c r="K2718" s="80" t="s">
        <v>385</v>
      </c>
      <c r="L2718" s="3" t="str">
        <f>_xlfn.XLOOKUP(Table5[[#This Row],[Item '#]],Ticket_Forms[Form Number],Ticket_Forms[Game Name],"",,)</f>
        <v>Criss Cross</v>
      </c>
      <c r="M2718" s="15">
        <v>186</v>
      </c>
      <c r="N2718" s="3">
        <f>LOOKUP(Table5[[#This Row],[Item '#]],Ticket_Forms[Form Number],Ticket_Forms[Ticket Count])</f>
        <v>5520</v>
      </c>
      <c r="O2718" s="16">
        <f>LOOKUP(Table5[[#This Row],[Item '#]],Ticket_Forms[Form Number],Ticket_Forms[Ticket Value])</f>
        <v>1</v>
      </c>
      <c r="P2718" s="16">
        <f>LOOKUP(Table5[[#This Row],[Item '#]],Ticket_Forms[Form Number],Ticket_Forms[Revenue])</f>
        <v>5520</v>
      </c>
      <c r="Q2718" s="16">
        <f>LOOKUP(Table5[[#This Row],[Item '#]],Ticket_Forms[Form Number],Ticket_Forms[Ideal Profit])</f>
        <v>960</v>
      </c>
      <c r="R2718" s="16">
        <f>LOOKUP(Table5[[#This Row],[Item '#]],Ticket_Forms[Form Number],Ticket_Forms[Prizes])</f>
        <v>4560</v>
      </c>
      <c r="S2718" s="16">
        <f>LOOKUP(Table5[[#This Row],[Item '#]],Ticket_Forms[Form Number],Ticket_Forms[Location Rent])</f>
        <v>331</v>
      </c>
      <c r="T2718" s="16">
        <f>LOOKUP(Table5[[#This Row],[Item '#]],Ticket_Forms[Form Number],Ticket_Forms[Last Sale])</f>
        <v>200</v>
      </c>
      <c r="U2718" s="16" t="s">
        <v>3909</v>
      </c>
      <c r="V2718" s="58">
        <f>Table5[[#This Row],[Date Distributed]]</f>
        <v>45530</v>
      </c>
      <c r="W2718" s="3" t="str">
        <f>_xlfn.XLOOKUP(Table5[[#This Row],[Serial '#]],Table10[Serial '#],Table10[Charity Association],"",,)</f>
        <v>Holy Trinity Lutheran Church</v>
      </c>
      <c r="Z2718" s="3" t="s">
        <v>3909</v>
      </c>
    </row>
    <row r="2719" spans="1:26" hidden="1" x14ac:dyDescent="0.35">
      <c r="A2719" s="3">
        <v>2717</v>
      </c>
      <c r="B2719" s="85">
        <v>45519</v>
      </c>
      <c r="C2719" s="73">
        <f>_xlfn.XLOOKUP(Table5[[#This Row],[Serial '#]],Table10[Serial '#],Table10[Date],"",,)</f>
        <v>45530</v>
      </c>
      <c r="D27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19" s="73" t="str">
        <f>IF(Table5[[#This Row],[Date Distributed]]="","In Stock","Distributed")</f>
        <v>Distributed</v>
      </c>
      <c r="F2719" s="79" t="s">
        <v>660</v>
      </c>
      <c r="G2719" s="75" t="s">
        <v>761</v>
      </c>
      <c r="H2719" s="80" t="s">
        <v>781</v>
      </c>
      <c r="I2719" s="80" t="s">
        <v>782</v>
      </c>
      <c r="J2719" s="81" t="s">
        <v>3315</v>
      </c>
      <c r="K2719" s="80" t="s">
        <v>513</v>
      </c>
      <c r="L2719" s="3" t="str">
        <f>_xlfn.XLOOKUP(Table5[[#This Row],[Item '#]],Ticket_Forms[Form Number],Ticket_Forms[Game Name],"",,)</f>
        <v>Leader of the Pack</v>
      </c>
      <c r="M2719" s="15">
        <v>212</v>
      </c>
      <c r="N2719" s="3">
        <f>LOOKUP(Table5[[#This Row],[Item '#]],Ticket_Forms[Form Number],Ticket_Forms[Ticket Count])</f>
        <v>6320</v>
      </c>
      <c r="O2719" s="16">
        <f>LOOKUP(Table5[[#This Row],[Item '#]],Ticket_Forms[Form Number],Ticket_Forms[Ticket Value])</f>
        <v>1</v>
      </c>
      <c r="P2719" s="16">
        <f>LOOKUP(Table5[[#This Row],[Item '#]],Ticket_Forms[Form Number],Ticket_Forms[Revenue])</f>
        <v>6320</v>
      </c>
      <c r="Q2719" s="16">
        <f>LOOKUP(Table5[[#This Row],[Item '#]],Ticket_Forms[Form Number],Ticket_Forms[Ideal Profit])</f>
        <v>1575</v>
      </c>
      <c r="R2719" s="16">
        <f>LOOKUP(Table5[[#This Row],[Item '#]],Ticket_Forms[Form Number],Ticket_Forms[Prizes])</f>
        <v>4745</v>
      </c>
      <c r="S2719" s="16">
        <f>LOOKUP(Table5[[#This Row],[Item '#]],Ticket_Forms[Form Number],Ticket_Forms[Location Rent])</f>
        <v>379</v>
      </c>
      <c r="T2719" s="16">
        <f>LOOKUP(Table5[[#This Row],[Item '#]],Ticket_Forms[Form Number],Ticket_Forms[Last Sale])</f>
        <v>599</v>
      </c>
      <c r="U2719" s="16" t="s">
        <v>3909</v>
      </c>
      <c r="V2719" s="58">
        <f>Table5[[#This Row],[Date Distributed]]</f>
        <v>45530</v>
      </c>
      <c r="W2719" s="3" t="str">
        <f>_xlfn.XLOOKUP(Table5[[#This Row],[Serial '#]],Table10[Serial '#],Table10[Charity Association],"",,)</f>
        <v>Holy Trinity Lutheran Church</v>
      </c>
      <c r="Z2719" s="3" t="s">
        <v>3909</v>
      </c>
    </row>
    <row r="2720" spans="1:26" hidden="1" x14ac:dyDescent="0.35">
      <c r="A2720" s="3">
        <v>2718</v>
      </c>
      <c r="B2720" s="85">
        <v>45519</v>
      </c>
      <c r="C2720" s="73">
        <f>_xlfn.XLOOKUP(Table5[[#This Row],[Serial '#]],Table10[Serial '#],Table10[Date],"",,)</f>
        <v>45530</v>
      </c>
      <c r="D27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20" s="73" t="str">
        <f>IF(Table5[[#This Row],[Date Distributed]]="","In Stock","Distributed")</f>
        <v>Distributed</v>
      </c>
      <c r="F2720" s="79" t="s">
        <v>660</v>
      </c>
      <c r="G2720" s="75" t="s">
        <v>761</v>
      </c>
      <c r="H2720" s="80" t="s">
        <v>781</v>
      </c>
      <c r="I2720" s="80" t="s">
        <v>782</v>
      </c>
      <c r="J2720" s="81" t="s">
        <v>3316</v>
      </c>
      <c r="K2720" s="80" t="s">
        <v>3645</v>
      </c>
      <c r="L2720" s="3" t="str">
        <f>_xlfn.XLOOKUP(Table5[[#This Row],[Item '#]],Ticket_Forms[Form Number],Ticket_Forms[Game Name],"",,)</f>
        <v>Big 5</v>
      </c>
      <c r="M2720" s="15">
        <v>360</v>
      </c>
      <c r="N2720" s="3">
        <f>LOOKUP(Table5[[#This Row],[Item '#]],Ticket_Forms[Form Number],Ticket_Forms[Ticket Count])</f>
        <v>9959</v>
      </c>
      <c r="O2720" s="16">
        <f>LOOKUP(Table5[[#This Row],[Item '#]],Ticket_Forms[Form Number],Ticket_Forms[Ticket Value])</f>
        <v>1</v>
      </c>
      <c r="P2720" s="16">
        <f>LOOKUP(Table5[[#This Row],[Item '#]],Ticket_Forms[Form Number],Ticket_Forms[Revenue])</f>
        <v>9959</v>
      </c>
      <c r="Q2720" s="16">
        <f>LOOKUP(Table5[[#This Row],[Item '#]],Ticket_Forms[Form Number],Ticket_Forms[Ideal Profit])</f>
        <v>2119</v>
      </c>
      <c r="R2720" s="16">
        <f>LOOKUP(Table5[[#This Row],[Item '#]],Ticket_Forms[Form Number],Ticket_Forms[Prizes])</f>
        <v>7840</v>
      </c>
      <c r="S2720" s="16">
        <f>LOOKUP(Table5[[#This Row],[Item '#]],Ticket_Forms[Form Number],Ticket_Forms[Location Rent])</f>
        <v>597</v>
      </c>
      <c r="T2720" s="16">
        <f>LOOKUP(Table5[[#This Row],[Item '#]],Ticket_Forms[Form Number],Ticket_Forms[Last Sale])</f>
        <v>0</v>
      </c>
      <c r="U2720" s="16" t="s">
        <v>3909</v>
      </c>
      <c r="V2720" s="58">
        <f>Table5[[#This Row],[Date Distributed]]</f>
        <v>45530</v>
      </c>
      <c r="W2720" s="3" t="str">
        <f>_xlfn.XLOOKUP(Table5[[#This Row],[Serial '#]],Table10[Serial '#],Table10[Charity Association],"",,)</f>
        <v>Greater Cleveland Football Foundation</v>
      </c>
      <c r="Z2720" s="3" t="s">
        <v>3909</v>
      </c>
    </row>
    <row r="2721" spans="1:26" hidden="1" x14ac:dyDescent="0.35">
      <c r="A2721" s="3">
        <v>2719</v>
      </c>
      <c r="B2721" s="85">
        <v>45519</v>
      </c>
      <c r="C2721" s="73">
        <f>_xlfn.XLOOKUP(Table5[[#This Row],[Serial '#]],Table10[Serial '#],Table10[Date],"",,)</f>
        <v>45531</v>
      </c>
      <c r="D27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21" s="73" t="str">
        <f>IF(Table5[[#This Row],[Date Distributed]]="","In Stock","Distributed")</f>
        <v>Distributed</v>
      </c>
      <c r="F2721" s="79" t="s">
        <v>660</v>
      </c>
      <c r="G2721" s="75" t="s">
        <v>761</v>
      </c>
      <c r="H2721" s="80" t="s">
        <v>781</v>
      </c>
      <c r="I2721" s="80" t="s">
        <v>782</v>
      </c>
      <c r="J2721" s="81" t="s">
        <v>3317</v>
      </c>
      <c r="K2721" s="80" t="s">
        <v>526</v>
      </c>
      <c r="L2721" s="3" t="str">
        <f>_xlfn.XLOOKUP(Table5[[#This Row],[Item '#]],Ticket_Forms[Form Number],Ticket_Forms[Game Name],"",,)</f>
        <v>Drinks On Me</v>
      </c>
      <c r="M2721" s="15">
        <v>134</v>
      </c>
      <c r="N2721" s="3">
        <f>LOOKUP(Table5[[#This Row],[Item '#]],Ticket_Forms[Form Number],Ticket_Forms[Ticket Count])</f>
        <v>4000</v>
      </c>
      <c r="O2721" s="16">
        <f>LOOKUP(Table5[[#This Row],[Item '#]],Ticket_Forms[Form Number],Ticket_Forms[Ticket Value])</f>
        <v>1</v>
      </c>
      <c r="P2721" s="16">
        <f>LOOKUP(Table5[[#This Row],[Item '#]],Ticket_Forms[Form Number],Ticket_Forms[Revenue])</f>
        <v>4000</v>
      </c>
      <c r="Q2721" s="16">
        <f>LOOKUP(Table5[[#This Row],[Item '#]],Ticket_Forms[Form Number],Ticket_Forms[Ideal Profit])</f>
        <v>998</v>
      </c>
      <c r="R2721" s="16">
        <f>LOOKUP(Table5[[#This Row],[Item '#]],Ticket_Forms[Form Number],Ticket_Forms[Prizes])</f>
        <v>3002</v>
      </c>
      <c r="S2721" s="16">
        <f>LOOKUP(Table5[[#This Row],[Item '#]],Ticket_Forms[Form Number],Ticket_Forms[Location Rent])</f>
        <v>240</v>
      </c>
      <c r="T2721" s="16">
        <f>LOOKUP(Table5[[#This Row],[Item '#]],Ticket_Forms[Form Number],Ticket_Forms[Last Sale])</f>
        <v>0</v>
      </c>
      <c r="U2721" s="16" t="s">
        <v>3909</v>
      </c>
      <c r="V2721" s="58">
        <f>Table5[[#This Row],[Date Distributed]]</f>
        <v>45531</v>
      </c>
      <c r="W2721" s="3" t="str">
        <f>_xlfn.XLOOKUP(Table5[[#This Row],[Serial '#]],Table10[Serial '#],Table10[Charity Association],"",,)</f>
        <v>Greater Cleveland Football Foundation</v>
      </c>
      <c r="Z2721" s="3" t="s">
        <v>3909</v>
      </c>
    </row>
    <row r="2722" spans="1:26" hidden="1" x14ac:dyDescent="0.35">
      <c r="A2722" s="3">
        <v>2720</v>
      </c>
      <c r="B2722" s="85">
        <v>45519</v>
      </c>
      <c r="C2722" s="73">
        <f>_xlfn.XLOOKUP(Table5[[#This Row],[Serial '#]],Table10[Serial '#],Table10[Date],"",,)</f>
        <v>45532</v>
      </c>
      <c r="D27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22" s="73" t="str">
        <f>IF(Table5[[#This Row],[Date Distributed]]="","In Stock","Distributed")</f>
        <v>Distributed</v>
      </c>
      <c r="F2722" s="79" t="s">
        <v>660</v>
      </c>
      <c r="G2722" s="75" t="s">
        <v>761</v>
      </c>
      <c r="H2722" s="80" t="s">
        <v>781</v>
      </c>
      <c r="I2722" s="80" t="s">
        <v>782</v>
      </c>
      <c r="J2722" s="81" t="s">
        <v>3318</v>
      </c>
      <c r="K2722" s="80" t="s">
        <v>385</v>
      </c>
      <c r="L2722" s="3" t="str">
        <f>_xlfn.XLOOKUP(Table5[[#This Row],[Item '#]],Ticket_Forms[Form Number],Ticket_Forms[Game Name],"",,)</f>
        <v>Criss Cross</v>
      </c>
      <c r="M2722" s="15">
        <v>186</v>
      </c>
      <c r="N2722" s="3">
        <f>LOOKUP(Table5[[#This Row],[Item '#]],Ticket_Forms[Form Number],Ticket_Forms[Ticket Count])</f>
        <v>5520</v>
      </c>
      <c r="O2722" s="16">
        <f>LOOKUP(Table5[[#This Row],[Item '#]],Ticket_Forms[Form Number],Ticket_Forms[Ticket Value])</f>
        <v>1</v>
      </c>
      <c r="P2722" s="16">
        <f>LOOKUP(Table5[[#This Row],[Item '#]],Ticket_Forms[Form Number],Ticket_Forms[Revenue])</f>
        <v>5520</v>
      </c>
      <c r="Q2722" s="16">
        <f>LOOKUP(Table5[[#This Row],[Item '#]],Ticket_Forms[Form Number],Ticket_Forms[Ideal Profit])</f>
        <v>960</v>
      </c>
      <c r="R2722" s="16">
        <f>LOOKUP(Table5[[#This Row],[Item '#]],Ticket_Forms[Form Number],Ticket_Forms[Prizes])</f>
        <v>4560</v>
      </c>
      <c r="S2722" s="16">
        <f>LOOKUP(Table5[[#This Row],[Item '#]],Ticket_Forms[Form Number],Ticket_Forms[Location Rent])</f>
        <v>331</v>
      </c>
      <c r="T2722" s="16">
        <f>LOOKUP(Table5[[#This Row],[Item '#]],Ticket_Forms[Form Number],Ticket_Forms[Last Sale])</f>
        <v>200</v>
      </c>
      <c r="U2722" s="16" t="s">
        <v>3909</v>
      </c>
      <c r="V2722" s="58">
        <f>Table5[[#This Row],[Date Distributed]]</f>
        <v>45532</v>
      </c>
      <c r="W2722" s="3" t="str">
        <f>_xlfn.XLOOKUP(Table5[[#This Row],[Serial '#]],Table10[Serial '#],Table10[Charity Association],"",,)</f>
        <v>Cleveland Police Athletic League</v>
      </c>
      <c r="Z2722" s="3" t="s">
        <v>3909</v>
      </c>
    </row>
    <row r="2723" spans="1:26" hidden="1" x14ac:dyDescent="0.35">
      <c r="A2723" s="3">
        <v>2721</v>
      </c>
      <c r="B2723" s="78">
        <v>45519</v>
      </c>
      <c r="C2723" s="73">
        <f>_xlfn.XLOOKUP(Table5[[#This Row],[Serial '#]],Table10[Serial '#],Table10[Date],"",,)</f>
        <v>45538</v>
      </c>
      <c r="D27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23" s="73" t="str">
        <f>IF(Table5[[#This Row],[Date Distributed]]="","In Stock","Distributed")</f>
        <v>Distributed</v>
      </c>
      <c r="F2723" s="79" t="s">
        <v>660</v>
      </c>
      <c r="G2723" s="75" t="s">
        <v>761</v>
      </c>
      <c r="H2723" s="80" t="s">
        <v>781</v>
      </c>
      <c r="I2723" s="80" t="s">
        <v>782</v>
      </c>
      <c r="J2723" s="81" t="s">
        <v>3319</v>
      </c>
      <c r="K2723" s="80" t="s">
        <v>385</v>
      </c>
      <c r="L2723" s="3" t="str">
        <f>_xlfn.XLOOKUP(Table5[[#This Row],[Item '#]],Ticket_Forms[Form Number],Ticket_Forms[Game Name],"",,)</f>
        <v>Criss Cross</v>
      </c>
      <c r="M2723" s="15">
        <v>186</v>
      </c>
      <c r="N2723" s="3">
        <f>LOOKUP(Table5[[#This Row],[Item '#]],Ticket_Forms[Form Number],Ticket_Forms[Ticket Count])</f>
        <v>5520</v>
      </c>
      <c r="O2723" s="16">
        <f>LOOKUP(Table5[[#This Row],[Item '#]],Ticket_Forms[Form Number],Ticket_Forms[Ticket Value])</f>
        <v>1</v>
      </c>
      <c r="P2723" s="16">
        <f>LOOKUP(Table5[[#This Row],[Item '#]],Ticket_Forms[Form Number],Ticket_Forms[Revenue])</f>
        <v>5520</v>
      </c>
      <c r="Q2723" s="16">
        <f>LOOKUP(Table5[[#This Row],[Item '#]],Ticket_Forms[Form Number],Ticket_Forms[Ideal Profit])</f>
        <v>960</v>
      </c>
      <c r="R2723" s="16">
        <f>LOOKUP(Table5[[#This Row],[Item '#]],Ticket_Forms[Form Number],Ticket_Forms[Prizes])</f>
        <v>4560</v>
      </c>
      <c r="S2723" s="16">
        <f>LOOKUP(Table5[[#This Row],[Item '#]],Ticket_Forms[Form Number],Ticket_Forms[Location Rent])</f>
        <v>331</v>
      </c>
      <c r="T2723" s="16">
        <f>LOOKUP(Table5[[#This Row],[Item '#]],Ticket_Forms[Form Number],Ticket_Forms[Last Sale])</f>
        <v>200</v>
      </c>
      <c r="U2723" s="16" t="s">
        <v>3909</v>
      </c>
      <c r="V2723" s="58">
        <f>Table5[[#This Row],[Date Distributed]]</f>
        <v>45538</v>
      </c>
      <c r="W2723" s="3" t="str">
        <f>_xlfn.XLOOKUP(Table5[[#This Row],[Serial '#]],Table10[Serial '#],Table10[Charity Association],"",,)</f>
        <v>Cleveland Police Athletic League</v>
      </c>
      <c r="X2723" s="3" t="s">
        <v>4062</v>
      </c>
      <c r="Y2723" s="33">
        <v>45540</v>
      </c>
      <c r="Z2723" s="3" t="s">
        <v>23</v>
      </c>
    </row>
    <row r="2724" spans="1:26" hidden="1" x14ac:dyDescent="0.35">
      <c r="A2724" s="3">
        <v>2722</v>
      </c>
      <c r="B2724" s="78">
        <v>45519</v>
      </c>
      <c r="C2724" s="73">
        <f>_xlfn.XLOOKUP(Table5[[#This Row],[Serial '#]],Table10[Serial '#],Table10[Date],"",,)</f>
        <v>45538</v>
      </c>
      <c r="D27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24" s="73" t="str">
        <f>IF(Table5[[#This Row],[Date Distributed]]="","In Stock","Distributed")</f>
        <v>Distributed</v>
      </c>
      <c r="F2724" s="79" t="s">
        <v>660</v>
      </c>
      <c r="G2724" s="75" t="s">
        <v>761</v>
      </c>
      <c r="H2724" s="80" t="s">
        <v>781</v>
      </c>
      <c r="I2724" s="80" t="s">
        <v>782</v>
      </c>
      <c r="J2724" s="81" t="s">
        <v>3320</v>
      </c>
      <c r="K2724" s="80" t="s">
        <v>385</v>
      </c>
      <c r="L2724" s="3" t="str">
        <f>_xlfn.XLOOKUP(Table5[[#This Row],[Item '#]],Ticket_Forms[Form Number],Ticket_Forms[Game Name],"",,)</f>
        <v>Criss Cross</v>
      </c>
      <c r="M2724" s="15">
        <v>186</v>
      </c>
      <c r="N2724" s="3">
        <f>LOOKUP(Table5[[#This Row],[Item '#]],Ticket_Forms[Form Number],Ticket_Forms[Ticket Count])</f>
        <v>5520</v>
      </c>
      <c r="O2724" s="16">
        <f>LOOKUP(Table5[[#This Row],[Item '#]],Ticket_Forms[Form Number],Ticket_Forms[Ticket Value])</f>
        <v>1</v>
      </c>
      <c r="P2724" s="16">
        <f>LOOKUP(Table5[[#This Row],[Item '#]],Ticket_Forms[Form Number],Ticket_Forms[Revenue])</f>
        <v>5520</v>
      </c>
      <c r="Q2724" s="16">
        <f>LOOKUP(Table5[[#This Row],[Item '#]],Ticket_Forms[Form Number],Ticket_Forms[Ideal Profit])</f>
        <v>960</v>
      </c>
      <c r="R2724" s="16">
        <f>LOOKUP(Table5[[#This Row],[Item '#]],Ticket_Forms[Form Number],Ticket_Forms[Prizes])</f>
        <v>4560</v>
      </c>
      <c r="S2724" s="16">
        <f>LOOKUP(Table5[[#This Row],[Item '#]],Ticket_Forms[Form Number],Ticket_Forms[Location Rent])</f>
        <v>331</v>
      </c>
      <c r="T2724" s="16">
        <f>LOOKUP(Table5[[#This Row],[Item '#]],Ticket_Forms[Form Number],Ticket_Forms[Last Sale])</f>
        <v>200</v>
      </c>
      <c r="U2724" s="16" t="s">
        <v>3909</v>
      </c>
      <c r="V2724" s="58">
        <f>Table5[[#This Row],[Date Distributed]]</f>
        <v>45538</v>
      </c>
      <c r="W2724" s="3" t="str">
        <f>_xlfn.XLOOKUP(Table5[[#This Row],[Serial '#]],Table10[Serial '#],Table10[Charity Association],"",,)</f>
        <v>Cleveland Police Athletic League</v>
      </c>
      <c r="X2724" s="3" t="s">
        <v>4062</v>
      </c>
      <c r="Y2724" s="33">
        <v>45540</v>
      </c>
      <c r="Z2724" s="3" t="s">
        <v>23</v>
      </c>
    </row>
    <row r="2725" spans="1:26" hidden="1" x14ac:dyDescent="0.35">
      <c r="A2725" s="3">
        <v>2723</v>
      </c>
      <c r="B2725" s="78">
        <v>45519</v>
      </c>
      <c r="C2725" s="73">
        <f>_xlfn.XLOOKUP(Table5[[#This Row],[Serial '#]],Table10[Serial '#],Table10[Date],"",,)</f>
        <v>45539</v>
      </c>
      <c r="D27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25" s="73" t="str">
        <f>IF(Table5[[#This Row],[Date Distributed]]="","In Stock","Distributed")</f>
        <v>Distributed</v>
      </c>
      <c r="F2725" s="79" t="s">
        <v>660</v>
      </c>
      <c r="G2725" s="75" t="s">
        <v>761</v>
      </c>
      <c r="H2725" s="80" t="s">
        <v>781</v>
      </c>
      <c r="I2725" s="80" t="s">
        <v>782</v>
      </c>
      <c r="J2725" s="81" t="s">
        <v>3321</v>
      </c>
      <c r="K2725" s="80" t="s">
        <v>385</v>
      </c>
      <c r="L2725" s="3" t="str">
        <f>_xlfn.XLOOKUP(Table5[[#This Row],[Item '#]],Ticket_Forms[Form Number],Ticket_Forms[Game Name],"",,)</f>
        <v>Criss Cross</v>
      </c>
      <c r="M2725" s="15">
        <v>186</v>
      </c>
      <c r="N2725" s="3">
        <f>LOOKUP(Table5[[#This Row],[Item '#]],Ticket_Forms[Form Number],Ticket_Forms[Ticket Count])</f>
        <v>5520</v>
      </c>
      <c r="O2725" s="16">
        <f>LOOKUP(Table5[[#This Row],[Item '#]],Ticket_Forms[Form Number],Ticket_Forms[Ticket Value])</f>
        <v>1</v>
      </c>
      <c r="P2725" s="16">
        <f>LOOKUP(Table5[[#This Row],[Item '#]],Ticket_Forms[Form Number],Ticket_Forms[Revenue])</f>
        <v>5520</v>
      </c>
      <c r="Q2725" s="16">
        <f>LOOKUP(Table5[[#This Row],[Item '#]],Ticket_Forms[Form Number],Ticket_Forms[Ideal Profit])</f>
        <v>960</v>
      </c>
      <c r="R2725" s="16">
        <f>LOOKUP(Table5[[#This Row],[Item '#]],Ticket_Forms[Form Number],Ticket_Forms[Prizes])</f>
        <v>4560</v>
      </c>
      <c r="S2725" s="16">
        <f>LOOKUP(Table5[[#This Row],[Item '#]],Ticket_Forms[Form Number],Ticket_Forms[Location Rent])</f>
        <v>331</v>
      </c>
      <c r="T2725" s="16">
        <f>LOOKUP(Table5[[#This Row],[Item '#]],Ticket_Forms[Form Number],Ticket_Forms[Last Sale])</f>
        <v>200</v>
      </c>
      <c r="U2725" s="16" t="s">
        <v>3909</v>
      </c>
      <c r="V2725" s="58">
        <f>Table5[[#This Row],[Date Distributed]]</f>
        <v>45539</v>
      </c>
      <c r="W2725" s="3" t="str">
        <f>_xlfn.XLOOKUP(Table5[[#This Row],[Serial '#]],Table10[Serial '#],Table10[Charity Association],"",,)</f>
        <v>Medina County Law Enforcrment Assoc</v>
      </c>
      <c r="X2725" s="3" t="s">
        <v>4062</v>
      </c>
      <c r="Y2725" s="33">
        <v>45540</v>
      </c>
      <c r="Z2725" s="3" t="s">
        <v>23</v>
      </c>
    </row>
    <row r="2726" spans="1:26" hidden="1" x14ac:dyDescent="0.35">
      <c r="A2726" s="3">
        <v>2724</v>
      </c>
      <c r="B2726" s="78">
        <v>45519</v>
      </c>
      <c r="C2726" s="73">
        <f>_xlfn.XLOOKUP(Table5[[#This Row],[Serial '#]],Table10[Serial '#],Table10[Date],"",,)</f>
        <v>45536</v>
      </c>
      <c r="D27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26" s="73" t="str">
        <f>IF(Table5[[#This Row],[Date Distributed]]="","In Stock","Distributed")</f>
        <v>Distributed</v>
      </c>
      <c r="F2726" s="79" t="s">
        <v>660</v>
      </c>
      <c r="G2726" s="75" t="s">
        <v>761</v>
      </c>
      <c r="H2726" s="80" t="s">
        <v>781</v>
      </c>
      <c r="I2726" s="80" t="s">
        <v>782</v>
      </c>
      <c r="J2726" s="81" t="s">
        <v>3322</v>
      </c>
      <c r="K2726" s="80" t="s">
        <v>385</v>
      </c>
      <c r="L2726" s="3" t="str">
        <f>_xlfn.XLOOKUP(Table5[[#This Row],[Item '#]],Ticket_Forms[Form Number],Ticket_Forms[Game Name],"",,)</f>
        <v>Criss Cross</v>
      </c>
      <c r="M2726" s="15">
        <v>186</v>
      </c>
      <c r="N2726" s="3">
        <f>LOOKUP(Table5[[#This Row],[Item '#]],Ticket_Forms[Form Number],Ticket_Forms[Ticket Count])</f>
        <v>5520</v>
      </c>
      <c r="O2726" s="16">
        <f>LOOKUP(Table5[[#This Row],[Item '#]],Ticket_Forms[Form Number],Ticket_Forms[Ticket Value])</f>
        <v>1</v>
      </c>
      <c r="P2726" s="16">
        <f>LOOKUP(Table5[[#This Row],[Item '#]],Ticket_Forms[Form Number],Ticket_Forms[Revenue])</f>
        <v>5520</v>
      </c>
      <c r="Q2726" s="16">
        <f>LOOKUP(Table5[[#This Row],[Item '#]],Ticket_Forms[Form Number],Ticket_Forms[Ideal Profit])</f>
        <v>960</v>
      </c>
      <c r="R2726" s="16">
        <f>LOOKUP(Table5[[#This Row],[Item '#]],Ticket_Forms[Form Number],Ticket_Forms[Prizes])</f>
        <v>4560</v>
      </c>
      <c r="S2726" s="16">
        <f>LOOKUP(Table5[[#This Row],[Item '#]],Ticket_Forms[Form Number],Ticket_Forms[Location Rent])</f>
        <v>331</v>
      </c>
      <c r="T2726" s="16">
        <f>LOOKUP(Table5[[#This Row],[Item '#]],Ticket_Forms[Form Number],Ticket_Forms[Last Sale])</f>
        <v>200</v>
      </c>
      <c r="U2726" s="16" t="s">
        <v>3909</v>
      </c>
      <c r="V2726" s="58">
        <f>Table5[[#This Row],[Date Distributed]]</f>
        <v>45536</v>
      </c>
      <c r="W2726" s="3" t="str">
        <f>_xlfn.XLOOKUP(Table5[[#This Row],[Serial '#]],Table10[Serial '#],Table10[Charity Association],"",,)</f>
        <v>Medina County Law Enforcrment Assoc</v>
      </c>
      <c r="X2726" s="3" t="s">
        <v>4062</v>
      </c>
      <c r="Y2726" s="33">
        <v>45540</v>
      </c>
      <c r="Z2726" s="3" t="s">
        <v>23</v>
      </c>
    </row>
    <row r="2727" spans="1:26" hidden="1" x14ac:dyDescent="0.35">
      <c r="A2727" s="3">
        <v>2725</v>
      </c>
      <c r="B2727" s="78">
        <v>45519</v>
      </c>
      <c r="C2727" s="73">
        <f>_xlfn.XLOOKUP(Table5[[#This Row],[Serial '#]],Table10[Serial '#],Table10[Date],"",,)</f>
        <v>45541</v>
      </c>
      <c r="D27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27" s="73" t="str">
        <f>IF(Table5[[#This Row],[Date Distributed]]="","In Stock","Distributed")</f>
        <v>Distributed</v>
      </c>
      <c r="F2727" s="79" t="s">
        <v>660</v>
      </c>
      <c r="G2727" s="75" t="s">
        <v>761</v>
      </c>
      <c r="H2727" s="80" t="s">
        <v>781</v>
      </c>
      <c r="I2727" s="80" t="s">
        <v>782</v>
      </c>
      <c r="J2727" s="81" t="s">
        <v>3323</v>
      </c>
      <c r="K2727" s="80" t="s">
        <v>385</v>
      </c>
      <c r="L2727" s="3" t="str">
        <f>_xlfn.XLOOKUP(Table5[[#This Row],[Item '#]],Ticket_Forms[Form Number],Ticket_Forms[Game Name],"",,)</f>
        <v>Criss Cross</v>
      </c>
      <c r="M2727" s="15">
        <v>186</v>
      </c>
      <c r="N2727" s="3">
        <f>LOOKUP(Table5[[#This Row],[Item '#]],Ticket_Forms[Form Number],Ticket_Forms[Ticket Count])</f>
        <v>5520</v>
      </c>
      <c r="O2727" s="16">
        <f>LOOKUP(Table5[[#This Row],[Item '#]],Ticket_Forms[Form Number],Ticket_Forms[Ticket Value])</f>
        <v>1</v>
      </c>
      <c r="P2727" s="16">
        <f>LOOKUP(Table5[[#This Row],[Item '#]],Ticket_Forms[Form Number],Ticket_Forms[Revenue])</f>
        <v>5520</v>
      </c>
      <c r="Q2727" s="16">
        <f>LOOKUP(Table5[[#This Row],[Item '#]],Ticket_Forms[Form Number],Ticket_Forms[Ideal Profit])</f>
        <v>960</v>
      </c>
      <c r="R2727" s="16">
        <f>LOOKUP(Table5[[#This Row],[Item '#]],Ticket_Forms[Form Number],Ticket_Forms[Prizes])</f>
        <v>4560</v>
      </c>
      <c r="S2727" s="16">
        <f>LOOKUP(Table5[[#This Row],[Item '#]],Ticket_Forms[Form Number],Ticket_Forms[Location Rent])</f>
        <v>331</v>
      </c>
      <c r="T2727" s="16">
        <f>LOOKUP(Table5[[#This Row],[Item '#]],Ticket_Forms[Form Number],Ticket_Forms[Last Sale])</f>
        <v>200</v>
      </c>
      <c r="U2727" s="16" t="s">
        <v>3909</v>
      </c>
      <c r="V2727" s="58">
        <f>Table5[[#This Row],[Date Distributed]]</f>
        <v>45541</v>
      </c>
      <c r="W2727" s="3" t="str">
        <f>_xlfn.XLOOKUP(Table5[[#This Row],[Serial '#]],Table10[Serial '#],Table10[Charity Association],"",,)</f>
        <v>Cleveland Police Athletic League</v>
      </c>
      <c r="X2727" s="3" t="s">
        <v>4062</v>
      </c>
      <c r="Y2727" s="33">
        <v>45540</v>
      </c>
      <c r="Z2727" s="3" t="s">
        <v>23</v>
      </c>
    </row>
    <row r="2728" spans="1:26" hidden="1" x14ac:dyDescent="0.35">
      <c r="A2728" s="3">
        <v>2726</v>
      </c>
      <c r="B2728" s="78">
        <v>45519</v>
      </c>
      <c r="C2728" s="73">
        <f>_xlfn.XLOOKUP(Table5[[#This Row],[Serial '#]],Table10[Serial '#],Table10[Date],"",,)</f>
        <v>45545</v>
      </c>
      <c r="D27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28" s="73" t="str">
        <f>IF(Table5[[#This Row],[Date Distributed]]="","In Stock","Distributed")</f>
        <v>Distributed</v>
      </c>
      <c r="F2728" s="79" t="s">
        <v>660</v>
      </c>
      <c r="G2728" s="75" t="s">
        <v>761</v>
      </c>
      <c r="H2728" s="80" t="s">
        <v>781</v>
      </c>
      <c r="I2728" s="80" t="s">
        <v>782</v>
      </c>
      <c r="J2728" s="81" t="s">
        <v>3324</v>
      </c>
      <c r="K2728" s="80" t="s">
        <v>385</v>
      </c>
      <c r="L2728" s="3" t="str">
        <f>_xlfn.XLOOKUP(Table5[[#This Row],[Item '#]],Ticket_Forms[Form Number],Ticket_Forms[Game Name],"",,)</f>
        <v>Criss Cross</v>
      </c>
      <c r="M2728" s="15">
        <v>186</v>
      </c>
      <c r="N2728" s="3">
        <f>LOOKUP(Table5[[#This Row],[Item '#]],Ticket_Forms[Form Number],Ticket_Forms[Ticket Count])</f>
        <v>5520</v>
      </c>
      <c r="O2728" s="16">
        <f>LOOKUP(Table5[[#This Row],[Item '#]],Ticket_Forms[Form Number],Ticket_Forms[Ticket Value])</f>
        <v>1</v>
      </c>
      <c r="P2728" s="16">
        <f>LOOKUP(Table5[[#This Row],[Item '#]],Ticket_Forms[Form Number],Ticket_Forms[Revenue])</f>
        <v>5520</v>
      </c>
      <c r="Q2728" s="16">
        <f>LOOKUP(Table5[[#This Row],[Item '#]],Ticket_Forms[Form Number],Ticket_Forms[Ideal Profit])</f>
        <v>960</v>
      </c>
      <c r="R2728" s="16">
        <f>LOOKUP(Table5[[#This Row],[Item '#]],Ticket_Forms[Form Number],Ticket_Forms[Prizes])</f>
        <v>4560</v>
      </c>
      <c r="S2728" s="16">
        <f>LOOKUP(Table5[[#This Row],[Item '#]],Ticket_Forms[Form Number],Ticket_Forms[Location Rent])</f>
        <v>331</v>
      </c>
      <c r="T2728" s="16">
        <f>LOOKUP(Table5[[#This Row],[Item '#]],Ticket_Forms[Form Number],Ticket_Forms[Last Sale])</f>
        <v>200</v>
      </c>
      <c r="U2728" s="16" t="s">
        <v>3909</v>
      </c>
      <c r="V2728" s="58">
        <f>Table5[[#This Row],[Date Distributed]]</f>
        <v>45545</v>
      </c>
      <c r="W2728" s="3" t="str">
        <f>_xlfn.XLOOKUP(Table5[[#This Row],[Serial '#]],Table10[Serial '#],Table10[Charity Association],"",,)</f>
        <v>Medina County Law Enforcrment Assoc</v>
      </c>
      <c r="X2728" s="3" t="s">
        <v>4062</v>
      </c>
      <c r="Y2728" s="33">
        <v>45540</v>
      </c>
      <c r="Z2728" s="3" t="s">
        <v>23</v>
      </c>
    </row>
    <row r="2729" spans="1:26" hidden="1" x14ac:dyDescent="0.35">
      <c r="A2729" s="3">
        <v>2727</v>
      </c>
      <c r="B2729" s="78">
        <v>45519</v>
      </c>
      <c r="C2729" s="73" t="str">
        <f>_xlfn.XLOOKUP(Table5[[#This Row],[Serial '#]],Table10[Serial '#],Table10[Date],"",,)</f>
        <v/>
      </c>
      <c r="D27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29" s="73" t="str">
        <f>IF(Table5[[#This Row],[Date Distributed]]="","In Stock","Distributed")</f>
        <v>In Stock</v>
      </c>
      <c r="F2729" s="79" t="s">
        <v>660</v>
      </c>
      <c r="G2729" s="75" t="s">
        <v>761</v>
      </c>
      <c r="H2729" s="80" t="s">
        <v>781</v>
      </c>
      <c r="I2729" s="80" t="s">
        <v>782</v>
      </c>
      <c r="J2729" s="81" t="s">
        <v>3325</v>
      </c>
      <c r="K2729" s="80" t="s">
        <v>385</v>
      </c>
      <c r="L2729" s="3" t="str">
        <f>_xlfn.XLOOKUP(Table5[[#This Row],[Item '#]],Ticket_Forms[Form Number],Ticket_Forms[Game Name],"",,)</f>
        <v>Criss Cross</v>
      </c>
      <c r="M2729" s="15">
        <v>186</v>
      </c>
      <c r="N2729" s="3">
        <f>LOOKUP(Table5[[#This Row],[Item '#]],Ticket_Forms[Form Number],Ticket_Forms[Ticket Count])</f>
        <v>5520</v>
      </c>
      <c r="O2729" s="16">
        <f>LOOKUP(Table5[[#This Row],[Item '#]],Ticket_Forms[Form Number],Ticket_Forms[Ticket Value])</f>
        <v>1</v>
      </c>
      <c r="P2729" s="16">
        <f>LOOKUP(Table5[[#This Row],[Item '#]],Ticket_Forms[Form Number],Ticket_Forms[Revenue])</f>
        <v>5520</v>
      </c>
      <c r="Q2729" s="16">
        <f>LOOKUP(Table5[[#This Row],[Item '#]],Ticket_Forms[Form Number],Ticket_Forms[Ideal Profit])</f>
        <v>960</v>
      </c>
      <c r="R2729" s="16">
        <f>LOOKUP(Table5[[#This Row],[Item '#]],Ticket_Forms[Form Number],Ticket_Forms[Prizes])</f>
        <v>4560</v>
      </c>
      <c r="S2729" s="16">
        <f>LOOKUP(Table5[[#This Row],[Item '#]],Ticket_Forms[Form Number],Ticket_Forms[Location Rent])</f>
        <v>331</v>
      </c>
      <c r="T2729" s="16">
        <f>LOOKUP(Table5[[#This Row],[Item '#]],Ticket_Forms[Form Number],Ticket_Forms[Last Sale])</f>
        <v>200</v>
      </c>
      <c r="U2729" s="16" t="s">
        <v>3909</v>
      </c>
      <c r="V2729" s="58" t="str">
        <f>Table5[[#This Row],[Date Distributed]]</f>
        <v/>
      </c>
      <c r="W2729" s="3" t="str">
        <f>_xlfn.XLOOKUP(Table5[[#This Row],[Serial '#]],Table10[Serial '#],Table10[Charity Association],"",,)</f>
        <v/>
      </c>
      <c r="X2729" s="3" t="s">
        <v>4062</v>
      </c>
      <c r="Y2729" s="33">
        <v>45540</v>
      </c>
      <c r="Z2729" s="16" t="s">
        <v>23</v>
      </c>
    </row>
    <row r="2730" spans="1:26" hidden="1" x14ac:dyDescent="0.35">
      <c r="A2730" s="3">
        <v>2728</v>
      </c>
      <c r="B2730" s="78">
        <v>45519</v>
      </c>
      <c r="C2730" s="73" t="str">
        <f>_xlfn.XLOOKUP(Table5[[#This Row],[Serial '#]],Table10[Serial '#],Table10[Date],"",,)</f>
        <v/>
      </c>
      <c r="D27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30" s="73" t="str">
        <f>IF(Table5[[#This Row],[Date Distributed]]="","In Stock","Distributed")</f>
        <v>In Stock</v>
      </c>
      <c r="F2730" s="79" t="s">
        <v>660</v>
      </c>
      <c r="G2730" s="75" t="s">
        <v>761</v>
      </c>
      <c r="H2730" s="80" t="s">
        <v>781</v>
      </c>
      <c r="I2730" s="80" t="s">
        <v>782</v>
      </c>
      <c r="J2730" s="81" t="s">
        <v>3326</v>
      </c>
      <c r="K2730" s="80" t="s">
        <v>385</v>
      </c>
      <c r="L2730" s="3" t="str">
        <f>_xlfn.XLOOKUP(Table5[[#This Row],[Item '#]],Ticket_Forms[Form Number],Ticket_Forms[Game Name],"",,)</f>
        <v>Criss Cross</v>
      </c>
      <c r="M2730" s="15">
        <v>186</v>
      </c>
      <c r="N2730" s="3">
        <f>LOOKUP(Table5[[#This Row],[Item '#]],Ticket_Forms[Form Number],Ticket_Forms[Ticket Count])</f>
        <v>5520</v>
      </c>
      <c r="O2730" s="16">
        <f>LOOKUP(Table5[[#This Row],[Item '#]],Ticket_Forms[Form Number],Ticket_Forms[Ticket Value])</f>
        <v>1</v>
      </c>
      <c r="P2730" s="16">
        <f>LOOKUP(Table5[[#This Row],[Item '#]],Ticket_Forms[Form Number],Ticket_Forms[Revenue])</f>
        <v>5520</v>
      </c>
      <c r="Q2730" s="16">
        <f>LOOKUP(Table5[[#This Row],[Item '#]],Ticket_Forms[Form Number],Ticket_Forms[Ideal Profit])</f>
        <v>960</v>
      </c>
      <c r="R2730" s="16">
        <f>LOOKUP(Table5[[#This Row],[Item '#]],Ticket_Forms[Form Number],Ticket_Forms[Prizes])</f>
        <v>4560</v>
      </c>
      <c r="S2730" s="16">
        <f>LOOKUP(Table5[[#This Row],[Item '#]],Ticket_Forms[Form Number],Ticket_Forms[Location Rent])</f>
        <v>331</v>
      </c>
      <c r="T2730" s="16">
        <f>LOOKUP(Table5[[#This Row],[Item '#]],Ticket_Forms[Form Number],Ticket_Forms[Last Sale])</f>
        <v>200</v>
      </c>
      <c r="U2730" s="16" t="s">
        <v>3909</v>
      </c>
      <c r="V2730" s="58" t="str">
        <f>Table5[[#This Row],[Date Distributed]]</f>
        <v/>
      </c>
      <c r="W2730" s="3" t="str">
        <f>_xlfn.XLOOKUP(Table5[[#This Row],[Serial '#]],Table10[Serial '#],Table10[Charity Association],"",,)</f>
        <v/>
      </c>
      <c r="X2730" s="3" t="s">
        <v>4062</v>
      </c>
      <c r="Y2730" s="33">
        <v>45540</v>
      </c>
      <c r="Z2730" s="16" t="s">
        <v>23</v>
      </c>
    </row>
    <row r="2731" spans="1:26" hidden="1" x14ac:dyDescent="0.35">
      <c r="A2731" s="3">
        <v>2729</v>
      </c>
      <c r="B2731" s="78">
        <v>45519</v>
      </c>
      <c r="C2731" s="73" t="str">
        <f>_xlfn.XLOOKUP(Table5[[#This Row],[Serial '#]],Table10[Serial '#],Table10[Date],"",,)</f>
        <v/>
      </c>
      <c r="D27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31" s="73" t="str">
        <f>IF(Table5[[#This Row],[Date Distributed]]="","In Stock","Distributed")</f>
        <v>In Stock</v>
      </c>
      <c r="F2731" s="79" t="s">
        <v>660</v>
      </c>
      <c r="G2731" s="75" t="s">
        <v>761</v>
      </c>
      <c r="H2731" s="80" t="s">
        <v>781</v>
      </c>
      <c r="I2731" s="80" t="s">
        <v>782</v>
      </c>
      <c r="J2731" s="81" t="s">
        <v>3327</v>
      </c>
      <c r="K2731" s="80" t="s">
        <v>385</v>
      </c>
      <c r="L2731" s="3" t="str">
        <f>_xlfn.XLOOKUP(Table5[[#This Row],[Item '#]],Ticket_Forms[Form Number],Ticket_Forms[Game Name],"",,)</f>
        <v>Criss Cross</v>
      </c>
      <c r="M2731" s="15">
        <v>186</v>
      </c>
      <c r="N2731" s="3">
        <f>LOOKUP(Table5[[#This Row],[Item '#]],Ticket_Forms[Form Number],Ticket_Forms[Ticket Count])</f>
        <v>5520</v>
      </c>
      <c r="O2731" s="16">
        <f>LOOKUP(Table5[[#This Row],[Item '#]],Ticket_Forms[Form Number],Ticket_Forms[Ticket Value])</f>
        <v>1</v>
      </c>
      <c r="P2731" s="16">
        <f>LOOKUP(Table5[[#This Row],[Item '#]],Ticket_Forms[Form Number],Ticket_Forms[Revenue])</f>
        <v>5520</v>
      </c>
      <c r="Q2731" s="16">
        <f>LOOKUP(Table5[[#This Row],[Item '#]],Ticket_Forms[Form Number],Ticket_Forms[Ideal Profit])</f>
        <v>960</v>
      </c>
      <c r="R2731" s="16">
        <f>LOOKUP(Table5[[#This Row],[Item '#]],Ticket_Forms[Form Number],Ticket_Forms[Prizes])</f>
        <v>4560</v>
      </c>
      <c r="S2731" s="16">
        <f>LOOKUP(Table5[[#This Row],[Item '#]],Ticket_Forms[Form Number],Ticket_Forms[Location Rent])</f>
        <v>331</v>
      </c>
      <c r="T2731" s="16">
        <f>LOOKUP(Table5[[#This Row],[Item '#]],Ticket_Forms[Form Number],Ticket_Forms[Last Sale])</f>
        <v>200</v>
      </c>
      <c r="U2731" s="16" t="s">
        <v>3909</v>
      </c>
      <c r="V2731" s="58" t="str">
        <f>Table5[[#This Row],[Date Distributed]]</f>
        <v/>
      </c>
      <c r="W2731" s="3" t="str">
        <f>_xlfn.XLOOKUP(Table5[[#This Row],[Serial '#]],Table10[Serial '#],Table10[Charity Association],"",,)</f>
        <v/>
      </c>
      <c r="X2731" s="3" t="s">
        <v>4062</v>
      </c>
      <c r="Y2731" s="33">
        <v>45540</v>
      </c>
      <c r="Z2731" s="16" t="s">
        <v>23</v>
      </c>
    </row>
    <row r="2732" spans="1:26" hidden="1" x14ac:dyDescent="0.35">
      <c r="A2732" s="3">
        <v>2730</v>
      </c>
      <c r="B2732" s="78">
        <v>45519</v>
      </c>
      <c r="C2732" s="73" t="str">
        <f>_xlfn.XLOOKUP(Table5[[#This Row],[Serial '#]],Table10[Serial '#],Table10[Date],"",,)</f>
        <v/>
      </c>
      <c r="D27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32" s="73" t="str">
        <f>IF(Table5[[#This Row],[Date Distributed]]="","In Stock","Distributed")</f>
        <v>In Stock</v>
      </c>
      <c r="F2732" s="79" t="s">
        <v>660</v>
      </c>
      <c r="G2732" s="75" t="s">
        <v>761</v>
      </c>
      <c r="H2732" s="80" t="s">
        <v>781</v>
      </c>
      <c r="I2732" s="80" t="s">
        <v>782</v>
      </c>
      <c r="J2732" s="81" t="s">
        <v>3328</v>
      </c>
      <c r="K2732" s="80" t="s">
        <v>385</v>
      </c>
      <c r="L2732" s="3" t="str">
        <f>_xlfn.XLOOKUP(Table5[[#This Row],[Item '#]],Ticket_Forms[Form Number],Ticket_Forms[Game Name],"",,)</f>
        <v>Criss Cross</v>
      </c>
      <c r="M2732" s="15">
        <v>186</v>
      </c>
      <c r="N2732" s="3">
        <f>LOOKUP(Table5[[#This Row],[Item '#]],Ticket_Forms[Form Number],Ticket_Forms[Ticket Count])</f>
        <v>5520</v>
      </c>
      <c r="O2732" s="16">
        <f>LOOKUP(Table5[[#This Row],[Item '#]],Ticket_Forms[Form Number],Ticket_Forms[Ticket Value])</f>
        <v>1</v>
      </c>
      <c r="P2732" s="16">
        <f>LOOKUP(Table5[[#This Row],[Item '#]],Ticket_Forms[Form Number],Ticket_Forms[Revenue])</f>
        <v>5520</v>
      </c>
      <c r="Q2732" s="16">
        <f>LOOKUP(Table5[[#This Row],[Item '#]],Ticket_Forms[Form Number],Ticket_Forms[Ideal Profit])</f>
        <v>960</v>
      </c>
      <c r="R2732" s="16">
        <f>LOOKUP(Table5[[#This Row],[Item '#]],Ticket_Forms[Form Number],Ticket_Forms[Prizes])</f>
        <v>4560</v>
      </c>
      <c r="S2732" s="16">
        <f>LOOKUP(Table5[[#This Row],[Item '#]],Ticket_Forms[Form Number],Ticket_Forms[Location Rent])</f>
        <v>331</v>
      </c>
      <c r="T2732" s="16">
        <f>LOOKUP(Table5[[#This Row],[Item '#]],Ticket_Forms[Form Number],Ticket_Forms[Last Sale])</f>
        <v>200</v>
      </c>
      <c r="U2732" s="16" t="s">
        <v>3909</v>
      </c>
      <c r="V2732" s="58" t="str">
        <f>Table5[[#This Row],[Date Distributed]]</f>
        <v/>
      </c>
      <c r="W2732" s="3" t="str">
        <f>_xlfn.XLOOKUP(Table5[[#This Row],[Serial '#]],Table10[Serial '#],Table10[Charity Association],"",,)</f>
        <v/>
      </c>
      <c r="X2732" s="3" t="s">
        <v>4062</v>
      </c>
      <c r="Y2732" s="33">
        <v>45540</v>
      </c>
      <c r="Z2732" s="16" t="s">
        <v>23</v>
      </c>
    </row>
    <row r="2733" spans="1:26" hidden="1" x14ac:dyDescent="0.35">
      <c r="A2733" s="3">
        <v>2731</v>
      </c>
      <c r="B2733" s="78">
        <v>45519</v>
      </c>
      <c r="C2733" s="73">
        <f>_xlfn.XLOOKUP(Table5[[#This Row],[Serial '#]],Table10[Serial '#],Table10[Date],"",,)</f>
        <v>45544</v>
      </c>
      <c r="D27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33" s="73" t="str">
        <f>IF(Table5[[#This Row],[Date Distributed]]="","In Stock","Distributed")</f>
        <v>Distributed</v>
      </c>
      <c r="F2733" s="79" t="s">
        <v>660</v>
      </c>
      <c r="G2733" s="75" t="s">
        <v>761</v>
      </c>
      <c r="H2733" s="80" t="s">
        <v>781</v>
      </c>
      <c r="I2733" s="80" t="s">
        <v>782</v>
      </c>
      <c r="J2733" s="81" t="s">
        <v>3329</v>
      </c>
      <c r="K2733" s="80" t="s">
        <v>385</v>
      </c>
      <c r="L2733" s="3" t="str">
        <f>_xlfn.XLOOKUP(Table5[[#This Row],[Item '#]],Ticket_Forms[Form Number],Ticket_Forms[Game Name],"",,)</f>
        <v>Criss Cross</v>
      </c>
      <c r="M2733" s="15">
        <v>186</v>
      </c>
      <c r="N2733" s="3">
        <f>LOOKUP(Table5[[#This Row],[Item '#]],Ticket_Forms[Form Number],Ticket_Forms[Ticket Count])</f>
        <v>5520</v>
      </c>
      <c r="O2733" s="16">
        <f>LOOKUP(Table5[[#This Row],[Item '#]],Ticket_Forms[Form Number],Ticket_Forms[Ticket Value])</f>
        <v>1</v>
      </c>
      <c r="P2733" s="16">
        <f>LOOKUP(Table5[[#This Row],[Item '#]],Ticket_Forms[Form Number],Ticket_Forms[Revenue])</f>
        <v>5520</v>
      </c>
      <c r="Q2733" s="16">
        <f>LOOKUP(Table5[[#This Row],[Item '#]],Ticket_Forms[Form Number],Ticket_Forms[Ideal Profit])</f>
        <v>960</v>
      </c>
      <c r="R2733" s="16">
        <f>LOOKUP(Table5[[#This Row],[Item '#]],Ticket_Forms[Form Number],Ticket_Forms[Prizes])</f>
        <v>4560</v>
      </c>
      <c r="S2733" s="16">
        <f>LOOKUP(Table5[[#This Row],[Item '#]],Ticket_Forms[Form Number],Ticket_Forms[Location Rent])</f>
        <v>331</v>
      </c>
      <c r="T2733" s="16">
        <f>LOOKUP(Table5[[#This Row],[Item '#]],Ticket_Forms[Form Number],Ticket_Forms[Last Sale])</f>
        <v>200</v>
      </c>
      <c r="U2733" s="16" t="s">
        <v>3909</v>
      </c>
      <c r="V2733" s="58">
        <f>Table5[[#This Row],[Date Distributed]]</f>
        <v>45544</v>
      </c>
      <c r="W2733" s="3" t="str">
        <f>_xlfn.XLOOKUP(Table5[[#This Row],[Serial '#]],Table10[Serial '#],Table10[Charity Association],"",,)</f>
        <v>Greater Cleveland Football Foundation</v>
      </c>
      <c r="X2733" s="3" t="s">
        <v>4062</v>
      </c>
      <c r="Y2733" s="33">
        <v>45540</v>
      </c>
      <c r="Z2733" s="3" t="s">
        <v>23</v>
      </c>
    </row>
    <row r="2734" spans="1:26" hidden="1" x14ac:dyDescent="0.35">
      <c r="A2734" s="3">
        <v>2732</v>
      </c>
      <c r="B2734" s="78">
        <v>45519</v>
      </c>
      <c r="C2734" s="73">
        <f>_xlfn.XLOOKUP(Table5[[#This Row],[Serial '#]],Table10[Serial '#],Table10[Date],"",,)</f>
        <v>45545</v>
      </c>
      <c r="D27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34" s="73" t="str">
        <f>IF(Table5[[#This Row],[Date Distributed]]="","In Stock","Distributed")</f>
        <v>Distributed</v>
      </c>
      <c r="F2734" s="79" t="s">
        <v>660</v>
      </c>
      <c r="G2734" s="75" t="s">
        <v>761</v>
      </c>
      <c r="H2734" s="80" t="s">
        <v>781</v>
      </c>
      <c r="I2734" s="80" t="s">
        <v>782</v>
      </c>
      <c r="J2734" s="81" t="s">
        <v>3330</v>
      </c>
      <c r="K2734" s="80" t="s">
        <v>385</v>
      </c>
      <c r="L2734" s="3" t="str">
        <f>_xlfn.XLOOKUP(Table5[[#This Row],[Item '#]],Ticket_Forms[Form Number],Ticket_Forms[Game Name],"",,)</f>
        <v>Criss Cross</v>
      </c>
      <c r="M2734" s="15">
        <v>186</v>
      </c>
      <c r="N2734" s="3">
        <f>LOOKUP(Table5[[#This Row],[Item '#]],Ticket_Forms[Form Number],Ticket_Forms[Ticket Count])</f>
        <v>5520</v>
      </c>
      <c r="O2734" s="16">
        <f>LOOKUP(Table5[[#This Row],[Item '#]],Ticket_Forms[Form Number],Ticket_Forms[Ticket Value])</f>
        <v>1</v>
      </c>
      <c r="P2734" s="16">
        <f>LOOKUP(Table5[[#This Row],[Item '#]],Ticket_Forms[Form Number],Ticket_Forms[Revenue])</f>
        <v>5520</v>
      </c>
      <c r="Q2734" s="16">
        <f>LOOKUP(Table5[[#This Row],[Item '#]],Ticket_Forms[Form Number],Ticket_Forms[Ideal Profit])</f>
        <v>960</v>
      </c>
      <c r="R2734" s="16">
        <f>LOOKUP(Table5[[#This Row],[Item '#]],Ticket_Forms[Form Number],Ticket_Forms[Prizes])</f>
        <v>4560</v>
      </c>
      <c r="S2734" s="16">
        <f>LOOKUP(Table5[[#This Row],[Item '#]],Ticket_Forms[Form Number],Ticket_Forms[Location Rent])</f>
        <v>331</v>
      </c>
      <c r="T2734" s="16">
        <f>LOOKUP(Table5[[#This Row],[Item '#]],Ticket_Forms[Form Number],Ticket_Forms[Last Sale])</f>
        <v>200</v>
      </c>
      <c r="U2734" s="16" t="s">
        <v>3909</v>
      </c>
      <c r="V2734" s="58">
        <f>Table5[[#This Row],[Date Distributed]]</f>
        <v>45545</v>
      </c>
      <c r="W2734" s="3" t="str">
        <f>_xlfn.XLOOKUP(Table5[[#This Row],[Serial '#]],Table10[Serial '#],Table10[Charity Association],"",,)</f>
        <v>Medina County Law Enforcrment Assoc</v>
      </c>
      <c r="X2734" s="3" t="s">
        <v>4062</v>
      </c>
      <c r="Y2734" s="33">
        <v>45540</v>
      </c>
      <c r="Z2734" s="3" t="s">
        <v>23</v>
      </c>
    </row>
    <row r="2735" spans="1:26" hidden="1" x14ac:dyDescent="0.35">
      <c r="A2735" s="3">
        <v>2733</v>
      </c>
      <c r="B2735" s="78">
        <v>45519</v>
      </c>
      <c r="C2735" s="73" t="str">
        <f>_xlfn.XLOOKUP(Table5[[#This Row],[Serial '#]],Table10[Serial '#],Table10[Date],"",,)</f>
        <v/>
      </c>
      <c r="D27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35" s="73" t="str">
        <f>IF(Table5[[#This Row],[Date Distributed]]="","In Stock","Distributed")</f>
        <v>In Stock</v>
      </c>
      <c r="F2735" s="79" t="s">
        <v>660</v>
      </c>
      <c r="G2735" s="75" t="s">
        <v>761</v>
      </c>
      <c r="H2735" s="80" t="s">
        <v>781</v>
      </c>
      <c r="I2735" s="80" t="s">
        <v>782</v>
      </c>
      <c r="J2735" s="81" t="s">
        <v>3331</v>
      </c>
      <c r="K2735" s="80" t="s">
        <v>385</v>
      </c>
      <c r="L2735" s="3" t="str">
        <f>_xlfn.XLOOKUP(Table5[[#This Row],[Item '#]],Ticket_Forms[Form Number],Ticket_Forms[Game Name],"",,)</f>
        <v>Criss Cross</v>
      </c>
      <c r="M2735" s="15">
        <v>186</v>
      </c>
      <c r="N2735" s="3">
        <f>LOOKUP(Table5[[#This Row],[Item '#]],Ticket_Forms[Form Number],Ticket_Forms[Ticket Count])</f>
        <v>5520</v>
      </c>
      <c r="O2735" s="16">
        <f>LOOKUP(Table5[[#This Row],[Item '#]],Ticket_Forms[Form Number],Ticket_Forms[Ticket Value])</f>
        <v>1</v>
      </c>
      <c r="P2735" s="16">
        <f>LOOKUP(Table5[[#This Row],[Item '#]],Ticket_Forms[Form Number],Ticket_Forms[Revenue])</f>
        <v>5520</v>
      </c>
      <c r="Q2735" s="16">
        <f>LOOKUP(Table5[[#This Row],[Item '#]],Ticket_Forms[Form Number],Ticket_Forms[Ideal Profit])</f>
        <v>960</v>
      </c>
      <c r="R2735" s="16">
        <f>LOOKUP(Table5[[#This Row],[Item '#]],Ticket_Forms[Form Number],Ticket_Forms[Prizes])</f>
        <v>4560</v>
      </c>
      <c r="S2735" s="16">
        <f>LOOKUP(Table5[[#This Row],[Item '#]],Ticket_Forms[Form Number],Ticket_Forms[Location Rent])</f>
        <v>331</v>
      </c>
      <c r="T2735" s="16">
        <f>LOOKUP(Table5[[#This Row],[Item '#]],Ticket_Forms[Form Number],Ticket_Forms[Last Sale])</f>
        <v>200</v>
      </c>
      <c r="U2735" s="16" t="s">
        <v>3909</v>
      </c>
      <c r="V2735" s="58" t="str">
        <f>Table5[[#This Row],[Date Distributed]]</f>
        <v/>
      </c>
      <c r="W2735" s="3" t="str">
        <f>_xlfn.XLOOKUP(Table5[[#This Row],[Serial '#]],Table10[Serial '#],Table10[Charity Association],"",,)</f>
        <v/>
      </c>
      <c r="X2735" s="3" t="s">
        <v>4062</v>
      </c>
      <c r="Y2735" s="33">
        <v>45540</v>
      </c>
      <c r="Z2735" s="16" t="s">
        <v>23</v>
      </c>
    </row>
    <row r="2736" spans="1:26" hidden="1" x14ac:dyDescent="0.35">
      <c r="A2736" s="3">
        <v>2734</v>
      </c>
      <c r="B2736" s="78">
        <v>45519</v>
      </c>
      <c r="C2736" s="73">
        <f>_xlfn.XLOOKUP(Table5[[#This Row],[Serial '#]],Table10[Serial '#],Table10[Date],"",,)</f>
        <v>45541</v>
      </c>
      <c r="D27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36" s="73" t="str">
        <f>IF(Table5[[#This Row],[Date Distributed]]="","In Stock","Distributed")</f>
        <v>Distributed</v>
      </c>
      <c r="F2736" s="79" t="s">
        <v>660</v>
      </c>
      <c r="G2736" s="75" t="s">
        <v>761</v>
      </c>
      <c r="H2736" s="80" t="s">
        <v>781</v>
      </c>
      <c r="I2736" s="80" t="s">
        <v>782</v>
      </c>
      <c r="J2736" s="81" t="s">
        <v>3332</v>
      </c>
      <c r="K2736" s="80" t="s">
        <v>385</v>
      </c>
      <c r="L2736" s="3" t="str">
        <f>_xlfn.XLOOKUP(Table5[[#This Row],[Item '#]],Ticket_Forms[Form Number],Ticket_Forms[Game Name],"",,)</f>
        <v>Criss Cross</v>
      </c>
      <c r="M2736" s="15">
        <v>186</v>
      </c>
      <c r="N2736" s="3">
        <f>LOOKUP(Table5[[#This Row],[Item '#]],Ticket_Forms[Form Number],Ticket_Forms[Ticket Count])</f>
        <v>5520</v>
      </c>
      <c r="O2736" s="16">
        <f>LOOKUP(Table5[[#This Row],[Item '#]],Ticket_Forms[Form Number],Ticket_Forms[Ticket Value])</f>
        <v>1</v>
      </c>
      <c r="P2736" s="16">
        <f>LOOKUP(Table5[[#This Row],[Item '#]],Ticket_Forms[Form Number],Ticket_Forms[Revenue])</f>
        <v>5520</v>
      </c>
      <c r="Q2736" s="16">
        <f>LOOKUP(Table5[[#This Row],[Item '#]],Ticket_Forms[Form Number],Ticket_Forms[Ideal Profit])</f>
        <v>960</v>
      </c>
      <c r="R2736" s="16">
        <f>LOOKUP(Table5[[#This Row],[Item '#]],Ticket_Forms[Form Number],Ticket_Forms[Prizes])</f>
        <v>4560</v>
      </c>
      <c r="S2736" s="16">
        <f>LOOKUP(Table5[[#This Row],[Item '#]],Ticket_Forms[Form Number],Ticket_Forms[Location Rent])</f>
        <v>331</v>
      </c>
      <c r="T2736" s="16">
        <f>LOOKUP(Table5[[#This Row],[Item '#]],Ticket_Forms[Form Number],Ticket_Forms[Last Sale])</f>
        <v>200</v>
      </c>
      <c r="U2736" s="16" t="s">
        <v>3909</v>
      </c>
      <c r="V2736" s="58">
        <f>Table5[[#This Row],[Date Distributed]]</f>
        <v>45541</v>
      </c>
      <c r="W2736" s="3" t="str">
        <f>_xlfn.XLOOKUP(Table5[[#This Row],[Serial '#]],Table10[Serial '#],Table10[Charity Association],"",,)</f>
        <v>Cleveland Police Athletic League</v>
      </c>
      <c r="X2736" s="3" t="s">
        <v>4062</v>
      </c>
      <c r="Y2736" s="33">
        <v>45540</v>
      </c>
      <c r="Z2736" s="3" t="s">
        <v>23</v>
      </c>
    </row>
    <row r="2737" spans="1:26" hidden="1" x14ac:dyDescent="0.35">
      <c r="A2737" s="3">
        <v>2735</v>
      </c>
      <c r="B2737" s="78">
        <v>45519</v>
      </c>
      <c r="C2737" s="73">
        <f>_xlfn.XLOOKUP(Table5[[#This Row],[Serial '#]],Table10[Serial '#],Table10[Date],"",,)</f>
        <v>45538</v>
      </c>
      <c r="D27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37" s="73" t="str">
        <f>IF(Table5[[#This Row],[Date Distributed]]="","In Stock","Distributed")</f>
        <v>Distributed</v>
      </c>
      <c r="F2737" s="79" t="s">
        <v>660</v>
      </c>
      <c r="G2737" s="75" t="s">
        <v>761</v>
      </c>
      <c r="H2737" s="80" t="s">
        <v>781</v>
      </c>
      <c r="I2737" s="80" t="s">
        <v>782</v>
      </c>
      <c r="J2737" s="81" t="s">
        <v>3333</v>
      </c>
      <c r="K2737" s="80" t="s">
        <v>385</v>
      </c>
      <c r="L2737" s="3" t="str">
        <f>_xlfn.XLOOKUP(Table5[[#This Row],[Item '#]],Ticket_Forms[Form Number],Ticket_Forms[Game Name],"",,)</f>
        <v>Criss Cross</v>
      </c>
      <c r="M2737" s="15">
        <v>186</v>
      </c>
      <c r="N2737" s="3">
        <f>LOOKUP(Table5[[#This Row],[Item '#]],Ticket_Forms[Form Number],Ticket_Forms[Ticket Count])</f>
        <v>5520</v>
      </c>
      <c r="O2737" s="16">
        <f>LOOKUP(Table5[[#This Row],[Item '#]],Ticket_Forms[Form Number],Ticket_Forms[Ticket Value])</f>
        <v>1</v>
      </c>
      <c r="P2737" s="16">
        <f>LOOKUP(Table5[[#This Row],[Item '#]],Ticket_Forms[Form Number],Ticket_Forms[Revenue])</f>
        <v>5520</v>
      </c>
      <c r="Q2737" s="16">
        <f>LOOKUP(Table5[[#This Row],[Item '#]],Ticket_Forms[Form Number],Ticket_Forms[Ideal Profit])</f>
        <v>960</v>
      </c>
      <c r="R2737" s="16">
        <f>LOOKUP(Table5[[#This Row],[Item '#]],Ticket_Forms[Form Number],Ticket_Forms[Prizes])</f>
        <v>4560</v>
      </c>
      <c r="S2737" s="16">
        <f>LOOKUP(Table5[[#This Row],[Item '#]],Ticket_Forms[Form Number],Ticket_Forms[Location Rent])</f>
        <v>331</v>
      </c>
      <c r="T2737" s="16">
        <f>LOOKUP(Table5[[#This Row],[Item '#]],Ticket_Forms[Form Number],Ticket_Forms[Last Sale])</f>
        <v>200</v>
      </c>
      <c r="U2737" s="16" t="s">
        <v>3909</v>
      </c>
      <c r="V2737" s="58">
        <f>Table5[[#This Row],[Date Distributed]]</f>
        <v>45538</v>
      </c>
      <c r="W2737" s="3" t="str">
        <f>_xlfn.XLOOKUP(Table5[[#This Row],[Serial '#]],Table10[Serial '#],Table10[Charity Association],"",,)</f>
        <v>Cleveland Police Athletic League</v>
      </c>
      <c r="X2737" s="3" t="s">
        <v>4062</v>
      </c>
      <c r="Y2737" s="33">
        <v>45540</v>
      </c>
      <c r="Z2737" s="3" t="s">
        <v>23</v>
      </c>
    </row>
    <row r="2738" spans="1:26" hidden="1" x14ac:dyDescent="0.35">
      <c r="A2738" s="3">
        <v>2736</v>
      </c>
      <c r="B2738" s="78">
        <v>45519</v>
      </c>
      <c r="C2738" s="73">
        <f>_xlfn.XLOOKUP(Table5[[#This Row],[Serial '#]],Table10[Serial '#],Table10[Date],"",,)</f>
        <v>45538</v>
      </c>
      <c r="D27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38" s="73" t="str">
        <f>IF(Table5[[#This Row],[Date Distributed]]="","In Stock","Distributed")</f>
        <v>Distributed</v>
      </c>
      <c r="F2738" s="79" t="s">
        <v>660</v>
      </c>
      <c r="G2738" s="75" t="s">
        <v>761</v>
      </c>
      <c r="H2738" s="80" t="s">
        <v>781</v>
      </c>
      <c r="I2738" s="80" t="s">
        <v>782</v>
      </c>
      <c r="J2738" s="81" t="s">
        <v>3334</v>
      </c>
      <c r="K2738" s="80" t="s">
        <v>385</v>
      </c>
      <c r="L2738" s="3" t="str">
        <f>_xlfn.XLOOKUP(Table5[[#This Row],[Item '#]],Ticket_Forms[Form Number],Ticket_Forms[Game Name],"",,)</f>
        <v>Criss Cross</v>
      </c>
      <c r="M2738" s="15">
        <v>186</v>
      </c>
      <c r="N2738" s="3">
        <f>LOOKUP(Table5[[#This Row],[Item '#]],Ticket_Forms[Form Number],Ticket_Forms[Ticket Count])</f>
        <v>5520</v>
      </c>
      <c r="O2738" s="16">
        <f>LOOKUP(Table5[[#This Row],[Item '#]],Ticket_Forms[Form Number],Ticket_Forms[Ticket Value])</f>
        <v>1</v>
      </c>
      <c r="P2738" s="16">
        <f>LOOKUP(Table5[[#This Row],[Item '#]],Ticket_Forms[Form Number],Ticket_Forms[Revenue])</f>
        <v>5520</v>
      </c>
      <c r="Q2738" s="16">
        <f>LOOKUP(Table5[[#This Row],[Item '#]],Ticket_Forms[Form Number],Ticket_Forms[Ideal Profit])</f>
        <v>960</v>
      </c>
      <c r="R2738" s="16">
        <f>LOOKUP(Table5[[#This Row],[Item '#]],Ticket_Forms[Form Number],Ticket_Forms[Prizes])</f>
        <v>4560</v>
      </c>
      <c r="S2738" s="16">
        <f>LOOKUP(Table5[[#This Row],[Item '#]],Ticket_Forms[Form Number],Ticket_Forms[Location Rent])</f>
        <v>331</v>
      </c>
      <c r="T2738" s="16">
        <f>LOOKUP(Table5[[#This Row],[Item '#]],Ticket_Forms[Form Number],Ticket_Forms[Last Sale])</f>
        <v>200</v>
      </c>
      <c r="U2738" s="16" t="s">
        <v>3909</v>
      </c>
      <c r="V2738" s="58">
        <f>Table5[[#This Row],[Date Distributed]]</f>
        <v>45538</v>
      </c>
      <c r="W2738" s="3" t="str">
        <f>_xlfn.XLOOKUP(Table5[[#This Row],[Serial '#]],Table10[Serial '#],Table10[Charity Association],"",,)</f>
        <v>Cleveland Police Athletic League</v>
      </c>
      <c r="X2738" s="3" t="s">
        <v>4062</v>
      </c>
      <c r="Y2738" s="33">
        <v>45540</v>
      </c>
      <c r="Z2738" s="3" t="s">
        <v>23</v>
      </c>
    </row>
    <row r="2739" spans="1:26" hidden="1" x14ac:dyDescent="0.35">
      <c r="A2739" s="3">
        <v>2737</v>
      </c>
      <c r="B2739" s="78">
        <v>45519</v>
      </c>
      <c r="C2739" s="73" t="str">
        <f>_xlfn.XLOOKUP(Table5[[#This Row],[Serial '#]],Table10[Serial '#],Table10[Date],"",,)</f>
        <v/>
      </c>
      <c r="D27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39" s="73" t="str">
        <f>IF(Table5[[#This Row],[Date Distributed]]="","In Stock","Distributed")</f>
        <v>In Stock</v>
      </c>
      <c r="F2739" s="79" t="s">
        <v>660</v>
      </c>
      <c r="G2739" s="75" t="s">
        <v>761</v>
      </c>
      <c r="H2739" s="80" t="s">
        <v>781</v>
      </c>
      <c r="I2739" s="80" t="s">
        <v>782</v>
      </c>
      <c r="J2739" s="81" t="s">
        <v>3335</v>
      </c>
      <c r="K2739" s="80" t="s">
        <v>385</v>
      </c>
      <c r="L2739" s="3" t="str">
        <f>_xlfn.XLOOKUP(Table5[[#This Row],[Item '#]],Ticket_Forms[Form Number],Ticket_Forms[Game Name],"",,)</f>
        <v>Criss Cross</v>
      </c>
      <c r="M2739" s="15">
        <v>186</v>
      </c>
      <c r="N2739" s="3">
        <f>LOOKUP(Table5[[#This Row],[Item '#]],Ticket_Forms[Form Number],Ticket_Forms[Ticket Count])</f>
        <v>5520</v>
      </c>
      <c r="O2739" s="16">
        <f>LOOKUP(Table5[[#This Row],[Item '#]],Ticket_Forms[Form Number],Ticket_Forms[Ticket Value])</f>
        <v>1</v>
      </c>
      <c r="P2739" s="16">
        <f>LOOKUP(Table5[[#This Row],[Item '#]],Ticket_Forms[Form Number],Ticket_Forms[Revenue])</f>
        <v>5520</v>
      </c>
      <c r="Q2739" s="16">
        <f>LOOKUP(Table5[[#This Row],[Item '#]],Ticket_Forms[Form Number],Ticket_Forms[Ideal Profit])</f>
        <v>960</v>
      </c>
      <c r="R2739" s="16">
        <f>LOOKUP(Table5[[#This Row],[Item '#]],Ticket_Forms[Form Number],Ticket_Forms[Prizes])</f>
        <v>4560</v>
      </c>
      <c r="S2739" s="16">
        <f>LOOKUP(Table5[[#This Row],[Item '#]],Ticket_Forms[Form Number],Ticket_Forms[Location Rent])</f>
        <v>331</v>
      </c>
      <c r="T2739" s="16">
        <f>LOOKUP(Table5[[#This Row],[Item '#]],Ticket_Forms[Form Number],Ticket_Forms[Last Sale])</f>
        <v>200</v>
      </c>
      <c r="U2739" s="16" t="s">
        <v>3909</v>
      </c>
      <c r="V2739" s="58" t="str">
        <f>Table5[[#This Row],[Date Distributed]]</f>
        <v/>
      </c>
      <c r="W2739" s="3" t="str">
        <f>_xlfn.XLOOKUP(Table5[[#This Row],[Serial '#]],Table10[Serial '#],Table10[Charity Association],"",,)</f>
        <v/>
      </c>
      <c r="X2739" s="3" t="s">
        <v>4062</v>
      </c>
      <c r="Y2739" s="33">
        <v>45540</v>
      </c>
      <c r="Z2739" s="16" t="s">
        <v>23</v>
      </c>
    </row>
    <row r="2740" spans="1:26" hidden="1" x14ac:dyDescent="0.35">
      <c r="A2740" s="3">
        <v>2738</v>
      </c>
      <c r="B2740" s="78">
        <v>45519</v>
      </c>
      <c r="C2740" s="73">
        <f>_xlfn.XLOOKUP(Table5[[#This Row],[Serial '#]],Table10[Serial '#],Table10[Date],"",,)</f>
        <v>45541</v>
      </c>
      <c r="D27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40" s="73" t="str">
        <f>IF(Table5[[#This Row],[Date Distributed]]="","In Stock","Distributed")</f>
        <v>Distributed</v>
      </c>
      <c r="F2740" s="79" t="s">
        <v>660</v>
      </c>
      <c r="G2740" s="75" t="s">
        <v>761</v>
      </c>
      <c r="H2740" s="80" t="s">
        <v>781</v>
      </c>
      <c r="I2740" s="80" t="s">
        <v>782</v>
      </c>
      <c r="J2740" s="81" t="s">
        <v>3336</v>
      </c>
      <c r="K2740" s="80" t="s">
        <v>385</v>
      </c>
      <c r="L2740" s="3" t="str">
        <f>_xlfn.XLOOKUP(Table5[[#This Row],[Item '#]],Ticket_Forms[Form Number],Ticket_Forms[Game Name],"",,)</f>
        <v>Criss Cross</v>
      </c>
      <c r="M2740" s="15">
        <v>186</v>
      </c>
      <c r="N2740" s="3">
        <f>LOOKUP(Table5[[#This Row],[Item '#]],Ticket_Forms[Form Number],Ticket_Forms[Ticket Count])</f>
        <v>5520</v>
      </c>
      <c r="O2740" s="16">
        <f>LOOKUP(Table5[[#This Row],[Item '#]],Ticket_Forms[Form Number],Ticket_Forms[Ticket Value])</f>
        <v>1</v>
      </c>
      <c r="P2740" s="16">
        <f>LOOKUP(Table5[[#This Row],[Item '#]],Ticket_Forms[Form Number],Ticket_Forms[Revenue])</f>
        <v>5520</v>
      </c>
      <c r="Q2740" s="16">
        <f>LOOKUP(Table5[[#This Row],[Item '#]],Ticket_Forms[Form Number],Ticket_Forms[Ideal Profit])</f>
        <v>960</v>
      </c>
      <c r="R2740" s="16">
        <f>LOOKUP(Table5[[#This Row],[Item '#]],Ticket_Forms[Form Number],Ticket_Forms[Prizes])</f>
        <v>4560</v>
      </c>
      <c r="S2740" s="16">
        <f>LOOKUP(Table5[[#This Row],[Item '#]],Ticket_Forms[Form Number],Ticket_Forms[Location Rent])</f>
        <v>331</v>
      </c>
      <c r="T2740" s="16">
        <f>LOOKUP(Table5[[#This Row],[Item '#]],Ticket_Forms[Form Number],Ticket_Forms[Last Sale])</f>
        <v>200</v>
      </c>
      <c r="U2740" s="16" t="s">
        <v>3909</v>
      </c>
      <c r="V2740" s="58">
        <f>Table5[[#This Row],[Date Distributed]]</f>
        <v>45541</v>
      </c>
      <c r="W2740" s="3" t="str">
        <f>_xlfn.XLOOKUP(Table5[[#This Row],[Serial '#]],Table10[Serial '#],Table10[Charity Association],"",,)</f>
        <v>Medina County Law Enforcrment Assoc</v>
      </c>
      <c r="X2740" s="3" t="s">
        <v>4062</v>
      </c>
      <c r="Y2740" s="33">
        <v>45540</v>
      </c>
      <c r="Z2740" s="3" t="s">
        <v>23</v>
      </c>
    </row>
    <row r="2741" spans="1:26" hidden="1" x14ac:dyDescent="0.35">
      <c r="A2741" s="3">
        <v>2739</v>
      </c>
      <c r="B2741" s="78">
        <v>45519</v>
      </c>
      <c r="C2741" s="73">
        <f>_xlfn.XLOOKUP(Table5[[#This Row],[Serial '#]],Table10[Serial '#],Table10[Date],"",,)</f>
        <v>45536</v>
      </c>
      <c r="D27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41" s="73" t="str">
        <f>IF(Table5[[#This Row],[Date Distributed]]="","In Stock","Distributed")</f>
        <v>Distributed</v>
      </c>
      <c r="F2741" s="79" t="s">
        <v>660</v>
      </c>
      <c r="G2741" s="75" t="s">
        <v>761</v>
      </c>
      <c r="H2741" s="80" t="s">
        <v>781</v>
      </c>
      <c r="I2741" s="80" t="s">
        <v>782</v>
      </c>
      <c r="J2741" s="81" t="s">
        <v>3337</v>
      </c>
      <c r="K2741" s="80" t="s">
        <v>385</v>
      </c>
      <c r="L2741" s="3" t="str">
        <f>_xlfn.XLOOKUP(Table5[[#This Row],[Item '#]],Ticket_Forms[Form Number],Ticket_Forms[Game Name],"",,)</f>
        <v>Criss Cross</v>
      </c>
      <c r="M2741" s="15">
        <v>186</v>
      </c>
      <c r="N2741" s="3">
        <f>LOOKUP(Table5[[#This Row],[Item '#]],Ticket_Forms[Form Number],Ticket_Forms[Ticket Count])</f>
        <v>5520</v>
      </c>
      <c r="O2741" s="16">
        <f>LOOKUP(Table5[[#This Row],[Item '#]],Ticket_Forms[Form Number],Ticket_Forms[Ticket Value])</f>
        <v>1</v>
      </c>
      <c r="P2741" s="16">
        <f>LOOKUP(Table5[[#This Row],[Item '#]],Ticket_Forms[Form Number],Ticket_Forms[Revenue])</f>
        <v>5520</v>
      </c>
      <c r="Q2741" s="16">
        <f>LOOKUP(Table5[[#This Row],[Item '#]],Ticket_Forms[Form Number],Ticket_Forms[Ideal Profit])</f>
        <v>960</v>
      </c>
      <c r="R2741" s="16">
        <f>LOOKUP(Table5[[#This Row],[Item '#]],Ticket_Forms[Form Number],Ticket_Forms[Prizes])</f>
        <v>4560</v>
      </c>
      <c r="S2741" s="16">
        <f>LOOKUP(Table5[[#This Row],[Item '#]],Ticket_Forms[Form Number],Ticket_Forms[Location Rent])</f>
        <v>331</v>
      </c>
      <c r="T2741" s="16">
        <f>LOOKUP(Table5[[#This Row],[Item '#]],Ticket_Forms[Form Number],Ticket_Forms[Last Sale])</f>
        <v>200</v>
      </c>
      <c r="U2741" s="16" t="s">
        <v>3909</v>
      </c>
      <c r="V2741" s="58">
        <f>Table5[[#This Row],[Date Distributed]]</f>
        <v>45536</v>
      </c>
      <c r="W2741" s="3" t="str">
        <f>_xlfn.XLOOKUP(Table5[[#This Row],[Serial '#]],Table10[Serial '#],Table10[Charity Association],"",,)</f>
        <v>Greater Cleveland Football Foundation</v>
      </c>
      <c r="X2741" s="3" t="s">
        <v>4062</v>
      </c>
      <c r="Y2741" s="33">
        <v>45540</v>
      </c>
      <c r="Z2741" s="3" t="s">
        <v>23</v>
      </c>
    </row>
    <row r="2742" spans="1:26" hidden="1" x14ac:dyDescent="0.35">
      <c r="A2742" s="3">
        <v>2740</v>
      </c>
      <c r="B2742" s="78">
        <v>45519</v>
      </c>
      <c r="C2742" s="73">
        <f>_xlfn.XLOOKUP(Table5[[#This Row],[Serial '#]],Table10[Serial '#],Table10[Date],"",,)</f>
        <v>45539</v>
      </c>
      <c r="D27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42" s="73" t="str">
        <f>IF(Table5[[#This Row],[Date Distributed]]="","In Stock","Distributed")</f>
        <v>Distributed</v>
      </c>
      <c r="F2742" s="79" t="s">
        <v>660</v>
      </c>
      <c r="G2742" s="75" t="s">
        <v>761</v>
      </c>
      <c r="H2742" s="80" t="s">
        <v>781</v>
      </c>
      <c r="I2742" s="80" t="s">
        <v>782</v>
      </c>
      <c r="J2742" s="81" t="s">
        <v>3338</v>
      </c>
      <c r="K2742" s="80" t="s">
        <v>385</v>
      </c>
      <c r="L2742" s="3" t="str">
        <f>_xlfn.XLOOKUP(Table5[[#This Row],[Item '#]],Ticket_Forms[Form Number],Ticket_Forms[Game Name],"",,)</f>
        <v>Criss Cross</v>
      </c>
      <c r="M2742" s="15">
        <v>186</v>
      </c>
      <c r="N2742" s="3">
        <f>LOOKUP(Table5[[#This Row],[Item '#]],Ticket_Forms[Form Number],Ticket_Forms[Ticket Count])</f>
        <v>5520</v>
      </c>
      <c r="O2742" s="16">
        <f>LOOKUP(Table5[[#This Row],[Item '#]],Ticket_Forms[Form Number],Ticket_Forms[Ticket Value])</f>
        <v>1</v>
      </c>
      <c r="P2742" s="16">
        <f>LOOKUP(Table5[[#This Row],[Item '#]],Ticket_Forms[Form Number],Ticket_Forms[Revenue])</f>
        <v>5520</v>
      </c>
      <c r="Q2742" s="16">
        <f>LOOKUP(Table5[[#This Row],[Item '#]],Ticket_Forms[Form Number],Ticket_Forms[Ideal Profit])</f>
        <v>960</v>
      </c>
      <c r="R2742" s="16">
        <f>LOOKUP(Table5[[#This Row],[Item '#]],Ticket_Forms[Form Number],Ticket_Forms[Prizes])</f>
        <v>4560</v>
      </c>
      <c r="S2742" s="16">
        <f>LOOKUP(Table5[[#This Row],[Item '#]],Ticket_Forms[Form Number],Ticket_Forms[Location Rent])</f>
        <v>331</v>
      </c>
      <c r="T2742" s="16">
        <f>LOOKUP(Table5[[#This Row],[Item '#]],Ticket_Forms[Form Number],Ticket_Forms[Last Sale])</f>
        <v>200</v>
      </c>
      <c r="U2742" s="16" t="s">
        <v>3909</v>
      </c>
      <c r="V2742" s="58">
        <f>Table5[[#This Row],[Date Distributed]]</f>
        <v>45539</v>
      </c>
      <c r="W2742" s="3" t="str">
        <f>_xlfn.XLOOKUP(Table5[[#This Row],[Serial '#]],Table10[Serial '#],Table10[Charity Association],"",,)</f>
        <v>Greater Cleveland Football Foundation</v>
      </c>
      <c r="X2742" s="3" t="s">
        <v>4062</v>
      </c>
      <c r="Y2742" s="33">
        <v>45540</v>
      </c>
      <c r="Z2742" s="3" t="s">
        <v>23</v>
      </c>
    </row>
    <row r="2743" spans="1:26" hidden="1" x14ac:dyDescent="0.35">
      <c r="A2743" s="3">
        <v>2741</v>
      </c>
      <c r="B2743" s="78">
        <v>45519</v>
      </c>
      <c r="C2743" s="73">
        <f>_xlfn.XLOOKUP(Table5[[#This Row],[Serial '#]],Table10[Serial '#],Table10[Date],"",,)</f>
        <v>45540</v>
      </c>
      <c r="D27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43" s="73" t="str">
        <f>IF(Table5[[#This Row],[Date Distributed]]="","In Stock","Distributed")</f>
        <v>Distributed</v>
      </c>
      <c r="F2743" s="79" t="s">
        <v>660</v>
      </c>
      <c r="G2743" s="75" t="s">
        <v>761</v>
      </c>
      <c r="H2743" s="80" t="s">
        <v>781</v>
      </c>
      <c r="I2743" s="80" t="s">
        <v>782</v>
      </c>
      <c r="J2743" s="81" t="s">
        <v>3339</v>
      </c>
      <c r="K2743" s="80" t="s">
        <v>385</v>
      </c>
      <c r="L2743" s="3" t="str">
        <f>_xlfn.XLOOKUP(Table5[[#This Row],[Item '#]],Ticket_Forms[Form Number],Ticket_Forms[Game Name],"",,)</f>
        <v>Criss Cross</v>
      </c>
      <c r="M2743" s="15">
        <v>186</v>
      </c>
      <c r="N2743" s="3">
        <f>LOOKUP(Table5[[#This Row],[Item '#]],Ticket_Forms[Form Number],Ticket_Forms[Ticket Count])</f>
        <v>5520</v>
      </c>
      <c r="O2743" s="16">
        <f>LOOKUP(Table5[[#This Row],[Item '#]],Ticket_Forms[Form Number],Ticket_Forms[Ticket Value])</f>
        <v>1</v>
      </c>
      <c r="P2743" s="16">
        <f>LOOKUP(Table5[[#This Row],[Item '#]],Ticket_Forms[Form Number],Ticket_Forms[Revenue])</f>
        <v>5520</v>
      </c>
      <c r="Q2743" s="16">
        <f>LOOKUP(Table5[[#This Row],[Item '#]],Ticket_Forms[Form Number],Ticket_Forms[Ideal Profit])</f>
        <v>960</v>
      </c>
      <c r="R2743" s="16">
        <f>LOOKUP(Table5[[#This Row],[Item '#]],Ticket_Forms[Form Number],Ticket_Forms[Prizes])</f>
        <v>4560</v>
      </c>
      <c r="S2743" s="16">
        <f>LOOKUP(Table5[[#This Row],[Item '#]],Ticket_Forms[Form Number],Ticket_Forms[Location Rent])</f>
        <v>331</v>
      </c>
      <c r="T2743" s="16">
        <f>LOOKUP(Table5[[#This Row],[Item '#]],Ticket_Forms[Form Number],Ticket_Forms[Last Sale])</f>
        <v>200</v>
      </c>
      <c r="U2743" s="16" t="s">
        <v>3909</v>
      </c>
      <c r="V2743" s="58">
        <f>Table5[[#This Row],[Date Distributed]]</f>
        <v>45540</v>
      </c>
      <c r="W2743" s="3" t="str">
        <f>_xlfn.XLOOKUP(Table5[[#This Row],[Serial '#]],Table10[Serial '#],Table10[Charity Association],"",,)</f>
        <v>Greater Cleveland Football Foundation</v>
      </c>
      <c r="X2743" s="3" t="s">
        <v>4062</v>
      </c>
      <c r="Y2743" s="33">
        <v>45540</v>
      </c>
      <c r="Z2743" s="3" t="s">
        <v>23</v>
      </c>
    </row>
    <row r="2744" spans="1:26" hidden="1" x14ac:dyDescent="0.35">
      <c r="A2744" s="3">
        <v>2742</v>
      </c>
      <c r="B2744" s="78">
        <v>45519</v>
      </c>
      <c r="C2744" s="73" t="str">
        <f>_xlfn.XLOOKUP(Table5[[#This Row],[Serial '#]],Table10[Serial '#],Table10[Date],"",,)</f>
        <v/>
      </c>
      <c r="D27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44" s="73" t="str">
        <f>IF(Table5[[#This Row],[Date Distributed]]="","In Stock","Distributed")</f>
        <v>In Stock</v>
      </c>
      <c r="F2744" s="79" t="s">
        <v>660</v>
      </c>
      <c r="G2744" s="75" t="s">
        <v>761</v>
      </c>
      <c r="H2744" s="80" t="s">
        <v>781</v>
      </c>
      <c r="I2744" s="80" t="s">
        <v>782</v>
      </c>
      <c r="J2744" s="81" t="s">
        <v>3340</v>
      </c>
      <c r="K2744" s="80" t="s">
        <v>385</v>
      </c>
      <c r="L2744" s="3" t="str">
        <f>_xlfn.XLOOKUP(Table5[[#This Row],[Item '#]],Ticket_Forms[Form Number],Ticket_Forms[Game Name],"",,)</f>
        <v>Criss Cross</v>
      </c>
      <c r="M2744" s="15">
        <v>186</v>
      </c>
      <c r="N2744" s="3">
        <f>LOOKUP(Table5[[#This Row],[Item '#]],Ticket_Forms[Form Number],Ticket_Forms[Ticket Count])</f>
        <v>5520</v>
      </c>
      <c r="O2744" s="16">
        <f>LOOKUP(Table5[[#This Row],[Item '#]],Ticket_Forms[Form Number],Ticket_Forms[Ticket Value])</f>
        <v>1</v>
      </c>
      <c r="P2744" s="16">
        <f>LOOKUP(Table5[[#This Row],[Item '#]],Ticket_Forms[Form Number],Ticket_Forms[Revenue])</f>
        <v>5520</v>
      </c>
      <c r="Q2744" s="16">
        <f>LOOKUP(Table5[[#This Row],[Item '#]],Ticket_Forms[Form Number],Ticket_Forms[Ideal Profit])</f>
        <v>960</v>
      </c>
      <c r="R2744" s="16">
        <f>LOOKUP(Table5[[#This Row],[Item '#]],Ticket_Forms[Form Number],Ticket_Forms[Prizes])</f>
        <v>4560</v>
      </c>
      <c r="S2744" s="16">
        <f>LOOKUP(Table5[[#This Row],[Item '#]],Ticket_Forms[Form Number],Ticket_Forms[Location Rent])</f>
        <v>331</v>
      </c>
      <c r="T2744" s="16">
        <f>LOOKUP(Table5[[#This Row],[Item '#]],Ticket_Forms[Form Number],Ticket_Forms[Last Sale])</f>
        <v>200</v>
      </c>
      <c r="U2744" s="16" t="s">
        <v>3909</v>
      </c>
      <c r="V2744" s="58" t="str">
        <f>Table5[[#This Row],[Date Distributed]]</f>
        <v/>
      </c>
      <c r="W2744" s="3" t="str">
        <f>_xlfn.XLOOKUP(Table5[[#This Row],[Serial '#]],Table10[Serial '#],Table10[Charity Association],"",,)</f>
        <v/>
      </c>
      <c r="X2744" s="3" t="s">
        <v>4062</v>
      </c>
      <c r="Y2744" s="33">
        <v>45540</v>
      </c>
      <c r="Z2744" s="16" t="s">
        <v>23</v>
      </c>
    </row>
    <row r="2745" spans="1:26" hidden="1" x14ac:dyDescent="0.35">
      <c r="A2745" s="3">
        <v>2743</v>
      </c>
      <c r="B2745" s="78">
        <v>45519</v>
      </c>
      <c r="C2745" s="73" t="str">
        <f>_xlfn.XLOOKUP(Table5[[#This Row],[Serial '#]],Table10[Serial '#],Table10[Date],"",,)</f>
        <v/>
      </c>
      <c r="D27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45" s="73" t="str">
        <f>IF(Table5[[#This Row],[Date Distributed]]="","In Stock","Distributed")</f>
        <v>In Stock</v>
      </c>
      <c r="F2745" s="79" t="s">
        <v>660</v>
      </c>
      <c r="G2745" s="75" t="s">
        <v>761</v>
      </c>
      <c r="H2745" s="80" t="s">
        <v>781</v>
      </c>
      <c r="I2745" s="80" t="s">
        <v>782</v>
      </c>
      <c r="J2745" s="81" t="s">
        <v>3341</v>
      </c>
      <c r="K2745" s="80" t="s">
        <v>385</v>
      </c>
      <c r="L2745" s="3" t="str">
        <f>_xlfn.XLOOKUP(Table5[[#This Row],[Item '#]],Ticket_Forms[Form Number],Ticket_Forms[Game Name],"",,)</f>
        <v>Criss Cross</v>
      </c>
      <c r="M2745" s="15">
        <v>186</v>
      </c>
      <c r="N2745" s="3">
        <f>LOOKUP(Table5[[#This Row],[Item '#]],Ticket_Forms[Form Number],Ticket_Forms[Ticket Count])</f>
        <v>5520</v>
      </c>
      <c r="O2745" s="16">
        <f>LOOKUP(Table5[[#This Row],[Item '#]],Ticket_Forms[Form Number],Ticket_Forms[Ticket Value])</f>
        <v>1</v>
      </c>
      <c r="P2745" s="16">
        <f>LOOKUP(Table5[[#This Row],[Item '#]],Ticket_Forms[Form Number],Ticket_Forms[Revenue])</f>
        <v>5520</v>
      </c>
      <c r="Q2745" s="16">
        <f>LOOKUP(Table5[[#This Row],[Item '#]],Ticket_Forms[Form Number],Ticket_Forms[Ideal Profit])</f>
        <v>960</v>
      </c>
      <c r="R2745" s="16">
        <f>LOOKUP(Table5[[#This Row],[Item '#]],Ticket_Forms[Form Number],Ticket_Forms[Prizes])</f>
        <v>4560</v>
      </c>
      <c r="S2745" s="16">
        <f>LOOKUP(Table5[[#This Row],[Item '#]],Ticket_Forms[Form Number],Ticket_Forms[Location Rent])</f>
        <v>331</v>
      </c>
      <c r="T2745" s="16">
        <f>LOOKUP(Table5[[#This Row],[Item '#]],Ticket_Forms[Form Number],Ticket_Forms[Last Sale])</f>
        <v>200</v>
      </c>
      <c r="U2745" s="16" t="s">
        <v>3909</v>
      </c>
      <c r="V2745" s="58" t="str">
        <f>Table5[[#This Row],[Date Distributed]]</f>
        <v/>
      </c>
      <c r="W2745" s="3" t="str">
        <f>_xlfn.XLOOKUP(Table5[[#This Row],[Serial '#]],Table10[Serial '#],Table10[Charity Association],"",,)</f>
        <v/>
      </c>
      <c r="X2745" s="3" t="s">
        <v>4062</v>
      </c>
      <c r="Y2745" s="33">
        <v>45540</v>
      </c>
      <c r="Z2745" s="16" t="s">
        <v>23</v>
      </c>
    </row>
    <row r="2746" spans="1:26" hidden="1" x14ac:dyDescent="0.35">
      <c r="A2746" s="3">
        <v>2744</v>
      </c>
      <c r="B2746" s="78">
        <v>45519</v>
      </c>
      <c r="C2746" s="73" t="str">
        <f>_xlfn.XLOOKUP(Table5[[#This Row],[Serial '#]],Table10[Serial '#],Table10[Date],"",,)</f>
        <v/>
      </c>
      <c r="D27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46" s="73" t="str">
        <f>IF(Table5[[#This Row],[Date Distributed]]="","In Stock","Distributed")</f>
        <v>In Stock</v>
      </c>
      <c r="F2746" s="79" t="s">
        <v>660</v>
      </c>
      <c r="G2746" s="75" t="s">
        <v>761</v>
      </c>
      <c r="H2746" s="80" t="s">
        <v>781</v>
      </c>
      <c r="I2746" s="80" t="s">
        <v>782</v>
      </c>
      <c r="J2746" s="81" t="s">
        <v>3342</v>
      </c>
      <c r="K2746" s="80" t="s">
        <v>385</v>
      </c>
      <c r="L2746" s="3" t="str">
        <f>_xlfn.XLOOKUP(Table5[[#This Row],[Item '#]],Ticket_Forms[Form Number],Ticket_Forms[Game Name],"",,)</f>
        <v>Criss Cross</v>
      </c>
      <c r="M2746" s="15">
        <v>186</v>
      </c>
      <c r="N2746" s="3">
        <f>LOOKUP(Table5[[#This Row],[Item '#]],Ticket_Forms[Form Number],Ticket_Forms[Ticket Count])</f>
        <v>5520</v>
      </c>
      <c r="O2746" s="16">
        <f>LOOKUP(Table5[[#This Row],[Item '#]],Ticket_Forms[Form Number],Ticket_Forms[Ticket Value])</f>
        <v>1</v>
      </c>
      <c r="P2746" s="16">
        <f>LOOKUP(Table5[[#This Row],[Item '#]],Ticket_Forms[Form Number],Ticket_Forms[Revenue])</f>
        <v>5520</v>
      </c>
      <c r="Q2746" s="16">
        <f>LOOKUP(Table5[[#This Row],[Item '#]],Ticket_Forms[Form Number],Ticket_Forms[Ideal Profit])</f>
        <v>960</v>
      </c>
      <c r="R2746" s="16">
        <f>LOOKUP(Table5[[#This Row],[Item '#]],Ticket_Forms[Form Number],Ticket_Forms[Prizes])</f>
        <v>4560</v>
      </c>
      <c r="S2746" s="16">
        <f>LOOKUP(Table5[[#This Row],[Item '#]],Ticket_Forms[Form Number],Ticket_Forms[Location Rent])</f>
        <v>331</v>
      </c>
      <c r="T2746" s="16">
        <f>LOOKUP(Table5[[#This Row],[Item '#]],Ticket_Forms[Form Number],Ticket_Forms[Last Sale])</f>
        <v>200</v>
      </c>
      <c r="U2746" s="16" t="s">
        <v>3909</v>
      </c>
      <c r="V2746" s="58" t="str">
        <f>Table5[[#This Row],[Date Distributed]]</f>
        <v/>
      </c>
      <c r="W2746" s="3" t="str">
        <f>_xlfn.XLOOKUP(Table5[[#This Row],[Serial '#]],Table10[Serial '#],Table10[Charity Association],"",,)</f>
        <v/>
      </c>
      <c r="X2746" s="3" t="s">
        <v>4062</v>
      </c>
      <c r="Y2746" s="33">
        <v>45540</v>
      </c>
      <c r="Z2746" s="16" t="s">
        <v>23</v>
      </c>
    </row>
    <row r="2747" spans="1:26" hidden="1" x14ac:dyDescent="0.35">
      <c r="A2747" s="3">
        <v>2745</v>
      </c>
      <c r="B2747" s="78">
        <v>45519</v>
      </c>
      <c r="C2747" s="73" t="str">
        <f>_xlfn.XLOOKUP(Table5[[#This Row],[Serial '#]],Table10[Serial '#],Table10[Date],"",,)</f>
        <v/>
      </c>
      <c r="D27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47" s="73" t="str">
        <f>IF(Table5[[#This Row],[Date Distributed]]="","In Stock","Distributed")</f>
        <v>In Stock</v>
      </c>
      <c r="F2747" s="79" t="s">
        <v>660</v>
      </c>
      <c r="G2747" s="75" t="s">
        <v>761</v>
      </c>
      <c r="H2747" s="80" t="s">
        <v>781</v>
      </c>
      <c r="I2747" s="80" t="s">
        <v>782</v>
      </c>
      <c r="J2747" s="81" t="s">
        <v>3343</v>
      </c>
      <c r="K2747" s="80" t="s">
        <v>385</v>
      </c>
      <c r="L2747" s="3" t="str">
        <f>_xlfn.XLOOKUP(Table5[[#This Row],[Item '#]],Ticket_Forms[Form Number],Ticket_Forms[Game Name],"",,)</f>
        <v>Criss Cross</v>
      </c>
      <c r="M2747" s="15">
        <v>186</v>
      </c>
      <c r="N2747" s="3">
        <f>LOOKUP(Table5[[#This Row],[Item '#]],Ticket_Forms[Form Number],Ticket_Forms[Ticket Count])</f>
        <v>5520</v>
      </c>
      <c r="O2747" s="16">
        <f>LOOKUP(Table5[[#This Row],[Item '#]],Ticket_Forms[Form Number],Ticket_Forms[Ticket Value])</f>
        <v>1</v>
      </c>
      <c r="P2747" s="16">
        <f>LOOKUP(Table5[[#This Row],[Item '#]],Ticket_Forms[Form Number],Ticket_Forms[Revenue])</f>
        <v>5520</v>
      </c>
      <c r="Q2747" s="16">
        <f>LOOKUP(Table5[[#This Row],[Item '#]],Ticket_Forms[Form Number],Ticket_Forms[Ideal Profit])</f>
        <v>960</v>
      </c>
      <c r="R2747" s="16">
        <f>LOOKUP(Table5[[#This Row],[Item '#]],Ticket_Forms[Form Number],Ticket_Forms[Prizes])</f>
        <v>4560</v>
      </c>
      <c r="S2747" s="16">
        <f>LOOKUP(Table5[[#This Row],[Item '#]],Ticket_Forms[Form Number],Ticket_Forms[Location Rent])</f>
        <v>331</v>
      </c>
      <c r="T2747" s="16">
        <f>LOOKUP(Table5[[#This Row],[Item '#]],Ticket_Forms[Form Number],Ticket_Forms[Last Sale])</f>
        <v>200</v>
      </c>
      <c r="U2747" s="16" t="s">
        <v>3909</v>
      </c>
      <c r="V2747" s="58" t="str">
        <f>Table5[[#This Row],[Date Distributed]]</f>
        <v/>
      </c>
      <c r="W2747" s="3" t="str">
        <f>_xlfn.XLOOKUP(Table5[[#This Row],[Serial '#]],Table10[Serial '#],Table10[Charity Association],"",,)</f>
        <v/>
      </c>
      <c r="X2747" s="3" t="s">
        <v>4062</v>
      </c>
      <c r="Y2747" s="33">
        <v>45540</v>
      </c>
      <c r="Z2747" s="16" t="s">
        <v>23</v>
      </c>
    </row>
    <row r="2748" spans="1:26" hidden="1" x14ac:dyDescent="0.35">
      <c r="A2748" s="3">
        <v>2746</v>
      </c>
      <c r="B2748" s="78">
        <v>45519</v>
      </c>
      <c r="C2748" s="73">
        <f>_xlfn.XLOOKUP(Table5[[#This Row],[Serial '#]],Table10[Serial '#],Table10[Date],"",,)</f>
        <v>45538</v>
      </c>
      <c r="D27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48" s="73" t="str">
        <f>IF(Table5[[#This Row],[Date Distributed]]="","In Stock","Distributed")</f>
        <v>Distributed</v>
      </c>
      <c r="F2748" s="79" t="s">
        <v>660</v>
      </c>
      <c r="G2748" s="75" t="s">
        <v>761</v>
      </c>
      <c r="H2748" s="80" t="s">
        <v>781</v>
      </c>
      <c r="I2748" s="80" t="s">
        <v>782</v>
      </c>
      <c r="J2748" s="81" t="s">
        <v>3344</v>
      </c>
      <c r="K2748" s="80" t="s">
        <v>385</v>
      </c>
      <c r="L2748" s="3" t="str">
        <f>_xlfn.XLOOKUP(Table5[[#This Row],[Item '#]],Ticket_Forms[Form Number],Ticket_Forms[Game Name],"",,)</f>
        <v>Criss Cross</v>
      </c>
      <c r="M2748" s="15">
        <v>186</v>
      </c>
      <c r="N2748" s="3">
        <f>LOOKUP(Table5[[#This Row],[Item '#]],Ticket_Forms[Form Number],Ticket_Forms[Ticket Count])</f>
        <v>5520</v>
      </c>
      <c r="O2748" s="16">
        <f>LOOKUP(Table5[[#This Row],[Item '#]],Ticket_Forms[Form Number],Ticket_Forms[Ticket Value])</f>
        <v>1</v>
      </c>
      <c r="P2748" s="16">
        <f>LOOKUP(Table5[[#This Row],[Item '#]],Ticket_Forms[Form Number],Ticket_Forms[Revenue])</f>
        <v>5520</v>
      </c>
      <c r="Q2748" s="16">
        <f>LOOKUP(Table5[[#This Row],[Item '#]],Ticket_Forms[Form Number],Ticket_Forms[Ideal Profit])</f>
        <v>960</v>
      </c>
      <c r="R2748" s="16">
        <f>LOOKUP(Table5[[#This Row],[Item '#]],Ticket_Forms[Form Number],Ticket_Forms[Prizes])</f>
        <v>4560</v>
      </c>
      <c r="S2748" s="16">
        <f>LOOKUP(Table5[[#This Row],[Item '#]],Ticket_Forms[Form Number],Ticket_Forms[Location Rent])</f>
        <v>331</v>
      </c>
      <c r="T2748" s="16">
        <f>LOOKUP(Table5[[#This Row],[Item '#]],Ticket_Forms[Form Number],Ticket_Forms[Last Sale])</f>
        <v>200</v>
      </c>
      <c r="U2748" s="16" t="s">
        <v>3909</v>
      </c>
      <c r="V2748" s="58">
        <f>Table5[[#This Row],[Date Distributed]]</f>
        <v>45538</v>
      </c>
      <c r="W2748" s="3" t="str">
        <f>_xlfn.XLOOKUP(Table5[[#This Row],[Serial '#]],Table10[Serial '#],Table10[Charity Association],"",,)</f>
        <v>Greater Cleveland Football Foundation</v>
      </c>
      <c r="X2748" s="3" t="s">
        <v>4062</v>
      </c>
      <c r="Y2748" s="33">
        <v>45540</v>
      </c>
      <c r="Z2748" s="3" t="s">
        <v>23</v>
      </c>
    </row>
    <row r="2749" spans="1:26" hidden="1" x14ac:dyDescent="0.35">
      <c r="A2749" s="3">
        <v>2747</v>
      </c>
      <c r="B2749" s="78">
        <v>45519</v>
      </c>
      <c r="C2749" s="73">
        <f>_xlfn.XLOOKUP(Table5[[#This Row],[Serial '#]],Table10[Serial '#],Table10[Date],"",,)</f>
        <v>45538</v>
      </c>
      <c r="D27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49" s="73" t="str">
        <f>IF(Table5[[#This Row],[Date Distributed]]="","In Stock","Distributed")</f>
        <v>Distributed</v>
      </c>
      <c r="F2749" s="79" t="s">
        <v>660</v>
      </c>
      <c r="G2749" s="75" t="s">
        <v>761</v>
      </c>
      <c r="H2749" s="80" t="s">
        <v>781</v>
      </c>
      <c r="I2749" s="80" t="s">
        <v>782</v>
      </c>
      <c r="J2749" s="81" t="s">
        <v>3345</v>
      </c>
      <c r="K2749" s="80" t="s">
        <v>385</v>
      </c>
      <c r="L2749" s="3" t="str">
        <f>_xlfn.XLOOKUP(Table5[[#This Row],[Item '#]],Ticket_Forms[Form Number],Ticket_Forms[Game Name],"",,)</f>
        <v>Criss Cross</v>
      </c>
      <c r="M2749" s="15">
        <v>186</v>
      </c>
      <c r="N2749" s="3">
        <f>LOOKUP(Table5[[#This Row],[Item '#]],Ticket_Forms[Form Number],Ticket_Forms[Ticket Count])</f>
        <v>5520</v>
      </c>
      <c r="O2749" s="16">
        <f>LOOKUP(Table5[[#This Row],[Item '#]],Ticket_Forms[Form Number],Ticket_Forms[Ticket Value])</f>
        <v>1</v>
      </c>
      <c r="P2749" s="16">
        <f>LOOKUP(Table5[[#This Row],[Item '#]],Ticket_Forms[Form Number],Ticket_Forms[Revenue])</f>
        <v>5520</v>
      </c>
      <c r="Q2749" s="16">
        <f>LOOKUP(Table5[[#This Row],[Item '#]],Ticket_Forms[Form Number],Ticket_Forms[Ideal Profit])</f>
        <v>960</v>
      </c>
      <c r="R2749" s="16">
        <f>LOOKUP(Table5[[#This Row],[Item '#]],Ticket_Forms[Form Number],Ticket_Forms[Prizes])</f>
        <v>4560</v>
      </c>
      <c r="S2749" s="16">
        <f>LOOKUP(Table5[[#This Row],[Item '#]],Ticket_Forms[Form Number],Ticket_Forms[Location Rent])</f>
        <v>331</v>
      </c>
      <c r="T2749" s="16">
        <f>LOOKUP(Table5[[#This Row],[Item '#]],Ticket_Forms[Form Number],Ticket_Forms[Last Sale])</f>
        <v>200</v>
      </c>
      <c r="U2749" s="16" t="s">
        <v>3909</v>
      </c>
      <c r="V2749" s="58">
        <f>Table5[[#This Row],[Date Distributed]]</f>
        <v>45538</v>
      </c>
      <c r="W2749" s="3" t="str">
        <f>_xlfn.XLOOKUP(Table5[[#This Row],[Serial '#]],Table10[Serial '#],Table10[Charity Association],"",,)</f>
        <v>Cleveland Police Athletic League</v>
      </c>
      <c r="X2749" s="3" t="s">
        <v>4062</v>
      </c>
      <c r="Y2749" s="33">
        <v>45540</v>
      </c>
      <c r="Z2749" s="3" t="s">
        <v>23</v>
      </c>
    </row>
    <row r="2750" spans="1:26" hidden="1" x14ac:dyDescent="0.35">
      <c r="A2750" s="3">
        <v>2748</v>
      </c>
      <c r="B2750" s="78">
        <v>45519</v>
      </c>
      <c r="C2750" s="73" t="str">
        <f>_xlfn.XLOOKUP(Table5[[#This Row],[Serial '#]],Table10[Serial '#],Table10[Date],"",,)</f>
        <v/>
      </c>
      <c r="D27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50" s="73" t="str">
        <f>IF(Table5[[#This Row],[Date Distributed]]="","In Stock","Distributed")</f>
        <v>In Stock</v>
      </c>
      <c r="F2750" s="79" t="s">
        <v>660</v>
      </c>
      <c r="G2750" s="75" t="s">
        <v>761</v>
      </c>
      <c r="H2750" s="80" t="s">
        <v>781</v>
      </c>
      <c r="I2750" s="80" t="s">
        <v>782</v>
      </c>
      <c r="J2750" s="81" t="s">
        <v>3346</v>
      </c>
      <c r="K2750" s="80" t="s">
        <v>385</v>
      </c>
      <c r="L2750" s="3" t="str">
        <f>_xlfn.XLOOKUP(Table5[[#This Row],[Item '#]],Ticket_Forms[Form Number],Ticket_Forms[Game Name],"",,)</f>
        <v>Criss Cross</v>
      </c>
      <c r="M2750" s="15">
        <v>186</v>
      </c>
      <c r="N2750" s="3">
        <f>LOOKUP(Table5[[#This Row],[Item '#]],Ticket_Forms[Form Number],Ticket_Forms[Ticket Count])</f>
        <v>5520</v>
      </c>
      <c r="O2750" s="16">
        <f>LOOKUP(Table5[[#This Row],[Item '#]],Ticket_Forms[Form Number],Ticket_Forms[Ticket Value])</f>
        <v>1</v>
      </c>
      <c r="P2750" s="16">
        <f>LOOKUP(Table5[[#This Row],[Item '#]],Ticket_Forms[Form Number],Ticket_Forms[Revenue])</f>
        <v>5520</v>
      </c>
      <c r="Q2750" s="16">
        <f>LOOKUP(Table5[[#This Row],[Item '#]],Ticket_Forms[Form Number],Ticket_Forms[Ideal Profit])</f>
        <v>960</v>
      </c>
      <c r="R2750" s="16">
        <f>LOOKUP(Table5[[#This Row],[Item '#]],Ticket_Forms[Form Number],Ticket_Forms[Prizes])</f>
        <v>4560</v>
      </c>
      <c r="S2750" s="16">
        <f>LOOKUP(Table5[[#This Row],[Item '#]],Ticket_Forms[Form Number],Ticket_Forms[Location Rent])</f>
        <v>331</v>
      </c>
      <c r="T2750" s="16">
        <f>LOOKUP(Table5[[#This Row],[Item '#]],Ticket_Forms[Form Number],Ticket_Forms[Last Sale])</f>
        <v>200</v>
      </c>
      <c r="U2750" s="16" t="s">
        <v>3909</v>
      </c>
      <c r="V2750" s="58" t="str">
        <f>Table5[[#This Row],[Date Distributed]]</f>
        <v/>
      </c>
      <c r="W2750" s="3" t="str">
        <f>_xlfn.XLOOKUP(Table5[[#This Row],[Serial '#]],Table10[Serial '#],Table10[Charity Association],"",,)</f>
        <v/>
      </c>
      <c r="X2750" s="3" t="s">
        <v>4062</v>
      </c>
      <c r="Y2750" s="33">
        <v>45540</v>
      </c>
      <c r="Z2750" s="16" t="s">
        <v>23</v>
      </c>
    </row>
    <row r="2751" spans="1:26" hidden="1" x14ac:dyDescent="0.35">
      <c r="A2751" s="3">
        <v>2749</v>
      </c>
      <c r="B2751" s="78">
        <v>45519</v>
      </c>
      <c r="C2751" s="73" t="str">
        <f>_xlfn.XLOOKUP(Table5[[#This Row],[Serial '#]],Table10[Serial '#],Table10[Date],"",,)</f>
        <v/>
      </c>
      <c r="D27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51" s="73" t="str">
        <f>IF(Table5[[#This Row],[Date Distributed]]="","In Stock","Distributed")</f>
        <v>In Stock</v>
      </c>
      <c r="F2751" s="79" t="s">
        <v>660</v>
      </c>
      <c r="G2751" s="75" t="s">
        <v>761</v>
      </c>
      <c r="H2751" s="80" t="s">
        <v>781</v>
      </c>
      <c r="I2751" s="80" t="s">
        <v>782</v>
      </c>
      <c r="J2751" s="81" t="s">
        <v>3347</v>
      </c>
      <c r="K2751" s="80" t="s">
        <v>385</v>
      </c>
      <c r="L2751" s="3" t="str">
        <f>_xlfn.XLOOKUP(Table5[[#This Row],[Item '#]],Ticket_Forms[Form Number],Ticket_Forms[Game Name],"",,)</f>
        <v>Criss Cross</v>
      </c>
      <c r="M2751" s="15">
        <v>186</v>
      </c>
      <c r="N2751" s="3">
        <f>LOOKUP(Table5[[#This Row],[Item '#]],Ticket_Forms[Form Number],Ticket_Forms[Ticket Count])</f>
        <v>5520</v>
      </c>
      <c r="O2751" s="16">
        <f>LOOKUP(Table5[[#This Row],[Item '#]],Ticket_Forms[Form Number],Ticket_Forms[Ticket Value])</f>
        <v>1</v>
      </c>
      <c r="P2751" s="16">
        <f>LOOKUP(Table5[[#This Row],[Item '#]],Ticket_Forms[Form Number],Ticket_Forms[Revenue])</f>
        <v>5520</v>
      </c>
      <c r="Q2751" s="16">
        <f>LOOKUP(Table5[[#This Row],[Item '#]],Ticket_Forms[Form Number],Ticket_Forms[Ideal Profit])</f>
        <v>960</v>
      </c>
      <c r="R2751" s="16">
        <f>LOOKUP(Table5[[#This Row],[Item '#]],Ticket_Forms[Form Number],Ticket_Forms[Prizes])</f>
        <v>4560</v>
      </c>
      <c r="S2751" s="16">
        <f>LOOKUP(Table5[[#This Row],[Item '#]],Ticket_Forms[Form Number],Ticket_Forms[Location Rent])</f>
        <v>331</v>
      </c>
      <c r="T2751" s="16">
        <f>LOOKUP(Table5[[#This Row],[Item '#]],Ticket_Forms[Form Number],Ticket_Forms[Last Sale])</f>
        <v>200</v>
      </c>
      <c r="U2751" s="16" t="s">
        <v>3909</v>
      </c>
      <c r="V2751" s="58" t="str">
        <f>Table5[[#This Row],[Date Distributed]]</f>
        <v/>
      </c>
      <c r="W2751" s="3" t="str">
        <f>_xlfn.XLOOKUP(Table5[[#This Row],[Serial '#]],Table10[Serial '#],Table10[Charity Association],"",,)</f>
        <v/>
      </c>
      <c r="X2751" s="3" t="s">
        <v>4062</v>
      </c>
      <c r="Y2751" s="33">
        <v>45540</v>
      </c>
      <c r="Z2751" s="16" t="s">
        <v>23</v>
      </c>
    </row>
    <row r="2752" spans="1:26" hidden="1" x14ac:dyDescent="0.35">
      <c r="A2752" s="3">
        <v>2750</v>
      </c>
      <c r="B2752" s="78">
        <v>45519</v>
      </c>
      <c r="C2752" s="73">
        <f>_xlfn.XLOOKUP(Table5[[#This Row],[Serial '#]],Table10[Serial '#],Table10[Date],"",,)</f>
        <v>45538</v>
      </c>
      <c r="D27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52" s="73" t="str">
        <f>IF(Table5[[#This Row],[Date Distributed]]="","In Stock","Distributed")</f>
        <v>Distributed</v>
      </c>
      <c r="F2752" s="79" t="s">
        <v>660</v>
      </c>
      <c r="G2752" s="75" t="s">
        <v>761</v>
      </c>
      <c r="H2752" s="80" t="s">
        <v>781</v>
      </c>
      <c r="I2752" s="80" t="s">
        <v>782</v>
      </c>
      <c r="J2752" s="81" t="s">
        <v>2343</v>
      </c>
      <c r="K2752" s="80" t="s">
        <v>437</v>
      </c>
      <c r="L2752" s="3" t="str">
        <f>_xlfn.XLOOKUP(Table5[[#This Row],[Item '#]],Ticket_Forms[Form Number],Ticket_Forms[Game Name],"",,)</f>
        <v>Diamonds and Pearls</v>
      </c>
      <c r="M2752" s="15">
        <v>212</v>
      </c>
      <c r="N2752" s="3">
        <f>LOOKUP(Table5[[#This Row],[Item '#]],Ticket_Forms[Form Number],Ticket_Forms[Ticket Count])</f>
        <v>6320</v>
      </c>
      <c r="O2752" s="16">
        <f>LOOKUP(Table5[[#This Row],[Item '#]],Ticket_Forms[Form Number],Ticket_Forms[Ticket Value])</f>
        <v>1</v>
      </c>
      <c r="P2752" s="16">
        <f>LOOKUP(Table5[[#This Row],[Item '#]],Ticket_Forms[Form Number],Ticket_Forms[Revenue])</f>
        <v>6320</v>
      </c>
      <c r="Q2752" s="16">
        <f>LOOKUP(Table5[[#This Row],[Item '#]],Ticket_Forms[Form Number],Ticket_Forms[Ideal Profit])</f>
        <v>1575</v>
      </c>
      <c r="R2752" s="16">
        <f>LOOKUP(Table5[[#This Row],[Item '#]],Ticket_Forms[Form Number],Ticket_Forms[Prizes])</f>
        <v>4745</v>
      </c>
      <c r="S2752" s="16">
        <f>LOOKUP(Table5[[#This Row],[Item '#]],Ticket_Forms[Form Number],Ticket_Forms[Location Rent])</f>
        <v>379</v>
      </c>
      <c r="T2752" s="16">
        <f>LOOKUP(Table5[[#This Row],[Item '#]],Ticket_Forms[Form Number],Ticket_Forms[Last Sale])</f>
        <v>599</v>
      </c>
      <c r="U2752" s="16" t="s">
        <v>3909</v>
      </c>
      <c r="V2752" s="58">
        <f>Table5[[#This Row],[Date Distributed]]</f>
        <v>45538</v>
      </c>
      <c r="W2752" s="3" t="str">
        <f>_xlfn.XLOOKUP(Table5[[#This Row],[Serial '#]],Table10[Serial '#],Table10[Charity Association],"",,)</f>
        <v>Cleveland Police Athletic League</v>
      </c>
      <c r="X2752" s="3" t="s">
        <v>4062</v>
      </c>
      <c r="Y2752" s="33">
        <v>45540</v>
      </c>
      <c r="Z2752" s="3" t="s">
        <v>23</v>
      </c>
    </row>
    <row r="2753" spans="1:26" hidden="1" x14ac:dyDescent="0.35">
      <c r="A2753" s="3">
        <v>2751</v>
      </c>
      <c r="B2753" s="78">
        <v>45519</v>
      </c>
      <c r="C2753" s="73">
        <f>_xlfn.XLOOKUP(Table5[[#This Row],[Serial '#]],Table10[Serial '#],Table10[Date],"",,)</f>
        <v>45538</v>
      </c>
      <c r="D27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53" s="73" t="str">
        <f>IF(Table5[[#This Row],[Date Distributed]]="","In Stock","Distributed")</f>
        <v>Distributed</v>
      </c>
      <c r="F2753" s="79" t="s">
        <v>660</v>
      </c>
      <c r="G2753" s="75" t="s">
        <v>761</v>
      </c>
      <c r="H2753" s="80" t="s">
        <v>781</v>
      </c>
      <c r="I2753" s="80" t="s">
        <v>782</v>
      </c>
      <c r="J2753" s="81" t="s">
        <v>3348</v>
      </c>
      <c r="K2753" s="80" t="s">
        <v>437</v>
      </c>
      <c r="L2753" s="3" t="str">
        <f>_xlfn.XLOOKUP(Table5[[#This Row],[Item '#]],Ticket_Forms[Form Number],Ticket_Forms[Game Name],"",,)</f>
        <v>Diamonds and Pearls</v>
      </c>
      <c r="M2753" s="15">
        <v>212</v>
      </c>
      <c r="N2753" s="3">
        <f>LOOKUP(Table5[[#This Row],[Item '#]],Ticket_Forms[Form Number],Ticket_Forms[Ticket Count])</f>
        <v>6320</v>
      </c>
      <c r="O2753" s="16">
        <f>LOOKUP(Table5[[#This Row],[Item '#]],Ticket_Forms[Form Number],Ticket_Forms[Ticket Value])</f>
        <v>1</v>
      </c>
      <c r="P2753" s="16">
        <f>LOOKUP(Table5[[#This Row],[Item '#]],Ticket_Forms[Form Number],Ticket_Forms[Revenue])</f>
        <v>6320</v>
      </c>
      <c r="Q2753" s="16">
        <f>LOOKUP(Table5[[#This Row],[Item '#]],Ticket_Forms[Form Number],Ticket_Forms[Ideal Profit])</f>
        <v>1575</v>
      </c>
      <c r="R2753" s="16">
        <f>LOOKUP(Table5[[#This Row],[Item '#]],Ticket_Forms[Form Number],Ticket_Forms[Prizes])</f>
        <v>4745</v>
      </c>
      <c r="S2753" s="16">
        <f>LOOKUP(Table5[[#This Row],[Item '#]],Ticket_Forms[Form Number],Ticket_Forms[Location Rent])</f>
        <v>379</v>
      </c>
      <c r="T2753" s="16">
        <f>LOOKUP(Table5[[#This Row],[Item '#]],Ticket_Forms[Form Number],Ticket_Forms[Last Sale])</f>
        <v>599</v>
      </c>
      <c r="U2753" s="16" t="s">
        <v>3909</v>
      </c>
      <c r="V2753" s="58">
        <f>Table5[[#This Row],[Date Distributed]]</f>
        <v>45538</v>
      </c>
      <c r="W2753" s="3" t="str">
        <f>_xlfn.XLOOKUP(Table5[[#This Row],[Serial '#]],Table10[Serial '#],Table10[Charity Association],"",,)</f>
        <v>Cleveland Police Athletic League</v>
      </c>
      <c r="X2753" s="3" t="s">
        <v>4062</v>
      </c>
      <c r="Y2753" s="33">
        <v>45540</v>
      </c>
      <c r="Z2753" s="3" t="s">
        <v>23</v>
      </c>
    </row>
    <row r="2754" spans="1:26" hidden="1" x14ac:dyDescent="0.35">
      <c r="A2754" s="3">
        <v>2752</v>
      </c>
      <c r="B2754" s="78">
        <v>45519</v>
      </c>
      <c r="C2754" s="73">
        <f>_xlfn.XLOOKUP(Table5[[#This Row],[Serial '#]],Table10[Serial '#],Table10[Date],"",,)</f>
        <v>45539</v>
      </c>
      <c r="D27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54" s="73" t="str">
        <f>IF(Table5[[#This Row],[Date Distributed]]="","In Stock","Distributed")</f>
        <v>Distributed</v>
      </c>
      <c r="F2754" s="79" t="s">
        <v>660</v>
      </c>
      <c r="G2754" s="75" t="s">
        <v>761</v>
      </c>
      <c r="H2754" s="80" t="s">
        <v>781</v>
      </c>
      <c r="I2754" s="80" t="s">
        <v>782</v>
      </c>
      <c r="J2754" s="81" t="s">
        <v>3349</v>
      </c>
      <c r="K2754" s="80" t="s">
        <v>516</v>
      </c>
      <c r="L2754" s="3" t="str">
        <f>_xlfn.XLOOKUP(Table5[[#This Row],[Item '#]],Ticket_Forms[Form Number],Ticket_Forms[Game Name],"",,)</f>
        <v>On The Rocks</v>
      </c>
      <c r="M2754" s="15">
        <v>212</v>
      </c>
      <c r="N2754" s="3">
        <f>LOOKUP(Table5[[#This Row],[Item '#]],Ticket_Forms[Form Number],Ticket_Forms[Ticket Count])</f>
        <v>6320</v>
      </c>
      <c r="O2754" s="16">
        <f>LOOKUP(Table5[[#This Row],[Item '#]],Ticket_Forms[Form Number],Ticket_Forms[Ticket Value])</f>
        <v>1</v>
      </c>
      <c r="P2754" s="16">
        <f>LOOKUP(Table5[[#This Row],[Item '#]],Ticket_Forms[Form Number],Ticket_Forms[Revenue])</f>
        <v>6320</v>
      </c>
      <c r="Q2754" s="16">
        <f>LOOKUP(Table5[[#This Row],[Item '#]],Ticket_Forms[Form Number],Ticket_Forms[Ideal Profit])</f>
        <v>1575</v>
      </c>
      <c r="R2754" s="16">
        <f>LOOKUP(Table5[[#This Row],[Item '#]],Ticket_Forms[Form Number],Ticket_Forms[Prizes])</f>
        <v>4745</v>
      </c>
      <c r="S2754" s="16">
        <f>LOOKUP(Table5[[#This Row],[Item '#]],Ticket_Forms[Form Number],Ticket_Forms[Location Rent])</f>
        <v>379</v>
      </c>
      <c r="T2754" s="16">
        <f>LOOKUP(Table5[[#This Row],[Item '#]],Ticket_Forms[Form Number],Ticket_Forms[Last Sale])</f>
        <v>599</v>
      </c>
      <c r="U2754" s="16" t="s">
        <v>3909</v>
      </c>
      <c r="V2754" s="58">
        <f>Table5[[#This Row],[Date Distributed]]</f>
        <v>45539</v>
      </c>
      <c r="W2754" s="3" t="str">
        <f>_xlfn.XLOOKUP(Table5[[#This Row],[Serial '#]],Table10[Serial '#],Table10[Charity Association],"",,)</f>
        <v>Greater Cleveland Football Foundation</v>
      </c>
      <c r="X2754" s="3" t="s">
        <v>4062</v>
      </c>
      <c r="Y2754" s="33">
        <v>45540</v>
      </c>
      <c r="Z2754" s="3" t="s">
        <v>23</v>
      </c>
    </row>
    <row r="2755" spans="1:26" hidden="1" x14ac:dyDescent="0.35">
      <c r="A2755" s="3">
        <v>2753</v>
      </c>
      <c r="B2755" s="78">
        <v>45519</v>
      </c>
      <c r="C2755" s="73">
        <f>_xlfn.XLOOKUP(Table5[[#This Row],[Serial '#]],Table10[Serial '#],Table10[Date],"",,)</f>
        <v>45538</v>
      </c>
      <c r="D27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55" s="73" t="str">
        <f>IF(Table5[[#This Row],[Date Distributed]]="","In Stock","Distributed")</f>
        <v>Distributed</v>
      </c>
      <c r="F2755" s="79" t="s">
        <v>660</v>
      </c>
      <c r="G2755" s="75" t="s">
        <v>761</v>
      </c>
      <c r="H2755" s="80" t="s">
        <v>781</v>
      </c>
      <c r="I2755" s="80" t="s">
        <v>782</v>
      </c>
      <c r="J2755" s="81" t="s">
        <v>3350</v>
      </c>
      <c r="K2755" s="80" t="s">
        <v>516</v>
      </c>
      <c r="L2755" s="3" t="str">
        <f>_xlfn.XLOOKUP(Table5[[#This Row],[Item '#]],Ticket_Forms[Form Number],Ticket_Forms[Game Name],"",,)</f>
        <v>On The Rocks</v>
      </c>
      <c r="M2755" s="15">
        <v>212</v>
      </c>
      <c r="N2755" s="3">
        <f>LOOKUP(Table5[[#This Row],[Item '#]],Ticket_Forms[Form Number],Ticket_Forms[Ticket Count])</f>
        <v>6320</v>
      </c>
      <c r="O2755" s="16">
        <f>LOOKUP(Table5[[#This Row],[Item '#]],Ticket_Forms[Form Number],Ticket_Forms[Ticket Value])</f>
        <v>1</v>
      </c>
      <c r="P2755" s="16">
        <f>LOOKUP(Table5[[#This Row],[Item '#]],Ticket_Forms[Form Number],Ticket_Forms[Revenue])</f>
        <v>6320</v>
      </c>
      <c r="Q2755" s="16">
        <f>LOOKUP(Table5[[#This Row],[Item '#]],Ticket_Forms[Form Number],Ticket_Forms[Ideal Profit])</f>
        <v>1575</v>
      </c>
      <c r="R2755" s="16">
        <f>LOOKUP(Table5[[#This Row],[Item '#]],Ticket_Forms[Form Number],Ticket_Forms[Prizes])</f>
        <v>4745</v>
      </c>
      <c r="S2755" s="16">
        <f>LOOKUP(Table5[[#This Row],[Item '#]],Ticket_Forms[Form Number],Ticket_Forms[Location Rent])</f>
        <v>379</v>
      </c>
      <c r="T2755" s="16">
        <f>LOOKUP(Table5[[#This Row],[Item '#]],Ticket_Forms[Form Number],Ticket_Forms[Last Sale])</f>
        <v>599</v>
      </c>
      <c r="U2755" s="16" t="s">
        <v>3909</v>
      </c>
      <c r="V2755" s="58">
        <f>Table5[[#This Row],[Date Distributed]]</f>
        <v>45538</v>
      </c>
      <c r="W2755" s="3" t="str">
        <f>_xlfn.XLOOKUP(Table5[[#This Row],[Serial '#]],Table10[Serial '#],Table10[Charity Association],"",,)</f>
        <v>Greater Cleveland Football Foundation</v>
      </c>
      <c r="X2755" s="3" t="s">
        <v>4062</v>
      </c>
      <c r="Y2755" s="33">
        <v>45540</v>
      </c>
      <c r="Z2755" s="3" t="s">
        <v>23</v>
      </c>
    </row>
    <row r="2756" spans="1:26" hidden="1" x14ac:dyDescent="0.35">
      <c r="A2756" s="3">
        <v>2754</v>
      </c>
      <c r="B2756" s="78">
        <v>45519</v>
      </c>
      <c r="C2756" s="73">
        <f>_xlfn.XLOOKUP(Table5[[#This Row],[Serial '#]],Table10[Serial '#],Table10[Date],"",,)</f>
        <v>45538</v>
      </c>
      <c r="D27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56" s="73" t="str">
        <f>IF(Table5[[#This Row],[Date Distributed]]="","In Stock","Distributed")</f>
        <v>Distributed</v>
      </c>
      <c r="F2756" s="79" t="s">
        <v>660</v>
      </c>
      <c r="G2756" s="75" t="s">
        <v>761</v>
      </c>
      <c r="H2756" s="80" t="s">
        <v>781</v>
      </c>
      <c r="I2756" s="80" t="s">
        <v>782</v>
      </c>
      <c r="J2756" s="81" t="s">
        <v>3351</v>
      </c>
      <c r="K2756" s="80" t="s">
        <v>3645</v>
      </c>
      <c r="L2756" s="3" t="str">
        <f>_xlfn.XLOOKUP(Table5[[#This Row],[Item '#]],Ticket_Forms[Form Number],Ticket_Forms[Game Name],"",,)</f>
        <v>Big 5</v>
      </c>
      <c r="M2756" s="15">
        <v>360</v>
      </c>
      <c r="N2756" s="3">
        <f>LOOKUP(Table5[[#This Row],[Item '#]],Ticket_Forms[Form Number],Ticket_Forms[Ticket Count])</f>
        <v>9959</v>
      </c>
      <c r="O2756" s="16">
        <f>LOOKUP(Table5[[#This Row],[Item '#]],Ticket_Forms[Form Number],Ticket_Forms[Ticket Value])</f>
        <v>1</v>
      </c>
      <c r="P2756" s="16">
        <f>LOOKUP(Table5[[#This Row],[Item '#]],Ticket_Forms[Form Number],Ticket_Forms[Revenue])</f>
        <v>9959</v>
      </c>
      <c r="Q2756" s="16">
        <f>LOOKUP(Table5[[#This Row],[Item '#]],Ticket_Forms[Form Number],Ticket_Forms[Ideal Profit])</f>
        <v>2119</v>
      </c>
      <c r="R2756" s="16">
        <f>LOOKUP(Table5[[#This Row],[Item '#]],Ticket_Forms[Form Number],Ticket_Forms[Prizes])</f>
        <v>7840</v>
      </c>
      <c r="S2756" s="16">
        <f>LOOKUP(Table5[[#This Row],[Item '#]],Ticket_Forms[Form Number],Ticket_Forms[Location Rent])</f>
        <v>597</v>
      </c>
      <c r="T2756" s="16">
        <f>LOOKUP(Table5[[#This Row],[Item '#]],Ticket_Forms[Form Number],Ticket_Forms[Last Sale])</f>
        <v>0</v>
      </c>
      <c r="U2756" s="16" t="s">
        <v>3909</v>
      </c>
      <c r="V2756" s="58">
        <f>Table5[[#This Row],[Date Distributed]]</f>
        <v>45538</v>
      </c>
      <c r="W2756" s="3" t="str">
        <f>_xlfn.XLOOKUP(Table5[[#This Row],[Serial '#]],Table10[Serial '#],Table10[Charity Association],"",,)</f>
        <v>Greater Cleveland Football Foundation</v>
      </c>
      <c r="X2756" s="3" t="s">
        <v>4062</v>
      </c>
      <c r="Y2756" s="33">
        <v>45540</v>
      </c>
      <c r="Z2756" s="3" t="s">
        <v>23</v>
      </c>
    </row>
    <row r="2757" spans="1:26" hidden="1" x14ac:dyDescent="0.35">
      <c r="A2757" s="3">
        <v>2755</v>
      </c>
      <c r="B2757" s="78">
        <v>45519</v>
      </c>
      <c r="C2757" s="73">
        <f>_xlfn.XLOOKUP(Table5[[#This Row],[Serial '#]],Table10[Serial '#],Table10[Date],"",,)</f>
        <v>45539</v>
      </c>
      <c r="D27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57" s="73" t="str">
        <f>IF(Table5[[#This Row],[Date Distributed]]="","In Stock","Distributed")</f>
        <v>Distributed</v>
      </c>
      <c r="F2757" s="79" t="s">
        <v>660</v>
      </c>
      <c r="G2757" s="75" t="s">
        <v>761</v>
      </c>
      <c r="H2757" s="80" t="s">
        <v>781</v>
      </c>
      <c r="I2757" s="80" t="s">
        <v>782</v>
      </c>
      <c r="J2757" s="81" t="s">
        <v>3352</v>
      </c>
      <c r="K2757" s="80" t="s">
        <v>3645</v>
      </c>
      <c r="L2757" s="3" t="str">
        <f>_xlfn.XLOOKUP(Table5[[#This Row],[Item '#]],Ticket_Forms[Form Number],Ticket_Forms[Game Name],"",,)</f>
        <v>Big 5</v>
      </c>
      <c r="M2757" s="15">
        <v>360</v>
      </c>
      <c r="N2757" s="3">
        <f>LOOKUP(Table5[[#This Row],[Item '#]],Ticket_Forms[Form Number],Ticket_Forms[Ticket Count])</f>
        <v>9959</v>
      </c>
      <c r="O2757" s="16">
        <f>LOOKUP(Table5[[#This Row],[Item '#]],Ticket_Forms[Form Number],Ticket_Forms[Ticket Value])</f>
        <v>1</v>
      </c>
      <c r="P2757" s="16">
        <f>LOOKUP(Table5[[#This Row],[Item '#]],Ticket_Forms[Form Number],Ticket_Forms[Revenue])</f>
        <v>9959</v>
      </c>
      <c r="Q2757" s="16">
        <f>LOOKUP(Table5[[#This Row],[Item '#]],Ticket_Forms[Form Number],Ticket_Forms[Ideal Profit])</f>
        <v>2119</v>
      </c>
      <c r="R2757" s="16">
        <f>LOOKUP(Table5[[#This Row],[Item '#]],Ticket_Forms[Form Number],Ticket_Forms[Prizes])</f>
        <v>7840</v>
      </c>
      <c r="S2757" s="16">
        <f>LOOKUP(Table5[[#This Row],[Item '#]],Ticket_Forms[Form Number],Ticket_Forms[Location Rent])</f>
        <v>597</v>
      </c>
      <c r="T2757" s="16">
        <f>LOOKUP(Table5[[#This Row],[Item '#]],Ticket_Forms[Form Number],Ticket_Forms[Last Sale])</f>
        <v>0</v>
      </c>
      <c r="U2757" s="16" t="s">
        <v>3909</v>
      </c>
      <c r="V2757" s="58">
        <f>Table5[[#This Row],[Date Distributed]]</f>
        <v>45539</v>
      </c>
      <c r="W2757" s="3" t="str">
        <f>_xlfn.XLOOKUP(Table5[[#This Row],[Serial '#]],Table10[Serial '#],Table10[Charity Association],"",,)</f>
        <v>Greater Cleveland Football Foundation</v>
      </c>
      <c r="X2757" s="3" t="s">
        <v>4062</v>
      </c>
      <c r="Y2757" s="33">
        <v>45540</v>
      </c>
      <c r="Z2757" s="3" t="s">
        <v>23</v>
      </c>
    </row>
    <row r="2758" spans="1:26" hidden="1" x14ac:dyDescent="0.35">
      <c r="A2758" s="3">
        <v>2756</v>
      </c>
      <c r="B2758" s="78">
        <v>45519</v>
      </c>
      <c r="C2758" s="73" t="str">
        <f>_xlfn.XLOOKUP(Table5[[#This Row],[Serial '#]],Table10[Serial '#],Table10[Date],"",,)</f>
        <v/>
      </c>
      <c r="D27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58" s="73" t="str">
        <f>IF(Table5[[#This Row],[Date Distributed]]="","In Stock","Distributed")</f>
        <v>In Stock</v>
      </c>
      <c r="F2758" s="79" t="s">
        <v>660</v>
      </c>
      <c r="G2758" s="75" t="s">
        <v>761</v>
      </c>
      <c r="H2758" s="80" t="s">
        <v>781</v>
      </c>
      <c r="I2758" s="80" t="s">
        <v>782</v>
      </c>
      <c r="J2758" s="81" t="s">
        <v>3353</v>
      </c>
      <c r="K2758" s="80" t="s">
        <v>529</v>
      </c>
      <c r="L2758" s="3" t="str">
        <f>_xlfn.XLOOKUP(Table5[[#This Row],[Item '#]],Ticket_Forms[Form Number],Ticket_Forms[Game Name],"",,)</f>
        <v>Busting The Vault</v>
      </c>
      <c r="M2758" s="15">
        <v>134</v>
      </c>
      <c r="N2758" s="3">
        <f>LOOKUP(Table5[[#This Row],[Item '#]],Ticket_Forms[Form Number],Ticket_Forms[Ticket Count])</f>
        <v>4000</v>
      </c>
      <c r="O2758" s="16">
        <f>LOOKUP(Table5[[#This Row],[Item '#]],Ticket_Forms[Form Number],Ticket_Forms[Ticket Value])</f>
        <v>1</v>
      </c>
      <c r="P2758" s="16">
        <f>LOOKUP(Table5[[#This Row],[Item '#]],Ticket_Forms[Form Number],Ticket_Forms[Revenue])</f>
        <v>4000</v>
      </c>
      <c r="Q2758" s="16">
        <f>LOOKUP(Table5[[#This Row],[Item '#]],Ticket_Forms[Form Number],Ticket_Forms[Ideal Profit])</f>
        <v>998</v>
      </c>
      <c r="R2758" s="16">
        <f>LOOKUP(Table5[[#This Row],[Item '#]],Ticket_Forms[Form Number],Ticket_Forms[Prizes])</f>
        <v>3002</v>
      </c>
      <c r="S2758" s="16">
        <f>LOOKUP(Table5[[#This Row],[Item '#]],Ticket_Forms[Form Number],Ticket_Forms[Location Rent])</f>
        <v>240</v>
      </c>
      <c r="T2758" s="16">
        <f>LOOKUP(Table5[[#This Row],[Item '#]],Ticket_Forms[Form Number],Ticket_Forms[Last Sale])</f>
        <v>0</v>
      </c>
      <c r="U2758" s="16" t="s">
        <v>3909</v>
      </c>
      <c r="V2758" s="58" t="str">
        <f>Table5[[#This Row],[Date Distributed]]</f>
        <v/>
      </c>
      <c r="W2758" s="3" t="str">
        <f>_xlfn.XLOOKUP(Table5[[#This Row],[Serial '#]],Table10[Serial '#],Table10[Charity Association],"",,)</f>
        <v/>
      </c>
      <c r="X2758" s="3" t="s">
        <v>4062</v>
      </c>
      <c r="Y2758" s="33">
        <v>45540</v>
      </c>
      <c r="Z2758" s="16" t="s">
        <v>23</v>
      </c>
    </row>
    <row r="2759" spans="1:26" hidden="1" x14ac:dyDescent="0.35">
      <c r="A2759" s="3">
        <v>2757</v>
      </c>
      <c r="B2759" s="78">
        <v>45519</v>
      </c>
      <c r="C2759" s="73">
        <f>_xlfn.XLOOKUP(Table5[[#This Row],[Serial '#]],Table10[Serial '#],Table10[Date],"",,)</f>
        <v>45538</v>
      </c>
      <c r="D27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59" s="73" t="str">
        <f>IF(Table5[[#This Row],[Date Distributed]]="","In Stock","Distributed")</f>
        <v>Distributed</v>
      </c>
      <c r="F2759" s="79" t="s">
        <v>660</v>
      </c>
      <c r="G2759" s="75" t="s">
        <v>761</v>
      </c>
      <c r="H2759" s="80" t="s">
        <v>781</v>
      </c>
      <c r="I2759" s="80" t="s">
        <v>782</v>
      </c>
      <c r="J2759" s="81" t="s">
        <v>3354</v>
      </c>
      <c r="K2759" s="80" t="s">
        <v>529</v>
      </c>
      <c r="L2759" s="3" t="str">
        <f>_xlfn.XLOOKUP(Table5[[#This Row],[Item '#]],Ticket_Forms[Form Number],Ticket_Forms[Game Name],"",,)</f>
        <v>Busting The Vault</v>
      </c>
      <c r="M2759" s="15">
        <v>134</v>
      </c>
      <c r="N2759" s="3">
        <f>LOOKUP(Table5[[#This Row],[Item '#]],Ticket_Forms[Form Number],Ticket_Forms[Ticket Count])</f>
        <v>4000</v>
      </c>
      <c r="O2759" s="16">
        <f>LOOKUP(Table5[[#This Row],[Item '#]],Ticket_Forms[Form Number],Ticket_Forms[Ticket Value])</f>
        <v>1</v>
      </c>
      <c r="P2759" s="16">
        <f>LOOKUP(Table5[[#This Row],[Item '#]],Ticket_Forms[Form Number],Ticket_Forms[Revenue])</f>
        <v>4000</v>
      </c>
      <c r="Q2759" s="16">
        <f>LOOKUP(Table5[[#This Row],[Item '#]],Ticket_Forms[Form Number],Ticket_Forms[Ideal Profit])</f>
        <v>998</v>
      </c>
      <c r="R2759" s="16">
        <f>LOOKUP(Table5[[#This Row],[Item '#]],Ticket_Forms[Form Number],Ticket_Forms[Prizes])</f>
        <v>3002</v>
      </c>
      <c r="S2759" s="16">
        <f>LOOKUP(Table5[[#This Row],[Item '#]],Ticket_Forms[Form Number],Ticket_Forms[Location Rent])</f>
        <v>240</v>
      </c>
      <c r="T2759" s="16">
        <f>LOOKUP(Table5[[#This Row],[Item '#]],Ticket_Forms[Form Number],Ticket_Forms[Last Sale])</f>
        <v>0</v>
      </c>
      <c r="U2759" s="16" t="s">
        <v>3909</v>
      </c>
      <c r="V2759" s="58">
        <f>Table5[[#This Row],[Date Distributed]]</f>
        <v>45538</v>
      </c>
      <c r="W2759" s="3" t="str">
        <f>_xlfn.XLOOKUP(Table5[[#This Row],[Serial '#]],Table10[Serial '#],Table10[Charity Association],"",,)</f>
        <v>Greater Cleveland Football Foundation</v>
      </c>
      <c r="X2759" s="3" t="s">
        <v>4062</v>
      </c>
      <c r="Y2759" s="33">
        <v>45540</v>
      </c>
      <c r="Z2759" s="3" t="s">
        <v>23</v>
      </c>
    </row>
    <row r="2760" spans="1:26" hidden="1" x14ac:dyDescent="0.35">
      <c r="A2760" s="3">
        <v>2758</v>
      </c>
      <c r="B2760" s="78">
        <v>45519</v>
      </c>
      <c r="C2760" s="73" t="str">
        <f>_xlfn.XLOOKUP(Table5[[#This Row],[Serial '#]],Table10[Serial '#],Table10[Date],"",,)</f>
        <v/>
      </c>
      <c r="D27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60" s="73" t="str">
        <f>IF(Table5[[#This Row],[Date Distributed]]="","In Stock","Distributed")</f>
        <v>In Stock</v>
      </c>
      <c r="F2760" s="79" t="s">
        <v>660</v>
      </c>
      <c r="G2760" s="75" t="s">
        <v>761</v>
      </c>
      <c r="H2760" s="80" t="s">
        <v>781</v>
      </c>
      <c r="I2760" s="80" t="s">
        <v>782</v>
      </c>
      <c r="J2760" s="81" t="s">
        <v>3355</v>
      </c>
      <c r="K2760" s="80" t="s">
        <v>529</v>
      </c>
      <c r="L2760" s="3" t="str">
        <f>_xlfn.XLOOKUP(Table5[[#This Row],[Item '#]],Ticket_Forms[Form Number],Ticket_Forms[Game Name],"",,)</f>
        <v>Busting The Vault</v>
      </c>
      <c r="M2760" s="15">
        <v>134</v>
      </c>
      <c r="N2760" s="3">
        <f>LOOKUP(Table5[[#This Row],[Item '#]],Ticket_Forms[Form Number],Ticket_Forms[Ticket Count])</f>
        <v>4000</v>
      </c>
      <c r="O2760" s="16">
        <f>LOOKUP(Table5[[#This Row],[Item '#]],Ticket_Forms[Form Number],Ticket_Forms[Ticket Value])</f>
        <v>1</v>
      </c>
      <c r="P2760" s="16">
        <f>LOOKUP(Table5[[#This Row],[Item '#]],Ticket_Forms[Form Number],Ticket_Forms[Revenue])</f>
        <v>4000</v>
      </c>
      <c r="Q2760" s="16">
        <f>LOOKUP(Table5[[#This Row],[Item '#]],Ticket_Forms[Form Number],Ticket_Forms[Ideal Profit])</f>
        <v>998</v>
      </c>
      <c r="R2760" s="16">
        <f>LOOKUP(Table5[[#This Row],[Item '#]],Ticket_Forms[Form Number],Ticket_Forms[Prizes])</f>
        <v>3002</v>
      </c>
      <c r="S2760" s="16">
        <f>LOOKUP(Table5[[#This Row],[Item '#]],Ticket_Forms[Form Number],Ticket_Forms[Location Rent])</f>
        <v>240</v>
      </c>
      <c r="T2760" s="16">
        <f>LOOKUP(Table5[[#This Row],[Item '#]],Ticket_Forms[Form Number],Ticket_Forms[Last Sale])</f>
        <v>0</v>
      </c>
      <c r="U2760" s="16" t="s">
        <v>3909</v>
      </c>
      <c r="V2760" s="58" t="str">
        <f>Table5[[#This Row],[Date Distributed]]</f>
        <v/>
      </c>
      <c r="W2760" s="3" t="str">
        <f>_xlfn.XLOOKUP(Table5[[#This Row],[Serial '#]],Table10[Serial '#],Table10[Charity Association],"",,)</f>
        <v/>
      </c>
      <c r="X2760" s="3" t="s">
        <v>4062</v>
      </c>
      <c r="Y2760" s="33">
        <v>45540</v>
      </c>
      <c r="Z2760" s="16" t="s">
        <v>23</v>
      </c>
    </row>
    <row r="2761" spans="1:26" hidden="1" x14ac:dyDescent="0.35">
      <c r="A2761" s="3">
        <v>2759</v>
      </c>
      <c r="B2761" s="78">
        <v>45519</v>
      </c>
      <c r="C2761" s="73" t="str">
        <f>_xlfn.XLOOKUP(Table5[[#This Row],[Serial '#]],Table10[Serial '#],Table10[Date],"",,)</f>
        <v/>
      </c>
      <c r="D27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61" s="73" t="str">
        <f>IF(Table5[[#This Row],[Date Distributed]]="","In Stock","Distributed")</f>
        <v>In Stock</v>
      </c>
      <c r="F2761" s="79" t="s">
        <v>660</v>
      </c>
      <c r="G2761" s="75" t="s">
        <v>761</v>
      </c>
      <c r="H2761" s="80" t="s">
        <v>781</v>
      </c>
      <c r="I2761" s="80" t="s">
        <v>782</v>
      </c>
      <c r="J2761" s="81" t="s">
        <v>3356</v>
      </c>
      <c r="K2761" s="80" t="s">
        <v>527</v>
      </c>
      <c r="L2761" s="3" t="str">
        <f>_xlfn.XLOOKUP(Table5[[#This Row],[Item '#]],Ticket_Forms[Form Number],Ticket_Forms[Game Name],"",,)</f>
        <v>Chips A Plenty</v>
      </c>
      <c r="M2761" s="15">
        <v>134</v>
      </c>
      <c r="N2761" s="3">
        <f>LOOKUP(Table5[[#This Row],[Item '#]],Ticket_Forms[Form Number],Ticket_Forms[Ticket Count])</f>
        <v>4000</v>
      </c>
      <c r="O2761" s="16">
        <f>LOOKUP(Table5[[#This Row],[Item '#]],Ticket_Forms[Form Number],Ticket_Forms[Ticket Value])</f>
        <v>1</v>
      </c>
      <c r="P2761" s="16">
        <f>LOOKUP(Table5[[#This Row],[Item '#]],Ticket_Forms[Form Number],Ticket_Forms[Revenue])</f>
        <v>4000</v>
      </c>
      <c r="Q2761" s="16">
        <f>LOOKUP(Table5[[#This Row],[Item '#]],Ticket_Forms[Form Number],Ticket_Forms[Ideal Profit])</f>
        <v>998</v>
      </c>
      <c r="R2761" s="16">
        <f>LOOKUP(Table5[[#This Row],[Item '#]],Ticket_Forms[Form Number],Ticket_Forms[Prizes])</f>
        <v>3002</v>
      </c>
      <c r="S2761" s="16">
        <f>LOOKUP(Table5[[#This Row],[Item '#]],Ticket_Forms[Form Number],Ticket_Forms[Location Rent])</f>
        <v>240</v>
      </c>
      <c r="T2761" s="16">
        <f>LOOKUP(Table5[[#This Row],[Item '#]],Ticket_Forms[Form Number],Ticket_Forms[Last Sale])</f>
        <v>0</v>
      </c>
      <c r="U2761" s="16" t="s">
        <v>3909</v>
      </c>
      <c r="V2761" s="58" t="str">
        <f>Table5[[#This Row],[Date Distributed]]</f>
        <v/>
      </c>
      <c r="W2761" s="3" t="str">
        <f>_xlfn.XLOOKUP(Table5[[#This Row],[Serial '#]],Table10[Serial '#],Table10[Charity Association],"",,)</f>
        <v/>
      </c>
      <c r="X2761" s="3" t="s">
        <v>4062</v>
      </c>
      <c r="Y2761" s="33">
        <v>45540</v>
      </c>
      <c r="Z2761" s="16" t="s">
        <v>23</v>
      </c>
    </row>
    <row r="2762" spans="1:26" hidden="1" x14ac:dyDescent="0.35">
      <c r="A2762" s="3">
        <v>2760</v>
      </c>
      <c r="B2762" s="78">
        <v>45519</v>
      </c>
      <c r="C2762" s="73">
        <f>_xlfn.XLOOKUP(Table5[[#This Row],[Serial '#]],Table10[Serial '#],Table10[Date],"",,)</f>
        <v>45540</v>
      </c>
      <c r="D27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62" s="73" t="str">
        <f>IF(Table5[[#This Row],[Date Distributed]]="","In Stock","Distributed")</f>
        <v>Distributed</v>
      </c>
      <c r="F2762" s="79" t="s">
        <v>660</v>
      </c>
      <c r="G2762" s="75" t="s">
        <v>761</v>
      </c>
      <c r="H2762" s="80" t="s">
        <v>781</v>
      </c>
      <c r="I2762" s="80" t="s">
        <v>782</v>
      </c>
      <c r="J2762" s="81" t="s">
        <v>3357</v>
      </c>
      <c r="K2762" s="80" t="s">
        <v>527</v>
      </c>
      <c r="L2762" s="3" t="str">
        <f>_xlfn.XLOOKUP(Table5[[#This Row],[Item '#]],Ticket_Forms[Form Number],Ticket_Forms[Game Name],"",,)</f>
        <v>Chips A Plenty</v>
      </c>
      <c r="M2762" s="15">
        <v>134</v>
      </c>
      <c r="N2762" s="3">
        <f>LOOKUP(Table5[[#This Row],[Item '#]],Ticket_Forms[Form Number],Ticket_Forms[Ticket Count])</f>
        <v>4000</v>
      </c>
      <c r="O2762" s="16">
        <f>LOOKUP(Table5[[#This Row],[Item '#]],Ticket_Forms[Form Number],Ticket_Forms[Ticket Value])</f>
        <v>1</v>
      </c>
      <c r="P2762" s="16">
        <f>LOOKUP(Table5[[#This Row],[Item '#]],Ticket_Forms[Form Number],Ticket_Forms[Revenue])</f>
        <v>4000</v>
      </c>
      <c r="Q2762" s="16">
        <f>LOOKUP(Table5[[#This Row],[Item '#]],Ticket_Forms[Form Number],Ticket_Forms[Ideal Profit])</f>
        <v>998</v>
      </c>
      <c r="R2762" s="16">
        <f>LOOKUP(Table5[[#This Row],[Item '#]],Ticket_Forms[Form Number],Ticket_Forms[Prizes])</f>
        <v>3002</v>
      </c>
      <c r="S2762" s="16">
        <f>LOOKUP(Table5[[#This Row],[Item '#]],Ticket_Forms[Form Number],Ticket_Forms[Location Rent])</f>
        <v>240</v>
      </c>
      <c r="T2762" s="16">
        <f>LOOKUP(Table5[[#This Row],[Item '#]],Ticket_Forms[Form Number],Ticket_Forms[Last Sale])</f>
        <v>0</v>
      </c>
      <c r="U2762" s="16" t="s">
        <v>3909</v>
      </c>
      <c r="V2762" s="58">
        <f>Table5[[#This Row],[Date Distributed]]</f>
        <v>45540</v>
      </c>
      <c r="W2762" s="3" t="str">
        <f>_xlfn.XLOOKUP(Table5[[#This Row],[Serial '#]],Table10[Serial '#],Table10[Charity Association],"",,)</f>
        <v>Cleveland Police Athletic League</v>
      </c>
      <c r="X2762" s="3" t="s">
        <v>4062</v>
      </c>
      <c r="Y2762" s="33">
        <v>45540</v>
      </c>
      <c r="Z2762" s="3" t="s">
        <v>23</v>
      </c>
    </row>
    <row r="2763" spans="1:26" hidden="1" x14ac:dyDescent="0.35">
      <c r="A2763" s="3">
        <v>2761</v>
      </c>
      <c r="B2763" s="78">
        <v>45519</v>
      </c>
      <c r="C2763" s="73" t="str">
        <f>_xlfn.XLOOKUP(Table5[[#This Row],[Serial '#]],Table10[Serial '#],Table10[Date],"",,)</f>
        <v/>
      </c>
      <c r="D27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63" s="73" t="str">
        <f>IF(Table5[[#This Row],[Date Distributed]]="","In Stock","Distributed")</f>
        <v>In Stock</v>
      </c>
      <c r="F2763" s="79" t="s">
        <v>660</v>
      </c>
      <c r="G2763" s="75" t="s">
        <v>761</v>
      </c>
      <c r="H2763" s="80" t="s">
        <v>781</v>
      </c>
      <c r="I2763" s="80" t="s">
        <v>782</v>
      </c>
      <c r="J2763" s="81" t="s">
        <v>3358</v>
      </c>
      <c r="K2763" s="80" t="s">
        <v>527</v>
      </c>
      <c r="L2763" s="3" t="str">
        <f>_xlfn.XLOOKUP(Table5[[#This Row],[Item '#]],Ticket_Forms[Form Number],Ticket_Forms[Game Name],"",,)</f>
        <v>Chips A Plenty</v>
      </c>
      <c r="M2763" s="15">
        <v>134</v>
      </c>
      <c r="N2763" s="3">
        <f>LOOKUP(Table5[[#This Row],[Item '#]],Ticket_Forms[Form Number],Ticket_Forms[Ticket Count])</f>
        <v>4000</v>
      </c>
      <c r="O2763" s="16">
        <f>LOOKUP(Table5[[#This Row],[Item '#]],Ticket_Forms[Form Number],Ticket_Forms[Ticket Value])</f>
        <v>1</v>
      </c>
      <c r="P2763" s="16">
        <f>LOOKUP(Table5[[#This Row],[Item '#]],Ticket_Forms[Form Number],Ticket_Forms[Revenue])</f>
        <v>4000</v>
      </c>
      <c r="Q2763" s="16">
        <f>LOOKUP(Table5[[#This Row],[Item '#]],Ticket_Forms[Form Number],Ticket_Forms[Ideal Profit])</f>
        <v>998</v>
      </c>
      <c r="R2763" s="16">
        <f>LOOKUP(Table5[[#This Row],[Item '#]],Ticket_Forms[Form Number],Ticket_Forms[Prizes])</f>
        <v>3002</v>
      </c>
      <c r="S2763" s="16">
        <f>LOOKUP(Table5[[#This Row],[Item '#]],Ticket_Forms[Form Number],Ticket_Forms[Location Rent])</f>
        <v>240</v>
      </c>
      <c r="T2763" s="16">
        <f>LOOKUP(Table5[[#This Row],[Item '#]],Ticket_Forms[Form Number],Ticket_Forms[Last Sale])</f>
        <v>0</v>
      </c>
      <c r="U2763" s="16" t="s">
        <v>3909</v>
      </c>
      <c r="V2763" s="58" t="str">
        <f>Table5[[#This Row],[Date Distributed]]</f>
        <v/>
      </c>
      <c r="W2763" s="3" t="str">
        <f>_xlfn.XLOOKUP(Table5[[#This Row],[Serial '#]],Table10[Serial '#],Table10[Charity Association],"",,)</f>
        <v/>
      </c>
      <c r="X2763" s="3" t="s">
        <v>4062</v>
      </c>
      <c r="Y2763" s="33">
        <v>45540</v>
      </c>
      <c r="Z2763" s="16" t="s">
        <v>23</v>
      </c>
    </row>
    <row r="2764" spans="1:26" hidden="1" x14ac:dyDescent="0.35">
      <c r="A2764" s="3">
        <v>2762</v>
      </c>
      <c r="B2764" s="78">
        <v>45519</v>
      </c>
      <c r="C2764" s="73" t="str">
        <f>_xlfn.XLOOKUP(Table5[[#This Row],[Serial '#]],Table10[Serial '#],Table10[Date],"",,)</f>
        <v/>
      </c>
      <c r="D27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64" s="73" t="str">
        <f>IF(Table5[[#This Row],[Date Distributed]]="","In Stock","Distributed")</f>
        <v>In Stock</v>
      </c>
      <c r="F2764" s="79" t="s">
        <v>660</v>
      </c>
      <c r="G2764" s="75" t="s">
        <v>761</v>
      </c>
      <c r="H2764" s="80" t="s">
        <v>781</v>
      </c>
      <c r="I2764" s="80" t="s">
        <v>782</v>
      </c>
      <c r="J2764" s="81" t="s">
        <v>3359</v>
      </c>
      <c r="K2764" s="80" t="s">
        <v>528</v>
      </c>
      <c r="L2764" s="3" t="str">
        <f>_xlfn.XLOOKUP(Table5[[#This Row],[Item '#]],Ticket_Forms[Form Number],Ticket_Forms[Game Name],"",,)</f>
        <v>Dream Homes</v>
      </c>
      <c r="M2764" s="15">
        <v>134</v>
      </c>
      <c r="N2764" s="3">
        <f>LOOKUP(Table5[[#This Row],[Item '#]],Ticket_Forms[Form Number],Ticket_Forms[Ticket Count])</f>
        <v>4000</v>
      </c>
      <c r="O2764" s="16">
        <f>LOOKUP(Table5[[#This Row],[Item '#]],Ticket_Forms[Form Number],Ticket_Forms[Ticket Value])</f>
        <v>1</v>
      </c>
      <c r="P2764" s="16">
        <f>LOOKUP(Table5[[#This Row],[Item '#]],Ticket_Forms[Form Number],Ticket_Forms[Revenue])</f>
        <v>4000</v>
      </c>
      <c r="Q2764" s="16">
        <f>LOOKUP(Table5[[#This Row],[Item '#]],Ticket_Forms[Form Number],Ticket_Forms[Ideal Profit])</f>
        <v>998</v>
      </c>
      <c r="R2764" s="16">
        <f>LOOKUP(Table5[[#This Row],[Item '#]],Ticket_Forms[Form Number],Ticket_Forms[Prizes])</f>
        <v>3002</v>
      </c>
      <c r="S2764" s="16">
        <f>LOOKUP(Table5[[#This Row],[Item '#]],Ticket_Forms[Form Number],Ticket_Forms[Location Rent])</f>
        <v>240</v>
      </c>
      <c r="T2764" s="16">
        <f>LOOKUP(Table5[[#This Row],[Item '#]],Ticket_Forms[Form Number],Ticket_Forms[Last Sale])</f>
        <v>0</v>
      </c>
      <c r="U2764" s="16" t="s">
        <v>3909</v>
      </c>
      <c r="V2764" s="58" t="str">
        <f>Table5[[#This Row],[Date Distributed]]</f>
        <v/>
      </c>
      <c r="W2764" s="3" t="str">
        <f>_xlfn.XLOOKUP(Table5[[#This Row],[Serial '#]],Table10[Serial '#],Table10[Charity Association],"",,)</f>
        <v/>
      </c>
      <c r="X2764" s="3" t="s">
        <v>4062</v>
      </c>
      <c r="Y2764" s="33">
        <v>45540</v>
      </c>
      <c r="Z2764" s="16" t="s">
        <v>23</v>
      </c>
    </row>
    <row r="2765" spans="1:26" hidden="1" x14ac:dyDescent="0.35">
      <c r="A2765" s="3">
        <v>2763</v>
      </c>
      <c r="B2765" s="78">
        <v>45519</v>
      </c>
      <c r="C2765" s="73" t="str">
        <f>_xlfn.XLOOKUP(Table5[[#This Row],[Serial '#]],Table10[Serial '#],Table10[Date],"",,)</f>
        <v/>
      </c>
      <c r="D27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65" s="73" t="str">
        <f>IF(Table5[[#This Row],[Date Distributed]]="","In Stock","Distributed")</f>
        <v>In Stock</v>
      </c>
      <c r="F2765" s="79" t="s">
        <v>660</v>
      </c>
      <c r="G2765" s="75" t="s">
        <v>761</v>
      </c>
      <c r="H2765" s="80" t="s">
        <v>781</v>
      </c>
      <c r="I2765" s="80" t="s">
        <v>782</v>
      </c>
      <c r="J2765" s="81" t="s">
        <v>3360</v>
      </c>
      <c r="K2765" s="80" t="s">
        <v>528</v>
      </c>
      <c r="L2765" s="3" t="str">
        <f>_xlfn.XLOOKUP(Table5[[#This Row],[Item '#]],Ticket_Forms[Form Number],Ticket_Forms[Game Name],"",,)</f>
        <v>Dream Homes</v>
      </c>
      <c r="M2765" s="15">
        <v>134</v>
      </c>
      <c r="N2765" s="3">
        <f>LOOKUP(Table5[[#This Row],[Item '#]],Ticket_Forms[Form Number],Ticket_Forms[Ticket Count])</f>
        <v>4000</v>
      </c>
      <c r="O2765" s="16">
        <f>LOOKUP(Table5[[#This Row],[Item '#]],Ticket_Forms[Form Number],Ticket_Forms[Ticket Value])</f>
        <v>1</v>
      </c>
      <c r="P2765" s="16">
        <f>LOOKUP(Table5[[#This Row],[Item '#]],Ticket_Forms[Form Number],Ticket_Forms[Revenue])</f>
        <v>4000</v>
      </c>
      <c r="Q2765" s="16">
        <f>LOOKUP(Table5[[#This Row],[Item '#]],Ticket_Forms[Form Number],Ticket_Forms[Ideal Profit])</f>
        <v>998</v>
      </c>
      <c r="R2765" s="16">
        <f>LOOKUP(Table5[[#This Row],[Item '#]],Ticket_Forms[Form Number],Ticket_Forms[Prizes])</f>
        <v>3002</v>
      </c>
      <c r="S2765" s="16">
        <f>LOOKUP(Table5[[#This Row],[Item '#]],Ticket_Forms[Form Number],Ticket_Forms[Location Rent])</f>
        <v>240</v>
      </c>
      <c r="T2765" s="16">
        <f>LOOKUP(Table5[[#This Row],[Item '#]],Ticket_Forms[Form Number],Ticket_Forms[Last Sale])</f>
        <v>0</v>
      </c>
      <c r="U2765" s="16" t="s">
        <v>3909</v>
      </c>
      <c r="V2765" s="58" t="str">
        <f>Table5[[#This Row],[Date Distributed]]</f>
        <v/>
      </c>
      <c r="W2765" s="3" t="str">
        <f>_xlfn.XLOOKUP(Table5[[#This Row],[Serial '#]],Table10[Serial '#],Table10[Charity Association],"",,)</f>
        <v/>
      </c>
      <c r="X2765" s="3" t="s">
        <v>4062</v>
      </c>
      <c r="Y2765" s="33">
        <v>45540</v>
      </c>
      <c r="Z2765" s="16" t="s">
        <v>23</v>
      </c>
    </row>
    <row r="2766" spans="1:26" hidden="1" x14ac:dyDescent="0.35">
      <c r="A2766" s="3">
        <v>2764</v>
      </c>
      <c r="B2766" s="78">
        <v>45519</v>
      </c>
      <c r="C2766" s="73" t="str">
        <f>_xlfn.XLOOKUP(Table5[[#This Row],[Serial '#]],Table10[Serial '#],Table10[Date],"",,)</f>
        <v/>
      </c>
      <c r="D27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66" s="73" t="str">
        <f>IF(Table5[[#This Row],[Date Distributed]]="","In Stock","Distributed")</f>
        <v>In Stock</v>
      </c>
      <c r="F2766" s="79" t="s">
        <v>660</v>
      </c>
      <c r="G2766" s="75" t="s">
        <v>761</v>
      </c>
      <c r="H2766" s="80" t="s">
        <v>781</v>
      </c>
      <c r="I2766" s="80" t="s">
        <v>782</v>
      </c>
      <c r="J2766" s="81" t="s">
        <v>3361</v>
      </c>
      <c r="K2766" s="80" t="s">
        <v>528</v>
      </c>
      <c r="L2766" s="3" t="str">
        <f>_xlfn.XLOOKUP(Table5[[#This Row],[Item '#]],Ticket_Forms[Form Number],Ticket_Forms[Game Name],"",,)</f>
        <v>Dream Homes</v>
      </c>
      <c r="M2766" s="15">
        <v>134</v>
      </c>
      <c r="N2766" s="3">
        <f>LOOKUP(Table5[[#This Row],[Item '#]],Ticket_Forms[Form Number],Ticket_Forms[Ticket Count])</f>
        <v>4000</v>
      </c>
      <c r="O2766" s="16">
        <f>LOOKUP(Table5[[#This Row],[Item '#]],Ticket_Forms[Form Number],Ticket_Forms[Ticket Value])</f>
        <v>1</v>
      </c>
      <c r="P2766" s="16">
        <f>LOOKUP(Table5[[#This Row],[Item '#]],Ticket_Forms[Form Number],Ticket_Forms[Revenue])</f>
        <v>4000</v>
      </c>
      <c r="Q2766" s="16">
        <f>LOOKUP(Table5[[#This Row],[Item '#]],Ticket_Forms[Form Number],Ticket_Forms[Ideal Profit])</f>
        <v>998</v>
      </c>
      <c r="R2766" s="16">
        <f>LOOKUP(Table5[[#This Row],[Item '#]],Ticket_Forms[Form Number],Ticket_Forms[Prizes])</f>
        <v>3002</v>
      </c>
      <c r="S2766" s="16">
        <f>LOOKUP(Table5[[#This Row],[Item '#]],Ticket_Forms[Form Number],Ticket_Forms[Location Rent])</f>
        <v>240</v>
      </c>
      <c r="T2766" s="16">
        <f>LOOKUP(Table5[[#This Row],[Item '#]],Ticket_Forms[Form Number],Ticket_Forms[Last Sale])</f>
        <v>0</v>
      </c>
      <c r="U2766" s="16" t="s">
        <v>3909</v>
      </c>
      <c r="V2766" s="58" t="str">
        <f>Table5[[#This Row],[Date Distributed]]</f>
        <v/>
      </c>
      <c r="W2766" s="3" t="str">
        <f>_xlfn.XLOOKUP(Table5[[#This Row],[Serial '#]],Table10[Serial '#],Table10[Charity Association],"",,)</f>
        <v/>
      </c>
      <c r="X2766" s="3" t="s">
        <v>4062</v>
      </c>
      <c r="Y2766" s="33">
        <v>45540</v>
      </c>
      <c r="Z2766" s="16" t="s">
        <v>23</v>
      </c>
    </row>
    <row r="2767" spans="1:26" hidden="1" x14ac:dyDescent="0.35">
      <c r="A2767" s="3">
        <v>2765</v>
      </c>
      <c r="B2767" s="78">
        <v>45519</v>
      </c>
      <c r="C2767" s="73" t="str">
        <f>_xlfn.XLOOKUP(Table5[[#This Row],[Serial '#]],Table10[Serial '#],Table10[Date],"",,)</f>
        <v/>
      </c>
      <c r="D27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67" s="73" t="str">
        <f>IF(Table5[[#This Row],[Date Distributed]]="","In Stock","Distributed")</f>
        <v>In Stock</v>
      </c>
      <c r="F2767" s="79" t="s">
        <v>660</v>
      </c>
      <c r="G2767" s="75" t="s">
        <v>761</v>
      </c>
      <c r="H2767" s="80" t="s">
        <v>781</v>
      </c>
      <c r="I2767" s="80" t="s">
        <v>782</v>
      </c>
      <c r="J2767" s="81" t="s">
        <v>3362</v>
      </c>
      <c r="K2767" s="80" t="s">
        <v>526</v>
      </c>
      <c r="L2767" s="3" t="str">
        <f>_xlfn.XLOOKUP(Table5[[#This Row],[Item '#]],Ticket_Forms[Form Number],Ticket_Forms[Game Name],"",,)</f>
        <v>Drinks On Me</v>
      </c>
      <c r="M2767" s="15">
        <v>134</v>
      </c>
      <c r="N2767" s="3">
        <f>LOOKUP(Table5[[#This Row],[Item '#]],Ticket_Forms[Form Number],Ticket_Forms[Ticket Count])</f>
        <v>4000</v>
      </c>
      <c r="O2767" s="16">
        <f>LOOKUP(Table5[[#This Row],[Item '#]],Ticket_Forms[Form Number],Ticket_Forms[Ticket Value])</f>
        <v>1</v>
      </c>
      <c r="P2767" s="16">
        <f>LOOKUP(Table5[[#This Row],[Item '#]],Ticket_Forms[Form Number],Ticket_Forms[Revenue])</f>
        <v>4000</v>
      </c>
      <c r="Q2767" s="16">
        <f>LOOKUP(Table5[[#This Row],[Item '#]],Ticket_Forms[Form Number],Ticket_Forms[Ideal Profit])</f>
        <v>998</v>
      </c>
      <c r="R2767" s="16">
        <f>LOOKUP(Table5[[#This Row],[Item '#]],Ticket_Forms[Form Number],Ticket_Forms[Prizes])</f>
        <v>3002</v>
      </c>
      <c r="S2767" s="16">
        <f>LOOKUP(Table5[[#This Row],[Item '#]],Ticket_Forms[Form Number],Ticket_Forms[Location Rent])</f>
        <v>240</v>
      </c>
      <c r="T2767" s="16">
        <f>LOOKUP(Table5[[#This Row],[Item '#]],Ticket_Forms[Form Number],Ticket_Forms[Last Sale])</f>
        <v>0</v>
      </c>
      <c r="U2767" s="16" t="s">
        <v>3909</v>
      </c>
      <c r="V2767" s="58" t="str">
        <f>Table5[[#This Row],[Date Distributed]]</f>
        <v/>
      </c>
      <c r="W2767" s="3" t="str">
        <f>_xlfn.XLOOKUP(Table5[[#This Row],[Serial '#]],Table10[Serial '#],Table10[Charity Association],"",,)</f>
        <v/>
      </c>
      <c r="X2767" s="3" t="s">
        <v>4062</v>
      </c>
      <c r="Y2767" s="33">
        <v>45540</v>
      </c>
      <c r="Z2767" s="16" t="s">
        <v>23</v>
      </c>
    </row>
    <row r="2768" spans="1:26" hidden="1" x14ac:dyDescent="0.35">
      <c r="A2768" s="3">
        <v>2766</v>
      </c>
      <c r="B2768" s="78">
        <v>45519</v>
      </c>
      <c r="C2768" s="73">
        <f>_xlfn.XLOOKUP(Table5[[#This Row],[Serial '#]],Table10[Serial '#],Table10[Date],"",,)</f>
        <v>45538</v>
      </c>
      <c r="D27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68" s="73" t="str">
        <f>IF(Table5[[#This Row],[Date Distributed]]="","In Stock","Distributed")</f>
        <v>Distributed</v>
      </c>
      <c r="F2768" s="79" t="s">
        <v>660</v>
      </c>
      <c r="G2768" s="75" t="s">
        <v>761</v>
      </c>
      <c r="H2768" s="80" t="s">
        <v>781</v>
      </c>
      <c r="I2768" s="80" t="s">
        <v>782</v>
      </c>
      <c r="J2768" s="81" t="s">
        <v>3363</v>
      </c>
      <c r="K2768" s="80" t="s">
        <v>526</v>
      </c>
      <c r="L2768" s="3" t="str">
        <f>_xlfn.XLOOKUP(Table5[[#This Row],[Item '#]],Ticket_Forms[Form Number],Ticket_Forms[Game Name],"",,)</f>
        <v>Drinks On Me</v>
      </c>
      <c r="M2768" s="15">
        <v>134</v>
      </c>
      <c r="N2768" s="3">
        <f>LOOKUP(Table5[[#This Row],[Item '#]],Ticket_Forms[Form Number],Ticket_Forms[Ticket Count])</f>
        <v>4000</v>
      </c>
      <c r="O2768" s="16">
        <f>LOOKUP(Table5[[#This Row],[Item '#]],Ticket_Forms[Form Number],Ticket_Forms[Ticket Value])</f>
        <v>1</v>
      </c>
      <c r="P2768" s="16">
        <f>LOOKUP(Table5[[#This Row],[Item '#]],Ticket_Forms[Form Number],Ticket_Forms[Revenue])</f>
        <v>4000</v>
      </c>
      <c r="Q2768" s="16">
        <f>LOOKUP(Table5[[#This Row],[Item '#]],Ticket_Forms[Form Number],Ticket_Forms[Ideal Profit])</f>
        <v>998</v>
      </c>
      <c r="R2768" s="16">
        <f>LOOKUP(Table5[[#This Row],[Item '#]],Ticket_Forms[Form Number],Ticket_Forms[Prizes])</f>
        <v>3002</v>
      </c>
      <c r="S2768" s="16">
        <f>LOOKUP(Table5[[#This Row],[Item '#]],Ticket_Forms[Form Number],Ticket_Forms[Location Rent])</f>
        <v>240</v>
      </c>
      <c r="T2768" s="16">
        <f>LOOKUP(Table5[[#This Row],[Item '#]],Ticket_Forms[Form Number],Ticket_Forms[Last Sale])</f>
        <v>0</v>
      </c>
      <c r="U2768" s="16" t="s">
        <v>3909</v>
      </c>
      <c r="V2768" s="58">
        <f>Table5[[#This Row],[Date Distributed]]</f>
        <v>45538</v>
      </c>
      <c r="W2768" s="3" t="str">
        <f>_xlfn.XLOOKUP(Table5[[#This Row],[Serial '#]],Table10[Serial '#],Table10[Charity Association],"",,)</f>
        <v>Cleveland Police Athletic League</v>
      </c>
      <c r="X2768" s="3" t="s">
        <v>4062</v>
      </c>
      <c r="Y2768" s="33">
        <v>45540</v>
      </c>
      <c r="Z2768" s="3" t="s">
        <v>23</v>
      </c>
    </row>
    <row r="2769" spans="1:26" hidden="1" x14ac:dyDescent="0.35">
      <c r="A2769" s="3">
        <v>2767</v>
      </c>
      <c r="B2769" s="78">
        <v>45519</v>
      </c>
      <c r="C2769" s="73" t="str">
        <f>_xlfn.XLOOKUP(Table5[[#This Row],[Serial '#]],Table10[Serial '#],Table10[Date],"",,)</f>
        <v/>
      </c>
      <c r="D27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69" s="73" t="str">
        <f>IF(Table5[[#This Row],[Date Distributed]]="","In Stock","Distributed")</f>
        <v>In Stock</v>
      </c>
      <c r="F2769" s="79" t="s">
        <v>660</v>
      </c>
      <c r="G2769" s="75" t="s">
        <v>761</v>
      </c>
      <c r="H2769" s="80" t="s">
        <v>781</v>
      </c>
      <c r="I2769" s="80" t="s">
        <v>782</v>
      </c>
      <c r="J2769" s="81" t="s">
        <v>3364</v>
      </c>
      <c r="K2769" s="80" t="s">
        <v>523</v>
      </c>
      <c r="L2769" s="3" t="str">
        <f>_xlfn.XLOOKUP(Table5[[#This Row],[Item '#]],Ticket_Forms[Form Number],Ticket_Forms[Game Name],"",,)</f>
        <v>Shot and A Beer</v>
      </c>
      <c r="M2769" s="15">
        <v>134</v>
      </c>
      <c r="N2769" s="3">
        <f>LOOKUP(Table5[[#This Row],[Item '#]],Ticket_Forms[Form Number],Ticket_Forms[Ticket Count])</f>
        <v>4000</v>
      </c>
      <c r="O2769" s="16">
        <f>LOOKUP(Table5[[#This Row],[Item '#]],Ticket_Forms[Form Number],Ticket_Forms[Ticket Value])</f>
        <v>1</v>
      </c>
      <c r="P2769" s="16">
        <f>LOOKUP(Table5[[#This Row],[Item '#]],Ticket_Forms[Form Number],Ticket_Forms[Revenue])</f>
        <v>4000</v>
      </c>
      <c r="Q2769" s="16">
        <f>LOOKUP(Table5[[#This Row],[Item '#]],Ticket_Forms[Form Number],Ticket_Forms[Ideal Profit])</f>
        <v>998</v>
      </c>
      <c r="R2769" s="16">
        <f>LOOKUP(Table5[[#This Row],[Item '#]],Ticket_Forms[Form Number],Ticket_Forms[Prizes])</f>
        <v>3002</v>
      </c>
      <c r="S2769" s="16">
        <f>LOOKUP(Table5[[#This Row],[Item '#]],Ticket_Forms[Form Number],Ticket_Forms[Location Rent])</f>
        <v>240</v>
      </c>
      <c r="T2769" s="16">
        <f>LOOKUP(Table5[[#This Row],[Item '#]],Ticket_Forms[Form Number],Ticket_Forms[Last Sale])</f>
        <v>0</v>
      </c>
      <c r="U2769" s="16" t="s">
        <v>3909</v>
      </c>
      <c r="V2769" s="58" t="str">
        <f>Table5[[#This Row],[Date Distributed]]</f>
        <v/>
      </c>
      <c r="W2769" s="3" t="str">
        <f>_xlfn.XLOOKUP(Table5[[#This Row],[Serial '#]],Table10[Serial '#],Table10[Charity Association],"",,)</f>
        <v/>
      </c>
      <c r="X2769" s="3" t="s">
        <v>4062</v>
      </c>
      <c r="Y2769" s="33">
        <v>45540</v>
      </c>
      <c r="Z2769" s="16" t="s">
        <v>23</v>
      </c>
    </row>
    <row r="2770" spans="1:26" hidden="1" x14ac:dyDescent="0.35">
      <c r="A2770" s="3">
        <v>2768</v>
      </c>
      <c r="B2770" s="78">
        <v>45519</v>
      </c>
      <c r="C2770" s="73">
        <f>_xlfn.XLOOKUP(Table5[[#This Row],[Serial '#]],Table10[Serial '#],Table10[Date],"",,)</f>
        <v>45540</v>
      </c>
      <c r="D27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70" s="73" t="str">
        <f>IF(Table5[[#This Row],[Date Distributed]]="","In Stock","Distributed")</f>
        <v>Distributed</v>
      </c>
      <c r="F2770" s="79" t="s">
        <v>660</v>
      </c>
      <c r="G2770" s="75" t="s">
        <v>761</v>
      </c>
      <c r="H2770" s="80" t="s">
        <v>781</v>
      </c>
      <c r="I2770" s="80" t="s">
        <v>782</v>
      </c>
      <c r="J2770" s="81" t="s">
        <v>3365</v>
      </c>
      <c r="K2770" s="80" t="s">
        <v>523</v>
      </c>
      <c r="L2770" s="3" t="str">
        <f>_xlfn.XLOOKUP(Table5[[#This Row],[Item '#]],Ticket_Forms[Form Number],Ticket_Forms[Game Name],"",,)</f>
        <v>Shot and A Beer</v>
      </c>
      <c r="M2770" s="15">
        <v>134</v>
      </c>
      <c r="N2770" s="3">
        <f>LOOKUP(Table5[[#This Row],[Item '#]],Ticket_Forms[Form Number],Ticket_Forms[Ticket Count])</f>
        <v>4000</v>
      </c>
      <c r="O2770" s="16">
        <f>LOOKUP(Table5[[#This Row],[Item '#]],Ticket_Forms[Form Number],Ticket_Forms[Ticket Value])</f>
        <v>1</v>
      </c>
      <c r="P2770" s="16">
        <f>LOOKUP(Table5[[#This Row],[Item '#]],Ticket_Forms[Form Number],Ticket_Forms[Revenue])</f>
        <v>4000</v>
      </c>
      <c r="Q2770" s="16">
        <f>LOOKUP(Table5[[#This Row],[Item '#]],Ticket_Forms[Form Number],Ticket_Forms[Ideal Profit])</f>
        <v>998</v>
      </c>
      <c r="R2770" s="16">
        <f>LOOKUP(Table5[[#This Row],[Item '#]],Ticket_Forms[Form Number],Ticket_Forms[Prizes])</f>
        <v>3002</v>
      </c>
      <c r="S2770" s="16">
        <f>LOOKUP(Table5[[#This Row],[Item '#]],Ticket_Forms[Form Number],Ticket_Forms[Location Rent])</f>
        <v>240</v>
      </c>
      <c r="T2770" s="16">
        <f>LOOKUP(Table5[[#This Row],[Item '#]],Ticket_Forms[Form Number],Ticket_Forms[Last Sale])</f>
        <v>0</v>
      </c>
      <c r="U2770" s="16" t="s">
        <v>3909</v>
      </c>
      <c r="V2770" s="58">
        <f>Table5[[#This Row],[Date Distributed]]</f>
        <v>45540</v>
      </c>
      <c r="W2770" s="3" t="str">
        <f>_xlfn.XLOOKUP(Table5[[#This Row],[Serial '#]],Table10[Serial '#],Table10[Charity Association],"",,)</f>
        <v>Cleveland Police Athletic League</v>
      </c>
      <c r="X2770" s="3" t="s">
        <v>4062</v>
      </c>
      <c r="Y2770" s="33">
        <v>45540</v>
      </c>
      <c r="Z2770" s="3" t="s">
        <v>23</v>
      </c>
    </row>
    <row r="2771" spans="1:26" hidden="1" x14ac:dyDescent="0.35">
      <c r="A2771" s="3">
        <v>2769</v>
      </c>
      <c r="B2771" s="78">
        <v>45519</v>
      </c>
      <c r="C2771" s="73">
        <f>_xlfn.XLOOKUP(Table5[[#This Row],[Serial '#]],Table10[Serial '#],Table10[Date],"",,)</f>
        <v>45538</v>
      </c>
      <c r="D27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71" s="73" t="str">
        <f>IF(Table5[[#This Row],[Date Distributed]]="","In Stock","Distributed")</f>
        <v>Distributed</v>
      </c>
      <c r="F2771" s="79" t="s">
        <v>660</v>
      </c>
      <c r="G2771" s="75" t="s">
        <v>761</v>
      </c>
      <c r="H2771" s="80" t="s">
        <v>781</v>
      </c>
      <c r="I2771" s="80" t="s">
        <v>782</v>
      </c>
      <c r="J2771" s="81" t="s">
        <v>3366</v>
      </c>
      <c r="K2771" s="80" t="s">
        <v>523</v>
      </c>
      <c r="L2771" s="3" t="str">
        <f>_xlfn.XLOOKUP(Table5[[#This Row],[Item '#]],Ticket_Forms[Form Number],Ticket_Forms[Game Name],"",,)</f>
        <v>Shot and A Beer</v>
      </c>
      <c r="M2771" s="15">
        <v>134</v>
      </c>
      <c r="N2771" s="3">
        <f>LOOKUP(Table5[[#This Row],[Item '#]],Ticket_Forms[Form Number],Ticket_Forms[Ticket Count])</f>
        <v>4000</v>
      </c>
      <c r="O2771" s="16">
        <f>LOOKUP(Table5[[#This Row],[Item '#]],Ticket_Forms[Form Number],Ticket_Forms[Ticket Value])</f>
        <v>1</v>
      </c>
      <c r="P2771" s="16">
        <f>LOOKUP(Table5[[#This Row],[Item '#]],Ticket_Forms[Form Number],Ticket_Forms[Revenue])</f>
        <v>4000</v>
      </c>
      <c r="Q2771" s="16">
        <f>LOOKUP(Table5[[#This Row],[Item '#]],Ticket_Forms[Form Number],Ticket_Forms[Ideal Profit])</f>
        <v>998</v>
      </c>
      <c r="R2771" s="16">
        <f>LOOKUP(Table5[[#This Row],[Item '#]],Ticket_Forms[Form Number],Ticket_Forms[Prizes])</f>
        <v>3002</v>
      </c>
      <c r="S2771" s="16">
        <f>LOOKUP(Table5[[#This Row],[Item '#]],Ticket_Forms[Form Number],Ticket_Forms[Location Rent])</f>
        <v>240</v>
      </c>
      <c r="T2771" s="16">
        <f>LOOKUP(Table5[[#This Row],[Item '#]],Ticket_Forms[Form Number],Ticket_Forms[Last Sale])</f>
        <v>0</v>
      </c>
      <c r="U2771" s="16" t="s">
        <v>3909</v>
      </c>
      <c r="V2771" s="58">
        <f>Table5[[#This Row],[Date Distributed]]</f>
        <v>45538</v>
      </c>
      <c r="W2771" s="3" t="str">
        <f>_xlfn.XLOOKUP(Table5[[#This Row],[Serial '#]],Table10[Serial '#],Table10[Charity Association],"",,)</f>
        <v>Cleveland Police Athletic League</v>
      </c>
      <c r="X2771" s="3" t="s">
        <v>4062</v>
      </c>
      <c r="Y2771" s="33">
        <v>45540</v>
      </c>
      <c r="Z2771" s="3" t="s">
        <v>23</v>
      </c>
    </row>
    <row r="2772" spans="1:26" hidden="1" x14ac:dyDescent="0.35">
      <c r="A2772" s="3">
        <v>2770</v>
      </c>
      <c r="B2772" s="78">
        <v>45519</v>
      </c>
      <c r="C2772" s="73" t="str">
        <f>_xlfn.XLOOKUP(Table5[[#This Row],[Serial '#]],Table10[Serial '#],Table10[Date],"",,)</f>
        <v/>
      </c>
      <c r="D27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72" s="73" t="str">
        <f>IF(Table5[[#This Row],[Date Distributed]]="","In Stock","Distributed")</f>
        <v>In Stock</v>
      </c>
      <c r="F2772" s="79" t="s">
        <v>660</v>
      </c>
      <c r="G2772" s="75" t="s">
        <v>761</v>
      </c>
      <c r="H2772" s="80" t="s">
        <v>781</v>
      </c>
      <c r="I2772" s="80" t="s">
        <v>782</v>
      </c>
      <c r="J2772" s="81" t="s">
        <v>3367</v>
      </c>
      <c r="K2772" s="80" t="s">
        <v>530</v>
      </c>
      <c r="L2772" s="3" t="str">
        <f>_xlfn.XLOOKUP(Table5[[#This Row],[Item '#]],Ticket_Forms[Form Number],Ticket_Forms[Game Name],"",,)</f>
        <v>7 Deadly Gins</v>
      </c>
      <c r="M2772" s="15">
        <v>134</v>
      </c>
      <c r="N2772" s="3">
        <f>LOOKUP(Table5[[#This Row],[Item '#]],Ticket_Forms[Form Number],Ticket_Forms[Ticket Count])</f>
        <v>4000</v>
      </c>
      <c r="O2772" s="16">
        <f>LOOKUP(Table5[[#This Row],[Item '#]],Ticket_Forms[Form Number],Ticket_Forms[Ticket Value])</f>
        <v>1</v>
      </c>
      <c r="P2772" s="16">
        <f>LOOKUP(Table5[[#This Row],[Item '#]],Ticket_Forms[Form Number],Ticket_Forms[Revenue])</f>
        <v>4000</v>
      </c>
      <c r="Q2772" s="16">
        <f>LOOKUP(Table5[[#This Row],[Item '#]],Ticket_Forms[Form Number],Ticket_Forms[Ideal Profit])</f>
        <v>1000</v>
      </c>
      <c r="R2772" s="16">
        <f>LOOKUP(Table5[[#This Row],[Item '#]],Ticket_Forms[Form Number],Ticket_Forms[Prizes])</f>
        <v>3000</v>
      </c>
      <c r="S2772" s="16">
        <f>LOOKUP(Table5[[#This Row],[Item '#]],Ticket_Forms[Form Number],Ticket_Forms[Location Rent])</f>
        <v>240</v>
      </c>
      <c r="T2772" s="16">
        <f>LOOKUP(Table5[[#This Row],[Item '#]],Ticket_Forms[Form Number],Ticket_Forms[Last Sale])</f>
        <v>0</v>
      </c>
      <c r="U2772" s="16" t="s">
        <v>3909</v>
      </c>
      <c r="V2772" s="58" t="str">
        <f>Table5[[#This Row],[Date Distributed]]</f>
        <v/>
      </c>
      <c r="W2772" s="3" t="str">
        <f>_xlfn.XLOOKUP(Table5[[#This Row],[Serial '#]],Table10[Serial '#],Table10[Charity Association],"",,)</f>
        <v/>
      </c>
      <c r="X2772" s="3" t="s">
        <v>4062</v>
      </c>
      <c r="Y2772" s="33">
        <v>45540</v>
      </c>
      <c r="Z2772" s="16" t="s">
        <v>23</v>
      </c>
    </row>
    <row r="2773" spans="1:26" hidden="1" x14ac:dyDescent="0.35">
      <c r="A2773" s="3">
        <v>2771</v>
      </c>
      <c r="B2773" s="78">
        <v>45519</v>
      </c>
      <c r="C2773" s="73" t="str">
        <f>_xlfn.XLOOKUP(Table5[[#This Row],[Serial '#]],Table10[Serial '#],Table10[Date],"",,)</f>
        <v/>
      </c>
      <c r="D27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73" s="73" t="str">
        <f>IF(Table5[[#This Row],[Date Distributed]]="","In Stock","Distributed")</f>
        <v>In Stock</v>
      </c>
      <c r="F2773" s="79" t="s">
        <v>660</v>
      </c>
      <c r="G2773" s="75" t="s">
        <v>761</v>
      </c>
      <c r="H2773" s="80" t="s">
        <v>781</v>
      </c>
      <c r="I2773" s="80" t="s">
        <v>782</v>
      </c>
      <c r="J2773" s="81" t="s">
        <v>3368</v>
      </c>
      <c r="K2773" s="80" t="s">
        <v>530</v>
      </c>
      <c r="L2773" s="3" t="str">
        <f>_xlfn.XLOOKUP(Table5[[#This Row],[Item '#]],Ticket_Forms[Form Number],Ticket_Forms[Game Name],"",,)</f>
        <v>7 Deadly Gins</v>
      </c>
      <c r="M2773" s="15">
        <v>134</v>
      </c>
      <c r="N2773" s="3">
        <f>LOOKUP(Table5[[#This Row],[Item '#]],Ticket_Forms[Form Number],Ticket_Forms[Ticket Count])</f>
        <v>4000</v>
      </c>
      <c r="O2773" s="16">
        <f>LOOKUP(Table5[[#This Row],[Item '#]],Ticket_Forms[Form Number],Ticket_Forms[Ticket Value])</f>
        <v>1</v>
      </c>
      <c r="P2773" s="16">
        <f>LOOKUP(Table5[[#This Row],[Item '#]],Ticket_Forms[Form Number],Ticket_Forms[Revenue])</f>
        <v>4000</v>
      </c>
      <c r="Q2773" s="16">
        <f>LOOKUP(Table5[[#This Row],[Item '#]],Ticket_Forms[Form Number],Ticket_Forms[Ideal Profit])</f>
        <v>1000</v>
      </c>
      <c r="R2773" s="16">
        <f>LOOKUP(Table5[[#This Row],[Item '#]],Ticket_Forms[Form Number],Ticket_Forms[Prizes])</f>
        <v>3000</v>
      </c>
      <c r="S2773" s="16">
        <f>LOOKUP(Table5[[#This Row],[Item '#]],Ticket_Forms[Form Number],Ticket_Forms[Location Rent])</f>
        <v>240</v>
      </c>
      <c r="T2773" s="16">
        <f>LOOKUP(Table5[[#This Row],[Item '#]],Ticket_Forms[Form Number],Ticket_Forms[Last Sale])</f>
        <v>0</v>
      </c>
      <c r="U2773" s="16" t="s">
        <v>3909</v>
      </c>
      <c r="V2773" s="58" t="str">
        <f>Table5[[#This Row],[Date Distributed]]</f>
        <v/>
      </c>
      <c r="W2773" s="3" t="str">
        <f>_xlfn.XLOOKUP(Table5[[#This Row],[Serial '#]],Table10[Serial '#],Table10[Charity Association],"",,)</f>
        <v/>
      </c>
      <c r="X2773" s="3" t="s">
        <v>4062</v>
      </c>
      <c r="Y2773" s="33">
        <v>45540</v>
      </c>
      <c r="Z2773" s="16" t="s">
        <v>23</v>
      </c>
    </row>
    <row r="2774" spans="1:26" hidden="1" x14ac:dyDescent="0.35">
      <c r="A2774" s="3">
        <v>2772</v>
      </c>
      <c r="B2774" s="78">
        <v>45519</v>
      </c>
      <c r="C2774" s="73" t="str">
        <f>_xlfn.XLOOKUP(Table5[[#This Row],[Serial '#]],Table10[Serial '#],Table10[Date],"",,)</f>
        <v/>
      </c>
      <c r="D27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74" s="73" t="str">
        <f>IF(Table5[[#This Row],[Date Distributed]]="","In Stock","Distributed")</f>
        <v>In Stock</v>
      </c>
      <c r="F2774" s="79" t="s">
        <v>660</v>
      </c>
      <c r="G2774" s="75" t="s">
        <v>761</v>
      </c>
      <c r="H2774" s="80" t="s">
        <v>781</v>
      </c>
      <c r="I2774" s="80" t="s">
        <v>782</v>
      </c>
      <c r="J2774" s="81" t="s">
        <v>3369</v>
      </c>
      <c r="K2774" s="80" t="s">
        <v>531</v>
      </c>
      <c r="L2774" s="3" t="str">
        <f>_xlfn.XLOOKUP(Table5[[#This Row],[Item '#]],Ticket_Forms[Form Number],Ticket_Forms[Game Name],"",,)</f>
        <v>Mud Slide</v>
      </c>
      <c r="M2774" s="15">
        <v>134</v>
      </c>
      <c r="N2774" s="3">
        <f>LOOKUP(Table5[[#This Row],[Item '#]],Ticket_Forms[Form Number],Ticket_Forms[Ticket Count])</f>
        <v>4000</v>
      </c>
      <c r="O2774" s="16">
        <f>LOOKUP(Table5[[#This Row],[Item '#]],Ticket_Forms[Form Number],Ticket_Forms[Ticket Value])</f>
        <v>1</v>
      </c>
      <c r="P2774" s="16">
        <f>LOOKUP(Table5[[#This Row],[Item '#]],Ticket_Forms[Form Number],Ticket_Forms[Revenue])</f>
        <v>4000</v>
      </c>
      <c r="Q2774" s="16">
        <f>LOOKUP(Table5[[#This Row],[Item '#]],Ticket_Forms[Form Number],Ticket_Forms[Ideal Profit])</f>
        <v>1000</v>
      </c>
      <c r="R2774" s="16">
        <f>LOOKUP(Table5[[#This Row],[Item '#]],Ticket_Forms[Form Number],Ticket_Forms[Prizes])</f>
        <v>3000</v>
      </c>
      <c r="S2774" s="16">
        <f>LOOKUP(Table5[[#This Row],[Item '#]],Ticket_Forms[Form Number],Ticket_Forms[Location Rent])</f>
        <v>240</v>
      </c>
      <c r="T2774" s="16">
        <f>LOOKUP(Table5[[#This Row],[Item '#]],Ticket_Forms[Form Number],Ticket_Forms[Last Sale])</f>
        <v>0</v>
      </c>
      <c r="U2774" s="16" t="s">
        <v>3909</v>
      </c>
      <c r="V2774" s="58" t="str">
        <f>Table5[[#This Row],[Date Distributed]]</f>
        <v/>
      </c>
      <c r="W2774" s="3" t="str">
        <f>_xlfn.XLOOKUP(Table5[[#This Row],[Serial '#]],Table10[Serial '#],Table10[Charity Association],"",,)</f>
        <v/>
      </c>
      <c r="X2774" s="3" t="s">
        <v>4062</v>
      </c>
      <c r="Y2774" s="33">
        <v>45540</v>
      </c>
      <c r="Z2774" s="16" t="s">
        <v>23</v>
      </c>
    </row>
    <row r="2775" spans="1:26" hidden="1" x14ac:dyDescent="0.35">
      <c r="A2775" s="3">
        <v>2773</v>
      </c>
      <c r="B2775" s="78">
        <v>45519</v>
      </c>
      <c r="C2775" s="73" t="str">
        <f>_xlfn.XLOOKUP(Table5[[#This Row],[Serial '#]],Table10[Serial '#],Table10[Date],"",,)</f>
        <v/>
      </c>
      <c r="D27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75" s="73" t="str">
        <f>IF(Table5[[#This Row],[Date Distributed]]="","In Stock","Distributed")</f>
        <v>In Stock</v>
      </c>
      <c r="F2775" s="79" t="s">
        <v>660</v>
      </c>
      <c r="G2775" s="75" t="s">
        <v>761</v>
      </c>
      <c r="H2775" s="80" t="s">
        <v>781</v>
      </c>
      <c r="I2775" s="80" t="s">
        <v>782</v>
      </c>
      <c r="J2775" s="81" t="s">
        <v>3370</v>
      </c>
      <c r="K2775" s="80" t="s">
        <v>531</v>
      </c>
      <c r="L2775" s="3" t="str">
        <f>_xlfn.XLOOKUP(Table5[[#This Row],[Item '#]],Ticket_Forms[Form Number],Ticket_Forms[Game Name],"",,)</f>
        <v>Mud Slide</v>
      </c>
      <c r="M2775" s="15">
        <v>134</v>
      </c>
      <c r="N2775" s="3">
        <f>LOOKUP(Table5[[#This Row],[Item '#]],Ticket_Forms[Form Number],Ticket_Forms[Ticket Count])</f>
        <v>4000</v>
      </c>
      <c r="O2775" s="16">
        <f>LOOKUP(Table5[[#This Row],[Item '#]],Ticket_Forms[Form Number],Ticket_Forms[Ticket Value])</f>
        <v>1</v>
      </c>
      <c r="P2775" s="16">
        <f>LOOKUP(Table5[[#This Row],[Item '#]],Ticket_Forms[Form Number],Ticket_Forms[Revenue])</f>
        <v>4000</v>
      </c>
      <c r="Q2775" s="16">
        <f>LOOKUP(Table5[[#This Row],[Item '#]],Ticket_Forms[Form Number],Ticket_Forms[Ideal Profit])</f>
        <v>1000</v>
      </c>
      <c r="R2775" s="16">
        <f>LOOKUP(Table5[[#This Row],[Item '#]],Ticket_Forms[Form Number],Ticket_Forms[Prizes])</f>
        <v>3000</v>
      </c>
      <c r="S2775" s="16">
        <f>LOOKUP(Table5[[#This Row],[Item '#]],Ticket_Forms[Form Number],Ticket_Forms[Location Rent])</f>
        <v>240</v>
      </c>
      <c r="T2775" s="16">
        <f>LOOKUP(Table5[[#This Row],[Item '#]],Ticket_Forms[Form Number],Ticket_Forms[Last Sale])</f>
        <v>0</v>
      </c>
      <c r="U2775" s="16" t="s">
        <v>3909</v>
      </c>
      <c r="V2775" s="58" t="str">
        <f>Table5[[#This Row],[Date Distributed]]</f>
        <v/>
      </c>
      <c r="W2775" s="3" t="str">
        <f>_xlfn.XLOOKUP(Table5[[#This Row],[Serial '#]],Table10[Serial '#],Table10[Charity Association],"",,)</f>
        <v/>
      </c>
      <c r="X2775" s="3" t="s">
        <v>4062</v>
      </c>
      <c r="Y2775" s="33">
        <v>45540</v>
      </c>
      <c r="Z2775" s="16" t="s">
        <v>23</v>
      </c>
    </row>
    <row r="2776" spans="1:26" hidden="1" x14ac:dyDescent="0.35">
      <c r="A2776" s="3">
        <v>2774</v>
      </c>
      <c r="B2776" s="78">
        <v>45519</v>
      </c>
      <c r="C2776" s="73" t="str">
        <f>_xlfn.XLOOKUP(Table5[[#This Row],[Serial '#]],Table10[Serial '#],Table10[Date],"",,)</f>
        <v/>
      </c>
      <c r="D27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76" s="73" t="str">
        <f>IF(Table5[[#This Row],[Date Distributed]]="","In Stock","Distributed")</f>
        <v>In Stock</v>
      </c>
      <c r="F2776" s="79" t="s">
        <v>660</v>
      </c>
      <c r="G2776" s="75" t="s">
        <v>761</v>
      </c>
      <c r="H2776" s="80" t="s">
        <v>781</v>
      </c>
      <c r="I2776" s="80" t="s">
        <v>782</v>
      </c>
      <c r="J2776" s="81" t="s">
        <v>3371</v>
      </c>
      <c r="K2776" s="80" t="s">
        <v>532</v>
      </c>
      <c r="L2776" s="3" t="str">
        <f>_xlfn.XLOOKUP(Table5[[#This Row],[Item '#]],Ticket_Forms[Form Number],Ticket_Forms[Game Name],"",,)</f>
        <v>Lovely Loot</v>
      </c>
      <c r="M2776" s="15">
        <v>134</v>
      </c>
      <c r="N2776" s="3">
        <f>LOOKUP(Table5[[#This Row],[Item '#]],Ticket_Forms[Form Number],Ticket_Forms[Ticket Count])</f>
        <v>4000</v>
      </c>
      <c r="O2776" s="16">
        <f>LOOKUP(Table5[[#This Row],[Item '#]],Ticket_Forms[Form Number],Ticket_Forms[Ticket Value])</f>
        <v>1</v>
      </c>
      <c r="P2776" s="16">
        <f>LOOKUP(Table5[[#This Row],[Item '#]],Ticket_Forms[Form Number],Ticket_Forms[Revenue])</f>
        <v>4000</v>
      </c>
      <c r="Q2776" s="16">
        <f>LOOKUP(Table5[[#This Row],[Item '#]],Ticket_Forms[Form Number],Ticket_Forms[Ideal Profit])</f>
        <v>1000</v>
      </c>
      <c r="R2776" s="16">
        <f>LOOKUP(Table5[[#This Row],[Item '#]],Ticket_Forms[Form Number],Ticket_Forms[Prizes])</f>
        <v>3000</v>
      </c>
      <c r="S2776" s="16">
        <f>LOOKUP(Table5[[#This Row],[Item '#]],Ticket_Forms[Form Number],Ticket_Forms[Location Rent])</f>
        <v>240</v>
      </c>
      <c r="T2776" s="16">
        <f>LOOKUP(Table5[[#This Row],[Item '#]],Ticket_Forms[Form Number],Ticket_Forms[Last Sale])</f>
        <v>0</v>
      </c>
      <c r="U2776" s="16" t="s">
        <v>3909</v>
      </c>
      <c r="V2776" s="58" t="str">
        <f>Table5[[#This Row],[Date Distributed]]</f>
        <v/>
      </c>
      <c r="W2776" s="3" t="str">
        <f>_xlfn.XLOOKUP(Table5[[#This Row],[Serial '#]],Table10[Serial '#],Table10[Charity Association],"",,)</f>
        <v/>
      </c>
      <c r="X2776" s="3" t="s">
        <v>4062</v>
      </c>
      <c r="Y2776" s="33">
        <v>45540</v>
      </c>
      <c r="Z2776" s="16" t="s">
        <v>23</v>
      </c>
    </row>
    <row r="2777" spans="1:26" hidden="1" x14ac:dyDescent="0.35">
      <c r="A2777" s="3">
        <v>2775</v>
      </c>
      <c r="B2777" s="78">
        <v>45519</v>
      </c>
      <c r="C2777" s="73" t="str">
        <f>_xlfn.XLOOKUP(Table5[[#This Row],[Serial '#]],Table10[Serial '#],Table10[Date],"",,)</f>
        <v/>
      </c>
      <c r="D27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77" s="73" t="str">
        <f>IF(Table5[[#This Row],[Date Distributed]]="","In Stock","Distributed")</f>
        <v>In Stock</v>
      </c>
      <c r="F2777" s="79" t="s">
        <v>660</v>
      </c>
      <c r="G2777" s="75" t="s">
        <v>761</v>
      </c>
      <c r="H2777" s="80" t="s">
        <v>781</v>
      </c>
      <c r="I2777" s="80" t="s">
        <v>782</v>
      </c>
      <c r="J2777" s="81" t="s">
        <v>3372</v>
      </c>
      <c r="K2777" s="80" t="s">
        <v>532</v>
      </c>
      <c r="L2777" s="3" t="str">
        <f>_xlfn.XLOOKUP(Table5[[#This Row],[Item '#]],Ticket_Forms[Form Number],Ticket_Forms[Game Name],"",,)</f>
        <v>Lovely Loot</v>
      </c>
      <c r="M2777" s="15">
        <v>134</v>
      </c>
      <c r="N2777" s="3">
        <f>LOOKUP(Table5[[#This Row],[Item '#]],Ticket_Forms[Form Number],Ticket_Forms[Ticket Count])</f>
        <v>4000</v>
      </c>
      <c r="O2777" s="16">
        <f>LOOKUP(Table5[[#This Row],[Item '#]],Ticket_Forms[Form Number],Ticket_Forms[Ticket Value])</f>
        <v>1</v>
      </c>
      <c r="P2777" s="16">
        <f>LOOKUP(Table5[[#This Row],[Item '#]],Ticket_Forms[Form Number],Ticket_Forms[Revenue])</f>
        <v>4000</v>
      </c>
      <c r="Q2777" s="16">
        <f>LOOKUP(Table5[[#This Row],[Item '#]],Ticket_Forms[Form Number],Ticket_Forms[Ideal Profit])</f>
        <v>1000</v>
      </c>
      <c r="R2777" s="16">
        <f>LOOKUP(Table5[[#This Row],[Item '#]],Ticket_Forms[Form Number],Ticket_Forms[Prizes])</f>
        <v>3000</v>
      </c>
      <c r="S2777" s="16">
        <f>LOOKUP(Table5[[#This Row],[Item '#]],Ticket_Forms[Form Number],Ticket_Forms[Location Rent])</f>
        <v>240</v>
      </c>
      <c r="T2777" s="16">
        <f>LOOKUP(Table5[[#This Row],[Item '#]],Ticket_Forms[Form Number],Ticket_Forms[Last Sale])</f>
        <v>0</v>
      </c>
      <c r="U2777" s="16" t="s">
        <v>3909</v>
      </c>
      <c r="V2777" s="58" t="str">
        <f>Table5[[#This Row],[Date Distributed]]</f>
        <v/>
      </c>
      <c r="W2777" s="3" t="str">
        <f>_xlfn.XLOOKUP(Table5[[#This Row],[Serial '#]],Table10[Serial '#],Table10[Charity Association],"",,)</f>
        <v/>
      </c>
      <c r="X2777" s="3" t="s">
        <v>4062</v>
      </c>
      <c r="Y2777" s="33">
        <v>45540</v>
      </c>
      <c r="Z2777" s="16" t="s">
        <v>23</v>
      </c>
    </row>
    <row r="2778" spans="1:26" hidden="1" x14ac:dyDescent="0.35">
      <c r="A2778" s="3">
        <v>2776</v>
      </c>
      <c r="B2778" s="84">
        <v>45524</v>
      </c>
      <c r="C2778" s="73">
        <f>_xlfn.XLOOKUP(Table5[[#This Row],[Serial '#]],Table10[Serial '#],Table10[Date],"",,)</f>
        <v>45526</v>
      </c>
      <c r="D27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78" s="73" t="str">
        <f>IF(Table5[[#This Row],[Date Distributed]]="","In Stock","Distributed")</f>
        <v>Distributed</v>
      </c>
      <c r="F2778" s="75" t="s">
        <v>660</v>
      </c>
      <c r="G2778" s="75" t="s">
        <v>761</v>
      </c>
      <c r="H2778" s="76" t="s">
        <v>783</v>
      </c>
      <c r="I2778" s="76" t="s">
        <v>784</v>
      </c>
      <c r="J2778" s="77" t="s">
        <v>3373</v>
      </c>
      <c r="K2778" s="76" t="s">
        <v>397</v>
      </c>
      <c r="L2778" s="3" t="str">
        <f>_xlfn.XLOOKUP(Table5[[#This Row],[Item '#]],Ticket_Forms[Form Number],Ticket_Forms[Game Name],"",,)</f>
        <v>Crowns and Bars</v>
      </c>
      <c r="M2778" s="15">
        <v>122</v>
      </c>
      <c r="N2778" s="3">
        <f>LOOKUP(Table5[[#This Row],[Item '#]],Ticket_Forms[Form Number],Ticket_Forms[Ticket Count])</f>
        <v>3600</v>
      </c>
      <c r="O2778" s="16">
        <f>LOOKUP(Table5[[#This Row],[Item '#]],Ticket_Forms[Form Number],Ticket_Forms[Ticket Value])</f>
        <v>1</v>
      </c>
      <c r="P2778" s="16">
        <f>LOOKUP(Table5[[#This Row],[Item '#]],Ticket_Forms[Form Number],Ticket_Forms[Revenue])</f>
        <v>3600</v>
      </c>
      <c r="Q2778" s="16">
        <f>LOOKUP(Table5[[#This Row],[Item '#]],Ticket_Forms[Form Number],Ticket_Forms[Ideal Profit])</f>
        <v>705</v>
      </c>
      <c r="R2778" s="16">
        <f>LOOKUP(Table5[[#This Row],[Item '#]],Ticket_Forms[Form Number],Ticket_Forms[Prizes])</f>
        <v>2895</v>
      </c>
      <c r="S2778" s="16">
        <f>LOOKUP(Table5[[#This Row],[Item '#]],Ticket_Forms[Form Number],Ticket_Forms[Location Rent])</f>
        <v>216</v>
      </c>
      <c r="T2778" s="16">
        <f>LOOKUP(Table5[[#This Row],[Item '#]],Ticket_Forms[Form Number],Ticket_Forms[Last Sale])</f>
        <v>200</v>
      </c>
      <c r="U2778" s="16" t="s">
        <v>3909</v>
      </c>
      <c r="V2778" s="58">
        <f>Table5[[#This Row],[Date Distributed]]</f>
        <v>45526</v>
      </c>
      <c r="W2778" s="3" t="str">
        <f>_xlfn.XLOOKUP(Table5[[#This Row],[Serial '#]],Table10[Serial '#],Table10[Charity Association],"",,)</f>
        <v>Cleveland Police Athletic League</v>
      </c>
      <c r="Z2778" s="3" t="s">
        <v>3909</v>
      </c>
    </row>
    <row r="2779" spans="1:26" hidden="1" x14ac:dyDescent="0.35">
      <c r="A2779" s="3">
        <v>2777</v>
      </c>
      <c r="B2779" s="78">
        <v>45524</v>
      </c>
      <c r="C2779" s="73" t="str">
        <f>_xlfn.XLOOKUP(Table5[[#This Row],[Serial '#]],Table10[Serial '#],Table10[Date],"",,)</f>
        <v/>
      </c>
      <c r="D27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79" s="73" t="str">
        <f>IF(Table5[[#This Row],[Date Distributed]]="","In Stock","Distributed")</f>
        <v>In Stock</v>
      </c>
      <c r="F2779" s="79" t="s">
        <v>660</v>
      </c>
      <c r="G2779" s="75" t="s">
        <v>761</v>
      </c>
      <c r="H2779" s="80" t="s">
        <v>783</v>
      </c>
      <c r="I2779" s="80" t="s">
        <v>784</v>
      </c>
      <c r="J2779" s="81" t="s">
        <v>3374</v>
      </c>
      <c r="K2779" s="80" t="s">
        <v>397</v>
      </c>
      <c r="L2779" s="3" t="str">
        <f>_xlfn.XLOOKUP(Table5[[#This Row],[Item '#]],Ticket_Forms[Form Number],Ticket_Forms[Game Name],"",,)</f>
        <v>Crowns and Bars</v>
      </c>
      <c r="M2779" s="15">
        <v>122</v>
      </c>
      <c r="N2779" s="3">
        <f>LOOKUP(Table5[[#This Row],[Item '#]],Ticket_Forms[Form Number],Ticket_Forms[Ticket Count])</f>
        <v>3600</v>
      </c>
      <c r="O2779" s="16">
        <f>LOOKUP(Table5[[#This Row],[Item '#]],Ticket_Forms[Form Number],Ticket_Forms[Ticket Value])</f>
        <v>1</v>
      </c>
      <c r="P2779" s="16">
        <f>LOOKUP(Table5[[#This Row],[Item '#]],Ticket_Forms[Form Number],Ticket_Forms[Revenue])</f>
        <v>3600</v>
      </c>
      <c r="Q2779" s="16">
        <f>LOOKUP(Table5[[#This Row],[Item '#]],Ticket_Forms[Form Number],Ticket_Forms[Ideal Profit])</f>
        <v>705</v>
      </c>
      <c r="R2779" s="16">
        <f>LOOKUP(Table5[[#This Row],[Item '#]],Ticket_Forms[Form Number],Ticket_Forms[Prizes])</f>
        <v>2895</v>
      </c>
      <c r="S2779" s="16">
        <f>LOOKUP(Table5[[#This Row],[Item '#]],Ticket_Forms[Form Number],Ticket_Forms[Location Rent])</f>
        <v>216</v>
      </c>
      <c r="T2779" s="16">
        <f>LOOKUP(Table5[[#This Row],[Item '#]],Ticket_Forms[Form Number],Ticket_Forms[Last Sale])</f>
        <v>200</v>
      </c>
      <c r="U2779" s="16" t="s">
        <v>3909</v>
      </c>
      <c r="V2779" s="58" t="str">
        <f>Table5[[#This Row],[Date Distributed]]</f>
        <v/>
      </c>
      <c r="W2779" s="3" t="str">
        <f>_xlfn.XLOOKUP(Table5[[#This Row],[Serial '#]],Table10[Serial '#],Table10[Charity Association],"",,)</f>
        <v/>
      </c>
      <c r="X2779" s="3" t="s">
        <v>4062</v>
      </c>
      <c r="Y2779" s="33">
        <v>45540</v>
      </c>
      <c r="Z2779" s="16" t="s">
        <v>23</v>
      </c>
    </row>
    <row r="2780" spans="1:26" hidden="1" x14ac:dyDescent="0.35">
      <c r="A2780" s="3">
        <v>2778</v>
      </c>
      <c r="B2780" s="78">
        <v>45524</v>
      </c>
      <c r="C2780" s="73">
        <f>_xlfn.XLOOKUP(Table5[[#This Row],[Serial '#]],Table10[Serial '#],Table10[Date],"",,)</f>
        <v>45540</v>
      </c>
      <c r="D27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80" s="73" t="str">
        <f>IF(Table5[[#This Row],[Date Distributed]]="","In Stock","Distributed")</f>
        <v>Distributed</v>
      </c>
      <c r="F2780" s="79" t="s">
        <v>660</v>
      </c>
      <c r="G2780" s="75" t="s">
        <v>761</v>
      </c>
      <c r="H2780" s="80" t="s">
        <v>783</v>
      </c>
      <c r="I2780" s="80" t="s">
        <v>784</v>
      </c>
      <c r="J2780" s="81" t="s">
        <v>3375</v>
      </c>
      <c r="K2780" s="80" t="s">
        <v>397</v>
      </c>
      <c r="L2780" s="3" t="str">
        <f>_xlfn.XLOOKUP(Table5[[#This Row],[Item '#]],Ticket_Forms[Form Number],Ticket_Forms[Game Name],"",,)</f>
        <v>Crowns and Bars</v>
      </c>
      <c r="M2780" s="15">
        <v>122</v>
      </c>
      <c r="N2780" s="3">
        <f>LOOKUP(Table5[[#This Row],[Item '#]],Ticket_Forms[Form Number],Ticket_Forms[Ticket Count])</f>
        <v>3600</v>
      </c>
      <c r="O2780" s="16">
        <f>LOOKUP(Table5[[#This Row],[Item '#]],Ticket_Forms[Form Number],Ticket_Forms[Ticket Value])</f>
        <v>1</v>
      </c>
      <c r="P2780" s="16">
        <f>LOOKUP(Table5[[#This Row],[Item '#]],Ticket_Forms[Form Number],Ticket_Forms[Revenue])</f>
        <v>3600</v>
      </c>
      <c r="Q2780" s="16">
        <f>LOOKUP(Table5[[#This Row],[Item '#]],Ticket_Forms[Form Number],Ticket_Forms[Ideal Profit])</f>
        <v>705</v>
      </c>
      <c r="R2780" s="16">
        <f>LOOKUP(Table5[[#This Row],[Item '#]],Ticket_Forms[Form Number],Ticket_Forms[Prizes])</f>
        <v>2895</v>
      </c>
      <c r="S2780" s="16">
        <f>LOOKUP(Table5[[#This Row],[Item '#]],Ticket_Forms[Form Number],Ticket_Forms[Location Rent])</f>
        <v>216</v>
      </c>
      <c r="T2780" s="16">
        <f>LOOKUP(Table5[[#This Row],[Item '#]],Ticket_Forms[Form Number],Ticket_Forms[Last Sale])</f>
        <v>200</v>
      </c>
      <c r="U2780" s="16" t="s">
        <v>3909</v>
      </c>
      <c r="V2780" s="58">
        <f>Table5[[#This Row],[Date Distributed]]</f>
        <v>45540</v>
      </c>
      <c r="W2780" s="3" t="str">
        <f>_xlfn.XLOOKUP(Table5[[#This Row],[Serial '#]],Table10[Serial '#],Table10[Charity Association],"",,)</f>
        <v>Cleveland Police Athletic League</v>
      </c>
      <c r="X2780" s="3" t="s">
        <v>4062</v>
      </c>
      <c r="Y2780" s="33">
        <v>45540</v>
      </c>
      <c r="Z2780" s="3" t="s">
        <v>23</v>
      </c>
    </row>
    <row r="2781" spans="1:26" hidden="1" x14ac:dyDescent="0.35">
      <c r="A2781" s="3">
        <v>2779</v>
      </c>
      <c r="B2781" s="74">
        <v>45525</v>
      </c>
      <c r="C2781" s="73" t="str">
        <f>_xlfn.XLOOKUP(Table5[[#This Row],[Serial '#]],Table10[Serial '#],Table10[Date],"",,)</f>
        <v/>
      </c>
      <c r="D27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81" s="73" t="str">
        <f>IF(Table5[[#This Row],[Date Distributed]]="","In Stock","Distributed")</f>
        <v>In Stock</v>
      </c>
      <c r="F2781" s="75" t="s">
        <v>660</v>
      </c>
      <c r="G2781" s="75" t="s">
        <v>761</v>
      </c>
      <c r="H2781" s="76" t="s">
        <v>785</v>
      </c>
      <c r="I2781" s="76" t="s">
        <v>786</v>
      </c>
      <c r="J2781" s="77" t="s">
        <v>3376</v>
      </c>
      <c r="K2781" s="76" t="s">
        <v>507</v>
      </c>
      <c r="L2781" s="3" t="str">
        <f>_xlfn.XLOOKUP(Table5[[#This Row],[Item '#]],Ticket_Forms[Form Number],Ticket_Forms[Game Name],"",,)</f>
        <v>Ante Up</v>
      </c>
      <c r="M2781" s="15">
        <v>212</v>
      </c>
      <c r="N2781" s="3">
        <f>LOOKUP(Table5[[#This Row],[Item '#]],Ticket_Forms[Form Number],Ticket_Forms[Ticket Count])</f>
        <v>6320</v>
      </c>
      <c r="O2781" s="16">
        <f>LOOKUP(Table5[[#This Row],[Item '#]],Ticket_Forms[Form Number],Ticket_Forms[Ticket Value])</f>
        <v>1</v>
      </c>
      <c r="P2781" s="16">
        <f>LOOKUP(Table5[[#This Row],[Item '#]],Ticket_Forms[Form Number],Ticket_Forms[Revenue])</f>
        <v>6320</v>
      </c>
      <c r="Q2781" s="16">
        <f>LOOKUP(Table5[[#This Row],[Item '#]],Ticket_Forms[Form Number],Ticket_Forms[Ideal Profit])</f>
        <v>1575</v>
      </c>
      <c r="R2781" s="16">
        <f>LOOKUP(Table5[[#This Row],[Item '#]],Ticket_Forms[Form Number],Ticket_Forms[Prizes])</f>
        <v>4745</v>
      </c>
      <c r="S2781" s="16">
        <f>LOOKUP(Table5[[#This Row],[Item '#]],Ticket_Forms[Form Number],Ticket_Forms[Location Rent])</f>
        <v>379</v>
      </c>
      <c r="T2781" s="16">
        <f>LOOKUP(Table5[[#This Row],[Item '#]],Ticket_Forms[Form Number],Ticket_Forms[Last Sale])</f>
        <v>599</v>
      </c>
      <c r="U2781" s="16" t="s">
        <v>3909</v>
      </c>
      <c r="V2781" s="58" t="str">
        <f>Table5[[#This Row],[Date Distributed]]</f>
        <v/>
      </c>
      <c r="W2781" s="3" t="str">
        <f>_xlfn.XLOOKUP(Table5[[#This Row],[Serial '#]],Table10[Serial '#],Table10[Charity Association],"",,)</f>
        <v/>
      </c>
      <c r="X2781" s="3" t="s">
        <v>4062</v>
      </c>
      <c r="Y2781" s="33">
        <v>45540</v>
      </c>
      <c r="Z2781" s="16" t="s">
        <v>23</v>
      </c>
    </row>
    <row r="2782" spans="1:26" hidden="1" x14ac:dyDescent="0.35">
      <c r="A2782" s="3">
        <v>2780</v>
      </c>
      <c r="B2782" s="78">
        <v>45525</v>
      </c>
      <c r="C2782" s="73" t="str">
        <f>_xlfn.XLOOKUP(Table5[[#This Row],[Serial '#]],Table10[Serial '#],Table10[Date],"",,)</f>
        <v/>
      </c>
      <c r="D27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82" s="73" t="str">
        <f>IF(Table5[[#This Row],[Date Distributed]]="","In Stock","Distributed")</f>
        <v>In Stock</v>
      </c>
      <c r="F2782" s="79" t="s">
        <v>660</v>
      </c>
      <c r="G2782" s="75" t="s">
        <v>761</v>
      </c>
      <c r="H2782" s="80" t="s">
        <v>785</v>
      </c>
      <c r="I2782" s="80" t="s">
        <v>786</v>
      </c>
      <c r="J2782" s="81" t="s">
        <v>3377</v>
      </c>
      <c r="K2782" s="80" t="s">
        <v>507</v>
      </c>
      <c r="L2782" s="3" t="str">
        <f>_xlfn.XLOOKUP(Table5[[#This Row],[Item '#]],Ticket_Forms[Form Number],Ticket_Forms[Game Name],"",,)</f>
        <v>Ante Up</v>
      </c>
      <c r="M2782" s="15">
        <v>212</v>
      </c>
      <c r="N2782" s="3">
        <f>LOOKUP(Table5[[#This Row],[Item '#]],Ticket_Forms[Form Number],Ticket_Forms[Ticket Count])</f>
        <v>6320</v>
      </c>
      <c r="O2782" s="16">
        <f>LOOKUP(Table5[[#This Row],[Item '#]],Ticket_Forms[Form Number],Ticket_Forms[Ticket Value])</f>
        <v>1</v>
      </c>
      <c r="P2782" s="16">
        <f>LOOKUP(Table5[[#This Row],[Item '#]],Ticket_Forms[Form Number],Ticket_Forms[Revenue])</f>
        <v>6320</v>
      </c>
      <c r="Q2782" s="16">
        <f>LOOKUP(Table5[[#This Row],[Item '#]],Ticket_Forms[Form Number],Ticket_Forms[Ideal Profit])</f>
        <v>1575</v>
      </c>
      <c r="R2782" s="16">
        <f>LOOKUP(Table5[[#This Row],[Item '#]],Ticket_Forms[Form Number],Ticket_Forms[Prizes])</f>
        <v>4745</v>
      </c>
      <c r="S2782" s="16">
        <f>LOOKUP(Table5[[#This Row],[Item '#]],Ticket_Forms[Form Number],Ticket_Forms[Location Rent])</f>
        <v>379</v>
      </c>
      <c r="T2782" s="16">
        <f>LOOKUP(Table5[[#This Row],[Item '#]],Ticket_Forms[Form Number],Ticket_Forms[Last Sale])</f>
        <v>599</v>
      </c>
      <c r="U2782" s="16" t="s">
        <v>3909</v>
      </c>
      <c r="V2782" s="58" t="str">
        <f>Table5[[#This Row],[Date Distributed]]</f>
        <v/>
      </c>
      <c r="W2782" s="3" t="str">
        <f>_xlfn.XLOOKUP(Table5[[#This Row],[Serial '#]],Table10[Serial '#],Table10[Charity Association],"",,)</f>
        <v/>
      </c>
      <c r="X2782" s="3" t="s">
        <v>4062</v>
      </c>
      <c r="Y2782" s="33">
        <v>45540</v>
      </c>
      <c r="Z2782" s="16" t="s">
        <v>23</v>
      </c>
    </row>
    <row r="2783" spans="1:26" hidden="1" x14ac:dyDescent="0.35">
      <c r="A2783" s="3">
        <v>2781</v>
      </c>
      <c r="B2783" s="78">
        <v>45525</v>
      </c>
      <c r="C2783" s="73" t="str">
        <f>_xlfn.XLOOKUP(Table5[[#This Row],[Serial '#]],Table10[Serial '#],Table10[Date],"",,)</f>
        <v/>
      </c>
      <c r="D27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83" s="73" t="str">
        <f>IF(Table5[[#This Row],[Date Distributed]]="","In Stock","Distributed")</f>
        <v>In Stock</v>
      </c>
      <c r="F2783" s="79" t="s">
        <v>660</v>
      </c>
      <c r="G2783" s="75" t="s">
        <v>761</v>
      </c>
      <c r="H2783" s="80" t="s">
        <v>785</v>
      </c>
      <c r="I2783" s="80" t="s">
        <v>786</v>
      </c>
      <c r="J2783" s="81" t="s">
        <v>3378</v>
      </c>
      <c r="K2783" s="80" t="s">
        <v>507</v>
      </c>
      <c r="L2783" s="3" t="str">
        <f>_xlfn.XLOOKUP(Table5[[#This Row],[Item '#]],Ticket_Forms[Form Number],Ticket_Forms[Game Name],"",,)</f>
        <v>Ante Up</v>
      </c>
      <c r="M2783" s="15">
        <v>212</v>
      </c>
      <c r="N2783" s="3">
        <f>LOOKUP(Table5[[#This Row],[Item '#]],Ticket_Forms[Form Number],Ticket_Forms[Ticket Count])</f>
        <v>6320</v>
      </c>
      <c r="O2783" s="16">
        <f>LOOKUP(Table5[[#This Row],[Item '#]],Ticket_Forms[Form Number],Ticket_Forms[Ticket Value])</f>
        <v>1</v>
      </c>
      <c r="P2783" s="16">
        <f>LOOKUP(Table5[[#This Row],[Item '#]],Ticket_Forms[Form Number],Ticket_Forms[Revenue])</f>
        <v>6320</v>
      </c>
      <c r="Q2783" s="16">
        <f>LOOKUP(Table5[[#This Row],[Item '#]],Ticket_Forms[Form Number],Ticket_Forms[Ideal Profit])</f>
        <v>1575</v>
      </c>
      <c r="R2783" s="16">
        <f>LOOKUP(Table5[[#This Row],[Item '#]],Ticket_Forms[Form Number],Ticket_Forms[Prizes])</f>
        <v>4745</v>
      </c>
      <c r="S2783" s="16">
        <f>LOOKUP(Table5[[#This Row],[Item '#]],Ticket_Forms[Form Number],Ticket_Forms[Location Rent])</f>
        <v>379</v>
      </c>
      <c r="T2783" s="16">
        <f>LOOKUP(Table5[[#This Row],[Item '#]],Ticket_Forms[Form Number],Ticket_Forms[Last Sale])</f>
        <v>599</v>
      </c>
      <c r="U2783" s="16" t="s">
        <v>3909</v>
      </c>
      <c r="V2783" s="58" t="str">
        <f>Table5[[#This Row],[Date Distributed]]</f>
        <v/>
      </c>
      <c r="W2783" s="3" t="str">
        <f>_xlfn.XLOOKUP(Table5[[#This Row],[Serial '#]],Table10[Serial '#],Table10[Charity Association],"",,)</f>
        <v/>
      </c>
      <c r="X2783" s="3" t="s">
        <v>4062</v>
      </c>
      <c r="Y2783" s="33">
        <v>45540</v>
      </c>
      <c r="Z2783" s="16" t="s">
        <v>23</v>
      </c>
    </row>
    <row r="2784" spans="1:26" hidden="1" x14ac:dyDescent="0.35">
      <c r="A2784" s="3">
        <v>2782</v>
      </c>
      <c r="B2784" s="78">
        <v>45525</v>
      </c>
      <c r="C2784" s="73" t="str">
        <f>_xlfn.XLOOKUP(Table5[[#This Row],[Serial '#]],Table10[Serial '#],Table10[Date],"",,)</f>
        <v/>
      </c>
      <c r="D27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84" s="73" t="str">
        <f>IF(Table5[[#This Row],[Date Distributed]]="","In Stock","Distributed")</f>
        <v>In Stock</v>
      </c>
      <c r="F2784" s="79" t="s">
        <v>660</v>
      </c>
      <c r="G2784" s="75" t="s">
        <v>761</v>
      </c>
      <c r="H2784" s="80" t="s">
        <v>785</v>
      </c>
      <c r="I2784" s="80" t="s">
        <v>786</v>
      </c>
      <c r="J2784" s="81" t="s">
        <v>3379</v>
      </c>
      <c r="K2784" s="80" t="s">
        <v>507</v>
      </c>
      <c r="L2784" s="3" t="str">
        <f>_xlfn.XLOOKUP(Table5[[#This Row],[Item '#]],Ticket_Forms[Form Number],Ticket_Forms[Game Name],"",,)</f>
        <v>Ante Up</v>
      </c>
      <c r="M2784" s="15">
        <v>212</v>
      </c>
      <c r="N2784" s="3">
        <f>LOOKUP(Table5[[#This Row],[Item '#]],Ticket_Forms[Form Number],Ticket_Forms[Ticket Count])</f>
        <v>6320</v>
      </c>
      <c r="O2784" s="16">
        <f>LOOKUP(Table5[[#This Row],[Item '#]],Ticket_Forms[Form Number],Ticket_Forms[Ticket Value])</f>
        <v>1</v>
      </c>
      <c r="P2784" s="16">
        <f>LOOKUP(Table5[[#This Row],[Item '#]],Ticket_Forms[Form Number],Ticket_Forms[Revenue])</f>
        <v>6320</v>
      </c>
      <c r="Q2784" s="16">
        <f>LOOKUP(Table5[[#This Row],[Item '#]],Ticket_Forms[Form Number],Ticket_Forms[Ideal Profit])</f>
        <v>1575</v>
      </c>
      <c r="R2784" s="16">
        <f>LOOKUP(Table5[[#This Row],[Item '#]],Ticket_Forms[Form Number],Ticket_Forms[Prizes])</f>
        <v>4745</v>
      </c>
      <c r="S2784" s="16">
        <f>LOOKUP(Table5[[#This Row],[Item '#]],Ticket_Forms[Form Number],Ticket_Forms[Location Rent])</f>
        <v>379</v>
      </c>
      <c r="T2784" s="16">
        <f>LOOKUP(Table5[[#This Row],[Item '#]],Ticket_Forms[Form Number],Ticket_Forms[Last Sale])</f>
        <v>599</v>
      </c>
      <c r="U2784" s="16" t="s">
        <v>3909</v>
      </c>
      <c r="V2784" s="58" t="str">
        <f>Table5[[#This Row],[Date Distributed]]</f>
        <v/>
      </c>
      <c r="W2784" s="3" t="str">
        <f>_xlfn.XLOOKUP(Table5[[#This Row],[Serial '#]],Table10[Serial '#],Table10[Charity Association],"",,)</f>
        <v/>
      </c>
      <c r="X2784" s="3" t="s">
        <v>4062</v>
      </c>
      <c r="Y2784" s="33">
        <v>45540</v>
      </c>
      <c r="Z2784" s="16" t="s">
        <v>23</v>
      </c>
    </row>
    <row r="2785" spans="1:26" hidden="1" x14ac:dyDescent="0.35">
      <c r="A2785" s="3">
        <v>2783</v>
      </c>
      <c r="B2785" s="78">
        <v>45525</v>
      </c>
      <c r="C2785" s="73" t="str">
        <f>_xlfn.XLOOKUP(Table5[[#This Row],[Serial '#]],Table10[Serial '#],Table10[Date],"",,)</f>
        <v/>
      </c>
      <c r="D27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85" s="73" t="str">
        <f>IF(Table5[[#This Row],[Date Distributed]]="","In Stock","Distributed")</f>
        <v>In Stock</v>
      </c>
      <c r="F2785" s="79" t="s">
        <v>660</v>
      </c>
      <c r="G2785" s="75" t="s">
        <v>761</v>
      </c>
      <c r="H2785" s="80" t="s">
        <v>785</v>
      </c>
      <c r="I2785" s="80" t="s">
        <v>786</v>
      </c>
      <c r="J2785" s="81" t="s">
        <v>3380</v>
      </c>
      <c r="K2785" s="80" t="s">
        <v>507</v>
      </c>
      <c r="L2785" s="3" t="str">
        <f>_xlfn.XLOOKUP(Table5[[#This Row],[Item '#]],Ticket_Forms[Form Number],Ticket_Forms[Game Name],"",,)</f>
        <v>Ante Up</v>
      </c>
      <c r="M2785" s="15">
        <v>212</v>
      </c>
      <c r="N2785" s="3">
        <f>LOOKUP(Table5[[#This Row],[Item '#]],Ticket_Forms[Form Number],Ticket_Forms[Ticket Count])</f>
        <v>6320</v>
      </c>
      <c r="O2785" s="16">
        <f>LOOKUP(Table5[[#This Row],[Item '#]],Ticket_Forms[Form Number],Ticket_Forms[Ticket Value])</f>
        <v>1</v>
      </c>
      <c r="P2785" s="16">
        <f>LOOKUP(Table5[[#This Row],[Item '#]],Ticket_Forms[Form Number],Ticket_Forms[Revenue])</f>
        <v>6320</v>
      </c>
      <c r="Q2785" s="16">
        <f>LOOKUP(Table5[[#This Row],[Item '#]],Ticket_Forms[Form Number],Ticket_Forms[Ideal Profit])</f>
        <v>1575</v>
      </c>
      <c r="R2785" s="16">
        <f>LOOKUP(Table5[[#This Row],[Item '#]],Ticket_Forms[Form Number],Ticket_Forms[Prizes])</f>
        <v>4745</v>
      </c>
      <c r="S2785" s="16">
        <f>LOOKUP(Table5[[#This Row],[Item '#]],Ticket_Forms[Form Number],Ticket_Forms[Location Rent])</f>
        <v>379</v>
      </c>
      <c r="T2785" s="16">
        <f>LOOKUP(Table5[[#This Row],[Item '#]],Ticket_Forms[Form Number],Ticket_Forms[Last Sale])</f>
        <v>599</v>
      </c>
      <c r="U2785" s="16" t="s">
        <v>3909</v>
      </c>
      <c r="V2785" s="58" t="str">
        <f>Table5[[#This Row],[Date Distributed]]</f>
        <v/>
      </c>
      <c r="W2785" s="3" t="str">
        <f>_xlfn.XLOOKUP(Table5[[#This Row],[Serial '#]],Table10[Serial '#],Table10[Charity Association],"",,)</f>
        <v/>
      </c>
      <c r="X2785" s="3" t="s">
        <v>4062</v>
      </c>
      <c r="Y2785" s="33">
        <v>45540</v>
      </c>
      <c r="Z2785" s="16" t="s">
        <v>23</v>
      </c>
    </row>
    <row r="2786" spans="1:26" hidden="1" x14ac:dyDescent="0.35">
      <c r="A2786" s="3">
        <v>2784</v>
      </c>
      <c r="B2786" s="78">
        <v>45525</v>
      </c>
      <c r="C2786" s="73" t="str">
        <f>_xlfn.XLOOKUP(Table5[[#This Row],[Serial '#]],Table10[Serial '#],Table10[Date],"",,)</f>
        <v/>
      </c>
      <c r="D27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86" s="73" t="str">
        <f>IF(Table5[[#This Row],[Date Distributed]]="","In Stock","Distributed")</f>
        <v>In Stock</v>
      </c>
      <c r="F2786" s="79" t="s">
        <v>660</v>
      </c>
      <c r="G2786" s="75" t="s">
        <v>761</v>
      </c>
      <c r="H2786" s="80" t="s">
        <v>785</v>
      </c>
      <c r="I2786" s="80" t="s">
        <v>786</v>
      </c>
      <c r="J2786" s="81" t="s">
        <v>3381</v>
      </c>
      <c r="K2786" s="80" t="s">
        <v>507</v>
      </c>
      <c r="L2786" s="3" t="str">
        <f>_xlfn.XLOOKUP(Table5[[#This Row],[Item '#]],Ticket_Forms[Form Number],Ticket_Forms[Game Name],"",,)</f>
        <v>Ante Up</v>
      </c>
      <c r="M2786" s="15">
        <v>212</v>
      </c>
      <c r="N2786" s="3">
        <f>LOOKUP(Table5[[#This Row],[Item '#]],Ticket_Forms[Form Number],Ticket_Forms[Ticket Count])</f>
        <v>6320</v>
      </c>
      <c r="O2786" s="16">
        <f>LOOKUP(Table5[[#This Row],[Item '#]],Ticket_Forms[Form Number],Ticket_Forms[Ticket Value])</f>
        <v>1</v>
      </c>
      <c r="P2786" s="16">
        <f>LOOKUP(Table5[[#This Row],[Item '#]],Ticket_Forms[Form Number],Ticket_Forms[Revenue])</f>
        <v>6320</v>
      </c>
      <c r="Q2786" s="16">
        <f>LOOKUP(Table5[[#This Row],[Item '#]],Ticket_Forms[Form Number],Ticket_Forms[Ideal Profit])</f>
        <v>1575</v>
      </c>
      <c r="R2786" s="16">
        <f>LOOKUP(Table5[[#This Row],[Item '#]],Ticket_Forms[Form Number],Ticket_Forms[Prizes])</f>
        <v>4745</v>
      </c>
      <c r="S2786" s="16">
        <f>LOOKUP(Table5[[#This Row],[Item '#]],Ticket_Forms[Form Number],Ticket_Forms[Location Rent])</f>
        <v>379</v>
      </c>
      <c r="T2786" s="16">
        <f>LOOKUP(Table5[[#This Row],[Item '#]],Ticket_Forms[Form Number],Ticket_Forms[Last Sale])</f>
        <v>599</v>
      </c>
      <c r="U2786" s="16" t="s">
        <v>3909</v>
      </c>
      <c r="V2786" s="58" t="str">
        <f>Table5[[#This Row],[Date Distributed]]</f>
        <v/>
      </c>
      <c r="W2786" s="3" t="str">
        <f>_xlfn.XLOOKUP(Table5[[#This Row],[Serial '#]],Table10[Serial '#],Table10[Charity Association],"",,)</f>
        <v/>
      </c>
      <c r="X2786" s="3" t="s">
        <v>4062</v>
      </c>
      <c r="Y2786" s="33">
        <v>45540</v>
      </c>
      <c r="Z2786" s="16" t="s">
        <v>23</v>
      </c>
    </row>
    <row r="2787" spans="1:26" hidden="1" x14ac:dyDescent="0.35">
      <c r="A2787" s="3">
        <v>2785</v>
      </c>
      <c r="B2787" s="78">
        <v>45525</v>
      </c>
      <c r="C2787" s="73" t="str">
        <f>_xlfn.XLOOKUP(Table5[[#This Row],[Serial '#]],Table10[Serial '#],Table10[Date],"",,)</f>
        <v/>
      </c>
      <c r="D27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87" s="73" t="str">
        <f>IF(Table5[[#This Row],[Date Distributed]]="","In Stock","Distributed")</f>
        <v>In Stock</v>
      </c>
      <c r="F2787" s="79" t="s">
        <v>660</v>
      </c>
      <c r="G2787" s="75" t="s">
        <v>761</v>
      </c>
      <c r="H2787" s="80" t="s">
        <v>785</v>
      </c>
      <c r="I2787" s="80" t="s">
        <v>786</v>
      </c>
      <c r="J2787" s="81" t="s">
        <v>3382</v>
      </c>
      <c r="K2787" s="80" t="s">
        <v>508</v>
      </c>
      <c r="L2787" s="3" t="str">
        <f>_xlfn.XLOOKUP(Table5[[#This Row],[Item '#]],Ticket_Forms[Form Number],Ticket_Forms[Game Name],"",,)</f>
        <v>Gimme Sum</v>
      </c>
      <c r="M2787" s="15">
        <v>212</v>
      </c>
      <c r="N2787" s="3">
        <f>LOOKUP(Table5[[#This Row],[Item '#]],Ticket_Forms[Form Number],Ticket_Forms[Ticket Count])</f>
        <v>6320</v>
      </c>
      <c r="O2787" s="16">
        <f>LOOKUP(Table5[[#This Row],[Item '#]],Ticket_Forms[Form Number],Ticket_Forms[Ticket Value])</f>
        <v>1</v>
      </c>
      <c r="P2787" s="16">
        <f>LOOKUP(Table5[[#This Row],[Item '#]],Ticket_Forms[Form Number],Ticket_Forms[Revenue])</f>
        <v>6320</v>
      </c>
      <c r="Q2787" s="16">
        <f>LOOKUP(Table5[[#This Row],[Item '#]],Ticket_Forms[Form Number],Ticket_Forms[Ideal Profit])</f>
        <v>1575</v>
      </c>
      <c r="R2787" s="16">
        <f>LOOKUP(Table5[[#This Row],[Item '#]],Ticket_Forms[Form Number],Ticket_Forms[Prizes])</f>
        <v>4745</v>
      </c>
      <c r="S2787" s="16">
        <f>LOOKUP(Table5[[#This Row],[Item '#]],Ticket_Forms[Form Number],Ticket_Forms[Location Rent])</f>
        <v>379</v>
      </c>
      <c r="T2787" s="16">
        <f>LOOKUP(Table5[[#This Row],[Item '#]],Ticket_Forms[Form Number],Ticket_Forms[Last Sale])</f>
        <v>599</v>
      </c>
      <c r="U2787" s="16" t="s">
        <v>3909</v>
      </c>
      <c r="V2787" s="58" t="str">
        <f>Table5[[#This Row],[Date Distributed]]</f>
        <v/>
      </c>
      <c r="W2787" s="3" t="str">
        <f>_xlfn.XLOOKUP(Table5[[#This Row],[Serial '#]],Table10[Serial '#],Table10[Charity Association],"",,)</f>
        <v/>
      </c>
      <c r="X2787" s="3" t="s">
        <v>4062</v>
      </c>
      <c r="Y2787" s="33">
        <v>45540</v>
      </c>
      <c r="Z2787" s="16" t="s">
        <v>23</v>
      </c>
    </row>
    <row r="2788" spans="1:26" hidden="1" x14ac:dyDescent="0.35">
      <c r="A2788" s="3">
        <v>2786</v>
      </c>
      <c r="B2788" s="78">
        <v>45525</v>
      </c>
      <c r="C2788" s="73" t="str">
        <f>_xlfn.XLOOKUP(Table5[[#This Row],[Serial '#]],Table10[Serial '#],Table10[Date],"",,)</f>
        <v/>
      </c>
      <c r="D27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88" s="73" t="str">
        <f>IF(Table5[[#This Row],[Date Distributed]]="","In Stock","Distributed")</f>
        <v>In Stock</v>
      </c>
      <c r="F2788" s="79" t="s">
        <v>660</v>
      </c>
      <c r="G2788" s="75" t="s">
        <v>761</v>
      </c>
      <c r="H2788" s="80" t="s">
        <v>785</v>
      </c>
      <c r="I2788" s="80" t="s">
        <v>786</v>
      </c>
      <c r="J2788" s="81" t="s">
        <v>3383</v>
      </c>
      <c r="K2788" s="80" t="s">
        <v>508</v>
      </c>
      <c r="L2788" s="3" t="str">
        <f>_xlfn.XLOOKUP(Table5[[#This Row],[Item '#]],Ticket_Forms[Form Number],Ticket_Forms[Game Name],"",,)</f>
        <v>Gimme Sum</v>
      </c>
      <c r="M2788" s="15">
        <v>212</v>
      </c>
      <c r="N2788" s="3">
        <f>LOOKUP(Table5[[#This Row],[Item '#]],Ticket_Forms[Form Number],Ticket_Forms[Ticket Count])</f>
        <v>6320</v>
      </c>
      <c r="O2788" s="16">
        <f>LOOKUP(Table5[[#This Row],[Item '#]],Ticket_Forms[Form Number],Ticket_Forms[Ticket Value])</f>
        <v>1</v>
      </c>
      <c r="P2788" s="16">
        <f>LOOKUP(Table5[[#This Row],[Item '#]],Ticket_Forms[Form Number],Ticket_Forms[Revenue])</f>
        <v>6320</v>
      </c>
      <c r="Q2788" s="16">
        <f>LOOKUP(Table5[[#This Row],[Item '#]],Ticket_Forms[Form Number],Ticket_Forms[Ideal Profit])</f>
        <v>1575</v>
      </c>
      <c r="R2788" s="16">
        <f>LOOKUP(Table5[[#This Row],[Item '#]],Ticket_Forms[Form Number],Ticket_Forms[Prizes])</f>
        <v>4745</v>
      </c>
      <c r="S2788" s="16">
        <f>LOOKUP(Table5[[#This Row],[Item '#]],Ticket_Forms[Form Number],Ticket_Forms[Location Rent])</f>
        <v>379</v>
      </c>
      <c r="T2788" s="16">
        <f>LOOKUP(Table5[[#This Row],[Item '#]],Ticket_Forms[Form Number],Ticket_Forms[Last Sale])</f>
        <v>599</v>
      </c>
      <c r="U2788" s="16" t="s">
        <v>3909</v>
      </c>
      <c r="V2788" s="58" t="str">
        <f>Table5[[#This Row],[Date Distributed]]</f>
        <v/>
      </c>
      <c r="W2788" s="3" t="str">
        <f>_xlfn.XLOOKUP(Table5[[#This Row],[Serial '#]],Table10[Serial '#],Table10[Charity Association],"",,)</f>
        <v/>
      </c>
      <c r="X2788" s="3" t="s">
        <v>4062</v>
      </c>
      <c r="Y2788" s="33">
        <v>45540</v>
      </c>
      <c r="Z2788" s="16" t="s">
        <v>23</v>
      </c>
    </row>
    <row r="2789" spans="1:26" hidden="1" x14ac:dyDescent="0.35">
      <c r="A2789" s="3">
        <v>2787</v>
      </c>
      <c r="B2789" s="78">
        <v>45525</v>
      </c>
      <c r="C2789" s="73" t="str">
        <f>_xlfn.XLOOKUP(Table5[[#This Row],[Serial '#]],Table10[Serial '#],Table10[Date],"",,)</f>
        <v/>
      </c>
      <c r="D27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89" s="73" t="str">
        <f>IF(Table5[[#This Row],[Date Distributed]]="","In Stock","Distributed")</f>
        <v>In Stock</v>
      </c>
      <c r="F2789" s="79" t="s">
        <v>660</v>
      </c>
      <c r="G2789" s="75" t="s">
        <v>761</v>
      </c>
      <c r="H2789" s="80" t="s">
        <v>785</v>
      </c>
      <c r="I2789" s="80" t="s">
        <v>786</v>
      </c>
      <c r="J2789" s="81" t="s">
        <v>3384</v>
      </c>
      <c r="K2789" s="80" t="s">
        <v>508</v>
      </c>
      <c r="L2789" s="3" t="str">
        <f>_xlfn.XLOOKUP(Table5[[#This Row],[Item '#]],Ticket_Forms[Form Number],Ticket_Forms[Game Name],"",,)</f>
        <v>Gimme Sum</v>
      </c>
      <c r="M2789" s="15">
        <v>212</v>
      </c>
      <c r="N2789" s="3">
        <f>LOOKUP(Table5[[#This Row],[Item '#]],Ticket_Forms[Form Number],Ticket_Forms[Ticket Count])</f>
        <v>6320</v>
      </c>
      <c r="O2789" s="16">
        <f>LOOKUP(Table5[[#This Row],[Item '#]],Ticket_Forms[Form Number],Ticket_Forms[Ticket Value])</f>
        <v>1</v>
      </c>
      <c r="P2789" s="16">
        <f>LOOKUP(Table5[[#This Row],[Item '#]],Ticket_Forms[Form Number],Ticket_Forms[Revenue])</f>
        <v>6320</v>
      </c>
      <c r="Q2789" s="16">
        <f>LOOKUP(Table5[[#This Row],[Item '#]],Ticket_Forms[Form Number],Ticket_Forms[Ideal Profit])</f>
        <v>1575</v>
      </c>
      <c r="R2789" s="16">
        <f>LOOKUP(Table5[[#This Row],[Item '#]],Ticket_Forms[Form Number],Ticket_Forms[Prizes])</f>
        <v>4745</v>
      </c>
      <c r="S2789" s="16">
        <f>LOOKUP(Table5[[#This Row],[Item '#]],Ticket_Forms[Form Number],Ticket_Forms[Location Rent])</f>
        <v>379</v>
      </c>
      <c r="T2789" s="16">
        <f>LOOKUP(Table5[[#This Row],[Item '#]],Ticket_Forms[Form Number],Ticket_Forms[Last Sale])</f>
        <v>599</v>
      </c>
      <c r="U2789" s="16" t="s">
        <v>3909</v>
      </c>
      <c r="V2789" s="58" t="str">
        <f>Table5[[#This Row],[Date Distributed]]</f>
        <v/>
      </c>
      <c r="W2789" s="3" t="str">
        <f>_xlfn.XLOOKUP(Table5[[#This Row],[Serial '#]],Table10[Serial '#],Table10[Charity Association],"",,)</f>
        <v/>
      </c>
      <c r="X2789" s="3" t="s">
        <v>4062</v>
      </c>
      <c r="Y2789" s="33">
        <v>45540</v>
      </c>
      <c r="Z2789" s="16" t="s">
        <v>23</v>
      </c>
    </row>
    <row r="2790" spans="1:26" hidden="1" x14ac:dyDescent="0.35">
      <c r="A2790" s="3">
        <v>2788</v>
      </c>
      <c r="B2790" s="78">
        <v>45525</v>
      </c>
      <c r="C2790" s="73" t="str">
        <f>_xlfn.XLOOKUP(Table5[[#This Row],[Serial '#]],Table10[Serial '#],Table10[Date],"",,)</f>
        <v/>
      </c>
      <c r="D27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90" s="73" t="str">
        <f>IF(Table5[[#This Row],[Date Distributed]]="","In Stock","Distributed")</f>
        <v>In Stock</v>
      </c>
      <c r="F2790" s="79" t="s">
        <v>660</v>
      </c>
      <c r="G2790" s="75" t="s">
        <v>761</v>
      </c>
      <c r="H2790" s="80" t="s">
        <v>785</v>
      </c>
      <c r="I2790" s="80" t="s">
        <v>786</v>
      </c>
      <c r="J2790" s="81" t="s">
        <v>3385</v>
      </c>
      <c r="K2790" s="80" t="s">
        <v>508</v>
      </c>
      <c r="L2790" s="3" t="str">
        <f>_xlfn.XLOOKUP(Table5[[#This Row],[Item '#]],Ticket_Forms[Form Number],Ticket_Forms[Game Name],"",,)</f>
        <v>Gimme Sum</v>
      </c>
      <c r="M2790" s="15">
        <v>212</v>
      </c>
      <c r="N2790" s="3">
        <f>LOOKUP(Table5[[#This Row],[Item '#]],Ticket_Forms[Form Number],Ticket_Forms[Ticket Count])</f>
        <v>6320</v>
      </c>
      <c r="O2790" s="16">
        <f>LOOKUP(Table5[[#This Row],[Item '#]],Ticket_Forms[Form Number],Ticket_Forms[Ticket Value])</f>
        <v>1</v>
      </c>
      <c r="P2790" s="16">
        <f>LOOKUP(Table5[[#This Row],[Item '#]],Ticket_Forms[Form Number],Ticket_Forms[Revenue])</f>
        <v>6320</v>
      </c>
      <c r="Q2790" s="16">
        <f>LOOKUP(Table5[[#This Row],[Item '#]],Ticket_Forms[Form Number],Ticket_Forms[Ideal Profit])</f>
        <v>1575</v>
      </c>
      <c r="R2790" s="16">
        <f>LOOKUP(Table5[[#This Row],[Item '#]],Ticket_Forms[Form Number],Ticket_Forms[Prizes])</f>
        <v>4745</v>
      </c>
      <c r="S2790" s="16">
        <f>LOOKUP(Table5[[#This Row],[Item '#]],Ticket_Forms[Form Number],Ticket_Forms[Location Rent])</f>
        <v>379</v>
      </c>
      <c r="T2790" s="16">
        <f>LOOKUP(Table5[[#This Row],[Item '#]],Ticket_Forms[Form Number],Ticket_Forms[Last Sale])</f>
        <v>599</v>
      </c>
      <c r="U2790" s="16" t="s">
        <v>3909</v>
      </c>
      <c r="V2790" s="58" t="str">
        <f>Table5[[#This Row],[Date Distributed]]</f>
        <v/>
      </c>
      <c r="W2790" s="3" t="str">
        <f>_xlfn.XLOOKUP(Table5[[#This Row],[Serial '#]],Table10[Serial '#],Table10[Charity Association],"",,)</f>
        <v/>
      </c>
      <c r="X2790" s="3" t="s">
        <v>4062</v>
      </c>
      <c r="Y2790" s="33">
        <v>45540</v>
      </c>
      <c r="Z2790" s="3" t="s">
        <v>23</v>
      </c>
    </row>
    <row r="2791" spans="1:26" hidden="1" x14ac:dyDescent="0.35">
      <c r="A2791" s="3">
        <v>2789</v>
      </c>
      <c r="B2791" s="78">
        <v>45525</v>
      </c>
      <c r="C2791" s="73" t="str">
        <f>_xlfn.XLOOKUP(Table5[[#This Row],[Serial '#]],Table10[Serial '#],Table10[Date],"",,)</f>
        <v/>
      </c>
      <c r="D27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91" s="73" t="str">
        <f>IF(Table5[[#This Row],[Date Distributed]]="","In Stock","Distributed")</f>
        <v>In Stock</v>
      </c>
      <c r="F2791" s="79" t="s">
        <v>660</v>
      </c>
      <c r="G2791" s="75" t="s">
        <v>761</v>
      </c>
      <c r="H2791" s="80" t="s">
        <v>785</v>
      </c>
      <c r="I2791" s="80" t="s">
        <v>786</v>
      </c>
      <c r="J2791" s="81" t="s">
        <v>3386</v>
      </c>
      <c r="K2791" s="80" t="s">
        <v>508</v>
      </c>
      <c r="L2791" s="3" t="str">
        <f>_xlfn.XLOOKUP(Table5[[#This Row],[Item '#]],Ticket_Forms[Form Number],Ticket_Forms[Game Name],"",,)</f>
        <v>Gimme Sum</v>
      </c>
      <c r="M2791" s="15">
        <v>212</v>
      </c>
      <c r="N2791" s="3">
        <f>LOOKUP(Table5[[#This Row],[Item '#]],Ticket_Forms[Form Number],Ticket_Forms[Ticket Count])</f>
        <v>6320</v>
      </c>
      <c r="O2791" s="16">
        <f>LOOKUP(Table5[[#This Row],[Item '#]],Ticket_Forms[Form Number],Ticket_Forms[Ticket Value])</f>
        <v>1</v>
      </c>
      <c r="P2791" s="16">
        <f>LOOKUP(Table5[[#This Row],[Item '#]],Ticket_Forms[Form Number],Ticket_Forms[Revenue])</f>
        <v>6320</v>
      </c>
      <c r="Q2791" s="16">
        <f>LOOKUP(Table5[[#This Row],[Item '#]],Ticket_Forms[Form Number],Ticket_Forms[Ideal Profit])</f>
        <v>1575</v>
      </c>
      <c r="R2791" s="16">
        <f>LOOKUP(Table5[[#This Row],[Item '#]],Ticket_Forms[Form Number],Ticket_Forms[Prizes])</f>
        <v>4745</v>
      </c>
      <c r="S2791" s="16">
        <f>LOOKUP(Table5[[#This Row],[Item '#]],Ticket_Forms[Form Number],Ticket_Forms[Location Rent])</f>
        <v>379</v>
      </c>
      <c r="T2791" s="16">
        <f>LOOKUP(Table5[[#This Row],[Item '#]],Ticket_Forms[Form Number],Ticket_Forms[Last Sale])</f>
        <v>599</v>
      </c>
      <c r="U2791" s="16" t="s">
        <v>3909</v>
      </c>
      <c r="V2791" s="58" t="str">
        <f>Table5[[#This Row],[Date Distributed]]</f>
        <v/>
      </c>
      <c r="W2791" s="3" t="str">
        <f>_xlfn.XLOOKUP(Table5[[#This Row],[Serial '#]],Table10[Serial '#],Table10[Charity Association],"",,)</f>
        <v/>
      </c>
      <c r="X2791" s="3" t="s">
        <v>4062</v>
      </c>
      <c r="Y2791" s="33">
        <v>45540</v>
      </c>
      <c r="Z2791" s="16" t="s">
        <v>23</v>
      </c>
    </row>
    <row r="2792" spans="1:26" hidden="1" x14ac:dyDescent="0.35">
      <c r="A2792" s="3">
        <v>2790</v>
      </c>
      <c r="B2792" s="78">
        <v>45525</v>
      </c>
      <c r="C2792" s="73">
        <f>_xlfn.XLOOKUP(Table5[[#This Row],[Serial '#]],Table10[Serial '#],Table10[Date],"",,)</f>
        <v>45540</v>
      </c>
      <c r="D27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92" s="73" t="str">
        <f>IF(Table5[[#This Row],[Date Distributed]]="","In Stock","Distributed")</f>
        <v>Distributed</v>
      </c>
      <c r="F2792" s="79" t="s">
        <v>660</v>
      </c>
      <c r="G2792" s="75" t="s">
        <v>761</v>
      </c>
      <c r="H2792" s="80" t="s">
        <v>785</v>
      </c>
      <c r="I2792" s="80" t="s">
        <v>786</v>
      </c>
      <c r="J2792" s="81" t="s">
        <v>3387</v>
      </c>
      <c r="K2792" s="80" t="s">
        <v>508</v>
      </c>
      <c r="L2792" s="3" t="str">
        <f>_xlfn.XLOOKUP(Table5[[#This Row],[Item '#]],Ticket_Forms[Form Number],Ticket_Forms[Game Name],"",,)</f>
        <v>Gimme Sum</v>
      </c>
      <c r="M2792" s="15">
        <v>212</v>
      </c>
      <c r="N2792" s="3">
        <f>LOOKUP(Table5[[#This Row],[Item '#]],Ticket_Forms[Form Number],Ticket_Forms[Ticket Count])</f>
        <v>6320</v>
      </c>
      <c r="O2792" s="16">
        <f>LOOKUP(Table5[[#This Row],[Item '#]],Ticket_Forms[Form Number],Ticket_Forms[Ticket Value])</f>
        <v>1</v>
      </c>
      <c r="P2792" s="16">
        <f>LOOKUP(Table5[[#This Row],[Item '#]],Ticket_Forms[Form Number],Ticket_Forms[Revenue])</f>
        <v>6320</v>
      </c>
      <c r="Q2792" s="16">
        <f>LOOKUP(Table5[[#This Row],[Item '#]],Ticket_Forms[Form Number],Ticket_Forms[Ideal Profit])</f>
        <v>1575</v>
      </c>
      <c r="R2792" s="16">
        <f>LOOKUP(Table5[[#This Row],[Item '#]],Ticket_Forms[Form Number],Ticket_Forms[Prizes])</f>
        <v>4745</v>
      </c>
      <c r="S2792" s="16">
        <f>LOOKUP(Table5[[#This Row],[Item '#]],Ticket_Forms[Form Number],Ticket_Forms[Location Rent])</f>
        <v>379</v>
      </c>
      <c r="T2792" s="16">
        <f>LOOKUP(Table5[[#This Row],[Item '#]],Ticket_Forms[Form Number],Ticket_Forms[Last Sale])</f>
        <v>599</v>
      </c>
      <c r="U2792" s="16" t="s">
        <v>3909</v>
      </c>
      <c r="V2792" s="58">
        <f>Table5[[#This Row],[Date Distributed]]</f>
        <v>45540</v>
      </c>
      <c r="W2792" s="3" t="str">
        <f>_xlfn.XLOOKUP(Table5[[#This Row],[Serial '#]],Table10[Serial '#],Table10[Charity Association],"",,)</f>
        <v>Greater Cleveland Football Foundation</v>
      </c>
      <c r="X2792" s="3" t="s">
        <v>4062</v>
      </c>
      <c r="Y2792" s="33">
        <v>45540</v>
      </c>
      <c r="Z2792" s="3" t="s">
        <v>23</v>
      </c>
    </row>
    <row r="2793" spans="1:26" hidden="1" x14ac:dyDescent="0.35">
      <c r="A2793" s="3">
        <v>2791</v>
      </c>
      <c r="B2793" s="78">
        <v>45525</v>
      </c>
      <c r="C2793" s="73" t="str">
        <f>_xlfn.XLOOKUP(Table5[[#This Row],[Serial '#]],Table10[Serial '#],Table10[Date],"",,)</f>
        <v/>
      </c>
      <c r="D27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93" s="73" t="str">
        <f>IF(Table5[[#This Row],[Date Distributed]]="","In Stock","Distributed")</f>
        <v>In Stock</v>
      </c>
      <c r="F2793" s="79" t="s">
        <v>660</v>
      </c>
      <c r="G2793" s="75" t="s">
        <v>761</v>
      </c>
      <c r="H2793" s="80" t="s">
        <v>785</v>
      </c>
      <c r="I2793" s="80" t="s">
        <v>786</v>
      </c>
      <c r="J2793" s="81" t="s">
        <v>3388</v>
      </c>
      <c r="K2793" s="80" t="s">
        <v>513</v>
      </c>
      <c r="L2793" s="3" t="str">
        <f>_xlfn.XLOOKUP(Table5[[#This Row],[Item '#]],Ticket_Forms[Form Number],Ticket_Forms[Game Name],"",,)</f>
        <v>Leader of the Pack</v>
      </c>
      <c r="M2793" s="15">
        <v>212</v>
      </c>
      <c r="N2793" s="3">
        <f>LOOKUP(Table5[[#This Row],[Item '#]],Ticket_Forms[Form Number],Ticket_Forms[Ticket Count])</f>
        <v>6320</v>
      </c>
      <c r="O2793" s="16">
        <f>LOOKUP(Table5[[#This Row],[Item '#]],Ticket_Forms[Form Number],Ticket_Forms[Ticket Value])</f>
        <v>1</v>
      </c>
      <c r="P2793" s="16">
        <f>LOOKUP(Table5[[#This Row],[Item '#]],Ticket_Forms[Form Number],Ticket_Forms[Revenue])</f>
        <v>6320</v>
      </c>
      <c r="Q2793" s="16">
        <f>LOOKUP(Table5[[#This Row],[Item '#]],Ticket_Forms[Form Number],Ticket_Forms[Ideal Profit])</f>
        <v>1575</v>
      </c>
      <c r="R2793" s="16">
        <f>LOOKUP(Table5[[#This Row],[Item '#]],Ticket_Forms[Form Number],Ticket_Forms[Prizes])</f>
        <v>4745</v>
      </c>
      <c r="S2793" s="16">
        <f>LOOKUP(Table5[[#This Row],[Item '#]],Ticket_Forms[Form Number],Ticket_Forms[Location Rent])</f>
        <v>379</v>
      </c>
      <c r="T2793" s="16">
        <f>LOOKUP(Table5[[#This Row],[Item '#]],Ticket_Forms[Form Number],Ticket_Forms[Last Sale])</f>
        <v>599</v>
      </c>
      <c r="U2793" s="16" t="s">
        <v>3909</v>
      </c>
      <c r="V2793" s="58" t="str">
        <f>Table5[[#This Row],[Date Distributed]]</f>
        <v/>
      </c>
      <c r="W2793" s="3" t="str">
        <f>_xlfn.XLOOKUP(Table5[[#This Row],[Serial '#]],Table10[Serial '#],Table10[Charity Association],"",,)</f>
        <v/>
      </c>
      <c r="X2793" s="3" t="s">
        <v>4062</v>
      </c>
      <c r="Y2793" s="33">
        <v>45540</v>
      </c>
      <c r="Z2793" s="16" t="s">
        <v>23</v>
      </c>
    </row>
    <row r="2794" spans="1:26" hidden="1" x14ac:dyDescent="0.35">
      <c r="A2794" s="3">
        <v>2792</v>
      </c>
      <c r="B2794" s="78">
        <v>45525</v>
      </c>
      <c r="C2794" s="73" t="str">
        <f>_xlfn.XLOOKUP(Table5[[#This Row],[Serial '#]],Table10[Serial '#],Table10[Date],"",,)</f>
        <v/>
      </c>
      <c r="D27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94" s="73" t="str">
        <f>IF(Table5[[#This Row],[Date Distributed]]="","In Stock","Distributed")</f>
        <v>In Stock</v>
      </c>
      <c r="F2794" s="79" t="s">
        <v>660</v>
      </c>
      <c r="G2794" s="75" t="s">
        <v>761</v>
      </c>
      <c r="H2794" s="80" t="s">
        <v>785</v>
      </c>
      <c r="I2794" s="80" t="s">
        <v>786</v>
      </c>
      <c r="J2794" s="81" t="s">
        <v>3389</v>
      </c>
      <c r="K2794" s="80" t="s">
        <v>513</v>
      </c>
      <c r="L2794" s="3" t="str">
        <f>_xlfn.XLOOKUP(Table5[[#This Row],[Item '#]],Ticket_Forms[Form Number],Ticket_Forms[Game Name],"",,)</f>
        <v>Leader of the Pack</v>
      </c>
      <c r="M2794" s="15">
        <v>212</v>
      </c>
      <c r="N2794" s="3">
        <f>LOOKUP(Table5[[#This Row],[Item '#]],Ticket_Forms[Form Number],Ticket_Forms[Ticket Count])</f>
        <v>6320</v>
      </c>
      <c r="O2794" s="16">
        <f>LOOKUP(Table5[[#This Row],[Item '#]],Ticket_Forms[Form Number],Ticket_Forms[Ticket Value])</f>
        <v>1</v>
      </c>
      <c r="P2794" s="16">
        <f>LOOKUP(Table5[[#This Row],[Item '#]],Ticket_Forms[Form Number],Ticket_Forms[Revenue])</f>
        <v>6320</v>
      </c>
      <c r="Q2794" s="16">
        <f>LOOKUP(Table5[[#This Row],[Item '#]],Ticket_Forms[Form Number],Ticket_Forms[Ideal Profit])</f>
        <v>1575</v>
      </c>
      <c r="R2794" s="16">
        <f>LOOKUP(Table5[[#This Row],[Item '#]],Ticket_Forms[Form Number],Ticket_Forms[Prizes])</f>
        <v>4745</v>
      </c>
      <c r="S2794" s="16">
        <f>LOOKUP(Table5[[#This Row],[Item '#]],Ticket_Forms[Form Number],Ticket_Forms[Location Rent])</f>
        <v>379</v>
      </c>
      <c r="T2794" s="16">
        <f>LOOKUP(Table5[[#This Row],[Item '#]],Ticket_Forms[Form Number],Ticket_Forms[Last Sale])</f>
        <v>599</v>
      </c>
      <c r="U2794" s="16" t="s">
        <v>3909</v>
      </c>
      <c r="V2794" s="58" t="str">
        <f>Table5[[#This Row],[Date Distributed]]</f>
        <v/>
      </c>
      <c r="W2794" s="3" t="str">
        <f>_xlfn.XLOOKUP(Table5[[#This Row],[Serial '#]],Table10[Serial '#],Table10[Charity Association],"",,)</f>
        <v/>
      </c>
      <c r="X2794" s="3" t="s">
        <v>4062</v>
      </c>
      <c r="Y2794" s="33">
        <v>45540</v>
      </c>
      <c r="Z2794" s="16" t="s">
        <v>23</v>
      </c>
    </row>
    <row r="2795" spans="1:26" hidden="1" x14ac:dyDescent="0.35">
      <c r="A2795" s="3">
        <v>2793</v>
      </c>
      <c r="B2795" s="78">
        <v>45525</v>
      </c>
      <c r="C2795" s="73" t="str">
        <f>_xlfn.XLOOKUP(Table5[[#This Row],[Serial '#]],Table10[Serial '#],Table10[Date],"",,)</f>
        <v/>
      </c>
      <c r="D27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95" s="73" t="str">
        <f>IF(Table5[[#This Row],[Date Distributed]]="","In Stock","Distributed")</f>
        <v>In Stock</v>
      </c>
      <c r="F2795" s="79" t="s">
        <v>660</v>
      </c>
      <c r="G2795" s="75" t="s">
        <v>761</v>
      </c>
      <c r="H2795" s="80" t="s">
        <v>785</v>
      </c>
      <c r="I2795" s="80" t="s">
        <v>786</v>
      </c>
      <c r="J2795" s="81" t="s">
        <v>3390</v>
      </c>
      <c r="K2795" s="80" t="s">
        <v>513</v>
      </c>
      <c r="L2795" s="3" t="str">
        <f>_xlfn.XLOOKUP(Table5[[#This Row],[Item '#]],Ticket_Forms[Form Number],Ticket_Forms[Game Name],"",,)</f>
        <v>Leader of the Pack</v>
      </c>
      <c r="M2795" s="15">
        <v>212</v>
      </c>
      <c r="N2795" s="3">
        <f>LOOKUP(Table5[[#This Row],[Item '#]],Ticket_Forms[Form Number],Ticket_Forms[Ticket Count])</f>
        <v>6320</v>
      </c>
      <c r="O2795" s="16">
        <f>LOOKUP(Table5[[#This Row],[Item '#]],Ticket_Forms[Form Number],Ticket_Forms[Ticket Value])</f>
        <v>1</v>
      </c>
      <c r="P2795" s="16">
        <f>LOOKUP(Table5[[#This Row],[Item '#]],Ticket_Forms[Form Number],Ticket_Forms[Revenue])</f>
        <v>6320</v>
      </c>
      <c r="Q2795" s="16">
        <f>LOOKUP(Table5[[#This Row],[Item '#]],Ticket_Forms[Form Number],Ticket_Forms[Ideal Profit])</f>
        <v>1575</v>
      </c>
      <c r="R2795" s="16">
        <f>LOOKUP(Table5[[#This Row],[Item '#]],Ticket_Forms[Form Number],Ticket_Forms[Prizes])</f>
        <v>4745</v>
      </c>
      <c r="S2795" s="16">
        <f>LOOKUP(Table5[[#This Row],[Item '#]],Ticket_Forms[Form Number],Ticket_Forms[Location Rent])</f>
        <v>379</v>
      </c>
      <c r="T2795" s="16">
        <f>LOOKUP(Table5[[#This Row],[Item '#]],Ticket_Forms[Form Number],Ticket_Forms[Last Sale])</f>
        <v>599</v>
      </c>
      <c r="U2795" s="16" t="s">
        <v>3909</v>
      </c>
      <c r="V2795" s="58" t="str">
        <f>Table5[[#This Row],[Date Distributed]]</f>
        <v/>
      </c>
      <c r="W2795" s="3" t="str">
        <f>_xlfn.XLOOKUP(Table5[[#This Row],[Serial '#]],Table10[Serial '#],Table10[Charity Association],"",,)</f>
        <v/>
      </c>
      <c r="X2795" s="3" t="s">
        <v>4062</v>
      </c>
      <c r="Y2795" s="33">
        <v>45540</v>
      </c>
      <c r="Z2795" s="16" t="s">
        <v>23</v>
      </c>
    </row>
    <row r="2796" spans="1:26" hidden="1" x14ac:dyDescent="0.35">
      <c r="A2796" s="3">
        <v>2794</v>
      </c>
      <c r="B2796" s="78">
        <v>45525</v>
      </c>
      <c r="C2796" s="73" t="str">
        <f>_xlfn.XLOOKUP(Table5[[#This Row],[Serial '#]],Table10[Serial '#],Table10[Date],"",,)</f>
        <v/>
      </c>
      <c r="D27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96" s="73" t="str">
        <f>IF(Table5[[#This Row],[Date Distributed]]="","In Stock","Distributed")</f>
        <v>In Stock</v>
      </c>
      <c r="F2796" s="79" t="s">
        <v>660</v>
      </c>
      <c r="G2796" s="75" t="s">
        <v>761</v>
      </c>
      <c r="H2796" s="80" t="s">
        <v>785</v>
      </c>
      <c r="I2796" s="80" t="s">
        <v>786</v>
      </c>
      <c r="J2796" s="81" t="s">
        <v>3391</v>
      </c>
      <c r="K2796" s="80" t="s">
        <v>513</v>
      </c>
      <c r="L2796" s="3" t="str">
        <f>_xlfn.XLOOKUP(Table5[[#This Row],[Item '#]],Ticket_Forms[Form Number],Ticket_Forms[Game Name],"",,)</f>
        <v>Leader of the Pack</v>
      </c>
      <c r="M2796" s="15">
        <v>212</v>
      </c>
      <c r="N2796" s="3">
        <f>LOOKUP(Table5[[#This Row],[Item '#]],Ticket_Forms[Form Number],Ticket_Forms[Ticket Count])</f>
        <v>6320</v>
      </c>
      <c r="O2796" s="16">
        <f>LOOKUP(Table5[[#This Row],[Item '#]],Ticket_Forms[Form Number],Ticket_Forms[Ticket Value])</f>
        <v>1</v>
      </c>
      <c r="P2796" s="16">
        <f>LOOKUP(Table5[[#This Row],[Item '#]],Ticket_Forms[Form Number],Ticket_Forms[Revenue])</f>
        <v>6320</v>
      </c>
      <c r="Q2796" s="16">
        <f>LOOKUP(Table5[[#This Row],[Item '#]],Ticket_Forms[Form Number],Ticket_Forms[Ideal Profit])</f>
        <v>1575</v>
      </c>
      <c r="R2796" s="16">
        <f>LOOKUP(Table5[[#This Row],[Item '#]],Ticket_Forms[Form Number],Ticket_Forms[Prizes])</f>
        <v>4745</v>
      </c>
      <c r="S2796" s="16">
        <f>LOOKUP(Table5[[#This Row],[Item '#]],Ticket_Forms[Form Number],Ticket_Forms[Location Rent])</f>
        <v>379</v>
      </c>
      <c r="T2796" s="16">
        <f>LOOKUP(Table5[[#This Row],[Item '#]],Ticket_Forms[Form Number],Ticket_Forms[Last Sale])</f>
        <v>599</v>
      </c>
      <c r="U2796" s="16" t="s">
        <v>3909</v>
      </c>
      <c r="V2796" s="58" t="str">
        <f>Table5[[#This Row],[Date Distributed]]</f>
        <v/>
      </c>
      <c r="W2796" s="3" t="str">
        <f>_xlfn.XLOOKUP(Table5[[#This Row],[Serial '#]],Table10[Serial '#],Table10[Charity Association],"",,)</f>
        <v/>
      </c>
      <c r="X2796" s="3" t="s">
        <v>4062</v>
      </c>
      <c r="Y2796" s="33">
        <v>45540</v>
      </c>
      <c r="Z2796" s="16" t="s">
        <v>23</v>
      </c>
    </row>
    <row r="2797" spans="1:26" hidden="1" x14ac:dyDescent="0.35">
      <c r="A2797" s="3">
        <v>2795</v>
      </c>
      <c r="B2797" s="78">
        <v>45525</v>
      </c>
      <c r="C2797" s="73" t="str">
        <f>_xlfn.XLOOKUP(Table5[[#This Row],[Serial '#]],Table10[Serial '#],Table10[Date],"",,)</f>
        <v/>
      </c>
      <c r="D27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97" s="73" t="str">
        <f>IF(Table5[[#This Row],[Date Distributed]]="","In Stock","Distributed")</f>
        <v>In Stock</v>
      </c>
      <c r="F2797" s="79" t="s">
        <v>660</v>
      </c>
      <c r="G2797" s="75" t="s">
        <v>761</v>
      </c>
      <c r="H2797" s="80" t="s">
        <v>785</v>
      </c>
      <c r="I2797" s="80" t="s">
        <v>786</v>
      </c>
      <c r="J2797" s="81" t="s">
        <v>3392</v>
      </c>
      <c r="K2797" s="80" t="s">
        <v>513</v>
      </c>
      <c r="L2797" s="3" t="str">
        <f>_xlfn.XLOOKUP(Table5[[#This Row],[Item '#]],Ticket_Forms[Form Number],Ticket_Forms[Game Name],"",,)</f>
        <v>Leader of the Pack</v>
      </c>
      <c r="M2797" s="15">
        <v>212</v>
      </c>
      <c r="N2797" s="3">
        <f>LOOKUP(Table5[[#This Row],[Item '#]],Ticket_Forms[Form Number],Ticket_Forms[Ticket Count])</f>
        <v>6320</v>
      </c>
      <c r="O2797" s="16">
        <f>LOOKUP(Table5[[#This Row],[Item '#]],Ticket_Forms[Form Number],Ticket_Forms[Ticket Value])</f>
        <v>1</v>
      </c>
      <c r="P2797" s="16">
        <f>LOOKUP(Table5[[#This Row],[Item '#]],Ticket_Forms[Form Number],Ticket_Forms[Revenue])</f>
        <v>6320</v>
      </c>
      <c r="Q2797" s="16">
        <f>LOOKUP(Table5[[#This Row],[Item '#]],Ticket_Forms[Form Number],Ticket_Forms[Ideal Profit])</f>
        <v>1575</v>
      </c>
      <c r="R2797" s="16">
        <f>LOOKUP(Table5[[#This Row],[Item '#]],Ticket_Forms[Form Number],Ticket_Forms[Prizes])</f>
        <v>4745</v>
      </c>
      <c r="S2797" s="16">
        <f>LOOKUP(Table5[[#This Row],[Item '#]],Ticket_Forms[Form Number],Ticket_Forms[Location Rent])</f>
        <v>379</v>
      </c>
      <c r="T2797" s="16">
        <f>LOOKUP(Table5[[#This Row],[Item '#]],Ticket_Forms[Form Number],Ticket_Forms[Last Sale])</f>
        <v>599</v>
      </c>
      <c r="U2797" s="16" t="s">
        <v>3909</v>
      </c>
      <c r="V2797" s="58" t="str">
        <f>Table5[[#This Row],[Date Distributed]]</f>
        <v/>
      </c>
      <c r="W2797" s="3" t="str">
        <f>_xlfn.XLOOKUP(Table5[[#This Row],[Serial '#]],Table10[Serial '#],Table10[Charity Association],"",,)</f>
        <v/>
      </c>
      <c r="X2797" s="3" t="s">
        <v>4062</v>
      </c>
      <c r="Y2797" s="33">
        <v>45540</v>
      </c>
      <c r="Z2797" s="16" t="s">
        <v>23</v>
      </c>
    </row>
    <row r="2798" spans="1:26" hidden="1" x14ac:dyDescent="0.35">
      <c r="A2798" s="3">
        <v>2796</v>
      </c>
      <c r="B2798" s="78">
        <v>45525</v>
      </c>
      <c r="C2798" s="73" t="str">
        <f>_xlfn.XLOOKUP(Table5[[#This Row],[Serial '#]],Table10[Serial '#],Table10[Date],"",,)</f>
        <v/>
      </c>
      <c r="D27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98" s="73" t="str">
        <f>IF(Table5[[#This Row],[Date Distributed]]="","In Stock","Distributed")</f>
        <v>In Stock</v>
      </c>
      <c r="F2798" s="79" t="s">
        <v>660</v>
      </c>
      <c r="G2798" s="75" t="s">
        <v>761</v>
      </c>
      <c r="H2798" s="80" t="s">
        <v>785</v>
      </c>
      <c r="I2798" s="80" t="s">
        <v>786</v>
      </c>
      <c r="J2798" s="81" t="s">
        <v>3393</v>
      </c>
      <c r="K2798" s="80" t="s">
        <v>513</v>
      </c>
      <c r="L2798" s="3" t="str">
        <f>_xlfn.XLOOKUP(Table5[[#This Row],[Item '#]],Ticket_Forms[Form Number],Ticket_Forms[Game Name],"",,)</f>
        <v>Leader of the Pack</v>
      </c>
      <c r="M2798" s="15">
        <v>212</v>
      </c>
      <c r="N2798" s="3">
        <f>LOOKUP(Table5[[#This Row],[Item '#]],Ticket_Forms[Form Number],Ticket_Forms[Ticket Count])</f>
        <v>6320</v>
      </c>
      <c r="O2798" s="16">
        <f>LOOKUP(Table5[[#This Row],[Item '#]],Ticket_Forms[Form Number],Ticket_Forms[Ticket Value])</f>
        <v>1</v>
      </c>
      <c r="P2798" s="16">
        <f>LOOKUP(Table5[[#This Row],[Item '#]],Ticket_Forms[Form Number],Ticket_Forms[Revenue])</f>
        <v>6320</v>
      </c>
      <c r="Q2798" s="16">
        <f>LOOKUP(Table5[[#This Row],[Item '#]],Ticket_Forms[Form Number],Ticket_Forms[Ideal Profit])</f>
        <v>1575</v>
      </c>
      <c r="R2798" s="16">
        <f>LOOKUP(Table5[[#This Row],[Item '#]],Ticket_Forms[Form Number],Ticket_Forms[Prizes])</f>
        <v>4745</v>
      </c>
      <c r="S2798" s="16">
        <f>LOOKUP(Table5[[#This Row],[Item '#]],Ticket_Forms[Form Number],Ticket_Forms[Location Rent])</f>
        <v>379</v>
      </c>
      <c r="T2798" s="16">
        <f>LOOKUP(Table5[[#This Row],[Item '#]],Ticket_Forms[Form Number],Ticket_Forms[Last Sale])</f>
        <v>599</v>
      </c>
      <c r="U2798" s="16" t="s">
        <v>3909</v>
      </c>
      <c r="V2798" s="58" t="str">
        <f>Table5[[#This Row],[Date Distributed]]</f>
        <v/>
      </c>
      <c r="W2798" s="3" t="str">
        <f>_xlfn.XLOOKUP(Table5[[#This Row],[Serial '#]],Table10[Serial '#],Table10[Charity Association],"",,)</f>
        <v/>
      </c>
      <c r="X2798" s="3" t="s">
        <v>4062</v>
      </c>
      <c r="Y2798" s="33">
        <v>45540</v>
      </c>
      <c r="Z2798" s="16" t="s">
        <v>23</v>
      </c>
    </row>
    <row r="2799" spans="1:26" hidden="1" x14ac:dyDescent="0.35">
      <c r="A2799" s="3">
        <v>2797</v>
      </c>
      <c r="B2799" s="78">
        <v>45525</v>
      </c>
      <c r="C2799" s="73" t="str">
        <f>_xlfn.XLOOKUP(Table5[[#This Row],[Serial '#]],Table10[Serial '#],Table10[Date],"",,)</f>
        <v/>
      </c>
      <c r="D27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99" s="73" t="str">
        <f>IF(Table5[[#This Row],[Date Distributed]]="","In Stock","Distributed")</f>
        <v>In Stock</v>
      </c>
      <c r="F2799" s="79" t="s">
        <v>660</v>
      </c>
      <c r="G2799" s="75" t="s">
        <v>761</v>
      </c>
      <c r="H2799" s="80" t="s">
        <v>785</v>
      </c>
      <c r="I2799" s="80" t="s">
        <v>786</v>
      </c>
      <c r="J2799" s="81" t="s">
        <v>3394</v>
      </c>
      <c r="K2799" s="80" t="s">
        <v>506</v>
      </c>
      <c r="L2799" s="3" t="str">
        <f>_xlfn.XLOOKUP(Table5[[#This Row],[Item '#]],Ticket_Forms[Form Number],Ticket_Forms[Game Name],"",,)</f>
        <v>Night Life</v>
      </c>
      <c r="M2799" s="15">
        <v>212</v>
      </c>
      <c r="N2799" s="3">
        <f>LOOKUP(Table5[[#This Row],[Item '#]],Ticket_Forms[Form Number],Ticket_Forms[Ticket Count])</f>
        <v>6320</v>
      </c>
      <c r="O2799" s="16">
        <f>LOOKUP(Table5[[#This Row],[Item '#]],Ticket_Forms[Form Number],Ticket_Forms[Ticket Value])</f>
        <v>1</v>
      </c>
      <c r="P2799" s="16">
        <f>LOOKUP(Table5[[#This Row],[Item '#]],Ticket_Forms[Form Number],Ticket_Forms[Revenue])</f>
        <v>6320</v>
      </c>
      <c r="Q2799" s="16">
        <f>LOOKUP(Table5[[#This Row],[Item '#]],Ticket_Forms[Form Number],Ticket_Forms[Ideal Profit])</f>
        <v>1575</v>
      </c>
      <c r="R2799" s="16">
        <f>LOOKUP(Table5[[#This Row],[Item '#]],Ticket_Forms[Form Number],Ticket_Forms[Prizes])</f>
        <v>4745</v>
      </c>
      <c r="S2799" s="16">
        <f>LOOKUP(Table5[[#This Row],[Item '#]],Ticket_Forms[Form Number],Ticket_Forms[Location Rent])</f>
        <v>379</v>
      </c>
      <c r="T2799" s="16">
        <f>LOOKUP(Table5[[#This Row],[Item '#]],Ticket_Forms[Form Number],Ticket_Forms[Last Sale])</f>
        <v>599</v>
      </c>
      <c r="U2799" s="16" t="s">
        <v>3909</v>
      </c>
      <c r="V2799" s="58" t="str">
        <f>Table5[[#This Row],[Date Distributed]]</f>
        <v/>
      </c>
      <c r="W2799" s="3" t="str">
        <f>_xlfn.XLOOKUP(Table5[[#This Row],[Serial '#]],Table10[Serial '#],Table10[Charity Association],"",,)</f>
        <v/>
      </c>
      <c r="X2799" s="3" t="s">
        <v>4062</v>
      </c>
      <c r="Y2799" s="33">
        <v>45540</v>
      </c>
      <c r="Z2799" s="16" t="s">
        <v>23</v>
      </c>
    </row>
    <row r="2800" spans="1:26" hidden="1" x14ac:dyDescent="0.35">
      <c r="A2800" s="3">
        <v>2798</v>
      </c>
      <c r="B2800" s="78">
        <v>45525</v>
      </c>
      <c r="C2800" s="73">
        <f>_xlfn.XLOOKUP(Table5[[#This Row],[Serial '#]],Table10[Serial '#],Table10[Date],"",,)</f>
        <v>45539</v>
      </c>
      <c r="D28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800" s="73" t="str">
        <f>IF(Table5[[#This Row],[Date Distributed]]="","In Stock","Distributed")</f>
        <v>Distributed</v>
      </c>
      <c r="F2800" s="79" t="s">
        <v>660</v>
      </c>
      <c r="G2800" s="75" t="s">
        <v>761</v>
      </c>
      <c r="H2800" s="80" t="s">
        <v>785</v>
      </c>
      <c r="I2800" s="80" t="s">
        <v>786</v>
      </c>
      <c r="J2800" s="81" t="s">
        <v>3395</v>
      </c>
      <c r="K2800" s="80" t="s">
        <v>506</v>
      </c>
      <c r="L2800" s="3" t="str">
        <f>_xlfn.XLOOKUP(Table5[[#This Row],[Item '#]],Ticket_Forms[Form Number],Ticket_Forms[Game Name],"",,)</f>
        <v>Night Life</v>
      </c>
      <c r="M2800" s="15">
        <v>212</v>
      </c>
      <c r="N2800" s="3">
        <f>LOOKUP(Table5[[#This Row],[Item '#]],Ticket_Forms[Form Number],Ticket_Forms[Ticket Count])</f>
        <v>6320</v>
      </c>
      <c r="O2800" s="16">
        <f>LOOKUP(Table5[[#This Row],[Item '#]],Ticket_Forms[Form Number],Ticket_Forms[Ticket Value])</f>
        <v>1</v>
      </c>
      <c r="P2800" s="16">
        <f>LOOKUP(Table5[[#This Row],[Item '#]],Ticket_Forms[Form Number],Ticket_Forms[Revenue])</f>
        <v>6320</v>
      </c>
      <c r="Q2800" s="16">
        <f>LOOKUP(Table5[[#This Row],[Item '#]],Ticket_Forms[Form Number],Ticket_Forms[Ideal Profit])</f>
        <v>1575</v>
      </c>
      <c r="R2800" s="16">
        <f>LOOKUP(Table5[[#This Row],[Item '#]],Ticket_Forms[Form Number],Ticket_Forms[Prizes])</f>
        <v>4745</v>
      </c>
      <c r="S2800" s="16">
        <f>LOOKUP(Table5[[#This Row],[Item '#]],Ticket_Forms[Form Number],Ticket_Forms[Location Rent])</f>
        <v>379</v>
      </c>
      <c r="T2800" s="16">
        <f>LOOKUP(Table5[[#This Row],[Item '#]],Ticket_Forms[Form Number],Ticket_Forms[Last Sale])</f>
        <v>599</v>
      </c>
      <c r="U2800" s="16" t="s">
        <v>3909</v>
      </c>
      <c r="V2800" s="58">
        <f>Table5[[#This Row],[Date Distributed]]</f>
        <v>45539</v>
      </c>
      <c r="W2800" s="3" t="str">
        <f>_xlfn.XLOOKUP(Table5[[#This Row],[Serial '#]],Table10[Serial '#],Table10[Charity Association],"",,)</f>
        <v>Greater Cleveland Football Foundation</v>
      </c>
      <c r="X2800" s="3" t="s">
        <v>4062</v>
      </c>
      <c r="Y2800" s="33">
        <v>45540</v>
      </c>
      <c r="Z2800" s="3" t="s">
        <v>23</v>
      </c>
    </row>
    <row r="2801" spans="1:26" hidden="1" x14ac:dyDescent="0.35">
      <c r="A2801" s="3">
        <v>2799</v>
      </c>
      <c r="B2801" s="78">
        <v>45525</v>
      </c>
      <c r="C2801" s="73" t="str">
        <f>_xlfn.XLOOKUP(Table5[[#This Row],[Serial '#]],Table10[Serial '#],Table10[Date],"",,)</f>
        <v/>
      </c>
      <c r="D28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01" s="73" t="str">
        <f>IF(Table5[[#This Row],[Date Distributed]]="","In Stock","Distributed")</f>
        <v>In Stock</v>
      </c>
      <c r="F2801" s="79" t="s">
        <v>660</v>
      </c>
      <c r="G2801" s="75" t="s">
        <v>761</v>
      </c>
      <c r="H2801" s="80" t="s">
        <v>785</v>
      </c>
      <c r="I2801" s="80" t="s">
        <v>786</v>
      </c>
      <c r="J2801" s="81" t="s">
        <v>3396</v>
      </c>
      <c r="K2801" s="80" t="s">
        <v>506</v>
      </c>
      <c r="L2801" s="3" t="str">
        <f>_xlfn.XLOOKUP(Table5[[#This Row],[Item '#]],Ticket_Forms[Form Number],Ticket_Forms[Game Name],"",,)</f>
        <v>Night Life</v>
      </c>
      <c r="M2801" s="15">
        <v>212</v>
      </c>
      <c r="N2801" s="3">
        <f>LOOKUP(Table5[[#This Row],[Item '#]],Ticket_Forms[Form Number],Ticket_Forms[Ticket Count])</f>
        <v>6320</v>
      </c>
      <c r="O2801" s="16">
        <f>LOOKUP(Table5[[#This Row],[Item '#]],Ticket_Forms[Form Number],Ticket_Forms[Ticket Value])</f>
        <v>1</v>
      </c>
      <c r="P2801" s="16">
        <f>LOOKUP(Table5[[#This Row],[Item '#]],Ticket_Forms[Form Number],Ticket_Forms[Revenue])</f>
        <v>6320</v>
      </c>
      <c r="Q2801" s="16">
        <f>LOOKUP(Table5[[#This Row],[Item '#]],Ticket_Forms[Form Number],Ticket_Forms[Ideal Profit])</f>
        <v>1575</v>
      </c>
      <c r="R2801" s="16">
        <f>LOOKUP(Table5[[#This Row],[Item '#]],Ticket_Forms[Form Number],Ticket_Forms[Prizes])</f>
        <v>4745</v>
      </c>
      <c r="S2801" s="16">
        <f>LOOKUP(Table5[[#This Row],[Item '#]],Ticket_Forms[Form Number],Ticket_Forms[Location Rent])</f>
        <v>379</v>
      </c>
      <c r="T2801" s="16">
        <f>LOOKUP(Table5[[#This Row],[Item '#]],Ticket_Forms[Form Number],Ticket_Forms[Last Sale])</f>
        <v>599</v>
      </c>
      <c r="U2801" s="16" t="s">
        <v>3909</v>
      </c>
      <c r="V2801" s="58" t="str">
        <f>Table5[[#This Row],[Date Distributed]]</f>
        <v/>
      </c>
      <c r="W2801" s="3" t="str">
        <f>_xlfn.XLOOKUP(Table5[[#This Row],[Serial '#]],Table10[Serial '#],Table10[Charity Association],"",,)</f>
        <v/>
      </c>
      <c r="X2801" s="3" t="s">
        <v>4062</v>
      </c>
      <c r="Y2801" s="33">
        <v>45540</v>
      </c>
      <c r="Z2801" s="16" t="s">
        <v>23</v>
      </c>
    </row>
    <row r="2802" spans="1:26" hidden="1" x14ac:dyDescent="0.35">
      <c r="A2802" s="3">
        <v>2800</v>
      </c>
      <c r="B2802" s="78">
        <v>45525</v>
      </c>
      <c r="C2802" s="73" t="str">
        <f>_xlfn.XLOOKUP(Table5[[#This Row],[Serial '#]],Table10[Serial '#],Table10[Date],"",,)</f>
        <v/>
      </c>
      <c r="D28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02" s="73" t="str">
        <f>IF(Table5[[#This Row],[Date Distributed]]="","In Stock","Distributed")</f>
        <v>In Stock</v>
      </c>
      <c r="F2802" s="79" t="s">
        <v>660</v>
      </c>
      <c r="G2802" s="75" t="s">
        <v>761</v>
      </c>
      <c r="H2802" s="80" t="s">
        <v>785</v>
      </c>
      <c r="I2802" s="80" t="s">
        <v>786</v>
      </c>
      <c r="J2802" s="81" t="s">
        <v>3397</v>
      </c>
      <c r="K2802" s="80" t="s">
        <v>506</v>
      </c>
      <c r="L2802" s="3" t="str">
        <f>_xlfn.XLOOKUP(Table5[[#This Row],[Item '#]],Ticket_Forms[Form Number],Ticket_Forms[Game Name],"",,)</f>
        <v>Night Life</v>
      </c>
      <c r="M2802" s="15">
        <v>212</v>
      </c>
      <c r="N2802" s="3">
        <f>LOOKUP(Table5[[#This Row],[Item '#]],Ticket_Forms[Form Number],Ticket_Forms[Ticket Count])</f>
        <v>6320</v>
      </c>
      <c r="O2802" s="16">
        <f>LOOKUP(Table5[[#This Row],[Item '#]],Ticket_Forms[Form Number],Ticket_Forms[Ticket Value])</f>
        <v>1</v>
      </c>
      <c r="P2802" s="16">
        <f>LOOKUP(Table5[[#This Row],[Item '#]],Ticket_Forms[Form Number],Ticket_Forms[Revenue])</f>
        <v>6320</v>
      </c>
      <c r="Q2802" s="16">
        <f>LOOKUP(Table5[[#This Row],[Item '#]],Ticket_Forms[Form Number],Ticket_Forms[Ideal Profit])</f>
        <v>1575</v>
      </c>
      <c r="R2802" s="16">
        <f>LOOKUP(Table5[[#This Row],[Item '#]],Ticket_Forms[Form Number],Ticket_Forms[Prizes])</f>
        <v>4745</v>
      </c>
      <c r="S2802" s="16">
        <f>LOOKUP(Table5[[#This Row],[Item '#]],Ticket_Forms[Form Number],Ticket_Forms[Location Rent])</f>
        <v>379</v>
      </c>
      <c r="T2802" s="16">
        <f>LOOKUP(Table5[[#This Row],[Item '#]],Ticket_Forms[Form Number],Ticket_Forms[Last Sale])</f>
        <v>599</v>
      </c>
      <c r="U2802" s="16" t="s">
        <v>3909</v>
      </c>
      <c r="V2802" s="58" t="str">
        <f>Table5[[#This Row],[Date Distributed]]</f>
        <v/>
      </c>
      <c r="W2802" s="3" t="str">
        <f>_xlfn.XLOOKUP(Table5[[#This Row],[Serial '#]],Table10[Serial '#],Table10[Charity Association],"",,)</f>
        <v/>
      </c>
      <c r="X2802" s="3" t="s">
        <v>4062</v>
      </c>
      <c r="Y2802" s="33">
        <v>45540</v>
      </c>
      <c r="Z2802" s="16" t="s">
        <v>23</v>
      </c>
    </row>
    <row r="2803" spans="1:26" hidden="1" x14ac:dyDescent="0.35">
      <c r="A2803" s="3">
        <v>2801</v>
      </c>
      <c r="B2803" s="78">
        <v>45525</v>
      </c>
      <c r="C2803" s="73">
        <f>_xlfn.XLOOKUP(Table5[[#This Row],[Serial '#]],Table10[Serial '#],Table10[Date],"",,)</f>
        <v>45544</v>
      </c>
      <c r="D28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803" s="73" t="str">
        <f>IF(Table5[[#This Row],[Date Distributed]]="","In Stock","Distributed")</f>
        <v>Distributed</v>
      </c>
      <c r="F2803" s="79" t="s">
        <v>660</v>
      </c>
      <c r="G2803" s="75" t="s">
        <v>761</v>
      </c>
      <c r="H2803" s="80" t="s">
        <v>785</v>
      </c>
      <c r="I2803" s="80" t="s">
        <v>786</v>
      </c>
      <c r="J2803" s="81" t="s">
        <v>3398</v>
      </c>
      <c r="K2803" s="80" t="s">
        <v>506</v>
      </c>
      <c r="L2803" s="3" t="str">
        <f>_xlfn.XLOOKUP(Table5[[#This Row],[Item '#]],Ticket_Forms[Form Number],Ticket_Forms[Game Name],"",,)</f>
        <v>Night Life</v>
      </c>
      <c r="M2803" s="15">
        <v>212</v>
      </c>
      <c r="N2803" s="3">
        <f>LOOKUP(Table5[[#This Row],[Item '#]],Ticket_Forms[Form Number],Ticket_Forms[Ticket Count])</f>
        <v>6320</v>
      </c>
      <c r="O2803" s="16">
        <f>LOOKUP(Table5[[#This Row],[Item '#]],Ticket_Forms[Form Number],Ticket_Forms[Ticket Value])</f>
        <v>1</v>
      </c>
      <c r="P2803" s="16">
        <f>LOOKUP(Table5[[#This Row],[Item '#]],Ticket_Forms[Form Number],Ticket_Forms[Revenue])</f>
        <v>6320</v>
      </c>
      <c r="Q2803" s="16">
        <f>LOOKUP(Table5[[#This Row],[Item '#]],Ticket_Forms[Form Number],Ticket_Forms[Ideal Profit])</f>
        <v>1575</v>
      </c>
      <c r="R2803" s="16">
        <f>LOOKUP(Table5[[#This Row],[Item '#]],Ticket_Forms[Form Number],Ticket_Forms[Prizes])</f>
        <v>4745</v>
      </c>
      <c r="S2803" s="16">
        <f>LOOKUP(Table5[[#This Row],[Item '#]],Ticket_Forms[Form Number],Ticket_Forms[Location Rent])</f>
        <v>379</v>
      </c>
      <c r="T2803" s="16">
        <f>LOOKUP(Table5[[#This Row],[Item '#]],Ticket_Forms[Form Number],Ticket_Forms[Last Sale])</f>
        <v>599</v>
      </c>
      <c r="U2803" s="16" t="s">
        <v>3909</v>
      </c>
      <c r="V2803" s="58">
        <f>Table5[[#This Row],[Date Distributed]]</f>
        <v>45544</v>
      </c>
      <c r="W2803" s="3" t="str">
        <f>_xlfn.XLOOKUP(Table5[[#This Row],[Serial '#]],Table10[Serial '#],Table10[Charity Association],"",,)</f>
        <v>Greater Cleveland Football Foundation</v>
      </c>
      <c r="X2803" s="3" t="s">
        <v>4062</v>
      </c>
      <c r="Y2803" s="33">
        <v>45540</v>
      </c>
      <c r="Z2803" s="3" t="s">
        <v>23</v>
      </c>
    </row>
    <row r="2804" spans="1:26" hidden="1" x14ac:dyDescent="0.35">
      <c r="A2804" s="3">
        <v>2802</v>
      </c>
      <c r="B2804" s="78">
        <v>45525</v>
      </c>
      <c r="C2804" s="73" t="str">
        <f>_xlfn.XLOOKUP(Table5[[#This Row],[Serial '#]],Table10[Serial '#],Table10[Date],"",,)</f>
        <v/>
      </c>
      <c r="D28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04" s="73" t="str">
        <f>IF(Table5[[#This Row],[Date Distributed]]="","In Stock","Distributed")</f>
        <v>In Stock</v>
      </c>
      <c r="F2804" s="79" t="s">
        <v>660</v>
      </c>
      <c r="G2804" s="75" t="s">
        <v>761</v>
      </c>
      <c r="H2804" s="80" t="s">
        <v>785</v>
      </c>
      <c r="I2804" s="80" t="s">
        <v>786</v>
      </c>
      <c r="J2804" s="81" t="s">
        <v>3399</v>
      </c>
      <c r="K2804" s="80" t="s">
        <v>506</v>
      </c>
      <c r="L2804" s="3" t="str">
        <f>_xlfn.XLOOKUP(Table5[[#This Row],[Item '#]],Ticket_Forms[Form Number],Ticket_Forms[Game Name],"",,)</f>
        <v>Night Life</v>
      </c>
      <c r="M2804" s="15">
        <v>212</v>
      </c>
      <c r="N2804" s="3">
        <f>LOOKUP(Table5[[#This Row],[Item '#]],Ticket_Forms[Form Number],Ticket_Forms[Ticket Count])</f>
        <v>6320</v>
      </c>
      <c r="O2804" s="16">
        <f>LOOKUP(Table5[[#This Row],[Item '#]],Ticket_Forms[Form Number],Ticket_Forms[Ticket Value])</f>
        <v>1</v>
      </c>
      <c r="P2804" s="16">
        <f>LOOKUP(Table5[[#This Row],[Item '#]],Ticket_Forms[Form Number],Ticket_Forms[Revenue])</f>
        <v>6320</v>
      </c>
      <c r="Q2804" s="16">
        <f>LOOKUP(Table5[[#This Row],[Item '#]],Ticket_Forms[Form Number],Ticket_Forms[Ideal Profit])</f>
        <v>1575</v>
      </c>
      <c r="R2804" s="16">
        <f>LOOKUP(Table5[[#This Row],[Item '#]],Ticket_Forms[Form Number],Ticket_Forms[Prizes])</f>
        <v>4745</v>
      </c>
      <c r="S2804" s="16">
        <f>LOOKUP(Table5[[#This Row],[Item '#]],Ticket_Forms[Form Number],Ticket_Forms[Location Rent])</f>
        <v>379</v>
      </c>
      <c r="T2804" s="16">
        <f>LOOKUP(Table5[[#This Row],[Item '#]],Ticket_Forms[Form Number],Ticket_Forms[Last Sale])</f>
        <v>599</v>
      </c>
      <c r="U2804" s="16" t="s">
        <v>3909</v>
      </c>
      <c r="V2804" s="58" t="str">
        <f>Table5[[#This Row],[Date Distributed]]</f>
        <v/>
      </c>
      <c r="W2804" s="3" t="str">
        <f>_xlfn.XLOOKUP(Table5[[#This Row],[Serial '#]],Table10[Serial '#],Table10[Charity Association],"",,)</f>
        <v/>
      </c>
      <c r="X2804" s="3" t="s">
        <v>4062</v>
      </c>
      <c r="Y2804" s="33">
        <v>45540</v>
      </c>
      <c r="Z2804" s="16" t="s">
        <v>23</v>
      </c>
    </row>
    <row r="2805" spans="1:26" hidden="1" x14ac:dyDescent="0.35">
      <c r="A2805" s="3">
        <v>2803</v>
      </c>
      <c r="B2805" s="78">
        <v>45525</v>
      </c>
      <c r="C2805" s="73">
        <f>_xlfn.XLOOKUP(Table5[[#This Row],[Serial '#]],Table10[Serial '#],Table10[Date],"",,)</f>
        <v>45541</v>
      </c>
      <c r="D28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805" s="73" t="str">
        <f>IF(Table5[[#This Row],[Date Distributed]]="","In Stock","Distributed")</f>
        <v>Distributed</v>
      </c>
      <c r="F2805" s="79" t="s">
        <v>660</v>
      </c>
      <c r="G2805" s="75" t="s">
        <v>761</v>
      </c>
      <c r="H2805" s="80" t="s">
        <v>785</v>
      </c>
      <c r="I2805" s="80" t="s">
        <v>786</v>
      </c>
      <c r="J2805" s="81" t="s">
        <v>3400</v>
      </c>
      <c r="K2805" s="80" t="s">
        <v>516</v>
      </c>
      <c r="L2805" s="3" t="str">
        <f>_xlfn.XLOOKUP(Table5[[#This Row],[Item '#]],Ticket_Forms[Form Number],Ticket_Forms[Game Name],"",,)</f>
        <v>On The Rocks</v>
      </c>
      <c r="M2805" s="15">
        <v>212</v>
      </c>
      <c r="N2805" s="3">
        <f>LOOKUP(Table5[[#This Row],[Item '#]],Ticket_Forms[Form Number],Ticket_Forms[Ticket Count])</f>
        <v>6320</v>
      </c>
      <c r="O2805" s="16">
        <f>LOOKUP(Table5[[#This Row],[Item '#]],Ticket_Forms[Form Number],Ticket_Forms[Ticket Value])</f>
        <v>1</v>
      </c>
      <c r="P2805" s="16">
        <f>LOOKUP(Table5[[#This Row],[Item '#]],Ticket_Forms[Form Number],Ticket_Forms[Revenue])</f>
        <v>6320</v>
      </c>
      <c r="Q2805" s="16">
        <f>LOOKUP(Table5[[#This Row],[Item '#]],Ticket_Forms[Form Number],Ticket_Forms[Ideal Profit])</f>
        <v>1575</v>
      </c>
      <c r="R2805" s="16">
        <f>LOOKUP(Table5[[#This Row],[Item '#]],Ticket_Forms[Form Number],Ticket_Forms[Prizes])</f>
        <v>4745</v>
      </c>
      <c r="S2805" s="16">
        <f>LOOKUP(Table5[[#This Row],[Item '#]],Ticket_Forms[Form Number],Ticket_Forms[Location Rent])</f>
        <v>379</v>
      </c>
      <c r="T2805" s="16">
        <f>LOOKUP(Table5[[#This Row],[Item '#]],Ticket_Forms[Form Number],Ticket_Forms[Last Sale])</f>
        <v>599</v>
      </c>
      <c r="U2805" s="16" t="s">
        <v>3909</v>
      </c>
      <c r="V2805" s="58">
        <f>Table5[[#This Row],[Date Distributed]]</f>
        <v>45541</v>
      </c>
      <c r="W2805" s="3" t="str">
        <f>_xlfn.XLOOKUP(Table5[[#This Row],[Serial '#]],Table10[Serial '#],Table10[Charity Association],"",,)</f>
        <v>Cleveland Police Athletic League</v>
      </c>
      <c r="X2805" s="3" t="s">
        <v>4062</v>
      </c>
      <c r="Y2805" s="33">
        <v>45540</v>
      </c>
      <c r="Z2805" s="3" t="s">
        <v>23</v>
      </c>
    </row>
    <row r="2806" spans="1:26" hidden="1" x14ac:dyDescent="0.35">
      <c r="A2806" s="3">
        <v>2804</v>
      </c>
      <c r="B2806" s="78">
        <v>45525</v>
      </c>
      <c r="C2806" s="73" t="str">
        <f>_xlfn.XLOOKUP(Table5[[#This Row],[Serial '#]],Table10[Serial '#],Table10[Date],"",,)</f>
        <v/>
      </c>
      <c r="D28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06" s="73" t="str">
        <f>IF(Table5[[#This Row],[Date Distributed]]="","In Stock","Distributed")</f>
        <v>In Stock</v>
      </c>
      <c r="F2806" s="79" t="s">
        <v>660</v>
      </c>
      <c r="G2806" s="75" t="s">
        <v>761</v>
      </c>
      <c r="H2806" s="80" t="s">
        <v>785</v>
      </c>
      <c r="I2806" s="80" t="s">
        <v>786</v>
      </c>
      <c r="J2806" s="81" t="s">
        <v>3401</v>
      </c>
      <c r="K2806" s="80" t="s">
        <v>516</v>
      </c>
      <c r="L2806" s="3" t="str">
        <f>_xlfn.XLOOKUP(Table5[[#This Row],[Item '#]],Ticket_Forms[Form Number],Ticket_Forms[Game Name],"",,)</f>
        <v>On The Rocks</v>
      </c>
      <c r="M2806" s="15">
        <v>212</v>
      </c>
      <c r="N2806" s="3">
        <f>LOOKUP(Table5[[#This Row],[Item '#]],Ticket_Forms[Form Number],Ticket_Forms[Ticket Count])</f>
        <v>6320</v>
      </c>
      <c r="O2806" s="16">
        <f>LOOKUP(Table5[[#This Row],[Item '#]],Ticket_Forms[Form Number],Ticket_Forms[Ticket Value])</f>
        <v>1</v>
      </c>
      <c r="P2806" s="16">
        <f>LOOKUP(Table5[[#This Row],[Item '#]],Ticket_Forms[Form Number],Ticket_Forms[Revenue])</f>
        <v>6320</v>
      </c>
      <c r="Q2806" s="16">
        <f>LOOKUP(Table5[[#This Row],[Item '#]],Ticket_Forms[Form Number],Ticket_Forms[Ideal Profit])</f>
        <v>1575</v>
      </c>
      <c r="R2806" s="16">
        <f>LOOKUP(Table5[[#This Row],[Item '#]],Ticket_Forms[Form Number],Ticket_Forms[Prizes])</f>
        <v>4745</v>
      </c>
      <c r="S2806" s="16">
        <f>LOOKUP(Table5[[#This Row],[Item '#]],Ticket_Forms[Form Number],Ticket_Forms[Location Rent])</f>
        <v>379</v>
      </c>
      <c r="T2806" s="16">
        <f>LOOKUP(Table5[[#This Row],[Item '#]],Ticket_Forms[Form Number],Ticket_Forms[Last Sale])</f>
        <v>599</v>
      </c>
      <c r="U2806" s="16" t="s">
        <v>3909</v>
      </c>
      <c r="V2806" s="58" t="str">
        <f>Table5[[#This Row],[Date Distributed]]</f>
        <v/>
      </c>
      <c r="W2806" s="3" t="str">
        <f>_xlfn.XLOOKUP(Table5[[#This Row],[Serial '#]],Table10[Serial '#],Table10[Charity Association],"",,)</f>
        <v/>
      </c>
      <c r="X2806" s="3" t="s">
        <v>4062</v>
      </c>
      <c r="Y2806" s="33">
        <v>45540</v>
      </c>
      <c r="Z2806" s="16" t="s">
        <v>23</v>
      </c>
    </row>
    <row r="2807" spans="1:26" hidden="1" x14ac:dyDescent="0.35">
      <c r="A2807" s="3">
        <v>2805</v>
      </c>
      <c r="B2807" s="78">
        <v>45525</v>
      </c>
      <c r="C2807" s="73" t="str">
        <f>_xlfn.XLOOKUP(Table5[[#This Row],[Serial '#]],Table10[Serial '#],Table10[Date],"",,)</f>
        <v/>
      </c>
      <c r="D28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07" s="73" t="str">
        <f>IF(Table5[[#This Row],[Date Distributed]]="","In Stock","Distributed")</f>
        <v>In Stock</v>
      </c>
      <c r="F2807" s="79" t="s">
        <v>660</v>
      </c>
      <c r="G2807" s="75" t="s">
        <v>761</v>
      </c>
      <c r="H2807" s="80" t="s">
        <v>785</v>
      </c>
      <c r="I2807" s="80" t="s">
        <v>786</v>
      </c>
      <c r="J2807" s="81" t="s">
        <v>3402</v>
      </c>
      <c r="K2807" s="80" t="s">
        <v>516</v>
      </c>
      <c r="L2807" s="3" t="str">
        <f>_xlfn.XLOOKUP(Table5[[#This Row],[Item '#]],Ticket_Forms[Form Number],Ticket_Forms[Game Name],"",,)</f>
        <v>On The Rocks</v>
      </c>
      <c r="M2807" s="15">
        <v>212</v>
      </c>
      <c r="N2807" s="3">
        <f>LOOKUP(Table5[[#This Row],[Item '#]],Ticket_Forms[Form Number],Ticket_Forms[Ticket Count])</f>
        <v>6320</v>
      </c>
      <c r="O2807" s="16">
        <f>LOOKUP(Table5[[#This Row],[Item '#]],Ticket_Forms[Form Number],Ticket_Forms[Ticket Value])</f>
        <v>1</v>
      </c>
      <c r="P2807" s="16">
        <f>LOOKUP(Table5[[#This Row],[Item '#]],Ticket_Forms[Form Number],Ticket_Forms[Revenue])</f>
        <v>6320</v>
      </c>
      <c r="Q2807" s="16">
        <f>LOOKUP(Table5[[#This Row],[Item '#]],Ticket_Forms[Form Number],Ticket_Forms[Ideal Profit])</f>
        <v>1575</v>
      </c>
      <c r="R2807" s="16">
        <f>LOOKUP(Table5[[#This Row],[Item '#]],Ticket_Forms[Form Number],Ticket_Forms[Prizes])</f>
        <v>4745</v>
      </c>
      <c r="S2807" s="16">
        <f>LOOKUP(Table5[[#This Row],[Item '#]],Ticket_Forms[Form Number],Ticket_Forms[Location Rent])</f>
        <v>379</v>
      </c>
      <c r="T2807" s="16">
        <f>LOOKUP(Table5[[#This Row],[Item '#]],Ticket_Forms[Form Number],Ticket_Forms[Last Sale])</f>
        <v>599</v>
      </c>
      <c r="U2807" s="16" t="s">
        <v>3909</v>
      </c>
      <c r="V2807" s="58" t="str">
        <f>Table5[[#This Row],[Date Distributed]]</f>
        <v/>
      </c>
      <c r="W2807" s="3" t="str">
        <f>_xlfn.XLOOKUP(Table5[[#This Row],[Serial '#]],Table10[Serial '#],Table10[Charity Association],"",,)</f>
        <v/>
      </c>
      <c r="X2807" s="3" t="s">
        <v>4062</v>
      </c>
      <c r="Y2807" s="33">
        <v>45540</v>
      </c>
      <c r="Z2807" s="16" t="s">
        <v>23</v>
      </c>
    </row>
    <row r="2808" spans="1:26" hidden="1" x14ac:dyDescent="0.35">
      <c r="A2808" s="3">
        <v>2806</v>
      </c>
      <c r="B2808" s="78">
        <v>45525</v>
      </c>
      <c r="C2808" s="73" t="str">
        <f>_xlfn.XLOOKUP(Table5[[#This Row],[Serial '#]],Table10[Serial '#],Table10[Date],"",,)</f>
        <v/>
      </c>
      <c r="D28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08" s="73" t="str">
        <f>IF(Table5[[#This Row],[Date Distributed]]="","In Stock","Distributed")</f>
        <v>In Stock</v>
      </c>
      <c r="F2808" s="79" t="s">
        <v>660</v>
      </c>
      <c r="G2808" s="75" t="s">
        <v>761</v>
      </c>
      <c r="H2808" s="80" t="s">
        <v>785</v>
      </c>
      <c r="I2808" s="80" t="s">
        <v>786</v>
      </c>
      <c r="J2808" s="81" t="s">
        <v>3403</v>
      </c>
      <c r="K2808" s="80" t="s">
        <v>516</v>
      </c>
      <c r="L2808" s="3" t="str">
        <f>_xlfn.XLOOKUP(Table5[[#This Row],[Item '#]],Ticket_Forms[Form Number],Ticket_Forms[Game Name],"",,)</f>
        <v>On The Rocks</v>
      </c>
      <c r="M2808" s="15">
        <v>212</v>
      </c>
      <c r="N2808" s="3">
        <f>LOOKUP(Table5[[#This Row],[Item '#]],Ticket_Forms[Form Number],Ticket_Forms[Ticket Count])</f>
        <v>6320</v>
      </c>
      <c r="O2808" s="16">
        <f>LOOKUP(Table5[[#This Row],[Item '#]],Ticket_Forms[Form Number],Ticket_Forms[Ticket Value])</f>
        <v>1</v>
      </c>
      <c r="P2808" s="16">
        <f>LOOKUP(Table5[[#This Row],[Item '#]],Ticket_Forms[Form Number],Ticket_Forms[Revenue])</f>
        <v>6320</v>
      </c>
      <c r="Q2808" s="16">
        <f>LOOKUP(Table5[[#This Row],[Item '#]],Ticket_Forms[Form Number],Ticket_Forms[Ideal Profit])</f>
        <v>1575</v>
      </c>
      <c r="R2808" s="16">
        <f>LOOKUP(Table5[[#This Row],[Item '#]],Ticket_Forms[Form Number],Ticket_Forms[Prizes])</f>
        <v>4745</v>
      </c>
      <c r="S2808" s="16">
        <f>LOOKUP(Table5[[#This Row],[Item '#]],Ticket_Forms[Form Number],Ticket_Forms[Location Rent])</f>
        <v>379</v>
      </c>
      <c r="T2808" s="16">
        <f>LOOKUP(Table5[[#This Row],[Item '#]],Ticket_Forms[Form Number],Ticket_Forms[Last Sale])</f>
        <v>599</v>
      </c>
      <c r="U2808" s="16" t="s">
        <v>3909</v>
      </c>
      <c r="V2808" s="58" t="str">
        <f>Table5[[#This Row],[Date Distributed]]</f>
        <v/>
      </c>
      <c r="W2808" s="3" t="str">
        <f>_xlfn.XLOOKUP(Table5[[#This Row],[Serial '#]],Table10[Serial '#],Table10[Charity Association],"",,)</f>
        <v/>
      </c>
      <c r="X2808" s="3" t="s">
        <v>4062</v>
      </c>
      <c r="Y2808" s="33">
        <v>45540</v>
      </c>
      <c r="Z2808" s="16" t="s">
        <v>23</v>
      </c>
    </row>
    <row r="2809" spans="1:26" hidden="1" x14ac:dyDescent="0.35">
      <c r="A2809" s="3">
        <v>2807</v>
      </c>
      <c r="B2809" s="78">
        <v>45525</v>
      </c>
      <c r="C2809" s="73" t="str">
        <f>_xlfn.XLOOKUP(Table5[[#This Row],[Serial '#]],Table10[Serial '#],Table10[Date],"",,)</f>
        <v/>
      </c>
      <c r="D28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09" s="73" t="str">
        <f>IF(Table5[[#This Row],[Date Distributed]]="","In Stock","Distributed")</f>
        <v>In Stock</v>
      </c>
      <c r="F2809" s="79" t="s">
        <v>660</v>
      </c>
      <c r="G2809" s="75" t="s">
        <v>761</v>
      </c>
      <c r="H2809" s="80" t="s">
        <v>785</v>
      </c>
      <c r="I2809" s="80" t="s">
        <v>786</v>
      </c>
      <c r="J2809" s="81" t="s">
        <v>3404</v>
      </c>
      <c r="K2809" s="80" t="s">
        <v>516</v>
      </c>
      <c r="L2809" s="3" t="str">
        <f>_xlfn.XLOOKUP(Table5[[#This Row],[Item '#]],Ticket_Forms[Form Number],Ticket_Forms[Game Name],"",,)</f>
        <v>On The Rocks</v>
      </c>
      <c r="M2809" s="15">
        <v>212</v>
      </c>
      <c r="N2809" s="3">
        <f>LOOKUP(Table5[[#This Row],[Item '#]],Ticket_Forms[Form Number],Ticket_Forms[Ticket Count])</f>
        <v>6320</v>
      </c>
      <c r="O2809" s="16">
        <f>LOOKUP(Table5[[#This Row],[Item '#]],Ticket_Forms[Form Number],Ticket_Forms[Ticket Value])</f>
        <v>1</v>
      </c>
      <c r="P2809" s="16">
        <f>LOOKUP(Table5[[#This Row],[Item '#]],Ticket_Forms[Form Number],Ticket_Forms[Revenue])</f>
        <v>6320</v>
      </c>
      <c r="Q2809" s="16">
        <f>LOOKUP(Table5[[#This Row],[Item '#]],Ticket_Forms[Form Number],Ticket_Forms[Ideal Profit])</f>
        <v>1575</v>
      </c>
      <c r="R2809" s="16">
        <f>LOOKUP(Table5[[#This Row],[Item '#]],Ticket_Forms[Form Number],Ticket_Forms[Prizes])</f>
        <v>4745</v>
      </c>
      <c r="S2809" s="16">
        <f>LOOKUP(Table5[[#This Row],[Item '#]],Ticket_Forms[Form Number],Ticket_Forms[Location Rent])</f>
        <v>379</v>
      </c>
      <c r="T2809" s="16">
        <f>LOOKUP(Table5[[#This Row],[Item '#]],Ticket_Forms[Form Number],Ticket_Forms[Last Sale])</f>
        <v>599</v>
      </c>
      <c r="U2809" s="16" t="s">
        <v>3909</v>
      </c>
      <c r="V2809" s="58" t="str">
        <f>Table5[[#This Row],[Date Distributed]]</f>
        <v/>
      </c>
      <c r="W2809" s="3" t="str">
        <f>_xlfn.XLOOKUP(Table5[[#This Row],[Serial '#]],Table10[Serial '#],Table10[Charity Association],"",,)</f>
        <v/>
      </c>
      <c r="X2809" s="3" t="s">
        <v>4062</v>
      </c>
      <c r="Y2809" s="33">
        <v>45540</v>
      </c>
      <c r="Z2809" s="16" t="s">
        <v>23</v>
      </c>
    </row>
    <row r="2810" spans="1:26" hidden="1" x14ac:dyDescent="0.35">
      <c r="A2810" s="3">
        <v>2808</v>
      </c>
      <c r="B2810" s="78">
        <v>45525</v>
      </c>
      <c r="C2810" s="73" t="str">
        <f>_xlfn.XLOOKUP(Table5[[#This Row],[Serial '#]],Table10[Serial '#],Table10[Date],"",,)</f>
        <v/>
      </c>
      <c r="D28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10" s="73" t="str">
        <f>IF(Table5[[#This Row],[Date Distributed]]="","In Stock","Distributed")</f>
        <v>In Stock</v>
      </c>
      <c r="F2810" s="79" t="s">
        <v>660</v>
      </c>
      <c r="G2810" s="75" t="s">
        <v>761</v>
      </c>
      <c r="H2810" s="80" t="s">
        <v>785</v>
      </c>
      <c r="I2810" s="80" t="s">
        <v>786</v>
      </c>
      <c r="J2810" s="81" t="s">
        <v>3405</v>
      </c>
      <c r="K2810" s="80" t="s">
        <v>516</v>
      </c>
      <c r="L2810" s="3" t="str">
        <f>_xlfn.XLOOKUP(Table5[[#This Row],[Item '#]],Ticket_Forms[Form Number],Ticket_Forms[Game Name],"",,)</f>
        <v>On The Rocks</v>
      </c>
      <c r="M2810" s="15">
        <v>212</v>
      </c>
      <c r="N2810" s="3">
        <f>LOOKUP(Table5[[#This Row],[Item '#]],Ticket_Forms[Form Number],Ticket_Forms[Ticket Count])</f>
        <v>6320</v>
      </c>
      <c r="O2810" s="16">
        <f>LOOKUP(Table5[[#This Row],[Item '#]],Ticket_Forms[Form Number],Ticket_Forms[Ticket Value])</f>
        <v>1</v>
      </c>
      <c r="P2810" s="16">
        <f>LOOKUP(Table5[[#This Row],[Item '#]],Ticket_Forms[Form Number],Ticket_Forms[Revenue])</f>
        <v>6320</v>
      </c>
      <c r="Q2810" s="16">
        <f>LOOKUP(Table5[[#This Row],[Item '#]],Ticket_Forms[Form Number],Ticket_Forms[Ideal Profit])</f>
        <v>1575</v>
      </c>
      <c r="R2810" s="16">
        <f>LOOKUP(Table5[[#This Row],[Item '#]],Ticket_Forms[Form Number],Ticket_Forms[Prizes])</f>
        <v>4745</v>
      </c>
      <c r="S2810" s="16">
        <f>LOOKUP(Table5[[#This Row],[Item '#]],Ticket_Forms[Form Number],Ticket_Forms[Location Rent])</f>
        <v>379</v>
      </c>
      <c r="T2810" s="16">
        <f>LOOKUP(Table5[[#This Row],[Item '#]],Ticket_Forms[Form Number],Ticket_Forms[Last Sale])</f>
        <v>599</v>
      </c>
      <c r="U2810" s="16" t="s">
        <v>3909</v>
      </c>
      <c r="V2810" s="58" t="str">
        <f>Table5[[#This Row],[Date Distributed]]</f>
        <v/>
      </c>
      <c r="W2810" s="3" t="str">
        <f>_xlfn.XLOOKUP(Table5[[#This Row],[Serial '#]],Table10[Serial '#],Table10[Charity Association],"",,)</f>
        <v/>
      </c>
      <c r="X2810" s="3" t="s">
        <v>4062</v>
      </c>
      <c r="Y2810" s="33">
        <v>45540</v>
      </c>
      <c r="Z2810" s="16" t="s">
        <v>23</v>
      </c>
    </row>
    <row r="2811" spans="1:26" hidden="1" x14ac:dyDescent="0.35">
      <c r="A2811" s="3">
        <v>2809</v>
      </c>
      <c r="B2811" s="74">
        <v>45545</v>
      </c>
      <c r="C2811" s="73" t="str">
        <f>_xlfn.XLOOKUP(Table5[[#This Row],[Serial '#]],Table10[Serial '#],Table10[Date],"",,)</f>
        <v/>
      </c>
      <c r="D28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11" s="73" t="str">
        <f>IF(Table5[[#This Row],[Date Distributed]]="","In Stock","Distributed")</f>
        <v>In Stock</v>
      </c>
      <c r="F2811" s="75" t="s">
        <v>660</v>
      </c>
      <c r="G2811" s="75" t="s">
        <v>761</v>
      </c>
      <c r="H2811" s="76" t="s">
        <v>787</v>
      </c>
      <c r="I2811" s="76" t="s">
        <v>787</v>
      </c>
      <c r="J2811" s="77" t="s">
        <v>3406</v>
      </c>
      <c r="K2811" s="76" t="s">
        <v>385</v>
      </c>
      <c r="L2811" s="3" t="str">
        <f>_xlfn.XLOOKUP(Table5[[#This Row],[Item '#]],Ticket_Forms[Form Number],Ticket_Forms[Game Name],"",,)</f>
        <v>Criss Cross</v>
      </c>
      <c r="M2811" s="15">
        <v>186</v>
      </c>
      <c r="N2811" s="3">
        <f>LOOKUP(Table5[[#This Row],[Item '#]],Ticket_Forms[Form Number],Ticket_Forms[Ticket Count])</f>
        <v>5520</v>
      </c>
      <c r="O2811" s="16">
        <f>LOOKUP(Table5[[#This Row],[Item '#]],Ticket_Forms[Form Number],Ticket_Forms[Ticket Value])</f>
        <v>1</v>
      </c>
      <c r="P2811" s="16">
        <f>LOOKUP(Table5[[#This Row],[Item '#]],Ticket_Forms[Form Number],Ticket_Forms[Revenue])</f>
        <v>5520</v>
      </c>
      <c r="Q2811" s="16">
        <f>LOOKUP(Table5[[#This Row],[Item '#]],Ticket_Forms[Form Number],Ticket_Forms[Ideal Profit])</f>
        <v>960</v>
      </c>
      <c r="R2811" s="16">
        <f>LOOKUP(Table5[[#This Row],[Item '#]],Ticket_Forms[Form Number],Ticket_Forms[Prizes])</f>
        <v>4560</v>
      </c>
      <c r="S2811" s="16">
        <f>LOOKUP(Table5[[#This Row],[Item '#]],Ticket_Forms[Form Number],Ticket_Forms[Location Rent])</f>
        <v>331</v>
      </c>
      <c r="T2811" s="16">
        <f>LOOKUP(Table5[[#This Row],[Item '#]],Ticket_Forms[Form Number],Ticket_Forms[Last Sale])</f>
        <v>200</v>
      </c>
      <c r="U2811" s="16" t="s">
        <v>3909</v>
      </c>
      <c r="V2811" s="58" t="str">
        <f>Table5[[#This Row],[Date Distributed]]</f>
        <v/>
      </c>
      <c r="W2811" s="3" t="str">
        <f>_xlfn.XLOOKUP(Table5[[#This Row],[Serial '#]],Table10[Serial '#],Table10[Charity Association],"",,)</f>
        <v/>
      </c>
    </row>
    <row r="2812" spans="1:26" hidden="1" x14ac:dyDescent="0.35">
      <c r="A2812" s="3">
        <v>2810</v>
      </c>
      <c r="B2812" s="78">
        <v>45545</v>
      </c>
      <c r="C2812" s="73" t="str">
        <f>_xlfn.XLOOKUP(Table5[[#This Row],[Serial '#]],Table10[Serial '#],Table10[Date],"",,)</f>
        <v/>
      </c>
      <c r="D28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12" s="73" t="str">
        <f>IF(Table5[[#This Row],[Date Distributed]]="","In Stock","Distributed")</f>
        <v>In Stock</v>
      </c>
      <c r="F2812" s="79" t="s">
        <v>660</v>
      </c>
      <c r="G2812" s="75" t="s">
        <v>761</v>
      </c>
      <c r="H2812" s="80" t="s">
        <v>787</v>
      </c>
      <c r="I2812" s="80" t="s">
        <v>787</v>
      </c>
      <c r="J2812" s="81" t="s">
        <v>3407</v>
      </c>
      <c r="K2812" s="80" t="s">
        <v>385</v>
      </c>
      <c r="L2812" s="3" t="str">
        <f>_xlfn.XLOOKUP(Table5[[#This Row],[Item '#]],Ticket_Forms[Form Number],Ticket_Forms[Game Name],"",,)</f>
        <v>Criss Cross</v>
      </c>
      <c r="M2812" s="15">
        <v>186</v>
      </c>
      <c r="N2812" s="3">
        <f>LOOKUP(Table5[[#This Row],[Item '#]],Ticket_Forms[Form Number],Ticket_Forms[Ticket Count])</f>
        <v>5520</v>
      </c>
      <c r="O2812" s="16">
        <f>LOOKUP(Table5[[#This Row],[Item '#]],Ticket_Forms[Form Number],Ticket_Forms[Ticket Value])</f>
        <v>1</v>
      </c>
      <c r="P2812" s="16">
        <f>LOOKUP(Table5[[#This Row],[Item '#]],Ticket_Forms[Form Number],Ticket_Forms[Revenue])</f>
        <v>5520</v>
      </c>
      <c r="Q2812" s="16">
        <f>LOOKUP(Table5[[#This Row],[Item '#]],Ticket_Forms[Form Number],Ticket_Forms[Ideal Profit])</f>
        <v>960</v>
      </c>
      <c r="R2812" s="16">
        <f>LOOKUP(Table5[[#This Row],[Item '#]],Ticket_Forms[Form Number],Ticket_Forms[Prizes])</f>
        <v>4560</v>
      </c>
      <c r="S2812" s="16">
        <f>LOOKUP(Table5[[#This Row],[Item '#]],Ticket_Forms[Form Number],Ticket_Forms[Location Rent])</f>
        <v>331</v>
      </c>
      <c r="T2812" s="16">
        <f>LOOKUP(Table5[[#This Row],[Item '#]],Ticket_Forms[Form Number],Ticket_Forms[Last Sale])</f>
        <v>200</v>
      </c>
      <c r="U2812" s="16" t="s">
        <v>3909</v>
      </c>
      <c r="V2812" s="58" t="str">
        <f>Table5[[#This Row],[Date Distributed]]</f>
        <v/>
      </c>
      <c r="W2812" s="3" t="str">
        <f>_xlfn.XLOOKUP(Table5[[#This Row],[Serial '#]],Table10[Serial '#],Table10[Charity Association],"",,)</f>
        <v/>
      </c>
    </row>
    <row r="2813" spans="1:26" hidden="1" x14ac:dyDescent="0.35">
      <c r="A2813" s="3">
        <v>2811</v>
      </c>
      <c r="B2813" s="78">
        <v>45545</v>
      </c>
      <c r="C2813" s="73" t="str">
        <f>_xlfn.XLOOKUP(Table5[[#This Row],[Serial '#]],Table10[Serial '#],Table10[Date],"",,)</f>
        <v/>
      </c>
      <c r="D28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13" s="73" t="str">
        <f>IF(Table5[[#This Row],[Date Distributed]]="","In Stock","Distributed")</f>
        <v>In Stock</v>
      </c>
      <c r="F2813" s="79" t="s">
        <v>660</v>
      </c>
      <c r="G2813" s="75" t="s">
        <v>761</v>
      </c>
      <c r="H2813" s="80" t="s">
        <v>787</v>
      </c>
      <c r="I2813" s="80" t="s">
        <v>787</v>
      </c>
      <c r="J2813" s="81" t="s">
        <v>3408</v>
      </c>
      <c r="K2813" s="80" t="s">
        <v>385</v>
      </c>
      <c r="L2813" s="3" t="str">
        <f>_xlfn.XLOOKUP(Table5[[#This Row],[Item '#]],Ticket_Forms[Form Number],Ticket_Forms[Game Name],"",,)</f>
        <v>Criss Cross</v>
      </c>
      <c r="M2813" s="15">
        <v>186</v>
      </c>
      <c r="N2813" s="3">
        <f>LOOKUP(Table5[[#This Row],[Item '#]],Ticket_Forms[Form Number],Ticket_Forms[Ticket Count])</f>
        <v>5520</v>
      </c>
      <c r="O2813" s="16">
        <f>LOOKUP(Table5[[#This Row],[Item '#]],Ticket_Forms[Form Number],Ticket_Forms[Ticket Value])</f>
        <v>1</v>
      </c>
      <c r="P2813" s="16">
        <f>LOOKUP(Table5[[#This Row],[Item '#]],Ticket_Forms[Form Number],Ticket_Forms[Revenue])</f>
        <v>5520</v>
      </c>
      <c r="Q2813" s="16">
        <f>LOOKUP(Table5[[#This Row],[Item '#]],Ticket_Forms[Form Number],Ticket_Forms[Ideal Profit])</f>
        <v>960</v>
      </c>
      <c r="R2813" s="16">
        <f>LOOKUP(Table5[[#This Row],[Item '#]],Ticket_Forms[Form Number],Ticket_Forms[Prizes])</f>
        <v>4560</v>
      </c>
      <c r="S2813" s="16">
        <f>LOOKUP(Table5[[#This Row],[Item '#]],Ticket_Forms[Form Number],Ticket_Forms[Location Rent])</f>
        <v>331</v>
      </c>
      <c r="T2813" s="16">
        <f>LOOKUP(Table5[[#This Row],[Item '#]],Ticket_Forms[Form Number],Ticket_Forms[Last Sale])</f>
        <v>200</v>
      </c>
      <c r="U2813" s="16" t="s">
        <v>3909</v>
      </c>
      <c r="V2813" s="58" t="str">
        <f>Table5[[#This Row],[Date Distributed]]</f>
        <v/>
      </c>
      <c r="W2813" s="3" t="str">
        <f>_xlfn.XLOOKUP(Table5[[#This Row],[Serial '#]],Table10[Serial '#],Table10[Charity Association],"",,)</f>
        <v/>
      </c>
    </row>
    <row r="2814" spans="1:26" hidden="1" x14ac:dyDescent="0.35">
      <c r="A2814" s="3">
        <v>2812</v>
      </c>
      <c r="B2814" s="78">
        <v>45545</v>
      </c>
      <c r="C2814" s="73" t="str">
        <f>_xlfn.XLOOKUP(Table5[[#This Row],[Serial '#]],Table10[Serial '#],Table10[Date],"",,)</f>
        <v/>
      </c>
      <c r="D28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14" s="73" t="str">
        <f>IF(Table5[[#This Row],[Date Distributed]]="","In Stock","Distributed")</f>
        <v>In Stock</v>
      </c>
      <c r="F2814" s="79" t="s">
        <v>660</v>
      </c>
      <c r="G2814" s="75" t="s">
        <v>761</v>
      </c>
      <c r="H2814" s="80" t="s">
        <v>787</v>
      </c>
      <c r="I2814" s="80" t="s">
        <v>787</v>
      </c>
      <c r="J2814" s="81" t="s">
        <v>3409</v>
      </c>
      <c r="K2814" s="80" t="s">
        <v>385</v>
      </c>
      <c r="L2814" s="3" t="str">
        <f>_xlfn.XLOOKUP(Table5[[#This Row],[Item '#]],Ticket_Forms[Form Number],Ticket_Forms[Game Name],"",,)</f>
        <v>Criss Cross</v>
      </c>
      <c r="M2814" s="15">
        <v>186</v>
      </c>
      <c r="N2814" s="3">
        <f>LOOKUP(Table5[[#This Row],[Item '#]],Ticket_Forms[Form Number],Ticket_Forms[Ticket Count])</f>
        <v>5520</v>
      </c>
      <c r="O2814" s="16">
        <f>LOOKUP(Table5[[#This Row],[Item '#]],Ticket_Forms[Form Number],Ticket_Forms[Ticket Value])</f>
        <v>1</v>
      </c>
      <c r="P2814" s="16">
        <f>LOOKUP(Table5[[#This Row],[Item '#]],Ticket_Forms[Form Number],Ticket_Forms[Revenue])</f>
        <v>5520</v>
      </c>
      <c r="Q2814" s="16">
        <f>LOOKUP(Table5[[#This Row],[Item '#]],Ticket_Forms[Form Number],Ticket_Forms[Ideal Profit])</f>
        <v>960</v>
      </c>
      <c r="R2814" s="16">
        <f>LOOKUP(Table5[[#This Row],[Item '#]],Ticket_Forms[Form Number],Ticket_Forms[Prizes])</f>
        <v>4560</v>
      </c>
      <c r="S2814" s="16">
        <f>LOOKUP(Table5[[#This Row],[Item '#]],Ticket_Forms[Form Number],Ticket_Forms[Location Rent])</f>
        <v>331</v>
      </c>
      <c r="T2814" s="16">
        <f>LOOKUP(Table5[[#This Row],[Item '#]],Ticket_Forms[Form Number],Ticket_Forms[Last Sale])</f>
        <v>200</v>
      </c>
      <c r="U2814" s="16" t="s">
        <v>3909</v>
      </c>
      <c r="V2814" s="58" t="str">
        <f>Table5[[#This Row],[Date Distributed]]</f>
        <v/>
      </c>
      <c r="W2814" s="3" t="str">
        <f>_xlfn.XLOOKUP(Table5[[#This Row],[Serial '#]],Table10[Serial '#],Table10[Charity Association],"",,)</f>
        <v/>
      </c>
    </row>
    <row r="2815" spans="1:26" hidden="1" x14ac:dyDescent="0.35">
      <c r="A2815" s="3">
        <v>2813</v>
      </c>
      <c r="B2815" s="78">
        <v>45545</v>
      </c>
      <c r="C2815" s="73" t="str">
        <f>_xlfn.XLOOKUP(Table5[[#This Row],[Serial '#]],Table10[Serial '#],Table10[Date],"",,)</f>
        <v/>
      </c>
      <c r="D28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15" s="73" t="str">
        <f>IF(Table5[[#This Row],[Date Distributed]]="","In Stock","Distributed")</f>
        <v>In Stock</v>
      </c>
      <c r="F2815" s="79" t="s">
        <v>660</v>
      </c>
      <c r="G2815" s="75" t="s">
        <v>761</v>
      </c>
      <c r="H2815" s="80" t="s">
        <v>787</v>
      </c>
      <c r="I2815" s="80" t="s">
        <v>787</v>
      </c>
      <c r="J2815" s="81" t="s">
        <v>3410</v>
      </c>
      <c r="K2815" s="80" t="s">
        <v>385</v>
      </c>
      <c r="L2815" s="3" t="str">
        <f>_xlfn.XLOOKUP(Table5[[#This Row],[Item '#]],Ticket_Forms[Form Number],Ticket_Forms[Game Name],"",,)</f>
        <v>Criss Cross</v>
      </c>
      <c r="M2815" s="15">
        <v>186</v>
      </c>
      <c r="N2815" s="3">
        <f>LOOKUP(Table5[[#This Row],[Item '#]],Ticket_Forms[Form Number],Ticket_Forms[Ticket Count])</f>
        <v>5520</v>
      </c>
      <c r="O2815" s="16">
        <f>LOOKUP(Table5[[#This Row],[Item '#]],Ticket_Forms[Form Number],Ticket_Forms[Ticket Value])</f>
        <v>1</v>
      </c>
      <c r="P2815" s="16">
        <f>LOOKUP(Table5[[#This Row],[Item '#]],Ticket_Forms[Form Number],Ticket_Forms[Revenue])</f>
        <v>5520</v>
      </c>
      <c r="Q2815" s="16">
        <f>LOOKUP(Table5[[#This Row],[Item '#]],Ticket_Forms[Form Number],Ticket_Forms[Ideal Profit])</f>
        <v>960</v>
      </c>
      <c r="R2815" s="16">
        <f>LOOKUP(Table5[[#This Row],[Item '#]],Ticket_Forms[Form Number],Ticket_Forms[Prizes])</f>
        <v>4560</v>
      </c>
      <c r="S2815" s="16">
        <f>LOOKUP(Table5[[#This Row],[Item '#]],Ticket_Forms[Form Number],Ticket_Forms[Location Rent])</f>
        <v>331</v>
      </c>
      <c r="T2815" s="16">
        <f>LOOKUP(Table5[[#This Row],[Item '#]],Ticket_Forms[Form Number],Ticket_Forms[Last Sale])</f>
        <v>200</v>
      </c>
      <c r="U2815" s="16" t="s">
        <v>3909</v>
      </c>
      <c r="V2815" s="58" t="str">
        <f>Table5[[#This Row],[Date Distributed]]</f>
        <v/>
      </c>
      <c r="W2815" s="3" t="str">
        <f>_xlfn.XLOOKUP(Table5[[#This Row],[Serial '#]],Table10[Serial '#],Table10[Charity Association],"",,)</f>
        <v/>
      </c>
    </row>
    <row r="2816" spans="1:26" hidden="1" x14ac:dyDescent="0.35">
      <c r="A2816" s="3">
        <v>2814</v>
      </c>
      <c r="B2816" s="78">
        <v>45545</v>
      </c>
      <c r="C2816" s="73" t="str">
        <f>_xlfn.XLOOKUP(Table5[[#This Row],[Serial '#]],Table10[Serial '#],Table10[Date],"",,)</f>
        <v/>
      </c>
      <c r="D28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16" s="73" t="str">
        <f>IF(Table5[[#This Row],[Date Distributed]]="","In Stock","Distributed")</f>
        <v>In Stock</v>
      </c>
      <c r="F2816" s="79" t="s">
        <v>660</v>
      </c>
      <c r="G2816" s="75" t="s">
        <v>761</v>
      </c>
      <c r="H2816" s="80" t="s">
        <v>787</v>
      </c>
      <c r="I2816" s="80" t="s">
        <v>787</v>
      </c>
      <c r="J2816" s="81" t="s">
        <v>3411</v>
      </c>
      <c r="K2816" s="80" t="s">
        <v>385</v>
      </c>
      <c r="L2816" s="3" t="str">
        <f>_xlfn.XLOOKUP(Table5[[#This Row],[Item '#]],Ticket_Forms[Form Number],Ticket_Forms[Game Name],"",,)</f>
        <v>Criss Cross</v>
      </c>
      <c r="M2816" s="15">
        <v>186</v>
      </c>
      <c r="N2816" s="3">
        <f>LOOKUP(Table5[[#This Row],[Item '#]],Ticket_Forms[Form Number],Ticket_Forms[Ticket Count])</f>
        <v>5520</v>
      </c>
      <c r="O2816" s="16">
        <f>LOOKUP(Table5[[#This Row],[Item '#]],Ticket_Forms[Form Number],Ticket_Forms[Ticket Value])</f>
        <v>1</v>
      </c>
      <c r="P2816" s="16">
        <f>LOOKUP(Table5[[#This Row],[Item '#]],Ticket_Forms[Form Number],Ticket_Forms[Revenue])</f>
        <v>5520</v>
      </c>
      <c r="Q2816" s="16">
        <f>LOOKUP(Table5[[#This Row],[Item '#]],Ticket_Forms[Form Number],Ticket_Forms[Ideal Profit])</f>
        <v>960</v>
      </c>
      <c r="R2816" s="16">
        <f>LOOKUP(Table5[[#This Row],[Item '#]],Ticket_Forms[Form Number],Ticket_Forms[Prizes])</f>
        <v>4560</v>
      </c>
      <c r="S2816" s="16">
        <f>LOOKUP(Table5[[#This Row],[Item '#]],Ticket_Forms[Form Number],Ticket_Forms[Location Rent])</f>
        <v>331</v>
      </c>
      <c r="T2816" s="16">
        <f>LOOKUP(Table5[[#This Row],[Item '#]],Ticket_Forms[Form Number],Ticket_Forms[Last Sale])</f>
        <v>200</v>
      </c>
      <c r="U2816" s="16" t="s">
        <v>3909</v>
      </c>
      <c r="V2816" s="58" t="str">
        <f>Table5[[#This Row],[Date Distributed]]</f>
        <v/>
      </c>
      <c r="W2816" s="3" t="str">
        <f>_xlfn.XLOOKUP(Table5[[#This Row],[Serial '#]],Table10[Serial '#],Table10[Charity Association],"",,)</f>
        <v/>
      </c>
    </row>
    <row r="2817" spans="1:23" hidden="1" x14ac:dyDescent="0.35">
      <c r="A2817" s="3">
        <v>2815</v>
      </c>
      <c r="B2817" s="78">
        <v>45545</v>
      </c>
      <c r="C2817" s="73" t="str">
        <f>_xlfn.XLOOKUP(Table5[[#This Row],[Serial '#]],Table10[Serial '#],Table10[Date],"",,)</f>
        <v/>
      </c>
      <c r="D28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17" s="73" t="str">
        <f>IF(Table5[[#This Row],[Date Distributed]]="","In Stock","Distributed")</f>
        <v>In Stock</v>
      </c>
      <c r="F2817" s="79" t="s">
        <v>660</v>
      </c>
      <c r="G2817" s="75" t="s">
        <v>761</v>
      </c>
      <c r="H2817" s="80" t="s">
        <v>787</v>
      </c>
      <c r="I2817" s="80" t="s">
        <v>787</v>
      </c>
      <c r="J2817" s="81" t="s">
        <v>3412</v>
      </c>
      <c r="K2817" s="80" t="s">
        <v>385</v>
      </c>
      <c r="L2817" s="3" t="str">
        <f>_xlfn.XLOOKUP(Table5[[#This Row],[Item '#]],Ticket_Forms[Form Number],Ticket_Forms[Game Name],"",,)</f>
        <v>Criss Cross</v>
      </c>
      <c r="M2817" s="15">
        <v>186</v>
      </c>
      <c r="N2817" s="3">
        <f>LOOKUP(Table5[[#This Row],[Item '#]],Ticket_Forms[Form Number],Ticket_Forms[Ticket Count])</f>
        <v>5520</v>
      </c>
      <c r="O2817" s="16">
        <f>LOOKUP(Table5[[#This Row],[Item '#]],Ticket_Forms[Form Number],Ticket_Forms[Ticket Value])</f>
        <v>1</v>
      </c>
      <c r="P2817" s="16">
        <f>LOOKUP(Table5[[#This Row],[Item '#]],Ticket_Forms[Form Number],Ticket_Forms[Revenue])</f>
        <v>5520</v>
      </c>
      <c r="Q2817" s="16">
        <f>LOOKUP(Table5[[#This Row],[Item '#]],Ticket_Forms[Form Number],Ticket_Forms[Ideal Profit])</f>
        <v>960</v>
      </c>
      <c r="R2817" s="16">
        <f>LOOKUP(Table5[[#This Row],[Item '#]],Ticket_Forms[Form Number],Ticket_Forms[Prizes])</f>
        <v>4560</v>
      </c>
      <c r="S2817" s="16">
        <f>LOOKUP(Table5[[#This Row],[Item '#]],Ticket_Forms[Form Number],Ticket_Forms[Location Rent])</f>
        <v>331</v>
      </c>
      <c r="T2817" s="16">
        <f>LOOKUP(Table5[[#This Row],[Item '#]],Ticket_Forms[Form Number],Ticket_Forms[Last Sale])</f>
        <v>200</v>
      </c>
      <c r="U2817" s="16" t="s">
        <v>3909</v>
      </c>
      <c r="V2817" s="58" t="str">
        <f>Table5[[#This Row],[Date Distributed]]</f>
        <v/>
      </c>
      <c r="W2817" s="3" t="str">
        <f>_xlfn.XLOOKUP(Table5[[#This Row],[Serial '#]],Table10[Serial '#],Table10[Charity Association],"",,)</f>
        <v/>
      </c>
    </row>
    <row r="2818" spans="1:23" hidden="1" x14ac:dyDescent="0.35">
      <c r="A2818" s="3">
        <v>2816</v>
      </c>
      <c r="B2818" s="78">
        <v>45545</v>
      </c>
      <c r="C2818" s="73" t="str">
        <f>_xlfn.XLOOKUP(Table5[[#This Row],[Serial '#]],Table10[Serial '#],Table10[Date],"",,)</f>
        <v/>
      </c>
      <c r="D28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18" s="73" t="str">
        <f>IF(Table5[[#This Row],[Date Distributed]]="","In Stock","Distributed")</f>
        <v>In Stock</v>
      </c>
      <c r="F2818" s="79" t="s">
        <v>660</v>
      </c>
      <c r="G2818" s="75" t="s">
        <v>761</v>
      </c>
      <c r="H2818" s="80" t="s">
        <v>787</v>
      </c>
      <c r="I2818" s="80" t="s">
        <v>787</v>
      </c>
      <c r="J2818" s="81" t="s">
        <v>3413</v>
      </c>
      <c r="K2818" s="80" t="s">
        <v>385</v>
      </c>
      <c r="L2818" s="3" t="str">
        <f>_xlfn.XLOOKUP(Table5[[#This Row],[Item '#]],Ticket_Forms[Form Number],Ticket_Forms[Game Name],"",,)</f>
        <v>Criss Cross</v>
      </c>
      <c r="M2818" s="15">
        <v>186</v>
      </c>
      <c r="N2818" s="3">
        <f>LOOKUP(Table5[[#This Row],[Item '#]],Ticket_Forms[Form Number],Ticket_Forms[Ticket Count])</f>
        <v>5520</v>
      </c>
      <c r="O2818" s="16">
        <f>LOOKUP(Table5[[#This Row],[Item '#]],Ticket_Forms[Form Number],Ticket_Forms[Ticket Value])</f>
        <v>1</v>
      </c>
      <c r="P2818" s="16">
        <f>LOOKUP(Table5[[#This Row],[Item '#]],Ticket_Forms[Form Number],Ticket_Forms[Revenue])</f>
        <v>5520</v>
      </c>
      <c r="Q2818" s="16">
        <f>LOOKUP(Table5[[#This Row],[Item '#]],Ticket_Forms[Form Number],Ticket_Forms[Ideal Profit])</f>
        <v>960</v>
      </c>
      <c r="R2818" s="16">
        <f>LOOKUP(Table5[[#This Row],[Item '#]],Ticket_Forms[Form Number],Ticket_Forms[Prizes])</f>
        <v>4560</v>
      </c>
      <c r="S2818" s="16">
        <f>LOOKUP(Table5[[#This Row],[Item '#]],Ticket_Forms[Form Number],Ticket_Forms[Location Rent])</f>
        <v>331</v>
      </c>
      <c r="T2818" s="16">
        <f>LOOKUP(Table5[[#This Row],[Item '#]],Ticket_Forms[Form Number],Ticket_Forms[Last Sale])</f>
        <v>200</v>
      </c>
      <c r="U2818" s="16" t="s">
        <v>3909</v>
      </c>
      <c r="V2818" s="58" t="str">
        <f>Table5[[#This Row],[Date Distributed]]</f>
        <v/>
      </c>
      <c r="W2818" s="3" t="str">
        <f>_xlfn.XLOOKUP(Table5[[#This Row],[Serial '#]],Table10[Serial '#],Table10[Charity Association],"",,)</f>
        <v/>
      </c>
    </row>
    <row r="2819" spans="1:23" hidden="1" x14ac:dyDescent="0.35">
      <c r="A2819" s="3">
        <v>2817</v>
      </c>
      <c r="B2819" s="78">
        <v>45545</v>
      </c>
      <c r="C2819" s="73" t="str">
        <f>_xlfn.XLOOKUP(Table5[[#This Row],[Serial '#]],Table10[Serial '#],Table10[Date],"",,)</f>
        <v/>
      </c>
      <c r="D28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19" s="73" t="str">
        <f>IF(Table5[[#This Row],[Date Distributed]]="","In Stock","Distributed")</f>
        <v>In Stock</v>
      </c>
      <c r="F2819" s="79" t="s">
        <v>660</v>
      </c>
      <c r="G2819" s="75" t="s">
        <v>761</v>
      </c>
      <c r="H2819" s="80" t="s">
        <v>787</v>
      </c>
      <c r="I2819" s="80" t="s">
        <v>787</v>
      </c>
      <c r="J2819" s="81" t="s">
        <v>3414</v>
      </c>
      <c r="K2819" s="80" t="s">
        <v>385</v>
      </c>
      <c r="L2819" s="3" t="str">
        <f>_xlfn.XLOOKUP(Table5[[#This Row],[Item '#]],Ticket_Forms[Form Number],Ticket_Forms[Game Name],"",,)</f>
        <v>Criss Cross</v>
      </c>
      <c r="M2819" s="15">
        <v>186</v>
      </c>
      <c r="N2819" s="3">
        <f>LOOKUP(Table5[[#This Row],[Item '#]],Ticket_Forms[Form Number],Ticket_Forms[Ticket Count])</f>
        <v>5520</v>
      </c>
      <c r="O2819" s="16">
        <f>LOOKUP(Table5[[#This Row],[Item '#]],Ticket_Forms[Form Number],Ticket_Forms[Ticket Value])</f>
        <v>1</v>
      </c>
      <c r="P2819" s="16">
        <f>LOOKUP(Table5[[#This Row],[Item '#]],Ticket_Forms[Form Number],Ticket_Forms[Revenue])</f>
        <v>5520</v>
      </c>
      <c r="Q2819" s="16">
        <f>LOOKUP(Table5[[#This Row],[Item '#]],Ticket_Forms[Form Number],Ticket_Forms[Ideal Profit])</f>
        <v>960</v>
      </c>
      <c r="R2819" s="16">
        <f>LOOKUP(Table5[[#This Row],[Item '#]],Ticket_Forms[Form Number],Ticket_Forms[Prizes])</f>
        <v>4560</v>
      </c>
      <c r="S2819" s="16">
        <f>LOOKUP(Table5[[#This Row],[Item '#]],Ticket_Forms[Form Number],Ticket_Forms[Location Rent])</f>
        <v>331</v>
      </c>
      <c r="T2819" s="16">
        <f>LOOKUP(Table5[[#This Row],[Item '#]],Ticket_Forms[Form Number],Ticket_Forms[Last Sale])</f>
        <v>200</v>
      </c>
      <c r="U2819" s="16" t="s">
        <v>3909</v>
      </c>
      <c r="V2819" s="58" t="str">
        <f>Table5[[#This Row],[Date Distributed]]</f>
        <v/>
      </c>
      <c r="W2819" s="3" t="str">
        <f>_xlfn.XLOOKUP(Table5[[#This Row],[Serial '#]],Table10[Serial '#],Table10[Charity Association],"",,)</f>
        <v/>
      </c>
    </row>
    <row r="2820" spans="1:23" hidden="1" x14ac:dyDescent="0.35">
      <c r="A2820" s="3">
        <v>2818</v>
      </c>
      <c r="B2820" s="78">
        <v>45545</v>
      </c>
      <c r="C2820" s="73" t="str">
        <f>_xlfn.XLOOKUP(Table5[[#This Row],[Serial '#]],Table10[Serial '#],Table10[Date],"",,)</f>
        <v/>
      </c>
      <c r="D28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20" s="73" t="str">
        <f>IF(Table5[[#This Row],[Date Distributed]]="","In Stock","Distributed")</f>
        <v>In Stock</v>
      </c>
      <c r="F2820" s="79" t="s">
        <v>660</v>
      </c>
      <c r="G2820" s="75" t="s">
        <v>761</v>
      </c>
      <c r="H2820" s="80" t="s">
        <v>787</v>
      </c>
      <c r="I2820" s="80" t="s">
        <v>787</v>
      </c>
      <c r="J2820" s="81" t="s">
        <v>3415</v>
      </c>
      <c r="K2820" s="80" t="s">
        <v>385</v>
      </c>
      <c r="L2820" s="3" t="str">
        <f>_xlfn.XLOOKUP(Table5[[#This Row],[Item '#]],Ticket_Forms[Form Number],Ticket_Forms[Game Name],"",,)</f>
        <v>Criss Cross</v>
      </c>
      <c r="M2820" s="15">
        <v>186</v>
      </c>
      <c r="N2820" s="3">
        <f>LOOKUP(Table5[[#This Row],[Item '#]],Ticket_Forms[Form Number],Ticket_Forms[Ticket Count])</f>
        <v>5520</v>
      </c>
      <c r="O2820" s="16">
        <f>LOOKUP(Table5[[#This Row],[Item '#]],Ticket_Forms[Form Number],Ticket_Forms[Ticket Value])</f>
        <v>1</v>
      </c>
      <c r="P2820" s="16">
        <f>LOOKUP(Table5[[#This Row],[Item '#]],Ticket_Forms[Form Number],Ticket_Forms[Revenue])</f>
        <v>5520</v>
      </c>
      <c r="Q2820" s="16">
        <f>LOOKUP(Table5[[#This Row],[Item '#]],Ticket_Forms[Form Number],Ticket_Forms[Ideal Profit])</f>
        <v>960</v>
      </c>
      <c r="R2820" s="16">
        <f>LOOKUP(Table5[[#This Row],[Item '#]],Ticket_Forms[Form Number],Ticket_Forms[Prizes])</f>
        <v>4560</v>
      </c>
      <c r="S2820" s="16">
        <f>LOOKUP(Table5[[#This Row],[Item '#]],Ticket_Forms[Form Number],Ticket_Forms[Location Rent])</f>
        <v>331</v>
      </c>
      <c r="T2820" s="16">
        <f>LOOKUP(Table5[[#This Row],[Item '#]],Ticket_Forms[Form Number],Ticket_Forms[Last Sale])</f>
        <v>200</v>
      </c>
      <c r="U2820" s="16" t="s">
        <v>3909</v>
      </c>
      <c r="V2820" s="58" t="str">
        <f>Table5[[#This Row],[Date Distributed]]</f>
        <v/>
      </c>
      <c r="W2820" s="3" t="str">
        <f>_xlfn.XLOOKUP(Table5[[#This Row],[Serial '#]],Table10[Serial '#],Table10[Charity Association],"",,)</f>
        <v/>
      </c>
    </row>
    <row r="2821" spans="1:23" hidden="1" x14ac:dyDescent="0.35">
      <c r="A2821" s="3">
        <v>2819</v>
      </c>
      <c r="B2821" s="78">
        <v>45545</v>
      </c>
      <c r="C2821" s="73" t="str">
        <f>_xlfn.XLOOKUP(Table5[[#This Row],[Serial '#]],Table10[Serial '#],Table10[Date],"",,)</f>
        <v/>
      </c>
      <c r="D28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21" s="73" t="str">
        <f>IF(Table5[[#This Row],[Date Distributed]]="","In Stock","Distributed")</f>
        <v>In Stock</v>
      </c>
      <c r="F2821" s="79" t="s">
        <v>660</v>
      </c>
      <c r="G2821" s="75" t="s">
        <v>761</v>
      </c>
      <c r="H2821" s="80" t="s">
        <v>787</v>
      </c>
      <c r="I2821" s="80" t="s">
        <v>787</v>
      </c>
      <c r="J2821" s="81" t="s">
        <v>3416</v>
      </c>
      <c r="K2821" s="80" t="s">
        <v>385</v>
      </c>
      <c r="L2821" s="3" t="str">
        <f>_xlfn.XLOOKUP(Table5[[#This Row],[Item '#]],Ticket_Forms[Form Number],Ticket_Forms[Game Name],"",,)</f>
        <v>Criss Cross</v>
      </c>
      <c r="M2821" s="15">
        <v>186</v>
      </c>
      <c r="N2821" s="3">
        <f>LOOKUP(Table5[[#This Row],[Item '#]],Ticket_Forms[Form Number],Ticket_Forms[Ticket Count])</f>
        <v>5520</v>
      </c>
      <c r="O2821" s="16">
        <f>LOOKUP(Table5[[#This Row],[Item '#]],Ticket_Forms[Form Number],Ticket_Forms[Ticket Value])</f>
        <v>1</v>
      </c>
      <c r="P2821" s="16">
        <f>LOOKUP(Table5[[#This Row],[Item '#]],Ticket_Forms[Form Number],Ticket_Forms[Revenue])</f>
        <v>5520</v>
      </c>
      <c r="Q2821" s="16">
        <f>LOOKUP(Table5[[#This Row],[Item '#]],Ticket_Forms[Form Number],Ticket_Forms[Ideal Profit])</f>
        <v>960</v>
      </c>
      <c r="R2821" s="16">
        <f>LOOKUP(Table5[[#This Row],[Item '#]],Ticket_Forms[Form Number],Ticket_Forms[Prizes])</f>
        <v>4560</v>
      </c>
      <c r="S2821" s="16">
        <f>LOOKUP(Table5[[#This Row],[Item '#]],Ticket_Forms[Form Number],Ticket_Forms[Location Rent])</f>
        <v>331</v>
      </c>
      <c r="T2821" s="16">
        <f>LOOKUP(Table5[[#This Row],[Item '#]],Ticket_Forms[Form Number],Ticket_Forms[Last Sale])</f>
        <v>200</v>
      </c>
      <c r="U2821" s="16" t="s">
        <v>3909</v>
      </c>
      <c r="V2821" s="58" t="str">
        <f>Table5[[#This Row],[Date Distributed]]</f>
        <v/>
      </c>
      <c r="W2821" s="3" t="str">
        <f>_xlfn.XLOOKUP(Table5[[#This Row],[Serial '#]],Table10[Serial '#],Table10[Charity Association],"",,)</f>
        <v/>
      </c>
    </row>
    <row r="2822" spans="1:23" hidden="1" x14ac:dyDescent="0.35">
      <c r="A2822" s="3">
        <v>2820</v>
      </c>
      <c r="B2822" s="78">
        <v>45545</v>
      </c>
      <c r="C2822" s="73">
        <f ca="1">_xlfn.XLOOKUP(Table5[[#This Row],[Serial '#]],Table10[Serial '#],Table10[Date],"",,)</f>
        <v>45627</v>
      </c>
      <c r="D2822" s="73" t="str">
        <f ca="1"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822" s="73" t="str">
        <f ca="1">IF(Table5[[#This Row],[Date Distributed]]="","In Stock","Distributed")</f>
        <v>Distributed</v>
      </c>
      <c r="F2822" s="79" t="s">
        <v>660</v>
      </c>
      <c r="G2822" s="75" t="s">
        <v>761</v>
      </c>
      <c r="H2822" s="80" t="s">
        <v>787</v>
      </c>
      <c r="I2822" s="80" t="s">
        <v>787</v>
      </c>
      <c r="J2822" s="81" t="s">
        <v>3417</v>
      </c>
      <c r="K2822" s="80" t="s">
        <v>385</v>
      </c>
      <c r="L2822" s="3" t="str">
        <f>_xlfn.XLOOKUP(Table5[[#This Row],[Item '#]],Ticket_Forms[Form Number],Ticket_Forms[Game Name],"",,)</f>
        <v>Criss Cross</v>
      </c>
      <c r="M2822" s="15">
        <v>186</v>
      </c>
      <c r="N2822" s="3">
        <f>LOOKUP(Table5[[#This Row],[Item '#]],Ticket_Forms[Form Number],Ticket_Forms[Ticket Count])</f>
        <v>5520</v>
      </c>
      <c r="O2822" s="16">
        <f>LOOKUP(Table5[[#This Row],[Item '#]],Ticket_Forms[Form Number],Ticket_Forms[Ticket Value])</f>
        <v>1</v>
      </c>
      <c r="P2822" s="16">
        <f>LOOKUP(Table5[[#This Row],[Item '#]],Ticket_Forms[Form Number],Ticket_Forms[Revenue])</f>
        <v>5520</v>
      </c>
      <c r="Q2822" s="16">
        <f>LOOKUP(Table5[[#This Row],[Item '#]],Ticket_Forms[Form Number],Ticket_Forms[Ideal Profit])</f>
        <v>960</v>
      </c>
      <c r="R2822" s="16">
        <f>LOOKUP(Table5[[#This Row],[Item '#]],Ticket_Forms[Form Number],Ticket_Forms[Prizes])</f>
        <v>4560</v>
      </c>
      <c r="S2822" s="16">
        <f>LOOKUP(Table5[[#This Row],[Item '#]],Ticket_Forms[Form Number],Ticket_Forms[Location Rent])</f>
        <v>331</v>
      </c>
      <c r="T2822" s="16">
        <f>LOOKUP(Table5[[#This Row],[Item '#]],Ticket_Forms[Form Number],Ticket_Forms[Last Sale])</f>
        <v>200</v>
      </c>
      <c r="U2822" s="16" t="s">
        <v>3909</v>
      </c>
      <c r="V2822" s="58">
        <f ca="1">Table5[[#This Row],[Date Distributed]]</f>
        <v>45627</v>
      </c>
      <c r="W2822" s="3" t="str">
        <f>_xlfn.XLOOKUP(Table5[[#This Row],[Serial '#]],Table10[Serial '#],Table10[Charity Association],"",,)</f>
        <v>Greater Cleveland Football Foundation</v>
      </c>
    </row>
    <row r="2823" spans="1:23" hidden="1" x14ac:dyDescent="0.35">
      <c r="A2823" s="3">
        <v>2821</v>
      </c>
      <c r="B2823" s="78">
        <v>45545</v>
      </c>
      <c r="C2823" s="73" t="str">
        <f>_xlfn.XLOOKUP(Table5[[#This Row],[Serial '#]],Table10[Serial '#],Table10[Date],"",,)</f>
        <v/>
      </c>
      <c r="D28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23" s="73" t="str">
        <f>IF(Table5[[#This Row],[Date Distributed]]="","In Stock","Distributed")</f>
        <v>In Stock</v>
      </c>
      <c r="F2823" s="79" t="s">
        <v>660</v>
      </c>
      <c r="G2823" s="75" t="s">
        <v>761</v>
      </c>
      <c r="H2823" s="80" t="s">
        <v>787</v>
      </c>
      <c r="I2823" s="80" t="s">
        <v>787</v>
      </c>
      <c r="J2823" s="81" t="s">
        <v>3418</v>
      </c>
      <c r="K2823" s="80" t="s">
        <v>385</v>
      </c>
      <c r="L2823" s="3" t="str">
        <f>_xlfn.XLOOKUP(Table5[[#This Row],[Item '#]],Ticket_Forms[Form Number],Ticket_Forms[Game Name],"",,)</f>
        <v>Criss Cross</v>
      </c>
      <c r="M2823" s="15">
        <v>186</v>
      </c>
      <c r="N2823" s="3">
        <f>LOOKUP(Table5[[#This Row],[Item '#]],Ticket_Forms[Form Number],Ticket_Forms[Ticket Count])</f>
        <v>5520</v>
      </c>
      <c r="O2823" s="16">
        <f>LOOKUP(Table5[[#This Row],[Item '#]],Ticket_Forms[Form Number],Ticket_Forms[Ticket Value])</f>
        <v>1</v>
      </c>
      <c r="P2823" s="16">
        <f>LOOKUP(Table5[[#This Row],[Item '#]],Ticket_Forms[Form Number],Ticket_Forms[Revenue])</f>
        <v>5520</v>
      </c>
      <c r="Q2823" s="16">
        <f>LOOKUP(Table5[[#This Row],[Item '#]],Ticket_Forms[Form Number],Ticket_Forms[Ideal Profit])</f>
        <v>960</v>
      </c>
      <c r="R2823" s="16">
        <f>LOOKUP(Table5[[#This Row],[Item '#]],Ticket_Forms[Form Number],Ticket_Forms[Prizes])</f>
        <v>4560</v>
      </c>
      <c r="S2823" s="16">
        <f>LOOKUP(Table5[[#This Row],[Item '#]],Ticket_Forms[Form Number],Ticket_Forms[Location Rent])</f>
        <v>331</v>
      </c>
      <c r="T2823" s="16">
        <f>LOOKUP(Table5[[#This Row],[Item '#]],Ticket_Forms[Form Number],Ticket_Forms[Last Sale])</f>
        <v>200</v>
      </c>
      <c r="U2823" s="16" t="s">
        <v>3909</v>
      </c>
      <c r="V2823" s="58" t="str">
        <f>Table5[[#This Row],[Date Distributed]]</f>
        <v/>
      </c>
      <c r="W2823" s="3" t="str">
        <f>_xlfn.XLOOKUP(Table5[[#This Row],[Serial '#]],Table10[Serial '#],Table10[Charity Association],"",,)</f>
        <v/>
      </c>
    </row>
    <row r="2824" spans="1:23" hidden="1" x14ac:dyDescent="0.35">
      <c r="A2824" s="3">
        <v>2822</v>
      </c>
      <c r="B2824" s="78">
        <v>45545</v>
      </c>
      <c r="C2824" s="73" t="str">
        <f>_xlfn.XLOOKUP(Table5[[#This Row],[Serial '#]],Table10[Serial '#],Table10[Date],"",,)</f>
        <v/>
      </c>
      <c r="D28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24" s="73" t="str">
        <f>IF(Table5[[#This Row],[Date Distributed]]="","In Stock","Distributed")</f>
        <v>In Stock</v>
      </c>
      <c r="F2824" s="79" t="s">
        <v>660</v>
      </c>
      <c r="G2824" s="75" t="s">
        <v>761</v>
      </c>
      <c r="H2824" s="80" t="s">
        <v>787</v>
      </c>
      <c r="I2824" s="80" t="s">
        <v>787</v>
      </c>
      <c r="J2824" s="81" t="s">
        <v>3419</v>
      </c>
      <c r="K2824" s="80" t="s">
        <v>385</v>
      </c>
      <c r="L2824" s="3" t="str">
        <f>_xlfn.XLOOKUP(Table5[[#This Row],[Item '#]],Ticket_Forms[Form Number],Ticket_Forms[Game Name],"",,)</f>
        <v>Criss Cross</v>
      </c>
      <c r="M2824" s="15">
        <v>186</v>
      </c>
      <c r="N2824" s="3">
        <f>LOOKUP(Table5[[#This Row],[Item '#]],Ticket_Forms[Form Number],Ticket_Forms[Ticket Count])</f>
        <v>5520</v>
      </c>
      <c r="O2824" s="16">
        <f>LOOKUP(Table5[[#This Row],[Item '#]],Ticket_Forms[Form Number],Ticket_Forms[Ticket Value])</f>
        <v>1</v>
      </c>
      <c r="P2824" s="16">
        <f>LOOKUP(Table5[[#This Row],[Item '#]],Ticket_Forms[Form Number],Ticket_Forms[Revenue])</f>
        <v>5520</v>
      </c>
      <c r="Q2824" s="16">
        <f>LOOKUP(Table5[[#This Row],[Item '#]],Ticket_Forms[Form Number],Ticket_Forms[Ideal Profit])</f>
        <v>960</v>
      </c>
      <c r="R2824" s="16">
        <f>LOOKUP(Table5[[#This Row],[Item '#]],Ticket_Forms[Form Number],Ticket_Forms[Prizes])</f>
        <v>4560</v>
      </c>
      <c r="S2824" s="16">
        <f>LOOKUP(Table5[[#This Row],[Item '#]],Ticket_Forms[Form Number],Ticket_Forms[Location Rent])</f>
        <v>331</v>
      </c>
      <c r="T2824" s="16">
        <f>LOOKUP(Table5[[#This Row],[Item '#]],Ticket_Forms[Form Number],Ticket_Forms[Last Sale])</f>
        <v>200</v>
      </c>
      <c r="U2824" s="16" t="s">
        <v>3909</v>
      </c>
      <c r="V2824" s="58" t="str">
        <f>Table5[[#This Row],[Date Distributed]]</f>
        <v/>
      </c>
      <c r="W2824" s="3" t="str">
        <f>_xlfn.XLOOKUP(Table5[[#This Row],[Serial '#]],Table10[Serial '#],Table10[Charity Association],"",,)</f>
        <v/>
      </c>
    </row>
    <row r="2825" spans="1:23" hidden="1" x14ac:dyDescent="0.35">
      <c r="A2825" s="3">
        <v>2823</v>
      </c>
      <c r="B2825" s="78">
        <v>45545</v>
      </c>
      <c r="C2825" s="73" t="str">
        <f>_xlfn.XLOOKUP(Table5[[#This Row],[Serial '#]],Table10[Serial '#],Table10[Date],"",,)</f>
        <v/>
      </c>
      <c r="D28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25" s="73" t="str">
        <f>IF(Table5[[#This Row],[Date Distributed]]="","In Stock","Distributed")</f>
        <v>In Stock</v>
      </c>
      <c r="F2825" s="79" t="s">
        <v>660</v>
      </c>
      <c r="G2825" s="75" t="s">
        <v>761</v>
      </c>
      <c r="H2825" s="80" t="s">
        <v>787</v>
      </c>
      <c r="I2825" s="80" t="s">
        <v>787</v>
      </c>
      <c r="J2825" s="81" t="s">
        <v>3420</v>
      </c>
      <c r="K2825" s="80" t="s">
        <v>385</v>
      </c>
      <c r="L2825" s="3" t="str">
        <f>_xlfn.XLOOKUP(Table5[[#This Row],[Item '#]],Ticket_Forms[Form Number],Ticket_Forms[Game Name],"",,)</f>
        <v>Criss Cross</v>
      </c>
      <c r="M2825" s="15">
        <v>186</v>
      </c>
      <c r="N2825" s="3">
        <f>LOOKUP(Table5[[#This Row],[Item '#]],Ticket_Forms[Form Number],Ticket_Forms[Ticket Count])</f>
        <v>5520</v>
      </c>
      <c r="O2825" s="16">
        <f>LOOKUP(Table5[[#This Row],[Item '#]],Ticket_Forms[Form Number],Ticket_Forms[Ticket Value])</f>
        <v>1</v>
      </c>
      <c r="P2825" s="16">
        <f>LOOKUP(Table5[[#This Row],[Item '#]],Ticket_Forms[Form Number],Ticket_Forms[Revenue])</f>
        <v>5520</v>
      </c>
      <c r="Q2825" s="16">
        <f>LOOKUP(Table5[[#This Row],[Item '#]],Ticket_Forms[Form Number],Ticket_Forms[Ideal Profit])</f>
        <v>960</v>
      </c>
      <c r="R2825" s="16">
        <f>LOOKUP(Table5[[#This Row],[Item '#]],Ticket_Forms[Form Number],Ticket_Forms[Prizes])</f>
        <v>4560</v>
      </c>
      <c r="S2825" s="16">
        <f>LOOKUP(Table5[[#This Row],[Item '#]],Ticket_Forms[Form Number],Ticket_Forms[Location Rent])</f>
        <v>331</v>
      </c>
      <c r="T2825" s="16">
        <f>LOOKUP(Table5[[#This Row],[Item '#]],Ticket_Forms[Form Number],Ticket_Forms[Last Sale])</f>
        <v>200</v>
      </c>
      <c r="U2825" s="16" t="s">
        <v>3909</v>
      </c>
      <c r="V2825" s="58" t="str">
        <f>Table5[[#This Row],[Date Distributed]]</f>
        <v/>
      </c>
      <c r="W2825" s="3" t="str">
        <f>_xlfn.XLOOKUP(Table5[[#This Row],[Serial '#]],Table10[Serial '#],Table10[Charity Association],"",,)</f>
        <v/>
      </c>
    </row>
    <row r="2826" spans="1:23" hidden="1" x14ac:dyDescent="0.35">
      <c r="A2826" s="3">
        <v>2824</v>
      </c>
      <c r="B2826" s="78">
        <v>45545</v>
      </c>
      <c r="C2826" s="73" t="str">
        <f>_xlfn.XLOOKUP(Table5[[#This Row],[Serial '#]],Table10[Serial '#],Table10[Date],"",,)</f>
        <v/>
      </c>
      <c r="D28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26" s="73" t="str">
        <f>IF(Table5[[#This Row],[Date Distributed]]="","In Stock","Distributed")</f>
        <v>In Stock</v>
      </c>
      <c r="F2826" s="79" t="s">
        <v>660</v>
      </c>
      <c r="G2826" s="75" t="s">
        <v>761</v>
      </c>
      <c r="H2826" s="80" t="s">
        <v>787</v>
      </c>
      <c r="I2826" s="80" t="s">
        <v>787</v>
      </c>
      <c r="J2826" s="81" t="s">
        <v>3421</v>
      </c>
      <c r="K2826" s="80" t="s">
        <v>385</v>
      </c>
      <c r="L2826" s="3" t="str">
        <f>_xlfn.XLOOKUP(Table5[[#This Row],[Item '#]],Ticket_Forms[Form Number],Ticket_Forms[Game Name],"",,)</f>
        <v>Criss Cross</v>
      </c>
      <c r="M2826" s="15">
        <v>186</v>
      </c>
      <c r="N2826" s="3">
        <f>LOOKUP(Table5[[#This Row],[Item '#]],Ticket_Forms[Form Number],Ticket_Forms[Ticket Count])</f>
        <v>5520</v>
      </c>
      <c r="O2826" s="16">
        <f>LOOKUP(Table5[[#This Row],[Item '#]],Ticket_Forms[Form Number],Ticket_Forms[Ticket Value])</f>
        <v>1</v>
      </c>
      <c r="P2826" s="16">
        <f>LOOKUP(Table5[[#This Row],[Item '#]],Ticket_Forms[Form Number],Ticket_Forms[Revenue])</f>
        <v>5520</v>
      </c>
      <c r="Q2826" s="16">
        <f>LOOKUP(Table5[[#This Row],[Item '#]],Ticket_Forms[Form Number],Ticket_Forms[Ideal Profit])</f>
        <v>960</v>
      </c>
      <c r="R2826" s="16">
        <f>LOOKUP(Table5[[#This Row],[Item '#]],Ticket_Forms[Form Number],Ticket_Forms[Prizes])</f>
        <v>4560</v>
      </c>
      <c r="S2826" s="16">
        <f>LOOKUP(Table5[[#This Row],[Item '#]],Ticket_Forms[Form Number],Ticket_Forms[Location Rent])</f>
        <v>331</v>
      </c>
      <c r="T2826" s="16">
        <f>LOOKUP(Table5[[#This Row],[Item '#]],Ticket_Forms[Form Number],Ticket_Forms[Last Sale])</f>
        <v>200</v>
      </c>
      <c r="U2826" s="16" t="s">
        <v>3909</v>
      </c>
      <c r="V2826" s="58" t="str">
        <f>Table5[[#This Row],[Date Distributed]]</f>
        <v/>
      </c>
      <c r="W2826" s="3" t="str">
        <f>_xlfn.XLOOKUP(Table5[[#This Row],[Serial '#]],Table10[Serial '#],Table10[Charity Association],"",,)</f>
        <v/>
      </c>
    </row>
    <row r="2827" spans="1:23" hidden="1" x14ac:dyDescent="0.35">
      <c r="A2827" s="3">
        <v>2825</v>
      </c>
      <c r="B2827" s="78">
        <v>45545</v>
      </c>
      <c r="C2827" s="73" t="str">
        <f>_xlfn.XLOOKUP(Table5[[#This Row],[Serial '#]],Table10[Serial '#],Table10[Date],"",,)</f>
        <v/>
      </c>
      <c r="D28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27" s="73" t="str">
        <f>IF(Table5[[#This Row],[Date Distributed]]="","In Stock","Distributed")</f>
        <v>In Stock</v>
      </c>
      <c r="F2827" s="79" t="s">
        <v>660</v>
      </c>
      <c r="G2827" s="75" t="s">
        <v>761</v>
      </c>
      <c r="H2827" s="80" t="s">
        <v>787</v>
      </c>
      <c r="I2827" s="80" t="s">
        <v>787</v>
      </c>
      <c r="J2827" s="81" t="s">
        <v>3422</v>
      </c>
      <c r="K2827" s="80" t="s">
        <v>385</v>
      </c>
      <c r="L2827" s="3" t="str">
        <f>_xlfn.XLOOKUP(Table5[[#This Row],[Item '#]],Ticket_Forms[Form Number],Ticket_Forms[Game Name],"",,)</f>
        <v>Criss Cross</v>
      </c>
      <c r="M2827" s="15">
        <v>186</v>
      </c>
      <c r="N2827" s="3">
        <f>LOOKUP(Table5[[#This Row],[Item '#]],Ticket_Forms[Form Number],Ticket_Forms[Ticket Count])</f>
        <v>5520</v>
      </c>
      <c r="O2827" s="16">
        <f>LOOKUP(Table5[[#This Row],[Item '#]],Ticket_Forms[Form Number],Ticket_Forms[Ticket Value])</f>
        <v>1</v>
      </c>
      <c r="P2827" s="16">
        <f>LOOKUP(Table5[[#This Row],[Item '#]],Ticket_Forms[Form Number],Ticket_Forms[Revenue])</f>
        <v>5520</v>
      </c>
      <c r="Q2827" s="16">
        <f>LOOKUP(Table5[[#This Row],[Item '#]],Ticket_Forms[Form Number],Ticket_Forms[Ideal Profit])</f>
        <v>960</v>
      </c>
      <c r="R2827" s="16">
        <f>LOOKUP(Table5[[#This Row],[Item '#]],Ticket_Forms[Form Number],Ticket_Forms[Prizes])</f>
        <v>4560</v>
      </c>
      <c r="S2827" s="16">
        <f>LOOKUP(Table5[[#This Row],[Item '#]],Ticket_Forms[Form Number],Ticket_Forms[Location Rent])</f>
        <v>331</v>
      </c>
      <c r="T2827" s="16">
        <f>LOOKUP(Table5[[#This Row],[Item '#]],Ticket_Forms[Form Number],Ticket_Forms[Last Sale])</f>
        <v>200</v>
      </c>
      <c r="U2827" s="16" t="s">
        <v>3909</v>
      </c>
      <c r="V2827" s="58" t="str">
        <f>Table5[[#This Row],[Date Distributed]]</f>
        <v/>
      </c>
      <c r="W2827" s="3" t="str">
        <f>_xlfn.XLOOKUP(Table5[[#This Row],[Serial '#]],Table10[Serial '#],Table10[Charity Association],"",,)</f>
        <v/>
      </c>
    </row>
    <row r="2828" spans="1:23" hidden="1" x14ac:dyDescent="0.35">
      <c r="A2828" s="3">
        <v>2826</v>
      </c>
      <c r="B2828" s="78">
        <v>45545</v>
      </c>
      <c r="C2828" s="73" t="str">
        <f>_xlfn.XLOOKUP(Table5[[#This Row],[Serial '#]],Table10[Serial '#],Table10[Date],"",,)</f>
        <v/>
      </c>
      <c r="D28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28" s="73" t="str">
        <f>IF(Table5[[#This Row],[Date Distributed]]="","In Stock","Distributed")</f>
        <v>In Stock</v>
      </c>
      <c r="F2828" s="79" t="s">
        <v>660</v>
      </c>
      <c r="G2828" s="75" t="s">
        <v>761</v>
      </c>
      <c r="H2828" s="80" t="s">
        <v>787</v>
      </c>
      <c r="I2828" s="80" t="s">
        <v>787</v>
      </c>
      <c r="J2828" s="81" t="s">
        <v>3423</v>
      </c>
      <c r="K2828" s="80" t="s">
        <v>385</v>
      </c>
      <c r="L2828" s="3" t="str">
        <f>_xlfn.XLOOKUP(Table5[[#This Row],[Item '#]],Ticket_Forms[Form Number],Ticket_Forms[Game Name],"",,)</f>
        <v>Criss Cross</v>
      </c>
      <c r="M2828" s="15">
        <v>186</v>
      </c>
      <c r="N2828" s="3">
        <f>LOOKUP(Table5[[#This Row],[Item '#]],Ticket_Forms[Form Number],Ticket_Forms[Ticket Count])</f>
        <v>5520</v>
      </c>
      <c r="O2828" s="16">
        <f>LOOKUP(Table5[[#This Row],[Item '#]],Ticket_Forms[Form Number],Ticket_Forms[Ticket Value])</f>
        <v>1</v>
      </c>
      <c r="P2828" s="16">
        <f>LOOKUP(Table5[[#This Row],[Item '#]],Ticket_Forms[Form Number],Ticket_Forms[Revenue])</f>
        <v>5520</v>
      </c>
      <c r="Q2828" s="16">
        <f>LOOKUP(Table5[[#This Row],[Item '#]],Ticket_Forms[Form Number],Ticket_Forms[Ideal Profit])</f>
        <v>960</v>
      </c>
      <c r="R2828" s="16">
        <f>LOOKUP(Table5[[#This Row],[Item '#]],Ticket_Forms[Form Number],Ticket_Forms[Prizes])</f>
        <v>4560</v>
      </c>
      <c r="S2828" s="16">
        <f>LOOKUP(Table5[[#This Row],[Item '#]],Ticket_Forms[Form Number],Ticket_Forms[Location Rent])</f>
        <v>331</v>
      </c>
      <c r="T2828" s="16">
        <f>LOOKUP(Table5[[#This Row],[Item '#]],Ticket_Forms[Form Number],Ticket_Forms[Last Sale])</f>
        <v>200</v>
      </c>
      <c r="U2828" s="16" t="s">
        <v>3909</v>
      </c>
      <c r="V2828" s="58" t="str">
        <f>Table5[[#This Row],[Date Distributed]]</f>
        <v/>
      </c>
      <c r="W2828" s="3" t="str">
        <f>_xlfn.XLOOKUP(Table5[[#This Row],[Serial '#]],Table10[Serial '#],Table10[Charity Association],"",,)</f>
        <v/>
      </c>
    </row>
    <row r="2829" spans="1:23" hidden="1" x14ac:dyDescent="0.35">
      <c r="A2829" s="3">
        <v>2827</v>
      </c>
      <c r="B2829" s="78">
        <v>45545</v>
      </c>
      <c r="C2829" s="73" t="str">
        <f>_xlfn.XLOOKUP(Table5[[#This Row],[Serial '#]],Table10[Serial '#],Table10[Date],"",,)</f>
        <v/>
      </c>
      <c r="D28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29" s="73" t="str">
        <f>IF(Table5[[#This Row],[Date Distributed]]="","In Stock","Distributed")</f>
        <v>In Stock</v>
      </c>
      <c r="F2829" s="79" t="s">
        <v>660</v>
      </c>
      <c r="G2829" s="75" t="s">
        <v>761</v>
      </c>
      <c r="H2829" s="80" t="s">
        <v>787</v>
      </c>
      <c r="I2829" s="80" t="s">
        <v>787</v>
      </c>
      <c r="J2829" s="81" t="s">
        <v>3424</v>
      </c>
      <c r="K2829" s="80" t="s">
        <v>385</v>
      </c>
      <c r="L2829" s="3" t="str">
        <f>_xlfn.XLOOKUP(Table5[[#This Row],[Item '#]],Ticket_Forms[Form Number],Ticket_Forms[Game Name],"",,)</f>
        <v>Criss Cross</v>
      </c>
      <c r="M2829" s="15">
        <v>186</v>
      </c>
      <c r="N2829" s="3">
        <f>LOOKUP(Table5[[#This Row],[Item '#]],Ticket_Forms[Form Number],Ticket_Forms[Ticket Count])</f>
        <v>5520</v>
      </c>
      <c r="O2829" s="16">
        <f>LOOKUP(Table5[[#This Row],[Item '#]],Ticket_Forms[Form Number],Ticket_Forms[Ticket Value])</f>
        <v>1</v>
      </c>
      <c r="P2829" s="16">
        <f>LOOKUP(Table5[[#This Row],[Item '#]],Ticket_Forms[Form Number],Ticket_Forms[Revenue])</f>
        <v>5520</v>
      </c>
      <c r="Q2829" s="16">
        <f>LOOKUP(Table5[[#This Row],[Item '#]],Ticket_Forms[Form Number],Ticket_Forms[Ideal Profit])</f>
        <v>960</v>
      </c>
      <c r="R2829" s="16">
        <f>LOOKUP(Table5[[#This Row],[Item '#]],Ticket_Forms[Form Number],Ticket_Forms[Prizes])</f>
        <v>4560</v>
      </c>
      <c r="S2829" s="16">
        <f>LOOKUP(Table5[[#This Row],[Item '#]],Ticket_Forms[Form Number],Ticket_Forms[Location Rent])</f>
        <v>331</v>
      </c>
      <c r="T2829" s="16">
        <f>LOOKUP(Table5[[#This Row],[Item '#]],Ticket_Forms[Form Number],Ticket_Forms[Last Sale])</f>
        <v>200</v>
      </c>
      <c r="U2829" s="16" t="s">
        <v>3909</v>
      </c>
      <c r="V2829" s="58" t="str">
        <f>Table5[[#This Row],[Date Distributed]]</f>
        <v/>
      </c>
      <c r="W2829" s="3" t="str">
        <f>_xlfn.XLOOKUP(Table5[[#This Row],[Serial '#]],Table10[Serial '#],Table10[Charity Association],"",,)</f>
        <v/>
      </c>
    </row>
    <row r="2830" spans="1:23" hidden="1" x14ac:dyDescent="0.35">
      <c r="A2830" s="3">
        <v>2828</v>
      </c>
      <c r="B2830" s="78">
        <v>45545</v>
      </c>
      <c r="C2830" s="73" t="str">
        <f>_xlfn.XLOOKUP(Table5[[#This Row],[Serial '#]],Table10[Serial '#],Table10[Date],"",,)</f>
        <v/>
      </c>
      <c r="D28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30" s="73" t="str">
        <f>IF(Table5[[#This Row],[Date Distributed]]="","In Stock","Distributed")</f>
        <v>In Stock</v>
      </c>
      <c r="F2830" s="79" t="s">
        <v>660</v>
      </c>
      <c r="G2830" s="75" t="s">
        <v>761</v>
      </c>
      <c r="H2830" s="80" t="s">
        <v>787</v>
      </c>
      <c r="I2830" s="80" t="s">
        <v>787</v>
      </c>
      <c r="J2830" s="81" t="s">
        <v>3425</v>
      </c>
      <c r="K2830" s="80" t="s">
        <v>385</v>
      </c>
      <c r="L2830" s="3" t="str">
        <f>_xlfn.XLOOKUP(Table5[[#This Row],[Item '#]],Ticket_Forms[Form Number],Ticket_Forms[Game Name],"",,)</f>
        <v>Criss Cross</v>
      </c>
      <c r="M2830" s="15">
        <v>186</v>
      </c>
      <c r="N2830" s="3">
        <f>LOOKUP(Table5[[#This Row],[Item '#]],Ticket_Forms[Form Number],Ticket_Forms[Ticket Count])</f>
        <v>5520</v>
      </c>
      <c r="O2830" s="16">
        <f>LOOKUP(Table5[[#This Row],[Item '#]],Ticket_Forms[Form Number],Ticket_Forms[Ticket Value])</f>
        <v>1</v>
      </c>
      <c r="P2830" s="16">
        <f>LOOKUP(Table5[[#This Row],[Item '#]],Ticket_Forms[Form Number],Ticket_Forms[Revenue])</f>
        <v>5520</v>
      </c>
      <c r="Q2830" s="16">
        <f>LOOKUP(Table5[[#This Row],[Item '#]],Ticket_Forms[Form Number],Ticket_Forms[Ideal Profit])</f>
        <v>960</v>
      </c>
      <c r="R2830" s="16">
        <f>LOOKUP(Table5[[#This Row],[Item '#]],Ticket_Forms[Form Number],Ticket_Forms[Prizes])</f>
        <v>4560</v>
      </c>
      <c r="S2830" s="16">
        <f>LOOKUP(Table5[[#This Row],[Item '#]],Ticket_Forms[Form Number],Ticket_Forms[Location Rent])</f>
        <v>331</v>
      </c>
      <c r="T2830" s="16">
        <f>LOOKUP(Table5[[#This Row],[Item '#]],Ticket_Forms[Form Number],Ticket_Forms[Last Sale])</f>
        <v>200</v>
      </c>
      <c r="U2830" s="16" t="s">
        <v>3909</v>
      </c>
      <c r="V2830" s="58" t="str">
        <f>Table5[[#This Row],[Date Distributed]]</f>
        <v/>
      </c>
      <c r="W2830" s="3" t="str">
        <f>_xlfn.XLOOKUP(Table5[[#This Row],[Serial '#]],Table10[Serial '#],Table10[Charity Association],"",,)</f>
        <v/>
      </c>
    </row>
    <row r="2831" spans="1:23" hidden="1" x14ac:dyDescent="0.35">
      <c r="A2831" s="3">
        <v>2829</v>
      </c>
      <c r="B2831" s="78">
        <v>45545</v>
      </c>
      <c r="C2831" s="73" t="str">
        <f>_xlfn.XLOOKUP(Table5[[#This Row],[Serial '#]],Table10[Serial '#],Table10[Date],"",,)</f>
        <v/>
      </c>
      <c r="D28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31" s="73" t="str">
        <f>IF(Table5[[#This Row],[Date Distributed]]="","In Stock","Distributed")</f>
        <v>In Stock</v>
      </c>
      <c r="F2831" s="79" t="s">
        <v>660</v>
      </c>
      <c r="G2831" s="75" t="s">
        <v>761</v>
      </c>
      <c r="H2831" s="80" t="s">
        <v>787</v>
      </c>
      <c r="I2831" s="80" t="s">
        <v>787</v>
      </c>
      <c r="J2831" s="81" t="s">
        <v>3426</v>
      </c>
      <c r="K2831" s="80" t="s">
        <v>385</v>
      </c>
      <c r="L2831" s="3" t="str">
        <f>_xlfn.XLOOKUP(Table5[[#This Row],[Item '#]],Ticket_Forms[Form Number],Ticket_Forms[Game Name],"",,)</f>
        <v>Criss Cross</v>
      </c>
      <c r="M2831" s="15">
        <v>186</v>
      </c>
      <c r="N2831" s="3">
        <f>LOOKUP(Table5[[#This Row],[Item '#]],Ticket_Forms[Form Number],Ticket_Forms[Ticket Count])</f>
        <v>5520</v>
      </c>
      <c r="O2831" s="16">
        <f>LOOKUP(Table5[[#This Row],[Item '#]],Ticket_Forms[Form Number],Ticket_Forms[Ticket Value])</f>
        <v>1</v>
      </c>
      <c r="P2831" s="16">
        <f>LOOKUP(Table5[[#This Row],[Item '#]],Ticket_Forms[Form Number],Ticket_Forms[Revenue])</f>
        <v>5520</v>
      </c>
      <c r="Q2831" s="16">
        <f>LOOKUP(Table5[[#This Row],[Item '#]],Ticket_Forms[Form Number],Ticket_Forms[Ideal Profit])</f>
        <v>960</v>
      </c>
      <c r="R2831" s="16">
        <f>LOOKUP(Table5[[#This Row],[Item '#]],Ticket_Forms[Form Number],Ticket_Forms[Prizes])</f>
        <v>4560</v>
      </c>
      <c r="S2831" s="16">
        <f>LOOKUP(Table5[[#This Row],[Item '#]],Ticket_Forms[Form Number],Ticket_Forms[Location Rent])</f>
        <v>331</v>
      </c>
      <c r="T2831" s="16">
        <f>LOOKUP(Table5[[#This Row],[Item '#]],Ticket_Forms[Form Number],Ticket_Forms[Last Sale])</f>
        <v>200</v>
      </c>
      <c r="U2831" s="16" t="s">
        <v>3909</v>
      </c>
      <c r="V2831" s="58" t="str">
        <f>Table5[[#This Row],[Date Distributed]]</f>
        <v/>
      </c>
      <c r="W2831" s="3" t="str">
        <f>_xlfn.XLOOKUP(Table5[[#This Row],[Serial '#]],Table10[Serial '#],Table10[Charity Association],"",,)</f>
        <v/>
      </c>
    </row>
    <row r="2832" spans="1:23" hidden="1" x14ac:dyDescent="0.35">
      <c r="A2832" s="3">
        <v>2830</v>
      </c>
      <c r="B2832" s="78">
        <v>45545</v>
      </c>
      <c r="C2832" s="73" t="str">
        <f>_xlfn.XLOOKUP(Table5[[#This Row],[Serial '#]],Table10[Serial '#],Table10[Date],"",,)</f>
        <v/>
      </c>
      <c r="D28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32" s="73" t="str">
        <f>IF(Table5[[#This Row],[Date Distributed]]="","In Stock","Distributed")</f>
        <v>In Stock</v>
      </c>
      <c r="F2832" s="79" t="s">
        <v>660</v>
      </c>
      <c r="G2832" s="75" t="s">
        <v>761</v>
      </c>
      <c r="H2832" s="80" t="s">
        <v>787</v>
      </c>
      <c r="I2832" s="80" t="s">
        <v>787</v>
      </c>
      <c r="J2832" s="81" t="s">
        <v>3427</v>
      </c>
      <c r="K2832" s="80" t="s">
        <v>385</v>
      </c>
      <c r="L2832" s="3" t="str">
        <f>_xlfn.XLOOKUP(Table5[[#This Row],[Item '#]],Ticket_Forms[Form Number],Ticket_Forms[Game Name],"",,)</f>
        <v>Criss Cross</v>
      </c>
      <c r="M2832" s="15">
        <v>186</v>
      </c>
      <c r="N2832" s="3">
        <f>LOOKUP(Table5[[#This Row],[Item '#]],Ticket_Forms[Form Number],Ticket_Forms[Ticket Count])</f>
        <v>5520</v>
      </c>
      <c r="O2832" s="16">
        <f>LOOKUP(Table5[[#This Row],[Item '#]],Ticket_Forms[Form Number],Ticket_Forms[Ticket Value])</f>
        <v>1</v>
      </c>
      <c r="P2832" s="16">
        <f>LOOKUP(Table5[[#This Row],[Item '#]],Ticket_Forms[Form Number],Ticket_Forms[Revenue])</f>
        <v>5520</v>
      </c>
      <c r="Q2832" s="16">
        <f>LOOKUP(Table5[[#This Row],[Item '#]],Ticket_Forms[Form Number],Ticket_Forms[Ideal Profit])</f>
        <v>960</v>
      </c>
      <c r="R2832" s="16">
        <f>LOOKUP(Table5[[#This Row],[Item '#]],Ticket_Forms[Form Number],Ticket_Forms[Prizes])</f>
        <v>4560</v>
      </c>
      <c r="S2832" s="16">
        <f>LOOKUP(Table5[[#This Row],[Item '#]],Ticket_Forms[Form Number],Ticket_Forms[Location Rent])</f>
        <v>331</v>
      </c>
      <c r="T2832" s="16">
        <f>LOOKUP(Table5[[#This Row],[Item '#]],Ticket_Forms[Form Number],Ticket_Forms[Last Sale])</f>
        <v>200</v>
      </c>
      <c r="U2832" s="16" t="s">
        <v>3909</v>
      </c>
      <c r="V2832" s="58" t="str">
        <f>Table5[[#This Row],[Date Distributed]]</f>
        <v/>
      </c>
      <c r="W2832" s="3" t="str">
        <f>_xlfn.XLOOKUP(Table5[[#This Row],[Serial '#]],Table10[Serial '#],Table10[Charity Association],"",,)</f>
        <v/>
      </c>
    </row>
    <row r="2833" spans="1:23" hidden="1" x14ac:dyDescent="0.35">
      <c r="A2833" s="3">
        <v>2831</v>
      </c>
      <c r="B2833" s="78">
        <v>45545</v>
      </c>
      <c r="C2833" s="73" t="str">
        <f>_xlfn.XLOOKUP(Table5[[#This Row],[Serial '#]],Table10[Serial '#],Table10[Date],"",,)</f>
        <v/>
      </c>
      <c r="D28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33" s="73" t="str">
        <f>IF(Table5[[#This Row],[Date Distributed]]="","In Stock","Distributed")</f>
        <v>In Stock</v>
      </c>
      <c r="F2833" s="79" t="s">
        <v>660</v>
      </c>
      <c r="G2833" s="75" t="s">
        <v>761</v>
      </c>
      <c r="H2833" s="80" t="s">
        <v>787</v>
      </c>
      <c r="I2833" s="80" t="s">
        <v>787</v>
      </c>
      <c r="J2833" s="81" t="s">
        <v>3428</v>
      </c>
      <c r="K2833" s="80" t="s">
        <v>385</v>
      </c>
      <c r="L2833" s="3" t="str">
        <f>_xlfn.XLOOKUP(Table5[[#This Row],[Item '#]],Ticket_Forms[Form Number],Ticket_Forms[Game Name],"",,)</f>
        <v>Criss Cross</v>
      </c>
      <c r="M2833" s="15">
        <v>186</v>
      </c>
      <c r="N2833" s="3">
        <f>LOOKUP(Table5[[#This Row],[Item '#]],Ticket_Forms[Form Number],Ticket_Forms[Ticket Count])</f>
        <v>5520</v>
      </c>
      <c r="O2833" s="16">
        <f>LOOKUP(Table5[[#This Row],[Item '#]],Ticket_Forms[Form Number],Ticket_Forms[Ticket Value])</f>
        <v>1</v>
      </c>
      <c r="P2833" s="16">
        <f>LOOKUP(Table5[[#This Row],[Item '#]],Ticket_Forms[Form Number],Ticket_Forms[Revenue])</f>
        <v>5520</v>
      </c>
      <c r="Q2833" s="16">
        <f>LOOKUP(Table5[[#This Row],[Item '#]],Ticket_Forms[Form Number],Ticket_Forms[Ideal Profit])</f>
        <v>960</v>
      </c>
      <c r="R2833" s="16">
        <f>LOOKUP(Table5[[#This Row],[Item '#]],Ticket_Forms[Form Number],Ticket_Forms[Prizes])</f>
        <v>4560</v>
      </c>
      <c r="S2833" s="16">
        <f>LOOKUP(Table5[[#This Row],[Item '#]],Ticket_Forms[Form Number],Ticket_Forms[Location Rent])</f>
        <v>331</v>
      </c>
      <c r="T2833" s="16">
        <f>LOOKUP(Table5[[#This Row],[Item '#]],Ticket_Forms[Form Number],Ticket_Forms[Last Sale])</f>
        <v>200</v>
      </c>
      <c r="U2833" s="16" t="s">
        <v>3909</v>
      </c>
      <c r="V2833" s="58" t="str">
        <f>Table5[[#This Row],[Date Distributed]]</f>
        <v/>
      </c>
      <c r="W2833" s="3" t="str">
        <f>_xlfn.XLOOKUP(Table5[[#This Row],[Serial '#]],Table10[Serial '#],Table10[Charity Association],"",,)</f>
        <v/>
      </c>
    </row>
    <row r="2834" spans="1:23" hidden="1" x14ac:dyDescent="0.35">
      <c r="A2834" s="3">
        <v>2832</v>
      </c>
      <c r="B2834" s="78">
        <v>45545</v>
      </c>
      <c r="C2834" s="73" t="str">
        <f>_xlfn.XLOOKUP(Table5[[#This Row],[Serial '#]],Table10[Serial '#],Table10[Date],"",,)</f>
        <v/>
      </c>
      <c r="D28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34" s="73" t="str">
        <f>IF(Table5[[#This Row],[Date Distributed]]="","In Stock","Distributed")</f>
        <v>In Stock</v>
      </c>
      <c r="F2834" s="79" t="s">
        <v>660</v>
      </c>
      <c r="G2834" s="75" t="s">
        <v>761</v>
      </c>
      <c r="H2834" s="80" t="s">
        <v>787</v>
      </c>
      <c r="I2834" s="80" t="s">
        <v>787</v>
      </c>
      <c r="J2834" s="81" t="s">
        <v>3429</v>
      </c>
      <c r="K2834" s="80" t="s">
        <v>385</v>
      </c>
      <c r="L2834" s="3" t="str">
        <f>_xlfn.XLOOKUP(Table5[[#This Row],[Item '#]],Ticket_Forms[Form Number],Ticket_Forms[Game Name],"",,)</f>
        <v>Criss Cross</v>
      </c>
      <c r="M2834" s="15">
        <v>186</v>
      </c>
      <c r="N2834" s="3">
        <f>LOOKUP(Table5[[#This Row],[Item '#]],Ticket_Forms[Form Number],Ticket_Forms[Ticket Count])</f>
        <v>5520</v>
      </c>
      <c r="O2834" s="16">
        <f>LOOKUP(Table5[[#This Row],[Item '#]],Ticket_Forms[Form Number],Ticket_Forms[Ticket Value])</f>
        <v>1</v>
      </c>
      <c r="P2834" s="16">
        <f>LOOKUP(Table5[[#This Row],[Item '#]],Ticket_Forms[Form Number],Ticket_Forms[Revenue])</f>
        <v>5520</v>
      </c>
      <c r="Q2834" s="16">
        <f>LOOKUP(Table5[[#This Row],[Item '#]],Ticket_Forms[Form Number],Ticket_Forms[Ideal Profit])</f>
        <v>960</v>
      </c>
      <c r="R2834" s="16">
        <f>LOOKUP(Table5[[#This Row],[Item '#]],Ticket_Forms[Form Number],Ticket_Forms[Prizes])</f>
        <v>4560</v>
      </c>
      <c r="S2834" s="16">
        <f>LOOKUP(Table5[[#This Row],[Item '#]],Ticket_Forms[Form Number],Ticket_Forms[Location Rent])</f>
        <v>331</v>
      </c>
      <c r="T2834" s="16">
        <f>LOOKUP(Table5[[#This Row],[Item '#]],Ticket_Forms[Form Number],Ticket_Forms[Last Sale])</f>
        <v>200</v>
      </c>
      <c r="U2834" s="16" t="s">
        <v>3909</v>
      </c>
      <c r="V2834" s="58" t="str">
        <f>Table5[[#This Row],[Date Distributed]]</f>
        <v/>
      </c>
      <c r="W2834" s="3" t="str">
        <f>_xlfn.XLOOKUP(Table5[[#This Row],[Serial '#]],Table10[Serial '#],Table10[Charity Association],"",,)</f>
        <v/>
      </c>
    </row>
    <row r="2835" spans="1:23" hidden="1" x14ac:dyDescent="0.35">
      <c r="A2835" s="3">
        <v>2833</v>
      </c>
      <c r="B2835" s="78">
        <v>45545</v>
      </c>
      <c r="C2835" s="73" t="str">
        <f>_xlfn.XLOOKUP(Table5[[#This Row],[Serial '#]],Table10[Serial '#],Table10[Date],"",,)</f>
        <v/>
      </c>
      <c r="D28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35" s="73" t="str">
        <f>IF(Table5[[#This Row],[Date Distributed]]="","In Stock","Distributed")</f>
        <v>In Stock</v>
      </c>
      <c r="F2835" s="79" t="s">
        <v>660</v>
      </c>
      <c r="G2835" s="75" t="s">
        <v>761</v>
      </c>
      <c r="H2835" s="80" t="s">
        <v>787</v>
      </c>
      <c r="I2835" s="80" t="s">
        <v>787</v>
      </c>
      <c r="J2835" s="81" t="s">
        <v>3430</v>
      </c>
      <c r="K2835" s="80" t="s">
        <v>385</v>
      </c>
      <c r="L2835" s="3" t="str">
        <f>_xlfn.XLOOKUP(Table5[[#This Row],[Item '#]],Ticket_Forms[Form Number],Ticket_Forms[Game Name],"",,)</f>
        <v>Criss Cross</v>
      </c>
      <c r="M2835" s="15">
        <v>186</v>
      </c>
      <c r="N2835" s="3">
        <f>LOOKUP(Table5[[#This Row],[Item '#]],Ticket_Forms[Form Number],Ticket_Forms[Ticket Count])</f>
        <v>5520</v>
      </c>
      <c r="O2835" s="16">
        <f>LOOKUP(Table5[[#This Row],[Item '#]],Ticket_Forms[Form Number],Ticket_Forms[Ticket Value])</f>
        <v>1</v>
      </c>
      <c r="P2835" s="16">
        <f>LOOKUP(Table5[[#This Row],[Item '#]],Ticket_Forms[Form Number],Ticket_Forms[Revenue])</f>
        <v>5520</v>
      </c>
      <c r="Q2835" s="16">
        <f>LOOKUP(Table5[[#This Row],[Item '#]],Ticket_Forms[Form Number],Ticket_Forms[Ideal Profit])</f>
        <v>960</v>
      </c>
      <c r="R2835" s="16">
        <f>LOOKUP(Table5[[#This Row],[Item '#]],Ticket_Forms[Form Number],Ticket_Forms[Prizes])</f>
        <v>4560</v>
      </c>
      <c r="S2835" s="16">
        <f>LOOKUP(Table5[[#This Row],[Item '#]],Ticket_Forms[Form Number],Ticket_Forms[Location Rent])</f>
        <v>331</v>
      </c>
      <c r="T2835" s="16">
        <f>LOOKUP(Table5[[#This Row],[Item '#]],Ticket_Forms[Form Number],Ticket_Forms[Last Sale])</f>
        <v>200</v>
      </c>
      <c r="U2835" s="16" t="s">
        <v>3909</v>
      </c>
      <c r="V2835" s="58" t="str">
        <f>Table5[[#This Row],[Date Distributed]]</f>
        <v/>
      </c>
      <c r="W2835" s="3" t="str">
        <f>_xlfn.XLOOKUP(Table5[[#This Row],[Serial '#]],Table10[Serial '#],Table10[Charity Association],"",,)</f>
        <v/>
      </c>
    </row>
    <row r="2836" spans="1:23" hidden="1" x14ac:dyDescent="0.35">
      <c r="A2836" s="3">
        <v>2834</v>
      </c>
      <c r="B2836" s="78">
        <v>45545</v>
      </c>
      <c r="C2836" s="73" t="str">
        <f>_xlfn.XLOOKUP(Table5[[#This Row],[Serial '#]],Table10[Serial '#],Table10[Date],"",,)</f>
        <v/>
      </c>
      <c r="D28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36" s="73" t="str">
        <f>IF(Table5[[#This Row],[Date Distributed]]="","In Stock","Distributed")</f>
        <v>In Stock</v>
      </c>
      <c r="F2836" s="79" t="s">
        <v>660</v>
      </c>
      <c r="G2836" s="75" t="s">
        <v>761</v>
      </c>
      <c r="H2836" s="80" t="s">
        <v>787</v>
      </c>
      <c r="I2836" s="80" t="s">
        <v>787</v>
      </c>
      <c r="J2836" s="81" t="s">
        <v>3431</v>
      </c>
      <c r="K2836" s="80" t="s">
        <v>385</v>
      </c>
      <c r="L2836" s="3" t="str">
        <f>_xlfn.XLOOKUP(Table5[[#This Row],[Item '#]],Ticket_Forms[Form Number],Ticket_Forms[Game Name],"",,)</f>
        <v>Criss Cross</v>
      </c>
      <c r="M2836" s="15">
        <v>186</v>
      </c>
      <c r="N2836" s="3">
        <f>LOOKUP(Table5[[#This Row],[Item '#]],Ticket_Forms[Form Number],Ticket_Forms[Ticket Count])</f>
        <v>5520</v>
      </c>
      <c r="O2836" s="16">
        <f>LOOKUP(Table5[[#This Row],[Item '#]],Ticket_Forms[Form Number],Ticket_Forms[Ticket Value])</f>
        <v>1</v>
      </c>
      <c r="P2836" s="16">
        <f>LOOKUP(Table5[[#This Row],[Item '#]],Ticket_Forms[Form Number],Ticket_Forms[Revenue])</f>
        <v>5520</v>
      </c>
      <c r="Q2836" s="16">
        <f>LOOKUP(Table5[[#This Row],[Item '#]],Ticket_Forms[Form Number],Ticket_Forms[Ideal Profit])</f>
        <v>960</v>
      </c>
      <c r="R2836" s="16">
        <f>LOOKUP(Table5[[#This Row],[Item '#]],Ticket_Forms[Form Number],Ticket_Forms[Prizes])</f>
        <v>4560</v>
      </c>
      <c r="S2836" s="16">
        <f>LOOKUP(Table5[[#This Row],[Item '#]],Ticket_Forms[Form Number],Ticket_Forms[Location Rent])</f>
        <v>331</v>
      </c>
      <c r="T2836" s="16">
        <f>LOOKUP(Table5[[#This Row],[Item '#]],Ticket_Forms[Form Number],Ticket_Forms[Last Sale])</f>
        <v>200</v>
      </c>
      <c r="U2836" s="16" t="s">
        <v>3909</v>
      </c>
      <c r="V2836" s="58" t="str">
        <f>Table5[[#This Row],[Date Distributed]]</f>
        <v/>
      </c>
      <c r="W2836" s="3" t="str">
        <f>_xlfn.XLOOKUP(Table5[[#This Row],[Serial '#]],Table10[Serial '#],Table10[Charity Association],"",,)</f>
        <v/>
      </c>
    </row>
    <row r="2837" spans="1:23" hidden="1" x14ac:dyDescent="0.35">
      <c r="A2837" s="3">
        <v>2835</v>
      </c>
      <c r="B2837" s="78">
        <v>45545</v>
      </c>
      <c r="C2837" s="73" t="str">
        <f>_xlfn.XLOOKUP(Table5[[#This Row],[Serial '#]],Table10[Serial '#],Table10[Date],"",,)</f>
        <v/>
      </c>
      <c r="D28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37" s="73" t="str">
        <f>IF(Table5[[#This Row],[Date Distributed]]="","In Stock","Distributed")</f>
        <v>In Stock</v>
      </c>
      <c r="F2837" s="79" t="s">
        <v>660</v>
      </c>
      <c r="G2837" s="75" t="s">
        <v>761</v>
      </c>
      <c r="H2837" s="80" t="s">
        <v>787</v>
      </c>
      <c r="I2837" s="80" t="s">
        <v>787</v>
      </c>
      <c r="J2837" s="81" t="s">
        <v>3432</v>
      </c>
      <c r="K2837" s="80" t="s">
        <v>385</v>
      </c>
      <c r="L2837" s="3" t="str">
        <f>_xlfn.XLOOKUP(Table5[[#This Row],[Item '#]],Ticket_Forms[Form Number],Ticket_Forms[Game Name],"",,)</f>
        <v>Criss Cross</v>
      </c>
      <c r="M2837" s="15">
        <v>186</v>
      </c>
      <c r="N2837" s="3">
        <f>LOOKUP(Table5[[#This Row],[Item '#]],Ticket_Forms[Form Number],Ticket_Forms[Ticket Count])</f>
        <v>5520</v>
      </c>
      <c r="O2837" s="16">
        <f>LOOKUP(Table5[[#This Row],[Item '#]],Ticket_Forms[Form Number],Ticket_Forms[Ticket Value])</f>
        <v>1</v>
      </c>
      <c r="P2837" s="16">
        <f>LOOKUP(Table5[[#This Row],[Item '#]],Ticket_Forms[Form Number],Ticket_Forms[Revenue])</f>
        <v>5520</v>
      </c>
      <c r="Q2837" s="16">
        <f>LOOKUP(Table5[[#This Row],[Item '#]],Ticket_Forms[Form Number],Ticket_Forms[Ideal Profit])</f>
        <v>960</v>
      </c>
      <c r="R2837" s="16">
        <f>LOOKUP(Table5[[#This Row],[Item '#]],Ticket_Forms[Form Number],Ticket_Forms[Prizes])</f>
        <v>4560</v>
      </c>
      <c r="S2837" s="16">
        <f>LOOKUP(Table5[[#This Row],[Item '#]],Ticket_Forms[Form Number],Ticket_Forms[Location Rent])</f>
        <v>331</v>
      </c>
      <c r="T2837" s="16">
        <f>LOOKUP(Table5[[#This Row],[Item '#]],Ticket_Forms[Form Number],Ticket_Forms[Last Sale])</f>
        <v>200</v>
      </c>
      <c r="U2837" s="16" t="s">
        <v>3909</v>
      </c>
      <c r="V2837" s="58" t="str">
        <f>Table5[[#This Row],[Date Distributed]]</f>
        <v/>
      </c>
      <c r="W2837" s="3" t="str">
        <f>_xlfn.XLOOKUP(Table5[[#This Row],[Serial '#]],Table10[Serial '#],Table10[Charity Association],"",,)</f>
        <v/>
      </c>
    </row>
    <row r="2838" spans="1:23" hidden="1" x14ac:dyDescent="0.35">
      <c r="A2838" s="3">
        <v>2836</v>
      </c>
      <c r="B2838" s="78">
        <v>45545</v>
      </c>
      <c r="C2838" s="73" t="str">
        <f>_xlfn.XLOOKUP(Table5[[#This Row],[Serial '#]],Table10[Serial '#],Table10[Date],"",,)</f>
        <v/>
      </c>
      <c r="D28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38" s="73" t="str">
        <f>IF(Table5[[#This Row],[Date Distributed]]="","In Stock","Distributed")</f>
        <v>In Stock</v>
      </c>
      <c r="F2838" s="79" t="s">
        <v>660</v>
      </c>
      <c r="G2838" s="75" t="s">
        <v>761</v>
      </c>
      <c r="H2838" s="80" t="s">
        <v>787</v>
      </c>
      <c r="I2838" s="80" t="s">
        <v>787</v>
      </c>
      <c r="J2838" s="81" t="s">
        <v>3433</v>
      </c>
      <c r="K2838" s="80" t="s">
        <v>385</v>
      </c>
      <c r="L2838" s="3" t="str">
        <f>_xlfn.XLOOKUP(Table5[[#This Row],[Item '#]],Ticket_Forms[Form Number],Ticket_Forms[Game Name],"",,)</f>
        <v>Criss Cross</v>
      </c>
      <c r="M2838" s="15">
        <v>186</v>
      </c>
      <c r="N2838" s="3">
        <f>LOOKUP(Table5[[#This Row],[Item '#]],Ticket_Forms[Form Number],Ticket_Forms[Ticket Count])</f>
        <v>5520</v>
      </c>
      <c r="O2838" s="16">
        <f>LOOKUP(Table5[[#This Row],[Item '#]],Ticket_Forms[Form Number],Ticket_Forms[Ticket Value])</f>
        <v>1</v>
      </c>
      <c r="P2838" s="16">
        <f>LOOKUP(Table5[[#This Row],[Item '#]],Ticket_Forms[Form Number],Ticket_Forms[Revenue])</f>
        <v>5520</v>
      </c>
      <c r="Q2838" s="16">
        <f>LOOKUP(Table5[[#This Row],[Item '#]],Ticket_Forms[Form Number],Ticket_Forms[Ideal Profit])</f>
        <v>960</v>
      </c>
      <c r="R2838" s="16">
        <f>LOOKUP(Table5[[#This Row],[Item '#]],Ticket_Forms[Form Number],Ticket_Forms[Prizes])</f>
        <v>4560</v>
      </c>
      <c r="S2838" s="16">
        <f>LOOKUP(Table5[[#This Row],[Item '#]],Ticket_Forms[Form Number],Ticket_Forms[Location Rent])</f>
        <v>331</v>
      </c>
      <c r="T2838" s="16">
        <f>LOOKUP(Table5[[#This Row],[Item '#]],Ticket_Forms[Form Number],Ticket_Forms[Last Sale])</f>
        <v>200</v>
      </c>
      <c r="U2838" s="16" t="s">
        <v>3909</v>
      </c>
      <c r="V2838" s="58" t="str">
        <f>Table5[[#This Row],[Date Distributed]]</f>
        <v/>
      </c>
      <c r="W2838" s="3" t="str">
        <f>_xlfn.XLOOKUP(Table5[[#This Row],[Serial '#]],Table10[Serial '#],Table10[Charity Association],"",,)</f>
        <v/>
      </c>
    </row>
    <row r="2839" spans="1:23" hidden="1" x14ac:dyDescent="0.35">
      <c r="A2839" s="3">
        <v>2837</v>
      </c>
      <c r="B2839" s="78">
        <v>45545</v>
      </c>
      <c r="C2839" s="73" t="str">
        <f>_xlfn.XLOOKUP(Table5[[#This Row],[Serial '#]],Table10[Serial '#],Table10[Date],"",,)</f>
        <v/>
      </c>
      <c r="D28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39" s="73" t="str">
        <f>IF(Table5[[#This Row],[Date Distributed]]="","In Stock","Distributed")</f>
        <v>In Stock</v>
      </c>
      <c r="F2839" s="79" t="s">
        <v>660</v>
      </c>
      <c r="G2839" s="75" t="s">
        <v>761</v>
      </c>
      <c r="H2839" s="80" t="s">
        <v>787</v>
      </c>
      <c r="I2839" s="80" t="s">
        <v>787</v>
      </c>
      <c r="J2839" s="81" t="s">
        <v>3434</v>
      </c>
      <c r="K2839" s="80" t="s">
        <v>385</v>
      </c>
      <c r="L2839" s="3" t="str">
        <f>_xlfn.XLOOKUP(Table5[[#This Row],[Item '#]],Ticket_Forms[Form Number],Ticket_Forms[Game Name],"",,)</f>
        <v>Criss Cross</v>
      </c>
      <c r="M2839" s="15">
        <v>186</v>
      </c>
      <c r="N2839" s="3">
        <f>LOOKUP(Table5[[#This Row],[Item '#]],Ticket_Forms[Form Number],Ticket_Forms[Ticket Count])</f>
        <v>5520</v>
      </c>
      <c r="O2839" s="16">
        <f>LOOKUP(Table5[[#This Row],[Item '#]],Ticket_Forms[Form Number],Ticket_Forms[Ticket Value])</f>
        <v>1</v>
      </c>
      <c r="P2839" s="16">
        <f>LOOKUP(Table5[[#This Row],[Item '#]],Ticket_Forms[Form Number],Ticket_Forms[Revenue])</f>
        <v>5520</v>
      </c>
      <c r="Q2839" s="16">
        <f>LOOKUP(Table5[[#This Row],[Item '#]],Ticket_Forms[Form Number],Ticket_Forms[Ideal Profit])</f>
        <v>960</v>
      </c>
      <c r="R2839" s="16">
        <f>LOOKUP(Table5[[#This Row],[Item '#]],Ticket_Forms[Form Number],Ticket_Forms[Prizes])</f>
        <v>4560</v>
      </c>
      <c r="S2839" s="16">
        <f>LOOKUP(Table5[[#This Row],[Item '#]],Ticket_Forms[Form Number],Ticket_Forms[Location Rent])</f>
        <v>331</v>
      </c>
      <c r="T2839" s="16">
        <f>LOOKUP(Table5[[#This Row],[Item '#]],Ticket_Forms[Form Number],Ticket_Forms[Last Sale])</f>
        <v>200</v>
      </c>
      <c r="U2839" s="16" t="s">
        <v>3909</v>
      </c>
      <c r="V2839" s="58" t="str">
        <f>Table5[[#This Row],[Date Distributed]]</f>
        <v/>
      </c>
      <c r="W2839" s="3" t="str">
        <f>_xlfn.XLOOKUP(Table5[[#This Row],[Serial '#]],Table10[Serial '#],Table10[Charity Association],"",,)</f>
        <v/>
      </c>
    </row>
    <row r="2840" spans="1:23" hidden="1" x14ac:dyDescent="0.35">
      <c r="A2840" s="3">
        <v>2838</v>
      </c>
      <c r="B2840" s="78">
        <v>45545</v>
      </c>
      <c r="C2840" s="73" t="str">
        <f>_xlfn.XLOOKUP(Table5[[#This Row],[Serial '#]],Table10[Serial '#],Table10[Date],"",,)</f>
        <v/>
      </c>
      <c r="D28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40" s="73" t="str">
        <f>IF(Table5[[#This Row],[Date Distributed]]="","In Stock","Distributed")</f>
        <v>In Stock</v>
      </c>
      <c r="F2840" s="79" t="s">
        <v>660</v>
      </c>
      <c r="G2840" s="75" t="s">
        <v>761</v>
      </c>
      <c r="H2840" s="80" t="s">
        <v>787</v>
      </c>
      <c r="I2840" s="80" t="s">
        <v>787</v>
      </c>
      <c r="J2840" s="81" t="s">
        <v>3435</v>
      </c>
      <c r="K2840" s="80" t="s">
        <v>385</v>
      </c>
      <c r="L2840" s="3" t="str">
        <f>_xlfn.XLOOKUP(Table5[[#This Row],[Item '#]],Ticket_Forms[Form Number],Ticket_Forms[Game Name],"",,)</f>
        <v>Criss Cross</v>
      </c>
      <c r="M2840" s="15">
        <v>186</v>
      </c>
      <c r="N2840" s="3">
        <f>LOOKUP(Table5[[#This Row],[Item '#]],Ticket_Forms[Form Number],Ticket_Forms[Ticket Count])</f>
        <v>5520</v>
      </c>
      <c r="O2840" s="16">
        <f>LOOKUP(Table5[[#This Row],[Item '#]],Ticket_Forms[Form Number],Ticket_Forms[Ticket Value])</f>
        <v>1</v>
      </c>
      <c r="P2840" s="16">
        <f>LOOKUP(Table5[[#This Row],[Item '#]],Ticket_Forms[Form Number],Ticket_Forms[Revenue])</f>
        <v>5520</v>
      </c>
      <c r="Q2840" s="16">
        <f>LOOKUP(Table5[[#This Row],[Item '#]],Ticket_Forms[Form Number],Ticket_Forms[Ideal Profit])</f>
        <v>960</v>
      </c>
      <c r="R2840" s="16">
        <f>LOOKUP(Table5[[#This Row],[Item '#]],Ticket_Forms[Form Number],Ticket_Forms[Prizes])</f>
        <v>4560</v>
      </c>
      <c r="S2840" s="16">
        <f>LOOKUP(Table5[[#This Row],[Item '#]],Ticket_Forms[Form Number],Ticket_Forms[Location Rent])</f>
        <v>331</v>
      </c>
      <c r="T2840" s="16">
        <f>LOOKUP(Table5[[#This Row],[Item '#]],Ticket_Forms[Form Number],Ticket_Forms[Last Sale])</f>
        <v>200</v>
      </c>
      <c r="U2840" s="16" t="s">
        <v>3909</v>
      </c>
      <c r="V2840" s="58" t="str">
        <f>Table5[[#This Row],[Date Distributed]]</f>
        <v/>
      </c>
      <c r="W2840" s="3" t="str">
        <f>_xlfn.XLOOKUP(Table5[[#This Row],[Serial '#]],Table10[Serial '#],Table10[Charity Association],"",,)</f>
        <v/>
      </c>
    </row>
    <row r="2841" spans="1:23" hidden="1" x14ac:dyDescent="0.35">
      <c r="A2841" s="3">
        <v>2839</v>
      </c>
      <c r="B2841" s="78">
        <v>45545</v>
      </c>
      <c r="C2841" s="73" t="str">
        <f>_xlfn.XLOOKUP(Table5[[#This Row],[Serial '#]],Table10[Serial '#],Table10[Date],"",,)</f>
        <v/>
      </c>
      <c r="D28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41" s="73" t="str">
        <f>IF(Table5[[#This Row],[Date Distributed]]="","In Stock","Distributed")</f>
        <v>In Stock</v>
      </c>
      <c r="F2841" s="79" t="s">
        <v>660</v>
      </c>
      <c r="G2841" s="75" t="s">
        <v>761</v>
      </c>
      <c r="H2841" s="80" t="s">
        <v>787</v>
      </c>
      <c r="I2841" s="80" t="s">
        <v>787</v>
      </c>
      <c r="J2841" s="81" t="s">
        <v>3436</v>
      </c>
      <c r="K2841" s="80" t="s">
        <v>385</v>
      </c>
      <c r="L2841" s="3" t="str">
        <f>_xlfn.XLOOKUP(Table5[[#This Row],[Item '#]],Ticket_Forms[Form Number],Ticket_Forms[Game Name],"",,)</f>
        <v>Criss Cross</v>
      </c>
      <c r="M2841" s="15">
        <v>186</v>
      </c>
      <c r="N2841" s="3">
        <f>LOOKUP(Table5[[#This Row],[Item '#]],Ticket_Forms[Form Number],Ticket_Forms[Ticket Count])</f>
        <v>5520</v>
      </c>
      <c r="O2841" s="16">
        <f>LOOKUP(Table5[[#This Row],[Item '#]],Ticket_Forms[Form Number],Ticket_Forms[Ticket Value])</f>
        <v>1</v>
      </c>
      <c r="P2841" s="16">
        <f>LOOKUP(Table5[[#This Row],[Item '#]],Ticket_Forms[Form Number],Ticket_Forms[Revenue])</f>
        <v>5520</v>
      </c>
      <c r="Q2841" s="16">
        <f>LOOKUP(Table5[[#This Row],[Item '#]],Ticket_Forms[Form Number],Ticket_Forms[Ideal Profit])</f>
        <v>960</v>
      </c>
      <c r="R2841" s="16">
        <f>LOOKUP(Table5[[#This Row],[Item '#]],Ticket_Forms[Form Number],Ticket_Forms[Prizes])</f>
        <v>4560</v>
      </c>
      <c r="S2841" s="16">
        <f>LOOKUP(Table5[[#This Row],[Item '#]],Ticket_Forms[Form Number],Ticket_Forms[Location Rent])</f>
        <v>331</v>
      </c>
      <c r="T2841" s="16">
        <f>LOOKUP(Table5[[#This Row],[Item '#]],Ticket_Forms[Form Number],Ticket_Forms[Last Sale])</f>
        <v>200</v>
      </c>
      <c r="U2841" s="16" t="s">
        <v>3909</v>
      </c>
      <c r="V2841" s="58" t="str">
        <f>Table5[[#This Row],[Date Distributed]]</f>
        <v/>
      </c>
      <c r="W2841" s="3" t="str">
        <f>_xlfn.XLOOKUP(Table5[[#This Row],[Serial '#]],Table10[Serial '#],Table10[Charity Association],"",,)</f>
        <v/>
      </c>
    </row>
    <row r="2842" spans="1:23" hidden="1" x14ac:dyDescent="0.35">
      <c r="A2842" s="3">
        <v>2840</v>
      </c>
      <c r="B2842" s="78">
        <v>45545</v>
      </c>
      <c r="C2842" s="73" t="str">
        <f>_xlfn.XLOOKUP(Table5[[#This Row],[Serial '#]],Table10[Serial '#],Table10[Date],"",,)</f>
        <v/>
      </c>
      <c r="D28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42" s="73" t="str">
        <f>IF(Table5[[#This Row],[Date Distributed]]="","In Stock","Distributed")</f>
        <v>In Stock</v>
      </c>
      <c r="F2842" s="79" t="s">
        <v>660</v>
      </c>
      <c r="G2842" s="75" t="s">
        <v>761</v>
      </c>
      <c r="H2842" s="80" t="s">
        <v>787</v>
      </c>
      <c r="I2842" s="80" t="s">
        <v>787</v>
      </c>
      <c r="J2842" s="81" t="s">
        <v>3437</v>
      </c>
      <c r="K2842" s="80" t="s">
        <v>385</v>
      </c>
      <c r="L2842" s="3" t="str">
        <f>_xlfn.XLOOKUP(Table5[[#This Row],[Item '#]],Ticket_Forms[Form Number],Ticket_Forms[Game Name],"",,)</f>
        <v>Criss Cross</v>
      </c>
      <c r="M2842" s="15">
        <v>186</v>
      </c>
      <c r="N2842" s="3">
        <f>LOOKUP(Table5[[#This Row],[Item '#]],Ticket_Forms[Form Number],Ticket_Forms[Ticket Count])</f>
        <v>5520</v>
      </c>
      <c r="O2842" s="16">
        <f>LOOKUP(Table5[[#This Row],[Item '#]],Ticket_Forms[Form Number],Ticket_Forms[Ticket Value])</f>
        <v>1</v>
      </c>
      <c r="P2842" s="16">
        <f>LOOKUP(Table5[[#This Row],[Item '#]],Ticket_Forms[Form Number],Ticket_Forms[Revenue])</f>
        <v>5520</v>
      </c>
      <c r="Q2842" s="16">
        <f>LOOKUP(Table5[[#This Row],[Item '#]],Ticket_Forms[Form Number],Ticket_Forms[Ideal Profit])</f>
        <v>960</v>
      </c>
      <c r="R2842" s="16">
        <f>LOOKUP(Table5[[#This Row],[Item '#]],Ticket_Forms[Form Number],Ticket_Forms[Prizes])</f>
        <v>4560</v>
      </c>
      <c r="S2842" s="16">
        <f>LOOKUP(Table5[[#This Row],[Item '#]],Ticket_Forms[Form Number],Ticket_Forms[Location Rent])</f>
        <v>331</v>
      </c>
      <c r="T2842" s="16">
        <f>LOOKUP(Table5[[#This Row],[Item '#]],Ticket_Forms[Form Number],Ticket_Forms[Last Sale])</f>
        <v>200</v>
      </c>
      <c r="U2842" s="16" t="s">
        <v>3909</v>
      </c>
      <c r="V2842" s="58" t="str">
        <f>Table5[[#This Row],[Date Distributed]]</f>
        <v/>
      </c>
      <c r="W2842" s="3" t="str">
        <f>_xlfn.XLOOKUP(Table5[[#This Row],[Serial '#]],Table10[Serial '#],Table10[Charity Association],"",,)</f>
        <v/>
      </c>
    </row>
    <row r="2843" spans="1:23" hidden="1" x14ac:dyDescent="0.35">
      <c r="A2843" s="3">
        <v>2841</v>
      </c>
      <c r="B2843" s="78">
        <v>45545</v>
      </c>
      <c r="C2843" s="73" t="str">
        <f>_xlfn.XLOOKUP(Table5[[#This Row],[Serial '#]],Table10[Serial '#],Table10[Date],"",,)</f>
        <v/>
      </c>
      <c r="D28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43" s="73" t="str">
        <f>IF(Table5[[#This Row],[Date Distributed]]="","In Stock","Distributed")</f>
        <v>In Stock</v>
      </c>
      <c r="F2843" s="79" t="s">
        <v>660</v>
      </c>
      <c r="G2843" s="75" t="s">
        <v>761</v>
      </c>
      <c r="H2843" s="80" t="s">
        <v>787</v>
      </c>
      <c r="I2843" s="80" t="s">
        <v>787</v>
      </c>
      <c r="J2843" s="81" t="s">
        <v>3438</v>
      </c>
      <c r="K2843" s="80" t="s">
        <v>385</v>
      </c>
      <c r="L2843" s="3" t="str">
        <f>_xlfn.XLOOKUP(Table5[[#This Row],[Item '#]],Ticket_Forms[Form Number],Ticket_Forms[Game Name],"",,)</f>
        <v>Criss Cross</v>
      </c>
      <c r="M2843" s="15">
        <v>186</v>
      </c>
      <c r="N2843" s="3">
        <f>LOOKUP(Table5[[#This Row],[Item '#]],Ticket_Forms[Form Number],Ticket_Forms[Ticket Count])</f>
        <v>5520</v>
      </c>
      <c r="O2843" s="16">
        <f>LOOKUP(Table5[[#This Row],[Item '#]],Ticket_Forms[Form Number],Ticket_Forms[Ticket Value])</f>
        <v>1</v>
      </c>
      <c r="P2843" s="16">
        <f>LOOKUP(Table5[[#This Row],[Item '#]],Ticket_Forms[Form Number],Ticket_Forms[Revenue])</f>
        <v>5520</v>
      </c>
      <c r="Q2843" s="16">
        <f>LOOKUP(Table5[[#This Row],[Item '#]],Ticket_Forms[Form Number],Ticket_Forms[Ideal Profit])</f>
        <v>960</v>
      </c>
      <c r="R2843" s="16">
        <f>LOOKUP(Table5[[#This Row],[Item '#]],Ticket_Forms[Form Number],Ticket_Forms[Prizes])</f>
        <v>4560</v>
      </c>
      <c r="S2843" s="16">
        <f>LOOKUP(Table5[[#This Row],[Item '#]],Ticket_Forms[Form Number],Ticket_Forms[Location Rent])</f>
        <v>331</v>
      </c>
      <c r="T2843" s="16">
        <f>LOOKUP(Table5[[#This Row],[Item '#]],Ticket_Forms[Form Number],Ticket_Forms[Last Sale])</f>
        <v>200</v>
      </c>
      <c r="U2843" s="16" t="s">
        <v>3909</v>
      </c>
      <c r="V2843" s="58" t="str">
        <f>Table5[[#This Row],[Date Distributed]]</f>
        <v/>
      </c>
      <c r="W2843" s="3" t="str">
        <f>_xlfn.XLOOKUP(Table5[[#This Row],[Serial '#]],Table10[Serial '#],Table10[Charity Association],"",,)</f>
        <v/>
      </c>
    </row>
    <row r="2844" spans="1:23" hidden="1" x14ac:dyDescent="0.35">
      <c r="A2844" s="3">
        <v>2842</v>
      </c>
      <c r="B2844" s="78">
        <v>45545</v>
      </c>
      <c r="C2844" s="73" t="str">
        <f>_xlfn.XLOOKUP(Table5[[#This Row],[Serial '#]],Table10[Serial '#],Table10[Date],"",,)</f>
        <v/>
      </c>
      <c r="D28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44" s="73" t="str">
        <f>IF(Table5[[#This Row],[Date Distributed]]="","In Stock","Distributed")</f>
        <v>In Stock</v>
      </c>
      <c r="F2844" s="79" t="s">
        <v>660</v>
      </c>
      <c r="G2844" s="75" t="s">
        <v>761</v>
      </c>
      <c r="H2844" s="80" t="s">
        <v>787</v>
      </c>
      <c r="I2844" s="80" t="s">
        <v>787</v>
      </c>
      <c r="J2844" s="81" t="s">
        <v>3439</v>
      </c>
      <c r="K2844" s="80" t="s">
        <v>385</v>
      </c>
      <c r="L2844" s="3" t="str">
        <f>_xlfn.XLOOKUP(Table5[[#This Row],[Item '#]],Ticket_Forms[Form Number],Ticket_Forms[Game Name],"",,)</f>
        <v>Criss Cross</v>
      </c>
      <c r="M2844" s="15">
        <v>186</v>
      </c>
      <c r="N2844" s="3">
        <f>LOOKUP(Table5[[#This Row],[Item '#]],Ticket_Forms[Form Number],Ticket_Forms[Ticket Count])</f>
        <v>5520</v>
      </c>
      <c r="O2844" s="16">
        <f>LOOKUP(Table5[[#This Row],[Item '#]],Ticket_Forms[Form Number],Ticket_Forms[Ticket Value])</f>
        <v>1</v>
      </c>
      <c r="P2844" s="16">
        <f>LOOKUP(Table5[[#This Row],[Item '#]],Ticket_Forms[Form Number],Ticket_Forms[Revenue])</f>
        <v>5520</v>
      </c>
      <c r="Q2844" s="16">
        <f>LOOKUP(Table5[[#This Row],[Item '#]],Ticket_Forms[Form Number],Ticket_Forms[Ideal Profit])</f>
        <v>960</v>
      </c>
      <c r="R2844" s="16">
        <f>LOOKUP(Table5[[#This Row],[Item '#]],Ticket_Forms[Form Number],Ticket_Forms[Prizes])</f>
        <v>4560</v>
      </c>
      <c r="S2844" s="16">
        <f>LOOKUP(Table5[[#This Row],[Item '#]],Ticket_Forms[Form Number],Ticket_Forms[Location Rent])</f>
        <v>331</v>
      </c>
      <c r="T2844" s="16">
        <f>LOOKUP(Table5[[#This Row],[Item '#]],Ticket_Forms[Form Number],Ticket_Forms[Last Sale])</f>
        <v>200</v>
      </c>
      <c r="U2844" s="16" t="s">
        <v>3909</v>
      </c>
      <c r="V2844" s="58" t="str">
        <f>Table5[[#This Row],[Date Distributed]]</f>
        <v/>
      </c>
      <c r="W2844" s="3" t="str">
        <f>_xlfn.XLOOKUP(Table5[[#This Row],[Serial '#]],Table10[Serial '#],Table10[Charity Association],"",,)</f>
        <v/>
      </c>
    </row>
    <row r="2845" spans="1:23" hidden="1" x14ac:dyDescent="0.35">
      <c r="A2845" s="3">
        <v>2843</v>
      </c>
      <c r="B2845" s="78">
        <v>45545</v>
      </c>
      <c r="C2845" s="73" t="str">
        <f>_xlfn.XLOOKUP(Table5[[#This Row],[Serial '#]],Table10[Serial '#],Table10[Date],"",,)</f>
        <v/>
      </c>
      <c r="D28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45" s="73" t="str">
        <f>IF(Table5[[#This Row],[Date Distributed]]="","In Stock","Distributed")</f>
        <v>In Stock</v>
      </c>
      <c r="F2845" s="79" t="s">
        <v>660</v>
      </c>
      <c r="G2845" s="75" t="s">
        <v>761</v>
      </c>
      <c r="H2845" s="80" t="s">
        <v>787</v>
      </c>
      <c r="I2845" s="80" t="s">
        <v>787</v>
      </c>
      <c r="J2845" s="81" t="s">
        <v>3440</v>
      </c>
      <c r="K2845" s="80" t="s">
        <v>385</v>
      </c>
      <c r="L2845" s="3" t="str">
        <f>_xlfn.XLOOKUP(Table5[[#This Row],[Item '#]],Ticket_Forms[Form Number],Ticket_Forms[Game Name],"",,)</f>
        <v>Criss Cross</v>
      </c>
      <c r="M2845" s="15">
        <v>186</v>
      </c>
      <c r="N2845" s="3">
        <f>LOOKUP(Table5[[#This Row],[Item '#]],Ticket_Forms[Form Number],Ticket_Forms[Ticket Count])</f>
        <v>5520</v>
      </c>
      <c r="O2845" s="16">
        <f>LOOKUP(Table5[[#This Row],[Item '#]],Ticket_Forms[Form Number],Ticket_Forms[Ticket Value])</f>
        <v>1</v>
      </c>
      <c r="P2845" s="16">
        <f>LOOKUP(Table5[[#This Row],[Item '#]],Ticket_Forms[Form Number],Ticket_Forms[Revenue])</f>
        <v>5520</v>
      </c>
      <c r="Q2845" s="16">
        <f>LOOKUP(Table5[[#This Row],[Item '#]],Ticket_Forms[Form Number],Ticket_Forms[Ideal Profit])</f>
        <v>960</v>
      </c>
      <c r="R2845" s="16">
        <f>LOOKUP(Table5[[#This Row],[Item '#]],Ticket_Forms[Form Number],Ticket_Forms[Prizes])</f>
        <v>4560</v>
      </c>
      <c r="S2845" s="16">
        <f>LOOKUP(Table5[[#This Row],[Item '#]],Ticket_Forms[Form Number],Ticket_Forms[Location Rent])</f>
        <v>331</v>
      </c>
      <c r="T2845" s="16">
        <f>LOOKUP(Table5[[#This Row],[Item '#]],Ticket_Forms[Form Number],Ticket_Forms[Last Sale])</f>
        <v>200</v>
      </c>
      <c r="U2845" s="16" t="s">
        <v>3909</v>
      </c>
      <c r="V2845" s="58" t="str">
        <f>Table5[[#This Row],[Date Distributed]]</f>
        <v/>
      </c>
      <c r="W2845" s="3" t="str">
        <f>_xlfn.XLOOKUP(Table5[[#This Row],[Serial '#]],Table10[Serial '#],Table10[Charity Association],"",,)</f>
        <v/>
      </c>
    </row>
    <row r="2846" spans="1:23" hidden="1" x14ac:dyDescent="0.35">
      <c r="A2846" s="3">
        <v>2844</v>
      </c>
      <c r="B2846" s="78">
        <v>45545</v>
      </c>
      <c r="C2846" s="73" t="str">
        <f>_xlfn.XLOOKUP(Table5[[#This Row],[Serial '#]],Table10[Serial '#],Table10[Date],"",,)</f>
        <v/>
      </c>
      <c r="D28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46" s="73" t="str">
        <f>IF(Table5[[#This Row],[Date Distributed]]="","In Stock","Distributed")</f>
        <v>In Stock</v>
      </c>
      <c r="F2846" s="79" t="s">
        <v>660</v>
      </c>
      <c r="G2846" s="75" t="s">
        <v>761</v>
      </c>
      <c r="H2846" s="80" t="s">
        <v>787</v>
      </c>
      <c r="I2846" s="80" t="s">
        <v>787</v>
      </c>
      <c r="J2846" s="81" t="s">
        <v>3439</v>
      </c>
      <c r="K2846" s="80" t="s">
        <v>385</v>
      </c>
      <c r="L2846" s="3" t="str">
        <f>_xlfn.XLOOKUP(Table5[[#This Row],[Item '#]],Ticket_Forms[Form Number],Ticket_Forms[Game Name],"",,)</f>
        <v>Criss Cross</v>
      </c>
      <c r="M2846" s="15">
        <v>186</v>
      </c>
      <c r="N2846" s="3">
        <f>LOOKUP(Table5[[#This Row],[Item '#]],Ticket_Forms[Form Number],Ticket_Forms[Ticket Count])</f>
        <v>5520</v>
      </c>
      <c r="O2846" s="16">
        <f>LOOKUP(Table5[[#This Row],[Item '#]],Ticket_Forms[Form Number],Ticket_Forms[Ticket Value])</f>
        <v>1</v>
      </c>
      <c r="P2846" s="16">
        <f>LOOKUP(Table5[[#This Row],[Item '#]],Ticket_Forms[Form Number],Ticket_Forms[Revenue])</f>
        <v>5520</v>
      </c>
      <c r="Q2846" s="16">
        <f>LOOKUP(Table5[[#This Row],[Item '#]],Ticket_Forms[Form Number],Ticket_Forms[Ideal Profit])</f>
        <v>960</v>
      </c>
      <c r="R2846" s="16">
        <f>LOOKUP(Table5[[#This Row],[Item '#]],Ticket_Forms[Form Number],Ticket_Forms[Prizes])</f>
        <v>4560</v>
      </c>
      <c r="S2846" s="16">
        <f>LOOKUP(Table5[[#This Row],[Item '#]],Ticket_Forms[Form Number],Ticket_Forms[Location Rent])</f>
        <v>331</v>
      </c>
      <c r="T2846" s="16">
        <f>LOOKUP(Table5[[#This Row],[Item '#]],Ticket_Forms[Form Number],Ticket_Forms[Last Sale])</f>
        <v>200</v>
      </c>
      <c r="U2846" s="16" t="s">
        <v>3909</v>
      </c>
      <c r="V2846" s="58" t="str">
        <f>Table5[[#This Row],[Date Distributed]]</f>
        <v/>
      </c>
      <c r="W2846" s="3" t="str">
        <f>_xlfn.XLOOKUP(Table5[[#This Row],[Serial '#]],Table10[Serial '#],Table10[Charity Association],"",,)</f>
        <v/>
      </c>
    </row>
    <row r="2847" spans="1:23" hidden="1" x14ac:dyDescent="0.35">
      <c r="A2847" s="3">
        <v>2845</v>
      </c>
      <c r="B2847" s="78">
        <v>45545</v>
      </c>
      <c r="C2847" s="73" t="str">
        <f>_xlfn.XLOOKUP(Table5[[#This Row],[Serial '#]],Table10[Serial '#],Table10[Date],"",,)</f>
        <v/>
      </c>
      <c r="D28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47" s="73" t="str">
        <f>IF(Table5[[#This Row],[Date Distributed]]="","In Stock","Distributed")</f>
        <v>In Stock</v>
      </c>
      <c r="F2847" s="79" t="s">
        <v>660</v>
      </c>
      <c r="G2847" s="75" t="s">
        <v>761</v>
      </c>
      <c r="H2847" s="80" t="s">
        <v>787</v>
      </c>
      <c r="I2847" s="80" t="s">
        <v>787</v>
      </c>
      <c r="J2847" s="81" t="s">
        <v>3441</v>
      </c>
      <c r="K2847" s="80" t="s">
        <v>385</v>
      </c>
      <c r="L2847" s="3" t="str">
        <f>_xlfn.XLOOKUP(Table5[[#This Row],[Item '#]],Ticket_Forms[Form Number],Ticket_Forms[Game Name],"",,)</f>
        <v>Criss Cross</v>
      </c>
      <c r="M2847" s="15">
        <v>186</v>
      </c>
      <c r="N2847" s="3">
        <f>LOOKUP(Table5[[#This Row],[Item '#]],Ticket_Forms[Form Number],Ticket_Forms[Ticket Count])</f>
        <v>5520</v>
      </c>
      <c r="O2847" s="16">
        <f>LOOKUP(Table5[[#This Row],[Item '#]],Ticket_Forms[Form Number],Ticket_Forms[Ticket Value])</f>
        <v>1</v>
      </c>
      <c r="P2847" s="16">
        <f>LOOKUP(Table5[[#This Row],[Item '#]],Ticket_Forms[Form Number],Ticket_Forms[Revenue])</f>
        <v>5520</v>
      </c>
      <c r="Q2847" s="16">
        <f>LOOKUP(Table5[[#This Row],[Item '#]],Ticket_Forms[Form Number],Ticket_Forms[Ideal Profit])</f>
        <v>960</v>
      </c>
      <c r="R2847" s="16">
        <f>LOOKUP(Table5[[#This Row],[Item '#]],Ticket_Forms[Form Number],Ticket_Forms[Prizes])</f>
        <v>4560</v>
      </c>
      <c r="S2847" s="16">
        <f>LOOKUP(Table5[[#This Row],[Item '#]],Ticket_Forms[Form Number],Ticket_Forms[Location Rent])</f>
        <v>331</v>
      </c>
      <c r="T2847" s="16">
        <f>LOOKUP(Table5[[#This Row],[Item '#]],Ticket_Forms[Form Number],Ticket_Forms[Last Sale])</f>
        <v>200</v>
      </c>
      <c r="U2847" s="16" t="s">
        <v>3909</v>
      </c>
      <c r="V2847" s="58" t="str">
        <f>Table5[[#This Row],[Date Distributed]]</f>
        <v/>
      </c>
      <c r="W2847" s="3" t="str">
        <f>_xlfn.XLOOKUP(Table5[[#This Row],[Serial '#]],Table10[Serial '#],Table10[Charity Association],"",,)</f>
        <v/>
      </c>
    </row>
    <row r="2848" spans="1:23" hidden="1" x14ac:dyDescent="0.35">
      <c r="A2848" s="3">
        <v>2846</v>
      </c>
      <c r="B2848" s="78">
        <v>45545</v>
      </c>
      <c r="C2848" s="73" t="str">
        <f>_xlfn.XLOOKUP(Table5[[#This Row],[Serial '#]],Table10[Serial '#],Table10[Date],"",,)</f>
        <v/>
      </c>
      <c r="D28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48" s="73" t="str">
        <f>IF(Table5[[#This Row],[Date Distributed]]="","In Stock","Distributed")</f>
        <v>In Stock</v>
      </c>
      <c r="F2848" s="79" t="s">
        <v>660</v>
      </c>
      <c r="G2848" s="75" t="s">
        <v>761</v>
      </c>
      <c r="H2848" s="80" t="s">
        <v>787</v>
      </c>
      <c r="I2848" s="80" t="s">
        <v>787</v>
      </c>
      <c r="J2848" s="81" t="s">
        <v>3442</v>
      </c>
      <c r="K2848" s="80" t="s">
        <v>385</v>
      </c>
      <c r="L2848" s="3" t="str">
        <f>_xlfn.XLOOKUP(Table5[[#This Row],[Item '#]],Ticket_Forms[Form Number],Ticket_Forms[Game Name],"",,)</f>
        <v>Criss Cross</v>
      </c>
      <c r="M2848" s="15">
        <v>186</v>
      </c>
      <c r="N2848" s="3">
        <f>LOOKUP(Table5[[#This Row],[Item '#]],Ticket_Forms[Form Number],Ticket_Forms[Ticket Count])</f>
        <v>5520</v>
      </c>
      <c r="O2848" s="16">
        <f>LOOKUP(Table5[[#This Row],[Item '#]],Ticket_Forms[Form Number],Ticket_Forms[Ticket Value])</f>
        <v>1</v>
      </c>
      <c r="P2848" s="16">
        <f>LOOKUP(Table5[[#This Row],[Item '#]],Ticket_Forms[Form Number],Ticket_Forms[Revenue])</f>
        <v>5520</v>
      </c>
      <c r="Q2848" s="16">
        <f>LOOKUP(Table5[[#This Row],[Item '#]],Ticket_Forms[Form Number],Ticket_Forms[Ideal Profit])</f>
        <v>960</v>
      </c>
      <c r="R2848" s="16">
        <f>LOOKUP(Table5[[#This Row],[Item '#]],Ticket_Forms[Form Number],Ticket_Forms[Prizes])</f>
        <v>4560</v>
      </c>
      <c r="S2848" s="16">
        <f>LOOKUP(Table5[[#This Row],[Item '#]],Ticket_Forms[Form Number],Ticket_Forms[Location Rent])</f>
        <v>331</v>
      </c>
      <c r="T2848" s="16">
        <f>LOOKUP(Table5[[#This Row],[Item '#]],Ticket_Forms[Form Number],Ticket_Forms[Last Sale])</f>
        <v>200</v>
      </c>
      <c r="U2848" s="16" t="s">
        <v>3909</v>
      </c>
      <c r="V2848" s="58" t="str">
        <f>Table5[[#This Row],[Date Distributed]]</f>
        <v/>
      </c>
      <c r="W2848" s="3" t="str">
        <f>_xlfn.XLOOKUP(Table5[[#This Row],[Serial '#]],Table10[Serial '#],Table10[Charity Association],"",,)</f>
        <v/>
      </c>
    </row>
    <row r="2849" spans="1:26" hidden="1" x14ac:dyDescent="0.35">
      <c r="A2849" s="3">
        <v>2847</v>
      </c>
      <c r="B2849" s="78">
        <v>45545</v>
      </c>
      <c r="C2849" s="73" t="str">
        <f>_xlfn.XLOOKUP(Table5[[#This Row],[Serial '#]],Table10[Serial '#],Table10[Date],"",,)</f>
        <v/>
      </c>
      <c r="D28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49" s="73" t="str">
        <f>IF(Table5[[#This Row],[Date Distributed]]="","In Stock","Distributed")</f>
        <v>In Stock</v>
      </c>
      <c r="F2849" s="79" t="s">
        <v>660</v>
      </c>
      <c r="G2849" s="75" t="s">
        <v>761</v>
      </c>
      <c r="H2849" s="80" t="s">
        <v>787</v>
      </c>
      <c r="I2849" s="80" t="s">
        <v>787</v>
      </c>
      <c r="J2849" s="81" t="s">
        <v>3443</v>
      </c>
      <c r="K2849" s="80" t="s">
        <v>385</v>
      </c>
      <c r="L2849" s="3" t="str">
        <f>_xlfn.XLOOKUP(Table5[[#This Row],[Item '#]],Ticket_Forms[Form Number],Ticket_Forms[Game Name],"",,)</f>
        <v>Criss Cross</v>
      </c>
      <c r="M2849" s="15">
        <v>186</v>
      </c>
      <c r="N2849" s="3">
        <f>LOOKUP(Table5[[#This Row],[Item '#]],Ticket_Forms[Form Number],Ticket_Forms[Ticket Count])</f>
        <v>5520</v>
      </c>
      <c r="O2849" s="16">
        <f>LOOKUP(Table5[[#This Row],[Item '#]],Ticket_Forms[Form Number],Ticket_Forms[Ticket Value])</f>
        <v>1</v>
      </c>
      <c r="P2849" s="16">
        <f>LOOKUP(Table5[[#This Row],[Item '#]],Ticket_Forms[Form Number],Ticket_Forms[Revenue])</f>
        <v>5520</v>
      </c>
      <c r="Q2849" s="16">
        <f>LOOKUP(Table5[[#This Row],[Item '#]],Ticket_Forms[Form Number],Ticket_Forms[Ideal Profit])</f>
        <v>960</v>
      </c>
      <c r="R2849" s="16">
        <f>LOOKUP(Table5[[#This Row],[Item '#]],Ticket_Forms[Form Number],Ticket_Forms[Prizes])</f>
        <v>4560</v>
      </c>
      <c r="S2849" s="16">
        <f>LOOKUP(Table5[[#This Row],[Item '#]],Ticket_Forms[Form Number],Ticket_Forms[Location Rent])</f>
        <v>331</v>
      </c>
      <c r="T2849" s="16">
        <f>LOOKUP(Table5[[#This Row],[Item '#]],Ticket_Forms[Form Number],Ticket_Forms[Last Sale])</f>
        <v>200</v>
      </c>
      <c r="U2849" s="16" t="s">
        <v>3909</v>
      </c>
      <c r="V2849" s="58" t="str">
        <f>Table5[[#This Row],[Date Distributed]]</f>
        <v/>
      </c>
      <c r="W2849" s="3" t="str">
        <f>_xlfn.XLOOKUP(Table5[[#This Row],[Serial '#]],Table10[Serial '#],Table10[Charity Association],"",,)</f>
        <v/>
      </c>
    </row>
    <row r="2850" spans="1:26" hidden="1" x14ac:dyDescent="0.35">
      <c r="A2850" s="3">
        <v>2848</v>
      </c>
      <c r="B2850" s="78">
        <v>45545</v>
      </c>
      <c r="C2850" s="73" t="str">
        <f>_xlfn.XLOOKUP(Table5[[#This Row],[Serial '#]],Table10[Serial '#],Table10[Date],"",,)</f>
        <v/>
      </c>
      <c r="D28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50" s="73" t="str">
        <f>IF(Table5[[#This Row],[Date Distributed]]="","In Stock","Distributed")</f>
        <v>In Stock</v>
      </c>
      <c r="F2850" s="79" t="s">
        <v>660</v>
      </c>
      <c r="G2850" s="75" t="s">
        <v>761</v>
      </c>
      <c r="H2850" s="80" t="s">
        <v>787</v>
      </c>
      <c r="I2850" s="80" t="s">
        <v>787</v>
      </c>
      <c r="J2850" s="81" t="s">
        <v>3444</v>
      </c>
      <c r="K2850" s="80" t="s">
        <v>385</v>
      </c>
      <c r="L2850" s="3" t="str">
        <f>_xlfn.XLOOKUP(Table5[[#This Row],[Item '#]],Ticket_Forms[Form Number],Ticket_Forms[Game Name],"",,)</f>
        <v>Criss Cross</v>
      </c>
      <c r="M2850" s="15">
        <v>186</v>
      </c>
      <c r="N2850" s="3">
        <f>LOOKUP(Table5[[#This Row],[Item '#]],Ticket_Forms[Form Number],Ticket_Forms[Ticket Count])</f>
        <v>5520</v>
      </c>
      <c r="O2850" s="16">
        <f>LOOKUP(Table5[[#This Row],[Item '#]],Ticket_Forms[Form Number],Ticket_Forms[Ticket Value])</f>
        <v>1</v>
      </c>
      <c r="P2850" s="16">
        <f>LOOKUP(Table5[[#This Row],[Item '#]],Ticket_Forms[Form Number],Ticket_Forms[Revenue])</f>
        <v>5520</v>
      </c>
      <c r="Q2850" s="16">
        <f>LOOKUP(Table5[[#This Row],[Item '#]],Ticket_Forms[Form Number],Ticket_Forms[Ideal Profit])</f>
        <v>960</v>
      </c>
      <c r="R2850" s="16">
        <f>LOOKUP(Table5[[#This Row],[Item '#]],Ticket_Forms[Form Number],Ticket_Forms[Prizes])</f>
        <v>4560</v>
      </c>
      <c r="S2850" s="16">
        <f>LOOKUP(Table5[[#This Row],[Item '#]],Ticket_Forms[Form Number],Ticket_Forms[Location Rent])</f>
        <v>331</v>
      </c>
      <c r="T2850" s="16">
        <f>LOOKUP(Table5[[#This Row],[Item '#]],Ticket_Forms[Form Number],Ticket_Forms[Last Sale])</f>
        <v>200</v>
      </c>
      <c r="U2850" s="16" t="s">
        <v>3909</v>
      </c>
      <c r="V2850" s="58" t="str">
        <f>Table5[[#This Row],[Date Distributed]]</f>
        <v/>
      </c>
      <c r="W2850" s="3" t="str">
        <f>_xlfn.XLOOKUP(Table5[[#This Row],[Serial '#]],Table10[Serial '#],Table10[Charity Association],"",,)</f>
        <v/>
      </c>
    </row>
    <row r="2851" spans="1:26" hidden="1" x14ac:dyDescent="0.35">
      <c r="A2851" s="3">
        <v>2849</v>
      </c>
      <c r="B2851" s="78">
        <v>45545</v>
      </c>
      <c r="C2851" s="73" t="str">
        <f>_xlfn.XLOOKUP(Table5[[#This Row],[Serial '#]],Table10[Serial '#],Table10[Date],"",,)</f>
        <v/>
      </c>
      <c r="D28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51" s="73" t="str">
        <f>IF(Table5[[#This Row],[Date Distributed]]="","In Stock","Distributed")</f>
        <v>In Stock</v>
      </c>
      <c r="F2851" s="79" t="s">
        <v>660</v>
      </c>
      <c r="G2851" s="75" t="s">
        <v>761</v>
      </c>
      <c r="H2851" s="80" t="s">
        <v>787</v>
      </c>
      <c r="I2851" s="80" t="s">
        <v>787</v>
      </c>
      <c r="J2851" s="81" t="s">
        <v>3445</v>
      </c>
      <c r="K2851" s="80" t="s">
        <v>385</v>
      </c>
      <c r="L2851" s="3" t="str">
        <f>_xlfn.XLOOKUP(Table5[[#This Row],[Item '#]],Ticket_Forms[Form Number],Ticket_Forms[Game Name],"",,)</f>
        <v>Criss Cross</v>
      </c>
      <c r="M2851" s="15">
        <v>186</v>
      </c>
      <c r="N2851" s="3">
        <f>LOOKUP(Table5[[#This Row],[Item '#]],Ticket_Forms[Form Number],Ticket_Forms[Ticket Count])</f>
        <v>5520</v>
      </c>
      <c r="O2851" s="16">
        <f>LOOKUP(Table5[[#This Row],[Item '#]],Ticket_Forms[Form Number],Ticket_Forms[Ticket Value])</f>
        <v>1</v>
      </c>
      <c r="P2851" s="16">
        <f>LOOKUP(Table5[[#This Row],[Item '#]],Ticket_Forms[Form Number],Ticket_Forms[Revenue])</f>
        <v>5520</v>
      </c>
      <c r="Q2851" s="16">
        <f>LOOKUP(Table5[[#This Row],[Item '#]],Ticket_Forms[Form Number],Ticket_Forms[Ideal Profit])</f>
        <v>960</v>
      </c>
      <c r="R2851" s="16">
        <f>LOOKUP(Table5[[#This Row],[Item '#]],Ticket_Forms[Form Number],Ticket_Forms[Prizes])</f>
        <v>4560</v>
      </c>
      <c r="S2851" s="16">
        <f>LOOKUP(Table5[[#This Row],[Item '#]],Ticket_Forms[Form Number],Ticket_Forms[Location Rent])</f>
        <v>331</v>
      </c>
      <c r="T2851" s="16">
        <f>LOOKUP(Table5[[#This Row],[Item '#]],Ticket_Forms[Form Number],Ticket_Forms[Last Sale])</f>
        <v>200</v>
      </c>
      <c r="U2851" s="16" t="s">
        <v>3909</v>
      </c>
      <c r="V2851" s="58" t="str">
        <f>Table5[[#This Row],[Date Distributed]]</f>
        <v/>
      </c>
      <c r="W2851" s="3" t="str">
        <f>_xlfn.XLOOKUP(Table5[[#This Row],[Serial '#]],Table10[Serial '#],Table10[Charity Association],"",,)</f>
        <v/>
      </c>
    </row>
    <row r="2852" spans="1:26" hidden="1" x14ac:dyDescent="0.35">
      <c r="A2852" s="3">
        <v>2850</v>
      </c>
      <c r="B2852" s="78">
        <v>45545</v>
      </c>
      <c r="C2852" s="73" t="str">
        <f>_xlfn.XLOOKUP(Table5[[#This Row],[Serial '#]],Table10[Serial '#],Table10[Date],"",,)</f>
        <v/>
      </c>
      <c r="D28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52" s="73" t="str">
        <f>IF(Table5[[#This Row],[Date Distributed]]="","In Stock","Distributed")</f>
        <v>In Stock</v>
      </c>
      <c r="F2852" s="79" t="s">
        <v>660</v>
      </c>
      <c r="G2852" s="75" t="s">
        <v>761</v>
      </c>
      <c r="H2852" s="80" t="s">
        <v>787</v>
      </c>
      <c r="I2852" s="80" t="s">
        <v>787</v>
      </c>
      <c r="J2852" s="81" t="s">
        <v>3446</v>
      </c>
      <c r="K2852" s="80" t="s">
        <v>385</v>
      </c>
      <c r="L2852" s="3" t="str">
        <f>_xlfn.XLOOKUP(Table5[[#This Row],[Item '#]],Ticket_Forms[Form Number],Ticket_Forms[Game Name],"",,)</f>
        <v>Criss Cross</v>
      </c>
      <c r="M2852" s="15">
        <v>186</v>
      </c>
      <c r="N2852" s="3">
        <f>LOOKUP(Table5[[#This Row],[Item '#]],Ticket_Forms[Form Number],Ticket_Forms[Ticket Count])</f>
        <v>5520</v>
      </c>
      <c r="O2852" s="16">
        <f>LOOKUP(Table5[[#This Row],[Item '#]],Ticket_Forms[Form Number],Ticket_Forms[Ticket Value])</f>
        <v>1</v>
      </c>
      <c r="P2852" s="16">
        <f>LOOKUP(Table5[[#This Row],[Item '#]],Ticket_Forms[Form Number],Ticket_Forms[Revenue])</f>
        <v>5520</v>
      </c>
      <c r="Q2852" s="16">
        <f>LOOKUP(Table5[[#This Row],[Item '#]],Ticket_Forms[Form Number],Ticket_Forms[Ideal Profit])</f>
        <v>960</v>
      </c>
      <c r="R2852" s="16">
        <f>LOOKUP(Table5[[#This Row],[Item '#]],Ticket_Forms[Form Number],Ticket_Forms[Prizes])</f>
        <v>4560</v>
      </c>
      <c r="S2852" s="16">
        <f>LOOKUP(Table5[[#This Row],[Item '#]],Ticket_Forms[Form Number],Ticket_Forms[Location Rent])</f>
        <v>331</v>
      </c>
      <c r="T2852" s="16">
        <f>LOOKUP(Table5[[#This Row],[Item '#]],Ticket_Forms[Form Number],Ticket_Forms[Last Sale])</f>
        <v>200</v>
      </c>
      <c r="U2852" s="16" t="s">
        <v>3909</v>
      </c>
      <c r="V2852" s="58" t="str">
        <f>Table5[[#This Row],[Date Distributed]]</f>
        <v/>
      </c>
      <c r="W2852" s="3" t="str">
        <f>_xlfn.XLOOKUP(Table5[[#This Row],[Serial '#]],Table10[Serial '#],Table10[Charity Association],"",,)</f>
        <v/>
      </c>
    </row>
    <row r="2853" spans="1:26" hidden="1" x14ac:dyDescent="0.35">
      <c r="A2853" s="3">
        <v>2851</v>
      </c>
      <c r="B2853" s="78">
        <v>45545</v>
      </c>
      <c r="C2853" s="73" t="str">
        <f>_xlfn.XLOOKUP(Table5[[#This Row],[Serial '#]],Table10[Serial '#],Table10[Date],"",,)</f>
        <v/>
      </c>
      <c r="D28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53" s="73" t="str">
        <f>IF(Table5[[#This Row],[Date Distributed]]="","In Stock","Distributed")</f>
        <v>In Stock</v>
      </c>
      <c r="F2853" s="79" t="s">
        <v>660</v>
      </c>
      <c r="G2853" s="75" t="s">
        <v>761</v>
      </c>
      <c r="H2853" s="80" t="s">
        <v>787</v>
      </c>
      <c r="I2853" s="80" t="s">
        <v>787</v>
      </c>
      <c r="J2853" s="81" t="s">
        <v>3447</v>
      </c>
      <c r="K2853" s="80" t="s">
        <v>385</v>
      </c>
      <c r="L2853" s="3" t="str">
        <f>_xlfn.XLOOKUP(Table5[[#This Row],[Item '#]],Ticket_Forms[Form Number],Ticket_Forms[Game Name],"",,)</f>
        <v>Criss Cross</v>
      </c>
      <c r="M2853" s="15">
        <v>186</v>
      </c>
      <c r="N2853" s="3">
        <f>LOOKUP(Table5[[#This Row],[Item '#]],Ticket_Forms[Form Number],Ticket_Forms[Ticket Count])</f>
        <v>5520</v>
      </c>
      <c r="O2853" s="16">
        <f>LOOKUP(Table5[[#This Row],[Item '#]],Ticket_Forms[Form Number],Ticket_Forms[Ticket Value])</f>
        <v>1</v>
      </c>
      <c r="P2853" s="16">
        <f>LOOKUP(Table5[[#This Row],[Item '#]],Ticket_Forms[Form Number],Ticket_Forms[Revenue])</f>
        <v>5520</v>
      </c>
      <c r="Q2853" s="16">
        <f>LOOKUP(Table5[[#This Row],[Item '#]],Ticket_Forms[Form Number],Ticket_Forms[Ideal Profit])</f>
        <v>960</v>
      </c>
      <c r="R2853" s="16">
        <f>LOOKUP(Table5[[#This Row],[Item '#]],Ticket_Forms[Form Number],Ticket_Forms[Prizes])</f>
        <v>4560</v>
      </c>
      <c r="S2853" s="16">
        <f>LOOKUP(Table5[[#This Row],[Item '#]],Ticket_Forms[Form Number],Ticket_Forms[Location Rent])</f>
        <v>331</v>
      </c>
      <c r="T2853" s="16">
        <f>LOOKUP(Table5[[#This Row],[Item '#]],Ticket_Forms[Form Number],Ticket_Forms[Last Sale])</f>
        <v>200</v>
      </c>
      <c r="U2853" s="16" t="s">
        <v>3909</v>
      </c>
      <c r="V2853" s="58" t="str">
        <f>Table5[[#This Row],[Date Distributed]]</f>
        <v/>
      </c>
      <c r="W2853" s="3" t="str">
        <f>_xlfn.XLOOKUP(Table5[[#This Row],[Serial '#]],Table10[Serial '#],Table10[Charity Association],"",,)</f>
        <v/>
      </c>
    </row>
    <row r="2854" spans="1:26" hidden="1" x14ac:dyDescent="0.35">
      <c r="A2854" s="3">
        <v>2852</v>
      </c>
      <c r="B2854" s="78">
        <v>45545</v>
      </c>
      <c r="C2854" s="73" t="str">
        <f>_xlfn.XLOOKUP(Table5[[#This Row],[Serial '#]],Table10[Serial '#],Table10[Date],"",,)</f>
        <v/>
      </c>
      <c r="D28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54" s="73" t="str">
        <f>IF(Table5[[#This Row],[Date Distributed]]="","In Stock","Distributed")</f>
        <v>In Stock</v>
      </c>
      <c r="F2854" s="79" t="s">
        <v>660</v>
      </c>
      <c r="G2854" s="75" t="s">
        <v>761</v>
      </c>
      <c r="H2854" s="80" t="s">
        <v>787</v>
      </c>
      <c r="I2854" s="80" t="s">
        <v>787</v>
      </c>
      <c r="J2854" s="81" t="s">
        <v>3448</v>
      </c>
      <c r="K2854" s="80" t="s">
        <v>385</v>
      </c>
      <c r="L2854" s="3" t="str">
        <f>_xlfn.XLOOKUP(Table5[[#This Row],[Item '#]],Ticket_Forms[Form Number],Ticket_Forms[Game Name],"",,)</f>
        <v>Criss Cross</v>
      </c>
      <c r="M2854" s="15">
        <v>186</v>
      </c>
      <c r="N2854" s="3">
        <f>LOOKUP(Table5[[#This Row],[Item '#]],Ticket_Forms[Form Number],Ticket_Forms[Ticket Count])</f>
        <v>5520</v>
      </c>
      <c r="O2854" s="16">
        <f>LOOKUP(Table5[[#This Row],[Item '#]],Ticket_Forms[Form Number],Ticket_Forms[Ticket Value])</f>
        <v>1</v>
      </c>
      <c r="P2854" s="16">
        <f>LOOKUP(Table5[[#This Row],[Item '#]],Ticket_Forms[Form Number],Ticket_Forms[Revenue])</f>
        <v>5520</v>
      </c>
      <c r="Q2854" s="16">
        <f>LOOKUP(Table5[[#This Row],[Item '#]],Ticket_Forms[Form Number],Ticket_Forms[Ideal Profit])</f>
        <v>960</v>
      </c>
      <c r="R2854" s="16">
        <f>LOOKUP(Table5[[#This Row],[Item '#]],Ticket_Forms[Form Number],Ticket_Forms[Prizes])</f>
        <v>4560</v>
      </c>
      <c r="S2854" s="16">
        <f>LOOKUP(Table5[[#This Row],[Item '#]],Ticket_Forms[Form Number],Ticket_Forms[Location Rent])</f>
        <v>331</v>
      </c>
      <c r="T2854" s="16">
        <f>LOOKUP(Table5[[#This Row],[Item '#]],Ticket_Forms[Form Number],Ticket_Forms[Last Sale])</f>
        <v>200</v>
      </c>
      <c r="U2854" s="16" t="s">
        <v>3909</v>
      </c>
      <c r="V2854" s="58" t="str">
        <f>Table5[[#This Row],[Date Distributed]]</f>
        <v/>
      </c>
      <c r="W2854" s="3" t="str">
        <f>_xlfn.XLOOKUP(Table5[[#This Row],[Serial '#]],Table10[Serial '#],Table10[Charity Association],"",,)</f>
        <v/>
      </c>
    </row>
    <row r="2855" spans="1:26" hidden="1" x14ac:dyDescent="0.35">
      <c r="A2855" s="3">
        <v>2853</v>
      </c>
      <c r="B2855" s="78">
        <v>45545</v>
      </c>
      <c r="C2855" s="73" t="str">
        <f>_xlfn.XLOOKUP(Table5[[#This Row],[Serial '#]],Table10[Serial '#],Table10[Date],"",,)</f>
        <v/>
      </c>
      <c r="D28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55" s="73" t="str">
        <f>IF(Table5[[#This Row],[Date Distributed]]="","In Stock","Distributed")</f>
        <v>In Stock</v>
      </c>
      <c r="F2855" s="79" t="s">
        <v>660</v>
      </c>
      <c r="G2855" s="75" t="s">
        <v>761</v>
      </c>
      <c r="H2855" s="80" t="s">
        <v>787</v>
      </c>
      <c r="I2855" s="80" t="s">
        <v>787</v>
      </c>
      <c r="J2855" s="81" t="s">
        <v>3449</v>
      </c>
      <c r="K2855" s="80" t="s">
        <v>385</v>
      </c>
      <c r="L2855" s="3" t="str">
        <f>_xlfn.XLOOKUP(Table5[[#This Row],[Item '#]],Ticket_Forms[Form Number],Ticket_Forms[Game Name],"",,)</f>
        <v>Criss Cross</v>
      </c>
      <c r="M2855" s="15">
        <v>186</v>
      </c>
      <c r="N2855" s="3">
        <f>LOOKUP(Table5[[#This Row],[Item '#]],Ticket_Forms[Form Number],Ticket_Forms[Ticket Count])</f>
        <v>5520</v>
      </c>
      <c r="O2855" s="16">
        <f>LOOKUP(Table5[[#This Row],[Item '#]],Ticket_Forms[Form Number],Ticket_Forms[Ticket Value])</f>
        <v>1</v>
      </c>
      <c r="P2855" s="16">
        <f>LOOKUP(Table5[[#This Row],[Item '#]],Ticket_Forms[Form Number],Ticket_Forms[Revenue])</f>
        <v>5520</v>
      </c>
      <c r="Q2855" s="16">
        <f>LOOKUP(Table5[[#This Row],[Item '#]],Ticket_Forms[Form Number],Ticket_Forms[Ideal Profit])</f>
        <v>960</v>
      </c>
      <c r="R2855" s="16">
        <f>LOOKUP(Table5[[#This Row],[Item '#]],Ticket_Forms[Form Number],Ticket_Forms[Prizes])</f>
        <v>4560</v>
      </c>
      <c r="S2855" s="16">
        <f>LOOKUP(Table5[[#This Row],[Item '#]],Ticket_Forms[Form Number],Ticket_Forms[Location Rent])</f>
        <v>331</v>
      </c>
      <c r="T2855" s="16">
        <f>LOOKUP(Table5[[#This Row],[Item '#]],Ticket_Forms[Form Number],Ticket_Forms[Last Sale])</f>
        <v>200</v>
      </c>
      <c r="U2855" s="16" t="s">
        <v>3909</v>
      </c>
      <c r="V2855" s="58" t="str">
        <f>Table5[[#This Row],[Date Distributed]]</f>
        <v/>
      </c>
      <c r="W2855" s="3" t="str">
        <f>_xlfn.XLOOKUP(Table5[[#This Row],[Serial '#]],Table10[Serial '#],Table10[Charity Association],"",,)</f>
        <v/>
      </c>
    </row>
    <row r="2856" spans="1:26" hidden="1" x14ac:dyDescent="0.35">
      <c r="A2856" s="3">
        <v>2854</v>
      </c>
      <c r="B2856" s="78">
        <v>45545</v>
      </c>
      <c r="C2856" s="73" t="str">
        <f>_xlfn.XLOOKUP(Table5[[#This Row],[Serial '#]],Table10[Serial '#],Table10[Date],"",,)</f>
        <v/>
      </c>
      <c r="D28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56" s="73" t="str">
        <f>IF(Table5[[#This Row],[Date Distributed]]="","In Stock","Distributed")</f>
        <v>In Stock</v>
      </c>
      <c r="F2856" s="79" t="s">
        <v>660</v>
      </c>
      <c r="G2856" s="75" t="s">
        <v>761</v>
      </c>
      <c r="H2856" s="80" t="s">
        <v>787</v>
      </c>
      <c r="I2856" s="80" t="s">
        <v>787</v>
      </c>
      <c r="J2856" s="81" t="s">
        <v>3450</v>
      </c>
      <c r="K2856" s="80" t="s">
        <v>385</v>
      </c>
      <c r="L2856" s="3" t="str">
        <f>_xlfn.XLOOKUP(Table5[[#This Row],[Item '#]],Ticket_Forms[Form Number],Ticket_Forms[Game Name],"",,)</f>
        <v>Criss Cross</v>
      </c>
      <c r="M2856" s="15">
        <v>186</v>
      </c>
      <c r="N2856" s="3">
        <f>LOOKUP(Table5[[#This Row],[Item '#]],Ticket_Forms[Form Number],Ticket_Forms[Ticket Count])</f>
        <v>5520</v>
      </c>
      <c r="O2856" s="16">
        <f>LOOKUP(Table5[[#This Row],[Item '#]],Ticket_Forms[Form Number],Ticket_Forms[Ticket Value])</f>
        <v>1</v>
      </c>
      <c r="P2856" s="16">
        <f>LOOKUP(Table5[[#This Row],[Item '#]],Ticket_Forms[Form Number],Ticket_Forms[Revenue])</f>
        <v>5520</v>
      </c>
      <c r="Q2856" s="16">
        <f>LOOKUP(Table5[[#This Row],[Item '#]],Ticket_Forms[Form Number],Ticket_Forms[Ideal Profit])</f>
        <v>960</v>
      </c>
      <c r="R2856" s="16">
        <f>LOOKUP(Table5[[#This Row],[Item '#]],Ticket_Forms[Form Number],Ticket_Forms[Prizes])</f>
        <v>4560</v>
      </c>
      <c r="S2856" s="16">
        <f>LOOKUP(Table5[[#This Row],[Item '#]],Ticket_Forms[Form Number],Ticket_Forms[Location Rent])</f>
        <v>331</v>
      </c>
      <c r="T2856" s="16">
        <f>LOOKUP(Table5[[#This Row],[Item '#]],Ticket_Forms[Form Number],Ticket_Forms[Last Sale])</f>
        <v>200</v>
      </c>
      <c r="U2856" s="16" t="s">
        <v>3909</v>
      </c>
      <c r="V2856" s="58" t="str">
        <f>Table5[[#This Row],[Date Distributed]]</f>
        <v/>
      </c>
      <c r="W2856" s="3" t="str">
        <f>_xlfn.XLOOKUP(Table5[[#This Row],[Serial '#]],Table10[Serial '#],Table10[Charity Association],"",,)</f>
        <v/>
      </c>
    </row>
    <row r="2857" spans="1:26" hidden="1" x14ac:dyDescent="0.35">
      <c r="A2857" s="3">
        <v>2855</v>
      </c>
      <c r="B2857" s="78">
        <v>45545</v>
      </c>
      <c r="C2857" s="73" t="str">
        <f>_xlfn.XLOOKUP(Table5[[#This Row],[Serial '#]],Table10[Serial '#],Table10[Date],"",,)</f>
        <v/>
      </c>
      <c r="D28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57" s="73" t="str">
        <f>IF(Table5[[#This Row],[Date Distributed]]="","In Stock","Distributed")</f>
        <v>In Stock</v>
      </c>
      <c r="F2857" s="79" t="s">
        <v>660</v>
      </c>
      <c r="G2857" s="75" t="s">
        <v>761</v>
      </c>
      <c r="H2857" s="80" t="s">
        <v>787</v>
      </c>
      <c r="I2857" s="80" t="s">
        <v>787</v>
      </c>
      <c r="J2857" s="81" t="s">
        <v>3451</v>
      </c>
      <c r="K2857" s="80" t="s">
        <v>385</v>
      </c>
      <c r="L2857" s="3" t="str">
        <f>_xlfn.XLOOKUP(Table5[[#This Row],[Item '#]],Ticket_Forms[Form Number],Ticket_Forms[Game Name],"",,)</f>
        <v>Criss Cross</v>
      </c>
      <c r="M2857" s="15">
        <v>186</v>
      </c>
      <c r="N2857" s="3">
        <f>LOOKUP(Table5[[#This Row],[Item '#]],Ticket_Forms[Form Number],Ticket_Forms[Ticket Count])</f>
        <v>5520</v>
      </c>
      <c r="O2857" s="16">
        <f>LOOKUP(Table5[[#This Row],[Item '#]],Ticket_Forms[Form Number],Ticket_Forms[Ticket Value])</f>
        <v>1</v>
      </c>
      <c r="P2857" s="16">
        <f>LOOKUP(Table5[[#This Row],[Item '#]],Ticket_Forms[Form Number],Ticket_Forms[Revenue])</f>
        <v>5520</v>
      </c>
      <c r="Q2857" s="16">
        <f>LOOKUP(Table5[[#This Row],[Item '#]],Ticket_Forms[Form Number],Ticket_Forms[Ideal Profit])</f>
        <v>960</v>
      </c>
      <c r="R2857" s="16">
        <f>LOOKUP(Table5[[#This Row],[Item '#]],Ticket_Forms[Form Number],Ticket_Forms[Prizes])</f>
        <v>4560</v>
      </c>
      <c r="S2857" s="16">
        <f>LOOKUP(Table5[[#This Row],[Item '#]],Ticket_Forms[Form Number],Ticket_Forms[Location Rent])</f>
        <v>331</v>
      </c>
      <c r="T2857" s="16">
        <f>LOOKUP(Table5[[#This Row],[Item '#]],Ticket_Forms[Form Number],Ticket_Forms[Last Sale])</f>
        <v>200</v>
      </c>
      <c r="U2857" s="16" t="s">
        <v>3909</v>
      </c>
      <c r="V2857" s="58" t="str">
        <f>Table5[[#This Row],[Date Distributed]]</f>
        <v/>
      </c>
      <c r="W2857" s="3" t="str">
        <f>_xlfn.XLOOKUP(Table5[[#This Row],[Serial '#]],Table10[Serial '#],Table10[Charity Association],"",,)</f>
        <v/>
      </c>
    </row>
    <row r="2858" spans="1:26" hidden="1" x14ac:dyDescent="0.35">
      <c r="A2858" s="3">
        <v>2856</v>
      </c>
      <c r="B2858" s="78">
        <v>45545</v>
      </c>
      <c r="C2858" s="73" t="str">
        <f>_xlfn.XLOOKUP(Table5[[#This Row],[Serial '#]],Table10[Serial '#],Table10[Date],"",,)</f>
        <v/>
      </c>
      <c r="D28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58" s="73" t="str">
        <f>IF(Table5[[#This Row],[Date Distributed]]="","In Stock","Distributed")</f>
        <v>In Stock</v>
      </c>
      <c r="F2858" s="79" t="s">
        <v>660</v>
      </c>
      <c r="G2858" s="75" t="s">
        <v>761</v>
      </c>
      <c r="H2858" s="80" t="s">
        <v>787</v>
      </c>
      <c r="I2858" s="80" t="s">
        <v>787</v>
      </c>
      <c r="J2858" s="81" t="s">
        <v>3452</v>
      </c>
      <c r="K2858" s="80" t="s">
        <v>385</v>
      </c>
      <c r="L2858" s="3" t="str">
        <f>_xlfn.XLOOKUP(Table5[[#This Row],[Item '#]],Ticket_Forms[Form Number],Ticket_Forms[Game Name],"",,)</f>
        <v>Criss Cross</v>
      </c>
      <c r="M2858" s="15">
        <v>186</v>
      </c>
      <c r="N2858" s="3">
        <f>LOOKUP(Table5[[#This Row],[Item '#]],Ticket_Forms[Form Number],Ticket_Forms[Ticket Count])</f>
        <v>5520</v>
      </c>
      <c r="O2858" s="16">
        <f>LOOKUP(Table5[[#This Row],[Item '#]],Ticket_Forms[Form Number],Ticket_Forms[Ticket Value])</f>
        <v>1</v>
      </c>
      <c r="P2858" s="16">
        <f>LOOKUP(Table5[[#This Row],[Item '#]],Ticket_Forms[Form Number],Ticket_Forms[Revenue])</f>
        <v>5520</v>
      </c>
      <c r="Q2858" s="16">
        <f>LOOKUP(Table5[[#This Row],[Item '#]],Ticket_Forms[Form Number],Ticket_Forms[Ideal Profit])</f>
        <v>960</v>
      </c>
      <c r="R2858" s="16">
        <f>LOOKUP(Table5[[#This Row],[Item '#]],Ticket_Forms[Form Number],Ticket_Forms[Prizes])</f>
        <v>4560</v>
      </c>
      <c r="S2858" s="16">
        <f>LOOKUP(Table5[[#This Row],[Item '#]],Ticket_Forms[Form Number],Ticket_Forms[Location Rent])</f>
        <v>331</v>
      </c>
      <c r="T2858" s="16">
        <f>LOOKUP(Table5[[#This Row],[Item '#]],Ticket_Forms[Form Number],Ticket_Forms[Last Sale])</f>
        <v>200</v>
      </c>
      <c r="U2858" s="16" t="s">
        <v>3909</v>
      </c>
      <c r="V2858" s="58" t="str">
        <f>Table5[[#This Row],[Date Distributed]]</f>
        <v/>
      </c>
      <c r="W2858" s="3" t="str">
        <f>_xlfn.XLOOKUP(Table5[[#This Row],[Serial '#]],Table10[Serial '#],Table10[Charity Association],"",,)</f>
        <v/>
      </c>
    </row>
    <row r="2859" spans="1:26" hidden="1" x14ac:dyDescent="0.35">
      <c r="A2859" s="3">
        <v>2857</v>
      </c>
      <c r="B2859" s="78">
        <v>45545</v>
      </c>
      <c r="C2859" s="73" t="str">
        <f>_xlfn.XLOOKUP(Table5[[#This Row],[Serial '#]],Table10[Serial '#],Table10[Date],"",,)</f>
        <v/>
      </c>
      <c r="D28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59" s="73" t="str">
        <f>IF(Table5[[#This Row],[Date Distributed]]="","In Stock","Distributed")</f>
        <v>In Stock</v>
      </c>
      <c r="F2859" s="79" t="s">
        <v>660</v>
      </c>
      <c r="G2859" s="75" t="s">
        <v>761</v>
      </c>
      <c r="H2859" s="80" t="s">
        <v>787</v>
      </c>
      <c r="I2859" s="80" t="s">
        <v>787</v>
      </c>
      <c r="J2859" s="81" t="s">
        <v>3453</v>
      </c>
      <c r="K2859" s="80" t="s">
        <v>385</v>
      </c>
      <c r="L2859" s="3" t="str">
        <f>_xlfn.XLOOKUP(Table5[[#This Row],[Item '#]],Ticket_Forms[Form Number],Ticket_Forms[Game Name],"",,)</f>
        <v>Criss Cross</v>
      </c>
      <c r="M2859" s="15">
        <v>186</v>
      </c>
      <c r="N2859" s="3">
        <f>LOOKUP(Table5[[#This Row],[Item '#]],Ticket_Forms[Form Number],Ticket_Forms[Ticket Count])</f>
        <v>5520</v>
      </c>
      <c r="O2859" s="16">
        <f>LOOKUP(Table5[[#This Row],[Item '#]],Ticket_Forms[Form Number],Ticket_Forms[Ticket Value])</f>
        <v>1</v>
      </c>
      <c r="P2859" s="16">
        <f>LOOKUP(Table5[[#This Row],[Item '#]],Ticket_Forms[Form Number],Ticket_Forms[Revenue])</f>
        <v>5520</v>
      </c>
      <c r="Q2859" s="16">
        <f>LOOKUP(Table5[[#This Row],[Item '#]],Ticket_Forms[Form Number],Ticket_Forms[Ideal Profit])</f>
        <v>960</v>
      </c>
      <c r="R2859" s="16">
        <f>LOOKUP(Table5[[#This Row],[Item '#]],Ticket_Forms[Form Number],Ticket_Forms[Prizes])</f>
        <v>4560</v>
      </c>
      <c r="S2859" s="16">
        <f>LOOKUP(Table5[[#This Row],[Item '#]],Ticket_Forms[Form Number],Ticket_Forms[Location Rent])</f>
        <v>331</v>
      </c>
      <c r="T2859" s="16">
        <f>LOOKUP(Table5[[#This Row],[Item '#]],Ticket_Forms[Form Number],Ticket_Forms[Last Sale])</f>
        <v>200</v>
      </c>
      <c r="U2859" s="16" t="s">
        <v>3909</v>
      </c>
      <c r="V2859" s="58" t="str">
        <f>Table5[[#This Row],[Date Distributed]]</f>
        <v/>
      </c>
      <c r="W2859" s="3" t="str">
        <f>_xlfn.XLOOKUP(Table5[[#This Row],[Serial '#]],Table10[Serial '#],Table10[Charity Association],"",,)</f>
        <v/>
      </c>
    </row>
    <row r="2860" spans="1:26" hidden="1" x14ac:dyDescent="0.35">
      <c r="A2860" s="3">
        <v>2858</v>
      </c>
      <c r="B2860" s="78">
        <v>45545</v>
      </c>
      <c r="C2860" s="73" t="str">
        <f>_xlfn.XLOOKUP(Table5[[#This Row],[Serial '#]],Table10[Serial '#],Table10[Date],"",,)</f>
        <v/>
      </c>
      <c r="D28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60" s="73" t="str">
        <f>IF(Table5[[#This Row],[Date Distributed]]="","In Stock","Distributed")</f>
        <v>In Stock</v>
      </c>
      <c r="F2860" s="79" t="s">
        <v>660</v>
      </c>
      <c r="G2860" s="75" t="s">
        <v>761</v>
      </c>
      <c r="H2860" s="80" t="s">
        <v>787</v>
      </c>
      <c r="I2860" s="80" t="s">
        <v>787</v>
      </c>
      <c r="J2860" s="81" t="s">
        <v>3454</v>
      </c>
      <c r="K2860" s="80" t="s">
        <v>385</v>
      </c>
      <c r="L2860" s="3" t="str">
        <f>_xlfn.XLOOKUP(Table5[[#This Row],[Item '#]],Ticket_Forms[Form Number],Ticket_Forms[Game Name],"",,)</f>
        <v>Criss Cross</v>
      </c>
      <c r="M2860" s="15">
        <v>186</v>
      </c>
      <c r="N2860" s="3">
        <f>LOOKUP(Table5[[#This Row],[Item '#]],Ticket_Forms[Form Number],Ticket_Forms[Ticket Count])</f>
        <v>5520</v>
      </c>
      <c r="O2860" s="16">
        <f>LOOKUP(Table5[[#This Row],[Item '#]],Ticket_Forms[Form Number],Ticket_Forms[Ticket Value])</f>
        <v>1</v>
      </c>
      <c r="P2860" s="16">
        <f>LOOKUP(Table5[[#This Row],[Item '#]],Ticket_Forms[Form Number],Ticket_Forms[Revenue])</f>
        <v>5520</v>
      </c>
      <c r="Q2860" s="16">
        <f>LOOKUP(Table5[[#This Row],[Item '#]],Ticket_Forms[Form Number],Ticket_Forms[Ideal Profit])</f>
        <v>960</v>
      </c>
      <c r="R2860" s="16">
        <f>LOOKUP(Table5[[#This Row],[Item '#]],Ticket_Forms[Form Number],Ticket_Forms[Prizes])</f>
        <v>4560</v>
      </c>
      <c r="S2860" s="16">
        <f>LOOKUP(Table5[[#This Row],[Item '#]],Ticket_Forms[Form Number],Ticket_Forms[Location Rent])</f>
        <v>331</v>
      </c>
      <c r="T2860" s="16">
        <f>LOOKUP(Table5[[#This Row],[Item '#]],Ticket_Forms[Form Number],Ticket_Forms[Last Sale])</f>
        <v>200</v>
      </c>
      <c r="U2860" s="16" t="s">
        <v>3909</v>
      </c>
      <c r="V2860" s="58" t="str">
        <f>Table5[[#This Row],[Date Distributed]]</f>
        <v/>
      </c>
      <c r="W2860" s="3" t="str">
        <f>_xlfn.XLOOKUP(Table5[[#This Row],[Serial '#]],Table10[Serial '#],Table10[Charity Association],"",,)</f>
        <v/>
      </c>
    </row>
    <row r="2861" spans="1:26" hidden="1" x14ac:dyDescent="0.35">
      <c r="A2861" s="3">
        <v>2859</v>
      </c>
      <c r="B2861" s="85">
        <v>45545</v>
      </c>
      <c r="C2861" s="73" t="str">
        <f>_xlfn.XLOOKUP(Table5[[#This Row],[Serial '#]],Table10[Serial '#],Table10[Date],"",,)</f>
        <v/>
      </c>
      <c r="D28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61" s="73" t="str">
        <f>IF(Table5[[#This Row],[Date Distributed]]="","In Stock","Distributed")</f>
        <v>In Stock</v>
      </c>
      <c r="F2861" s="79" t="s">
        <v>660</v>
      </c>
      <c r="G2861" s="75" t="s">
        <v>761</v>
      </c>
      <c r="H2861" s="80" t="s">
        <v>787</v>
      </c>
      <c r="I2861" s="80" t="s">
        <v>787</v>
      </c>
      <c r="J2861" s="81" t="s">
        <v>3455</v>
      </c>
      <c r="K2861" s="80" t="s">
        <v>385</v>
      </c>
      <c r="L2861" s="3" t="str">
        <f>_xlfn.XLOOKUP(Table5[[#This Row],[Item '#]],Ticket_Forms[Form Number],Ticket_Forms[Game Name],"",,)</f>
        <v>Criss Cross</v>
      </c>
      <c r="M2861" s="15">
        <v>186</v>
      </c>
      <c r="N2861" s="3">
        <f>LOOKUP(Table5[[#This Row],[Item '#]],Ticket_Forms[Form Number],Ticket_Forms[Ticket Count])</f>
        <v>5520</v>
      </c>
      <c r="O2861" s="16">
        <f>LOOKUP(Table5[[#This Row],[Item '#]],Ticket_Forms[Form Number],Ticket_Forms[Ticket Value])</f>
        <v>1</v>
      </c>
      <c r="P2861" s="16">
        <f>LOOKUP(Table5[[#This Row],[Item '#]],Ticket_Forms[Form Number],Ticket_Forms[Revenue])</f>
        <v>5520</v>
      </c>
      <c r="Q2861" s="16">
        <f>LOOKUP(Table5[[#This Row],[Item '#]],Ticket_Forms[Form Number],Ticket_Forms[Ideal Profit])</f>
        <v>960</v>
      </c>
      <c r="R2861" s="16">
        <f>LOOKUP(Table5[[#This Row],[Item '#]],Ticket_Forms[Form Number],Ticket_Forms[Prizes])</f>
        <v>4560</v>
      </c>
      <c r="S2861" s="16">
        <f>LOOKUP(Table5[[#This Row],[Item '#]],Ticket_Forms[Form Number],Ticket_Forms[Location Rent])</f>
        <v>331</v>
      </c>
      <c r="T2861" s="16">
        <f>LOOKUP(Table5[[#This Row],[Item '#]],Ticket_Forms[Form Number],Ticket_Forms[Last Sale])</f>
        <v>200</v>
      </c>
      <c r="U2861" s="16" t="s">
        <v>3909</v>
      </c>
      <c r="V2861" s="58" t="str">
        <f>Table5[[#This Row],[Date Distributed]]</f>
        <v/>
      </c>
      <c r="W2861" s="3" t="str">
        <f>_xlfn.XLOOKUP(Table5[[#This Row],[Serial '#]],Table10[Serial '#],Table10[Charity Association],"",,)</f>
        <v/>
      </c>
      <c r="Z2861" s="3" t="s">
        <v>3909</v>
      </c>
    </row>
    <row r="2862" spans="1:26" hidden="1" x14ac:dyDescent="0.35">
      <c r="A2862" s="3">
        <v>2860</v>
      </c>
      <c r="B2862" s="78">
        <v>45545</v>
      </c>
      <c r="C2862" s="73" t="str">
        <f>_xlfn.XLOOKUP(Table5[[#This Row],[Serial '#]],Table10[Serial '#],Table10[Date],"",,)</f>
        <v/>
      </c>
      <c r="D28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62" s="73" t="str">
        <f>IF(Table5[[#This Row],[Date Distributed]]="","In Stock","Distributed")</f>
        <v>In Stock</v>
      </c>
      <c r="F2862" s="79" t="s">
        <v>660</v>
      </c>
      <c r="G2862" s="75" t="s">
        <v>761</v>
      </c>
      <c r="H2862" s="80" t="s">
        <v>787</v>
      </c>
      <c r="I2862" s="80" t="s">
        <v>787</v>
      </c>
      <c r="J2862" s="81" t="s">
        <v>3456</v>
      </c>
      <c r="K2862" s="80" t="s">
        <v>385</v>
      </c>
      <c r="L2862" s="3" t="str">
        <f>_xlfn.XLOOKUP(Table5[[#This Row],[Item '#]],Ticket_Forms[Form Number],Ticket_Forms[Game Name],"",,)</f>
        <v>Criss Cross</v>
      </c>
      <c r="M2862" s="15">
        <v>186</v>
      </c>
      <c r="N2862" s="3">
        <f>LOOKUP(Table5[[#This Row],[Item '#]],Ticket_Forms[Form Number],Ticket_Forms[Ticket Count])</f>
        <v>5520</v>
      </c>
      <c r="O2862" s="16">
        <f>LOOKUP(Table5[[#This Row],[Item '#]],Ticket_Forms[Form Number],Ticket_Forms[Ticket Value])</f>
        <v>1</v>
      </c>
      <c r="P2862" s="16">
        <f>LOOKUP(Table5[[#This Row],[Item '#]],Ticket_Forms[Form Number],Ticket_Forms[Revenue])</f>
        <v>5520</v>
      </c>
      <c r="Q2862" s="16">
        <f>LOOKUP(Table5[[#This Row],[Item '#]],Ticket_Forms[Form Number],Ticket_Forms[Ideal Profit])</f>
        <v>960</v>
      </c>
      <c r="R2862" s="16">
        <f>LOOKUP(Table5[[#This Row],[Item '#]],Ticket_Forms[Form Number],Ticket_Forms[Prizes])</f>
        <v>4560</v>
      </c>
      <c r="S2862" s="16">
        <f>LOOKUP(Table5[[#This Row],[Item '#]],Ticket_Forms[Form Number],Ticket_Forms[Location Rent])</f>
        <v>331</v>
      </c>
      <c r="T2862" s="16">
        <f>LOOKUP(Table5[[#This Row],[Item '#]],Ticket_Forms[Form Number],Ticket_Forms[Last Sale])</f>
        <v>200</v>
      </c>
      <c r="U2862" s="16" t="s">
        <v>3909</v>
      </c>
      <c r="V2862" s="58" t="str">
        <f>Table5[[#This Row],[Date Distributed]]</f>
        <v/>
      </c>
      <c r="W2862" s="3" t="str">
        <f>_xlfn.XLOOKUP(Table5[[#This Row],[Serial '#]],Table10[Serial '#],Table10[Charity Association],"",,)</f>
        <v/>
      </c>
    </row>
    <row r="2863" spans="1:26" hidden="1" x14ac:dyDescent="0.35">
      <c r="A2863" s="3">
        <v>2861</v>
      </c>
      <c r="B2863" s="78">
        <v>45545</v>
      </c>
      <c r="C2863" s="73" t="str">
        <f>_xlfn.XLOOKUP(Table5[[#This Row],[Serial '#]],Table10[Serial '#],Table10[Date],"",,)</f>
        <v/>
      </c>
      <c r="D28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63" s="73" t="str">
        <f>IF(Table5[[#This Row],[Date Distributed]]="","In Stock","Distributed")</f>
        <v>In Stock</v>
      </c>
      <c r="F2863" s="79" t="s">
        <v>660</v>
      </c>
      <c r="G2863" s="75" t="s">
        <v>761</v>
      </c>
      <c r="H2863" s="80" t="s">
        <v>787</v>
      </c>
      <c r="I2863" s="80" t="s">
        <v>787</v>
      </c>
      <c r="J2863" s="81" t="s">
        <v>3457</v>
      </c>
      <c r="K2863" s="80" t="s">
        <v>385</v>
      </c>
      <c r="L2863" s="3" t="str">
        <f>_xlfn.XLOOKUP(Table5[[#This Row],[Item '#]],Ticket_Forms[Form Number],Ticket_Forms[Game Name],"",,)</f>
        <v>Criss Cross</v>
      </c>
      <c r="M2863" s="15">
        <v>186</v>
      </c>
      <c r="N2863" s="3">
        <f>LOOKUP(Table5[[#This Row],[Item '#]],Ticket_Forms[Form Number],Ticket_Forms[Ticket Count])</f>
        <v>5520</v>
      </c>
      <c r="O2863" s="16">
        <f>LOOKUP(Table5[[#This Row],[Item '#]],Ticket_Forms[Form Number],Ticket_Forms[Ticket Value])</f>
        <v>1</v>
      </c>
      <c r="P2863" s="16">
        <f>LOOKUP(Table5[[#This Row],[Item '#]],Ticket_Forms[Form Number],Ticket_Forms[Revenue])</f>
        <v>5520</v>
      </c>
      <c r="Q2863" s="16">
        <f>LOOKUP(Table5[[#This Row],[Item '#]],Ticket_Forms[Form Number],Ticket_Forms[Ideal Profit])</f>
        <v>960</v>
      </c>
      <c r="R2863" s="16">
        <f>LOOKUP(Table5[[#This Row],[Item '#]],Ticket_Forms[Form Number],Ticket_Forms[Prizes])</f>
        <v>4560</v>
      </c>
      <c r="S2863" s="16">
        <f>LOOKUP(Table5[[#This Row],[Item '#]],Ticket_Forms[Form Number],Ticket_Forms[Location Rent])</f>
        <v>331</v>
      </c>
      <c r="T2863" s="16">
        <f>LOOKUP(Table5[[#This Row],[Item '#]],Ticket_Forms[Form Number],Ticket_Forms[Last Sale])</f>
        <v>200</v>
      </c>
      <c r="U2863" s="16" t="s">
        <v>3909</v>
      </c>
      <c r="V2863" s="58" t="str">
        <f>Table5[[#This Row],[Date Distributed]]</f>
        <v/>
      </c>
      <c r="W2863" s="3" t="str">
        <f>_xlfn.XLOOKUP(Table5[[#This Row],[Serial '#]],Table10[Serial '#],Table10[Charity Association],"",,)</f>
        <v/>
      </c>
    </row>
    <row r="2864" spans="1:26" hidden="1" x14ac:dyDescent="0.35">
      <c r="A2864" s="3">
        <v>2862</v>
      </c>
      <c r="B2864" s="78">
        <v>45545</v>
      </c>
      <c r="C2864" s="73" t="str">
        <f>_xlfn.XLOOKUP(Table5[[#This Row],[Serial '#]],Table10[Serial '#],Table10[Date],"",,)</f>
        <v/>
      </c>
      <c r="D28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64" s="73" t="str">
        <f>IF(Table5[[#This Row],[Date Distributed]]="","In Stock","Distributed")</f>
        <v>In Stock</v>
      </c>
      <c r="F2864" s="79" t="s">
        <v>660</v>
      </c>
      <c r="G2864" s="75" t="s">
        <v>761</v>
      </c>
      <c r="H2864" s="80" t="s">
        <v>787</v>
      </c>
      <c r="I2864" s="80" t="s">
        <v>787</v>
      </c>
      <c r="J2864" s="81" t="s">
        <v>3458</v>
      </c>
      <c r="K2864" s="80" t="s">
        <v>385</v>
      </c>
      <c r="L2864" s="3" t="str">
        <f>_xlfn.XLOOKUP(Table5[[#This Row],[Item '#]],Ticket_Forms[Form Number],Ticket_Forms[Game Name],"",,)</f>
        <v>Criss Cross</v>
      </c>
      <c r="M2864" s="15">
        <v>186</v>
      </c>
      <c r="N2864" s="3">
        <f>LOOKUP(Table5[[#This Row],[Item '#]],Ticket_Forms[Form Number],Ticket_Forms[Ticket Count])</f>
        <v>5520</v>
      </c>
      <c r="O2864" s="16">
        <f>LOOKUP(Table5[[#This Row],[Item '#]],Ticket_Forms[Form Number],Ticket_Forms[Ticket Value])</f>
        <v>1</v>
      </c>
      <c r="P2864" s="16">
        <f>LOOKUP(Table5[[#This Row],[Item '#]],Ticket_Forms[Form Number],Ticket_Forms[Revenue])</f>
        <v>5520</v>
      </c>
      <c r="Q2864" s="16">
        <f>LOOKUP(Table5[[#This Row],[Item '#]],Ticket_Forms[Form Number],Ticket_Forms[Ideal Profit])</f>
        <v>960</v>
      </c>
      <c r="R2864" s="16">
        <f>LOOKUP(Table5[[#This Row],[Item '#]],Ticket_Forms[Form Number],Ticket_Forms[Prizes])</f>
        <v>4560</v>
      </c>
      <c r="S2864" s="16">
        <f>LOOKUP(Table5[[#This Row],[Item '#]],Ticket_Forms[Form Number],Ticket_Forms[Location Rent])</f>
        <v>331</v>
      </c>
      <c r="T2864" s="16">
        <f>LOOKUP(Table5[[#This Row],[Item '#]],Ticket_Forms[Form Number],Ticket_Forms[Last Sale])</f>
        <v>200</v>
      </c>
      <c r="U2864" s="16" t="s">
        <v>3909</v>
      </c>
      <c r="V2864" s="58" t="str">
        <f>Table5[[#This Row],[Date Distributed]]</f>
        <v/>
      </c>
      <c r="W2864" s="3" t="str">
        <f>_xlfn.XLOOKUP(Table5[[#This Row],[Serial '#]],Table10[Serial '#],Table10[Charity Association],"",,)</f>
        <v/>
      </c>
    </row>
    <row r="2865" spans="1:23" hidden="1" x14ac:dyDescent="0.35">
      <c r="A2865" s="3">
        <v>2863</v>
      </c>
      <c r="B2865" s="78">
        <v>45545</v>
      </c>
      <c r="C2865" s="73" t="str">
        <f>_xlfn.XLOOKUP(Table5[[#This Row],[Serial '#]],Table10[Serial '#],Table10[Date],"",,)</f>
        <v/>
      </c>
      <c r="D28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65" s="73" t="str">
        <f>IF(Table5[[#This Row],[Date Distributed]]="","In Stock","Distributed")</f>
        <v>In Stock</v>
      </c>
      <c r="F2865" s="79" t="s">
        <v>660</v>
      </c>
      <c r="G2865" s="75" t="s">
        <v>761</v>
      </c>
      <c r="H2865" s="80" t="s">
        <v>787</v>
      </c>
      <c r="I2865" s="80" t="s">
        <v>787</v>
      </c>
      <c r="J2865" s="81" t="s">
        <v>3459</v>
      </c>
      <c r="K2865" s="80" t="s">
        <v>385</v>
      </c>
      <c r="L2865" s="3" t="str">
        <f>_xlfn.XLOOKUP(Table5[[#This Row],[Item '#]],Ticket_Forms[Form Number],Ticket_Forms[Game Name],"",,)</f>
        <v>Criss Cross</v>
      </c>
      <c r="M2865" s="15">
        <v>186</v>
      </c>
      <c r="N2865" s="3">
        <f>LOOKUP(Table5[[#This Row],[Item '#]],Ticket_Forms[Form Number],Ticket_Forms[Ticket Count])</f>
        <v>5520</v>
      </c>
      <c r="O2865" s="16">
        <f>LOOKUP(Table5[[#This Row],[Item '#]],Ticket_Forms[Form Number],Ticket_Forms[Ticket Value])</f>
        <v>1</v>
      </c>
      <c r="P2865" s="16">
        <f>LOOKUP(Table5[[#This Row],[Item '#]],Ticket_Forms[Form Number],Ticket_Forms[Revenue])</f>
        <v>5520</v>
      </c>
      <c r="Q2865" s="16">
        <f>LOOKUP(Table5[[#This Row],[Item '#]],Ticket_Forms[Form Number],Ticket_Forms[Ideal Profit])</f>
        <v>960</v>
      </c>
      <c r="R2865" s="16">
        <f>LOOKUP(Table5[[#This Row],[Item '#]],Ticket_Forms[Form Number],Ticket_Forms[Prizes])</f>
        <v>4560</v>
      </c>
      <c r="S2865" s="16">
        <f>LOOKUP(Table5[[#This Row],[Item '#]],Ticket_Forms[Form Number],Ticket_Forms[Location Rent])</f>
        <v>331</v>
      </c>
      <c r="T2865" s="16">
        <f>LOOKUP(Table5[[#This Row],[Item '#]],Ticket_Forms[Form Number],Ticket_Forms[Last Sale])</f>
        <v>200</v>
      </c>
      <c r="U2865" s="16" t="s">
        <v>3909</v>
      </c>
      <c r="V2865" s="58" t="str">
        <f>Table5[[#This Row],[Date Distributed]]</f>
        <v/>
      </c>
      <c r="W2865" s="3" t="str">
        <f>_xlfn.XLOOKUP(Table5[[#This Row],[Serial '#]],Table10[Serial '#],Table10[Charity Association],"",,)</f>
        <v/>
      </c>
    </row>
    <row r="2866" spans="1:23" hidden="1" x14ac:dyDescent="0.35">
      <c r="A2866" s="3">
        <v>2864</v>
      </c>
      <c r="B2866" s="78">
        <v>45545</v>
      </c>
      <c r="C2866" s="73" t="str">
        <f>_xlfn.XLOOKUP(Table5[[#This Row],[Serial '#]],Table10[Serial '#],Table10[Date],"",,)</f>
        <v/>
      </c>
      <c r="D28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66" s="73" t="str">
        <f>IF(Table5[[#This Row],[Date Distributed]]="","In Stock","Distributed")</f>
        <v>In Stock</v>
      </c>
      <c r="F2866" s="79" t="s">
        <v>660</v>
      </c>
      <c r="G2866" s="75" t="s">
        <v>761</v>
      </c>
      <c r="H2866" s="80" t="s">
        <v>787</v>
      </c>
      <c r="I2866" s="80" t="s">
        <v>787</v>
      </c>
      <c r="J2866" s="81" t="s">
        <v>3460</v>
      </c>
      <c r="K2866" s="80" t="s">
        <v>385</v>
      </c>
      <c r="L2866" s="3" t="str">
        <f>_xlfn.XLOOKUP(Table5[[#This Row],[Item '#]],Ticket_Forms[Form Number],Ticket_Forms[Game Name],"",,)</f>
        <v>Criss Cross</v>
      </c>
      <c r="M2866" s="15">
        <v>186</v>
      </c>
      <c r="N2866" s="3">
        <f>LOOKUP(Table5[[#This Row],[Item '#]],Ticket_Forms[Form Number],Ticket_Forms[Ticket Count])</f>
        <v>5520</v>
      </c>
      <c r="O2866" s="16">
        <f>LOOKUP(Table5[[#This Row],[Item '#]],Ticket_Forms[Form Number],Ticket_Forms[Ticket Value])</f>
        <v>1</v>
      </c>
      <c r="P2866" s="16">
        <f>LOOKUP(Table5[[#This Row],[Item '#]],Ticket_Forms[Form Number],Ticket_Forms[Revenue])</f>
        <v>5520</v>
      </c>
      <c r="Q2866" s="16">
        <f>LOOKUP(Table5[[#This Row],[Item '#]],Ticket_Forms[Form Number],Ticket_Forms[Ideal Profit])</f>
        <v>960</v>
      </c>
      <c r="R2866" s="16">
        <f>LOOKUP(Table5[[#This Row],[Item '#]],Ticket_Forms[Form Number],Ticket_Forms[Prizes])</f>
        <v>4560</v>
      </c>
      <c r="S2866" s="16">
        <f>LOOKUP(Table5[[#This Row],[Item '#]],Ticket_Forms[Form Number],Ticket_Forms[Location Rent])</f>
        <v>331</v>
      </c>
      <c r="T2866" s="16">
        <f>LOOKUP(Table5[[#This Row],[Item '#]],Ticket_Forms[Form Number],Ticket_Forms[Last Sale])</f>
        <v>200</v>
      </c>
      <c r="U2866" s="16" t="s">
        <v>3909</v>
      </c>
      <c r="V2866" s="58" t="str">
        <f>Table5[[#This Row],[Date Distributed]]</f>
        <v/>
      </c>
      <c r="W2866" s="3" t="str">
        <f>_xlfn.XLOOKUP(Table5[[#This Row],[Serial '#]],Table10[Serial '#],Table10[Charity Association],"",,)</f>
        <v/>
      </c>
    </row>
    <row r="2867" spans="1:23" hidden="1" x14ac:dyDescent="0.35">
      <c r="A2867" s="3">
        <v>2865</v>
      </c>
      <c r="B2867" s="78">
        <v>45545</v>
      </c>
      <c r="C2867" s="73" t="str">
        <f>_xlfn.XLOOKUP(Table5[[#This Row],[Serial '#]],Table10[Serial '#],Table10[Date],"",,)</f>
        <v/>
      </c>
      <c r="D28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67" s="73" t="str">
        <f>IF(Table5[[#This Row],[Date Distributed]]="","In Stock","Distributed")</f>
        <v>In Stock</v>
      </c>
      <c r="F2867" s="79" t="s">
        <v>660</v>
      </c>
      <c r="G2867" s="75" t="s">
        <v>761</v>
      </c>
      <c r="H2867" s="80" t="s">
        <v>787</v>
      </c>
      <c r="I2867" s="80" t="s">
        <v>787</v>
      </c>
      <c r="J2867" s="81" t="s">
        <v>3461</v>
      </c>
      <c r="K2867" s="80" t="s">
        <v>385</v>
      </c>
      <c r="L2867" s="3" t="str">
        <f>_xlfn.XLOOKUP(Table5[[#This Row],[Item '#]],Ticket_Forms[Form Number],Ticket_Forms[Game Name],"",,)</f>
        <v>Criss Cross</v>
      </c>
      <c r="M2867" s="15">
        <v>186</v>
      </c>
      <c r="N2867" s="3">
        <f>LOOKUP(Table5[[#This Row],[Item '#]],Ticket_Forms[Form Number],Ticket_Forms[Ticket Count])</f>
        <v>5520</v>
      </c>
      <c r="O2867" s="16">
        <f>LOOKUP(Table5[[#This Row],[Item '#]],Ticket_Forms[Form Number],Ticket_Forms[Ticket Value])</f>
        <v>1</v>
      </c>
      <c r="P2867" s="16">
        <f>LOOKUP(Table5[[#This Row],[Item '#]],Ticket_Forms[Form Number],Ticket_Forms[Revenue])</f>
        <v>5520</v>
      </c>
      <c r="Q2867" s="16">
        <f>LOOKUP(Table5[[#This Row],[Item '#]],Ticket_Forms[Form Number],Ticket_Forms[Ideal Profit])</f>
        <v>960</v>
      </c>
      <c r="R2867" s="16">
        <f>LOOKUP(Table5[[#This Row],[Item '#]],Ticket_Forms[Form Number],Ticket_Forms[Prizes])</f>
        <v>4560</v>
      </c>
      <c r="S2867" s="16">
        <f>LOOKUP(Table5[[#This Row],[Item '#]],Ticket_Forms[Form Number],Ticket_Forms[Location Rent])</f>
        <v>331</v>
      </c>
      <c r="T2867" s="16">
        <f>LOOKUP(Table5[[#This Row],[Item '#]],Ticket_Forms[Form Number],Ticket_Forms[Last Sale])</f>
        <v>200</v>
      </c>
      <c r="U2867" s="16" t="s">
        <v>3909</v>
      </c>
      <c r="V2867" s="58" t="str">
        <f>Table5[[#This Row],[Date Distributed]]</f>
        <v/>
      </c>
      <c r="W2867" s="3" t="str">
        <f>_xlfn.XLOOKUP(Table5[[#This Row],[Serial '#]],Table10[Serial '#],Table10[Charity Association],"",,)</f>
        <v/>
      </c>
    </row>
    <row r="2868" spans="1:23" hidden="1" x14ac:dyDescent="0.35">
      <c r="A2868" s="3">
        <v>2866</v>
      </c>
      <c r="B2868" s="78">
        <v>45545</v>
      </c>
      <c r="C2868" s="73" t="str">
        <f>_xlfn.XLOOKUP(Table5[[#This Row],[Serial '#]],Table10[Serial '#],Table10[Date],"",,)</f>
        <v/>
      </c>
      <c r="D28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68" s="73" t="str">
        <f>IF(Table5[[#This Row],[Date Distributed]]="","In Stock","Distributed")</f>
        <v>In Stock</v>
      </c>
      <c r="F2868" s="79" t="s">
        <v>660</v>
      </c>
      <c r="G2868" s="75" t="s">
        <v>761</v>
      </c>
      <c r="H2868" s="80" t="s">
        <v>787</v>
      </c>
      <c r="I2868" s="80" t="s">
        <v>787</v>
      </c>
      <c r="J2868" s="81" t="s">
        <v>3462</v>
      </c>
      <c r="K2868" s="80" t="s">
        <v>385</v>
      </c>
      <c r="L2868" s="3" t="str">
        <f>_xlfn.XLOOKUP(Table5[[#This Row],[Item '#]],Ticket_Forms[Form Number],Ticket_Forms[Game Name],"",,)</f>
        <v>Criss Cross</v>
      </c>
      <c r="M2868" s="15">
        <v>186</v>
      </c>
      <c r="N2868" s="3">
        <f>LOOKUP(Table5[[#This Row],[Item '#]],Ticket_Forms[Form Number],Ticket_Forms[Ticket Count])</f>
        <v>5520</v>
      </c>
      <c r="O2868" s="16">
        <f>LOOKUP(Table5[[#This Row],[Item '#]],Ticket_Forms[Form Number],Ticket_Forms[Ticket Value])</f>
        <v>1</v>
      </c>
      <c r="P2868" s="16">
        <f>LOOKUP(Table5[[#This Row],[Item '#]],Ticket_Forms[Form Number],Ticket_Forms[Revenue])</f>
        <v>5520</v>
      </c>
      <c r="Q2868" s="16">
        <f>LOOKUP(Table5[[#This Row],[Item '#]],Ticket_Forms[Form Number],Ticket_Forms[Ideal Profit])</f>
        <v>960</v>
      </c>
      <c r="R2868" s="16">
        <f>LOOKUP(Table5[[#This Row],[Item '#]],Ticket_Forms[Form Number],Ticket_Forms[Prizes])</f>
        <v>4560</v>
      </c>
      <c r="S2868" s="16">
        <f>LOOKUP(Table5[[#This Row],[Item '#]],Ticket_Forms[Form Number],Ticket_Forms[Location Rent])</f>
        <v>331</v>
      </c>
      <c r="T2868" s="16">
        <f>LOOKUP(Table5[[#This Row],[Item '#]],Ticket_Forms[Form Number],Ticket_Forms[Last Sale])</f>
        <v>200</v>
      </c>
      <c r="U2868" s="16" t="s">
        <v>3909</v>
      </c>
      <c r="V2868" s="58" t="str">
        <f>Table5[[#This Row],[Date Distributed]]</f>
        <v/>
      </c>
      <c r="W2868" s="3" t="str">
        <f>_xlfn.XLOOKUP(Table5[[#This Row],[Serial '#]],Table10[Serial '#],Table10[Charity Association],"",,)</f>
        <v/>
      </c>
    </row>
    <row r="2869" spans="1:23" hidden="1" x14ac:dyDescent="0.35">
      <c r="A2869" s="3">
        <v>2867</v>
      </c>
      <c r="B2869" s="78">
        <v>45545</v>
      </c>
      <c r="C2869" s="73" t="str">
        <f>_xlfn.XLOOKUP(Table5[[#This Row],[Serial '#]],Table10[Serial '#],Table10[Date],"",,)</f>
        <v/>
      </c>
      <c r="D28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69" s="73" t="str">
        <f>IF(Table5[[#This Row],[Date Distributed]]="","In Stock","Distributed")</f>
        <v>In Stock</v>
      </c>
      <c r="F2869" s="79" t="s">
        <v>660</v>
      </c>
      <c r="G2869" s="75" t="s">
        <v>761</v>
      </c>
      <c r="H2869" s="80" t="s">
        <v>787</v>
      </c>
      <c r="I2869" s="80" t="s">
        <v>787</v>
      </c>
      <c r="J2869" s="81" t="s">
        <v>3463</v>
      </c>
      <c r="K2869" s="80" t="s">
        <v>385</v>
      </c>
      <c r="L2869" s="3" t="str">
        <f>_xlfn.XLOOKUP(Table5[[#This Row],[Item '#]],Ticket_Forms[Form Number],Ticket_Forms[Game Name],"",,)</f>
        <v>Criss Cross</v>
      </c>
      <c r="M2869" s="15">
        <v>186</v>
      </c>
      <c r="N2869" s="3">
        <f>LOOKUP(Table5[[#This Row],[Item '#]],Ticket_Forms[Form Number],Ticket_Forms[Ticket Count])</f>
        <v>5520</v>
      </c>
      <c r="O2869" s="16">
        <f>LOOKUP(Table5[[#This Row],[Item '#]],Ticket_Forms[Form Number],Ticket_Forms[Ticket Value])</f>
        <v>1</v>
      </c>
      <c r="P2869" s="16">
        <f>LOOKUP(Table5[[#This Row],[Item '#]],Ticket_Forms[Form Number],Ticket_Forms[Revenue])</f>
        <v>5520</v>
      </c>
      <c r="Q2869" s="16">
        <f>LOOKUP(Table5[[#This Row],[Item '#]],Ticket_Forms[Form Number],Ticket_Forms[Ideal Profit])</f>
        <v>960</v>
      </c>
      <c r="R2869" s="16">
        <f>LOOKUP(Table5[[#This Row],[Item '#]],Ticket_Forms[Form Number],Ticket_Forms[Prizes])</f>
        <v>4560</v>
      </c>
      <c r="S2869" s="16">
        <f>LOOKUP(Table5[[#This Row],[Item '#]],Ticket_Forms[Form Number],Ticket_Forms[Location Rent])</f>
        <v>331</v>
      </c>
      <c r="T2869" s="16">
        <f>LOOKUP(Table5[[#This Row],[Item '#]],Ticket_Forms[Form Number],Ticket_Forms[Last Sale])</f>
        <v>200</v>
      </c>
      <c r="U2869" s="16" t="s">
        <v>3909</v>
      </c>
      <c r="V2869" s="58" t="str">
        <f>Table5[[#This Row],[Date Distributed]]</f>
        <v/>
      </c>
      <c r="W2869" s="3" t="str">
        <f>_xlfn.XLOOKUP(Table5[[#This Row],[Serial '#]],Table10[Serial '#],Table10[Charity Association],"",,)</f>
        <v/>
      </c>
    </row>
    <row r="2870" spans="1:23" hidden="1" x14ac:dyDescent="0.35">
      <c r="A2870" s="3">
        <v>2868</v>
      </c>
      <c r="B2870" s="78">
        <v>45545</v>
      </c>
      <c r="C2870" s="73" t="str">
        <f>_xlfn.XLOOKUP(Table5[[#This Row],[Serial '#]],Table10[Serial '#],Table10[Date],"",,)</f>
        <v/>
      </c>
      <c r="D28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70" s="73" t="str">
        <f>IF(Table5[[#This Row],[Date Distributed]]="","In Stock","Distributed")</f>
        <v>In Stock</v>
      </c>
      <c r="F2870" s="79" t="s">
        <v>660</v>
      </c>
      <c r="G2870" s="75" t="s">
        <v>761</v>
      </c>
      <c r="H2870" s="80" t="s">
        <v>787</v>
      </c>
      <c r="I2870" s="80" t="s">
        <v>787</v>
      </c>
      <c r="J2870" s="81" t="s">
        <v>3464</v>
      </c>
      <c r="K2870" s="80" t="s">
        <v>385</v>
      </c>
      <c r="L2870" s="3" t="str">
        <f>_xlfn.XLOOKUP(Table5[[#This Row],[Item '#]],Ticket_Forms[Form Number],Ticket_Forms[Game Name],"",,)</f>
        <v>Criss Cross</v>
      </c>
      <c r="M2870" s="15">
        <v>186</v>
      </c>
      <c r="N2870" s="3">
        <f>LOOKUP(Table5[[#This Row],[Item '#]],Ticket_Forms[Form Number],Ticket_Forms[Ticket Count])</f>
        <v>5520</v>
      </c>
      <c r="O2870" s="16">
        <f>LOOKUP(Table5[[#This Row],[Item '#]],Ticket_Forms[Form Number],Ticket_Forms[Ticket Value])</f>
        <v>1</v>
      </c>
      <c r="P2870" s="16">
        <f>LOOKUP(Table5[[#This Row],[Item '#]],Ticket_Forms[Form Number],Ticket_Forms[Revenue])</f>
        <v>5520</v>
      </c>
      <c r="Q2870" s="16">
        <f>LOOKUP(Table5[[#This Row],[Item '#]],Ticket_Forms[Form Number],Ticket_Forms[Ideal Profit])</f>
        <v>960</v>
      </c>
      <c r="R2870" s="16">
        <f>LOOKUP(Table5[[#This Row],[Item '#]],Ticket_Forms[Form Number],Ticket_Forms[Prizes])</f>
        <v>4560</v>
      </c>
      <c r="S2870" s="16">
        <f>LOOKUP(Table5[[#This Row],[Item '#]],Ticket_Forms[Form Number],Ticket_Forms[Location Rent])</f>
        <v>331</v>
      </c>
      <c r="T2870" s="16">
        <f>LOOKUP(Table5[[#This Row],[Item '#]],Ticket_Forms[Form Number],Ticket_Forms[Last Sale])</f>
        <v>200</v>
      </c>
      <c r="U2870" s="16" t="s">
        <v>3909</v>
      </c>
      <c r="V2870" s="58" t="str">
        <f>Table5[[#This Row],[Date Distributed]]</f>
        <v/>
      </c>
      <c r="W2870" s="3" t="str">
        <f>_xlfn.XLOOKUP(Table5[[#This Row],[Serial '#]],Table10[Serial '#],Table10[Charity Association],"",,)</f>
        <v/>
      </c>
    </row>
    <row r="2871" spans="1:23" hidden="1" x14ac:dyDescent="0.35">
      <c r="A2871" s="3">
        <v>2869</v>
      </c>
      <c r="B2871" s="78">
        <v>45545</v>
      </c>
      <c r="C2871" s="73" t="str">
        <f>_xlfn.XLOOKUP(Table5[[#This Row],[Serial '#]],Table10[Serial '#],Table10[Date],"",,)</f>
        <v/>
      </c>
      <c r="D28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71" s="73" t="str">
        <f>IF(Table5[[#This Row],[Date Distributed]]="","In Stock","Distributed")</f>
        <v>In Stock</v>
      </c>
      <c r="F2871" s="79" t="s">
        <v>660</v>
      </c>
      <c r="G2871" s="75" t="s">
        <v>761</v>
      </c>
      <c r="H2871" s="80" t="s">
        <v>787</v>
      </c>
      <c r="I2871" s="80" t="s">
        <v>787</v>
      </c>
      <c r="J2871" s="81" t="s">
        <v>3465</v>
      </c>
      <c r="K2871" s="80" t="s">
        <v>433</v>
      </c>
      <c r="L2871" s="3" t="str">
        <f>_xlfn.XLOOKUP(Table5[[#This Row],[Item '#]],Ticket_Forms[Form Number],Ticket_Forms[Game Name],"",,)</f>
        <v>Zip Zap</v>
      </c>
      <c r="M2871" s="15">
        <v>146</v>
      </c>
      <c r="N2871" s="3">
        <f>LOOKUP(Table5[[#This Row],[Item '#]],Ticket_Forms[Form Number],Ticket_Forms[Ticket Count])</f>
        <v>4560</v>
      </c>
      <c r="O2871" s="16">
        <f>LOOKUP(Table5[[#This Row],[Item '#]],Ticket_Forms[Form Number],Ticket_Forms[Ticket Value])</f>
        <v>1</v>
      </c>
      <c r="P2871" s="16">
        <f>LOOKUP(Table5[[#This Row],[Item '#]],Ticket_Forms[Form Number],Ticket_Forms[Revenue])</f>
        <v>4560</v>
      </c>
      <c r="Q2871" s="16">
        <f>LOOKUP(Table5[[#This Row],[Item '#]],Ticket_Forms[Form Number],Ticket_Forms[Ideal Profit])</f>
        <v>1100</v>
      </c>
      <c r="R2871" s="16">
        <f>LOOKUP(Table5[[#This Row],[Item '#]],Ticket_Forms[Form Number],Ticket_Forms[Prizes])</f>
        <v>3460</v>
      </c>
      <c r="S2871" s="16">
        <f>LOOKUP(Table5[[#This Row],[Item '#]],Ticket_Forms[Form Number],Ticket_Forms[Location Rent])</f>
        <v>273</v>
      </c>
      <c r="T2871" s="16">
        <f>LOOKUP(Table5[[#This Row],[Item '#]],Ticket_Forms[Form Number],Ticket_Forms[Last Sale])</f>
        <v>0</v>
      </c>
      <c r="U2871" s="16" t="s">
        <v>3909</v>
      </c>
      <c r="V2871" s="58" t="str">
        <f>Table5[[#This Row],[Date Distributed]]</f>
        <v/>
      </c>
      <c r="W2871" s="3" t="str">
        <f>_xlfn.XLOOKUP(Table5[[#This Row],[Serial '#]],Table10[Serial '#],Table10[Charity Association],"",,)</f>
        <v/>
      </c>
    </row>
    <row r="2872" spans="1:23" hidden="1" x14ac:dyDescent="0.35">
      <c r="A2872" s="3">
        <v>2870</v>
      </c>
      <c r="B2872" s="78">
        <v>45545</v>
      </c>
      <c r="C2872" s="73" t="str">
        <f>_xlfn.XLOOKUP(Table5[[#This Row],[Serial '#]],Table10[Serial '#],Table10[Date],"",,)</f>
        <v/>
      </c>
      <c r="D28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72" s="73" t="str">
        <f>IF(Table5[[#This Row],[Date Distributed]]="","In Stock","Distributed")</f>
        <v>In Stock</v>
      </c>
      <c r="F2872" s="79" t="s">
        <v>660</v>
      </c>
      <c r="G2872" s="75" t="s">
        <v>761</v>
      </c>
      <c r="H2872" s="80" t="s">
        <v>787</v>
      </c>
      <c r="I2872" s="80" t="s">
        <v>787</v>
      </c>
      <c r="J2872" s="81" t="s">
        <v>3466</v>
      </c>
      <c r="K2872" s="80" t="s">
        <v>433</v>
      </c>
      <c r="L2872" s="3" t="str">
        <f>_xlfn.XLOOKUP(Table5[[#This Row],[Item '#]],Ticket_Forms[Form Number],Ticket_Forms[Game Name],"",,)</f>
        <v>Zip Zap</v>
      </c>
      <c r="M2872" s="15">
        <v>146</v>
      </c>
      <c r="N2872" s="3">
        <f>LOOKUP(Table5[[#This Row],[Item '#]],Ticket_Forms[Form Number],Ticket_Forms[Ticket Count])</f>
        <v>4560</v>
      </c>
      <c r="O2872" s="16">
        <f>LOOKUP(Table5[[#This Row],[Item '#]],Ticket_Forms[Form Number],Ticket_Forms[Ticket Value])</f>
        <v>1</v>
      </c>
      <c r="P2872" s="16">
        <f>LOOKUP(Table5[[#This Row],[Item '#]],Ticket_Forms[Form Number],Ticket_Forms[Revenue])</f>
        <v>4560</v>
      </c>
      <c r="Q2872" s="16">
        <f>LOOKUP(Table5[[#This Row],[Item '#]],Ticket_Forms[Form Number],Ticket_Forms[Ideal Profit])</f>
        <v>1100</v>
      </c>
      <c r="R2872" s="16">
        <f>LOOKUP(Table5[[#This Row],[Item '#]],Ticket_Forms[Form Number],Ticket_Forms[Prizes])</f>
        <v>3460</v>
      </c>
      <c r="S2872" s="16">
        <f>LOOKUP(Table5[[#This Row],[Item '#]],Ticket_Forms[Form Number],Ticket_Forms[Location Rent])</f>
        <v>273</v>
      </c>
      <c r="T2872" s="16">
        <f>LOOKUP(Table5[[#This Row],[Item '#]],Ticket_Forms[Form Number],Ticket_Forms[Last Sale])</f>
        <v>0</v>
      </c>
      <c r="U2872" s="16" t="s">
        <v>3909</v>
      </c>
      <c r="V2872" s="58" t="str">
        <f>Table5[[#This Row],[Date Distributed]]</f>
        <v/>
      </c>
      <c r="W2872" s="3" t="str">
        <f>_xlfn.XLOOKUP(Table5[[#This Row],[Serial '#]],Table10[Serial '#],Table10[Charity Association],"",,)</f>
        <v/>
      </c>
    </row>
    <row r="2873" spans="1:23" hidden="1" x14ac:dyDescent="0.35">
      <c r="A2873" s="3">
        <v>2871</v>
      </c>
      <c r="B2873" s="78">
        <v>45545</v>
      </c>
      <c r="C2873" s="73" t="str">
        <f>_xlfn.XLOOKUP(Table5[[#This Row],[Serial '#]],Table10[Serial '#],Table10[Date],"",,)</f>
        <v/>
      </c>
      <c r="D28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73" s="73" t="str">
        <f>IF(Table5[[#This Row],[Date Distributed]]="","In Stock","Distributed")</f>
        <v>In Stock</v>
      </c>
      <c r="F2873" s="79" t="s">
        <v>660</v>
      </c>
      <c r="G2873" s="75" t="s">
        <v>761</v>
      </c>
      <c r="H2873" s="80" t="s">
        <v>787</v>
      </c>
      <c r="I2873" s="80" t="s">
        <v>787</v>
      </c>
      <c r="J2873" s="81" t="s">
        <v>3467</v>
      </c>
      <c r="K2873" s="80" t="s">
        <v>433</v>
      </c>
      <c r="L2873" s="3" t="str">
        <f>_xlfn.XLOOKUP(Table5[[#This Row],[Item '#]],Ticket_Forms[Form Number],Ticket_Forms[Game Name],"",,)</f>
        <v>Zip Zap</v>
      </c>
      <c r="M2873" s="15">
        <v>146</v>
      </c>
      <c r="N2873" s="3">
        <f>LOOKUP(Table5[[#This Row],[Item '#]],Ticket_Forms[Form Number],Ticket_Forms[Ticket Count])</f>
        <v>4560</v>
      </c>
      <c r="O2873" s="16">
        <f>LOOKUP(Table5[[#This Row],[Item '#]],Ticket_Forms[Form Number],Ticket_Forms[Ticket Value])</f>
        <v>1</v>
      </c>
      <c r="P2873" s="16">
        <f>LOOKUP(Table5[[#This Row],[Item '#]],Ticket_Forms[Form Number],Ticket_Forms[Revenue])</f>
        <v>4560</v>
      </c>
      <c r="Q2873" s="16">
        <f>LOOKUP(Table5[[#This Row],[Item '#]],Ticket_Forms[Form Number],Ticket_Forms[Ideal Profit])</f>
        <v>1100</v>
      </c>
      <c r="R2873" s="16">
        <f>LOOKUP(Table5[[#This Row],[Item '#]],Ticket_Forms[Form Number],Ticket_Forms[Prizes])</f>
        <v>3460</v>
      </c>
      <c r="S2873" s="16">
        <f>LOOKUP(Table5[[#This Row],[Item '#]],Ticket_Forms[Form Number],Ticket_Forms[Location Rent])</f>
        <v>273</v>
      </c>
      <c r="T2873" s="16">
        <f>LOOKUP(Table5[[#This Row],[Item '#]],Ticket_Forms[Form Number],Ticket_Forms[Last Sale])</f>
        <v>0</v>
      </c>
      <c r="U2873" s="16" t="s">
        <v>3909</v>
      </c>
      <c r="V2873" s="58" t="str">
        <f>Table5[[#This Row],[Date Distributed]]</f>
        <v/>
      </c>
      <c r="W2873" s="3" t="str">
        <f>_xlfn.XLOOKUP(Table5[[#This Row],[Serial '#]],Table10[Serial '#],Table10[Charity Association],"",,)</f>
        <v/>
      </c>
    </row>
    <row r="2874" spans="1:23" hidden="1" x14ac:dyDescent="0.35">
      <c r="A2874" s="3">
        <v>2872</v>
      </c>
      <c r="B2874" s="78">
        <v>45545</v>
      </c>
      <c r="C2874" s="73" t="str">
        <f>_xlfn.XLOOKUP(Table5[[#This Row],[Serial '#]],Table10[Serial '#],Table10[Date],"",,)</f>
        <v/>
      </c>
      <c r="D28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74" s="73" t="str">
        <f>IF(Table5[[#This Row],[Date Distributed]]="","In Stock","Distributed")</f>
        <v>In Stock</v>
      </c>
      <c r="F2874" s="79" t="s">
        <v>660</v>
      </c>
      <c r="G2874" s="75" t="s">
        <v>761</v>
      </c>
      <c r="H2874" s="80" t="s">
        <v>787</v>
      </c>
      <c r="I2874" s="80" t="s">
        <v>787</v>
      </c>
      <c r="J2874" s="81" t="s">
        <v>3468</v>
      </c>
      <c r="K2874" s="80" t="s">
        <v>433</v>
      </c>
      <c r="L2874" s="3" t="str">
        <f>_xlfn.XLOOKUP(Table5[[#This Row],[Item '#]],Ticket_Forms[Form Number],Ticket_Forms[Game Name],"",,)</f>
        <v>Zip Zap</v>
      </c>
      <c r="M2874" s="15">
        <v>146</v>
      </c>
      <c r="N2874" s="3">
        <f>LOOKUP(Table5[[#This Row],[Item '#]],Ticket_Forms[Form Number],Ticket_Forms[Ticket Count])</f>
        <v>4560</v>
      </c>
      <c r="O2874" s="16">
        <f>LOOKUP(Table5[[#This Row],[Item '#]],Ticket_Forms[Form Number],Ticket_Forms[Ticket Value])</f>
        <v>1</v>
      </c>
      <c r="P2874" s="16">
        <f>LOOKUP(Table5[[#This Row],[Item '#]],Ticket_Forms[Form Number],Ticket_Forms[Revenue])</f>
        <v>4560</v>
      </c>
      <c r="Q2874" s="16">
        <f>LOOKUP(Table5[[#This Row],[Item '#]],Ticket_Forms[Form Number],Ticket_Forms[Ideal Profit])</f>
        <v>1100</v>
      </c>
      <c r="R2874" s="16">
        <f>LOOKUP(Table5[[#This Row],[Item '#]],Ticket_Forms[Form Number],Ticket_Forms[Prizes])</f>
        <v>3460</v>
      </c>
      <c r="S2874" s="16">
        <f>LOOKUP(Table5[[#This Row],[Item '#]],Ticket_Forms[Form Number],Ticket_Forms[Location Rent])</f>
        <v>273</v>
      </c>
      <c r="T2874" s="16">
        <f>LOOKUP(Table5[[#This Row],[Item '#]],Ticket_Forms[Form Number],Ticket_Forms[Last Sale])</f>
        <v>0</v>
      </c>
      <c r="U2874" s="16" t="s">
        <v>3909</v>
      </c>
      <c r="V2874" s="58" t="str">
        <f>Table5[[#This Row],[Date Distributed]]</f>
        <v/>
      </c>
      <c r="W2874" s="3" t="str">
        <f>_xlfn.XLOOKUP(Table5[[#This Row],[Serial '#]],Table10[Serial '#],Table10[Charity Association],"",,)</f>
        <v/>
      </c>
    </row>
    <row r="2875" spans="1:23" hidden="1" x14ac:dyDescent="0.35">
      <c r="A2875" s="3">
        <v>2873</v>
      </c>
      <c r="B2875" s="78">
        <v>45545</v>
      </c>
      <c r="C2875" s="73" t="str">
        <f>_xlfn.XLOOKUP(Table5[[#This Row],[Serial '#]],Table10[Serial '#],Table10[Date],"",,)</f>
        <v/>
      </c>
      <c r="D28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75" s="73" t="str">
        <f>IF(Table5[[#This Row],[Date Distributed]]="","In Stock","Distributed")</f>
        <v>In Stock</v>
      </c>
      <c r="F2875" s="79" t="s">
        <v>660</v>
      </c>
      <c r="G2875" s="75" t="s">
        <v>761</v>
      </c>
      <c r="H2875" s="80" t="s">
        <v>787</v>
      </c>
      <c r="I2875" s="80" t="s">
        <v>787</v>
      </c>
      <c r="J2875" s="81" t="s">
        <v>3469</v>
      </c>
      <c r="K2875" s="80" t="s">
        <v>433</v>
      </c>
      <c r="L2875" s="3" t="str">
        <f>_xlfn.XLOOKUP(Table5[[#This Row],[Item '#]],Ticket_Forms[Form Number],Ticket_Forms[Game Name],"",,)</f>
        <v>Zip Zap</v>
      </c>
      <c r="M2875" s="15">
        <v>146</v>
      </c>
      <c r="N2875" s="3">
        <f>LOOKUP(Table5[[#This Row],[Item '#]],Ticket_Forms[Form Number],Ticket_Forms[Ticket Count])</f>
        <v>4560</v>
      </c>
      <c r="O2875" s="16">
        <f>LOOKUP(Table5[[#This Row],[Item '#]],Ticket_Forms[Form Number],Ticket_Forms[Ticket Value])</f>
        <v>1</v>
      </c>
      <c r="P2875" s="16">
        <f>LOOKUP(Table5[[#This Row],[Item '#]],Ticket_Forms[Form Number],Ticket_Forms[Revenue])</f>
        <v>4560</v>
      </c>
      <c r="Q2875" s="16">
        <f>LOOKUP(Table5[[#This Row],[Item '#]],Ticket_Forms[Form Number],Ticket_Forms[Ideal Profit])</f>
        <v>1100</v>
      </c>
      <c r="R2875" s="16">
        <f>LOOKUP(Table5[[#This Row],[Item '#]],Ticket_Forms[Form Number],Ticket_Forms[Prizes])</f>
        <v>3460</v>
      </c>
      <c r="S2875" s="16">
        <f>LOOKUP(Table5[[#This Row],[Item '#]],Ticket_Forms[Form Number],Ticket_Forms[Location Rent])</f>
        <v>273</v>
      </c>
      <c r="T2875" s="16">
        <f>LOOKUP(Table5[[#This Row],[Item '#]],Ticket_Forms[Form Number],Ticket_Forms[Last Sale])</f>
        <v>0</v>
      </c>
      <c r="U2875" s="16" t="s">
        <v>3909</v>
      </c>
      <c r="V2875" s="58" t="str">
        <f>Table5[[#This Row],[Date Distributed]]</f>
        <v/>
      </c>
      <c r="W2875" s="3" t="str">
        <f>_xlfn.XLOOKUP(Table5[[#This Row],[Serial '#]],Table10[Serial '#],Table10[Charity Association],"",,)</f>
        <v/>
      </c>
    </row>
    <row r="2876" spans="1:23" hidden="1" x14ac:dyDescent="0.35">
      <c r="A2876" s="3">
        <v>2874</v>
      </c>
      <c r="B2876" s="78">
        <v>45545</v>
      </c>
      <c r="C2876" s="73" t="str">
        <f>_xlfn.XLOOKUP(Table5[[#This Row],[Serial '#]],Table10[Serial '#],Table10[Date],"",,)</f>
        <v/>
      </c>
      <c r="D28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76" s="73" t="str">
        <f>IF(Table5[[#This Row],[Date Distributed]]="","In Stock","Distributed")</f>
        <v>In Stock</v>
      </c>
      <c r="F2876" s="79" t="s">
        <v>660</v>
      </c>
      <c r="G2876" s="75" t="s">
        <v>761</v>
      </c>
      <c r="H2876" s="80" t="s">
        <v>787</v>
      </c>
      <c r="I2876" s="80" t="s">
        <v>787</v>
      </c>
      <c r="J2876" s="81" t="s">
        <v>3470</v>
      </c>
      <c r="K2876" s="80" t="s">
        <v>433</v>
      </c>
      <c r="L2876" s="3" t="str">
        <f>_xlfn.XLOOKUP(Table5[[#This Row],[Item '#]],Ticket_Forms[Form Number],Ticket_Forms[Game Name],"",,)</f>
        <v>Zip Zap</v>
      </c>
      <c r="M2876" s="15">
        <v>146</v>
      </c>
      <c r="N2876" s="3">
        <f>LOOKUP(Table5[[#This Row],[Item '#]],Ticket_Forms[Form Number],Ticket_Forms[Ticket Count])</f>
        <v>4560</v>
      </c>
      <c r="O2876" s="16">
        <f>LOOKUP(Table5[[#This Row],[Item '#]],Ticket_Forms[Form Number],Ticket_Forms[Ticket Value])</f>
        <v>1</v>
      </c>
      <c r="P2876" s="16">
        <f>LOOKUP(Table5[[#This Row],[Item '#]],Ticket_Forms[Form Number],Ticket_Forms[Revenue])</f>
        <v>4560</v>
      </c>
      <c r="Q2876" s="16">
        <f>LOOKUP(Table5[[#This Row],[Item '#]],Ticket_Forms[Form Number],Ticket_Forms[Ideal Profit])</f>
        <v>1100</v>
      </c>
      <c r="R2876" s="16">
        <f>LOOKUP(Table5[[#This Row],[Item '#]],Ticket_Forms[Form Number],Ticket_Forms[Prizes])</f>
        <v>3460</v>
      </c>
      <c r="S2876" s="16">
        <f>LOOKUP(Table5[[#This Row],[Item '#]],Ticket_Forms[Form Number],Ticket_Forms[Location Rent])</f>
        <v>273</v>
      </c>
      <c r="T2876" s="16">
        <f>LOOKUP(Table5[[#This Row],[Item '#]],Ticket_Forms[Form Number],Ticket_Forms[Last Sale])</f>
        <v>0</v>
      </c>
      <c r="U2876" s="16" t="s">
        <v>3909</v>
      </c>
      <c r="V2876" s="58" t="str">
        <f>Table5[[#This Row],[Date Distributed]]</f>
        <v/>
      </c>
      <c r="W2876" s="3" t="str">
        <f>_xlfn.XLOOKUP(Table5[[#This Row],[Serial '#]],Table10[Serial '#],Table10[Charity Association],"",,)</f>
        <v/>
      </c>
    </row>
    <row r="2877" spans="1:23" hidden="1" x14ac:dyDescent="0.35">
      <c r="A2877" s="3">
        <v>2875</v>
      </c>
      <c r="B2877" s="78">
        <v>45545</v>
      </c>
      <c r="C2877" s="73" t="str">
        <f>_xlfn.XLOOKUP(Table5[[#This Row],[Serial '#]],Table10[Serial '#],Table10[Date],"",,)</f>
        <v/>
      </c>
      <c r="D28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77" s="73" t="str">
        <f>IF(Table5[[#This Row],[Date Distributed]]="","In Stock","Distributed")</f>
        <v>In Stock</v>
      </c>
      <c r="F2877" s="79" t="s">
        <v>660</v>
      </c>
      <c r="G2877" s="75" t="s">
        <v>761</v>
      </c>
      <c r="H2877" s="80" t="s">
        <v>787</v>
      </c>
      <c r="I2877" s="80" t="s">
        <v>787</v>
      </c>
      <c r="J2877" s="81" t="s">
        <v>3471</v>
      </c>
      <c r="K2877" s="80" t="s">
        <v>433</v>
      </c>
      <c r="L2877" s="3" t="str">
        <f>_xlfn.XLOOKUP(Table5[[#This Row],[Item '#]],Ticket_Forms[Form Number],Ticket_Forms[Game Name],"",,)</f>
        <v>Zip Zap</v>
      </c>
      <c r="M2877" s="15">
        <v>146</v>
      </c>
      <c r="N2877" s="3">
        <f>LOOKUP(Table5[[#This Row],[Item '#]],Ticket_Forms[Form Number],Ticket_Forms[Ticket Count])</f>
        <v>4560</v>
      </c>
      <c r="O2877" s="16">
        <f>LOOKUP(Table5[[#This Row],[Item '#]],Ticket_Forms[Form Number],Ticket_Forms[Ticket Value])</f>
        <v>1</v>
      </c>
      <c r="P2877" s="16">
        <f>LOOKUP(Table5[[#This Row],[Item '#]],Ticket_Forms[Form Number],Ticket_Forms[Revenue])</f>
        <v>4560</v>
      </c>
      <c r="Q2877" s="16">
        <f>LOOKUP(Table5[[#This Row],[Item '#]],Ticket_Forms[Form Number],Ticket_Forms[Ideal Profit])</f>
        <v>1100</v>
      </c>
      <c r="R2877" s="16">
        <f>LOOKUP(Table5[[#This Row],[Item '#]],Ticket_Forms[Form Number],Ticket_Forms[Prizes])</f>
        <v>3460</v>
      </c>
      <c r="S2877" s="16">
        <f>LOOKUP(Table5[[#This Row],[Item '#]],Ticket_Forms[Form Number],Ticket_Forms[Location Rent])</f>
        <v>273</v>
      </c>
      <c r="T2877" s="16">
        <f>LOOKUP(Table5[[#This Row],[Item '#]],Ticket_Forms[Form Number],Ticket_Forms[Last Sale])</f>
        <v>0</v>
      </c>
      <c r="U2877" s="16" t="s">
        <v>3909</v>
      </c>
      <c r="V2877" s="58" t="str">
        <f>Table5[[#This Row],[Date Distributed]]</f>
        <v/>
      </c>
      <c r="W2877" s="3" t="str">
        <f>_xlfn.XLOOKUP(Table5[[#This Row],[Serial '#]],Table10[Serial '#],Table10[Charity Association],"",,)</f>
        <v/>
      </c>
    </row>
    <row r="2878" spans="1:23" hidden="1" x14ac:dyDescent="0.35">
      <c r="A2878" s="3">
        <v>2876</v>
      </c>
      <c r="B2878" s="78">
        <v>45545</v>
      </c>
      <c r="C2878" s="73" t="str">
        <f>_xlfn.XLOOKUP(Table5[[#This Row],[Serial '#]],Table10[Serial '#],Table10[Date],"",,)</f>
        <v/>
      </c>
      <c r="D28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78" s="73" t="str">
        <f>IF(Table5[[#This Row],[Date Distributed]]="","In Stock","Distributed")</f>
        <v>In Stock</v>
      </c>
      <c r="F2878" s="79" t="s">
        <v>660</v>
      </c>
      <c r="G2878" s="75" t="s">
        <v>761</v>
      </c>
      <c r="H2878" s="80" t="s">
        <v>787</v>
      </c>
      <c r="I2878" s="80" t="s">
        <v>787</v>
      </c>
      <c r="J2878" s="81" t="s">
        <v>3472</v>
      </c>
      <c r="K2878" s="80" t="s">
        <v>433</v>
      </c>
      <c r="L2878" s="3" t="str">
        <f>_xlfn.XLOOKUP(Table5[[#This Row],[Item '#]],Ticket_Forms[Form Number],Ticket_Forms[Game Name],"",,)</f>
        <v>Zip Zap</v>
      </c>
      <c r="M2878" s="15">
        <v>146</v>
      </c>
      <c r="N2878" s="3">
        <f>LOOKUP(Table5[[#This Row],[Item '#]],Ticket_Forms[Form Number],Ticket_Forms[Ticket Count])</f>
        <v>4560</v>
      </c>
      <c r="O2878" s="16">
        <f>LOOKUP(Table5[[#This Row],[Item '#]],Ticket_Forms[Form Number],Ticket_Forms[Ticket Value])</f>
        <v>1</v>
      </c>
      <c r="P2878" s="16">
        <f>LOOKUP(Table5[[#This Row],[Item '#]],Ticket_Forms[Form Number],Ticket_Forms[Revenue])</f>
        <v>4560</v>
      </c>
      <c r="Q2878" s="16">
        <f>LOOKUP(Table5[[#This Row],[Item '#]],Ticket_Forms[Form Number],Ticket_Forms[Ideal Profit])</f>
        <v>1100</v>
      </c>
      <c r="R2878" s="16">
        <f>LOOKUP(Table5[[#This Row],[Item '#]],Ticket_Forms[Form Number],Ticket_Forms[Prizes])</f>
        <v>3460</v>
      </c>
      <c r="S2878" s="16">
        <f>LOOKUP(Table5[[#This Row],[Item '#]],Ticket_Forms[Form Number],Ticket_Forms[Location Rent])</f>
        <v>273</v>
      </c>
      <c r="T2878" s="16">
        <f>LOOKUP(Table5[[#This Row],[Item '#]],Ticket_Forms[Form Number],Ticket_Forms[Last Sale])</f>
        <v>0</v>
      </c>
      <c r="U2878" s="16" t="s">
        <v>3909</v>
      </c>
      <c r="V2878" s="58" t="str">
        <f>Table5[[#This Row],[Date Distributed]]</f>
        <v/>
      </c>
      <c r="W2878" s="3" t="str">
        <f>_xlfn.XLOOKUP(Table5[[#This Row],[Serial '#]],Table10[Serial '#],Table10[Charity Association],"",,)</f>
        <v/>
      </c>
    </row>
    <row r="2879" spans="1:23" hidden="1" x14ac:dyDescent="0.35">
      <c r="A2879" s="3">
        <v>2877</v>
      </c>
      <c r="B2879" s="78">
        <v>45545</v>
      </c>
      <c r="C2879" s="73" t="str">
        <f>_xlfn.XLOOKUP(Table5[[#This Row],[Serial '#]],Table10[Serial '#],Table10[Date],"",,)</f>
        <v/>
      </c>
      <c r="D28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79" s="73" t="str">
        <f>IF(Table5[[#This Row],[Date Distributed]]="","In Stock","Distributed")</f>
        <v>In Stock</v>
      </c>
      <c r="F2879" s="79" t="s">
        <v>660</v>
      </c>
      <c r="G2879" s="75" t="s">
        <v>761</v>
      </c>
      <c r="H2879" s="80" t="s">
        <v>787</v>
      </c>
      <c r="I2879" s="80" t="s">
        <v>787</v>
      </c>
      <c r="J2879" s="81" t="s">
        <v>3473</v>
      </c>
      <c r="K2879" s="80" t="s">
        <v>433</v>
      </c>
      <c r="L2879" s="3" t="str">
        <f>_xlfn.XLOOKUP(Table5[[#This Row],[Item '#]],Ticket_Forms[Form Number],Ticket_Forms[Game Name],"",,)</f>
        <v>Zip Zap</v>
      </c>
      <c r="M2879" s="15">
        <v>146</v>
      </c>
      <c r="N2879" s="3">
        <f>LOOKUP(Table5[[#This Row],[Item '#]],Ticket_Forms[Form Number],Ticket_Forms[Ticket Count])</f>
        <v>4560</v>
      </c>
      <c r="O2879" s="16">
        <f>LOOKUP(Table5[[#This Row],[Item '#]],Ticket_Forms[Form Number],Ticket_Forms[Ticket Value])</f>
        <v>1</v>
      </c>
      <c r="P2879" s="16">
        <f>LOOKUP(Table5[[#This Row],[Item '#]],Ticket_Forms[Form Number],Ticket_Forms[Revenue])</f>
        <v>4560</v>
      </c>
      <c r="Q2879" s="16">
        <f>LOOKUP(Table5[[#This Row],[Item '#]],Ticket_Forms[Form Number],Ticket_Forms[Ideal Profit])</f>
        <v>1100</v>
      </c>
      <c r="R2879" s="16">
        <f>LOOKUP(Table5[[#This Row],[Item '#]],Ticket_Forms[Form Number],Ticket_Forms[Prizes])</f>
        <v>3460</v>
      </c>
      <c r="S2879" s="16">
        <f>LOOKUP(Table5[[#This Row],[Item '#]],Ticket_Forms[Form Number],Ticket_Forms[Location Rent])</f>
        <v>273</v>
      </c>
      <c r="T2879" s="16">
        <f>LOOKUP(Table5[[#This Row],[Item '#]],Ticket_Forms[Form Number],Ticket_Forms[Last Sale])</f>
        <v>0</v>
      </c>
      <c r="U2879" s="16" t="s">
        <v>3909</v>
      </c>
      <c r="V2879" s="58" t="str">
        <f>Table5[[#This Row],[Date Distributed]]</f>
        <v/>
      </c>
      <c r="W2879" s="3" t="str">
        <f>_xlfn.XLOOKUP(Table5[[#This Row],[Serial '#]],Table10[Serial '#],Table10[Charity Association],"",,)</f>
        <v/>
      </c>
    </row>
    <row r="2880" spans="1:23" hidden="1" x14ac:dyDescent="0.35">
      <c r="A2880" s="3">
        <v>2878</v>
      </c>
      <c r="B2880" s="78">
        <v>45545</v>
      </c>
      <c r="C2880" s="73" t="str">
        <f>_xlfn.XLOOKUP(Table5[[#This Row],[Serial '#]],Table10[Serial '#],Table10[Date],"",,)</f>
        <v/>
      </c>
      <c r="D28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80" s="73" t="str">
        <f>IF(Table5[[#This Row],[Date Distributed]]="","In Stock","Distributed")</f>
        <v>In Stock</v>
      </c>
      <c r="F2880" s="79" t="s">
        <v>660</v>
      </c>
      <c r="G2880" s="75" t="s">
        <v>761</v>
      </c>
      <c r="H2880" s="80" t="s">
        <v>787</v>
      </c>
      <c r="I2880" s="80" t="s">
        <v>787</v>
      </c>
      <c r="J2880" s="81" t="s">
        <v>3474</v>
      </c>
      <c r="K2880" s="80" t="s">
        <v>433</v>
      </c>
      <c r="L2880" s="3" t="str">
        <f>_xlfn.XLOOKUP(Table5[[#This Row],[Item '#]],Ticket_Forms[Form Number],Ticket_Forms[Game Name],"",,)</f>
        <v>Zip Zap</v>
      </c>
      <c r="M2880" s="15">
        <v>146</v>
      </c>
      <c r="N2880" s="3">
        <f>LOOKUP(Table5[[#This Row],[Item '#]],Ticket_Forms[Form Number],Ticket_Forms[Ticket Count])</f>
        <v>4560</v>
      </c>
      <c r="O2880" s="16">
        <f>LOOKUP(Table5[[#This Row],[Item '#]],Ticket_Forms[Form Number],Ticket_Forms[Ticket Value])</f>
        <v>1</v>
      </c>
      <c r="P2880" s="16">
        <f>LOOKUP(Table5[[#This Row],[Item '#]],Ticket_Forms[Form Number],Ticket_Forms[Revenue])</f>
        <v>4560</v>
      </c>
      <c r="Q2880" s="16">
        <f>LOOKUP(Table5[[#This Row],[Item '#]],Ticket_Forms[Form Number],Ticket_Forms[Ideal Profit])</f>
        <v>1100</v>
      </c>
      <c r="R2880" s="16">
        <f>LOOKUP(Table5[[#This Row],[Item '#]],Ticket_Forms[Form Number],Ticket_Forms[Prizes])</f>
        <v>3460</v>
      </c>
      <c r="S2880" s="16">
        <f>LOOKUP(Table5[[#This Row],[Item '#]],Ticket_Forms[Form Number],Ticket_Forms[Location Rent])</f>
        <v>273</v>
      </c>
      <c r="T2880" s="16">
        <f>LOOKUP(Table5[[#This Row],[Item '#]],Ticket_Forms[Form Number],Ticket_Forms[Last Sale])</f>
        <v>0</v>
      </c>
      <c r="U2880" s="16" t="s">
        <v>3909</v>
      </c>
      <c r="V2880" s="58" t="str">
        <f>Table5[[#This Row],[Date Distributed]]</f>
        <v/>
      </c>
      <c r="W2880" s="3" t="str">
        <f>_xlfn.XLOOKUP(Table5[[#This Row],[Serial '#]],Table10[Serial '#],Table10[Charity Association],"",,)</f>
        <v/>
      </c>
    </row>
    <row r="2881" spans="1:26" hidden="1" x14ac:dyDescent="0.35">
      <c r="A2881" s="3">
        <v>2879</v>
      </c>
      <c r="B2881" s="78">
        <v>45545</v>
      </c>
      <c r="C2881" s="73" t="str">
        <f>_xlfn.XLOOKUP(Table5[[#This Row],[Serial '#]],Table10[Serial '#],Table10[Date],"",,)</f>
        <v/>
      </c>
      <c r="D28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81" s="73" t="str">
        <f>IF(Table5[[#This Row],[Date Distributed]]="","In Stock","Distributed")</f>
        <v>In Stock</v>
      </c>
      <c r="F2881" s="79" t="s">
        <v>660</v>
      </c>
      <c r="G2881" s="75" t="s">
        <v>761</v>
      </c>
      <c r="H2881" s="80" t="s">
        <v>787</v>
      </c>
      <c r="I2881" s="80" t="s">
        <v>787</v>
      </c>
      <c r="J2881" s="81" t="s">
        <v>3475</v>
      </c>
      <c r="K2881" s="80" t="s">
        <v>433</v>
      </c>
      <c r="L2881" s="3" t="str">
        <f>_xlfn.XLOOKUP(Table5[[#This Row],[Item '#]],Ticket_Forms[Form Number],Ticket_Forms[Game Name],"",,)</f>
        <v>Zip Zap</v>
      </c>
      <c r="M2881" s="15">
        <v>146</v>
      </c>
      <c r="N2881" s="3">
        <f>LOOKUP(Table5[[#This Row],[Item '#]],Ticket_Forms[Form Number],Ticket_Forms[Ticket Count])</f>
        <v>4560</v>
      </c>
      <c r="O2881" s="16">
        <f>LOOKUP(Table5[[#This Row],[Item '#]],Ticket_Forms[Form Number],Ticket_Forms[Ticket Value])</f>
        <v>1</v>
      </c>
      <c r="P2881" s="16">
        <f>LOOKUP(Table5[[#This Row],[Item '#]],Ticket_Forms[Form Number],Ticket_Forms[Revenue])</f>
        <v>4560</v>
      </c>
      <c r="Q2881" s="16">
        <f>LOOKUP(Table5[[#This Row],[Item '#]],Ticket_Forms[Form Number],Ticket_Forms[Ideal Profit])</f>
        <v>1100</v>
      </c>
      <c r="R2881" s="16">
        <f>LOOKUP(Table5[[#This Row],[Item '#]],Ticket_Forms[Form Number],Ticket_Forms[Prizes])</f>
        <v>3460</v>
      </c>
      <c r="S2881" s="16">
        <f>LOOKUP(Table5[[#This Row],[Item '#]],Ticket_Forms[Form Number],Ticket_Forms[Location Rent])</f>
        <v>273</v>
      </c>
      <c r="T2881" s="16">
        <f>LOOKUP(Table5[[#This Row],[Item '#]],Ticket_Forms[Form Number],Ticket_Forms[Last Sale])</f>
        <v>0</v>
      </c>
      <c r="U2881" s="16" t="s">
        <v>3909</v>
      </c>
      <c r="V2881" s="58" t="str">
        <f>Table5[[#This Row],[Date Distributed]]</f>
        <v/>
      </c>
      <c r="W2881" s="3" t="str">
        <f>_xlfn.XLOOKUP(Table5[[#This Row],[Serial '#]],Table10[Serial '#],Table10[Charity Association],"",,)</f>
        <v/>
      </c>
    </row>
    <row r="2882" spans="1:26" hidden="1" x14ac:dyDescent="0.35">
      <c r="A2882" s="3">
        <v>2880</v>
      </c>
      <c r="B2882" s="78">
        <v>45545</v>
      </c>
      <c r="C2882" s="73" t="str">
        <f>_xlfn.XLOOKUP(Table5[[#This Row],[Serial '#]],Table10[Serial '#],Table10[Date],"",,)</f>
        <v/>
      </c>
      <c r="D28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82" s="73" t="str">
        <f>IF(Table5[[#This Row],[Date Distributed]]="","In Stock","Distributed")</f>
        <v>In Stock</v>
      </c>
      <c r="F2882" s="79" t="s">
        <v>660</v>
      </c>
      <c r="G2882" s="75" t="s">
        <v>761</v>
      </c>
      <c r="H2882" s="80" t="s">
        <v>787</v>
      </c>
      <c r="I2882" s="80" t="s">
        <v>787</v>
      </c>
      <c r="J2882" s="81" t="s">
        <v>3476</v>
      </c>
      <c r="K2882" s="80" t="s">
        <v>433</v>
      </c>
      <c r="L2882" s="3" t="str">
        <f>_xlfn.XLOOKUP(Table5[[#This Row],[Item '#]],Ticket_Forms[Form Number],Ticket_Forms[Game Name],"",,)</f>
        <v>Zip Zap</v>
      </c>
      <c r="M2882" s="15">
        <v>146</v>
      </c>
      <c r="N2882" s="3">
        <f>LOOKUP(Table5[[#This Row],[Item '#]],Ticket_Forms[Form Number],Ticket_Forms[Ticket Count])</f>
        <v>4560</v>
      </c>
      <c r="O2882" s="16">
        <f>LOOKUP(Table5[[#This Row],[Item '#]],Ticket_Forms[Form Number],Ticket_Forms[Ticket Value])</f>
        <v>1</v>
      </c>
      <c r="P2882" s="16">
        <f>LOOKUP(Table5[[#This Row],[Item '#]],Ticket_Forms[Form Number],Ticket_Forms[Revenue])</f>
        <v>4560</v>
      </c>
      <c r="Q2882" s="16">
        <f>LOOKUP(Table5[[#This Row],[Item '#]],Ticket_Forms[Form Number],Ticket_Forms[Ideal Profit])</f>
        <v>1100</v>
      </c>
      <c r="R2882" s="16">
        <f>LOOKUP(Table5[[#This Row],[Item '#]],Ticket_Forms[Form Number],Ticket_Forms[Prizes])</f>
        <v>3460</v>
      </c>
      <c r="S2882" s="16">
        <f>LOOKUP(Table5[[#This Row],[Item '#]],Ticket_Forms[Form Number],Ticket_Forms[Location Rent])</f>
        <v>273</v>
      </c>
      <c r="T2882" s="16">
        <f>LOOKUP(Table5[[#This Row],[Item '#]],Ticket_Forms[Form Number],Ticket_Forms[Last Sale])</f>
        <v>0</v>
      </c>
      <c r="U2882" s="16" t="s">
        <v>3909</v>
      </c>
      <c r="V2882" s="58" t="str">
        <f>Table5[[#This Row],[Date Distributed]]</f>
        <v/>
      </c>
      <c r="W2882" s="3" t="str">
        <f>_xlfn.XLOOKUP(Table5[[#This Row],[Serial '#]],Table10[Serial '#],Table10[Charity Association],"",,)</f>
        <v/>
      </c>
    </row>
    <row r="2883" spans="1:26" hidden="1" x14ac:dyDescent="0.35">
      <c r="A2883" s="3">
        <v>2881</v>
      </c>
      <c r="B2883" s="78">
        <v>45545</v>
      </c>
      <c r="C2883" s="73" t="str">
        <f>_xlfn.XLOOKUP(Table5[[#This Row],[Serial '#]],Table10[Serial '#],Table10[Date],"",,)</f>
        <v/>
      </c>
      <c r="D28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83" s="73" t="str">
        <f>IF(Table5[[#This Row],[Date Distributed]]="","In Stock","Distributed")</f>
        <v>In Stock</v>
      </c>
      <c r="F2883" s="79" t="s">
        <v>660</v>
      </c>
      <c r="G2883" s="75" t="s">
        <v>761</v>
      </c>
      <c r="H2883" s="80" t="s">
        <v>787</v>
      </c>
      <c r="I2883" s="80" t="s">
        <v>787</v>
      </c>
      <c r="J2883" s="81" t="s">
        <v>3477</v>
      </c>
      <c r="K2883" s="80" t="s">
        <v>433</v>
      </c>
      <c r="L2883" s="3" t="str">
        <f>_xlfn.XLOOKUP(Table5[[#This Row],[Item '#]],Ticket_Forms[Form Number],Ticket_Forms[Game Name],"",,)</f>
        <v>Zip Zap</v>
      </c>
      <c r="M2883" s="15">
        <v>146</v>
      </c>
      <c r="N2883" s="3">
        <f>LOOKUP(Table5[[#This Row],[Item '#]],Ticket_Forms[Form Number],Ticket_Forms[Ticket Count])</f>
        <v>4560</v>
      </c>
      <c r="O2883" s="16">
        <f>LOOKUP(Table5[[#This Row],[Item '#]],Ticket_Forms[Form Number],Ticket_Forms[Ticket Value])</f>
        <v>1</v>
      </c>
      <c r="P2883" s="16">
        <f>LOOKUP(Table5[[#This Row],[Item '#]],Ticket_Forms[Form Number],Ticket_Forms[Revenue])</f>
        <v>4560</v>
      </c>
      <c r="Q2883" s="16">
        <f>LOOKUP(Table5[[#This Row],[Item '#]],Ticket_Forms[Form Number],Ticket_Forms[Ideal Profit])</f>
        <v>1100</v>
      </c>
      <c r="R2883" s="16">
        <f>LOOKUP(Table5[[#This Row],[Item '#]],Ticket_Forms[Form Number],Ticket_Forms[Prizes])</f>
        <v>3460</v>
      </c>
      <c r="S2883" s="16">
        <f>LOOKUP(Table5[[#This Row],[Item '#]],Ticket_Forms[Form Number],Ticket_Forms[Location Rent])</f>
        <v>273</v>
      </c>
      <c r="T2883" s="16">
        <f>LOOKUP(Table5[[#This Row],[Item '#]],Ticket_Forms[Form Number],Ticket_Forms[Last Sale])</f>
        <v>0</v>
      </c>
      <c r="U2883" s="16" t="s">
        <v>3909</v>
      </c>
      <c r="V2883" s="58" t="str">
        <f>Table5[[#This Row],[Date Distributed]]</f>
        <v/>
      </c>
      <c r="W2883" s="3" t="str">
        <f>_xlfn.XLOOKUP(Table5[[#This Row],[Serial '#]],Table10[Serial '#],Table10[Charity Association],"",,)</f>
        <v/>
      </c>
    </row>
    <row r="2884" spans="1:26" hidden="1" x14ac:dyDescent="0.35">
      <c r="A2884" s="3">
        <v>2882</v>
      </c>
      <c r="B2884" s="78">
        <v>45545</v>
      </c>
      <c r="C2884" s="73" t="str">
        <f>_xlfn.XLOOKUP(Table5[[#This Row],[Serial '#]],Table10[Serial '#],Table10[Date],"",,)</f>
        <v/>
      </c>
      <c r="D28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84" s="73" t="str">
        <f>IF(Table5[[#This Row],[Date Distributed]]="","In Stock","Distributed")</f>
        <v>In Stock</v>
      </c>
      <c r="F2884" s="79" t="s">
        <v>660</v>
      </c>
      <c r="G2884" s="75" t="s">
        <v>761</v>
      </c>
      <c r="H2884" s="80" t="s">
        <v>787</v>
      </c>
      <c r="I2884" s="80" t="s">
        <v>787</v>
      </c>
      <c r="J2884" s="81" t="s">
        <v>3478</v>
      </c>
      <c r="K2884" s="80" t="s">
        <v>433</v>
      </c>
      <c r="L2884" s="3" t="str">
        <f>_xlfn.XLOOKUP(Table5[[#This Row],[Item '#]],Ticket_Forms[Form Number],Ticket_Forms[Game Name],"",,)</f>
        <v>Zip Zap</v>
      </c>
      <c r="M2884" s="15">
        <v>146</v>
      </c>
      <c r="N2884" s="3">
        <f>LOOKUP(Table5[[#This Row],[Item '#]],Ticket_Forms[Form Number],Ticket_Forms[Ticket Count])</f>
        <v>4560</v>
      </c>
      <c r="O2884" s="16">
        <f>LOOKUP(Table5[[#This Row],[Item '#]],Ticket_Forms[Form Number],Ticket_Forms[Ticket Value])</f>
        <v>1</v>
      </c>
      <c r="P2884" s="16">
        <f>LOOKUP(Table5[[#This Row],[Item '#]],Ticket_Forms[Form Number],Ticket_Forms[Revenue])</f>
        <v>4560</v>
      </c>
      <c r="Q2884" s="16">
        <f>LOOKUP(Table5[[#This Row],[Item '#]],Ticket_Forms[Form Number],Ticket_Forms[Ideal Profit])</f>
        <v>1100</v>
      </c>
      <c r="R2884" s="16">
        <f>LOOKUP(Table5[[#This Row],[Item '#]],Ticket_Forms[Form Number],Ticket_Forms[Prizes])</f>
        <v>3460</v>
      </c>
      <c r="S2884" s="16">
        <f>LOOKUP(Table5[[#This Row],[Item '#]],Ticket_Forms[Form Number],Ticket_Forms[Location Rent])</f>
        <v>273</v>
      </c>
      <c r="T2884" s="16">
        <f>LOOKUP(Table5[[#This Row],[Item '#]],Ticket_Forms[Form Number],Ticket_Forms[Last Sale])</f>
        <v>0</v>
      </c>
      <c r="U2884" s="16" t="s">
        <v>3909</v>
      </c>
      <c r="V2884" s="58" t="str">
        <f>Table5[[#This Row],[Date Distributed]]</f>
        <v/>
      </c>
      <c r="W2884" s="3" t="str">
        <f>_xlfn.XLOOKUP(Table5[[#This Row],[Serial '#]],Table10[Serial '#],Table10[Charity Association],"",,)</f>
        <v/>
      </c>
    </row>
    <row r="2885" spans="1:26" hidden="1" x14ac:dyDescent="0.35">
      <c r="A2885" s="3">
        <v>2883</v>
      </c>
      <c r="B2885" s="78">
        <v>45545</v>
      </c>
      <c r="C2885" s="73" t="str">
        <f>_xlfn.XLOOKUP(Table5[[#This Row],[Serial '#]],Table10[Serial '#],Table10[Date],"",,)</f>
        <v/>
      </c>
      <c r="D28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85" s="73" t="str">
        <f>IF(Table5[[#This Row],[Date Distributed]]="","In Stock","Distributed")</f>
        <v>In Stock</v>
      </c>
      <c r="F2885" s="79" t="s">
        <v>660</v>
      </c>
      <c r="G2885" s="75" t="s">
        <v>761</v>
      </c>
      <c r="H2885" s="80" t="s">
        <v>787</v>
      </c>
      <c r="I2885" s="80" t="s">
        <v>787</v>
      </c>
      <c r="J2885" s="81" t="s">
        <v>3479</v>
      </c>
      <c r="K2885" s="80" t="s">
        <v>433</v>
      </c>
      <c r="L2885" s="3" t="str">
        <f>_xlfn.XLOOKUP(Table5[[#This Row],[Item '#]],Ticket_Forms[Form Number],Ticket_Forms[Game Name],"",,)</f>
        <v>Zip Zap</v>
      </c>
      <c r="M2885" s="15">
        <v>146</v>
      </c>
      <c r="N2885" s="3">
        <f>LOOKUP(Table5[[#This Row],[Item '#]],Ticket_Forms[Form Number],Ticket_Forms[Ticket Count])</f>
        <v>4560</v>
      </c>
      <c r="O2885" s="16">
        <f>LOOKUP(Table5[[#This Row],[Item '#]],Ticket_Forms[Form Number],Ticket_Forms[Ticket Value])</f>
        <v>1</v>
      </c>
      <c r="P2885" s="16">
        <f>LOOKUP(Table5[[#This Row],[Item '#]],Ticket_Forms[Form Number],Ticket_Forms[Revenue])</f>
        <v>4560</v>
      </c>
      <c r="Q2885" s="16">
        <f>LOOKUP(Table5[[#This Row],[Item '#]],Ticket_Forms[Form Number],Ticket_Forms[Ideal Profit])</f>
        <v>1100</v>
      </c>
      <c r="R2885" s="16">
        <f>LOOKUP(Table5[[#This Row],[Item '#]],Ticket_Forms[Form Number],Ticket_Forms[Prizes])</f>
        <v>3460</v>
      </c>
      <c r="S2885" s="16">
        <f>LOOKUP(Table5[[#This Row],[Item '#]],Ticket_Forms[Form Number],Ticket_Forms[Location Rent])</f>
        <v>273</v>
      </c>
      <c r="T2885" s="16">
        <f>LOOKUP(Table5[[#This Row],[Item '#]],Ticket_Forms[Form Number],Ticket_Forms[Last Sale])</f>
        <v>0</v>
      </c>
      <c r="U2885" s="16" t="s">
        <v>3909</v>
      </c>
      <c r="V2885" s="58" t="str">
        <f>Table5[[#This Row],[Date Distributed]]</f>
        <v/>
      </c>
      <c r="W2885" s="3" t="str">
        <f>_xlfn.XLOOKUP(Table5[[#This Row],[Serial '#]],Table10[Serial '#],Table10[Charity Association],"",,)</f>
        <v/>
      </c>
    </row>
    <row r="2886" spans="1:26" hidden="1" x14ac:dyDescent="0.35">
      <c r="A2886" s="3">
        <v>2884</v>
      </c>
      <c r="B2886" s="78">
        <v>45545</v>
      </c>
      <c r="C2886" s="73" t="str">
        <f>_xlfn.XLOOKUP(Table5[[#This Row],[Serial '#]],Table10[Serial '#],Table10[Date],"",,)</f>
        <v/>
      </c>
      <c r="D28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86" s="73" t="str">
        <f>IF(Table5[[#This Row],[Date Distributed]]="","In Stock","Distributed")</f>
        <v>In Stock</v>
      </c>
      <c r="F2886" s="79" t="s">
        <v>660</v>
      </c>
      <c r="G2886" s="75" t="s">
        <v>761</v>
      </c>
      <c r="H2886" s="80" t="s">
        <v>787</v>
      </c>
      <c r="I2886" s="80" t="s">
        <v>787</v>
      </c>
      <c r="J2886" s="81" t="s">
        <v>3480</v>
      </c>
      <c r="K2886" s="80" t="s">
        <v>3645</v>
      </c>
      <c r="L2886" s="3" t="str">
        <f>_xlfn.XLOOKUP(Table5[[#This Row],[Item '#]],Ticket_Forms[Form Number],Ticket_Forms[Game Name],"",,)</f>
        <v>Big 5</v>
      </c>
      <c r="M2886" s="15">
        <v>360</v>
      </c>
      <c r="N2886" s="3">
        <f>LOOKUP(Table5[[#This Row],[Item '#]],Ticket_Forms[Form Number],Ticket_Forms[Ticket Count])</f>
        <v>9959</v>
      </c>
      <c r="O2886" s="16">
        <f>LOOKUP(Table5[[#This Row],[Item '#]],Ticket_Forms[Form Number],Ticket_Forms[Ticket Value])</f>
        <v>1</v>
      </c>
      <c r="P2886" s="16">
        <f>LOOKUP(Table5[[#This Row],[Item '#]],Ticket_Forms[Form Number],Ticket_Forms[Revenue])</f>
        <v>9959</v>
      </c>
      <c r="Q2886" s="16">
        <f>LOOKUP(Table5[[#This Row],[Item '#]],Ticket_Forms[Form Number],Ticket_Forms[Ideal Profit])</f>
        <v>2119</v>
      </c>
      <c r="R2886" s="16">
        <f>LOOKUP(Table5[[#This Row],[Item '#]],Ticket_Forms[Form Number],Ticket_Forms[Prizes])</f>
        <v>7840</v>
      </c>
      <c r="S2886" s="16">
        <f>LOOKUP(Table5[[#This Row],[Item '#]],Ticket_Forms[Form Number],Ticket_Forms[Location Rent])</f>
        <v>597</v>
      </c>
      <c r="T2886" s="16">
        <f>LOOKUP(Table5[[#This Row],[Item '#]],Ticket_Forms[Form Number],Ticket_Forms[Last Sale])</f>
        <v>0</v>
      </c>
      <c r="U2886" s="16" t="s">
        <v>3909</v>
      </c>
      <c r="V2886" s="58" t="str">
        <f>Table5[[#This Row],[Date Distributed]]</f>
        <v/>
      </c>
      <c r="W2886" s="3" t="str">
        <f>_xlfn.XLOOKUP(Table5[[#This Row],[Serial '#]],Table10[Serial '#],Table10[Charity Association],"",,)</f>
        <v/>
      </c>
    </row>
    <row r="2887" spans="1:26" hidden="1" x14ac:dyDescent="0.35">
      <c r="A2887" s="3">
        <v>2885</v>
      </c>
      <c r="B2887" s="85">
        <v>45545</v>
      </c>
      <c r="C2887" s="73" t="str">
        <f>_xlfn.XLOOKUP(Table5[[#This Row],[Serial '#]],Table10[Serial '#],Table10[Date],"",,)</f>
        <v/>
      </c>
      <c r="D28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87" s="73" t="str">
        <f>IF(Table5[[#This Row],[Date Distributed]]="","In Stock","Distributed")</f>
        <v>In Stock</v>
      </c>
      <c r="F2887" s="79" t="s">
        <v>660</v>
      </c>
      <c r="G2887" s="75" t="s">
        <v>761</v>
      </c>
      <c r="H2887" s="80" t="s">
        <v>787</v>
      </c>
      <c r="I2887" s="80" t="s">
        <v>787</v>
      </c>
      <c r="J2887" s="81" t="s">
        <v>3481</v>
      </c>
      <c r="K2887" s="80" t="s">
        <v>3645</v>
      </c>
      <c r="L2887" s="3" t="str">
        <f>_xlfn.XLOOKUP(Table5[[#This Row],[Item '#]],Ticket_Forms[Form Number],Ticket_Forms[Game Name],"",,)</f>
        <v>Big 5</v>
      </c>
      <c r="M2887" s="15">
        <v>360</v>
      </c>
      <c r="N2887" s="3">
        <f>LOOKUP(Table5[[#This Row],[Item '#]],Ticket_Forms[Form Number],Ticket_Forms[Ticket Count])</f>
        <v>9959</v>
      </c>
      <c r="O2887" s="16">
        <f>LOOKUP(Table5[[#This Row],[Item '#]],Ticket_Forms[Form Number],Ticket_Forms[Ticket Value])</f>
        <v>1</v>
      </c>
      <c r="P2887" s="16">
        <f>LOOKUP(Table5[[#This Row],[Item '#]],Ticket_Forms[Form Number],Ticket_Forms[Revenue])</f>
        <v>9959</v>
      </c>
      <c r="Q2887" s="16">
        <f>LOOKUP(Table5[[#This Row],[Item '#]],Ticket_Forms[Form Number],Ticket_Forms[Ideal Profit])</f>
        <v>2119</v>
      </c>
      <c r="R2887" s="16">
        <f>LOOKUP(Table5[[#This Row],[Item '#]],Ticket_Forms[Form Number],Ticket_Forms[Prizes])</f>
        <v>7840</v>
      </c>
      <c r="S2887" s="16">
        <f>LOOKUP(Table5[[#This Row],[Item '#]],Ticket_Forms[Form Number],Ticket_Forms[Location Rent])</f>
        <v>597</v>
      </c>
      <c r="T2887" s="16">
        <f>LOOKUP(Table5[[#This Row],[Item '#]],Ticket_Forms[Form Number],Ticket_Forms[Last Sale])</f>
        <v>0</v>
      </c>
      <c r="U2887" s="16" t="s">
        <v>3909</v>
      </c>
      <c r="V2887" s="58" t="str">
        <f>Table5[[#This Row],[Date Distributed]]</f>
        <v/>
      </c>
      <c r="W2887" s="3" t="str">
        <f>_xlfn.XLOOKUP(Table5[[#This Row],[Serial '#]],Table10[Serial '#],Table10[Charity Association],"",,)</f>
        <v/>
      </c>
      <c r="Z2887" s="3" t="s">
        <v>3909</v>
      </c>
    </row>
    <row r="2888" spans="1:26" hidden="1" x14ac:dyDescent="0.35">
      <c r="A2888" s="3">
        <v>2886</v>
      </c>
      <c r="B2888" s="78">
        <v>45545</v>
      </c>
      <c r="C2888" s="73" t="str">
        <f>_xlfn.XLOOKUP(Table5[[#This Row],[Serial '#]],Table10[Serial '#],Table10[Date],"",,)</f>
        <v/>
      </c>
      <c r="D28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88" s="73" t="str">
        <f>IF(Table5[[#This Row],[Date Distributed]]="","In Stock","Distributed")</f>
        <v>In Stock</v>
      </c>
      <c r="F2888" s="79" t="s">
        <v>660</v>
      </c>
      <c r="G2888" s="75" t="s">
        <v>761</v>
      </c>
      <c r="H2888" s="80" t="s">
        <v>787</v>
      </c>
      <c r="I2888" s="80" t="s">
        <v>787</v>
      </c>
      <c r="J2888" s="81" t="s">
        <v>3482</v>
      </c>
      <c r="K2888" s="80" t="s">
        <v>3645</v>
      </c>
      <c r="L2888" s="3" t="str">
        <f>_xlfn.XLOOKUP(Table5[[#This Row],[Item '#]],Ticket_Forms[Form Number],Ticket_Forms[Game Name],"",,)</f>
        <v>Big 5</v>
      </c>
      <c r="M2888" s="15">
        <v>360</v>
      </c>
      <c r="N2888" s="3">
        <f>LOOKUP(Table5[[#This Row],[Item '#]],Ticket_Forms[Form Number],Ticket_Forms[Ticket Count])</f>
        <v>9959</v>
      </c>
      <c r="O2888" s="16">
        <f>LOOKUP(Table5[[#This Row],[Item '#]],Ticket_Forms[Form Number],Ticket_Forms[Ticket Value])</f>
        <v>1</v>
      </c>
      <c r="P2888" s="16">
        <f>LOOKUP(Table5[[#This Row],[Item '#]],Ticket_Forms[Form Number],Ticket_Forms[Revenue])</f>
        <v>9959</v>
      </c>
      <c r="Q2888" s="16">
        <f>LOOKUP(Table5[[#This Row],[Item '#]],Ticket_Forms[Form Number],Ticket_Forms[Ideal Profit])</f>
        <v>2119</v>
      </c>
      <c r="R2888" s="16">
        <f>LOOKUP(Table5[[#This Row],[Item '#]],Ticket_Forms[Form Number],Ticket_Forms[Prizes])</f>
        <v>7840</v>
      </c>
      <c r="S2888" s="16">
        <f>LOOKUP(Table5[[#This Row],[Item '#]],Ticket_Forms[Form Number],Ticket_Forms[Location Rent])</f>
        <v>597</v>
      </c>
      <c r="T2888" s="16">
        <f>LOOKUP(Table5[[#This Row],[Item '#]],Ticket_Forms[Form Number],Ticket_Forms[Last Sale])</f>
        <v>0</v>
      </c>
      <c r="U2888" s="16" t="s">
        <v>3909</v>
      </c>
      <c r="V2888" s="58" t="str">
        <f>Table5[[#This Row],[Date Distributed]]</f>
        <v/>
      </c>
      <c r="W2888" s="3" t="str">
        <f>_xlfn.XLOOKUP(Table5[[#This Row],[Serial '#]],Table10[Serial '#],Table10[Charity Association],"",,)</f>
        <v/>
      </c>
    </row>
    <row r="2889" spans="1:26" hidden="1" x14ac:dyDescent="0.35">
      <c r="A2889" s="3">
        <v>2887</v>
      </c>
      <c r="B2889" s="78">
        <v>45545</v>
      </c>
      <c r="C2889" s="73" t="str">
        <f>_xlfn.XLOOKUP(Table5[[#This Row],[Serial '#]],Table10[Serial '#],Table10[Date],"",,)</f>
        <v/>
      </c>
      <c r="D28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89" s="73" t="str">
        <f>IF(Table5[[#This Row],[Date Distributed]]="","In Stock","Distributed")</f>
        <v>In Stock</v>
      </c>
      <c r="F2889" s="79" t="s">
        <v>660</v>
      </c>
      <c r="G2889" s="75" t="s">
        <v>761</v>
      </c>
      <c r="H2889" s="80" t="s">
        <v>787</v>
      </c>
      <c r="I2889" s="80" t="s">
        <v>787</v>
      </c>
      <c r="J2889" s="81" t="s">
        <v>3483</v>
      </c>
      <c r="K2889" s="80" t="s">
        <v>659</v>
      </c>
      <c r="L2889" s="3" t="str">
        <f>_xlfn.XLOOKUP(Table5[[#This Row],[Item '#]],Ticket_Forms[Form Number],Ticket_Forms[Game Name],"",,)</f>
        <v>Crowns and Bars</v>
      </c>
      <c r="M2889" s="15">
        <v>102</v>
      </c>
      <c r="N2889" s="3">
        <f>LOOKUP(Table5[[#This Row],[Item '#]],Ticket_Forms[Form Number],Ticket_Forms[Ticket Count])</f>
        <v>3000</v>
      </c>
      <c r="O2889" s="16">
        <f>LOOKUP(Table5[[#This Row],[Item '#]],Ticket_Forms[Form Number],Ticket_Forms[Ticket Value])</f>
        <v>1</v>
      </c>
      <c r="P2889" s="16">
        <f>LOOKUP(Table5[[#This Row],[Item '#]],Ticket_Forms[Form Number],Ticket_Forms[Revenue])</f>
        <v>3000</v>
      </c>
      <c r="Q2889" s="16">
        <f>LOOKUP(Table5[[#This Row],[Item '#]],Ticket_Forms[Form Number],Ticket_Forms[Ideal Profit])</f>
        <v>750</v>
      </c>
      <c r="R2889" s="16">
        <f>LOOKUP(Table5[[#This Row],[Item '#]],Ticket_Forms[Form Number],Ticket_Forms[Prizes])</f>
        <v>2250</v>
      </c>
      <c r="S2889" s="16">
        <f>LOOKUP(Table5[[#This Row],[Item '#]],Ticket_Forms[Form Number],Ticket_Forms[Location Rent])</f>
        <v>180</v>
      </c>
      <c r="T2889" s="16">
        <f>LOOKUP(Table5[[#This Row],[Item '#]],Ticket_Forms[Form Number],Ticket_Forms[Last Sale])</f>
        <v>200</v>
      </c>
      <c r="U2889" s="16" t="s">
        <v>3909</v>
      </c>
      <c r="V2889" s="58" t="str">
        <f>Table5[[#This Row],[Date Distributed]]</f>
        <v/>
      </c>
      <c r="W2889" s="3" t="str">
        <f>_xlfn.XLOOKUP(Table5[[#This Row],[Serial '#]],Table10[Serial '#],Table10[Charity Association],"",,)</f>
        <v/>
      </c>
    </row>
    <row r="2890" spans="1:26" hidden="1" x14ac:dyDescent="0.35">
      <c r="A2890" s="3">
        <v>2888</v>
      </c>
      <c r="B2890" s="78">
        <v>45545</v>
      </c>
      <c r="C2890" s="73" t="str">
        <f>_xlfn.XLOOKUP(Table5[[#This Row],[Serial '#]],Table10[Serial '#],Table10[Date],"",,)</f>
        <v/>
      </c>
      <c r="D28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90" s="73" t="str">
        <f>IF(Table5[[#This Row],[Date Distributed]]="","In Stock","Distributed")</f>
        <v>In Stock</v>
      </c>
      <c r="F2890" s="79" t="s">
        <v>660</v>
      </c>
      <c r="G2890" s="75" t="s">
        <v>761</v>
      </c>
      <c r="H2890" s="80" t="s">
        <v>787</v>
      </c>
      <c r="I2890" s="80" t="s">
        <v>787</v>
      </c>
      <c r="J2890" s="81" t="s">
        <v>3484</v>
      </c>
      <c r="K2890" s="80" t="s">
        <v>659</v>
      </c>
      <c r="L2890" s="3" t="str">
        <f>_xlfn.XLOOKUP(Table5[[#This Row],[Item '#]],Ticket_Forms[Form Number],Ticket_Forms[Game Name],"",,)</f>
        <v>Crowns and Bars</v>
      </c>
      <c r="M2890" s="15">
        <v>102</v>
      </c>
      <c r="N2890" s="3">
        <f>LOOKUP(Table5[[#This Row],[Item '#]],Ticket_Forms[Form Number],Ticket_Forms[Ticket Count])</f>
        <v>3000</v>
      </c>
      <c r="O2890" s="16">
        <f>LOOKUP(Table5[[#This Row],[Item '#]],Ticket_Forms[Form Number],Ticket_Forms[Ticket Value])</f>
        <v>1</v>
      </c>
      <c r="P2890" s="16">
        <f>LOOKUP(Table5[[#This Row],[Item '#]],Ticket_Forms[Form Number],Ticket_Forms[Revenue])</f>
        <v>3000</v>
      </c>
      <c r="Q2890" s="16">
        <f>LOOKUP(Table5[[#This Row],[Item '#]],Ticket_Forms[Form Number],Ticket_Forms[Ideal Profit])</f>
        <v>750</v>
      </c>
      <c r="R2890" s="16">
        <f>LOOKUP(Table5[[#This Row],[Item '#]],Ticket_Forms[Form Number],Ticket_Forms[Prizes])</f>
        <v>2250</v>
      </c>
      <c r="S2890" s="16">
        <f>LOOKUP(Table5[[#This Row],[Item '#]],Ticket_Forms[Form Number],Ticket_Forms[Location Rent])</f>
        <v>180</v>
      </c>
      <c r="T2890" s="16">
        <f>LOOKUP(Table5[[#This Row],[Item '#]],Ticket_Forms[Form Number],Ticket_Forms[Last Sale])</f>
        <v>200</v>
      </c>
      <c r="U2890" s="16" t="s">
        <v>3909</v>
      </c>
      <c r="V2890" s="58" t="str">
        <f>Table5[[#This Row],[Date Distributed]]</f>
        <v/>
      </c>
      <c r="W2890" s="3" t="str">
        <f>_xlfn.XLOOKUP(Table5[[#This Row],[Serial '#]],Table10[Serial '#],Table10[Charity Association],"",,)</f>
        <v/>
      </c>
    </row>
    <row r="2891" spans="1:26" hidden="1" x14ac:dyDescent="0.35">
      <c r="A2891" s="3">
        <v>2889</v>
      </c>
      <c r="B2891" s="78">
        <v>45545</v>
      </c>
      <c r="C2891" s="73" t="str">
        <f>_xlfn.XLOOKUP(Table5[[#This Row],[Serial '#]],Table10[Serial '#],Table10[Date],"",,)</f>
        <v/>
      </c>
      <c r="D28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91" s="73" t="str">
        <f>IF(Table5[[#This Row],[Date Distributed]]="","In Stock","Distributed")</f>
        <v>In Stock</v>
      </c>
      <c r="F2891" s="79" t="s">
        <v>660</v>
      </c>
      <c r="G2891" s="75" t="s">
        <v>761</v>
      </c>
      <c r="H2891" s="80" t="s">
        <v>787</v>
      </c>
      <c r="I2891" s="80" t="s">
        <v>787</v>
      </c>
      <c r="J2891" s="81" t="s">
        <v>3485</v>
      </c>
      <c r="K2891" s="80" t="s">
        <v>659</v>
      </c>
      <c r="L2891" s="3" t="str">
        <f>_xlfn.XLOOKUP(Table5[[#This Row],[Item '#]],Ticket_Forms[Form Number],Ticket_Forms[Game Name],"",,)</f>
        <v>Crowns and Bars</v>
      </c>
      <c r="M2891" s="15">
        <v>102</v>
      </c>
      <c r="N2891" s="3">
        <f>LOOKUP(Table5[[#This Row],[Item '#]],Ticket_Forms[Form Number],Ticket_Forms[Ticket Count])</f>
        <v>3000</v>
      </c>
      <c r="O2891" s="16">
        <f>LOOKUP(Table5[[#This Row],[Item '#]],Ticket_Forms[Form Number],Ticket_Forms[Ticket Value])</f>
        <v>1</v>
      </c>
      <c r="P2891" s="16">
        <f>LOOKUP(Table5[[#This Row],[Item '#]],Ticket_Forms[Form Number],Ticket_Forms[Revenue])</f>
        <v>3000</v>
      </c>
      <c r="Q2891" s="16">
        <f>LOOKUP(Table5[[#This Row],[Item '#]],Ticket_Forms[Form Number],Ticket_Forms[Ideal Profit])</f>
        <v>750</v>
      </c>
      <c r="R2891" s="16">
        <f>LOOKUP(Table5[[#This Row],[Item '#]],Ticket_Forms[Form Number],Ticket_Forms[Prizes])</f>
        <v>2250</v>
      </c>
      <c r="S2891" s="16">
        <f>LOOKUP(Table5[[#This Row],[Item '#]],Ticket_Forms[Form Number],Ticket_Forms[Location Rent])</f>
        <v>180</v>
      </c>
      <c r="T2891" s="16">
        <f>LOOKUP(Table5[[#This Row],[Item '#]],Ticket_Forms[Form Number],Ticket_Forms[Last Sale])</f>
        <v>200</v>
      </c>
      <c r="U2891" s="16" t="s">
        <v>3909</v>
      </c>
      <c r="V2891" s="58" t="str">
        <f>Table5[[#This Row],[Date Distributed]]</f>
        <v/>
      </c>
      <c r="W2891" s="3" t="str">
        <f>_xlfn.XLOOKUP(Table5[[#This Row],[Serial '#]],Table10[Serial '#],Table10[Charity Association],"",,)</f>
        <v/>
      </c>
    </row>
    <row r="2892" spans="1:26" hidden="1" x14ac:dyDescent="0.35">
      <c r="A2892" s="3">
        <v>2890</v>
      </c>
      <c r="B2892" s="78">
        <v>45545</v>
      </c>
      <c r="C2892" s="73" t="str">
        <f>_xlfn.XLOOKUP(Table5[[#This Row],[Serial '#]],Table10[Serial '#],Table10[Date],"",,)</f>
        <v/>
      </c>
      <c r="D28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92" s="73" t="str">
        <f>IF(Table5[[#This Row],[Date Distributed]]="","In Stock","Distributed")</f>
        <v>In Stock</v>
      </c>
      <c r="F2892" s="79" t="s">
        <v>660</v>
      </c>
      <c r="G2892" s="75" t="s">
        <v>761</v>
      </c>
      <c r="H2892" s="80" t="s">
        <v>787</v>
      </c>
      <c r="I2892" s="80" t="s">
        <v>787</v>
      </c>
      <c r="J2892" s="81" t="s">
        <v>3486</v>
      </c>
      <c r="K2892" s="80" t="s">
        <v>659</v>
      </c>
      <c r="L2892" s="3" t="str">
        <f>_xlfn.XLOOKUP(Table5[[#This Row],[Item '#]],Ticket_Forms[Form Number],Ticket_Forms[Game Name],"",,)</f>
        <v>Crowns and Bars</v>
      </c>
      <c r="M2892" s="15">
        <v>102</v>
      </c>
      <c r="N2892" s="3">
        <f>LOOKUP(Table5[[#This Row],[Item '#]],Ticket_Forms[Form Number],Ticket_Forms[Ticket Count])</f>
        <v>3000</v>
      </c>
      <c r="O2892" s="16">
        <f>LOOKUP(Table5[[#This Row],[Item '#]],Ticket_Forms[Form Number],Ticket_Forms[Ticket Value])</f>
        <v>1</v>
      </c>
      <c r="P2892" s="16">
        <f>LOOKUP(Table5[[#This Row],[Item '#]],Ticket_Forms[Form Number],Ticket_Forms[Revenue])</f>
        <v>3000</v>
      </c>
      <c r="Q2892" s="16">
        <f>LOOKUP(Table5[[#This Row],[Item '#]],Ticket_Forms[Form Number],Ticket_Forms[Ideal Profit])</f>
        <v>750</v>
      </c>
      <c r="R2892" s="16">
        <f>LOOKUP(Table5[[#This Row],[Item '#]],Ticket_Forms[Form Number],Ticket_Forms[Prizes])</f>
        <v>2250</v>
      </c>
      <c r="S2892" s="16">
        <f>LOOKUP(Table5[[#This Row],[Item '#]],Ticket_Forms[Form Number],Ticket_Forms[Location Rent])</f>
        <v>180</v>
      </c>
      <c r="T2892" s="16">
        <f>LOOKUP(Table5[[#This Row],[Item '#]],Ticket_Forms[Form Number],Ticket_Forms[Last Sale])</f>
        <v>200</v>
      </c>
      <c r="U2892" s="16" t="s">
        <v>3909</v>
      </c>
      <c r="V2892" s="58" t="str">
        <f>Table5[[#This Row],[Date Distributed]]</f>
        <v/>
      </c>
      <c r="W2892" s="3" t="str">
        <f>_xlfn.XLOOKUP(Table5[[#This Row],[Serial '#]],Table10[Serial '#],Table10[Charity Association],"",,)</f>
        <v/>
      </c>
    </row>
    <row r="2893" spans="1:26" hidden="1" x14ac:dyDescent="0.35">
      <c r="A2893" s="3">
        <v>2891</v>
      </c>
      <c r="B2893" s="78">
        <v>45545</v>
      </c>
      <c r="C2893" s="73" t="str">
        <f>_xlfn.XLOOKUP(Table5[[#This Row],[Serial '#]],Table10[Serial '#],Table10[Date],"",,)</f>
        <v/>
      </c>
      <c r="D28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93" s="73" t="str">
        <f>IF(Table5[[#This Row],[Date Distributed]]="","In Stock","Distributed")</f>
        <v>In Stock</v>
      </c>
      <c r="F2893" s="79" t="s">
        <v>660</v>
      </c>
      <c r="G2893" s="75" t="s">
        <v>761</v>
      </c>
      <c r="H2893" s="80" t="s">
        <v>787</v>
      </c>
      <c r="I2893" s="80" t="s">
        <v>787</v>
      </c>
      <c r="J2893" s="81" t="s">
        <v>3487</v>
      </c>
      <c r="K2893" s="80" t="s">
        <v>659</v>
      </c>
      <c r="L2893" s="3" t="str">
        <f>_xlfn.XLOOKUP(Table5[[#This Row],[Item '#]],Ticket_Forms[Form Number],Ticket_Forms[Game Name],"",,)</f>
        <v>Crowns and Bars</v>
      </c>
      <c r="M2893" s="15">
        <v>102</v>
      </c>
      <c r="N2893" s="3">
        <f>LOOKUP(Table5[[#This Row],[Item '#]],Ticket_Forms[Form Number],Ticket_Forms[Ticket Count])</f>
        <v>3000</v>
      </c>
      <c r="O2893" s="16">
        <f>LOOKUP(Table5[[#This Row],[Item '#]],Ticket_Forms[Form Number],Ticket_Forms[Ticket Value])</f>
        <v>1</v>
      </c>
      <c r="P2893" s="16">
        <f>LOOKUP(Table5[[#This Row],[Item '#]],Ticket_Forms[Form Number],Ticket_Forms[Revenue])</f>
        <v>3000</v>
      </c>
      <c r="Q2893" s="16">
        <f>LOOKUP(Table5[[#This Row],[Item '#]],Ticket_Forms[Form Number],Ticket_Forms[Ideal Profit])</f>
        <v>750</v>
      </c>
      <c r="R2893" s="16">
        <f>LOOKUP(Table5[[#This Row],[Item '#]],Ticket_Forms[Form Number],Ticket_Forms[Prizes])</f>
        <v>2250</v>
      </c>
      <c r="S2893" s="16">
        <f>LOOKUP(Table5[[#This Row],[Item '#]],Ticket_Forms[Form Number],Ticket_Forms[Location Rent])</f>
        <v>180</v>
      </c>
      <c r="T2893" s="16">
        <f>LOOKUP(Table5[[#This Row],[Item '#]],Ticket_Forms[Form Number],Ticket_Forms[Last Sale])</f>
        <v>200</v>
      </c>
      <c r="U2893" s="16" t="s">
        <v>3909</v>
      </c>
      <c r="V2893" s="58" t="str">
        <f>Table5[[#This Row],[Date Distributed]]</f>
        <v/>
      </c>
      <c r="W2893" s="3" t="str">
        <f>_xlfn.XLOOKUP(Table5[[#This Row],[Serial '#]],Table10[Serial '#],Table10[Charity Association],"",,)</f>
        <v/>
      </c>
    </row>
    <row r="2894" spans="1:26" hidden="1" x14ac:dyDescent="0.35">
      <c r="A2894" s="3">
        <v>2892</v>
      </c>
      <c r="B2894" s="78">
        <v>45545</v>
      </c>
      <c r="C2894" s="73" t="str">
        <f>_xlfn.XLOOKUP(Table5[[#This Row],[Serial '#]],Table10[Serial '#],Table10[Date],"",,)</f>
        <v/>
      </c>
      <c r="D28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94" s="73" t="str">
        <f>IF(Table5[[#This Row],[Date Distributed]]="","In Stock","Distributed")</f>
        <v>In Stock</v>
      </c>
      <c r="F2894" s="79" t="s">
        <v>660</v>
      </c>
      <c r="G2894" s="75" t="s">
        <v>761</v>
      </c>
      <c r="H2894" s="80" t="s">
        <v>787</v>
      </c>
      <c r="I2894" s="80" t="s">
        <v>787</v>
      </c>
      <c r="J2894" s="81" t="s">
        <v>3488</v>
      </c>
      <c r="K2894" s="80" t="s">
        <v>659</v>
      </c>
      <c r="L2894" s="3" t="str">
        <f>_xlfn.XLOOKUP(Table5[[#This Row],[Item '#]],Ticket_Forms[Form Number],Ticket_Forms[Game Name],"",,)</f>
        <v>Crowns and Bars</v>
      </c>
      <c r="M2894" s="15">
        <v>102</v>
      </c>
      <c r="N2894" s="3">
        <f>LOOKUP(Table5[[#This Row],[Item '#]],Ticket_Forms[Form Number],Ticket_Forms[Ticket Count])</f>
        <v>3000</v>
      </c>
      <c r="O2894" s="16">
        <f>LOOKUP(Table5[[#This Row],[Item '#]],Ticket_Forms[Form Number],Ticket_Forms[Ticket Value])</f>
        <v>1</v>
      </c>
      <c r="P2894" s="16">
        <f>LOOKUP(Table5[[#This Row],[Item '#]],Ticket_Forms[Form Number],Ticket_Forms[Revenue])</f>
        <v>3000</v>
      </c>
      <c r="Q2894" s="16">
        <f>LOOKUP(Table5[[#This Row],[Item '#]],Ticket_Forms[Form Number],Ticket_Forms[Ideal Profit])</f>
        <v>750</v>
      </c>
      <c r="R2894" s="16">
        <f>LOOKUP(Table5[[#This Row],[Item '#]],Ticket_Forms[Form Number],Ticket_Forms[Prizes])</f>
        <v>2250</v>
      </c>
      <c r="S2894" s="16">
        <f>LOOKUP(Table5[[#This Row],[Item '#]],Ticket_Forms[Form Number],Ticket_Forms[Location Rent])</f>
        <v>180</v>
      </c>
      <c r="T2894" s="16">
        <f>LOOKUP(Table5[[#This Row],[Item '#]],Ticket_Forms[Form Number],Ticket_Forms[Last Sale])</f>
        <v>200</v>
      </c>
      <c r="U2894" s="16" t="s">
        <v>3909</v>
      </c>
      <c r="V2894" s="58" t="str">
        <f>Table5[[#This Row],[Date Distributed]]</f>
        <v/>
      </c>
      <c r="W2894" s="3" t="str">
        <f>_xlfn.XLOOKUP(Table5[[#This Row],[Serial '#]],Table10[Serial '#],Table10[Charity Association],"",,)</f>
        <v/>
      </c>
    </row>
    <row r="2895" spans="1:26" hidden="1" x14ac:dyDescent="0.35">
      <c r="A2895" s="3">
        <v>2893</v>
      </c>
      <c r="B2895" s="78">
        <v>45545</v>
      </c>
      <c r="C2895" s="73" t="str">
        <f>_xlfn.XLOOKUP(Table5[[#This Row],[Serial '#]],Table10[Serial '#],Table10[Date],"",,)</f>
        <v/>
      </c>
      <c r="D28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95" s="73" t="str">
        <f>IF(Table5[[#This Row],[Date Distributed]]="","In Stock","Distributed")</f>
        <v>In Stock</v>
      </c>
      <c r="F2895" s="79" t="s">
        <v>660</v>
      </c>
      <c r="G2895" s="75" t="s">
        <v>761</v>
      </c>
      <c r="H2895" s="80" t="s">
        <v>787</v>
      </c>
      <c r="I2895" s="80" t="s">
        <v>787</v>
      </c>
      <c r="J2895" s="81" t="s">
        <v>3489</v>
      </c>
      <c r="K2895" s="80" t="s">
        <v>659</v>
      </c>
      <c r="L2895" s="3" t="str">
        <f>_xlfn.XLOOKUP(Table5[[#This Row],[Item '#]],Ticket_Forms[Form Number],Ticket_Forms[Game Name],"",,)</f>
        <v>Crowns and Bars</v>
      </c>
      <c r="M2895" s="15">
        <v>102</v>
      </c>
      <c r="N2895" s="3">
        <f>LOOKUP(Table5[[#This Row],[Item '#]],Ticket_Forms[Form Number],Ticket_Forms[Ticket Count])</f>
        <v>3000</v>
      </c>
      <c r="O2895" s="16">
        <f>LOOKUP(Table5[[#This Row],[Item '#]],Ticket_Forms[Form Number],Ticket_Forms[Ticket Value])</f>
        <v>1</v>
      </c>
      <c r="P2895" s="16">
        <f>LOOKUP(Table5[[#This Row],[Item '#]],Ticket_Forms[Form Number],Ticket_Forms[Revenue])</f>
        <v>3000</v>
      </c>
      <c r="Q2895" s="16">
        <f>LOOKUP(Table5[[#This Row],[Item '#]],Ticket_Forms[Form Number],Ticket_Forms[Ideal Profit])</f>
        <v>750</v>
      </c>
      <c r="R2895" s="16">
        <f>LOOKUP(Table5[[#This Row],[Item '#]],Ticket_Forms[Form Number],Ticket_Forms[Prizes])</f>
        <v>2250</v>
      </c>
      <c r="S2895" s="16">
        <f>LOOKUP(Table5[[#This Row],[Item '#]],Ticket_Forms[Form Number],Ticket_Forms[Location Rent])</f>
        <v>180</v>
      </c>
      <c r="T2895" s="16">
        <f>LOOKUP(Table5[[#This Row],[Item '#]],Ticket_Forms[Form Number],Ticket_Forms[Last Sale])</f>
        <v>200</v>
      </c>
      <c r="U2895" s="16" t="s">
        <v>3909</v>
      </c>
      <c r="V2895" s="58" t="str">
        <f>Table5[[#This Row],[Date Distributed]]</f>
        <v/>
      </c>
      <c r="W2895" s="3" t="str">
        <f>_xlfn.XLOOKUP(Table5[[#This Row],[Serial '#]],Table10[Serial '#],Table10[Charity Association],"",,)</f>
        <v/>
      </c>
    </row>
    <row r="2896" spans="1:26" hidden="1" x14ac:dyDescent="0.35">
      <c r="A2896" s="3">
        <v>2894</v>
      </c>
      <c r="B2896" s="78">
        <v>45545</v>
      </c>
      <c r="C2896" s="73" t="str">
        <f>_xlfn.XLOOKUP(Table5[[#This Row],[Serial '#]],Table10[Serial '#],Table10[Date],"",,)</f>
        <v/>
      </c>
      <c r="D28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96" s="73" t="str">
        <f>IF(Table5[[#This Row],[Date Distributed]]="","In Stock","Distributed")</f>
        <v>In Stock</v>
      </c>
      <c r="F2896" s="79" t="s">
        <v>660</v>
      </c>
      <c r="G2896" s="75" t="s">
        <v>761</v>
      </c>
      <c r="H2896" s="80" t="s">
        <v>787</v>
      </c>
      <c r="I2896" s="80" t="s">
        <v>787</v>
      </c>
      <c r="J2896" s="81" t="s">
        <v>3490</v>
      </c>
      <c r="K2896" s="80" t="s">
        <v>659</v>
      </c>
      <c r="L2896" s="3" t="str">
        <f>_xlfn.XLOOKUP(Table5[[#This Row],[Item '#]],Ticket_Forms[Form Number],Ticket_Forms[Game Name],"",,)</f>
        <v>Crowns and Bars</v>
      </c>
      <c r="M2896" s="15">
        <v>102</v>
      </c>
      <c r="N2896" s="3">
        <f>LOOKUP(Table5[[#This Row],[Item '#]],Ticket_Forms[Form Number],Ticket_Forms[Ticket Count])</f>
        <v>3000</v>
      </c>
      <c r="O2896" s="16">
        <f>LOOKUP(Table5[[#This Row],[Item '#]],Ticket_Forms[Form Number],Ticket_Forms[Ticket Value])</f>
        <v>1</v>
      </c>
      <c r="P2896" s="16">
        <f>LOOKUP(Table5[[#This Row],[Item '#]],Ticket_Forms[Form Number],Ticket_Forms[Revenue])</f>
        <v>3000</v>
      </c>
      <c r="Q2896" s="16">
        <f>LOOKUP(Table5[[#This Row],[Item '#]],Ticket_Forms[Form Number],Ticket_Forms[Ideal Profit])</f>
        <v>750</v>
      </c>
      <c r="R2896" s="16">
        <f>LOOKUP(Table5[[#This Row],[Item '#]],Ticket_Forms[Form Number],Ticket_Forms[Prizes])</f>
        <v>2250</v>
      </c>
      <c r="S2896" s="16">
        <f>LOOKUP(Table5[[#This Row],[Item '#]],Ticket_Forms[Form Number],Ticket_Forms[Location Rent])</f>
        <v>180</v>
      </c>
      <c r="T2896" s="16">
        <f>LOOKUP(Table5[[#This Row],[Item '#]],Ticket_Forms[Form Number],Ticket_Forms[Last Sale])</f>
        <v>200</v>
      </c>
      <c r="U2896" s="16" t="s">
        <v>3909</v>
      </c>
      <c r="V2896" s="58" t="str">
        <f>Table5[[#This Row],[Date Distributed]]</f>
        <v/>
      </c>
      <c r="W2896" s="3" t="str">
        <f>_xlfn.XLOOKUP(Table5[[#This Row],[Serial '#]],Table10[Serial '#],Table10[Charity Association],"",,)</f>
        <v/>
      </c>
    </row>
    <row r="2897" spans="1:23" hidden="1" x14ac:dyDescent="0.35">
      <c r="A2897" s="3">
        <v>2895</v>
      </c>
      <c r="B2897" s="78">
        <v>45545</v>
      </c>
      <c r="C2897" s="73" t="str">
        <f>_xlfn.XLOOKUP(Table5[[#This Row],[Serial '#]],Table10[Serial '#],Table10[Date],"",,)</f>
        <v/>
      </c>
      <c r="D28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97" s="73" t="str">
        <f>IF(Table5[[#This Row],[Date Distributed]]="","In Stock","Distributed")</f>
        <v>In Stock</v>
      </c>
      <c r="F2897" s="79" t="s">
        <v>660</v>
      </c>
      <c r="G2897" s="75" t="s">
        <v>761</v>
      </c>
      <c r="H2897" s="80" t="s">
        <v>787</v>
      </c>
      <c r="I2897" s="80" t="s">
        <v>787</v>
      </c>
      <c r="J2897" s="81" t="s">
        <v>3491</v>
      </c>
      <c r="K2897" s="80" t="s">
        <v>659</v>
      </c>
      <c r="L2897" s="3" t="str">
        <f>_xlfn.XLOOKUP(Table5[[#This Row],[Item '#]],Ticket_Forms[Form Number],Ticket_Forms[Game Name],"",,)</f>
        <v>Crowns and Bars</v>
      </c>
      <c r="M2897" s="15">
        <v>102</v>
      </c>
      <c r="N2897" s="3">
        <f>LOOKUP(Table5[[#This Row],[Item '#]],Ticket_Forms[Form Number],Ticket_Forms[Ticket Count])</f>
        <v>3000</v>
      </c>
      <c r="O2897" s="16">
        <f>LOOKUP(Table5[[#This Row],[Item '#]],Ticket_Forms[Form Number],Ticket_Forms[Ticket Value])</f>
        <v>1</v>
      </c>
      <c r="P2897" s="16">
        <f>LOOKUP(Table5[[#This Row],[Item '#]],Ticket_Forms[Form Number],Ticket_Forms[Revenue])</f>
        <v>3000</v>
      </c>
      <c r="Q2897" s="16">
        <f>LOOKUP(Table5[[#This Row],[Item '#]],Ticket_Forms[Form Number],Ticket_Forms[Ideal Profit])</f>
        <v>750</v>
      </c>
      <c r="R2897" s="16">
        <f>LOOKUP(Table5[[#This Row],[Item '#]],Ticket_Forms[Form Number],Ticket_Forms[Prizes])</f>
        <v>2250</v>
      </c>
      <c r="S2897" s="16">
        <f>LOOKUP(Table5[[#This Row],[Item '#]],Ticket_Forms[Form Number],Ticket_Forms[Location Rent])</f>
        <v>180</v>
      </c>
      <c r="T2897" s="16">
        <f>LOOKUP(Table5[[#This Row],[Item '#]],Ticket_Forms[Form Number],Ticket_Forms[Last Sale])</f>
        <v>200</v>
      </c>
      <c r="U2897" s="16" t="s">
        <v>3909</v>
      </c>
      <c r="V2897" s="58" t="str">
        <f>Table5[[#This Row],[Date Distributed]]</f>
        <v/>
      </c>
      <c r="W2897" s="3" t="str">
        <f>_xlfn.XLOOKUP(Table5[[#This Row],[Serial '#]],Table10[Serial '#],Table10[Charity Association],"",,)</f>
        <v/>
      </c>
    </row>
    <row r="2898" spans="1:23" hidden="1" x14ac:dyDescent="0.35">
      <c r="A2898" s="3">
        <v>2896</v>
      </c>
      <c r="B2898" s="78">
        <v>45545</v>
      </c>
      <c r="C2898" s="73" t="str">
        <f>_xlfn.XLOOKUP(Table5[[#This Row],[Serial '#]],Table10[Serial '#],Table10[Date],"",,)</f>
        <v/>
      </c>
      <c r="D28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98" s="73" t="str">
        <f>IF(Table5[[#This Row],[Date Distributed]]="","In Stock","Distributed")</f>
        <v>In Stock</v>
      </c>
      <c r="F2898" s="79" t="s">
        <v>660</v>
      </c>
      <c r="G2898" s="75" t="s">
        <v>761</v>
      </c>
      <c r="H2898" s="80" t="s">
        <v>787</v>
      </c>
      <c r="I2898" s="80" t="s">
        <v>787</v>
      </c>
      <c r="J2898" s="81" t="s">
        <v>3492</v>
      </c>
      <c r="K2898" s="80" t="s">
        <v>659</v>
      </c>
      <c r="L2898" s="3" t="str">
        <f>_xlfn.XLOOKUP(Table5[[#This Row],[Item '#]],Ticket_Forms[Form Number],Ticket_Forms[Game Name],"",,)</f>
        <v>Crowns and Bars</v>
      </c>
      <c r="M2898" s="15">
        <v>102</v>
      </c>
      <c r="N2898" s="3">
        <f>LOOKUP(Table5[[#This Row],[Item '#]],Ticket_Forms[Form Number],Ticket_Forms[Ticket Count])</f>
        <v>3000</v>
      </c>
      <c r="O2898" s="16">
        <f>LOOKUP(Table5[[#This Row],[Item '#]],Ticket_Forms[Form Number],Ticket_Forms[Ticket Value])</f>
        <v>1</v>
      </c>
      <c r="P2898" s="16">
        <f>LOOKUP(Table5[[#This Row],[Item '#]],Ticket_Forms[Form Number],Ticket_Forms[Revenue])</f>
        <v>3000</v>
      </c>
      <c r="Q2898" s="16">
        <f>LOOKUP(Table5[[#This Row],[Item '#]],Ticket_Forms[Form Number],Ticket_Forms[Ideal Profit])</f>
        <v>750</v>
      </c>
      <c r="R2898" s="16">
        <f>LOOKUP(Table5[[#This Row],[Item '#]],Ticket_Forms[Form Number],Ticket_Forms[Prizes])</f>
        <v>2250</v>
      </c>
      <c r="S2898" s="16">
        <f>LOOKUP(Table5[[#This Row],[Item '#]],Ticket_Forms[Form Number],Ticket_Forms[Location Rent])</f>
        <v>180</v>
      </c>
      <c r="T2898" s="16">
        <f>LOOKUP(Table5[[#This Row],[Item '#]],Ticket_Forms[Form Number],Ticket_Forms[Last Sale])</f>
        <v>200</v>
      </c>
      <c r="U2898" s="16" t="s">
        <v>3909</v>
      </c>
      <c r="V2898" s="58" t="str">
        <f>Table5[[#This Row],[Date Distributed]]</f>
        <v/>
      </c>
      <c r="W2898" s="3" t="str">
        <f>_xlfn.XLOOKUP(Table5[[#This Row],[Serial '#]],Table10[Serial '#],Table10[Charity Association],"",,)</f>
        <v/>
      </c>
    </row>
    <row r="2899" spans="1:23" hidden="1" x14ac:dyDescent="0.35">
      <c r="A2899" s="3">
        <v>2897</v>
      </c>
      <c r="B2899" s="78">
        <v>45545</v>
      </c>
      <c r="C2899" s="73" t="str">
        <f>_xlfn.XLOOKUP(Table5[[#This Row],[Serial '#]],Table10[Serial '#],Table10[Date],"",,)</f>
        <v/>
      </c>
      <c r="D28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99" s="73" t="str">
        <f>IF(Table5[[#This Row],[Date Distributed]]="","In Stock","Distributed")</f>
        <v>In Stock</v>
      </c>
      <c r="F2899" s="79" t="s">
        <v>660</v>
      </c>
      <c r="G2899" s="75" t="s">
        <v>761</v>
      </c>
      <c r="H2899" s="80" t="s">
        <v>787</v>
      </c>
      <c r="I2899" s="80" t="s">
        <v>787</v>
      </c>
      <c r="J2899" s="81" t="s">
        <v>3493</v>
      </c>
      <c r="K2899" s="80" t="s">
        <v>659</v>
      </c>
      <c r="L2899" s="3" t="str">
        <f>_xlfn.XLOOKUP(Table5[[#This Row],[Item '#]],Ticket_Forms[Form Number],Ticket_Forms[Game Name],"",,)</f>
        <v>Crowns and Bars</v>
      </c>
      <c r="M2899" s="15">
        <v>102</v>
      </c>
      <c r="N2899" s="3">
        <f>LOOKUP(Table5[[#This Row],[Item '#]],Ticket_Forms[Form Number],Ticket_Forms[Ticket Count])</f>
        <v>3000</v>
      </c>
      <c r="O2899" s="16">
        <f>LOOKUP(Table5[[#This Row],[Item '#]],Ticket_Forms[Form Number],Ticket_Forms[Ticket Value])</f>
        <v>1</v>
      </c>
      <c r="P2899" s="16">
        <f>LOOKUP(Table5[[#This Row],[Item '#]],Ticket_Forms[Form Number],Ticket_Forms[Revenue])</f>
        <v>3000</v>
      </c>
      <c r="Q2899" s="16">
        <f>LOOKUP(Table5[[#This Row],[Item '#]],Ticket_Forms[Form Number],Ticket_Forms[Ideal Profit])</f>
        <v>750</v>
      </c>
      <c r="R2899" s="16">
        <f>LOOKUP(Table5[[#This Row],[Item '#]],Ticket_Forms[Form Number],Ticket_Forms[Prizes])</f>
        <v>2250</v>
      </c>
      <c r="S2899" s="16">
        <f>LOOKUP(Table5[[#This Row],[Item '#]],Ticket_Forms[Form Number],Ticket_Forms[Location Rent])</f>
        <v>180</v>
      </c>
      <c r="T2899" s="16">
        <f>LOOKUP(Table5[[#This Row],[Item '#]],Ticket_Forms[Form Number],Ticket_Forms[Last Sale])</f>
        <v>200</v>
      </c>
      <c r="U2899" s="16" t="s">
        <v>3909</v>
      </c>
      <c r="V2899" s="58" t="str">
        <f>Table5[[#This Row],[Date Distributed]]</f>
        <v/>
      </c>
      <c r="W2899" s="3" t="str">
        <f>_xlfn.XLOOKUP(Table5[[#This Row],[Serial '#]],Table10[Serial '#],Table10[Charity Association],"",,)</f>
        <v/>
      </c>
    </row>
    <row r="2900" spans="1:23" hidden="1" x14ac:dyDescent="0.35">
      <c r="A2900" s="3">
        <v>2898</v>
      </c>
      <c r="B2900" s="78">
        <v>45545</v>
      </c>
      <c r="C2900" s="73" t="str">
        <f>_xlfn.XLOOKUP(Table5[[#This Row],[Serial '#]],Table10[Serial '#],Table10[Date],"",,)</f>
        <v/>
      </c>
      <c r="D29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00" s="73" t="str">
        <f>IF(Table5[[#This Row],[Date Distributed]]="","In Stock","Distributed")</f>
        <v>In Stock</v>
      </c>
      <c r="F2900" s="79" t="s">
        <v>660</v>
      </c>
      <c r="G2900" s="75" t="s">
        <v>761</v>
      </c>
      <c r="H2900" s="80" t="s">
        <v>787</v>
      </c>
      <c r="I2900" s="80" t="s">
        <v>787</v>
      </c>
      <c r="J2900" s="81" t="s">
        <v>3494</v>
      </c>
      <c r="K2900" s="80" t="s">
        <v>659</v>
      </c>
      <c r="L2900" s="3" t="str">
        <f>_xlfn.XLOOKUP(Table5[[#This Row],[Item '#]],Ticket_Forms[Form Number],Ticket_Forms[Game Name],"",,)</f>
        <v>Crowns and Bars</v>
      </c>
      <c r="M2900" s="15">
        <v>102</v>
      </c>
      <c r="N2900" s="3">
        <f>LOOKUP(Table5[[#This Row],[Item '#]],Ticket_Forms[Form Number],Ticket_Forms[Ticket Count])</f>
        <v>3000</v>
      </c>
      <c r="O2900" s="16">
        <f>LOOKUP(Table5[[#This Row],[Item '#]],Ticket_Forms[Form Number],Ticket_Forms[Ticket Value])</f>
        <v>1</v>
      </c>
      <c r="P2900" s="16">
        <f>LOOKUP(Table5[[#This Row],[Item '#]],Ticket_Forms[Form Number],Ticket_Forms[Revenue])</f>
        <v>3000</v>
      </c>
      <c r="Q2900" s="16">
        <f>LOOKUP(Table5[[#This Row],[Item '#]],Ticket_Forms[Form Number],Ticket_Forms[Ideal Profit])</f>
        <v>750</v>
      </c>
      <c r="R2900" s="16">
        <f>LOOKUP(Table5[[#This Row],[Item '#]],Ticket_Forms[Form Number],Ticket_Forms[Prizes])</f>
        <v>2250</v>
      </c>
      <c r="S2900" s="16">
        <f>LOOKUP(Table5[[#This Row],[Item '#]],Ticket_Forms[Form Number],Ticket_Forms[Location Rent])</f>
        <v>180</v>
      </c>
      <c r="T2900" s="16">
        <f>LOOKUP(Table5[[#This Row],[Item '#]],Ticket_Forms[Form Number],Ticket_Forms[Last Sale])</f>
        <v>200</v>
      </c>
      <c r="U2900" s="16" t="s">
        <v>3909</v>
      </c>
      <c r="V2900" s="58" t="str">
        <f>Table5[[#This Row],[Date Distributed]]</f>
        <v/>
      </c>
      <c r="W2900" s="3" t="str">
        <f>_xlfn.XLOOKUP(Table5[[#This Row],[Serial '#]],Table10[Serial '#],Table10[Charity Association],"",,)</f>
        <v/>
      </c>
    </row>
    <row r="2901" spans="1:23" hidden="1" x14ac:dyDescent="0.35">
      <c r="A2901" s="3">
        <v>2899</v>
      </c>
      <c r="B2901" s="78">
        <v>45545</v>
      </c>
      <c r="C2901" s="73" t="str">
        <f>_xlfn.XLOOKUP(Table5[[#This Row],[Serial '#]],Table10[Serial '#],Table10[Date],"",,)</f>
        <v/>
      </c>
      <c r="D29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01" s="73" t="str">
        <f>IF(Table5[[#This Row],[Date Distributed]]="","In Stock","Distributed")</f>
        <v>In Stock</v>
      </c>
      <c r="F2901" s="79" t="s">
        <v>660</v>
      </c>
      <c r="G2901" s="75" t="s">
        <v>761</v>
      </c>
      <c r="H2901" s="80" t="s">
        <v>787</v>
      </c>
      <c r="I2901" s="80" t="s">
        <v>787</v>
      </c>
      <c r="J2901" s="81" t="s">
        <v>3495</v>
      </c>
      <c r="K2901" s="80" t="s">
        <v>659</v>
      </c>
      <c r="L2901" s="3" t="str">
        <f>_xlfn.XLOOKUP(Table5[[#This Row],[Item '#]],Ticket_Forms[Form Number],Ticket_Forms[Game Name],"",,)</f>
        <v>Crowns and Bars</v>
      </c>
      <c r="M2901" s="15">
        <v>102</v>
      </c>
      <c r="N2901" s="3">
        <f>LOOKUP(Table5[[#This Row],[Item '#]],Ticket_Forms[Form Number],Ticket_Forms[Ticket Count])</f>
        <v>3000</v>
      </c>
      <c r="O2901" s="16">
        <f>LOOKUP(Table5[[#This Row],[Item '#]],Ticket_Forms[Form Number],Ticket_Forms[Ticket Value])</f>
        <v>1</v>
      </c>
      <c r="P2901" s="16">
        <f>LOOKUP(Table5[[#This Row],[Item '#]],Ticket_Forms[Form Number],Ticket_Forms[Revenue])</f>
        <v>3000</v>
      </c>
      <c r="Q2901" s="16">
        <f>LOOKUP(Table5[[#This Row],[Item '#]],Ticket_Forms[Form Number],Ticket_Forms[Ideal Profit])</f>
        <v>750</v>
      </c>
      <c r="R2901" s="16">
        <f>LOOKUP(Table5[[#This Row],[Item '#]],Ticket_Forms[Form Number],Ticket_Forms[Prizes])</f>
        <v>2250</v>
      </c>
      <c r="S2901" s="16">
        <f>LOOKUP(Table5[[#This Row],[Item '#]],Ticket_Forms[Form Number],Ticket_Forms[Location Rent])</f>
        <v>180</v>
      </c>
      <c r="T2901" s="16">
        <f>LOOKUP(Table5[[#This Row],[Item '#]],Ticket_Forms[Form Number],Ticket_Forms[Last Sale])</f>
        <v>200</v>
      </c>
      <c r="U2901" s="16" t="s">
        <v>3909</v>
      </c>
      <c r="V2901" s="58" t="str">
        <f>Table5[[#This Row],[Date Distributed]]</f>
        <v/>
      </c>
      <c r="W2901" s="3" t="str">
        <f>_xlfn.XLOOKUP(Table5[[#This Row],[Serial '#]],Table10[Serial '#],Table10[Charity Association],"",,)</f>
        <v/>
      </c>
    </row>
    <row r="2902" spans="1:23" hidden="1" x14ac:dyDescent="0.35">
      <c r="A2902" s="3">
        <v>2900</v>
      </c>
      <c r="B2902" s="78">
        <v>45545</v>
      </c>
      <c r="C2902" s="73" t="str">
        <f>_xlfn.XLOOKUP(Table5[[#This Row],[Serial '#]],Table10[Serial '#],Table10[Date],"",,)</f>
        <v/>
      </c>
      <c r="D29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02" s="73" t="str">
        <f>IF(Table5[[#This Row],[Date Distributed]]="","In Stock","Distributed")</f>
        <v>In Stock</v>
      </c>
      <c r="F2902" s="79" t="s">
        <v>660</v>
      </c>
      <c r="G2902" s="75" t="s">
        <v>761</v>
      </c>
      <c r="H2902" s="80" t="s">
        <v>787</v>
      </c>
      <c r="I2902" s="80" t="s">
        <v>787</v>
      </c>
      <c r="J2902" s="81" t="s">
        <v>3496</v>
      </c>
      <c r="K2902" s="80" t="s">
        <v>659</v>
      </c>
      <c r="L2902" s="3" t="str">
        <f>_xlfn.XLOOKUP(Table5[[#This Row],[Item '#]],Ticket_Forms[Form Number],Ticket_Forms[Game Name],"",,)</f>
        <v>Crowns and Bars</v>
      </c>
      <c r="M2902" s="15">
        <v>102</v>
      </c>
      <c r="N2902" s="3">
        <f>LOOKUP(Table5[[#This Row],[Item '#]],Ticket_Forms[Form Number],Ticket_Forms[Ticket Count])</f>
        <v>3000</v>
      </c>
      <c r="O2902" s="16">
        <f>LOOKUP(Table5[[#This Row],[Item '#]],Ticket_Forms[Form Number],Ticket_Forms[Ticket Value])</f>
        <v>1</v>
      </c>
      <c r="P2902" s="16">
        <f>LOOKUP(Table5[[#This Row],[Item '#]],Ticket_Forms[Form Number],Ticket_Forms[Revenue])</f>
        <v>3000</v>
      </c>
      <c r="Q2902" s="16">
        <f>LOOKUP(Table5[[#This Row],[Item '#]],Ticket_Forms[Form Number],Ticket_Forms[Ideal Profit])</f>
        <v>750</v>
      </c>
      <c r="R2902" s="16">
        <f>LOOKUP(Table5[[#This Row],[Item '#]],Ticket_Forms[Form Number],Ticket_Forms[Prizes])</f>
        <v>2250</v>
      </c>
      <c r="S2902" s="16">
        <f>LOOKUP(Table5[[#This Row],[Item '#]],Ticket_Forms[Form Number],Ticket_Forms[Location Rent])</f>
        <v>180</v>
      </c>
      <c r="T2902" s="16">
        <f>LOOKUP(Table5[[#This Row],[Item '#]],Ticket_Forms[Form Number],Ticket_Forms[Last Sale])</f>
        <v>200</v>
      </c>
      <c r="U2902" s="16" t="s">
        <v>3909</v>
      </c>
      <c r="V2902" s="58" t="str">
        <f>Table5[[#This Row],[Date Distributed]]</f>
        <v/>
      </c>
      <c r="W2902" s="3" t="str">
        <f>_xlfn.XLOOKUP(Table5[[#This Row],[Serial '#]],Table10[Serial '#],Table10[Charity Association],"",,)</f>
        <v/>
      </c>
    </row>
    <row r="2903" spans="1:23" hidden="1" x14ac:dyDescent="0.35">
      <c r="A2903" s="3">
        <v>2901</v>
      </c>
      <c r="B2903" s="78">
        <v>45545</v>
      </c>
      <c r="C2903" s="73" t="str">
        <f>_xlfn.XLOOKUP(Table5[[#This Row],[Serial '#]],Table10[Serial '#],Table10[Date],"",,)</f>
        <v/>
      </c>
      <c r="D29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03" s="73" t="str">
        <f>IF(Table5[[#This Row],[Date Distributed]]="","In Stock","Distributed")</f>
        <v>In Stock</v>
      </c>
      <c r="F2903" s="79" t="s">
        <v>660</v>
      </c>
      <c r="G2903" s="75" t="s">
        <v>761</v>
      </c>
      <c r="H2903" s="80" t="s">
        <v>787</v>
      </c>
      <c r="I2903" s="80" t="s">
        <v>787</v>
      </c>
      <c r="J2903" s="81" t="s">
        <v>3497</v>
      </c>
      <c r="K2903" s="80" t="s">
        <v>659</v>
      </c>
      <c r="L2903" s="3" t="str">
        <f>_xlfn.XLOOKUP(Table5[[#This Row],[Item '#]],Ticket_Forms[Form Number],Ticket_Forms[Game Name],"",,)</f>
        <v>Crowns and Bars</v>
      </c>
      <c r="M2903" s="15">
        <v>102</v>
      </c>
      <c r="N2903" s="3">
        <f>LOOKUP(Table5[[#This Row],[Item '#]],Ticket_Forms[Form Number],Ticket_Forms[Ticket Count])</f>
        <v>3000</v>
      </c>
      <c r="O2903" s="16">
        <f>LOOKUP(Table5[[#This Row],[Item '#]],Ticket_Forms[Form Number],Ticket_Forms[Ticket Value])</f>
        <v>1</v>
      </c>
      <c r="P2903" s="16">
        <f>LOOKUP(Table5[[#This Row],[Item '#]],Ticket_Forms[Form Number],Ticket_Forms[Revenue])</f>
        <v>3000</v>
      </c>
      <c r="Q2903" s="16">
        <f>LOOKUP(Table5[[#This Row],[Item '#]],Ticket_Forms[Form Number],Ticket_Forms[Ideal Profit])</f>
        <v>750</v>
      </c>
      <c r="R2903" s="16">
        <f>LOOKUP(Table5[[#This Row],[Item '#]],Ticket_Forms[Form Number],Ticket_Forms[Prizes])</f>
        <v>2250</v>
      </c>
      <c r="S2903" s="16">
        <f>LOOKUP(Table5[[#This Row],[Item '#]],Ticket_Forms[Form Number],Ticket_Forms[Location Rent])</f>
        <v>180</v>
      </c>
      <c r="T2903" s="16">
        <f>LOOKUP(Table5[[#This Row],[Item '#]],Ticket_Forms[Form Number],Ticket_Forms[Last Sale])</f>
        <v>200</v>
      </c>
      <c r="U2903" s="16" t="s">
        <v>3909</v>
      </c>
      <c r="V2903" s="58" t="str">
        <f>Table5[[#This Row],[Date Distributed]]</f>
        <v/>
      </c>
      <c r="W2903" s="3" t="str">
        <f>_xlfn.XLOOKUP(Table5[[#This Row],[Serial '#]],Table10[Serial '#],Table10[Charity Association],"",,)</f>
        <v/>
      </c>
    </row>
    <row r="2904" spans="1:23" hidden="1" x14ac:dyDescent="0.35">
      <c r="A2904" s="3">
        <v>2902</v>
      </c>
      <c r="B2904" s="78">
        <v>45545</v>
      </c>
      <c r="C2904" s="73" t="str">
        <f>_xlfn.XLOOKUP(Table5[[#This Row],[Serial '#]],Table10[Serial '#],Table10[Date],"",,)</f>
        <v/>
      </c>
      <c r="D29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04" s="73" t="str">
        <f>IF(Table5[[#This Row],[Date Distributed]]="","In Stock","Distributed")</f>
        <v>In Stock</v>
      </c>
      <c r="F2904" s="79" t="s">
        <v>660</v>
      </c>
      <c r="G2904" s="75" t="s">
        <v>761</v>
      </c>
      <c r="H2904" s="80" t="s">
        <v>787</v>
      </c>
      <c r="I2904" s="80" t="s">
        <v>787</v>
      </c>
      <c r="J2904" s="81" t="s">
        <v>3498</v>
      </c>
      <c r="K2904" s="80" t="s">
        <v>659</v>
      </c>
      <c r="L2904" s="3" t="str">
        <f>_xlfn.XLOOKUP(Table5[[#This Row],[Item '#]],Ticket_Forms[Form Number],Ticket_Forms[Game Name],"",,)</f>
        <v>Crowns and Bars</v>
      </c>
      <c r="M2904" s="15">
        <v>102</v>
      </c>
      <c r="N2904" s="3">
        <f>LOOKUP(Table5[[#This Row],[Item '#]],Ticket_Forms[Form Number],Ticket_Forms[Ticket Count])</f>
        <v>3000</v>
      </c>
      <c r="O2904" s="16">
        <f>LOOKUP(Table5[[#This Row],[Item '#]],Ticket_Forms[Form Number],Ticket_Forms[Ticket Value])</f>
        <v>1</v>
      </c>
      <c r="P2904" s="16">
        <f>LOOKUP(Table5[[#This Row],[Item '#]],Ticket_Forms[Form Number],Ticket_Forms[Revenue])</f>
        <v>3000</v>
      </c>
      <c r="Q2904" s="16">
        <f>LOOKUP(Table5[[#This Row],[Item '#]],Ticket_Forms[Form Number],Ticket_Forms[Ideal Profit])</f>
        <v>750</v>
      </c>
      <c r="R2904" s="16">
        <f>LOOKUP(Table5[[#This Row],[Item '#]],Ticket_Forms[Form Number],Ticket_Forms[Prizes])</f>
        <v>2250</v>
      </c>
      <c r="S2904" s="16">
        <f>LOOKUP(Table5[[#This Row],[Item '#]],Ticket_Forms[Form Number],Ticket_Forms[Location Rent])</f>
        <v>180</v>
      </c>
      <c r="T2904" s="16">
        <f>LOOKUP(Table5[[#This Row],[Item '#]],Ticket_Forms[Form Number],Ticket_Forms[Last Sale])</f>
        <v>200</v>
      </c>
      <c r="U2904" s="16" t="s">
        <v>3909</v>
      </c>
      <c r="V2904" s="58" t="str">
        <f>Table5[[#This Row],[Date Distributed]]</f>
        <v/>
      </c>
      <c r="W2904" s="3" t="str">
        <f>_xlfn.XLOOKUP(Table5[[#This Row],[Serial '#]],Table10[Serial '#],Table10[Charity Association],"",,)</f>
        <v/>
      </c>
    </row>
    <row r="2905" spans="1:23" hidden="1" x14ac:dyDescent="0.35">
      <c r="A2905" s="3">
        <v>2903</v>
      </c>
      <c r="B2905" s="78">
        <v>45545</v>
      </c>
      <c r="C2905" s="73" t="str">
        <f>_xlfn.XLOOKUP(Table5[[#This Row],[Serial '#]],Table10[Serial '#],Table10[Date],"",,)</f>
        <v/>
      </c>
      <c r="D29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05" s="73" t="str">
        <f>IF(Table5[[#This Row],[Date Distributed]]="","In Stock","Distributed")</f>
        <v>In Stock</v>
      </c>
      <c r="F2905" s="79" t="s">
        <v>660</v>
      </c>
      <c r="G2905" s="75" t="s">
        <v>761</v>
      </c>
      <c r="H2905" s="80" t="s">
        <v>787</v>
      </c>
      <c r="I2905" s="80" t="s">
        <v>787</v>
      </c>
      <c r="J2905" s="81" t="s">
        <v>3499</v>
      </c>
      <c r="K2905" s="80" t="s">
        <v>659</v>
      </c>
      <c r="L2905" s="3" t="str">
        <f>_xlfn.XLOOKUP(Table5[[#This Row],[Item '#]],Ticket_Forms[Form Number],Ticket_Forms[Game Name],"",,)</f>
        <v>Crowns and Bars</v>
      </c>
      <c r="M2905" s="15">
        <v>102</v>
      </c>
      <c r="N2905" s="3">
        <f>LOOKUP(Table5[[#This Row],[Item '#]],Ticket_Forms[Form Number],Ticket_Forms[Ticket Count])</f>
        <v>3000</v>
      </c>
      <c r="O2905" s="16">
        <f>LOOKUP(Table5[[#This Row],[Item '#]],Ticket_Forms[Form Number],Ticket_Forms[Ticket Value])</f>
        <v>1</v>
      </c>
      <c r="P2905" s="16">
        <f>LOOKUP(Table5[[#This Row],[Item '#]],Ticket_Forms[Form Number],Ticket_Forms[Revenue])</f>
        <v>3000</v>
      </c>
      <c r="Q2905" s="16">
        <f>LOOKUP(Table5[[#This Row],[Item '#]],Ticket_Forms[Form Number],Ticket_Forms[Ideal Profit])</f>
        <v>750</v>
      </c>
      <c r="R2905" s="16">
        <f>LOOKUP(Table5[[#This Row],[Item '#]],Ticket_Forms[Form Number],Ticket_Forms[Prizes])</f>
        <v>2250</v>
      </c>
      <c r="S2905" s="16">
        <f>LOOKUP(Table5[[#This Row],[Item '#]],Ticket_Forms[Form Number],Ticket_Forms[Location Rent])</f>
        <v>180</v>
      </c>
      <c r="T2905" s="16">
        <f>LOOKUP(Table5[[#This Row],[Item '#]],Ticket_Forms[Form Number],Ticket_Forms[Last Sale])</f>
        <v>200</v>
      </c>
      <c r="U2905" s="16" t="s">
        <v>3909</v>
      </c>
      <c r="V2905" s="58" t="str">
        <f>Table5[[#This Row],[Date Distributed]]</f>
        <v/>
      </c>
      <c r="W2905" s="3" t="str">
        <f>_xlfn.XLOOKUP(Table5[[#This Row],[Serial '#]],Table10[Serial '#],Table10[Charity Association],"",,)</f>
        <v/>
      </c>
    </row>
    <row r="2906" spans="1:23" hidden="1" x14ac:dyDescent="0.35">
      <c r="A2906" s="3">
        <v>2904</v>
      </c>
      <c r="B2906" s="78">
        <v>45545</v>
      </c>
      <c r="C2906" s="73" t="str">
        <f>_xlfn.XLOOKUP(Table5[[#This Row],[Serial '#]],Table10[Serial '#],Table10[Date],"",,)</f>
        <v/>
      </c>
      <c r="D29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06" s="73" t="str">
        <f>IF(Table5[[#This Row],[Date Distributed]]="","In Stock","Distributed")</f>
        <v>In Stock</v>
      </c>
      <c r="F2906" s="79" t="s">
        <v>660</v>
      </c>
      <c r="G2906" s="75" t="s">
        <v>761</v>
      </c>
      <c r="H2906" s="80" t="s">
        <v>787</v>
      </c>
      <c r="I2906" s="80" t="s">
        <v>787</v>
      </c>
      <c r="J2906" s="81" t="s">
        <v>3500</v>
      </c>
      <c r="K2906" s="80" t="s">
        <v>659</v>
      </c>
      <c r="L2906" s="3" t="str">
        <f>_xlfn.XLOOKUP(Table5[[#This Row],[Item '#]],Ticket_Forms[Form Number],Ticket_Forms[Game Name],"",,)</f>
        <v>Crowns and Bars</v>
      </c>
      <c r="M2906" s="15">
        <v>102</v>
      </c>
      <c r="N2906" s="3">
        <f>LOOKUP(Table5[[#This Row],[Item '#]],Ticket_Forms[Form Number],Ticket_Forms[Ticket Count])</f>
        <v>3000</v>
      </c>
      <c r="O2906" s="16">
        <f>LOOKUP(Table5[[#This Row],[Item '#]],Ticket_Forms[Form Number],Ticket_Forms[Ticket Value])</f>
        <v>1</v>
      </c>
      <c r="P2906" s="16">
        <f>LOOKUP(Table5[[#This Row],[Item '#]],Ticket_Forms[Form Number],Ticket_Forms[Revenue])</f>
        <v>3000</v>
      </c>
      <c r="Q2906" s="16">
        <f>LOOKUP(Table5[[#This Row],[Item '#]],Ticket_Forms[Form Number],Ticket_Forms[Ideal Profit])</f>
        <v>750</v>
      </c>
      <c r="R2906" s="16">
        <f>LOOKUP(Table5[[#This Row],[Item '#]],Ticket_Forms[Form Number],Ticket_Forms[Prizes])</f>
        <v>2250</v>
      </c>
      <c r="S2906" s="16">
        <f>LOOKUP(Table5[[#This Row],[Item '#]],Ticket_Forms[Form Number],Ticket_Forms[Location Rent])</f>
        <v>180</v>
      </c>
      <c r="T2906" s="16">
        <f>LOOKUP(Table5[[#This Row],[Item '#]],Ticket_Forms[Form Number],Ticket_Forms[Last Sale])</f>
        <v>200</v>
      </c>
      <c r="U2906" s="16" t="s">
        <v>3909</v>
      </c>
      <c r="V2906" s="58" t="str">
        <f>Table5[[#This Row],[Date Distributed]]</f>
        <v/>
      </c>
      <c r="W2906" s="3" t="str">
        <f>_xlfn.XLOOKUP(Table5[[#This Row],[Serial '#]],Table10[Serial '#],Table10[Charity Association],"",,)</f>
        <v/>
      </c>
    </row>
    <row r="2907" spans="1:23" hidden="1" x14ac:dyDescent="0.35">
      <c r="A2907" s="3">
        <v>2905</v>
      </c>
      <c r="B2907" s="78">
        <v>45545</v>
      </c>
      <c r="C2907" s="73" t="str">
        <f>_xlfn.XLOOKUP(Table5[[#This Row],[Serial '#]],Table10[Serial '#],Table10[Date],"",,)</f>
        <v/>
      </c>
      <c r="D29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07" s="73" t="str">
        <f>IF(Table5[[#This Row],[Date Distributed]]="","In Stock","Distributed")</f>
        <v>In Stock</v>
      </c>
      <c r="F2907" s="79" t="s">
        <v>660</v>
      </c>
      <c r="G2907" s="75" t="s">
        <v>761</v>
      </c>
      <c r="H2907" s="80" t="s">
        <v>787</v>
      </c>
      <c r="I2907" s="80" t="s">
        <v>787</v>
      </c>
      <c r="J2907" s="81" t="s">
        <v>3501</v>
      </c>
      <c r="K2907" s="80" t="s">
        <v>659</v>
      </c>
      <c r="L2907" s="3" t="str">
        <f>_xlfn.XLOOKUP(Table5[[#This Row],[Item '#]],Ticket_Forms[Form Number],Ticket_Forms[Game Name],"",,)</f>
        <v>Crowns and Bars</v>
      </c>
      <c r="M2907" s="15">
        <v>102</v>
      </c>
      <c r="N2907" s="3">
        <f>LOOKUP(Table5[[#This Row],[Item '#]],Ticket_Forms[Form Number],Ticket_Forms[Ticket Count])</f>
        <v>3000</v>
      </c>
      <c r="O2907" s="16">
        <f>LOOKUP(Table5[[#This Row],[Item '#]],Ticket_Forms[Form Number],Ticket_Forms[Ticket Value])</f>
        <v>1</v>
      </c>
      <c r="P2907" s="16">
        <f>LOOKUP(Table5[[#This Row],[Item '#]],Ticket_Forms[Form Number],Ticket_Forms[Revenue])</f>
        <v>3000</v>
      </c>
      <c r="Q2907" s="16">
        <f>LOOKUP(Table5[[#This Row],[Item '#]],Ticket_Forms[Form Number],Ticket_Forms[Ideal Profit])</f>
        <v>750</v>
      </c>
      <c r="R2907" s="16">
        <f>LOOKUP(Table5[[#This Row],[Item '#]],Ticket_Forms[Form Number],Ticket_Forms[Prizes])</f>
        <v>2250</v>
      </c>
      <c r="S2907" s="16">
        <f>LOOKUP(Table5[[#This Row],[Item '#]],Ticket_Forms[Form Number],Ticket_Forms[Location Rent])</f>
        <v>180</v>
      </c>
      <c r="T2907" s="16">
        <f>LOOKUP(Table5[[#This Row],[Item '#]],Ticket_Forms[Form Number],Ticket_Forms[Last Sale])</f>
        <v>200</v>
      </c>
      <c r="U2907" s="16" t="s">
        <v>3909</v>
      </c>
      <c r="V2907" s="58" t="str">
        <f>Table5[[#This Row],[Date Distributed]]</f>
        <v/>
      </c>
      <c r="W2907" s="3" t="str">
        <f>_xlfn.XLOOKUP(Table5[[#This Row],[Serial '#]],Table10[Serial '#],Table10[Charity Association],"",,)</f>
        <v/>
      </c>
    </row>
    <row r="2908" spans="1:23" hidden="1" x14ac:dyDescent="0.35">
      <c r="A2908" s="3">
        <v>2906</v>
      </c>
      <c r="B2908" s="78">
        <v>45545</v>
      </c>
      <c r="C2908" s="73" t="str">
        <f>_xlfn.XLOOKUP(Table5[[#This Row],[Serial '#]],Table10[Serial '#],Table10[Date],"",,)</f>
        <v/>
      </c>
      <c r="D29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08" s="73" t="str">
        <f>IF(Table5[[#This Row],[Date Distributed]]="","In Stock","Distributed")</f>
        <v>In Stock</v>
      </c>
      <c r="F2908" s="79" t="s">
        <v>660</v>
      </c>
      <c r="G2908" s="75" t="s">
        <v>761</v>
      </c>
      <c r="H2908" s="80" t="s">
        <v>787</v>
      </c>
      <c r="I2908" s="80" t="s">
        <v>787</v>
      </c>
      <c r="J2908" s="81" t="s">
        <v>3502</v>
      </c>
      <c r="K2908" s="80" t="s">
        <v>659</v>
      </c>
      <c r="L2908" s="3" t="str">
        <f>_xlfn.XLOOKUP(Table5[[#This Row],[Item '#]],Ticket_Forms[Form Number],Ticket_Forms[Game Name],"",,)</f>
        <v>Crowns and Bars</v>
      </c>
      <c r="M2908" s="15">
        <v>102</v>
      </c>
      <c r="N2908" s="3">
        <f>LOOKUP(Table5[[#This Row],[Item '#]],Ticket_Forms[Form Number],Ticket_Forms[Ticket Count])</f>
        <v>3000</v>
      </c>
      <c r="O2908" s="16">
        <f>LOOKUP(Table5[[#This Row],[Item '#]],Ticket_Forms[Form Number],Ticket_Forms[Ticket Value])</f>
        <v>1</v>
      </c>
      <c r="P2908" s="16">
        <f>LOOKUP(Table5[[#This Row],[Item '#]],Ticket_Forms[Form Number],Ticket_Forms[Revenue])</f>
        <v>3000</v>
      </c>
      <c r="Q2908" s="16">
        <f>LOOKUP(Table5[[#This Row],[Item '#]],Ticket_Forms[Form Number],Ticket_Forms[Ideal Profit])</f>
        <v>750</v>
      </c>
      <c r="R2908" s="16">
        <f>LOOKUP(Table5[[#This Row],[Item '#]],Ticket_Forms[Form Number],Ticket_Forms[Prizes])</f>
        <v>2250</v>
      </c>
      <c r="S2908" s="16">
        <f>LOOKUP(Table5[[#This Row],[Item '#]],Ticket_Forms[Form Number],Ticket_Forms[Location Rent])</f>
        <v>180</v>
      </c>
      <c r="T2908" s="16">
        <f>LOOKUP(Table5[[#This Row],[Item '#]],Ticket_Forms[Form Number],Ticket_Forms[Last Sale])</f>
        <v>200</v>
      </c>
      <c r="U2908" s="16" t="s">
        <v>3909</v>
      </c>
      <c r="V2908" s="58" t="str">
        <f>Table5[[#This Row],[Date Distributed]]</f>
        <v/>
      </c>
      <c r="W2908" s="3" t="str">
        <f>_xlfn.XLOOKUP(Table5[[#This Row],[Serial '#]],Table10[Serial '#],Table10[Charity Association],"",,)</f>
        <v/>
      </c>
    </row>
    <row r="2909" spans="1:23" hidden="1" x14ac:dyDescent="0.35">
      <c r="A2909" s="3">
        <v>2907</v>
      </c>
      <c r="B2909" s="78">
        <v>45545</v>
      </c>
      <c r="C2909" s="73" t="str">
        <f>_xlfn.XLOOKUP(Table5[[#This Row],[Serial '#]],Table10[Serial '#],Table10[Date],"",,)</f>
        <v/>
      </c>
      <c r="D29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09" s="73" t="str">
        <f>IF(Table5[[#This Row],[Date Distributed]]="","In Stock","Distributed")</f>
        <v>In Stock</v>
      </c>
      <c r="F2909" s="79" t="s">
        <v>660</v>
      </c>
      <c r="G2909" s="75" t="s">
        <v>761</v>
      </c>
      <c r="H2909" s="80" t="s">
        <v>787</v>
      </c>
      <c r="I2909" s="80" t="s">
        <v>787</v>
      </c>
      <c r="J2909" s="81" t="s">
        <v>3503</v>
      </c>
      <c r="K2909" s="80" t="s">
        <v>659</v>
      </c>
      <c r="L2909" s="3" t="str">
        <f>_xlfn.XLOOKUP(Table5[[#This Row],[Item '#]],Ticket_Forms[Form Number],Ticket_Forms[Game Name],"",,)</f>
        <v>Crowns and Bars</v>
      </c>
      <c r="M2909" s="15">
        <v>102</v>
      </c>
      <c r="N2909" s="3">
        <f>LOOKUP(Table5[[#This Row],[Item '#]],Ticket_Forms[Form Number],Ticket_Forms[Ticket Count])</f>
        <v>3000</v>
      </c>
      <c r="O2909" s="16">
        <f>LOOKUP(Table5[[#This Row],[Item '#]],Ticket_Forms[Form Number],Ticket_Forms[Ticket Value])</f>
        <v>1</v>
      </c>
      <c r="P2909" s="16">
        <f>LOOKUP(Table5[[#This Row],[Item '#]],Ticket_Forms[Form Number],Ticket_Forms[Revenue])</f>
        <v>3000</v>
      </c>
      <c r="Q2909" s="16">
        <f>LOOKUP(Table5[[#This Row],[Item '#]],Ticket_Forms[Form Number],Ticket_Forms[Ideal Profit])</f>
        <v>750</v>
      </c>
      <c r="R2909" s="16">
        <f>LOOKUP(Table5[[#This Row],[Item '#]],Ticket_Forms[Form Number],Ticket_Forms[Prizes])</f>
        <v>2250</v>
      </c>
      <c r="S2909" s="16">
        <f>LOOKUP(Table5[[#This Row],[Item '#]],Ticket_Forms[Form Number],Ticket_Forms[Location Rent])</f>
        <v>180</v>
      </c>
      <c r="T2909" s="16">
        <f>LOOKUP(Table5[[#This Row],[Item '#]],Ticket_Forms[Form Number],Ticket_Forms[Last Sale])</f>
        <v>200</v>
      </c>
      <c r="U2909" s="16" t="s">
        <v>3909</v>
      </c>
      <c r="V2909" s="58" t="str">
        <f>Table5[[#This Row],[Date Distributed]]</f>
        <v/>
      </c>
      <c r="W2909" s="3" t="str">
        <f>_xlfn.XLOOKUP(Table5[[#This Row],[Serial '#]],Table10[Serial '#],Table10[Charity Association],"",,)</f>
        <v/>
      </c>
    </row>
    <row r="2910" spans="1:23" hidden="1" x14ac:dyDescent="0.35">
      <c r="A2910" s="3">
        <v>2908</v>
      </c>
      <c r="B2910" s="78">
        <v>45545</v>
      </c>
      <c r="C2910" s="73" t="str">
        <f>_xlfn.XLOOKUP(Table5[[#This Row],[Serial '#]],Table10[Serial '#],Table10[Date],"",,)</f>
        <v/>
      </c>
      <c r="D29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10" s="73" t="str">
        <f>IF(Table5[[#This Row],[Date Distributed]]="","In Stock","Distributed")</f>
        <v>In Stock</v>
      </c>
      <c r="F2910" s="79" t="s">
        <v>660</v>
      </c>
      <c r="G2910" s="75" t="s">
        <v>761</v>
      </c>
      <c r="H2910" s="80" t="s">
        <v>787</v>
      </c>
      <c r="I2910" s="80" t="s">
        <v>787</v>
      </c>
      <c r="J2910" s="81" t="s">
        <v>3504</v>
      </c>
      <c r="K2910" s="80" t="s">
        <v>659</v>
      </c>
      <c r="L2910" s="3" t="str">
        <f>_xlfn.XLOOKUP(Table5[[#This Row],[Item '#]],Ticket_Forms[Form Number],Ticket_Forms[Game Name],"",,)</f>
        <v>Crowns and Bars</v>
      </c>
      <c r="M2910" s="15">
        <v>102</v>
      </c>
      <c r="N2910" s="3">
        <f>LOOKUP(Table5[[#This Row],[Item '#]],Ticket_Forms[Form Number],Ticket_Forms[Ticket Count])</f>
        <v>3000</v>
      </c>
      <c r="O2910" s="16">
        <f>LOOKUP(Table5[[#This Row],[Item '#]],Ticket_Forms[Form Number],Ticket_Forms[Ticket Value])</f>
        <v>1</v>
      </c>
      <c r="P2910" s="16">
        <f>LOOKUP(Table5[[#This Row],[Item '#]],Ticket_Forms[Form Number],Ticket_Forms[Revenue])</f>
        <v>3000</v>
      </c>
      <c r="Q2910" s="16">
        <f>LOOKUP(Table5[[#This Row],[Item '#]],Ticket_Forms[Form Number],Ticket_Forms[Ideal Profit])</f>
        <v>750</v>
      </c>
      <c r="R2910" s="16">
        <f>LOOKUP(Table5[[#This Row],[Item '#]],Ticket_Forms[Form Number],Ticket_Forms[Prizes])</f>
        <v>2250</v>
      </c>
      <c r="S2910" s="16">
        <f>LOOKUP(Table5[[#This Row],[Item '#]],Ticket_Forms[Form Number],Ticket_Forms[Location Rent])</f>
        <v>180</v>
      </c>
      <c r="T2910" s="16">
        <f>LOOKUP(Table5[[#This Row],[Item '#]],Ticket_Forms[Form Number],Ticket_Forms[Last Sale])</f>
        <v>200</v>
      </c>
      <c r="U2910" s="16" t="s">
        <v>3909</v>
      </c>
      <c r="V2910" s="58" t="str">
        <f>Table5[[#This Row],[Date Distributed]]</f>
        <v/>
      </c>
      <c r="W2910" s="3" t="str">
        <f>_xlfn.XLOOKUP(Table5[[#This Row],[Serial '#]],Table10[Serial '#],Table10[Charity Association],"",,)</f>
        <v/>
      </c>
    </row>
    <row r="2911" spans="1:23" hidden="1" x14ac:dyDescent="0.35">
      <c r="A2911" s="3">
        <v>2909</v>
      </c>
      <c r="B2911" s="78">
        <v>45545</v>
      </c>
      <c r="C2911" s="73" t="str">
        <f>_xlfn.XLOOKUP(Table5[[#This Row],[Serial '#]],Table10[Serial '#],Table10[Date],"",,)</f>
        <v/>
      </c>
      <c r="D29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11" s="73" t="str">
        <f>IF(Table5[[#This Row],[Date Distributed]]="","In Stock","Distributed")</f>
        <v>In Stock</v>
      </c>
      <c r="F2911" s="79" t="s">
        <v>660</v>
      </c>
      <c r="G2911" s="75" t="s">
        <v>761</v>
      </c>
      <c r="H2911" s="80" t="s">
        <v>787</v>
      </c>
      <c r="I2911" s="80" t="s">
        <v>787</v>
      </c>
      <c r="J2911" s="81" t="s">
        <v>3505</v>
      </c>
      <c r="K2911" s="80" t="s">
        <v>659</v>
      </c>
      <c r="L2911" s="3" t="str">
        <f>_xlfn.XLOOKUP(Table5[[#This Row],[Item '#]],Ticket_Forms[Form Number],Ticket_Forms[Game Name],"",,)</f>
        <v>Crowns and Bars</v>
      </c>
      <c r="M2911" s="15">
        <v>102</v>
      </c>
      <c r="N2911" s="3">
        <f>LOOKUP(Table5[[#This Row],[Item '#]],Ticket_Forms[Form Number],Ticket_Forms[Ticket Count])</f>
        <v>3000</v>
      </c>
      <c r="O2911" s="16">
        <f>LOOKUP(Table5[[#This Row],[Item '#]],Ticket_Forms[Form Number],Ticket_Forms[Ticket Value])</f>
        <v>1</v>
      </c>
      <c r="P2911" s="16">
        <f>LOOKUP(Table5[[#This Row],[Item '#]],Ticket_Forms[Form Number],Ticket_Forms[Revenue])</f>
        <v>3000</v>
      </c>
      <c r="Q2911" s="16">
        <f>LOOKUP(Table5[[#This Row],[Item '#]],Ticket_Forms[Form Number],Ticket_Forms[Ideal Profit])</f>
        <v>750</v>
      </c>
      <c r="R2911" s="16">
        <f>LOOKUP(Table5[[#This Row],[Item '#]],Ticket_Forms[Form Number],Ticket_Forms[Prizes])</f>
        <v>2250</v>
      </c>
      <c r="S2911" s="16">
        <f>LOOKUP(Table5[[#This Row],[Item '#]],Ticket_Forms[Form Number],Ticket_Forms[Location Rent])</f>
        <v>180</v>
      </c>
      <c r="T2911" s="16">
        <f>LOOKUP(Table5[[#This Row],[Item '#]],Ticket_Forms[Form Number],Ticket_Forms[Last Sale])</f>
        <v>200</v>
      </c>
      <c r="U2911" s="16" t="s">
        <v>3909</v>
      </c>
      <c r="V2911" s="58" t="str">
        <f>Table5[[#This Row],[Date Distributed]]</f>
        <v/>
      </c>
      <c r="W2911" s="3" t="str">
        <f>_xlfn.XLOOKUP(Table5[[#This Row],[Serial '#]],Table10[Serial '#],Table10[Charity Association],"",,)</f>
        <v/>
      </c>
    </row>
    <row r="2912" spans="1:23" hidden="1" x14ac:dyDescent="0.35">
      <c r="A2912" s="3">
        <v>2910</v>
      </c>
      <c r="B2912" s="78">
        <v>45545</v>
      </c>
      <c r="C2912" s="73" t="str">
        <f>_xlfn.XLOOKUP(Table5[[#This Row],[Serial '#]],Table10[Serial '#],Table10[Date],"",,)</f>
        <v/>
      </c>
      <c r="D29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12" s="73" t="str">
        <f>IF(Table5[[#This Row],[Date Distributed]]="","In Stock","Distributed")</f>
        <v>In Stock</v>
      </c>
      <c r="F2912" s="79" t="s">
        <v>660</v>
      </c>
      <c r="G2912" s="75" t="s">
        <v>761</v>
      </c>
      <c r="H2912" s="80" t="s">
        <v>787</v>
      </c>
      <c r="I2912" s="80" t="s">
        <v>787</v>
      </c>
      <c r="J2912" s="81" t="s">
        <v>3506</v>
      </c>
      <c r="K2912" s="80" t="s">
        <v>659</v>
      </c>
      <c r="L2912" s="3" t="str">
        <f>_xlfn.XLOOKUP(Table5[[#This Row],[Item '#]],Ticket_Forms[Form Number],Ticket_Forms[Game Name],"",,)</f>
        <v>Crowns and Bars</v>
      </c>
      <c r="M2912" s="15">
        <v>102</v>
      </c>
      <c r="N2912" s="3">
        <f>LOOKUP(Table5[[#This Row],[Item '#]],Ticket_Forms[Form Number],Ticket_Forms[Ticket Count])</f>
        <v>3000</v>
      </c>
      <c r="O2912" s="16">
        <f>LOOKUP(Table5[[#This Row],[Item '#]],Ticket_Forms[Form Number],Ticket_Forms[Ticket Value])</f>
        <v>1</v>
      </c>
      <c r="P2912" s="16">
        <f>LOOKUP(Table5[[#This Row],[Item '#]],Ticket_Forms[Form Number],Ticket_Forms[Revenue])</f>
        <v>3000</v>
      </c>
      <c r="Q2912" s="16">
        <f>LOOKUP(Table5[[#This Row],[Item '#]],Ticket_Forms[Form Number],Ticket_Forms[Ideal Profit])</f>
        <v>750</v>
      </c>
      <c r="R2912" s="16">
        <f>LOOKUP(Table5[[#This Row],[Item '#]],Ticket_Forms[Form Number],Ticket_Forms[Prizes])</f>
        <v>2250</v>
      </c>
      <c r="S2912" s="16">
        <f>LOOKUP(Table5[[#This Row],[Item '#]],Ticket_Forms[Form Number],Ticket_Forms[Location Rent])</f>
        <v>180</v>
      </c>
      <c r="T2912" s="16">
        <f>LOOKUP(Table5[[#This Row],[Item '#]],Ticket_Forms[Form Number],Ticket_Forms[Last Sale])</f>
        <v>200</v>
      </c>
      <c r="U2912" s="16" t="s">
        <v>3909</v>
      </c>
      <c r="V2912" s="58" t="str">
        <f>Table5[[#This Row],[Date Distributed]]</f>
        <v/>
      </c>
      <c r="W2912" s="3" t="str">
        <f>_xlfn.XLOOKUP(Table5[[#This Row],[Serial '#]],Table10[Serial '#],Table10[Charity Association],"",,)</f>
        <v/>
      </c>
    </row>
    <row r="2913" spans="1:23" hidden="1" x14ac:dyDescent="0.35">
      <c r="A2913" s="3">
        <v>2911</v>
      </c>
      <c r="B2913" s="78">
        <v>45545</v>
      </c>
      <c r="C2913" s="73" t="str">
        <f>_xlfn.XLOOKUP(Table5[[#This Row],[Serial '#]],Table10[Serial '#],Table10[Date],"",,)</f>
        <v/>
      </c>
      <c r="D29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13" s="73" t="str">
        <f>IF(Table5[[#This Row],[Date Distributed]]="","In Stock","Distributed")</f>
        <v>In Stock</v>
      </c>
      <c r="F2913" s="79" t="s">
        <v>660</v>
      </c>
      <c r="G2913" s="75" t="s">
        <v>761</v>
      </c>
      <c r="H2913" s="80" t="s">
        <v>787</v>
      </c>
      <c r="I2913" s="80" t="s">
        <v>787</v>
      </c>
      <c r="J2913" s="81" t="s">
        <v>3507</v>
      </c>
      <c r="K2913" s="80" t="s">
        <v>659</v>
      </c>
      <c r="L2913" s="3" t="str">
        <f>_xlfn.XLOOKUP(Table5[[#This Row],[Item '#]],Ticket_Forms[Form Number],Ticket_Forms[Game Name],"",,)</f>
        <v>Crowns and Bars</v>
      </c>
      <c r="M2913" s="15">
        <v>102</v>
      </c>
      <c r="N2913" s="3">
        <f>LOOKUP(Table5[[#This Row],[Item '#]],Ticket_Forms[Form Number],Ticket_Forms[Ticket Count])</f>
        <v>3000</v>
      </c>
      <c r="O2913" s="16">
        <f>LOOKUP(Table5[[#This Row],[Item '#]],Ticket_Forms[Form Number],Ticket_Forms[Ticket Value])</f>
        <v>1</v>
      </c>
      <c r="P2913" s="16">
        <f>LOOKUP(Table5[[#This Row],[Item '#]],Ticket_Forms[Form Number],Ticket_Forms[Revenue])</f>
        <v>3000</v>
      </c>
      <c r="Q2913" s="16">
        <f>LOOKUP(Table5[[#This Row],[Item '#]],Ticket_Forms[Form Number],Ticket_Forms[Ideal Profit])</f>
        <v>750</v>
      </c>
      <c r="R2913" s="16">
        <f>LOOKUP(Table5[[#This Row],[Item '#]],Ticket_Forms[Form Number],Ticket_Forms[Prizes])</f>
        <v>2250</v>
      </c>
      <c r="S2913" s="16">
        <f>LOOKUP(Table5[[#This Row],[Item '#]],Ticket_Forms[Form Number],Ticket_Forms[Location Rent])</f>
        <v>180</v>
      </c>
      <c r="T2913" s="16">
        <f>LOOKUP(Table5[[#This Row],[Item '#]],Ticket_Forms[Form Number],Ticket_Forms[Last Sale])</f>
        <v>200</v>
      </c>
      <c r="U2913" s="16" t="s">
        <v>3909</v>
      </c>
      <c r="V2913" s="58" t="str">
        <f>Table5[[#This Row],[Date Distributed]]</f>
        <v/>
      </c>
      <c r="W2913" s="3" t="str">
        <f>_xlfn.XLOOKUP(Table5[[#This Row],[Serial '#]],Table10[Serial '#],Table10[Charity Association],"",,)</f>
        <v/>
      </c>
    </row>
    <row r="2914" spans="1:23" hidden="1" x14ac:dyDescent="0.35">
      <c r="A2914" s="3">
        <v>2912</v>
      </c>
      <c r="B2914" s="78">
        <v>45545</v>
      </c>
      <c r="C2914" s="73" t="str">
        <f>_xlfn.XLOOKUP(Table5[[#This Row],[Serial '#]],Table10[Serial '#],Table10[Date],"",,)</f>
        <v/>
      </c>
      <c r="D29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14" s="73" t="str">
        <f>IF(Table5[[#This Row],[Date Distributed]]="","In Stock","Distributed")</f>
        <v>In Stock</v>
      </c>
      <c r="F2914" s="79" t="s">
        <v>660</v>
      </c>
      <c r="G2914" s="75" t="s">
        <v>761</v>
      </c>
      <c r="H2914" s="80" t="s">
        <v>787</v>
      </c>
      <c r="I2914" s="80" t="s">
        <v>787</v>
      </c>
      <c r="J2914" s="81" t="s">
        <v>3508</v>
      </c>
      <c r="K2914" s="80" t="s">
        <v>659</v>
      </c>
      <c r="L2914" s="3" t="str">
        <f>_xlfn.XLOOKUP(Table5[[#This Row],[Item '#]],Ticket_Forms[Form Number],Ticket_Forms[Game Name],"",,)</f>
        <v>Crowns and Bars</v>
      </c>
      <c r="M2914" s="15">
        <v>102</v>
      </c>
      <c r="N2914" s="3">
        <f>LOOKUP(Table5[[#This Row],[Item '#]],Ticket_Forms[Form Number],Ticket_Forms[Ticket Count])</f>
        <v>3000</v>
      </c>
      <c r="O2914" s="16">
        <f>LOOKUP(Table5[[#This Row],[Item '#]],Ticket_Forms[Form Number],Ticket_Forms[Ticket Value])</f>
        <v>1</v>
      </c>
      <c r="P2914" s="16">
        <f>LOOKUP(Table5[[#This Row],[Item '#]],Ticket_Forms[Form Number],Ticket_Forms[Revenue])</f>
        <v>3000</v>
      </c>
      <c r="Q2914" s="16">
        <f>LOOKUP(Table5[[#This Row],[Item '#]],Ticket_Forms[Form Number],Ticket_Forms[Ideal Profit])</f>
        <v>750</v>
      </c>
      <c r="R2914" s="16">
        <f>LOOKUP(Table5[[#This Row],[Item '#]],Ticket_Forms[Form Number],Ticket_Forms[Prizes])</f>
        <v>2250</v>
      </c>
      <c r="S2914" s="16">
        <f>LOOKUP(Table5[[#This Row],[Item '#]],Ticket_Forms[Form Number],Ticket_Forms[Location Rent])</f>
        <v>180</v>
      </c>
      <c r="T2914" s="16">
        <f>LOOKUP(Table5[[#This Row],[Item '#]],Ticket_Forms[Form Number],Ticket_Forms[Last Sale])</f>
        <v>200</v>
      </c>
      <c r="U2914" s="16" t="s">
        <v>3909</v>
      </c>
      <c r="V2914" s="58" t="str">
        <f>Table5[[#This Row],[Date Distributed]]</f>
        <v/>
      </c>
      <c r="W2914" s="3" t="str">
        <f>_xlfn.XLOOKUP(Table5[[#This Row],[Serial '#]],Table10[Serial '#],Table10[Charity Association],"",,)</f>
        <v/>
      </c>
    </row>
    <row r="2915" spans="1:23" hidden="1" x14ac:dyDescent="0.35">
      <c r="A2915" s="3">
        <v>2913</v>
      </c>
      <c r="B2915" s="78">
        <v>45545</v>
      </c>
      <c r="C2915" s="73" t="str">
        <f>_xlfn.XLOOKUP(Table5[[#This Row],[Serial '#]],Table10[Serial '#],Table10[Date],"",,)</f>
        <v/>
      </c>
      <c r="D29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15" s="73" t="str">
        <f>IF(Table5[[#This Row],[Date Distributed]]="","In Stock","Distributed")</f>
        <v>In Stock</v>
      </c>
      <c r="F2915" s="79" t="s">
        <v>660</v>
      </c>
      <c r="G2915" s="75" t="s">
        <v>761</v>
      </c>
      <c r="H2915" s="80" t="s">
        <v>787</v>
      </c>
      <c r="I2915" s="80" t="s">
        <v>787</v>
      </c>
      <c r="J2915" s="81" t="s">
        <v>3509</v>
      </c>
      <c r="K2915" s="80" t="s">
        <v>659</v>
      </c>
      <c r="L2915" s="3" t="str">
        <f>_xlfn.XLOOKUP(Table5[[#This Row],[Item '#]],Ticket_Forms[Form Number],Ticket_Forms[Game Name],"",,)</f>
        <v>Crowns and Bars</v>
      </c>
      <c r="M2915" s="15">
        <v>102</v>
      </c>
      <c r="N2915" s="3">
        <f>LOOKUP(Table5[[#This Row],[Item '#]],Ticket_Forms[Form Number],Ticket_Forms[Ticket Count])</f>
        <v>3000</v>
      </c>
      <c r="O2915" s="16">
        <f>LOOKUP(Table5[[#This Row],[Item '#]],Ticket_Forms[Form Number],Ticket_Forms[Ticket Value])</f>
        <v>1</v>
      </c>
      <c r="P2915" s="16">
        <f>LOOKUP(Table5[[#This Row],[Item '#]],Ticket_Forms[Form Number],Ticket_Forms[Revenue])</f>
        <v>3000</v>
      </c>
      <c r="Q2915" s="16">
        <f>LOOKUP(Table5[[#This Row],[Item '#]],Ticket_Forms[Form Number],Ticket_Forms[Ideal Profit])</f>
        <v>750</v>
      </c>
      <c r="R2915" s="16">
        <f>LOOKUP(Table5[[#This Row],[Item '#]],Ticket_Forms[Form Number],Ticket_Forms[Prizes])</f>
        <v>2250</v>
      </c>
      <c r="S2915" s="16">
        <f>LOOKUP(Table5[[#This Row],[Item '#]],Ticket_Forms[Form Number],Ticket_Forms[Location Rent])</f>
        <v>180</v>
      </c>
      <c r="T2915" s="16">
        <f>LOOKUP(Table5[[#This Row],[Item '#]],Ticket_Forms[Form Number],Ticket_Forms[Last Sale])</f>
        <v>200</v>
      </c>
      <c r="U2915" s="16" t="s">
        <v>3909</v>
      </c>
      <c r="V2915" s="58" t="str">
        <f>Table5[[#This Row],[Date Distributed]]</f>
        <v/>
      </c>
      <c r="W2915" s="3" t="str">
        <f>_xlfn.XLOOKUP(Table5[[#This Row],[Serial '#]],Table10[Serial '#],Table10[Charity Association],"",,)</f>
        <v/>
      </c>
    </row>
    <row r="2916" spans="1:23" hidden="1" x14ac:dyDescent="0.35">
      <c r="A2916" s="3">
        <v>2914</v>
      </c>
      <c r="B2916" s="78">
        <v>45545</v>
      </c>
      <c r="C2916" s="73" t="str">
        <f>_xlfn.XLOOKUP(Table5[[#This Row],[Serial '#]],Table10[Serial '#],Table10[Date],"",,)</f>
        <v/>
      </c>
      <c r="D29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16" s="73" t="str">
        <f>IF(Table5[[#This Row],[Date Distributed]]="","In Stock","Distributed")</f>
        <v>In Stock</v>
      </c>
      <c r="F2916" s="79" t="s">
        <v>660</v>
      </c>
      <c r="G2916" s="75" t="s">
        <v>761</v>
      </c>
      <c r="H2916" s="80" t="s">
        <v>787</v>
      </c>
      <c r="I2916" s="80" t="s">
        <v>787</v>
      </c>
      <c r="J2916" s="81" t="s">
        <v>3510</v>
      </c>
      <c r="K2916" s="80" t="s">
        <v>659</v>
      </c>
      <c r="L2916" s="3" t="str">
        <f>_xlfn.XLOOKUP(Table5[[#This Row],[Item '#]],Ticket_Forms[Form Number],Ticket_Forms[Game Name],"",,)</f>
        <v>Crowns and Bars</v>
      </c>
      <c r="M2916" s="15">
        <v>102</v>
      </c>
      <c r="N2916" s="3">
        <f>LOOKUP(Table5[[#This Row],[Item '#]],Ticket_Forms[Form Number],Ticket_Forms[Ticket Count])</f>
        <v>3000</v>
      </c>
      <c r="O2916" s="16">
        <f>LOOKUP(Table5[[#This Row],[Item '#]],Ticket_Forms[Form Number],Ticket_Forms[Ticket Value])</f>
        <v>1</v>
      </c>
      <c r="P2916" s="16">
        <f>LOOKUP(Table5[[#This Row],[Item '#]],Ticket_Forms[Form Number],Ticket_Forms[Revenue])</f>
        <v>3000</v>
      </c>
      <c r="Q2916" s="16">
        <f>LOOKUP(Table5[[#This Row],[Item '#]],Ticket_Forms[Form Number],Ticket_Forms[Ideal Profit])</f>
        <v>750</v>
      </c>
      <c r="R2916" s="16">
        <f>LOOKUP(Table5[[#This Row],[Item '#]],Ticket_Forms[Form Number],Ticket_Forms[Prizes])</f>
        <v>2250</v>
      </c>
      <c r="S2916" s="16">
        <f>LOOKUP(Table5[[#This Row],[Item '#]],Ticket_Forms[Form Number],Ticket_Forms[Location Rent])</f>
        <v>180</v>
      </c>
      <c r="T2916" s="16">
        <f>LOOKUP(Table5[[#This Row],[Item '#]],Ticket_Forms[Form Number],Ticket_Forms[Last Sale])</f>
        <v>200</v>
      </c>
      <c r="U2916" s="16" t="s">
        <v>3909</v>
      </c>
      <c r="V2916" s="58" t="str">
        <f>Table5[[#This Row],[Date Distributed]]</f>
        <v/>
      </c>
      <c r="W2916" s="3" t="str">
        <f>_xlfn.XLOOKUP(Table5[[#This Row],[Serial '#]],Table10[Serial '#],Table10[Charity Association],"",,)</f>
        <v/>
      </c>
    </row>
    <row r="2917" spans="1:23" hidden="1" x14ac:dyDescent="0.35">
      <c r="A2917" s="3">
        <v>2915</v>
      </c>
      <c r="B2917" s="78">
        <v>45545</v>
      </c>
      <c r="C2917" s="73" t="str">
        <f>_xlfn.XLOOKUP(Table5[[#This Row],[Serial '#]],Table10[Serial '#],Table10[Date],"",,)</f>
        <v/>
      </c>
      <c r="D29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17" s="73" t="str">
        <f>IF(Table5[[#This Row],[Date Distributed]]="","In Stock","Distributed")</f>
        <v>In Stock</v>
      </c>
      <c r="F2917" s="79" t="s">
        <v>660</v>
      </c>
      <c r="G2917" s="75" t="s">
        <v>761</v>
      </c>
      <c r="H2917" s="80" t="s">
        <v>787</v>
      </c>
      <c r="I2917" s="80" t="s">
        <v>787</v>
      </c>
      <c r="J2917" s="81" t="s">
        <v>3511</v>
      </c>
      <c r="K2917" s="80" t="s">
        <v>659</v>
      </c>
      <c r="L2917" s="3" t="str">
        <f>_xlfn.XLOOKUP(Table5[[#This Row],[Item '#]],Ticket_Forms[Form Number],Ticket_Forms[Game Name],"",,)</f>
        <v>Crowns and Bars</v>
      </c>
      <c r="M2917" s="15">
        <v>102</v>
      </c>
      <c r="N2917" s="3">
        <f>LOOKUP(Table5[[#This Row],[Item '#]],Ticket_Forms[Form Number],Ticket_Forms[Ticket Count])</f>
        <v>3000</v>
      </c>
      <c r="O2917" s="16">
        <f>LOOKUP(Table5[[#This Row],[Item '#]],Ticket_Forms[Form Number],Ticket_Forms[Ticket Value])</f>
        <v>1</v>
      </c>
      <c r="P2917" s="16">
        <f>LOOKUP(Table5[[#This Row],[Item '#]],Ticket_Forms[Form Number],Ticket_Forms[Revenue])</f>
        <v>3000</v>
      </c>
      <c r="Q2917" s="16">
        <f>LOOKUP(Table5[[#This Row],[Item '#]],Ticket_Forms[Form Number],Ticket_Forms[Ideal Profit])</f>
        <v>750</v>
      </c>
      <c r="R2917" s="16">
        <f>LOOKUP(Table5[[#This Row],[Item '#]],Ticket_Forms[Form Number],Ticket_Forms[Prizes])</f>
        <v>2250</v>
      </c>
      <c r="S2917" s="16">
        <f>LOOKUP(Table5[[#This Row],[Item '#]],Ticket_Forms[Form Number],Ticket_Forms[Location Rent])</f>
        <v>180</v>
      </c>
      <c r="T2917" s="16">
        <f>LOOKUP(Table5[[#This Row],[Item '#]],Ticket_Forms[Form Number],Ticket_Forms[Last Sale])</f>
        <v>200</v>
      </c>
      <c r="U2917" s="16" t="s">
        <v>3909</v>
      </c>
      <c r="V2917" s="58" t="str">
        <f>Table5[[#This Row],[Date Distributed]]</f>
        <v/>
      </c>
      <c r="W2917" s="3" t="str">
        <f>_xlfn.XLOOKUP(Table5[[#This Row],[Serial '#]],Table10[Serial '#],Table10[Charity Association],"",,)</f>
        <v/>
      </c>
    </row>
    <row r="2918" spans="1:23" hidden="1" x14ac:dyDescent="0.35">
      <c r="A2918" s="3">
        <v>2916</v>
      </c>
      <c r="B2918" s="78">
        <v>45545</v>
      </c>
      <c r="C2918" s="73" t="str">
        <f>_xlfn.XLOOKUP(Table5[[#This Row],[Serial '#]],Table10[Serial '#],Table10[Date],"",,)</f>
        <v/>
      </c>
      <c r="D29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18" s="73" t="str">
        <f>IF(Table5[[#This Row],[Date Distributed]]="","In Stock","Distributed")</f>
        <v>In Stock</v>
      </c>
      <c r="F2918" s="79" t="s">
        <v>660</v>
      </c>
      <c r="G2918" s="75" t="s">
        <v>761</v>
      </c>
      <c r="H2918" s="80" t="s">
        <v>787</v>
      </c>
      <c r="I2918" s="80" t="s">
        <v>787</v>
      </c>
      <c r="J2918" s="81" t="s">
        <v>3512</v>
      </c>
      <c r="K2918" s="80" t="s">
        <v>659</v>
      </c>
      <c r="L2918" s="3" t="str">
        <f>_xlfn.XLOOKUP(Table5[[#This Row],[Item '#]],Ticket_Forms[Form Number],Ticket_Forms[Game Name],"",,)</f>
        <v>Crowns and Bars</v>
      </c>
      <c r="M2918" s="15">
        <v>102</v>
      </c>
      <c r="N2918" s="3">
        <f>LOOKUP(Table5[[#This Row],[Item '#]],Ticket_Forms[Form Number],Ticket_Forms[Ticket Count])</f>
        <v>3000</v>
      </c>
      <c r="O2918" s="16">
        <f>LOOKUP(Table5[[#This Row],[Item '#]],Ticket_Forms[Form Number],Ticket_Forms[Ticket Value])</f>
        <v>1</v>
      </c>
      <c r="P2918" s="16">
        <f>LOOKUP(Table5[[#This Row],[Item '#]],Ticket_Forms[Form Number],Ticket_Forms[Revenue])</f>
        <v>3000</v>
      </c>
      <c r="Q2918" s="16">
        <f>LOOKUP(Table5[[#This Row],[Item '#]],Ticket_Forms[Form Number],Ticket_Forms[Ideal Profit])</f>
        <v>750</v>
      </c>
      <c r="R2918" s="16">
        <f>LOOKUP(Table5[[#This Row],[Item '#]],Ticket_Forms[Form Number],Ticket_Forms[Prizes])</f>
        <v>2250</v>
      </c>
      <c r="S2918" s="16">
        <f>LOOKUP(Table5[[#This Row],[Item '#]],Ticket_Forms[Form Number],Ticket_Forms[Location Rent])</f>
        <v>180</v>
      </c>
      <c r="T2918" s="16">
        <f>LOOKUP(Table5[[#This Row],[Item '#]],Ticket_Forms[Form Number],Ticket_Forms[Last Sale])</f>
        <v>200</v>
      </c>
      <c r="U2918" s="16" t="s">
        <v>3909</v>
      </c>
      <c r="V2918" s="58" t="str">
        <f>Table5[[#This Row],[Date Distributed]]</f>
        <v/>
      </c>
      <c r="W2918" s="3" t="str">
        <f>_xlfn.XLOOKUP(Table5[[#This Row],[Serial '#]],Table10[Serial '#],Table10[Charity Association],"",,)</f>
        <v/>
      </c>
    </row>
    <row r="2919" spans="1:23" hidden="1" x14ac:dyDescent="0.35">
      <c r="A2919" s="3">
        <v>2917</v>
      </c>
      <c r="B2919" s="78">
        <v>45545</v>
      </c>
      <c r="C2919" s="73" t="str">
        <f>_xlfn.XLOOKUP(Table5[[#This Row],[Serial '#]],Table10[Serial '#],Table10[Date],"",,)</f>
        <v/>
      </c>
      <c r="D29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19" s="73" t="str">
        <f>IF(Table5[[#This Row],[Date Distributed]]="","In Stock","Distributed")</f>
        <v>In Stock</v>
      </c>
      <c r="F2919" s="79" t="s">
        <v>660</v>
      </c>
      <c r="G2919" s="75" t="s">
        <v>761</v>
      </c>
      <c r="H2919" s="80" t="s">
        <v>787</v>
      </c>
      <c r="I2919" s="80" t="s">
        <v>787</v>
      </c>
      <c r="J2919" s="81" t="s">
        <v>3513</v>
      </c>
      <c r="K2919" s="80" t="s">
        <v>659</v>
      </c>
      <c r="L2919" s="3" t="str">
        <f>_xlfn.XLOOKUP(Table5[[#This Row],[Item '#]],Ticket_Forms[Form Number],Ticket_Forms[Game Name],"",,)</f>
        <v>Crowns and Bars</v>
      </c>
      <c r="M2919" s="15">
        <v>102</v>
      </c>
      <c r="N2919" s="3">
        <f>LOOKUP(Table5[[#This Row],[Item '#]],Ticket_Forms[Form Number],Ticket_Forms[Ticket Count])</f>
        <v>3000</v>
      </c>
      <c r="O2919" s="16">
        <f>LOOKUP(Table5[[#This Row],[Item '#]],Ticket_Forms[Form Number],Ticket_Forms[Ticket Value])</f>
        <v>1</v>
      </c>
      <c r="P2919" s="16">
        <f>LOOKUP(Table5[[#This Row],[Item '#]],Ticket_Forms[Form Number],Ticket_Forms[Revenue])</f>
        <v>3000</v>
      </c>
      <c r="Q2919" s="16">
        <f>LOOKUP(Table5[[#This Row],[Item '#]],Ticket_Forms[Form Number],Ticket_Forms[Ideal Profit])</f>
        <v>750</v>
      </c>
      <c r="R2919" s="16">
        <f>LOOKUP(Table5[[#This Row],[Item '#]],Ticket_Forms[Form Number],Ticket_Forms[Prizes])</f>
        <v>2250</v>
      </c>
      <c r="S2919" s="16">
        <f>LOOKUP(Table5[[#This Row],[Item '#]],Ticket_Forms[Form Number],Ticket_Forms[Location Rent])</f>
        <v>180</v>
      </c>
      <c r="T2919" s="16">
        <f>LOOKUP(Table5[[#This Row],[Item '#]],Ticket_Forms[Form Number],Ticket_Forms[Last Sale])</f>
        <v>200</v>
      </c>
      <c r="U2919" s="16" t="s">
        <v>3909</v>
      </c>
      <c r="V2919" s="58" t="str">
        <f>Table5[[#This Row],[Date Distributed]]</f>
        <v/>
      </c>
      <c r="W2919" s="3" t="str">
        <f>_xlfn.XLOOKUP(Table5[[#This Row],[Serial '#]],Table10[Serial '#],Table10[Charity Association],"",,)</f>
        <v/>
      </c>
    </row>
    <row r="2920" spans="1:23" hidden="1" x14ac:dyDescent="0.35">
      <c r="A2920" s="3">
        <v>2918</v>
      </c>
      <c r="B2920" s="78">
        <v>45545</v>
      </c>
      <c r="C2920" s="73" t="str">
        <f>_xlfn.XLOOKUP(Table5[[#This Row],[Serial '#]],Table10[Serial '#],Table10[Date],"",,)</f>
        <v/>
      </c>
      <c r="D29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20" s="73" t="str">
        <f>IF(Table5[[#This Row],[Date Distributed]]="","In Stock","Distributed")</f>
        <v>In Stock</v>
      </c>
      <c r="F2920" s="79" t="s">
        <v>660</v>
      </c>
      <c r="G2920" s="75" t="s">
        <v>761</v>
      </c>
      <c r="H2920" s="80" t="s">
        <v>787</v>
      </c>
      <c r="I2920" s="80" t="s">
        <v>787</v>
      </c>
      <c r="J2920" s="81" t="s">
        <v>3514</v>
      </c>
      <c r="K2920" s="80" t="s">
        <v>659</v>
      </c>
      <c r="L2920" s="3" t="str">
        <f>_xlfn.XLOOKUP(Table5[[#This Row],[Item '#]],Ticket_Forms[Form Number],Ticket_Forms[Game Name],"",,)</f>
        <v>Crowns and Bars</v>
      </c>
      <c r="M2920" s="15">
        <v>102</v>
      </c>
      <c r="N2920" s="3">
        <f>LOOKUP(Table5[[#This Row],[Item '#]],Ticket_Forms[Form Number],Ticket_Forms[Ticket Count])</f>
        <v>3000</v>
      </c>
      <c r="O2920" s="16">
        <f>LOOKUP(Table5[[#This Row],[Item '#]],Ticket_Forms[Form Number],Ticket_Forms[Ticket Value])</f>
        <v>1</v>
      </c>
      <c r="P2920" s="16">
        <f>LOOKUP(Table5[[#This Row],[Item '#]],Ticket_Forms[Form Number],Ticket_Forms[Revenue])</f>
        <v>3000</v>
      </c>
      <c r="Q2920" s="16">
        <f>LOOKUP(Table5[[#This Row],[Item '#]],Ticket_Forms[Form Number],Ticket_Forms[Ideal Profit])</f>
        <v>750</v>
      </c>
      <c r="R2920" s="16">
        <f>LOOKUP(Table5[[#This Row],[Item '#]],Ticket_Forms[Form Number],Ticket_Forms[Prizes])</f>
        <v>2250</v>
      </c>
      <c r="S2920" s="16">
        <f>LOOKUP(Table5[[#This Row],[Item '#]],Ticket_Forms[Form Number],Ticket_Forms[Location Rent])</f>
        <v>180</v>
      </c>
      <c r="T2920" s="16">
        <f>LOOKUP(Table5[[#This Row],[Item '#]],Ticket_Forms[Form Number],Ticket_Forms[Last Sale])</f>
        <v>200</v>
      </c>
      <c r="U2920" s="16" t="s">
        <v>3909</v>
      </c>
      <c r="V2920" s="58" t="str">
        <f>Table5[[#This Row],[Date Distributed]]</f>
        <v/>
      </c>
      <c r="W2920" s="3" t="str">
        <f>_xlfn.XLOOKUP(Table5[[#This Row],[Serial '#]],Table10[Serial '#],Table10[Charity Association],"",,)</f>
        <v/>
      </c>
    </row>
    <row r="2921" spans="1:23" hidden="1" x14ac:dyDescent="0.35">
      <c r="A2921" s="3">
        <v>2919</v>
      </c>
      <c r="B2921" s="78">
        <v>45545</v>
      </c>
      <c r="C2921" s="73" t="str">
        <f>_xlfn.XLOOKUP(Table5[[#This Row],[Serial '#]],Table10[Serial '#],Table10[Date],"",,)</f>
        <v/>
      </c>
      <c r="D29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21" s="73" t="str">
        <f>IF(Table5[[#This Row],[Date Distributed]]="","In Stock","Distributed")</f>
        <v>In Stock</v>
      </c>
      <c r="F2921" s="79" t="s">
        <v>660</v>
      </c>
      <c r="G2921" s="75" t="s">
        <v>761</v>
      </c>
      <c r="H2921" s="80" t="s">
        <v>787</v>
      </c>
      <c r="I2921" s="80" t="s">
        <v>787</v>
      </c>
      <c r="J2921" s="81" t="s">
        <v>3515</v>
      </c>
      <c r="K2921" s="80" t="s">
        <v>659</v>
      </c>
      <c r="L2921" s="3" t="str">
        <f>_xlfn.XLOOKUP(Table5[[#This Row],[Item '#]],Ticket_Forms[Form Number],Ticket_Forms[Game Name],"",,)</f>
        <v>Crowns and Bars</v>
      </c>
      <c r="M2921" s="15">
        <v>102</v>
      </c>
      <c r="N2921" s="3">
        <f>LOOKUP(Table5[[#This Row],[Item '#]],Ticket_Forms[Form Number],Ticket_Forms[Ticket Count])</f>
        <v>3000</v>
      </c>
      <c r="O2921" s="16">
        <f>LOOKUP(Table5[[#This Row],[Item '#]],Ticket_Forms[Form Number],Ticket_Forms[Ticket Value])</f>
        <v>1</v>
      </c>
      <c r="P2921" s="16">
        <f>LOOKUP(Table5[[#This Row],[Item '#]],Ticket_Forms[Form Number],Ticket_Forms[Revenue])</f>
        <v>3000</v>
      </c>
      <c r="Q2921" s="16">
        <f>LOOKUP(Table5[[#This Row],[Item '#]],Ticket_Forms[Form Number],Ticket_Forms[Ideal Profit])</f>
        <v>750</v>
      </c>
      <c r="R2921" s="16">
        <f>LOOKUP(Table5[[#This Row],[Item '#]],Ticket_Forms[Form Number],Ticket_Forms[Prizes])</f>
        <v>2250</v>
      </c>
      <c r="S2921" s="16">
        <f>LOOKUP(Table5[[#This Row],[Item '#]],Ticket_Forms[Form Number],Ticket_Forms[Location Rent])</f>
        <v>180</v>
      </c>
      <c r="T2921" s="16">
        <f>LOOKUP(Table5[[#This Row],[Item '#]],Ticket_Forms[Form Number],Ticket_Forms[Last Sale])</f>
        <v>200</v>
      </c>
      <c r="U2921" s="16" t="s">
        <v>3909</v>
      </c>
      <c r="V2921" s="58" t="str">
        <f>Table5[[#This Row],[Date Distributed]]</f>
        <v/>
      </c>
      <c r="W2921" s="3" t="str">
        <f>_xlfn.XLOOKUP(Table5[[#This Row],[Serial '#]],Table10[Serial '#],Table10[Charity Association],"",,)</f>
        <v/>
      </c>
    </row>
    <row r="2922" spans="1:23" hidden="1" x14ac:dyDescent="0.35">
      <c r="A2922" s="3">
        <v>2920</v>
      </c>
      <c r="B2922" s="78">
        <v>45545</v>
      </c>
      <c r="C2922" s="73" t="str">
        <f>_xlfn.XLOOKUP(Table5[[#This Row],[Serial '#]],Table10[Serial '#],Table10[Date],"",,)</f>
        <v/>
      </c>
      <c r="D29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22" s="73" t="str">
        <f>IF(Table5[[#This Row],[Date Distributed]]="","In Stock","Distributed")</f>
        <v>In Stock</v>
      </c>
      <c r="F2922" s="79" t="s">
        <v>660</v>
      </c>
      <c r="G2922" s="75" t="s">
        <v>761</v>
      </c>
      <c r="H2922" s="80" t="s">
        <v>787</v>
      </c>
      <c r="I2922" s="80" t="s">
        <v>787</v>
      </c>
      <c r="J2922" s="81" t="s">
        <v>3516</v>
      </c>
      <c r="K2922" s="80" t="s">
        <v>659</v>
      </c>
      <c r="L2922" s="3" t="str">
        <f>_xlfn.XLOOKUP(Table5[[#This Row],[Item '#]],Ticket_Forms[Form Number],Ticket_Forms[Game Name],"",,)</f>
        <v>Crowns and Bars</v>
      </c>
      <c r="M2922" s="15">
        <v>102</v>
      </c>
      <c r="N2922" s="3">
        <f>LOOKUP(Table5[[#This Row],[Item '#]],Ticket_Forms[Form Number],Ticket_Forms[Ticket Count])</f>
        <v>3000</v>
      </c>
      <c r="O2922" s="16">
        <f>LOOKUP(Table5[[#This Row],[Item '#]],Ticket_Forms[Form Number],Ticket_Forms[Ticket Value])</f>
        <v>1</v>
      </c>
      <c r="P2922" s="16">
        <f>LOOKUP(Table5[[#This Row],[Item '#]],Ticket_Forms[Form Number],Ticket_Forms[Revenue])</f>
        <v>3000</v>
      </c>
      <c r="Q2922" s="16">
        <f>LOOKUP(Table5[[#This Row],[Item '#]],Ticket_Forms[Form Number],Ticket_Forms[Ideal Profit])</f>
        <v>750</v>
      </c>
      <c r="R2922" s="16">
        <f>LOOKUP(Table5[[#This Row],[Item '#]],Ticket_Forms[Form Number],Ticket_Forms[Prizes])</f>
        <v>2250</v>
      </c>
      <c r="S2922" s="16">
        <f>LOOKUP(Table5[[#This Row],[Item '#]],Ticket_Forms[Form Number],Ticket_Forms[Location Rent])</f>
        <v>180</v>
      </c>
      <c r="T2922" s="16">
        <f>LOOKUP(Table5[[#This Row],[Item '#]],Ticket_Forms[Form Number],Ticket_Forms[Last Sale])</f>
        <v>200</v>
      </c>
      <c r="U2922" s="16" t="s">
        <v>3909</v>
      </c>
      <c r="V2922" s="58" t="str">
        <f>Table5[[#This Row],[Date Distributed]]</f>
        <v/>
      </c>
      <c r="W2922" s="3" t="str">
        <f>_xlfn.XLOOKUP(Table5[[#This Row],[Serial '#]],Table10[Serial '#],Table10[Charity Association],"",,)</f>
        <v/>
      </c>
    </row>
    <row r="2923" spans="1:23" hidden="1" x14ac:dyDescent="0.35">
      <c r="A2923" s="3">
        <v>2921</v>
      </c>
      <c r="B2923" s="78">
        <v>45545</v>
      </c>
      <c r="C2923" s="73" t="str">
        <f>_xlfn.XLOOKUP(Table5[[#This Row],[Serial '#]],Table10[Serial '#],Table10[Date],"",,)</f>
        <v/>
      </c>
      <c r="D29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23" s="73" t="str">
        <f>IF(Table5[[#This Row],[Date Distributed]]="","In Stock","Distributed")</f>
        <v>In Stock</v>
      </c>
      <c r="F2923" s="79" t="s">
        <v>660</v>
      </c>
      <c r="G2923" s="75" t="s">
        <v>761</v>
      </c>
      <c r="H2923" s="80" t="s">
        <v>787</v>
      </c>
      <c r="I2923" s="80" t="s">
        <v>787</v>
      </c>
      <c r="J2923" s="81" t="s">
        <v>3517</v>
      </c>
      <c r="K2923" s="80" t="s">
        <v>659</v>
      </c>
      <c r="L2923" s="3" t="str">
        <f>_xlfn.XLOOKUP(Table5[[#This Row],[Item '#]],Ticket_Forms[Form Number],Ticket_Forms[Game Name],"",,)</f>
        <v>Crowns and Bars</v>
      </c>
      <c r="M2923" s="15">
        <v>102</v>
      </c>
      <c r="N2923" s="3">
        <f>LOOKUP(Table5[[#This Row],[Item '#]],Ticket_Forms[Form Number],Ticket_Forms[Ticket Count])</f>
        <v>3000</v>
      </c>
      <c r="O2923" s="16">
        <f>LOOKUP(Table5[[#This Row],[Item '#]],Ticket_Forms[Form Number],Ticket_Forms[Ticket Value])</f>
        <v>1</v>
      </c>
      <c r="P2923" s="16">
        <f>LOOKUP(Table5[[#This Row],[Item '#]],Ticket_Forms[Form Number],Ticket_Forms[Revenue])</f>
        <v>3000</v>
      </c>
      <c r="Q2923" s="16">
        <f>LOOKUP(Table5[[#This Row],[Item '#]],Ticket_Forms[Form Number],Ticket_Forms[Ideal Profit])</f>
        <v>750</v>
      </c>
      <c r="R2923" s="16">
        <f>LOOKUP(Table5[[#This Row],[Item '#]],Ticket_Forms[Form Number],Ticket_Forms[Prizes])</f>
        <v>2250</v>
      </c>
      <c r="S2923" s="16">
        <f>LOOKUP(Table5[[#This Row],[Item '#]],Ticket_Forms[Form Number],Ticket_Forms[Location Rent])</f>
        <v>180</v>
      </c>
      <c r="T2923" s="16">
        <f>LOOKUP(Table5[[#This Row],[Item '#]],Ticket_Forms[Form Number],Ticket_Forms[Last Sale])</f>
        <v>200</v>
      </c>
      <c r="U2923" s="16" t="s">
        <v>3909</v>
      </c>
      <c r="V2923" s="58" t="str">
        <f>Table5[[#This Row],[Date Distributed]]</f>
        <v/>
      </c>
      <c r="W2923" s="3" t="str">
        <f>_xlfn.XLOOKUP(Table5[[#This Row],[Serial '#]],Table10[Serial '#],Table10[Charity Association],"",,)</f>
        <v/>
      </c>
    </row>
    <row r="2924" spans="1:23" hidden="1" x14ac:dyDescent="0.35">
      <c r="A2924" s="3">
        <v>2922</v>
      </c>
      <c r="B2924" s="78">
        <v>45545</v>
      </c>
      <c r="C2924" s="73" t="str">
        <f>_xlfn.XLOOKUP(Table5[[#This Row],[Serial '#]],Table10[Serial '#],Table10[Date],"",,)</f>
        <v/>
      </c>
      <c r="D29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24" s="73" t="str">
        <f>IF(Table5[[#This Row],[Date Distributed]]="","In Stock","Distributed")</f>
        <v>In Stock</v>
      </c>
      <c r="F2924" s="79" t="s">
        <v>660</v>
      </c>
      <c r="G2924" s="75" t="s">
        <v>761</v>
      </c>
      <c r="H2924" s="80" t="s">
        <v>787</v>
      </c>
      <c r="I2924" s="80" t="s">
        <v>787</v>
      </c>
      <c r="J2924" s="81" t="s">
        <v>3518</v>
      </c>
      <c r="K2924" s="80" t="s">
        <v>659</v>
      </c>
      <c r="L2924" s="3" t="str">
        <f>_xlfn.XLOOKUP(Table5[[#This Row],[Item '#]],Ticket_Forms[Form Number],Ticket_Forms[Game Name],"",,)</f>
        <v>Crowns and Bars</v>
      </c>
      <c r="M2924" s="15">
        <v>102</v>
      </c>
      <c r="N2924" s="3">
        <f>LOOKUP(Table5[[#This Row],[Item '#]],Ticket_Forms[Form Number],Ticket_Forms[Ticket Count])</f>
        <v>3000</v>
      </c>
      <c r="O2924" s="16">
        <f>LOOKUP(Table5[[#This Row],[Item '#]],Ticket_Forms[Form Number],Ticket_Forms[Ticket Value])</f>
        <v>1</v>
      </c>
      <c r="P2924" s="16">
        <f>LOOKUP(Table5[[#This Row],[Item '#]],Ticket_Forms[Form Number],Ticket_Forms[Revenue])</f>
        <v>3000</v>
      </c>
      <c r="Q2924" s="16">
        <f>LOOKUP(Table5[[#This Row],[Item '#]],Ticket_Forms[Form Number],Ticket_Forms[Ideal Profit])</f>
        <v>750</v>
      </c>
      <c r="R2924" s="16">
        <f>LOOKUP(Table5[[#This Row],[Item '#]],Ticket_Forms[Form Number],Ticket_Forms[Prizes])</f>
        <v>2250</v>
      </c>
      <c r="S2924" s="16">
        <f>LOOKUP(Table5[[#This Row],[Item '#]],Ticket_Forms[Form Number],Ticket_Forms[Location Rent])</f>
        <v>180</v>
      </c>
      <c r="T2924" s="16">
        <f>LOOKUP(Table5[[#This Row],[Item '#]],Ticket_Forms[Form Number],Ticket_Forms[Last Sale])</f>
        <v>200</v>
      </c>
      <c r="U2924" s="16" t="s">
        <v>3909</v>
      </c>
      <c r="V2924" s="58" t="str">
        <f>Table5[[#This Row],[Date Distributed]]</f>
        <v/>
      </c>
      <c r="W2924" s="3" t="str">
        <f>_xlfn.XLOOKUP(Table5[[#This Row],[Serial '#]],Table10[Serial '#],Table10[Charity Association],"",,)</f>
        <v/>
      </c>
    </row>
    <row r="2925" spans="1:23" hidden="1" x14ac:dyDescent="0.35">
      <c r="A2925" s="3">
        <v>2923</v>
      </c>
      <c r="B2925" s="78">
        <v>45545</v>
      </c>
      <c r="C2925" s="73" t="str">
        <f>_xlfn.XLOOKUP(Table5[[#This Row],[Serial '#]],Table10[Serial '#],Table10[Date],"",,)</f>
        <v/>
      </c>
      <c r="D29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25" s="73" t="str">
        <f>IF(Table5[[#This Row],[Date Distributed]]="","In Stock","Distributed")</f>
        <v>In Stock</v>
      </c>
      <c r="F2925" s="79" t="s">
        <v>660</v>
      </c>
      <c r="G2925" s="75" t="s">
        <v>761</v>
      </c>
      <c r="H2925" s="80" t="s">
        <v>787</v>
      </c>
      <c r="I2925" s="80" t="s">
        <v>787</v>
      </c>
      <c r="J2925" s="81" t="s">
        <v>3519</v>
      </c>
      <c r="K2925" s="80" t="s">
        <v>659</v>
      </c>
      <c r="L2925" s="3" t="str">
        <f>_xlfn.XLOOKUP(Table5[[#This Row],[Item '#]],Ticket_Forms[Form Number],Ticket_Forms[Game Name],"",,)</f>
        <v>Crowns and Bars</v>
      </c>
      <c r="M2925" s="15">
        <v>102</v>
      </c>
      <c r="N2925" s="3">
        <f>LOOKUP(Table5[[#This Row],[Item '#]],Ticket_Forms[Form Number],Ticket_Forms[Ticket Count])</f>
        <v>3000</v>
      </c>
      <c r="O2925" s="16">
        <f>LOOKUP(Table5[[#This Row],[Item '#]],Ticket_Forms[Form Number],Ticket_Forms[Ticket Value])</f>
        <v>1</v>
      </c>
      <c r="P2925" s="16">
        <f>LOOKUP(Table5[[#This Row],[Item '#]],Ticket_Forms[Form Number],Ticket_Forms[Revenue])</f>
        <v>3000</v>
      </c>
      <c r="Q2925" s="16">
        <f>LOOKUP(Table5[[#This Row],[Item '#]],Ticket_Forms[Form Number],Ticket_Forms[Ideal Profit])</f>
        <v>750</v>
      </c>
      <c r="R2925" s="16">
        <f>LOOKUP(Table5[[#This Row],[Item '#]],Ticket_Forms[Form Number],Ticket_Forms[Prizes])</f>
        <v>2250</v>
      </c>
      <c r="S2925" s="16">
        <f>LOOKUP(Table5[[#This Row],[Item '#]],Ticket_Forms[Form Number],Ticket_Forms[Location Rent])</f>
        <v>180</v>
      </c>
      <c r="T2925" s="16">
        <f>LOOKUP(Table5[[#This Row],[Item '#]],Ticket_Forms[Form Number],Ticket_Forms[Last Sale])</f>
        <v>200</v>
      </c>
      <c r="U2925" s="16" t="s">
        <v>3909</v>
      </c>
      <c r="V2925" s="58" t="str">
        <f>Table5[[#This Row],[Date Distributed]]</f>
        <v/>
      </c>
      <c r="W2925" s="3" t="str">
        <f>_xlfn.XLOOKUP(Table5[[#This Row],[Serial '#]],Table10[Serial '#],Table10[Charity Association],"",,)</f>
        <v/>
      </c>
    </row>
    <row r="2926" spans="1:23" hidden="1" x14ac:dyDescent="0.35">
      <c r="A2926" s="3">
        <v>2924</v>
      </c>
      <c r="B2926" s="78">
        <v>45545</v>
      </c>
      <c r="C2926" s="73" t="str">
        <f>_xlfn.XLOOKUP(Table5[[#This Row],[Serial '#]],Table10[Serial '#],Table10[Date],"",,)</f>
        <v/>
      </c>
      <c r="D29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26" s="73" t="str">
        <f>IF(Table5[[#This Row],[Date Distributed]]="","In Stock","Distributed")</f>
        <v>In Stock</v>
      </c>
      <c r="F2926" s="79" t="s">
        <v>660</v>
      </c>
      <c r="G2926" s="75" t="s">
        <v>761</v>
      </c>
      <c r="H2926" s="80" t="s">
        <v>787</v>
      </c>
      <c r="I2926" s="80" t="s">
        <v>787</v>
      </c>
      <c r="J2926" s="81" t="s">
        <v>3520</v>
      </c>
      <c r="K2926" s="80" t="s">
        <v>659</v>
      </c>
      <c r="L2926" s="3" t="str">
        <f>_xlfn.XLOOKUP(Table5[[#This Row],[Item '#]],Ticket_Forms[Form Number],Ticket_Forms[Game Name],"",,)</f>
        <v>Crowns and Bars</v>
      </c>
      <c r="M2926" s="15">
        <v>102</v>
      </c>
      <c r="N2926" s="3">
        <f>LOOKUP(Table5[[#This Row],[Item '#]],Ticket_Forms[Form Number],Ticket_Forms[Ticket Count])</f>
        <v>3000</v>
      </c>
      <c r="O2926" s="16">
        <f>LOOKUP(Table5[[#This Row],[Item '#]],Ticket_Forms[Form Number],Ticket_Forms[Ticket Value])</f>
        <v>1</v>
      </c>
      <c r="P2926" s="16">
        <f>LOOKUP(Table5[[#This Row],[Item '#]],Ticket_Forms[Form Number],Ticket_Forms[Revenue])</f>
        <v>3000</v>
      </c>
      <c r="Q2926" s="16">
        <f>LOOKUP(Table5[[#This Row],[Item '#]],Ticket_Forms[Form Number],Ticket_Forms[Ideal Profit])</f>
        <v>750</v>
      </c>
      <c r="R2926" s="16">
        <f>LOOKUP(Table5[[#This Row],[Item '#]],Ticket_Forms[Form Number],Ticket_Forms[Prizes])</f>
        <v>2250</v>
      </c>
      <c r="S2926" s="16">
        <f>LOOKUP(Table5[[#This Row],[Item '#]],Ticket_Forms[Form Number],Ticket_Forms[Location Rent])</f>
        <v>180</v>
      </c>
      <c r="T2926" s="16">
        <f>LOOKUP(Table5[[#This Row],[Item '#]],Ticket_Forms[Form Number],Ticket_Forms[Last Sale])</f>
        <v>200</v>
      </c>
      <c r="U2926" s="16" t="s">
        <v>3909</v>
      </c>
      <c r="V2926" s="58" t="str">
        <f>Table5[[#This Row],[Date Distributed]]</f>
        <v/>
      </c>
      <c r="W2926" s="3" t="str">
        <f>_xlfn.XLOOKUP(Table5[[#This Row],[Serial '#]],Table10[Serial '#],Table10[Charity Association],"",,)</f>
        <v/>
      </c>
    </row>
    <row r="2927" spans="1:23" hidden="1" x14ac:dyDescent="0.35">
      <c r="A2927" s="3">
        <v>2925</v>
      </c>
      <c r="B2927" s="78">
        <v>45545</v>
      </c>
      <c r="C2927" s="73" t="str">
        <f>_xlfn.XLOOKUP(Table5[[#This Row],[Serial '#]],Table10[Serial '#],Table10[Date],"",,)</f>
        <v/>
      </c>
      <c r="D29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27" s="73" t="str">
        <f>IF(Table5[[#This Row],[Date Distributed]]="","In Stock","Distributed")</f>
        <v>In Stock</v>
      </c>
      <c r="F2927" s="79" t="s">
        <v>660</v>
      </c>
      <c r="G2927" s="75" t="s">
        <v>761</v>
      </c>
      <c r="H2927" s="80" t="s">
        <v>787</v>
      </c>
      <c r="I2927" s="80" t="s">
        <v>787</v>
      </c>
      <c r="J2927" s="81" t="s">
        <v>3521</v>
      </c>
      <c r="K2927" s="80" t="s">
        <v>659</v>
      </c>
      <c r="L2927" s="3" t="str">
        <f>_xlfn.XLOOKUP(Table5[[#This Row],[Item '#]],Ticket_Forms[Form Number],Ticket_Forms[Game Name],"",,)</f>
        <v>Crowns and Bars</v>
      </c>
      <c r="M2927" s="15">
        <v>102</v>
      </c>
      <c r="N2927" s="3">
        <f>LOOKUP(Table5[[#This Row],[Item '#]],Ticket_Forms[Form Number],Ticket_Forms[Ticket Count])</f>
        <v>3000</v>
      </c>
      <c r="O2927" s="16">
        <f>LOOKUP(Table5[[#This Row],[Item '#]],Ticket_Forms[Form Number],Ticket_Forms[Ticket Value])</f>
        <v>1</v>
      </c>
      <c r="P2927" s="16">
        <f>LOOKUP(Table5[[#This Row],[Item '#]],Ticket_Forms[Form Number],Ticket_Forms[Revenue])</f>
        <v>3000</v>
      </c>
      <c r="Q2927" s="16">
        <f>LOOKUP(Table5[[#This Row],[Item '#]],Ticket_Forms[Form Number],Ticket_Forms[Ideal Profit])</f>
        <v>750</v>
      </c>
      <c r="R2927" s="16">
        <f>LOOKUP(Table5[[#This Row],[Item '#]],Ticket_Forms[Form Number],Ticket_Forms[Prizes])</f>
        <v>2250</v>
      </c>
      <c r="S2927" s="16">
        <f>LOOKUP(Table5[[#This Row],[Item '#]],Ticket_Forms[Form Number],Ticket_Forms[Location Rent])</f>
        <v>180</v>
      </c>
      <c r="T2927" s="16">
        <f>LOOKUP(Table5[[#This Row],[Item '#]],Ticket_Forms[Form Number],Ticket_Forms[Last Sale])</f>
        <v>200</v>
      </c>
      <c r="U2927" s="16" t="s">
        <v>3909</v>
      </c>
      <c r="V2927" s="58" t="str">
        <f>Table5[[#This Row],[Date Distributed]]</f>
        <v/>
      </c>
      <c r="W2927" s="3" t="str">
        <f>_xlfn.XLOOKUP(Table5[[#This Row],[Serial '#]],Table10[Serial '#],Table10[Charity Association],"",,)</f>
        <v/>
      </c>
    </row>
    <row r="2928" spans="1:23" hidden="1" x14ac:dyDescent="0.35">
      <c r="A2928" s="3">
        <v>2926</v>
      </c>
      <c r="B2928" s="78">
        <v>45545</v>
      </c>
      <c r="C2928" s="73" t="str">
        <f>_xlfn.XLOOKUP(Table5[[#This Row],[Serial '#]],Table10[Serial '#],Table10[Date],"",,)</f>
        <v/>
      </c>
      <c r="D29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28" s="73" t="str">
        <f>IF(Table5[[#This Row],[Date Distributed]]="","In Stock","Distributed")</f>
        <v>In Stock</v>
      </c>
      <c r="F2928" s="79" t="s">
        <v>660</v>
      </c>
      <c r="G2928" s="75" t="s">
        <v>761</v>
      </c>
      <c r="H2928" s="80" t="s">
        <v>787</v>
      </c>
      <c r="I2928" s="80" t="s">
        <v>787</v>
      </c>
      <c r="J2928" s="81" t="s">
        <v>3522</v>
      </c>
      <c r="K2928" s="80" t="s">
        <v>659</v>
      </c>
      <c r="L2928" s="3" t="str">
        <f>_xlfn.XLOOKUP(Table5[[#This Row],[Item '#]],Ticket_Forms[Form Number],Ticket_Forms[Game Name],"",,)</f>
        <v>Crowns and Bars</v>
      </c>
      <c r="M2928" s="15">
        <v>102</v>
      </c>
      <c r="N2928" s="3">
        <f>LOOKUP(Table5[[#This Row],[Item '#]],Ticket_Forms[Form Number],Ticket_Forms[Ticket Count])</f>
        <v>3000</v>
      </c>
      <c r="O2928" s="16">
        <f>LOOKUP(Table5[[#This Row],[Item '#]],Ticket_Forms[Form Number],Ticket_Forms[Ticket Value])</f>
        <v>1</v>
      </c>
      <c r="P2928" s="16">
        <f>LOOKUP(Table5[[#This Row],[Item '#]],Ticket_Forms[Form Number],Ticket_Forms[Revenue])</f>
        <v>3000</v>
      </c>
      <c r="Q2928" s="16">
        <f>LOOKUP(Table5[[#This Row],[Item '#]],Ticket_Forms[Form Number],Ticket_Forms[Ideal Profit])</f>
        <v>750</v>
      </c>
      <c r="R2928" s="16">
        <f>LOOKUP(Table5[[#This Row],[Item '#]],Ticket_Forms[Form Number],Ticket_Forms[Prizes])</f>
        <v>2250</v>
      </c>
      <c r="S2928" s="16">
        <f>LOOKUP(Table5[[#This Row],[Item '#]],Ticket_Forms[Form Number],Ticket_Forms[Location Rent])</f>
        <v>180</v>
      </c>
      <c r="T2928" s="16">
        <f>LOOKUP(Table5[[#This Row],[Item '#]],Ticket_Forms[Form Number],Ticket_Forms[Last Sale])</f>
        <v>200</v>
      </c>
      <c r="U2928" s="16" t="s">
        <v>3909</v>
      </c>
      <c r="V2928" s="58" t="str">
        <f>Table5[[#This Row],[Date Distributed]]</f>
        <v/>
      </c>
      <c r="W2928" s="3" t="str">
        <f>_xlfn.XLOOKUP(Table5[[#This Row],[Serial '#]],Table10[Serial '#],Table10[Charity Association],"",,)</f>
        <v/>
      </c>
    </row>
    <row r="2929" spans="1:23" hidden="1" x14ac:dyDescent="0.35">
      <c r="A2929" s="3">
        <v>2927</v>
      </c>
      <c r="B2929" s="78">
        <v>45545</v>
      </c>
      <c r="C2929" s="73" t="str">
        <f>_xlfn.XLOOKUP(Table5[[#This Row],[Serial '#]],Table10[Serial '#],Table10[Date],"",,)</f>
        <v/>
      </c>
      <c r="D29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29" s="73" t="str">
        <f>IF(Table5[[#This Row],[Date Distributed]]="","In Stock","Distributed")</f>
        <v>In Stock</v>
      </c>
      <c r="F2929" s="79" t="s">
        <v>660</v>
      </c>
      <c r="G2929" s="75" t="s">
        <v>761</v>
      </c>
      <c r="H2929" s="80" t="s">
        <v>787</v>
      </c>
      <c r="I2929" s="80" t="s">
        <v>787</v>
      </c>
      <c r="J2929" s="81" t="s">
        <v>3523</v>
      </c>
      <c r="K2929" s="80" t="s">
        <v>659</v>
      </c>
      <c r="L2929" s="3" t="str">
        <f>_xlfn.XLOOKUP(Table5[[#This Row],[Item '#]],Ticket_Forms[Form Number],Ticket_Forms[Game Name],"",,)</f>
        <v>Crowns and Bars</v>
      </c>
      <c r="M2929" s="15">
        <v>102</v>
      </c>
      <c r="N2929" s="3">
        <f>LOOKUP(Table5[[#This Row],[Item '#]],Ticket_Forms[Form Number],Ticket_Forms[Ticket Count])</f>
        <v>3000</v>
      </c>
      <c r="O2929" s="16">
        <f>LOOKUP(Table5[[#This Row],[Item '#]],Ticket_Forms[Form Number],Ticket_Forms[Ticket Value])</f>
        <v>1</v>
      </c>
      <c r="P2929" s="16">
        <f>LOOKUP(Table5[[#This Row],[Item '#]],Ticket_Forms[Form Number],Ticket_Forms[Revenue])</f>
        <v>3000</v>
      </c>
      <c r="Q2929" s="16">
        <f>LOOKUP(Table5[[#This Row],[Item '#]],Ticket_Forms[Form Number],Ticket_Forms[Ideal Profit])</f>
        <v>750</v>
      </c>
      <c r="R2929" s="16">
        <f>LOOKUP(Table5[[#This Row],[Item '#]],Ticket_Forms[Form Number],Ticket_Forms[Prizes])</f>
        <v>2250</v>
      </c>
      <c r="S2929" s="16">
        <f>LOOKUP(Table5[[#This Row],[Item '#]],Ticket_Forms[Form Number],Ticket_Forms[Location Rent])</f>
        <v>180</v>
      </c>
      <c r="T2929" s="16">
        <f>LOOKUP(Table5[[#This Row],[Item '#]],Ticket_Forms[Form Number],Ticket_Forms[Last Sale])</f>
        <v>200</v>
      </c>
      <c r="U2929" s="16" t="s">
        <v>3909</v>
      </c>
      <c r="V2929" s="58" t="str">
        <f>Table5[[#This Row],[Date Distributed]]</f>
        <v/>
      </c>
      <c r="W2929" s="3" t="str">
        <f>_xlfn.XLOOKUP(Table5[[#This Row],[Serial '#]],Table10[Serial '#],Table10[Charity Association],"",,)</f>
        <v/>
      </c>
    </row>
    <row r="2930" spans="1:23" hidden="1" x14ac:dyDescent="0.35">
      <c r="A2930" s="3">
        <v>2928</v>
      </c>
      <c r="B2930" s="78">
        <v>45545</v>
      </c>
      <c r="C2930" s="73" t="str">
        <f>_xlfn.XLOOKUP(Table5[[#This Row],[Serial '#]],Table10[Serial '#],Table10[Date],"",,)</f>
        <v/>
      </c>
      <c r="D29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30" s="73" t="str">
        <f>IF(Table5[[#This Row],[Date Distributed]]="","In Stock","Distributed")</f>
        <v>In Stock</v>
      </c>
      <c r="F2930" s="79" t="s">
        <v>660</v>
      </c>
      <c r="G2930" s="75" t="s">
        <v>761</v>
      </c>
      <c r="H2930" s="80" t="s">
        <v>787</v>
      </c>
      <c r="I2930" s="80" t="s">
        <v>787</v>
      </c>
      <c r="J2930" s="81" t="s">
        <v>3524</v>
      </c>
      <c r="K2930" s="80" t="s">
        <v>659</v>
      </c>
      <c r="L2930" s="3" t="str">
        <f>_xlfn.XLOOKUP(Table5[[#This Row],[Item '#]],Ticket_Forms[Form Number],Ticket_Forms[Game Name],"",,)</f>
        <v>Crowns and Bars</v>
      </c>
      <c r="M2930" s="15">
        <v>102</v>
      </c>
      <c r="N2930" s="3">
        <f>LOOKUP(Table5[[#This Row],[Item '#]],Ticket_Forms[Form Number],Ticket_Forms[Ticket Count])</f>
        <v>3000</v>
      </c>
      <c r="O2930" s="16">
        <f>LOOKUP(Table5[[#This Row],[Item '#]],Ticket_Forms[Form Number],Ticket_Forms[Ticket Value])</f>
        <v>1</v>
      </c>
      <c r="P2930" s="16">
        <f>LOOKUP(Table5[[#This Row],[Item '#]],Ticket_Forms[Form Number],Ticket_Forms[Revenue])</f>
        <v>3000</v>
      </c>
      <c r="Q2930" s="16">
        <f>LOOKUP(Table5[[#This Row],[Item '#]],Ticket_Forms[Form Number],Ticket_Forms[Ideal Profit])</f>
        <v>750</v>
      </c>
      <c r="R2930" s="16">
        <f>LOOKUP(Table5[[#This Row],[Item '#]],Ticket_Forms[Form Number],Ticket_Forms[Prizes])</f>
        <v>2250</v>
      </c>
      <c r="S2930" s="16">
        <f>LOOKUP(Table5[[#This Row],[Item '#]],Ticket_Forms[Form Number],Ticket_Forms[Location Rent])</f>
        <v>180</v>
      </c>
      <c r="T2930" s="16">
        <f>LOOKUP(Table5[[#This Row],[Item '#]],Ticket_Forms[Form Number],Ticket_Forms[Last Sale])</f>
        <v>200</v>
      </c>
      <c r="U2930" s="16" t="s">
        <v>3909</v>
      </c>
      <c r="V2930" s="58" t="str">
        <f>Table5[[#This Row],[Date Distributed]]</f>
        <v/>
      </c>
      <c r="W2930" s="3" t="str">
        <f>_xlfn.XLOOKUP(Table5[[#This Row],[Serial '#]],Table10[Serial '#],Table10[Charity Association],"",,)</f>
        <v/>
      </c>
    </row>
    <row r="2931" spans="1:23" hidden="1" x14ac:dyDescent="0.35">
      <c r="A2931" s="3">
        <v>2929</v>
      </c>
      <c r="B2931" s="78">
        <v>45545</v>
      </c>
      <c r="C2931" s="73" t="str">
        <f>_xlfn.XLOOKUP(Table5[[#This Row],[Serial '#]],Table10[Serial '#],Table10[Date],"",,)</f>
        <v/>
      </c>
      <c r="D29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31" s="73" t="str">
        <f>IF(Table5[[#This Row],[Date Distributed]]="","In Stock","Distributed")</f>
        <v>In Stock</v>
      </c>
      <c r="F2931" s="79" t="s">
        <v>660</v>
      </c>
      <c r="G2931" s="75" t="s">
        <v>761</v>
      </c>
      <c r="H2931" s="80" t="s">
        <v>787</v>
      </c>
      <c r="I2931" s="80" t="s">
        <v>787</v>
      </c>
      <c r="J2931" s="81" t="s">
        <v>3525</v>
      </c>
      <c r="K2931" s="80" t="s">
        <v>659</v>
      </c>
      <c r="L2931" s="3" t="str">
        <f>_xlfn.XLOOKUP(Table5[[#This Row],[Item '#]],Ticket_Forms[Form Number],Ticket_Forms[Game Name],"",,)</f>
        <v>Crowns and Bars</v>
      </c>
      <c r="M2931" s="15">
        <v>102</v>
      </c>
      <c r="N2931" s="3">
        <f>LOOKUP(Table5[[#This Row],[Item '#]],Ticket_Forms[Form Number],Ticket_Forms[Ticket Count])</f>
        <v>3000</v>
      </c>
      <c r="O2931" s="16">
        <f>LOOKUP(Table5[[#This Row],[Item '#]],Ticket_Forms[Form Number],Ticket_Forms[Ticket Value])</f>
        <v>1</v>
      </c>
      <c r="P2931" s="16">
        <f>LOOKUP(Table5[[#This Row],[Item '#]],Ticket_Forms[Form Number],Ticket_Forms[Revenue])</f>
        <v>3000</v>
      </c>
      <c r="Q2931" s="16">
        <f>LOOKUP(Table5[[#This Row],[Item '#]],Ticket_Forms[Form Number],Ticket_Forms[Ideal Profit])</f>
        <v>750</v>
      </c>
      <c r="R2931" s="16">
        <f>LOOKUP(Table5[[#This Row],[Item '#]],Ticket_Forms[Form Number],Ticket_Forms[Prizes])</f>
        <v>2250</v>
      </c>
      <c r="S2931" s="16">
        <f>LOOKUP(Table5[[#This Row],[Item '#]],Ticket_Forms[Form Number],Ticket_Forms[Location Rent])</f>
        <v>180</v>
      </c>
      <c r="T2931" s="16">
        <f>LOOKUP(Table5[[#This Row],[Item '#]],Ticket_Forms[Form Number],Ticket_Forms[Last Sale])</f>
        <v>200</v>
      </c>
      <c r="U2931" s="16" t="s">
        <v>3909</v>
      </c>
      <c r="V2931" s="58" t="str">
        <f>Table5[[#This Row],[Date Distributed]]</f>
        <v/>
      </c>
      <c r="W2931" s="3" t="str">
        <f>_xlfn.XLOOKUP(Table5[[#This Row],[Serial '#]],Table10[Serial '#],Table10[Charity Association],"",,)</f>
        <v/>
      </c>
    </row>
    <row r="2932" spans="1:23" hidden="1" x14ac:dyDescent="0.35">
      <c r="A2932" s="3">
        <v>2930</v>
      </c>
      <c r="B2932" s="78">
        <v>45545</v>
      </c>
      <c r="C2932" s="73" t="str">
        <f>_xlfn.XLOOKUP(Table5[[#This Row],[Serial '#]],Table10[Serial '#],Table10[Date],"",,)</f>
        <v/>
      </c>
      <c r="D29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32" s="73" t="str">
        <f>IF(Table5[[#This Row],[Date Distributed]]="","In Stock","Distributed")</f>
        <v>In Stock</v>
      </c>
      <c r="F2932" s="79" t="s">
        <v>660</v>
      </c>
      <c r="G2932" s="75" t="s">
        <v>761</v>
      </c>
      <c r="H2932" s="80" t="s">
        <v>787</v>
      </c>
      <c r="I2932" s="80" t="s">
        <v>787</v>
      </c>
      <c r="J2932" s="81" t="s">
        <v>3526</v>
      </c>
      <c r="K2932" s="80" t="s">
        <v>659</v>
      </c>
      <c r="L2932" s="3" t="str">
        <f>_xlfn.XLOOKUP(Table5[[#This Row],[Item '#]],Ticket_Forms[Form Number],Ticket_Forms[Game Name],"",,)</f>
        <v>Crowns and Bars</v>
      </c>
      <c r="M2932" s="15">
        <v>102</v>
      </c>
      <c r="N2932" s="3">
        <f>LOOKUP(Table5[[#This Row],[Item '#]],Ticket_Forms[Form Number],Ticket_Forms[Ticket Count])</f>
        <v>3000</v>
      </c>
      <c r="O2932" s="16">
        <f>LOOKUP(Table5[[#This Row],[Item '#]],Ticket_Forms[Form Number],Ticket_Forms[Ticket Value])</f>
        <v>1</v>
      </c>
      <c r="P2932" s="16">
        <f>LOOKUP(Table5[[#This Row],[Item '#]],Ticket_Forms[Form Number],Ticket_Forms[Revenue])</f>
        <v>3000</v>
      </c>
      <c r="Q2932" s="16">
        <f>LOOKUP(Table5[[#This Row],[Item '#]],Ticket_Forms[Form Number],Ticket_Forms[Ideal Profit])</f>
        <v>750</v>
      </c>
      <c r="R2932" s="16">
        <f>LOOKUP(Table5[[#This Row],[Item '#]],Ticket_Forms[Form Number],Ticket_Forms[Prizes])</f>
        <v>2250</v>
      </c>
      <c r="S2932" s="16">
        <f>LOOKUP(Table5[[#This Row],[Item '#]],Ticket_Forms[Form Number],Ticket_Forms[Location Rent])</f>
        <v>180</v>
      </c>
      <c r="T2932" s="16">
        <f>LOOKUP(Table5[[#This Row],[Item '#]],Ticket_Forms[Form Number],Ticket_Forms[Last Sale])</f>
        <v>200</v>
      </c>
      <c r="U2932" s="16" t="s">
        <v>3909</v>
      </c>
      <c r="V2932" s="58" t="str">
        <f>Table5[[#This Row],[Date Distributed]]</f>
        <v/>
      </c>
      <c r="W2932" s="3" t="str">
        <f>_xlfn.XLOOKUP(Table5[[#This Row],[Serial '#]],Table10[Serial '#],Table10[Charity Association],"",,)</f>
        <v/>
      </c>
    </row>
    <row r="2933" spans="1:23" hidden="1" x14ac:dyDescent="0.35">
      <c r="A2933" s="3">
        <v>2931</v>
      </c>
      <c r="B2933" s="78">
        <v>45545</v>
      </c>
      <c r="C2933" s="73" t="str">
        <f>_xlfn.XLOOKUP(Table5[[#This Row],[Serial '#]],Table10[Serial '#],Table10[Date],"",,)</f>
        <v/>
      </c>
      <c r="D29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33" s="73" t="str">
        <f>IF(Table5[[#This Row],[Date Distributed]]="","In Stock","Distributed")</f>
        <v>In Stock</v>
      </c>
      <c r="F2933" s="79" t="s">
        <v>660</v>
      </c>
      <c r="G2933" s="75" t="s">
        <v>761</v>
      </c>
      <c r="H2933" s="80" t="s">
        <v>787</v>
      </c>
      <c r="I2933" s="80" t="s">
        <v>787</v>
      </c>
      <c r="J2933" s="81" t="s">
        <v>3527</v>
      </c>
      <c r="K2933" s="80" t="s">
        <v>659</v>
      </c>
      <c r="L2933" s="3" t="str">
        <f>_xlfn.XLOOKUP(Table5[[#This Row],[Item '#]],Ticket_Forms[Form Number],Ticket_Forms[Game Name],"",,)</f>
        <v>Crowns and Bars</v>
      </c>
      <c r="M2933" s="15">
        <v>102</v>
      </c>
      <c r="N2933" s="3">
        <f>LOOKUP(Table5[[#This Row],[Item '#]],Ticket_Forms[Form Number],Ticket_Forms[Ticket Count])</f>
        <v>3000</v>
      </c>
      <c r="O2933" s="16">
        <f>LOOKUP(Table5[[#This Row],[Item '#]],Ticket_Forms[Form Number],Ticket_Forms[Ticket Value])</f>
        <v>1</v>
      </c>
      <c r="P2933" s="16">
        <f>LOOKUP(Table5[[#This Row],[Item '#]],Ticket_Forms[Form Number],Ticket_Forms[Revenue])</f>
        <v>3000</v>
      </c>
      <c r="Q2933" s="16">
        <f>LOOKUP(Table5[[#This Row],[Item '#]],Ticket_Forms[Form Number],Ticket_Forms[Ideal Profit])</f>
        <v>750</v>
      </c>
      <c r="R2933" s="16">
        <f>LOOKUP(Table5[[#This Row],[Item '#]],Ticket_Forms[Form Number],Ticket_Forms[Prizes])</f>
        <v>2250</v>
      </c>
      <c r="S2933" s="16">
        <f>LOOKUP(Table5[[#This Row],[Item '#]],Ticket_Forms[Form Number],Ticket_Forms[Location Rent])</f>
        <v>180</v>
      </c>
      <c r="T2933" s="16">
        <f>LOOKUP(Table5[[#This Row],[Item '#]],Ticket_Forms[Form Number],Ticket_Forms[Last Sale])</f>
        <v>200</v>
      </c>
      <c r="U2933" s="16" t="s">
        <v>3909</v>
      </c>
      <c r="V2933" s="58" t="str">
        <f>Table5[[#This Row],[Date Distributed]]</f>
        <v/>
      </c>
      <c r="W2933" s="3" t="str">
        <f>_xlfn.XLOOKUP(Table5[[#This Row],[Serial '#]],Table10[Serial '#],Table10[Charity Association],"",,)</f>
        <v/>
      </c>
    </row>
    <row r="2934" spans="1:23" hidden="1" x14ac:dyDescent="0.35">
      <c r="A2934" s="3">
        <v>2932</v>
      </c>
      <c r="B2934" s="78">
        <v>45545</v>
      </c>
      <c r="C2934" s="73" t="str">
        <f>_xlfn.XLOOKUP(Table5[[#This Row],[Serial '#]],Table10[Serial '#],Table10[Date],"",,)</f>
        <v/>
      </c>
      <c r="D29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34" s="73" t="str">
        <f>IF(Table5[[#This Row],[Date Distributed]]="","In Stock","Distributed")</f>
        <v>In Stock</v>
      </c>
      <c r="F2934" s="79" t="s">
        <v>660</v>
      </c>
      <c r="G2934" s="75" t="s">
        <v>761</v>
      </c>
      <c r="H2934" s="80" t="s">
        <v>787</v>
      </c>
      <c r="I2934" s="80" t="s">
        <v>787</v>
      </c>
      <c r="J2934" s="81" t="s">
        <v>3528</v>
      </c>
      <c r="K2934" s="80" t="s">
        <v>659</v>
      </c>
      <c r="L2934" s="3" t="str">
        <f>_xlfn.XLOOKUP(Table5[[#This Row],[Item '#]],Ticket_Forms[Form Number],Ticket_Forms[Game Name],"",,)</f>
        <v>Crowns and Bars</v>
      </c>
      <c r="M2934" s="15">
        <v>102</v>
      </c>
      <c r="N2934" s="3">
        <f>LOOKUP(Table5[[#This Row],[Item '#]],Ticket_Forms[Form Number],Ticket_Forms[Ticket Count])</f>
        <v>3000</v>
      </c>
      <c r="O2934" s="16">
        <f>LOOKUP(Table5[[#This Row],[Item '#]],Ticket_Forms[Form Number],Ticket_Forms[Ticket Value])</f>
        <v>1</v>
      </c>
      <c r="P2934" s="16">
        <f>LOOKUP(Table5[[#This Row],[Item '#]],Ticket_Forms[Form Number],Ticket_Forms[Revenue])</f>
        <v>3000</v>
      </c>
      <c r="Q2934" s="16">
        <f>LOOKUP(Table5[[#This Row],[Item '#]],Ticket_Forms[Form Number],Ticket_Forms[Ideal Profit])</f>
        <v>750</v>
      </c>
      <c r="R2934" s="16">
        <f>LOOKUP(Table5[[#This Row],[Item '#]],Ticket_Forms[Form Number],Ticket_Forms[Prizes])</f>
        <v>2250</v>
      </c>
      <c r="S2934" s="16">
        <f>LOOKUP(Table5[[#This Row],[Item '#]],Ticket_Forms[Form Number],Ticket_Forms[Location Rent])</f>
        <v>180</v>
      </c>
      <c r="T2934" s="16">
        <f>LOOKUP(Table5[[#This Row],[Item '#]],Ticket_Forms[Form Number],Ticket_Forms[Last Sale])</f>
        <v>200</v>
      </c>
      <c r="U2934" s="16" t="s">
        <v>3909</v>
      </c>
      <c r="V2934" s="58" t="str">
        <f>Table5[[#This Row],[Date Distributed]]</f>
        <v/>
      </c>
      <c r="W2934" s="3" t="str">
        <f>_xlfn.XLOOKUP(Table5[[#This Row],[Serial '#]],Table10[Serial '#],Table10[Charity Association],"",,)</f>
        <v/>
      </c>
    </row>
    <row r="2935" spans="1:23" hidden="1" x14ac:dyDescent="0.35">
      <c r="A2935" s="3">
        <v>2933</v>
      </c>
      <c r="B2935" s="78">
        <v>45545</v>
      </c>
      <c r="C2935" s="73" t="str">
        <f>_xlfn.XLOOKUP(Table5[[#This Row],[Serial '#]],Table10[Serial '#],Table10[Date],"",,)</f>
        <v/>
      </c>
      <c r="D29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35" s="73" t="str">
        <f>IF(Table5[[#This Row],[Date Distributed]]="","In Stock","Distributed")</f>
        <v>In Stock</v>
      </c>
      <c r="F2935" s="79" t="s">
        <v>660</v>
      </c>
      <c r="G2935" s="75" t="s">
        <v>761</v>
      </c>
      <c r="H2935" s="80" t="s">
        <v>787</v>
      </c>
      <c r="I2935" s="80" t="s">
        <v>787</v>
      </c>
      <c r="J2935" s="81" t="s">
        <v>3529</v>
      </c>
      <c r="K2935" s="80" t="s">
        <v>659</v>
      </c>
      <c r="L2935" s="3" t="str">
        <f>_xlfn.XLOOKUP(Table5[[#This Row],[Item '#]],Ticket_Forms[Form Number],Ticket_Forms[Game Name],"",,)</f>
        <v>Crowns and Bars</v>
      </c>
      <c r="M2935" s="15">
        <v>102</v>
      </c>
      <c r="N2935" s="3">
        <f>LOOKUP(Table5[[#This Row],[Item '#]],Ticket_Forms[Form Number],Ticket_Forms[Ticket Count])</f>
        <v>3000</v>
      </c>
      <c r="O2935" s="16">
        <f>LOOKUP(Table5[[#This Row],[Item '#]],Ticket_Forms[Form Number],Ticket_Forms[Ticket Value])</f>
        <v>1</v>
      </c>
      <c r="P2935" s="16">
        <f>LOOKUP(Table5[[#This Row],[Item '#]],Ticket_Forms[Form Number],Ticket_Forms[Revenue])</f>
        <v>3000</v>
      </c>
      <c r="Q2935" s="16">
        <f>LOOKUP(Table5[[#This Row],[Item '#]],Ticket_Forms[Form Number],Ticket_Forms[Ideal Profit])</f>
        <v>750</v>
      </c>
      <c r="R2935" s="16">
        <f>LOOKUP(Table5[[#This Row],[Item '#]],Ticket_Forms[Form Number],Ticket_Forms[Prizes])</f>
        <v>2250</v>
      </c>
      <c r="S2935" s="16">
        <f>LOOKUP(Table5[[#This Row],[Item '#]],Ticket_Forms[Form Number],Ticket_Forms[Location Rent])</f>
        <v>180</v>
      </c>
      <c r="T2935" s="16">
        <f>LOOKUP(Table5[[#This Row],[Item '#]],Ticket_Forms[Form Number],Ticket_Forms[Last Sale])</f>
        <v>200</v>
      </c>
      <c r="U2935" s="16" t="s">
        <v>3909</v>
      </c>
      <c r="V2935" s="58" t="str">
        <f>Table5[[#This Row],[Date Distributed]]</f>
        <v/>
      </c>
      <c r="W2935" s="3" t="str">
        <f>_xlfn.XLOOKUP(Table5[[#This Row],[Serial '#]],Table10[Serial '#],Table10[Charity Association],"",,)</f>
        <v/>
      </c>
    </row>
    <row r="2936" spans="1:23" hidden="1" x14ac:dyDescent="0.35">
      <c r="A2936" s="3">
        <v>2934</v>
      </c>
      <c r="B2936" s="78">
        <v>45545</v>
      </c>
      <c r="C2936" s="73" t="str">
        <f>_xlfn.XLOOKUP(Table5[[#This Row],[Serial '#]],Table10[Serial '#],Table10[Date],"",,)</f>
        <v/>
      </c>
      <c r="D29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36" s="73" t="str">
        <f>IF(Table5[[#This Row],[Date Distributed]]="","In Stock","Distributed")</f>
        <v>In Stock</v>
      </c>
      <c r="F2936" s="79" t="s">
        <v>660</v>
      </c>
      <c r="G2936" s="75" t="s">
        <v>761</v>
      </c>
      <c r="H2936" s="80" t="s">
        <v>787</v>
      </c>
      <c r="I2936" s="80" t="s">
        <v>787</v>
      </c>
      <c r="J2936" s="81" t="s">
        <v>3530</v>
      </c>
      <c r="K2936" s="80" t="s">
        <v>659</v>
      </c>
      <c r="L2936" s="3" t="str">
        <f>_xlfn.XLOOKUP(Table5[[#This Row],[Item '#]],Ticket_Forms[Form Number],Ticket_Forms[Game Name],"",,)</f>
        <v>Crowns and Bars</v>
      </c>
      <c r="M2936" s="15">
        <v>102</v>
      </c>
      <c r="N2936" s="3">
        <f>LOOKUP(Table5[[#This Row],[Item '#]],Ticket_Forms[Form Number],Ticket_Forms[Ticket Count])</f>
        <v>3000</v>
      </c>
      <c r="O2936" s="16">
        <f>LOOKUP(Table5[[#This Row],[Item '#]],Ticket_Forms[Form Number],Ticket_Forms[Ticket Value])</f>
        <v>1</v>
      </c>
      <c r="P2936" s="16">
        <f>LOOKUP(Table5[[#This Row],[Item '#]],Ticket_Forms[Form Number],Ticket_Forms[Revenue])</f>
        <v>3000</v>
      </c>
      <c r="Q2936" s="16">
        <f>LOOKUP(Table5[[#This Row],[Item '#]],Ticket_Forms[Form Number],Ticket_Forms[Ideal Profit])</f>
        <v>750</v>
      </c>
      <c r="R2936" s="16">
        <f>LOOKUP(Table5[[#This Row],[Item '#]],Ticket_Forms[Form Number],Ticket_Forms[Prizes])</f>
        <v>2250</v>
      </c>
      <c r="S2936" s="16">
        <f>LOOKUP(Table5[[#This Row],[Item '#]],Ticket_Forms[Form Number],Ticket_Forms[Location Rent])</f>
        <v>180</v>
      </c>
      <c r="T2936" s="16">
        <f>LOOKUP(Table5[[#This Row],[Item '#]],Ticket_Forms[Form Number],Ticket_Forms[Last Sale])</f>
        <v>200</v>
      </c>
      <c r="U2936" s="16" t="s">
        <v>3909</v>
      </c>
      <c r="V2936" s="58" t="str">
        <f>Table5[[#This Row],[Date Distributed]]</f>
        <v/>
      </c>
      <c r="W2936" s="3" t="str">
        <f>_xlfn.XLOOKUP(Table5[[#This Row],[Serial '#]],Table10[Serial '#],Table10[Charity Association],"",,)</f>
        <v/>
      </c>
    </row>
    <row r="2937" spans="1:23" hidden="1" x14ac:dyDescent="0.35">
      <c r="A2937" s="3">
        <v>2935</v>
      </c>
      <c r="B2937" s="78">
        <v>45545</v>
      </c>
      <c r="C2937" s="73" t="str">
        <f>_xlfn.XLOOKUP(Table5[[#This Row],[Serial '#]],Table10[Serial '#],Table10[Date],"",,)</f>
        <v/>
      </c>
      <c r="D29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37" s="73" t="str">
        <f>IF(Table5[[#This Row],[Date Distributed]]="","In Stock","Distributed")</f>
        <v>In Stock</v>
      </c>
      <c r="F2937" s="79" t="s">
        <v>660</v>
      </c>
      <c r="G2937" s="75" t="s">
        <v>761</v>
      </c>
      <c r="H2937" s="80" t="s">
        <v>787</v>
      </c>
      <c r="I2937" s="80" t="s">
        <v>787</v>
      </c>
      <c r="J2937" s="81" t="s">
        <v>3531</v>
      </c>
      <c r="K2937" s="80" t="s">
        <v>659</v>
      </c>
      <c r="L2937" s="3" t="str">
        <f>_xlfn.XLOOKUP(Table5[[#This Row],[Item '#]],Ticket_Forms[Form Number],Ticket_Forms[Game Name],"",,)</f>
        <v>Crowns and Bars</v>
      </c>
      <c r="M2937" s="15">
        <v>102</v>
      </c>
      <c r="N2937" s="3">
        <f>LOOKUP(Table5[[#This Row],[Item '#]],Ticket_Forms[Form Number],Ticket_Forms[Ticket Count])</f>
        <v>3000</v>
      </c>
      <c r="O2937" s="16">
        <f>LOOKUP(Table5[[#This Row],[Item '#]],Ticket_Forms[Form Number],Ticket_Forms[Ticket Value])</f>
        <v>1</v>
      </c>
      <c r="P2937" s="16">
        <f>LOOKUP(Table5[[#This Row],[Item '#]],Ticket_Forms[Form Number],Ticket_Forms[Revenue])</f>
        <v>3000</v>
      </c>
      <c r="Q2937" s="16">
        <f>LOOKUP(Table5[[#This Row],[Item '#]],Ticket_Forms[Form Number],Ticket_Forms[Ideal Profit])</f>
        <v>750</v>
      </c>
      <c r="R2937" s="16">
        <f>LOOKUP(Table5[[#This Row],[Item '#]],Ticket_Forms[Form Number],Ticket_Forms[Prizes])</f>
        <v>2250</v>
      </c>
      <c r="S2937" s="16">
        <f>LOOKUP(Table5[[#This Row],[Item '#]],Ticket_Forms[Form Number],Ticket_Forms[Location Rent])</f>
        <v>180</v>
      </c>
      <c r="T2937" s="16">
        <f>LOOKUP(Table5[[#This Row],[Item '#]],Ticket_Forms[Form Number],Ticket_Forms[Last Sale])</f>
        <v>200</v>
      </c>
      <c r="U2937" s="16" t="s">
        <v>3909</v>
      </c>
      <c r="V2937" s="58" t="str">
        <f>Table5[[#This Row],[Date Distributed]]</f>
        <v/>
      </c>
      <c r="W2937" s="3" t="str">
        <f>_xlfn.XLOOKUP(Table5[[#This Row],[Serial '#]],Table10[Serial '#],Table10[Charity Association],"",,)</f>
        <v/>
      </c>
    </row>
    <row r="2938" spans="1:23" hidden="1" x14ac:dyDescent="0.35">
      <c r="A2938" s="3">
        <v>2936</v>
      </c>
      <c r="B2938" s="78">
        <v>45545</v>
      </c>
      <c r="C2938" s="73" t="str">
        <f>_xlfn.XLOOKUP(Table5[[#This Row],[Serial '#]],Table10[Serial '#],Table10[Date],"",,)</f>
        <v/>
      </c>
      <c r="D29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38" s="73" t="str">
        <f>IF(Table5[[#This Row],[Date Distributed]]="","In Stock","Distributed")</f>
        <v>In Stock</v>
      </c>
      <c r="F2938" s="79" t="s">
        <v>660</v>
      </c>
      <c r="G2938" s="75" t="s">
        <v>761</v>
      </c>
      <c r="H2938" s="80" t="s">
        <v>787</v>
      </c>
      <c r="I2938" s="80" t="s">
        <v>787</v>
      </c>
      <c r="J2938" s="81" t="s">
        <v>3532</v>
      </c>
      <c r="K2938" s="80" t="s">
        <v>659</v>
      </c>
      <c r="L2938" s="3" t="str">
        <f>_xlfn.XLOOKUP(Table5[[#This Row],[Item '#]],Ticket_Forms[Form Number],Ticket_Forms[Game Name],"",,)</f>
        <v>Crowns and Bars</v>
      </c>
      <c r="M2938" s="15">
        <v>102</v>
      </c>
      <c r="N2938" s="3">
        <f>LOOKUP(Table5[[#This Row],[Item '#]],Ticket_Forms[Form Number],Ticket_Forms[Ticket Count])</f>
        <v>3000</v>
      </c>
      <c r="O2938" s="16">
        <f>LOOKUP(Table5[[#This Row],[Item '#]],Ticket_Forms[Form Number],Ticket_Forms[Ticket Value])</f>
        <v>1</v>
      </c>
      <c r="P2938" s="16">
        <f>LOOKUP(Table5[[#This Row],[Item '#]],Ticket_Forms[Form Number],Ticket_Forms[Revenue])</f>
        <v>3000</v>
      </c>
      <c r="Q2938" s="16">
        <f>LOOKUP(Table5[[#This Row],[Item '#]],Ticket_Forms[Form Number],Ticket_Forms[Ideal Profit])</f>
        <v>750</v>
      </c>
      <c r="R2938" s="16">
        <f>LOOKUP(Table5[[#This Row],[Item '#]],Ticket_Forms[Form Number],Ticket_Forms[Prizes])</f>
        <v>2250</v>
      </c>
      <c r="S2938" s="16">
        <f>LOOKUP(Table5[[#This Row],[Item '#]],Ticket_Forms[Form Number],Ticket_Forms[Location Rent])</f>
        <v>180</v>
      </c>
      <c r="T2938" s="16">
        <f>LOOKUP(Table5[[#This Row],[Item '#]],Ticket_Forms[Form Number],Ticket_Forms[Last Sale])</f>
        <v>200</v>
      </c>
      <c r="U2938" s="16" t="s">
        <v>3909</v>
      </c>
      <c r="V2938" s="58" t="str">
        <f>Table5[[#This Row],[Date Distributed]]</f>
        <v/>
      </c>
      <c r="W2938" s="3" t="str">
        <f>_xlfn.XLOOKUP(Table5[[#This Row],[Serial '#]],Table10[Serial '#],Table10[Charity Association],"",,)</f>
        <v/>
      </c>
    </row>
    <row r="2939" spans="1:23" hidden="1" x14ac:dyDescent="0.35">
      <c r="A2939" s="3">
        <v>2937</v>
      </c>
      <c r="B2939" s="78">
        <v>45545</v>
      </c>
      <c r="C2939" s="73" t="str">
        <f>_xlfn.XLOOKUP(Table5[[#This Row],[Serial '#]],Table10[Serial '#],Table10[Date],"",,)</f>
        <v/>
      </c>
      <c r="D29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39" s="73" t="str">
        <f>IF(Table5[[#This Row],[Date Distributed]]="","In Stock","Distributed")</f>
        <v>In Stock</v>
      </c>
      <c r="F2939" s="79" t="s">
        <v>660</v>
      </c>
      <c r="G2939" s="75" t="s">
        <v>761</v>
      </c>
      <c r="H2939" s="80" t="s">
        <v>787</v>
      </c>
      <c r="I2939" s="80" t="s">
        <v>787</v>
      </c>
      <c r="J2939" s="81" t="s">
        <v>3533</v>
      </c>
      <c r="K2939" s="80" t="s">
        <v>659</v>
      </c>
      <c r="L2939" s="3" t="str">
        <f>_xlfn.XLOOKUP(Table5[[#This Row],[Item '#]],Ticket_Forms[Form Number],Ticket_Forms[Game Name],"",,)</f>
        <v>Crowns and Bars</v>
      </c>
      <c r="M2939" s="15">
        <v>102</v>
      </c>
      <c r="N2939" s="3">
        <f>LOOKUP(Table5[[#This Row],[Item '#]],Ticket_Forms[Form Number],Ticket_Forms[Ticket Count])</f>
        <v>3000</v>
      </c>
      <c r="O2939" s="16">
        <f>LOOKUP(Table5[[#This Row],[Item '#]],Ticket_Forms[Form Number],Ticket_Forms[Ticket Value])</f>
        <v>1</v>
      </c>
      <c r="P2939" s="16">
        <f>LOOKUP(Table5[[#This Row],[Item '#]],Ticket_Forms[Form Number],Ticket_Forms[Revenue])</f>
        <v>3000</v>
      </c>
      <c r="Q2939" s="16">
        <f>LOOKUP(Table5[[#This Row],[Item '#]],Ticket_Forms[Form Number],Ticket_Forms[Ideal Profit])</f>
        <v>750</v>
      </c>
      <c r="R2939" s="16">
        <f>LOOKUP(Table5[[#This Row],[Item '#]],Ticket_Forms[Form Number],Ticket_Forms[Prizes])</f>
        <v>2250</v>
      </c>
      <c r="S2939" s="16">
        <f>LOOKUP(Table5[[#This Row],[Item '#]],Ticket_Forms[Form Number],Ticket_Forms[Location Rent])</f>
        <v>180</v>
      </c>
      <c r="T2939" s="16">
        <f>LOOKUP(Table5[[#This Row],[Item '#]],Ticket_Forms[Form Number],Ticket_Forms[Last Sale])</f>
        <v>200</v>
      </c>
      <c r="U2939" s="16" t="s">
        <v>3909</v>
      </c>
      <c r="V2939" s="58" t="str">
        <f>Table5[[#This Row],[Date Distributed]]</f>
        <v/>
      </c>
      <c r="W2939" s="3" t="str">
        <f>_xlfn.XLOOKUP(Table5[[#This Row],[Serial '#]],Table10[Serial '#],Table10[Charity Association],"",,)</f>
        <v/>
      </c>
    </row>
    <row r="2940" spans="1:23" hidden="1" x14ac:dyDescent="0.35">
      <c r="A2940" s="3">
        <v>2938</v>
      </c>
      <c r="B2940" s="78">
        <v>45545</v>
      </c>
      <c r="C2940" s="73" t="str">
        <f>_xlfn.XLOOKUP(Table5[[#This Row],[Serial '#]],Table10[Serial '#],Table10[Date],"",,)</f>
        <v/>
      </c>
      <c r="D29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40" s="73" t="str">
        <f>IF(Table5[[#This Row],[Date Distributed]]="","In Stock","Distributed")</f>
        <v>In Stock</v>
      </c>
      <c r="F2940" s="79" t="s">
        <v>660</v>
      </c>
      <c r="G2940" s="75" t="s">
        <v>761</v>
      </c>
      <c r="H2940" s="80" t="s">
        <v>787</v>
      </c>
      <c r="I2940" s="80" t="s">
        <v>787</v>
      </c>
      <c r="J2940" s="81" t="s">
        <v>3534</v>
      </c>
      <c r="K2940" s="80" t="s">
        <v>659</v>
      </c>
      <c r="L2940" s="3" t="str">
        <f>_xlfn.XLOOKUP(Table5[[#This Row],[Item '#]],Ticket_Forms[Form Number],Ticket_Forms[Game Name],"",,)</f>
        <v>Crowns and Bars</v>
      </c>
      <c r="M2940" s="15">
        <v>102</v>
      </c>
      <c r="N2940" s="3">
        <f>LOOKUP(Table5[[#This Row],[Item '#]],Ticket_Forms[Form Number],Ticket_Forms[Ticket Count])</f>
        <v>3000</v>
      </c>
      <c r="O2940" s="16">
        <f>LOOKUP(Table5[[#This Row],[Item '#]],Ticket_Forms[Form Number],Ticket_Forms[Ticket Value])</f>
        <v>1</v>
      </c>
      <c r="P2940" s="16">
        <f>LOOKUP(Table5[[#This Row],[Item '#]],Ticket_Forms[Form Number],Ticket_Forms[Revenue])</f>
        <v>3000</v>
      </c>
      <c r="Q2940" s="16">
        <f>LOOKUP(Table5[[#This Row],[Item '#]],Ticket_Forms[Form Number],Ticket_Forms[Ideal Profit])</f>
        <v>750</v>
      </c>
      <c r="R2940" s="16">
        <f>LOOKUP(Table5[[#This Row],[Item '#]],Ticket_Forms[Form Number],Ticket_Forms[Prizes])</f>
        <v>2250</v>
      </c>
      <c r="S2940" s="16">
        <f>LOOKUP(Table5[[#This Row],[Item '#]],Ticket_Forms[Form Number],Ticket_Forms[Location Rent])</f>
        <v>180</v>
      </c>
      <c r="T2940" s="16">
        <f>LOOKUP(Table5[[#This Row],[Item '#]],Ticket_Forms[Form Number],Ticket_Forms[Last Sale])</f>
        <v>200</v>
      </c>
      <c r="U2940" s="16" t="s">
        <v>3909</v>
      </c>
      <c r="V2940" s="58" t="str">
        <f>Table5[[#This Row],[Date Distributed]]</f>
        <v/>
      </c>
      <c r="W2940" s="3" t="str">
        <f>_xlfn.XLOOKUP(Table5[[#This Row],[Serial '#]],Table10[Serial '#],Table10[Charity Association],"",,)</f>
        <v/>
      </c>
    </row>
    <row r="2941" spans="1:23" hidden="1" x14ac:dyDescent="0.35">
      <c r="A2941" s="3">
        <v>2939</v>
      </c>
      <c r="B2941" s="78">
        <v>45545</v>
      </c>
      <c r="C2941" s="73" t="str">
        <f>_xlfn.XLOOKUP(Table5[[#This Row],[Serial '#]],Table10[Serial '#],Table10[Date],"",,)</f>
        <v/>
      </c>
      <c r="D29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41" s="73" t="str">
        <f>IF(Table5[[#This Row],[Date Distributed]]="","In Stock","Distributed")</f>
        <v>In Stock</v>
      </c>
      <c r="F2941" s="79" t="s">
        <v>660</v>
      </c>
      <c r="G2941" s="75" t="s">
        <v>761</v>
      </c>
      <c r="H2941" s="80" t="s">
        <v>787</v>
      </c>
      <c r="I2941" s="80" t="s">
        <v>787</v>
      </c>
      <c r="J2941" s="81" t="s">
        <v>3535</v>
      </c>
      <c r="K2941" s="80" t="s">
        <v>659</v>
      </c>
      <c r="L2941" s="3" t="str">
        <f>_xlfn.XLOOKUP(Table5[[#This Row],[Item '#]],Ticket_Forms[Form Number],Ticket_Forms[Game Name],"",,)</f>
        <v>Crowns and Bars</v>
      </c>
      <c r="M2941" s="15">
        <v>102</v>
      </c>
      <c r="N2941" s="3">
        <f>LOOKUP(Table5[[#This Row],[Item '#]],Ticket_Forms[Form Number],Ticket_Forms[Ticket Count])</f>
        <v>3000</v>
      </c>
      <c r="O2941" s="16">
        <f>LOOKUP(Table5[[#This Row],[Item '#]],Ticket_Forms[Form Number],Ticket_Forms[Ticket Value])</f>
        <v>1</v>
      </c>
      <c r="P2941" s="16">
        <f>LOOKUP(Table5[[#This Row],[Item '#]],Ticket_Forms[Form Number],Ticket_Forms[Revenue])</f>
        <v>3000</v>
      </c>
      <c r="Q2941" s="16">
        <f>LOOKUP(Table5[[#This Row],[Item '#]],Ticket_Forms[Form Number],Ticket_Forms[Ideal Profit])</f>
        <v>750</v>
      </c>
      <c r="R2941" s="16">
        <f>LOOKUP(Table5[[#This Row],[Item '#]],Ticket_Forms[Form Number],Ticket_Forms[Prizes])</f>
        <v>2250</v>
      </c>
      <c r="S2941" s="16">
        <f>LOOKUP(Table5[[#This Row],[Item '#]],Ticket_Forms[Form Number],Ticket_Forms[Location Rent])</f>
        <v>180</v>
      </c>
      <c r="T2941" s="16">
        <f>LOOKUP(Table5[[#This Row],[Item '#]],Ticket_Forms[Form Number],Ticket_Forms[Last Sale])</f>
        <v>200</v>
      </c>
      <c r="U2941" s="16" t="s">
        <v>3909</v>
      </c>
      <c r="V2941" s="58" t="str">
        <f>Table5[[#This Row],[Date Distributed]]</f>
        <v/>
      </c>
      <c r="W2941" s="3" t="str">
        <f>_xlfn.XLOOKUP(Table5[[#This Row],[Serial '#]],Table10[Serial '#],Table10[Charity Association],"",,)</f>
        <v/>
      </c>
    </row>
    <row r="2942" spans="1:23" hidden="1" x14ac:dyDescent="0.35">
      <c r="A2942" s="3">
        <v>2940</v>
      </c>
      <c r="B2942" s="78">
        <v>45545</v>
      </c>
      <c r="C2942" s="73" t="str">
        <f>_xlfn.XLOOKUP(Table5[[#This Row],[Serial '#]],Table10[Serial '#],Table10[Date],"",,)</f>
        <v/>
      </c>
      <c r="D29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42" s="73" t="str">
        <f>IF(Table5[[#This Row],[Date Distributed]]="","In Stock","Distributed")</f>
        <v>In Stock</v>
      </c>
      <c r="F2942" s="79" t="s">
        <v>660</v>
      </c>
      <c r="G2942" s="75" t="s">
        <v>761</v>
      </c>
      <c r="H2942" s="80" t="s">
        <v>787</v>
      </c>
      <c r="I2942" s="80" t="s">
        <v>787</v>
      </c>
      <c r="J2942" s="81" t="s">
        <v>3536</v>
      </c>
      <c r="K2942" s="80" t="s">
        <v>659</v>
      </c>
      <c r="L2942" s="3" t="str">
        <f>_xlfn.XLOOKUP(Table5[[#This Row],[Item '#]],Ticket_Forms[Form Number],Ticket_Forms[Game Name],"",,)</f>
        <v>Crowns and Bars</v>
      </c>
      <c r="M2942" s="15">
        <v>102</v>
      </c>
      <c r="N2942" s="3">
        <f>LOOKUP(Table5[[#This Row],[Item '#]],Ticket_Forms[Form Number],Ticket_Forms[Ticket Count])</f>
        <v>3000</v>
      </c>
      <c r="O2942" s="16">
        <f>LOOKUP(Table5[[#This Row],[Item '#]],Ticket_Forms[Form Number],Ticket_Forms[Ticket Value])</f>
        <v>1</v>
      </c>
      <c r="P2942" s="16">
        <f>LOOKUP(Table5[[#This Row],[Item '#]],Ticket_Forms[Form Number],Ticket_Forms[Revenue])</f>
        <v>3000</v>
      </c>
      <c r="Q2942" s="16">
        <f>LOOKUP(Table5[[#This Row],[Item '#]],Ticket_Forms[Form Number],Ticket_Forms[Ideal Profit])</f>
        <v>750</v>
      </c>
      <c r="R2942" s="16">
        <f>LOOKUP(Table5[[#This Row],[Item '#]],Ticket_Forms[Form Number],Ticket_Forms[Prizes])</f>
        <v>2250</v>
      </c>
      <c r="S2942" s="16">
        <f>LOOKUP(Table5[[#This Row],[Item '#]],Ticket_Forms[Form Number],Ticket_Forms[Location Rent])</f>
        <v>180</v>
      </c>
      <c r="T2942" s="16">
        <f>LOOKUP(Table5[[#This Row],[Item '#]],Ticket_Forms[Form Number],Ticket_Forms[Last Sale])</f>
        <v>200</v>
      </c>
      <c r="U2942" s="16" t="s">
        <v>3909</v>
      </c>
      <c r="V2942" s="58" t="str">
        <f>Table5[[#This Row],[Date Distributed]]</f>
        <v/>
      </c>
      <c r="W2942" s="3" t="str">
        <f>_xlfn.XLOOKUP(Table5[[#This Row],[Serial '#]],Table10[Serial '#],Table10[Charity Association],"",,)</f>
        <v/>
      </c>
    </row>
    <row r="2943" spans="1:23" hidden="1" x14ac:dyDescent="0.35">
      <c r="A2943" s="3">
        <v>2941</v>
      </c>
      <c r="B2943" s="78">
        <v>45545</v>
      </c>
      <c r="C2943" s="73" t="str">
        <f>_xlfn.XLOOKUP(Table5[[#This Row],[Serial '#]],Table10[Serial '#],Table10[Date],"",,)</f>
        <v/>
      </c>
      <c r="D29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43" s="73" t="str">
        <f>IF(Table5[[#This Row],[Date Distributed]]="","In Stock","Distributed")</f>
        <v>In Stock</v>
      </c>
      <c r="F2943" s="79" t="s">
        <v>660</v>
      </c>
      <c r="G2943" s="75" t="s">
        <v>761</v>
      </c>
      <c r="H2943" s="80" t="s">
        <v>787</v>
      </c>
      <c r="I2943" s="80" t="s">
        <v>787</v>
      </c>
      <c r="J2943" s="81" t="s">
        <v>3537</v>
      </c>
      <c r="K2943" s="80" t="s">
        <v>659</v>
      </c>
      <c r="L2943" s="3" t="str">
        <f>_xlfn.XLOOKUP(Table5[[#This Row],[Item '#]],Ticket_Forms[Form Number],Ticket_Forms[Game Name],"",,)</f>
        <v>Crowns and Bars</v>
      </c>
      <c r="M2943" s="15">
        <v>102</v>
      </c>
      <c r="N2943" s="3">
        <f>LOOKUP(Table5[[#This Row],[Item '#]],Ticket_Forms[Form Number],Ticket_Forms[Ticket Count])</f>
        <v>3000</v>
      </c>
      <c r="O2943" s="16">
        <f>LOOKUP(Table5[[#This Row],[Item '#]],Ticket_Forms[Form Number],Ticket_Forms[Ticket Value])</f>
        <v>1</v>
      </c>
      <c r="P2943" s="16">
        <f>LOOKUP(Table5[[#This Row],[Item '#]],Ticket_Forms[Form Number],Ticket_Forms[Revenue])</f>
        <v>3000</v>
      </c>
      <c r="Q2943" s="16">
        <f>LOOKUP(Table5[[#This Row],[Item '#]],Ticket_Forms[Form Number],Ticket_Forms[Ideal Profit])</f>
        <v>750</v>
      </c>
      <c r="R2943" s="16">
        <f>LOOKUP(Table5[[#This Row],[Item '#]],Ticket_Forms[Form Number],Ticket_Forms[Prizes])</f>
        <v>2250</v>
      </c>
      <c r="S2943" s="16">
        <f>LOOKUP(Table5[[#This Row],[Item '#]],Ticket_Forms[Form Number],Ticket_Forms[Location Rent])</f>
        <v>180</v>
      </c>
      <c r="T2943" s="16">
        <f>LOOKUP(Table5[[#This Row],[Item '#]],Ticket_Forms[Form Number],Ticket_Forms[Last Sale])</f>
        <v>200</v>
      </c>
      <c r="U2943" s="16" t="s">
        <v>3909</v>
      </c>
      <c r="V2943" s="58" t="str">
        <f>Table5[[#This Row],[Date Distributed]]</f>
        <v/>
      </c>
      <c r="W2943" s="3" t="str">
        <f>_xlfn.XLOOKUP(Table5[[#This Row],[Serial '#]],Table10[Serial '#],Table10[Charity Association],"",,)</f>
        <v/>
      </c>
    </row>
    <row r="2944" spans="1:23" hidden="1" x14ac:dyDescent="0.35">
      <c r="A2944" s="3">
        <v>2942</v>
      </c>
      <c r="B2944" s="78">
        <v>45545</v>
      </c>
      <c r="C2944" s="73" t="str">
        <f>_xlfn.XLOOKUP(Table5[[#This Row],[Serial '#]],Table10[Serial '#],Table10[Date],"",,)</f>
        <v/>
      </c>
      <c r="D29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44" s="73" t="str">
        <f>IF(Table5[[#This Row],[Date Distributed]]="","In Stock","Distributed")</f>
        <v>In Stock</v>
      </c>
      <c r="F2944" s="79" t="s">
        <v>660</v>
      </c>
      <c r="G2944" s="75" t="s">
        <v>761</v>
      </c>
      <c r="H2944" s="80" t="s">
        <v>787</v>
      </c>
      <c r="I2944" s="80" t="s">
        <v>787</v>
      </c>
      <c r="J2944" s="81" t="s">
        <v>3538</v>
      </c>
      <c r="K2944" s="80" t="s">
        <v>659</v>
      </c>
      <c r="L2944" s="3" t="str">
        <f>_xlfn.XLOOKUP(Table5[[#This Row],[Item '#]],Ticket_Forms[Form Number],Ticket_Forms[Game Name],"",,)</f>
        <v>Crowns and Bars</v>
      </c>
      <c r="M2944" s="15">
        <v>102</v>
      </c>
      <c r="N2944" s="3">
        <f>LOOKUP(Table5[[#This Row],[Item '#]],Ticket_Forms[Form Number],Ticket_Forms[Ticket Count])</f>
        <v>3000</v>
      </c>
      <c r="O2944" s="16">
        <f>LOOKUP(Table5[[#This Row],[Item '#]],Ticket_Forms[Form Number],Ticket_Forms[Ticket Value])</f>
        <v>1</v>
      </c>
      <c r="P2944" s="16">
        <f>LOOKUP(Table5[[#This Row],[Item '#]],Ticket_Forms[Form Number],Ticket_Forms[Revenue])</f>
        <v>3000</v>
      </c>
      <c r="Q2944" s="16">
        <f>LOOKUP(Table5[[#This Row],[Item '#]],Ticket_Forms[Form Number],Ticket_Forms[Ideal Profit])</f>
        <v>750</v>
      </c>
      <c r="R2944" s="16">
        <f>LOOKUP(Table5[[#This Row],[Item '#]],Ticket_Forms[Form Number],Ticket_Forms[Prizes])</f>
        <v>2250</v>
      </c>
      <c r="S2944" s="16">
        <f>LOOKUP(Table5[[#This Row],[Item '#]],Ticket_Forms[Form Number],Ticket_Forms[Location Rent])</f>
        <v>180</v>
      </c>
      <c r="T2944" s="16">
        <f>LOOKUP(Table5[[#This Row],[Item '#]],Ticket_Forms[Form Number],Ticket_Forms[Last Sale])</f>
        <v>200</v>
      </c>
      <c r="U2944" s="16" t="s">
        <v>3909</v>
      </c>
      <c r="V2944" s="58" t="str">
        <f>Table5[[#This Row],[Date Distributed]]</f>
        <v/>
      </c>
      <c r="W2944" s="3" t="str">
        <f>_xlfn.XLOOKUP(Table5[[#This Row],[Serial '#]],Table10[Serial '#],Table10[Charity Association],"",,)</f>
        <v/>
      </c>
    </row>
    <row r="2945" spans="1:23" hidden="1" x14ac:dyDescent="0.35">
      <c r="A2945" s="3">
        <v>2943</v>
      </c>
      <c r="B2945" s="78">
        <v>45545</v>
      </c>
      <c r="C2945" s="73" t="str">
        <f>_xlfn.XLOOKUP(Table5[[#This Row],[Serial '#]],Table10[Serial '#],Table10[Date],"",,)</f>
        <v/>
      </c>
      <c r="D29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45" s="73" t="str">
        <f>IF(Table5[[#This Row],[Date Distributed]]="","In Stock","Distributed")</f>
        <v>In Stock</v>
      </c>
      <c r="F2945" s="79" t="s">
        <v>660</v>
      </c>
      <c r="G2945" s="75" t="s">
        <v>761</v>
      </c>
      <c r="H2945" s="80" t="s">
        <v>787</v>
      </c>
      <c r="I2945" s="80" t="s">
        <v>787</v>
      </c>
      <c r="J2945" s="81" t="s">
        <v>3539</v>
      </c>
      <c r="K2945" s="80" t="s">
        <v>659</v>
      </c>
      <c r="L2945" s="3" t="str">
        <f>_xlfn.XLOOKUP(Table5[[#This Row],[Item '#]],Ticket_Forms[Form Number],Ticket_Forms[Game Name],"",,)</f>
        <v>Crowns and Bars</v>
      </c>
      <c r="M2945" s="15">
        <v>102</v>
      </c>
      <c r="N2945" s="3">
        <f>LOOKUP(Table5[[#This Row],[Item '#]],Ticket_Forms[Form Number],Ticket_Forms[Ticket Count])</f>
        <v>3000</v>
      </c>
      <c r="O2945" s="16">
        <f>LOOKUP(Table5[[#This Row],[Item '#]],Ticket_Forms[Form Number],Ticket_Forms[Ticket Value])</f>
        <v>1</v>
      </c>
      <c r="P2945" s="16">
        <f>LOOKUP(Table5[[#This Row],[Item '#]],Ticket_Forms[Form Number],Ticket_Forms[Revenue])</f>
        <v>3000</v>
      </c>
      <c r="Q2945" s="16">
        <f>LOOKUP(Table5[[#This Row],[Item '#]],Ticket_Forms[Form Number],Ticket_Forms[Ideal Profit])</f>
        <v>750</v>
      </c>
      <c r="R2945" s="16">
        <f>LOOKUP(Table5[[#This Row],[Item '#]],Ticket_Forms[Form Number],Ticket_Forms[Prizes])</f>
        <v>2250</v>
      </c>
      <c r="S2945" s="16">
        <f>LOOKUP(Table5[[#This Row],[Item '#]],Ticket_Forms[Form Number],Ticket_Forms[Location Rent])</f>
        <v>180</v>
      </c>
      <c r="T2945" s="16">
        <f>LOOKUP(Table5[[#This Row],[Item '#]],Ticket_Forms[Form Number],Ticket_Forms[Last Sale])</f>
        <v>200</v>
      </c>
      <c r="U2945" s="16" t="s">
        <v>3909</v>
      </c>
      <c r="V2945" s="58" t="str">
        <f>Table5[[#This Row],[Date Distributed]]</f>
        <v/>
      </c>
      <c r="W2945" s="3" t="str">
        <f>_xlfn.XLOOKUP(Table5[[#This Row],[Serial '#]],Table10[Serial '#],Table10[Charity Association],"",,)</f>
        <v/>
      </c>
    </row>
    <row r="2946" spans="1:23" hidden="1" x14ac:dyDescent="0.35">
      <c r="A2946" s="3">
        <v>2944</v>
      </c>
      <c r="B2946" s="78">
        <v>45545</v>
      </c>
      <c r="C2946" s="73" t="str">
        <f>_xlfn.XLOOKUP(Table5[[#This Row],[Serial '#]],Table10[Serial '#],Table10[Date],"",,)</f>
        <v/>
      </c>
      <c r="D29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46" s="73" t="str">
        <f>IF(Table5[[#This Row],[Date Distributed]]="","In Stock","Distributed")</f>
        <v>In Stock</v>
      </c>
      <c r="F2946" s="79" t="s">
        <v>660</v>
      </c>
      <c r="G2946" s="75" t="s">
        <v>761</v>
      </c>
      <c r="H2946" s="80" t="s">
        <v>787</v>
      </c>
      <c r="I2946" s="80" t="s">
        <v>787</v>
      </c>
      <c r="J2946" s="81" t="s">
        <v>3540</v>
      </c>
      <c r="K2946" s="80" t="s">
        <v>659</v>
      </c>
      <c r="L2946" s="3" t="str">
        <f>_xlfn.XLOOKUP(Table5[[#This Row],[Item '#]],Ticket_Forms[Form Number],Ticket_Forms[Game Name],"",,)</f>
        <v>Crowns and Bars</v>
      </c>
      <c r="M2946" s="15">
        <v>102</v>
      </c>
      <c r="N2946" s="3">
        <f>LOOKUP(Table5[[#This Row],[Item '#]],Ticket_Forms[Form Number],Ticket_Forms[Ticket Count])</f>
        <v>3000</v>
      </c>
      <c r="O2946" s="16">
        <f>LOOKUP(Table5[[#This Row],[Item '#]],Ticket_Forms[Form Number],Ticket_Forms[Ticket Value])</f>
        <v>1</v>
      </c>
      <c r="P2946" s="16">
        <f>LOOKUP(Table5[[#This Row],[Item '#]],Ticket_Forms[Form Number],Ticket_Forms[Revenue])</f>
        <v>3000</v>
      </c>
      <c r="Q2946" s="16">
        <f>LOOKUP(Table5[[#This Row],[Item '#]],Ticket_Forms[Form Number],Ticket_Forms[Ideal Profit])</f>
        <v>750</v>
      </c>
      <c r="R2946" s="16">
        <f>LOOKUP(Table5[[#This Row],[Item '#]],Ticket_Forms[Form Number],Ticket_Forms[Prizes])</f>
        <v>2250</v>
      </c>
      <c r="S2946" s="16">
        <f>LOOKUP(Table5[[#This Row],[Item '#]],Ticket_Forms[Form Number],Ticket_Forms[Location Rent])</f>
        <v>180</v>
      </c>
      <c r="T2946" s="16">
        <f>LOOKUP(Table5[[#This Row],[Item '#]],Ticket_Forms[Form Number],Ticket_Forms[Last Sale])</f>
        <v>200</v>
      </c>
      <c r="U2946" s="16" t="s">
        <v>3909</v>
      </c>
      <c r="V2946" s="58" t="str">
        <f>Table5[[#This Row],[Date Distributed]]</f>
        <v/>
      </c>
      <c r="W2946" s="3" t="str">
        <f>_xlfn.XLOOKUP(Table5[[#This Row],[Serial '#]],Table10[Serial '#],Table10[Charity Association],"",,)</f>
        <v/>
      </c>
    </row>
    <row r="2947" spans="1:23" hidden="1" x14ac:dyDescent="0.35">
      <c r="A2947" s="3">
        <v>2945</v>
      </c>
      <c r="B2947" s="78">
        <v>45545</v>
      </c>
      <c r="C2947" s="73" t="str">
        <f>_xlfn.XLOOKUP(Table5[[#This Row],[Serial '#]],Table10[Serial '#],Table10[Date],"",,)</f>
        <v/>
      </c>
      <c r="D29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47" s="73" t="str">
        <f>IF(Table5[[#This Row],[Date Distributed]]="","In Stock","Distributed")</f>
        <v>In Stock</v>
      </c>
      <c r="F2947" s="79" t="s">
        <v>660</v>
      </c>
      <c r="G2947" s="75" t="s">
        <v>761</v>
      </c>
      <c r="H2947" s="80" t="s">
        <v>787</v>
      </c>
      <c r="I2947" s="80" t="s">
        <v>787</v>
      </c>
      <c r="J2947" s="81" t="s">
        <v>3541</v>
      </c>
      <c r="K2947" s="80" t="s">
        <v>659</v>
      </c>
      <c r="L2947" s="3" t="str">
        <f>_xlfn.XLOOKUP(Table5[[#This Row],[Item '#]],Ticket_Forms[Form Number],Ticket_Forms[Game Name],"",,)</f>
        <v>Crowns and Bars</v>
      </c>
      <c r="M2947" s="15">
        <v>102</v>
      </c>
      <c r="N2947" s="3">
        <f>LOOKUP(Table5[[#This Row],[Item '#]],Ticket_Forms[Form Number],Ticket_Forms[Ticket Count])</f>
        <v>3000</v>
      </c>
      <c r="O2947" s="16">
        <f>LOOKUP(Table5[[#This Row],[Item '#]],Ticket_Forms[Form Number],Ticket_Forms[Ticket Value])</f>
        <v>1</v>
      </c>
      <c r="P2947" s="16">
        <f>LOOKUP(Table5[[#This Row],[Item '#]],Ticket_Forms[Form Number],Ticket_Forms[Revenue])</f>
        <v>3000</v>
      </c>
      <c r="Q2947" s="16">
        <f>LOOKUP(Table5[[#This Row],[Item '#]],Ticket_Forms[Form Number],Ticket_Forms[Ideal Profit])</f>
        <v>750</v>
      </c>
      <c r="R2947" s="16">
        <f>LOOKUP(Table5[[#This Row],[Item '#]],Ticket_Forms[Form Number],Ticket_Forms[Prizes])</f>
        <v>2250</v>
      </c>
      <c r="S2947" s="16">
        <f>LOOKUP(Table5[[#This Row],[Item '#]],Ticket_Forms[Form Number],Ticket_Forms[Location Rent])</f>
        <v>180</v>
      </c>
      <c r="T2947" s="16">
        <f>LOOKUP(Table5[[#This Row],[Item '#]],Ticket_Forms[Form Number],Ticket_Forms[Last Sale])</f>
        <v>200</v>
      </c>
      <c r="U2947" s="16" t="s">
        <v>3909</v>
      </c>
      <c r="V2947" s="58" t="str">
        <f>Table5[[#This Row],[Date Distributed]]</f>
        <v/>
      </c>
      <c r="W2947" s="3" t="str">
        <f>_xlfn.XLOOKUP(Table5[[#This Row],[Serial '#]],Table10[Serial '#],Table10[Charity Association],"",,)</f>
        <v/>
      </c>
    </row>
    <row r="2948" spans="1:23" hidden="1" x14ac:dyDescent="0.35">
      <c r="A2948" s="3">
        <v>2946</v>
      </c>
      <c r="B2948" s="78">
        <v>45545</v>
      </c>
      <c r="C2948" s="73" t="str">
        <f>_xlfn.XLOOKUP(Table5[[#This Row],[Serial '#]],Table10[Serial '#],Table10[Date],"",,)</f>
        <v/>
      </c>
      <c r="D29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48" s="73" t="str">
        <f>IF(Table5[[#This Row],[Date Distributed]]="","In Stock","Distributed")</f>
        <v>In Stock</v>
      </c>
      <c r="F2948" s="79" t="s">
        <v>660</v>
      </c>
      <c r="G2948" s="75" t="s">
        <v>761</v>
      </c>
      <c r="H2948" s="80" t="s">
        <v>787</v>
      </c>
      <c r="I2948" s="80" t="s">
        <v>787</v>
      </c>
      <c r="J2948" s="81" t="s">
        <v>3542</v>
      </c>
      <c r="K2948" s="80" t="s">
        <v>659</v>
      </c>
      <c r="L2948" s="3" t="str">
        <f>_xlfn.XLOOKUP(Table5[[#This Row],[Item '#]],Ticket_Forms[Form Number],Ticket_Forms[Game Name],"",,)</f>
        <v>Crowns and Bars</v>
      </c>
      <c r="M2948" s="15">
        <v>102</v>
      </c>
      <c r="N2948" s="3">
        <f>LOOKUP(Table5[[#This Row],[Item '#]],Ticket_Forms[Form Number],Ticket_Forms[Ticket Count])</f>
        <v>3000</v>
      </c>
      <c r="O2948" s="16">
        <f>LOOKUP(Table5[[#This Row],[Item '#]],Ticket_Forms[Form Number],Ticket_Forms[Ticket Value])</f>
        <v>1</v>
      </c>
      <c r="P2948" s="16">
        <f>LOOKUP(Table5[[#This Row],[Item '#]],Ticket_Forms[Form Number],Ticket_Forms[Revenue])</f>
        <v>3000</v>
      </c>
      <c r="Q2948" s="16">
        <f>LOOKUP(Table5[[#This Row],[Item '#]],Ticket_Forms[Form Number],Ticket_Forms[Ideal Profit])</f>
        <v>750</v>
      </c>
      <c r="R2948" s="16">
        <f>LOOKUP(Table5[[#This Row],[Item '#]],Ticket_Forms[Form Number],Ticket_Forms[Prizes])</f>
        <v>2250</v>
      </c>
      <c r="S2948" s="16">
        <f>LOOKUP(Table5[[#This Row],[Item '#]],Ticket_Forms[Form Number],Ticket_Forms[Location Rent])</f>
        <v>180</v>
      </c>
      <c r="T2948" s="16">
        <f>LOOKUP(Table5[[#This Row],[Item '#]],Ticket_Forms[Form Number],Ticket_Forms[Last Sale])</f>
        <v>200</v>
      </c>
      <c r="U2948" s="16" t="s">
        <v>3909</v>
      </c>
      <c r="V2948" s="58" t="str">
        <f>Table5[[#This Row],[Date Distributed]]</f>
        <v/>
      </c>
      <c r="W2948" s="3" t="str">
        <f>_xlfn.XLOOKUP(Table5[[#This Row],[Serial '#]],Table10[Serial '#],Table10[Charity Association],"",,)</f>
        <v/>
      </c>
    </row>
    <row r="2949" spans="1:23" hidden="1" x14ac:dyDescent="0.35">
      <c r="A2949" s="3">
        <v>2947</v>
      </c>
      <c r="B2949" s="78">
        <v>45545</v>
      </c>
      <c r="C2949" s="73" t="str">
        <f>_xlfn.XLOOKUP(Table5[[#This Row],[Serial '#]],Table10[Serial '#],Table10[Date],"",,)</f>
        <v/>
      </c>
      <c r="D29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49" s="73" t="str">
        <f>IF(Table5[[#This Row],[Date Distributed]]="","In Stock","Distributed")</f>
        <v>In Stock</v>
      </c>
      <c r="F2949" s="79" t="s">
        <v>660</v>
      </c>
      <c r="G2949" s="75" t="s">
        <v>761</v>
      </c>
      <c r="H2949" s="80" t="s">
        <v>787</v>
      </c>
      <c r="I2949" s="80" t="s">
        <v>787</v>
      </c>
      <c r="J2949" s="81" t="s">
        <v>3543</v>
      </c>
      <c r="K2949" s="80" t="s">
        <v>659</v>
      </c>
      <c r="L2949" s="3" t="str">
        <f>_xlfn.XLOOKUP(Table5[[#This Row],[Item '#]],Ticket_Forms[Form Number],Ticket_Forms[Game Name],"",,)</f>
        <v>Crowns and Bars</v>
      </c>
      <c r="M2949" s="15">
        <v>102</v>
      </c>
      <c r="N2949" s="3">
        <f>LOOKUP(Table5[[#This Row],[Item '#]],Ticket_Forms[Form Number],Ticket_Forms[Ticket Count])</f>
        <v>3000</v>
      </c>
      <c r="O2949" s="16">
        <f>LOOKUP(Table5[[#This Row],[Item '#]],Ticket_Forms[Form Number],Ticket_Forms[Ticket Value])</f>
        <v>1</v>
      </c>
      <c r="P2949" s="16">
        <f>LOOKUP(Table5[[#This Row],[Item '#]],Ticket_Forms[Form Number],Ticket_Forms[Revenue])</f>
        <v>3000</v>
      </c>
      <c r="Q2949" s="16">
        <f>LOOKUP(Table5[[#This Row],[Item '#]],Ticket_Forms[Form Number],Ticket_Forms[Ideal Profit])</f>
        <v>750</v>
      </c>
      <c r="R2949" s="16">
        <f>LOOKUP(Table5[[#This Row],[Item '#]],Ticket_Forms[Form Number],Ticket_Forms[Prizes])</f>
        <v>2250</v>
      </c>
      <c r="S2949" s="16">
        <f>LOOKUP(Table5[[#This Row],[Item '#]],Ticket_Forms[Form Number],Ticket_Forms[Location Rent])</f>
        <v>180</v>
      </c>
      <c r="T2949" s="16">
        <f>LOOKUP(Table5[[#This Row],[Item '#]],Ticket_Forms[Form Number],Ticket_Forms[Last Sale])</f>
        <v>200</v>
      </c>
      <c r="U2949" s="16" t="s">
        <v>3909</v>
      </c>
      <c r="V2949" s="58" t="str">
        <f>Table5[[#This Row],[Date Distributed]]</f>
        <v/>
      </c>
      <c r="W2949" s="3" t="str">
        <f>_xlfn.XLOOKUP(Table5[[#This Row],[Serial '#]],Table10[Serial '#],Table10[Charity Association],"",,)</f>
        <v/>
      </c>
    </row>
    <row r="2950" spans="1:23" hidden="1" x14ac:dyDescent="0.35">
      <c r="A2950" s="3">
        <v>2948</v>
      </c>
      <c r="B2950" s="78">
        <v>45545</v>
      </c>
      <c r="C2950" s="73" t="str">
        <f>_xlfn.XLOOKUP(Table5[[#This Row],[Serial '#]],Table10[Serial '#],Table10[Date],"",,)</f>
        <v/>
      </c>
      <c r="D29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50" s="73" t="str">
        <f>IF(Table5[[#This Row],[Date Distributed]]="","In Stock","Distributed")</f>
        <v>In Stock</v>
      </c>
      <c r="F2950" s="79" t="s">
        <v>660</v>
      </c>
      <c r="G2950" s="75" t="s">
        <v>761</v>
      </c>
      <c r="H2950" s="80" t="s">
        <v>787</v>
      </c>
      <c r="I2950" s="80" t="s">
        <v>787</v>
      </c>
      <c r="J2950" s="81" t="s">
        <v>3544</v>
      </c>
      <c r="K2950" s="80" t="s">
        <v>659</v>
      </c>
      <c r="L2950" s="3" t="str">
        <f>_xlfn.XLOOKUP(Table5[[#This Row],[Item '#]],Ticket_Forms[Form Number],Ticket_Forms[Game Name],"",,)</f>
        <v>Crowns and Bars</v>
      </c>
      <c r="M2950" s="15">
        <v>102</v>
      </c>
      <c r="N2950" s="3">
        <f>LOOKUP(Table5[[#This Row],[Item '#]],Ticket_Forms[Form Number],Ticket_Forms[Ticket Count])</f>
        <v>3000</v>
      </c>
      <c r="O2950" s="16">
        <f>LOOKUP(Table5[[#This Row],[Item '#]],Ticket_Forms[Form Number],Ticket_Forms[Ticket Value])</f>
        <v>1</v>
      </c>
      <c r="P2950" s="16">
        <f>LOOKUP(Table5[[#This Row],[Item '#]],Ticket_Forms[Form Number],Ticket_Forms[Revenue])</f>
        <v>3000</v>
      </c>
      <c r="Q2950" s="16">
        <f>LOOKUP(Table5[[#This Row],[Item '#]],Ticket_Forms[Form Number],Ticket_Forms[Ideal Profit])</f>
        <v>750</v>
      </c>
      <c r="R2950" s="16">
        <f>LOOKUP(Table5[[#This Row],[Item '#]],Ticket_Forms[Form Number],Ticket_Forms[Prizes])</f>
        <v>2250</v>
      </c>
      <c r="S2950" s="16">
        <f>LOOKUP(Table5[[#This Row],[Item '#]],Ticket_Forms[Form Number],Ticket_Forms[Location Rent])</f>
        <v>180</v>
      </c>
      <c r="T2950" s="16">
        <f>LOOKUP(Table5[[#This Row],[Item '#]],Ticket_Forms[Form Number],Ticket_Forms[Last Sale])</f>
        <v>200</v>
      </c>
      <c r="U2950" s="16" t="s">
        <v>3909</v>
      </c>
      <c r="V2950" s="58" t="str">
        <f>Table5[[#This Row],[Date Distributed]]</f>
        <v/>
      </c>
      <c r="W2950" s="3" t="str">
        <f>_xlfn.XLOOKUP(Table5[[#This Row],[Serial '#]],Table10[Serial '#],Table10[Charity Association],"",,)</f>
        <v/>
      </c>
    </row>
    <row r="2951" spans="1:23" hidden="1" x14ac:dyDescent="0.35">
      <c r="A2951" s="3">
        <v>2949</v>
      </c>
      <c r="B2951" s="78">
        <v>45545</v>
      </c>
      <c r="C2951" s="73" t="str">
        <f>_xlfn.XLOOKUP(Table5[[#This Row],[Serial '#]],Table10[Serial '#],Table10[Date],"",,)</f>
        <v/>
      </c>
      <c r="D29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51" s="73" t="str">
        <f>IF(Table5[[#This Row],[Date Distributed]]="","In Stock","Distributed")</f>
        <v>In Stock</v>
      </c>
      <c r="F2951" s="79" t="s">
        <v>660</v>
      </c>
      <c r="G2951" s="75" t="s">
        <v>761</v>
      </c>
      <c r="H2951" s="80" t="s">
        <v>787</v>
      </c>
      <c r="I2951" s="80" t="s">
        <v>787</v>
      </c>
      <c r="J2951" s="81" t="s">
        <v>3545</v>
      </c>
      <c r="K2951" s="80" t="s">
        <v>659</v>
      </c>
      <c r="L2951" s="3" t="str">
        <f>_xlfn.XLOOKUP(Table5[[#This Row],[Item '#]],Ticket_Forms[Form Number],Ticket_Forms[Game Name],"",,)</f>
        <v>Crowns and Bars</v>
      </c>
      <c r="M2951" s="15">
        <v>102</v>
      </c>
      <c r="N2951" s="3">
        <f>LOOKUP(Table5[[#This Row],[Item '#]],Ticket_Forms[Form Number],Ticket_Forms[Ticket Count])</f>
        <v>3000</v>
      </c>
      <c r="O2951" s="16">
        <f>LOOKUP(Table5[[#This Row],[Item '#]],Ticket_Forms[Form Number],Ticket_Forms[Ticket Value])</f>
        <v>1</v>
      </c>
      <c r="P2951" s="16">
        <f>LOOKUP(Table5[[#This Row],[Item '#]],Ticket_Forms[Form Number],Ticket_Forms[Revenue])</f>
        <v>3000</v>
      </c>
      <c r="Q2951" s="16">
        <f>LOOKUP(Table5[[#This Row],[Item '#]],Ticket_Forms[Form Number],Ticket_Forms[Ideal Profit])</f>
        <v>750</v>
      </c>
      <c r="R2951" s="16">
        <f>LOOKUP(Table5[[#This Row],[Item '#]],Ticket_Forms[Form Number],Ticket_Forms[Prizes])</f>
        <v>2250</v>
      </c>
      <c r="S2951" s="16">
        <f>LOOKUP(Table5[[#This Row],[Item '#]],Ticket_Forms[Form Number],Ticket_Forms[Location Rent])</f>
        <v>180</v>
      </c>
      <c r="T2951" s="16">
        <f>LOOKUP(Table5[[#This Row],[Item '#]],Ticket_Forms[Form Number],Ticket_Forms[Last Sale])</f>
        <v>200</v>
      </c>
      <c r="U2951" s="16" t="s">
        <v>3909</v>
      </c>
      <c r="V2951" s="58" t="str">
        <f>Table5[[#This Row],[Date Distributed]]</f>
        <v/>
      </c>
      <c r="W2951" s="3" t="str">
        <f>_xlfn.XLOOKUP(Table5[[#This Row],[Serial '#]],Table10[Serial '#],Table10[Charity Association],"",,)</f>
        <v/>
      </c>
    </row>
    <row r="2952" spans="1:23" hidden="1" x14ac:dyDescent="0.35">
      <c r="A2952" s="3">
        <v>2950</v>
      </c>
      <c r="B2952" s="78">
        <v>45545</v>
      </c>
      <c r="C2952" s="73" t="str">
        <f>_xlfn.XLOOKUP(Table5[[#This Row],[Serial '#]],Table10[Serial '#],Table10[Date],"",,)</f>
        <v/>
      </c>
      <c r="D29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52" s="73" t="str">
        <f>IF(Table5[[#This Row],[Date Distributed]]="","In Stock","Distributed")</f>
        <v>In Stock</v>
      </c>
      <c r="F2952" s="79" t="s">
        <v>660</v>
      </c>
      <c r="G2952" s="75" t="s">
        <v>761</v>
      </c>
      <c r="H2952" s="80" t="s">
        <v>787</v>
      </c>
      <c r="I2952" s="80" t="s">
        <v>787</v>
      </c>
      <c r="J2952" s="81" t="s">
        <v>3546</v>
      </c>
      <c r="K2952" s="80" t="s">
        <v>659</v>
      </c>
      <c r="L2952" s="3" t="str">
        <f>_xlfn.XLOOKUP(Table5[[#This Row],[Item '#]],Ticket_Forms[Form Number],Ticket_Forms[Game Name],"",,)</f>
        <v>Crowns and Bars</v>
      </c>
      <c r="M2952" s="15">
        <v>102</v>
      </c>
      <c r="N2952" s="3">
        <f>LOOKUP(Table5[[#This Row],[Item '#]],Ticket_Forms[Form Number],Ticket_Forms[Ticket Count])</f>
        <v>3000</v>
      </c>
      <c r="O2952" s="16">
        <f>LOOKUP(Table5[[#This Row],[Item '#]],Ticket_Forms[Form Number],Ticket_Forms[Ticket Value])</f>
        <v>1</v>
      </c>
      <c r="P2952" s="16">
        <f>LOOKUP(Table5[[#This Row],[Item '#]],Ticket_Forms[Form Number],Ticket_Forms[Revenue])</f>
        <v>3000</v>
      </c>
      <c r="Q2952" s="16">
        <f>LOOKUP(Table5[[#This Row],[Item '#]],Ticket_Forms[Form Number],Ticket_Forms[Ideal Profit])</f>
        <v>750</v>
      </c>
      <c r="R2952" s="16">
        <f>LOOKUP(Table5[[#This Row],[Item '#]],Ticket_Forms[Form Number],Ticket_Forms[Prizes])</f>
        <v>2250</v>
      </c>
      <c r="S2952" s="16">
        <f>LOOKUP(Table5[[#This Row],[Item '#]],Ticket_Forms[Form Number],Ticket_Forms[Location Rent])</f>
        <v>180</v>
      </c>
      <c r="T2952" s="16">
        <f>LOOKUP(Table5[[#This Row],[Item '#]],Ticket_Forms[Form Number],Ticket_Forms[Last Sale])</f>
        <v>200</v>
      </c>
      <c r="U2952" s="16" t="s">
        <v>3909</v>
      </c>
      <c r="V2952" s="58" t="str">
        <f>Table5[[#This Row],[Date Distributed]]</f>
        <v/>
      </c>
      <c r="W2952" s="3" t="str">
        <f>_xlfn.XLOOKUP(Table5[[#This Row],[Serial '#]],Table10[Serial '#],Table10[Charity Association],"",,)</f>
        <v/>
      </c>
    </row>
    <row r="2953" spans="1:23" hidden="1" x14ac:dyDescent="0.35">
      <c r="A2953" s="3">
        <v>2951</v>
      </c>
      <c r="B2953" s="78">
        <v>45545</v>
      </c>
      <c r="C2953" s="73" t="str">
        <f>_xlfn.XLOOKUP(Table5[[#This Row],[Serial '#]],Table10[Serial '#],Table10[Date],"",,)</f>
        <v/>
      </c>
      <c r="D29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53" s="73" t="str">
        <f>IF(Table5[[#This Row],[Date Distributed]]="","In Stock","Distributed")</f>
        <v>In Stock</v>
      </c>
      <c r="F2953" s="79" t="s">
        <v>660</v>
      </c>
      <c r="G2953" s="75" t="s">
        <v>761</v>
      </c>
      <c r="H2953" s="80" t="s">
        <v>787</v>
      </c>
      <c r="I2953" s="80" t="s">
        <v>787</v>
      </c>
      <c r="J2953" s="81" t="s">
        <v>3547</v>
      </c>
      <c r="K2953" s="80" t="s">
        <v>659</v>
      </c>
      <c r="L2953" s="3" t="str">
        <f>_xlfn.XLOOKUP(Table5[[#This Row],[Item '#]],Ticket_Forms[Form Number],Ticket_Forms[Game Name],"",,)</f>
        <v>Crowns and Bars</v>
      </c>
      <c r="M2953" s="15">
        <v>102</v>
      </c>
      <c r="N2953" s="3">
        <f>LOOKUP(Table5[[#This Row],[Item '#]],Ticket_Forms[Form Number],Ticket_Forms[Ticket Count])</f>
        <v>3000</v>
      </c>
      <c r="O2953" s="16">
        <f>LOOKUP(Table5[[#This Row],[Item '#]],Ticket_Forms[Form Number],Ticket_Forms[Ticket Value])</f>
        <v>1</v>
      </c>
      <c r="P2953" s="16">
        <f>LOOKUP(Table5[[#This Row],[Item '#]],Ticket_Forms[Form Number],Ticket_Forms[Revenue])</f>
        <v>3000</v>
      </c>
      <c r="Q2953" s="16">
        <f>LOOKUP(Table5[[#This Row],[Item '#]],Ticket_Forms[Form Number],Ticket_Forms[Ideal Profit])</f>
        <v>750</v>
      </c>
      <c r="R2953" s="16">
        <f>LOOKUP(Table5[[#This Row],[Item '#]],Ticket_Forms[Form Number],Ticket_Forms[Prizes])</f>
        <v>2250</v>
      </c>
      <c r="S2953" s="16">
        <f>LOOKUP(Table5[[#This Row],[Item '#]],Ticket_Forms[Form Number],Ticket_Forms[Location Rent])</f>
        <v>180</v>
      </c>
      <c r="T2953" s="16">
        <f>LOOKUP(Table5[[#This Row],[Item '#]],Ticket_Forms[Form Number],Ticket_Forms[Last Sale])</f>
        <v>200</v>
      </c>
      <c r="U2953" s="16" t="s">
        <v>3909</v>
      </c>
      <c r="V2953" s="58" t="str">
        <f>Table5[[#This Row],[Date Distributed]]</f>
        <v/>
      </c>
      <c r="W2953" s="3" t="str">
        <f>_xlfn.XLOOKUP(Table5[[#This Row],[Serial '#]],Table10[Serial '#],Table10[Charity Association],"",,)</f>
        <v/>
      </c>
    </row>
    <row r="2954" spans="1:23" hidden="1" x14ac:dyDescent="0.35">
      <c r="A2954" s="3">
        <v>2952</v>
      </c>
      <c r="B2954" s="78">
        <v>45545</v>
      </c>
      <c r="C2954" s="73" t="str">
        <f>_xlfn.XLOOKUP(Table5[[#This Row],[Serial '#]],Table10[Serial '#],Table10[Date],"",,)</f>
        <v/>
      </c>
      <c r="D29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54" s="73" t="str">
        <f>IF(Table5[[#This Row],[Date Distributed]]="","In Stock","Distributed")</f>
        <v>In Stock</v>
      </c>
      <c r="F2954" s="79" t="s">
        <v>660</v>
      </c>
      <c r="G2954" s="75" t="s">
        <v>761</v>
      </c>
      <c r="H2954" s="80" t="s">
        <v>787</v>
      </c>
      <c r="I2954" s="80" t="s">
        <v>787</v>
      </c>
      <c r="J2954" s="81" t="s">
        <v>3548</v>
      </c>
      <c r="K2954" s="80" t="s">
        <v>659</v>
      </c>
      <c r="L2954" s="3" t="str">
        <f>_xlfn.XLOOKUP(Table5[[#This Row],[Item '#]],Ticket_Forms[Form Number],Ticket_Forms[Game Name],"",,)</f>
        <v>Crowns and Bars</v>
      </c>
      <c r="M2954" s="15">
        <v>102</v>
      </c>
      <c r="N2954" s="3">
        <f>LOOKUP(Table5[[#This Row],[Item '#]],Ticket_Forms[Form Number],Ticket_Forms[Ticket Count])</f>
        <v>3000</v>
      </c>
      <c r="O2954" s="16">
        <f>LOOKUP(Table5[[#This Row],[Item '#]],Ticket_Forms[Form Number],Ticket_Forms[Ticket Value])</f>
        <v>1</v>
      </c>
      <c r="P2954" s="16">
        <f>LOOKUP(Table5[[#This Row],[Item '#]],Ticket_Forms[Form Number],Ticket_Forms[Revenue])</f>
        <v>3000</v>
      </c>
      <c r="Q2954" s="16">
        <f>LOOKUP(Table5[[#This Row],[Item '#]],Ticket_Forms[Form Number],Ticket_Forms[Ideal Profit])</f>
        <v>750</v>
      </c>
      <c r="R2954" s="16">
        <f>LOOKUP(Table5[[#This Row],[Item '#]],Ticket_Forms[Form Number],Ticket_Forms[Prizes])</f>
        <v>2250</v>
      </c>
      <c r="S2954" s="16">
        <f>LOOKUP(Table5[[#This Row],[Item '#]],Ticket_Forms[Form Number],Ticket_Forms[Location Rent])</f>
        <v>180</v>
      </c>
      <c r="T2954" s="16">
        <f>LOOKUP(Table5[[#This Row],[Item '#]],Ticket_Forms[Form Number],Ticket_Forms[Last Sale])</f>
        <v>200</v>
      </c>
      <c r="U2954" s="16" t="s">
        <v>3909</v>
      </c>
      <c r="V2954" s="58" t="str">
        <f>Table5[[#This Row],[Date Distributed]]</f>
        <v/>
      </c>
      <c r="W2954" s="3" t="str">
        <f>_xlfn.XLOOKUP(Table5[[#This Row],[Serial '#]],Table10[Serial '#],Table10[Charity Association],"",,)</f>
        <v/>
      </c>
    </row>
    <row r="2955" spans="1:23" hidden="1" x14ac:dyDescent="0.35">
      <c r="A2955" s="3">
        <v>2953</v>
      </c>
      <c r="B2955" s="78">
        <v>45545</v>
      </c>
      <c r="C2955" s="73" t="str">
        <f>_xlfn.XLOOKUP(Table5[[#This Row],[Serial '#]],Table10[Serial '#],Table10[Date],"",,)</f>
        <v/>
      </c>
      <c r="D29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55" s="73" t="str">
        <f>IF(Table5[[#This Row],[Date Distributed]]="","In Stock","Distributed")</f>
        <v>In Stock</v>
      </c>
      <c r="F2955" s="79" t="s">
        <v>660</v>
      </c>
      <c r="G2955" s="75" t="s">
        <v>761</v>
      </c>
      <c r="H2955" s="80" t="s">
        <v>787</v>
      </c>
      <c r="I2955" s="80" t="s">
        <v>787</v>
      </c>
      <c r="J2955" s="81" t="s">
        <v>3549</v>
      </c>
      <c r="K2955" s="80" t="s">
        <v>659</v>
      </c>
      <c r="L2955" s="3" t="str">
        <f>_xlfn.XLOOKUP(Table5[[#This Row],[Item '#]],Ticket_Forms[Form Number],Ticket_Forms[Game Name],"",,)</f>
        <v>Crowns and Bars</v>
      </c>
      <c r="M2955" s="15">
        <v>102</v>
      </c>
      <c r="N2955" s="3">
        <f>LOOKUP(Table5[[#This Row],[Item '#]],Ticket_Forms[Form Number],Ticket_Forms[Ticket Count])</f>
        <v>3000</v>
      </c>
      <c r="O2955" s="16">
        <f>LOOKUP(Table5[[#This Row],[Item '#]],Ticket_Forms[Form Number],Ticket_Forms[Ticket Value])</f>
        <v>1</v>
      </c>
      <c r="P2955" s="16">
        <f>LOOKUP(Table5[[#This Row],[Item '#]],Ticket_Forms[Form Number],Ticket_Forms[Revenue])</f>
        <v>3000</v>
      </c>
      <c r="Q2955" s="16">
        <f>LOOKUP(Table5[[#This Row],[Item '#]],Ticket_Forms[Form Number],Ticket_Forms[Ideal Profit])</f>
        <v>750</v>
      </c>
      <c r="R2955" s="16">
        <f>LOOKUP(Table5[[#This Row],[Item '#]],Ticket_Forms[Form Number],Ticket_Forms[Prizes])</f>
        <v>2250</v>
      </c>
      <c r="S2955" s="16">
        <f>LOOKUP(Table5[[#This Row],[Item '#]],Ticket_Forms[Form Number],Ticket_Forms[Location Rent])</f>
        <v>180</v>
      </c>
      <c r="T2955" s="16">
        <f>LOOKUP(Table5[[#This Row],[Item '#]],Ticket_Forms[Form Number],Ticket_Forms[Last Sale])</f>
        <v>200</v>
      </c>
      <c r="U2955" s="16" t="s">
        <v>3909</v>
      </c>
      <c r="V2955" s="58" t="str">
        <f>Table5[[#This Row],[Date Distributed]]</f>
        <v/>
      </c>
      <c r="W2955" s="3" t="str">
        <f>_xlfn.XLOOKUP(Table5[[#This Row],[Serial '#]],Table10[Serial '#],Table10[Charity Association],"",,)</f>
        <v/>
      </c>
    </row>
    <row r="2956" spans="1:23" hidden="1" x14ac:dyDescent="0.35">
      <c r="A2956" s="3">
        <v>2954</v>
      </c>
      <c r="B2956" s="78">
        <v>45545</v>
      </c>
      <c r="C2956" s="73" t="str">
        <f>_xlfn.XLOOKUP(Table5[[#This Row],[Serial '#]],Table10[Serial '#],Table10[Date],"",,)</f>
        <v/>
      </c>
      <c r="D29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56" s="73" t="str">
        <f>IF(Table5[[#This Row],[Date Distributed]]="","In Stock","Distributed")</f>
        <v>In Stock</v>
      </c>
      <c r="F2956" s="79" t="s">
        <v>660</v>
      </c>
      <c r="G2956" s="75" t="s">
        <v>761</v>
      </c>
      <c r="H2956" s="80" t="s">
        <v>787</v>
      </c>
      <c r="I2956" s="80" t="s">
        <v>787</v>
      </c>
      <c r="J2956" s="81" t="s">
        <v>3550</v>
      </c>
      <c r="K2956" s="80" t="s">
        <v>659</v>
      </c>
      <c r="L2956" s="3" t="str">
        <f>_xlfn.XLOOKUP(Table5[[#This Row],[Item '#]],Ticket_Forms[Form Number],Ticket_Forms[Game Name],"",,)</f>
        <v>Crowns and Bars</v>
      </c>
      <c r="M2956" s="15">
        <v>102</v>
      </c>
      <c r="N2956" s="3">
        <f>LOOKUP(Table5[[#This Row],[Item '#]],Ticket_Forms[Form Number],Ticket_Forms[Ticket Count])</f>
        <v>3000</v>
      </c>
      <c r="O2956" s="16">
        <f>LOOKUP(Table5[[#This Row],[Item '#]],Ticket_Forms[Form Number],Ticket_Forms[Ticket Value])</f>
        <v>1</v>
      </c>
      <c r="P2956" s="16">
        <f>LOOKUP(Table5[[#This Row],[Item '#]],Ticket_Forms[Form Number],Ticket_Forms[Revenue])</f>
        <v>3000</v>
      </c>
      <c r="Q2956" s="16">
        <f>LOOKUP(Table5[[#This Row],[Item '#]],Ticket_Forms[Form Number],Ticket_Forms[Ideal Profit])</f>
        <v>750</v>
      </c>
      <c r="R2956" s="16">
        <f>LOOKUP(Table5[[#This Row],[Item '#]],Ticket_Forms[Form Number],Ticket_Forms[Prizes])</f>
        <v>2250</v>
      </c>
      <c r="S2956" s="16">
        <f>LOOKUP(Table5[[#This Row],[Item '#]],Ticket_Forms[Form Number],Ticket_Forms[Location Rent])</f>
        <v>180</v>
      </c>
      <c r="T2956" s="16">
        <f>LOOKUP(Table5[[#This Row],[Item '#]],Ticket_Forms[Form Number],Ticket_Forms[Last Sale])</f>
        <v>200</v>
      </c>
      <c r="U2956" s="16" t="s">
        <v>3909</v>
      </c>
      <c r="V2956" s="58" t="str">
        <f>Table5[[#This Row],[Date Distributed]]</f>
        <v/>
      </c>
      <c r="W2956" s="3" t="str">
        <f>_xlfn.XLOOKUP(Table5[[#This Row],[Serial '#]],Table10[Serial '#],Table10[Charity Association],"",,)</f>
        <v/>
      </c>
    </row>
    <row r="2957" spans="1:23" hidden="1" x14ac:dyDescent="0.35">
      <c r="A2957" s="3">
        <v>2955</v>
      </c>
      <c r="B2957" s="78">
        <v>45545</v>
      </c>
      <c r="C2957" s="73" t="str">
        <f>_xlfn.XLOOKUP(Table5[[#This Row],[Serial '#]],Table10[Serial '#],Table10[Date],"",,)</f>
        <v/>
      </c>
      <c r="D29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57" s="73" t="str">
        <f>IF(Table5[[#This Row],[Date Distributed]]="","In Stock","Distributed")</f>
        <v>In Stock</v>
      </c>
      <c r="F2957" s="79" t="s">
        <v>660</v>
      </c>
      <c r="G2957" s="75" t="s">
        <v>761</v>
      </c>
      <c r="H2957" s="80" t="s">
        <v>787</v>
      </c>
      <c r="I2957" s="80" t="s">
        <v>787</v>
      </c>
      <c r="J2957" s="81" t="s">
        <v>3551</v>
      </c>
      <c r="K2957" s="80" t="s">
        <v>659</v>
      </c>
      <c r="L2957" s="3" t="str">
        <f>_xlfn.XLOOKUP(Table5[[#This Row],[Item '#]],Ticket_Forms[Form Number],Ticket_Forms[Game Name],"",,)</f>
        <v>Crowns and Bars</v>
      </c>
      <c r="M2957" s="15">
        <v>102</v>
      </c>
      <c r="N2957" s="3">
        <f>LOOKUP(Table5[[#This Row],[Item '#]],Ticket_Forms[Form Number],Ticket_Forms[Ticket Count])</f>
        <v>3000</v>
      </c>
      <c r="O2957" s="16">
        <f>LOOKUP(Table5[[#This Row],[Item '#]],Ticket_Forms[Form Number],Ticket_Forms[Ticket Value])</f>
        <v>1</v>
      </c>
      <c r="P2957" s="16">
        <f>LOOKUP(Table5[[#This Row],[Item '#]],Ticket_Forms[Form Number],Ticket_Forms[Revenue])</f>
        <v>3000</v>
      </c>
      <c r="Q2957" s="16">
        <f>LOOKUP(Table5[[#This Row],[Item '#]],Ticket_Forms[Form Number],Ticket_Forms[Ideal Profit])</f>
        <v>750</v>
      </c>
      <c r="R2957" s="16">
        <f>LOOKUP(Table5[[#This Row],[Item '#]],Ticket_Forms[Form Number],Ticket_Forms[Prizes])</f>
        <v>2250</v>
      </c>
      <c r="S2957" s="16">
        <f>LOOKUP(Table5[[#This Row],[Item '#]],Ticket_Forms[Form Number],Ticket_Forms[Location Rent])</f>
        <v>180</v>
      </c>
      <c r="T2957" s="16">
        <f>LOOKUP(Table5[[#This Row],[Item '#]],Ticket_Forms[Form Number],Ticket_Forms[Last Sale])</f>
        <v>200</v>
      </c>
      <c r="U2957" s="16" t="s">
        <v>3909</v>
      </c>
      <c r="V2957" s="58" t="str">
        <f>Table5[[#This Row],[Date Distributed]]</f>
        <v/>
      </c>
      <c r="W2957" s="3" t="str">
        <f>_xlfn.XLOOKUP(Table5[[#This Row],[Serial '#]],Table10[Serial '#],Table10[Charity Association],"",,)</f>
        <v/>
      </c>
    </row>
    <row r="2958" spans="1:23" hidden="1" x14ac:dyDescent="0.35">
      <c r="A2958" s="3">
        <v>2956</v>
      </c>
      <c r="B2958" s="78">
        <v>45545</v>
      </c>
      <c r="C2958" s="73" t="str">
        <f>_xlfn.XLOOKUP(Table5[[#This Row],[Serial '#]],Table10[Serial '#],Table10[Date],"",,)</f>
        <v/>
      </c>
      <c r="D29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58" s="73" t="str">
        <f>IF(Table5[[#This Row],[Date Distributed]]="","In Stock","Distributed")</f>
        <v>In Stock</v>
      </c>
      <c r="F2958" s="79" t="s">
        <v>660</v>
      </c>
      <c r="G2958" s="75" t="s">
        <v>761</v>
      </c>
      <c r="H2958" s="80" t="s">
        <v>787</v>
      </c>
      <c r="I2958" s="80" t="s">
        <v>787</v>
      </c>
      <c r="J2958" s="81" t="s">
        <v>3552</v>
      </c>
      <c r="K2958" s="80" t="s">
        <v>659</v>
      </c>
      <c r="L2958" s="3" t="str">
        <f>_xlfn.XLOOKUP(Table5[[#This Row],[Item '#]],Ticket_Forms[Form Number],Ticket_Forms[Game Name],"",,)</f>
        <v>Crowns and Bars</v>
      </c>
      <c r="M2958" s="15">
        <v>102</v>
      </c>
      <c r="N2958" s="3">
        <f>LOOKUP(Table5[[#This Row],[Item '#]],Ticket_Forms[Form Number],Ticket_Forms[Ticket Count])</f>
        <v>3000</v>
      </c>
      <c r="O2958" s="16">
        <f>LOOKUP(Table5[[#This Row],[Item '#]],Ticket_Forms[Form Number],Ticket_Forms[Ticket Value])</f>
        <v>1</v>
      </c>
      <c r="P2958" s="16">
        <f>LOOKUP(Table5[[#This Row],[Item '#]],Ticket_Forms[Form Number],Ticket_Forms[Revenue])</f>
        <v>3000</v>
      </c>
      <c r="Q2958" s="16">
        <f>LOOKUP(Table5[[#This Row],[Item '#]],Ticket_Forms[Form Number],Ticket_Forms[Ideal Profit])</f>
        <v>750</v>
      </c>
      <c r="R2958" s="16">
        <f>LOOKUP(Table5[[#This Row],[Item '#]],Ticket_Forms[Form Number],Ticket_Forms[Prizes])</f>
        <v>2250</v>
      </c>
      <c r="S2958" s="16">
        <f>LOOKUP(Table5[[#This Row],[Item '#]],Ticket_Forms[Form Number],Ticket_Forms[Location Rent])</f>
        <v>180</v>
      </c>
      <c r="T2958" s="16">
        <f>LOOKUP(Table5[[#This Row],[Item '#]],Ticket_Forms[Form Number],Ticket_Forms[Last Sale])</f>
        <v>200</v>
      </c>
      <c r="U2958" s="16" t="s">
        <v>3909</v>
      </c>
      <c r="V2958" s="58" t="str">
        <f>Table5[[#This Row],[Date Distributed]]</f>
        <v/>
      </c>
      <c r="W2958" s="3" t="str">
        <f>_xlfn.XLOOKUP(Table5[[#This Row],[Serial '#]],Table10[Serial '#],Table10[Charity Association],"",,)</f>
        <v/>
      </c>
    </row>
    <row r="2959" spans="1:23" hidden="1" x14ac:dyDescent="0.35">
      <c r="A2959" s="3">
        <v>2957</v>
      </c>
      <c r="B2959" s="78">
        <v>45545</v>
      </c>
      <c r="C2959" s="73" t="str">
        <f>_xlfn.XLOOKUP(Table5[[#This Row],[Serial '#]],Table10[Serial '#],Table10[Date],"",,)</f>
        <v/>
      </c>
      <c r="D29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59" s="73" t="str">
        <f>IF(Table5[[#This Row],[Date Distributed]]="","In Stock","Distributed")</f>
        <v>In Stock</v>
      </c>
      <c r="F2959" s="79" t="s">
        <v>660</v>
      </c>
      <c r="G2959" s="75" t="s">
        <v>761</v>
      </c>
      <c r="H2959" s="80" t="s">
        <v>787</v>
      </c>
      <c r="I2959" s="80" t="s">
        <v>787</v>
      </c>
      <c r="J2959" s="81" t="s">
        <v>3553</v>
      </c>
      <c r="K2959" s="80" t="s">
        <v>659</v>
      </c>
      <c r="L2959" s="3" t="str">
        <f>_xlfn.XLOOKUP(Table5[[#This Row],[Item '#]],Ticket_Forms[Form Number],Ticket_Forms[Game Name],"",,)</f>
        <v>Crowns and Bars</v>
      </c>
      <c r="M2959" s="15">
        <v>102</v>
      </c>
      <c r="N2959" s="3">
        <f>LOOKUP(Table5[[#This Row],[Item '#]],Ticket_Forms[Form Number],Ticket_Forms[Ticket Count])</f>
        <v>3000</v>
      </c>
      <c r="O2959" s="16">
        <f>LOOKUP(Table5[[#This Row],[Item '#]],Ticket_Forms[Form Number],Ticket_Forms[Ticket Value])</f>
        <v>1</v>
      </c>
      <c r="P2959" s="16">
        <f>LOOKUP(Table5[[#This Row],[Item '#]],Ticket_Forms[Form Number],Ticket_Forms[Revenue])</f>
        <v>3000</v>
      </c>
      <c r="Q2959" s="16">
        <f>LOOKUP(Table5[[#This Row],[Item '#]],Ticket_Forms[Form Number],Ticket_Forms[Ideal Profit])</f>
        <v>750</v>
      </c>
      <c r="R2959" s="16">
        <f>LOOKUP(Table5[[#This Row],[Item '#]],Ticket_Forms[Form Number],Ticket_Forms[Prizes])</f>
        <v>2250</v>
      </c>
      <c r="S2959" s="16">
        <f>LOOKUP(Table5[[#This Row],[Item '#]],Ticket_Forms[Form Number],Ticket_Forms[Location Rent])</f>
        <v>180</v>
      </c>
      <c r="T2959" s="16">
        <f>LOOKUP(Table5[[#This Row],[Item '#]],Ticket_Forms[Form Number],Ticket_Forms[Last Sale])</f>
        <v>200</v>
      </c>
      <c r="U2959" s="16" t="s">
        <v>3909</v>
      </c>
      <c r="V2959" s="58" t="str">
        <f>Table5[[#This Row],[Date Distributed]]</f>
        <v/>
      </c>
      <c r="W2959" s="3" t="str">
        <f>_xlfn.XLOOKUP(Table5[[#This Row],[Serial '#]],Table10[Serial '#],Table10[Charity Association],"",,)</f>
        <v/>
      </c>
    </row>
    <row r="2960" spans="1:23" hidden="1" x14ac:dyDescent="0.35">
      <c r="A2960" s="3">
        <v>2958</v>
      </c>
      <c r="B2960" s="78">
        <v>45545</v>
      </c>
      <c r="C2960" s="73" t="str">
        <f>_xlfn.XLOOKUP(Table5[[#This Row],[Serial '#]],Table10[Serial '#],Table10[Date],"",,)</f>
        <v/>
      </c>
      <c r="D29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60" s="73" t="str">
        <f>IF(Table5[[#This Row],[Date Distributed]]="","In Stock","Distributed")</f>
        <v>In Stock</v>
      </c>
      <c r="F2960" s="79" t="s">
        <v>660</v>
      </c>
      <c r="G2960" s="75" t="s">
        <v>761</v>
      </c>
      <c r="H2960" s="80" t="s">
        <v>787</v>
      </c>
      <c r="I2960" s="80" t="s">
        <v>787</v>
      </c>
      <c r="J2960" s="81" t="s">
        <v>3554</v>
      </c>
      <c r="K2960" s="80" t="s">
        <v>659</v>
      </c>
      <c r="L2960" s="3" t="str">
        <f>_xlfn.XLOOKUP(Table5[[#This Row],[Item '#]],Ticket_Forms[Form Number],Ticket_Forms[Game Name],"",,)</f>
        <v>Crowns and Bars</v>
      </c>
      <c r="M2960" s="15">
        <v>102</v>
      </c>
      <c r="N2960" s="3">
        <f>LOOKUP(Table5[[#This Row],[Item '#]],Ticket_Forms[Form Number],Ticket_Forms[Ticket Count])</f>
        <v>3000</v>
      </c>
      <c r="O2960" s="16">
        <f>LOOKUP(Table5[[#This Row],[Item '#]],Ticket_Forms[Form Number],Ticket_Forms[Ticket Value])</f>
        <v>1</v>
      </c>
      <c r="P2960" s="16">
        <f>LOOKUP(Table5[[#This Row],[Item '#]],Ticket_Forms[Form Number],Ticket_Forms[Revenue])</f>
        <v>3000</v>
      </c>
      <c r="Q2960" s="16">
        <f>LOOKUP(Table5[[#This Row],[Item '#]],Ticket_Forms[Form Number],Ticket_Forms[Ideal Profit])</f>
        <v>750</v>
      </c>
      <c r="R2960" s="16">
        <f>LOOKUP(Table5[[#This Row],[Item '#]],Ticket_Forms[Form Number],Ticket_Forms[Prizes])</f>
        <v>2250</v>
      </c>
      <c r="S2960" s="16">
        <f>LOOKUP(Table5[[#This Row],[Item '#]],Ticket_Forms[Form Number],Ticket_Forms[Location Rent])</f>
        <v>180</v>
      </c>
      <c r="T2960" s="16">
        <f>LOOKUP(Table5[[#This Row],[Item '#]],Ticket_Forms[Form Number],Ticket_Forms[Last Sale])</f>
        <v>200</v>
      </c>
      <c r="U2960" s="16" t="s">
        <v>3909</v>
      </c>
      <c r="V2960" s="58" t="str">
        <f>Table5[[#This Row],[Date Distributed]]</f>
        <v/>
      </c>
      <c r="W2960" s="3" t="str">
        <f>_xlfn.XLOOKUP(Table5[[#This Row],[Serial '#]],Table10[Serial '#],Table10[Charity Association],"",,)</f>
        <v/>
      </c>
    </row>
    <row r="2961" spans="1:23" hidden="1" x14ac:dyDescent="0.35">
      <c r="A2961" s="3">
        <v>2959</v>
      </c>
      <c r="B2961" s="78">
        <v>45545</v>
      </c>
      <c r="C2961" s="73" t="str">
        <f>_xlfn.XLOOKUP(Table5[[#This Row],[Serial '#]],Table10[Serial '#],Table10[Date],"",,)</f>
        <v/>
      </c>
      <c r="D29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61" s="73" t="str">
        <f>IF(Table5[[#This Row],[Date Distributed]]="","In Stock","Distributed")</f>
        <v>In Stock</v>
      </c>
      <c r="F2961" s="79" t="s">
        <v>660</v>
      </c>
      <c r="G2961" s="75" t="s">
        <v>761</v>
      </c>
      <c r="H2961" s="80" t="s">
        <v>787</v>
      </c>
      <c r="I2961" s="80" t="s">
        <v>787</v>
      </c>
      <c r="J2961" s="81" t="s">
        <v>3555</v>
      </c>
      <c r="K2961" s="80" t="s">
        <v>659</v>
      </c>
      <c r="L2961" s="3" t="str">
        <f>_xlfn.XLOOKUP(Table5[[#This Row],[Item '#]],Ticket_Forms[Form Number],Ticket_Forms[Game Name],"",,)</f>
        <v>Crowns and Bars</v>
      </c>
      <c r="M2961" s="15">
        <v>102</v>
      </c>
      <c r="N2961" s="3">
        <f>LOOKUP(Table5[[#This Row],[Item '#]],Ticket_Forms[Form Number],Ticket_Forms[Ticket Count])</f>
        <v>3000</v>
      </c>
      <c r="O2961" s="16">
        <f>LOOKUP(Table5[[#This Row],[Item '#]],Ticket_Forms[Form Number],Ticket_Forms[Ticket Value])</f>
        <v>1</v>
      </c>
      <c r="P2961" s="16">
        <f>LOOKUP(Table5[[#This Row],[Item '#]],Ticket_Forms[Form Number],Ticket_Forms[Revenue])</f>
        <v>3000</v>
      </c>
      <c r="Q2961" s="16">
        <f>LOOKUP(Table5[[#This Row],[Item '#]],Ticket_Forms[Form Number],Ticket_Forms[Ideal Profit])</f>
        <v>750</v>
      </c>
      <c r="R2961" s="16">
        <f>LOOKUP(Table5[[#This Row],[Item '#]],Ticket_Forms[Form Number],Ticket_Forms[Prizes])</f>
        <v>2250</v>
      </c>
      <c r="S2961" s="16">
        <f>LOOKUP(Table5[[#This Row],[Item '#]],Ticket_Forms[Form Number],Ticket_Forms[Location Rent])</f>
        <v>180</v>
      </c>
      <c r="T2961" s="16">
        <f>LOOKUP(Table5[[#This Row],[Item '#]],Ticket_Forms[Form Number],Ticket_Forms[Last Sale])</f>
        <v>200</v>
      </c>
      <c r="U2961" s="16" t="s">
        <v>3909</v>
      </c>
      <c r="V2961" s="58" t="str">
        <f>Table5[[#This Row],[Date Distributed]]</f>
        <v/>
      </c>
      <c r="W2961" s="3" t="str">
        <f>_xlfn.XLOOKUP(Table5[[#This Row],[Serial '#]],Table10[Serial '#],Table10[Charity Association],"",,)</f>
        <v/>
      </c>
    </row>
    <row r="2962" spans="1:23" hidden="1" x14ac:dyDescent="0.35">
      <c r="A2962" s="3">
        <v>2960</v>
      </c>
      <c r="B2962" s="78">
        <v>45545</v>
      </c>
      <c r="C2962" s="73" t="str">
        <f>_xlfn.XLOOKUP(Table5[[#This Row],[Serial '#]],Table10[Serial '#],Table10[Date],"",,)</f>
        <v/>
      </c>
      <c r="D29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62" s="73" t="str">
        <f>IF(Table5[[#This Row],[Date Distributed]]="","In Stock","Distributed")</f>
        <v>In Stock</v>
      </c>
      <c r="F2962" s="79" t="s">
        <v>660</v>
      </c>
      <c r="G2962" s="75" t="s">
        <v>761</v>
      </c>
      <c r="H2962" s="80" t="s">
        <v>787</v>
      </c>
      <c r="I2962" s="80" t="s">
        <v>787</v>
      </c>
      <c r="J2962" s="81" t="s">
        <v>3556</v>
      </c>
      <c r="K2962" s="80" t="s">
        <v>659</v>
      </c>
      <c r="L2962" s="3" t="str">
        <f>_xlfn.XLOOKUP(Table5[[#This Row],[Item '#]],Ticket_Forms[Form Number],Ticket_Forms[Game Name],"",,)</f>
        <v>Crowns and Bars</v>
      </c>
      <c r="M2962" s="15">
        <v>102</v>
      </c>
      <c r="N2962" s="3">
        <f>LOOKUP(Table5[[#This Row],[Item '#]],Ticket_Forms[Form Number],Ticket_Forms[Ticket Count])</f>
        <v>3000</v>
      </c>
      <c r="O2962" s="16">
        <f>LOOKUP(Table5[[#This Row],[Item '#]],Ticket_Forms[Form Number],Ticket_Forms[Ticket Value])</f>
        <v>1</v>
      </c>
      <c r="P2962" s="16">
        <f>LOOKUP(Table5[[#This Row],[Item '#]],Ticket_Forms[Form Number],Ticket_Forms[Revenue])</f>
        <v>3000</v>
      </c>
      <c r="Q2962" s="16">
        <f>LOOKUP(Table5[[#This Row],[Item '#]],Ticket_Forms[Form Number],Ticket_Forms[Ideal Profit])</f>
        <v>750</v>
      </c>
      <c r="R2962" s="16">
        <f>LOOKUP(Table5[[#This Row],[Item '#]],Ticket_Forms[Form Number],Ticket_Forms[Prizes])</f>
        <v>2250</v>
      </c>
      <c r="S2962" s="16">
        <f>LOOKUP(Table5[[#This Row],[Item '#]],Ticket_Forms[Form Number],Ticket_Forms[Location Rent])</f>
        <v>180</v>
      </c>
      <c r="T2962" s="16">
        <f>LOOKUP(Table5[[#This Row],[Item '#]],Ticket_Forms[Form Number],Ticket_Forms[Last Sale])</f>
        <v>200</v>
      </c>
      <c r="U2962" s="16" t="s">
        <v>3909</v>
      </c>
      <c r="V2962" s="58" t="str">
        <f>Table5[[#This Row],[Date Distributed]]</f>
        <v/>
      </c>
      <c r="W2962" s="3" t="str">
        <f>_xlfn.XLOOKUP(Table5[[#This Row],[Serial '#]],Table10[Serial '#],Table10[Charity Association],"",,)</f>
        <v/>
      </c>
    </row>
    <row r="2963" spans="1:23" hidden="1" x14ac:dyDescent="0.35">
      <c r="A2963" s="3">
        <v>2961</v>
      </c>
      <c r="B2963" s="78">
        <v>45545</v>
      </c>
      <c r="C2963" s="73" t="str">
        <f>_xlfn.XLOOKUP(Table5[[#This Row],[Serial '#]],Table10[Serial '#],Table10[Date],"",,)</f>
        <v/>
      </c>
      <c r="D29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63" s="73" t="str">
        <f>IF(Table5[[#This Row],[Date Distributed]]="","In Stock","Distributed")</f>
        <v>In Stock</v>
      </c>
      <c r="F2963" s="79" t="s">
        <v>660</v>
      </c>
      <c r="G2963" s="75" t="s">
        <v>761</v>
      </c>
      <c r="H2963" s="80" t="s">
        <v>787</v>
      </c>
      <c r="I2963" s="80" t="s">
        <v>787</v>
      </c>
      <c r="J2963" s="81" t="s">
        <v>3557</v>
      </c>
      <c r="K2963" s="80" t="s">
        <v>659</v>
      </c>
      <c r="L2963" s="3" t="str">
        <f>_xlfn.XLOOKUP(Table5[[#This Row],[Item '#]],Ticket_Forms[Form Number],Ticket_Forms[Game Name],"",,)</f>
        <v>Crowns and Bars</v>
      </c>
      <c r="M2963" s="15">
        <v>102</v>
      </c>
      <c r="N2963" s="3">
        <f>LOOKUP(Table5[[#This Row],[Item '#]],Ticket_Forms[Form Number],Ticket_Forms[Ticket Count])</f>
        <v>3000</v>
      </c>
      <c r="O2963" s="16">
        <f>LOOKUP(Table5[[#This Row],[Item '#]],Ticket_Forms[Form Number],Ticket_Forms[Ticket Value])</f>
        <v>1</v>
      </c>
      <c r="P2963" s="16">
        <f>LOOKUP(Table5[[#This Row],[Item '#]],Ticket_Forms[Form Number],Ticket_Forms[Revenue])</f>
        <v>3000</v>
      </c>
      <c r="Q2963" s="16">
        <f>LOOKUP(Table5[[#This Row],[Item '#]],Ticket_Forms[Form Number],Ticket_Forms[Ideal Profit])</f>
        <v>750</v>
      </c>
      <c r="R2963" s="16">
        <f>LOOKUP(Table5[[#This Row],[Item '#]],Ticket_Forms[Form Number],Ticket_Forms[Prizes])</f>
        <v>2250</v>
      </c>
      <c r="S2963" s="16">
        <f>LOOKUP(Table5[[#This Row],[Item '#]],Ticket_Forms[Form Number],Ticket_Forms[Location Rent])</f>
        <v>180</v>
      </c>
      <c r="T2963" s="16">
        <f>LOOKUP(Table5[[#This Row],[Item '#]],Ticket_Forms[Form Number],Ticket_Forms[Last Sale])</f>
        <v>200</v>
      </c>
      <c r="U2963" s="16" t="s">
        <v>3909</v>
      </c>
      <c r="V2963" s="58" t="str">
        <f>Table5[[#This Row],[Date Distributed]]</f>
        <v/>
      </c>
      <c r="W2963" s="3" t="str">
        <f>_xlfn.XLOOKUP(Table5[[#This Row],[Serial '#]],Table10[Serial '#],Table10[Charity Association],"",,)</f>
        <v/>
      </c>
    </row>
    <row r="2964" spans="1:23" hidden="1" x14ac:dyDescent="0.35">
      <c r="A2964" s="3">
        <v>2962</v>
      </c>
      <c r="B2964" s="78">
        <v>45545</v>
      </c>
      <c r="C2964" s="73" t="str">
        <f>_xlfn.XLOOKUP(Table5[[#This Row],[Serial '#]],Table10[Serial '#],Table10[Date],"",,)</f>
        <v/>
      </c>
      <c r="D29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64" s="73" t="str">
        <f>IF(Table5[[#This Row],[Date Distributed]]="","In Stock","Distributed")</f>
        <v>In Stock</v>
      </c>
      <c r="F2964" s="79" t="s">
        <v>660</v>
      </c>
      <c r="G2964" s="75" t="s">
        <v>761</v>
      </c>
      <c r="H2964" s="80" t="s">
        <v>787</v>
      </c>
      <c r="I2964" s="80" t="s">
        <v>787</v>
      </c>
      <c r="J2964" s="81" t="s">
        <v>3558</v>
      </c>
      <c r="K2964" s="80" t="s">
        <v>659</v>
      </c>
      <c r="L2964" s="3" t="str">
        <f>_xlfn.XLOOKUP(Table5[[#This Row],[Item '#]],Ticket_Forms[Form Number],Ticket_Forms[Game Name],"",,)</f>
        <v>Crowns and Bars</v>
      </c>
      <c r="M2964" s="15">
        <v>102</v>
      </c>
      <c r="N2964" s="3">
        <f>LOOKUP(Table5[[#This Row],[Item '#]],Ticket_Forms[Form Number],Ticket_Forms[Ticket Count])</f>
        <v>3000</v>
      </c>
      <c r="O2964" s="16">
        <f>LOOKUP(Table5[[#This Row],[Item '#]],Ticket_Forms[Form Number],Ticket_Forms[Ticket Value])</f>
        <v>1</v>
      </c>
      <c r="P2964" s="16">
        <f>LOOKUP(Table5[[#This Row],[Item '#]],Ticket_Forms[Form Number],Ticket_Forms[Revenue])</f>
        <v>3000</v>
      </c>
      <c r="Q2964" s="16">
        <f>LOOKUP(Table5[[#This Row],[Item '#]],Ticket_Forms[Form Number],Ticket_Forms[Ideal Profit])</f>
        <v>750</v>
      </c>
      <c r="R2964" s="16">
        <f>LOOKUP(Table5[[#This Row],[Item '#]],Ticket_Forms[Form Number],Ticket_Forms[Prizes])</f>
        <v>2250</v>
      </c>
      <c r="S2964" s="16">
        <f>LOOKUP(Table5[[#This Row],[Item '#]],Ticket_Forms[Form Number],Ticket_Forms[Location Rent])</f>
        <v>180</v>
      </c>
      <c r="T2964" s="16">
        <f>LOOKUP(Table5[[#This Row],[Item '#]],Ticket_Forms[Form Number],Ticket_Forms[Last Sale])</f>
        <v>200</v>
      </c>
      <c r="U2964" s="16" t="s">
        <v>3909</v>
      </c>
      <c r="V2964" s="58" t="str">
        <f>Table5[[#This Row],[Date Distributed]]</f>
        <v/>
      </c>
      <c r="W2964" s="3" t="str">
        <f>_xlfn.XLOOKUP(Table5[[#This Row],[Serial '#]],Table10[Serial '#],Table10[Charity Association],"",,)</f>
        <v/>
      </c>
    </row>
    <row r="2965" spans="1:23" hidden="1" x14ac:dyDescent="0.35">
      <c r="A2965" s="3">
        <v>2963</v>
      </c>
      <c r="B2965" s="78">
        <v>45545</v>
      </c>
      <c r="C2965" s="73" t="str">
        <f>_xlfn.XLOOKUP(Table5[[#This Row],[Serial '#]],Table10[Serial '#],Table10[Date],"",,)</f>
        <v/>
      </c>
      <c r="D29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65" s="73" t="str">
        <f>IF(Table5[[#This Row],[Date Distributed]]="","In Stock","Distributed")</f>
        <v>In Stock</v>
      </c>
      <c r="F2965" s="79" t="s">
        <v>660</v>
      </c>
      <c r="G2965" s="75" t="s">
        <v>761</v>
      </c>
      <c r="H2965" s="80" t="s">
        <v>787</v>
      </c>
      <c r="I2965" s="80" t="s">
        <v>787</v>
      </c>
      <c r="J2965" s="81" t="s">
        <v>3559</v>
      </c>
      <c r="K2965" s="80" t="s">
        <v>659</v>
      </c>
      <c r="L2965" s="3" t="str">
        <f>_xlfn.XLOOKUP(Table5[[#This Row],[Item '#]],Ticket_Forms[Form Number],Ticket_Forms[Game Name],"",,)</f>
        <v>Crowns and Bars</v>
      </c>
      <c r="M2965" s="15">
        <v>102</v>
      </c>
      <c r="N2965" s="3">
        <f>LOOKUP(Table5[[#This Row],[Item '#]],Ticket_Forms[Form Number],Ticket_Forms[Ticket Count])</f>
        <v>3000</v>
      </c>
      <c r="O2965" s="16">
        <f>LOOKUP(Table5[[#This Row],[Item '#]],Ticket_Forms[Form Number],Ticket_Forms[Ticket Value])</f>
        <v>1</v>
      </c>
      <c r="P2965" s="16">
        <f>LOOKUP(Table5[[#This Row],[Item '#]],Ticket_Forms[Form Number],Ticket_Forms[Revenue])</f>
        <v>3000</v>
      </c>
      <c r="Q2965" s="16">
        <f>LOOKUP(Table5[[#This Row],[Item '#]],Ticket_Forms[Form Number],Ticket_Forms[Ideal Profit])</f>
        <v>750</v>
      </c>
      <c r="R2965" s="16">
        <f>LOOKUP(Table5[[#This Row],[Item '#]],Ticket_Forms[Form Number],Ticket_Forms[Prizes])</f>
        <v>2250</v>
      </c>
      <c r="S2965" s="16">
        <f>LOOKUP(Table5[[#This Row],[Item '#]],Ticket_Forms[Form Number],Ticket_Forms[Location Rent])</f>
        <v>180</v>
      </c>
      <c r="T2965" s="16">
        <f>LOOKUP(Table5[[#This Row],[Item '#]],Ticket_Forms[Form Number],Ticket_Forms[Last Sale])</f>
        <v>200</v>
      </c>
      <c r="U2965" s="16" t="s">
        <v>3909</v>
      </c>
      <c r="V2965" s="58" t="str">
        <f>Table5[[#This Row],[Date Distributed]]</f>
        <v/>
      </c>
      <c r="W2965" s="3" t="str">
        <f>_xlfn.XLOOKUP(Table5[[#This Row],[Serial '#]],Table10[Serial '#],Table10[Charity Association],"",,)</f>
        <v/>
      </c>
    </row>
    <row r="2966" spans="1:23" hidden="1" x14ac:dyDescent="0.35">
      <c r="A2966" s="3">
        <v>2964</v>
      </c>
      <c r="B2966" s="78">
        <v>45545</v>
      </c>
      <c r="C2966" s="73" t="str">
        <f>_xlfn.XLOOKUP(Table5[[#This Row],[Serial '#]],Table10[Serial '#],Table10[Date],"",,)</f>
        <v/>
      </c>
      <c r="D29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66" s="73" t="str">
        <f>IF(Table5[[#This Row],[Date Distributed]]="","In Stock","Distributed")</f>
        <v>In Stock</v>
      </c>
      <c r="F2966" s="79" t="s">
        <v>660</v>
      </c>
      <c r="G2966" s="75" t="s">
        <v>761</v>
      </c>
      <c r="H2966" s="80" t="s">
        <v>787</v>
      </c>
      <c r="I2966" s="80" t="s">
        <v>787</v>
      </c>
      <c r="J2966" s="81" t="s">
        <v>3560</v>
      </c>
      <c r="K2966" s="80" t="s">
        <v>659</v>
      </c>
      <c r="L2966" s="3" t="str">
        <f>_xlfn.XLOOKUP(Table5[[#This Row],[Item '#]],Ticket_Forms[Form Number],Ticket_Forms[Game Name],"",,)</f>
        <v>Crowns and Bars</v>
      </c>
      <c r="M2966" s="15">
        <v>102</v>
      </c>
      <c r="N2966" s="3">
        <f>LOOKUP(Table5[[#This Row],[Item '#]],Ticket_Forms[Form Number],Ticket_Forms[Ticket Count])</f>
        <v>3000</v>
      </c>
      <c r="O2966" s="16">
        <f>LOOKUP(Table5[[#This Row],[Item '#]],Ticket_Forms[Form Number],Ticket_Forms[Ticket Value])</f>
        <v>1</v>
      </c>
      <c r="P2966" s="16">
        <f>LOOKUP(Table5[[#This Row],[Item '#]],Ticket_Forms[Form Number],Ticket_Forms[Revenue])</f>
        <v>3000</v>
      </c>
      <c r="Q2966" s="16">
        <f>LOOKUP(Table5[[#This Row],[Item '#]],Ticket_Forms[Form Number],Ticket_Forms[Ideal Profit])</f>
        <v>750</v>
      </c>
      <c r="R2966" s="16">
        <f>LOOKUP(Table5[[#This Row],[Item '#]],Ticket_Forms[Form Number],Ticket_Forms[Prizes])</f>
        <v>2250</v>
      </c>
      <c r="S2966" s="16">
        <f>LOOKUP(Table5[[#This Row],[Item '#]],Ticket_Forms[Form Number],Ticket_Forms[Location Rent])</f>
        <v>180</v>
      </c>
      <c r="T2966" s="16">
        <f>LOOKUP(Table5[[#This Row],[Item '#]],Ticket_Forms[Form Number],Ticket_Forms[Last Sale])</f>
        <v>200</v>
      </c>
      <c r="U2966" s="16" t="s">
        <v>3909</v>
      </c>
      <c r="V2966" s="58" t="str">
        <f>Table5[[#This Row],[Date Distributed]]</f>
        <v/>
      </c>
      <c r="W2966" s="3" t="str">
        <f>_xlfn.XLOOKUP(Table5[[#This Row],[Serial '#]],Table10[Serial '#],Table10[Charity Association],"",,)</f>
        <v/>
      </c>
    </row>
    <row r="2967" spans="1:23" hidden="1" x14ac:dyDescent="0.35">
      <c r="A2967" s="3">
        <v>2965</v>
      </c>
      <c r="B2967" s="78">
        <v>45545</v>
      </c>
      <c r="C2967" s="73" t="str">
        <f>_xlfn.XLOOKUP(Table5[[#This Row],[Serial '#]],Table10[Serial '#],Table10[Date],"",,)</f>
        <v/>
      </c>
      <c r="D29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67" s="73" t="str">
        <f>IF(Table5[[#This Row],[Date Distributed]]="","In Stock","Distributed")</f>
        <v>In Stock</v>
      </c>
      <c r="F2967" s="79" t="s">
        <v>660</v>
      </c>
      <c r="G2967" s="75" t="s">
        <v>761</v>
      </c>
      <c r="H2967" s="80" t="s">
        <v>787</v>
      </c>
      <c r="I2967" s="80" t="s">
        <v>787</v>
      </c>
      <c r="J2967" s="81" t="s">
        <v>3561</v>
      </c>
      <c r="K2967" s="80" t="s">
        <v>659</v>
      </c>
      <c r="L2967" s="3" t="str">
        <f>_xlfn.XLOOKUP(Table5[[#This Row],[Item '#]],Ticket_Forms[Form Number],Ticket_Forms[Game Name],"",,)</f>
        <v>Crowns and Bars</v>
      </c>
      <c r="M2967" s="15">
        <v>102</v>
      </c>
      <c r="N2967" s="3">
        <f>LOOKUP(Table5[[#This Row],[Item '#]],Ticket_Forms[Form Number],Ticket_Forms[Ticket Count])</f>
        <v>3000</v>
      </c>
      <c r="O2967" s="16">
        <f>LOOKUP(Table5[[#This Row],[Item '#]],Ticket_Forms[Form Number],Ticket_Forms[Ticket Value])</f>
        <v>1</v>
      </c>
      <c r="P2967" s="16">
        <f>LOOKUP(Table5[[#This Row],[Item '#]],Ticket_Forms[Form Number],Ticket_Forms[Revenue])</f>
        <v>3000</v>
      </c>
      <c r="Q2967" s="16">
        <f>LOOKUP(Table5[[#This Row],[Item '#]],Ticket_Forms[Form Number],Ticket_Forms[Ideal Profit])</f>
        <v>750</v>
      </c>
      <c r="R2967" s="16">
        <f>LOOKUP(Table5[[#This Row],[Item '#]],Ticket_Forms[Form Number],Ticket_Forms[Prizes])</f>
        <v>2250</v>
      </c>
      <c r="S2967" s="16">
        <f>LOOKUP(Table5[[#This Row],[Item '#]],Ticket_Forms[Form Number],Ticket_Forms[Location Rent])</f>
        <v>180</v>
      </c>
      <c r="T2967" s="16">
        <f>LOOKUP(Table5[[#This Row],[Item '#]],Ticket_Forms[Form Number],Ticket_Forms[Last Sale])</f>
        <v>200</v>
      </c>
      <c r="U2967" s="16" t="s">
        <v>3909</v>
      </c>
      <c r="V2967" s="58" t="str">
        <f>Table5[[#This Row],[Date Distributed]]</f>
        <v/>
      </c>
      <c r="W2967" s="3" t="str">
        <f>_xlfn.XLOOKUP(Table5[[#This Row],[Serial '#]],Table10[Serial '#],Table10[Charity Association],"",,)</f>
        <v/>
      </c>
    </row>
    <row r="2968" spans="1:23" hidden="1" x14ac:dyDescent="0.35">
      <c r="A2968" s="3">
        <v>2966</v>
      </c>
      <c r="B2968" s="78">
        <v>45545</v>
      </c>
      <c r="C2968" s="73" t="str">
        <f>_xlfn.XLOOKUP(Table5[[#This Row],[Serial '#]],Table10[Serial '#],Table10[Date],"",,)</f>
        <v/>
      </c>
      <c r="D29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68" s="73" t="str">
        <f>IF(Table5[[#This Row],[Date Distributed]]="","In Stock","Distributed")</f>
        <v>In Stock</v>
      </c>
      <c r="F2968" s="79" t="s">
        <v>660</v>
      </c>
      <c r="G2968" s="75" t="s">
        <v>761</v>
      </c>
      <c r="H2968" s="80" t="s">
        <v>787</v>
      </c>
      <c r="I2968" s="80" t="s">
        <v>787</v>
      </c>
      <c r="J2968" s="81" t="s">
        <v>3562</v>
      </c>
      <c r="K2968" s="80" t="s">
        <v>659</v>
      </c>
      <c r="L2968" s="3" t="str">
        <f>_xlfn.XLOOKUP(Table5[[#This Row],[Item '#]],Ticket_Forms[Form Number],Ticket_Forms[Game Name],"",,)</f>
        <v>Crowns and Bars</v>
      </c>
      <c r="M2968" s="15">
        <v>102</v>
      </c>
      <c r="N2968" s="3">
        <f>LOOKUP(Table5[[#This Row],[Item '#]],Ticket_Forms[Form Number],Ticket_Forms[Ticket Count])</f>
        <v>3000</v>
      </c>
      <c r="O2968" s="16">
        <f>LOOKUP(Table5[[#This Row],[Item '#]],Ticket_Forms[Form Number],Ticket_Forms[Ticket Value])</f>
        <v>1</v>
      </c>
      <c r="P2968" s="16">
        <f>LOOKUP(Table5[[#This Row],[Item '#]],Ticket_Forms[Form Number],Ticket_Forms[Revenue])</f>
        <v>3000</v>
      </c>
      <c r="Q2968" s="16">
        <f>LOOKUP(Table5[[#This Row],[Item '#]],Ticket_Forms[Form Number],Ticket_Forms[Ideal Profit])</f>
        <v>750</v>
      </c>
      <c r="R2968" s="16">
        <f>LOOKUP(Table5[[#This Row],[Item '#]],Ticket_Forms[Form Number],Ticket_Forms[Prizes])</f>
        <v>2250</v>
      </c>
      <c r="S2968" s="16">
        <f>LOOKUP(Table5[[#This Row],[Item '#]],Ticket_Forms[Form Number],Ticket_Forms[Location Rent])</f>
        <v>180</v>
      </c>
      <c r="T2968" s="16">
        <f>LOOKUP(Table5[[#This Row],[Item '#]],Ticket_Forms[Form Number],Ticket_Forms[Last Sale])</f>
        <v>200</v>
      </c>
      <c r="U2968" s="16" t="s">
        <v>3909</v>
      </c>
      <c r="V2968" s="58" t="str">
        <f>Table5[[#This Row],[Date Distributed]]</f>
        <v/>
      </c>
      <c r="W2968" s="3" t="str">
        <f>_xlfn.XLOOKUP(Table5[[#This Row],[Serial '#]],Table10[Serial '#],Table10[Charity Association],"",,)</f>
        <v/>
      </c>
    </row>
    <row r="2969" spans="1:23" hidden="1" x14ac:dyDescent="0.35">
      <c r="A2969" s="3">
        <v>2967</v>
      </c>
      <c r="B2969" s="78">
        <v>45545</v>
      </c>
      <c r="C2969" s="73" t="str">
        <f>_xlfn.XLOOKUP(Table5[[#This Row],[Serial '#]],Table10[Serial '#],Table10[Date],"",,)</f>
        <v/>
      </c>
      <c r="D29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69" s="73" t="str">
        <f>IF(Table5[[#This Row],[Date Distributed]]="","In Stock","Distributed")</f>
        <v>In Stock</v>
      </c>
      <c r="F2969" s="79" t="s">
        <v>660</v>
      </c>
      <c r="G2969" s="75" t="s">
        <v>761</v>
      </c>
      <c r="H2969" s="80" t="s">
        <v>787</v>
      </c>
      <c r="I2969" s="80" t="s">
        <v>787</v>
      </c>
      <c r="J2969" s="81" t="s">
        <v>3563</v>
      </c>
      <c r="K2969" s="80" t="s">
        <v>659</v>
      </c>
      <c r="L2969" s="3" t="str">
        <f>_xlfn.XLOOKUP(Table5[[#This Row],[Item '#]],Ticket_Forms[Form Number],Ticket_Forms[Game Name],"",,)</f>
        <v>Crowns and Bars</v>
      </c>
      <c r="M2969" s="15">
        <v>102</v>
      </c>
      <c r="N2969" s="3">
        <f>LOOKUP(Table5[[#This Row],[Item '#]],Ticket_Forms[Form Number],Ticket_Forms[Ticket Count])</f>
        <v>3000</v>
      </c>
      <c r="O2969" s="16">
        <f>LOOKUP(Table5[[#This Row],[Item '#]],Ticket_Forms[Form Number],Ticket_Forms[Ticket Value])</f>
        <v>1</v>
      </c>
      <c r="P2969" s="16">
        <f>LOOKUP(Table5[[#This Row],[Item '#]],Ticket_Forms[Form Number],Ticket_Forms[Revenue])</f>
        <v>3000</v>
      </c>
      <c r="Q2969" s="16">
        <f>LOOKUP(Table5[[#This Row],[Item '#]],Ticket_Forms[Form Number],Ticket_Forms[Ideal Profit])</f>
        <v>750</v>
      </c>
      <c r="R2969" s="16">
        <f>LOOKUP(Table5[[#This Row],[Item '#]],Ticket_Forms[Form Number],Ticket_Forms[Prizes])</f>
        <v>2250</v>
      </c>
      <c r="S2969" s="16">
        <f>LOOKUP(Table5[[#This Row],[Item '#]],Ticket_Forms[Form Number],Ticket_Forms[Location Rent])</f>
        <v>180</v>
      </c>
      <c r="T2969" s="16">
        <f>LOOKUP(Table5[[#This Row],[Item '#]],Ticket_Forms[Form Number],Ticket_Forms[Last Sale])</f>
        <v>200</v>
      </c>
      <c r="U2969" s="16" t="s">
        <v>3909</v>
      </c>
      <c r="V2969" s="58" t="str">
        <f>Table5[[#This Row],[Date Distributed]]</f>
        <v/>
      </c>
      <c r="W2969" s="3" t="str">
        <f>_xlfn.XLOOKUP(Table5[[#This Row],[Serial '#]],Table10[Serial '#],Table10[Charity Association],"",,)</f>
        <v/>
      </c>
    </row>
    <row r="2970" spans="1:23" hidden="1" x14ac:dyDescent="0.35">
      <c r="A2970" s="3">
        <v>2968</v>
      </c>
      <c r="B2970" s="78">
        <v>45545</v>
      </c>
      <c r="C2970" s="73" t="str">
        <f>_xlfn.XLOOKUP(Table5[[#This Row],[Serial '#]],Table10[Serial '#],Table10[Date],"",,)</f>
        <v/>
      </c>
      <c r="D29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70" s="73" t="str">
        <f>IF(Table5[[#This Row],[Date Distributed]]="","In Stock","Distributed")</f>
        <v>In Stock</v>
      </c>
      <c r="F2970" s="79" t="s">
        <v>660</v>
      </c>
      <c r="G2970" s="75" t="s">
        <v>761</v>
      </c>
      <c r="H2970" s="80" t="s">
        <v>787</v>
      </c>
      <c r="I2970" s="80" t="s">
        <v>787</v>
      </c>
      <c r="J2970" s="81" t="s">
        <v>3564</v>
      </c>
      <c r="K2970" s="80" t="s">
        <v>659</v>
      </c>
      <c r="L2970" s="3" t="str">
        <f>_xlfn.XLOOKUP(Table5[[#This Row],[Item '#]],Ticket_Forms[Form Number],Ticket_Forms[Game Name],"",,)</f>
        <v>Crowns and Bars</v>
      </c>
      <c r="M2970" s="15">
        <v>102</v>
      </c>
      <c r="N2970" s="3">
        <f>LOOKUP(Table5[[#This Row],[Item '#]],Ticket_Forms[Form Number],Ticket_Forms[Ticket Count])</f>
        <v>3000</v>
      </c>
      <c r="O2970" s="16">
        <f>LOOKUP(Table5[[#This Row],[Item '#]],Ticket_Forms[Form Number],Ticket_Forms[Ticket Value])</f>
        <v>1</v>
      </c>
      <c r="P2970" s="16">
        <f>LOOKUP(Table5[[#This Row],[Item '#]],Ticket_Forms[Form Number],Ticket_Forms[Revenue])</f>
        <v>3000</v>
      </c>
      <c r="Q2970" s="16">
        <f>LOOKUP(Table5[[#This Row],[Item '#]],Ticket_Forms[Form Number],Ticket_Forms[Ideal Profit])</f>
        <v>750</v>
      </c>
      <c r="R2970" s="16">
        <f>LOOKUP(Table5[[#This Row],[Item '#]],Ticket_Forms[Form Number],Ticket_Forms[Prizes])</f>
        <v>2250</v>
      </c>
      <c r="S2970" s="16">
        <f>LOOKUP(Table5[[#This Row],[Item '#]],Ticket_Forms[Form Number],Ticket_Forms[Location Rent])</f>
        <v>180</v>
      </c>
      <c r="T2970" s="16">
        <f>LOOKUP(Table5[[#This Row],[Item '#]],Ticket_Forms[Form Number],Ticket_Forms[Last Sale])</f>
        <v>200</v>
      </c>
      <c r="U2970" s="16" t="s">
        <v>3909</v>
      </c>
      <c r="V2970" s="58" t="str">
        <f>Table5[[#This Row],[Date Distributed]]</f>
        <v/>
      </c>
      <c r="W2970" s="3" t="str">
        <f>_xlfn.XLOOKUP(Table5[[#This Row],[Serial '#]],Table10[Serial '#],Table10[Charity Association],"",,)</f>
        <v/>
      </c>
    </row>
    <row r="2971" spans="1:23" hidden="1" x14ac:dyDescent="0.35">
      <c r="A2971" s="3">
        <v>2969</v>
      </c>
      <c r="B2971" s="78">
        <v>45545</v>
      </c>
      <c r="C2971" s="73" t="str">
        <f>_xlfn.XLOOKUP(Table5[[#This Row],[Serial '#]],Table10[Serial '#],Table10[Date],"",,)</f>
        <v/>
      </c>
      <c r="D29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71" s="73" t="str">
        <f>IF(Table5[[#This Row],[Date Distributed]]="","In Stock","Distributed")</f>
        <v>In Stock</v>
      </c>
      <c r="F2971" s="79" t="s">
        <v>660</v>
      </c>
      <c r="G2971" s="75" t="s">
        <v>761</v>
      </c>
      <c r="H2971" s="80" t="s">
        <v>787</v>
      </c>
      <c r="I2971" s="80" t="s">
        <v>787</v>
      </c>
      <c r="J2971" s="81" t="s">
        <v>3565</v>
      </c>
      <c r="K2971" s="80" t="s">
        <v>659</v>
      </c>
      <c r="L2971" s="3" t="str">
        <f>_xlfn.XLOOKUP(Table5[[#This Row],[Item '#]],Ticket_Forms[Form Number],Ticket_Forms[Game Name],"",,)</f>
        <v>Crowns and Bars</v>
      </c>
      <c r="M2971" s="15">
        <v>102</v>
      </c>
      <c r="N2971" s="3">
        <f>LOOKUP(Table5[[#This Row],[Item '#]],Ticket_Forms[Form Number],Ticket_Forms[Ticket Count])</f>
        <v>3000</v>
      </c>
      <c r="O2971" s="16">
        <f>LOOKUP(Table5[[#This Row],[Item '#]],Ticket_Forms[Form Number],Ticket_Forms[Ticket Value])</f>
        <v>1</v>
      </c>
      <c r="P2971" s="16">
        <f>LOOKUP(Table5[[#This Row],[Item '#]],Ticket_Forms[Form Number],Ticket_Forms[Revenue])</f>
        <v>3000</v>
      </c>
      <c r="Q2971" s="16">
        <f>LOOKUP(Table5[[#This Row],[Item '#]],Ticket_Forms[Form Number],Ticket_Forms[Ideal Profit])</f>
        <v>750</v>
      </c>
      <c r="R2971" s="16">
        <f>LOOKUP(Table5[[#This Row],[Item '#]],Ticket_Forms[Form Number],Ticket_Forms[Prizes])</f>
        <v>2250</v>
      </c>
      <c r="S2971" s="16">
        <f>LOOKUP(Table5[[#This Row],[Item '#]],Ticket_Forms[Form Number],Ticket_Forms[Location Rent])</f>
        <v>180</v>
      </c>
      <c r="T2971" s="16">
        <f>LOOKUP(Table5[[#This Row],[Item '#]],Ticket_Forms[Form Number],Ticket_Forms[Last Sale])</f>
        <v>200</v>
      </c>
      <c r="U2971" s="16" t="s">
        <v>3909</v>
      </c>
      <c r="V2971" s="58" t="str">
        <f>Table5[[#This Row],[Date Distributed]]</f>
        <v/>
      </c>
      <c r="W2971" s="3" t="str">
        <f>_xlfn.XLOOKUP(Table5[[#This Row],[Serial '#]],Table10[Serial '#],Table10[Charity Association],"",,)</f>
        <v/>
      </c>
    </row>
    <row r="2972" spans="1:23" hidden="1" x14ac:dyDescent="0.35">
      <c r="A2972" s="3">
        <v>2970</v>
      </c>
      <c r="B2972" s="78">
        <v>45545</v>
      </c>
      <c r="C2972" s="73" t="str">
        <f>_xlfn.XLOOKUP(Table5[[#This Row],[Serial '#]],Table10[Serial '#],Table10[Date],"",,)</f>
        <v/>
      </c>
      <c r="D29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72" s="73" t="str">
        <f>IF(Table5[[#This Row],[Date Distributed]]="","In Stock","Distributed")</f>
        <v>In Stock</v>
      </c>
      <c r="F2972" s="79" t="s">
        <v>660</v>
      </c>
      <c r="G2972" s="75" t="s">
        <v>761</v>
      </c>
      <c r="H2972" s="80" t="s">
        <v>787</v>
      </c>
      <c r="I2972" s="80" t="s">
        <v>787</v>
      </c>
      <c r="J2972" s="81" t="s">
        <v>3566</v>
      </c>
      <c r="K2972" s="80" t="s">
        <v>659</v>
      </c>
      <c r="L2972" s="3" t="str">
        <f>_xlfn.XLOOKUP(Table5[[#This Row],[Item '#]],Ticket_Forms[Form Number],Ticket_Forms[Game Name],"",,)</f>
        <v>Crowns and Bars</v>
      </c>
      <c r="M2972" s="15">
        <v>102</v>
      </c>
      <c r="N2972" s="3">
        <f>LOOKUP(Table5[[#This Row],[Item '#]],Ticket_Forms[Form Number],Ticket_Forms[Ticket Count])</f>
        <v>3000</v>
      </c>
      <c r="O2972" s="16">
        <f>LOOKUP(Table5[[#This Row],[Item '#]],Ticket_Forms[Form Number],Ticket_Forms[Ticket Value])</f>
        <v>1</v>
      </c>
      <c r="P2972" s="16">
        <f>LOOKUP(Table5[[#This Row],[Item '#]],Ticket_Forms[Form Number],Ticket_Forms[Revenue])</f>
        <v>3000</v>
      </c>
      <c r="Q2972" s="16">
        <f>LOOKUP(Table5[[#This Row],[Item '#]],Ticket_Forms[Form Number],Ticket_Forms[Ideal Profit])</f>
        <v>750</v>
      </c>
      <c r="R2972" s="16">
        <f>LOOKUP(Table5[[#This Row],[Item '#]],Ticket_Forms[Form Number],Ticket_Forms[Prizes])</f>
        <v>2250</v>
      </c>
      <c r="S2972" s="16">
        <f>LOOKUP(Table5[[#This Row],[Item '#]],Ticket_Forms[Form Number],Ticket_Forms[Location Rent])</f>
        <v>180</v>
      </c>
      <c r="T2972" s="16">
        <f>LOOKUP(Table5[[#This Row],[Item '#]],Ticket_Forms[Form Number],Ticket_Forms[Last Sale])</f>
        <v>200</v>
      </c>
      <c r="U2972" s="16" t="s">
        <v>3909</v>
      </c>
      <c r="V2972" s="58" t="str">
        <f>Table5[[#This Row],[Date Distributed]]</f>
        <v/>
      </c>
      <c r="W2972" s="3" t="str">
        <f>_xlfn.XLOOKUP(Table5[[#This Row],[Serial '#]],Table10[Serial '#],Table10[Charity Association],"",,)</f>
        <v/>
      </c>
    </row>
    <row r="2973" spans="1:23" hidden="1" x14ac:dyDescent="0.35">
      <c r="A2973" s="3">
        <v>2971</v>
      </c>
      <c r="B2973" s="78">
        <v>45545</v>
      </c>
      <c r="C2973" s="73" t="str">
        <f>_xlfn.XLOOKUP(Table5[[#This Row],[Serial '#]],Table10[Serial '#],Table10[Date],"",,)</f>
        <v/>
      </c>
      <c r="D29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73" s="73" t="str">
        <f>IF(Table5[[#This Row],[Date Distributed]]="","In Stock","Distributed")</f>
        <v>In Stock</v>
      </c>
      <c r="F2973" s="79" t="s">
        <v>660</v>
      </c>
      <c r="G2973" s="75" t="s">
        <v>761</v>
      </c>
      <c r="H2973" s="80" t="s">
        <v>787</v>
      </c>
      <c r="I2973" s="80" t="s">
        <v>787</v>
      </c>
      <c r="J2973" s="81" t="s">
        <v>3567</v>
      </c>
      <c r="K2973" s="80" t="s">
        <v>659</v>
      </c>
      <c r="L2973" s="3" t="str">
        <f>_xlfn.XLOOKUP(Table5[[#This Row],[Item '#]],Ticket_Forms[Form Number],Ticket_Forms[Game Name],"",,)</f>
        <v>Crowns and Bars</v>
      </c>
      <c r="M2973" s="15">
        <v>102</v>
      </c>
      <c r="N2973" s="3">
        <f>LOOKUP(Table5[[#This Row],[Item '#]],Ticket_Forms[Form Number],Ticket_Forms[Ticket Count])</f>
        <v>3000</v>
      </c>
      <c r="O2973" s="16">
        <f>LOOKUP(Table5[[#This Row],[Item '#]],Ticket_Forms[Form Number],Ticket_Forms[Ticket Value])</f>
        <v>1</v>
      </c>
      <c r="P2973" s="16">
        <f>LOOKUP(Table5[[#This Row],[Item '#]],Ticket_Forms[Form Number],Ticket_Forms[Revenue])</f>
        <v>3000</v>
      </c>
      <c r="Q2973" s="16">
        <f>LOOKUP(Table5[[#This Row],[Item '#]],Ticket_Forms[Form Number],Ticket_Forms[Ideal Profit])</f>
        <v>750</v>
      </c>
      <c r="R2973" s="16">
        <f>LOOKUP(Table5[[#This Row],[Item '#]],Ticket_Forms[Form Number],Ticket_Forms[Prizes])</f>
        <v>2250</v>
      </c>
      <c r="S2973" s="16">
        <f>LOOKUP(Table5[[#This Row],[Item '#]],Ticket_Forms[Form Number],Ticket_Forms[Location Rent])</f>
        <v>180</v>
      </c>
      <c r="T2973" s="16">
        <f>LOOKUP(Table5[[#This Row],[Item '#]],Ticket_Forms[Form Number],Ticket_Forms[Last Sale])</f>
        <v>200</v>
      </c>
      <c r="U2973" s="16" t="s">
        <v>3909</v>
      </c>
      <c r="V2973" s="58" t="str">
        <f>Table5[[#This Row],[Date Distributed]]</f>
        <v/>
      </c>
      <c r="W2973" s="3" t="str">
        <f>_xlfn.XLOOKUP(Table5[[#This Row],[Serial '#]],Table10[Serial '#],Table10[Charity Association],"",,)</f>
        <v/>
      </c>
    </row>
    <row r="2974" spans="1:23" hidden="1" x14ac:dyDescent="0.35">
      <c r="A2974" s="3">
        <v>2972</v>
      </c>
      <c r="B2974" s="78">
        <v>45545</v>
      </c>
      <c r="C2974" s="73" t="str">
        <f>_xlfn.XLOOKUP(Table5[[#This Row],[Serial '#]],Table10[Serial '#],Table10[Date],"",,)</f>
        <v/>
      </c>
      <c r="D29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74" s="73" t="str">
        <f>IF(Table5[[#This Row],[Date Distributed]]="","In Stock","Distributed")</f>
        <v>In Stock</v>
      </c>
      <c r="F2974" s="79" t="s">
        <v>660</v>
      </c>
      <c r="G2974" s="75" t="s">
        <v>761</v>
      </c>
      <c r="H2974" s="80" t="s">
        <v>787</v>
      </c>
      <c r="I2974" s="80" t="s">
        <v>787</v>
      </c>
      <c r="J2974" s="81" t="s">
        <v>3568</v>
      </c>
      <c r="K2974" s="80" t="s">
        <v>659</v>
      </c>
      <c r="L2974" s="3" t="str">
        <f>_xlfn.XLOOKUP(Table5[[#This Row],[Item '#]],Ticket_Forms[Form Number],Ticket_Forms[Game Name],"",,)</f>
        <v>Crowns and Bars</v>
      </c>
      <c r="M2974" s="15">
        <v>102</v>
      </c>
      <c r="N2974" s="3">
        <f>LOOKUP(Table5[[#This Row],[Item '#]],Ticket_Forms[Form Number],Ticket_Forms[Ticket Count])</f>
        <v>3000</v>
      </c>
      <c r="O2974" s="16">
        <f>LOOKUP(Table5[[#This Row],[Item '#]],Ticket_Forms[Form Number],Ticket_Forms[Ticket Value])</f>
        <v>1</v>
      </c>
      <c r="P2974" s="16">
        <f>LOOKUP(Table5[[#This Row],[Item '#]],Ticket_Forms[Form Number],Ticket_Forms[Revenue])</f>
        <v>3000</v>
      </c>
      <c r="Q2974" s="16">
        <f>LOOKUP(Table5[[#This Row],[Item '#]],Ticket_Forms[Form Number],Ticket_Forms[Ideal Profit])</f>
        <v>750</v>
      </c>
      <c r="R2974" s="16">
        <f>LOOKUP(Table5[[#This Row],[Item '#]],Ticket_Forms[Form Number],Ticket_Forms[Prizes])</f>
        <v>2250</v>
      </c>
      <c r="S2974" s="16">
        <f>LOOKUP(Table5[[#This Row],[Item '#]],Ticket_Forms[Form Number],Ticket_Forms[Location Rent])</f>
        <v>180</v>
      </c>
      <c r="T2974" s="16">
        <f>LOOKUP(Table5[[#This Row],[Item '#]],Ticket_Forms[Form Number],Ticket_Forms[Last Sale])</f>
        <v>200</v>
      </c>
      <c r="U2974" s="16" t="s">
        <v>3909</v>
      </c>
      <c r="V2974" s="58" t="str">
        <f>Table5[[#This Row],[Date Distributed]]</f>
        <v/>
      </c>
      <c r="W2974" s="3" t="str">
        <f>_xlfn.XLOOKUP(Table5[[#This Row],[Serial '#]],Table10[Serial '#],Table10[Charity Association],"",,)</f>
        <v/>
      </c>
    </row>
    <row r="2975" spans="1:23" hidden="1" x14ac:dyDescent="0.35">
      <c r="A2975" s="3">
        <v>2973</v>
      </c>
      <c r="B2975" s="78">
        <v>45545</v>
      </c>
      <c r="C2975" s="73" t="str">
        <f>_xlfn.XLOOKUP(Table5[[#This Row],[Serial '#]],Table10[Serial '#],Table10[Date],"",,)</f>
        <v/>
      </c>
      <c r="D29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75" s="73" t="str">
        <f>IF(Table5[[#This Row],[Date Distributed]]="","In Stock","Distributed")</f>
        <v>In Stock</v>
      </c>
      <c r="F2975" s="79" t="s">
        <v>660</v>
      </c>
      <c r="G2975" s="75" t="s">
        <v>761</v>
      </c>
      <c r="H2975" s="80" t="s">
        <v>787</v>
      </c>
      <c r="I2975" s="80" t="s">
        <v>787</v>
      </c>
      <c r="J2975" s="81" t="s">
        <v>3569</v>
      </c>
      <c r="K2975" s="80" t="s">
        <v>659</v>
      </c>
      <c r="L2975" s="3" t="str">
        <f>_xlfn.XLOOKUP(Table5[[#This Row],[Item '#]],Ticket_Forms[Form Number],Ticket_Forms[Game Name],"",,)</f>
        <v>Crowns and Bars</v>
      </c>
      <c r="M2975" s="15">
        <v>102</v>
      </c>
      <c r="N2975" s="3">
        <f>LOOKUP(Table5[[#This Row],[Item '#]],Ticket_Forms[Form Number],Ticket_Forms[Ticket Count])</f>
        <v>3000</v>
      </c>
      <c r="O2975" s="16">
        <f>LOOKUP(Table5[[#This Row],[Item '#]],Ticket_Forms[Form Number],Ticket_Forms[Ticket Value])</f>
        <v>1</v>
      </c>
      <c r="P2975" s="16">
        <f>LOOKUP(Table5[[#This Row],[Item '#]],Ticket_Forms[Form Number],Ticket_Forms[Revenue])</f>
        <v>3000</v>
      </c>
      <c r="Q2975" s="16">
        <f>LOOKUP(Table5[[#This Row],[Item '#]],Ticket_Forms[Form Number],Ticket_Forms[Ideal Profit])</f>
        <v>750</v>
      </c>
      <c r="R2975" s="16">
        <f>LOOKUP(Table5[[#This Row],[Item '#]],Ticket_Forms[Form Number],Ticket_Forms[Prizes])</f>
        <v>2250</v>
      </c>
      <c r="S2975" s="16">
        <f>LOOKUP(Table5[[#This Row],[Item '#]],Ticket_Forms[Form Number],Ticket_Forms[Location Rent])</f>
        <v>180</v>
      </c>
      <c r="T2975" s="16">
        <f>LOOKUP(Table5[[#This Row],[Item '#]],Ticket_Forms[Form Number],Ticket_Forms[Last Sale])</f>
        <v>200</v>
      </c>
      <c r="U2975" s="16" t="s">
        <v>3909</v>
      </c>
      <c r="V2975" s="58" t="str">
        <f>Table5[[#This Row],[Date Distributed]]</f>
        <v/>
      </c>
      <c r="W2975" s="3" t="str">
        <f>_xlfn.XLOOKUP(Table5[[#This Row],[Serial '#]],Table10[Serial '#],Table10[Charity Association],"",,)</f>
        <v/>
      </c>
    </row>
    <row r="2976" spans="1:23" hidden="1" x14ac:dyDescent="0.35">
      <c r="A2976" s="3">
        <v>2974</v>
      </c>
      <c r="B2976" s="78">
        <v>45545</v>
      </c>
      <c r="C2976" s="73" t="str">
        <f>_xlfn.XLOOKUP(Table5[[#This Row],[Serial '#]],Table10[Serial '#],Table10[Date],"",,)</f>
        <v/>
      </c>
      <c r="D29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76" s="73" t="str">
        <f>IF(Table5[[#This Row],[Date Distributed]]="","In Stock","Distributed")</f>
        <v>In Stock</v>
      </c>
      <c r="F2976" s="79" t="s">
        <v>660</v>
      </c>
      <c r="G2976" s="75" t="s">
        <v>761</v>
      </c>
      <c r="H2976" s="80" t="s">
        <v>787</v>
      </c>
      <c r="I2976" s="80" t="s">
        <v>787</v>
      </c>
      <c r="J2976" s="81" t="s">
        <v>3570</v>
      </c>
      <c r="K2976" s="80" t="s">
        <v>659</v>
      </c>
      <c r="L2976" s="3" t="str">
        <f>_xlfn.XLOOKUP(Table5[[#This Row],[Item '#]],Ticket_Forms[Form Number],Ticket_Forms[Game Name],"",,)</f>
        <v>Crowns and Bars</v>
      </c>
      <c r="M2976" s="15">
        <v>102</v>
      </c>
      <c r="N2976" s="3">
        <f>LOOKUP(Table5[[#This Row],[Item '#]],Ticket_Forms[Form Number],Ticket_Forms[Ticket Count])</f>
        <v>3000</v>
      </c>
      <c r="O2976" s="16">
        <f>LOOKUP(Table5[[#This Row],[Item '#]],Ticket_Forms[Form Number],Ticket_Forms[Ticket Value])</f>
        <v>1</v>
      </c>
      <c r="P2976" s="16">
        <f>LOOKUP(Table5[[#This Row],[Item '#]],Ticket_Forms[Form Number],Ticket_Forms[Revenue])</f>
        <v>3000</v>
      </c>
      <c r="Q2976" s="16">
        <f>LOOKUP(Table5[[#This Row],[Item '#]],Ticket_Forms[Form Number],Ticket_Forms[Ideal Profit])</f>
        <v>750</v>
      </c>
      <c r="R2976" s="16">
        <f>LOOKUP(Table5[[#This Row],[Item '#]],Ticket_Forms[Form Number],Ticket_Forms[Prizes])</f>
        <v>2250</v>
      </c>
      <c r="S2976" s="16">
        <f>LOOKUP(Table5[[#This Row],[Item '#]],Ticket_Forms[Form Number],Ticket_Forms[Location Rent])</f>
        <v>180</v>
      </c>
      <c r="T2976" s="16">
        <f>LOOKUP(Table5[[#This Row],[Item '#]],Ticket_Forms[Form Number],Ticket_Forms[Last Sale])</f>
        <v>200</v>
      </c>
      <c r="U2976" s="16" t="s">
        <v>3909</v>
      </c>
      <c r="V2976" s="58" t="str">
        <f>Table5[[#This Row],[Date Distributed]]</f>
        <v/>
      </c>
      <c r="W2976" s="3" t="str">
        <f>_xlfn.XLOOKUP(Table5[[#This Row],[Serial '#]],Table10[Serial '#],Table10[Charity Association],"",,)</f>
        <v/>
      </c>
    </row>
    <row r="2977" spans="1:23" hidden="1" x14ac:dyDescent="0.35">
      <c r="A2977" s="3">
        <v>2975</v>
      </c>
      <c r="B2977" s="78">
        <v>45545</v>
      </c>
      <c r="C2977" s="73" t="str">
        <f>_xlfn.XLOOKUP(Table5[[#This Row],[Serial '#]],Table10[Serial '#],Table10[Date],"",,)</f>
        <v/>
      </c>
      <c r="D29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77" s="73" t="str">
        <f>IF(Table5[[#This Row],[Date Distributed]]="","In Stock","Distributed")</f>
        <v>In Stock</v>
      </c>
      <c r="F2977" s="79" t="s">
        <v>660</v>
      </c>
      <c r="G2977" s="75" t="s">
        <v>761</v>
      </c>
      <c r="H2977" s="80" t="s">
        <v>787</v>
      </c>
      <c r="I2977" s="80" t="s">
        <v>787</v>
      </c>
      <c r="J2977" s="81" t="s">
        <v>3571</v>
      </c>
      <c r="K2977" s="80" t="s">
        <v>659</v>
      </c>
      <c r="L2977" s="3" t="str">
        <f>_xlfn.XLOOKUP(Table5[[#This Row],[Item '#]],Ticket_Forms[Form Number],Ticket_Forms[Game Name],"",,)</f>
        <v>Crowns and Bars</v>
      </c>
      <c r="M2977" s="15">
        <v>102</v>
      </c>
      <c r="N2977" s="3">
        <f>LOOKUP(Table5[[#This Row],[Item '#]],Ticket_Forms[Form Number],Ticket_Forms[Ticket Count])</f>
        <v>3000</v>
      </c>
      <c r="O2977" s="16">
        <f>LOOKUP(Table5[[#This Row],[Item '#]],Ticket_Forms[Form Number],Ticket_Forms[Ticket Value])</f>
        <v>1</v>
      </c>
      <c r="P2977" s="16">
        <f>LOOKUP(Table5[[#This Row],[Item '#]],Ticket_Forms[Form Number],Ticket_Forms[Revenue])</f>
        <v>3000</v>
      </c>
      <c r="Q2977" s="16">
        <f>LOOKUP(Table5[[#This Row],[Item '#]],Ticket_Forms[Form Number],Ticket_Forms[Ideal Profit])</f>
        <v>750</v>
      </c>
      <c r="R2977" s="16">
        <f>LOOKUP(Table5[[#This Row],[Item '#]],Ticket_Forms[Form Number],Ticket_Forms[Prizes])</f>
        <v>2250</v>
      </c>
      <c r="S2977" s="16">
        <f>LOOKUP(Table5[[#This Row],[Item '#]],Ticket_Forms[Form Number],Ticket_Forms[Location Rent])</f>
        <v>180</v>
      </c>
      <c r="T2977" s="16">
        <f>LOOKUP(Table5[[#This Row],[Item '#]],Ticket_Forms[Form Number],Ticket_Forms[Last Sale])</f>
        <v>200</v>
      </c>
      <c r="U2977" s="16" t="s">
        <v>3909</v>
      </c>
      <c r="V2977" s="58" t="str">
        <f>Table5[[#This Row],[Date Distributed]]</f>
        <v/>
      </c>
      <c r="W2977" s="3" t="str">
        <f>_xlfn.XLOOKUP(Table5[[#This Row],[Serial '#]],Table10[Serial '#],Table10[Charity Association],"",,)</f>
        <v/>
      </c>
    </row>
    <row r="2978" spans="1:23" hidden="1" x14ac:dyDescent="0.35">
      <c r="A2978" s="3">
        <v>2976</v>
      </c>
      <c r="B2978" s="78">
        <v>45545</v>
      </c>
      <c r="C2978" s="73" t="str">
        <f>_xlfn.XLOOKUP(Table5[[#This Row],[Serial '#]],Table10[Serial '#],Table10[Date],"",,)</f>
        <v/>
      </c>
      <c r="D29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78" s="73" t="str">
        <f>IF(Table5[[#This Row],[Date Distributed]]="","In Stock","Distributed")</f>
        <v>In Stock</v>
      </c>
      <c r="F2978" s="79" t="s">
        <v>660</v>
      </c>
      <c r="G2978" s="75" t="s">
        <v>761</v>
      </c>
      <c r="H2978" s="80" t="s">
        <v>787</v>
      </c>
      <c r="I2978" s="80" t="s">
        <v>787</v>
      </c>
      <c r="J2978" s="81" t="s">
        <v>3572</v>
      </c>
      <c r="K2978" s="80" t="s">
        <v>659</v>
      </c>
      <c r="L2978" s="3" t="str">
        <f>_xlfn.XLOOKUP(Table5[[#This Row],[Item '#]],Ticket_Forms[Form Number],Ticket_Forms[Game Name],"",,)</f>
        <v>Crowns and Bars</v>
      </c>
      <c r="M2978" s="15">
        <v>102</v>
      </c>
      <c r="N2978" s="3">
        <f>LOOKUP(Table5[[#This Row],[Item '#]],Ticket_Forms[Form Number],Ticket_Forms[Ticket Count])</f>
        <v>3000</v>
      </c>
      <c r="O2978" s="16">
        <f>LOOKUP(Table5[[#This Row],[Item '#]],Ticket_Forms[Form Number],Ticket_Forms[Ticket Value])</f>
        <v>1</v>
      </c>
      <c r="P2978" s="16">
        <f>LOOKUP(Table5[[#This Row],[Item '#]],Ticket_Forms[Form Number],Ticket_Forms[Revenue])</f>
        <v>3000</v>
      </c>
      <c r="Q2978" s="16">
        <f>LOOKUP(Table5[[#This Row],[Item '#]],Ticket_Forms[Form Number],Ticket_Forms[Ideal Profit])</f>
        <v>750</v>
      </c>
      <c r="R2978" s="16">
        <f>LOOKUP(Table5[[#This Row],[Item '#]],Ticket_Forms[Form Number],Ticket_Forms[Prizes])</f>
        <v>2250</v>
      </c>
      <c r="S2978" s="16">
        <f>LOOKUP(Table5[[#This Row],[Item '#]],Ticket_Forms[Form Number],Ticket_Forms[Location Rent])</f>
        <v>180</v>
      </c>
      <c r="T2978" s="16">
        <f>LOOKUP(Table5[[#This Row],[Item '#]],Ticket_Forms[Form Number],Ticket_Forms[Last Sale])</f>
        <v>200</v>
      </c>
      <c r="U2978" s="16" t="s">
        <v>3909</v>
      </c>
      <c r="V2978" s="58" t="str">
        <f>Table5[[#This Row],[Date Distributed]]</f>
        <v/>
      </c>
      <c r="W2978" s="3" t="str">
        <f>_xlfn.XLOOKUP(Table5[[#This Row],[Serial '#]],Table10[Serial '#],Table10[Charity Association],"",,)</f>
        <v/>
      </c>
    </row>
    <row r="2979" spans="1:23" hidden="1" x14ac:dyDescent="0.35">
      <c r="A2979" s="3">
        <v>2977</v>
      </c>
      <c r="B2979" s="78">
        <v>45545</v>
      </c>
      <c r="C2979" s="73" t="str">
        <f>_xlfn.XLOOKUP(Table5[[#This Row],[Serial '#]],Table10[Serial '#],Table10[Date],"",,)</f>
        <v/>
      </c>
      <c r="D29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79" s="73" t="str">
        <f>IF(Table5[[#This Row],[Date Distributed]]="","In Stock","Distributed")</f>
        <v>In Stock</v>
      </c>
      <c r="F2979" s="79" t="s">
        <v>660</v>
      </c>
      <c r="G2979" s="75" t="s">
        <v>761</v>
      </c>
      <c r="H2979" s="80" t="s">
        <v>787</v>
      </c>
      <c r="I2979" s="80" t="s">
        <v>787</v>
      </c>
      <c r="J2979" s="81" t="s">
        <v>3573</v>
      </c>
      <c r="K2979" s="80" t="s">
        <v>659</v>
      </c>
      <c r="L2979" s="3" t="str">
        <f>_xlfn.XLOOKUP(Table5[[#This Row],[Item '#]],Ticket_Forms[Form Number],Ticket_Forms[Game Name],"",,)</f>
        <v>Crowns and Bars</v>
      </c>
      <c r="M2979" s="15">
        <v>102</v>
      </c>
      <c r="N2979" s="3">
        <f>LOOKUP(Table5[[#This Row],[Item '#]],Ticket_Forms[Form Number],Ticket_Forms[Ticket Count])</f>
        <v>3000</v>
      </c>
      <c r="O2979" s="16">
        <f>LOOKUP(Table5[[#This Row],[Item '#]],Ticket_Forms[Form Number],Ticket_Forms[Ticket Value])</f>
        <v>1</v>
      </c>
      <c r="P2979" s="16">
        <f>LOOKUP(Table5[[#This Row],[Item '#]],Ticket_Forms[Form Number],Ticket_Forms[Revenue])</f>
        <v>3000</v>
      </c>
      <c r="Q2979" s="16">
        <f>LOOKUP(Table5[[#This Row],[Item '#]],Ticket_Forms[Form Number],Ticket_Forms[Ideal Profit])</f>
        <v>750</v>
      </c>
      <c r="R2979" s="16">
        <f>LOOKUP(Table5[[#This Row],[Item '#]],Ticket_Forms[Form Number],Ticket_Forms[Prizes])</f>
        <v>2250</v>
      </c>
      <c r="S2979" s="16">
        <f>LOOKUP(Table5[[#This Row],[Item '#]],Ticket_Forms[Form Number],Ticket_Forms[Location Rent])</f>
        <v>180</v>
      </c>
      <c r="T2979" s="16">
        <f>LOOKUP(Table5[[#This Row],[Item '#]],Ticket_Forms[Form Number],Ticket_Forms[Last Sale])</f>
        <v>200</v>
      </c>
      <c r="U2979" s="16" t="s">
        <v>3909</v>
      </c>
      <c r="V2979" s="58" t="str">
        <f>Table5[[#This Row],[Date Distributed]]</f>
        <v/>
      </c>
      <c r="W2979" s="3" t="str">
        <f>_xlfn.XLOOKUP(Table5[[#This Row],[Serial '#]],Table10[Serial '#],Table10[Charity Association],"",,)</f>
        <v/>
      </c>
    </row>
    <row r="2980" spans="1:23" hidden="1" x14ac:dyDescent="0.35">
      <c r="A2980" s="3">
        <v>2978</v>
      </c>
      <c r="B2980" s="78">
        <v>45545</v>
      </c>
      <c r="C2980" s="73" t="str">
        <f>_xlfn.XLOOKUP(Table5[[#This Row],[Serial '#]],Table10[Serial '#],Table10[Date],"",,)</f>
        <v/>
      </c>
      <c r="D29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80" s="73" t="str">
        <f>IF(Table5[[#This Row],[Date Distributed]]="","In Stock","Distributed")</f>
        <v>In Stock</v>
      </c>
      <c r="F2980" s="79" t="s">
        <v>660</v>
      </c>
      <c r="G2980" s="75" t="s">
        <v>761</v>
      </c>
      <c r="H2980" s="80" t="s">
        <v>787</v>
      </c>
      <c r="I2980" s="80" t="s">
        <v>787</v>
      </c>
      <c r="J2980" s="81" t="s">
        <v>3574</v>
      </c>
      <c r="K2980" s="80" t="s">
        <v>659</v>
      </c>
      <c r="L2980" s="3" t="str">
        <f>_xlfn.XLOOKUP(Table5[[#This Row],[Item '#]],Ticket_Forms[Form Number],Ticket_Forms[Game Name],"",,)</f>
        <v>Crowns and Bars</v>
      </c>
      <c r="M2980" s="15">
        <v>102</v>
      </c>
      <c r="N2980" s="3">
        <f>LOOKUP(Table5[[#This Row],[Item '#]],Ticket_Forms[Form Number],Ticket_Forms[Ticket Count])</f>
        <v>3000</v>
      </c>
      <c r="O2980" s="16">
        <f>LOOKUP(Table5[[#This Row],[Item '#]],Ticket_Forms[Form Number],Ticket_Forms[Ticket Value])</f>
        <v>1</v>
      </c>
      <c r="P2980" s="16">
        <f>LOOKUP(Table5[[#This Row],[Item '#]],Ticket_Forms[Form Number],Ticket_Forms[Revenue])</f>
        <v>3000</v>
      </c>
      <c r="Q2980" s="16">
        <f>LOOKUP(Table5[[#This Row],[Item '#]],Ticket_Forms[Form Number],Ticket_Forms[Ideal Profit])</f>
        <v>750</v>
      </c>
      <c r="R2980" s="16">
        <f>LOOKUP(Table5[[#This Row],[Item '#]],Ticket_Forms[Form Number],Ticket_Forms[Prizes])</f>
        <v>2250</v>
      </c>
      <c r="S2980" s="16">
        <f>LOOKUP(Table5[[#This Row],[Item '#]],Ticket_Forms[Form Number],Ticket_Forms[Location Rent])</f>
        <v>180</v>
      </c>
      <c r="T2980" s="16">
        <f>LOOKUP(Table5[[#This Row],[Item '#]],Ticket_Forms[Form Number],Ticket_Forms[Last Sale])</f>
        <v>200</v>
      </c>
      <c r="U2980" s="16" t="s">
        <v>3909</v>
      </c>
      <c r="V2980" s="58" t="str">
        <f>Table5[[#This Row],[Date Distributed]]</f>
        <v/>
      </c>
      <c r="W2980" s="3" t="str">
        <f>_xlfn.XLOOKUP(Table5[[#This Row],[Serial '#]],Table10[Serial '#],Table10[Charity Association],"",,)</f>
        <v/>
      </c>
    </row>
    <row r="2981" spans="1:23" hidden="1" x14ac:dyDescent="0.35">
      <c r="A2981" s="3">
        <v>2979</v>
      </c>
      <c r="B2981" s="78">
        <v>45545</v>
      </c>
      <c r="C2981" s="73" t="str">
        <f>_xlfn.XLOOKUP(Table5[[#This Row],[Serial '#]],Table10[Serial '#],Table10[Date],"",,)</f>
        <v/>
      </c>
      <c r="D29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81" s="73" t="str">
        <f>IF(Table5[[#This Row],[Date Distributed]]="","In Stock","Distributed")</f>
        <v>In Stock</v>
      </c>
      <c r="F2981" s="79" t="s">
        <v>660</v>
      </c>
      <c r="G2981" s="75" t="s">
        <v>761</v>
      </c>
      <c r="H2981" s="80" t="s">
        <v>787</v>
      </c>
      <c r="I2981" s="80" t="s">
        <v>787</v>
      </c>
      <c r="J2981" s="81" t="s">
        <v>3575</v>
      </c>
      <c r="K2981" s="80" t="s">
        <v>659</v>
      </c>
      <c r="L2981" s="3" t="str">
        <f>_xlfn.XLOOKUP(Table5[[#This Row],[Item '#]],Ticket_Forms[Form Number],Ticket_Forms[Game Name],"",,)</f>
        <v>Crowns and Bars</v>
      </c>
      <c r="M2981" s="15">
        <v>102</v>
      </c>
      <c r="N2981" s="3">
        <f>LOOKUP(Table5[[#This Row],[Item '#]],Ticket_Forms[Form Number],Ticket_Forms[Ticket Count])</f>
        <v>3000</v>
      </c>
      <c r="O2981" s="16">
        <f>LOOKUP(Table5[[#This Row],[Item '#]],Ticket_Forms[Form Number],Ticket_Forms[Ticket Value])</f>
        <v>1</v>
      </c>
      <c r="P2981" s="16">
        <f>LOOKUP(Table5[[#This Row],[Item '#]],Ticket_Forms[Form Number],Ticket_Forms[Revenue])</f>
        <v>3000</v>
      </c>
      <c r="Q2981" s="16">
        <f>LOOKUP(Table5[[#This Row],[Item '#]],Ticket_Forms[Form Number],Ticket_Forms[Ideal Profit])</f>
        <v>750</v>
      </c>
      <c r="R2981" s="16">
        <f>LOOKUP(Table5[[#This Row],[Item '#]],Ticket_Forms[Form Number],Ticket_Forms[Prizes])</f>
        <v>2250</v>
      </c>
      <c r="S2981" s="16">
        <f>LOOKUP(Table5[[#This Row],[Item '#]],Ticket_Forms[Form Number],Ticket_Forms[Location Rent])</f>
        <v>180</v>
      </c>
      <c r="T2981" s="16">
        <f>LOOKUP(Table5[[#This Row],[Item '#]],Ticket_Forms[Form Number],Ticket_Forms[Last Sale])</f>
        <v>200</v>
      </c>
      <c r="U2981" s="16" t="s">
        <v>3909</v>
      </c>
      <c r="V2981" s="58" t="str">
        <f>Table5[[#This Row],[Date Distributed]]</f>
        <v/>
      </c>
      <c r="W2981" s="3" t="str">
        <f>_xlfn.XLOOKUP(Table5[[#This Row],[Serial '#]],Table10[Serial '#],Table10[Charity Association],"",,)</f>
        <v/>
      </c>
    </row>
    <row r="2982" spans="1:23" hidden="1" x14ac:dyDescent="0.35">
      <c r="A2982" s="3">
        <v>2980</v>
      </c>
      <c r="B2982" s="78">
        <v>45545</v>
      </c>
      <c r="C2982" s="73" t="str">
        <f>_xlfn.XLOOKUP(Table5[[#This Row],[Serial '#]],Table10[Serial '#],Table10[Date],"",,)</f>
        <v/>
      </c>
      <c r="D29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82" s="73" t="str">
        <f>IF(Table5[[#This Row],[Date Distributed]]="","In Stock","Distributed")</f>
        <v>In Stock</v>
      </c>
      <c r="F2982" s="79" t="s">
        <v>660</v>
      </c>
      <c r="G2982" s="75" t="s">
        <v>761</v>
      </c>
      <c r="H2982" s="80" t="s">
        <v>787</v>
      </c>
      <c r="I2982" s="80" t="s">
        <v>787</v>
      </c>
      <c r="J2982" s="81" t="s">
        <v>3576</v>
      </c>
      <c r="K2982" s="80" t="s">
        <v>659</v>
      </c>
      <c r="L2982" s="3" t="str">
        <f>_xlfn.XLOOKUP(Table5[[#This Row],[Item '#]],Ticket_Forms[Form Number],Ticket_Forms[Game Name],"",,)</f>
        <v>Crowns and Bars</v>
      </c>
      <c r="M2982" s="15">
        <v>102</v>
      </c>
      <c r="N2982" s="3">
        <f>LOOKUP(Table5[[#This Row],[Item '#]],Ticket_Forms[Form Number],Ticket_Forms[Ticket Count])</f>
        <v>3000</v>
      </c>
      <c r="O2982" s="16">
        <f>LOOKUP(Table5[[#This Row],[Item '#]],Ticket_Forms[Form Number],Ticket_Forms[Ticket Value])</f>
        <v>1</v>
      </c>
      <c r="P2982" s="16">
        <f>LOOKUP(Table5[[#This Row],[Item '#]],Ticket_Forms[Form Number],Ticket_Forms[Revenue])</f>
        <v>3000</v>
      </c>
      <c r="Q2982" s="16">
        <f>LOOKUP(Table5[[#This Row],[Item '#]],Ticket_Forms[Form Number],Ticket_Forms[Ideal Profit])</f>
        <v>750</v>
      </c>
      <c r="R2982" s="16">
        <f>LOOKUP(Table5[[#This Row],[Item '#]],Ticket_Forms[Form Number],Ticket_Forms[Prizes])</f>
        <v>2250</v>
      </c>
      <c r="S2982" s="16">
        <f>LOOKUP(Table5[[#This Row],[Item '#]],Ticket_Forms[Form Number],Ticket_Forms[Location Rent])</f>
        <v>180</v>
      </c>
      <c r="T2982" s="16">
        <f>LOOKUP(Table5[[#This Row],[Item '#]],Ticket_Forms[Form Number],Ticket_Forms[Last Sale])</f>
        <v>200</v>
      </c>
      <c r="U2982" s="16" t="s">
        <v>3909</v>
      </c>
      <c r="V2982" s="58" t="str">
        <f>Table5[[#This Row],[Date Distributed]]</f>
        <v/>
      </c>
      <c r="W2982" s="3" t="str">
        <f>_xlfn.XLOOKUP(Table5[[#This Row],[Serial '#]],Table10[Serial '#],Table10[Charity Association],"",,)</f>
        <v/>
      </c>
    </row>
    <row r="2983" spans="1:23" hidden="1" x14ac:dyDescent="0.35">
      <c r="A2983" s="3">
        <v>2981</v>
      </c>
      <c r="B2983" s="78">
        <v>45545</v>
      </c>
      <c r="C2983" s="73" t="str">
        <f>_xlfn.XLOOKUP(Table5[[#This Row],[Serial '#]],Table10[Serial '#],Table10[Date],"",,)</f>
        <v/>
      </c>
      <c r="D29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83" s="73" t="str">
        <f>IF(Table5[[#This Row],[Date Distributed]]="","In Stock","Distributed")</f>
        <v>In Stock</v>
      </c>
      <c r="F2983" s="79" t="s">
        <v>660</v>
      </c>
      <c r="G2983" s="75" t="s">
        <v>761</v>
      </c>
      <c r="H2983" s="80" t="s">
        <v>787</v>
      </c>
      <c r="I2983" s="80" t="s">
        <v>787</v>
      </c>
      <c r="J2983" s="81" t="s">
        <v>3577</v>
      </c>
      <c r="K2983" s="80" t="s">
        <v>659</v>
      </c>
      <c r="L2983" s="3" t="str">
        <f>_xlfn.XLOOKUP(Table5[[#This Row],[Item '#]],Ticket_Forms[Form Number],Ticket_Forms[Game Name],"",,)</f>
        <v>Crowns and Bars</v>
      </c>
      <c r="M2983" s="15">
        <v>102</v>
      </c>
      <c r="N2983" s="3">
        <f>LOOKUP(Table5[[#This Row],[Item '#]],Ticket_Forms[Form Number],Ticket_Forms[Ticket Count])</f>
        <v>3000</v>
      </c>
      <c r="O2983" s="16">
        <f>LOOKUP(Table5[[#This Row],[Item '#]],Ticket_Forms[Form Number],Ticket_Forms[Ticket Value])</f>
        <v>1</v>
      </c>
      <c r="P2983" s="16">
        <f>LOOKUP(Table5[[#This Row],[Item '#]],Ticket_Forms[Form Number],Ticket_Forms[Revenue])</f>
        <v>3000</v>
      </c>
      <c r="Q2983" s="16">
        <f>LOOKUP(Table5[[#This Row],[Item '#]],Ticket_Forms[Form Number],Ticket_Forms[Ideal Profit])</f>
        <v>750</v>
      </c>
      <c r="R2983" s="16">
        <f>LOOKUP(Table5[[#This Row],[Item '#]],Ticket_Forms[Form Number],Ticket_Forms[Prizes])</f>
        <v>2250</v>
      </c>
      <c r="S2983" s="16">
        <f>LOOKUP(Table5[[#This Row],[Item '#]],Ticket_Forms[Form Number],Ticket_Forms[Location Rent])</f>
        <v>180</v>
      </c>
      <c r="T2983" s="16">
        <f>LOOKUP(Table5[[#This Row],[Item '#]],Ticket_Forms[Form Number],Ticket_Forms[Last Sale])</f>
        <v>200</v>
      </c>
      <c r="U2983" s="16" t="s">
        <v>3909</v>
      </c>
      <c r="V2983" s="58" t="str">
        <f>Table5[[#This Row],[Date Distributed]]</f>
        <v/>
      </c>
      <c r="W2983" s="3" t="str">
        <f>_xlfn.XLOOKUP(Table5[[#This Row],[Serial '#]],Table10[Serial '#],Table10[Charity Association],"",,)</f>
        <v/>
      </c>
    </row>
    <row r="2984" spans="1:23" hidden="1" x14ac:dyDescent="0.35">
      <c r="A2984" s="3">
        <v>2982</v>
      </c>
      <c r="B2984" s="78">
        <v>45545</v>
      </c>
      <c r="C2984" s="73" t="str">
        <f>_xlfn.XLOOKUP(Table5[[#This Row],[Serial '#]],Table10[Serial '#],Table10[Date],"",,)</f>
        <v/>
      </c>
      <c r="D29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84" s="73" t="str">
        <f>IF(Table5[[#This Row],[Date Distributed]]="","In Stock","Distributed")</f>
        <v>In Stock</v>
      </c>
      <c r="F2984" s="79" t="s">
        <v>660</v>
      </c>
      <c r="G2984" s="75" t="s">
        <v>761</v>
      </c>
      <c r="H2984" s="80" t="s">
        <v>787</v>
      </c>
      <c r="I2984" s="80" t="s">
        <v>787</v>
      </c>
      <c r="J2984" s="81" t="s">
        <v>3578</v>
      </c>
      <c r="K2984" s="80" t="s">
        <v>659</v>
      </c>
      <c r="L2984" s="3" t="str">
        <f>_xlfn.XLOOKUP(Table5[[#This Row],[Item '#]],Ticket_Forms[Form Number],Ticket_Forms[Game Name],"",,)</f>
        <v>Crowns and Bars</v>
      </c>
      <c r="M2984" s="15">
        <v>102</v>
      </c>
      <c r="N2984" s="3">
        <f>LOOKUP(Table5[[#This Row],[Item '#]],Ticket_Forms[Form Number],Ticket_Forms[Ticket Count])</f>
        <v>3000</v>
      </c>
      <c r="O2984" s="16">
        <f>LOOKUP(Table5[[#This Row],[Item '#]],Ticket_Forms[Form Number],Ticket_Forms[Ticket Value])</f>
        <v>1</v>
      </c>
      <c r="P2984" s="16">
        <f>LOOKUP(Table5[[#This Row],[Item '#]],Ticket_Forms[Form Number],Ticket_Forms[Revenue])</f>
        <v>3000</v>
      </c>
      <c r="Q2984" s="16">
        <f>LOOKUP(Table5[[#This Row],[Item '#]],Ticket_Forms[Form Number],Ticket_Forms[Ideal Profit])</f>
        <v>750</v>
      </c>
      <c r="R2984" s="16">
        <f>LOOKUP(Table5[[#This Row],[Item '#]],Ticket_Forms[Form Number],Ticket_Forms[Prizes])</f>
        <v>2250</v>
      </c>
      <c r="S2984" s="16">
        <f>LOOKUP(Table5[[#This Row],[Item '#]],Ticket_Forms[Form Number],Ticket_Forms[Location Rent])</f>
        <v>180</v>
      </c>
      <c r="T2984" s="16">
        <f>LOOKUP(Table5[[#This Row],[Item '#]],Ticket_Forms[Form Number],Ticket_Forms[Last Sale])</f>
        <v>200</v>
      </c>
      <c r="U2984" s="16" t="s">
        <v>3909</v>
      </c>
      <c r="V2984" s="58" t="str">
        <f>Table5[[#This Row],[Date Distributed]]</f>
        <v/>
      </c>
      <c r="W2984" s="3" t="str">
        <f>_xlfn.XLOOKUP(Table5[[#This Row],[Serial '#]],Table10[Serial '#],Table10[Charity Association],"",,)</f>
        <v/>
      </c>
    </row>
    <row r="2985" spans="1:23" hidden="1" x14ac:dyDescent="0.35">
      <c r="A2985" s="3">
        <v>2983</v>
      </c>
      <c r="B2985" s="78">
        <v>45545</v>
      </c>
      <c r="C2985" s="73" t="str">
        <f>_xlfn.XLOOKUP(Table5[[#This Row],[Serial '#]],Table10[Serial '#],Table10[Date],"",,)</f>
        <v/>
      </c>
      <c r="D29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85" s="73" t="str">
        <f>IF(Table5[[#This Row],[Date Distributed]]="","In Stock","Distributed")</f>
        <v>In Stock</v>
      </c>
      <c r="F2985" s="79" t="s">
        <v>660</v>
      </c>
      <c r="G2985" s="75" t="s">
        <v>761</v>
      </c>
      <c r="H2985" s="80" t="s">
        <v>787</v>
      </c>
      <c r="I2985" s="80" t="s">
        <v>787</v>
      </c>
      <c r="J2985" s="81" t="s">
        <v>3579</v>
      </c>
      <c r="K2985" s="80" t="s">
        <v>659</v>
      </c>
      <c r="L2985" s="3" t="str">
        <f>_xlfn.XLOOKUP(Table5[[#This Row],[Item '#]],Ticket_Forms[Form Number],Ticket_Forms[Game Name],"",,)</f>
        <v>Crowns and Bars</v>
      </c>
      <c r="M2985" s="15">
        <v>102</v>
      </c>
      <c r="N2985" s="3">
        <f>LOOKUP(Table5[[#This Row],[Item '#]],Ticket_Forms[Form Number],Ticket_Forms[Ticket Count])</f>
        <v>3000</v>
      </c>
      <c r="O2985" s="16">
        <f>LOOKUP(Table5[[#This Row],[Item '#]],Ticket_Forms[Form Number],Ticket_Forms[Ticket Value])</f>
        <v>1</v>
      </c>
      <c r="P2985" s="16">
        <f>LOOKUP(Table5[[#This Row],[Item '#]],Ticket_Forms[Form Number],Ticket_Forms[Revenue])</f>
        <v>3000</v>
      </c>
      <c r="Q2985" s="16">
        <f>LOOKUP(Table5[[#This Row],[Item '#]],Ticket_Forms[Form Number],Ticket_Forms[Ideal Profit])</f>
        <v>750</v>
      </c>
      <c r="R2985" s="16">
        <f>LOOKUP(Table5[[#This Row],[Item '#]],Ticket_Forms[Form Number],Ticket_Forms[Prizes])</f>
        <v>2250</v>
      </c>
      <c r="S2985" s="16">
        <f>LOOKUP(Table5[[#This Row],[Item '#]],Ticket_Forms[Form Number],Ticket_Forms[Location Rent])</f>
        <v>180</v>
      </c>
      <c r="T2985" s="16">
        <f>LOOKUP(Table5[[#This Row],[Item '#]],Ticket_Forms[Form Number],Ticket_Forms[Last Sale])</f>
        <v>200</v>
      </c>
      <c r="U2985" s="16" t="s">
        <v>3909</v>
      </c>
      <c r="V2985" s="58" t="str">
        <f>Table5[[#This Row],[Date Distributed]]</f>
        <v/>
      </c>
      <c r="W2985" s="3" t="str">
        <f>_xlfn.XLOOKUP(Table5[[#This Row],[Serial '#]],Table10[Serial '#],Table10[Charity Association],"",,)</f>
        <v/>
      </c>
    </row>
    <row r="2986" spans="1:23" hidden="1" x14ac:dyDescent="0.35">
      <c r="A2986" s="3">
        <v>2984</v>
      </c>
      <c r="B2986" s="78">
        <v>45545</v>
      </c>
      <c r="C2986" s="73" t="str">
        <f>_xlfn.XLOOKUP(Table5[[#This Row],[Serial '#]],Table10[Serial '#],Table10[Date],"",,)</f>
        <v/>
      </c>
      <c r="D29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86" s="73" t="str">
        <f>IF(Table5[[#This Row],[Date Distributed]]="","In Stock","Distributed")</f>
        <v>In Stock</v>
      </c>
      <c r="F2986" s="79" t="s">
        <v>660</v>
      </c>
      <c r="G2986" s="75" t="s">
        <v>761</v>
      </c>
      <c r="H2986" s="80" t="s">
        <v>787</v>
      </c>
      <c r="I2986" s="80" t="s">
        <v>787</v>
      </c>
      <c r="J2986" s="81" t="s">
        <v>3580</v>
      </c>
      <c r="K2986" s="80" t="s">
        <v>659</v>
      </c>
      <c r="L2986" s="3" t="str">
        <f>_xlfn.XLOOKUP(Table5[[#This Row],[Item '#]],Ticket_Forms[Form Number],Ticket_Forms[Game Name],"",,)</f>
        <v>Crowns and Bars</v>
      </c>
      <c r="M2986" s="15">
        <v>102</v>
      </c>
      <c r="N2986" s="3">
        <f>LOOKUP(Table5[[#This Row],[Item '#]],Ticket_Forms[Form Number],Ticket_Forms[Ticket Count])</f>
        <v>3000</v>
      </c>
      <c r="O2986" s="16">
        <f>LOOKUP(Table5[[#This Row],[Item '#]],Ticket_Forms[Form Number],Ticket_Forms[Ticket Value])</f>
        <v>1</v>
      </c>
      <c r="P2986" s="16">
        <f>LOOKUP(Table5[[#This Row],[Item '#]],Ticket_Forms[Form Number],Ticket_Forms[Revenue])</f>
        <v>3000</v>
      </c>
      <c r="Q2986" s="16">
        <f>LOOKUP(Table5[[#This Row],[Item '#]],Ticket_Forms[Form Number],Ticket_Forms[Ideal Profit])</f>
        <v>750</v>
      </c>
      <c r="R2986" s="16">
        <f>LOOKUP(Table5[[#This Row],[Item '#]],Ticket_Forms[Form Number],Ticket_Forms[Prizes])</f>
        <v>2250</v>
      </c>
      <c r="S2986" s="16">
        <f>LOOKUP(Table5[[#This Row],[Item '#]],Ticket_Forms[Form Number],Ticket_Forms[Location Rent])</f>
        <v>180</v>
      </c>
      <c r="T2986" s="16">
        <f>LOOKUP(Table5[[#This Row],[Item '#]],Ticket_Forms[Form Number],Ticket_Forms[Last Sale])</f>
        <v>200</v>
      </c>
      <c r="U2986" s="16" t="s">
        <v>3909</v>
      </c>
      <c r="V2986" s="58" t="str">
        <f>Table5[[#This Row],[Date Distributed]]</f>
        <v/>
      </c>
      <c r="W2986" s="3" t="str">
        <f>_xlfn.XLOOKUP(Table5[[#This Row],[Serial '#]],Table10[Serial '#],Table10[Charity Association],"",,)</f>
        <v/>
      </c>
    </row>
    <row r="2987" spans="1:23" hidden="1" x14ac:dyDescent="0.35">
      <c r="A2987" s="3">
        <v>2985</v>
      </c>
      <c r="B2987" s="78">
        <v>45545</v>
      </c>
      <c r="C2987" s="73" t="str">
        <f>_xlfn.XLOOKUP(Table5[[#This Row],[Serial '#]],Table10[Serial '#],Table10[Date],"",,)</f>
        <v/>
      </c>
      <c r="D29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87" s="73" t="str">
        <f>IF(Table5[[#This Row],[Date Distributed]]="","In Stock","Distributed")</f>
        <v>In Stock</v>
      </c>
      <c r="F2987" s="79" t="s">
        <v>660</v>
      </c>
      <c r="G2987" s="75" t="s">
        <v>761</v>
      </c>
      <c r="H2987" s="80" t="s">
        <v>787</v>
      </c>
      <c r="I2987" s="80" t="s">
        <v>787</v>
      </c>
      <c r="J2987" s="81" t="s">
        <v>3581</v>
      </c>
      <c r="K2987" s="80" t="s">
        <v>659</v>
      </c>
      <c r="L2987" s="3" t="str">
        <f>_xlfn.XLOOKUP(Table5[[#This Row],[Item '#]],Ticket_Forms[Form Number],Ticket_Forms[Game Name],"",,)</f>
        <v>Crowns and Bars</v>
      </c>
      <c r="M2987" s="15">
        <v>102</v>
      </c>
      <c r="N2987" s="3">
        <f>LOOKUP(Table5[[#This Row],[Item '#]],Ticket_Forms[Form Number],Ticket_Forms[Ticket Count])</f>
        <v>3000</v>
      </c>
      <c r="O2987" s="16">
        <f>LOOKUP(Table5[[#This Row],[Item '#]],Ticket_Forms[Form Number],Ticket_Forms[Ticket Value])</f>
        <v>1</v>
      </c>
      <c r="P2987" s="16">
        <f>LOOKUP(Table5[[#This Row],[Item '#]],Ticket_Forms[Form Number],Ticket_Forms[Revenue])</f>
        <v>3000</v>
      </c>
      <c r="Q2987" s="16">
        <f>LOOKUP(Table5[[#This Row],[Item '#]],Ticket_Forms[Form Number],Ticket_Forms[Ideal Profit])</f>
        <v>750</v>
      </c>
      <c r="R2987" s="16">
        <f>LOOKUP(Table5[[#This Row],[Item '#]],Ticket_Forms[Form Number],Ticket_Forms[Prizes])</f>
        <v>2250</v>
      </c>
      <c r="S2987" s="16">
        <f>LOOKUP(Table5[[#This Row],[Item '#]],Ticket_Forms[Form Number],Ticket_Forms[Location Rent])</f>
        <v>180</v>
      </c>
      <c r="T2987" s="16">
        <f>LOOKUP(Table5[[#This Row],[Item '#]],Ticket_Forms[Form Number],Ticket_Forms[Last Sale])</f>
        <v>200</v>
      </c>
      <c r="U2987" s="16" t="s">
        <v>3909</v>
      </c>
      <c r="V2987" s="58" t="str">
        <f>Table5[[#This Row],[Date Distributed]]</f>
        <v/>
      </c>
      <c r="W2987" s="3" t="str">
        <f>_xlfn.XLOOKUP(Table5[[#This Row],[Serial '#]],Table10[Serial '#],Table10[Charity Association],"",,)</f>
        <v/>
      </c>
    </row>
    <row r="2988" spans="1:23" hidden="1" x14ac:dyDescent="0.35">
      <c r="A2988" s="3">
        <v>2986</v>
      </c>
      <c r="B2988" s="78">
        <v>45545</v>
      </c>
      <c r="C2988" s="73" t="str">
        <f>_xlfn.XLOOKUP(Table5[[#This Row],[Serial '#]],Table10[Serial '#],Table10[Date],"",,)</f>
        <v/>
      </c>
      <c r="D29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88" s="73" t="str">
        <f>IF(Table5[[#This Row],[Date Distributed]]="","In Stock","Distributed")</f>
        <v>In Stock</v>
      </c>
      <c r="F2988" s="79" t="s">
        <v>660</v>
      </c>
      <c r="G2988" s="75" t="s">
        <v>761</v>
      </c>
      <c r="H2988" s="80" t="s">
        <v>787</v>
      </c>
      <c r="I2988" s="80" t="s">
        <v>787</v>
      </c>
      <c r="J2988" s="81" t="s">
        <v>3582</v>
      </c>
      <c r="K2988" s="80" t="s">
        <v>659</v>
      </c>
      <c r="L2988" s="3" t="str">
        <f>_xlfn.XLOOKUP(Table5[[#This Row],[Item '#]],Ticket_Forms[Form Number],Ticket_Forms[Game Name],"",,)</f>
        <v>Crowns and Bars</v>
      </c>
      <c r="M2988" s="15">
        <v>102</v>
      </c>
      <c r="N2988" s="3">
        <f>LOOKUP(Table5[[#This Row],[Item '#]],Ticket_Forms[Form Number],Ticket_Forms[Ticket Count])</f>
        <v>3000</v>
      </c>
      <c r="O2988" s="16">
        <f>LOOKUP(Table5[[#This Row],[Item '#]],Ticket_Forms[Form Number],Ticket_Forms[Ticket Value])</f>
        <v>1</v>
      </c>
      <c r="P2988" s="16">
        <f>LOOKUP(Table5[[#This Row],[Item '#]],Ticket_Forms[Form Number],Ticket_Forms[Revenue])</f>
        <v>3000</v>
      </c>
      <c r="Q2988" s="16">
        <f>LOOKUP(Table5[[#This Row],[Item '#]],Ticket_Forms[Form Number],Ticket_Forms[Ideal Profit])</f>
        <v>750</v>
      </c>
      <c r="R2988" s="16">
        <f>LOOKUP(Table5[[#This Row],[Item '#]],Ticket_Forms[Form Number],Ticket_Forms[Prizes])</f>
        <v>2250</v>
      </c>
      <c r="S2988" s="16">
        <f>LOOKUP(Table5[[#This Row],[Item '#]],Ticket_Forms[Form Number],Ticket_Forms[Location Rent])</f>
        <v>180</v>
      </c>
      <c r="T2988" s="16">
        <f>LOOKUP(Table5[[#This Row],[Item '#]],Ticket_Forms[Form Number],Ticket_Forms[Last Sale])</f>
        <v>200</v>
      </c>
      <c r="U2988" s="16" t="s">
        <v>3909</v>
      </c>
      <c r="V2988" s="58" t="str">
        <f>Table5[[#This Row],[Date Distributed]]</f>
        <v/>
      </c>
      <c r="W2988" s="3" t="str">
        <f>_xlfn.XLOOKUP(Table5[[#This Row],[Serial '#]],Table10[Serial '#],Table10[Charity Association],"",,)</f>
        <v/>
      </c>
    </row>
    <row r="2989" spans="1:23" hidden="1" x14ac:dyDescent="0.35">
      <c r="A2989" s="3">
        <v>2987</v>
      </c>
      <c r="B2989" s="78">
        <v>45545</v>
      </c>
      <c r="C2989" s="73" t="str">
        <f>_xlfn.XLOOKUP(Table5[[#This Row],[Serial '#]],Table10[Serial '#],Table10[Date],"",,)</f>
        <v/>
      </c>
      <c r="D29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89" s="73" t="str">
        <f>IF(Table5[[#This Row],[Date Distributed]]="","In Stock","Distributed")</f>
        <v>In Stock</v>
      </c>
      <c r="F2989" s="79" t="s">
        <v>660</v>
      </c>
      <c r="G2989" s="75" t="s">
        <v>761</v>
      </c>
      <c r="H2989" s="80" t="s">
        <v>787</v>
      </c>
      <c r="I2989" s="80" t="s">
        <v>787</v>
      </c>
      <c r="J2989" s="81" t="s">
        <v>3583</v>
      </c>
      <c r="K2989" s="80" t="s">
        <v>659</v>
      </c>
      <c r="L2989" s="3" t="str">
        <f>_xlfn.XLOOKUP(Table5[[#This Row],[Item '#]],Ticket_Forms[Form Number],Ticket_Forms[Game Name],"",,)</f>
        <v>Crowns and Bars</v>
      </c>
      <c r="M2989" s="15">
        <v>102</v>
      </c>
      <c r="N2989" s="3">
        <f>LOOKUP(Table5[[#This Row],[Item '#]],Ticket_Forms[Form Number],Ticket_Forms[Ticket Count])</f>
        <v>3000</v>
      </c>
      <c r="O2989" s="16">
        <f>LOOKUP(Table5[[#This Row],[Item '#]],Ticket_Forms[Form Number],Ticket_Forms[Ticket Value])</f>
        <v>1</v>
      </c>
      <c r="P2989" s="16">
        <f>LOOKUP(Table5[[#This Row],[Item '#]],Ticket_Forms[Form Number],Ticket_Forms[Revenue])</f>
        <v>3000</v>
      </c>
      <c r="Q2989" s="16">
        <f>LOOKUP(Table5[[#This Row],[Item '#]],Ticket_Forms[Form Number],Ticket_Forms[Ideal Profit])</f>
        <v>750</v>
      </c>
      <c r="R2989" s="16">
        <f>LOOKUP(Table5[[#This Row],[Item '#]],Ticket_Forms[Form Number],Ticket_Forms[Prizes])</f>
        <v>2250</v>
      </c>
      <c r="S2989" s="16">
        <f>LOOKUP(Table5[[#This Row],[Item '#]],Ticket_Forms[Form Number],Ticket_Forms[Location Rent])</f>
        <v>180</v>
      </c>
      <c r="T2989" s="16">
        <f>LOOKUP(Table5[[#This Row],[Item '#]],Ticket_Forms[Form Number],Ticket_Forms[Last Sale])</f>
        <v>200</v>
      </c>
      <c r="U2989" s="16" t="s">
        <v>3909</v>
      </c>
      <c r="V2989" s="58" t="str">
        <f>Table5[[#This Row],[Date Distributed]]</f>
        <v/>
      </c>
      <c r="W2989" s="3" t="str">
        <f>_xlfn.XLOOKUP(Table5[[#This Row],[Serial '#]],Table10[Serial '#],Table10[Charity Association],"",,)</f>
        <v/>
      </c>
    </row>
    <row r="2990" spans="1:23" hidden="1" x14ac:dyDescent="0.35">
      <c r="A2990" s="3">
        <v>2988</v>
      </c>
      <c r="B2990" s="78">
        <v>45545</v>
      </c>
      <c r="C2990" s="73" t="str">
        <f>_xlfn.XLOOKUP(Table5[[#This Row],[Serial '#]],Table10[Serial '#],Table10[Date],"",,)</f>
        <v/>
      </c>
      <c r="D29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90" s="73" t="str">
        <f>IF(Table5[[#This Row],[Date Distributed]]="","In Stock","Distributed")</f>
        <v>In Stock</v>
      </c>
      <c r="F2990" s="79" t="s">
        <v>660</v>
      </c>
      <c r="G2990" s="75" t="s">
        <v>761</v>
      </c>
      <c r="H2990" s="80" t="s">
        <v>787</v>
      </c>
      <c r="I2990" s="80" t="s">
        <v>787</v>
      </c>
      <c r="J2990" s="81" t="s">
        <v>3584</v>
      </c>
      <c r="K2990" s="80" t="s">
        <v>659</v>
      </c>
      <c r="L2990" s="3" t="str">
        <f>_xlfn.XLOOKUP(Table5[[#This Row],[Item '#]],Ticket_Forms[Form Number],Ticket_Forms[Game Name],"",,)</f>
        <v>Crowns and Bars</v>
      </c>
      <c r="M2990" s="15">
        <v>102</v>
      </c>
      <c r="N2990" s="3">
        <f>LOOKUP(Table5[[#This Row],[Item '#]],Ticket_Forms[Form Number],Ticket_Forms[Ticket Count])</f>
        <v>3000</v>
      </c>
      <c r="O2990" s="16">
        <f>LOOKUP(Table5[[#This Row],[Item '#]],Ticket_Forms[Form Number],Ticket_Forms[Ticket Value])</f>
        <v>1</v>
      </c>
      <c r="P2990" s="16">
        <f>LOOKUP(Table5[[#This Row],[Item '#]],Ticket_Forms[Form Number],Ticket_Forms[Revenue])</f>
        <v>3000</v>
      </c>
      <c r="Q2990" s="16">
        <f>LOOKUP(Table5[[#This Row],[Item '#]],Ticket_Forms[Form Number],Ticket_Forms[Ideal Profit])</f>
        <v>750</v>
      </c>
      <c r="R2990" s="16">
        <f>LOOKUP(Table5[[#This Row],[Item '#]],Ticket_Forms[Form Number],Ticket_Forms[Prizes])</f>
        <v>2250</v>
      </c>
      <c r="S2990" s="16">
        <f>LOOKUP(Table5[[#This Row],[Item '#]],Ticket_Forms[Form Number],Ticket_Forms[Location Rent])</f>
        <v>180</v>
      </c>
      <c r="T2990" s="16">
        <f>LOOKUP(Table5[[#This Row],[Item '#]],Ticket_Forms[Form Number],Ticket_Forms[Last Sale])</f>
        <v>200</v>
      </c>
      <c r="U2990" s="16" t="s">
        <v>3909</v>
      </c>
      <c r="V2990" s="58" t="str">
        <f>Table5[[#This Row],[Date Distributed]]</f>
        <v/>
      </c>
      <c r="W2990" s="3" t="str">
        <f>_xlfn.XLOOKUP(Table5[[#This Row],[Serial '#]],Table10[Serial '#],Table10[Charity Association],"",,)</f>
        <v/>
      </c>
    </row>
    <row r="2991" spans="1:23" hidden="1" x14ac:dyDescent="0.35">
      <c r="A2991" s="3">
        <v>2989</v>
      </c>
      <c r="B2991" s="78">
        <v>45545</v>
      </c>
      <c r="C2991" s="73" t="str">
        <f>_xlfn.XLOOKUP(Table5[[#This Row],[Serial '#]],Table10[Serial '#],Table10[Date],"",,)</f>
        <v/>
      </c>
      <c r="D29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91" s="73" t="str">
        <f>IF(Table5[[#This Row],[Date Distributed]]="","In Stock","Distributed")</f>
        <v>In Stock</v>
      </c>
      <c r="F2991" s="79" t="s">
        <v>660</v>
      </c>
      <c r="G2991" s="75" t="s">
        <v>761</v>
      </c>
      <c r="H2991" s="80" t="s">
        <v>787</v>
      </c>
      <c r="I2991" s="80" t="s">
        <v>787</v>
      </c>
      <c r="J2991" s="81" t="s">
        <v>3585</v>
      </c>
      <c r="K2991" s="80" t="s">
        <v>659</v>
      </c>
      <c r="L2991" s="3" t="str">
        <f>_xlfn.XLOOKUP(Table5[[#This Row],[Item '#]],Ticket_Forms[Form Number],Ticket_Forms[Game Name],"",,)</f>
        <v>Crowns and Bars</v>
      </c>
      <c r="M2991" s="15">
        <v>102</v>
      </c>
      <c r="N2991" s="3">
        <f>LOOKUP(Table5[[#This Row],[Item '#]],Ticket_Forms[Form Number],Ticket_Forms[Ticket Count])</f>
        <v>3000</v>
      </c>
      <c r="O2991" s="16">
        <f>LOOKUP(Table5[[#This Row],[Item '#]],Ticket_Forms[Form Number],Ticket_Forms[Ticket Value])</f>
        <v>1</v>
      </c>
      <c r="P2991" s="16">
        <f>LOOKUP(Table5[[#This Row],[Item '#]],Ticket_Forms[Form Number],Ticket_Forms[Revenue])</f>
        <v>3000</v>
      </c>
      <c r="Q2991" s="16">
        <f>LOOKUP(Table5[[#This Row],[Item '#]],Ticket_Forms[Form Number],Ticket_Forms[Ideal Profit])</f>
        <v>750</v>
      </c>
      <c r="R2991" s="16">
        <f>LOOKUP(Table5[[#This Row],[Item '#]],Ticket_Forms[Form Number],Ticket_Forms[Prizes])</f>
        <v>2250</v>
      </c>
      <c r="S2991" s="16">
        <f>LOOKUP(Table5[[#This Row],[Item '#]],Ticket_Forms[Form Number],Ticket_Forms[Location Rent])</f>
        <v>180</v>
      </c>
      <c r="T2991" s="16">
        <f>LOOKUP(Table5[[#This Row],[Item '#]],Ticket_Forms[Form Number],Ticket_Forms[Last Sale])</f>
        <v>200</v>
      </c>
      <c r="U2991" s="16" t="s">
        <v>3909</v>
      </c>
      <c r="V2991" s="58" t="str">
        <f>Table5[[#This Row],[Date Distributed]]</f>
        <v/>
      </c>
      <c r="W2991" s="3" t="str">
        <f>_xlfn.XLOOKUP(Table5[[#This Row],[Serial '#]],Table10[Serial '#],Table10[Charity Association],"",,)</f>
        <v/>
      </c>
    </row>
    <row r="2992" spans="1:23" hidden="1" x14ac:dyDescent="0.35">
      <c r="A2992" s="3">
        <v>2990</v>
      </c>
      <c r="B2992" s="78">
        <v>45545</v>
      </c>
      <c r="C2992" s="73" t="str">
        <f>_xlfn.XLOOKUP(Table5[[#This Row],[Serial '#]],Table10[Serial '#],Table10[Date],"",,)</f>
        <v/>
      </c>
      <c r="D29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92" s="73" t="str">
        <f>IF(Table5[[#This Row],[Date Distributed]]="","In Stock","Distributed")</f>
        <v>In Stock</v>
      </c>
      <c r="F2992" s="79" t="s">
        <v>660</v>
      </c>
      <c r="G2992" s="75" t="s">
        <v>761</v>
      </c>
      <c r="H2992" s="80" t="s">
        <v>787</v>
      </c>
      <c r="I2992" s="80" t="s">
        <v>787</v>
      </c>
      <c r="J2992" s="81" t="s">
        <v>3586</v>
      </c>
      <c r="K2992" s="80" t="s">
        <v>659</v>
      </c>
      <c r="L2992" s="3" t="str">
        <f>_xlfn.XLOOKUP(Table5[[#This Row],[Item '#]],Ticket_Forms[Form Number],Ticket_Forms[Game Name],"",,)</f>
        <v>Crowns and Bars</v>
      </c>
      <c r="M2992" s="15">
        <v>102</v>
      </c>
      <c r="N2992" s="3">
        <f>LOOKUP(Table5[[#This Row],[Item '#]],Ticket_Forms[Form Number],Ticket_Forms[Ticket Count])</f>
        <v>3000</v>
      </c>
      <c r="O2992" s="16">
        <f>LOOKUP(Table5[[#This Row],[Item '#]],Ticket_Forms[Form Number],Ticket_Forms[Ticket Value])</f>
        <v>1</v>
      </c>
      <c r="P2992" s="16">
        <f>LOOKUP(Table5[[#This Row],[Item '#]],Ticket_Forms[Form Number],Ticket_Forms[Revenue])</f>
        <v>3000</v>
      </c>
      <c r="Q2992" s="16">
        <f>LOOKUP(Table5[[#This Row],[Item '#]],Ticket_Forms[Form Number],Ticket_Forms[Ideal Profit])</f>
        <v>750</v>
      </c>
      <c r="R2992" s="16">
        <f>LOOKUP(Table5[[#This Row],[Item '#]],Ticket_Forms[Form Number],Ticket_Forms[Prizes])</f>
        <v>2250</v>
      </c>
      <c r="S2992" s="16">
        <f>LOOKUP(Table5[[#This Row],[Item '#]],Ticket_Forms[Form Number],Ticket_Forms[Location Rent])</f>
        <v>180</v>
      </c>
      <c r="T2992" s="16">
        <f>LOOKUP(Table5[[#This Row],[Item '#]],Ticket_Forms[Form Number],Ticket_Forms[Last Sale])</f>
        <v>200</v>
      </c>
      <c r="U2992" s="16" t="s">
        <v>3909</v>
      </c>
      <c r="V2992" s="58" t="str">
        <f>Table5[[#This Row],[Date Distributed]]</f>
        <v/>
      </c>
      <c r="W2992" s="3" t="str">
        <f>_xlfn.XLOOKUP(Table5[[#This Row],[Serial '#]],Table10[Serial '#],Table10[Charity Association],"",,)</f>
        <v/>
      </c>
    </row>
    <row r="2993" spans="1:23" hidden="1" x14ac:dyDescent="0.35">
      <c r="A2993" s="3">
        <v>2991</v>
      </c>
      <c r="B2993" s="78">
        <v>45545</v>
      </c>
      <c r="C2993" s="73" t="str">
        <f>_xlfn.XLOOKUP(Table5[[#This Row],[Serial '#]],Table10[Serial '#],Table10[Date],"",,)</f>
        <v/>
      </c>
      <c r="D29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93" s="73" t="str">
        <f>IF(Table5[[#This Row],[Date Distributed]]="","In Stock","Distributed")</f>
        <v>In Stock</v>
      </c>
      <c r="F2993" s="79" t="s">
        <v>660</v>
      </c>
      <c r="G2993" s="75" t="s">
        <v>761</v>
      </c>
      <c r="H2993" s="80" t="s">
        <v>787</v>
      </c>
      <c r="I2993" s="80" t="s">
        <v>787</v>
      </c>
      <c r="J2993" s="81" t="s">
        <v>3587</v>
      </c>
      <c r="K2993" s="80" t="s">
        <v>659</v>
      </c>
      <c r="L2993" s="3" t="str">
        <f>_xlfn.XLOOKUP(Table5[[#This Row],[Item '#]],Ticket_Forms[Form Number],Ticket_Forms[Game Name],"",,)</f>
        <v>Crowns and Bars</v>
      </c>
      <c r="M2993" s="15">
        <v>102</v>
      </c>
      <c r="N2993" s="3">
        <f>LOOKUP(Table5[[#This Row],[Item '#]],Ticket_Forms[Form Number],Ticket_Forms[Ticket Count])</f>
        <v>3000</v>
      </c>
      <c r="O2993" s="16">
        <f>LOOKUP(Table5[[#This Row],[Item '#]],Ticket_Forms[Form Number],Ticket_Forms[Ticket Value])</f>
        <v>1</v>
      </c>
      <c r="P2993" s="16">
        <f>LOOKUP(Table5[[#This Row],[Item '#]],Ticket_Forms[Form Number],Ticket_Forms[Revenue])</f>
        <v>3000</v>
      </c>
      <c r="Q2993" s="16">
        <f>LOOKUP(Table5[[#This Row],[Item '#]],Ticket_Forms[Form Number],Ticket_Forms[Ideal Profit])</f>
        <v>750</v>
      </c>
      <c r="R2993" s="16">
        <f>LOOKUP(Table5[[#This Row],[Item '#]],Ticket_Forms[Form Number],Ticket_Forms[Prizes])</f>
        <v>2250</v>
      </c>
      <c r="S2993" s="16">
        <f>LOOKUP(Table5[[#This Row],[Item '#]],Ticket_Forms[Form Number],Ticket_Forms[Location Rent])</f>
        <v>180</v>
      </c>
      <c r="T2993" s="16">
        <f>LOOKUP(Table5[[#This Row],[Item '#]],Ticket_Forms[Form Number],Ticket_Forms[Last Sale])</f>
        <v>200</v>
      </c>
      <c r="U2993" s="16" t="s">
        <v>3909</v>
      </c>
      <c r="V2993" s="58" t="str">
        <f>Table5[[#This Row],[Date Distributed]]</f>
        <v/>
      </c>
      <c r="W2993" s="3" t="str">
        <f>_xlfn.XLOOKUP(Table5[[#This Row],[Serial '#]],Table10[Serial '#],Table10[Charity Association],"",,)</f>
        <v/>
      </c>
    </row>
    <row r="2994" spans="1:23" hidden="1" x14ac:dyDescent="0.35">
      <c r="A2994" s="3">
        <v>2992</v>
      </c>
      <c r="B2994" s="78">
        <v>45545</v>
      </c>
      <c r="C2994" s="73" t="str">
        <f>_xlfn.XLOOKUP(Table5[[#This Row],[Serial '#]],Table10[Serial '#],Table10[Date],"",,)</f>
        <v/>
      </c>
      <c r="D29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94" s="73" t="str">
        <f>IF(Table5[[#This Row],[Date Distributed]]="","In Stock","Distributed")</f>
        <v>In Stock</v>
      </c>
      <c r="F2994" s="79" t="s">
        <v>660</v>
      </c>
      <c r="G2994" s="75" t="s">
        <v>761</v>
      </c>
      <c r="H2994" s="80" t="s">
        <v>787</v>
      </c>
      <c r="I2994" s="80" t="s">
        <v>787</v>
      </c>
      <c r="J2994" s="81" t="s">
        <v>3588</v>
      </c>
      <c r="K2994" s="80" t="s">
        <v>659</v>
      </c>
      <c r="L2994" s="3" t="str">
        <f>_xlfn.XLOOKUP(Table5[[#This Row],[Item '#]],Ticket_Forms[Form Number],Ticket_Forms[Game Name],"",,)</f>
        <v>Crowns and Bars</v>
      </c>
      <c r="M2994" s="15">
        <v>102</v>
      </c>
      <c r="N2994" s="3">
        <f>LOOKUP(Table5[[#This Row],[Item '#]],Ticket_Forms[Form Number],Ticket_Forms[Ticket Count])</f>
        <v>3000</v>
      </c>
      <c r="O2994" s="16">
        <f>LOOKUP(Table5[[#This Row],[Item '#]],Ticket_Forms[Form Number],Ticket_Forms[Ticket Value])</f>
        <v>1</v>
      </c>
      <c r="P2994" s="16">
        <f>LOOKUP(Table5[[#This Row],[Item '#]],Ticket_Forms[Form Number],Ticket_Forms[Revenue])</f>
        <v>3000</v>
      </c>
      <c r="Q2994" s="16">
        <f>LOOKUP(Table5[[#This Row],[Item '#]],Ticket_Forms[Form Number],Ticket_Forms[Ideal Profit])</f>
        <v>750</v>
      </c>
      <c r="R2994" s="16">
        <f>LOOKUP(Table5[[#This Row],[Item '#]],Ticket_Forms[Form Number],Ticket_Forms[Prizes])</f>
        <v>2250</v>
      </c>
      <c r="S2994" s="16">
        <f>LOOKUP(Table5[[#This Row],[Item '#]],Ticket_Forms[Form Number],Ticket_Forms[Location Rent])</f>
        <v>180</v>
      </c>
      <c r="T2994" s="16">
        <f>LOOKUP(Table5[[#This Row],[Item '#]],Ticket_Forms[Form Number],Ticket_Forms[Last Sale])</f>
        <v>200</v>
      </c>
      <c r="U2994" s="16" t="s">
        <v>3909</v>
      </c>
      <c r="V2994" s="58" t="str">
        <f>Table5[[#This Row],[Date Distributed]]</f>
        <v/>
      </c>
      <c r="W2994" s="3" t="str">
        <f>_xlfn.XLOOKUP(Table5[[#This Row],[Serial '#]],Table10[Serial '#],Table10[Charity Association],"",,)</f>
        <v/>
      </c>
    </row>
    <row r="2995" spans="1:23" hidden="1" x14ac:dyDescent="0.35">
      <c r="A2995" s="3">
        <v>2993</v>
      </c>
      <c r="B2995" s="78">
        <v>45545</v>
      </c>
      <c r="C2995" s="73" t="str">
        <f>_xlfn.XLOOKUP(Table5[[#This Row],[Serial '#]],Table10[Serial '#],Table10[Date],"",,)</f>
        <v/>
      </c>
      <c r="D29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95" s="73" t="str">
        <f>IF(Table5[[#This Row],[Date Distributed]]="","In Stock","Distributed")</f>
        <v>In Stock</v>
      </c>
      <c r="F2995" s="79" t="s">
        <v>660</v>
      </c>
      <c r="G2995" s="75" t="s">
        <v>761</v>
      </c>
      <c r="H2995" s="80" t="s">
        <v>787</v>
      </c>
      <c r="I2995" s="80" t="s">
        <v>787</v>
      </c>
      <c r="J2995" s="81" t="s">
        <v>3589</v>
      </c>
      <c r="K2995" s="80" t="s">
        <v>659</v>
      </c>
      <c r="L2995" s="3" t="str">
        <f>_xlfn.XLOOKUP(Table5[[#This Row],[Item '#]],Ticket_Forms[Form Number],Ticket_Forms[Game Name],"",,)</f>
        <v>Crowns and Bars</v>
      </c>
      <c r="M2995" s="15">
        <v>102</v>
      </c>
      <c r="N2995" s="3">
        <f>LOOKUP(Table5[[#This Row],[Item '#]],Ticket_Forms[Form Number],Ticket_Forms[Ticket Count])</f>
        <v>3000</v>
      </c>
      <c r="O2995" s="16">
        <f>LOOKUP(Table5[[#This Row],[Item '#]],Ticket_Forms[Form Number],Ticket_Forms[Ticket Value])</f>
        <v>1</v>
      </c>
      <c r="P2995" s="16">
        <f>LOOKUP(Table5[[#This Row],[Item '#]],Ticket_Forms[Form Number],Ticket_Forms[Revenue])</f>
        <v>3000</v>
      </c>
      <c r="Q2995" s="16">
        <f>LOOKUP(Table5[[#This Row],[Item '#]],Ticket_Forms[Form Number],Ticket_Forms[Ideal Profit])</f>
        <v>750</v>
      </c>
      <c r="R2995" s="16">
        <f>LOOKUP(Table5[[#This Row],[Item '#]],Ticket_Forms[Form Number],Ticket_Forms[Prizes])</f>
        <v>2250</v>
      </c>
      <c r="S2995" s="16">
        <f>LOOKUP(Table5[[#This Row],[Item '#]],Ticket_Forms[Form Number],Ticket_Forms[Location Rent])</f>
        <v>180</v>
      </c>
      <c r="T2995" s="16">
        <f>LOOKUP(Table5[[#This Row],[Item '#]],Ticket_Forms[Form Number],Ticket_Forms[Last Sale])</f>
        <v>200</v>
      </c>
      <c r="U2995" s="16" t="s">
        <v>3909</v>
      </c>
      <c r="V2995" s="58" t="str">
        <f>Table5[[#This Row],[Date Distributed]]</f>
        <v/>
      </c>
      <c r="W2995" s="3" t="str">
        <f>_xlfn.XLOOKUP(Table5[[#This Row],[Serial '#]],Table10[Serial '#],Table10[Charity Association],"",,)</f>
        <v/>
      </c>
    </row>
    <row r="2996" spans="1:23" hidden="1" x14ac:dyDescent="0.35">
      <c r="A2996" s="3">
        <v>2994</v>
      </c>
      <c r="B2996" s="78">
        <v>45545</v>
      </c>
      <c r="C2996" s="73" t="str">
        <f>_xlfn.XLOOKUP(Table5[[#This Row],[Serial '#]],Table10[Serial '#],Table10[Date],"",,)</f>
        <v/>
      </c>
      <c r="D29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96" s="73" t="str">
        <f>IF(Table5[[#This Row],[Date Distributed]]="","In Stock","Distributed")</f>
        <v>In Stock</v>
      </c>
      <c r="F2996" s="79" t="s">
        <v>660</v>
      </c>
      <c r="G2996" s="75" t="s">
        <v>761</v>
      </c>
      <c r="H2996" s="80" t="s">
        <v>787</v>
      </c>
      <c r="I2996" s="80" t="s">
        <v>787</v>
      </c>
      <c r="J2996" s="81" t="s">
        <v>3590</v>
      </c>
      <c r="K2996" s="80" t="s">
        <v>659</v>
      </c>
      <c r="L2996" s="3" t="str">
        <f>_xlfn.XLOOKUP(Table5[[#This Row],[Item '#]],Ticket_Forms[Form Number],Ticket_Forms[Game Name],"",,)</f>
        <v>Crowns and Bars</v>
      </c>
      <c r="M2996" s="15">
        <v>102</v>
      </c>
      <c r="N2996" s="3">
        <f>LOOKUP(Table5[[#This Row],[Item '#]],Ticket_Forms[Form Number],Ticket_Forms[Ticket Count])</f>
        <v>3000</v>
      </c>
      <c r="O2996" s="16">
        <f>LOOKUP(Table5[[#This Row],[Item '#]],Ticket_Forms[Form Number],Ticket_Forms[Ticket Value])</f>
        <v>1</v>
      </c>
      <c r="P2996" s="16">
        <f>LOOKUP(Table5[[#This Row],[Item '#]],Ticket_Forms[Form Number],Ticket_Forms[Revenue])</f>
        <v>3000</v>
      </c>
      <c r="Q2996" s="16">
        <f>LOOKUP(Table5[[#This Row],[Item '#]],Ticket_Forms[Form Number],Ticket_Forms[Ideal Profit])</f>
        <v>750</v>
      </c>
      <c r="R2996" s="16">
        <f>LOOKUP(Table5[[#This Row],[Item '#]],Ticket_Forms[Form Number],Ticket_Forms[Prizes])</f>
        <v>2250</v>
      </c>
      <c r="S2996" s="16">
        <f>LOOKUP(Table5[[#This Row],[Item '#]],Ticket_Forms[Form Number],Ticket_Forms[Location Rent])</f>
        <v>180</v>
      </c>
      <c r="T2996" s="16">
        <f>LOOKUP(Table5[[#This Row],[Item '#]],Ticket_Forms[Form Number],Ticket_Forms[Last Sale])</f>
        <v>200</v>
      </c>
      <c r="U2996" s="16" t="s">
        <v>3909</v>
      </c>
      <c r="V2996" s="58" t="str">
        <f>Table5[[#This Row],[Date Distributed]]</f>
        <v/>
      </c>
      <c r="W2996" s="3" t="str">
        <f>_xlfn.XLOOKUP(Table5[[#This Row],[Serial '#]],Table10[Serial '#],Table10[Charity Association],"",,)</f>
        <v/>
      </c>
    </row>
    <row r="2997" spans="1:23" hidden="1" x14ac:dyDescent="0.35">
      <c r="A2997" s="3">
        <v>2995</v>
      </c>
      <c r="B2997" s="78">
        <v>45545</v>
      </c>
      <c r="C2997" s="73" t="str">
        <f>_xlfn.XLOOKUP(Table5[[#This Row],[Serial '#]],Table10[Serial '#],Table10[Date],"",,)</f>
        <v/>
      </c>
      <c r="D29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97" s="73" t="str">
        <f>IF(Table5[[#This Row],[Date Distributed]]="","In Stock","Distributed")</f>
        <v>In Stock</v>
      </c>
      <c r="F2997" s="79" t="s">
        <v>660</v>
      </c>
      <c r="G2997" s="75" t="s">
        <v>761</v>
      </c>
      <c r="H2997" s="80" t="s">
        <v>787</v>
      </c>
      <c r="I2997" s="80" t="s">
        <v>787</v>
      </c>
      <c r="J2997" s="81" t="s">
        <v>3591</v>
      </c>
      <c r="K2997" s="80" t="s">
        <v>659</v>
      </c>
      <c r="L2997" s="3" t="str">
        <f>_xlfn.XLOOKUP(Table5[[#This Row],[Item '#]],Ticket_Forms[Form Number],Ticket_Forms[Game Name],"",,)</f>
        <v>Crowns and Bars</v>
      </c>
      <c r="M2997" s="15">
        <v>102</v>
      </c>
      <c r="N2997" s="3">
        <f>LOOKUP(Table5[[#This Row],[Item '#]],Ticket_Forms[Form Number],Ticket_Forms[Ticket Count])</f>
        <v>3000</v>
      </c>
      <c r="O2997" s="16">
        <f>LOOKUP(Table5[[#This Row],[Item '#]],Ticket_Forms[Form Number],Ticket_Forms[Ticket Value])</f>
        <v>1</v>
      </c>
      <c r="P2997" s="16">
        <f>LOOKUP(Table5[[#This Row],[Item '#]],Ticket_Forms[Form Number],Ticket_Forms[Revenue])</f>
        <v>3000</v>
      </c>
      <c r="Q2997" s="16">
        <f>LOOKUP(Table5[[#This Row],[Item '#]],Ticket_Forms[Form Number],Ticket_Forms[Ideal Profit])</f>
        <v>750</v>
      </c>
      <c r="R2997" s="16">
        <f>LOOKUP(Table5[[#This Row],[Item '#]],Ticket_Forms[Form Number],Ticket_Forms[Prizes])</f>
        <v>2250</v>
      </c>
      <c r="S2997" s="16">
        <f>LOOKUP(Table5[[#This Row],[Item '#]],Ticket_Forms[Form Number],Ticket_Forms[Location Rent])</f>
        <v>180</v>
      </c>
      <c r="T2997" s="16">
        <f>LOOKUP(Table5[[#This Row],[Item '#]],Ticket_Forms[Form Number],Ticket_Forms[Last Sale])</f>
        <v>200</v>
      </c>
      <c r="U2997" s="16" t="s">
        <v>3909</v>
      </c>
      <c r="V2997" s="58" t="str">
        <f>Table5[[#This Row],[Date Distributed]]</f>
        <v/>
      </c>
      <c r="W2997" s="3" t="str">
        <f>_xlfn.XLOOKUP(Table5[[#This Row],[Serial '#]],Table10[Serial '#],Table10[Charity Association],"",,)</f>
        <v/>
      </c>
    </row>
    <row r="2998" spans="1:23" hidden="1" x14ac:dyDescent="0.35">
      <c r="A2998" s="3">
        <v>2996</v>
      </c>
      <c r="B2998" s="78">
        <v>45545</v>
      </c>
      <c r="C2998" s="73" t="str">
        <f>_xlfn.XLOOKUP(Table5[[#This Row],[Serial '#]],Table10[Serial '#],Table10[Date],"",,)</f>
        <v/>
      </c>
      <c r="D29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98" s="73" t="str">
        <f>IF(Table5[[#This Row],[Date Distributed]]="","In Stock","Distributed")</f>
        <v>In Stock</v>
      </c>
      <c r="F2998" s="79" t="s">
        <v>660</v>
      </c>
      <c r="G2998" s="75" t="s">
        <v>761</v>
      </c>
      <c r="H2998" s="80" t="s">
        <v>787</v>
      </c>
      <c r="I2998" s="80" t="s">
        <v>787</v>
      </c>
      <c r="J2998" s="81" t="s">
        <v>3592</v>
      </c>
      <c r="K2998" s="80" t="s">
        <v>659</v>
      </c>
      <c r="L2998" s="3" t="str">
        <f>_xlfn.XLOOKUP(Table5[[#This Row],[Item '#]],Ticket_Forms[Form Number],Ticket_Forms[Game Name],"",,)</f>
        <v>Crowns and Bars</v>
      </c>
      <c r="M2998" s="15">
        <v>102</v>
      </c>
      <c r="N2998" s="3">
        <f>LOOKUP(Table5[[#This Row],[Item '#]],Ticket_Forms[Form Number],Ticket_Forms[Ticket Count])</f>
        <v>3000</v>
      </c>
      <c r="O2998" s="16">
        <f>LOOKUP(Table5[[#This Row],[Item '#]],Ticket_Forms[Form Number],Ticket_Forms[Ticket Value])</f>
        <v>1</v>
      </c>
      <c r="P2998" s="16">
        <f>LOOKUP(Table5[[#This Row],[Item '#]],Ticket_Forms[Form Number],Ticket_Forms[Revenue])</f>
        <v>3000</v>
      </c>
      <c r="Q2998" s="16">
        <f>LOOKUP(Table5[[#This Row],[Item '#]],Ticket_Forms[Form Number],Ticket_Forms[Ideal Profit])</f>
        <v>750</v>
      </c>
      <c r="R2998" s="16">
        <f>LOOKUP(Table5[[#This Row],[Item '#]],Ticket_Forms[Form Number],Ticket_Forms[Prizes])</f>
        <v>2250</v>
      </c>
      <c r="S2998" s="16">
        <f>LOOKUP(Table5[[#This Row],[Item '#]],Ticket_Forms[Form Number],Ticket_Forms[Location Rent])</f>
        <v>180</v>
      </c>
      <c r="T2998" s="16">
        <f>LOOKUP(Table5[[#This Row],[Item '#]],Ticket_Forms[Form Number],Ticket_Forms[Last Sale])</f>
        <v>200</v>
      </c>
      <c r="U2998" s="16" t="s">
        <v>3909</v>
      </c>
      <c r="V2998" s="58" t="str">
        <f>Table5[[#This Row],[Date Distributed]]</f>
        <v/>
      </c>
      <c r="W2998" s="3" t="str">
        <f>_xlfn.XLOOKUP(Table5[[#This Row],[Serial '#]],Table10[Serial '#],Table10[Charity Association],"",,)</f>
        <v/>
      </c>
    </row>
    <row r="2999" spans="1:23" hidden="1" x14ac:dyDescent="0.35">
      <c r="A2999" s="3">
        <v>2997</v>
      </c>
      <c r="B2999" s="78">
        <v>45545</v>
      </c>
      <c r="C2999" s="73" t="str">
        <f>_xlfn.XLOOKUP(Table5[[#This Row],[Serial '#]],Table10[Serial '#],Table10[Date],"",,)</f>
        <v/>
      </c>
      <c r="D29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99" s="73" t="str">
        <f>IF(Table5[[#This Row],[Date Distributed]]="","In Stock","Distributed")</f>
        <v>In Stock</v>
      </c>
      <c r="F2999" s="79" t="s">
        <v>660</v>
      </c>
      <c r="G2999" s="75" t="s">
        <v>761</v>
      </c>
      <c r="H2999" s="80" t="s">
        <v>787</v>
      </c>
      <c r="I2999" s="80" t="s">
        <v>787</v>
      </c>
      <c r="J2999" s="81" t="s">
        <v>3593</v>
      </c>
      <c r="K2999" s="80" t="s">
        <v>659</v>
      </c>
      <c r="L2999" s="3" t="str">
        <f>_xlfn.XLOOKUP(Table5[[#This Row],[Item '#]],Ticket_Forms[Form Number],Ticket_Forms[Game Name],"",,)</f>
        <v>Crowns and Bars</v>
      </c>
      <c r="M2999" s="15">
        <v>102</v>
      </c>
      <c r="N2999" s="3">
        <f>LOOKUP(Table5[[#This Row],[Item '#]],Ticket_Forms[Form Number],Ticket_Forms[Ticket Count])</f>
        <v>3000</v>
      </c>
      <c r="O2999" s="16">
        <f>LOOKUP(Table5[[#This Row],[Item '#]],Ticket_Forms[Form Number],Ticket_Forms[Ticket Value])</f>
        <v>1</v>
      </c>
      <c r="P2999" s="16">
        <f>LOOKUP(Table5[[#This Row],[Item '#]],Ticket_Forms[Form Number],Ticket_Forms[Revenue])</f>
        <v>3000</v>
      </c>
      <c r="Q2999" s="16">
        <f>LOOKUP(Table5[[#This Row],[Item '#]],Ticket_Forms[Form Number],Ticket_Forms[Ideal Profit])</f>
        <v>750</v>
      </c>
      <c r="R2999" s="16">
        <f>LOOKUP(Table5[[#This Row],[Item '#]],Ticket_Forms[Form Number],Ticket_Forms[Prizes])</f>
        <v>2250</v>
      </c>
      <c r="S2999" s="16">
        <f>LOOKUP(Table5[[#This Row],[Item '#]],Ticket_Forms[Form Number],Ticket_Forms[Location Rent])</f>
        <v>180</v>
      </c>
      <c r="T2999" s="16">
        <f>LOOKUP(Table5[[#This Row],[Item '#]],Ticket_Forms[Form Number],Ticket_Forms[Last Sale])</f>
        <v>200</v>
      </c>
      <c r="U2999" s="16" t="s">
        <v>3909</v>
      </c>
      <c r="V2999" s="58" t="str">
        <f>Table5[[#This Row],[Date Distributed]]</f>
        <v/>
      </c>
      <c r="W2999" s="3" t="str">
        <f>_xlfn.XLOOKUP(Table5[[#This Row],[Serial '#]],Table10[Serial '#],Table10[Charity Association],"",,)</f>
        <v/>
      </c>
    </row>
    <row r="3000" spans="1:23" hidden="1" x14ac:dyDescent="0.35">
      <c r="A3000" s="3">
        <v>2998</v>
      </c>
      <c r="B3000" s="78">
        <v>45545</v>
      </c>
      <c r="C3000" s="73" t="str">
        <f>_xlfn.XLOOKUP(Table5[[#This Row],[Serial '#]],Table10[Serial '#],Table10[Date],"",,)</f>
        <v/>
      </c>
      <c r="D30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00" s="73" t="str">
        <f>IF(Table5[[#This Row],[Date Distributed]]="","In Stock","Distributed")</f>
        <v>In Stock</v>
      </c>
      <c r="F3000" s="79" t="s">
        <v>660</v>
      </c>
      <c r="G3000" s="75" t="s">
        <v>761</v>
      </c>
      <c r="H3000" s="80" t="s">
        <v>787</v>
      </c>
      <c r="I3000" s="80" t="s">
        <v>787</v>
      </c>
      <c r="J3000" s="81" t="s">
        <v>3594</v>
      </c>
      <c r="K3000" s="80" t="s">
        <v>659</v>
      </c>
      <c r="L3000" s="3" t="str">
        <f>_xlfn.XLOOKUP(Table5[[#This Row],[Item '#]],Ticket_Forms[Form Number],Ticket_Forms[Game Name],"",,)</f>
        <v>Crowns and Bars</v>
      </c>
      <c r="M3000" s="15">
        <v>102</v>
      </c>
      <c r="N3000" s="3">
        <f>LOOKUP(Table5[[#This Row],[Item '#]],Ticket_Forms[Form Number],Ticket_Forms[Ticket Count])</f>
        <v>3000</v>
      </c>
      <c r="O3000" s="16">
        <f>LOOKUP(Table5[[#This Row],[Item '#]],Ticket_Forms[Form Number],Ticket_Forms[Ticket Value])</f>
        <v>1</v>
      </c>
      <c r="P3000" s="16">
        <f>LOOKUP(Table5[[#This Row],[Item '#]],Ticket_Forms[Form Number],Ticket_Forms[Revenue])</f>
        <v>3000</v>
      </c>
      <c r="Q3000" s="16">
        <f>LOOKUP(Table5[[#This Row],[Item '#]],Ticket_Forms[Form Number],Ticket_Forms[Ideal Profit])</f>
        <v>750</v>
      </c>
      <c r="R3000" s="16">
        <f>LOOKUP(Table5[[#This Row],[Item '#]],Ticket_Forms[Form Number],Ticket_Forms[Prizes])</f>
        <v>2250</v>
      </c>
      <c r="S3000" s="16">
        <f>LOOKUP(Table5[[#This Row],[Item '#]],Ticket_Forms[Form Number],Ticket_Forms[Location Rent])</f>
        <v>180</v>
      </c>
      <c r="T3000" s="16">
        <f>LOOKUP(Table5[[#This Row],[Item '#]],Ticket_Forms[Form Number],Ticket_Forms[Last Sale])</f>
        <v>200</v>
      </c>
      <c r="U3000" s="16" t="s">
        <v>3909</v>
      </c>
      <c r="V3000" s="58" t="str">
        <f>Table5[[#This Row],[Date Distributed]]</f>
        <v/>
      </c>
      <c r="W3000" s="3" t="str">
        <f>_xlfn.XLOOKUP(Table5[[#This Row],[Serial '#]],Table10[Serial '#],Table10[Charity Association],"",,)</f>
        <v/>
      </c>
    </row>
    <row r="3001" spans="1:23" hidden="1" x14ac:dyDescent="0.35">
      <c r="A3001" s="3">
        <v>2999</v>
      </c>
      <c r="B3001" s="78">
        <v>45545</v>
      </c>
      <c r="C3001" s="73" t="str">
        <f>_xlfn.XLOOKUP(Table5[[#This Row],[Serial '#]],Table10[Serial '#],Table10[Date],"",,)</f>
        <v/>
      </c>
      <c r="D30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01" s="73" t="str">
        <f>IF(Table5[[#This Row],[Date Distributed]]="","In Stock","Distributed")</f>
        <v>In Stock</v>
      </c>
      <c r="F3001" s="79" t="s">
        <v>660</v>
      </c>
      <c r="G3001" s="75" t="s">
        <v>761</v>
      </c>
      <c r="H3001" s="80" t="s">
        <v>787</v>
      </c>
      <c r="I3001" s="80" t="s">
        <v>787</v>
      </c>
      <c r="J3001" s="81" t="s">
        <v>3595</v>
      </c>
      <c r="K3001" s="80" t="s">
        <v>659</v>
      </c>
      <c r="L3001" s="3" t="str">
        <f>_xlfn.XLOOKUP(Table5[[#This Row],[Item '#]],Ticket_Forms[Form Number],Ticket_Forms[Game Name],"",,)</f>
        <v>Crowns and Bars</v>
      </c>
      <c r="M3001" s="15">
        <v>102</v>
      </c>
      <c r="N3001" s="3">
        <f>LOOKUP(Table5[[#This Row],[Item '#]],Ticket_Forms[Form Number],Ticket_Forms[Ticket Count])</f>
        <v>3000</v>
      </c>
      <c r="O3001" s="16">
        <f>LOOKUP(Table5[[#This Row],[Item '#]],Ticket_Forms[Form Number],Ticket_Forms[Ticket Value])</f>
        <v>1</v>
      </c>
      <c r="P3001" s="16">
        <f>LOOKUP(Table5[[#This Row],[Item '#]],Ticket_Forms[Form Number],Ticket_Forms[Revenue])</f>
        <v>3000</v>
      </c>
      <c r="Q3001" s="16">
        <f>LOOKUP(Table5[[#This Row],[Item '#]],Ticket_Forms[Form Number],Ticket_Forms[Ideal Profit])</f>
        <v>750</v>
      </c>
      <c r="R3001" s="16">
        <f>LOOKUP(Table5[[#This Row],[Item '#]],Ticket_Forms[Form Number],Ticket_Forms[Prizes])</f>
        <v>2250</v>
      </c>
      <c r="S3001" s="16">
        <f>LOOKUP(Table5[[#This Row],[Item '#]],Ticket_Forms[Form Number],Ticket_Forms[Location Rent])</f>
        <v>180</v>
      </c>
      <c r="T3001" s="16">
        <f>LOOKUP(Table5[[#This Row],[Item '#]],Ticket_Forms[Form Number],Ticket_Forms[Last Sale])</f>
        <v>200</v>
      </c>
      <c r="U3001" s="16" t="s">
        <v>3909</v>
      </c>
      <c r="V3001" s="58" t="str">
        <f>Table5[[#This Row],[Date Distributed]]</f>
        <v/>
      </c>
      <c r="W3001" s="3" t="str">
        <f>_xlfn.XLOOKUP(Table5[[#This Row],[Serial '#]],Table10[Serial '#],Table10[Charity Association],"",,)</f>
        <v/>
      </c>
    </row>
    <row r="3002" spans="1:23" hidden="1" x14ac:dyDescent="0.35">
      <c r="A3002" s="3">
        <v>3000</v>
      </c>
      <c r="B3002" s="78">
        <v>45545</v>
      </c>
      <c r="C3002" s="73" t="str">
        <f>_xlfn.XLOOKUP(Table5[[#This Row],[Serial '#]],Table10[Serial '#],Table10[Date],"",,)</f>
        <v/>
      </c>
      <c r="D30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02" s="73" t="str">
        <f>IF(Table5[[#This Row],[Date Distributed]]="","In Stock","Distributed")</f>
        <v>In Stock</v>
      </c>
      <c r="F3002" s="79" t="s">
        <v>660</v>
      </c>
      <c r="G3002" s="75" t="s">
        <v>761</v>
      </c>
      <c r="H3002" s="80" t="s">
        <v>787</v>
      </c>
      <c r="I3002" s="80" t="s">
        <v>787</v>
      </c>
      <c r="J3002" s="81" t="s">
        <v>3596</v>
      </c>
      <c r="K3002" s="80" t="s">
        <v>659</v>
      </c>
      <c r="L3002" s="3" t="str">
        <f>_xlfn.XLOOKUP(Table5[[#This Row],[Item '#]],Ticket_Forms[Form Number],Ticket_Forms[Game Name],"",,)</f>
        <v>Crowns and Bars</v>
      </c>
      <c r="M3002" s="15">
        <v>102</v>
      </c>
      <c r="N3002" s="3">
        <f>LOOKUP(Table5[[#This Row],[Item '#]],Ticket_Forms[Form Number],Ticket_Forms[Ticket Count])</f>
        <v>3000</v>
      </c>
      <c r="O3002" s="16">
        <f>LOOKUP(Table5[[#This Row],[Item '#]],Ticket_Forms[Form Number],Ticket_Forms[Ticket Value])</f>
        <v>1</v>
      </c>
      <c r="P3002" s="16">
        <f>LOOKUP(Table5[[#This Row],[Item '#]],Ticket_Forms[Form Number],Ticket_Forms[Revenue])</f>
        <v>3000</v>
      </c>
      <c r="Q3002" s="16">
        <f>LOOKUP(Table5[[#This Row],[Item '#]],Ticket_Forms[Form Number],Ticket_Forms[Ideal Profit])</f>
        <v>750</v>
      </c>
      <c r="R3002" s="16">
        <f>LOOKUP(Table5[[#This Row],[Item '#]],Ticket_Forms[Form Number],Ticket_Forms[Prizes])</f>
        <v>2250</v>
      </c>
      <c r="S3002" s="16">
        <f>LOOKUP(Table5[[#This Row],[Item '#]],Ticket_Forms[Form Number],Ticket_Forms[Location Rent])</f>
        <v>180</v>
      </c>
      <c r="T3002" s="16">
        <f>LOOKUP(Table5[[#This Row],[Item '#]],Ticket_Forms[Form Number],Ticket_Forms[Last Sale])</f>
        <v>200</v>
      </c>
      <c r="U3002" s="16" t="s">
        <v>3909</v>
      </c>
      <c r="V3002" s="58" t="str">
        <f>Table5[[#This Row],[Date Distributed]]</f>
        <v/>
      </c>
      <c r="W3002" s="3" t="str">
        <f>_xlfn.XLOOKUP(Table5[[#This Row],[Serial '#]],Table10[Serial '#],Table10[Charity Association],"",,)</f>
        <v/>
      </c>
    </row>
    <row r="3003" spans="1:23" hidden="1" x14ac:dyDescent="0.35">
      <c r="A3003" s="3">
        <v>3001</v>
      </c>
      <c r="B3003" s="78">
        <v>45545</v>
      </c>
      <c r="C3003" s="73" t="str">
        <f>_xlfn.XLOOKUP(Table5[[#This Row],[Serial '#]],Table10[Serial '#],Table10[Date],"",,)</f>
        <v/>
      </c>
      <c r="D30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03" s="73" t="str">
        <f>IF(Table5[[#This Row],[Date Distributed]]="","In Stock","Distributed")</f>
        <v>In Stock</v>
      </c>
      <c r="F3003" s="79" t="s">
        <v>660</v>
      </c>
      <c r="G3003" s="75" t="s">
        <v>761</v>
      </c>
      <c r="H3003" s="80" t="s">
        <v>787</v>
      </c>
      <c r="I3003" s="80" t="s">
        <v>787</v>
      </c>
      <c r="J3003" s="81" t="s">
        <v>3597</v>
      </c>
      <c r="K3003" s="80" t="s">
        <v>659</v>
      </c>
      <c r="L3003" s="3" t="str">
        <f>_xlfn.XLOOKUP(Table5[[#This Row],[Item '#]],Ticket_Forms[Form Number],Ticket_Forms[Game Name],"",,)</f>
        <v>Crowns and Bars</v>
      </c>
      <c r="M3003" s="15">
        <v>102</v>
      </c>
      <c r="N3003" s="3">
        <f>LOOKUP(Table5[[#This Row],[Item '#]],Ticket_Forms[Form Number],Ticket_Forms[Ticket Count])</f>
        <v>3000</v>
      </c>
      <c r="O3003" s="16">
        <f>LOOKUP(Table5[[#This Row],[Item '#]],Ticket_Forms[Form Number],Ticket_Forms[Ticket Value])</f>
        <v>1</v>
      </c>
      <c r="P3003" s="16">
        <f>LOOKUP(Table5[[#This Row],[Item '#]],Ticket_Forms[Form Number],Ticket_Forms[Revenue])</f>
        <v>3000</v>
      </c>
      <c r="Q3003" s="16">
        <f>LOOKUP(Table5[[#This Row],[Item '#]],Ticket_Forms[Form Number],Ticket_Forms[Ideal Profit])</f>
        <v>750</v>
      </c>
      <c r="R3003" s="16">
        <f>LOOKUP(Table5[[#This Row],[Item '#]],Ticket_Forms[Form Number],Ticket_Forms[Prizes])</f>
        <v>2250</v>
      </c>
      <c r="S3003" s="16">
        <f>LOOKUP(Table5[[#This Row],[Item '#]],Ticket_Forms[Form Number],Ticket_Forms[Location Rent])</f>
        <v>180</v>
      </c>
      <c r="T3003" s="16">
        <f>LOOKUP(Table5[[#This Row],[Item '#]],Ticket_Forms[Form Number],Ticket_Forms[Last Sale])</f>
        <v>200</v>
      </c>
      <c r="U3003" s="16" t="s">
        <v>3909</v>
      </c>
      <c r="V3003" s="58" t="str">
        <f>Table5[[#This Row],[Date Distributed]]</f>
        <v/>
      </c>
      <c r="W3003" s="3" t="str">
        <f>_xlfn.XLOOKUP(Table5[[#This Row],[Serial '#]],Table10[Serial '#],Table10[Charity Association],"",,)</f>
        <v/>
      </c>
    </row>
    <row r="3004" spans="1:23" hidden="1" x14ac:dyDescent="0.35">
      <c r="A3004" s="3">
        <v>3002</v>
      </c>
      <c r="B3004" s="78">
        <v>45545</v>
      </c>
      <c r="C3004" s="73" t="str">
        <f>_xlfn.XLOOKUP(Table5[[#This Row],[Serial '#]],Table10[Serial '#],Table10[Date],"",,)</f>
        <v/>
      </c>
      <c r="D30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04" s="73" t="str">
        <f>IF(Table5[[#This Row],[Date Distributed]]="","In Stock","Distributed")</f>
        <v>In Stock</v>
      </c>
      <c r="F3004" s="79" t="s">
        <v>660</v>
      </c>
      <c r="G3004" s="75" t="s">
        <v>761</v>
      </c>
      <c r="H3004" s="80" t="s">
        <v>787</v>
      </c>
      <c r="I3004" s="80" t="s">
        <v>787</v>
      </c>
      <c r="J3004" s="81" t="s">
        <v>3598</v>
      </c>
      <c r="K3004" s="80" t="s">
        <v>659</v>
      </c>
      <c r="L3004" s="3" t="str">
        <f>_xlfn.XLOOKUP(Table5[[#This Row],[Item '#]],Ticket_Forms[Form Number],Ticket_Forms[Game Name],"",,)</f>
        <v>Crowns and Bars</v>
      </c>
      <c r="M3004" s="15">
        <v>102</v>
      </c>
      <c r="N3004" s="3">
        <f>LOOKUP(Table5[[#This Row],[Item '#]],Ticket_Forms[Form Number],Ticket_Forms[Ticket Count])</f>
        <v>3000</v>
      </c>
      <c r="O3004" s="16">
        <f>LOOKUP(Table5[[#This Row],[Item '#]],Ticket_Forms[Form Number],Ticket_Forms[Ticket Value])</f>
        <v>1</v>
      </c>
      <c r="P3004" s="16">
        <f>LOOKUP(Table5[[#This Row],[Item '#]],Ticket_Forms[Form Number],Ticket_Forms[Revenue])</f>
        <v>3000</v>
      </c>
      <c r="Q3004" s="16">
        <f>LOOKUP(Table5[[#This Row],[Item '#]],Ticket_Forms[Form Number],Ticket_Forms[Ideal Profit])</f>
        <v>750</v>
      </c>
      <c r="R3004" s="16">
        <f>LOOKUP(Table5[[#This Row],[Item '#]],Ticket_Forms[Form Number],Ticket_Forms[Prizes])</f>
        <v>2250</v>
      </c>
      <c r="S3004" s="16">
        <f>LOOKUP(Table5[[#This Row],[Item '#]],Ticket_Forms[Form Number],Ticket_Forms[Location Rent])</f>
        <v>180</v>
      </c>
      <c r="T3004" s="16">
        <f>LOOKUP(Table5[[#This Row],[Item '#]],Ticket_Forms[Form Number],Ticket_Forms[Last Sale])</f>
        <v>200</v>
      </c>
      <c r="U3004" s="16" t="s">
        <v>3909</v>
      </c>
      <c r="V3004" s="58" t="str">
        <f>Table5[[#This Row],[Date Distributed]]</f>
        <v/>
      </c>
      <c r="W3004" s="3" t="str">
        <f>_xlfn.XLOOKUP(Table5[[#This Row],[Serial '#]],Table10[Serial '#],Table10[Charity Association],"",,)</f>
        <v/>
      </c>
    </row>
    <row r="3005" spans="1:23" hidden="1" x14ac:dyDescent="0.35">
      <c r="A3005" s="3">
        <v>3003</v>
      </c>
      <c r="B3005" s="78">
        <v>45545</v>
      </c>
      <c r="C3005" s="73" t="str">
        <f>_xlfn.XLOOKUP(Table5[[#This Row],[Serial '#]],Table10[Serial '#],Table10[Date],"",,)</f>
        <v/>
      </c>
      <c r="D30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05" s="73" t="str">
        <f>IF(Table5[[#This Row],[Date Distributed]]="","In Stock","Distributed")</f>
        <v>In Stock</v>
      </c>
      <c r="F3005" s="79" t="s">
        <v>660</v>
      </c>
      <c r="G3005" s="75" t="s">
        <v>761</v>
      </c>
      <c r="H3005" s="80" t="s">
        <v>787</v>
      </c>
      <c r="I3005" s="80" t="s">
        <v>787</v>
      </c>
      <c r="J3005" s="81" t="s">
        <v>3599</v>
      </c>
      <c r="K3005" s="80" t="s">
        <v>659</v>
      </c>
      <c r="L3005" s="3" t="str">
        <f>_xlfn.XLOOKUP(Table5[[#This Row],[Item '#]],Ticket_Forms[Form Number],Ticket_Forms[Game Name],"",,)</f>
        <v>Crowns and Bars</v>
      </c>
      <c r="M3005" s="15">
        <v>102</v>
      </c>
      <c r="N3005" s="3">
        <f>LOOKUP(Table5[[#This Row],[Item '#]],Ticket_Forms[Form Number],Ticket_Forms[Ticket Count])</f>
        <v>3000</v>
      </c>
      <c r="O3005" s="16">
        <f>LOOKUP(Table5[[#This Row],[Item '#]],Ticket_Forms[Form Number],Ticket_Forms[Ticket Value])</f>
        <v>1</v>
      </c>
      <c r="P3005" s="16">
        <f>LOOKUP(Table5[[#This Row],[Item '#]],Ticket_Forms[Form Number],Ticket_Forms[Revenue])</f>
        <v>3000</v>
      </c>
      <c r="Q3005" s="16">
        <f>LOOKUP(Table5[[#This Row],[Item '#]],Ticket_Forms[Form Number],Ticket_Forms[Ideal Profit])</f>
        <v>750</v>
      </c>
      <c r="R3005" s="16">
        <f>LOOKUP(Table5[[#This Row],[Item '#]],Ticket_Forms[Form Number],Ticket_Forms[Prizes])</f>
        <v>2250</v>
      </c>
      <c r="S3005" s="16">
        <f>LOOKUP(Table5[[#This Row],[Item '#]],Ticket_Forms[Form Number],Ticket_Forms[Location Rent])</f>
        <v>180</v>
      </c>
      <c r="T3005" s="16">
        <f>LOOKUP(Table5[[#This Row],[Item '#]],Ticket_Forms[Form Number],Ticket_Forms[Last Sale])</f>
        <v>200</v>
      </c>
      <c r="U3005" s="16" t="s">
        <v>3909</v>
      </c>
      <c r="V3005" s="58" t="str">
        <f>Table5[[#This Row],[Date Distributed]]</f>
        <v/>
      </c>
      <c r="W3005" s="3" t="str">
        <f>_xlfn.XLOOKUP(Table5[[#This Row],[Serial '#]],Table10[Serial '#],Table10[Charity Association],"",,)</f>
        <v/>
      </c>
    </row>
    <row r="3006" spans="1:23" hidden="1" x14ac:dyDescent="0.35">
      <c r="A3006" s="3">
        <v>3004</v>
      </c>
      <c r="B3006" s="78">
        <v>45545</v>
      </c>
      <c r="C3006" s="73" t="str">
        <f>_xlfn.XLOOKUP(Table5[[#This Row],[Serial '#]],Table10[Serial '#],Table10[Date],"",,)</f>
        <v/>
      </c>
      <c r="D30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06" s="73" t="str">
        <f>IF(Table5[[#This Row],[Date Distributed]]="","In Stock","Distributed")</f>
        <v>In Stock</v>
      </c>
      <c r="F3006" s="79" t="s">
        <v>660</v>
      </c>
      <c r="G3006" s="75" t="s">
        <v>761</v>
      </c>
      <c r="H3006" s="80" t="s">
        <v>787</v>
      </c>
      <c r="I3006" s="80" t="s">
        <v>787</v>
      </c>
      <c r="J3006" s="81" t="s">
        <v>3600</v>
      </c>
      <c r="K3006" s="80" t="s">
        <v>659</v>
      </c>
      <c r="L3006" s="3" t="str">
        <f>_xlfn.XLOOKUP(Table5[[#This Row],[Item '#]],Ticket_Forms[Form Number],Ticket_Forms[Game Name],"",,)</f>
        <v>Crowns and Bars</v>
      </c>
      <c r="M3006" s="15">
        <v>102</v>
      </c>
      <c r="N3006" s="3">
        <f>LOOKUP(Table5[[#This Row],[Item '#]],Ticket_Forms[Form Number],Ticket_Forms[Ticket Count])</f>
        <v>3000</v>
      </c>
      <c r="O3006" s="16">
        <f>LOOKUP(Table5[[#This Row],[Item '#]],Ticket_Forms[Form Number],Ticket_Forms[Ticket Value])</f>
        <v>1</v>
      </c>
      <c r="P3006" s="16">
        <f>LOOKUP(Table5[[#This Row],[Item '#]],Ticket_Forms[Form Number],Ticket_Forms[Revenue])</f>
        <v>3000</v>
      </c>
      <c r="Q3006" s="16">
        <f>LOOKUP(Table5[[#This Row],[Item '#]],Ticket_Forms[Form Number],Ticket_Forms[Ideal Profit])</f>
        <v>750</v>
      </c>
      <c r="R3006" s="16">
        <f>LOOKUP(Table5[[#This Row],[Item '#]],Ticket_Forms[Form Number],Ticket_Forms[Prizes])</f>
        <v>2250</v>
      </c>
      <c r="S3006" s="16">
        <f>LOOKUP(Table5[[#This Row],[Item '#]],Ticket_Forms[Form Number],Ticket_Forms[Location Rent])</f>
        <v>180</v>
      </c>
      <c r="T3006" s="16">
        <f>LOOKUP(Table5[[#This Row],[Item '#]],Ticket_Forms[Form Number],Ticket_Forms[Last Sale])</f>
        <v>200</v>
      </c>
      <c r="U3006" s="16" t="s">
        <v>3909</v>
      </c>
      <c r="V3006" s="58" t="str">
        <f>Table5[[#This Row],[Date Distributed]]</f>
        <v/>
      </c>
      <c r="W3006" s="3" t="str">
        <f>_xlfn.XLOOKUP(Table5[[#This Row],[Serial '#]],Table10[Serial '#],Table10[Charity Association],"",,)</f>
        <v/>
      </c>
    </row>
    <row r="3007" spans="1:23" hidden="1" x14ac:dyDescent="0.35">
      <c r="A3007" s="3">
        <v>3005</v>
      </c>
      <c r="B3007" s="78">
        <v>45545</v>
      </c>
      <c r="C3007" s="73" t="str">
        <f>_xlfn.XLOOKUP(Table5[[#This Row],[Serial '#]],Table10[Serial '#],Table10[Date],"",,)</f>
        <v/>
      </c>
      <c r="D30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07" s="73" t="str">
        <f>IF(Table5[[#This Row],[Date Distributed]]="","In Stock","Distributed")</f>
        <v>In Stock</v>
      </c>
      <c r="F3007" s="79" t="s">
        <v>660</v>
      </c>
      <c r="G3007" s="75" t="s">
        <v>761</v>
      </c>
      <c r="H3007" s="80" t="s">
        <v>787</v>
      </c>
      <c r="I3007" s="80" t="s">
        <v>787</v>
      </c>
      <c r="J3007" s="81" t="s">
        <v>3601</v>
      </c>
      <c r="K3007" s="80" t="s">
        <v>659</v>
      </c>
      <c r="L3007" s="3" t="str">
        <f>_xlfn.XLOOKUP(Table5[[#This Row],[Item '#]],Ticket_Forms[Form Number],Ticket_Forms[Game Name],"",,)</f>
        <v>Crowns and Bars</v>
      </c>
      <c r="M3007" s="15">
        <v>102</v>
      </c>
      <c r="N3007" s="3">
        <f>LOOKUP(Table5[[#This Row],[Item '#]],Ticket_Forms[Form Number],Ticket_Forms[Ticket Count])</f>
        <v>3000</v>
      </c>
      <c r="O3007" s="16">
        <f>LOOKUP(Table5[[#This Row],[Item '#]],Ticket_Forms[Form Number],Ticket_Forms[Ticket Value])</f>
        <v>1</v>
      </c>
      <c r="P3007" s="16">
        <f>LOOKUP(Table5[[#This Row],[Item '#]],Ticket_Forms[Form Number],Ticket_Forms[Revenue])</f>
        <v>3000</v>
      </c>
      <c r="Q3007" s="16">
        <f>LOOKUP(Table5[[#This Row],[Item '#]],Ticket_Forms[Form Number],Ticket_Forms[Ideal Profit])</f>
        <v>750</v>
      </c>
      <c r="R3007" s="16">
        <f>LOOKUP(Table5[[#This Row],[Item '#]],Ticket_Forms[Form Number],Ticket_Forms[Prizes])</f>
        <v>2250</v>
      </c>
      <c r="S3007" s="16">
        <f>LOOKUP(Table5[[#This Row],[Item '#]],Ticket_Forms[Form Number],Ticket_Forms[Location Rent])</f>
        <v>180</v>
      </c>
      <c r="T3007" s="16">
        <f>LOOKUP(Table5[[#This Row],[Item '#]],Ticket_Forms[Form Number],Ticket_Forms[Last Sale])</f>
        <v>200</v>
      </c>
      <c r="U3007" s="16" t="s">
        <v>3909</v>
      </c>
      <c r="V3007" s="58" t="str">
        <f>Table5[[#This Row],[Date Distributed]]</f>
        <v/>
      </c>
      <c r="W3007" s="3" t="str">
        <f>_xlfn.XLOOKUP(Table5[[#This Row],[Serial '#]],Table10[Serial '#],Table10[Charity Association],"",,)</f>
        <v/>
      </c>
    </row>
    <row r="3008" spans="1:23" hidden="1" x14ac:dyDescent="0.35">
      <c r="A3008" s="3">
        <v>3006</v>
      </c>
      <c r="B3008" s="78">
        <v>45545</v>
      </c>
      <c r="C3008" s="73" t="str">
        <f>_xlfn.XLOOKUP(Table5[[#This Row],[Serial '#]],Table10[Serial '#],Table10[Date],"",,)</f>
        <v/>
      </c>
      <c r="D30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08" s="73" t="str">
        <f>IF(Table5[[#This Row],[Date Distributed]]="","In Stock","Distributed")</f>
        <v>In Stock</v>
      </c>
      <c r="F3008" s="79" t="s">
        <v>660</v>
      </c>
      <c r="G3008" s="75" t="s">
        <v>761</v>
      </c>
      <c r="H3008" s="80" t="s">
        <v>787</v>
      </c>
      <c r="I3008" s="80" t="s">
        <v>787</v>
      </c>
      <c r="J3008" s="81" t="s">
        <v>3602</v>
      </c>
      <c r="K3008" s="80" t="s">
        <v>659</v>
      </c>
      <c r="L3008" s="3" t="str">
        <f>_xlfn.XLOOKUP(Table5[[#This Row],[Item '#]],Ticket_Forms[Form Number],Ticket_Forms[Game Name],"",,)</f>
        <v>Crowns and Bars</v>
      </c>
      <c r="M3008" s="15">
        <v>102</v>
      </c>
      <c r="N3008" s="3">
        <f>LOOKUP(Table5[[#This Row],[Item '#]],Ticket_Forms[Form Number],Ticket_Forms[Ticket Count])</f>
        <v>3000</v>
      </c>
      <c r="O3008" s="16">
        <f>LOOKUP(Table5[[#This Row],[Item '#]],Ticket_Forms[Form Number],Ticket_Forms[Ticket Value])</f>
        <v>1</v>
      </c>
      <c r="P3008" s="16">
        <f>LOOKUP(Table5[[#This Row],[Item '#]],Ticket_Forms[Form Number],Ticket_Forms[Revenue])</f>
        <v>3000</v>
      </c>
      <c r="Q3008" s="16">
        <f>LOOKUP(Table5[[#This Row],[Item '#]],Ticket_Forms[Form Number],Ticket_Forms[Ideal Profit])</f>
        <v>750</v>
      </c>
      <c r="R3008" s="16">
        <f>LOOKUP(Table5[[#This Row],[Item '#]],Ticket_Forms[Form Number],Ticket_Forms[Prizes])</f>
        <v>2250</v>
      </c>
      <c r="S3008" s="16">
        <f>LOOKUP(Table5[[#This Row],[Item '#]],Ticket_Forms[Form Number],Ticket_Forms[Location Rent])</f>
        <v>180</v>
      </c>
      <c r="T3008" s="16">
        <f>LOOKUP(Table5[[#This Row],[Item '#]],Ticket_Forms[Form Number],Ticket_Forms[Last Sale])</f>
        <v>200</v>
      </c>
      <c r="U3008" s="16" t="s">
        <v>3909</v>
      </c>
      <c r="V3008" s="58" t="str">
        <f>Table5[[#This Row],[Date Distributed]]</f>
        <v/>
      </c>
      <c r="W3008" s="3" t="str">
        <f>_xlfn.XLOOKUP(Table5[[#This Row],[Serial '#]],Table10[Serial '#],Table10[Charity Association],"",,)</f>
        <v/>
      </c>
    </row>
    <row r="3009" spans="1:23" hidden="1" x14ac:dyDescent="0.35">
      <c r="A3009" s="3">
        <v>3007</v>
      </c>
      <c r="B3009" s="78">
        <v>45545</v>
      </c>
      <c r="C3009" s="73" t="str">
        <f>_xlfn.XLOOKUP(Table5[[#This Row],[Serial '#]],Table10[Serial '#],Table10[Date],"",,)</f>
        <v/>
      </c>
      <c r="D30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09" s="73" t="str">
        <f>IF(Table5[[#This Row],[Date Distributed]]="","In Stock","Distributed")</f>
        <v>In Stock</v>
      </c>
      <c r="F3009" s="79" t="s">
        <v>660</v>
      </c>
      <c r="G3009" s="75" t="s">
        <v>761</v>
      </c>
      <c r="H3009" s="80" t="s">
        <v>787</v>
      </c>
      <c r="I3009" s="80" t="s">
        <v>787</v>
      </c>
      <c r="J3009" s="81" t="s">
        <v>3603</v>
      </c>
      <c r="K3009" s="80" t="s">
        <v>659</v>
      </c>
      <c r="L3009" s="3" t="str">
        <f>_xlfn.XLOOKUP(Table5[[#This Row],[Item '#]],Ticket_Forms[Form Number],Ticket_Forms[Game Name],"",,)</f>
        <v>Crowns and Bars</v>
      </c>
      <c r="M3009" s="15">
        <v>102</v>
      </c>
      <c r="N3009" s="3">
        <f>LOOKUP(Table5[[#This Row],[Item '#]],Ticket_Forms[Form Number],Ticket_Forms[Ticket Count])</f>
        <v>3000</v>
      </c>
      <c r="O3009" s="16">
        <f>LOOKUP(Table5[[#This Row],[Item '#]],Ticket_Forms[Form Number],Ticket_Forms[Ticket Value])</f>
        <v>1</v>
      </c>
      <c r="P3009" s="16">
        <f>LOOKUP(Table5[[#This Row],[Item '#]],Ticket_Forms[Form Number],Ticket_Forms[Revenue])</f>
        <v>3000</v>
      </c>
      <c r="Q3009" s="16">
        <f>LOOKUP(Table5[[#This Row],[Item '#]],Ticket_Forms[Form Number],Ticket_Forms[Ideal Profit])</f>
        <v>750</v>
      </c>
      <c r="R3009" s="16">
        <f>LOOKUP(Table5[[#This Row],[Item '#]],Ticket_Forms[Form Number],Ticket_Forms[Prizes])</f>
        <v>2250</v>
      </c>
      <c r="S3009" s="16">
        <f>LOOKUP(Table5[[#This Row],[Item '#]],Ticket_Forms[Form Number],Ticket_Forms[Location Rent])</f>
        <v>180</v>
      </c>
      <c r="T3009" s="16">
        <f>LOOKUP(Table5[[#This Row],[Item '#]],Ticket_Forms[Form Number],Ticket_Forms[Last Sale])</f>
        <v>200</v>
      </c>
      <c r="U3009" s="16" t="s">
        <v>3909</v>
      </c>
      <c r="V3009" s="58" t="str">
        <f>Table5[[#This Row],[Date Distributed]]</f>
        <v/>
      </c>
      <c r="W3009" s="3" t="str">
        <f>_xlfn.XLOOKUP(Table5[[#This Row],[Serial '#]],Table10[Serial '#],Table10[Charity Association],"",,)</f>
        <v/>
      </c>
    </row>
    <row r="3010" spans="1:23" hidden="1" x14ac:dyDescent="0.35">
      <c r="A3010" s="3">
        <v>3008</v>
      </c>
      <c r="B3010" s="78">
        <v>45545</v>
      </c>
      <c r="C3010" s="73" t="str">
        <f>_xlfn.XLOOKUP(Table5[[#This Row],[Serial '#]],Table10[Serial '#],Table10[Date],"",,)</f>
        <v/>
      </c>
      <c r="D30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10" s="73" t="str">
        <f>IF(Table5[[#This Row],[Date Distributed]]="","In Stock","Distributed")</f>
        <v>In Stock</v>
      </c>
      <c r="F3010" s="79" t="s">
        <v>660</v>
      </c>
      <c r="G3010" s="75" t="s">
        <v>761</v>
      </c>
      <c r="H3010" s="80" t="s">
        <v>787</v>
      </c>
      <c r="I3010" s="80" t="s">
        <v>787</v>
      </c>
      <c r="J3010" s="81" t="s">
        <v>3604</v>
      </c>
      <c r="K3010" s="80" t="s">
        <v>659</v>
      </c>
      <c r="L3010" s="3" t="str">
        <f>_xlfn.XLOOKUP(Table5[[#This Row],[Item '#]],Ticket_Forms[Form Number],Ticket_Forms[Game Name],"",,)</f>
        <v>Crowns and Bars</v>
      </c>
      <c r="M3010" s="15">
        <v>102</v>
      </c>
      <c r="N3010" s="3">
        <f>LOOKUP(Table5[[#This Row],[Item '#]],Ticket_Forms[Form Number],Ticket_Forms[Ticket Count])</f>
        <v>3000</v>
      </c>
      <c r="O3010" s="16">
        <f>LOOKUP(Table5[[#This Row],[Item '#]],Ticket_Forms[Form Number],Ticket_Forms[Ticket Value])</f>
        <v>1</v>
      </c>
      <c r="P3010" s="16">
        <f>LOOKUP(Table5[[#This Row],[Item '#]],Ticket_Forms[Form Number],Ticket_Forms[Revenue])</f>
        <v>3000</v>
      </c>
      <c r="Q3010" s="16">
        <f>LOOKUP(Table5[[#This Row],[Item '#]],Ticket_Forms[Form Number],Ticket_Forms[Ideal Profit])</f>
        <v>750</v>
      </c>
      <c r="R3010" s="16">
        <f>LOOKUP(Table5[[#This Row],[Item '#]],Ticket_Forms[Form Number],Ticket_Forms[Prizes])</f>
        <v>2250</v>
      </c>
      <c r="S3010" s="16">
        <f>LOOKUP(Table5[[#This Row],[Item '#]],Ticket_Forms[Form Number],Ticket_Forms[Location Rent])</f>
        <v>180</v>
      </c>
      <c r="T3010" s="16">
        <f>LOOKUP(Table5[[#This Row],[Item '#]],Ticket_Forms[Form Number],Ticket_Forms[Last Sale])</f>
        <v>200</v>
      </c>
      <c r="U3010" s="16" t="s">
        <v>3909</v>
      </c>
      <c r="V3010" s="58" t="str">
        <f>Table5[[#This Row],[Date Distributed]]</f>
        <v/>
      </c>
      <c r="W3010" s="3" t="str">
        <f>_xlfn.XLOOKUP(Table5[[#This Row],[Serial '#]],Table10[Serial '#],Table10[Charity Association],"",,)</f>
        <v/>
      </c>
    </row>
    <row r="3011" spans="1:23" hidden="1" x14ac:dyDescent="0.35">
      <c r="A3011" s="3">
        <v>3009</v>
      </c>
      <c r="B3011" s="78">
        <v>45545</v>
      </c>
      <c r="C3011" s="73" t="str">
        <f>_xlfn.XLOOKUP(Table5[[#This Row],[Serial '#]],Table10[Serial '#],Table10[Date],"",,)</f>
        <v/>
      </c>
      <c r="D30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11" s="73" t="str">
        <f>IF(Table5[[#This Row],[Date Distributed]]="","In Stock","Distributed")</f>
        <v>In Stock</v>
      </c>
      <c r="F3011" s="79" t="s">
        <v>660</v>
      </c>
      <c r="G3011" s="75" t="s">
        <v>761</v>
      </c>
      <c r="H3011" s="80" t="s">
        <v>787</v>
      </c>
      <c r="I3011" s="80" t="s">
        <v>787</v>
      </c>
      <c r="J3011" s="81" t="s">
        <v>3605</v>
      </c>
      <c r="K3011" s="80" t="s">
        <v>659</v>
      </c>
      <c r="L3011" s="3" t="str">
        <f>_xlfn.XLOOKUP(Table5[[#This Row],[Item '#]],Ticket_Forms[Form Number],Ticket_Forms[Game Name],"",,)</f>
        <v>Crowns and Bars</v>
      </c>
      <c r="M3011" s="15">
        <v>102</v>
      </c>
      <c r="N3011" s="3">
        <f>LOOKUP(Table5[[#This Row],[Item '#]],Ticket_Forms[Form Number],Ticket_Forms[Ticket Count])</f>
        <v>3000</v>
      </c>
      <c r="O3011" s="16">
        <f>LOOKUP(Table5[[#This Row],[Item '#]],Ticket_Forms[Form Number],Ticket_Forms[Ticket Value])</f>
        <v>1</v>
      </c>
      <c r="P3011" s="16">
        <f>LOOKUP(Table5[[#This Row],[Item '#]],Ticket_Forms[Form Number],Ticket_Forms[Revenue])</f>
        <v>3000</v>
      </c>
      <c r="Q3011" s="16">
        <f>LOOKUP(Table5[[#This Row],[Item '#]],Ticket_Forms[Form Number],Ticket_Forms[Ideal Profit])</f>
        <v>750</v>
      </c>
      <c r="R3011" s="16">
        <f>LOOKUP(Table5[[#This Row],[Item '#]],Ticket_Forms[Form Number],Ticket_Forms[Prizes])</f>
        <v>2250</v>
      </c>
      <c r="S3011" s="16">
        <f>LOOKUP(Table5[[#This Row],[Item '#]],Ticket_Forms[Form Number],Ticket_Forms[Location Rent])</f>
        <v>180</v>
      </c>
      <c r="T3011" s="16">
        <f>LOOKUP(Table5[[#This Row],[Item '#]],Ticket_Forms[Form Number],Ticket_Forms[Last Sale])</f>
        <v>200</v>
      </c>
      <c r="U3011" s="16" t="s">
        <v>3909</v>
      </c>
      <c r="V3011" s="58" t="str">
        <f>Table5[[#This Row],[Date Distributed]]</f>
        <v/>
      </c>
      <c r="W3011" s="3" t="str">
        <f>_xlfn.XLOOKUP(Table5[[#This Row],[Serial '#]],Table10[Serial '#],Table10[Charity Association],"",,)</f>
        <v/>
      </c>
    </row>
    <row r="3012" spans="1:23" hidden="1" x14ac:dyDescent="0.35">
      <c r="A3012" s="3">
        <v>3010</v>
      </c>
      <c r="B3012" s="78">
        <v>45545</v>
      </c>
      <c r="C3012" s="73" t="str">
        <f>_xlfn.XLOOKUP(Table5[[#This Row],[Serial '#]],Table10[Serial '#],Table10[Date],"",,)</f>
        <v/>
      </c>
      <c r="D30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12" s="73" t="str">
        <f>IF(Table5[[#This Row],[Date Distributed]]="","In Stock","Distributed")</f>
        <v>In Stock</v>
      </c>
      <c r="F3012" s="79" t="s">
        <v>660</v>
      </c>
      <c r="G3012" s="75" t="s">
        <v>761</v>
      </c>
      <c r="H3012" s="80" t="s">
        <v>787</v>
      </c>
      <c r="I3012" s="80" t="s">
        <v>787</v>
      </c>
      <c r="J3012" s="81" t="s">
        <v>3606</v>
      </c>
      <c r="K3012" s="80" t="s">
        <v>659</v>
      </c>
      <c r="L3012" s="3" t="str">
        <f>_xlfn.XLOOKUP(Table5[[#This Row],[Item '#]],Ticket_Forms[Form Number],Ticket_Forms[Game Name],"",,)</f>
        <v>Crowns and Bars</v>
      </c>
      <c r="M3012" s="15">
        <v>102</v>
      </c>
      <c r="N3012" s="3">
        <f>LOOKUP(Table5[[#This Row],[Item '#]],Ticket_Forms[Form Number],Ticket_Forms[Ticket Count])</f>
        <v>3000</v>
      </c>
      <c r="O3012" s="16">
        <f>LOOKUP(Table5[[#This Row],[Item '#]],Ticket_Forms[Form Number],Ticket_Forms[Ticket Value])</f>
        <v>1</v>
      </c>
      <c r="P3012" s="16">
        <f>LOOKUP(Table5[[#This Row],[Item '#]],Ticket_Forms[Form Number],Ticket_Forms[Revenue])</f>
        <v>3000</v>
      </c>
      <c r="Q3012" s="16">
        <f>LOOKUP(Table5[[#This Row],[Item '#]],Ticket_Forms[Form Number],Ticket_Forms[Ideal Profit])</f>
        <v>750</v>
      </c>
      <c r="R3012" s="16">
        <f>LOOKUP(Table5[[#This Row],[Item '#]],Ticket_Forms[Form Number],Ticket_Forms[Prizes])</f>
        <v>2250</v>
      </c>
      <c r="S3012" s="16">
        <f>LOOKUP(Table5[[#This Row],[Item '#]],Ticket_Forms[Form Number],Ticket_Forms[Location Rent])</f>
        <v>180</v>
      </c>
      <c r="T3012" s="16">
        <f>LOOKUP(Table5[[#This Row],[Item '#]],Ticket_Forms[Form Number],Ticket_Forms[Last Sale])</f>
        <v>200</v>
      </c>
      <c r="U3012" s="16" t="s">
        <v>3909</v>
      </c>
      <c r="V3012" s="58" t="str">
        <f>Table5[[#This Row],[Date Distributed]]</f>
        <v/>
      </c>
      <c r="W3012" s="3" t="str">
        <f>_xlfn.XLOOKUP(Table5[[#This Row],[Serial '#]],Table10[Serial '#],Table10[Charity Association],"",,)</f>
        <v/>
      </c>
    </row>
    <row r="3013" spans="1:23" hidden="1" x14ac:dyDescent="0.35">
      <c r="A3013" s="3">
        <v>3011</v>
      </c>
      <c r="B3013" s="78">
        <v>45545</v>
      </c>
      <c r="C3013" s="73" t="str">
        <f>_xlfn.XLOOKUP(Table5[[#This Row],[Serial '#]],Table10[Serial '#],Table10[Date],"",,)</f>
        <v/>
      </c>
      <c r="D30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13" s="73" t="str">
        <f>IF(Table5[[#This Row],[Date Distributed]]="","In Stock","Distributed")</f>
        <v>In Stock</v>
      </c>
      <c r="F3013" s="79" t="s">
        <v>660</v>
      </c>
      <c r="G3013" s="75" t="s">
        <v>761</v>
      </c>
      <c r="H3013" s="80" t="s">
        <v>787</v>
      </c>
      <c r="I3013" s="80" t="s">
        <v>787</v>
      </c>
      <c r="J3013" s="81" t="s">
        <v>3607</v>
      </c>
      <c r="K3013" s="80" t="s">
        <v>659</v>
      </c>
      <c r="L3013" s="3" t="str">
        <f>_xlfn.XLOOKUP(Table5[[#This Row],[Item '#]],Ticket_Forms[Form Number],Ticket_Forms[Game Name],"",,)</f>
        <v>Crowns and Bars</v>
      </c>
      <c r="M3013" s="15">
        <v>102</v>
      </c>
      <c r="N3013" s="3">
        <f>LOOKUP(Table5[[#This Row],[Item '#]],Ticket_Forms[Form Number],Ticket_Forms[Ticket Count])</f>
        <v>3000</v>
      </c>
      <c r="O3013" s="16">
        <f>LOOKUP(Table5[[#This Row],[Item '#]],Ticket_Forms[Form Number],Ticket_Forms[Ticket Value])</f>
        <v>1</v>
      </c>
      <c r="P3013" s="16">
        <f>LOOKUP(Table5[[#This Row],[Item '#]],Ticket_Forms[Form Number],Ticket_Forms[Revenue])</f>
        <v>3000</v>
      </c>
      <c r="Q3013" s="16">
        <f>LOOKUP(Table5[[#This Row],[Item '#]],Ticket_Forms[Form Number],Ticket_Forms[Ideal Profit])</f>
        <v>750</v>
      </c>
      <c r="R3013" s="16">
        <f>LOOKUP(Table5[[#This Row],[Item '#]],Ticket_Forms[Form Number],Ticket_Forms[Prizes])</f>
        <v>2250</v>
      </c>
      <c r="S3013" s="16">
        <f>LOOKUP(Table5[[#This Row],[Item '#]],Ticket_Forms[Form Number],Ticket_Forms[Location Rent])</f>
        <v>180</v>
      </c>
      <c r="T3013" s="16">
        <f>LOOKUP(Table5[[#This Row],[Item '#]],Ticket_Forms[Form Number],Ticket_Forms[Last Sale])</f>
        <v>200</v>
      </c>
      <c r="U3013" s="16" t="s">
        <v>3909</v>
      </c>
      <c r="V3013" s="58" t="str">
        <f>Table5[[#This Row],[Date Distributed]]</f>
        <v/>
      </c>
      <c r="W3013" s="3" t="str">
        <f>_xlfn.XLOOKUP(Table5[[#This Row],[Serial '#]],Table10[Serial '#],Table10[Charity Association],"",,)</f>
        <v/>
      </c>
    </row>
    <row r="3014" spans="1:23" hidden="1" x14ac:dyDescent="0.35">
      <c r="A3014" s="3">
        <v>3012</v>
      </c>
      <c r="B3014" s="78">
        <v>45545</v>
      </c>
      <c r="C3014" s="73" t="str">
        <f>_xlfn.XLOOKUP(Table5[[#This Row],[Serial '#]],Table10[Serial '#],Table10[Date],"",,)</f>
        <v/>
      </c>
      <c r="D30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14" s="73" t="str">
        <f>IF(Table5[[#This Row],[Date Distributed]]="","In Stock","Distributed")</f>
        <v>In Stock</v>
      </c>
      <c r="F3014" s="79" t="s">
        <v>660</v>
      </c>
      <c r="G3014" s="75" t="s">
        <v>761</v>
      </c>
      <c r="H3014" s="80" t="s">
        <v>787</v>
      </c>
      <c r="I3014" s="80" t="s">
        <v>787</v>
      </c>
      <c r="J3014" s="81" t="s">
        <v>3608</v>
      </c>
      <c r="K3014" s="80" t="s">
        <v>659</v>
      </c>
      <c r="L3014" s="3" t="str">
        <f>_xlfn.XLOOKUP(Table5[[#This Row],[Item '#]],Ticket_Forms[Form Number],Ticket_Forms[Game Name],"",,)</f>
        <v>Crowns and Bars</v>
      </c>
      <c r="M3014" s="15">
        <v>102</v>
      </c>
      <c r="N3014" s="3">
        <f>LOOKUP(Table5[[#This Row],[Item '#]],Ticket_Forms[Form Number],Ticket_Forms[Ticket Count])</f>
        <v>3000</v>
      </c>
      <c r="O3014" s="16">
        <f>LOOKUP(Table5[[#This Row],[Item '#]],Ticket_Forms[Form Number],Ticket_Forms[Ticket Value])</f>
        <v>1</v>
      </c>
      <c r="P3014" s="16">
        <f>LOOKUP(Table5[[#This Row],[Item '#]],Ticket_Forms[Form Number],Ticket_Forms[Revenue])</f>
        <v>3000</v>
      </c>
      <c r="Q3014" s="16">
        <f>LOOKUP(Table5[[#This Row],[Item '#]],Ticket_Forms[Form Number],Ticket_Forms[Ideal Profit])</f>
        <v>750</v>
      </c>
      <c r="R3014" s="16">
        <f>LOOKUP(Table5[[#This Row],[Item '#]],Ticket_Forms[Form Number],Ticket_Forms[Prizes])</f>
        <v>2250</v>
      </c>
      <c r="S3014" s="16">
        <f>LOOKUP(Table5[[#This Row],[Item '#]],Ticket_Forms[Form Number],Ticket_Forms[Location Rent])</f>
        <v>180</v>
      </c>
      <c r="T3014" s="16">
        <f>LOOKUP(Table5[[#This Row],[Item '#]],Ticket_Forms[Form Number],Ticket_Forms[Last Sale])</f>
        <v>200</v>
      </c>
      <c r="U3014" s="16" t="s">
        <v>3909</v>
      </c>
      <c r="V3014" s="58" t="str">
        <f>Table5[[#This Row],[Date Distributed]]</f>
        <v/>
      </c>
      <c r="W3014" s="3" t="str">
        <f>_xlfn.XLOOKUP(Table5[[#This Row],[Serial '#]],Table10[Serial '#],Table10[Charity Association],"",,)</f>
        <v/>
      </c>
    </row>
    <row r="3015" spans="1:23" hidden="1" x14ac:dyDescent="0.35">
      <c r="A3015" s="3">
        <v>3013</v>
      </c>
      <c r="B3015" s="78">
        <v>45545</v>
      </c>
      <c r="C3015" s="73" t="str">
        <f>_xlfn.XLOOKUP(Table5[[#This Row],[Serial '#]],Table10[Serial '#],Table10[Date],"",,)</f>
        <v/>
      </c>
      <c r="D30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15" s="73" t="str">
        <f>IF(Table5[[#This Row],[Date Distributed]]="","In Stock","Distributed")</f>
        <v>In Stock</v>
      </c>
      <c r="F3015" s="79" t="s">
        <v>660</v>
      </c>
      <c r="G3015" s="75" t="s">
        <v>761</v>
      </c>
      <c r="H3015" s="80" t="s">
        <v>787</v>
      </c>
      <c r="I3015" s="80" t="s">
        <v>787</v>
      </c>
      <c r="J3015" s="81" t="s">
        <v>3609</v>
      </c>
      <c r="K3015" s="80" t="s">
        <v>659</v>
      </c>
      <c r="L3015" s="3" t="str">
        <f>_xlfn.XLOOKUP(Table5[[#This Row],[Item '#]],Ticket_Forms[Form Number],Ticket_Forms[Game Name],"",,)</f>
        <v>Crowns and Bars</v>
      </c>
      <c r="M3015" s="15">
        <v>102</v>
      </c>
      <c r="N3015" s="3">
        <f>LOOKUP(Table5[[#This Row],[Item '#]],Ticket_Forms[Form Number],Ticket_Forms[Ticket Count])</f>
        <v>3000</v>
      </c>
      <c r="O3015" s="16">
        <f>LOOKUP(Table5[[#This Row],[Item '#]],Ticket_Forms[Form Number],Ticket_Forms[Ticket Value])</f>
        <v>1</v>
      </c>
      <c r="P3015" s="16">
        <f>LOOKUP(Table5[[#This Row],[Item '#]],Ticket_Forms[Form Number],Ticket_Forms[Revenue])</f>
        <v>3000</v>
      </c>
      <c r="Q3015" s="16">
        <f>LOOKUP(Table5[[#This Row],[Item '#]],Ticket_Forms[Form Number],Ticket_Forms[Ideal Profit])</f>
        <v>750</v>
      </c>
      <c r="R3015" s="16">
        <f>LOOKUP(Table5[[#This Row],[Item '#]],Ticket_Forms[Form Number],Ticket_Forms[Prizes])</f>
        <v>2250</v>
      </c>
      <c r="S3015" s="16">
        <f>LOOKUP(Table5[[#This Row],[Item '#]],Ticket_Forms[Form Number],Ticket_Forms[Location Rent])</f>
        <v>180</v>
      </c>
      <c r="T3015" s="16">
        <f>LOOKUP(Table5[[#This Row],[Item '#]],Ticket_Forms[Form Number],Ticket_Forms[Last Sale])</f>
        <v>200</v>
      </c>
      <c r="U3015" s="16" t="s">
        <v>3909</v>
      </c>
      <c r="V3015" s="58" t="str">
        <f>Table5[[#This Row],[Date Distributed]]</f>
        <v/>
      </c>
      <c r="W3015" s="3" t="str">
        <f>_xlfn.XLOOKUP(Table5[[#This Row],[Serial '#]],Table10[Serial '#],Table10[Charity Association],"",,)</f>
        <v/>
      </c>
    </row>
    <row r="3016" spans="1:23" hidden="1" x14ac:dyDescent="0.35">
      <c r="A3016" s="3">
        <v>3014</v>
      </c>
      <c r="B3016" s="78">
        <v>45545</v>
      </c>
      <c r="C3016" s="73" t="str">
        <f>_xlfn.XLOOKUP(Table5[[#This Row],[Serial '#]],Table10[Serial '#],Table10[Date],"",,)</f>
        <v/>
      </c>
      <c r="D30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16" s="73" t="str">
        <f>IF(Table5[[#This Row],[Date Distributed]]="","In Stock","Distributed")</f>
        <v>In Stock</v>
      </c>
      <c r="F3016" s="79" t="s">
        <v>660</v>
      </c>
      <c r="G3016" s="75" t="s">
        <v>761</v>
      </c>
      <c r="H3016" s="80" t="s">
        <v>787</v>
      </c>
      <c r="I3016" s="80" t="s">
        <v>787</v>
      </c>
      <c r="J3016" s="81" t="s">
        <v>3610</v>
      </c>
      <c r="K3016" s="80" t="s">
        <v>659</v>
      </c>
      <c r="L3016" s="3" t="str">
        <f>_xlfn.XLOOKUP(Table5[[#This Row],[Item '#]],Ticket_Forms[Form Number],Ticket_Forms[Game Name],"",,)</f>
        <v>Crowns and Bars</v>
      </c>
      <c r="M3016" s="15">
        <v>102</v>
      </c>
      <c r="N3016" s="3">
        <f>LOOKUP(Table5[[#This Row],[Item '#]],Ticket_Forms[Form Number],Ticket_Forms[Ticket Count])</f>
        <v>3000</v>
      </c>
      <c r="O3016" s="16">
        <f>LOOKUP(Table5[[#This Row],[Item '#]],Ticket_Forms[Form Number],Ticket_Forms[Ticket Value])</f>
        <v>1</v>
      </c>
      <c r="P3016" s="16">
        <f>LOOKUP(Table5[[#This Row],[Item '#]],Ticket_Forms[Form Number],Ticket_Forms[Revenue])</f>
        <v>3000</v>
      </c>
      <c r="Q3016" s="16">
        <f>LOOKUP(Table5[[#This Row],[Item '#]],Ticket_Forms[Form Number],Ticket_Forms[Ideal Profit])</f>
        <v>750</v>
      </c>
      <c r="R3016" s="16">
        <f>LOOKUP(Table5[[#This Row],[Item '#]],Ticket_Forms[Form Number],Ticket_Forms[Prizes])</f>
        <v>2250</v>
      </c>
      <c r="S3016" s="16">
        <f>LOOKUP(Table5[[#This Row],[Item '#]],Ticket_Forms[Form Number],Ticket_Forms[Location Rent])</f>
        <v>180</v>
      </c>
      <c r="T3016" s="16">
        <f>LOOKUP(Table5[[#This Row],[Item '#]],Ticket_Forms[Form Number],Ticket_Forms[Last Sale])</f>
        <v>200</v>
      </c>
      <c r="U3016" s="16" t="s">
        <v>3909</v>
      </c>
      <c r="V3016" s="58" t="str">
        <f>Table5[[#This Row],[Date Distributed]]</f>
        <v/>
      </c>
      <c r="W3016" s="3" t="str">
        <f>_xlfn.XLOOKUP(Table5[[#This Row],[Serial '#]],Table10[Serial '#],Table10[Charity Association],"",,)</f>
        <v/>
      </c>
    </row>
    <row r="3017" spans="1:23" hidden="1" x14ac:dyDescent="0.35">
      <c r="A3017" s="3">
        <v>3015</v>
      </c>
      <c r="B3017" s="78">
        <v>45545</v>
      </c>
      <c r="C3017" s="73" t="str">
        <f>_xlfn.XLOOKUP(Table5[[#This Row],[Serial '#]],Table10[Serial '#],Table10[Date],"",,)</f>
        <v/>
      </c>
      <c r="D30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17" s="73" t="str">
        <f>IF(Table5[[#This Row],[Date Distributed]]="","In Stock","Distributed")</f>
        <v>In Stock</v>
      </c>
      <c r="F3017" s="79" t="s">
        <v>660</v>
      </c>
      <c r="G3017" s="75" t="s">
        <v>761</v>
      </c>
      <c r="H3017" s="80" t="s">
        <v>787</v>
      </c>
      <c r="I3017" s="80" t="s">
        <v>787</v>
      </c>
      <c r="J3017" s="81" t="s">
        <v>3611</v>
      </c>
      <c r="K3017" s="80" t="s">
        <v>659</v>
      </c>
      <c r="L3017" s="3" t="str">
        <f>_xlfn.XLOOKUP(Table5[[#This Row],[Item '#]],Ticket_Forms[Form Number],Ticket_Forms[Game Name],"",,)</f>
        <v>Crowns and Bars</v>
      </c>
      <c r="M3017" s="15">
        <v>102</v>
      </c>
      <c r="N3017" s="3">
        <f>LOOKUP(Table5[[#This Row],[Item '#]],Ticket_Forms[Form Number],Ticket_Forms[Ticket Count])</f>
        <v>3000</v>
      </c>
      <c r="O3017" s="16">
        <f>LOOKUP(Table5[[#This Row],[Item '#]],Ticket_Forms[Form Number],Ticket_Forms[Ticket Value])</f>
        <v>1</v>
      </c>
      <c r="P3017" s="16">
        <f>LOOKUP(Table5[[#This Row],[Item '#]],Ticket_Forms[Form Number],Ticket_Forms[Revenue])</f>
        <v>3000</v>
      </c>
      <c r="Q3017" s="16">
        <f>LOOKUP(Table5[[#This Row],[Item '#]],Ticket_Forms[Form Number],Ticket_Forms[Ideal Profit])</f>
        <v>750</v>
      </c>
      <c r="R3017" s="16">
        <f>LOOKUP(Table5[[#This Row],[Item '#]],Ticket_Forms[Form Number],Ticket_Forms[Prizes])</f>
        <v>2250</v>
      </c>
      <c r="S3017" s="16">
        <f>LOOKUP(Table5[[#This Row],[Item '#]],Ticket_Forms[Form Number],Ticket_Forms[Location Rent])</f>
        <v>180</v>
      </c>
      <c r="T3017" s="16">
        <f>LOOKUP(Table5[[#This Row],[Item '#]],Ticket_Forms[Form Number],Ticket_Forms[Last Sale])</f>
        <v>200</v>
      </c>
      <c r="U3017" s="16" t="s">
        <v>3909</v>
      </c>
      <c r="V3017" s="58" t="str">
        <f>Table5[[#This Row],[Date Distributed]]</f>
        <v/>
      </c>
      <c r="W3017" s="3" t="str">
        <f>_xlfn.XLOOKUP(Table5[[#This Row],[Serial '#]],Table10[Serial '#],Table10[Charity Association],"",,)</f>
        <v/>
      </c>
    </row>
    <row r="3018" spans="1:23" hidden="1" x14ac:dyDescent="0.35">
      <c r="A3018" s="3">
        <v>3016</v>
      </c>
      <c r="B3018" s="78">
        <v>45545</v>
      </c>
      <c r="C3018" s="73" t="str">
        <f>_xlfn.XLOOKUP(Table5[[#This Row],[Serial '#]],Table10[Serial '#],Table10[Date],"",,)</f>
        <v/>
      </c>
      <c r="D30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18" s="73" t="str">
        <f>IF(Table5[[#This Row],[Date Distributed]]="","In Stock","Distributed")</f>
        <v>In Stock</v>
      </c>
      <c r="F3018" s="79" t="s">
        <v>660</v>
      </c>
      <c r="G3018" s="75" t="s">
        <v>761</v>
      </c>
      <c r="H3018" s="80" t="s">
        <v>787</v>
      </c>
      <c r="I3018" s="80" t="s">
        <v>787</v>
      </c>
      <c r="J3018" s="81" t="s">
        <v>3612</v>
      </c>
      <c r="K3018" s="80" t="s">
        <v>659</v>
      </c>
      <c r="L3018" s="3" t="str">
        <f>_xlfn.XLOOKUP(Table5[[#This Row],[Item '#]],Ticket_Forms[Form Number],Ticket_Forms[Game Name],"",,)</f>
        <v>Crowns and Bars</v>
      </c>
      <c r="M3018" s="15">
        <v>102</v>
      </c>
      <c r="N3018" s="3">
        <f>LOOKUP(Table5[[#This Row],[Item '#]],Ticket_Forms[Form Number],Ticket_Forms[Ticket Count])</f>
        <v>3000</v>
      </c>
      <c r="O3018" s="16">
        <f>LOOKUP(Table5[[#This Row],[Item '#]],Ticket_Forms[Form Number],Ticket_Forms[Ticket Value])</f>
        <v>1</v>
      </c>
      <c r="P3018" s="16">
        <f>LOOKUP(Table5[[#This Row],[Item '#]],Ticket_Forms[Form Number],Ticket_Forms[Revenue])</f>
        <v>3000</v>
      </c>
      <c r="Q3018" s="16">
        <f>LOOKUP(Table5[[#This Row],[Item '#]],Ticket_Forms[Form Number],Ticket_Forms[Ideal Profit])</f>
        <v>750</v>
      </c>
      <c r="R3018" s="16">
        <f>LOOKUP(Table5[[#This Row],[Item '#]],Ticket_Forms[Form Number],Ticket_Forms[Prizes])</f>
        <v>2250</v>
      </c>
      <c r="S3018" s="16">
        <f>LOOKUP(Table5[[#This Row],[Item '#]],Ticket_Forms[Form Number],Ticket_Forms[Location Rent])</f>
        <v>180</v>
      </c>
      <c r="T3018" s="16">
        <f>LOOKUP(Table5[[#This Row],[Item '#]],Ticket_Forms[Form Number],Ticket_Forms[Last Sale])</f>
        <v>200</v>
      </c>
      <c r="U3018" s="16" t="s">
        <v>3909</v>
      </c>
      <c r="V3018" s="58" t="str">
        <f>Table5[[#This Row],[Date Distributed]]</f>
        <v/>
      </c>
      <c r="W3018" s="3" t="str">
        <f>_xlfn.XLOOKUP(Table5[[#This Row],[Serial '#]],Table10[Serial '#],Table10[Charity Association],"",,)</f>
        <v/>
      </c>
    </row>
    <row r="3019" spans="1:23" hidden="1" x14ac:dyDescent="0.35">
      <c r="A3019" s="3">
        <v>3017</v>
      </c>
      <c r="B3019" s="78">
        <v>45545</v>
      </c>
      <c r="C3019" s="73" t="str">
        <f>_xlfn.XLOOKUP(Table5[[#This Row],[Serial '#]],Table10[Serial '#],Table10[Date],"",,)</f>
        <v/>
      </c>
      <c r="D30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19" s="73" t="str">
        <f>IF(Table5[[#This Row],[Date Distributed]]="","In Stock","Distributed")</f>
        <v>In Stock</v>
      </c>
      <c r="F3019" s="79" t="s">
        <v>660</v>
      </c>
      <c r="G3019" s="75" t="s">
        <v>761</v>
      </c>
      <c r="H3019" s="80" t="s">
        <v>787</v>
      </c>
      <c r="I3019" s="80" t="s">
        <v>787</v>
      </c>
      <c r="J3019" s="81" t="s">
        <v>3613</v>
      </c>
      <c r="K3019" s="80" t="s">
        <v>659</v>
      </c>
      <c r="L3019" s="3" t="str">
        <f>_xlfn.XLOOKUP(Table5[[#This Row],[Item '#]],Ticket_Forms[Form Number],Ticket_Forms[Game Name],"",,)</f>
        <v>Crowns and Bars</v>
      </c>
      <c r="M3019" s="15">
        <v>102</v>
      </c>
      <c r="N3019" s="3">
        <f>LOOKUP(Table5[[#This Row],[Item '#]],Ticket_Forms[Form Number],Ticket_Forms[Ticket Count])</f>
        <v>3000</v>
      </c>
      <c r="O3019" s="16">
        <f>LOOKUP(Table5[[#This Row],[Item '#]],Ticket_Forms[Form Number],Ticket_Forms[Ticket Value])</f>
        <v>1</v>
      </c>
      <c r="P3019" s="16">
        <f>LOOKUP(Table5[[#This Row],[Item '#]],Ticket_Forms[Form Number],Ticket_Forms[Revenue])</f>
        <v>3000</v>
      </c>
      <c r="Q3019" s="16">
        <f>LOOKUP(Table5[[#This Row],[Item '#]],Ticket_Forms[Form Number],Ticket_Forms[Ideal Profit])</f>
        <v>750</v>
      </c>
      <c r="R3019" s="16">
        <f>LOOKUP(Table5[[#This Row],[Item '#]],Ticket_Forms[Form Number],Ticket_Forms[Prizes])</f>
        <v>2250</v>
      </c>
      <c r="S3019" s="16">
        <f>LOOKUP(Table5[[#This Row],[Item '#]],Ticket_Forms[Form Number],Ticket_Forms[Location Rent])</f>
        <v>180</v>
      </c>
      <c r="T3019" s="16">
        <f>LOOKUP(Table5[[#This Row],[Item '#]],Ticket_Forms[Form Number],Ticket_Forms[Last Sale])</f>
        <v>200</v>
      </c>
      <c r="U3019" s="16" t="s">
        <v>3909</v>
      </c>
      <c r="V3019" s="58" t="str">
        <f>Table5[[#This Row],[Date Distributed]]</f>
        <v/>
      </c>
      <c r="W3019" s="3" t="str">
        <f>_xlfn.XLOOKUP(Table5[[#This Row],[Serial '#]],Table10[Serial '#],Table10[Charity Association],"",,)</f>
        <v/>
      </c>
    </row>
    <row r="3020" spans="1:23" hidden="1" x14ac:dyDescent="0.35">
      <c r="A3020" s="3">
        <v>3018</v>
      </c>
      <c r="B3020" s="78">
        <v>45545</v>
      </c>
      <c r="C3020" s="73" t="str">
        <f>_xlfn.XLOOKUP(Table5[[#This Row],[Serial '#]],Table10[Serial '#],Table10[Date],"",,)</f>
        <v/>
      </c>
      <c r="D30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20" s="73" t="str">
        <f>IF(Table5[[#This Row],[Date Distributed]]="","In Stock","Distributed")</f>
        <v>In Stock</v>
      </c>
      <c r="F3020" s="79" t="s">
        <v>660</v>
      </c>
      <c r="G3020" s="75" t="s">
        <v>761</v>
      </c>
      <c r="H3020" s="80" t="s">
        <v>787</v>
      </c>
      <c r="I3020" s="80" t="s">
        <v>787</v>
      </c>
      <c r="J3020" s="81" t="s">
        <v>3614</v>
      </c>
      <c r="K3020" s="80" t="s">
        <v>659</v>
      </c>
      <c r="L3020" s="3" t="str">
        <f>_xlfn.XLOOKUP(Table5[[#This Row],[Item '#]],Ticket_Forms[Form Number],Ticket_Forms[Game Name],"",,)</f>
        <v>Crowns and Bars</v>
      </c>
      <c r="M3020" s="15">
        <v>102</v>
      </c>
      <c r="N3020" s="3">
        <f>LOOKUP(Table5[[#This Row],[Item '#]],Ticket_Forms[Form Number],Ticket_Forms[Ticket Count])</f>
        <v>3000</v>
      </c>
      <c r="O3020" s="16">
        <f>LOOKUP(Table5[[#This Row],[Item '#]],Ticket_Forms[Form Number],Ticket_Forms[Ticket Value])</f>
        <v>1</v>
      </c>
      <c r="P3020" s="16">
        <f>LOOKUP(Table5[[#This Row],[Item '#]],Ticket_Forms[Form Number],Ticket_Forms[Revenue])</f>
        <v>3000</v>
      </c>
      <c r="Q3020" s="16">
        <f>LOOKUP(Table5[[#This Row],[Item '#]],Ticket_Forms[Form Number],Ticket_Forms[Ideal Profit])</f>
        <v>750</v>
      </c>
      <c r="R3020" s="16">
        <f>LOOKUP(Table5[[#This Row],[Item '#]],Ticket_Forms[Form Number],Ticket_Forms[Prizes])</f>
        <v>2250</v>
      </c>
      <c r="S3020" s="16">
        <f>LOOKUP(Table5[[#This Row],[Item '#]],Ticket_Forms[Form Number],Ticket_Forms[Location Rent])</f>
        <v>180</v>
      </c>
      <c r="T3020" s="16">
        <f>LOOKUP(Table5[[#This Row],[Item '#]],Ticket_Forms[Form Number],Ticket_Forms[Last Sale])</f>
        <v>200</v>
      </c>
      <c r="U3020" s="16" t="s">
        <v>3909</v>
      </c>
      <c r="V3020" s="58" t="str">
        <f>Table5[[#This Row],[Date Distributed]]</f>
        <v/>
      </c>
      <c r="W3020" s="3" t="str">
        <f>_xlfn.XLOOKUP(Table5[[#This Row],[Serial '#]],Table10[Serial '#],Table10[Charity Association],"",,)</f>
        <v/>
      </c>
    </row>
    <row r="3021" spans="1:23" hidden="1" x14ac:dyDescent="0.35">
      <c r="A3021" s="3">
        <v>3019</v>
      </c>
      <c r="B3021" s="78">
        <v>45545</v>
      </c>
      <c r="C3021" s="73" t="str">
        <f>_xlfn.XLOOKUP(Table5[[#This Row],[Serial '#]],Table10[Serial '#],Table10[Date],"",,)</f>
        <v/>
      </c>
      <c r="D30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21" s="73" t="str">
        <f>IF(Table5[[#This Row],[Date Distributed]]="","In Stock","Distributed")</f>
        <v>In Stock</v>
      </c>
      <c r="F3021" s="79" t="s">
        <v>660</v>
      </c>
      <c r="G3021" s="75" t="s">
        <v>761</v>
      </c>
      <c r="H3021" s="80" t="s">
        <v>787</v>
      </c>
      <c r="I3021" s="80" t="s">
        <v>787</v>
      </c>
      <c r="J3021" s="81" t="s">
        <v>3615</v>
      </c>
      <c r="K3021" s="80" t="s">
        <v>659</v>
      </c>
      <c r="L3021" s="3" t="str">
        <f>_xlfn.XLOOKUP(Table5[[#This Row],[Item '#]],Ticket_Forms[Form Number],Ticket_Forms[Game Name],"",,)</f>
        <v>Crowns and Bars</v>
      </c>
      <c r="M3021" s="15">
        <v>102</v>
      </c>
      <c r="N3021" s="3">
        <f>LOOKUP(Table5[[#This Row],[Item '#]],Ticket_Forms[Form Number],Ticket_Forms[Ticket Count])</f>
        <v>3000</v>
      </c>
      <c r="O3021" s="16">
        <f>LOOKUP(Table5[[#This Row],[Item '#]],Ticket_Forms[Form Number],Ticket_Forms[Ticket Value])</f>
        <v>1</v>
      </c>
      <c r="P3021" s="16">
        <f>LOOKUP(Table5[[#This Row],[Item '#]],Ticket_Forms[Form Number],Ticket_Forms[Revenue])</f>
        <v>3000</v>
      </c>
      <c r="Q3021" s="16">
        <f>LOOKUP(Table5[[#This Row],[Item '#]],Ticket_Forms[Form Number],Ticket_Forms[Ideal Profit])</f>
        <v>750</v>
      </c>
      <c r="R3021" s="16">
        <f>LOOKUP(Table5[[#This Row],[Item '#]],Ticket_Forms[Form Number],Ticket_Forms[Prizes])</f>
        <v>2250</v>
      </c>
      <c r="S3021" s="16">
        <f>LOOKUP(Table5[[#This Row],[Item '#]],Ticket_Forms[Form Number],Ticket_Forms[Location Rent])</f>
        <v>180</v>
      </c>
      <c r="T3021" s="16">
        <f>LOOKUP(Table5[[#This Row],[Item '#]],Ticket_Forms[Form Number],Ticket_Forms[Last Sale])</f>
        <v>200</v>
      </c>
      <c r="U3021" s="16" t="s">
        <v>3909</v>
      </c>
      <c r="V3021" s="58" t="str">
        <f>Table5[[#This Row],[Date Distributed]]</f>
        <v/>
      </c>
      <c r="W3021" s="3" t="str">
        <f>_xlfn.XLOOKUP(Table5[[#This Row],[Serial '#]],Table10[Serial '#],Table10[Charity Association],"",,)</f>
        <v/>
      </c>
    </row>
    <row r="3022" spans="1:23" hidden="1" x14ac:dyDescent="0.35">
      <c r="A3022" s="3">
        <v>3020</v>
      </c>
      <c r="B3022" s="78">
        <v>45545</v>
      </c>
      <c r="C3022" s="73" t="str">
        <f>_xlfn.XLOOKUP(Table5[[#This Row],[Serial '#]],Table10[Serial '#],Table10[Date],"",,)</f>
        <v/>
      </c>
      <c r="D30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22" s="73" t="str">
        <f>IF(Table5[[#This Row],[Date Distributed]]="","In Stock","Distributed")</f>
        <v>In Stock</v>
      </c>
      <c r="F3022" s="79" t="s">
        <v>660</v>
      </c>
      <c r="G3022" s="75" t="s">
        <v>761</v>
      </c>
      <c r="H3022" s="80" t="s">
        <v>787</v>
      </c>
      <c r="I3022" s="80" t="s">
        <v>787</v>
      </c>
      <c r="J3022" s="81" t="s">
        <v>3616</v>
      </c>
      <c r="K3022" s="80" t="s">
        <v>659</v>
      </c>
      <c r="L3022" s="3" t="str">
        <f>_xlfn.XLOOKUP(Table5[[#This Row],[Item '#]],Ticket_Forms[Form Number],Ticket_Forms[Game Name],"",,)</f>
        <v>Crowns and Bars</v>
      </c>
      <c r="M3022" s="15">
        <v>102</v>
      </c>
      <c r="N3022" s="3">
        <f>LOOKUP(Table5[[#This Row],[Item '#]],Ticket_Forms[Form Number],Ticket_Forms[Ticket Count])</f>
        <v>3000</v>
      </c>
      <c r="O3022" s="16">
        <f>LOOKUP(Table5[[#This Row],[Item '#]],Ticket_Forms[Form Number],Ticket_Forms[Ticket Value])</f>
        <v>1</v>
      </c>
      <c r="P3022" s="16">
        <f>LOOKUP(Table5[[#This Row],[Item '#]],Ticket_Forms[Form Number],Ticket_Forms[Revenue])</f>
        <v>3000</v>
      </c>
      <c r="Q3022" s="16">
        <f>LOOKUP(Table5[[#This Row],[Item '#]],Ticket_Forms[Form Number],Ticket_Forms[Ideal Profit])</f>
        <v>750</v>
      </c>
      <c r="R3022" s="16">
        <f>LOOKUP(Table5[[#This Row],[Item '#]],Ticket_Forms[Form Number],Ticket_Forms[Prizes])</f>
        <v>2250</v>
      </c>
      <c r="S3022" s="16">
        <f>LOOKUP(Table5[[#This Row],[Item '#]],Ticket_Forms[Form Number],Ticket_Forms[Location Rent])</f>
        <v>180</v>
      </c>
      <c r="T3022" s="16">
        <f>LOOKUP(Table5[[#This Row],[Item '#]],Ticket_Forms[Form Number],Ticket_Forms[Last Sale])</f>
        <v>200</v>
      </c>
      <c r="U3022" s="16" t="s">
        <v>3909</v>
      </c>
      <c r="V3022" s="58" t="str">
        <f>Table5[[#This Row],[Date Distributed]]</f>
        <v/>
      </c>
      <c r="W3022" s="3" t="str">
        <f>_xlfn.XLOOKUP(Table5[[#This Row],[Serial '#]],Table10[Serial '#],Table10[Charity Association],"",,)</f>
        <v/>
      </c>
    </row>
    <row r="3023" spans="1:23" hidden="1" x14ac:dyDescent="0.35">
      <c r="A3023" s="3">
        <v>3021</v>
      </c>
      <c r="B3023" s="78">
        <v>45545</v>
      </c>
      <c r="C3023" s="73" t="str">
        <f>_xlfn.XLOOKUP(Table5[[#This Row],[Serial '#]],Table10[Serial '#],Table10[Date],"",,)</f>
        <v/>
      </c>
      <c r="D30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23" s="73" t="str">
        <f>IF(Table5[[#This Row],[Date Distributed]]="","In Stock","Distributed")</f>
        <v>In Stock</v>
      </c>
      <c r="F3023" s="79" t="s">
        <v>660</v>
      </c>
      <c r="G3023" s="75" t="s">
        <v>761</v>
      </c>
      <c r="H3023" s="80" t="s">
        <v>787</v>
      </c>
      <c r="I3023" s="80" t="s">
        <v>787</v>
      </c>
      <c r="J3023" s="81" t="s">
        <v>3617</v>
      </c>
      <c r="K3023" s="80" t="s">
        <v>659</v>
      </c>
      <c r="L3023" s="3" t="str">
        <f>_xlfn.XLOOKUP(Table5[[#This Row],[Item '#]],Ticket_Forms[Form Number],Ticket_Forms[Game Name],"",,)</f>
        <v>Crowns and Bars</v>
      </c>
      <c r="M3023" s="15">
        <v>102</v>
      </c>
      <c r="N3023" s="3">
        <f>LOOKUP(Table5[[#This Row],[Item '#]],Ticket_Forms[Form Number],Ticket_Forms[Ticket Count])</f>
        <v>3000</v>
      </c>
      <c r="O3023" s="16">
        <f>LOOKUP(Table5[[#This Row],[Item '#]],Ticket_Forms[Form Number],Ticket_Forms[Ticket Value])</f>
        <v>1</v>
      </c>
      <c r="P3023" s="16">
        <f>LOOKUP(Table5[[#This Row],[Item '#]],Ticket_Forms[Form Number],Ticket_Forms[Revenue])</f>
        <v>3000</v>
      </c>
      <c r="Q3023" s="16">
        <f>LOOKUP(Table5[[#This Row],[Item '#]],Ticket_Forms[Form Number],Ticket_Forms[Ideal Profit])</f>
        <v>750</v>
      </c>
      <c r="R3023" s="16">
        <f>LOOKUP(Table5[[#This Row],[Item '#]],Ticket_Forms[Form Number],Ticket_Forms[Prizes])</f>
        <v>2250</v>
      </c>
      <c r="S3023" s="16">
        <f>LOOKUP(Table5[[#This Row],[Item '#]],Ticket_Forms[Form Number],Ticket_Forms[Location Rent])</f>
        <v>180</v>
      </c>
      <c r="T3023" s="16">
        <f>LOOKUP(Table5[[#This Row],[Item '#]],Ticket_Forms[Form Number],Ticket_Forms[Last Sale])</f>
        <v>200</v>
      </c>
      <c r="U3023" s="16" t="s">
        <v>3909</v>
      </c>
      <c r="V3023" s="58" t="str">
        <f>Table5[[#This Row],[Date Distributed]]</f>
        <v/>
      </c>
      <c r="W3023" s="3" t="str">
        <f>_xlfn.XLOOKUP(Table5[[#This Row],[Serial '#]],Table10[Serial '#],Table10[Charity Association],"",,)</f>
        <v/>
      </c>
    </row>
    <row r="3024" spans="1:23" hidden="1" x14ac:dyDescent="0.35">
      <c r="A3024" s="3">
        <v>3022</v>
      </c>
      <c r="B3024" s="78">
        <v>45545</v>
      </c>
      <c r="C3024" s="73" t="str">
        <f>_xlfn.XLOOKUP(Table5[[#This Row],[Serial '#]],Table10[Serial '#],Table10[Date],"",,)</f>
        <v/>
      </c>
      <c r="D30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24" s="73" t="str">
        <f>IF(Table5[[#This Row],[Date Distributed]]="","In Stock","Distributed")</f>
        <v>In Stock</v>
      </c>
      <c r="F3024" s="79" t="s">
        <v>660</v>
      </c>
      <c r="G3024" s="75" t="s">
        <v>761</v>
      </c>
      <c r="H3024" s="80" t="s">
        <v>787</v>
      </c>
      <c r="I3024" s="80" t="s">
        <v>787</v>
      </c>
      <c r="J3024" s="81" t="s">
        <v>3618</v>
      </c>
      <c r="K3024" s="80" t="s">
        <v>659</v>
      </c>
      <c r="L3024" s="3" t="str">
        <f>_xlfn.XLOOKUP(Table5[[#This Row],[Item '#]],Ticket_Forms[Form Number],Ticket_Forms[Game Name],"",,)</f>
        <v>Crowns and Bars</v>
      </c>
      <c r="M3024" s="15">
        <v>102</v>
      </c>
      <c r="N3024" s="3">
        <f>LOOKUP(Table5[[#This Row],[Item '#]],Ticket_Forms[Form Number],Ticket_Forms[Ticket Count])</f>
        <v>3000</v>
      </c>
      <c r="O3024" s="16">
        <f>LOOKUP(Table5[[#This Row],[Item '#]],Ticket_Forms[Form Number],Ticket_Forms[Ticket Value])</f>
        <v>1</v>
      </c>
      <c r="P3024" s="16">
        <f>LOOKUP(Table5[[#This Row],[Item '#]],Ticket_Forms[Form Number],Ticket_Forms[Revenue])</f>
        <v>3000</v>
      </c>
      <c r="Q3024" s="16">
        <f>LOOKUP(Table5[[#This Row],[Item '#]],Ticket_Forms[Form Number],Ticket_Forms[Ideal Profit])</f>
        <v>750</v>
      </c>
      <c r="R3024" s="16">
        <f>LOOKUP(Table5[[#This Row],[Item '#]],Ticket_Forms[Form Number],Ticket_Forms[Prizes])</f>
        <v>2250</v>
      </c>
      <c r="S3024" s="16">
        <f>LOOKUP(Table5[[#This Row],[Item '#]],Ticket_Forms[Form Number],Ticket_Forms[Location Rent])</f>
        <v>180</v>
      </c>
      <c r="T3024" s="16">
        <f>LOOKUP(Table5[[#This Row],[Item '#]],Ticket_Forms[Form Number],Ticket_Forms[Last Sale])</f>
        <v>200</v>
      </c>
      <c r="U3024" s="16" t="s">
        <v>3909</v>
      </c>
      <c r="V3024" s="58" t="str">
        <f>Table5[[#This Row],[Date Distributed]]</f>
        <v/>
      </c>
      <c r="W3024" s="3" t="str">
        <f>_xlfn.XLOOKUP(Table5[[#This Row],[Serial '#]],Table10[Serial '#],Table10[Charity Association],"",,)</f>
        <v/>
      </c>
    </row>
    <row r="3025" spans="1:23" hidden="1" x14ac:dyDescent="0.35">
      <c r="A3025" s="3">
        <v>3023</v>
      </c>
      <c r="B3025" s="78">
        <v>45545</v>
      </c>
      <c r="C3025" s="73" t="str">
        <f>_xlfn.XLOOKUP(Table5[[#This Row],[Serial '#]],Table10[Serial '#],Table10[Date],"",,)</f>
        <v/>
      </c>
      <c r="D30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25" s="73" t="str">
        <f>IF(Table5[[#This Row],[Date Distributed]]="","In Stock","Distributed")</f>
        <v>In Stock</v>
      </c>
      <c r="F3025" s="79" t="s">
        <v>660</v>
      </c>
      <c r="G3025" s="75" t="s">
        <v>761</v>
      </c>
      <c r="H3025" s="80" t="s">
        <v>787</v>
      </c>
      <c r="I3025" s="80" t="s">
        <v>787</v>
      </c>
      <c r="J3025" s="81" t="s">
        <v>3619</v>
      </c>
      <c r="K3025" s="80" t="s">
        <v>659</v>
      </c>
      <c r="L3025" s="3" t="str">
        <f>_xlfn.XLOOKUP(Table5[[#This Row],[Item '#]],Ticket_Forms[Form Number],Ticket_Forms[Game Name],"",,)</f>
        <v>Crowns and Bars</v>
      </c>
      <c r="M3025" s="15">
        <v>102</v>
      </c>
      <c r="N3025" s="3">
        <f>LOOKUP(Table5[[#This Row],[Item '#]],Ticket_Forms[Form Number],Ticket_Forms[Ticket Count])</f>
        <v>3000</v>
      </c>
      <c r="O3025" s="16">
        <f>LOOKUP(Table5[[#This Row],[Item '#]],Ticket_Forms[Form Number],Ticket_Forms[Ticket Value])</f>
        <v>1</v>
      </c>
      <c r="P3025" s="16">
        <f>LOOKUP(Table5[[#This Row],[Item '#]],Ticket_Forms[Form Number],Ticket_Forms[Revenue])</f>
        <v>3000</v>
      </c>
      <c r="Q3025" s="16">
        <f>LOOKUP(Table5[[#This Row],[Item '#]],Ticket_Forms[Form Number],Ticket_Forms[Ideal Profit])</f>
        <v>750</v>
      </c>
      <c r="R3025" s="16">
        <f>LOOKUP(Table5[[#This Row],[Item '#]],Ticket_Forms[Form Number],Ticket_Forms[Prizes])</f>
        <v>2250</v>
      </c>
      <c r="S3025" s="16">
        <f>LOOKUP(Table5[[#This Row],[Item '#]],Ticket_Forms[Form Number],Ticket_Forms[Location Rent])</f>
        <v>180</v>
      </c>
      <c r="T3025" s="16">
        <f>LOOKUP(Table5[[#This Row],[Item '#]],Ticket_Forms[Form Number],Ticket_Forms[Last Sale])</f>
        <v>200</v>
      </c>
      <c r="U3025" s="16" t="s">
        <v>3909</v>
      </c>
      <c r="V3025" s="58" t="str">
        <f>Table5[[#This Row],[Date Distributed]]</f>
        <v/>
      </c>
      <c r="W3025" s="3" t="str">
        <f>_xlfn.XLOOKUP(Table5[[#This Row],[Serial '#]],Table10[Serial '#],Table10[Charity Association],"",,)</f>
        <v/>
      </c>
    </row>
    <row r="3026" spans="1:23" hidden="1" x14ac:dyDescent="0.35">
      <c r="A3026" s="3">
        <v>3024</v>
      </c>
      <c r="B3026" s="78">
        <v>45545</v>
      </c>
      <c r="C3026" s="73" t="str">
        <f>_xlfn.XLOOKUP(Table5[[#This Row],[Serial '#]],Table10[Serial '#],Table10[Date],"",,)</f>
        <v/>
      </c>
      <c r="D30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26" s="73" t="str">
        <f>IF(Table5[[#This Row],[Date Distributed]]="","In Stock","Distributed")</f>
        <v>In Stock</v>
      </c>
      <c r="F3026" s="79" t="s">
        <v>660</v>
      </c>
      <c r="G3026" s="75" t="s">
        <v>761</v>
      </c>
      <c r="H3026" s="80" t="s">
        <v>787</v>
      </c>
      <c r="I3026" s="80" t="s">
        <v>787</v>
      </c>
      <c r="J3026" s="81" t="s">
        <v>3620</v>
      </c>
      <c r="K3026" s="80" t="s">
        <v>659</v>
      </c>
      <c r="L3026" s="3" t="str">
        <f>_xlfn.XLOOKUP(Table5[[#This Row],[Item '#]],Ticket_Forms[Form Number],Ticket_Forms[Game Name],"",,)</f>
        <v>Crowns and Bars</v>
      </c>
      <c r="M3026" s="15">
        <v>102</v>
      </c>
      <c r="N3026" s="3">
        <f>LOOKUP(Table5[[#This Row],[Item '#]],Ticket_Forms[Form Number],Ticket_Forms[Ticket Count])</f>
        <v>3000</v>
      </c>
      <c r="O3026" s="16">
        <f>LOOKUP(Table5[[#This Row],[Item '#]],Ticket_Forms[Form Number],Ticket_Forms[Ticket Value])</f>
        <v>1</v>
      </c>
      <c r="P3026" s="16">
        <f>LOOKUP(Table5[[#This Row],[Item '#]],Ticket_Forms[Form Number],Ticket_Forms[Revenue])</f>
        <v>3000</v>
      </c>
      <c r="Q3026" s="16">
        <f>LOOKUP(Table5[[#This Row],[Item '#]],Ticket_Forms[Form Number],Ticket_Forms[Ideal Profit])</f>
        <v>750</v>
      </c>
      <c r="R3026" s="16">
        <f>LOOKUP(Table5[[#This Row],[Item '#]],Ticket_Forms[Form Number],Ticket_Forms[Prizes])</f>
        <v>2250</v>
      </c>
      <c r="S3026" s="16">
        <f>LOOKUP(Table5[[#This Row],[Item '#]],Ticket_Forms[Form Number],Ticket_Forms[Location Rent])</f>
        <v>180</v>
      </c>
      <c r="T3026" s="16">
        <f>LOOKUP(Table5[[#This Row],[Item '#]],Ticket_Forms[Form Number],Ticket_Forms[Last Sale])</f>
        <v>200</v>
      </c>
      <c r="U3026" s="16" t="s">
        <v>3909</v>
      </c>
      <c r="V3026" s="58" t="str">
        <f>Table5[[#This Row],[Date Distributed]]</f>
        <v/>
      </c>
      <c r="W3026" s="3" t="str">
        <f>_xlfn.XLOOKUP(Table5[[#This Row],[Serial '#]],Table10[Serial '#],Table10[Charity Association],"",,)</f>
        <v/>
      </c>
    </row>
    <row r="3027" spans="1:23" hidden="1" x14ac:dyDescent="0.35">
      <c r="A3027" s="3">
        <v>3025</v>
      </c>
      <c r="B3027" s="78">
        <v>45545</v>
      </c>
      <c r="C3027" s="73" t="str">
        <f>_xlfn.XLOOKUP(Table5[[#This Row],[Serial '#]],Table10[Serial '#],Table10[Date],"",,)</f>
        <v/>
      </c>
      <c r="D30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27" s="73" t="str">
        <f>IF(Table5[[#This Row],[Date Distributed]]="","In Stock","Distributed")</f>
        <v>In Stock</v>
      </c>
      <c r="F3027" s="79" t="s">
        <v>660</v>
      </c>
      <c r="G3027" s="75" t="s">
        <v>761</v>
      </c>
      <c r="H3027" s="80" t="s">
        <v>787</v>
      </c>
      <c r="I3027" s="80" t="s">
        <v>787</v>
      </c>
      <c r="J3027" s="81" t="s">
        <v>3621</v>
      </c>
      <c r="K3027" s="80" t="s">
        <v>659</v>
      </c>
      <c r="L3027" s="3" t="str">
        <f>_xlfn.XLOOKUP(Table5[[#This Row],[Item '#]],Ticket_Forms[Form Number],Ticket_Forms[Game Name],"",,)</f>
        <v>Crowns and Bars</v>
      </c>
      <c r="M3027" s="15">
        <v>102</v>
      </c>
      <c r="N3027" s="3">
        <f>LOOKUP(Table5[[#This Row],[Item '#]],Ticket_Forms[Form Number],Ticket_Forms[Ticket Count])</f>
        <v>3000</v>
      </c>
      <c r="O3027" s="16">
        <f>LOOKUP(Table5[[#This Row],[Item '#]],Ticket_Forms[Form Number],Ticket_Forms[Ticket Value])</f>
        <v>1</v>
      </c>
      <c r="P3027" s="16">
        <f>LOOKUP(Table5[[#This Row],[Item '#]],Ticket_Forms[Form Number],Ticket_Forms[Revenue])</f>
        <v>3000</v>
      </c>
      <c r="Q3027" s="16">
        <f>LOOKUP(Table5[[#This Row],[Item '#]],Ticket_Forms[Form Number],Ticket_Forms[Ideal Profit])</f>
        <v>750</v>
      </c>
      <c r="R3027" s="16">
        <f>LOOKUP(Table5[[#This Row],[Item '#]],Ticket_Forms[Form Number],Ticket_Forms[Prizes])</f>
        <v>2250</v>
      </c>
      <c r="S3027" s="16">
        <f>LOOKUP(Table5[[#This Row],[Item '#]],Ticket_Forms[Form Number],Ticket_Forms[Location Rent])</f>
        <v>180</v>
      </c>
      <c r="T3027" s="16">
        <f>LOOKUP(Table5[[#This Row],[Item '#]],Ticket_Forms[Form Number],Ticket_Forms[Last Sale])</f>
        <v>200</v>
      </c>
      <c r="U3027" s="16" t="s">
        <v>3909</v>
      </c>
      <c r="V3027" s="58" t="str">
        <f>Table5[[#This Row],[Date Distributed]]</f>
        <v/>
      </c>
      <c r="W3027" s="3" t="str">
        <f>_xlfn.XLOOKUP(Table5[[#This Row],[Serial '#]],Table10[Serial '#],Table10[Charity Association],"",,)</f>
        <v/>
      </c>
    </row>
    <row r="3028" spans="1:23" hidden="1" x14ac:dyDescent="0.35">
      <c r="A3028" s="3">
        <v>3026</v>
      </c>
      <c r="B3028" s="78">
        <v>45545</v>
      </c>
      <c r="C3028" s="73" t="str">
        <f>_xlfn.XLOOKUP(Table5[[#This Row],[Serial '#]],Table10[Serial '#],Table10[Date],"",,)</f>
        <v/>
      </c>
      <c r="D30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28" s="73" t="str">
        <f>IF(Table5[[#This Row],[Date Distributed]]="","In Stock","Distributed")</f>
        <v>In Stock</v>
      </c>
      <c r="F3028" s="79" t="s">
        <v>660</v>
      </c>
      <c r="G3028" s="75" t="s">
        <v>761</v>
      </c>
      <c r="H3028" s="80" t="s">
        <v>787</v>
      </c>
      <c r="I3028" s="80" t="s">
        <v>787</v>
      </c>
      <c r="J3028" s="81" t="s">
        <v>3622</v>
      </c>
      <c r="K3028" s="80" t="s">
        <v>659</v>
      </c>
      <c r="L3028" s="3" t="str">
        <f>_xlfn.XLOOKUP(Table5[[#This Row],[Item '#]],Ticket_Forms[Form Number],Ticket_Forms[Game Name],"",,)</f>
        <v>Crowns and Bars</v>
      </c>
      <c r="M3028" s="15">
        <v>102</v>
      </c>
      <c r="N3028" s="3">
        <f>LOOKUP(Table5[[#This Row],[Item '#]],Ticket_Forms[Form Number],Ticket_Forms[Ticket Count])</f>
        <v>3000</v>
      </c>
      <c r="O3028" s="16">
        <f>LOOKUP(Table5[[#This Row],[Item '#]],Ticket_Forms[Form Number],Ticket_Forms[Ticket Value])</f>
        <v>1</v>
      </c>
      <c r="P3028" s="16">
        <f>LOOKUP(Table5[[#This Row],[Item '#]],Ticket_Forms[Form Number],Ticket_Forms[Revenue])</f>
        <v>3000</v>
      </c>
      <c r="Q3028" s="16">
        <f>LOOKUP(Table5[[#This Row],[Item '#]],Ticket_Forms[Form Number],Ticket_Forms[Ideal Profit])</f>
        <v>750</v>
      </c>
      <c r="R3028" s="16">
        <f>LOOKUP(Table5[[#This Row],[Item '#]],Ticket_Forms[Form Number],Ticket_Forms[Prizes])</f>
        <v>2250</v>
      </c>
      <c r="S3028" s="16">
        <f>LOOKUP(Table5[[#This Row],[Item '#]],Ticket_Forms[Form Number],Ticket_Forms[Location Rent])</f>
        <v>180</v>
      </c>
      <c r="T3028" s="16">
        <f>LOOKUP(Table5[[#This Row],[Item '#]],Ticket_Forms[Form Number],Ticket_Forms[Last Sale])</f>
        <v>200</v>
      </c>
      <c r="U3028" s="16" t="s">
        <v>3909</v>
      </c>
      <c r="V3028" s="58" t="str">
        <f>Table5[[#This Row],[Date Distributed]]</f>
        <v/>
      </c>
      <c r="W3028" s="3" t="str">
        <f>_xlfn.XLOOKUP(Table5[[#This Row],[Serial '#]],Table10[Serial '#],Table10[Charity Association],"",,)</f>
        <v/>
      </c>
    </row>
    <row r="3029" spans="1:23" hidden="1" x14ac:dyDescent="0.35">
      <c r="A3029" s="3">
        <v>3027</v>
      </c>
      <c r="B3029" s="78">
        <v>45545</v>
      </c>
      <c r="C3029" s="73" t="str">
        <f>_xlfn.XLOOKUP(Table5[[#This Row],[Serial '#]],Table10[Serial '#],Table10[Date],"",,)</f>
        <v/>
      </c>
      <c r="D30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29" s="73" t="str">
        <f>IF(Table5[[#This Row],[Date Distributed]]="","In Stock","Distributed")</f>
        <v>In Stock</v>
      </c>
      <c r="F3029" s="79" t="s">
        <v>660</v>
      </c>
      <c r="G3029" s="75" t="s">
        <v>761</v>
      </c>
      <c r="H3029" s="80" t="s">
        <v>787</v>
      </c>
      <c r="I3029" s="80" t="s">
        <v>787</v>
      </c>
      <c r="J3029" s="81" t="s">
        <v>3623</v>
      </c>
      <c r="K3029" s="80" t="s">
        <v>659</v>
      </c>
      <c r="L3029" s="3" t="str">
        <f>_xlfn.XLOOKUP(Table5[[#This Row],[Item '#]],Ticket_Forms[Form Number],Ticket_Forms[Game Name],"",,)</f>
        <v>Crowns and Bars</v>
      </c>
      <c r="M3029" s="15">
        <v>102</v>
      </c>
      <c r="N3029" s="3">
        <f>LOOKUP(Table5[[#This Row],[Item '#]],Ticket_Forms[Form Number],Ticket_Forms[Ticket Count])</f>
        <v>3000</v>
      </c>
      <c r="O3029" s="16">
        <f>LOOKUP(Table5[[#This Row],[Item '#]],Ticket_Forms[Form Number],Ticket_Forms[Ticket Value])</f>
        <v>1</v>
      </c>
      <c r="P3029" s="16">
        <f>LOOKUP(Table5[[#This Row],[Item '#]],Ticket_Forms[Form Number],Ticket_Forms[Revenue])</f>
        <v>3000</v>
      </c>
      <c r="Q3029" s="16">
        <f>LOOKUP(Table5[[#This Row],[Item '#]],Ticket_Forms[Form Number],Ticket_Forms[Ideal Profit])</f>
        <v>750</v>
      </c>
      <c r="R3029" s="16">
        <f>LOOKUP(Table5[[#This Row],[Item '#]],Ticket_Forms[Form Number],Ticket_Forms[Prizes])</f>
        <v>2250</v>
      </c>
      <c r="S3029" s="16">
        <f>LOOKUP(Table5[[#This Row],[Item '#]],Ticket_Forms[Form Number],Ticket_Forms[Location Rent])</f>
        <v>180</v>
      </c>
      <c r="T3029" s="16">
        <f>LOOKUP(Table5[[#This Row],[Item '#]],Ticket_Forms[Form Number],Ticket_Forms[Last Sale])</f>
        <v>200</v>
      </c>
      <c r="U3029" s="16" t="s">
        <v>3909</v>
      </c>
      <c r="V3029" s="58" t="str">
        <f>Table5[[#This Row],[Date Distributed]]</f>
        <v/>
      </c>
      <c r="W3029" s="3" t="str">
        <f>_xlfn.XLOOKUP(Table5[[#This Row],[Serial '#]],Table10[Serial '#],Table10[Charity Association],"",,)</f>
        <v/>
      </c>
    </row>
    <row r="3030" spans="1:23" hidden="1" x14ac:dyDescent="0.35">
      <c r="A3030" s="3">
        <v>3028</v>
      </c>
      <c r="B3030" s="78">
        <v>45545</v>
      </c>
      <c r="C3030" s="73" t="str">
        <f>_xlfn.XLOOKUP(Table5[[#This Row],[Serial '#]],Table10[Serial '#],Table10[Date],"",,)</f>
        <v/>
      </c>
      <c r="D30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30" s="73" t="str">
        <f>IF(Table5[[#This Row],[Date Distributed]]="","In Stock","Distributed")</f>
        <v>In Stock</v>
      </c>
      <c r="F3030" s="79" t="s">
        <v>660</v>
      </c>
      <c r="G3030" s="75" t="s">
        <v>761</v>
      </c>
      <c r="H3030" s="80" t="s">
        <v>787</v>
      </c>
      <c r="I3030" s="80" t="s">
        <v>787</v>
      </c>
      <c r="J3030" s="81" t="s">
        <v>3624</v>
      </c>
      <c r="K3030" s="80" t="s">
        <v>659</v>
      </c>
      <c r="L3030" s="3" t="str">
        <f>_xlfn.XLOOKUP(Table5[[#This Row],[Item '#]],Ticket_Forms[Form Number],Ticket_Forms[Game Name],"",,)</f>
        <v>Crowns and Bars</v>
      </c>
      <c r="M3030" s="15">
        <v>102</v>
      </c>
      <c r="N3030" s="3">
        <f>LOOKUP(Table5[[#This Row],[Item '#]],Ticket_Forms[Form Number],Ticket_Forms[Ticket Count])</f>
        <v>3000</v>
      </c>
      <c r="O3030" s="16">
        <f>LOOKUP(Table5[[#This Row],[Item '#]],Ticket_Forms[Form Number],Ticket_Forms[Ticket Value])</f>
        <v>1</v>
      </c>
      <c r="P3030" s="16">
        <f>LOOKUP(Table5[[#This Row],[Item '#]],Ticket_Forms[Form Number],Ticket_Forms[Revenue])</f>
        <v>3000</v>
      </c>
      <c r="Q3030" s="16">
        <f>LOOKUP(Table5[[#This Row],[Item '#]],Ticket_Forms[Form Number],Ticket_Forms[Ideal Profit])</f>
        <v>750</v>
      </c>
      <c r="R3030" s="16">
        <f>LOOKUP(Table5[[#This Row],[Item '#]],Ticket_Forms[Form Number],Ticket_Forms[Prizes])</f>
        <v>2250</v>
      </c>
      <c r="S3030" s="16">
        <f>LOOKUP(Table5[[#This Row],[Item '#]],Ticket_Forms[Form Number],Ticket_Forms[Location Rent])</f>
        <v>180</v>
      </c>
      <c r="T3030" s="16">
        <f>LOOKUP(Table5[[#This Row],[Item '#]],Ticket_Forms[Form Number],Ticket_Forms[Last Sale])</f>
        <v>200</v>
      </c>
      <c r="U3030" s="16" t="s">
        <v>3909</v>
      </c>
      <c r="V3030" s="58" t="str">
        <f>Table5[[#This Row],[Date Distributed]]</f>
        <v/>
      </c>
      <c r="W3030" s="3" t="str">
        <f>_xlfn.XLOOKUP(Table5[[#This Row],[Serial '#]],Table10[Serial '#],Table10[Charity Association],"",,)</f>
        <v/>
      </c>
    </row>
    <row r="3031" spans="1:23" hidden="1" x14ac:dyDescent="0.35">
      <c r="A3031" s="3">
        <v>3029</v>
      </c>
      <c r="B3031" s="78">
        <v>45545</v>
      </c>
      <c r="C3031" s="73" t="str">
        <f>_xlfn.XLOOKUP(Table5[[#This Row],[Serial '#]],Table10[Serial '#],Table10[Date],"",,)</f>
        <v/>
      </c>
      <c r="D30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31" s="73" t="str">
        <f>IF(Table5[[#This Row],[Date Distributed]]="","In Stock","Distributed")</f>
        <v>In Stock</v>
      </c>
      <c r="F3031" s="79" t="s">
        <v>660</v>
      </c>
      <c r="G3031" s="75" t="s">
        <v>761</v>
      </c>
      <c r="H3031" s="80" t="s">
        <v>787</v>
      </c>
      <c r="I3031" s="80" t="s">
        <v>787</v>
      </c>
      <c r="J3031" s="81" t="s">
        <v>3625</v>
      </c>
      <c r="K3031" s="80" t="s">
        <v>659</v>
      </c>
      <c r="L3031" s="3" t="str">
        <f>_xlfn.XLOOKUP(Table5[[#This Row],[Item '#]],Ticket_Forms[Form Number],Ticket_Forms[Game Name],"",,)</f>
        <v>Crowns and Bars</v>
      </c>
      <c r="M3031" s="15">
        <v>102</v>
      </c>
      <c r="N3031" s="3">
        <f>LOOKUP(Table5[[#This Row],[Item '#]],Ticket_Forms[Form Number],Ticket_Forms[Ticket Count])</f>
        <v>3000</v>
      </c>
      <c r="O3031" s="16">
        <f>LOOKUP(Table5[[#This Row],[Item '#]],Ticket_Forms[Form Number],Ticket_Forms[Ticket Value])</f>
        <v>1</v>
      </c>
      <c r="P3031" s="16">
        <f>LOOKUP(Table5[[#This Row],[Item '#]],Ticket_Forms[Form Number],Ticket_Forms[Revenue])</f>
        <v>3000</v>
      </c>
      <c r="Q3031" s="16">
        <f>LOOKUP(Table5[[#This Row],[Item '#]],Ticket_Forms[Form Number],Ticket_Forms[Ideal Profit])</f>
        <v>750</v>
      </c>
      <c r="R3031" s="16">
        <f>LOOKUP(Table5[[#This Row],[Item '#]],Ticket_Forms[Form Number],Ticket_Forms[Prizes])</f>
        <v>2250</v>
      </c>
      <c r="S3031" s="16">
        <f>LOOKUP(Table5[[#This Row],[Item '#]],Ticket_Forms[Form Number],Ticket_Forms[Location Rent])</f>
        <v>180</v>
      </c>
      <c r="T3031" s="16">
        <f>LOOKUP(Table5[[#This Row],[Item '#]],Ticket_Forms[Form Number],Ticket_Forms[Last Sale])</f>
        <v>200</v>
      </c>
      <c r="U3031" s="16" t="s">
        <v>3909</v>
      </c>
      <c r="V3031" s="58" t="str">
        <f>Table5[[#This Row],[Date Distributed]]</f>
        <v/>
      </c>
      <c r="W3031" s="3" t="str">
        <f>_xlfn.XLOOKUP(Table5[[#This Row],[Serial '#]],Table10[Serial '#],Table10[Charity Association],"",,)</f>
        <v/>
      </c>
    </row>
    <row r="3032" spans="1:23" hidden="1" x14ac:dyDescent="0.35">
      <c r="A3032" s="3">
        <v>3030</v>
      </c>
      <c r="B3032" s="78">
        <v>45545</v>
      </c>
      <c r="C3032" s="73" t="str">
        <f>_xlfn.XLOOKUP(Table5[[#This Row],[Serial '#]],Table10[Serial '#],Table10[Date],"",,)</f>
        <v/>
      </c>
      <c r="D30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32" s="73" t="str">
        <f>IF(Table5[[#This Row],[Date Distributed]]="","In Stock","Distributed")</f>
        <v>In Stock</v>
      </c>
      <c r="F3032" s="79" t="s">
        <v>660</v>
      </c>
      <c r="G3032" s="75" t="s">
        <v>761</v>
      </c>
      <c r="H3032" s="80" t="s">
        <v>787</v>
      </c>
      <c r="I3032" s="80" t="s">
        <v>787</v>
      </c>
      <c r="J3032" s="81" t="s">
        <v>3626</v>
      </c>
      <c r="K3032" s="80" t="s">
        <v>659</v>
      </c>
      <c r="L3032" s="3" t="str">
        <f>_xlfn.XLOOKUP(Table5[[#This Row],[Item '#]],Ticket_Forms[Form Number],Ticket_Forms[Game Name],"",,)</f>
        <v>Crowns and Bars</v>
      </c>
      <c r="M3032" s="15">
        <v>102</v>
      </c>
      <c r="N3032" s="3">
        <f>LOOKUP(Table5[[#This Row],[Item '#]],Ticket_Forms[Form Number],Ticket_Forms[Ticket Count])</f>
        <v>3000</v>
      </c>
      <c r="O3032" s="16">
        <f>LOOKUP(Table5[[#This Row],[Item '#]],Ticket_Forms[Form Number],Ticket_Forms[Ticket Value])</f>
        <v>1</v>
      </c>
      <c r="P3032" s="16">
        <f>LOOKUP(Table5[[#This Row],[Item '#]],Ticket_Forms[Form Number],Ticket_Forms[Revenue])</f>
        <v>3000</v>
      </c>
      <c r="Q3032" s="16">
        <f>LOOKUP(Table5[[#This Row],[Item '#]],Ticket_Forms[Form Number],Ticket_Forms[Ideal Profit])</f>
        <v>750</v>
      </c>
      <c r="R3032" s="16">
        <f>LOOKUP(Table5[[#This Row],[Item '#]],Ticket_Forms[Form Number],Ticket_Forms[Prizes])</f>
        <v>2250</v>
      </c>
      <c r="S3032" s="16">
        <f>LOOKUP(Table5[[#This Row],[Item '#]],Ticket_Forms[Form Number],Ticket_Forms[Location Rent])</f>
        <v>180</v>
      </c>
      <c r="T3032" s="16">
        <f>LOOKUP(Table5[[#This Row],[Item '#]],Ticket_Forms[Form Number],Ticket_Forms[Last Sale])</f>
        <v>200</v>
      </c>
      <c r="U3032" s="16" t="s">
        <v>3909</v>
      </c>
      <c r="V3032" s="58" t="str">
        <f>Table5[[#This Row],[Date Distributed]]</f>
        <v/>
      </c>
      <c r="W3032" s="3" t="str">
        <f>_xlfn.XLOOKUP(Table5[[#This Row],[Serial '#]],Table10[Serial '#],Table10[Charity Association],"",,)</f>
        <v/>
      </c>
    </row>
    <row r="3033" spans="1:23" hidden="1" x14ac:dyDescent="0.35">
      <c r="A3033" s="3">
        <v>3031</v>
      </c>
      <c r="B3033" s="78">
        <v>45545</v>
      </c>
      <c r="C3033" s="73" t="str">
        <f>_xlfn.XLOOKUP(Table5[[#This Row],[Serial '#]],Table10[Serial '#],Table10[Date],"",,)</f>
        <v/>
      </c>
      <c r="D30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33" s="73" t="str">
        <f>IF(Table5[[#This Row],[Date Distributed]]="","In Stock","Distributed")</f>
        <v>In Stock</v>
      </c>
      <c r="F3033" s="79" t="s">
        <v>660</v>
      </c>
      <c r="G3033" s="75" t="s">
        <v>761</v>
      </c>
      <c r="H3033" s="80" t="s">
        <v>787</v>
      </c>
      <c r="I3033" s="80" t="s">
        <v>787</v>
      </c>
      <c r="J3033" s="81" t="s">
        <v>3627</v>
      </c>
      <c r="K3033" s="80" t="s">
        <v>659</v>
      </c>
      <c r="L3033" s="3" t="str">
        <f>_xlfn.XLOOKUP(Table5[[#This Row],[Item '#]],Ticket_Forms[Form Number],Ticket_Forms[Game Name],"",,)</f>
        <v>Crowns and Bars</v>
      </c>
      <c r="M3033" s="15">
        <v>102</v>
      </c>
      <c r="N3033" s="3">
        <f>LOOKUP(Table5[[#This Row],[Item '#]],Ticket_Forms[Form Number],Ticket_Forms[Ticket Count])</f>
        <v>3000</v>
      </c>
      <c r="O3033" s="16">
        <f>LOOKUP(Table5[[#This Row],[Item '#]],Ticket_Forms[Form Number],Ticket_Forms[Ticket Value])</f>
        <v>1</v>
      </c>
      <c r="P3033" s="16">
        <f>LOOKUP(Table5[[#This Row],[Item '#]],Ticket_Forms[Form Number],Ticket_Forms[Revenue])</f>
        <v>3000</v>
      </c>
      <c r="Q3033" s="16">
        <f>LOOKUP(Table5[[#This Row],[Item '#]],Ticket_Forms[Form Number],Ticket_Forms[Ideal Profit])</f>
        <v>750</v>
      </c>
      <c r="R3033" s="16">
        <f>LOOKUP(Table5[[#This Row],[Item '#]],Ticket_Forms[Form Number],Ticket_Forms[Prizes])</f>
        <v>2250</v>
      </c>
      <c r="S3033" s="16">
        <f>LOOKUP(Table5[[#This Row],[Item '#]],Ticket_Forms[Form Number],Ticket_Forms[Location Rent])</f>
        <v>180</v>
      </c>
      <c r="T3033" s="16">
        <f>LOOKUP(Table5[[#This Row],[Item '#]],Ticket_Forms[Form Number],Ticket_Forms[Last Sale])</f>
        <v>200</v>
      </c>
      <c r="U3033" s="16" t="s">
        <v>3909</v>
      </c>
      <c r="V3033" s="58" t="str">
        <f>Table5[[#This Row],[Date Distributed]]</f>
        <v/>
      </c>
      <c r="W3033" s="3" t="str">
        <f>_xlfn.XLOOKUP(Table5[[#This Row],[Serial '#]],Table10[Serial '#],Table10[Charity Association],"",,)</f>
        <v/>
      </c>
    </row>
    <row r="3034" spans="1:23" hidden="1" x14ac:dyDescent="0.35">
      <c r="A3034" s="3">
        <v>3032</v>
      </c>
      <c r="B3034" s="78">
        <v>45545</v>
      </c>
      <c r="C3034" s="73" t="str">
        <f>_xlfn.XLOOKUP(Table5[[#This Row],[Serial '#]],Table10[Serial '#],Table10[Date],"",,)</f>
        <v/>
      </c>
      <c r="D30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34" s="73" t="str">
        <f>IF(Table5[[#This Row],[Date Distributed]]="","In Stock","Distributed")</f>
        <v>In Stock</v>
      </c>
      <c r="F3034" s="79" t="s">
        <v>660</v>
      </c>
      <c r="G3034" s="75" t="s">
        <v>761</v>
      </c>
      <c r="H3034" s="80" t="s">
        <v>787</v>
      </c>
      <c r="I3034" s="80" t="s">
        <v>787</v>
      </c>
      <c r="J3034" s="81" t="s">
        <v>3628</v>
      </c>
      <c r="K3034" s="80" t="s">
        <v>659</v>
      </c>
      <c r="L3034" s="3" t="str">
        <f>_xlfn.XLOOKUP(Table5[[#This Row],[Item '#]],Ticket_Forms[Form Number],Ticket_Forms[Game Name],"",,)</f>
        <v>Crowns and Bars</v>
      </c>
      <c r="M3034" s="15">
        <v>102</v>
      </c>
      <c r="N3034" s="3">
        <f>LOOKUP(Table5[[#This Row],[Item '#]],Ticket_Forms[Form Number],Ticket_Forms[Ticket Count])</f>
        <v>3000</v>
      </c>
      <c r="O3034" s="16">
        <f>LOOKUP(Table5[[#This Row],[Item '#]],Ticket_Forms[Form Number],Ticket_Forms[Ticket Value])</f>
        <v>1</v>
      </c>
      <c r="P3034" s="16">
        <f>LOOKUP(Table5[[#This Row],[Item '#]],Ticket_Forms[Form Number],Ticket_Forms[Revenue])</f>
        <v>3000</v>
      </c>
      <c r="Q3034" s="16">
        <f>LOOKUP(Table5[[#This Row],[Item '#]],Ticket_Forms[Form Number],Ticket_Forms[Ideal Profit])</f>
        <v>750</v>
      </c>
      <c r="R3034" s="16">
        <f>LOOKUP(Table5[[#This Row],[Item '#]],Ticket_Forms[Form Number],Ticket_Forms[Prizes])</f>
        <v>2250</v>
      </c>
      <c r="S3034" s="16">
        <f>LOOKUP(Table5[[#This Row],[Item '#]],Ticket_Forms[Form Number],Ticket_Forms[Location Rent])</f>
        <v>180</v>
      </c>
      <c r="T3034" s="16">
        <f>LOOKUP(Table5[[#This Row],[Item '#]],Ticket_Forms[Form Number],Ticket_Forms[Last Sale])</f>
        <v>200</v>
      </c>
      <c r="U3034" s="16" t="s">
        <v>3909</v>
      </c>
      <c r="V3034" s="58" t="str">
        <f>Table5[[#This Row],[Date Distributed]]</f>
        <v/>
      </c>
      <c r="W3034" s="3" t="str">
        <f>_xlfn.XLOOKUP(Table5[[#This Row],[Serial '#]],Table10[Serial '#],Table10[Charity Association],"",,)</f>
        <v/>
      </c>
    </row>
    <row r="3035" spans="1:23" hidden="1" x14ac:dyDescent="0.35">
      <c r="A3035" s="3">
        <v>3033</v>
      </c>
      <c r="B3035" s="78">
        <v>45545</v>
      </c>
      <c r="C3035" s="73" t="str">
        <f>_xlfn.XLOOKUP(Table5[[#This Row],[Serial '#]],Table10[Serial '#],Table10[Date],"",,)</f>
        <v/>
      </c>
      <c r="D30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35" s="73" t="str">
        <f>IF(Table5[[#This Row],[Date Distributed]]="","In Stock","Distributed")</f>
        <v>In Stock</v>
      </c>
      <c r="F3035" s="79" t="s">
        <v>660</v>
      </c>
      <c r="G3035" s="75" t="s">
        <v>761</v>
      </c>
      <c r="H3035" s="80" t="s">
        <v>787</v>
      </c>
      <c r="I3035" s="80" t="s">
        <v>787</v>
      </c>
      <c r="J3035" s="81" t="s">
        <v>3629</v>
      </c>
      <c r="K3035" s="80" t="s">
        <v>659</v>
      </c>
      <c r="L3035" s="3" t="str">
        <f>_xlfn.XLOOKUP(Table5[[#This Row],[Item '#]],Ticket_Forms[Form Number],Ticket_Forms[Game Name],"",,)</f>
        <v>Crowns and Bars</v>
      </c>
      <c r="M3035" s="15">
        <v>102</v>
      </c>
      <c r="N3035" s="3">
        <f>LOOKUP(Table5[[#This Row],[Item '#]],Ticket_Forms[Form Number],Ticket_Forms[Ticket Count])</f>
        <v>3000</v>
      </c>
      <c r="O3035" s="16">
        <f>LOOKUP(Table5[[#This Row],[Item '#]],Ticket_Forms[Form Number],Ticket_Forms[Ticket Value])</f>
        <v>1</v>
      </c>
      <c r="P3035" s="16">
        <f>LOOKUP(Table5[[#This Row],[Item '#]],Ticket_Forms[Form Number],Ticket_Forms[Revenue])</f>
        <v>3000</v>
      </c>
      <c r="Q3035" s="16">
        <f>LOOKUP(Table5[[#This Row],[Item '#]],Ticket_Forms[Form Number],Ticket_Forms[Ideal Profit])</f>
        <v>750</v>
      </c>
      <c r="R3035" s="16">
        <f>LOOKUP(Table5[[#This Row],[Item '#]],Ticket_Forms[Form Number],Ticket_Forms[Prizes])</f>
        <v>2250</v>
      </c>
      <c r="S3035" s="16">
        <f>LOOKUP(Table5[[#This Row],[Item '#]],Ticket_Forms[Form Number],Ticket_Forms[Location Rent])</f>
        <v>180</v>
      </c>
      <c r="T3035" s="16">
        <f>LOOKUP(Table5[[#This Row],[Item '#]],Ticket_Forms[Form Number],Ticket_Forms[Last Sale])</f>
        <v>200</v>
      </c>
      <c r="U3035" s="16" t="s">
        <v>3909</v>
      </c>
      <c r="V3035" s="58" t="str">
        <f>Table5[[#This Row],[Date Distributed]]</f>
        <v/>
      </c>
      <c r="W3035" s="3" t="str">
        <f>_xlfn.XLOOKUP(Table5[[#This Row],[Serial '#]],Table10[Serial '#],Table10[Charity Association],"",,)</f>
        <v/>
      </c>
    </row>
    <row r="3036" spans="1:23" hidden="1" x14ac:dyDescent="0.35">
      <c r="A3036" s="3">
        <v>3034</v>
      </c>
      <c r="B3036" s="78">
        <v>45545</v>
      </c>
      <c r="C3036" s="73" t="str">
        <f>_xlfn.XLOOKUP(Table5[[#This Row],[Serial '#]],Table10[Serial '#],Table10[Date],"",,)</f>
        <v/>
      </c>
      <c r="D30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36" s="73" t="str">
        <f>IF(Table5[[#This Row],[Date Distributed]]="","In Stock","Distributed")</f>
        <v>In Stock</v>
      </c>
      <c r="F3036" s="79" t="s">
        <v>660</v>
      </c>
      <c r="G3036" s="75" t="s">
        <v>761</v>
      </c>
      <c r="H3036" s="80" t="s">
        <v>787</v>
      </c>
      <c r="I3036" s="80" t="s">
        <v>787</v>
      </c>
      <c r="J3036" s="81" t="s">
        <v>3630</v>
      </c>
      <c r="K3036" s="80" t="s">
        <v>659</v>
      </c>
      <c r="L3036" s="3" t="str">
        <f>_xlfn.XLOOKUP(Table5[[#This Row],[Item '#]],Ticket_Forms[Form Number],Ticket_Forms[Game Name],"",,)</f>
        <v>Crowns and Bars</v>
      </c>
      <c r="M3036" s="15">
        <v>102</v>
      </c>
      <c r="N3036" s="3">
        <f>LOOKUP(Table5[[#This Row],[Item '#]],Ticket_Forms[Form Number],Ticket_Forms[Ticket Count])</f>
        <v>3000</v>
      </c>
      <c r="O3036" s="16">
        <f>LOOKUP(Table5[[#This Row],[Item '#]],Ticket_Forms[Form Number],Ticket_Forms[Ticket Value])</f>
        <v>1</v>
      </c>
      <c r="P3036" s="16">
        <f>LOOKUP(Table5[[#This Row],[Item '#]],Ticket_Forms[Form Number],Ticket_Forms[Revenue])</f>
        <v>3000</v>
      </c>
      <c r="Q3036" s="16">
        <f>LOOKUP(Table5[[#This Row],[Item '#]],Ticket_Forms[Form Number],Ticket_Forms[Ideal Profit])</f>
        <v>750</v>
      </c>
      <c r="R3036" s="16">
        <f>LOOKUP(Table5[[#This Row],[Item '#]],Ticket_Forms[Form Number],Ticket_Forms[Prizes])</f>
        <v>2250</v>
      </c>
      <c r="S3036" s="16">
        <f>LOOKUP(Table5[[#This Row],[Item '#]],Ticket_Forms[Form Number],Ticket_Forms[Location Rent])</f>
        <v>180</v>
      </c>
      <c r="T3036" s="16">
        <f>LOOKUP(Table5[[#This Row],[Item '#]],Ticket_Forms[Form Number],Ticket_Forms[Last Sale])</f>
        <v>200</v>
      </c>
      <c r="U3036" s="16" t="s">
        <v>3909</v>
      </c>
      <c r="V3036" s="58" t="str">
        <f>Table5[[#This Row],[Date Distributed]]</f>
        <v/>
      </c>
      <c r="W3036" s="3" t="str">
        <f>_xlfn.XLOOKUP(Table5[[#This Row],[Serial '#]],Table10[Serial '#],Table10[Charity Association],"",,)</f>
        <v/>
      </c>
    </row>
    <row r="3037" spans="1:23" hidden="1" x14ac:dyDescent="0.35">
      <c r="A3037" s="3">
        <v>3035</v>
      </c>
      <c r="B3037" s="78">
        <v>45545</v>
      </c>
      <c r="C3037" s="73" t="str">
        <f>_xlfn.XLOOKUP(Table5[[#This Row],[Serial '#]],Table10[Serial '#],Table10[Date],"",,)</f>
        <v/>
      </c>
      <c r="D30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37" s="73" t="str">
        <f>IF(Table5[[#This Row],[Date Distributed]]="","In Stock","Distributed")</f>
        <v>In Stock</v>
      </c>
      <c r="F3037" s="79" t="s">
        <v>660</v>
      </c>
      <c r="G3037" s="75" t="s">
        <v>761</v>
      </c>
      <c r="H3037" s="80" t="s">
        <v>787</v>
      </c>
      <c r="I3037" s="80" t="s">
        <v>787</v>
      </c>
      <c r="J3037" s="81" t="s">
        <v>3631</v>
      </c>
      <c r="K3037" s="80" t="s">
        <v>659</v>
      </c>
      <c r="L3037" s="3" t="str">
        <f>_xlfn.XLOOKUP(Table5[[#This Row],[Item '#]],Ticket_Forms[Form Number],Ticket_Forms[Game Name],"",,)</f>
        <v>Crowns and Bars</v>
      </c>
      <c r="M3037" s="15">
        <v>102</v>
      </c>
      <c r="N3037" s="3">
        <f>LOOKUP(Table5[[#This Row],[Item '#]],Ticket_Forms[Form Number],Ticket_Forms[Ticket Count])</f>
        <v>3000</v>
      </c>
      <c r="O3037" s="16">
        <f>LOOKUP(Table5[[#This Row],[Item '#]],Ticket_Forms[Form Number],Ticket_Forms[Ticket Value])</f>
        <v>1</v>
      </c>
      <c r="P3037" s="16">
        <f>LOOKUP(Table5[[#This Row],[Item '#]],Ticket_Forms[Form Number],Ticket_Forms[Revenue])</f>
        <v>3000</v>
      </c>
      <c r="Q3037" s="16">
        <f>LOOKUP(Table5[[#This Row],[Item '#]],Ticket_Forms[Form Number],Ticket_Forms[Ideal Profit])</f>
        <v>750</v>
      </c>
      <c r="R3037" s="16">
        <f>LOOKUP(Table5[[#This Row],[Item '#]],Ticket_Forms[Form Number],Ticket_Forms[Prizes])</f>
        <v>2250</v>
      </c>
      <c r="S3037" s="16">
        <f>LOOKUP(Table5[[#This Row],[Item '#]],Ticket_Forms[Form Number],Ticket_Forms[Location Rent])</f>
        <v>180</v>
      </c>
      <c r="T3037" s="16">
        <f>LOOKUP(Table5[[#This Row],[Item '#]],Ticket_Forms[Form Number],Ticket_Forms[Last Sale])</f>
        <v>200</v>
      </c>
      <c r="U3037" s="16" t="s">
        <v>3909</v>
      </c>
      <c r="V3037" s="58" t="str">
        <f>Table5[[#This Row],[Date Distributed]]</f>
        <v/>
      </c>
      <c r="W3037" s="3" t="str">
        <f>_xlfn.XLOOKUP(Table5[[#This Row],[Serial '#]],Table10[Serial '#],Table10[Charity Association],"",,)</f>
        <v/>
      </c>
    </row>
    <row r="3038" spans="1:23" hidden="1" x14ac:dyDescent="0.35">
      <c r="A3038" s="3">
        <v>3036</v>
      </c>
      <c r="B3038" s="78">
        <v>45545</v>
      </c>
      <c r="C3038" s="73" t="str">
        <f>_xlfn.XLOOKUP(Table5[[#This Row],[Serial '#]],Table10[Serial '#],Table10[Date],"",,)</f>
        <v/>
      </c>
      <c r="D30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38" s="73" t="str">
        <f>IF(Table5[[#This Row],[Date Distributed]]="","In Stock","Distributed")</f>
        <v>In Stock</v>
      </c>
      <c r="F3038" s="79" t="s">
        <v>660</v>
      </c>
      <c r="G3038" s="75" t="s">
        <v>761</v>
      </c>
      <c r="H3038" s="80" t="s">
        <v>787</v>
      </c>
      <c r="I3038" s="80" t="s">
        <v>787</v>
      </c>
      <c r="J3038" s="81" t="s">
        <v>3632</v>
      </c>
      <c r="K3038" s="80" t="s">
        <v>659</v>
      </c>
      <c r="L3038" s="3" t="str">
        <f>_xlfn.XLOOKUP(Table5[[#This Row],[Item '#]],Ticket_Forms[Form Number],Ticket_Forms[Game Name],"",,)</f>
        <v>Crowns and Bars</v>
      </c>
      <c r="M3038" s="15">
        <v>102</v>
      </c>
      <c r="N3038" s="3">
        <f>LOOKUP(Table5[[#This Row],[Item '#]],Ticket_Forms[Form Number],Ticket_Forms[Ticket Count])</f>
        <v>3000</v>
      </c>
      <c r="O3038" s="16">
        <f>LOOKUP(Table5[[#This Row],[Item '#]],Ticket_Forms[Form Number],Ticket_Forms[Ticket Value])</f>
        <v>1</v>
      </c>
      <c r="P3038" s="16">
        <f>LOOKUP(Table5[[#This Row],[Item '#]],Ticket_Forms[Form Number],Ticket_Forms[Revenue])</f>
        <v>3000</v>
      </c>
      <c r="Q3038" s="16">
        <f>LOOKUP(Table5[[#This Row],[Item '#]],Ticket_Forms[Form Number],Ticket_Forms[Ideal Profit])</f>
        <v>750</v>
      </c>
      <c r="R3038" s="16">
        <f>LOOKUP(Table5[[#This Row],[Item '#]],Ticket_Forms[Form Number],Ticket_Forms[Prizes])</f>
        <v>2250</v>
      </c>
      <c r="S3038" s="16">
        <f>LOOKUP(Table5[[#This Row],[Item '#]],Ticket_Forms[Form Number],Ticket_Forms[Location Rent])</f>
        <v>180</v>
      </c>
      <c r="T3038" s="16">
        <f>LOOKUP(Table5[[#This Row],[Item '#]],Ticket_Forms[Form Number],Ticket_Forms[Last Sale])</f>
        <v>200</v>
      </c>
      <c r="U3038" s="16" t="s">
        <v>3909</v>
      </c>
      <c r="V3038" s="58" t="str">
        <f>Table5[[#This Row],[Date Distributed]]</f>
        <v/>
      </c>
      <c r="W3038" s="3" t="str">
        <f>_xlfn.XLOOKUP(Table5[[#This Row],[Serial '#]],Table10[Serial '#],Table10[Charity Association],"",,)</f>
        <v/>
      </c>
    </row>
    <row r="3039" spans="1:23" hidden="1" x14ac:dyDescent="0.35">
      <c r="A3039" s="3">
        <v>3037</v>
      </c>
      <c r="B3039" s="78">
        <v>45545</v>
      </c>
      <c r="C3039" s="73" t="str">
        <f>_xlfn.XLOOKUP(Table5[[#This Row],[Serial '#]],Table10[Serial '#],Table10[Date],"",,)</f>
        <v/>
      </c>
      <c r="D30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39" s="73" t="str">
        <f>IF(Table5[[#This Row],[Date Distributed]]="","In Stock","Distributed")</f>
        <v>In Stock</v>
      </c>
      <c r="F3039" s="79" t="s">
        <v>660</v>
      </c>
      <c r="G3039" s="75" t="s">
        <v>761</v>
      </c>
      <c r="H3039" s="80" t="s">
        <v>787</v>
      </c>
      <c r="I3039" s="80" t="s">
        <v>787</v>
      </c>
      <c r="J3039" s="81" t="s">
        <v>3633</v>
      </c>
      <c r="K3039" s="80" t="s">
        <v>659</v>
      </c>
      <c r="L3039" s="3" t="str">
        <f>_xlfn.XLOOKUP(Table5[[#This Row],[Item '#]],Ticket_Forms[Form Number],Ticket_Forms[Game Name],"",,)</f>
        <v>Crowns and Bars</v>
      </c>
      <c r="M3039" s="15">
        <v>102</v>
      </c>
      <c r="N3039" s="3">
        <f>LOOKUP(Table5[[#This Row],[Item '#]],Ticket_Forms[Form Number],Ticket_Forms[Ticket Count])</f>
        <v>3000</v>
      </c>
      <c r="O3039" s="16">
        <f>LOOKUP(Table5[[#This Row],[Item '#]],Ticket_Forms[Form Number],Ticket_Forms[Ticket Value])</f>
        <v>1</v>
      </c>
      <c r="P3039" s="16">
        <f>LOOKUP(Table5[[#This Row],[Item '#]],Ticket_Forms[Form Number],Ticket_Forms[Revenue])</f>
        <v>3000</v>
      </c>
      <c r="Q3039" s="16">
        <f>LOOKUP(Table5[[#This Row],[Item '#]],Ticket_Forms[Form Number],Ticket_Forms[Ideal Profit])</f>
        <v>750</v>
      </c>
      <c r="R3039" s="16">
        <f>LOOKUP(Table5[[#This Row],[Item '#]],Ticket_Forms[Form Number],Ticket_Forms[Prizes])</f>
        <v>2250</v>
      </c>
      <c r="S3039" s="16">
        <f>LOOKUP(Table5[[#This Row],[Item '#]],Ticket_Forms[Form Number],Ticket_Forms[Location Rent])</f>
        <v>180</v>
      </c>
      <c r="T3039" s="16">
        <f>LOOKUP(Table5[[#This Row],[Item '#]],Ticket_Forms[Form Number],Ticket_Forms[Last Sale])</f>
        <v>200</v>
      </c>
      <c r="U3039" s="16" t="s">
        <v>3909</v>
      </c>
      <c r="V3039" s="58" t="str">
        <f>Table5[[#This Row],[Date Distributed]]</f>
        <v/>
      </c>
      <c r="W3039" s="3" t="str">
        <f>_xlfn.XLOOKUP(Table5[[#This Row],[Serial '#]],Table10[Serial '#],Table10[Charity Association],"",,)</f>
        <v/>
      </c>
    </row>
    <row r="3040" spans="1:23" hidden="1" x14ac:dyDescent="0.35">
      <c r="A3040" s="3">
        <v>3038</v>
      </c>
      <c r="B3040" s="78">
        <v>45545</v>
      </c>
      <c r="C3040" s="73" t="str">
        <f>_xlfn.XLOOKUP(Table5[[#This Row],[Serial '#]],Table10[Serial '#],Table10[Date],"",,)</f>
        <v/>
      </c>
      <c r="D30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40" s="73" t="str">
        <f>IF(Table5[[#This Row],[Date Distributed]]="","In Stock","Distributed")</f>
        <v>In Stock</v>
      </c>
      <c r="F3040" s="79" t="s">
        <v>660</v>
      </c>
      <c r="G3040" s="75" t="s">
        <v>761</v>
      </c>
      <c r="H3040" s="80" t="s">
        <v>787</v>
      </c>
      <c r="I3040" s="80" t="s">
        <v>787</v>
      </c>
      <c r="J3040" s="81" t="s">
        <v>3634</v>
      </c>
      <c r="K3040" s="80" t="s">
        <v>659</v>
      </c>
      <c r="L3040" s="3" t="str">
        <f>_xlfn.XLOOKUP(Table5[[#This Row],[Item '#]],Ticket_Forms[Form Number],Ticket_Forms[Game Name],"",,)</f>
        <v>Crowns and Bars</v>
      </c>
      <c r="M3040" s="15">
        <v>102</v>
      </c>
      <c r="N3040" s="3">
        <f>LOOKUP(Table5[[#This Row],[Item '#]],Ticket_Forms[Form Number],Ticket_Forms[Ticket Count])</f>
        <v>3000</v>
      </c>
      <c r="O3040" s="16">
        <f>LOOKUP(Table5[[#This Row],[Item '#]],Ticket_Forms[Form Number],Ticket_Forms[Ticket Value])</f>
        <v>1</v>
      </c>
      <c r="P3040" s="16">
        <f>LOOKUP(Table5[[#This Row],[Item '#]],Ticket_Forms[Form Number],Ticket_Forms[Revenue])</f>
        <v>3000</v>
      </c>
      <c r="Q3040" s="16">
        <f>LOOKUP(Table5[[#This Row],[Item '#]],Ticket_Forms[Form Number],Ticket_Forms[Ideal Profit])</f>
        <v>750</v>
      </c>
      <c r="R3040" s="16">
        <f>LOOKUP(Table5[[#This Row],[Item '#]],Ticket_Forms[Form Number],Ticket_Forms[Prizes])</f>
        <v>2250</v>
      </c>
      <c r="S3040" s="16">
        <f>LOOKUP(Table5[[#This Row],[Item '#]],Ticket_Forms[Form Number],Ticket_Forms[Location Rent])</f>
        <v>180</v>
      </c>
      <c r="T3040" s="16">
        <f>LOOKUP(Table5[[#This Row],[Item '#]],Ticket_Forms[Form Number],Ticket_Forms[Last Sale])</f>
        <v>200</v>
      </c>
      <c r="U3040" s="16" t="s">
        <v>3909</v>
      </c>
      <c r="V3040" s="58" t="str">
        <f>Table5[[#This Row],[Date Distributed]]</f>
        <v/>
      </c>
      <c r="W3040" s="3" t="str">
        <f>_xlfn.XLOOKUP(Table5[[#This Row],[Serial '#]],Table10[Serial '#],Table10[Charity Association],"",,)</f>
        <v/>
      </c>
    </row>
    <row r="3041" spans="1:23" hidden="1" x14ac:dyDescent="0.35">
      <c r="A3041" s="3">
        <v>3039</v>
      </c>
      <c r="B3041" s="78">
        <v>45545</v>
      </c>
      <c r="C3041" s="73" t="str">
        <f>_xlfn.XLOOKUP(Table5[[#This Row],[Serial '#]],Table10[Serial '#],Table10[Date],"",,)</f>
        <v/>
      </c>
      <c r="D30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41" s="73" t="str">
        <f>IF(Table5[[#This Row],[Date Distributed]]="","In Stock","Distributed")</f>
        <v>In Stock</v>
      </c>
      <c r="F3041" s="79" t="s">
        <v>660</v>
      </c>
      <c r="G3041" s="75" t="s">
        <v>761</v>
      </c>
      <c r="H3041" s="80" t="s">
        <v>787</v>
      </c>
      <c r="I3041" s="80" t="s">
        <v>787</v>
      </c>
      <c r="J3041" s="81" t="s">
        <v>3635</v>
      </c>
      <c r="K3041" s="80" t="s">
        <v>659</v>
      </c>
      <c r="L3041" s="3" t="str">
        <f>_xlfn.XLOOKUP(Table5[[#This Row],[Item '#]],Ticket_Forms[Form Number],Ticket_Forms[Game Name],"",,)</f>
        <v>Crowns and Bars</v>
      </c>
      <c r="M3041" s="15">
        <v>102</v>
      </c>
      <c r="N3041" s="3">
        <f>LOOKUP(Table5[[#This Row],[Item '#]],Ticket_Forms[Form Number],Ticket_Forms[Ticket Count])</f>
        <v>3000</v>
      </c>
      <c r="O3041" s="16">
        <f>LOOKUP(Table5[[#This Row],[Item '#]],Ticket_Forms[Form Number],Ticket_Forms[Ticket Value])</f>
        <v>1</v>
      </c>
      <c r="P3041" s="16">
        <f>LOOKUP(Table5[[#This Row],[Item '#]],Ticket_Forms[Form Number],Ticket_Forms[Revenue])</f>
        <v>3000</v>
      </c>
      <c r="Q3041" s="16">
        <f>LOOKUP(Table5[[#This Row],[Item '#]],Ticket_Forms[Form Number],Ticket_Forms[Ideal Profit])</f>
        <v>750</v>
      </c>
      <c r="R3041" s="16">
        <f>LOOKUP(Table5[[#This Row],[Item '#]],Ticket_Forms[Form Number],Ticket_Forms[Prizes])</f>
        <v>2250</v>
      </c>
      <c r="S3041" s="16">
        <f>LOOKUP(Table5[[#This Row],[Item '#]],Ticket_Forms[Form Number],Ticket_Forms[Location Rent])</f>
        <v>180</v>
      </c>
      <c r="T3041" s="16">
        <f>LOOKUP(Table5[[#This Row],[Item '#]],Ticket_Forms[Form Number],Ticket_Forms[Last Sale])</f>
        <v>200</v>
      </c>
      <c r="U3041" s="16" t="s">
        <v>3909</v>
      </c>
      <c r="V3041" s="58" t="str">
        <f>Table5[[#This Row],[Date Distributed]]</f>
        <v/>
      </c>
      <c r="W3041" s="3" t="str">
        <f>_xlfn.XLOOKUP(Table5[[#This Row],[Serial '#]],Table10[Serial '#],Table10[Charity Association],"",,)</f>
        <v/>
      </c>
    </row>
    <row r="3042" spans="1:23" hidden="1" x14ac:dyDescent="0.35">
      <c r="A3042" s="3">
        <v>3040</v>
      </c>
      <c r="B3042" s="78">
        <v>45545</v>
      </c>
      <c r="C3042" s="73" t="str">
        <f>_xlfn.XLOOKUP(Table5[[#This Row],[Serial '#]],Table10[Serial '#],Table10[Date],"",,)</f>
        <v/>
      </c>
      <c r="D30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42" s="73" t="str">
        <f>IF(Table5[[#This Row],[Date Distributed]]="","In Stock","Distributed")</f>
        <v>In Stock</v>
      </c>
      <c r="F3042" s="79" t="s">
        <v>660</v>
      </c>
      <c r="G3042" s="75" t="s">
        <v>761</v>
      </c>
      <c r="H3042" s="80" t="s">
        <v>787</v>
      </c>
      <c r="I3042" s="80" t="s">
        <v>787</v>
      </c>
      <c r="J3042" s="81" t="s">
        <v>3636</v>
      </c>
      <c r="K3042" s="80" t="s">
        <v>659</v>
      </c>
      <c r="L3042" s="3" t="str">
        <f>_xlfn.XLOOKUP(Table5[[#This Row],[Item '#]],Ticket_Forms[Form Number],Ticket_Forms[Game Name],"",,)</f>
        <v>Crowns and Bars</v>
      </c>
      <c r="M3042" s="15">
        <v>102</v>
      </c>
      <c r="N3042" s="3">
        <f>LOOKUP(Table5[[#This Row],[Item '#]],Ticket_Forms[Form Number],Ticket_Forms[Ticket Count])</f>
        <v>3000</v>
      </c>
      <c r="O3042" s="16">
        <f>LOOKUP(Table5[[#This Row],[Item '#]],Ticket_Forms[Form Number],Ticket_Forms[Ticket Value])</f>
        <v>1</v>
      </c>
      <c r="P3042" s="16">
        <f>LOOKUP(Table5[[#This Row],[Item '#]],Ticket_Forms[Form Number],Ticket_Forms[Revenue])</f>
        <v>3000</v>
      </c>
      <c r="Q3042" s="16">
        <f>LOOKUP(Table5[[#This Row],[Item '#]],Ticket_Forms[Form Number],Ticket_Forms[Ideal Profit])</f>
        <v>750</v>
      </c>
      <c r="R3042" s="16">
        <f>LOOKUP(Table5[[#This Row],[Item '#]],Ticket_Forms[Form Number],Ticket_Forms[Prizes])</f>
        <v>2250</v>
      </c>
      <c r="S3042" s="16">
        <f>LOOKUP(Table5[[#This Row],[Item '#]],Ticket_Forms[Form Number],Ticket_Forms[Location Rent])</f>
        <v>180</v>
      </c>
      <c r="T3042" s="16">
        <f>LOOKUP(Table5[[#This Row],[Item '#]],Ticket_Forms[Form Number],Ticket_Forms[Last Sale])</f>
        <v>200</v>
      </c>
      <c r="U3042" s="16" t="s">
        <v>3909</v>
      </c>
      <c r="V3042" s="58" t="str">
        <f>Table5[[#This Row],[Date Distributed]]</f>
        <v/>
      </c>
      <c r="W3042" s="3" t="str">
        <f>_xlfn.XLOOKUP(Table5[[#This Row],[Serial '#]],Table10[Serial '#],Table10[Charity Association],"",,)</f>
        <v/>
      </c>
    </row>
    <row r="3043" spans="1:23" hidden="1" x14ac:dyDescent="0.35">
      <c r="A3043" s="3">
        <v>3041</v>
      </c>
      <c r="B3043" s="78">
        <v>45545</v>
      </c>
      <c r="C3043" s="73">
        <f ca="1">_xlfn.XLOOKUP(Table5[[#This Row],[Serial '#]],Table10[Serial '#],Table10[Date],"",,)</f>
        <v>45627</v>
      </c>
      <c r="D3043" s="73" t="str">
        <f ca="1"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3043" s="73" t="str">
        <f ca="1">IF(Table5[[#This Row],[Date Distributed]]="","In Stock","Distributed")</f>
        <v>Distributed</v>
      </c>
      <c r="F3043" s="79" t="s">
        <v>660</v>
      </c>
      <c r="G3043" s="75" t="s">
        <v>761</v>
      </c>
      <c r="H3043" s="80" t="s">
        <v>787</v>
      </c>
      <c r="I3043" s="80" t="s">
        <v>787</v>
      </c>
      <c r="J3043" s="81" t="s">
        <v>3637</v>
      </c>
      <c r="K3043" s="80" t="s">
        <v>659</v>
      </c>
      <c r="L3043" s="3" t="str">
        <f>_xlfn.XLOOKUP(Table5[[#This Row],[Item '#]],Ticket_Forms[Form Number],Ticket_Forms[Game Name],"",,)</f>
        <v>Crowns and Bars</v>
      </c>
      <c r="M3043" s="15">
        <v>102</v>
      </c>
      <c r="N3043" s="3">
        <f>LOOKUP(Table5[[#This Row],[Item '#]],Ticket_Forms[Form Number],Ticket_Forms[Ticket Count])</f>
        <v>3000</v>
      </c>
      <c r="O3043" s="16">
        <f>LOOKUP(Table5[[#This Row],[Item '#]],Ticket_Forms[Form Number],Ticket_Forms[Ticket Value])</f>
        <v>1</v>
      </c>
      <c r="P3043" s="16">
        <f>LOOKUP(Table5[[#This Row],[Item '#]],Ticket_Forms[Form Number],Ticket_Forms[Revenue])</f>
        <v>3000</v>
      </c>
      <c r="Q3043" s="16">
        <f>LOOKUP(Table5[[#This Row],[Item '#]],Ticket_Forms[Form Number],Ticket_Forms[Ideal Profit])</f>
        <v>750</v>
      </c>
      <c r="R3043" s="16">
        <f>LOOKUP(Table5[[#This Row],[Item '#]],Ticket_Forms[Form Number],Ticket_Forms[Prizes])</f>
        <v>2250</v>
      </c>
      <c r="S3043" s="16">
        <f>LOOKUP(Table5[[#This Row],[Item '#]],Ticket_Forms[Form Number],Ticket_Forms[Location Rent])</f>
        <v>180</v>
      </c>
      <c r="T3043" s="16">
        <f>LOOKUP(Table5[[#This Row],[Item '#]],Ticket_Forms[Form Number],Ticket_Forms[Last Sale])</f>
        <v>200</v>
      </c>
      <c r="U3043" s="16" t="s">
        <v>3909</v>
      </c>
      <c r="V3043" s="58">
        <f ca="1">Table5[[#This Row],[Date Distributed]]</f>
        <v>45627</v>
      </c>
      <c r="W3043" s="3" t="str">
        <f>_xlfn.XLOOKUP(Table5[[#This Row],[Serial '#]],Table10[Serial '#],Table10[Charity Association],"",,)</f>
        <v>Greater Cleveland Football Foundation</v>
      </c>
    </row>
    <row r="3044" spans="1:23" hidden="1" x14ac:dyDescent="0.35">
      <c r="A3044" s="3">
        <v>3042</v>
      </c>
      <c r="B3044" s="78">
        <v>45545</v>
      </c>
      <c r="C3044" s="73" t="str">
        <f>_xlfn.XLOOKUP(Table5[[#This Row],[Serial '#]],Table10[Serial '#],Table10[Date],"",,)</f>
        <v/>
      </c>
      <c r="D30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44" s="73" t="str">
        <f>IF(Table5[[#This Row],[Date Distributed]]="","In Stock","Distributed")</f>
        <v>In Stock</v>
      </c>
      <c r="F3044" s="79" t="s">
        <v>660</v>
      </c>
      <c r="G3044" s="75" t="s">
        <v>761</v>
      </c>
      <c r="H3044" s="80" t="s">
        <v>787</v>
      </c>
      <c r="I3044" s="80" t="s">
        <v>787</v>
      </c>
      <c r="J3044" s="81" t="s">
        <v>3638</v>
      </c>
      <c r="K3044" s="80" t="s">
        <v>659</v>
      </c>
      <c r="L3044" s="3" t="str">
        <f>_xlfn.XLOOKUP(Table5[[#This Row],[Item '#]],Ticket_Forms[Form Number],Ticket_Forms[Game Name],"",,)</f>
        <v>Crowns and Bars</v>
      </c>
      <c r="M3044" s="15">
        <v>102</v>
      </c>
      <c r="N3044" s="3">
        <f>LOOKUP(Table5[[#This Row],[Item '#]],Ticket_Forms[Form Number],Ticket_Forms[Ticket Count])</f>
        <v>3000</v>
      </c>
      <c r="O3044" s="16">
        <f>LOOKUP(Table5[[#This Row],[Item '#]],Ticket_Forms[Form Number],Ticket_Forms[Ticket Value])</f>
        <v>1</v>
      </c>
      <c r="P3044" s="16">
        <f>LOOKUP(Table5[[#This Row],[Item '#]],Ticket_Forms[Form Number],Ticket_Forms[Revenue])</f>
        <v>3000</v>
      </c>
      <c r="Q3044" s="16">
        <f>LOOKUP(Table5[[#This Row],[Item '#]],Ticket_Forms[Form Number],Ticket_Forms[Ideal Profit])</f>
        <v>750</v>
      </c>
      <c r="R3044" s="16">
        <f>LOOKUP(Table5[[#This Row],[Item '#]],Ticket_Forms[Form Number],Ticket_Forms[Prizes])</f>
        <v>2250</v>
      </c>
      <c r="S3044" s="16">
        <f>LOOKUP(Table5[[#This Row],[Item '#]],Ticket_Forms[Form Number],Ticket_Forms[Location Rent])</f>
        <v>180</v>
      </c>
      <c r="T3044" s="16">
        <f>LOOKUP(Table5[[#This Row],[Item '#]],Ticket_Forms[Form Number],Ticket_Forms[Last Sale])</f>
        <v>200</v>
      </c>
      <c r="U3044" s="16" t="s">
        <v>3909</v>
      </c>
      <c r="V3044" s="58" t="str">
        <f>Table5[[#This Row],[Date Distributed]]</f>
        <v/>
      </c>
      <c r="W3044" s="3" t="str">
        <f>_xlfn.XLOOKUP(Table5[[#This Row],[Serial '#]],Table10[Serial '#],Table10[Charity Association],"",,)</f>
        <v/>
      </c>
    </row>
    <row r="3045" spans="1:23" hidden="1" x14ac:dyDescent="0.35">
      <c r="A3045" s="3">
        <v>3043</v>
      </c>
      <c r="B3045" s="78">
        <v>45545</v>
      </c>
      <c r="C3045" s="73" t="str">
        <f>_xlfn.XLOOKUP(Table5[[#This Row],[Serial '#]],Table10[Serial '#],Table10[Date],"",,)</f>
        <v/>
      </c>
      <c r="D30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45" s="73" t="str">
        <f>IF(Table5[[#This Row],[Date Distributed]]="","In Stock","Distributed")</f>
        <v>In Stock</v>
      </c>
      <c r="F3045" s="79" t="s">
        <v>660</v>
      </c>
      <c r="G3045" s="75" t="s">
        <v>761</v>
      </c>
      <c r="H3045" s="80" t="s">
        <v>787</v>
      </c>
      <c r="I3045" s="80" t="s">
        <v>787</v>
      </c>
      <c r="J3045" s="81" t="s">
        <v>3639</v>
      </c>
      <c r="K3045" s="80" t="s">
        <v>659</v>
      </c>
      <c r="L3045" s="3" t="str">
        <f>_xlfn.XLOOKUP(Table5[[#This Row],[Item '#]],Ticket_Forms[Form Number],Ticket_Forms[Game Name],"",,)</f>
        <v>Crowns and Bars</v>
      </c>
      <c r="M3045" s="15">
        <v>102</v>
      </c>
      <c r="N3045" s="3">
        <f>LOOKUP(Table5[[#This Row],[Item '#]],Ticket_Forms[Form Number],Ticket_Forms[Ticket Count])</f>
        <v>3000</v>
      </c>
      <c r="O3045" s="16">
        <f>LOOKUP(Table5[[#This Row],[Item '#]],Ticket_Forms[Form Number],Ticket_Forms[Ticket Value])</f>
        <v>1</v>
      </c>
      <c r="P3045" s="16">
        <f>LOOKUP(Table5[[#This Row],[Item '#]],Ticket_Forms[Form Number],Ticket_Forms[Revenue])</f>
        <v>3000</v>
      </c>
      <c r="Q3045" s="16">
        <f>LOOKUP(Table5[[#This Row],[Item '#]],Ticket_Forms[Form Number],Ticket_Forms[Ideal Profit])</f>
        <v>750</v>
      </c>
      <c r="R3045" s="16">
        <f>LOOKUP(Table5[[#This Row],[Item '#]],Ticket_Forms[Form Number],Ticket_Forms[Prizes])</f>
        <v>2250</v>
      </c>
      <c r="S3045" s="16">
        <f>LOOKUP(Table5[[#This Row],[Item '#]],Ticket_Forms[Form Number],Ticket_Forms[Location Rent])</f>
        <v>180</v>
      </c>
      <c r="T3045" s="16">
        <f>LOOKUP(Table5[[#This Row],[Item '#]],Ticket_Forms[Form Number],Ticket_Forms[Last Sale])</f>
        <v>200</v>
      </c>
      <c r="U3045" s="16" t="s">
        <v>3909</v>
      </c>
      <c r="V3045" s="58" t="str">
        <f>Table5[[#This Row],[Date Distributed]]</f>
        <v/>
      </c>
      <c r="W3045" s="3" t="str">
        <f>_xlfn.XLOOKUP(Table5[[#This Row],[Serial '#]],Table10[Serial '#],Table10[Charity Association],"",,)</f>
        <v/>
      </c>
    </row>
    <row r="3046" spans="1:23" hidden="1" x14ac:dyDescent="0.35">
      <c r="A3046" s="3">
        <v>3044</v>
      </c>
      <c r="B3046" s="78">
        <v>45545</v>
      </c>
      <c r="C3046" s="73" t="str">
        <f>_xlfn.XLOOKUP(Table5[[#This Row],[Serial '#]],Table10[Serial '#],Table10[Date],"",,)</f>
        <v/>
      </c>
      <c r="D30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46" s="73" t="str">
        <f>IF(Table5[[#This Row],[Date Distributed]]="","In Stock","Distributed")</f>
        <v>In Stock</v>
      </c>
      <c r="F3046" s="79" t="s">
        <v>660</v>
      </c>
      <c r="G3046" s="75" t="s">
        <v>761</v>
      </c>
      <c r="H3046" s="80" t="s">
        <v>787</v>
      </c>
      <c r="I3046" s="80" t="s">
        <v>787</v>
      </c>
      <c r="J3046" s="81" t="s">
        <v>3640</v>
      </c>
      <c r="K3046" s="80" t="s">
        <v>659</v>
      </c>
      <c r="L3046" s="3" t="str">
        <f>_xlfn.XLOOKUP(Table5[[#This Row],[Item '#]],Ticket_Forms[Form Number],Ticket_Forms[Game Name],"",,)</f>
        <v>Crowns and Bars</v>
      </c>
      <c r="M3046" s="15">
        <v>102</v>
      </c>
      <c r="N3046" s="3">
        <f>LOOKUP(Table5[[#This Row],[Item '#]],Ticket_Forms[Form Number],Ticket_Forms[Ticket Count])</f>
        <v>3000</v>
      </c>
      <c r="O3046" s="16">
        <f>LOOKUP(Table5[[#This Row],[Item '#]],Ticket_Forms[Form Number],Ticket_Forms[Ticket Value])</f>
        <v>1</v>
      </c>
      <c r="P3046" s="16">
        <f>LOOKUP(Table5[[#This Row],[Item '#]],Ticket_Forms[Form Number],Ticket_Forms[Revenue])</f>
        <v>3000</v>
      </c>
      <c r="Q3046" s="16">
        <f>LOOKUP(Table5[[#This Row],[Item '#]],Ticket_Forms[Form Number],Ticket_Forms[Ideal Profit])</f>
        <v>750</v>
      </c>
      <c r="R3046" s="16">
        <f>LOOKUP(Table5[[#This Row],[Item '#]],Ticket_Forms[Form Number],Ticket_Forms[Prizes])</f>
        <v>2250</v>
      </c>
      <c r="S3046" s="16">
        <f>LOOKUP(Table5[[#This Row],[Item '#]],Ticket_Forms[Form Number],Ticket_Forms[Location Rent])</f>
        <v>180</v>
      </c>
      <c r="T3046" s="16">
        <f>LOOKUP(Table5[[#This Row],[Item '#]],Ticket_Forms[Form Number],Ticket_Forms[Last Sale])</f>
        <v>200</v>
      </c>
      <c r="U3046" s="16" t="s">
        <v>3909</v>
      </c>
      <c r="V3046" s="58" t="str">
        <f>Table5[[#This Row],[Date Distributed]]</f>
        <v/>
      </c>
      <c r="W3046" s="3" t="str">
        <f>_xlfn.XLOOKUP(Table5[[#This Row],[Serial '#]],Table10[Serial '#],Table10[Charity Association],"",,)</f>
        <v/>
      </c>
    </row>
    <row r="3047" spans="1:23" hidden="1" x14ac:dyDescent="0.35">
      <c r="A3047" s="3">
        <v>3045</v>
      </c>
      <c r="B3047" s="78">
        <v>45545</v>
      </c>
      <c r="C3047" s="73" t="str">
        <f>_xlfn.XLOOKUP(Table5[[#This Row],[Serial '#]],Table10[Serial '#],Table10[Date],"",,)</f>
        <v/>
      </c>
      <c r="D30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47" s="73" t="str">
        <f>IF(Table5[[#This Row],[Date Distributed]]="","In Stock","Distributed")</f>
        <v>In Stock</v>
      </c>
      <c r="F3047" s="79" t="s">
        <v>660</v>
      </c>
      <c r="G3047" s="75" t="s">
        <v>761</v>
      </c>
      <c r="H3047" s="80" t="s">
        <v>787</v>
      </c>
      <c r="I3047" s="80" t="s">
        <v>787</v>
      </c>
      <c r="J3047" s="81" t="s">
        <v>3641</v>
      </c>
      <c r="K3047" s="80" t="s">
        <v>659</v>
      </c>
      <c r="L3047" s="3" t="str">
        <f>_xlfn.XLOOKUP(Table5[[#This Row],[Item '#]],Ticket_Forms[Form Number],Ticket_Forms[Game Name],"",,)</f>
        <v>Crowns and Bars</v>
      </c>
      <c r="M3047" s="15">
        <v>102</v>
      </c>
      <c r="N3047" s="3">
        <f>LOOKUP(Table5[[#This Row],[Item '#]],Ticket_Forms[Form Number],Ticket_Forms[Ticket Count])</f>
        <v>3000</v>
      </c>
      <c r="O3047" s="16">
        <f>LOOKUP(Table5[[#This Row],[Item '#]],Ticket_Forms[Form Number],Ticket_Forms[Ticket Value])</f>
        <v>1</v>
      </c>
      <c r="P3047" s="16">
        <f>LOOKUP(Table5[[#This Row],[Item '#]],Ticket_Forms[Form Number],Ticket_Forms[Revenue])</f>
        <v>3000</v>
      </c>
      <c r="Q3047" s="16">
        <f>LOOKUP(Table5[[#This Row],[Item '#]],Ticket_Forms[Form Number],Ticket_Forms[Ideal Profit])</f>
        <v>750</v>
      </c>
      <c r="R3047" s="16">
        <f>LOOKUP(Table5[[#This Row],[Item '#]],Ticket_Forms[Form Number],Ticket_Forms[Prizes])</f>
        <v>2250</v>
      </c>
      <c r="S3047" s="16">
        <f>LOOKUP(Table5[[#This Row],[Item '#]],Ticket_Forms[Form Number],Ticket_Forms[Location Rent])</f>
        <v>180</v>
      </c>
      <c r="T3047" s="16">
        <f>LOOKUP(Table5[[#This Row],[Item '#]],Ticket_Forms[Form Number],Ticket_Forms[Last Sale])</f>
        <v>200</v>
      </c>
      <c r="U3047" s="16" t="s">
        <v>3909</v>
      </c>
      <c r="V3047" s="58" t="str">
        <f>Table5[[#This Row],[Date Distributed]]</f>
        <v/>
      </c>
      <c r="W3047" s="3" t="str">
        <f>_xlfn.XLOOKUP(Table5[[#This Row],[Serial '#]],Table10[Serial '#],Table10[Charity Association],"",,)</f>
        <v/>
      </c>
    </row>
    <row r="3048" spans="1:23" x14ac:dyDescent="0.35">
      <c r="A3048" s="3">
        <v>3046</v>
      </c>
      <c r="B3048" s="78">
        <v>45545</v>
      </c>
      <c r="C3048" s="73" t="str">
        <f>_xlfn.XLOOKUP(Table5[[#This Row],[Serial '#]],Table10[Serial '#],Table10[Date],"",,)</f>
        <v/>
      </c>
      <c r="D30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48" s="73" t="str">
        <f>IF(Table5[[#This Row],[Date Distributed]]="","In Stock","Distributed")</f>
        <v>In Stock</v>
      </c>
      <c r="F3048" s="79" t="s">
        <v>660</v>
      </c>
      <c r="G3048" s="75" t="s">
        <v>761</v>
      </c>
      <c r="H3048" s="80" t="s">
        <v>787</v>
      </c>
      <c r="I3048" s="80" t="s">
        <v>787</v>
      </c>
      <c r="J3048" s="81" t="s">
        <v>3642</v>
      </c>
      <c r="K3048" s="80" t="s">
        <v>659</v>
      </c>
      <c r="L3048" s="3" t="str">
        <f>_xlfn.XLOOKUP(Table5[[#This Row],[Item '#]],Ticket_Forms[Form Number],Ticket_Forms[Game Name],"",,)</f>
        <v>Crowns and Bars</v>
      </c>
      <c r="M3048" s="15">
        <v>102</v>
      </c>
      <c r="N3048" s="3">
        <f>LOOKUP(Table5[[#This Row],[Item '#]],Ticket_Forms[Form Number],Ticket_Forms[Ticket Count])</f>
        <v>3000</v>
      </c>
      <c r="O3048" s="16">
        <f>LOOKUP(Table5[[#This Row],[Item '#]],Ticket_Forms[Form Number],Ticket_Forms[Ticket Value])</f>
        <v>1</v>
      </c>
      <c r="P3048" s="16">
        <f>LOOKUP(Table5[[#This Row],[Item '#]],Ticket_Forms[Form Number],Ticket_Forms[Revenue])</f>
        <v>3000</v>
      </c>
      <c r="Q3048" s="16">
        <f>LOOKUP(Table5[[#This Row],[Item '#]],Ticket_Forms[Form Number],Ticket_Forms[Ideal Profit])</f>
        <v>750</v>
      </c>
      <c r="R3048" s="16">
        <f>LOOKUP(Table5[[#This Row],[Item '#]],Ticket_Forms[Form Number],Ticket_Forms[Prizes])</f>
        <v>2250</v>
      </c>
      <c r="S3048" s="16">
        <f>LOOKUP(Table5[[#This Row],[Item '#]],Ticket_Forms[Form Number],Ticket_Forms[Location Rent])</f>
        <v>180</v>
      </c>
      <c r="T3048" s="16">
        <f>LOOKUP(Table5[[#This Row],[Item '#]],Ticket_Forms[Form Number],Ticket_Forms[Last Sale])</f>
        <v>200</v>
      </c>
      <c r="U3048" s="16" t="s">
        <v>3909</v>
      </c>
      <c r="V3048" s="58" t="str">
        <f>Table5[[#This Row],[Date Distributed]]</f>
        <v/>
      </c>
      <c r="W3048" s="3" t="str">
        <f>_xlfn.XLOOKUP(Table5[[#This Row],[Serial '#]],Table10[Serial '#],Table10[Charity Association],"",,)</f>
        <v/>
      </c>
    </row>
    <row r="3049" spans="1:23" hidden="1" x14ac:dyDescent="0.35">
      <c r="A3049" s="3">
        <v>3046</v>
      </c>
      <c r="B3049" s="74">
        <v>45560</v>
      </c>
      <c r="C3049" s="100" t="str">
        <f>_xlfn.XLOOKUP(Table5[[#This Row],[Serial '#]],Table10[Serial '#],Table10[Date],"",,)</f>
        <v/>
      </c>
      <c r="D3049" s="101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49" s="101" t="str">
        <f>IF(Table5[[#This Row],[Date Distributed]]="","In Stock","Distributed")</f>
        <v>In Stock</v>
      </c>
      <c r="F3049" s="75" t="s">
        <v>660</v>
      </c>
      <c r="G3049" s="75" t="s">
        <v>761</v>
      </c>
      <c r="H3049" s="3" t="s">
        <v>4093</v>
      </c>
      <c r="I3049" s="3" t="s">
        <v>4094</v>
      </c>
      <c r="J3049" s="77" t="s">
        <v>4095</v>
      </c>
      <c r="K3049" s="76" t="s">
        <v>659</v>
      </c>
      <c r="L3049" s="3" t="str">
        <f>_xlfn.XLOOKUP(Table5[[#This Row],[Item '#]],Ticket_Forms[Form Number],Ticket_Forms[Game Name],"",,)</f>
        <v>Crowns and Bars</v>
      </c>
      <c r="M3049" s="3">
        <v>102</v>
      </c>
      <c r="N3049" s="3">
        <f>LOOKUP(Table5[[#This Row],[Item '#]],Ticket_Forms[Form Number],Ticket_Forms[Ticket Count])</f>
        <v>3000</v>
      </c>
      <c r="O3049" s="102">
        <f>LOOKUP(Table5[[#This Row],[Item '#]],Ticket_Forms[Form Number],Ticket_Forms[Ticket Value])</f>
        <v>1</v>
      </c>
      <c r="P3049" s="102">
        <f>LOOKUP(Table5[[#This Row],[Item '#]],Ticket_Forms[Form Number],Ticket_Forms[Revenue])</f>
        <v>3000</v>
      </c>
      <c r="Q3049" s="102">
        <f>LOOKUP(Table5[[#This Row],[Item '#]],Ticket_Forms[Form Number],Ticket_Forms[Ideal Profit])</f>
        <v>750</v>
      </c>
      <c r="R3049" s="102">
        <f>LOOKUP(Table5[[#This Row],[Item '#]],Ticket_Forms[Form Number],Ticket_Forms[Prizes])</f>
        <v>2250</v>
      </c>
      <c r="S3049" s="102">
        <f>LOOKUP(Table5[[#This Row],[Item '#]],Ticket_Forms[Form Number],Ticket_Forms[Location Rent])</f>
        <v>180</v>
      </c>
      <c r="T3049" s="102">
        <f>LOOKUP(Table5[[#This Row],[Item '#]],Ticket_Forms[Form Number],Ticket_Forms[Last Sale])</f>
        <v>200</v>
      </c>
      <c r="U3049" s="102" t="s">
        <v>3909</v>
      </c>
      <c r="V3049" s="101" t="str">
        <f>Table5[[#This Row],[Date Distributed]]</f>
        <v/>
      </c>
      <c r="W3049" s="3" t="str">
        <f>_xlfn.XLOOKUP(Table5[[#This Row],[Serial '#]],Table10[Serial '#],Table10[Charity Association],"",,)</f>
        <v/>
      </c>
    </row>
  </sheetData>
  <conditionalFormatting sqref="J1180:J1284">
    <cfRule type="duplicateValues" dxfId="1" priority="1"/>
  </conditionalFormatting>
  <hyperlinks>
    <hyperlink ref="A1" location="'Start Page'!A1" display="Back" xr:uid="{00000000-0004-0000-0600-000000000000}"/>
  </hyperlinks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FCCDA885-A4D6-4EEC-9765-2464B4FB5465}">
          <x14:formula1>
            <xm:f>'Ticket Inventory Owners'!$B$3:$B$13</xm:f>
          </x14:formula1>
          <xm:sqref>U3:U3049 Z3:Z3049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B1227"/>
  <sheetViews>
    <sheetView topLeftCell="K1" workbookViewId="0">
      <selection activeCell="L7" sqref="L7"/>
    </sheetView>
  </sheetViews>
  <sheetFormatPr defaultColWidth="9.1328125" defaultRowHeight="13.5" x14ac:dyDescent="0.35"/>
  <cols>
    <col min="1" max="1" width="9.265625" style="3" bestFit="1" customWidth="1"/>
    <col min="2" max="2" width="28.59765625" style="3" bestFit="1" customWidth="1"/>
    <col min="3" max="3" width="11.59765625" style="3" customWidth="1"/>
    <col min="4" max="4" width="15" style="3" bestFit="1" customWidth="1"/>
    <col min="5" max="5" width="27.73046875" style="3" bestFit="1" customWidth="1"/>
    <col min="6" max="6" width="27.73046875" style="3" customWidth="1"/>
    <col min="7" max="7" width="36.1328125" style="3" bestFit="1" customWidth="1"/>
    <col min="8" max="8" width="15.59765625" style="3" bestFit="1" customWidth="1"/>
    <col min="9" max="9" width="15.73046875" style="3" customWidth="1"/>
    <col min="10" max="10" width="18" style="3" bestFit="1" customWidth="1"/>
    <col min="11" max="11" width="9.3984375" style="3" customWidth="1"/>
    <col min="12" max="12" width="11.86328125" style="3" bestFit="1" customWidth="1"/>
    <col min="13" max="13" width="22.86328125" style="3" bestFit="1" customWidth="1"/>
    <col min="14" max="15" width="14.1328125" style="3" customWidth="1"/>
    <col min="16" max="16" width="15.86328125" style="3" customWidth="1"/>
    <col min="17" max="17" width="12.73046875" style="3" customWidth="1"/>
    <col min="18" max="18" width="11" style="3" bestFit="1" customWidth="1"/>
    <col min="19" max="19" width="10.1328125" style="3" bestFit="1" customWidth="1"/>
    <col min="20" max="20" width="15.3984375" style="3" bestFit="1" customWidth="1"/>
    <col min="21" max="21" width="19.73046875" style="3" customWidth="1"/>
    <col min="22" max="23" width="19.86328125" style="3" bestFit="1" customWidth="1"/>
    <col min="24" max="24" width="19.73046875" style="3" customWidth="1"/>
    <col min="25" max="25" width="21" style="3" bestFit="1" customWidth="1"/>
    <col min="26" max="26" width="28.59765625" style="3" bestFit="1" customWidth="1"/>
    <col min="27" max="27" width="14.73046875" style="3" bestFit="1" customWidth="1"/>
    <col min="28" max="28" width="25" style="3" bestFit="1" customWidth="1"/>
    <col min="29" max="29" width="21.73046875" style="3" bestFit="1" customWidth="1"/>
    <col min="30" max="16384" width="9.1328125" style="3"/>
  </cols>
  <sheetData>
    <row r="1" spans="1:28" ht="20.65" x14ac:dyDescent="0.6">
      <c r="A1" s="4" t="s">
        <v>0</v>
      </c>
    </row>
    <row r="2" spans="1:28" x14ac:dyDescent="0.35">
      <c r="A2" s="3" t="s">
        <v>1</v>
      </c>
      <c r="B2" s="3" t="s">
        <v>29</v>
      </c>
      <c r="C2" s="3" t="s">
        <v>3661</v>
      </c>
      <c r="D2" s="3" t="s">
        <v>650</v>
      </c>
      <c r="E2" s="3" t="s">
        <v>303</v>
      </c>
      <c r="F2" s="3" t="s">
        <v>4114</v>
      </c>
      <c r="G2" s="3" t="s">
        <v>304</v>
      </c>
      <c r="H2" s="3" t="s">
        <v>3654</v>
      </c>
      <c r="I2" s="3" t="s">
        <v>3658</v>
      </c>
      <c r="J2" s="3" t="s">
        <v>3679</v>
      </c>
      <c r="K2" s="3" t="s">
        <v>655</v>
      </c>
      <c r="L2" s="3" t="s">
        <v>3689</v>
      </c>
      <c r="M2" s="3" t="s">
        <v>538</v>
      </c>
      <c r="N2" s="3" t="s">
        <v>60</v>
      </c>
      <c r="O2" s="3" t="s">
        <v>342</v>
      </c>
      <c r="P2" s="3" t="s">
        <v>3663</v>
      </c>
      <c r="Q2" s="3" t="s">
        <v>3650</v>
      </c>
      <c r="R2" s="3" t="s">
        <v>345</v>
      </c>
      <c r="S2" s="3" t="s">
        <v>3653</v>
      </c>
      <c r="T2" s="3" t="s">
        <v>3681</v>
      </c>
      <c r="U2" s="3" t="s">
        <v>3772</v>
      </c>
      <c r="V2" s="3" t="s">
        <v>3771</v>
      </c>
      <c r="W2" s="3" t="s">
        <v>3687</v>
      </c>
      <c r="X2" s="3" t="s">
        <v>3688</v>
      </c>
      <c r="Y2" s="3" t="s">
        <v>3668</v>
      </c>
      <c r="Z2" s="3" t="s">
        <v>3669</v>
      </c>
      <c r="AA2" s="3" t="s">
        <v>3670</v>
      </c>
      <c r="AB2" s="3" t="s">
        <v>3671</v>
      </c>
    </row>
    <row r="3" spans="1:28" x14ac:dyDescent="0.35">
      <c r="A3" s="3">
        <v>1220</v>
      </c>
      <c r="B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C3" s="3">
        <f>'Distribution Data Entry Form'!K5</f>
        <v>100001</v>
      </c>
      <c r="D3" s="33">
        <f ca="1">'Distribution Data Entry Form'!C5</f>
        <v>45627</v>
      </c>
      <c r="E3" s="3" t="str">
        <f>'Distribution Data Entry Form'!G5</f>
        <v>Mulligan's</v>
      </c>
      <c r="F3" s="3" t="str">
        <f>_xlfn.XLOOKUP(Table10[[#This Row],[Location Name]],IBTP_Locations[Location Name],IBTP_Locations[Payee Name],"",,)</f>
        <v>Melron Inc DBA Mulligans</v>
      </c>
      <c r="G3" s="3" t="str">
        <f>'Distribution Data Entry Form'!A2</f>
        <v>Greater Cleveland Football Foundation</v>
      </c>
      <c r="H3" s="3" t="str">
        <f>_xlfn.XLOOKUP(Table10[[#This Row],[Location Name]],IBTP_Locations[Location Name],IBTP_Locations[Sales Rep],,,)</f>
        <v>Sarcyk, Neil</v>
      </c>
      <c r="I3" s="3">
        <f>_xlfn.XLOOKUP(Table10[[#This Row],[Location Name]],IBTP_Locations[Location Name],IBTP_Locations[Marketing Rep],,,)</f>
        <v>0</v>
      </c>
      <c r="J3" s="11">
        <f>ROUNDDOWN(IF(Table10[[#This Row],[Marketing Rep]]=0,0,_xlfn.XLOOKUP(Table10[[#This Row],[Marketing Rep]],Table12[Name],Table12[Commission %]))*Table10[[#This Row],[Ticket Count]],2)</f>
        <v>0</v>
      </c>
      <c r="K3" s="3" t="str">
        <f>'Distribution Data Entry Form'!I7</f>
        <v>F186345</v>
      </c>
      <c r="L3" s="3" t="str">
        <f>_xlfn.XLOOKUP(Table10[[#This Row],[Serial '#]],Table5[Serial '#],Table5[Supplier],,,)</f>
        <v>GameCo</v>
      </c>
      <c r="M3" s="3" t="str">
        <f>'Distribution Data Entry Form'!D7</f>
        <v>Crowns and Bars</v>
      </c>
      <c r="N3" s="9">
        <f>'Distribution Data Entry Form'!D8</f>
        <v>3000</v>
      </c>
      <c r="O3" s="36">
        <f>('Distribution Data Entry Form'!F8+'Distribution Data Entry Form'!K7)/'Distribution Data Entry Form'!D8</f>
        <v>1</v>
      </c>
      <c r="P3" s="11">
        <f>'Distribution Data Entry Form'!F8+'Distribution Data Entry Form'!K7</f>
        <v>3000</v>
      </c>
      <c r="Q3" s="11">
        <f>'Distribution Data Entry Form'!F8</f>
        <v>2250</v>
      </c>
      <c r="R3" s="11">
        <f>'Distribution Data Entry Form'!K7</f>
        <v>750</v>
      </c>
      <c r="S3" s="11">
        <f>'Distribution Data Entry Form'!K8</f>
        <v>180</v>
      </c>
      <c r="T3" s="11" t="str">
        <f>_xlfn.XLOOKUP(Table10[[#This Row],[Charity Association]],Table14[Charity Name],Table14[Billing Style],,,)</f>
        <v>Flat Per Ticket</v>
      </c>
      <c r="U3" s="11">
        <f>SUM(Table10[[#This Row],[Ticket Supply Cost]:[SMAC Admin Fee]])</f>
        <v>210.00000000000003</v>
      </c>
      <c r="V3" s="11">
        <f>_xlfn.XLOOKUP(Table10[[#This Row],[Serial '#]],Table5[Serial '#],Table5[Game Price])</f>
        <v>102</v>
      </c>
      <c r="W3" s="11" cm="1">
        <f t="array" ref="W3">IF(Table10[[#This Row],[Billing Style]]="Flat Per Ticket",(_xlfn.XLOOKUP(Table10[[#This Row],[Supplier]]&amp;Table10[[#This Row],[Ticket Value]],Table1417[Vendor]&amp;Table1417[Ticket Value],Table1417[Flat Rates],"Not There")*Table10[[#This Row],[Ticket Count]])-Table10[[#This Row],[Ticket Supply Cost]],_xlfn.XLOOKUP(Table10[[#This Row],[Supplier]]&amp;Table10[[#This Row],[Billing Style]],Table1417[Vendor]&amp;Table1417[Billing Style],Table1417[% - Ideal Profit],"Not There")*Table10[[#This Row],[Profit]])</f>
        <v>108.00000000000003</v>
      </c>
      <c r="X3" s="11" cm="1">
        <f t="array" ref="X3">IF(Table10[[#This Row],[Billing Style]]="Flat Per Ticket",0,_xlfn.XLOOKUP(Table10[[#This Row],[Supplier]]&amp;Table10[[#This Row],[Billing Style]],Table1417[Vendor]&amp;Table1417[Billing Style],Table1417[% - Admin 1% Revenue],"Not There")*Table10[[#This Row],[Total Revenue]])</f>
        <v>0</v>
      </c>
      <c r="Y3" s="3">
        <v>1234</v>
      </c>
      <c r="Z3" s="3">
        <v>1003</v>
      </c>
      <c r="AA3" s="3">
        <v>1002</v>
      </c>
      <c r="AB3" s="33">
        <v>45570</v>
      </c>
    </row>
    <row r="4" spans="1:28" x14ac:dyDescent="0.35">
      <c r="A4" s="3">
        <v>1221</v>
      </c>
      <c r="B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C4" s="3">
        <f>'Distribution Data Entry Form'!K5</f>
        <v>100001</v>
      </c>
      <c r="D4" s="33">
        <f ca="1">'Distribution Data Entry Form'!C5</f>
        <v>45627</v>
      </c>
      <c r="E4" s="3" t="str">
        <f>'Distribution Data Entry Form'!G5</f>
        <v>Mulligan's</v>
      </c>
      <c r="F4" s="3" t="str">
        <f>_xlfn.XLOOKUP(Table10[[#This Row],[Location Name]],IBTP_Locations[Location Name],IBTP_Locations[Payee Name],"",,)</f>
        <v>Melron Inc DBA Mulligans</v>
      </c>
      <c r="G4" s="3" t="str">
        <f>'Distribution Data Entry Form'!A2</f>
        <v>Greater Cleveland Football Foundation</v>
      </c>
      <c r="H4" s="3" t="str">
        <f>_xlfn.XLOOKUP(Table10[[#This Row],[Location Name]],IBTP_Locations[Location Name],IBTP_Locations[Sales Rep],,,)</f>
        <v>Sarcyk, Neil</v>
      </c>
      <c r="I4" s="3">
        <f>_xlfn.XLOOKUP(Table10[[#This Row],[Location Name]],IBTP_Locations[Location Name],IBTP_Locations[Marketing Rep],,,)</f>
        <v>0</v>
      </c>
      <c r="J4" s="11">
        <f>ROUNDDOWN(IF(Table10[[#This Row],[Marketing Rep]]=0,0,_xlfn.XLOOKUP(Table10[[#This Row],[Marketing Rep]],Table12[Name],Table12[Commission %]))*Table10[[#This Row],[Ticket Count]],2)</f>
        <v>0</v>
      </c>
      <c r="K4" s="3" t="str">
        <f>'Distribution Data Entry Form'!I9</f>
        <v>C414843</v>
      </c>
      <c r="L4" s="3" t="str">
        <f>_xlfn.XLOOKUP(Table10[[#This Row],[Serial '#]],Table5[Serial '#],Table5[Supplier],,,)</f>
        <v>GameCo</v>
      </c>
      <c r="M4" s="3" t="str">
        <f>'Distribution Data Entry Form'!D9</f>
        <v>Criss Cross</v>
      </c>
      <c r="N4" s="9">
        <f>'Distribution Data Entry Form'!D10</f>
        <v>5520</v>
      </c>
      <c r="O4" s="36">
        <f>('Distribution Data Entry Form'!F10+'Distribution Data Entry Form'!K9)/'Distribution Data Entry Form'!D10</f>
        <v>1</v>
      </c>
      <c r="P4" s="11">
        <f>'Distribution Data Entry Form'!F10+'Distribution Data Entry Form'!K9</f>
        <v>5520</v>
      </c>
      <c r="Q4" s="11">
        <f>'Distribution Data Entry Form'!F10</f>
        <v>4560</v>
      </c>
      <c r="R4" s="11">
        <f>'Distribution Data Entry Form'!K9</f>
        <v>960</v>
      </c>
      <c r="S4" s="11">
        <f>'Distribution Data Entry Form'!K10</f>
        <v>331</v>
      </c>
      <c r="T4" s="11" t="str">
        <f>_xlfn.XLOOKUP(Table10[[#This Row],[Charity Association]],Table14[Charity Name],Table14[Billing Style],,,)</f>
        <v>Flat Per Ticket</v>
      </c>
      <c r="U4" s="11">
        <f>SUM(Table10[[#This Row],[Ticket Supply Cost]:[SMAC Admin Fee]])</f>
        <v>386.40000000000003</v>
      </c>
      <c r="V4" s="11">
        <f>_xlfn.XLOOKUP(Table10[[#This Row],[Serial '#]],Table5[Serial '#],Table5[Game Price])</f>
        <v>186</v>
      </c>
      <c r="W4" s="11" cm="1">
        <f t="array" ref="W4">IF(Table10[[#This Row],[Billing Style]]="Flat Per Ticket",(_xlfn.XLOOKUP(Table10[[#This Row],[Supplier]]&amp;Table10[[#This Row],[Ticket Value]],Table1417[Vendor]&amp;Table1417[Ticket Value],Table1417[Flat Rates],"Not There")*Table10[[#This Row],[Ticket Count]])-Table10[[#This Row],[Ticket Supply Cost]],_xlfn.XLOOKUP(Table10[[#This Row],[Supplier]]&amp;Table10[[#This Row],[Billing Style]],Table1417[Vendor]&amp;Table1417[Billing Style],Table1417[% - Ideal Profit],"Not There")*Table10[[#This Row],[Profit]])</f>
        <v>200.40000000000003</v>
      </c>
      <c r="X4" s="11" cm="1">
        <f t="array" ref="X4">IF(Table10[[#This Row],[Billing Style]]="Flat Per Ticket",0,_xlfn.XLOOKUP(Table10[[#This Row],[Supplier]]&amp;Table10[[#This Row],[Billing Style]],Table1417[Vendor]&amp;Table1417[Billing Style],Table1417[% - Admin 1% Revenue],"Not There")*Table10[[#This Row],[Total Revenue]])</f>
        <v>0</v>
      </c>
      <c r="Y4" s="3">
        <v>1234</v>
      </c>
      <c r="Z4" s="3">
        <v>1004</v>
      </c>
      <c r="AA4" s="3">
        <v>1002</v>
      </c>
      <c r="AB4" s="33">
        <v>45570</v>
      </c>
    </row>
    <row r="5" spans="1:28" x14ac:dyDescent="0.35">
      <c r="A5" s="3">
        <v>1222</v>
      </c>
      <c r="B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C5" s="3">
        <f>'Distribution Data Entry Form'!K5</f>
        <v>100001</v>
      </c>
      <c r="D5" s="33">
        <f ca="1">'Distribution Data Entry Form'!C5</f>
        <v>45627</v>
      </c>
      <c r="E5" s="3" t="str">
        <f>'Distribution Data Entry Form'!G5</f>
        <v>Mulligan's</v>
      </c>
      <c r="F5" s="3" t="str">
        <f>_xlfn.XLOOKUP(Table10[[#This Row],[Location Name]],IBTP_Locations[Location Name],IBTP_Locations[Payee Name],"",,)</f>
        <v>Melron Inc DBA Mulligans</v>
      </c>
      <c r="G5" s="3" t="str">
        <f>'Distribution Data Entry Form'!A2</f>
        <v>Greater Cleveland Football Foundation</v>
      </c>
      <c r="H5" s="3" t="str">
        <f>_xlfn.XLOOKUP(Table10[[#This Row],[Location Name]],IBTP_Locations[Location Name],IBTP_Locations[Sales Rep],,,)</f>
        <v>Sarcyk, Neil</v>
      </c>
      <c r="I5" s="3">
        <f>_xlfn.XLOOKUP(Table10[[#This Row],[Location Name]],IBTP_Locations[Location Name],IBTP_Locations[Marketing Rep],,,)</f>
        <v>0</v>
      </c>
      <c r="J5" s="11">
        <f>ROUNDDOWN(IF(Table10[[#This Row],[Marketing Rep]]=0,0,_xlfn.XLOOKUP(Table10[[#This Row],[Marketing Rep]],Table12[Name],Table12[Commission %]))*Table10[[#This Row],[Ticket Count]],2)</f>
        <v>0</v>
      </c>
      <c r="K5" s="3" t="str">
        <f>'Distribution Data Entry Form'!I11</f>
        <v>2W61901</v>
      </c>
      <c r="L5" s="3" t="str">
        <f>_xlfn.XLOOKUP(Table10[[#This Row],[Serial '#]],Table5[Serial '#],Table5[Supplier],,,)</f>
        <v>GameCo</v>
      </c>
      <c r="M5" s="3" t="str">
        <f>'Distribution Data Entry Form'!D11</f>
        <v>Fish and Chips</v>
      </c>
      <c r="N5" s="9">
        <f>'Distribution Data Entry Form'!D12</f>
        <v>6320</v>
      </c>
      <c r="O5" s="36">
        <f>('Distribution Data Entry Form'!F12+'Distribution Data Entry Form'!K11)/'Distribution Data Entry Form'!D12</f>
        <v>1</v>
      </c>
      <c r="P5" s="11">
        <f>'Distribution Data Entry Form'!F12+'Distribution Data Entry Form'!K11</f>
        <v>6320</v>
      </c>
      <c r="Q5" s="11">
        <f>'Distribution Data Entry Form'!F12</f>
        <v>4745</v>
      </c>
      <c r="R5" s="11">
        <f>'Distribution Data Entry Form'!K11</f>
        <v>1575</v>
      </c>
      <c r="S5" s="11">
        <f>'Distribution Data Entry Form'!K12</f>
        <v>379</v>
      </c>
      <c r="T5" s="11" t="str">
        <f>_xlfn.XLOOKUP(Table10[[#This Row],[Charity Association]],Table14[Charity Name],Table14[Billing Style],,,)</f>
        <v>Flat Per Ticket</v>
      </c>
      <c r="U5" s="11">
        <f>SUM(Table10[[#This Row],[Ticket Supply Cost]:[SMAC Admin Fee]])</f>
        <v>442.40000000000003</v>
      </c>
      <c r="V5" s="11">
        <f>_xlfn.XLOOKUP(Table10[[#This Row],[Serial '#]],Table5[Serial '#],Table5[Game Price])</f>
        <v>212</v>
      </c>
      <c r="W5" s="11" cm="1">
        <f t="array" ref="W5">IF(Table10[[#This Row],[Billing Style]]="Flat Per Ticket",(_xlfn.XLOOKUP(Table10[[#This Row],[Supplier]]&amp;Table10[[#This Row],[Ticket Value]],Table1417[Vendor]&amp;Table1417[Ticket Value],Table1417[Flat Rates],"Not There")*Table10[[#This Row],[Ticket Count]])-Table10[[#This Row],[Ticket Supply Cost]],_xlfn.XLOOKUP(Table10[[#This Row],[Supplier]]&amp;Table10[[#This Row],[Billing Style]],Table1417[Vendor]&amp;Table1417[Billing Style],Table1417[% - Ideal Profit],"Not There")*Table10[[#This Row],[Profit]])</f>
        <v>230.40000000000003</v>
      </c>
      <c r="X5" s="11" cm="1">
        <f t="array" ref="X5">IF(Table10[[#This Row],[Billing Style]]="Flat Per Ticket",0,_xlfn.XLOOKUP(Table10[[#This Row],[Supplier]]&amp;Table10[[#This Row],[Billing Style]],Table1417[Vendor]&amp;Table1417[Billing Style],Table1417[% - Admin 1% Revenue],"Not There")*Table10[[#This Row],[Total Revenue]])</f>
        <v>0</v>
      </c>
      <c r="Y5" s="3">
        <v>1234</v>
      </c>
      <c r="Z5" s="3">
        <v>1005</v>
      </c>
      <c r="AA5" s="3">
        <v>1002</v>
      </c>
      <c r="AB5" s="33">
        <v>45570</v>
      </c>
    </row>
    <row r="6" spans="1:28" x14ac:dyDescent="0.35">
      <c r="A6" s="3">
        <v>1223</v>
      </c>
      <c r="B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C6" s="3">
        <f>'Distribution Data Entry Form'!K5</f>
        <v>100001</v>
      </c>
      <c r="D6" s="33">
        <f ca="1">'Distribution Data Entry Form'!C5</f>
        <v>45627</v>
      </c>
      <c r="E6" s="3" t="str">
        <f>'Distribution Data Entry Form'!G5</f>
        <v>Mulligan's</v>
      </c>
      <c r="F6" s="3" t="str">
        <f>_xlfn.XLOOKUP(Table10[[#This Row],[Location Name]],IBTP_Locations[Location Name],IBTP_Locations[Payee Name],"",,)</f>
        <v>Melron Inc DBA Mulligans</v>
      </c>
      <c r="G6" s="3" t="str">
        <f>'Distribution Data Entry Form'!A2</f>
        <v>Greater Cleveland Football Foundation</v>
      </c>
      <c r="H6" s="3" t="str">
        <f>_xlfn.XLOOKUP(Table10[[#This Row],[Location Name]],IBTP_Locations[Location Name],IBTP_Locations[Sales Rep],,,)</f>
        <v>Sarcyk, Neil</v>
      </c>
      <c r="I6" s="3">
        <f>_xlfn.XLOOKUP(Table10[[#This Row],[Location Name]],IBTP_Locations[Location Name],IBTP_Locations[Marketing Rep],,,)</f>
        <v>0</v>
      </c>
      <c r="J6" s="11">
        <f>ROUNDDOWN(IF(Table10[[#This Row],[Marketing Rep]]=0,0,_xlfn.XLOOKUP(Table10[[#This Row],[Marketing Rep]],Table12[Name],Table12[Commission %]))*Table10[[#This Row],[Ticket Count]],2)</f>
        <v>0</v>
      </c>
      <c r="K6" s="3" t="str">
        <f>'Distribution Data Entry Form'!I13</f>
        <v>BBB110904</v>
      </c>
      <c r="L6" s="3" t="s">
        <v>4152</v>
      </c>
      <c r="M6" s="3" t="str">
        <f>'Distribution Data Entry Form'!D13</f>
        <v>Badda Bing Bank</v>
      </c>
      <c r="N6" s="9">
        <f>'Distribution Data Entry Form'!D14</f>
        <v>5460</v>
      </c>
      <c r="O6" s="36">
        <f>('Distribution Data Entry Form'!F14+'Distribution Data Entry Form'!K13)/'Distribution Data Entry Form'!D14</f>
        <v>1</v>
      </c>
      <c r="P6" s="11">
        <f>'Distribution Data Entry Form'!F14+'Distribution Data Entry Form'!K13</f>
        <v>5460</v>
      </c>
      <c r="Q6" s="11">
        <f>'Distribution Data Entry Form'!F14</f>
        <v>4500</v>
      </c>
      <c r="R6" s="11">
        <f>'Distribution Data Entry Form'!K13</f>
        <v>960</v>
      </c>
      <c r="S6" s="11">
        <f>'Distribution Data Entry Form'!K14</f>
        <v>327</v>
      </c>
      <c r="T6" s="11" t="str">
        <f>_xlfn.XLOOKUP(Table10[[#This Row],[Charity Association]],Table14[Charity Name],Table14[Billing Style],,,)</f>
        <v>Flat Per Ticket</v>
      </c>
      <c r="U6" s="11">
        <f>SUM(Table10[[#This Row],[Ticket Supply Cost]:[SMAC Admin Fee]])</f>
        <v>382.20000000000005</v>
      </c>
      <c r="V6" s="11">
        <f>_xlfn.XLOOKUP(Table10[[#This Row],[Serial '#]],Table5[Serial '#],Table5[Game Price])</f>
        <v>281.19</v>
      </c>
      <c r="W6" s="11" cm="1">
        <f t="array" ref="W6">IF(Table10[[#This Row],[Billing Style]]="Flat Per Ticket",(_xlfn.XLOOKUP(Table10[[#This Row],[Supplier]]&amp;Table10[[#This Row],[Ticket Value]],Table1417[Vendor]&amp;Table1417[Ticket Value],Table1417[Flat Rates],"Not There")*Table10[[#This Row],[Ticket Count]])-Table10[[#This Row],[Ticket Supply Cost]],_xlfn.XLOOKUP(Table10[[#This Row],[Supplier]]&amp;Table10[[#This Row],[Billing Style]],Table1417[Vendor]&amp;Table1417[Billing Style],Table1417[% - Ideal Profit],"Not There")*Table10[[#This Row],[Profit]])</f>
        <v>101.01000000000005</v>
      </c>
      <c r="X6" s="11" cm="1">
        <f t="array" ref="X6">IF(Table10[[#This Row],[Billing Style]]="Flat Per Ticket",0,_xlfn.XLOOKUP(Table10[[#This Row],[Supplier]]&amp;Table10[[#This Row],[Billing Style]],Table1417[Vendor]&amp;Table1417[Billing Style],Table1417[% - Admin 1% Revenue],"Not There")*Table10[[#This Row],[Total Revenue]])</f>
        <v>0</v>
      </c>
      <c r="Y6" s="3">
        <v>1234</v>
      </c>
      <c r="Z6" s="3">
        <v>1006</v>
      </c>
      <c r="AA6" s="3">
        <v>1002</v>
      </c>
      <c r="AB6" s="33">
        <v>45570</v>
      </c>
    </row>
    <row r="7" spans="1:28" x14ac:dyDescent="0.35">
      <c r="A7" s="3">
        <v>1224</v>
      </c>
      <c r="B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Active</v>
      </c>
      <c r="C7" s="3">
        <v>100002</v>
      </c>
      <c r="D7" s="33">
        <v>45553</v>
      </c>
      <c r="F7" s="3" t="str">
        <f>_xlfn.XLOOKUP(Table10[[#This Row],[Location Name]],IBTP_Locations[Location Name],IBTP_Locations[Payee Name],"",,)</f>
        <v/>
      </c>
      <c r="H7" s="3" t="e">
        <f>_xlfn.XLOOKUP(Table10[[#This Row],[Location Name]],IBTP_Locations[Location Name],IBTP_Locations[Sales Rep],,,)</f>
        <v>#N/A</v>
      </c>
      <c r="I7" s="3" t="e">
        <f>_xlfn.XLOOKUP(Table10[[#This Row],[Location Name]],IBTP_Locations[Location Name],IBTP_Locations[Marketing Rep],,,)</f>
        <v>#N/A</v>
      </c>
      <c r="J7" s="11" t="e">
        <f>ROUNDDOWN(IF(Table10[[#This Row],[Marketing Rep]]=0,0,_xlfn.XLOOKUP(Table10[[#This Row],[Marketing Rep]],Table12[Name],Table12[Commission %]))*Table10[[#This Row],[Ticket Count]],2)</f>
        <v>#N/A</v>
      </c>
      <c r="L7" s="3" t="e">
        <f>_xlfn.XLOOKUP(Table10[[#This Row],[Serial '#]],Table5[Serial '#],Table5[Supplier],,,)</f>
        <v>#N/A</v>
      </c>
      <c r="N7" s="9"/>
      <c r="O7" s="36"/>
      <c r="P7" s="11"/>
      <c r="Q7" s="11"/>
      <c r="R7" s="11"/>
      <c r="S7" s="11"/>
      <c r="T7" s="11" t="e">
        <f>_xlfn.XLOOKUP(Table10[[#This Row],[Charity Association]],Table14[Charity Name],Table14[Billing Style],,,)</f>
        <v>#N/A</v>
      </c>
      <c r="U7" s="11"/>
      <c r="V7" s="11"/>
      <c r="W7" s="11"/>
      <c r="X7" s="11"/>
      <c r="AB7" s="33"/>
    </row>
    <row r="8" spans="1:28" x14ac:dyDescent="0.35">
      <c r="A8" s="3">
        <v>1225</v>
      </c>
      <c r="B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Active</v>
      </c>
      <c r="C8" s="3">
        <v>100002</v>
      </c>
      <c r="D8" s="33">
        <v>45553</v>
      </c>
      <c r="F8" s="3" t="str">
        <f>_xlfn.XLOOKUP(Table10[[#This Row],[Location Name]],IBTP_Locations[Location Name],IBTP_Locations[Payee Name],"",,)</f>
        <v/>
      </c>
      <c r="H8" s="3" t="e">
        <f>_xlfn.XLOOKUP(Table10[[#This Row],[Location Name]],IBTP_Locations[Location Name],IBTP_Locations[Sales Rep],,,)</f>
        <v>#N/A</v>
      </c>
      <c r="I8" s="3" t="e">
        <f>_xlfn.XLOOKUP(Table10[[#This Row],[Location Name]],IBTP_Locations[Location Name],IBTP_Locations[Marketing Rep],,,)</f>
        <v>#N/A</v>
      </c>
      <c r="J8" s="11" t="e">
        <f>ROUNDDOWN(IF(Table10[[#This Row],[Marketing Rep]]=0,0,_xlfn.XLOOKUP(Table10[[#This Row],[Marketing Rep]],Table12[Name],Table12[Commission %]))*Table10[[#This Row],[Ticket Count]],2)</f>
        <v>#N/A</v>
      </c>
      <c r="L8" s="3" t="e">
        <f>_xlfn.XLOOKUP(Table10[[#This Row],[Serial '#]],Table5[Serial '#],Table5[Supplier],,,)</f>
        <v>#N/A</v>
      </c>
      <c r="N8" s="9"/>
      <c r="O8" s="36"/>
      <c r="P8" s="11"/>
      <c r="Q8" s="11"/>
      <c r="R8" s="11"/>
      <c r="S8" s="11"/>
      <c r="T8" s="11" t="e">
        <f>_xlfn.XLOOKUP(Table10[[#This Row],[Charity Association]],Table14[Charity Name],Table14[Billing Style],,,)</f>
        <v>#N/A</v>
      </c>
      <c r="U8" s="11"/>
      <c r="V8" s="11"/>
      <c r="W8" s="11"/>
      <c r="X8" s="11"/>
      <c r="AB8" s="33"/>
    </row>
    <row r="9" spans="1:28" ht="14.25" x14ac:dyDescent="0.45">
      <c r="A9" s="3">
        <v>1</v>
      </c>
      <c r="B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" s="33">
        <v>45292</v>
      </c>
      <c r="E9" s="3" t="s">
        <v>93</v>
      </c>
      <c r="F9" s="3">
        <f>_xlfn.XLOOKUP(Table10[[#This Row],[Location Name]],IBTP_Locations[Location Name],IBTP_Locations[Payee Name],"",,)</f>
        <v>0</v>
      </c>
      <c r="G9" s="3" t="s">
        <v>23</v>
      </c>
      <c r="H9" s="3" t="str">
        <f>_xlfn.XLOOKUP(Table10[[#This Row],[Location Name]],IBTP_Locations[Location Name],IBTP_Locations[Sales Rep],,,)</f>
        <v>Sarcyk, Neil</v>
      </c>
      <c r="I9" s="3">
        <f>_xlfn.XLOOKUP(Table10[[#This Row],[Location Name]],IBTP_Locations[Location Name],IBTP_Locations[Marketing Rep],,,)</f>
        <v>0</v>
      </c>
      <c r="J9" s="11">
        <f>ROUNDDOWN(IF(Table10[[#This Row],[Marketing Rep]]=0,0,_xlfn.XLOOKUP(Table10[[#This Row],[Marketing Rep]],Table12[Name],Table12[Commission %]))*Table10[[#This Row],[Ticket Count]],2)</f>
        <v>0</v>
      </c>
      <c r="K9" s="3" t="s">
        <v>1521</v>
      </c>
      <c r="L9" s="3" t="str">
        <f>_xlfn.XLOOKUP(Table10[[#This Row],[Serial '#]],Table5[Serial '#],Table5[Supplier],,,)</f>
        <v>GameCo</v>
      </c>
      <c r="M9" s="3" t="s">
        <v>352</v>
      </c>
      <c r="N9" s="9">
        <v>3000</v>
      </c>
      <c r="O9" s="36">
        <v>1</v>
      </c>
      <c r="P9" s="11">
        <v>3000</v>
      </c>
      <c r="Q9" s="11">
        <v>2250</v>
      </c>
      <c r="R9" s="11">
        <v>750</v>
      </c>
      <c r="S9" s="11">
        <v>180</v>
      </c>
      <c r="T9" s="11" t="str">
        <f>_xlfn.XLOOKUP(Table10[[#This Row],[Charity Association]],Table14[Charity Name],Table14[Billing Style],,,)</f>
        <v>Percentage</v>
      </c>
      <c r="U9" s="11">
        <v>207</v>
      </c>
      <c r="V9" s="15">
        <v>102</v>
      </c>
      <c r="W9" s="15">
        <v>75</v>
      </c>
      <c r="X9" s="11">
        <v>30</v>
      </c>
      <c r="Y9" s="69" t="s">
        <v>4033</v>
      </c>
      <c r="Z9">
        <v>6430</v>
      </c>
      <c r="AA9" s="3">
        <v>1001</v>
      </c>
      <c r="AB9" s="33">
        <f>Table10[[#This Row],[Date]]+25</f>
        <v>45317</v>
      </c>
    </row>
    <row r="10" spans="1:28" ht="14.25" x14ac:dyDescent="0.45">
      <c r="A10" s="3">
        <v>2</v>
      </c>
      <c r="B1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0" s="33">
        <v>45292</v>
      </c>
      <c r="E10" s="3" t="s">
        <v>95</v>
      </c>
      <c r="F10" s="3">
        <f>_xlfn.XLOOKUP(Table10[[#This Row],[Location Name]],IBTP_Locations[Location Name],IBTP_Locations[Payee Name],"",,)</f>
        <v>0</v>
      </c>
      <c r="G10" s="3" t="s">
        <v>23</v>
      </c>
      <c r="H10" s="3" t="str">
        <f>_xlfn.XLOOKUP(Table10[[#This Row],[Location Name]],IBTP_Locations[Location Name],IBTP_Locations[Sales Rep],,,)</f>
        <v>Sarcyk, Neil</v>
      </c>
      <c r="I10" s="3" t="str">
        <f>_xlfn.XLOOKUP(Table10[[#This Row],[Location Name]],IBTP_Locations[Location Name],IBTP_Locations[Marketing Rep],,,)</f>
        <v>M Comella Enterprises</v>
      </c>
      <c r="J10" s="11">
        <f>ROUNDDOWN(IF(Table10[[#This Row],[Marketing Rep]]=0,0,_xlfn.XLOOKUP(Table10[[#This Row],[Marketing Rep]],Table12[Name],Table12[Commission %]))*Table10[[#This Row],[Ticket Count]],2)</f>
        <v>82.8</v>
      </c>
      <c r="K10" s="3" t="s">
        <v>2218</v>
      </c>
      <c r="L10" s="3" t="str">
        <f>_xlfn.XLOOKUP(Table10[[#This Row],[Serial '#]],Table5[Serial '#],Table5[Supplier],,,)</f>
        <v>GameCo</v>
      </c>
      <c r="M10" s="3" t="s">
        <v>349</v>
      </c>
      <c r="N10" s="9">
        <v>5520</v>
      </c>
      <c r="O10" s="36">
        <v>1</v>
      </c>
      <c r="P10" s="11">
        <v>5520</v>
      </c>
      <c r="Q10" s="11">
        <v>4560</v>
      </c>
      <c r="R10" s="11">
        <v>960</v>
      </c>
      <c r="S10" s="11">
        <v>331</v>
      </c>
      <c r="T10" s="11" t="str">
        <f>_xlfn.XLOOKUP(Table10[[#This Row],[Charity Association]],Table14[Charity Name],Table14[Billing Style],,,)</f>
        <v>Percentage</v>
      </c>
      <c r="U10" s="11">
        <v>337.2</v>
      </c>
      <c r="V10" s="15">
        <v>186</v>
      </c>
      <c r="W10" s="15">
        <v>96</v>
      </c>
      <c r="X10" s="11">
        <v>55.2</v>
      </c>
      <c r="Y10" s="69" t="s">
        <v>4033</v>
      </c>
      <c r="Z10">
        <v>6431</v>
      </c>
      <c r="AA10" s="3">
        <f>IF(Table10[[#This Row],[Location Name]]=E9,AA9,AA9+1)</f>
        <v>1002</v>
      </c>
      <c r="AB10" s="33">
        <f>Table10[[#This Row],[Date]]+25</f>
        <v>45317</v>
      </c>
    </row>
    <row r="11" spans="1:28" ht="14.25" x14ac:dyDescent="0.45">
      <c r="A11" s="3">
        <v>3</v>
      </c>
      <c r="B1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1" s="33">
        <v>45292</v>
      </c>
      <c r="E11" s="3" t="s">
        <v>157</v>
      </c>
      <c r="F11" s="3">
        <f>_xlfn.XLOOKUP(Table10[[#This Row],[Location Name]],IBTP_Locations[Location Name],IBTP_Locations[Payee Name],"",,)</f>
        <v>0</v>
      </c>
      <c r="G11" s="3" t="s">
        <v>23</v>
      </c>
      <c r="H11" s="3" t="str">
        <f>_xlfn.XLOOKUP(Table10[[#This Row],[Location Name]],IBTP_Locations[Location Name],IBTP_Locations[Sales Rep],,,)</f>
        <v>Sarcyk, Neil</v>
      </c>
      <c r="I11" s="3">
        <f>_xlfn.XLOOKUP(Table10[[#This Row],[Location Name]],IBTP_Locations[Location Name],IBTP_Locations[Marketing Rep],,,)</f>
        <v>0</v>
      </c>
      <c r="J11" s="11">
        <f>ROUNDDOWN(IF(Table10[[#This Row],[Marketing Rep]]=0,0,_xlfn.XLOOKUP(Table10[[#This Row],[Marketing Rep]],Table12[Name],Table12[Commission %]))*Table10[[#This Row],[Ticket Count]],2)</f>
        <v>0</v>
      </c>
      <c r="K11" s="3" t="s">
        <v>2117</v>
      </c>
      <c r="L11" s="3" t="str">
        <f>_xlfn.XLOOKUP(Table10[[#This Row],[Serial '#]],Table5[Serial '#],Table5[Supplier],,,)</f>
        <v>GameCo</v>
      </c>
      <c r="M11" s="3" t="s">
        <v>600</v>
      </c>
      <c r="N11" s="9">
        <v>4000</v>
      </c>
      <c r="O11" s="36">
        <v>1</v>
      </c>
      <c r="P11" s="11">
        <v>4000</v>
      </c>
      <c r="Q11" s="11">
        <v>3002</v>
      </c>
      <c r="R11" s="11">
        <v>998</v>
      </c>
      <c r="S11" s="11">
        <v>240</v>
      </c>
      <c r="T11" s="11" t="str">
        <f>_xlfn.XLOOKUP(Table10[[#This Row],[Charity Association]],Table14[Charity Name],Table14[Billing Style],,,)</f>
        <v>Percentage</v>
      </c>
      <c r="U11" s="11">
        <v>274</v>
      </c>
      <c r="V11" s="15">
        <v>134</v>
      </c>
      <c r="W11" s="15">
        <v>100</v>
      </c>
      <c r="X11" s="11">
        <v>40</v>
      </c>
      <c r="Y11" s="69">
        <v>2388</v>
      </c>
      <c r="Z11">
        <v>6432</v>
      </c>
      <c r="AA11" s="3">
        <f>IF(Table10[[#This Row],[Location Name]]=E10,AA10,AA10+1)</f>
        <v>1003</v>
      </c>
      <c r="AB11" s="33">
        <f>Table10[[#This Row],[Date]]+25</f>
        <v>45317</v>
      </c>
    </row>
    <row r="12" spans="1:28" ht="14.25" x14ac:dyDescent="0.45">
      <c r="A12" s="3">
        <v>4</v>
      </c>
      <c r="B1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2" s="33">
        <v>45292</v>
      </c>
      <c r="E12" s="3" t="s">
        <v>157</v>
      </c>
      <c r="F12" s="3">
        <f>_xlfn.XLOOKUP(Table10[[#This Row],[Location Name]],IBTP_Locations[Location Name],IBTP_Locations[Payee Name],"",,)</f>
        <v>0</v>
      </c>
      <c r="G12" s="3" t="s">
        <v>23</v>
      </c>
      <c r="H12" s="3" t="str">
        <f>_xlfn.XLOOKUP(Table10[[#This Row],[Location Name]],IBTP_Locations[Location Name],IBTP_Locations[Sales Rep],,,)</f>
        <v>Sarcyk, Neil</v>
      </c>
      <c r="I12" s="3">
        <f>_xlfn.XLOOKUP(Table10[[#This Row],[Location Name]],IBTP_Locations[Location Name],IBTP_Locations[Marketing Rep],,,)</f>
        <v>0</v>
      </c>
      <c r="J12" s="11">
        <f>ROUNDDOWN(IF(Table10[[#This Row],[Marketing Rep]]=0,0,_xlfn.XLOOKUP(Table10[[#This Row],[Marketing Rep]],Table12[Name],Table12[Commission %]))*Table10[[#This Row],[Ticket Count]],2)</f>
        <v>0</v>
      </c>
      <c r="K12" s="3" t="s">
        <v>2118</v>
      </c>
      <c r="L12" s="3" t="str">
        <f>_xlfn.XLOOKUP(Table10[[#This Row],[Serial '#]],Table5[Serial '#],Table5[Supplier],,,)</f>
        <v>GameCo</v>
      </c>
      <c r="M12" s="3" t="s">
        <v>613</v>
      </c>
      <c r="N12" s="9">
        <v>4560</v>
      </c>
      <c r="O12" s="36">
        <v>1</v>
      </c>
      <c r="P12" s="11">
        <v>4560</v>
      </c>
      <c r="Q12" s="11">
        <v>3460</v>
      </c>
      <c r="R12" s="11">
        <v>1100</v>
      </c>
      <c r="S12" s="11">
        <v>273</v>
      </c>
      <c r="T12" s="11" t="str">
        <f>_xlfn.XLOOKUP(Table10[[#This Row],[Charity Association]],Table14[Charity Name],Table14[Billing Style],,,)</f>
        <v>Percentage</v>
      </c>
      <c r="U12" s="11">
        <v>301.60000000000002</v>
      </c>
      <c r="V12" s="15">
        <v>146</v>
      </c>
      <c r="W12" s="15">
        <v>110</v>
      </c>
      <c r="X12" s="11">
        <v>45.6</v>
      </c>
      <c r="Y12" s="69">
        <v>2388</v>
      </c>
      <c r="Z12">
        <v>6433</v>
      </c>
      <c r="AA12" s="3">
        <f>IF(Table10[[#This Row],[Location Name]]=E11,AA11,AA11+1)</f>
        <v>1003</v>
      </c>
      <c r="AB12" s="33">
        <f>Table10[[#This Row],[Date]]+25</f>
        <v>45317</v>
      </c>
    </row>
    <row r="13" spans="1:28" ht="14.25" x14ac:dyDescent="0.45">
      <c r="A13" s="3">
        <v>5</v>
      </c>
      <c r="B1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3" s="33">
        <v>45293</v>
      </c>
      <c r="E13" s="3" t="s">
        <v>119</v>
      </c>
      <c r="F13" s="3">
        <f>_xlfn.XLOOKUP(Table10[[#This Row],[Location Name]],IBTP_Locations[Location Name],IBTP_Locations[Payee Name],"",,)</f>
        <v>0</v>
      </c>
      <c r="G13" s="3" t="s">
        <v>23</v>
      </c>
      <c r="H13" s="3" t="str">
        <f>_xlfn.XLOOKUP(Table10[[#This Row],[Location Name]],IBTP_Locations[Location Name],IBTP_Locations[Sales Rep],,,)</f>
        <v>Sarcyk, Neil</v>
      </c>
      <c r="I13" s="3" t="str">
        <f>_xlfn.XLOOKUP(Table10[[#This Row],[Location Name]],IBTP_Locations[Location Name],IBTP_Locations[Marketing Rep],,,)</f>
        <v>B and B Music</v>
      </c>
      <c r="J13" s="11">
        <f>ROUNDDOWN(IF(Table10[[#This Row],[Marketing Rep]]=0,0,_xlfn.XLOOKUP(Table10[[#This Row],[Marketing Rep]],Table12[Name],Table12[Commission %]))*Table10[[#This Row],[Ticket Count]],2)</f>
        <v>81.900000000000006</v>
      </c>
      <c r="K13" s="3" t="s">
        <v>1745</v>
      </c>
      <c r="L13" s="3" t="str">
        <f>_xlfn.XLOOKUP(Table10[[#This Row],[Serial '#]],Table5[Serial '#],Table5[Supplier],,,)</f>
        <v>Bingo Boss</v>
      </c>
      <c r="M13" s="3" t="s">
        <v>371</v>
      </c>
      <c r="N13" s="9">
        <v>5460</v>
      </c>
      <c r="O13" s="36">
        <v>1</v>
      </c>
      <c r="P13" s="11">
        <v>5460</v>
      </c>
      <c r="Q13" s="11">
        <v>4500</v>
      </c>
      <c r="R13" s="11">
        <v>960</v>
      </c>
      <c r="S13" s="11">
        <v>327</v>
      </c>
      <c r="T13" s="11" t="str">
        <f>_xlfn.XLOOKUP(Table10[[#This Row],[Charity Association]],Table14[Charity Name],Table14[Billing Style],,,)</f>
        <v>Percentage</v>
      </c>
      <c r="U13" s="11">
        <v>431.79</v>
      </c>
      <c r="V13" s="15">
        <v>281.19</v>
      </c>
      <c r="W13" s="15">
        <v>96</v>
      </c>
      <c r="X13" s="11">
        <v>54.6</v>
      </c>
      <c r="Y13" s="69" t="s">
        <v>4033</v>
      </c>
      <c r="Z13">
        <v>6434</v>
      </c>
      <c r="AA13" s="3">
        <f>IF(Table10[[#This Row],[Location Name]]=E12,AA12,AA12+1)</f>
        <v>1004</v>
      </c>
      <c r="AB13" s="33">
        <f>Table10[[#This Row],[Date]]+25</f>
        <v>45318</v>
      </c>
    </row>
    <row r="14" spans="1:28" ht="14.25" x14ac:dyDescent="0.45">
      <c r="A14" s="3">
        <v>6</v>
      </c>
      <c r="B1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4" s="33">
        <v>45293</v>
      </c>
      <c r="E14" s="3" t="s">
        <v>131</v>
      </c>
      <c r="F14" s="3">
        <f>_xlfn.XLOOKUP(Table10[[#This Row],[Location Name]],IBTP_Locations[Location Name],IBTP_Locations[Payee Name],"",,)</f>
        <v>0</v>
      </c>
      <c r="G14" s="3" t="s">
        <v>23</v>
      </c>
      <c r="H14" s="3" t="str">
        <f>_xlfn.XLOOKUP(Table10[[#This Row],[Location Name]],IBTP_Locations[Location Name],IBTP_Locations[Sales Rep],,,)</f>
        <v>Sarcyk, Neil</v>
      </c>
      <c r="I14" s="3">
        <f>_xlfn.XLOOKUP(Table10[[#This Row],[Location Name]],IBTP_Locations[Location Name],IBTP_Locations[Marketing Rep],,,)</f>
        <v>0</v>
      </c>
      <c r="J14" s="11">
        <f>ROUNDDOWN(IF(Table10[[#This Row],[Marketing Rep]]=0,0,_xlfn.XLOOKUP(Table10[[#This Row],[Marketing Rep]],Table12[Name],Table12[Commission %]))*Table10[[#This Row],[Ticket Count]],2)</f>
        <v>0</v>
      </c>
      <c r="K14" s="11" t="s">
        <v>2123</v>
      </c>
      <c r="L14" s="3" t="str">
        <f>_xlfn.XLOOKUP(Table10[[#This Row],[Serial '#]],Table5[Serial '#],Table5[Supplier],,,)</f>
        <v>GameCo</v>
      </c>
      <c r="M14" s="3" t="s">
        <v>600</v>
      </c>
      <c r="N14" s="9">
        <v>4000</v>
      </c>
      <c r="O14" s="36">
        <v>1</v>
      </c>
      <c r="P14" s="11">
        <v>4000</v>
      </c>
      <c r="Q14" s="11">
        <v>3002</v>
      </c>
      <c r="R14" s="11">
        <v>998</v>
      </c>
      <c r="S14" s="11">
        <v>240</v>
      </c>
      <c r="T14" s="11" t="str">
        <f>_xlfn.XLOOKUP(Table10[[#This Row],[Charity Association]],Table14[Charity Name],Table14[Billing Style],,,)</f>
        <v>Percentage</v>
      </c>
      <c r="U14" s="11">
        <v>274</v>
      </c>
      <c r="V14" s="15">
        <v>134</v>
      </c>
      <c r="W14" s="15">
        <v>100</v>
      </c>
      <c r="X14" s="11">
        <v>40</v>
      </c>
      <c r="Y14" s="69">
        <v>2818</v>
      </c>
      <c r="Z14">
        <v>6435</v>
      </c>
      <c r="AA14" s="3">
        <f>IF(Table10[[#This Row],[Location Name]]=E13,AA13,AA13+1)</f>
        <v>1005</v>
      </c>
      <c r="AB14" s="33">
        <f>Table10[[#This Row],[Date]]+25</f>
        <v>45318</v>
      </c>
    </row>
    <row r="15" spans="1:28" ht="14.25" x14ac:dyDescent="0.45">
      <c r="A15" s="3">
        <v>7</v>
      </c>
      <c r="B1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5" s="33">
        <v>45293</v>
      </c>
      <c r="E15" s="3" t="s">
        <v>131</v>
      </c>
      <c r="F15" s="3">
        <f>_xlfn.XLOOKUP(Table10[[#This Row],[Location Name]],IBTP_Locations[Location Name],IBTP_Locations[Payee Name],"",,)</f>
        <v>0</v>
      </c>
      <c r="G15" s="3" t="s">
        <v>23</v>
      </c>
      <c r="H15" s="3" t="str">
        <f>_xlfn.XLOOKUP(Table10[[#This Row],[Location Name]],IBTP_Locations[Location Name],IBTP_Locations[Sales Rep],,,)</f>
        <v>Sarcyk, Neil</v>
      </c>
      <c r="I15" s="3">
        <f>_xlfn.XLOOKUP(Table10[[#This Row],[Location Name]],IBTP_Locations[Location Name],IBTP_Locations[Marketing Rep],,,)</f>
        <v>0</v>
      </c>
      <c r="J15" s="11">
        <f>ROUNDDOWN(IF(Table10[[#This Row],[Marketing Rep]]=0,0,_xlfn.XLOOKUP(Table10[[#This Row],[Marketing Rep]],Table12[Name],Table12[Commission %]))*Table10[[#This Row],[Ticket Count]],2)</f>
        <v>0</v>
      </c>
      <c r="K15" s="3" t="s">
        <v>2121</v>
      </c>
      <c r="L15" s="3" t="str">
        <f>_xlfn.XLOOKUP(Table10[[#This Row],[Serial '#]],Table5[Serial '#],Table5[Supplier],,,)</f>
        <v>GameCo</v>
      </c>
      <c r="M15" s="3" t="s">
        <v>599</v>
      </c>
      <c r="N15" s="9">
        <v>4000</v>
      </c>
      <c r="O15" s="36">
        <v>1</v>
      </c>
      <c r="P15" s="11">
        <v>4000</v>
      </c>
      <c r="Q15" s="11">
        <v>3002</v>
      </c>
      <c r="R15" s="11">
        <v>998</v>
      </c>
      <c r="S15" s="11">
        <v>240</v>
      </c>
      <c r="T15" s="11" t="str">
        <f>_xlfn.XLOOKUP(Table10[[#This Row],[Charity Association]],Table14[Charity Name],Table14[Billing Style],,,)</f>
        <v>Percentage</v>
      </c>
      <c r="U15" s="11">
        <v>274</v>
      </c>
      <c r="V15" s="15">
        <v>134</v>
      </c>
      <c r="W15" s="15">
        <v>100</v>
      </c>
      <c r="X15" s="11">
        <v>40</v>
      </c>
      <c r="Y15" s="69">
        <v>2818</v>
      </c>
      <c r="Z15">
        <v>6436</v>
      </c>
      <c r="AA15" s="3">
        <f>IF(Table10[[#This Row],[Location Name]]=E14,AA14,AA14+1)</f>
        <v>1005</v>
      </c>
      <c r="AB15" s="33">
        <f>Table10[[#This Row],[Date]]+25</f>
        <v>45318</v>
      </c>
    </row>
    <row r="16" spans="1:28" ht="14.25" x14ac:dyDescent="0.45">
      <c r="A16" s="3">
        <v>8</v>
      </c>
      <c r="B1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6" s="33">
        <v>45293</v>
      </c>
      <c r="E16" s="3" t="s">
        <v>131</v>
      </c>
      <c r="F16" s="3">
        <f>_xlfn.XLOOKUP(Table10[[#This Row],[Location Name]],IBTP_Locations[Location Name],IBTP_Locations[Payee Name],"",,)</f>
        <v>0</v>
      </c>
      <c r="G16" s="3" t="s">
        <v>23</v>
      </c>
      <c r="H16" s="3" t="str">
        <f>_xlfn.XLOOKUP(Table10[[#This Row],[Location Name]],IBTP_Locations[Location Name],IBTP_Locations[Sales Rep],,,)</f>
        <v>Sarcyk, Neil</v>
      </c>
      <c r="I16" s="3">
        <f>_xlfn.XLOOKUP(Table10[[#This Row],[Location Name]],IBTP_Locations[Location Name],IBTP_Locations[Marketing Rep],,,)</f>
        <v>0</v>
      </c>
      <c r="J16" s="11">
        <f>ROUNDDOWN(IF(Table10[[#This Row],[Marketing Rep]]=0,0,_xlfn.XLOOKUP(Table10[[#This Row],[Marketing Rep]],Table12[Name],Table12[Commission %]))*Table10[[#This Row],[Ticket Count]],2)</f>
        <v>0</v>
      </c>
      <c r="K16" s="3" t="s">
        <v>2223</v>
      </c>
      <c r="L16" s="3" t="str">
        <f>_xlfn.XLOOKUP(Table10[[#This Row],[Serial '#]],Table5[Serial '#],Table5[Supplier],,,)</f>
        <v>GameCo</v>
      </c>
      <c r="M16" s="3" t="s">
        <v>349</v>
      </c>
      <c r="N16" s="9">
        <v>5520</v>
      </c>
      <c r="O16" s="36">
        <v>1</v>
      </c>
      <c r="P16" s="11">
        <v>5520</v>
      </c>
      <c r="Q16" s="11">
        <v>4560</v>
      </c>
      <c r="R16" s="11">
        <v>960</v>
      </c>
      <c r="S16" s="11">
        <v>331</v>
      </c>
      <c r="T16" s="11" t="str">
        <f>_xlfn.XLOOKUP(Table10[[#This Row],[Charity Association]],Table14[Charity Name],Table14[Billing Style],,,)</f>
        <v>Percentage</v>
      </c>
      <c r="U16" s="11">
        <v>337.2</v>
      </c>
      <c r="V16" s="15">
        <v>186</v>
      </c>
      <c r="W16" s="15">
        <v>96</v>
      </c>
      <c r="X16" s="11">
        <v>55.2</v>
      </c>
      <c r="Y16" s="69">
        <v>2818</v>
      </c>
      <c r="Z16">
        <v>6437</v>
      </c>
      <c r="AA16" s="3">
        <f>IF(Table10[[#This Row],[Location Name]]=E15,AA15,AA15+1)</f>
        <v>1005</v>
      </c>
      <c r="AB16" s="33">
        <f>Table10[[#This Row],[Date]]+25</f>
        <v>45318</v>
      </c>
    </row>
    <row r="17" spans="1:28" ht="14.25" x14ac:dyDescent="0.45">
      <c r="A17" s="3">
        <v>9</v>
      </c>
      <c r="B1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7" s="33">
        <v>45293</v>
      </c>
      <c r="E17" s="3" t="s">
        <v>139</v>
      </c>
      <c r="F17" s="3">
        <f>_xlfn.XLOOKUP(Table10[[#This Row],[Location Name]],IBTP_Locations[Location Name],IBTP_Locations[Payee Name],"",,)</f>
        <v>0</v>
      </c>
      <c r="G17" s="3" t="s">
        <v>23</v>
      </c>
      <c r="H17" s="3" t="str">
        <f>_xlfn.XLOOKUP(Table10[[#This Row],[Location Name]],IBTP_Locations[Location Name],IBTP_Locations[Sales Rep],,,)</f>
        <v>Sarcyk, Neil</v>
      </c>
      <c r="I17" s="3" t="str">
        <f>_xlfn.XLOOKUP(Table10[[#This Row],[Location Name]],IBTP_Locations[Location Name],IBTP_Locations[Marketing Rep],,,)</f>
        <v>Greg Brown</v>
      </c>
      <c r="J17" s="11">
        <f>ROUNDDOWN(IF(Table10[[#This Row],[Marketing Rep]]=0,0,_xlfn.XLOOKUP(Table10[[#This Row],[Marketing Rep]],Table12[Name],Table12[Commission %]))*Table10[[#This Row],[Ticket Count]],2)</f>
        <v>80</v>
      </c>
      <c r="K17" s="3" t="s">
        <v>2120</v>
      </c>
      <c r="L17" s="3" t="str">
        <f>_xlfn.XLOOKUP(Table10[[#This Row],[Serial '#]],Table5[Serial '#],Table5[Supplier],,,)</f>
        <v>GameCo</v>
      </c>
      <c r="M17" s="3" t="s">
        <v>3739</v>
      </c>
      <c r="N17" s="9">
        <v>4000</v>
      </c>
      <c r="O17" s="36">
        <v>1</v>
      </c>
      <c r="P17" s="11">
        <v>4000</v>
      </c>
      <c r="Q17" s="11">
        <v>3102</v>
      </c>
      <c r="R17" s="11">
        <v>898</v>
      </c>
      <c r="S17" s="11">
        <v>240</v>
      </c>
      <c r="T17" s="11" t="str">
        <f>_xlfn.XLOOKUP(Table10[[#This Row],[Charity Association]],Table14[Charity Name],Table14[Billing Style],,,)</f>
        <v>Percentage</v>
      </c>
      <c r="U17" s="11">
        <v>264</v>
      </c>
      <c r="V17" s="15">
        <v>134</v>
      </c>
      <c r="W17" s="15">
        <v>90</v>
      </c>
      <c r="X17" s="11">
        <v>40</v>
      </c>
      <c r="Y17" s="69">
        <v>7067</v>
      </c>
      <c r="Z17">
        <v>6438</v>
      </c>
      <c r="AA17" s="3">
        <f>IF(Table10[[#This Row],[Location Name]]=E16,AA16,AA16+1)</f>
        <v>1006</v>
      </c>
      <c r="AB17" s="33">
        <f>Table10[[#This Row],[Date]]+25</f>
        <v>45318</v>
      </c>
    </row>
    <row r="18" spans="1:28" ht="14.25" x14ac:dyDescent="0.45">
      <c r="A18" s="3">
        <v>10</v>
      </c>
      <c r="B1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8" s="33">
        <v>45293</v>
      </c>
      <c r="E18" s="3" t="s">
        <v>139</v>
      </c>
      <c r="F18" s="3">
        <f>_xlfn.XLOOKUP(Table10[[#This Row],[Location Name]],IBTP_Locations[Location Name],IBTP_Locations[Payee Name],"",,)</f>
        <v>0</v>
      </c>
      <c r="G18" s="3" t="s">
        <v>23</v>
      </c>
      <c r="H18" s="3" t="str">
        <f>_xlfn.XLOOKUP(Table10[[#This Row],[Location Name]],IBTP_Locations[Location Name],IBTP_Locations[Sales Rep],,,)</f>
        <v>Sarcyk, Neil</v>
      </c>
      <c r="I18" s="3" t="str">
        <f>_xlfn.XLOOKUP(Table10[[#This Row],[Location Name]],IBTP_Locations[Location Name],IBTP_Locations[Marketing Rep],,,)</f>
        <v>Greg Brown</v>
      </c>
      <c r="J18" s="11">
        <f>ROUNDDOWN(IF(Table10[[#This Row],[Marketing Rep]]=0,0,_xlfn.XLOOKUP(Table10[[#This Row],[Marketing Rep]],Table12[Name],Table12[Commission %]))*Table10[[#This Row],[Ticket Count]],2)</f>
        <v>80</v>
      </c>
      <c r="K18" s="3" t="s">
        <v>3697</v>
      </c>
      <c r="L18" s="3" t="e">
        <f>_xlfn.XLOOKUP(Table10[[#This Row],[Serial '#]],Table5[Serial '#],Table5[Supplier],,,)</f>
        <v>#N/A</v>
      </c>
      <c r="M18" s="3" t="s">
        <v>551</v>
      </c>
      <c r="N18" s="9">
        <v>4000</v>
      </c>
      <c r="O18" s="36">
        <v>1</v>
      </c>
      <c r="P18" s="11">
        <v>4000</v>
      </c>
      <c r="Q18" s="11">
        <v>3102</v>
      </c>
      <c r="R18" s="11">
        <v>898</v>
      </c>
      <c r="S18" s="11">
        <v>240</v>
      </c>
      <c r="T18" s="11" t="str">
        <f>_xlfn.XLOOKUP(Table10[[#This Row],[Charity Association]],Table14[Charity Name],Table14[Billing Style],,,)</f>
        <v>Percentage</v>
      </c>
      <c r="U18" s="11">
        <v>255</v>
      </c>
      <c r="V18" s="15">
        <v>125</v>
      </c>
      <c r="W18" s="15">
        <v>90</v>
      </c>
      <c r="X18" s="11">
        <v>40</v>
      </c>
      <c r="Y18" s="69">
        <v>7067</v>
      </c>
      <c r="Z18">
        <v>6439</v>
      </c>
      <c r="AA18" s="3">
        <f>IF(Table10[[#This Row],[Location Name]]=E17,AA17,AA17+1)</f>
        <v>1006</v>
      </c>
      <c r="AB18" s="33">
        <f>Table10[[#This Row],[Date]]+25</f>
        <v>45318</v>
      </c>
    </row>
    <row r="19" spans="1:28" ht="14.25" x14ac:dyDescent="0.45">
      <c r="A19" s="3">
        <v>11</v>
      </c>
      <c r="B1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9" s="33">
        <v>45293</v>
      </c>
      <c r="E19" s="3" t="s">
        <v>81</v>
      </c>
      <c r="F19" s="3">
        <f>_xlfn.XLOOKUP(Table10[[#This Row],[Location Name]],IBTP_Locations[Location Name],IBTP_Locations[Payee Name],"",,)</f>
        <v>0</v>
      </c>
      <c r="G19" s="3" t="s">
        <v>23</v>
      </c>
      <c r="H19" s="3" t="str">
        <f>_xlfn.XLOOKUP(Table10[[#This Row],[Location Name]],IBTP_Locations[Location Name],IBTP_Locations[Sales Rep],,,)</f>
        <v>Sarcyk, Neil</v>
      </c>
      <c r="I19" s="3" t="str">
        <f>_xlfn.XLOOKUP(Table10[[#This Row],[Location Name]],IBTP_Locations[Location Name],IBTP_Locations[Marketing Rep],,,)</f>
        <v>B and B Music</v>
      </c>
      <c r="J19" s="11">
        <f>ROUNDDOWN(IF(Table10[[#This Row],[Marketing Rep]]=0,0,_xlfn.XLOOKUP(Table10[[#This Row],[Marketing Rep]],Table12[Name],Table12[Commission %]))*Table10[[#This Row],[Ticket Count]],2)</f>
        <v>60</v>
      </c>
      <c r="K19" s="3" t="s">
        <v>3698</v>
      </c>
      <c r="L19" s="3" t="e">
        <f>_xlfn.XLOOKUP(Table10[[#This Row],[Serial '#]],Table5[Serial '#],Table5[Supplier],,,)</f>
        <v>#N/A</v>
      </c>
      <c r="M19" s="3" t="s">
        <v>551</v>
      </c>
      <c r="N19" s="9">
        <v>4000</v>
      </c>
      <c r="O19" s="36">
        <v>1</v>
      </c>
      <c r="P19" s="11">
        <v>4000</v>
      </c>
      <c r="Q19" s="11">
        <v>3102</v>
      </c>
      <c r="R19" s="11">
        <v>898</v>
      </c>
      <c r="S19" s="11">
        <v>240</v>
      </c>
      <c r="T19" s="11" t="str">
        <f>_xlfn.XLOOKUP(Table10[[#This Row],[Charity Association]],Table14[Charity Name],Table14[Billing Style],,,)</f>
        <v>Percentage</v>
      </c>
      <c r="U19" s="11">
        <v>255</v>
      </c>
      <c r="V19" s="15">
        <v>125</v>
      </c>
      <c r="W19" s="15">
        <v>90</v>
      </c>
      <c r="X19" s="11">
        <v>40</v>
      </c>
      <c r="Y19" s="69">
        <v>7067</v>
      </c>
      <c r="Z19">
        <v>6440</v>
      </c>
      <c r="AA19" s="3">
        <f>IF(Table10[[#This Row],[Location Name]]=E18,AA18,AA18+1)</f>
        <v>1007</v>
      </c>
      <c r="AB19" s="33">
        <f>Table10[[#This Row],[Date]]+25</f>
        <v>45318</v>
      </c>
    </row>
    <row r="20" spans="1:28" ht="14.25" x14ac:dyDescent="0.45">
      <c r="A20" s="3">
        <v>12</v>
      </c>
      <c r="B2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0" s="33">
        <v>45293</v>
      </c>
      <c r="E20" s="3" t="s">
        <v>81</v>
      </c>
      <c r="F20" s="3">
        <f>_xlfn.XLOOKUP(Table10[[#This Row],[Location Name]],IBTP_Locations[Location Name],IBTP_Locations[Payee Name],"",,)</f>
        <v>0</v>
      </c>
      <c r="G20" s="3" t="s">
        <v>23</v>
      </c>
      <c r="H20" s="3" t="str">
        <f>_xlfn.XLOOKUP(Table10[[#This Row],[Location Name]],IBTP_Locations[Location Name],IBTP_Locations[Sales Rep],,,)</f>
        <v>Sarcyk, Neil</v>
      </c>
      <c r="I20" s="3" t="str">
        <f>_xlfn.XLOOKUP(Table10[[#This Row],[Location Name]],IBTP_Locations[Location Name],IBTP_Locations[Marketing Rep],,,)</f>
        <v>B and B Music</v>
      </c>
      <c r="J20" s="11">
        <f>ROUNDDOWN(IF(Table10[[#This Row],[Marketing Rep]]=0,0,_xlfn.XLOOKUP(Table10[[#This Row],[Marketing Rep]],Table12[Name],Table12[Commission %]))*Table10[[#This Row],[Ticket Count]],2)</f>
        <v>60</v>
      </c>
      <c r="K20" s="3" t="s">
        <v>1883</v>
      </c>
      <c r="L20" s="3" t="str">
        <f>_xlfn.XLOOKUP(Table10[[#This Row],[Serial '#]],Table5[Serial '#],Table5[Supplier],,,)</f>
        <v>GameCo</v>
      </c>
      <c r="M20" s="3" t="s">
        <v>3740</v>
      </c>
      <c r="N20" s="9">
        <v>4000</v>
      </c>
      <c r="O20" s="36">
        <v>1</v>
      </c>
      <c r="P20" s="11">
        <v>4000</v>
      </c>
      <c r="Q20" s="11">
        <v>3102</v>
      </c>
      <c r="R20" s="11">
        <v>898</v>
      </c>
      <c r="S20" s="11">
        <v>240</v>
      </c>
      <c r="T20" s="11" t="str">
        <f>_xlfn.XLOOKUP(Table10[[#This Row],[Charity Association]],Table14[Charity Name],Table14[Billing Style],,,)</f>
        <v>Percentage</v>
      </c>
      <c r="U20" s="11">
        <v>264</v>
      </c>
      <c r="V20" s="15">
        <v>134</v>
      </c>
      <c r="W20" s="15">
        <v>90</v>
      </c>
      <c r="X20" s="11">
        <v>40</v>
      </c>
      <c r="Y20" s="69">
        <v>7067</v>
      </c>
      <c r="Z20">
        <v>6441</v>
      </c>
      <c r="AA20" s="3">
        <f>IF(Table10[[#This Row],[Location Name]]=E19,AA19,AA19+1)</f>
        <v>1007</v>
      </c>
      <c r="AB20" s="33">
        <f>Table10[[#This Row],[Date]]+25</f>
        <v>45318</v>
      </c>
    </row>
    <row r="21" spans="1:28" ht="14.25" x14ac:dyDescent="0.45">
      <c r="A21" s="3">
        <v>13</v>
      </c>
      <c r="B2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1" s="33">
        <v>45293</v>
      </c>
      <c r="E21" s="3" t="s">
        <v>87</v>
      </c>
      <c r="F21" s="3">
        <f>_xlfn.XLOOKUP(Table10[[#This Row],[Location Name]],IBTP_Locations[Location Name],IBTP_Locations[Payee Name],"",,)</f>
        <v>0</v>
      </c>
      <c r="G21" s="3" t="s">
        <v>23</v>
      </c>
      <c r="H21" s="3" t="str">
        <f>_xlfn.XLOOKUP(Table10[[#This Row],[Location Name]],IBTP_Locations[Location Name],IBTP_Locations[Sales Rep],,,)</f>
        <v>Sarcyk, Neil</v>
      </c>
      <c r="I21" s="3" t="str">
        <f>_xlfn.XLOOKUP(Table10[[#This Row],[Location Name]],IBTP_Locations[Location Name],IBTP_Locations[Marketing Rep],,,)</f>
        <v>B and B Music</v>
      </c>
      <c r="J21" s="11">
        <f>ROUNDDOWN(IF(Table10[[#This Row],[Marketing Rep]]=0,0,_xlfn.XLOOKUP(Table10[[#This Row],[Marketing Rep]],Table12[Name],Table12[Commission %]))*Table10[[#This Row],[Ticket Count]],2)</f>
        <v>60</v>
      </c>
      <c r="K21" s="3" t="s">
        <v>2122</v>
      </c>
      <c r="L21" s="3" t="str">
        <f>_xlfn.XLOOKUP(Table10[[#This Row],[Serial '#]],Table5[Serial '#],Table5[Supplier],,,)</f>
        <v>GameCo</v>
      </c>
      <c r="M21" s="3" t="s">
        <v>599</v>
      </c>
      <c r="N21" s="9">
        <v>4000</v>
      </c>
      <c r="O21" s="36">
        <v>1</v>
      </c>
      <c r="P21" s="11">
        <v>4000</v>
      </c>
      <c r="Q21" s="11">
        <v>3102</v>
      </c>
      <c r="R21" s="11">
        <v>898</v>
      </c>
      <c r="S21" s="11">
        <v>240</v>
      </c>
      <c r="T21" s="11" t="str">
        <f>_xlfn.XLOOKUP(Table10[[#This Row],[Charity Association]],Table14[Charity Name],Table14[Billing Style],,,)</f>
        <v>Percentage</v>
      </c>
      <c r="U21" s="11">
        <v>264</v>
      </c>
      <c r="V21" s="15">
        <v>134</v>
      </c>
      <c r="W21" s="15">
        <v>90</v>
      </c>
      <c r="X21" s="11">
        <v>40</v>
      </c>
      <c r="Y21" s="69">
        <v>4951</v>
      </c>
      <c r="Z21">
        <v>6442</v>
      </c>
      <c r="AA21" s="3">
        <f>IF(Table10[[#This Row],[Location Name]]=E20,AA20,AA20+1)</f>
        <v>1008</v>
      </c>
      <c r="AB21" s="33">
        <f>Table10[[#This Row],[Date]]+25</f>
        <v>45318</v>
      </c>
    </row>
    <row r="22" spans="1:28" ht="14.25" x14ac:dyDescent="0.45">
      <c r="A22" s="3">
        <v>14</v>
      </c>
      <c r="B2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2" s="33">
        <v>45293</v>
      </c>
      <c r="E22" s="3" t="s">
        <v>87</v>
      </c>
      <c r="F22" s="3">
        <f>_xlfn.XLOOKUP(Table10[[#This Row],[Location Name]],IBTP_Locations[Location Name],IBTP_Locations[Payee Name],"",,)</f>
        <v>0</v>
      </c>
      <c r="G22" s="3" t="s">
        <v>23</v>
      </c>
      <c r="H22" s="3" t="str">
        <f>_xlfn.XLOOKUP(Table10[[#This Row],[Location Name]],IBTP_Locations[Location Name],IBTP_Locations[Sales Rep],,,)</f>
        <v>Sarcyk, Neil</v>
      </c>
      <c r="I22" s="3" t="str">
        <f>_xlfn.XLOOKUP(Table10[[#This Row],[Location Name]],IBTP_Locations[Location Name],IBTP_Locations[Marketing Rep],,,)</f>
        <v>B and B Music</v>
      </c>
      <c r="J22" s="11">
        <f>ROUNDDOWN(IF(Table10[[#This Row],[Marketing Rep]]=0,0,_xlfn.XLOOKUP(Table10[[#This Row],[Marketing Rep]],Table12[Name],Table12[Commission %]))*Table10[[#This Row],[Ticket Count]],2)</f>
        <v>60</v>
      </c>
      <c r="K22" s="3" t="s">
        <v>2119</v>
      </c>
      <c r="L22" s="3" t="str">
        <f>_xlfn.XLOOKUP(Table10[[#This Row],[Serial '#]],Table5[Serial '#],Table5[Supplier],,,)</f>
        <v>GameCo</v>
      </c>
      <c r="M22" s="3" t="s">
        <v>3739</v>
      </c>
      <c r="N22" s="9">
        <v>4000</v>
      </c>
      <c r="O22" s="36">
        <v>1</v>
      </c>
      <c r="P22" s="11">
        <v>4000</v>
      </c>
      <c r="Q22" s="11">
        <v>3102</v>
      </c>
      <c r="R22" s="11">
        <v>898</v>
      </c>
      <c r="S22" s="11">
        <v>240</v>
      </c>
      <c r="T22" s="11" t="str">
        <f>_xlfn.XLOOKUP(Table10[[#This Row],[Charity Association]],Table14[Charity Name],Table14[Billing Style],,,)</f>
        <v>Percentage</v>
      </c>
      <c r="U22" s="11">
        <v>264</v>
      </c>
      <c r="V22" s="15">
        <v>134</v>
      </c>
      <c r="W22" s="15">
        <v>90</v>
      </c>
      <c r="X22" s="11">
        <v>40</v>
      </c>
      <c r="Y22" s="69">
        <v>4951</v>
      </c>
      <c r="Z22">
        <v>6443</v>
      </c>
      <c r="AA22" s="3">
        <f>IF(Table10[[#This Row],[Location Name]]=E21,AA21,AA21+1)</f>
        <v>1008</v>
      </c>
      <c r="AB22" s="33">
        <f>Table10[[#This Row],[Date]]+25</f>
        <v>45318</v>
      </c>
    </row>
    <row r="23" spans="1:28" ht="14.25" x14ac:dyDescent="0.45">
      <c r="A23" s="3">
        <v>15</v>
      </c>
      <c r="B2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3" s="33">
        <v>45293</v>
      </c>
      <c r="E23" s="3" t="s">
        <v>139</v>
      </c>
      <c r="F23" s="3">
        <f>_xlfn.XLOOKUP(Table10[[#This Row],[Location Name]],IBTP_Locations[Location Name],IBTP_Locations[Payee Name],"",,)</f>
        <v>0</v>
      </c>
      <c r="G23" s="3" t="s">
        <v>23</v>
      </c>
      <c r="H23" s="3" t="str">
        <f>_xlfn.XLOOKUP(Table10[[#This Row],[Location Name]],IBTP_Locations[Location Name],IBTP_Locations[Sales Rep],,,)</f>
        <v>Sarcyk, Neil</v>
      </c>
      <c r="I23" s="3" t="str">
        <f>_xlfn.XLOOKUP(Table10[[#This Row],[Location Name]],IBTP_Locations[Location Name],IBTP_Locations[Marketing Rep],,,)</f>
        <v>Greg Brown</v>
      </c>
      <c r="J23" s="11">
        <f>ROUNDDOWN(IF(Table10[[#This Row],[Marketing Rep]]=0,0,_xlfn.XLOOKUP(Table10[[#This Row],[Marketing Rep]],Table12[Name],Table12[Commission %]))*Table10[[#This Row],[Ticket Count]],2)</f>
        <v>80</v>
      </c>
      <c r="K23" s="3" t="s">
        <v>2125</v>
      </c>
      <c r="L23" s="3" t="str">
        <f>_xlfn.XLOOKUP(Table10[[#This Row],[Serial '#]],Table5[Serial '#],Table5[Supplier],,,)</f>
        <v>GameCo</v>
      </c>
      <c r="M23" s="3" t="s">
        <v>603</v>
      </c>
      <c r="N23" s="9">
        <v>4000</v>
      </c>
      <c r="O23" s="36">
        <v>1</v>
      </c>
      <c r="P23" s="11">
        <v>4000</v>
      </c>
      <c r="Q23" s="11">
        <v>3102</v>
      </c>
      <c r="R23" s="11">
        <v>898</v>
      </c>
      <c r="S23" s="11">
        <v>240</v>
      </c>
      <c r="T23" s="11" t="str">
        <f>_xlfn.XLOOKUP(Table10[[#This Row],[Charity Association]],Table14[Charity Name],Table14[Billing Style],,,)</f>
        <v>Percentage</v>
      </c>
      <c r="U23" s="11">
        <v>264</v>
      </c>
      <c r="V23" s="15">
        <v>134</v>
      </c>
      <c r="W23" s="15">
        <v>90</v>
      </c>
      <c r="X23" s="11">
        <v>40</v>
      </c>
      <c r="Y23" s="69">
        <v>4951</v>
      </c>
      <c r="Z23">
        <v>6444</v>
      </c>
      <c r="AA23" s="3">
        <f>IF(Table10[[#This Row],[Location Name]]=E22,AA22,AA22+1)</f>
        <v>1009</v>
      </c>
      <c r="AB23" s="33">
        <f>Table10[[#This Row],[Date]]+25</f>
        <v>45318</v>
      </c>
    </row>
    <row r="24" spans="1:28" ht="14.25" x14ac:dyDescent="0.45">
      <c r="A24" s="3">
        <v>16</v>
      </c>
      <c r="B2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4" s="33">
        <v>45293</v>
      </c>
      <c r="E24" s="3" t="s">
        <v>139</v>
      </c>
      <c r="F24" s="3">
        <f>_xlfn.XLOOKUP(Table10[[#This Row],[Location Name]],IBTP_Locations[Location Name],IBTP_Locations[Payee Name],"",,)</f>
        <v>0</v>
      </c>
      <c r="G24" s="3" t="s">
        <v>23</v>
      </c>
      <c r="H24" s="3" t="str">
        <f>_xlfn.XLOOKUP(Table10[[#This Row],[Location Name]],IBTP_Locations[Location Name],IBTP_Locations[Sales Rep],,,)</f>
        <v>Sarcyk, Neil</v>
      </c>
      <c r="I24" s="3" t="str">
        <f>_xlfn.XLOOKUP(Table10[[#This Row],[Location Name]],IBTP_Locations[Location Name],IBTP_Locations[Marketing Rep],,,)</f>
        <v>Greg Brown</v>
      </c>
      <c r="J24" s="11">
        <f>ROUNDDOWN(IF(Table10[[#This Row],[Marketing Rep]]=0,0,_xlfn.XLOOKUP(Table10[[#This Row],[Marketing Rep]],Table12[Name],Table12[Commission %]))*Table10[[#This Row],[Ticket Count]],2)</f>
        <v>80</v>
      </c>
      <c r="K24" s="3" t="s">
        <v>2124</v>
      </c>
      <c r="L24" s="3" t="str">
        <f>_xlfn.XLOOKUP(Table10[[#This Row],[Serial '#]],Table5[Serial '#],Table5[Supplier],,,)</f>
        <v>GameCo</v>
      </c>
      <c r="M24" s="3" t="s">
        <v>601</v>
      </c>
      <c r="N24" s="9">
        <v>4000</v>
      </c>
      <c r="O24" s="36">
        <v>1</v>
      </c>
      <c r="P24" s="11">
        <v>4000</v>
      </c>
      <c r="Q24" s="11">
        <v>3102</v>
      </c>
      <c r="R24" s="11">
        <v>898</v>
      </c>
      <c r="S24" s="11">
        <v>240</v>
      </c>
      <c r="T24" s="11" t="str">
        <f>_xlfn.XLOOKUP(Table10[[#This Row],[Charity Association]],Table14[Charity Name],Table14[Billing Style],,,)</f>
        <v>Percentage</v>
      </c>
      <c r="U24" s="11">
        <v>264</v>
      </c>
      <c r="V24" s="15">
        <v>134</v>
      </c>
      <c r="W24" s="15">
        <v>90</v>
      </c>
      <c r="X24" s="11">
        <v>40</v>
      </c>
      <c r="Y24" s="69">
        <v>4951</v>
      </c>
      <c r="Z24">
        <v>6445</v>
      </c>
      <c r="AA24" s="3">
        <f>IF(Table10[[#This Row],[Location Name]]=E23,AA23,AA23+1)</f>
        <v>1009</v>
      </c>
      <c r="AB24" s="33">
        <f>Table10[[#This Row],[Date]]+25</f>
        <v>45318</v>
      </c>
    </row>
    <row r="25" spans="1:28" ht="14.25" x14ac:dyDescent="0.45">
      <c r="A25" s="3">
        <v>17</v>
      </c>
      <c r="B2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5" s="33">
        <v>45293</v>
      </c>
      <c r="E25" s="3" t="s">
        <v>155</v>
      </c>
      <c r="F25" s="3" t="str">
        <f>_xlfn.XLOOKUP(Table10[[#This Row],[Location Name]],IBTP_Locations[Location Name],IBTP_Locations[Payee Name],"",,)</f>
        <v>Melron Inc DBA Mulligans</v>
      </c>
      <c r="G25" s="3" t="s">
        <v>23</v>
      </c>
      <c r="H25" s="3" t="str">
        <f>_xlfn.XLOOKUP(Table10[[#This Row],[Location Name]],IBTP_Locations[Location Name],IBTP_Locations[Sales Rep],,,)</f>
        <v>Sarcyk, Neil</v>
      </c>
      <c r="I25" s="3">
        <f>_xlfn.XLOOKUP(Table10[[#This Row],[Location Name]],IBTP_Locations[Location Name],IBTP_Locations[Marketing Rep],,,)</f>
        <v>0</v>
      </c>
      <c r="J25" s="11">
        <f>ROUNDDOWN(IF(Table10[[#This Row],[Marketing Rep]]=0,0,_xlfn.XLOOKUP(Table10[[#This Row],[Marketing Rep]],Table12[Name],Table12[Commission %]))*Table10[[#This Row],[Ticket Count]],2)</f>
        <v>0</v>
      </c>
      <c r="K25" s="3" t="s">
        <v>937</v>
      </c>
      <c r="L25" s="3" t="str">
        <f>_xlfn.XLOOKUP(Table10[[#This Row],[Serial '#]],Table5[Serial '#],Table5[Supplier],,,)</f>
        <v>GameCo</v>
      </c>
      <c r="M25" s="3" t="s">
        <v>347</v>
      </c>
      <c r="N25" s="9">
        <v>9959</v>
      </c>
      <c r="O25" s="36">
        <v>1</v>
      </c>
      <c r="P25" s="11">
        <v>9959</v>
      </c>
      <c r="Q25" s="11">
        <v>7840</v>
      </c>
      <c r="R25" s="11">
        <v>2119</v>
      </c>
      <c r="S25" s="11">
        <v>597</v>
      </c>
      <c r="T25" s="11" t="str">
        <f>_xlfn.XLOOKUP(Table10[[#This Row],[Charity Association]],Table14[Charity Name],Table14[Billing Style],,,)</f>
        <v>Percentage</v>
      </c>
      <c r="U25" s="11">
        <v>640.59</v>
      </c>
      <c r="V25" s="15">
        <v>329</v>
      </c>
      <c r="W25" s="15">
        <v>212</v>
      </c>
      <c r="X25" s="11">
        <v>99.59</v>
      </c>
      <c r="Y25" s="69">
        <v>1682</v>
      </c>
      <c r="Z25">
        <v>6446</v>
      </c>
      <c r="AA25" s="3">
        <f>IF(Table10[[#This Row],[Location Name]]=E24,AA24,AA24+1)</f>
        <v>1010</v>
      </c>
      <c r="AB25" s="33">
        <f>Table10[[#This Row],[Date]]+25</f>
        <v>45318</v>
      </c>
    </row>
    <row r="26" spans="1:28" ht="14.25" x14ac:dyDescent="0.45">
      <c r="A26" s="3">
        <v>18</v>
      </c>
      <c r="B2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6" s="33">
        <v>45293</v>
      </c>
      <c r="E26" s="3" t="s">
        <v>155</v>
      </c>
      <c r="F26" s="3" t="str">
        <f>_xlfn.XLOOKUP(Table10[[#This Row],[Location Name]],IBTP_Locations[Location Name],IBTP_Locations[Payee Name],"",,)</f>
        <v>Melron Inc DBA Mulligans</v>
      </c>
      <c r="G26" s="3" t="s">
        <v>23</v>
      </c>
      <c r="H26" s="3" t="str">
        <f>_xlfn.XLOOKUP(Table10[[#This Row],[Location Name]],IBTP_Locations[Location Name],IBTP_Locations[Sales Rep],,,)</f>
        <v>Sarcyk, Neil</v>
      </c>
      <c r="I26" s="3">
        <f>_xlfn.XLOOKUP(Table10[[#This Row],[Location Name]],IBTP_Locations[Location Name],IBTP_Locations[Marketing Rep],,,)</f>
        <v>0</v>
      </c>
      <c r="J26" s="11">
        <f>ROUNDDOWN(IF(Table10[[#This Row],[Marketing Rep]]=0,0,_xlfn.XLOOKUP(Table10[[#This Row],[Marketing Rep]],Table12[Name],Table12[Commission %]))*Table10[[#This Row],[Ticket Count]],2)</f>
        <v>0</v>
      </c>
      <c r="K26" s="3" t="s">
        <v>2224</v>
      </c>
      <c r="L26" s="3" t="str">
        <f>_xlfn.XLOOKUP(Table10[[#This Row],[Serial '#]],Table5[Serial '#],Table5[Supplier],,,)</f>
        <v>GameCo</v>
      </c>
      <c r="M26" s="3" t="s">
        <v>3741</v>
      </c>
      <c r="N26" s="9">
        <v>6320</v>
      </c>
      <c r="O26" s="36">
        <v>1</v>
      </c>
      <c r="P26" s="11">
        <v>6320</v>
      </c>
      <c r="Q26" s="11">
        <v>4745</v>
      </c>
      <c r="R26" s="11">
        <v>1575</v>
      </c>
      <c r="S26" s="11">
        <v>379</v>
      </c>
      <c r="T26" s="11" t="str">
        <f>_xlfn.XLOOKUP(Table10[[#This Row],[Charity Association]],Table14[Charity Name],Table14[Billing Style],,,)</f>
        <v>Percentage</v>
      </c>
      <c r="U26" s="11">
        <v>433.2</v>
      </c>
      <c r="V26" s="15">
        <v>212</v>
      </c>
      <c r="W26" s="15">
        <v>158</v>
      </c>
      <c r="X26" s="11">
        <v>63.2</v>
      </c>
      <c r="Y26" s="69">
        <v>1682</v>
      </c>
      <c r="Z26">
        <v>6447</v>
      </c>
      <c r="AA26" s="3">
        <f>IF(Table10[[#This Row],[Location Name]]=E25,AA25,AA25+1)</f>
        <v>1010</v>
      </c>
      <c r="AB26" s="33">
        <f>Table10[[#This Row],[Date]]+25</f>
        <v>45318</v>
      </c>
    </row>
    <row r="27" spans="1:28" ht="14.25" x14ac:dyDescent="0.45">
      <c r="A27" s="3">
        <v>19</v>
      </c>
      <c r="B2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7" s="33">
        <v>45293</v>
      </c>
      <c r="E27" s="3" t="s">
        <v>155</v>
      </c>
      <c r="F27" s="3" t="str">
        <f>_xlfn.XLOOKUP(Table10[[#This Row],[Location Name]],IBTP_Locations[Location Name],IBTP_Locations[Payee Name],"",,)</f>
        <v>Melron Inc DBA Mulligans</v>
      </c>
      <c r="G27" s="3" t="s">
        <v>23</v>
      </c>
      <c r="H27" s="3" t="str">
        <f>_xlfn.XLOOKUP(Table10[[#This Row],[Location Name]],IBTP_Locations[Location Name],IBTP_Locations[Sales Rep],,,)</f>
        <v>Sarcyk, Neil</v>
      </c>
      <c r="I27" s="3">
        <f>_xlfn.XLOOKUP(Table10[[#This Row],[Location Name]],IBTP_Locations[Location Name],IBTP_Locations[Marketing Rep],,,)</f>
        <v>0</v>
      </c>
      <c r="J27" s="11">
        <f>ROUNDDOWN(IF(Table10[[#This Row],[Marketing Rep]]=0,0,_xlfn.XLOOKUP(Table10[[#This Row],[Marketing Rep]],Table12[Name],Table12[Commission %]))*Table10[[#This Row],[Ticket Count]],2)</f>
        <v>0</v>
      </c>
      <c r="K27" s="3" t="s">
        <v>2222</v>
      </c>
      <c r="L27" s="3" t="str">
        <f>_xlfn.XLOOKUP(Table10[[#This Row],[Serial '#]],Table5[Serial '#],Table5[Supplier],,,)</f>
        <v>GameCo</v>
      </c>
      <c r="M27" s="3" t="s">
        <v>349</v>
      </c>
      <c r="N27" s="9">
        <v>5520</v>
      </c>
      <c r="O27" s="36">
        <v>1</v>
      </c>
      <c r="P27" s="11">
        <v>5520</v>
      </c>
      <c r="Q27" s="11">
        <v>4560</v>
      </c>
      <c r="R27" s="11">
        <v>960</v>
      </c>
      <c r="S27" s="11">
        <v>331</v>
      </c>
      <c r="T27" s="11" t="str">
        <f>_xlfn.XLOOKUP(Table10[[#This Row],[Charity Association]],Table14[Charity Name],Table14[Billing Style],,,)</f>
        <v>Percentage</v>
      </c>
      <c r="U27" s="11">
        <v>337.2</v>
      </c>
      <c r="V27" s="15">
        <v>186</v>
      </c>
      <c r="W27" s="15">
        <v>96</v>
      </c>
      <c r="X27" s="11">
        <v>55.2</v>
      </c>
      <c r="Y27" s="69">
        <v>1682</v>
      </c>
      <c r="Z27">
        <v>6448</v>
      </c>
      <c r="AA27" s="3">
        <f>IF(Table10[[#This Row],[Location Name]]=E26,AA26,AA26+1)</f>
        <v>1010</v>
      </c>
      <c r="AB27" s="33">
        <f>Table10[[#This Row],[Date]]+25</f>
        <v>45318</v>
      </c>
    </row>
    <row r="28" spans="1:28" ht="14.25" x14ac:dyDescent="0.45">
      <c r="A28" s="3">
        <v>20</v>
      </c>
      <c r="B2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8" s="33">
        <v>45293</v>
      </c>
      <c r="E28" s="3" t="s">
        <v>155</v>
      </c>
      <c r="F28" s="3" t="str">
        <f>_xlfn.XLOOKUP(Table10[[#This Row],[Location Name]],IBTP_Locations[Location Name],IBTP_Locations[Payee Name],"",,)</f>
        <v>Melron Inc DBA Mulligans</v>
      </c>
      <c r="G28" s="3" t="s">
        <v>23</v>
      </c>
      <c r="H28" s="3" t="str">
        <f>_xlfn.XLOOKUP(Table10[[#This Row],[Location Name]],IBTP_Locations[Location Name],IBTP_Locations[Sales Rep],,,)</f>
        <v>Sarcyk, Neil</v>
      </c>
      <c r="I28" s="3">
        <f>_xlfn.XLOOKUP(Table10[[#This Row],[Location Name]],IBTP_Locations[Location Name],IBTP_Locations[Marketing Rep],,,)</f>
        <v>0</v>
      </c>
      <c r="J28" s="11">
        <f>ROUNDDOWN(IF(Table10[[#This Row],[Marketing Rep]]=0,0,_xlfn.XLOOKUP(Table10[[#This Row],[Marketing Rep]],Table12[Name],Table12[Commission %]))*Table10[[#This Row],[Ticket Count]],2)</f>
        <v>0</v>
      </c>
      <c r="K28" s="3" t="s">
        <v>2219</v>
      </c>
      <c r="L28" s="3" t="str">
        <f>_xlfn.XLOOKUP(Table10[[#This Row],[Serial '#]],Table5[Serial '#],Table5[Supplier],,,)</f>
        <v>GameCo</v>
      </c>
      <c r="M28" s="3" t="s">
        <v>349</v>
      </c>
      <c r="N28" s="9">
        <v>5520</v>
      </c>
      <c r="O28" s="36">
        <v>1</v>
      </c>
      <c r="P28" s="11">
        <v>5520</v>
      </c>
      <c r="Q28" s="11">
        <v>4560</v>
      </c>
      <c r="R28" s="11">
        <v>960</v>
      </c>
      <c r="S28" s="11">
        <v>331</v>
      </c>
      <c r="T28" s="11" t="str">
        <f>_xlfn.XLOOKUP(Table10[[#This Row],[Charity Association]],Table14[Charity Name],Table14[Billing Style],,,)</f>
        <v>Percentage</v>
      </c>
      <c r="U28" s="11">
        <v>337.2</v>
      </c>
      <c r="V28" s="15">
        <v>186</v>
      </c>
      <c r="W28" s="15">
        <v>96</v>
      </c>
      <c r="X28" s="11">
        <v>55.2</v>
      </c>
      <c r="Y28" s="69">
        <v>1682</v>
      </c>
      <c r="Z28">
        <v>6449</v>
      </c>
      <c r="AA28" s="3">
        <f>IF(Table10[[#This Row],[Location Name]]=E27,AA27,AA27+1)</f>
        <v>1010</v>
      </c>
      <c r="AB28" s="33">
        <f>Table10[[#This Row],[Date]]+25</f>
        <v>45318</v>
      </c>
    </row>
    <row r="29" spans="1:28" ht="14.25" x14ac:dyDescent="0.45">
      <c r="A29" s="3">
        <v>21</v>
      </c>
      <c r="B2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9" s="33">
        <v>45293</v>
      </c>
      <c r="E29" s="3" t="s">
        <v>155</v>
      </c>
      <c r="F29" s="3" t="str">
        <f>_xlfn.XLOOKUP(Table10[[#This Row],[Location Name]],IBTP_Locations[Location Name],IBTP_Locations[Payee Name],"",,)</f>
        <v>Melron Inc DBA Mulligans</v>
      </c>
      <c r="G29" s="3" t="s">
        <v>23</v>
      </c>
      <c r="H29" s="3" t="str">
        <f>_xlfn.XLOOKUP(Table10[[#This Row],[Location Name]],IBTP_Locations[Location Name],IBTP_Locations[Sales Rep],,,)</f>
        <v>Sarcyk, Neil</v>
      </c>
      <c r="I29" s="3">
        <f>_xlfn.XLOOKUP(Table10[[#This Row],[Location Name]],IBTP_Locations[Location Name],IBTP_Locations[Marketing Rep],,,)</f>
        <v>0</v>
      </c>
      <c r="J29" s="11">
        <f>ROUNDDOWN(IF(Table10[[#This Row],[Marketing Rep]]=0,0,_xlfn.XLOOKUP(Table10[[#This Row],[Marketing Rep]],Table12[Name],Table12[Commission %]))*Table10[[#This Row],[Ticket Count]],2)</f>
        <v>0</v>
      </c>
      <c r="K29" s="3" t="s">
        <v>2221</v>
      </c>
      <c r="L29" s="3" t="str">
        <f>_xlfn.XLOOKUP(Table10[[#This Row],[Serial '#]],Table5[Serial '#],Table5[Supplier],,,)</f>
        <v>GameCo</v>
      </c>
      <c r="M29" s="3" t="s">
        <v>349</v>
      </c>
      <c r="N29" s="9">
        <v>5520</v>
      </c>
      <c r="O29" s="36">
        <v>1</v>
      </c>
      <c r="P29" s="11">
        <v>5520</v>
      </c>
      <c r="Q29" s="11">
        <v>4560</v>
      </c>
      <c r="R29" s="11">
        <v>960</v>
      </c>
      <c r="S29" s="11">
        <v>331</v>
      </c>
      <c r="T29" s="11" t="str">
        <f>_xlfn.XLOOKUP(Table10[[#This Row],[Charity Association]],Table14[Charity Name],Table14[Billing Style],,,)</f>
        <v>Percentage</v>
      </c>
      <c r="U29" s="11">
        <v>337.2</v>
      </c>
      <c r="V29" s="15">
        <v>186</v>
      </c>
      <c r="W29" s="15">
        <v>96</v>
      </c>
      <c r="X29" s="11">
        <v>55.2</v>
      </c>
      <c r="Y29" s="69">
        <v>1682</v>
      </c>
      <c r="Z29">
        <v>6450</v>
      </c>
      <c r="AA29" s="3">
        <f>IF(Table10[[#This Row],[Location Name]]=E28,AA28,AA28+1)</f>
        <v>1010</v>
      </c>
      <c r="AB29" s="33">
        <f>Table10[[#This Row],[Date]]+25</f>
        <v>45318</v>
      </c>
    </row>
    <row r="30" spans="1:28" ht="14.25" x14ac:dyDescent="0.45">
      <c r="A30" s="3">
        <v>22</v>
      </c>
      <c r="B3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0" s="33">
        <v>45293</v>
      </c>
      <c r="E30" s="3" t="s">
        <v>145</v>
      </c>
      <c r="F30" s="3">
        <f>_xlfn.XLOOKUP(Table10[[#This Row],[Location Name]],IBTP_Locations[Location Name],IBTP_Locations[Payee Name],"",,)</f>
        <v>0</v>
      </c>
      <c r="G30" s="3" t="s">
        <v>26</v>
      </c>
      <c r="H30" s="3" t="str">
        <f>_xlfn.XLOOKUP(Table10[[#This Row],[Location Name]],IBTP_Locations[Location Name],IBTP_Locations[Sales Rep],,,)</f>
        <v>Sarcyk, Neil</v>
      </c>
      <c r="I30" s="3" t="str">
        <f>_xlfn.XLOOKUP(Table10[[#This Row],[Location Name]],IBTP_Locations[Location Name],IBTP_Locations[Marketing Rep],,,)</f>
        <v>Combros</v>
      </c>
      <c r="J30" s="11">
        <f>ROUNDDOWN(IF(Table10[[#This Row],[Marketing Rep]]=0,0,_xlfn.XLOOKUP(Table10[[#This Row],[Marketing Rep]],Table12[Name],Table12[Commission %]))*Table10[[#This Row],[Ticket Count]],2)</f>
        <v>82.8</v>
      </c>
      <c r="K30" s="3" t="s">
        <v>2220</v>
      </c>
      <c r="L30" s="3" t="str">
        <f>_xlfn.XLOOKUP(Table10[[#This Row],[Serial '#]],Table5[Serial '#],Table5[Supplier],,,)</f>
        <v>GameCo</v>
      </c>
      <c r="M30" s="3" t="s">
        <v>349</v>
      </c>
      <c r="N30" s="9">
        <v>5520</v>
      </c>
      <c r="O30" s="36">
        <v>1</v>
      </c>
      <c r="P30" s="11">
        <v>5520</v>
      </c>
      <c r="Q30" s="11">
        <v>4560</v>
      </c>
      <c r="R30" s="11">
        <v>960</v>
      </c>
      <c r="S30" s="11">
        <v>331</v>
      </c>
      <c r="T30" s="11" t="str">
        <f>_xlfn.XLOOKUP(Table10[[#This Row],[Charity Association]],Table14[Charity Name],Table14[Billing Style],,,)</f>
        <v>Flat Per Ticket</v>
      </c>
      <c r="U30" s="11">
        <v>358.8</v>
      </c>
      <c r="V30" s="15">
        <v>186</v>
      </c>
      <c r="W30" s="15">
        <v>172.8</v>
      </c>
      <c r="X30" s="11"/>
      <c r="Y30" s="69">
        <v>1187</v>
      </c>
      <c r="Z30">
        <v>7003</v>
      </c>
      <c r="AA30" s="3">
        <f>IF(Table10[[#This Row],[Location Name]]=E29,AA29,AA29+1)</f>
        <v>1011</v>
      </c>
      <c r="AB30" s="33">
        <f>Table10[[#This Row],[Date]]+25</f>
        <v>45318</v>
      </c>
    </row>
    <row r="31" spans="1:28" ht="14.25" x14ac:dyDescent="0.45">
      <c r="A31" s="3">
        <v>23</v>
      </c>
      <c r="B3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1" s="33">
        <v>45293</v>
      </c>
      <c r="E31" s="3" t="s">
        <v>171</v>
      </c>
      <c r="F31" s="3">
        <f>_xlfn.XLOOKUP(Table10[[#This Row],[Location Name]],IBTP_Locations[Location Name],IBTP_Locations[Payee Name],"",,)</f>
        <v>0</v>
      </c>
      <c r="G31" s="3" t="s">
        <v>21</v>
      </c>
      <c r="H31" s="3" t="str">
        <f>_xlfn.XLOOKUP(Table10[[#This Row],[Location Name]],IBTP_Locations[Location Name],IBTP_Locations[Sales Rep],,,)</f>
        <v>Sarcyk, Neil</v>
      </c>
      <c r="I31" s="3">
        <f>_xlfn.XLOOKUP(Table10[[#This Row],[Location Name]],IBTP_Locations[Location Name],IBTP_Locations[Marketing Rep],,,)</f>
        <v>0</v>
      </c>
      <c r="J31" s="11">
        <f>ROUNDDOWN(IF(Table10[[#This Row],[Marketing Rep]]=0,0,_xlfn.XLOOKUP(Table10[[#This Row],[Marketing Rep]],Table12[Name],Table12[Commission %]))*Table10[[#This Row],[Ticket Count]],2)</f>
        <v>0</v>
      </c>
      <c r="K31" s="3" t="s">
        <v>2254</v>
      </c>
      <c r="L31" s="3" t="str">
        <f>_xlfn.XLOOKUP(Table10[[#This Row],[Serial '#]],Table5[Serial '#],Table5[Supplier],,,)</f>
        <v>GameCo</v>
      </c>
      <c r="M31" s="3" t="s">
        <v>634</v>
      </c>
      <c r="N31" s="9">
        <v>3990</v>
      </c>
      <c r="O31" s="36">
        <v>1</v>
      </c>
      <c r="P31" s="11">
        <v>3990</v>
      </c>
      <c r="Q31" s="11">
        <v>3300</v>
      </c>
      <c r="R31" s="11">
        <v>690</v>
      </c>
      <c r="S31" s="11">
        <v>239</v>
      </c>
      <c r="T31" s="11" t="str">
        <f>_xlfn.XLOOKUP(Table10[[#This Row],[Charity Association]],Table14[Charity Name],Table14[Billing Style],,,)</f>
        <v>Flat Per Ticket</v>
      </c>
      <c r="U31" s="11">
        <v>107.35</v>
      </c>
      <c r="V31" s="15">
        <v>0</v>
      </c>
      <c r="W31" s="15">
        <v>107.35</v>
      </c>
      <c r="X31" s="11"/>
      <c r="Y31" s="69" t="s">
        <v>4033</v>
      </c>
      <c r="Z31">
        <v>8377</v>
      </c>
      <c r="AA31" s="3">
        <f>IF(Table10[[#This Row],[Location Name]]=E30,AA30,AA30+1)</f>
        <v>1012</v>
      </c>
      <c r="AB31" s="33">
        <f>Table10[[#This Row],[Date]]+25</f>
        <v>45318</v>
      </c>
    </row>
    <row r="32" spans="1:28" ht="14.25" x14ac:dyDescent="0.45">
      <c r="A32" s="3">
        <v>24</v>
      </c>
      <c r="B3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2" s="33">
        <v>45294</v>
      </c>
      <c r="E32" s="3" t="s">
        <v>207</v>
      </c>
      <c r="F32" s="3">
        <f>_xlfn.XLOOKUP(Table10[[#This Row],[Location Name]],IBTP_Locations[Location Name],IBTP_Locations[Payee Name],"",,)</f>
        <v>0</v>
      </c>
      <c r="G32" s="3" t="s">
        <v>20</v>
      </c>
      <c r="H32" s="3" t="str">
        <f>_xlfn.XLOOKUP(Table10[[#This Row],[Location Name]],IBTP_Locations[Location Name],IBTP_Locations[Sales Rep],,,)</f>
        <v>Sarcyk, Neil</v>
      </c>
      <c r="I32" s="3" t="str">
        <f>_xlfn.XLOOKUP(Table10[[#This Row],[Location Name]],IBTP_Locations[Location Name],IBTP_Locations[Marketing Rep],,,)</f>
        <v>Combros</v>
      </c>
      <c r="J32" s="11">
        <f>ROUNDDOWN(IF(Table10[[#This Row],[Marketing Rep]]=0,0,_xlfn.XLOOKUP(Table10[[#This Row],[Marketing Rep]],Table12[Name],Table12[Commission %]))*Table10[[#This Row],[Ticket Count]],2)</f>
        <v>69.3</v>
      </c>
      <c r="K32" s="3" t="s">
        <v>1746</v>
      </c>
      <c r="L32" s="3" t="str">
        <f>_xlfn.XLOOKUP(Table10[[#This Row],[Serial '#]],Table5[Serial '#],Table5[Supplier],,,)</f>
        <v>Bingo Boss</v>
      </c>
      <c r="M32" s="3" t="s">
        <v>370</v>
      </c>
      <c r="N32" s="9">
        <v>4620</v>
      </c>
      <c r="O32" s="36">
        <v>1</v>
      </c>
      <c r="P32" s="11">
        <v>4620</v>
      </c>
      <c r="Q32" s="11">
        <v>3720</v>
      </c>
      <c r="R32" s="11">
        <v>900</v>
      </c>
      <c r="S32" s="11">
        <v>277</v>
      </c>
      <c r="T32" s="11" t="str">
        <f>_xlfn.XLOOKUP(Table10[[#This Row],[Charity Association]],Table14[Charity Name],Table14[Billing Style],,,)</f>
        <v>Flat Per Ticket</v>
      </c>
      <c r="U32" s="11">
        <v>369.6</v>
      </c>
      <c r="V32" s="15">
        <v>237.93</v>
      </c>
      <c r="W32" s="15">
        <v>131.66999999999999</v>
      </c>
      <c r="X32" s="11"/>
      <c r="Y32" s="69" t="s">
        <v>4034</v>
      </c>
      <c r="Z32">
        <v>1112</v>
      </c>
      <c r="AA32" s="3">
        <f>IF(Table10[[#This Row],[Location Name]]=E31,AA31,AA31+1)</f>
        <v>1013</v>
      </c>
      <c r="AB32" s="33">
        <f>Table10[[#This Row],[Date]]+25</f>
        <v>45319</v>
      </c>
    </row>
    <row r="33" spans="1:28" ht="14.25" x14ac:dyDescent="0.45">
      <c r="A33" s="3">
        <v>25</v>
      </c>
      <c r="B3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3" s="33">
        <v>45294</v>
      </c>
      <c r="E33" s="3" t="s">
        <v>207</v>
      </c>
      <c r="F33" s="3">
        <f>_xlfn.XLOOKUP(Table10[[#This Row],[Location Name]],IBTP_Locations[Location Name],IBTP_Locations[Payee Name],"",,)</f>
        <v>0</v>
      </c>
      <c r="G33" s="3" t="s">
        <v>20</v>
      </c>
      <c r="H33" s="3" t="str">
        <f>_xlfn.XLOOKUP(Table10[[#This Row],[Location Name]],IBTP_Locations[Location Name],IBTP_Locations[Sales Rep],,,)</f>
        <v>Sarcyk, Neil</v>
      </c>
      <c r="I33" s="3" t="str">
        <f>_xlfn.XLOOKUP(Table10[[#This Row],[Location Name]],IBTP_Locations[Location Name],IBTP_Locations[Marketing Rep],,,)</f>
        <v>Combros</v>
      </c>
      <c r="J33" s="11">
        <f>ROUNDDOWN(IF(Table10[[#This Row],[Marketing Rep]]=0,0,_xlfn.XLOOKUP(Table10[[#This Row],[Marketing Rep]],Table12[Name],Table12[Commission %]))*Table10[[#This Row],[Ticket Count]],2)</f>
        <v>60</v>
      </c>
      <c r="K33" s="3" t="s">
        <v>3699</v>
      </c>
      <c r="L33" s="3" t="e">
        <f>_xlfn.XLOOKUP(Table10[[#This Row],[Serial '#]],Table5[Serial '#],Table5[Supplier],,,)</f>
        <v>#N/A</v>
      </c>
      <c r="M33" s="3" t="s">
        <v>3699</v>
      </c>
      <c r="N33" s="9">
        <v>4000</v>
      </c>
      <c r="O33" s="36">
        <v>1</v>
      </c>
      <c r="P33" s="11">
        <v>4000</v>
      </c>
      <c r="Q33" s="11">
        <v>3002</v>
      </c>
      <c r="R33" s="11">
        <v>998</v>
      </c>
      <c r="S33" s="11">
        <v>240</v>
      </c>
      <c r="T33" s="11" t="str">
        <f>_xlfn.XLOOKUP(Table10[[#This Row],[Charity Association]],Table14[Charity Name],Table14[Billing Style],,,)</f>
        <v>Flat Per Ticket</v>
      </c>
      <c r="U33" s="11">
        <v>260</v>
      </c>
      <c r="V33" s="15">
        <v>125</v>
      </c>
      <c r="W33" s="15">
        <v>135</v>
      </c>
      <c r="X33" s="11"/>
      <c r="Y33" s="69" t="s">
        <v>4034</v>
      </c>
      <c r="Z33">
        <v>1113</v>
      </c>
      <c r="AA33" s="3">
        <f>IF(Table10[[#This Row],[Location Name]]=E32,AA32,AA32+1)</f>
        <v>1013</v>
      </c>
      <c r="AB33" s="33">
        <f>Table10[[#This Row],[Date]]+25</f>
        <v>45319</v>
      </c>
    </row>
    <row r="34" spans="1:28" ht="14.25" x14ac:dyDescent="0.45">
      <c r="A34" s="3">
        <v>26</v>
      </c>
      <c r="B3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4" s="33">
        <v>45294</v>
      </c>
      <c r="E34" s="3" t="s">
        <v>163</v>
      </c>
      <c r="F34" s="3">
        <f>_xlfn.XLOOKUP(Table10[[#This Row],[Location Name]],IBTP_Locations[Location Name],IBTP_Locations[Payee Name],"",,)</f>
        <v>0</v>
      </c>
      <c r="G34" s="3" t="s">
        <v>23</v>
      </c>
      <c r="H34" s="3" t="str">
        <f>_xlfn.XLOOKUP(Table10[[#This Row],[Location Name]],IBTP_Locations[Location Name],IBTP_Locations[Sales Rep],,,)</f>
        <v>Sarcyk, Neil</v>
      </c>
      <c r="I34" s="3">
        <f>_xlfn.XLOOKUP(Table10[[#This Row],[Location Name]],IBTP_Locations[Location Name],IBTP_Locations[Marketing Rep],,,)</f>
        <v>0</v>
      </c>
      <c r="J34" s="11">
        <f>ROUNDDOWN(IF(Table10[[#This Row],[Marketing Rep]]=0,0,_xlfn.XLOOKUP(Table10[[#This Row],[Marketing Rep]],Table12[Name],Table12[Commission %]))*Table10[[#This Row],[Ticket Count]],2)</f>
        <v>0</v>
      </c>
      <c r="K34" s="3" t="s">
        <v>1933</v>
      </c>
      <c r="L34" s="3" t="str">
        <f>_xlfn.XLOOKUP(Table10[[#This Row],[Serial '#]],Table5[Serial '#],Table5[Supplier],,,)</f>
        <v>GameCo</v>
      </c>
      <c r="M34" s="3" t="s">
        <v>595</v>
      </c>
      <c r="N34" s="9">
        <v>4000</v>
      </c>
      <c r="O34" s="36">
        <v>1</v>
      </c>
      <c r="P34" s="11">
        <v>4000</v>
      </c>
      <c r="Q34" s="11">
        <v>3000</v>
      </c>
      <c r="R34" s="11">
        <v>1000</v>
      </c>
      <c r="S34" s="11">
        <v>240</v>
      </c>
      <c r="T34" s="11" t="str">
        <f>_xlfn.XLOOKUP(Table10[[#This Row],[Charity Association]],Table14[Charity Name],Table14[Billing Style],,,)</f>
        <v>Percentage</v>
      </c>
      <c r="U34" s="11">
        <v>274</v>
      </c>
      <c r="V34" s="15">
        <v>134</v>
      </c>
      <c r="W34" s="15">
        <v>100</v>
      </c>
      <c r="X34" s="11">
        <v>40</v>
      </c>
      <c r="Y34" s="69">
        <v>1871</v>
      </c>
      <c r="Z34">
        <v>6451</v>
      </c>
      <c r="AA34" s="3">
        <f>IF(Table10[[#This Row],[Location Name]]=E33,AA33,AA33+1)</f>
        <v>1014</v>
      </c>
      <c r="AB34" s="33">
        <f>Table10[[#This Row],[Date]]+25</f>
        <v>45319</v>
      </c>
    </row>
    <row r="35" spans="1:28" ht="14.25" x14ac:dyDescent="0.45">
      <c r="A35" s="3">
        <v>27</v>
      </c>
      <c r="B3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5" s="33">
        <v>45294</v>
      </c>
      <c r="E35" s="3" t="s">
        <v>163</v>
      </c>
      <c r="F35" s="3">
        <f>_xlfn.XLOOKUP(Table10[[#This Row],[Location Name]],IBTP_Locations[Location Name],IBTP_Locations[Payee Name],"",,)</f>
        <v>0</v>
      </c>
      <c r="G35" s="3" t="s">
        <v>23</v>
      </c>
      <c r="H35" s="3" t="str">
        <f>_xlfn.XLOOKUP(Table10[[#This Row],[Location Name]],IBTP_Locations[Location Name],IBTP_Locations[Sales Rep],,,)</f>
        <v>Sarcyk, Neil</v>
      </c>
      <c r="I35" s="3">
        <f>_xlfn.XLOOKUP(Table10[[#This Row],[Location Name]],IBTP_Locations[Location Name],IBTP_Locations[Marketing Rep],,,)</f>
        <v>0</v>
      </c>
      <c r="J35" s="11">
        <f>ROUNDDOWN(IF(Table10[[#This Row],[Marketing Rep]]=0,0,_xlfn.XLOOKUP(Table10[[#This Row],[Marketing Rep]],Table12[Name],Table12[Commission %]))*Table10[[#This Row],[Ticket Count]],2)</f>
        <v>0</v>
      </c>
      <c r="K35" s="3" t="s">
        <v>1932</v>
      </c>
      <c r="L35" s="3" t="str">
        <f>_xlfn.XLOOKUP(Table10[[#This Row],[Serial '#]],Table5[Serial '#],Table5[Supplier],,,)</f>
        <v>GameCo</v>
      </c>
      <c r="M35" s="3" t="s">
        <v>613</v>
      </c>
      <c r="N35" s="9">
        <v>4560</v>
      </c>
      <c r="O35" s="36">
        <v>1</v>
      </c>
      <c r="P35" s="11">
        <v>4560</v>
      </c>
      <c r="Q35" s="11">
        <v>3460</v>
      </c>
      <c r="R35" s="11">
        <v>1100</v>
      </c>
      <c r="S35" s="11">
        <v>273</v>
      </c>
      <c r="T35" s="11" t="str">
        <f>_xlfn.XLOOKUP(Table10[[#This Row],[Charity Association]],Table14[Charity Name],Table14[Billing Style],,,)</f>
        <v>Percentage</v>
      </c>
      <c r="U35" s="11">
        <v>301.60000000000002</v>
      </c>
      <c r="V35" s="15">
        <v>146</v>
      </c>
      <c r="W35" s="15">
        <v>110</v>
      </c>
      <c r="X35" s="11">
        <v>45.6</v>
      </c>
      <c r="Y35" s="69">
        <v>1871</v>
      </c>
      <c r="Z35">
        <v>6452</v>
      </c>
      <c r="AA35" s="3">
        <f>IF(Table10[[#This Row],[Location Name]]=E34,AA34,AA34+1)</f>
        <v>1014</v>
      </c>
      <c r="AB35" s="33">
        <f>Table10[[#This Row],[Date]]+25</f>
        <v>45319</v>
      </c>
    </row>
    <row r="36" spans="1:28" ht="14.25" x14ac:dyDescent="0.45">
      <c r="A36" s="3">
        <v>28</v>
      </c>
      <c r="B3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6" s="37">
        <v>45295</v>
      </c>
      <c r="E36" s="3" t="s">
        <v>70</v>
      </c>
      <c r="F36" s="3">
        <f>_xlfn.XLOOKUP(Table10[[#This Row],[Location Name]],IBTP_Locations[Location Name],IBTP_Locations[Payee Name],"",,)</f>
        <v>0</v>
      </c>
      <c r="G36" s="3" t="s">
        <v>20</v>
      </c>
      <c r="H36" s="3" t="str">
        <f>_xlfn.XLOOKUP(Table10[[#This Row],[Location Name]],IBTP_Locations[Location Name],IBTP_Locations[Sales Rep],,,)</f>
        <v>Sarcyk, Neil</v>
      </c>
      <c r="I36" s="3" t="str">
        <f>_xlfn.XLOOKUP(Table10[[#This Row],[Location Name]],IBTP_Locations[Location Name],IBTP_Locations[Marketing Rep],,,)</f>
        <v>M Comella Enterprises</v>
      </c>
      <c r="J36" s="11">
        <f>ROUNDDOWN(IF(Table10[[#This Row],[Marketing Rep]]=0,0,_xlfn.XLOOKUP(Table10[[#This Row],[Marketing Rep]],Table12[Name],Table12[Commission %]))*Table10[[#This Row],[Ticket Count]],2)</f>
        <v>94.8</v>
      </c>
      <c r="K36" s="3" t="s">
        <v>2263</v>
      </c>
      <c r="L36" s="3" t="str">
        <f>_xlfn.XLOOKUP(Table10[[#This Row],[Serial '#]],Table5[Serial '#],Table5[Supplier],,,)</f>
        <v>GameCo</v>
      </c>
      <c r="M36" s="3" t="s">
        <v>3742</v>
      </c>
      <c r="N36" s="9">
        <v>6320</v>
      </c>
      <c r="O36" s="36">
        <v>1</v>
      </c>
      <c r="P36" s="11">
        <v>6320</v>
      </c>
      <c r="Q36" s="11">
        <v>4745</v>
      </c>
      <c r="R36" s="11">
        <v>1575</v>
      </c>
      <c r="S36" s="11">
        <v>379</v>
      </c>
      <c r="T36" s="11" t="str">
        <f>_xlfn.XLOOKUP(Table10[[#This Row],[Charity Association]],Table14[Charity Name],Table14[Billing Style],,,)</f>
        <v>Flat Per Ticket</v>
      </c>
      <c r="U36" s="11">
        <v>198.8</v>
      </c>
      <c r="V36" s="15">
        <v>0</v>
      </c>
      <c r="W36" s="15">
        <v>198.8</v>
      </c>
      <c r="X36" s="11"/>
      <c r="Y36">
        <v>9770</v>
      </c>
      <c r="Z36">
        <v>1116</v>
      </c>
      <c r="AA36" s="3">
        <f>IF(Table10[[#This Row],[Location Name]]=E35,AA35,AA35+1)</f>
        <v>1015</v>
      </c>
      <c r="AB36" s="33">
        <f>Table10[[#This Row],[Date]]+25</f>
        <v>45320</v>
      </c>
    </row>
    <row r="37" spans="1:28" ht="14.25" x14ac:dyDescent="0.45">
      <c r="A37" s="3">
        <v>29</v>
      </c>
      <c r="B3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7" s="37">
        <v>45295</v>
      </c>
      <c r="E37" s="3" t="s">
        <v>181</v>
      </c>
      <c r="F37" s="3">
        <f>_xlfn.XLOOKUP(Table10[[#This Row],[Location Name]],IBTP_Locations[Location Name],IBTP_Locations[Payee Name],"",,)</f>
        <v>0</v>
      </c>
      <c r="G37" s="3" t="s">
        <v>20</v>
      </c>
      <c r="H37" s="3" t="str">
        <f>_xlfn.XLOOKUP(Table10[[#This Row],[Location Name]],IBTP_Locations[Location Name],IBTP_Locations[Sales Rep],,,)</f>
        <v>Sarcyk, Neil</v>
      </c>
      <c r="I37" s="3" t="str">
        <f>_xlfn.XLOOKUP(Table10[[#This Row],[Location Name]],IBTP_Locations[Location Name],IBTP_Locations[Marketing Rep],,,)</f>
        <v>Combros</v>
      </c>
      <c r="J37" s="11">
        <f>ROUNDDOWN(IF(Table10[[#This Row],[Marketing Rep]]=0,0,_xlfn.XLOOKUP(Table10[[#This Row],[Marketing Rep]],Table12[Name],Table12[Commission %]))*Table10[[#This Row],[Ticket Count]],2)</f>
        <v>82.8</v>
      </c>
      <c r="K37" s="3" t="s">
        <v>2265</v>
      </c>
      <c r="L37" s="3" t="str">
        <f>_xlfn.XLOOKUP(Table10[[#This Row],[Serial '#]],Table5[Serial '#],Table5[Supplier],,,)</f>
        <v>GameCo</v>
      </c>
      <c r="M37" s="3" t="s">
        <v>349</v>
      </c>
      <c r="N37" s="9">
        <v>5520</v>
      </c>
      <c r="O37" s="36">
        <v>1</v>
      </c>
      <c r="P37" s="11">
        <v>5520</v>
      </c>
      <c r="Q37" s="11">
        <v>4560</v>
      </c>
      <c r="R37" s="11">
        <v>960</v>
      </c>
      <c r="S37" s="11">
        <v>331</v>
      </c>
      <c r="T37" s="11" t="str">
        <f>_xlfn.XLOOKUP(Table10[[#This Row],[Charity Association]],Table14[Charity Name],Table14[Billing Style],,,)</f>
        <v>Flat Per Ticket</v>
      </c>
      <c r="U37" s="11">
        <v>172.8</v>
      </c>
      <c r="V37" s="15">
        <v>0</v>
      </c>
      <c r="W37" s="15">
        <v>172.8</v>
      </c>
      <c r="X37" s="11"/>
      <c r="Y37">
        <v>1112</v>
      </c>
      <c r="Z37">
        <v>1117</v>
      </c>
      <c r="AA37" s="3">
        <f>IF(Table10[[#This Row],[Location Name]]=E36,AA36,AA36+1)</f>
        <v>1016</v>
      </c>
      <c r="AB37" s="33">
        <f>Table10[[#This Row],[Date]]+25</f>
        <v>45320</v>
      </c>
    </row>
    <row r="38" spans="1:28" ht="14.25" x14ac:dyDescent="0.45">
      <c r="A38" s="3">
        <v>30</v>
      </c>
      <c r="B3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8" s="37">
        <v>45295</v>
      </c>
      <c r="E38" s="3" t="s">
        <v>79</v>
      </c>
      <c r="F38" s="3">
        <f>_xlfn.XLOOKUP(Table10[[#This Row],[Location Name]],IBTP_Locations[Location Name],IBTP_Locations[Payee Name],"",,)</f>
        <v>0</v>
      </c>
      <c r="G38" s="3" t="s">
        <v>20</v>
      </c>
      <c r="H38" s="3" t="str">
        <f>_xlfn.XLOOKUP(Table10[[#This Row],[Location Name]],IBTP_Locations[Location Name],IBTP_Locations[Sales Rep],,,)</f>
        <v>Sarcyk, Neil</v>
      </c>
      <c r="I38" s="3" t="str">
        <f>_xlfn.XLOOKUP(Table10[[#This Row],[Location Name]],IBTP_Locations[Location Name],IBTP_Locations[Marketing Rep],,,)</f>
        <v>M Comella Enterprises</v>
      </c>
      <c r="J38" s="11">
        <f>ROUNDDOWN(IF(Table10[[#This Row],[Marketing Rep]]=0,0,_xlfn.XLOOKUP(Table10[[#This Row],[Marketing Rep]],Table12[Name],Table12[Commission %]))*Table10[[#This Row],[Ticket Count]],2)</f>
        <v>94.8</v>
      </c>
      <c r="K38" s="3" t="s">
        <v>3700</v>
      </c>
      <c r="L38" s="3" t="str">
        <f>_xlfn.XLOOKUP(Table10[[#This Row],[Serial '#]],Table5[Serial '#],Table5[Supplier],,,)</f>
        <v>GameCo</v>
      </c>
      <c r="M38" s="3" t="s">
        <v>605</v>
      </c>
      <c r="N38" s="9">
        <v>6320</v>
      </c>
      <c r="O38" s="36">
        <v>1</v>
      </c>
      <c r="P38" s="11">
        <v>6320</v>
      </c>
      <c r="Q38" s="11">
        <v>4745</v>
      </c>
      <c r="R38" s="11">
        <v>1575</v>
      </c>
      <c r="S38" s="11">
        <v>379</v>
      </c>
      <c r="T38" s="11" t="str">
        <f>_xlfn.XLOOKUP(Table10[[#This Row],[Charity Association]],Table14[Charity Name],Table14[Billing Style],,,)</f>
        <v>Flat Per Ticket</v>
      </c>
      <c r="U38" s="11">
        <v>198.8</v>
      </c>
      <c r="V38" s="15">
        <v>0</v>
      </c>
      <c r="W38" s="15">
        <v>198.8</v>
      </c>
      <c r="X38" s="11"/>
      <c r="Y38">
        <v>8625</v>
      </c>
      <c r="Z38">
        <v>1118</v>
      </c>
      <c r="AA38" s="3">
        <f>IF(Table10[[#This Row],[Location Name]]=E37,AA37,AA37+1)</f>
        <v>1017</v>
      </c>
      <c r="AB38" s="33">
        <f>Table10[[#This Row],[Date]]+25</f>
        <v>45320</v>
      </c>
    </row>
    <row r="39" spans="1:28" ht="14.25" x14ac:dyDescent="0.45">
      <c r="A39" s="3">
        <v>31</v>
      </c>
      <c r="B3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9" s="33">
        <v>45295</v>
      </c>
      <c r="E39" s="3" t="s">
        <v>141</v>
      </c>
      <c r="F39" s="3">
        <f>_xlfn.XLOOKUP(Table10[[#This Row],[Location Name]],IBTP_Locations[Location Name],IBTP_Locations[Payee Name],"",,)</f>
        <v>0</v>
      </c>
      <c r="G39" s="3" t="s">
        <v>23</v>
      </c>
      <c r="H39" s="3" t="str">
        <f>_xlfn.XLOOKUP(Table10[[#This Row],[Location Name]],IBTP_Locations[Location Name],IBTP_Locations[Sales Rep],,,)</f>
        <v>Sarcyk, Neil</v>
      </c>
      <c r="I39" s="3">
        <f>_xlfn.XLOOKUP(Table10[[#This Row],[Location Name]],IBTP_Locations[Location Name],IBTP_Locations[Marketing Rep],,,)</f>
        <v>0</v>
      </c>
      <c r="J39" s="11">
        <f>ROUNDDOWN(IF(Table10[[#This Row],[Marketing Rep]]=0,0,_xlfn.XLOOKUP(Table10[[#This Row],[Marketing Rep]],Table12[Name],Table12[Commission %]))*Table10[[#This Row],[Ticket Count]],2)</f>
        <v>0</v>
      </c>
      <c r="K39" s="3" t="s">
        <v>1523</v>
      </c>
      <c r="L39" s="3" t="str">
        <f>_xlfn.XLOOKUP(Table10[[#This Row],[Serial '#]],Table5[Serial '#],Table5[Supplier],,,)</f>
        <v>GameCo</v>
      </c>
      <c r="M39" s="3" t="s">
        <v>352</v>
      </c>
      <c r="N39" s="9">
        <v>3000</v>
      </c>
      <c r="O39" s="36">
        <v>1</v>
      </c>
      <c r="P39" s="11">
        <v>3000</v>
      </c>
      <c r="Q39" s="11">
        <v>2250</v>
      </c>
      <c r="R39" s="11">
        <v>750</v>
      </c>
      <c r="S39" s="11">
        <v>180</v>
      </c>
      <c r="T39" s="11" t="str">
        <f>_xlfn.XLOOKUP(Table10[[#This Row],[Charity Association]],Table14[Charity Name],Table14[Billing Style],,,)</f>
        <v>Percentage</v>
      </c>
      <c r="U39" s="11">
        <v>207</v>
      </c>
      <c r="V39" s="15">
        <v>102</v>
      </c>
      <c r="W39" s="15">
        <v>75</v>
      </c>
      <c r="X39" s="11">
        <v>30</v>
      </c>
      <c r="Y39" s="69">
        <v>2479</v>
      </c>
      <c r="Z39">
        <v>6453</v>
      </c>
      <c r="AA39" s="3">
        <f>IF(Table10[[#This Row],[Location Name]]=E38,AA38,AA38+1)</f>
        <v>1018</v>
      </c>
      <c r="AB39" s="33">
        <f>Table10[[#This Row],[Date]]+25</f>
        <v>45320</v>
      </c>
    </row>
    <row r="40" spans="1:28" ht="14.25" x14ac:dyDescent="0.45">
      <c r="A40" s="3">
        <v>32</v>
      </c>
      <c r="B4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0" s="33">
        <v>45295</v>
      </c>
      <c r="E40" s="3" t="s">
        <v>141</v>
      </c>
      <c r="F40" s="3">
        <f>_xlfn.XLOOKUP(Table10[[#This Row],[Location Name]],IBTP_Locations[Location Name],IBTP_Locations[Payee Name],"",,)</f>
        <v>0</v>
      </c>
      <c r="G40" s="3" t="s">
        <v>23</v>
      </c>
      <c r="H40" s="3" t="str">
        <f>_xlfn.XLOOKUP(Table10[[#This Row],[Location Name]],IBTP_Locations[Location Name],IBTP_Locations[Sales Rep],,,)</f>
        <v>Sarcyk, Neil</v>
      </c>
      <c r="I40" s="3">
        <f>_xlfn.XLOOKUP(Table10[[#This Row],[Location Name]],IBTP_Locations[Location Name],IBTP_Locations[Marketing Rep],,,)</f>
        <v>0</v>
      </c>
      <c r="J40" s="11">
        <f>ROUNDDOWN(IF(Table10[[#This Row],[Marketing Rep]]=0,0,_xlfn.XLOOKUP(Table10[[#This Row],[Marketing Rep]],Table12[Name],Table12[Commission %]))*Table10[[#This Row],[Ticket Count]],2)</f>
        <v>0</v>
      </c>
      <c r="K40" s="3" t="s">
        <v>1522</v>
      </c>
      <c r="L40" s="3" t="str">
        <f>_xlfn.XLOOKUP(Table10[[#This Row],[Serial '#]],Table5[Serial '#],Table5[Supplier],,,)</f>
        <v>GameCo</v>
      </c>
      <c r="M40" s="3" t="s">
        <v>352</v>
      </c>
      <c r="N40" s="9">
        <v>3000</v>
      </c>
      <c r="O40" s="36">
        <v>1</v>
      </c>
      <c r="P40" s="11">
        <v>3000</v>
      </c>
      <c r="Q40" s="11">
        <v>2250</v>
      </c>
      <c r="R40" s="11">
        <v>750</v>
      </c>
      <c r="S40" s="11">
        <v>180</v>
      </c>
      <c r="T40" s="11" t="str">
        <f>_xlfn.XLOOKUP(Table10[[#This Row],[Charity Association]],Table14[Charity Name],Table14[Billing Style],,,)</f>
        <v>Percentage</v>
      </c>
      <c r="U40" s="11">
        <v>207</v>
      </c>
      <c r="V40" s="15">
        <v>102</v>
      </c>
      <c r="W40" s="15">
        <v>75</v>
      </c>
      <c r="X40" s="11">
        <v>30</v>
      </c>
      <c r="Y40" s="69">
        <v>2479</v>
      </c>
      <c r="Z40">
        <v>6454</v>
      </c>
      <c r="AA40" s="3">
        <f>IF(Table10[[#This Row],[Location Name]]=E39,AA39,AA39+1)</f>
        <v>1018</v>
      </c>
      <c r="AB40" s="33">
        <f>Table10[[#This Row],[Date]]+25</f>
        <v>45320</v>
      </c>
    </row>
    <row r="41" spans="1:28" ht="14.25" x14ac:dyDescent="0.45">
      <c r="A41" s="3">
        <v>33</v>
      </c>
      <c r="B4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1" s="37">
        <v>45295</v>
      </c>
      <c r="E41" s="3" t="s">
        <v>175</v>
      </c>
      <c r="F41" s="3">
        <f>_xlfn.XLOOKUP(Table10[[#This Row],[Location Name]],IBTP_Locations[Location Name],IBTP_Locations[Payee Name],"",,)</f>
        <v>0</v>
      </c>
      <c r="G41" s="3" t="s">
        <v>23</v>
      </c>
      <c r="H41" s="3" t="str">
        <f>_xlfn.XLOOKUP(Table10[[#This Row],[Location Name]],IBTP_Locations[Location Name],IBTP_Locations[Sales Rep],,,)</f>
        <v>Sarcyk, Neil</v>
      </c>
      <c r="I41" s="3" t="str">
        <f>_xlfn.XLOOKUP(Table10[[#This Row],[Location Name]],IBTP_Locations[Location Name],IBTP_Locations[Marketing Rep],,,)</f>
        <v>M Comella Enterprises</v>
      </c>
      <c r="J41" s="11">
        <f>ROUNDDOWN(IF(Table10[[#This Row],[Marketing Rep]]=0,0,_xlfn.XLOOKUP(Table10[[#This Row],[Marketing Rep]],Table12[Name],Table12[Commission %]))*Table10[[#This Row],[Ticket Count]],2)</f>
        <v>82.8</v>
      </c>
      <c r="K41" s="3" t="s">
        <v>2225</v>
      </c>
      <c r="L41" s="3" t="str">
        <f>_xlfn.XLOOKUP(Table10[[#This Row],[Serial '#]],Table5[Serial '#],Table5[Supplier],,,)</f>
        <v>GameCo</v>
      </c>
      <c r="M41" s="3" t="s">
        <v>349</v>
      </c>
      <c r="N41" s="9">
        <v>5520</v>
      </c>
      <c r="O41" s="36">
        <v>1</v>
      </c>
      <c r="P41" s="11">
        <v>5520</v>
      </c>
      <c r="Q41" s="11">
        <v>4560</v>
      </c>
      <c r="R41" s="11">
        <v>960</v>
      </c>
      <c r="S41" s="11">
        <v>331</v>
      </c>
      <c r="T41" s="11" t="str">
        <f>_xlfn.XLOOKUP(Table10[[#This Row],[Charity Association]],Table14[Charity Name],Table14[Billing Style],,,)</f>
        <v>Percentage</v>
      </c>
      <c r="U41" s="11">
        <v>337.2</v>
      </c>
      <c r="V41" s="15">
        <v>186</v>
      </c>
      <c r="W41" s="15">
        <v>96</v>
      </c>
      <c r="X41" s="11">
        <v>55.2</v>
      </c>
      <c r="Y41">
        <v>38410154</v>
      </c>
      <c r="Z41">
        <v>6468</v>
      </c>
      <c r="AA41" s="3">
        <f>IF(Table10[[#This Row],[Location Name]]=E40,AA40,AA40+1)</f>
        <v>1019</v>
      </c>
      <c r="AB41" s="33">
        <f>Table10[[#This Row],[Date]]+25</f>
        <v>45320</v>
      </c>
    </row>
    <row r="42" spans="1:28" ht="14.25" x14ac:dyDescent="0.45">
      <c r="A42" s="3">
        <v>34</v>
      </c>
      <c r="B4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2" s="33">
        <v>45296</v>
      </c>
      <c r="E42" s="3" t="s">
        <v>133</v>
      </c>
      <c r="F42" s="3">
        <f>_xlfn.XLOOKUP(Table10[[#This Row],[Location Name]],IBTP_Locations[Location Name],IBTP_Locations[Payee Name],"",,)</f>
        <v>0</v>
      </c>
      <c r="G42" s="3" t="s">
        <v>20</v>
      </c>
      <c r="H42" s="3" t="str">
        <f>_xlfn.XLOOKUP(Table10[[#This Row],[Location Name]],IBTP_Locations[Location Name],IBTP_Locations[Sales Rep],,,)</f>
        <v>Sarcyk, Neil</v>
      </c>
      <c r="I42" s="3" t="str">
        <f>_xlfn.XLOOKUP(Table10[[#This Row],[Location Name]],IBTP_Locations[Location Name],IBTP_Locations[Marketing Rep],,,)</f>
        <v>M Comella Enterprises</v>
      </c>
      <c r="J42" s="11">
        <f>ROUNDDOWN(IF(Table10[[#This Row],[Marketing Rep]]=0,0,_xlfn.XLOOKUP(Table10[[#This Row],[Marketing Rep]],Table12[Name],Table12[Commission %]))*Table10[[#This Row],[Ticket Count]],2)</f>
        <v>82.8</v>
      </c>
      <c r="K42" s="3" t="s">
        <v>2226</v>
      </c>
      <c r="L42" s="3" t="str">
        <f>_xlfn.XLOOKUP(Table10[[#This Row],[Serial '#]],Table5[Serial '#],Table5[Supplier],,,)</f>
        <v>GameCo</v>
      </c>
      <c r="M42" s="3" t="s">
        <v>349</v>
      </c>
      <c r="N42" s="9">
        <v>5520</v>
      </c>
      <c r="O42" s="36">
        <v>1</v>
      </c>
      <c r="P42" s="11">
        <v>5520</v>
      </c>
      <c r="Q42" s="11">
        <v>4560</v>
      </c>
      <c r="R42" s="11">
        <v>960</v>
      </c>
      <c r="S42" s="11">
        <v>331</v>
      </c>
      <c r="T42" s="11" t="str">
        <f>_xlfn.XLOOKUP(Table10[[#This Row],[Charity Association]],Table14[Charity Name],Table14[Billing Style],,,)</f>
        <v>Flat Per Ticket</v>
      </c>
      <c r="U42" s="11">
        <v>358.8</v>
      </c>
      <c r="V42" s="15">
        <v>186</v>
      </c>
      <c r="W42" s="15">
        <v>172.8</v>
      </c>
      <c r="X42" s="11"/>
      <c r="Y42" s="69">
        <v>3324</v>
      </c>
      <c r="Z42">
        <v>1114</v>
      </c>
      <c r="AA42" s="3">
        <f>IF(Table10[[#This Row],[Location Name]]=E41,AA41,AA41+1)</f>
        <v>1020</v>
      </c>
      <c r="AB42" s="33">
        <f>Table10[[#This Row],[Date]]+25</f>
        <v>45321</v>
      </c>
    </row>
    <row r="43" spans="1:28" ht="14.25" x14ac:dyDescent="0.45">
      <c r="A43" s="3">
        <v>35</v>
      </c>
      <c r="B4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3" s="37">
        <v>45296</v>
      </c>
      <c r="E43" s="3" t="s">
        <v>217</v>
      </c>
      <c r="F43" s="3">
        <f>_xlfn.XLOOKUP(Table10[[#This Row],[Location Name]],IBTP_Locations[Location Name],IBTP_Locations[Payee Name],"",,)</f>
        <v>0</v>
      </c>
      <c r="G43" s="3" t="s">
        <v>23</v>
      </c>
      <c r="H43" s="3" t="str">
        <f>_xlfn.XLOOKUP(Table10[[#This Row],[Location Name]],IBTP_Locations[Location Name],IBTP_Locations[Sales Rep],,,)</f>
        <v>Sarcyk, Neil</v>
      </c>
      <c r="I43" s="3">
        <f>_xlfn.XLOOKUP(Table10[[#This Row],[Location Name]],IBTP_Locations[Location Name],IBTP_Locations[Marketing Rep],,,)</f>
        <v>0</v>
      </c>
      <c r="J43" s="11">
        <f>ROUNDDOWN(IF(Table10[[#This Row],[Marketing Rep]]=0,0,_xlfn.XLOOKUP(Table10[[#This Row],[Marketing Rep]],Table12[Name],Table12[Commission %]))*Table10[[#This Row],[Ticket Count]],2)</f>
        <v>0</v>
      </c>
      <c r="K43" s="3" t="s">
        <v>1934</v>
      </c>
      <c r="L43" s="3" t="str">
        <f>_xlfn.XLOOKUP(Table10[[#This Row],[Serial '#]],Table5[Serial '#],Table5[Supplier],,,)</f>
        <v>GameCo</v>
      </c>
      <c r="M43" s="3" t="s">
        <v>613</v>
      </c>
      <c r="N43" s="9">
        <v>4560</v>
      </c>
      <c r="O43" s="36">
        <v>1</v>
      </c>
      <c r="P43" s="11">
        <v>4560</v>
      </c>
      <c r="Q43" s="11">
        <v>3460</v>
      </c>
      <c r="R43" s="11">
        <v>1100</v>
      </c>
      <c r="S43" s="11">
        <v>273</v>
      </c>
      <c r="T43" s="11" t="str">
        <f>_xlfn.XLOOKUP(Table10[[#This Row],[Charity Association]],Table14[Charity Name],Table14[Billing Style],,,)</f>
        <v>Percentage</v>
      </c>
      <c r="U43" s="11">
        <v>301.60000000000002</v>
      </c>
      <c r="V43" s="15">
        <v>146</v>
      </c>
      <c r="W43" s="15">
        <v>110</v>
      </c>
      <c r="X43" s="11">
        <v>45.6</v>
      </c>
      <c r="Y43">
        <v>2594</v>
      </c>
      <c r="Z43">
        <v>6456</v>
      </c>
      <c r="AA43" s="3">
        <f>IF(Table10[[#This Row],[Location Name]]=E42,AA42,AA42+1)</f>
        <v>1021</v>
      </c>
      <c r="AB43" s="33">
        <f>Table10[[#This Row],[Date]]+25</f>
        <v>45321</v>
      </c>
    </row>
    <row r="44" spans="1:28" ht="14.25" x14ac:dyDescent="0.45">
      <c r="A44" s="3">
        <v>36</v>
      </c>
      <c r="B4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4" s="33">
        <v>45296</v>
      </c>
      <c r="E44" s="3" t="s">
        <v>149</v>
      </c>
      <c r="F44" s="3">
        <f>_xlfn.XLOOKUP(Table10[[#This Row],[Location Name]],IBTP_Locations[Location Name],IBTP_Locations[Payee Name],"",,)</f>
        <v>0</v>
      </c>
      <c r="G44" s="3" t="s">
        <v>23</v>
      </c>
      <c r="H44" s="3" t="str">
        <f>_xlfn.XLOOKUP(Table10[[#This Row],[Location Name]],IBTP_Locations[Location Name],IBTP_Locations[Sales Rep],,,)</f>
        <v>Reese, Aaron J</v>
      </c>
      <c r="I44" s="3">
        <f>_xlfn.XLOOKUP(Table10[[#This Row],[Location Name]],IBTP_Locations[Location Name],IBTP_Locations[Marketing Rep],,,)</f>
        <v>0</v>
      </c>
      <c r="J44" s="11">
        <f>ROUNDDOWN(IF(Table10[[#This Row],[Marketing Rep]]=0,0,_xlfn.XLOOKUP(Table10[[#This Row],[Marketing Rep]],Table12[Name],Table12[Commission %]))*Table10[[#This Row],[Ticket Count]],2)</f>
        <v>0</v>
      </c>
      <c r="K44" s="3" t="s">
        <v>2227</v>
      </c>
      <c r="L44" s="3" t="str">
        <f>_xlfn.XLOOKUP(Table10[[#This Row],[Serial '#]],Table5[Serial '#],Table5[Supplier],,,)</f>
        <v>GameCo</v>
      </c>
      <c r="M44" s="3" t="s">
        <v>349</v>
      </c>
      <c r="N44" s="9">
        <v>5520</v>
      </c>
      <c r="O44" s="36">
        <v>1</v>
      </c>
      <c r="P44" s="11">
        <v>5520</v>
      </c>
      <c r="Q44" s="11">
        <v>4560</v>
      </c>
      <c r="R44" s="11">
        <v>960</v>
      </c>
      <c r="S44" s="11">
        <v>331</v>
      </c>
      <c r="T44" s="11" t="str">
        <f>_xlfn.XLOOKUP(Table10[[#This Row],[Charity Association]],Table14[Charity Name],Table14[Billing Style],,,)</f>
        <v>Percentage</v>
      </c>
      <c r="U44" s="11">
        <v>337.2</v>
      </c>
      <c r="V44" s="15">
        <v>186</v>
      </c>
      <c r="W44" s="15">
        <v>96</v>
      </c>
      <c r="X44" s="11">
        <v>55.2</v>
      </c>
      <c r="Y44" s="69">
        <v>3507</v>
      </c>
      <c r="Z44">
        <v>6495</v>
      </c>
      <c r="AA44" s="3">
        <f>IF(Table10[[#This Row],[Location Name]]=E43,AA43,AA43+1)</f>
        <v>1022</v>
      </c>
      <c r="AB44" s="33">
        <f>Table10[[#This Row],[Date]]+25</f>
        <v>45321</v>
      </c>
    </row>
    <row r="45" spans="1:28" ht="14.25" x14ac:dyDescent="0.45">
      <c r="A45" s="3">
        <v>37</v>
      </c>
      <c r="B4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5" s="33">
        <v>45296</v>
      </c>
      <c r="E45" s="3" t="s">
        <v>149</v>
      </c>
      <c r="F45" s="3">
        <f>_xlfn.XLOOKUP(Table10[[#This Row],[Location Name]],IBTP_Locations[Location Name],IBTP_Locations[Payee Name],"",,)</f>
        <v>0</v>
      </c>
      <c r="G45" s="3" t="s">
        <v>23</v>
      </c>
      <c r="H45" s="3" t="str">
        <f>_xlfn.XLOOKUP(Table10[[#This Row],[Location Name]],IBTP_Locations[Location Name],IBTP_Locations[Sales Rep],,,)</f>
        <v>Reese, Aaron J</v>
      </c>
      <c r="I45" s="3">
        <f>_xlfn.XLOOKUP(Table10[[#This Row],[Location Name]],IBTP_Locations[Location Name],IBTP_Locations[Marketing Rep],,,)</f>
        <v>0</v>
      </c>
      <c r="J45" s="11">
        <f>ROUNDDOWN(IF(Table10[[#This Row],[Marketing Rep]]=0,0,_xlfn.XLOOKUP(Table10[[#This Row],[Marketing Rep]],Table12[Name],Table12[Commission %]))*Table10[[#This Row],[Ticket Count]],2)</f>
        <v>0</v>
      </c>
      <c r="K45" s="3" t="s">
        <v>2228</v>
      </c>
      <c r="L45" s="3" t="str">
        <f>_xlfn.XLOOKUP(Table10[[#This Row],[Serial '#]],Table5[Serial '#],Table5[Supplier],,,)</f>
        <v>GameCo</v>
      </c>
      <c r="M45" s="3" t="s">
        <v>607</v>
      </c>
      <c r="N45" s="9">
        <v>6320</v>
      </c>
      <c r="O45" s="36">
        <v>1</v>
      </c>
      <c r="P45" s="11">
        <v>6320</v>
      </c>
      <c r="Q45" s="11">
        <v>4745</v>
      </c>
      <c r="R45" s="11">
        <v>1575</v>
      </c>
      <c r="S45" s="11">
        <v>379</v>
      </c>
      <c r="T45" s="11" t="str">
        <f>_xlfn.XLOOKUP(Table10[[#This Row],[Charity Association]],Table14[Charity Name],Table14[Billing Style],,,)</f>
        <v>Percentage</v>
      </c>
      <c r="U45" s="11">
        <v>433.2</v>
      </c>
      <c r="V45" s="15">
        <v>212</v>
      </c>
      <c r="W45" s="15">
        <v>158</v>
      </c>
      <c r="X45" s="11">
        <v>63.2</v>
      </c>
      <c r="Y45" s="69">
        <v>3507</v>
      </c>
      <c r="Z45">
        <v>6496</v>
      </c>
      <c r="AA45" s="3">
        <f>IF(Table10[[#This Row],[Location Name]]=E44,AA44,AA44+1)</f>
        <v>1022</v>
      </c>
      <c r="AB45" s="33">
        <f>Table10[[#This Row],[Date]]+25</f>
        <v>45321</v>
      </c>
    </row>
    <row r="46" spans="1:28" ht="14.25" x14ac:dyDescent="0.45">
      <c r="A46" s="3">
        <v>38</v>
      </c>
      <c r="B4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6" s="33">
        <v>45297</v>
      </c>
      <c r="E46" s="3" t="s">
        <v>151</v>
      </c>
      <c r="F46" s="3">
        <f>_xlfn.XLOOKUP(Table10[[#This Row],[Location Name]],IBTP_Locations[Location Name],IBTP_Locations[Payee Name],"",,)</f>
        <v>0</v>
      </c>
      <c r="G46" s="3" t="s">
        <v>23</v>
      </c>
      <c r="H46" s="3" t="str">
        <f>_xlfn.XLOOKUP(Table10[[#This Row],[Location Name]],IBTP_Locations[Location Name],IBTP_Locations[Sales Rep],,,)</f>
        <v>Reese, Aaron J</v>
      </c>
      <c r="I46" s="3">
        <f>_xlfn.XLOOKUP(Table10[[#This Row],[Location Name]],IBTP_Locations[Location Name],IBTP_Locations[Marketing Rep],,,)</f>
        <v>0</v>
      </c>
      <c r="J46" s="11">
        <f>ROUNDDOWN(IF(Table10[[#This Row],[Marketing Rep]]=0,0,_xlfn.XLOOKUP(Table10[[#This Row],[Marketing Rep]],Table12[Name],Table12[Commission %]))*Table10[[#This Row],[Ticket Count]],2)</f>
        <v>0</v>
      </c>
      <c r="K46" s="3" t="s">
        <v>1524</v>
      </c>
      <c r="L46" s="3" t="str">
        <f>_xlfn.XLOOKUP(Table10[[#This Row],[Serial '#]],Table5[Serial '#],Table5[Supplier],,,)</f>
        <v>GameCo</v>
      </c>
      <c r="M46" s="3" t="s">
        <v>352</v>
      </c>
      <c r="N46" s="9">
        <v>3000</v>
      </c>
      <c r="O46" s="36">
        <v>1</v>
      </c>
      <c r="P46" s="11">
        <v>3000</v>
      </c>
      <c r="Q46" s="11">
        <v>2250</v>
      </c>
      <c r="R46" s="11">
        <v>750</v>
      </c>
      <c r="S46" s="11">
        <v>180</v>
      </c>
      <c r="T46" s="11" t="str">
        <f>_xlfn.XLOOKUP(Table10[[#This Row],[Charity Association]],Table14[Charity Name],Table14[Billing Style],,,)</f>
        <v>Percentage</v>
      </c>
      <c r="U46" s="11">
        <v>207</v>
      </c>
      <c r="V46" s="15">
        <v>102</v>
      </c>
      <c r="W46" s="15">
        <v>75</v>
      </c>
      <c r="X46" s="11">
        <v>30</v>
      </c>
      <c r="Y46" s="69">
        <v>4979</v>
      </c>
      <c r="Z46">
        <v>6497</v>
      </c>
      <c r="AA46" s="3">
        <f>IF(Table10[[#This Row],[Location Name]]=E45,AA45,AA45+1)</f>
        <v>1023</v>
      </c>
      <c r="AB46" s="33">
        <f>Table10[[#This Row],[Date]]+25</f>
        <v>45322</v>
      </c>
    </row>
    <row r="47" spans="1:28" ht="14.25" x14ac:dyDescent="0.45">
      <c r="A47" s="3">
        <v>39</v>
      </c>
      <c r="B4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7" s="33">
        <v>45297</v>
      </c>
      <c r="E47" s="3" t="s">
        <v>151</v>
      </c>
      <c r="F47" s="3">
        <f>_xlfn.XLOOKUP(Table10[[#This Row],[Location Name]],IBTP_Locations[Location Name],IBTP_Locations[Payee Name],"",,)</f>
        <v>0</v>
      </c>
      <c r="G47" s="3" t="s">
        <v>23</v>
      </c>
      <c r="H47" s="3" t="str">
        <f>_xlfn.XLOOKUP(Table10[[#This Row],[Location Name]],IBTP_Locations[Location Name],IBTP_Locations[Sales Rep],,,)</f>
        <v>Reese, Aaron J</v>
      </c>
      <c r="I47" s="3">
        <f>_xlfn.XLOOKUP(Table10[[#This Row],[Location Name]],IBTP_Locations[Location Name],IBTP_Locations[Marketing Rep],,,)</f>
        <v>0</v>
      </c>
      <c r="J47" s="11">
        <f>ROUNDDOWN(IF(Table10[[#This Row],[Marketing Rep]]=0,0,_xlfn.XLOOKUP(Table10[[#This Row],[Marketing Rep]],Table12[Name],Table12[Commission %]))*Table10[[#This Row],[Ticket Count]],2)</f>
        <v>0</v>
      </c>
      <c r="K47" s="3" t="s">
        <v>2229</v>
      </c>
      <c r="L47" s="3" t="str">
        <f>_xlfn.XLOOKUP(Table10[[#This Row],[Serial '#]],Table5[Serial '#],Table5[Supplier],,,)</f>
        <v>GameCo</v>
      </c>
      <c r="M47" s="3" t="s">
        <v>349</v>
      </c>
      <c r="N47" s="9">
        <v>5520</v>
      </c>
      <c r="O47" s="36">
        <v>1</v>
      </c>
      <c r="P47" s="11">
        <v>5520</v>
      </c>
      <c r="Q47" s="11">
        <v>4560</v>
      </c>
      <c r="R47" s="11">
        <v>960</v>
      </c>
      <c r="S47" s="11">
        <v>331</v>
      </c>
      <c r="T47" s="11" t="str">
        <f>_xlfn.XLOOKUP(Table10[[#This Row],[Charity Association]],Table14[Charity Name],Table14[Billing Style],,,)</f>
        <v>Percentage</v>
      </c>
      <c r="U47" s="11">
        <v>337.2</v>
      </c>
      <c r="V47" s="15">
        <v>186</v>
      </c>
      <c r="W47" s="15">
        <v>96</v>
      </c>
      <c r="X47" s="11">
        <v>55.2</v>
      </c>
      <c r="Y47" s="69">
        <v>4979</v>
      </c>
      <c r="Z47">
        <v>6498</v>
      </c>
      <c r="AA47" s="3">
        <f>IF(Table10[[#This Row],[Location Name]]=E46,AA46,AA46+1)</f>
        <v>1023</v>
      </c>
      <c r="AB47" s="33">
        <f>Table10[[#This Row],[Date]]+25</f>
        <v>45322</v>
      </c>
    </row>
    <row r="48" spans="1:28" ht="14.25" x14ac:dyDescent="0.45">
      <c r="A48" s="3">
        <v>40</v>
      </c>
      <c r="B4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8" s="37">
        <v>45299</v>
      </c>
      <c r="E48" s="3" t="s">
        <v>133</v>
      </c>
      <c r="F48" s="3">
        <f>_xlfn.XLOOKUP(Table10[[#This Row],[Location Name]],IBTP_Locations[Location Name],IBTP_Locations[Payee Name],"",,)</f>
        <v>0</v>
      </c>
      <c r="G48" s="3" t="s">
        <v>20</v>
      </c>
      <c r="H48" s="3" t="str">
        <f>_xlfn.XLOOKUP(Table10[[#This Row],[Location Name]],IBTP_Locations[Location Name],IBTP_Locations[Sales Rep],,,)</f>
        <v>Sarcyk, Neil</v>
      </c>
      <c r="I48" s="3" t="str">
        <f>_xlfn.XLOOKUP(Table10[[#This Row],[Location Name]],IBTP_Locations[Location Name],IBTP_Locations[Marketing Rep],,,)</f>
        <v>M Comella Enterprises</v>
      </c>
      <c r="J48" s="11">
        <f>ROUNDDOWN(IF(Table10[[#This Row],[Marketing Rep]]=0,0,_xlfn.XLOOKUP(Table10[[#This Row],[Marketing Rep]],Table12[Name],Table12[Commission %]))*Table10[[#This Row],[Ticket Count]],2)</f>
        <v>82.8</v>
      </c>
      <c r="K48" s="3" t="s">
        <v>3701</v>
      </c>
      <c r="L48" s="3" t="str">
        <f>_xlfn.XLOOKUP(Table10[[#This Row],[Serial '#]],Table5[Serial '#],Table5[Supplier],,,)</f>
        <v>GameCo</v>
      </c>
      <c r="M48" s="3" t="s">
        <v>349</v>
      </c>
      <c r="N48" s="9">
        <v>5520</v>
      </c>
      <c r="O48" s="36">
        <v>1</v>
      </c>
      <c r="P48" s="11">
        <v>5520</v>
      </c>
      <c r="Q48" s="11">
        <v>4560</v>
      </c>
      <c r="R48" s="11">
        <v>960</v>
      </c>
      <c r="S48" s="11">
        <v>331</v>
      </c>
      <c r="T48" s="11" t="str">
        <f>_xlfn.XLOOKUP(Table10[[#This Row],[Charity Association]],Table14[Charity Name],Table14[Billing Style],,,)</f>
        <v>Flat Per Ticket</v>
      </c>
      <c r="U48" s="11">
        <v>172.8</v>
      </c>
      <c r="V48" s="15">
        <v>0</v>
      </c>
      <c r="W48" s="15">
        <v>172.8</v>
      </c>
      <c r="X48" s="11"/>
      <c r="Y48">
        <v>3335</v>
      </c>
      <c r="Z48">
        <v>1119</v>
      </c>
      <c r="AA48" s="3">
        <f>IF(Table10[[#This Row],[Location Name]]=E47,AA47,AA47+1)</f>
        <v>1024</v>
      </c>
      <c r="AB48" s="33">
        <f>Table10[[#This Row],[Date]]+25</f>
        <v>45324</v>
      </c>
    </row>
    <row r="49" spans="1:28" ht="14.25" x14ac:dyDescent="0.45">
      <c r="A49" s="3">
        <v>41</v>
      </c>
      <c r="B4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9" s="37">
        <v>45299</v>
      </c>
      <c r="E49" s="3" t="s">
        <v>155</v>
      </c>
      <c r="F49" s="3" t="str">
        <f>_xlfn.XLOOKUP(Table10[[#This Row],[Location Name]],IBTP_Locations[Location Name],IBTP_Locations[Payee Name],"",,)</f>
        <v>Melron Inc DBA Mulligans</v>
      </c>
      <c r="G49" s="3" t="s">
        <v>23</v>
      </c>
      <c r="H49" s="3" t="str">
        <f>_xlfn.XLOOKUP(Table10[[#This Row],[Location Name]],IBTP_Locations[Location Name],IBTP_Locations[Sales Rep],,,)</f>
        <v>Sarcyk, Neil</v>
      </c>
      <c r="I49" s="3">
        <f>_xlfn.XLOOKUP(Table10[[#This Row],[Location Name]],IBTP_Locations[Location Name],IBTP_Locations[Marketing Rep],,,)</f>
        <v>0</v>
      </c>
      <c r="J49" s="11">
        <f>ROUNDDOWN(IF(Table10[[#This Row],[Marketing Rep]]=0,0,_xlfn.XLOOKUP(Table10[[#This Row],[Marketing Rep]],Table12[Name],Table12[Commission %]))*Table10[[#This Row],[Ticket Count]],2)</f>
        <v>0</v>
      </c>
      <c r="K49" s="3" t="s">
        <v>2266</v>
      </c>
      <c r="L49" s="3" t="str">
        <f>_xlfn.XLOOKUP(Table10[[#This Row],[Serial '#]],Table5[Serial '#],Table5[Supplier],,,)</f>
        <v>GameCo</v>
      </c>
      <c r="M49" s="3" t="s">
        <v>347</v>
      </c>
      <c r="N49" s="9">
        <v>9959</v>
      </c>
      <c r="O49" s="36">
        <v>1</v>
      </c>
      <c r="P49" s="11">
        <v>9959</v>
      </c>
      <c r="Q49" s="11">
        <v>7840</v>
      </c>
      <c r="R49" s="11">
        <v>2119</v>
      </c>
      <c r="S49" s="11">
        <v>597</v>
      </c>
      <c r="T49" s="11" t="str">
        <f>_xlfn.XLOOKUP(Table10[[#This Row],[Charity Association]],Table14[Charity Name],Table14[Billing Style],,,)</f>
        <v>Percentage</v>
      </c>
      <c r="U49" s="11">
        <v>671.59</v>
      </c>
      <c r="V49" s="15">
        <v>360</v>
      </c>
      <c r="W49" s="15">
        <v>212</v>
      </c>
      <c r="X49" s="11">
        <v>99.59</v>
      </c>
      <c r="Y49">
        <v>1694</v>
      </c>
      <c r="Z49">
        <v>6457</v>
      </c>
      <c r="AA49" s="3">
        <f>IF(Table10[[#This Row],[Location Name]]=E48,AA48,AA48+1)</f>
        <v>1025</v>
      </c>
      <c r="AB49" s="33">
        <f>Table10[[#This Row],[Date]]+25</f>
        <v>45324</v>
      </c>
    </row>
    <row r="50" spans="1:28" ht="14.25" x14ac:dyDescent="0.45">
      <c r="A50" s="3">
        <v>42</v>
      </c>
      <c r="B5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0" s="37">
        <v>45299</v>
      </c>
      <c r="E50" s="3" t="s">
        <v>155</v>
      </c>
      <c r="F50" s="3" t="str">
        <f>_xlfn.XLOOKUP(Table10[[#This Row],[Location Name]],IBTP_Locations[Location Name],IBTP_Locations[Payee Name],"",,)</f>
        <v>Melron Inc DBA Mulligans</v>
      </c>
      <c r="G50" s="3" t="s">
        <v>23</v>
      </c>
      <c r="H50" s="3" t="str">
        <f>_xlfn.XLOOKUP(Table10[[#This Row],[Location Name]],IBTP_Locations[Location Name],IBTP_Locations[Sales Rep],,,)</f>
        <v>Sarcyk, Neil</v>
      </c>
      <c r="I50" s="3">
        <f>_xlfn.XLOOKUP(Table10[[#This Row],[Location Name]],IBTP_Locations[Location Name],IBTP_Locations[Marketing Rep],,,)</f>
        <v>0</v>
      </c>
      <c r="J50" s="11">
        <f>ROUNDDOWN(IF(Table10[[#This Row],[Marketing Rep]]=0,0,_xlfn.XLOOKUP(Table10[[#This Row],[Marketing Rep]],Table12[Name],Table12[Commission %]))*Table10[[#This Row],[Ticket Count]],2)</f>
        <v>0</v>
      </c>
      <c r="K50" s="3" t="s">
        <v>1638</v>
      </c>
      <c r="L50" s="3" t="str">
        <f>_xlfn.XLOOKUP(Table10[[#This Row],[Serial '#]],Table5[Serial '#],Table5[Supplier],,,)</f>
        <v>GameCo</v>
      </c>
      <c r="M50" s="3" t="s">
        <v>3743</v>
      </c>
      <c r="N50" s="9">
        <v>6320</v>
      </c>
      <c r="O50" s="36">
        <v>1</v>
      </c>
      <c r="P50" s="11">
        <v>6320</v>
      </c>
      <c r="Q50" s="11">
        <v>4745</v>
      </c>
      <c r="R50" s="11">
        <v>1575</v>
      </c>
      <c r="S50" s="11">
        <v>379</v>
      </c>
      <c r="T50" s="11" t="str">
        <f>_xlfn.XLOOKUP(Table10[[#This Row],[Charity Association]],Table14[Charity Name],Table14[Billing Style],,,)</f>
        <v>Percentage</v>
      </c>
      <c r="U50" s="11">
        <v>433.2</v>
      </c>
      <c r="V50" s="15">
        <v>212</v>
      </c>
      <c r="W50" s="15">
        <v>158</v>
      </c>
      <c r="X50" s="11">
        <v>63.2</v>
      </c>
      <c r="Y50">
        <v>1694</v>
      </c>
      <c r="Z50">
        <v>6458</v>
      </c>
      <c r="AA50" s="3">
        <f>IF(Table10[[#This Row],[Location Name]]=E49,AA49,AA49+1)</f>
        <v>1025</v>
      </c>
      <c r="AB50" s="33">
        <f>Table10[[#This Row],[Date]]+25</f>
        <v>45324</v>
      </c>
    </row>
    <row r="51" spans="1:28" ht="14.25" x14ac:dyDescent="0.45">
      <c r="A51" s="3">
        <v>43</v>
      </c>
      <c r="B5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1" s="37">
        <v>45299</v>
      </c>
      <c r="E51" s="3" t="s">
        <v>155</v>
      </c>
      <c r="F51" s="3" t="str">
        <f>_xlfn.XLOOKUP(Table10[[#This Row],[Location Name]],IBTP_Locations[Location Name],IBTP_Locations[Payee Name],"",,)</f>
        <v>Melron Inc DBA Mulligans</v>
      </c>
      <c r="G51" s="3" t="s">
        <v>23</v>
      </c>
      <c r="H51" s="3" t="str">
        <f>_xlfn.XLOOKUP(Table10[[#This Row],[Location Name]],IBTP_Locations[Location Name],IBTP_Locations[Sales Rep],,,)</f>
        <v>Sarcyk, Neil</v>
      </c>
      <c r="I51" s="3">
        <f>_xlfn.XLOOKUP(Table10[[#This Row],[Location Name]],IBTP_Locations[Location Name],IBTP_Locations[Marketing Rep],,,)</f>
        <v>0</v>
      </c>
      <c r="J51" s="11">
        <f>ROUNDDOWN(IF(Table10[[#This Row],[Marketing Rep]]=0,0,_xlfn.XLOOKUP(Table10[[#This Row],[Marketing Rep]],Table12[Name],Table12[Commission %]))*Table10[[#This Row],[Ticket Count]],2)</f>
        <v>0</v>
      </c>
      <c r="K51" s="3" t="s">
        <v>940</v>
      </c>
      <c r="L51" s="3" t="str">
        <f>_xlfn.XLOOKUP(Table10[[#This Row],[Serial '#]],Table5[Serial '#],Table5[Supplier],,,)</f>
        <v>GameCo</v>
      </c>
      <c r="M51" s="3" t="s">
        <v>349</v>
      </c>
      <c r="N51" s="9">
        <v>5520</v>
      </c>
      <c r="O51" s="36">
        <v>1</v>
      </c>
      <c r="P51" s="11">
        <v>5520</v>
      </c>
      <c r="Q51" s="11">
        <v>4560</v>
      </c>
      <c r="R51" s="11">
        <v>960</v>
      </c>
      <c r="S51" s="11">
        <v>331</v>
      </c>
      <c r="T51" s="11" t="str">
        <f>_xlfn.XLOOKUP(Table10[[#This Row],[Charity Association]],Table14[Charity Name],Table14[Billing Style],,,)</f>
        <v>Percentage</v>
      </c>
      <c r="U51" s="11">
        <v>324.2</v>
      </c>
      <c r="V51" s="15">
        <v>173</v>
      </c>
      <c r="W51" s="15">
        <v>96</v>
      </c>
      <c r="X51" s="11">
        <v>55.2</v>
      </c>
      <c r="Y51">
        <v>1694</v>
      </c>
      <c r="Z51">
        <v>6459</v>
      </c>
      <c r="AA51" s="3">
        <f>IF(Table10[[#This Row],[Location Name]]=E50,AA50,AA50+1)</f>
        <v>1025</v>
      </c>
      <c r="AB51" s="33">
        <f>Table10[[#This Row],[Date]]+25</f>
        <v>45324</v>
      </c>
    </row>
    <row r="52" spans="1:28" ht="14.25" x14ac:dyDescent="0.45">
      <c r="A52" s="3">
        <v>44</v>
      </c>
      <c r="B5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2" s="37">
        <v>45299</v>
      </c>
      <c r="E52" s="3" t="s">
        <v>155</v>
      </c>
      <c r="F52" s="3" t="str">
        <f>_xlfn.XLOOKUP(Table10[[#This Row],[Location Name]],IBTP_Locations[Location Name],IBTP_Locations[Payee Name],"",,)</f>
        <v>Melron Inc DBA Mulligans</v>
      </c>
      <c r="G52" s="3" t="s">
        <v>23</v>
      </c>
      <c r="H52" s="3" t="str">
        <f>_xlfn.XLOOKUP(Table10[[#This Row],[Location Name]],IBTP_Locations[Location Name],IBTP_Locations[Sales Rep],,,)</f>
        <v>Sarcyk, Neil</v>
      </c>
      <c r="I52" s="3">
        <f>_xlfn.XLOOKUP(Table10[[#This Row],[Location Name]],IBTP_Locations[Location Name],IBTP_Locations[Marketing Rep],,,)</f>
        <v>0</v>
      </c>
      <c r="J52" s="11">
        <f>ROUNDDOWN(IF(Table10[[#This Row],[Marketing Rep]]=0,0,_xlfn.XLOOKUP(Table10[[#This Row],[Marketing Rep]],Table12[Name],Table12[Commission %]))*Table10[[#This Row],[Ticket Count]],2)</f>
        <v>0</v>
      </c>
      <c r="K52" s="3" t="s">
        <v>939</v>
      </c>
      <c r="L52" s="3" t="str">
        <f>_xlfn.XLOOKUP(Table10[[#This Row],[Serial '#]],Table5[Serial '#],Table5[Supplier],,,)</f>
        <v>GameCo</v>
      </c>
      <c r="M52" s="3" t="s">
        <v>349</v>
      </c>
      <c r="N52" s="9">
        <v>5520</v>
      </c>
      <c r="O52" s="36">
        <v>1</v>
      </c>
      <c r="P52" s="11">
        <v>5520</v>
      </c>
      <c r="Q52" s="11">
        <v>4560</v>
      </c>
      <c r="R52" s="11">
        <v>960</v>
      </c>
      <c r="S52" s="11">
        <v>331</v>
      </c>
      <c r="T52" s="11" t="str">
        <f>_xlfn.XLOOKUP(Table10[[#This Row],[Charity Association]],Table14[Charity Name],Table14[Billing Style],,,)</f>
        <v>Percentage</v>
      </c>
      <c r="U52" s="11">
        <v>324.2</v>
      </c>
      <c r="V52" s="15">
        <v>173</v>
      </c>
      <c r="W52" s="15">
        <v>96</v>
      </c>
      <c r="X52" s="11">
        <v>55.2</v>
      </c>
      <c r="Y52">
        <v>1694</v>
      </c>
      <c r="Z52">
        <v>6460</v>
      </c>
      <c r="AA52" s="3">
        <f>IF(Table10[[#This Row],[Location Name]]=E51,AA51,AA51+1)</f>
        <v>1025</v>
      </c>
      <c r="AB52" s="33">
        <f>Table10[[#This Row],[Date]]+25</f>
        <v>45324</v>
      </c>
    </row>
    <row r="53" spans="1:28" ht="14.25" x14ac:dyDescent="0.45">
      <c r="A53" s="3">
        <v>45</v>
      </c>
      <c r="B5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3" s="37">
        <v>45299</v>
      </c>
      <c r="E53" s="3" t="s">
        <v>155</v>
      </c>
      <c r="F53" s="3" t="str">
        <f>_xlfn.XLOOKUP(Table10[[#This Row],[Location Name]],IBTP_Locations[Location Name],IBTP_Locations[Payee Name],"",,)</f>
        <v>Melron Inc DBA Mulligans</v>
      </c>
      <c r="G53" s="3" t="s">
        <v>23</v>
      </c>
      <c r="H53" s="3" t="str">
        <f>_xlfn.XLOOKUP(Table10[[#This Row],[Location Name]],IBTP_Locations[Location Name],IBTP_Locations[Sales Rep],,,)</f>
        <v>Sarcyk, Neil</v>
      </c>
      <c r="I53" s="3">
        <f>_xlfn.XLOOKUP(Table10[[#This Row],[Location Name]],IBTP_Locations[Location Name],IBTP_Locations[Marketing Rep],,,)</f>
        <v>0</v>
      </c>
      <c r="J53" s="11">
        <f>ROUNDDOWN(IF(Table10[[#This Row],[Marketing Rep]]=0,0,_xlfn.XLOOKUP(Table10[[#This Row],[Marketing Rep]],Table12[Name],Table12[Commission %]))*Table10[[#This Row],[Ticket Count]],2)</f>
        <v>0</v>
      </c>
      <c r="K53" s="3" t="s">
        <v>938</v>
      </c>
      <c r="L53" s="3" t="str">
        <f>_xlfn.XLOOKUP(Table10[[#This Row],[Serial '#]],Table5[Serial '#],Table5[Supplier],,,)</f>
        <v>GameCo</v>
      </c>
      <c r="M53" s="3" t="s">
        <v>349</v>
      </c>
      <c r="N53" s="9">
        <v>5520</v>
      </c>
      <c r="O53" s="36">
        <v>1</v>
      </c>
      <c r="P53" s="11">
        <v>5520</v>
      </c>
      <c r="Q53" s="11">
        <v>4560</v>
      </c>
      <c r="R53" s="11">
        <v>960</v>
      </c>
      <c r="S53" s="11">
        <v>331</v>
      </c>
      <c r="T53" s="11" t="str">
        <f>_xlfn.XLOOKUP(Table10[[#This Row],[Charity Association]],Table14[Charity Name],Table14[Billing Style],,,)</f>
        <v>Percentage</v>
      </c>
      <c r="U53" s="11">
        <v>324.2</v>
      </c>
      <c r="V53" s="15">
        <v>173</v>
      </c>
      <c r="W53" s="15">
        <v>96</v>
      </c>
      <c r="X53" s="11">
        <v>55.2</v>
      </c>
      <c r="Y53">
        <v>1694</v>
      </c>
      <c r="Z53">
        <v>6461</v>
      </c>
      <c r="AA53" s="3">
        <f>IF(Table10[[#This Row],[Location Name]]=E52,AA52,AA52+1)</f>
        <v>1025</v>
      </c>
      <c r="AB53" s="33">
        <f>Table10[[#This Row],[Date]]+25</f>
        <v>45324</v>
      </c>
    </row>
    <row r="54" spans="1:28" ht="14.25" x14ac:dyDescent="0.45">
      <c r="A54" s="3">
        <v>46</v>
      </c>
      <c r="B5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4" s="37">
        <v>45300</v>
      </c>
      <c r="E54" s="3" t="s">
        <v>105</v>
      </c>
      <c r="F54" s="3">
        <f>_xlfn.XLOOKUP(Table10[[#This Row],[Location Name]],IBTP_Locations[Location Name],IBTP_Locations[Payee Name],"",,)</f>
        <v>0</v>
      </c>
      <c r="G54" s="3" t="s">
        <v>23</v>
      </c>
      <c r="H54" s="3" t="str">
        <f>_xlfn.XLOOKUP(Table10[[#This Row],[Location Name]],IBTP_Locations[Location Name],IBTP_Locations[Sales Rep],,,)</f>
        <v>Sarcyk, Neil</v>
      </c>
      <c r="I54" s="3" t="str">
        <f>_xlfn.XLOOKUP(Table10[[#This Row],[Location Name]],IBTP_Locations[Location Name],IBTP_Locations[Marketing Rep],,,)</f>
        <v>M Comella Enterprises</v>
      </c>
      <c r="J54" s="11">
        <f>ROUNDDOWN(IF(Table10[[#This Row],[Marketing Rep]]=0,0,_xlfn.XLOOKUP(Table10[[#This Row],[Marketing Rep]],Table12[Name],Table12[Commission %]))*Table10[[#This Row],[Ticket Count]],2)</f>
        <v>82.8</v>
      </c>
      <c r="K54" s="3" t="s">
        <v>941</v>
      </c>
      <c r="L54" s="3" t="str">
        <f>_xlfn.XLOOKUP(Table10[[#This Row],[Serial '#]],Table5[Serial '#],Table5[Supplier],,,)</f>
        <v>GameCo</v>
      </c>
      <c r="M54" s="3" t="s">
        <v>349</v>
      </c>
      <c r="N54" s="9">
        <v>5520</v>
      </c>
      <c r="O54" s="36">
        <v>1</v>
      </c>
      <c r="P54" s="11">
        <v>5520</v>
      </c>
      <c r="Q54" s="11">
        <v>4560</v>
      </c>
      <c r="R54" s="11">
        <v>960</v>
      </c>
      <c r="S54" s="11">
        <v>331</v>
      </c>
      <c r="T54" s="11" t="str">
        <f>_xlfn.XLOOKUP(Table10[[#This Row],[Charity Association]],Table14[Charity Name],Table14[Billing Style],,,)</f>
        <v>Percentage</v>
      </c>
      <c r="U54" s="11">
        <v>324.2</v>
      </c>
      <c r="V54" s="15">
        <v>173</v>
      </c>
      <c r="W54" s="15">
        <v>96</v>
      </c>
      <c r="X54" s="11">
        <v>55.2</v>
      </c>
      <c r="Y54">
        <v>257</v>
      </c>
      <c r="Z54">
        <v>6462</v>
      </c>
      <c r="AA54" s="3">
        <f>IF(Table10[[#This Row],[Location Name]]=E53,AA53,AA53+1)</f>
        <v>1026</v>
      </c>
      <c r="AB54" s="33">
        <f>Table10[[#This Row],[Date]]+25</f>
        <v>45325</v>
      </c>
    </row>
    <row r="55" spans="1:28" ht="14.25" x14ac:dyDescent="0.45">
      <c r="A55" s="3">
        <v>47</v>
      </c>
      <c r="B5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5" s="37">
        <v>45300</v>
      </c>
      <c r="E55" s="3" t="s">
        <v>105</v>
      </c>
      <c r="F55" s="3">
        <f>_xlfn.XLOOKUP(Table10[[#This Row],[Location Name]],IBTP_Locations[Location Name],IBTP_Locations[Payee Name],"",,)</f>
        <v>0</v>
      </c>
      <c r="G55" s="3" t="s">
        <v>23</v>
      </c>
      <c r="H55" s="3" t="str">
        <f>_xlfn.XLOOKUP(Table10[[#This Row],[Location Name]],IBTP_Locations[Location Name],IBTP_Locations[Sales Rep],,,)</f>
        <v>Sarcyk, Neil</v>
      </c>
      <c r="I55" s="3" t="str">
        <f>_xlfn.XLOOKUP(Table10[[#This Row],[Location Name]],IBTP_Locations[Location Name],IBTP_Locations[Marketing Rep],,,)</f>
        <v>M Comella Enterprises</v>
      </c>
      <c r="J55" s="11">
        <f>ROUNDDOWN(IF(Table10[[#This Row],[Marketing Rep]]=0,0,_xlfn.XLOOKUP(Table10[[#This Row],[Marketing Rep]],Table12[Name],Table12[Commission %]))*Table10[[#This Row],[Ticket Count]],2)</f>
        <v>45</v>
      </c>
      <c r="K55" s="3" t="s">
        <v>1525</v>
      </c>
      <c r="L55" s="3" t="str">
        <f>_xlfn.XLOOKUP(Table10[[#This Row],[Serial '#]],Table5[Serial '#],Table5[Supplier],,,)</f>
        <v>GameCo</v>
      </c>
      <c r="M55" s="3" t="s">
        <v>352</v>
      </c>
      <c r="N55" s="9">
        <v>3000</v>
      </c>
      <c r="O55" s="36">
        <v>1</v>
      </c>
      <c r="P55" s="11">
        <v>3000</v>
      </c>
      <c r="Q55" s="11">
        <v>2250</v>
      </c>
      <c r="R55" s="11">
        <v>750</v>
      </c>
      <c r="S55" s="11">
        <v>180</v>
      </c>
      <c r="T55" s="11" t="str">
        <f>_xlfn.XLOOKUP(Table10[[#This Row],[Charity Association]],Table14[Charity Name],Table14[Billing Style],,,)</f>
        <v>Percentage</v>
      </c>
      <c r="U55" s="11">
        <v>207</v>
      </c>
      <c r="V55" s="15">
        <v>102</v>
      </c>
      <c r="W55" s="15">
        <v>75</v>
      </c>
      <c r="X55" s="11">
        <v>30</v>
      </c>
      <c r="Y55">
        <v>257</v>
      </c>
      <c r="Z55">
        <v>6463</v>
      </c>
      <c r="AA55" s="3">
        <f>IF(Table10[[#This Row],[Location Name]]=E54,AA54,AA54+1)</f>
        <v>1026</v>
      </c>
      <c r="AB55" s="33">
        <f>Table10[[#This Row],[Date]]+25</f>
        <v>45325</v>
      </c>
    </row>
    <row r="56" spans="1:28" ht="14.25" x14ac:dyDescent="0.45">
      <c r="A56" s="3">
        <v>48</v>
      </c>
      <c r="B5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6" s="37">
        <v>45300</v>
      </c>
      <c r="E56" s="3" t="s">
        <v>113</v>
      </c>
      <c r="F56" s="3">
        <f>_xlfn.XLOOKUP(Table10[[#This Row],[Location Name]],IBTP_Locations[Location Name],IBTP_Locations[Payee Name],"",,)</f>
        <v>0</v>
      </c>
      <c r="G56" s="3" t="s">
        <v>23</v>
      </c>
      <c r="H56" s="3" t="str">
        <f>_xlfn.XLOOKUP(Table10[[#This Row],[Location Name]],IBTP_Locations[Location Name],IBTP_Locations[Sales Rep],,,)</f>
        <v>Sarcyk, Neil</v>
      </c>
      <c r="I56" s="3">
        <f>_xlfn.XLOOKUP(Table10[[#This Row],[Location Name]],IBTP_Locations[Location Name],IBTP_Locations[Marketing Rep],,,)</f>
        <v>0</v>
      </c>
      <c r="J56" s="11">
        <f>ROUNDDOWN(IF(Table10[[#This Row],[Marketing Rep]]=0,0,_xlfn.XLOOKUP(Table10[[#This Row],[Marketing Rep]],Table12[Name],Table12[Commission %]))*Table10[[#This Row],[Ticket Count]],2)</f>
        <v>0</v>
      </c>
      <c r="K56" s="3" t="s">
        <v>943</v>
      </c>
      <c r="L56" s="3" t="str">
        <f>_xlfn.XLOOKUP(Table10[[#This Row],[Serial '#]],Table5[Serial '#],Table5[Supplier],,,)</f>
        <v>GameCo</v>
      </c>
      <c r="M56" s="3" t="s">
        <v>349</v>
      </c>
      <c r="N56" s="9">
        <v>5520</v>
      </c>
      <c r="O56" s="36">
        <v>1</v>
      </c>
      <c r="P56" s="11">
        <v>5520</v>
      </c>
      <c r="Q56" s="11">
        <v>4560</v>
      </c>
      <c r="R56" s="11">
        <v>960</v>
      </c>
      <c r="S56" s="11">
        <v>331</v>
      </c>
      <c r="T56" s="11" t="str">
        <f>_xlfn.XLOOKUP(Table10[[#This Row],[Charity Association]],Table14[Charity Name],Table14[Billing Style],,,)</f>
        <v>Percentage</v>
      </c>
      <c r="U56" s="11">
        <v>324.2</v>
      </c>
      <c r="V56" s="15">
        <v>173</v>
      </c>
      <c r="W56" s="15">
        <v>96</v>
      </c>
      <c r="X56" s="11">
        <v>55.2</v>
      </c>
      <c r="Y56">
        <v>38410155</v>
      </c>
      <c r="Z56">
        <v>6464</v>
      </c>
      <c r="AA56" s="3">
        <f>IF(Table10[[#This Row],[Location Name]]=E55,AA55,AA55+1)</f>
        <v>1027</v>
      </c>
      <c r="AB56" s="33">
        <f>Table10[[#This Row],[Date]]+25</f>
        <v>45325</v>
      </c>
    </row>
    <row r="57" spans="1:28" ht="14.25" x14ac:dyDescent="0.45">
      <c r="A57" s="3">
        <v>49</v>
      </c>
      <c r="B5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7" s="37">
        <v>45300</v>
      </c>
      <c r="E57" s="3" t="s">
        <v>113</v>
      </c>
      <c r="F57" s="3">
        <f>_xlfn.XLOOKUP(Table10[[#This Row],[Location Name]],IBTP_Locations[Location Name],IBTP_Locations[Payee Name],"",,)</f>
        <v>0</v>
      </c>
      <c r="G57" s="3" t="s">
        <v>23</v>
      </c>
      <c r="H57" s="3" t="str">
        <f>_xlfn.XLOOKUP(Table10[[#This Row],[Location Name]],IBTP_Locations[Location Name],IBTP_Locations[Sales Rep],,,)</f>
        <v>Sarcyk, Neil</v>
      </c>
      <c r="I57" s="3">
        <f>_xlfn.XLOOKUP(Table10[[#This Row],[Location Name]],IBTP_Locations[Location Name],IBTP_Locations[Marketing Rep],,,)</f>
        <v>0</v>
      </c>
      <c r="J57" s="11">
        <f>ROUNDDOWN(IF(Table10[[#This Row],[Marketing Rep]]=0,0,_xlfn.XLOOKUP(Table10[[#This Row],[Marketing Rep]],Table12[Name],Table12[Commission %]))*Table10[[#This Row],[Ticket Count]],2)</f>
        <v>0</v>
      </c>
      <c r="K57" s="3" t="s">
        <v>1639</v>
      </c>
      <c r="L57" s="3" t="str">
        <f>_xlfn.XLOOKUP(Table10[[#This Row],[Serial '#]],Table5[Serial '#],Table5[Supplier],,,)</f>
        <v>GameCo</v>
      </c>
      <c r="M57" s="3" t="s">
        <v>3743</v>
      </c>
      <c r="N57" s="9">
        <v>6320</v>
      </c>
      <c r="O57" s="36">
        <v>1</v>
      </c>
      <c r="P57" s="11">
        <v>6320</v>
      </c>
      <c r="Q57" s="11">
        <v>4745</v>
      </c>
      <c r="R57" s="11">
        <v>1575</v>
      </c>
      <c r="S57" s="11">
        <v>379</v>
      </c>
      <c r="T57" s="11" t="str">
        <f>_xlfn.XLOOKUP(Table10[[#This Row],[Charity Association]],Table14[Charity Name],Table14[Billing Style],,,)</f>
        <v>Percentage</v>
      </c>
      <c r="U57" s="11">
        <v>433.2</v>
      </c>
      <c r="V57" s="15">
        <v>212</v>
      </c>
      <c r="W57" s="15">
        <v>158</v>
      </c>
      <c r="X57" s="11">
        <v>63.2</v>
      </c>
      <c r="Y57">
        <v>38410156</v>
      </c>
      <c r="Z57">
        <v>6465</v>
      </c>
      <c r="AA57" s="3">
        <f>IF(Table10[[#This Row],[Location Name]]=E56,AA56,AA56+1)</f>
        <v>1027</v>
      </c>
      <c r="AB57" s="33">
        <f>Table10[[#This Row],[Date]]+25</f>
        <v>45325</v>
      </c>
    </row>
    <row r="58" spans="1:28" ht="14.25" x14ac:dyDescent="0.45">
      <c r="A58" s="3">
        <v>50</v>
      </c>
      <c r="B5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8" s="37">
        <v>45300</v>
      </c>
      <c r="E58" s="3" t="s">
        <v>101</v>
      </c>
      <c r="F58" s="3">
        <f>_xlfn.XLOOKUP(Table10[[#This Row],[Location Name]],IBTP_Locations[Location Name],IBTP_Locations[Payee Name],"",,)</f>
        <v>0</v>
      </c>
      <c r="G58" s="3" t="s">
        <v>23</v>
      </c>
      <c r="H58" s="3" t="str">
        <f>_xlfn.XLOOKUP(Table10[[#This Row],[Location Name]],IBTP_Locations[Location Name],IBTP_Locations[Sales Rep],,,)</f>
        <v>Sarcyk, Neil</v>
      </c>
      <c r="I58" s="3">
        <f>_xlfn.XLOOKUP(Table10[[#This Row],[Location Name]],IBTP_Locations[Location Name],IBTP_Locations[Marketing Rep],,,)</f>
        <v>0</v>
      </c>
      <c r="J58" s="11">
        <f>ROUNDDOWN(IF(Table10[[#This Row],[Marketing Rep]]=0,0,_xlfn.XLOOKUP(Table10[[#This Row],[Marketing Rep]],Table12[Name],Table12[Commission %]))*Table10[[#This Row],[Ticket Count]],2)</f>
        <v>0</v>
      </c>
      <c r="K58" s="3" t="s">
        <v>944</v>
      </c>
      <c r="L58" s="3" t="str">
        <f>_xlfn.XLOOKUP(Table10[[#This Row],[Serial '#]],Table5[Serial '#],Table5[Supplier],,,)</f>
        <v>GameCo</v>
      </c>
      <c r="M58" s="3" t="s">
        <v>349</v>
      </c>
      <c r="N58" s="9">
        <v>5520</v>
      </c>
      <c r="O58" s="36">
        <v>1</v>
      </c>
      <c r="P58" s="11">
        <v>5520</v>
      </c>
      <c r="Q58" s="11">
        <v>4560</v>
      </c>
      <c r="R58" s="11">
        <v>960</v>
      </c>
      <c r="S58" s="11">
        <v>331</v>
      </c>
      <c r="T58" s="11" t="str">
        <f>_xlfn.XLOOKUP(Table10[[#This Row],[Charity Association]],Table14[Charity Name],Table14[Billing Style],,,)</f>
        <v>Percentage</v>
      </c>
      <c r="U58" s="11">
        <v>324.2</v>
      </c>
      <c r="V58" s="15">
        <v>173</v>
      </c>
      <c r="W58" s="15">
        <v>96</v>
      </c>
      <c r="X58" s="11">
        <v>55.2</v>
      </c>
      <c r="Y58">
        <v>38410151</v>
      </c>
      <c r="Z58">
        <v>6466</v>
      </c>
      <c r="AA58" s="3">
        <f>IF(Table10[[#This Row],[Location Name]]=E57,AA57,AA57+1)</f>
        <v>1028</v>
      </c>
      <c r="AB58" s="33">
        <f>Table10[[#This Row],[Date]]+25</f>
        <v>45325</v>
      </c>
    </row>
    <row r="59" spans="1:28" ht="14.25" x14ac:dyDescent="0.45">
      <c r="A59" s="3">
        <v>51</v>
      </c>
      <c r="B5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9" s="37">
        <v>45300</v>
      </c>
      <c r="E59" s="3" t="s">
        <v>101</v>
      </c>
      <c r="F59" s="3">
        <f>_xlfn.XLOOKUP(Table10[[#This Row],[Location Name]],IBTP_Locations[Location Name],IBTP_Locations[Payee Name],"",,)</f>
        <v>0</v>
      </c>
      <c r="G59" s="3" t="s">
        <v>23</v>
      </c>
      <c r="H59" s="3" t="str">
        <f>_xlfn.XLOOKUP(Table10[[#This Row],[Location Name]],IBTP_Locations[Location Name],IBTP_Locations[Sales Rep],,,)</f>
        <v>Sarcyk, Neil</v>
      </c>
      <c r="I59" s="3">
        <f>_xlfn.XLOOKUP(Table10[[#This Row],[Location Name]],IBTP_Locations[Location Name],IBTP_Locations[Marketing Rep],,,)</f>
        <v>0</v>
      </c>
      <c r="J59" s="11">
        <f>ROUNDDOWN(IF(Table10[[#This Row],[Marketing Rep]]=0,0,_xlfn.XLOOKUP(Table10[[#This Row],[Marketing Rep]],Table12[Name],Table12[Commission %]))*Table10[[#This Row],[Ticket Count]],2)</f>
        <v>0</v>
      </c>
      <c r="K59" s="3" t="s">
        <v>942</v>
      </c>
      <c r="L59" s="3" t="str">
        <f>_xlfn.XLOOKUP(Table10[[#This Row],[Serial '#]],Table5[Serial '#],Table5[Supplier],,,)</f>
        <v>GameCo</v>
      </c>
      <c r="M59" s="3" t="s">
        <v>349</v>
      </c>
      <c r="N59" s="9">
        <v>5520</v>
      </c>
      <c r="O59" s="36">
        <v>1</v>
      </c>
      <c r="P59" s="11">
        <v>5520</v>
      </c>
      <c r="Q59" s="11">
        <v>4560</v>
      </c>
      <c r="R59" s="11">
        <v>960</v>
      </c>
      <c r="S59" s="11">
        <v>331</v>
      </c>
      <c r="T59" s="11" t="str">
        <f>_xlfn.XLOOKUP(Table10[[#This Row],[Charity Association]],Table14[Charity Name],Table14[Billing Style],,,)</f>
        <v>Percentage</v>
      </c>
      <c r="U59" s="11">
        <v>324.2</v>
      </c>
      <c r="V59" s="15">
        <v>173</v>
      </c>
      <c r="W59" s="15">
        <v>96</v>
      </c>
      <c r="X59" s="11">
        <v>55.2</v>
      </c>
      <c r="Y59">
        <v>38410152</v>
      </c>
      <c r="Z59">
        <v>6467</v>
      </c>
      <c r="AA59" s="3">
        <f>IF(Table10[[#This Row],[Location Name]]=E58,AA58,AA58+1)</f>
        <v>1028</v>
      </c>
      <c r="AB59" s="33">
        <f>Table10[[#This Row],[Date]]+25</f>
        <v>45325</v>
      </c>
    </row>
    <row r="60" spans="1:28" ht="14.25" x14ac:dyDescent="0.45">
      <c r="A60" s="3">
        <v>52</v>
      </c>
      <c r="B6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0" s="37">
        <v>45300</v>
      </c>
      <c r="E60" s="3" t="s">
        <v>147</v>
      </c>
      <c r="F60" s="3">
        <f>_xlfn.XLOOKUP(Table10[[#This Row],[Location Name]],IBTP_Locations[Location Name],IBTP_Locations[Payee Name],"",,)</f>
        <v>0</v>
      </c>
      <c r="G60" s="3" t="s">
        <v>21</v>
      </c>
      <c r="H60" s="3" t="str">
        <f>_xlfn.XLOOKUP(Table10[[#This Row],[Location Name]],IBTP_Locations[Location Name],IBTP_Locations[Sales Rep],,,)</f>
        <v>Sarcyk, Neil</v>
      </c>
      <c r="I60" s="3" t="str">
        <f>_xlfn.XLOOKUP(Table10[[#This Row],[Location Name]],IBTP_Locations[Location Name],IBTP_Locations[Marketing Rep],,,)</f>
        <v>M Comella Enterprises</v>
      </c>
      <c r="J60" s="11">
        <f>ROUNDDOWN(IF(Table10[[#This Row],[Marketing Rep]]=0,0,_xlfn.XLOOKUP(Table10[[#This Row],[Marketing Rep]],Table12[Name],Table12[Commission %]))*Table10[[#This Row],[Ticket Count]],2)</f>
        <v>82.8</v>
      </c>
      <c r="K60" s="3" t="s">
        <v>2269</v>
      </c>
      <c r="L60" s="3" t="str">
        <f>_xlfn.XLOOKUP(Table10[[#This Row],[Serial '#]],Table5[Serial '#],Table5[Supplier],,,)</f>
        <v>GameCo</v>
      </c>
      <c r="M60" s="3" t="s">
        <v>349</v>
      </c>
      <c r="N60" s="9">
        <v>5520</v>
      </c>
      <c r="O60" s="36">
        <v>1</v>
      </c>
      <c r="P60" s="11">
        <v>5520</v>
      </c>
      <c r="Q60" s="11">
        <v>4560</v>
      </c>
      <c r="R60" s="11">
        <v>960</v>
      </c>
      <c r="S60" s="11">
        <v>331</v>
      </c>
      <c r="T60" s="11" t="str">
        <f>_xlfn.XLOOKUP(Table10[[#This Row],[Charity Association]],Table14[Charity Name],Table14[Billing Style],,,)</f>
        <v>Flat Per Ticket</v>
      </c>
      <c r="U60" s="11">
        <v>172.8</v>
      </c>
      <c r="V60" s="15">
        <v>0</v>
      </c>
      <c r="W60" s="15">
        <v>172.8</v>
      </c>
      <c r="X60" s="11"/>
      <c r="Y60">
        <v>2401</v>
      </c>
      <c r="Z60">
        <v>8380</v>
      </c>
      <c r="AA60" s="3">
        <f>IF(Table10[[#This Row],[Location Name]]=E59,AA59,AA59+1)</f>
        <v>1029</v>
      </c>
      <c r="AB60" s="33">
        <f>Table10[[#This Row],[Date]]+25</f>
        <v>45325</v>
      </c>
    </row>
    <row r="61" spans="1:28" ht="14.25" x14ac:dyDescent="0.45">
      <c r="A61" s="3">
        <v>53</v>
      </c>
      <c r="B6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1" s="37">
        <v>45300</v>
      </c>
      <c r="E61" s="3" t="s">
        <v>129</v>
      </c>
      <c r="F61" s="3">
        <f>_xlfn.XLOOKUP(Table10[[#This Row],[Location Name]],IBTP_Locations[Location Name],IBTP_Locations[Payee Name],"",,)</f>
        <v>0</v>
      </c>
      <c r="G61" s="3" t="s">
        <v>21</v>
      </c>
      <c r="H61" s="3" t="str">
        <f>_xlfn.XLOOKUP(Table10[[#This Row],[Location Name]],IBTP_Locations[Location Name],IBTP_Locations[Sales Rep],,,)</f>
        <v>Sarcyk, Neil</v>
      </c>
      <c r="I61" s="3">
        <f>_xlfn.XLOOKUP(Table10[[#This Row],[Location Name]],IBTP_Locations[Location Name],IBTP_Locations[Marketing Rep],,,)</f>
        <v>0</v>
      </c>
      <c r="J61" s="11">
        <f>ROUNDDOWN(IF(Table10[[#This Row],[Marketing Rep]]=0,0,_xlfn.XLOOKUP(Table10[[#This Row],[Marketing Rep]],Table12[Name],Table12[Commission %]))*Table10[[#This Row],[Ticket Count]],2)</f>
        <v>0</v>
      </c>
      <c r="K61" s="3" t="s">
        <v>2267</v>
      </c>
      <c r="L61" s="3" t="str">
        <f>_xlfn.XLOOKUP(Table10[[#This Row],[Serial '#]],Table5[Serial '#],Table5[Supplier],,,)</f>
        <v>GameCo</v>
      </c>
      <c r="M61" s="3" t="s">
        <v>349</v>
      </c>
      <c r="N61" s="9">
        <v>5520</v>
      </c>
      <c r="O61" s="36">
        <v>1</v>
      </c>
      <c r="P61" s="11">
        <v>5520</v>
      </c>
      <c r="Q61" s="11">
        <v>4560</v>
      </c>
      <c r="R61" s="11">
        <v>960</v>
      </c>
      <c r="S61" s="11">
        <v>331</v>
      </c>
      <c r="T61" s="11" t="str">
        <f>_xlfn.XLOOKUP(Table10[[#This Row],[Charity Association]],Table14[Charity Name],Table14[Billing Style],,,)</f>
        <v>Flat Per Ticket</v>
      </c>
      <c r="U61" s="11">
        <v>172.8</v>
      </c>
      <c r="V61" s="15">
        <v>0</v>
      </c>
      <c r="W61" s="15">
        <v>172.8</v>
      </c>
      <c r="X61" s="11"/>
      <c r="Y61">
        <v>3864</v>
      </c>
      <c r="Z61">
        <v>8381</v>
      </c>
      <c r="AA61" s="3">
        <f>IF(Table10[[#This Row],[Location Name]]=E60,AA60,AA60+1)</f>
        <v>1030</v>
      </c>
      <c r="AB61" s="33">
        <f>Table10[[#This Row],[Date]]+25</f>
        <v>45325</v>
      </c>
    </row>
    <row r="62" spans="1:28" ht="14.25" x14ac:dyDescent="0.45">
      <c r="A62" s="3">
        <v>54</v>
      </c>
      <c r="B6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2" s="37">
        <v>45300</v>
      </c>
      <c r="E62" s="3" t="s">
        <v>129</v>
      </c>
      <c r="F62" s="3">
        <f>_xlfn.XLOOKUP(Table10[[#This Row],[Location Name]],IBTP_Locations[Location Name],IBTP_Locations[Payee Name],"",,)</f>
        <v>0</v>
      </c>
      <c r="G62" s="3" t="s">
        <v>21</v>
      </c>
      <c r="H62" s="3" t="str">
        <f>_xlfn.XLOOKUP(Table10[[#This Row],[Location Name]],IBTP_Locations[Location Name],IBTP_Locations[Sales Rep],,,)</f>
        <v>Sarcyk, Neil</v>
      </c>
      <c r="I62" s="3">
        <f>_xlfn.XLOOKUP(Table10[[#This Row],[Location Name]],IBTP_Locations[Location Name],IBTP_Locations[Marketing Rep],,,)</f>
        <v>0</v>
      </c>
      <c r="J62" s="11">
        <f>ROUNDDOWN(IF(Table10[[#This Row],[Marketing Rep]]=0,0,_xlfn.XLOOKUP(Table10[[#This Row],[Marketing Rep]],Table12[Name],Table12[Commission %]))*Table10[[#This Row],[Ticket Count]],2)</f>
        <v>0</v>
      </c>
      <c r="K62" s="3" t="s">
        <v>2268</v>
      </c>
      <c r="L62" s="3" t="str">
        <f>_xlfn.XLOOKUP(Table10[[#This Row],[Serial '#]],Table5[Serial '#],Table5[Supplier],,,)</f>
        <v>GameCo</v>
      </c>
      <c r="M62" s="3" t="s">
        <v>349</v>
      </c>
      <c r="N62" s="9">
        <v>5520</v>
      </c>
      <c r="O62" s="36">
        <v>1</v>
      </c>
      <c r="P62" s="11">
        <v>5520</v>
      </c>
      <c r="Q62" s="11">
        <v>4560</v>
      </c>
      <c r="R62" s="11">
        <v>960</v>
      </c>
      <c r="S62" s="11">
        <v>331</v>
      </c>
      <c r="T62" s="11" t="str">
        <f>_xlfn.XLOOKUP(Table10[[#This Row],[Charity Association]],Table14[Charity Name],Table14[Billing Style],,,)</f>
        <v>Flat Per Ticket</v>
      </c>
      <c r="U62" s="11">
        <v>172.8</v>
      </c>
      <c r="V62" s="15">
        <v>0</v>
      </c>
      <c r="W62" s="15">
        <v>172.8</v>
      </c>
      <c r="X62" s="11"/>
      <c r="Y62">
        <v>3864</v>
      </c>
      <c r="Z62">
        <v>8382</v>
      </c>
      <c r="AA62" s="3">
        <f>IF(Table10[[#This Row],[Location Name]]=E61,AA61,AA61+1)</f>
        <v>1030</v>
      </c>
      <c r="AB62" s="33">
        <f>Table10[[#This Row],[Date]]+25</f>
        <v>45325</v>
      </c>
    </row>
    <row r="63" spans="1:28" ht="14.25" x14ac:dyDescent="0.45">
      <c r="A63" s="3">
        <v>55</v>
      </c>
      <c r="B6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3" s="37">
        <v>45301</v>
      </c>
      <c r="E63" s="3" t="s">
        <v>123</v>
      </c>
      <c r="F63" s="3">
        <f>_xlfn.XLOOKUP(Table10[[#This Row],[Location Name]],IBTP_Locations[Location Name],IBTP_Locations[Payee Name],"",,)</f>
        <v>0</v>
      </c>
      <c r="G63" s="3" t="s">
        <v>23</v>
      </c>
      <c r="H63" s="3" t="str">
        <f>_xlfn.XLOOKUP(Table10[[#This Row],[Location Name]],IBTP_Locations[Location Name],IBTP_Locations[Sales Rep],,,)</f>
        <v>Sarcyk, Neil</v>
      </c>
      <c r="I63" s="3" t="str">
        <f>_xlfn.XLOOKUP(Table10[[#This Row],[Location Name]],IBTP_Locations[Location Name],IBTP_Locations[Marketing Rep],,,)</f>
        <v>Combros</v>
      </c>
      <c r="J63" s="11">
        <f>ROUNDDOWN(IF(Table10[[#This Row],[Marketing Rep]]=0,0,_xlfn.XLOOKUP(Table10[[#This Row],[Marketing Rep]],Table12[Name],Table12[Commission %]))*Table10[[#This Row],[Ticket Count]],2)</f>
        <v>60</v>
      </c>
      <c r="K63" s="3" t="s">
        <v>2295</v>
      </c>
      <c r="L63" s="3" t="str">
        <f>_xlfn.XLOOKUP(Table10[[#This Row],[Serial '#]],Table5[Serial '#],Table5[Supplier],,,)</f>
        <v>GameCo</v>
      </c>
      <c r="M63" s="3" t="s">
        <v>3742</v>
      </c>
      <c r="N63" s="9">
        <v>4000</v>
      </c>
      <c r="O63" s="36">
        <v>1</v>
      </c>
      <c r="P63" s="11">
        <v>4000</v>
      </c>
      <c r="Q63" s="11">
        <v>3002</v>
      </c>
      <c r="R63" s="11">
        <v>998</v>
      </c>
      <c r="S63" s="11">
        <v>240</v>
      </c>
      <c r="T63" s="11" t="str">
        <f>_xlfn.XLOOKUP(Table10[[#This Row],[Charity Association]],Table14[Charity Name],Table14[Billing Style],,,)</f>
        <v>Percentage</v>
      </c>
      <c r="U63" s="11">
        <v>274</v>
      </c>
      <c r="V63" s="15">
        <v>134</v>
      </c>
      <c r="W63" s="15">
        <v>100</v>
      </c>
      <c r="X63" s="11">
        <v>40</v>
      </c>
      <c r="Y63">
        <v>594</v>
      </c>
      <c r="Z63">
        <v>6469</v>
      </c>
      <c r="AA63" s="3">
        <f>IF(Table10[[#This Row],[Location Name]]=E62,AA62,AA62+1)</f>
        <v>1031</v>
      </c>
      <c r="AB63" s="33">
        <f>Table10[[#This Row],[Date]]+25</f>
        <v>45326</v>
      </c>
    </row>
    <row r="64" spans="1:28" ht="14.25" x14ac:dyDescent="0.45">
      <c r="A64" s="3">
        <v>56</v>
      </c>
      <c r="B6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4" s="37">
        <v>45301</v>
      </c>
      <c r="E64" s="3" t="s">
        <v>123</v>
      </c>
      <c r="F64" s="3">
        <f>_xlfn.XLOOKUP(Table10[[#This Row],[Location Name]],IBTP_Locations[Location Name],IBTP_Locations[Payee Name],"",,)</f>
        <v>0</v>
      </c>
      <c r="G64" s="3" t="s">
        <v>23</v>
      </c>
      <c r="H64" s="3" t="str">
        <f>_xlfn.XLOOKUP(Table10[[#This Row],[Location Name]],IBTP_Locations[Location Name],IBTP_Locations[Sales Rep],,,)</f>
        <v>Sarcyk, Neil</v>
      </c>
      <c r="I64" s="3" t="str">
        <f>_xlfn.XLOOKUP(Table10[[#This Row],[Location Name]],IBTP_Locations[Location Name],IBTP_Locations[Marketing Rep],,,)</f>
        <v>Combros</v>
      </c>
      <c r="J64" s="11">
        <f>ROUNDDOWN(IF(Table10[[#This Row],[Marketing Rep]]=0,0,_xlfn.XLOOKUP(Table10[[#This Row],[Marketing Rep]],Table12[Name],Table12[Commission %]))*Table10[[#This Row],[Ticket Count]],2)</f>
        <v>94.8</v>
      </c>
      <c r="K64" s="3" t="s">
        <v>2230</v>
      </c>
      <c r="L64" s="3" t="str">
        <f>_xlfn.XLOOKUP(Table10[[#This Row],[Serial '#]],Table5[Serial '#],Table5[Supplier],,,)</f>
        <v>GameCo</v>
      </c>
      <c r="M64" s="3" t="s">
        <v>583</v>
      </c>
      <c r="N64" s="9">
        <v>6320</v>
      </c>
      <c r="O64" s="36">
        <v>1</v>
      </c>
      <c r="P64" s="11">
        <v>6320</v>
      </c>
      <c r="Q64" s="11">
        <v>4745</v>
      </c>
      <c r="R64" s="11">
        <v>1575</v>
      </c>
      <c r="S64" s="11">
        <v>379</v>
      </c>
      <c r="T64" s="11" t="str">
        <f>_xlfn.XLOOKUP(Table10[[#This Row],[Charity Association]],Table14[Charity Name],Table14[Billing Style],,,)</f>
        <v>Percentage</v>
      </c>
      <c r="U64" s="11">
        <v>433.2</v>
      </c>
      <c r="V64" s="15">
        <v>212</v>
      </c>
      <c r="W64" s="15">
        <v>158</v>
      </c>
      <c r="X64" s="11">
        <v>63.2</v>
      </c>
      <c r="Y64">
        <v>594</v>
      </c>
      <c r="Z64">
        <v>6470</v>
      </c>
      <c r="AA64" s="3">
        <f>IF(Table10[[#This Row],[Location Name]]=E63,AA63,AA63+1)</f>
        <v>1031</v>
      </c>
      <c r="AB64" s="33">
        <f>Table10[[#This Row],[Date]]+25</f>
        <v>45326</v>
      </c>
    </row>
    <row r="65" spans="1:28" ht="14.25" x14ac:dyDescent="0.45">
      <c r="A65" s="3">
        <v>57</v>
      </c>
      <c r="B6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5" s="37">
        <v>45301</v>
      </c>
      <c r="E65" s="3" t="s">
        <v>123</v>
      </c>
      <c r="F65" s="3">
        <f>_xlfn.XLOOKUP(Table10[[#This Row],[Location Name]],IBTP_Locations[Location Name],IBTP_Locations[Payee Name],"",,)</f>
        <v>0</v>
      </c>
      <c r="G65" s="3" t="s">
        <v>23</v>
      </c>
      <c r="H65" s="3" t="str">
        <f>_xlfn.XLOOKUP(Table10[[#This Row],[Location Name]],IBTP_Locations[Location Name],IBTP_Locations[Sales Rep],,,)</f>
        <v>Sarcyk, Neil</v>
      </c>
      <c r="I65" s="3" t="str">
        <f>_xlfn.XLOOKUP(Table10[[#This Row],[Location Name]],IBTP_Locations[Location Name],IBTP_Locations[Marketing Rep],,,)</f>
        <v>Combros</v>
      </c>
      <c r="J65" s="11">
        <f>ROUNDDOWN(IF(Table10[[#This Row],[Marketing Rep]]=0,0,_xlfn.XLOOKUP(Table10[[#This Row],[Marketing Rep]],Table12[Name],Table12[Commission %]))*Table10[[#This Row],[Ticket Count]],2)</f>
        <v>60</v>
      </c>
      <c r="K65" s="3" t="s">
        <v>1935</v>
      </c>
      <c r="L65" s="3" t="str">
        <f>_xlfn.XLOOKUP(Table10[[#This Row],[Serial '#]],Table5[Serial '#],Table5[Supplier],,,)</f>
        <v>GameCo</v>
      </c>
      <c r="M65" s="3" t="s">
        <v>595</v>
      </c>
      <c r="N65" s="9">
        <v>4000</v>
      </c>
      <c r="O65" s="36">
        <v>1</v>
      </c>
      <c r="P65" s="11">
        <v>4000</v>
      </c>
      <c r="Q65" s="11">
        <v>3000</v>
      </c>
      <c r="R65" s="11">
        <v>1000</v>
      </c>
      <c r="S65" s="11">
        <v>240</v>
      </c>
      <c r="T65" s="11" t="str">
        <f>_xlfn.XLOOKUP(Table10[[#This Row],[Charity Association]],Table14[Charity Name],Table14[Billing Style],,,)</f>
        <v>Percentage</v>
      </c>
      <c r="U65" s="11">
        <v>274</v>
      </c>
      <c r="V65" s="15">
        <v>134</v>
      </c>
      <c r="W65" s="15">
        <v>100</v>
      </c>
      <c r="X65" s="11">
        <v>40</v>
      </c>
      <c r="Y65">
        <v>594</v>
      </c>
      <c r="Z65">
        <v>6471</v>
      </c>
      <c r="AA65" s="3">
        <f>IF(Table10[[#This Row],[Location Name]]=E64,AA64,AA64+1)</f>
        <v>1031</v>
      </c>
      <c r="AB65" s="33">
        <f>Table10[[#This Row],[Date]]+25</f>
        <v>45326</v>
      </c>
    </row>
    <row r="66" spans="1:28" ht="14.25" x14ac:dyDescent="0.45">
      <c r="A66" s="3">
        <v>58</v>
      </c>
      <c r="B6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6" s="37">
        <v>45301</v>
      </c>
      <c r="E66" s="3" t="s">
        <v>123</v>
      </c>
      <c r="F66" s="3">
        <f>_xlfn.XLOOKUP(Table10[[#This Row],[Location Name]],IBTP_Locations[Location Name],IBTP_Locations[Payee Name],"",,)</f>
        <v>0</v>
      </c>
      <c r="G66" s="3" t="s">
        <v>23</v>
      </c>
      <c r="H66" s="3" t="str">
        <f>_xlfn.XLOOKUP(Table10[[#This Row],[Location Name]],IBTP_Locations[Location Name],IBTP_Locations[Sales Rep],,,)</f>
        <v>Sarcyk, Neil</v>
      </c>
      <c r="I66" s="3" t="str">
        <f>_xlfn.XLOOKUP(Table10[[#This Row],[Location Name]],IBTP_Locations[Location Name],IBTP_Locations[Marketing Rep],,,)</f>
        <v>Combros</v>
      </c>
      <c r="J66" s="11">
        <f>ROUNDDOWN(IF(Table10[[#This Row],[Marketing Rep]]=0,0,_xlfn.XLOOKUP(Table10[[#This Row],[Marketing Rep]],Table12[Name],Table12[Commission %]))*Table10[[#This Row],[Ticket Count]],2)</f>
        <v>68.400000000000006</v>
      </c>
      <c r="K66" s="3" t="s">
        <v>2126</v>
      </c>
      <c r="L66" s="3" t="str">
        <f>_xlfn.XLOOKUP(Table10[[#This Row],[Serial '#]],Table5[Serial '#],Table5[Supplier],,,)</f>
        <v>GameCo</v>
      </c>
      <c r="M66" s="3" t="s">
        <v>613</v>
      </c>
      <c r="N66" s="9">
        <v>4560</v>
      </c>
      <c r="O66" s="36">
        <v>1</v>
      </c>
      <c r="P66" s="11">
        <v>4560</v>
      </c>
      <c r="Q66" s="11">
        <v>3460</v>
      </c>
      <c r="R66" s="11">
        <v>1100</v>
      </c>
      <c r="S66" s="11">
        <v>273</v>
      </c>
      <c r="T66" s="11" t="str">
        <f>_xlfn.XLOOKUP(Table10[[#This Row],[Charity Association]],Table14[Charity Name],Table14[Billing Style],,,)</f>
        <v>Percentage</v>
      </c>
      <c r="U66" s="11">
        <v>301.60000000000002</v>
      </c>
      <c r="V66" s="15">
        <v>146</v>
      </c>
      <c r="W66" s="15">
        <v>110</v>
      </c>
      <c r="X66" s="11">
        <v>45.6</v>
      </c>
      <c r="Y66">
        <v>594</v>
      </c>
      <c r="Z66">
        <v>6472</v>
      </c>
      <c r="AA66" s="3">
        <f>IF(Table10[[#This Row],[Location Name]]=E65,AA65,AA65+1)</f>
        <v>1031</v>
      </c>
      <c r="AB66" s="33">
        <f>Table10[[#This Row],[Date]]+25</f>
        <v>45326</v>
      </c>
    </row>
    <row r="67" spans="1:28" ht="14.25" x14ac:dyDescent="0.45">
      <c r="A67" s="3">
        <v>59</v>
      </c>
      <c r="B6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7" s="37">
        <v>45301</v>
      </c>
      <c r="E67" s="3" t="s">
        <v>123</v>
      </c>
      <c r="F67" s="3">
        <f>_xlfn.XLOOKUP(Table10[[#This Row],[Location Name]],IBTP_Locations[Location Name],IBTP_Locations[Payee Name],"",,)</f>
        <v>0</v>
      </c>
      <c r="G67" s="3" t="s">
        <v>23</v>
      </c>
      <c r="H67" s="3" t="str">
        <f>_xlfn.XLOOKUP(Table10[[#This Row],[Location Name]],IBTP_Locations[Location Name],IBTP_Locations[Sales Rep],,,)</f>
        <v>Sarcyk, Neil</v>
      </c>
      <c r="I67" s="3" t="str">
        <f>_xlfn.XLOOKUP(Table10[[#This Row],[Location Name]],IBTP_Locations[Location Name],IBTP_Locations[Marketing Rep],,,)</f>
        <v>Combros</v>
      </c>
      <c r="J67" s="11">
        <f>ROUNDDOWN(IF(Table10[[#This Row],[Marketing Rep]]=0,0,_xlfn.XLOOKUP(Table10[[#This Row],[Marketing Rep]],Table12[Name],Table12[Commission %]))*Table10[[#This Row],[Ticket Count]],2)</f>
        <v>82.8</v>
      </c>
      <c r="K67" s="3" t="s">
        <v>947</v>
      </c>
      <c r="L67" s="3" t="str">
        <f>_xlfn.XLOOKUP(Table10[[#This Row],[Serial '#]],Table5[Serial '#],Table5[Supplier],,,)</f>
        <v>GameCo</v>
      </c>
      <c r="M67" s="3" t="s">
        <v>349</v>
      </c>
      <c r="N67" s="9">
        <v>5520</v>
      </c>
      <c r="O67" s="36">
        <v>1</v>
      </c>
      <c r="P67" s="11">
        <v>5520</v>
      </c>
      <c r="Q67" s="11">
        <v>4560</v>
      </c>
      <c r="R67" s="11">
        <v>960</v>
      </c>
      <c r="S67" s="11">
        <v>331</v>
      </c>
      <c r="T67" s="11" t="str">
        <f>_xlfn.XLOOKUP(Table10[[#This Row],[Charity Association]],Table14[Charity Name],Table14[Billing Style],,,)</f>
        <v>Percentage</v>
      </c>
      <c r="U67" s="11">
        <v>324.2</v>
      </c>
      <c r="V67" s="15">
        <v>173</v>
      </c>
      <c r="W67" s="15">
        <v>96</v>
      </c>
      <c r="X67" s="11">
        <v>55.2</v>
      </c>
      <c r="Y67">
        <v>594</v>
      </c>
      <c r="Z67">
        <v>6473</v>
      </c>
      <c r="AA67" s="3">
        <f>IF(Table10[[#This Row],[Location Name]]=E66,AA66,AA66+1)</f>
        <v>1031</v>
      </c>
      <c r="AB67" s="33">
        <f>Table10[[#This Row],[Date]]+25</f>
        <v>45326</v>
      </c>
    </row>
    <row r="68" spans="1:28" ht="14.25" x14ac:dyDescent="0.45">
      <c r="A68" s="3">
        <v>60</v>
      </c>
      <c r="B6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8" s="37">
        <v>45301</v>
      </c>
      <c r="E68" s="3" t="s">
        <v>203</v>
      </c>
      <c r="F68" s="3">
        <f>_xlfn.XLOOKUP(Table10[[#This Row],[Location Name]],IBTP_Locations[Location Name],IBTP_Locations[Payee Name],"",,)</f>
        <v>0</v>
      </c>
      <c r="G68" s="3" t="s">
        <v>23</v>
      </c>
      <c r="H68" s="3" t="str">
        <f>_xlfn.XLOOKUP(Table10[[#This Row],[Location Name]],IBTP_Locations[Location Name],IBTP_Locations[Sales Rep],,,)</f>
        <v>Sarcyk, Neil</v>
      </c>
      <c r="I68" s="3" t="str">
        <f>_xlfn.XLOOKUP(Table10[[#This Row],[Location Name]],IBTP_Locations[Location Name],IBTP_Locations[Marketing Rep],,,)</f>
        <v>Greg Brown</v>
      </c>
      <c r="J68" s="11">
        <f>ROUNDDOWN(IF(Table10[[#This Row],[Marketing Rep]]=0,0,_xlfn.XLOOKUP(Table10[[#This Row],[Marketing Rep]],Table12[Name],Table12[Commission %]))*Table10[[#This Row],[Ticket Count]],2)</f>
        <v>110.4</v>
      </c>
      <c r="K68" s="3" t="s">
        <v>945</v>
      </c>
      <c r="L68" s="3" t="str">
        <f>_xlfn.XLOOKUP(Table10[[#This Row],[Serial '#]],Table5[Serial '#],Table5[Supplier],,,)</f>
        <v>GameCo</v>
      </c>
      <c r="M68" s="3" t="s">
        <v>349</v>
      </c>
      <c r="N68" s="9">
        <v>5520</v>
      </c>
      <c r="O68" s="36">
        <v>1</v>
      </c>
      <c r="P68" s="11">
        <v>5520</v>
      </c>
      <c r="Q68" s="11">
        <v>4560</v>
      </c>
      <c r="R68" s="11">
        <v>960</v>
      </c>
      <c r="S68" s="11">
        <v>331</v>
      </c>
      <c r="T68" s="11" t="str">
        <f>_xlfn.XLOOKUP(Table10[[#This Row],[Charity Association]],Table14[Charity Name],Table14[Billing Style],,,)</f>
        <v>Percentage</v>
      </c>
      <c r="U68" s="11">
        <v>324.2</v>
      </c>
      <c r="V68" s="15">
        <v>173</v>
      </c>
      <c r="W68" s="15">
        <v>96</v>
      </c>
      <c r="X68" s="11">
        <v>55.2</v>
      </c>
      <c r="Y68">
        <v>2592</v>
      </c>
      <c r="Z68">
        <v>6474</v>
      </c>
      <c r="AA68" s="3">
        <f>IF(Table10[[#This Row],[Location Name]]=E67,AA67,AA67+1)</f>
        <v>1032</v>
      </c>
      <c r="AB68" s="33">
        <f>Table10[[#This Row],[Date]]+25</f>
        <v>45326</v>
      </c>
    </row>
    <row r="69" spans="1:28" ht="14.25" x14ac:dyDescent="0.45">
      <c r="A69" s="3">
        <v>61</v>
      </c>
      <c r="B6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9" s="37">
        <v>45301</v>
      </c>
      <c r="E69" s="3" t="s">
        <v>203</v>
      </c>
      <c r="F69" s="3">
        <f>_xlfn.XLOOKUP(Table10[[#This Row],[Location Name]],IBTP_Locations[Location Name],IBTP_Locations[Payee Name],"",,)</f>
        <v>0</v>
      </c>
      <c r="G69" s="3" t="s">
        <v>23</v>
      </c>
      <c r="H69" s="3" t="str">
        <f>_xlfn.XLOOKUP(Table10[[#This Row],[Location Name]],IBTP_Locations[Location Name],IBTP_Locations[Sales Rep],,,)</f>
        <v>Sarcyk, Neil</v>
      </c>
      <c r="I69" s="3" t="str">
        <f>_xlfn.XLOOKUP(Table10[[#This Row],[Location Name]],IBTP_Locations[Location Name],IBTP_Locations[Marketing Rep],,,)</f>
        <v>Greg Brown</v>
      </c>
      <c r="J69" s="11">
        <f>ROUNDDOWN(IF(Table10[[#This Row],[Marketing Rep]]=0,0,_xlfn.XLOOKUP(Table10[[#This Row],[Marketing Rep]],Table12[Name],Table12[Commission %]))*Table10[[#This Row],[Ticket Count]],2)</f>
        <v>110.4</v>
      </c>
      <c r="K69" s="3" t="s">
        <v>946</v>
      </c>
      <c r="L69" s="3" t="str">
        <f>_xlfn.XLOOKUP(Table10[[#This Row],[Serial '#]],Table5[Serial '#],Table5[Supplier],,,)</f>
        <v>GameCo</v>
      </c>
      <c r="M69" s="3" t="s">
        <v>349</v>
      </c>
      <c r="N69" s="9">
        <v>5520</v>
      </c>
      <c r="O69" s="36">
        <v>1</v>
      </c>
      <c r="P69" s="11">
        <v>5520</v>
      </c>
      <c r="Q69" s="11">
        <v>4560</v>
      </c>
      <c r="R69" s="11">
        <v>960</v>
      </c>
      <c r="S69" s="11">
        <v>331</v>
      </c>
      <c r="T69" s="11" t="str">
        <f>_xlfn.XLOOKUP(Table10[[#This Row],[Charity Association]],Table14[Charity Name],Table14[Billing Style],,,)</f>
        <v>Percentage</v>
      </c>
      <c r="U69" s="11">
        <v>324.2</v>
      </c>
      <c r="V69" s="15">
        <v>173</v>
      </c>
      <c r="W69" s="15">
        <v>96</v>
      </c>
      <c r="X69" s="11">
        <v>55.2</v>
      </c>
      <c r="Y69">
        <v>2592</v>
      </c>
      <c r="Z69">
        <v>6475</v>
      </c>
      <c r="AA69" s="3">
        <f>IF(Table10[[#This Row],[Location Name]]=E68,AA68,AA68+1)</f>
        <v>1032</v>
      </c>
      <c r="AB69" s="33">
        <f>Table10[[#This Row],[Date]]+25</f>
        <v>45326</v>
      </c>
    </row>
    <row r="70" spans="1:28" ht="14.25" x14ac:dyDescent="0.45">
      <c r="A70" s="3">
        <v>62</v>
      </c>
      <c r="B7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0" s="33">
        <v>45301</v>
      </c>
      <c r="E70" s="3" t="s">
        <v>111</v>
      </c>
      <c r="F70" s="3">
        <f>_xlfn.XLOOKUP(Table10[[#This Row],[Location Name]],IBTP_Locations[Location Name],IBTP_Locations[Payee Name],"",,)</f>
        <v>0</v>
      </c>
      <c r="G70" s="3" t="s">
        <v>21</v>
      </c>
      <c r="H70" s="3" t="str">
        <f>_xlfn.XLOOKUP(Table10[[#This Row],[Location Name]],IBTP_Locations[Location Name],IBTP_Locations[Sales Rep],,,)</f>
        <v>Sarcyk, Neil</v>
      </c>
      <c r="I70" s="3" t="str">
        <f>_xlfn.XLOOKUP(Table10[[#This Row],[Location Name]],IBTP_Locations[Location Name],IBTP_Locations[Marketing Rep],,,)</f>
        <v>Combros</v>
      </c>
      <c r="J70" s="11">
        <f>ROUNDDOWN(IF(Table10[[#This Row],[Marketing Rep]]=0,0,_xlfn.XLOOKUP(Table10[[#This Row],[Marketing Rep]],Table12[Name],Table12[Commission %]))*Table10[[#This Row],[Ticket Count]],2)</f>
        <v>82.8</v>
      </c>
      <c r="K70" s="3" t="s">
        <v>2270</v>
      </c>
      <c r="L70" s="3" t="str">
        <f>_xlfn.XLOOKUP(Table10[[#This Row],[Serial '#]],Table5[Serial '#],Table5[Supplier],,,)</f>
        <v>GameCo</v>
      </c>
      <c r="M70" s="3" t="s">
        <v>349</v>
      </c>
      <c r="N70" s="9">
        <v>5520</v>
      </c>
      <c r="O70" s="36">
        <v>1</v>
      </c>
      <c r="P70" s="11">
        <v>5520</v>
      </c>
      <c r="Q70" s="11">
        <v>4560</v>
      </c>
      <c r="R70" s="11">
        <v>960</v>
      </c>
      <c r="S70" s="11">
        <v>331</v>
      </c>
      <c r="T70" s="11" t="str">
        <f>_xlfn.XLOOKUP(Table10[[#This Row],[Charity Association]],Table14[Charity Name],Table14[Billing Style],,,)</f>
        <v>Flat Per Ticket</v>
      </c>
      <c r="U70" s="11">
        <v>172.8</v>
      </c>
      <c r="V70" s="15">
        <v>0</v>
      </c>
      <c r="W70" s="15">
        <v>172.8</v>
      </c>
      <c r="X70" s="11"/>
      <c r="Y70" s="69">
        <v>2664</v>
      </c>
      <c r="Z70">
        <v>8383</v>
      </c>
      <c r="AA70" s="3">
        <f>IF(Table10[[#This Row],[Location Name]]=E69,AA69,AA69+1)</f>
        <v>1033</v>
      </c>
      <c r="AB70" s="33">
        <f>Table10[[#This Row],[Date]]+25</f>
        <v>45326</v>
      </c>
    </row>
    <row r="71" spans="1:28" ht="14.25" x14ac:dyDescent="0.45">
      <c r="A71" s="3">
        <v>63</v>
      </c>
      <c r="B7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1" s="33">
        <v>45301</v>
      </c>
      <c r="E71" s="3" t="s">
        <v>247</v>
      </c>
      <c r="F71" s="3">
        <f>_xlfn.XLOOKUP(Table10[[#This Row],[Location Name]],IBTP_Locations[Location Name],IBTP_Locations[Payee Name],"",,)</f>
        <v>0</v>
      </c>
      <c r="G71" s="3" t="s">
        <v>22</v>
      </c>
      <c r="H71" s="3" t="str">
        <f>_xlfn.XLOOKUP(Table10[[#This Row],[Location Name]],IBTP_Locations[Location Name],IBTP_Locations[Sales Rep],,,)</f>
        <v>Sarcyk, Neil</v>
      </c>
      <c r="I71" s="3">
        <f>_xlfn.XLOOKUP(Table10[[#This Row],[Location Name]],IBTP_Locations[Location Name],IBTP_Locations[Marketing Rep],,,)</f>
        <v>0</v>
      </c>
      <c r="J71" s="11">
        <f>ROUNDDOWN(IF(Table10[[#This Row],[Marketing Rep]]=0,0,_xlfn.XLOOKUP(Table10[[#This Row],[Marketing Rep]],Table12[Name],Table12[Commission %]))*Table10[[#This Row],[Ticket Count]],2)</f>
        <v>0</v>
      </c>
      <c r="K71" s="3" t="s">
        <v>2293</v>
      </c>
      <c r="L71" s="3" t="str">
        <f>_xlfn.XLOOKUP(Table10[[#This Row],[Serial '#]],Table5[Serial '#],Table5[Supplier],,,)</f>
        <v>GameCo</v>
      </c>
      <c r="M71" s="3" t="s">
        <v>589</v>
      </c>
      <c r="N71" s="9">
        <v>6320</v>
      </c>
      <c r="O71" s="36">
        <v>1</v>
      </c>
      <c r="P71" s="11">
        <v>6320</v>
      </c>
      <c r="Q71" s="11">
        <v>4745</v>
      </c>
      <c r="R71" s="11">
        <v>1575</v>
      </c>
      <c r="S71" s="11">
        <v>379</v>
      </c>
      <c r="T71" s="11" t="str">
        <f>_xlfn.XLOOKUP(Table10[[#This Row],[Charity Association]],Table14[Charity Name],Table14[Billing Style],,,)</f>
        <v>Flat Per Ticket</v>
      </c>
      <c r="U71" s="11">
        <v>198.8</v>
      </c>
      <c r="V71" s="15">
        <v>0</v>
      </c>
      <c r="W71" s="15">
        <v>198.8</v>
      </c>
      <c r="X71" s="11"/>
      <c r="Y71" s="69">
        <v>1437</v>
      </c>
      <c r="Z71" t="s">
        <v>4044</v>
      </c>
      <c r="AA71" s="3">
        <f>IF(Table10[[#This Row],[Location Name]]=E70,AA70,AA70+1)</f>
        <v>1034</v>
      </c>
      <c r="AB71" s="33">
        <f>Table10[[#This Row],[Date]]+25</f>
        <v>45326</v>
      </c>
    </row>
    <row r="72" spans="1:28" ht="14.25" x14ac:dyDescent="0.45">
      <c r="A72" s="3">
        <v>64</v>
      </c>
      <c r="B7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2" s="33">
        <v>45302</v>
      </c>
      <c r="E72" s="3" t="s">
        <v>70</v>
      </c>
      <c r="F72" s="3">
        <f>_xlfn.XLOOKUP(Table10[[#This Row],[Location Name]],IBTP_Locations[Location Name],IBTP_Locations[Payee Name],"",,)</f>
        <v>0</v>
      </c>
      <c r="G72" s="3" t="s">
        <v>20</v>
      </c>
      <c r="H72" s="3" t="str">
        <f>_xlfn.XLOOKUP(Table10[[#This Row],[Location Name]],IBTP_Locations[Location Name],IBTP_Locations[Sales Rep],,,)</f>
        <v>Sarcyk, Neil</v>
      </c>
      <c r="I72" s="3" t="str">
        <f>_xlfn.XLOOKUP(Table10[[#This Row],[Location Name]],IBTP_Locations[Location Name],IBTP_Locations[Marketing Rep],,,)</f>
        <v>M Comella Enterprises</v>
      </c>
      <c r="J72" s="11">
        <f>ROUNDDOWN(IF(Table10[[#This Row],[Marketing Rep]]=0,0,_xlfn.XLOOKUP(Table10[[#This Row],[Marketing Rep]],Table12[Name],Table12[Commission %]))*Table10[[#This Row],[Ticket Count]],2)</f>
        <v>94.8</v>
      </c>
      <c r="K72" s="3" t="s">
        <v>2296</v>
      </c>
      <c r="L72" s="3" t="str">
        <f>_xlfn.XLOOKUP(Table10[[#This Row],[Serial '#]],Table5[Serial '#],Table5[Supplier],,,)</f>
        <v>GameCo</v>
      </c>
      <c r="M72" s="3" t="s">
        <v>607</v>
      </c>
      <c r="N72" s="9">
        <v>6320</v>
      </c>
      <c r="O72" s="36">
        <v>1</v>
      </c>
      <c r="P72" s="11">
        <v>6320</v>
      </c>
      <c r="Q72" s="11">
        <v>4745</v>
      </c>
      <c r="R72" s="11">
        <v>1575</v>
      </c>
      <c r="S72" s="11">
        <v>379</v>
      </c>
      <c r="T72" s="11" t="str">
        <f>_xlfn.XLOOKUP(Table10[[#This Row],[Charity Association]],Table14[Charity Name],Table14[Billing Style],,,)</f>
        <v>Flat Per Ticket</v>
      </c>
      <c r="U72" s="11">
        <v>198.8</v>
      </c>
      <c r="V72" s="15">
        <v>0</v>
      </c>
      <c r="W72" s="15">
        <v>198.8</v>
      </c>
      <c r="X72" s="11"/>
      <c r="Y72" s="69">
        <v>9779</v>
      </c>
      <c r="Z72">
        <v>1120</v>
      </c>
      <c r="AA72" s="3">
        <f>IF(Table10[[#This Row],[Location Name]]=E71,AA71,AA71+1)</f>
        <v>1035</v>
      </c>
      <c r="AB72" s="33">
        <f>Table10[[#This Row],[Date]]+25</f>
        <v>45327</v>
      </c>
    </row>
    <row r="73" spans="1:28" ht="14.25" x14ac:dyDescent="0.45">
      <c r="A73" s="3">
        <v>65</v>
      </c>
      <c r="B7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3" s="33">
        <v>45302</v>
      </c>
      <c r="E73" s="3" t="s">
        <v>217</v>
      </c>
      <c r="F73" s="3">
        <f>_xlfn.XLOOKUP(Table10[[#This Row],[Location Name]],IBTP_Locations[Location Name],IBTP_Locations[Payee Name],"",,)</f>
        <v>0</v>
      </c>
      <c r="G73" s="3" t="s">
        <v>23</v>
      </c>
      <c r="H73" s="3" t="str">
        <f>_xlfn.XLOOKUP(Table10[[#This Row],[Location Name]],IBTP_Locations[Location Name],IBTP_Locations[Sales Rep],,,)</f>
        <v>Sarcyk, Neil</v>
      </c>
      <c r="I73" s="3">
        <f>_xlfn.XLOOKUP(Table10[[#This Row],[Location Name]],IBTP_Locations[Location Name],IBTP_Locations[Marketing Rep],,,)</f>
        <v>0</v>
      </c>
      <c r="J73" s="11">
        <f>ROUNDDOWN(IF(Table10[[#This Row],[Marketing Rep]]=0,0,_xlfn.XLOOKUP(Table10[[#This Row],[Marketing Rep]],Table12[Name],Table12[Commission %]))*Table10[[#This Row],[Ticket Count]],2)</f>
        <v>0</v>
      </c>
      <c r="K73" s="3" t="s">
        <v>2298</v>
      </c>
      <c r="L73" s="3" t="str">
        <f>_xlfn.XLOOKUP(Table10[[#This Row],[Serial '#]],Table5[Serial '#],Table5[Supplier],,,)</f>
        <v>GameCo</v>
      </c>
      <c r="M73" s="3" t="s">
        <v>613</v>
      </c>
      <c r="N73" s="9">
        <v>4560</v>
      </c>
      <c r="O73" s="36">
        <v>1</v>
      </c>
      <c r="P73" s="11">
        <v>4560</v>
      </c>
      <c r="Q73" s="11">
        <v>3460</v>
      </c>
      <c r="R73" s="11">
        <v>1100</v>
      </c>
      <c r="S73" s="11">
        <v>273</v>
      </c>
      <c r="T73" s="11" t="str">
        <f>_xlfn.XLOOKUP(Table10[[#This Row],[Charity Association]],Table14[Charity Name],Table14[Billing Style],,,)</f>
        <v>Percentage</v>
      </c>
      <c r="U73" s="11">
        <v>301.60000000000002</v>
      </c>
      <c r="V73" s="15">
        <v>146</v>
      </c>
      <c r="W73" s="15">
        <v>110</v>
      </c>
      <c r="X73" s="11">
        <v>45.6</v>
      </c>
      <c r="Y73" s="69">
        <v>2599</v>
      </c>
      <c r="Z73">
        <v>6476</v>
      </c>
      <c r="AA73" s="3">
        <f>IF(Table10[[#This Row],[Location Name]]=E72,AA72,AA72+1)</f>
        <v>1036</v>
      </c>
      <c r="AB73" s="33">
        <f>Table10[[#This Row],[Date]]+25</f>
        <v>45327</v>
      </c>
    </row>
    <row r="74" spans="1:28" ht="14.25" x14ac:dyDescent="0.45">
      <c r="A74" s="3">
        <v>66</v>
      </c>
      <c r="B7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4" s="33">
        <v>45302</v>
      </c>
      <c r="E74" s="3" t="s">
        <v>217</v>
      </c>
      <c r="F74" s="3">
        <f>_xlfn.XLOOKUP(Table10[[#This Row],[Location Name]],IBTP_Locations[Location Name],IBTP_Locations[Payee Name],"",,)</f>
        <v>0</v>
      </c>
      <c r="G74" s="3" t="s">
        <v>23</v>
      </c>
      <c r="H74" s="3" t="str">
        <f>_xlfn.XLOOKUP(Table10[[#This Row],[Location Name]],IBTP_Locations[Location Name],IBTP_Locations[Sales Rep],,,)</f>
        <v>Sarcyk, Neil</v>
      </c>
      <c r="I74" s="3">
        <f>_xlfn.XLOOKUP(Table10[[#This Row],[Location Name]],IBTP_Locations[Location Name],IBTP_Locations[Marketing Rep],,,)</f>
        <v>0</v>
      </c>
      <c r="J74" s="11">
        <f>ROUNDDOWN(IF(Table10[[#This Row],[Marketing Rep]]=0,0,_xlfn.XLOOKUP(Table10[[#This Row],[Marketing Rep]],Table12[Name],Table12[Commission %]))*Table10[[#This Row],[Ticket Count]],2)</f>
        <v>0</v>
      </c>
      <c r="K74" s="3" t="s">
        <v>2297</v>
      </c>
      <c r="L74" s="3" t="str">
        <f>_xlfn.XLOOKUP(Table10[[#This Row],[Serial '#]],Table5[Serial '#],Table5[Supplier],,,)</f>
        <v>GameCo</v>
      </c>
      <c r="M74" s="3" t="s">
        <v>613</v>
      </c>
      <c r="N74" s="9">
        <v>4560</v>
      </c>
      <c r="O74" s="36">
        <v>1</v>
      </c>
      <c r="P74" s="11">
        <v>4560</v>
      </c>
      <c r="Q74" s="11">
        <v>3460</v>
      </c>
      <c r="R74" s="11">
        <v>1100</v>
      </c>
      <c r="S74" s="11">
        <v>273</v>
      </c>
      <c r="T74" s="11" t="str">
        <f>_xlfn.XLOOKUP(Table10[[#This Row],[Charity Association]],Table14[Charity Name],Table14[Billing Style],,,)</f>
        <v>Percentage</v>
      </c>
      <c r="U74" s="11">
        <v>301.60000000000002</v>
      </c>
      <c r="V74" s="15">
        <v>146</v>
      </c>
      <c r="W74" s="15">
        <v>110</v>
      </c>
      <c r="X74" s="11">
        <v>45.6</v>
      </c>
      <c r="Y74" s="69">
        <v>2599</v>
      </c>
      <c r="Z74">
        <v>6477</v>
      </c>
      <c r="AA74" s="3">
        <f>IF(Table10[[#This Row],[Location Name]]=E73,AA73,AA73+1)</f>
        <v>1036</v>
      </c>
      <c r="AB74" s="33">
        <f>Table10[[#This Row],[Date]]+25</f>
        <v>45327</v>
      </c>
    </row>
    <row r="75" spans="1:28" ht="14.25" x14ac:dyDescent="0.45">
      <c r="A75" s="3">
        <v>67</v>
      </c>
      <c r="B7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5" s="33">
        <v>45302</v>
      </c>
      <c r="E75" s="3" t="s">
        <v>175</v>
      </c>
      <c r="F75" s="3">
        <f>_xlfn.XLOOKUP(Table10[[#This Row],[Location Name]],IBTP_Locations[Location Name],IBTP_Locations[Payee Name],"",,)</f>
        <v>0</v>
      </c>
      <c r="G75" s="3" t="s">
        <v>23</v>
      </c>
      <c r="H75" s="3" t="str">
        <f>_xlfn.XLOOKUP(Table10[[#This Row],[Location Name]],IBTP_Locations[Location Name],IBTP_Locations[Sales Rep],,,)</f>
        <v>Sarcyk, Neil</v>
      </c>
      <c r="I75" s="3" t="str">
        <f>_xlfn.XLOOKUP(Table10[[#This Row],[Location Name]],IBTP_Locations[Location Name],IBTP_Locations[Marketing Rep],,,)</f>
        <v>M Comella Enterprises</v>
      </c>
      <c r="J75" s="11">
        <f>ROUNDDOWN(IF(Table10[[#This Row],[Marketing Rep]]=0,0,_xlfn.XLOOKUP(Table10[[#This Row],[Marketing Rep]],Table12[Name],Table12[Commission %]))*Table10[[#This Row],[Ticket Count]],2)</f>
        <v>82.8</v>
      </c>
      <c r="K75" s="3" t="s">
        <v>2299</v>
      </c>
      <c r="L75" s="3" t="str">
        <f>_xlfn.XLOOKUP(Table10[[#This Row],[Serial '#]],Table5[Serial '#],Table5[Supplier],,,)</f>
        <v>GameCo</v>
      </c>
      <c r="M75" s="3" t="s">
        <v>349</v>
      </c>
      <c r="N75" s="9">
        <v>5520</v>
      </c>
      <c r="O75" s="36">
        <v>1</v>
      </c>
      <c r="P75" s="11">
        <v>5520</v>
      </c>
      <c r="Q75" s="11">
        <v>4560</v>
      </c>
      <c r="R75" s="11">
        <v>960</v>
      </c>
      <c r="S75" s="11">
        <v>331</v>
      </c>
      <c r="T75" s="11" t="str">
        <f>_xlfn.XLOOKUP(Table10[[#This Row],[Charity Association]],Table14[Charity Name],Table14[Billing Style],,,)</f>
        <v>Percentage</v>
      </c>
      <c r="U75" s="11">
        <v>337.2</v>
      </c>
      <c r="V75" s="15">
        <v>186</v>
      </c>
      <c r="W75" s="15">
        <v>96</v>
      </c>
      <c r="X75" s="11">
        <v>55.2</v>
      </c>
      <c r="Y75" s="69">
        <v>38418392</v>
      </c>
      <c r="Z75">
        <v>6478</v>
      </c>
      <c r="AA75" s="3">
        <f>IF(Table10[[#This Row],[Location Name]]=E74,AA74,AA74+1)</f>
        <v>1037</v>
      </c>
      <c r="AB75" s="33">
        <f>Table10[[#This Row],[Date]]+25</f>
        <v>45327</v>
      </c>
    </row>
    <row r="76" spans="1:28" ht="14.25" x14ac:dyDescent="0.45">
      <c r="A76" s="3">
        <v>68</v>
      </c>
      <c r="B7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6" s="33">
        <v>45302</v>
      </c>
      <c r="E76" s="3" t="s">
        <v>89</v>
      </c>
      <c r="F76" s="3">
        <f>_xlfn.XLOOKUP(Table10[[#This Row],[Location Name]],IBTP_Locations[Location Name],IBTP_Locations[Payee Name],"",,)</f>
        <v>0</v>
      </c>
      <c r="G76" s="3" t="s">
        <v>23</v>
      </c>
      <c r="H76" s="3" t="str">
        <f>_xlfn.XLOOKUP(Table10[[#This Row],[Location Name]],IBTP_Locations[Location Name],IBTP_Locations[Sales Rep],,,)</f>
        <v>Sarcyk, Neil</v>
      </c>
      <c r="I76" s="3" t="str">
        <f>_xlfn.XLOOKUP(Table10[[#This Row],[Location Name]],IBTP_Locations[Location Name],IBTP_Locations[Marketing Rep],,,)</f>
        <v>Combros</v>
      </c>
      <c r="J76" s="11">
        <f>ROUNDDOWN(IF(Table10[[#This Row],[Marketing Rep]]=0,0,_xlfn.XLOOKUP(Table10[[#This Row],[Marketing Rep]],Table12[Name],Table12[Commission %]))*Table10[[#This Row],[Ticket Count]],2)</f>
        <v>94.8</v>
      </c>
      <c r="K76" s="3" t="s">
        <v>1640</v>
      </c>
      <c r="L76" s="3" t="str">
        <f>_xlfn.XLOOKUP(Table10[[#This Row],[Serial '#]],Table5[Serial '#],Table5[Supplier],,,)</f>
        <v>GameCo</v>
      </c>
      <c r="M76" s="3" t="s">
        <v>581</v>
      </c>
      <c r="N76" s="9">
        <v>6320</v>
      </c>
      <c r="O76" s="36">
        <v>1</v>
      </c>
      <c r="P76" s="11">
        <v>6320</v>
      </c>
      <c r="Q76" s="11">
        <v>4745</v>
      </c>
      <c r="R76" s="11">
        <v>1575</v>
      </c>
      <c r="S76" s="11">
        <v>379</v>
      </c>
      <c r="T76" s="11" t="str">
        <f>_xlfn.XLOOKUP(Table10[[#This Row],[Charity Association]],Table14[Charity Name],Table14[Billing Style],,,)</f>
        <v>Percentage</v>
      </c>
      <c r="U76" s="11">
        <v>433.2</v>
      </c>
      <c r="V76" s="15">
        <v>212</v>
      </c>
      <c r="W76" s="15">
        <v>158</v>
      </c>
      <c r="X76" s="11">
        <v>63.2</v>
      </c>
      <c r="Y76" s="69">
        <v>38418393</v>
      </c>
      <c r="Z76">
        <v>6479</v>
      </c>
      <c r="AA76" s="3">
        <f>IF(Table10[[#This Row],[Location Name]]=E75,AA75,AA75+1)</f>
        <v>1038</v>
      </c>
      <c r="AB76" s="33">
        <f>Table10[[#This Row],[Date]]+25</f>
        <v>45327</v>
      </c>
    </row>
    <row r="77" spans="1:28" ht="14.25" x14ac:dyDescent="0.45">
      <c r="A77" s="3">
        <v>69</v>
      </c>
      <c r="B7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7" s="33">
        <v>45303</v>
      </c>
      <c r="E77" s="3" t="s">
        <v>163</v>
      </c>
      <c r="F77" s="3">
        <f>_xlfn.XLOOKUP(Table10[[#This Row],[Location Name]],IBTP_Locations[Location Name],IBTP_Locations[Payee Name],"",,)</f>
        <v>0</v>
      </c>
      <c r="G77" s="3" t="s">
        <v>23</v>
      </c>
      <c r="H77" s="3" t="str">
        <f>_xlfn.XLOOKUP(Table10[[#This Row],[Location Name]],IBTP_Locations[Location Name],IBTP_Locations[Sales Rep],,,)</f>
        <v>Sarcyk, Neil</v>
      </c>
      <c r="I77" s="3">
        <f>_xlfn.XLOOKUP(Table10[[#This Row],[Location Name]],IBTP_Locations[Location Name],IBTP_Locations[Marketing Rep],,,)</f>
        <v>0</v>
      </c>
      <c r="J77" s="11">
        <f>ROUNDDOWN(IF(Table10[[#This Row],[Marketing Rep]]=0,0,_xlfn.XLOOKUP(Table10[[#This Row],[Marketing Rep]],Table12[Name],Table12[Commission %]))*Table10[[#This Row],[Ticket Count]],2)</f>
        <v>0</v>
      </c>
      <c r="K77" s="3" t="s">
        <v>2300</v>
      </c>
      <c r="L77" s="3" t="str">
        <f>_xlfn.XLOOKUP(Table10[[#This Row],[Serial '#]],Table5[Serial '#],Table5[Supplier],,,)</f>
        <v>GameCo</v>
      </c>
      <c r="M77" s="3" t="s">
        <v>613</v>
      </c>
      <c r="N77" s="9">
        <v>4560</v>
      </c>
      <c r="O77" s="36">
        <v>1</v>
      </c>
      <c r="P77" s="11">
        <v>4560</v>
      </c>
      <c r="Q77" s="11">
        <v>3460</v>
      </c>
      <c r="R77" s="11">
        <v>1100</v>
      </c>
      <c r="S77" s="11">
        <v>273</v>
      </c>
      <c r="T77" s="11" t="str">
        <f>_xlfn.XLOOKUP(Table10[[#This Row],[Charity Association]],Table14[Charity Name],Table14[Billing Style],,,)</f>
        <v>Percentage</v>
      </c>
      <c r="U77" s="11">
        <v>301.60000000000002</v>
      </c>
      <c r="V77" s="15">
        <v>146</v>
      </c>
      <c r="W77" s="15">
        <v>110</v>
      </c>
      <c r="X77" s="11">
        <v>45.6</v>
      </c>
      <c r="Y77" s="69">
        <v>1886</v>
      </c>
      <c r="Z77">
        <v>6480</v>
      </c>
      <c r="AA77" s="3">
        <f>IF(Table10[[#This Row],[Location Name]]=E76,AA76,AA76+1)</f>
        <v>1039</v>
      </c>
      <c r="AB77" s="33">
        <f>Table10[[#This Row],[Date]]+25</f>
        <v>45328</v>
      </c>
    </row>
    <row r="78" spans="1:28" ht="14.25" x14ac:dyDescent="0.45">
      <c r="A78" s="3">
        <v>70</v>
      </c>
      <c r="B7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8" s="33">
        <v>45303</v>
      </c>
      <c r="E78" s="3" t="s">
        <v>163</v>
      </c>
      <c r="F78" s="3">
        <f>_xlfn.XLOOKUP(Table10[[#This Row],[Location Name]],IBTP_Locations[Location Name],IBTP_Locations[Payee Name],"",,)</f>
        <v>0</v>
      </c>
      <c r="G78" s="3" t="s">
        <v>23</v>
      </c>
      <c r="H78" s="3" t="str">
        <f>_xlfn.XLOOKUP(Table10[[#This Row],[Location Name]],IBTP_Locations[Location Name],IBTP_Locations[Sales Rep],,,)</f>
        <v>Sarcyk, Neil</v>
      </c>
      <c r="I78" s="3">
        <f>_xlfn.XLOOKUP(Table10[[#This Row],[Location Name]],IBTP_Locations[Location Name],IBTP_Locations[Marketing Rep],,,)</f>
        <v>0</v>
      </c>
      <c r="J78" s="11">
        <f>ROUNDDOWN(IF(Table10[[#This Row],[Marketing Rep]]=0,0,_xlfn.XLOOKUP(Table10[[#This Row],[Marketing Rep]],Table12[Name],Table12[Commission %]))*Table10[[#This Row],[Ticket Count]],2)</f>
        <v>0</v>
      </c>
      <c r="K78" s="3" t="s">
        <v>3702</v>
      </c>
      <c r="L78" s="3" t="e">
        <f>_xlfn.XLOOKUP(Table10[[#This Row],[Serial '#]],Table5[Serial '#],Table5[Supplier],,,)</f>
        <v>#N/A</v>
      </c>
      <c r="M78" s="3" t="s">
        <v>552</v>
      </c>
      <c r="N78" s="9">
        <v>4000</v>
      </c>
      <c r="O78" s="36">
        <v>1</v>
      </c>
      <c r="P78" s="11">
        <v>4000</v>
      </c>
      <c r="Q78" s="11">
        <v>3000</v>
      </c>
      <c r="R78" s="11">
        <v>1000</v>
      </c>
      <c r="S78" s="11">
        <v>240</v>
      </c>
      <c r="T78" s="11" t="str">
        <f>_xlfn.XLOOKUP(Table10[[#This Row],[Charity Association]],Table14[Charity Name],Table14[Billing Style],,,)</f>
        <v>Percentage</v>
      </c>
      <c r="U78" s="11">
        <v>265</v>
      </c>
      <c r="V78" s="15">
        <v>125</v>
      </c>
      <c r="W78" s="15">
        <v>100</v>
      </c>
      <c r="X78" s="11">
        <v>40</v>
      </c>
      <c r="Y78" s="69">
        <v>1886</v>
      </c>
      <c r="Z78">
        <v>6481</v>
      </c>
      <c r="AA78" s="3">
        <f>IF(Table10[[#This Row],[Location Name]]=E77,AA77,AA77+1)</f>
        <v>1039</v>
      </c>
      <c r="AB78" s="33">
        <f>Table10[[#This Row],[Date]]+25</f>
        <v>45328</v>
      </c>
    </row>
    <row r="79" spans="1:28" ht="14.25" x14ac:dyDescent="0.45">
      <c r="A79" s="3">
        <v>71</v>
      </c>
      <c r="B7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9" s="33">
        <v>45303</v>
      </c>
      <c r="E79" s="3" t="s">
        <v>95</v>
      </c>
      <c r="F79" s="3">
        <f>_xlfn.XLOOKUP(Table10[[#This Row],[Location Name]],IBTP_Locations[Location Name],IBTP_Locations[Payee Name],"",,)</f>
        <v>0</v>
      </c>
      <c r="G79" s="3" t="s">
        <v>23</v>
      </c>
      <c r="H79" s="3" t="str">
        <f>_xlfn.XLOOKUP(Table10[[#This Row],[Location Name]],IBTP_Locations[Location Name],IBTP_Locations[Sales Rep],,,)</f>
        <v>Sarcyk, Neil</v>
      </c>
      <c r="I79" s="3" t="str">
        <f>_xlfn.XLOOKUP(Table10[[#This Row],[Location Name]],IBTP_Locations[Location Name],IBTP_Locations[Marketing Rep],,,)</f>
        <v>M Comella Enterprises</v>
      </c>
      <c r="J79" s="11">
        <f>ROUNDDOWN(IF(Table10[[#This Row],[Marketing Rep]]=0,0,_xlfn.XLOOKUP(Table10[[#This Row],[Marketing Rep]],Table12[Name],Table12[Commission %]))*Table10[[#This Row],[Ticket Count]],2)</f>
        <v>82.8</v>
      </c>
      <c r="K79" s="3" t="s">
        <v>2301</v>
      </c>
      <c r="L79" s="3" t="str">
        <f>_xlfn.XLOOKUP(Table10[[#This Row],[Serial '#]],Table5[Serial '#],Table5[Supplier],,,)</f>
        <v>GameCo</v>
      </c>
      <c r="M79" s="3" t="s">
        <v>349</v>
      </c>
      <c r="N79" s="9">
        <v>5520</v>
      </c>
      <c r="O79" s="36">
        <v>1</v>
      </c>
      <c r="P79" s="11">
        <v>5520</v>
      </c>
      <c r="Q79" s="11">
        <v>4560</v>
      </c>
      <c r="R79" s="11">
        <v>960</v>
      </c>
      <c r="S79" s="11">
        <v>331</v>
      </c>
      <c r="T79" s="11" t="str">
        <f>_xlfn.XLOOKUP(Table10[[#This Row],[Charity Association]],Table14[Charity Name],Table14[Billing Style],,,)</f>
        <v>Percentage</v>
      </c>
      <c r="U79" s="11">
        <v>337.2</v>
      </c>
      <c r="V79" s="15">
        <v>186</v>
      </c>
      <c r="W79" s="15">
        <v>96</v>
      </c>
      <c r="X79" s="11">
        <v>55.2</v>
      </c>
      <c r="Y79" s="69">
        <v>38424572</v>
      </c>
      <c r="Z79">
        <v>6483</v>
      </c>
      <c r="AA79" s="3">
        <f>IF(Table10[[#This Row],[Location Name]]=E78,AA78,AA78+1)</f>
        <v>1040</v>
      </c>
      <c r="AB79" s="33">
        <f>Table10[[#This Row],[Date]]+25</f>
        <v>45328</v>
      </c>
    </row>
    <row r="80" spans="1:28" ht="14.25" x14ac:dyDescent="0.45">
      <c r="A80" s="3">
        <v>72</v>
      </c>
      <c r="B8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0" s="33">
        <v>45303</v>
      </c>
      <c r="E80" s="3" t="s">
        <v>93</v>
      </c>
      <c r="F80" s="3">
        <f>_xlfn.XLOOKUP(Table10[[#This Row],[Location Name]],IBTP_Locations[Location Name],IBTP_Locations[Payee Name],"",,)</f>
        <v>0</v>
      </c>
      <c r="G80" s="3" t="s">
        <v>23</v>
      </c>
      <c r="H80" s="3" t="str">
        <f>_xlfn.XLOOKUP(Table10[[#This Row],[Location Name]],IBTP_Locations[Location Name],IBTP_Locations[Sales Rep],,,)</f>
        <v>Sarcyk, Neil</v>
      </c>
      <c r="I80" s="3">
        <f>_xlfn.XLOOKUP(Table10[[#This Row],[Location Name]],IBTP_Locations[Location Name],IBTP_Locations[Marketing Rep],,,)</f>
        <v>0</v>
      </c>
      <c r="J80" s="11">
        <f>ROUNDDOWN(IF(Table10[[#This Row],[Marketing Rep]]=0,0,_xlfn.XLOOKUP(Table10[[#This Row],[Marketing Rep]],Table12[Name],Table12[Commission %]))*Table10[[#This Row],[Ticket Count]],2)</f>
        <v>0</v>
      </c>
      <c r="K80" s="3" t="s">
        <v>1526</v>
      </c>
      <c r="L80" s="3" t="str">
        <f>_xlfn.XLOOKUP(Table10[[#This Row],[Serial '#]],Table5[Serial '#],Table5[Supplier],,,)</f>
        <v>GameCo</v>
      </c>
      <c r="M80" s="3" t="s">
        <v>352</v>
      </c>
      <c r="N80" s="9">
        <v>3000</v>
      </c>
      <c r="O80" s="36">
        <v>1</v>
      </c>
      <c r="P80" s="11">
        <v>3000</v>
      </c>
      <c r="Q80" s="11">
        <v>2250</v>
      </c>
      <c r="R80" s="11">
        <v>750</v>
      </c>
      <c r="S80" s="11">
        <v>180</v>
      </c>
      <c r="T80" s="11" t="str">
        <f>_xlfn.XLOOKUP(Table10[[#This Row],[Charity Association]],Table14[Charity Name],Table14[Billing Style],,,)</f>
        <v>Percentage</v>
      </c>
      <c r="U80" s="11">
        <v>207</v>
      </c>
      <c r="V80" s="15">
        <v>102</v>
      </c>
      <c r="W80" s="15">
        <v>75</v>
      </c>
      <c r="X80" s="11">
        <v>30</v>
      </c>
      <c r="Y80" s="69">
        <v>38424577</v>
      </c>
      <c r="Z80">
        <v>6484</v>
      </c>
      <c r="AA80" s="3">
        <f>IF(Table10[[#This Row],[Location Name]]=E79,AA79,AA79+1)</f>
        <v>1041</v>
      </c>
      <c r="AB80" s="33">
        <f>Table10[[#This Row],[Date]]+25</f>
        <v>45328</v>
      </c>
    </row>
    <row r="81" spans="1:28" ht="14.25" x14ac:dyDescent="0.45">
      <c r="A81" s="3">
        <v>73</v>
      </c>
      <c r="B8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1" s="33">
        <v>45304</v>
      </c>
      <c r="E81" s="3" t="s">
        <v>103</v>
      </c>
      <c r="F81" s="3">
        <f>_xlfn.XLOOKUP(Table10[[#This Row],[Location Name]],IBTP_Locations[Location Name],IBTP_Locations[Payee Name],"",,)</f>
        <v>0</v>
      </c>
      <c r="G81" s="3" t="s">
        <v>23</v>
      </c>
      <c r="H81" s="3" t="str">
        <f>_xlfn.XLOOKUP(Table10[[#This Row],[Location Name]],IBTP_Locations[Location Name],IBTP_Locations[Sales Rep],,,)</f>
        <v>Sarcyk, Neil</v>
      </c>
      <c r="I81" s="3">
        <f>_xlfn.XLOOKUP(Table10[[#This Row],[Location Name]],IBTP_Locations[Location Name],IBTP_Locations[Marketing Rep],,,)</f>
        <v>0</v>
      </c>
      <c r="J81" s="11">
        <f>ROUNDDOWN(IF(Table10[[#This Row],[Marketing Rep]]=0,0,_xlfn.XLOOKUP(Table10[[#This Row],[Marketing Rep]],Table12[Name],Table12[Commission %]))*Table10[[#This Row],[Ticket Count]],2)</f>
        <v>0</v>
      </c>
      <c r="K81" s="3" t="s">
        <v>1527</v>
      </c>
      <c r="L81" s="3" t="str">
        <f>_xlfn.XLOOKUP(Table10[[#This Row],[Serial '#]],Table5[Serial '#],Table5[Supplier],,,)</f>
        <v>GameCo</v>
      </c>
      <c r="M81" s="3" t="s">
        <v>352</v>
      </c>
      <c r="N81" s="9">
        <v>3000</v>
      </c>
      <c r="O81" s="36">
        <v>1</v>
      </c>
      <c r="P81" s="11">
        <v>3000</v>
      </c>
      <c r="Q81" s="11">
        <v>2250</v>
      </c>
      <c r="R81" s="11">
        <v>750</v>
      </c>
      <c r="S81" s="11">
        <v>180</v>
      </c>
      <c r="T81" s="11" t="str">
        <f>_xlfn.XLOOKUP(Table10[[#This Row],[Charity Association]],Table14[Charity Name],Table14[Billing Style],,,)</f>
        <v>Percentage</v>
      </c>
      <c r="U81" s="11">
        <v>207</v>
      </c>
      <c r="V81" s="15">
        <v>102</v>
      </c>
      <c r="W81" s="15">
        <v>75</v>
      </c>
      <c r="X81" s="11">
        <v>30</v>
      </c>
      <c r="Y81" s="69">
        <v>1241</v>
      </c>
      <c r="Z81">
        <v>6485</v>
      </c>
      <c r="AA81" s="3">
        <f>IF(Table10[[#This Row],[Location Name]]=E80,AA80,AA80+1)</f>
        <v>1042</v>
      </c>
      <c r="AB81" s="33">
        <f>Table10[[#This Row],[Date]]+25</f>
        <v>45329</v>
      </c>
    </row>
    <row r="82" spans="1:28" ht="14.25" x14ac:dyDescent="0.45">
      <c r="A82" s="3">
        <v>74</v>
      </c>
      <c r="B8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2" s="33">
        <v>45304</v>
      </c>
      <c r="E82" s="3" t="s">
        <v>103</v>
      </c>
      <c r="F82" s="3">
        <f>_xlfn.XLOOKUP(Table10[[#This Row],[Location Name]],IBTP_Locations[Location Name],IBTP_Locations[Payee Name],"",,)</f>
        <v>0</v>
      </c>
      <c r="G82" s="3" t="s">
        <v>23</v>
      </c>
      <c r="H82" s="3" t="str">
        <f>_xlfn.XLOOKUP(Table10[[#This Row],[Location Name]],IBTP_Locations[Location Name],IBTP_Locations[Sales Rep],,,)</f>
        <v>Sarcyk, Neil</v>
      </c>
      <c r="I82" s="3">
        <f>_xlfn.XLOOKUP(Table10[[#This Row],[Location Name]],IBTP_Locations[Location Name],IBTP_Locations[Marketing Rep],,,)</f>
        <v>0</v>
      </c>
      <c r="J82" s="11">
        <f>ROUNDDOWN(IF(Table10[[#This Row],[Marketing Rep]]=0,0,_xlfn.XLOOKUP(Table10[[#This Row],[Marketing Rep]],Table12[Name],Table12[Commission %]))*Table10[[#This Row],[Ticket Count]],2)</f>
        <v>0</v>
      </c>
      <c r="K82" s="3" t="s">
        <v>1641</v>
      </c>
      <c r="L82" s="3" t="str">
        <f>_xlfn.XLOOKUP(Table10[[#This Row],[Serial '#]],Table5[Serial '#],Table5[Supplier],,,)</f>
        <v>GameCo</v>
      </c>
      <c r="M82" s="3" t="s">
        <v>583</v>
      </c>
      <c r="N82" s="9">
        <v>6320</v>
      </c>
      <c r="O82" s="36">
        <v>1</v>
      </c>
      <c r="P82" s="11">
        <v>6320</v>
      </c>
      <c r="Q82" s="11">
        <v>4745</v>
      </c>
      <c r="R82" s="11">
        <v>1575</v>
      </c>
      <c r="S82" s="11">
        <v>379</v>
      </c>
      <c r="T82" s="11" t="str">
        <f>_xlfn.XLOOKUP(Table10[[#This Row],[Charity Association]],Table14[Charity Name],Table14[Billing Style],,,)</f>
        <v>Percentage</v>
      </c>
      <c r="U82" s="11">
        <v>433.2</v>
      </c>
      <c r="V82" s="15">
        <v>212</v>
      </c>
      <c r="W82" s="15">
        <v>158</v>
      </c>
      <c r="X82" s="11">
        <v>63.2</v>
      </c>
      <c r="Y82" s="69">
        <v>1241</v>
      </c>
      <c r="Z82">
        <v>6486</v>
      </c>
      <c r="AA82" s="3">
        <f>IF(Table10[[#This Row],[Location Name]]=E81,AA81,AA81+1)</f>
        <v>1042</v>
      </c>
      <c r="AB82" s="33">
        <f>Table10[[#This Row],[Date]]+25</f>
        <v>45329</v>
      </c>
    </row>
    <row r="83" spans="1:28" ht="14.25" x14ac:dyDescent="0.45">
      <c r="A83" s="3">
        <v>75</v>
      </c>
      <c r="B8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3" s="33">
        <v>45304</v>
      </c>
      <c r="E83" s="3" t="s">
        <v>300</v>
      </c>
      <c r="F83" s="3">
        <f>_xlfn.XLOOKUP(Table10[[#This Row],[Location Name]],IBTP_Locations[Location Name],IBTP_Locations[Payee Name],"",,)</f>
        <v>0</v>
      </c>
      <c r="G83" s="3" t="s">
        <v>23</v>
      </c>
      <c r="H83" s="3" t="str">
        <f>_xlfn.XLOOKUP(Table10[[#This Row],[Location Name]],IBTP_Locations[Location Name],IBTP_Locations[Sales Rep],,,)</f>
        <v>Sarcyk, Neil</v>
      </c>
      <c r="I83" s="3" t="str">
        <f>_xlfn.XLOOKUP(Table10[[#This Row],[Location Name]],IBTP_Locations[Location Name],IBTP_Locations[Marketing Rep],,,)</f>
        <v>M Comella Enterprises</v>
      </c>
      <c r="J83" s="11">
        <f>ROUNDDOWN(IF(Table10[[#This Row],[Marketing Rep]]=0,0,_xlfn.XLOOKUP(Table10[[#This Row],[Marketing Rep]],Table12[Name],Table12[Commission %]))*Table10[[#This Row],[Ticket Count]],2)</f>
        <v>76.5</v>
      </c>
      <c r="K83" s="3">
        <v>115900</v>
      </c>
      <c r="L83" s="3" t="str">
        <f>_xlfn.XLOOKUP(Table10[[#This Row],[Serial '#]],Table5[Serial '#],Table5[Supplier],,,)</f>
        <v>GameCo</v>
      </c>
      <c r="M83" s="3" t="s">
        <v>632</v>
      </c>
      <c r="N83" s="9">
        <v>5100</v>
      </c>
      <c r="O83" s="36">
        <v>2</v>
      </c>
      <c r="P83" s="11">
        <v>10200</v>
      </c>
      <c r="Q83" s="11">
        <v>8780</v>
      </c>
      <c r="R83" s="11">
        <v>1420</v>
      </c>
      <c r="S83" s="11">
        <v>612</v>
      </c>
      <c r="T83" s="11" t="str">
        <f>_xlfn.XLOOKUP(Table10[[#This Row],[Charity Association]],Table14[Charity Name],Table14[Billing Style],,,)</f>
        <v>Percentage</v>
      </c>
      <c r="U83" s="11">
        <v>499</v>
      </c>
      <c r="V83" s="15">
        <v>255</v>
      </c>
      <c r="W83" s="15">
        <v>142</v>
      </c>
      <c r="X83" s="11">
        <v>102</v>
      </c>
      <c r="Y83" s="69">
        <v>38424576</v>
      </c>
      <c r="Z83">
        <v>6487</v>
      </c>
      <c r="AA83" s="3">
        <f>IF(Table10[[#This Row],[Location Name]]=E82,AA82,AA82+1)</f>
        <v>1043</v>
      </c>
      <c r="AB83" s="33">
        <f>Table10[[#This Row],[Date]]+25</f>
        <v>45329</v>
      </c>
    </row>
    <row r="84" spans="1:28" ht="14.25" x14ac:dyDescent="0.45">
      <c r="A84" s="3">
        <v>76</v>
      </c>
      <c r="B8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4" s="33">
        <v>45306</v>
      </c>
      <c r="E84" s="3" t="s">
        <v>119</v>
      </c>
      <c r="F84" s="3">
        <f>_xlfn.XLOOKUP(Table10[[#This Row],[Location Name]],IBTP_Locations[Location Name],IBTP_Locations[Payee Name],"",,)</f>
        <v>0</v>
      </c>
      <c r="G84" s="3" t="s">
        <v>23</v>
      </c>
      <c r="H84" s="3" t="str">
        <f>_xlfn.XLOOKUP(Table10[[#This Row],[Location Name]],IBTP_Locations[Location Name],IBTP_Locations[Sales Rep],,,)</f>
        <v>Sarcyk, Neil</v>
      </c>
      <c r="I84" s="3" t="str">
        <f>_xlfn.XLOOKUP(Table10[[#This Row],[Location Name]],IBTP_Locations[Location Name],IBTP_Locations[Marketing Rep],,,)</f>
        <v>B and B Music</v>
      </c>
      <c r="J84" s="11">
        <f>ROUNDDOWN(IF(Table10[[#This Row],[Marketing Rep]]=0,0,_xlfn.XLOOKUP(Table10[[#This Row],[Marketing Rep]],Table12[Name],Table12[Commission %]))*Table10[[#This Row],[Ticket Count]],2)</f>
        <v>82.8</v>
      </c>
      <c r="K84" s="3" t="s">
        <v>2302</v>
      </c>
      <c r="L84" s="3" t="str">
        <f>_xlfn.XLOOKUP(Table10[[#This Row],[Serial '#]],Table5[Serial '#],Table5[Supplier],,,)</f>
        <v>GameCo</v>
      </c>
      <c r="M84" s="3" t="s">
        <v>349</v>
      </c>
      <c r="N84" s="9">
        <v>5520</v>
      </c>
      <c r="O84" s="36">
        <v>1</v>
      </c>
      <c r="P84" s="11">
        <v>5520</v>
      </c>
      <c r="Q84" s="11">
        <v>4560</v>
      </c>
      <c r="R84" s="11">
        <v>960</v>
      </c>
      <c r="S84" s="11">
        <v>331</v>
      </c>
      <c r="T84" s="11" t="str">
        <f>_xlfn.XLOOKUP(Table10[[#This Row],[Charity Association]],Table14[Charity Name],Table14[Billing Style],,,)</f>
        <v>Percentage</v>
      </c>
      <c r="U84" s="11">
        <v>337.2</v>
      </c>
      <c r="V84" s="15">
        <v>186</v>
      </c>
      <c r="W84" s="15">
        <v>96</v>
      </c>
      <c r="X84" s="11">
        <v>55.2</v>
      </c>
      <c r="Y84" s="69">
        <v>38424573</v>
      </c>
      <c r="Z84">
        <v>6488</v>
      </c>
      <c r="AA84" s="3">
        <f>IF(Table10[[#This Row],[Location Name]]=E83,AA83,AA83+1)</f>
        <v>1044</v>
      </c>
      <c r="AB84" s="33">
        <f>Table10[[#This Row],[Date]]+25</f>
        <v>45331</v>
      </c>
    </row>
    <row r="85" spans="1:28" ht="14.25" x14ac:dyDescent="0.45">
      <c r="A85" s="3">
        <v>77</v>
      </c>
      <c r="B8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5" s="33">
        <v>45306</v>
      </c>
      <c r="E85" s="3" t="s">
        <v>89</v>
      </c>
      <c r="F85" s="3">
        <f>_xlfn.XLOOKUP(Table10[[#This Row],[Location Name]],IBTP_Locations[Location Name],IBTP_Locations[Payee Name],"",,)</f>
        <v>0</v>
      </c>
      <c r="G85" s="3" t="s">
        <v>23</v>
      </c>
      <c r="H85" s="3" t="str">
        <f>_xlfn.XLOOKUP(Table10[[#This Row],[Location Name]],IBTP_Locations[Location Name],IBTP_Locations[Sales Rep],,,)</f>
        <v>Sarcyk, Neil</v>
      </c>
      <c r="I85" s="3" t="str">
        <f>_xlfn.XLOOKUP(Table10[[#This Row],[Location Name]],IBTP_Locations[Location Name],IBTP_Locations[Marketing Rep],,,)</f>
        <v>Combros</v>
      </c>
      <c r="J85" s="11">
        <f>ROUNDDOWN(IF(Table10[[#This Row],[Marketing Rep]]=0,0,_xlfn.XLOOKUP(Table10[[#This Row],[Marketing Rep]],Table12[Name],Table12[Commission %]))*Table10[[#This Row],[Ticket Count]],2)</f>
        <v>94.8</v>
      </c>
      <c r="K85" s="3" t="s">
        <v>2306</v>
      </c>
      <c r="L85" s="3" t="str">
        <f>_xlfn.XLOOKUP(Table10[[#This Row],[Serial '#]],Table5[Serial '#],Table5[Supplier],,,)</f>
        <v>GameCo</v>
      </c>
      <c r="M85" s="3" t="s">
        <v>349</v>
      </c>
      <c r="N85" s="9">
        <v>6320</v>
      </c>
      <c r="O85" s="36">
        <v>1</v>
      </c>
      <c r="P85" s="11">
        <v>6320</v>
      </c>
      <c r="Q85" s="11">
        <v>5360</v>
      </c>
      <c r="R85" s="11">
        <v>960</v>
      </c>
      <c r="S85" s="11">
        <v>331</v>
      </c>
      <c r="T85" s="11" t="str">
        <f>_xlfn.XLOOKUP(Table10[[#This Row],[Charity Association]],Table14[Charity Name],Table14[Billing Style],,,)</f>
        <v>Percentage</v>
      </c>
      <c r="U85" s="11">
        <v>337.2</v>
      </c>
      <c r="V85" s="15">
        <v>186</v>
      </c>
      <c r="W85" s="15">
        <v>96</v>
      </c>
      <c r="X85" s="11">
        <v>55.2</v>
      </c>
      <c r="Y85" s="69">
        <v>38424575</v>
      </c>
      <c r="Z85">
        <v>6489</v>
      </c>
      <c r="AA85" s="3">
        <f>IF(Table10[[#This Row],[Location Name]]=E84,AA84,AA84+1)</f>
        <v>1045</v>
      </c>
      <c r="AB85" s="33">
        <f>Table10[[#This Row],[Date]]+25</f>
        <v>45331</v>
      </c>
    </row>
    <row r="86" spans="1:28" ht="14.25" x14ac:dyDescent="0.45">
      <c r="A86" s="3">
        <v>78</v>
      </c>
      <c r="B8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6" s="33">
        <v>45306</v>
      </c>
      <c r="E86" s="3" t="s">
        <v>155</v>
      </c>
      <c r="F86" s="3" t="str">
        <f>_xlfn.XLOOKUP(Table10[[#This Row],[Location Name]],IBTP_Locations[Location Name],IBTP_Locations[Payee Name],"",,)</f>
        <v>Melron Inc DBA Mulligans</v>
      </c>
      <c r="G86" s="3" t="s">
        <v>23</v>
      </c>
      <c r="H86" s="3" t="str">
        <f>_xlfn.XLOOKUP(Table10[[#This Row],[Location Name]],IBTP_Locations[Location Name],IBTP_Locations[Sales Rep],,,)</f>
        <v>Sarcyk, Neil</v>
      </c>
      <c r="I86" s="3">
        <f>_xlfn.XLOOKUP(Table10[[#This Row],[Location Name]],IBTP_Locations[Location Name],IBTP_Locations[Marketing Rep],,,)</f>
        <v>0</v>
      </c>
      <c r="J86" s="11">
        <f>ROUNDDOWN(IF(Table10[[#This Row],[Marketing Rep]]=0,0,_xlfn.XLOOKUP(Table10[[#This Row],[Marketing Rep]],Table12[Name],Table12[Commission %]))*Table10[[#This Row],[Ticket Count]],2)</f>
        <v>0</v>
      </c>
      <c r="K86" s="3" t="s">
        <v>1642</v>
      </c>
      <c r="L86" s="3" t="str">
        <f>_xlfn.XLOOKUP(Table10[[#This Row],[Serial '#]],Table5[Serial '#],Table5[Supplier],,,)</f>
        <v>GameCo</v>
      </c>
      <c r="M86" s="3" t="s">
        <v>583</v>
      </c>
      <c r="N86" s="9">
        <v>6320</v>
      </c>
      <c r="O86" s="36">
        <v>1</v>
      </c>
      <c r="P86" s="11">
        <v>6320</v>
      </c>
      <c r="Q86" s="11">
        <v>4745</v>
      </c>
      <c r="R86" s="11">
        <v>1575</v>
      </c>
      <c r="S86" s="11">
        <v>379</v>
      </c>
      <c r="T86" s="11" t="str">
        <f>_xlfn.XLOOKUP(Table10[[#This Row],[Charity Association]],Table14[Charity Name],Table14[Billing Style],,,)</f>
        <v>Percentage</v>
      </c>
      <c r="U86" s="11">
        <v>433.2</v>
      </c>
      <c r="V86" s="15">
        <v>212</v>
      </c>
      <c r="W86" s="15">
        <v>158</v>
      </c>
      <c r="X86" s="11">
        <v>63.2</v>
      </c>
      <c r="Y86" s="69">
        <v>1710</v>
      </c>
      <c r="Z86">
        <v>6490</v>
      </c>
      <c r="AA86" s="3">
        <f>IF(Table10[[#This Row],[Location Name]]=E85,AA85,AA85+1)</f>
        <v>1046</v>
      </c>
      <c r="AB86" s="33">
        <f>Table10[[#This Row],[Date]]+25</f>
        <v>45331</v>
      </c>
    </row>
    <row r="87" spans="1:28" ht="14.25" x14ac:dyDescent="0.45">
      <c r="A87" s="3">
        <v>79</v>
      </c>
      <c r="B8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7" s="33">
        <v>45306</v>
      </c>
      <c r="E87" s="3" t="s">
        <v>155</v>
      </c>
      <c r="F87" s="3" t="str">
        <f>_xlfn.XLOOKUP(Table10[[#This Row],[Location Name]],IBTP_Locations[Location Name],IBTP_Locations[Payee Name],"",,)</f>
        <v>Melron Inc DBA Mulligans</v>
      </c>
      <c r="G87" s="3" t="s">
        <v>23</v>
      </c>
      <c r="H87" s="3" t="str">
        <f>_xlfn.XLOOKUP(Table10[[#This Row],[Location Name]],IBTP_Locations[Location Name],IBTP_Locations[Sales Rep],,,)</f>
        <v>Sarcyk, Neil</v>
      </c>
      <c r="I87" s="3">
        <f>_xlfn.XLOOKUP(Table10[[#This Row],[Location Name]],IBTP_Locations[Location Name],IBTP_Locations[Marketing Rep],,,)</f>
        <v>0</v>
      </c>
      <c r="J87" s="11">
        <f>ROUNDDOWN(IF(Table10[[#This Row],[Marketing Rep]]=0,0,_xlfn.XLOOKUP(Table10[[#This Row],[Marketing Rep]],Table12[Name],Table12[Commission %]))*Table10[[#This Row],[Ticket Count]],2)</f>
        <v>0</v>
      </c>
      <c r="K87" s="3" t="s">
        <v>2303</v>
      </c>
      <c r="L87" s="3" t="str">
        <f>_xlfn.XLOOKUP(Table10[[#This Row],[Serial '#]],Table5[Serial '#],Table5[Supplier],,,)</f>
        <v>GameCo</v>
      </c>
      <c r="M87" s="3" t="s">
        <v>349</v>
      </c>
      <c r="N87" s="9">
        <v>5520</v>
      </c>
      <c r="O87" s="36">
        <v>1</v>
      </c>
      <c r="P87" s="11">
        <v>5520</v>
      </c>
      <c r="Q87" s="11">
        <v>4560</v>
      </c>
      <c r="R87" s="11">
        <v>960</v>
      </c>
      <c r="S87" s="11">
        <v>331</v>
      </c>
      <c r="T87" s="11" t="str">
        <f>_xlfn.XLOOKUP(Table10[[#This Row],[Charity Association]],Table14[Charity Name],Table14[Billing Style],,,)</f>
        <v>Percentage</v>
      </c>
      <c r="U87" s="11">
        <v>337.2</v>
      </c>
      <c r="V87" s="15">
        <v>186</v>
      </c>
      <c r="W87" s="15">
        <v>96</v>
      </c>
      <c r="X87" s="11">
        <v>55.2</v>
      </c>
      <c r="Y87" s="69">
        <v>1710</v>
      </c>
      <c r="Z87">
        <v>6491</v>
      </c>
      <c r="AA87" s="3">
        <f>IF(Table10[[#This Row],[Location Name]]=E86,AA86,AA86+1)</f>
        <v>1046</v>
      </c>
      <c r="AB87" s="33">
        <f>Table10[[#This Row],[Date]]+25</f>
        <v>45331</v>
      </c>
    </row>
    <row r="88" spans="1:28" ht="14.25" x14ac:dyDescent="0.45">
      <c r="A88" s="3">
        <v>80</v>
      </c>
      <c r="B8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8" s="33">
        <v>45306</v>
      </c>
      <c r="E88" s="3" t="s">
        <v>155</v>
      </c>
      <c r="F88" s="3" t="str">
        <f>_xlfn.XLOOKUP(Table10[[#This Row],[Location Name]],IBTP_Locations[Location Name],IBTP_Locations[Payee Name],"",,)</f>
        <v>Melron Inc DBA Mulligans</v>
      </c>
      <c r="G88" s="3" t="s">
        <v>23</v>
      </c>
      <c r="H88" s="3" t="str">
        <f>_xlfn.XLOOKUP(Table10[[#This Row],[Location Name]],IBTP_Locations[Location Name],IBTP_Locations[Sales Rep],,,)</f>
        <v>Sarcyk, Neil</v>
      </c>
      <c r="I88" s="3">
        <f>_xlfn.XLOOKUP(Table10[[#This Row],[Location Name]],IBTP_Locations[Location Name],IBTP_Locations[Marketing Rep],,,)</f>
        <v>0</v>
      </c>
      <c r="J88" s="11">
        <f>ROUNDDOWN(IF(Table10[[#This Row],[Marketing Rep]]=0,0,_xlfn.XLOOKUP(Table10[[#This Row],[Marketing Rep]],Table12[Name],Table12[Commission %]))*Table10[[#This Row],[Ticket Count]],2)</f>
        <v>0</v>
      </c>
      <c r="K88" s="3" t="s">
        <v>2304</v>
      </c>
      <c r="L88" s="3" t="str">
        <f>_xlfn.XLOOKUP(Table10[[#This Row],[Serial '#]],Table5[Serial '#],Table5[Supplier],,,)</f>
        <v>GameCo</v>
      </c>
      <c r="M88" s="3" t="s">
        <v>349</v>
      </c>
      <c r="N88" s="9">
        <v>5520</v>
      </c>
      <c r="O88" s="36">
        <v>1</v>
      </c>
      <c r="P88" s="11">
        <v>5520</v>
      </c>
      <c r="Q88" s="11">
        <v>4560</v>
      </c>
      <c r="R88" s="11">
        <v>960</v>
      </c>
      <c r="S88" s="11">
        <v>331</v>
      </c>
      <c r="T88" s="11" t="str">
        <f>_xlfn.XLOOKUP(Table10[[#This Row],[Charity Association]],Table14[Charity Name],Table14[Billing Style],,,)</f>
        <v>Percentage</v>
      </c>
      <c r="U88" s="11">
        <v>337.2</v>
      </c>
      <c r="V88" s="15">
        <v>186</v>
      </c>
      <c r="W88" s="15">
        <v>96</v>
      </c>
      <c r="X88" s="11">
        <v>55.2</v>
      </c>
      <c r="Y88" s="69">
        <v>1710</v>
      </c>
      <c r="Z88">
        <v>6492</v>
      </c>
      <c r="AA88" s="3">
        <f>IF(Table10[[#This Row],[Location Name]]=E87,AA87,AA87+1)</f>
        <v>1046</v>
      </c>
      <c r="AB88" s="33">
        <f>Table10[[#This Row],[Date]]+25</f>
        <v>45331</v>
      </c>
    </row>
    <row r="89" spans="1:28" ht="14.25" x14ac:dyDescent="0.45">
      <c r="A89" s="3">
        <v>81</v>
      </c>
      <c r="B8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9" s="33">
        <v>45306</v>
      </c>
      <c r="E89" s="3" t="s">
        <v>155</v>
      </c>
      <c r="F89" s="3" t="str">
        <f>_xlfn.XLOOKUP(Table10[[#This Row],[Location Name]],IBTP_Locations[Location Name],IBTP_Locations[Payee Name],"",,)</f>
        <v>Melron Inc DBA Mulligans</v>
      </c>
      <c r="G89" s="3" t="s">
        <v>23</v>
      </c>
      <c r="H89" s="3" t="str">
        <f>_xlfn.XLOOKUP(Table10[[#This Row],[Location Name]],IBTP_Locations[Location Name],IBTP_Locations[Sales Rep],,,)</f>
        <v>Sarcyk, Neil</v>
      </c>
      <c r="I89" s="3">
        <f>_xlfn.XLOOKUP(Table10[[#This Row],[Location Name]],IBTP_Locations[Location Name],IBTP_Locations[Marketing Rep],,,)</f>
        <v>0</v>
      </c>
      <c r="J89" s="11">
        <f>ROUNDDOWN(IF(Table10[[#This Row],[Marketing Rep]]=0,0,_xlfn.XLOOKUP(Table10[[#This Row],[Marketing Rep]],Table12[Name],Table12[Commission %]))*Table10[[#This Row],[Ticket Count]],2)</f>
        <v>0</v>
      </c>
      <c r="K89" s="3" t="s">
        <v>2305</v>
      </c>
      <c r="L89" s="3" t="str">
        <f>_xlfn.XLOOKUP(Table10[[#This Row],[Serial '#]],Table5[Serial '#],Table5[Supplier],,,)</f>
        <v>GameCo</v>
      </c>
      <c r="M89" s="3" t="s">
        <v>349</v>
      </c>
      <c r="N89" s="9">
        <v>5520</v>
      </c>
      <c r="O89" s="36">
        <v>1</v>
      </c>
      <c r="P89" s="11">
        <v>5520</v>
      </c>
      <c r="Q89" s="11">
        <v>4560</v>
      </c>
      <c r="R89" s="11">
        <v>960</v>
      </c>
      <c r="S89" s="11">
        <v>331</v>
      </c>
      <c r="T89" s="11" t="str">
        <f>_xlfn.XLOOKUP(Table10[[#This Row],[Charity Association]],Table14[Charity Name],Table14[Billing Style],,,)</f>
        <v>Percentage</v>
      </c>
      <c r="U89" s="11">
        <v>337.2</v>
      </c>
      <c r="V89" s="15">
        <v>186</v>
      </c>
      <c r="W89" s="15">
        <v>96</v>
      </c>
      <c r="X89" s="11">
        <v>55.2</v>
      </c>
      <c r="Y89" s="69">
        <v>1710</v>
      </c>
      <c r="Z89">
        <v>6493</v>
      </c>
      <c r="AA89" s="3">
        <f>IF(Table10[[#This Row],[Location Name]]=E88,AA88,AA88+1)</f>
        <v>1046</v>
      </c>
      <c r="AB89" s="33">
        <f>Table10[[#This Row],[Date]]+25</f>
        <v>45331</v>
      </c>
    </row>
    <row r="90" spans="1:28" ht="14.25" x14ac:dyDescent="0.45">
      <c r="A90" s="3">
        <v>82</v>
      </c>
      <c r="B9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0" s="33">
        <v>45306</v>
      </c>
      <c r="E90" s="3" t="s">
        <v>147</v>
      </c>
      <c r="F90" s="3">
        <f>_xlfn.XLOOKUP(Table10[[#This Row],[Location Name]],IBTP_Locations[Location Name],IBTP_Locations[Payee Name],"",,)</f>
        <v>0</v>
      </c>
      <c r="G90" s="3" t="s">
        <v>21</v>
      </c>
      <c r="H90" s="3" t="str">
        <f>_xlfn.XLOOKUP(Table10[[#This Row],[Location Name]],IBTP_Locations[Location Name],IBTP_Locations[Sales Rep],,,)</f>
        <v>Sarcyk, Neil</v>
      </c>
      <c r="I90" s="3" t="str">
        <f>_xlfn.XLOOKUP(Table10[[#This Row],[Location Name]],IBTP_Locations[Location Name],IBTP_Locations[Marketing Rep],,,)</f>
        <v>M Comella Enterprises</v>
      </c>
      <c r="J90" s="11">
        <f>ROUNDDOWN(IF(Table10[[#This Row],[Marketing Rep]]=0,0,_xlfn.XLOOKUP(Table10[[#This Row],[Marketing Rep]],Table12[Name],Table12[Commission %]))*Table10[[#This Row],[Ticket Count]],2)</f>
        <v>82.8</v>
      </c>
      <c r="K90" s="3" t="s">
        <v>2271</v>
      </c>
      <c r="L90" s="3" t="str">
        <f>_xlfn.XLOOKUP(Table10[[#This Row],[Serial '#]],Table5[Serial '#],Table5[Supplier],,,)</f>
        <v>GameCo</v>
      </c>
      <c r="M90" s="3" t="s">
        <v>349</v>
      </c>
      <c r="N90" s="9">
        <v>5520</v>
      </c>
      <c r="O90" s="36">
        <v>1</v>
      </c>
      <c r="P90" s="11">
        <v>5520</v>
      </c>
      <c r="Q90" s="11">
        <v>4560</v>
      </c>
      <c r="R90" s="11">
        <v>960</v>
      </c>
      <c r="S90" s="11">
        <v>331</v>
      </c>
      <c r="T90" s="11" t="str">
        <f>_xlfn.XLOOKUP(Table10[[#This Row],[Charity Association]],Table14[Charity Name],Table14[Billing Style],,,)</f>
        <v>Flat Per Ticket</v>
      </c>
      <c r="U90" s="11">
        <v>172.8</v>
      </c>
      <c r="V90" s="15">
        <v>0</v>
      </c>
      <c r="W90" s="15">
        <v>172.8</v>
      </c>
      <c r="X90" s="11"/>
      <c r="Y90" s="69">
        <v>38424574</v>
      </c>
      <c r="Z90">
        <v>8384</v>
      </c>
      <c r="AA90" s="3">
        <f>IF(Table10[[#This Row],[Location Name]]=E89,AA89,AA89+1)</f>
        <v>1047</v>
      </c>
      <c r="AB90" s="33">
        <f>Table10[[#This Row],[Date]]+25</f>
        <v>45331</v>
      </c>
    </row>
    <row r="91" spans="1:28" ht="14.25" x14ac:dyDescent="0.45">
      <c r="A91" s="3">
        <v>83</v>
      </c>
      <c r="B9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1" s="33">
        <v>45306</v>
      </c>
      <c r="E91" s="3" t="s">
        <v>171</v>
      </c>
      <c r="F91" s="3">
        <f>_xlfn.XLOOKUP(Table10[[#This Row],[Location Name]],IBTP_Locations[Location Name],IBTP_Locations[Payee Name],"",,)</f>
        <v>0</v>
      </c>
      <c r="G91" s="3" t="s">
        <v>21</v>
      </c>
      <c r="H91" s="3" t="str">
        <f>_xlfn.XLOOKUP(Table10[[#This Row],[Location Name]],IBTP_Locations[Location Name],IBTP_Locations[Sales Rep],,,)</f>
        <v>Sarcyk, Neil</v>
      </c>
      <c r="I91" s="3">
        <f>_xlfn.XLOOKUP(Table10[[#This Row],[Location Name]],IBTP_Locations[Location Name],IBTP_Locations[Marketing Rep],,,)</f>
        <v>0</v>
      </c>
      <c r="J91" s="11">
        <f>ROUNDDOWN(IF(Table10[[#This Row],[Marketing Rep]]=0,0,_xlfn.XLOOKUP(Table10[[#This Row],[Marketing Rep]],Table12[Name],Table12[Commission %]))*Table10[[#This Row],[Ticket Count]],2)</f>
        <v>0</v>
      </c>
      <c r="K91" s="3" t="s">
        <v>2255</v>
      </c>
      <c r="L91" s="3" t="str">
        <f>_xlfn.XLOOKUP(Table10[[#This Row],[Serial '#]],Table5[Serial '#],Table5[Supplier],,,)</f>
        <v>GameCo</v>
      </c>
      <c r="M91" s="3" t="s">
        <v>634</v>
      </c>
      <c r="N91" s="9">
        <v>3990</v>
      </c>
      <c r="O91" s="36">
        <v>1</v>
      </c>
      <c r="P91" s="11">
        <v>3990</v>
      </c>
      <c r="Q91" s="11">
        <v>3300</v>
      </c>
      <c r="R91" s="11">
        <v>690</v>
      </c>
      <c r="S91" s="11">
        <v>239</v>
      </c>
      <c r="T91" s="11" t="str">
        <f>_xlfn.XLOOKUP(Table10[[#This Row],[Charity Association]],Table14[Charity Name],Table14[Billing Style],,,)</f>
        <v>Flat Per Ticket</v>
      </c>
      <c r="U91" s="11">
        <v>107.35</v>
      </c>
      <c r="V91" s="15">
        <v>0</v>
      </c>
      <c r="W91" s="15">
        <v>107.35</v>
      </c>
      <c r="X91" s="11"/>
      <c r="Y91" s="69">
        <v>38447312</v>
      </c>
      <c r="Z91">
        <v>8385</v>
      </c>
      <c r="AA91" s="3">
        <f>IF(Table10[[#This Row],[Location Name]]=E90,AA90,AA90+1)</f>
        <v>1048</v>
      </c>
      <c r="AB91" s="33">
        <f>Table10[[#This Row],[Date]]+25</f>
        <v>45331</v>
      </c>
    </row>
    <row r="92" spans="1:28" ht="14.25" x14ac:dyDescent="0.45">
      <c r="A92" s="3">
        <v>84</v>
      </c>
      <c r="B9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2" s="33">
        <v>45307</v>
      </c>
      <c r="F92" s="3" t="str">
        <f>_xlfn.XLOOKUP(Table10[[#This Row],[Location Name]],IBTP_Locations[Location Name],IBTP_Locations[Payee Name],"",,)</f>
        <v/>
      </c>
      <c r="G92" s="3" t="e">
        <v>#N/A</v>
      </c>
      <c r="H92" s="3" t="e">
        <f>_xlfn.XLOOKUP(Table10[[#This Row],[Location Name]],IBTP_Locations[Location Name],IBTP_Locations[Sales Rep],,,)</f>
        <v>#N/A</v>
      </c>
      <c r="I92" s="3" t="e">
        <f>_xlfn.XLOOKUP(Table10[[#This Row],[Location Name]],IBTP_Locations[Location Name],IBTP_Locations[Marketing Rep],,,)</f>
        <v>#N/A</v>
      </c>
      <c r="J92" s="11" t="e">
        <f>ROUNDDOWN(IF(Table10[[#This Row],[Marketing Rep]]=0,0,_xlfn.XLOOKUP(Table10[[#This Row],[Marketing Rep]],Table12[Name],Table12[Commission %]))*Table10[[#This Row],[Ticket Count]],2)</f>
        <v>#N/A</v>
      </c>
      <c r="L92" s="3" t="e">
        <f>_xlfn.XLOOKUP(Table10[[#This Row],[Serial '#]],Table5[Serial '#],Table5[Supplier],,,)</f>
        <v>#N/A</v>
      </c>
      <c r="N92" s="9"/>
      <c r="O92" s="36"/>
      <c r="P92" s="11" t="s">
        <v>3647</v>
      </c>
      <c r="Q92" s="11" t="s">
        <v>3647</v>
      </c>
      <c r="R92" s="11"/>
      <c r="S92" s="11">
        <v>310</v>
      </c>
      <c r="T92" s="11" t="e">
        <f>_xlfn.XLOOKUP(Table10[[#This Row],[Charity Association]],Table14[Charity Name],Table14[Billing Style],,,)</f>
        <v>#N/A</v>
      </c>
      <c r="U92" s="11">
        <v>0</v>
      </c>
      <c r="V92" s="15">
        <v>0</v>
      </c>
      <c r="W92" s="15">
        <v>0</v>
      </c>
      <c r="X92" s="11"/>
      <c r="Y92" s="69"/>
      <c r="Z92">
        <v>6482</v>
      </c>
      <c r="AA92" s="3">
        <f>IF(Table10[[#This Row],[Location Name]]=E91,AA91,AA91+1)</f>
        <v>1049</v>
      </c>
      <c r="AB92" s="33">
        <f>Table10[[#This Row],[Date]]+25</f>
        <v>45332</v>
      </c>
    </row>
    <row r="93" spans="1:28" ht="14.25" x14ac:dyDescent="0.45">
      <c r="A93" s="3">
        <v>85</v>
      </c>
      <c r="B9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3" s="33">
        <v>45307</v>
      </c>
      <c r="E93" s="3" t="s">
        <v>75</v>
      </c>
      <c r="F93" s="3">
        <f>_xlfn.XLOOKUP(Table10[[#This Row],[Location Name]],IBTP_Locations[Location Name],IBTP_Locations[Payee Name],"",,)</f>
        <v>0</v>
      </c>
      <c r="G93" s="3" t="s">
        <v>23</v>
      </c>
      <c r="H93" s="3" t="str">
        <f>_xlfn.XLOOKUP(Table10[[#This Row],[Location Name]],IBTP_Locations[Location Name],IBTP_Locations[Sales Rep],,,)</f>
        <v>Sarcyk, Neil</v>
      </c>
      <c r="I93" s="3" t="str">
        <f>_xlfn.XLOOKUP(Table10[[#This Row],[Location Name]],IBTP_Locations[Location Name],IBTP_Locations[Marketing Rep],,,)</f>
        <v>Combros</v>
      </c>
      <c r="J93" s="11">
        <f>ROUNDDOWN(IF(Table10[[#This Row],[Marketing Rep]]=0,0,_xlfn.XLOOKUP(Table10[[#This Row],[Marketing Rep]],Table12[Name],Table12[Commission %]))*Table10[[#This Row],[Ticket Count]],2)</f>
        <v>45</v>
      </c>
      <c r="K93" s="3" t="s">
        <v>1528</v>
      </c>
      <c r="L93" s="3" t="str">
        <f>_xlfn.XLOOKUP(Table10[[#This Row],[Serial '#]],Table5[Serial '#],Table5[Supplier],,,)</f>
        <v>GameCo</v>
      </c>
      <c r="M93" s="3" t="s">
        <v>352</v>
      </c>
      <c r="N93" s="9">
        <v>3000</v>
      </c>
      <c r="O93" s="36">
        <v>1</v>
      </c>
      <c r="P93" s="11">
        <v>3000</v>
      </c>
      <c r="Q93" s="11">
        <v>2250</v>
      </c>
      <c r="R93" s="11">
        <v>750</v>
      </c>
      <c r="S93" s="11">
        <v>180</v>
      </c>
      <c r="T93" s="11" t="str">
        <f>_xlfn.XLOOKUP(Table10[[#This Row],[Charity Association]],Table14[Charity Name],Table14[Billing Style],,,)</f>
        <v>Percentage</v>
      </c>
      <c r="U93" s="11">
        <v>207</v>
      </c>
      <c r="V93" s="15">
        <v>102</v>
      </c>
      <c r="W93" s="15">
        <v>75</v>
      </c>
      <c r="X93" s="11">
        <v>30</v>
      </c>
      <c r="Y93" s="69">
        <v>524</v>
      </c>
      <c r="Z93">
        <v>6494</v>
      </c>
      <c r="AA93" s="3">
        <f>IF(Table10[[#This Row],[Location Name]]=E92,AA92,AA92+1)</f>
        <v>1050</v>
      </c>
      <c r="AB93" s="33">
        <f>Table10[[#This Row],[Date]]+25</f>
        <v>45332</v>
      </c>
    </row>
    <row r="94" spans="1:28" ht="14.25" x14ac:dyDescent="0.45">
      <c r="A94" s="3">
        <v>86</v>
      </c>
      <c r="B9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4" s="33">
        <v>45308</v>
      </c>
      <c r="E94" s="3" t="s">
        <v>97</v>
      </c>
      <c r="F94" s="3">
        <f>_xlfn.XLOOKUP(Table10[[#This Row],[Location Name]],IBTP_Locations[Location Name],IBTP_Locations[Payee Name],"",,)</f>
        <v>0</v>
      </c>
      <c r="G94" s="3" t="s">
        <v>20</v>
      </c>
      <c r="H94" s="3" t="str">
        <f>_xlfn.XLOOKUP(Table10[[#This Row],[Location Name]],IBTP_Locations[Location Name],IBTP_Locations[Sales Rep],,,)</f>
        <v>Sarcyk, Neil</v>
      </c>
      <c r="I94" s="3" t="str">
        <f>_xlfn.XLOOKUP(Table10[[#This Row],[Location Name]],IBTP_Locations[Location Name],IBTP_Locations[Marketing Rep],,,)</f>
        <v>M Comella Enterprises</v>
      </c>
      <c r="J94" s="11">
        <f>ROUNDDOWN(IF(Table10[[#This Row],[Marketing Rep]]=0,0,_xlfn.XLOOKUP(Table10[[#This Row],[Marketing Rep]],Table12[Name],Table12[Commission %]))*Table10[[#This Row],[Ticket Count]],2)</f>
        <v>82.8</v>
      </c>
      <c r="K94" s="3" t="s">
        <v>2286</v>
      </c>
      <c r="L94" s="3" t="str">
        <f>_xlfn.XLOOKUP(Table10[[#This Row],[Serial '#]],Table5[Serial '#],Table5[Supplier],,,)</f>
        <v>GameCo</v>
      </c>
      <c r="M94" s="3" t="s">
        <v>349</v>
      </c>
      <c r="N94" s="9">
        <v>5520</v>
      </c>
      <c r="O94" s="36">
        <v>1</v>
      </c>
      <c r="P94" s="11">
        <v>5520</v>
      </c>
      <c r="Q94" s="11">
        <v>4560</v>
      </c>
      <c r="R94" s="11">
        <v>960</v>
      </c>
      <c r="S94" s="11">
        <v>331</v>
      </c>
      <c r="T94" s="11" t="str">
        <f>_xlfn.XLOOKUP(Table10[[#This Row],[Charity Association]],Table14[Charity Name],Table14[Billing Style],,,)</f>
        <v>Flat Per Ticket</v>
      </c>
      <c r="U94" s="11">
        <v>172.8</v>
      </c>
      <c r="V94" s="15">
        <v>0</v>
      </c>
      <c r="W94" s="15">
        <v>172.8</v>
      </c>
      <c r="X94" s="11"/>
      <c r="Y94" s="69">
        <v>7051</v>
      </c>
      <c r="Z94">
        <v>1121</v>
      </c>
      <c r="AA94" s="3">
        <f>IF(Table10[[#This Row],[Location Name]]=E93,AA93,AA93+1)</f>
        <v>1051</v>
      </c>
      <c r="AB94" s="33">
        <f>Table10[[#This Row],[Date]]+25</f>
        <v>45333</v>
      </c>
    </row>
    <row r="95" spans="1:28" ht="14.25" x14ac:dyDescent="0.45">
      <c r="A95" s="3">
        <v>87</v>
      </c>
      <c r="B9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5" s="33">
        <v>45308</v>
      </c>
      <c r="E95" s="3" t="s">
        <v>97</v>
      </c>
      <c r="F95" s="3">
        <f>_xlfn.XLOOKUP(Table10[[#This Row],[Location Name]],IBTP_Locations[Location Name],IBTP_Locations[Payee Name],"",,)</f>
        <v>0</v>
      </c>
      <c r="G95" s="3" t="s">
        <v>20</v>
      </c>
      <c r="H95" s="3" t="str">
        <f>_xlfn.XLOOKUP(Table10[[#This Row],[Location Name]],IBTP_Locations[Location Name],IBTP_Locations[Sales Rep],,,)</f>
        <v>Sarcyk, Neil</v>
      </c>
      <c r="I95" s="3" t="str">
        <f>_xlfn.XLOOKUP(Table10[[#This Row],[Location Name]],IBTP_Locations[Location Name],IBTP_Locations[Marketing Rep],,,)</f>
        <v>M Comella Enterprises</v>
      </c>
      <c r="J95" s="11">
        <f>ROUNDDOWN(IF(Table10[[#This Row],[Marketing Rep]]=0,0,_xlfn.XLOOKUP(Table10[[#This Row],[Marketing Rep]],Table12[Name],Table12[Commission %]))*Table10[[#This Row],[Ticket Count]],2)</f>
        <v>45</v>
      </c>
      <c r="K95" s="3" t="s">
        <v>2287</v>
      </c>
      <c r="L95" s="3" t="str">
        <f>_xlfn.XLOOKUP(Table10[[#This Row],[Serial '#]],Table5[Serial '#],Table5[Supplier],,,)</f>
        <v>GameCo</v>
      </c>
      <c r="M95" s="3" t="s">
        <v>352</v>
      </c>
      <c r="N95" s="9">
        <v>3000</v>
      </c>
      <c r="O95" s="36">
        <v>1</v>
      </c>
      <c r="P95" s="11">
        <v>3000</v>
      </c>
      <c r="Q95" s="11">
        <v>2250</v>
      </c>
      <c r="R95" s="11">
        <v>750</v>
      </c>
      <c r="S95" s="11">
        <v>180</v>
      </c>
      <c r="T95" s="11" t="str">
        <f>_xlfn.XLOOKUP(Table10[[#This Row],[Charity Association]],Table14[Charity Name],Table14[Billing Style],,,)</f>
        <v>Flat Per Ticket</v>
      </c>
      <c r="U95" s="11">
        <v>93</v>
      </c>
      <c r="V95" s="15">
        <v>0</v>
      </c>
      <c r="W95" s="15">
        <v>93</v>
      </c>
      <c r="X95" s="11"/>
      <c r="Y95" s="69">
        <v>7051</v>
      </c>
      <c r="Z95">
        <v>1122</v>
      </c>
      <c r="AA95" s="3">
        <f>IF(Table10[[#This Row],[Location Name]]=E94,AA94,AA94+1)</f>
        <v>1051</v>
      </c>
      <c r="AB95" s="33">
        <f>Table10[[#This Row],[Date]]+25</f>
        <v>45333</v>
      </c>
    </row>
    <row r="96" spans="1:28" ht="14.25" x14ac:dyDescent="0.45">
      <c r="A96" s="3">
        <v>88</v>
      </c>
      <c r="B9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6" s="33">
        <v>45309</v>
      </c>
      <c r="E96" s="3" t="s">
        <v>70</v>
      </c>
      <c r="F96" s="3">
        <f>_xlfn.XLOOKUP(Table10[[#This Row],[Location Name]],IBTP_Locations[Location Name],IBTP_Locations[Payee Name],"",,)</f>
        <v>0</v>
      </c>
      <c r="G96" s="3" t="s">
        <v>20</v>
      </c>
      <c r="H96" s="3" t="str">
        <f>_xlfn.XLOOKUP(Table10[[#This Row],[Location Name]],IBTP_Locations[Location Name],IBTP_Locations[Sales Rep],,,)</f>
        <v>Sarcyk, Neil</v>
      </c>
      <c r="I96" s="3" t="str">
        <f>_xlfn.XLOOKUP(Table10[[#This Row],[Location Name]],IBTP_Locations[Location Name],IBTP_Locations[Marketing Rep],,,)</f>
        <v>M Comella Enterprises</v>
      </c>
      <c r="J96" s="11">
        <f>ROUNDDOWN(IF(Table10[[#This Row],[Marketing Rep]]=0,0,_xlfn.XLOOKUP(Table10[[#This Row],[Marketing Rep]],Table12[Name],Table12[Commission %]))*Table10[[#This Row],[Ticket Count]],2)</f>
        <v>94.8</v>
      </c>
      <c r="K96" s="3" t="s">
        <v>2307</v>
      </c>
      <c r="L96" s="3" t="str">
        <f>_xlfn.XLOOKUP(Table10[[#This Row],[Serial '#]],Table5[Serial '#],Table5[Supplier],,,)</f>
        <v>GameCo</v>
      </c>
      <c r="M96" s="3" t="s">
        <v>607</v>
      </c>
      <c r="N96" s="9">
        <v>6320</v>
      </c>
      <c r="O96" s="36">
        <v>1</v>
      </c>
      <c r="P96" s="11">
        <v>6320</v>
      </c>
      <c r="Q96" s="11">
        <v>4745</v>
      </c>
      <c r="R96" s="11">
        <v>1575</v>
      </c>
      <c r="S96" s="11">
        <v>379</v>
      </c>
      <c r="T96" s="11" t="str">
        <f>_xlfn.XLOOKUP(Table10[[#This Row],[Charity Association]],Table14[Charity Name],Table14[Billing Style],,,)</f>
        <v>Flat Per Ticket</v>
      </c>
      <c r="U96" s="11">
        <v>198.8</v>
      </c>
      <c r="V96" s="15">
        <v>0</v>
      </c>
      <c r="W96" s="15">
        <v>198.8</v>
      </c>
      <c r="X96" s="11"/>
      <c r="Y96" s="69">
        <v>9786</v>
      </c>
      <c r="Z96">
        <v>1123</v>
      </c>
      <c r="AA96" s="3">
        <f>IF(Table10[[#This Row],[Location Name]]=E95,AA95,AA95+1)</f>
        <v>1052</v>
      </c>
      <c r="AB96" s="33">
        <f>Table10[[#This Row],[Date]]+25</f>
        <v>45334</v>
      </c>
    </row>
    <row r="97" spans="1:28" ht="14.25" x14ac:dyDescent="0.45">
      <c r="A97" s="3">
        <v>89</v>
      </c>
      <c r="B9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7" s="33">
        <v>45309</v>
      </c>
      <c r="E97" s="3" t="s">
        <v>247</v>
      </c>
      <c r="F97" s="3">
        <f>_xlfn.XLOOKUP(Table10[[#This Row],[Location Name]],IBTP_Locations[Location Name],IBTP_Locations[Payee Name],"",,)</f>
        <v>0</v>
      </c>
      <c r="G97" s="3" t="s">
        <v>22</v>
      </c>
      <c r="H97" s="3" t="str">
        <f>_xlfn.XLOOKUP(Table10[[#This Row],[Location Name]],IBTP_Locations[Location Name],IBTP_Locations[Sales Rep],,,)</f>
        <v>Sarcyk, Neil</v>
      </c>
      <c r="I97" s="3">
        <f>_xlfn.XLOOKUP(Table10[[#This Row],[Location Name]],IBTP_Locations[Location Name],IBTP_Locations[Marketing Rep],,,)</f>
        <v>0</v>
      </c>
      <c r="J97" s="11">
        <f>ROUNDDOWN(IF(Table10[[#This Row],[Marketing Rep]]=0,0,_xlfn.XLOOKUP(Table10[[#This Row],[Marketing Rep]],Table12[Name],Table12[Commission %]))*Table10[[#This Row],[Ticket Count]],2)</f>
        <v>0</v>
      </c>
      <c r="K97" s="3" t="s">
        <v>2294</v>
      </c>
      <c r="L97" s="3" t="str">
        <f>_xlfn.XLOOKUP(Table10[[#This Row],[Serial '#]],Table5[Serial '#],Table5[Supplier],,,)</f>
        <v>GameCo</v>
      </c>
      <c r="M97" s="3" t="s">
        <v>589</v>
      </c>
      <c r="N97" s="9">
        <v>6320</v>
      </c>
      <c r="O97" s="36">
        <v>1</v>
      </c>
      <c r="P97" s="11">
        <v>6320</v>
      </c>
      <c r="Q97" s="11">
        <v>4745</v>
      </c>
      <c r="R97" s="11">
        <v>1575</v>
      </c>
      <c r="S97" s="11">
        <v>379</v>
      </c>
      <c r="T97" s="11" t="str">
        <f>_xlfn.XLOOKUP(Table10[[#This Row],[Charity Association]],Table14[Charity Name],Table14[Billing Style],,,)</f>
        <v>Flat Per Ticket</v>
      </c>
      <c r="U97" s="11">
        <v>198.8</v>
      </c>
      <c r="V97" s="15">
        <v>0</v>
      </c>
      <c r="W97" s="15">
        <v>198.8</v>
      </c>
      <c r="X97" s="11"/>
      <c r="Y97" s="69">
        <v>1446</v>
      </c>
      <c r="Z97" t="s">
        <v>4044</v>
      </c>
      <c r="AA97" s="3">
        <f>IF(Table10[[#This Row],[Location Name]]=E96,AA96,AA96+1)</f>
        <v>1053</v>
      </c>
      <c r="AB97" s="33">
        <f>Table10[[#This Row],[Date]]+25</f>
        <v>45334</v>
      </c>
    </row>
    <row r="98" spans="1:28" ht="14.25" x14ac:dyDescent="0.45">
      <c r="A98" s="3">
        <v>90</v>
      </c>
      <c r="B9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8" s="33">
        <v>45309</v>
      </c>
      <c r="E98" s="3" t="s">
        <v>247</v>
      </c>
      <c r="F98" s="3">
        <f>_xlfn.XLOOKUP(Table10[[#This Row],[Location Name]],IBTP_Locations[Location Name],IBTP_Locations[Payee Name],"",,)</f>
        <v>0</v>
      </c>
      <c r="G98" s="3" t="s">
        <v>22</v>
      </c>
      <c r="H98" s="3" t="str">
        <f>_xlfn.XLOOKUP(Table10[[#This Row],[Location Name]],IBTP_Locations[Location Name],IBTP_Locations[Sales Rep],,,)</f>
        <v>Sarcyk, Neil</v>
      </c>
      <c r="I98" s="3">
        <f>_xlfn.XLOOKUP(Table10[[#This Row],[Location Name]],IBTP_Locations[Location Name],IBTP_Locations[Marketing Rep],,,)</f>
        <v>0</v>
      </c>
      <c r="J98" s="11">
        <f>ROUNDDOWN(IF(Table10[[#This Row],[Marketing Rep]]=0,0,_xlfn.XLOOKUP(Table10[[#This Row],[Marketing Rep]],Table12[Name],Table12[Commission %]))*Table10[[#This Row],[Ticket Count]],2)</f>
        <v>0</v>
      </c>
      <c r="K98" s="3" t="s">
        <v>2342</v>
      </c>
      <c r="L98" s="3" t="str">
        <f>_xlfn.XLOOKUP(Table10[[#This Row],[Serial '#]],Table5[Serial '#],Table5[Supplier],,,)</f>
        <v>GameCo</v>
      </c>
      <c r="M98" s="3" t="s">
        <v>349</v>
      </c>
      <c r="N98" s="9">
        <v>5520</v>
      </c>
      <c r="O98" s="36">
        <v>1</v>
      </c>
      <c r="P98" s="11">
        <v>5520</v>
      </c>
      <c r="Q98" s="11">
        <v>4560</v>
      </c>
      <c r="R98" s="11">
        <v>960</v>
      </c>
      <c r="S98" s="11">
        <v>331</v>
      </c>
      <c r="T98" s="11" t="str">
        <f>_xlfn.XLOOKUP(Table10[[#This Row],[Charity Association]],Table14[Charity Name],Table14[Billing Style],,,)</f>
        <v>Flat Per Ticket</v>
      </c>
      <c r="U98" s="11">
        <v>172.8</v>
      </c>
      <c r="V98" s="15">
        <v>0</v>
      </c>
      <c r="W98" s="15">
        <v>172.8</v>
      </c>
      <c r="X98" s="11"/>
      <c r="Y98" s="69">
        <v>1446</v>
      </c>
      <c r="Z98" t="s">
        <v>4044</v>
      </c>
      <c r="AA98" s="3">
        <f>IF(Table10[[#This Row],[Location Name]]=E97,AA97,AA97+1)</f>
        <v>1053</v>
      </c>
      <c r="AB98" s="33">
        <f>Table10[[#This Row],[Date]]+25</f>
        <v>45334</v>
      </c>
    </row>
    <row r="99" spans="1:28" ht="14.25" x14ac:dyDescent="0.45">
      <c r="A99" s="3">
        <v>91</v>
      </c>
      <c r="B9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9" s="33">
        <v>45310</v>
      </c>
      <c r="E99" s="3" t="s">
        <v>125</v>
      </c>
      <c r="F99" s="3">
        <f>_xlfn.XLOOKUP(Table10[[#This Row],[Location Name]],IBTP_Locations[Location Name],IBTP_Locations[Payee Name],"",,)</f>
        <v>0</v>
      </c>
      <c r="G99" s="3" t="s">
        <v>23</v>
      </c>
      <c r="H99" s="3" t="str">
        <f>_xlfn.XLOOKUP(Table10[[#This Row],[Location Name]],IBTP_Locations[Location Name],IBTP_Locations[Sales Rep],,,)</f>
        <v>Sarcyk, Neil</v>
      </c>
      <c r="I99" s="3" t="str">
        <f>_xlfn.XLOOKUP(Table10[[#This Row],[Location Name]],IBTP_Locations[Location Name],IBTP_Locations[Marketing Rep],,,)</f>
        <v>M Comella Enterprises</v>
      </c>
      <c r="J99" s="11">
        <f>ROUNDDOWN(IF(Table10[[#This Row],[Marketing Rep]]=0,0,_xlfn.XLOOKUP(Table10[[#This Row],[Marketing Rep]],Table12[Name],Table12[Commission %]))*Table10[[#This Row],[Ticket Count]],2)</f>
        <v>45</v>
      </c>
      <c r="K99" s="3" t="s">
        <v>1529</v>
      </c>
      <c r="L99" s="3" t="str">
        <f>_xlfn.XLOOKUP(Table10[[#This Row],[Serial '#]],Table5[Serial '#],Table5[Supplier],,,)</f>
        <v>GameCo</v>
      </c>
      <c r="M99" s="3" t="s">
        <v>352</v>
      </c>
      <c r="N99" s="9">
        <v>3000</v>
      </c>
      <c r="O99" s="36">
        <v>1</v>
      </c>
      <c r="P99" s="11">
        <v>3000</v>
      </c>
      <c r="Q99" s="11">
        <v>2250</v>
      </c>
      <c r="R99" s="11">
        <v>750</v>
      </c>
      <c r="S99" s="11">
        <v>180</v>
      </c>
      <c r="T99" s="11" t="str">
        <f>_xlfn.XLOOKUP(Table10[[#This Row],[Charity Association]],Table14[Charity Name],Table14[Billing Style],,,)</f>
        <v>Percentage</v>
      </c>
      <c r="U99" s="11">
        <v>207</v>
      </c>
      <c r="V99" s="15">
        <v>102</v>
      </c>
      <c r="W99" s="15">
        <v>75</v>
      </c>
      <c r="X99" s="11">
        <v>30</v>
      </c>
      <c r="Y99" s="69">
        <v>5980</v>
      </c>
      <c r="Z99">
        <v>6511</v>
      </c>
      <c r="AA99" s="3">
        <f>IF(Table10[[#This Row],[Location Name]]=E98,AA98,AA98+1)</f>
        <v>1054</v>
      </c>
      <c r="AB99" s="33">
        <f>Table10[[#This Row],[Date]]+25</f>
        <v>45335</v>
      </c>
    </row>
    <row r="100" spans="1:28" ht="14.25" x14ac:dyDescent="0.45">
      <c r="A100" s="3">
        <v>92</v>
      </c>
      <c r="B10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00" s="33">
        <v>45310</v>
      </c>
      <c r="E100" s="3" t="s">
        <v>125</v>
      </c>
      <c r="F100" s="3">
        <f>_xlfn.XLOOKUP(Table10[[#This Row],[Location Name]],IBTP_Locations[Location Name],IBTP_Locations[Payee Name],"",,)</f>
        <v>0</v>
      </c>
      <c r="G100" s="3" t="s">
        <v>23</v>
      </c>
      <c r="H100" s="3" t="str">
        <f>_xlfn.XLOOKUP(Table10[[#This Row],[Location Name]],IBTP_Locations[Location Name],IBTP_Locations[Sales Rep],,,)</f>
        <v>Sarcyk, Neil</v>
      </c>
      <c r="I100" s="3" t="str">
        <f>_xlfn.XLOOKUP(Table10[[#This Row],[Location Name]],IBTP_Locations[Location Name],IBTP_Locations[Marketing Rep],,,)</f>
        <v>M Comella Enterprises</v>
      </c>
      <c r="J100" s="11">
        <f>ROUNDDOWN(IF(Table10[[#This Row],[Marketing Rep]]=0,0,_xlfn.XLOOKUP(Table10[[#This Row],[Marketing Rep]],Table12[Name],Table12[Commission %]))*Table10[[#This Row],[Ticket Count]],2)</f>
        <v>82.8</v>
      </c>
      <c r="K100" s="3" t="s">
        <v>2308</v>
      </c>
      <c r="L100" s="3" t="str">
        <f>_xlfn.XLOOKUP(Table10[[#This Row],[Serial '#]],Table5[Serial '#],Table5[Supplier],,,)</f>
        <v>GameCo</v>
      </c>
      <c r="M100" s="3" t="s">
        <v>349</v>
      </c>
      <c r="N100" s="9">
        <v>5520</v>
      </c>
      <c r="O100" s="36">
        <v>1</v>
      </c>
      <c r="P100" s="11">
        <v>5520</v>
      </c>
      <c r="Q100" s="11">
        <v>4560</v>
      </c>
      <c r="R100" s="11">
        <v>960</v>
      </c>
      <c r="S100" s="11">
        <v>331</v>
      </c>
      <c r="T100" s="11" t="str">
        <f>_xlfn.XLOOKUP(Table10[[#This Row],[Charity Association]],Table14[Charity Name],Table14[Billing Style],,,)</f>
        <v>Percentage</v>
      </c>
      <c r="U100" s="11">
        <v>337.2</v>
      </c>
      <c r="V100" s="15">
        <v>186</v>
      </c>
      <c r="W100" s="15">
        <v>96</v>
      </c>
      <c r="X100" s="11">
        <v>55.2</v>
      </c>
      <c r="Y100" s="69">
        <v>5980</v>
      </c>
      <c r="Z100">
        <v>6512</v>
      </c>
      <c r="AA100" s="3">
        <f>IF(Table10[[#This Row],[Location Name]]=E99,AA99,AA99+1)</f>
        <v>1054</v>
      </c>
      <c r="AB100" s="33">
        <f>Table10[[#This Row],[Date]]+25</f>
        <v>45335</v>
      </c>
    </row>
    <row r="101" spans="1:28" ht="14.25" x14ac:dyDescent="0.45">
      <c r="A101" s="3">
        <v>93</v>
      </c>
      <c r="B10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01" s="33">
        <v>45310</v>
      </c>
      <c r="E101" s="3" t="s">
        <v>147</v>
      </c>
      <c r="F101" s="3">
        <f>_xlfn.XLOOKUP(Table10[[#This Row],[Location Name]],IBTP_Locations[Location Name],IBTP_Locations[Payee Name],"",,)</f>
        <v>0</v>
      </c>
      <c r="G101" s="3" t="s">
        <v>21</v>
      </c>
      <c r="H101" s="3" t="str">
        <f>_xlfn.XLOOKUP(Table10[[#This Row],[Location Name]],IBTP_Locations[Location Name],IBTP_Locations[Sales Rep],,,)</f>
        <v>Sarcyk, Neil</v>
      </c>
      <c r="I101" s="3" t="str">
        <f>_xlfn.XLOOKUP(Table10[[#This Row],[Location Name]],IBTP_Locations[Location Name],IBTP_Locations[Marketing Rep],,,)</f>
        <v>M Comella Enterprises</v>
      </c>
      <c r="J101" s="11">
        <f>ROUNDDOWN(IF(Table10[[#This Row],[Marketing Rep]]=0,0,_xlfn.XLOOKUP(Table10[[#This Row],[Marketing Rep]],Table12[Name],Table12[Commission %]))*Table10[[#This Row],[Ticket Count]],2)</f>
        <v>82.8</v>
      </c>
      <c r="K101" s="3" t="s">
        <v>2272</v>
      </c>
      <c r="L101" s="3" t="str">
        <f>_xlfn.XLOOKUP(Table10[[#This Row],[Serial '#]],Table5[Serial '#],Table5[Supplier],,,)</f>
        <v>GameCo</v>
      </c>
      <c r="M101" s="3" t="s">
        <v>349</v>
      </c>
      <c r="N101" s="9">
        <v>5520</v>
      </c>
      <c r="O101" s="36">
        <v>1</v>
      </c>
      <c r="P101" s="11">
        <v>5520</v>
      </c>
      <c r="Q101" s="11">
        <v>4560</v>
      </c>
      <c r="R101" s="11">
        <v>960</v>
      </c>
      <c r="S101" s="11">
        <v>331</v>
      </c>
      <c r="T101" s="11" t="str">
        <f>_xlfn.XLOOKUP(Table10[[#This Row],[Charity Association]],Table14[Charity Name],Table14[Billing Style],,,)</f>
        <v>Flat Per Ticket</v>
      </c>
      <c r="U101" s="11">
        <v>172.8</v>
      </c>
      <c r="V101" s="15">
        <v>0</v>
      </c>
      <c r="W101" s="15">
        <v>172.8</v>
      </c>
      <c r="X101" s="11"/>
      <c r="Y101" s="69">
        <v>38447310</v>
      </c>
      <c r="Z101">
        <v>8386</v>
      </c>
      <c r="AA101" s="3">
        <f>IF(Table10[[#This Row],[Location Name]]=E100,AA100,AA100+1)</f>
        <v>1055</v>
      </c>
      <c r="AB101" s="33">
        <f>Table10[[#This Row],[Date]]+25</f>
        <v>45335</v>
      </c>
    </row>
    <row r="102" spans="1:28" ht="14.25" x14ac:dyDescent="0.45">
      <c r="A102" s="3">
        <v>94</v>
      </c>
      <c r="B10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02" s="33">
        <v>45313</v>
      </c>
      <c r="E102" s="3" t="s">
        <v>175</v>
      </c>
      <c r="F102" s="3">
        <f>_xlfn.XLOOKUP(Table10[[#This Row],[Location Name]],IBTP_Locations[Location Name],IBTP_Locations[Payee Name],"",,)</f>
        <v>0</v>
      </c>
      <c r="G102" s="3" t="s">
        <v>23</v>
      </c>
      <c r="H102" s="3" t="str">
        <f>_xlfn.XLOOKUP(Table10[[#This Row],[Location Name]],IBTP_Locations[Location Name],IBTP_Locations[Sales Rep],,,)</f>
        <v>Sarcyk, Neil</v>
      </c>
      <c r="I102" s="3" t="str">
        <f>_xlfn.XLOOKUP(Table10[[#This Row],[Location Name]],IBTP_Locations[Location Name],IBTP_Locations[Marketing Rep],,,)</f>
        <v>M Comella Enterprises</v>
      </c>
      <c r="J102" s="11">
        <f>ROUNDDOWN(IF(Table10[[#This Row],[Marketing Rep]]=0,0,_xlfn.XLOOKUP(Table10[[#This Row],[Marketing Rep]],Table12[Name],Table12[Commission %]))*Table10[[#This Row],[Ticket Count]],2)</f>
        <v>82.8</v>
      </c>
      <c r="K102" s="3" t="s">
        <v>2312</v>
      </c>
      <c r="L102" s="3" t="str">
        <f>_xlfn.XLOOKUP(Table10[[#This Row],[Serial '#]],Table5[Serial '#],Table5[Supplier],,,)</f>
        <v>GameCo</v>
      </c>
      <c r="M102" s="3" t="s">
        <v>349</v>
      </c>
      <c r="N102" s="9">
        <v>5520</v>
      </c>
      <c r="O102" s="36">
        <v>1</v>
      </c>
      <c r="P102" s="11">
        <v>5520</v>
      </c>
      <c r="Q102" s="11">
        <v>4560</v>
      </c>
      <c r="R102" s="11">
        <v>960</v>
      </c>
      <c r="S102" s="11">
        <v>331</v>
      </c>
      <c r="T102" s="11" t="str">
        <f>_xlfn.XLOOKUP(Table10[[#This Row],[Charity Association]],Table14[Charity Name],Table14[Billing Style],,,)</f>
        <v>Percentage</v>
      </c>
      <c r="U102" s="11">
        <v>337.2</v>
      </c>
      <c r="V102" s="15">
        <v>186</v>
      </c>
      <c r="W102" s="15">
        <v>96</v>
      </c>
      <c r="X102" s="11">
        <v>55.2</v>
      </c>
      <c r="Y102" s="69">
        <v>38447311</v>
      </c>
      <c r="Z102">
        <v>6499</v>
      </c>
      <c r="AA102" s="3">
        <f>IF(Table10[[#This Row],[Location Name]]=E101,AA101,AA101+1)</f>
        <v>1056</v>
      </c>
      <c r="AB102" s="33">
        <f>Table10[[#This Row],[Date]]+25</f>
        <v>45338</v>
      </c>
    </row>
    <row r="103" spans="1:28" ht="14.25" x14ac:dyDescent="0.45">
      <c r="A103" s="3">
        <v>95</v>
      </c>
      <c r="B10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03" s="33">
        <v>45313</v>
      </c>
      <c r="E103" s="3" t="s">
        <v>300</v>
      </c>
      <c r="F103" s="3">
        <f>_xlfn.XLOOKUP(Table10[[#This Row],[Location Name]],IBTP_Locations[Location Name],IBTP_Locations[Payee Name],"",,)</f>
        <v>0</v>
      </c>
      <c r="G103" s="3" t="s">
        <v>23</v>
      </c>
      <c r="H103" s="3" t="str">
        <f>_xlfn.XLOOKUP(Table10[[#This Row],[Location Name]],IBTP_Locations[Location Name],IBTP_Locations[Sales Rep],,,)</f>
        <v>Sarcyk, Neil</v>
      </c>
      <c r="I103" s="3" t="str">
        <f>_xlfn.XLOOKUP(Table10[[#This Row],[Location Name]],IBTP_Locations[Location Name],IBTP_Locations[Marketing Rep],,,)</f>
        <v>M Comella Enterprises</v>
      </c>
      <c r="J103" s="11">
        <f>ROUNDDOWN(IF(Table10[[#This Row],[Marketing Rep]]=0,0,_xlfn.XLOOKUP(Table10[[#This Row],[Marketing Rep]],Table12[Name],Table12[Commission %]))*Table10[[#This Row],[Ticket Count]],2)</f>
        <v>76.5</v>
      </c>
      <c r="K103" s="3">
        <v>115892</v>
      </c>
      <c r="L103" s="3" t="str">
        <f>_xlfn.XLOOKUP(Table10[[#This Row],[Serial '#]],Table5[Serial '#],Table5[Supplier],,,)</f>
        <v>GameCo</v>
      </c>
      <c r="M103" s="3" t="s">
        <v>632</v>
      </c>
      <c r="N103" s="9">
        <v>5100</v>
      </c>
      <c r="O103" s="36">
        <v>2</v>
      </c>
      <c r="P103" s="11">
        <v>10200</v>
      </c>
      <c r="Q103" s="11">
        <v>8780</v>
      </c>
      <c r="R103" s="11">
        <v>1420</v>
      </c>
      <c r="S103" s="11">
        <v>612</v>
      </c>
      <c r="T103" s="11" t="str">
        <f>_xlfn.XLOOKUP(Table10[[#This Row],[Charity Association]],Table14[Charity Name],Table14[Billing Style],,,)</f>
        <v>Percentage</v>
      </c>
      <c r="U103" s="11">
        <v>499</v>
      </c>
      <c r="V103" s="15">
        <v>255</v>
      </c>
      <c r="W103" s="15">
        <v>142</v>
      </c>
      <c r="X103" s="11">
        <v>102</v>
      </c>
      <c r="Y103" s="69">
        <v>38447313</v>
      </c>
      <c r="Z103">
        <v>6500</v>
      </c>
      <c r="AA103" s="3">
        <f>IF(Table10[[#This Row],[Location Name]]=E102,AA102,AA102+1)</f>
        <v>1057</v>
      </c>
      <c r="AB103" s="33">
        <f>Table10[[#This Row],[Date]]+25</f>
        <v>45338</v>
      </c>
    </row>
    <row r="104" spans="1:28" ht="14.25" x14ac:dyDescent="0.45">
      <c r="A104" s="3">
        <v>96</v>
      </c>
      <c r="B10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04" s="33">
        <v>45313</v>
      </c>
      <c r="E104" s="3" t="s">
        <v>155</v>
      </c>
      <c r="F104" s="3" t="str">
        <f>_xlfn.XLOOKUP(Table10[[#This Row],[Location Name]],IBTP_Locations[Location Name],IBTP_Locations[Payee Name],"",,)</f>
        <v>Melron Inc DBA Mulligans</v>
      </c>
      <c r="G104" s="3" t="s">
        <v>23</v>
      </c>
      <c r="H104" s="3" t="str">
        <f>_xlfn.XLOOKUP(Table10[[#This Row],[Location Name]],IBTP_Locations[Location Name],IBTP_Locations[Sales Rep],,,)</f>
        <v>Sarcyk, Neil</v>
      </c>
      <c r="I104" s="3">
        <f>_xlfn.XLOOKUP(Table10[[#This Row],[Location Name]],IBTP_Locations[Location Name],IBTP_Locations[Marketing Rep],,,)</f>
        <v>0</v>
      </c>
      <c r="J104" s="11">
        <f>ROUNDDOWN(IF(Table10[[#This Row],[Marketing Rep]]=0,0,_xlfn.XLOOKUP(Table10[[#This Row],[Marketing Rep]],Table12[Name],Table12[Commission %]))*Table10[[#This Row],[Ticket Count]],2)</f>
        <v>0</v>
      </c>
      <c r="K104" s="3" t="s">
        <v>1643</v>
      </c>
      <c r="L104" s="3" t="str">
        <f>_xlfn.XLOOKUP(Table10[[#This Row],[Serial '#]],Table5[Serial '#],Table5[Supplier],,,)</f>
        <v>GameCo</v>
      </c>
      <c r="M104" s="3" t="s">
        <v>580</v>
      </c>
      <c r="N104" s="9">
        <v>6320</v>
      </c>
      <c r="O104" s="36">
        <v>1</v>
      </c>
      <c r="P104" s="11">
        <v>6320</v>
      </c>
      <c r="Q104" s="11">
        <v>4745</v>
      </c>
      <c r="R104" s="11">
        <v>1575</v>
      </c>
      <c r="S104" s="11">
        <v>379</v>
      </c>
      <c r="T104" s="11" t="str">
        <f>_xlfn.XLOOKUP(Table10[[#This Row],[Charity Association]],Table14[Charity Name],Table14[Billing Style],,,)</f>
        <v>Percentage</v>
      </c>
      <c r="U104" s="11">
        <v>433.2</v>
      </c>
      <c r="V104" s="15">
        <v>212</v>
      </c>
      <c r="W104" s="15">
        <v>158</v>
      </c>
      <c r="X104" s="11">
        <v>63.2</v>
      </c>
      <c r="Y104" s="69">
        <v>1724</v>
      </c>
      <c r="Z104">
        <v>6501</v>
      </c>
      <c r="AA104" s="3">
        <f>IF(Table10[[#This Row],[Location Name]]=E103,AA103,AA103+1)</f>
        <v>1058</v>
      </c>
      <c r="AB104" s="33">
        <f>Table10[[#This Row],[Date]]+25</f>
        <v>45338</v>
      </c>
    </row>
    <row r="105" spans="1:28" ht="14.25" x14ac:dyDescent="0.45">
      <c r="A105" s="3">
        <v>97</v>
      </c>
      <c r="B10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05" s="33">
        <v>45313</v>
      </c>
      <c r="E105" s="3" t="s">
        <v>155</v>
      </c>
      <c r="F105" s="3" t="str">
        <f>_xlfn.XLOOKUP(Table10[[#This Row],[Location Name]],IBTP_Locations[Location Name],IBTP_Locations[Payee Name],"",,)</f>
        <v>Melron Inc DBA Mulligans</v>
      </c>
      <c r="G105" s="3" t="s">
        <v>23</v>
      </c>
      <c r="H105" s="3" t="str">
        <f>_xlfn.XLOOKUP(Table10[[#This Row],[Location Name]],IBTP_Locations[Location Name],IBTP_Locations[Sales Rep],,,)</f>
        <v>Sarcyk, Neil</v>
      </c>
      <c r="I105" s="3">
        <f>_xlfn.XLOOKUP(Table10[[#This Row],[Location Name]],IBTP_Locations[Location Name],IBTP_Locations[Marketing Rep],,,)</f>
        <v>0</v>
      </c>
      <c r="J105" s="11">
        <f>ROUNDDOWN(IF(Table10[[#This Row],[Marketing Rep]]=0,0,_xlfn.XLOOKUP(Table10[[#This Row],[Marketing Rep]],Table12[Name],Table12[Commission %]))*Table10[[#This Row],[Ticket Count]],2)</f>
        <v>0</v>
      </c>
      <c r="K105" s="3" t="s">
        <v>2310</v>
      </c>
      <c r="L105" s="3" t="str">
        <f>_xlfn.XLOOKUP(Table10[[#This Row],[Serial '#]],Table5[Serial '#],Table5[Supplier],,,)</f>
        <v>GameCo</v>
      </c>
      <c r="M105" s="3" t="s">
        <v>349</v>
      </c>
      <c r="N105" s="9">
        <v>5520</v>
      </c>
      <c r="O105" s="36">
        <v>1</v>
      </c>
      <c r="P105" s="11">
        <v>5520</v>
      </c>
      <c r="Q105" s="11">
        <v>4560</v>
      </c>
      <c r="R105" s="11">
        <v>960</v>
      </c>
      <c r="S105" s="11">
        <v>331</v>
      </c>
      <c r="T105" s="11" t="str">
        <f>_xlfn.XLOOKUP(Table10[[#This Row],[Charity Association]],Table14[Charity Name],Table14[Billing Style],,,)</f>
        <v>Percentage</v>
      </c>
      <c r="U105" s="11">
        <v>337.2</v>
      </c>
      <c r="V105" s="15">
        <v>186</v>
      </c>
      <c r="W105" s="15">
        <v>96</v>
      </c>
      <c r="X105" s="11">
        <v>55.2</v>
      </c>
      <c r="Y105" s="69">
        <v>1724</v>
      </c>
      <c r="Z105">
        <v>6502</v>
      </c>
      <c r="AA105" s="3">
        <f>IF(Table10[[#This Row],[Location Name]]=E104,AA104,AA104+1)</f>
        <v>1058</v>
      </c>
      <c r="AB105" s="33">
        <f>Table10[[#This Row],[Date]]+25</f>
        <v>45338</v>
      </c>
    </row>
    <row r="106" spans="1:28" ht="14.25" x14ac:dyDescent="0.45">
      <c r="A106" s="3">
        <v>98</v>
      </c>
      <c r="B10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06" s="33">
        <v>45313</v>
      </c>
      <c r="E106" s="3" t="s">
        <v>155</v>
      </c>
      <c r="F106" s="3" t="str">
        <f>_xlfn.XLOOKUP(Table10[[#This Row],[Location Name]],IBTP_Locations[Location Name],IBTP_Locations[Payee Name],"",,)</f>
        <v>Melron Inc DBA Mulligans</v>
      </c>
      <c r="G106" s="3" t="s">
        <v>23</v>
      </c>
      <c r="H106" s="3" t="str">
        <f>_xlfn.XLOOKUP(Table10[[#This Row],[Location Name]],IBTP_Locations[Location Name],IBTP_Locations[Sales Rep],,,)</f>
        <v>Sarcyk, Neil</v>
      </c>
      <c r="I106" s="3">
        <f>_xlfn.XLOOKUP(Table10[[#This Row],[Location Name]],IBTP_Locations[Location Name],IBTP_Locations[Marketing Rep],,,)</f>
        <v>0</v>
      </c>
      <c r="J106" s="11">
        <f>ROUNDDOWN(IF(Table10[[#This Row],[Marketing Rep]]=0,0,_xlfn.XLOOKUP(Table10[[#This Row],[Marketing Rep]],Table12[Name],Table12[Commission %]))*Table10[[#This Row],[Ticket Count]],2)</f>
        <v>0</v>
      </c>
      <c r="K106" s="3" t="s">
        <v>2314</v>
      </c>
      <c r="L106" s="3" t="str">
        <f>_xlfn.XLOOKUP(Table10[[#This Row],[Serial '#]],Table5[Serial '#],Table5[Supplier],,,)</f>
        <v>GameCo</v>
      </c>
      <c r="M106" s="3" t="s">
        <v>347</v>
      </c>
      <c r="N106" s="9">
        <v>9959</v>
      </c>
      <c r="O106" s="36">
        <v>1</v>
      </c>
      <c r="P106" s="11">
        <v>9959</v>
      </c>
      <c r="Q106" s="11">
        <v>7840</v>
      </c>
      <c r="R106" s="11">
        <v>2119</v>
      </c>
      <c r="S106" s="11">
        <v>597</v>
      </c>
      <c r="T106" s="11" t="str">
        <f>_xlfn.XLOOKUP(Table10[[#This Row],[Charity Association]],Table14[Charity Name],Table14[Billing Style],,,)</f>
        <v>Percentage</v>
      </c>
      <c r="U106" s="11">
        <v>671.59</v>
      </c>
      <c r="V106" s="15">
        <v>360</v>
      </c>
      <c r="W106" s="15">
        <v>212</v>
      </c>
      <c r="X106" s="11">
        <v>99.59</v>
      </c>
      <c r="Y106" s="69">
        <v>1724</v>
      </c>
      <c r="Z106">
        <v>6503</v>
      </c>
      <c r="AA106" s="3">
        <f>IF(Table10[[#This Row],[Location Name]]=E105,AA105,AA105+1)</f>
        <v>1058</v>
      </c>
      <c r="AB106" s="33">
        <f>Table10[[#This Row],[Date]]+25</f>
        <v>45338</v>
      </c>
    </row>
    <row r="107" spans="1:28" ht="14.25" x14ac:dyDescent="0.45">
      <c r="A107" s="3">
        <v>99</v>
      </c>
      <c r="B10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07" s="33">
        <v>45313</v>
      </c>
      <c r="E107" s="3" t="s">
        <v>163</v>
      </c>
      <c r="F107" s="3">
        <f>_xlfn.XLOOKUP(Table10[[#This Row],[Location Name]],IBTP_Locations[Location Name],IBTP_Locations[Payee Name],"",,)</f>
        <v>0</v>
      </c>
      <c r="G107" s="3" t="s">
        <v>23</v>
      </c>
      <c r="H107" s="3" t="str">
        <f>_xlfn.XLOOKUP(Table10[[#This Row],[Location Name]],IBTP_Locations[Location Name],IBTP_Locations[Sales Rep],,,)</f>
        <v>Sarcyk, Neil</v>
      </c>
      <c r="I107" s="3">
        <f>_xlfn.XLOOKUP(Table10[[#This Row],[Location Name]],IBTP_Locations[Location Name],IBTP_Locations[Marketing Rep],,,)</f>
        <v>0</v>
      </c>
      <c r="J107" s="11">
        <f>ROUNDDOWN(IF(Table10[[#This Row],[Marketing Rep]]=0,0,_xlfn.XLOOKUP(Table10[[#This Row],[Marketing Rep]],Table12[Name],Table12[Commission %]))*Table10[[#This Row],[Ticket Count]],2)</f>
        <v>0</v>
      </c>
      <c r="K107" s="3" t="s">
        <v>2309</v>
      </c>
      <c r="L107" s="3" t="str">
        <f>_xlfn.XLOOKUP(Table10[[#This Row],[Serial '#]],Table5[Serial '#],Table5[Supplier],,,)</f>
        <v>GameCo</v>
      </c>
      <c r="M107" s="3" t="s">
        <v>613</v>
      </c>
      <c r="N107" s="9">
        <v>4560</v>
      </c>
      <c r="O107" s="36">
        <v>1</v>
      </c>
      <c r="P107" s="11">
        <v>4560</v>
      </c>
      <c r="Q107" s="11">
        <v>3460</v>
      </c>
      <c r="R107" s="11">
        <v>1100</v>
      </c>
      <c r="S107" s="11">
        <v>273</v>
      </c>
      <c r="T107" s="11" t="str">
        <f>_xlfn.XLOOKUP(Table10[[#This Row],[Charity Association]],Table14[Charity Name],Table14[Billing Style],,,)</f>
        <v>Percentage</v>
      </c>
      <c r="U107" s="11">
        <v>301.60000000000002</v>
      </c>
      <c r="V107" s="15">
        <v>146</v>
      </c>
      <c r="W107" s="15">
        <v>110</v>
      </c>
      <c r="X107" s="11">
        <v>45.6</v>
      </c>
      <c r="Y107" s="69">
        <v>1896</v>
      </c>
      <c r="Z107">
        <v>6504</v>
      </c>
      <c r="AA107" s="3">
        <f>IF(Table10[[#This Row],[Location Name]]=E106,AA106,AA106+1)</f>
        <v>1059</v>
      </c>
      <c r="AB107" s="33">
        <f>Table10[[#This Row],[Date]]+25</f>
        <v>45338</v>
      </c>
    </row>
    <row r="108" spans="1:28" ht="14.25" x14ac:dyDescent="0.45">
      <c r="A108" s="3">
        <v>100</v>
      </c>
      <c r="B10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08" s="33">
        <v>45313</v>
      </c>
      <c r="E108" s="3" t="s">
        <v>163</v>
      </c>
      <c r="F108" s="3">
        <f>_xlfn.XLOOKUP(Table10[[#This Row],[Location Name]],IBTP_Locations[Location Name],IBTP_Locations[Payee Name],"",,)</f>
        <v>0</v>
      </c>
      <c r="G108" s="3" t="s">
        <v>23</v>
      </c>
      <c r="H108" s="3" t="str">
        <f>_xlfn.XLOOKUP(Table10[[#This Row],[Location Name]],IBTP_Locations[Location Name],IBTP_Locations[Sales Rep],,,)</f>
        <v>Sarcyk, Neil</v>
      </c>
      <c r="I108" s="3">
        <f>_xlfn.XLOOKUP(Table10[[#This Row],[Location Name]],IBTP_Locations[Location Name],IBTP_Locations[Marketing Rep],,,)</f>
        <v>0</v>
      </c>
      <c r="J108" s="11">
        <f>ROUNDDOWN(IF(Table10[[#This Row],[Marketing Rep]]=0,0,_xlfn.XLOOKUP(Table10[[#This Row],[Marketing Rep]],Table12[Name],Table12[Commission %]))*Table10[[#This Row],[Ticket Count]],2)</f>
        <v>0</v>
      </c>
      <c r="K108" s="3" t="s">
        <v>1392</v>
      </c>
      <c r="L108" s="3" t="str">
        <f>_xlfn.XLOOKUP(Table10[[#This Row],[Serial '#]],Table5[Serial '#],Table5[Supplier],,,)</f>
        <v>GameCo</v>
      </c>
      <c r="M108" s="3" t="s">
        <v>572</v>
      </c>
      <c r="N108" s="9">
        <v>4000</v>
      </c>
      <c r="O108" s="36">
        <v>1</v>
      </c>
      <c r="P108" s="11">
        <v>4000</v>
      </c>
      <c r="Q108" s="11">
        <v>3000</v>
      </c>
      <c r="R108" s="11">
        <v>1000</v>
      </c>
      <c r="S108" s="11">
        <v>240</v>
      </c>
      <c r="T108" s="11" t="str">
        <f>_xlfn.XLOOKUP(Table10[[#This Row],[Charity Association]],Table14[Charity Name],Table14[Billing Style],,,)</f>
        <v>Percentage</v>
      </c>
      <c r="U108" s="11">
        <v>274</v>
      </c>
      <c r="V108" s="15">
        <v>134</v>
      </c>
      <c r="W108" s="15">
        <v>100</v>
      </c>
      <c r="X108" s="11">
        <v>40</v>
      </c>
      <c r="Y108" s="69">
        <v>1896</v>
      </c>
      <c r="Z108">
        <v>6505</v>
      </c>
      <c r="AA108" s="3">
        <f>IF(Table10[[#This Row],[Location Name]]=E107,AA107,AA107+1)</f>
        <v>1059</v>
      </c>
      <c r="AB108" s="33">
        <f>Table10[[#This Row],[Date]]+25</f>
        <v>45338</v>
      </c>
    </row>
    <row r="109" spans="1:28" ht="14.25" x14ac:dyDescent="0.45">
      <c r="A109" s="3">
        <v>101</v>
      </c>
      <c r="B10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09" s="33">
        <v>45313</v>
      </c>
      <c r="E109" s="3" t="s">
        <v>151</v>
      </c>
      <c r="F109" s="3">
        <f>_xlfn.XLOOKUP(Table10[[#This Row],[Location Name]],IBTP_Locations[Location Name],IBTP_Locations[Payee Name],"",,)</f>
        <v>0</v>
      </c>
      <c r="G109" s="3" t="s">
        <v>23</v>
      </c>
      <c r="H109" s="3" t="str">
        <f>_xlfn.XLOOKUP(Table10[[#This Row],[Location Name]],IBTP_Locations[Location Name],IBTP_Locations[Sales Rep],,,)</f>
        <v>Reese, Aaron J</v>
      </c>
      <c r="I109" s="3">
        <f>_xlfn.XLOOKUP(Table10[[#This Row],[Location Name]],IBTP_Locations[Location Name],IBTP_Locations[Marketing Rep],,,)</f>
        <v>0</v>
      </c>
      <c r="J109" s="11">
        <f>ROUNDDOWN(IF(Table10[[#This Row],[Marketing Rep]]=0,0,_xlfn.XLOOKUP(Table10[[#This Row],[Marketing Rep]],Table12[Name],Table12[Commission %]))*Table10[[#This Row],[Ticket Count]],2)</f>
        <v>0</v>
      </c>
      <c r="K109" s="3" t="s">
        <v>1747</v>
      </c>
      <c r="L109" s="3" t="str">
        <f>_xlfn.XLOOKUP(Table10[[#This Row],[Serial '#]],Table5[Serial '#],Table5[Supplier],,,)</f>
        <v>Bingo Boss</v>
      </c>
      <c r="M109" s="3" t="s">
        <v>374</v>
      </c>
      <c r="N109" s="9">
        <v>8064</v>
      </c>
      <c r="O109" s="36">
        <v>5</v>
      </c>
      <c r="P109" s="11">
        <v>40320</v>
      </c>
      <c r="Q109" s="11">
        <v>35480</v>
      </c>
      <c r="R109" s="11">
        <v>4840</v>
      </c>
      <c r="S109" s="11">
        <v>2419</v>
      </c>
      <c r="T109" s="11" t="str">
        <f>_xlfn.XLOOKUP(Table10[[#This Row],[Charity Association]],Table14[Charity Name],Table14[Billing Style],,,)</f>
        <v>Percentage</v>
      </c>
      <c r="U109" s="11">
        <v>1302.5</v>
      </c>
      <c r="V109" s="15">
        <v>415.3</v>
      </c>
      <c r="W109" s="15">
        <v>484</v>
      </c>
      <c r="X109" s="11">
        <v>403.2</v>
      </c>
      <c r="Y109" s="69">
        <v>5006</v>
      </c>
      <c r="Z109">
        <v>6533</v>
      </c>
      <c r="AA109" s="3">
        <f>IF(Table10[[#This Row],[Location Name]]=E108,AA108,AA108+1)</f>
        <v>1060</v>
      </c>
      <c r="AB109" s="33">
        <f>Table10[[#This Row],[Date]]+25</f>
        <v>45338</v>
      </c>
    </row>
    <row r="110" spans="1:28" ht="14.25" x14ac:dyDescent="0.45">
      <c r="A110" s="3">
        <v>102</v>
      </c>
      <c r="B11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10" s="33">
        <v>45313</v>
      </c>
      <c r="E110" s="3" t="s">
        <v>151</v>
      </c>
      <c r="F110" s="3">
        <f>_xlfn.XLOOKUP(Table10[[#This Row],[Location Name]],IBTP_Locations[Location Name],IBTP_Locations[Payee Name],"",,)</f>
        <v>0</v>
      </c>
      <c r="G110" s="3" t="s">
        <v>23</v>
      </c>
      <c r="H110" s="3" t="str">
        <f>_xlfn.XLOOKUP(Table10[[#This Row],[Location Name]],IBTP_Locations[Location Name],IBTP_Locations[Sales Rep],,,)</f>
        <v>Reese, Aaron J</v>
      </c>
      <c r="I110" s="3">
        <f>_xlfn.XLOOKUP(Table10[[#This Row],[Location Name]],IBTP_Locations[Location Name],IBTP_Locations[Marketing Rep],,,)</f>
        <v>0</v>
      </c>
      <c r="J110" s="11">
        <f>ROUNDDOWN(IF(Table10[[#This Row],[Marketing Rep]]=0,0,_xlfn.XLOOKUP(Table10[[#This Row],[Marketing Rep]],Table12[Name],Table12[Commission %]))*Table10[[#This Row],[Ticket Count]],2)</f>
        <v>0</v>
      </c>
      <c r="K110" s="3" t="s">
        <v>1530</v>
      </c>
      <c r="L110" s="3" t="str">
        <f>_xlfn.XLOOKUP(Table10[[#This Row],[Serial '#]],Table5[Serial '#],Table5[Supplier],,,)</f>
        <v>GameCo</v>
      </c>
      <c r="M110" s="3" t="s">
        <v>352</v>
      </c>
      <c r="N110" s="9">
        <v>3000</v>
      </c>
      <c r="O110" s="36">
        <v>1</v>
      </c>
      <c r="P110" s="11">
        <v>3000</v>
      </c>
      <c r="Q110" s="11">
        <v>2250</v>
      </c>
      <c r="R110" s="11">
        <v>750</v>
      </c>
      <c r="S110" s="11">
        <v>180</v>
      </c>
      <c r="T110" s="11" t="str">
        <f>_xlfn.XLOOKUP(Table10[[#This Row],[Charity Association]],Table14[Charity Name],Table14[Billing Style],,,)</f>
        <v>Percentage</v>
      </c>
      <c r="U110" s="11">
        <v>207</v>
      </c>
      <c r="V110" s="15">
        <v>102</v>
      </c>
      <c r="W110" s="15">
        <v>75</v>
      </c>
      <c r="X110" s="11">
        <v>30</v>
      </c>
      <c r="Y110" s="69">
        <v>5006</v>
      </c>
      <c r="Z110">
        <v>6534</v>
      </c>
      <c r="AA110" s="3">
        <f>IF(Table10[[#This Row],[Location Name]]=E109,AA109,AA109+1)</f>
        <v>1060</v>
      </c>
      <c r="AB110" s="33">
        <f>Table10[[#This Row],[Date]]+25</f>
        <v>45338</v>
      </c>
    </row>
    <row r="111" spans="1:28" ht="14.25" x14ac:dyDescent="0.45">
      <c r="A111" s="3">
        <v>103</v>
      </c>
      <c r="B11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11" s="33">
        <v>45313</v>
      </c>
      <c r="E111" s="3" t="s">
        <v>151</v>
      </c>
      <c r="F111" s="3">
        <f>_xlfn.XLOOKUP(Table10[[#This Row],[Location Name]],IBTP_Locations[Location Name],IBTP_Locations[Payee Name],"",,)</f>
        <v>0</v>
      </c>
      <c r="G111" s="3" t="s">
        <v>23</v>
      </c>
      <c r="H111" s="3" t="str">
        <f>_xlfn.XLOOKUP(Table10[[#This Row],[Location Name]],IBTP_Locations[Location Name],IBTP_Locations[Sales Rep],,,)</f>
        <v>Reese, Aaron J</v>
      </c>
      <c r="I111" s="3">
        <f>_xlfn.XLOOKUP(Table10[[#This Row],[Location Name]],IBTP_Locations[Location Name],IBTP_Locations[Marketing Rep],,,)</f>
        <v>0</v>
      </c>
      <c r="J111" s="11">
        <f>ROUNDDOWN(IF(Table10[[#This Row],[Marketing Rep]]=0,0,_xlfn.XLOOKUP(Table10[[#This Row],[Marketing Rep]],Table12[Name],Table12[Commission %]))*Table10[[#This Row],[Ticket Count]],2)</f>
        <v>0</v>
      </c>
      <c r="K111" s="3" t="s">
        <v>2313</v>
      </c>
      <c r="L111" s="3" t="str">
        <f>_xlfn.XLOOKUP(Table10[[#This Row],[Serial '#]],Table5[Serial '#],Table5[Supplier],,,)</f>
        <v>GameCo</v>
      </c>
      <c r="M111" s="3" t="s">
        <v>349</v>
      </c>
      <c r="N111" s="9">
        <v>5520</v>
      </c>
      <c r="O111" s="36">
        <v>1</v>
      </c>
      <c r="P111" s="11">
        <v>5520</v>
      </c>
      <c r="Q111" s="11">
        <v>4560</v>
      </c>
      <c r="R111" s="11">
        <v>960</v>
      </c>
      <c r="S111" s="11">
        <v>331</v>
      </c>
      <c r="T111" s="11" t="str">
        <f>_xlfn.XLOOKUP(Table10[[#This Row],[Charity Association]],Table14[Charity Name],Table14[Billing Style],,,)</f>
        <v>Percentage</v>
      </c>
      <c r="U111" s="11">
        <v>337.2</v>
      </c>
      <c r="V111" s="15">
        <v>186</v>
      </c>
      <c r="W111" s="15">
        <v>96</v>
      </c>
      <c r="X111" s="11">
        <v>55.2</v>
      </c>
      <c r="Y111" s="69">
        <v>5006</v>
      </c>
      <c r="Z111">
        <v>6535</v>
      </c>
      <c r="AA111" s="3">
        <f>IF(Table10[[#This Row],[Location Name]]=E110,AA110,AA110+1)</f>
        <v>1060</v>
      </c>
      <c r="AB111" s="33">
        <f>Table10[[#This Row],[Date]]+25</f>
        <v>45338</v>
      </c>
    </row>
    <row r="112" spans="1:28" ht="14.25" x14ac:dyDescent="0.45">
      <c r="A112" s="3">
        <v>104</v>
      </c>
      <c r="B11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12" s="33">
        <v>45313</v>
      </c>
      <c r="E112" s="3" t="s">
        <v>149</v>
      </c>
      <c r="F112" s="3">
        <f>_xlfn.XLOOKUP(Table10[[#This Row],[Location Name]],IBTP_Locations[Location Name],IBTP_Locations[Payee Name],"",,)</f>
        <v>0</v>
      </c>
      <c r="G112" s="3" t="s">
        <v>23</v>
      </c>
      <c r="H112" s="3" t="str">
        <f>_xlfn.XLOOKUP(Table10[[#This Row],[Location Name]],IBTP_Locations[Location Name],IBTP_Locations[Sales Rep],,,)</f>
        <v>Reese, Aaron J</v>
      </c>
      <c r="I112" s="3">
        <f>_xlfn.XLOOKUP(Table10[[#This Row],[Location Name]],IBTP_Locations[Location Name],IBTP_Locations[Marketing Rep],,,)</f>
        <v>0</v>
      </c>
      <c r="J112" s="11">
        <f>ROUNDDOWN(IF(Table10[[#This Row],[Marketing Rep]]=0,0,_xlfn.XLOOKUP(Table10[[#This Row],[Marketing Rep]],Table12[Name],Table12[Commission %]))*Table10[[#This Row],[Ticket Count]],2)</f>
        <v>0</v>
      </c>
      <c r="K112" s="3" t="s">
        <v>2311</v>
      </c>
      <c r="L112" s="3" t="str">
        <f>_xlfn.XLOOKUP(Table10[[#This Row],[Serial '#]],Table5[Serial '#],Table5[Supplier],,,)</f>
        <v>GameCo</v>
      </c>
      <c r="M112" s="3" t="s">
        <v>349</v>
      </c>
      <c r="N112" s="9">
        <v>5520</v>
      </c>
      <c r="O112" s="36">
        <v>1</v>
      </c>
      <c r="P112" s="11">
        <v>5520</v>
      </c>
      <c r="Q112" s="11">
        <v>4560</v>
      </c>
      <c r="R112" s="11">
        <v>960</v>
      </c>
      <c r="S112" s="11">
        <v>331</v>
      </c>
      <c r="T112" s="11" t="str">
        <f>_xlfn.XLOOKUP(Table10[[#This Row],[Charity Association]],Table14[Charity Name],Table14[Billing Style],,,)</f>
        <v>Percentage</v>
      </c>
      <c r="U112" s="11">
        <v>337.2</v>
      </c>
      <c r="V112" s="15">
        <v>186</v>
      </c>
      <c r="W112" s="15">
        <v>96</v>
      </c>
      <c r="X112" s="11">
        <v>55.2</v>
      </c>
      <c r="Y112" s="69">
        <v>2954</v>
      </c>
      <c r="Z112">
        <v>6536</v>
      </c>
      <c r="AA112" s="3">
        <f>IF(Table10[[#This Row],[Location Name]]=E111,AA111,AA111+1)</f>
        <v>1061</v>
      </c>
      <c r="AB112" s="33">
        <f>Table10[[#This Row],[Date]]+25</f>
        <v>45338</v>
      </c>
    </row>
    <row r="113" spans="1:28" ht="14.25" x14ac:dyDescent="0.45">
      <c r="A113" s="3">
        <v>105</v>
      </c>
      <c r="B11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13" s="33">
        <v>45313</v>
      </c>
      <c r="E113" s="3" t="s">
        <v>105</v>
      </c>
      <c r="F113" s="3">
        <f>_xlfn.XLOOKUP(Table10[[#This Row],[Location Name]],IBTP_Locations[Location Name],IBTP_Locations[Payee Name],"",,)</f>
        <v>0</v>
      </c>
      <c r="G113" s="3" t="s">
        <v>24</v>
      </c>
      <c r="H113" s="3" t="str">
        <f>_xlfn.XLOOKUP(Table10[[#This Row],[Location Name]],IBTP_Locations[Location Name],IBTP_Locations[Sales Rep],,,)</f>
        <v>Sarcyk, Neil</v>
      </c>
      <c r="I113" s="3" t="str">
        <f>_xlfn.XLOOKUP(Table10[[#This Row],[Location Name]],IBTP_Locations[Location Name],IBTP_Locations[Marketing Rep],,,)</f>
        <v>M Comella Enterprises</v>
      </c>
      <c r="J113" s="11">
        <f>ROUNDDOWN(IF(Table10[[#This Row],[Marketing Rep]]=0,0,_xlfn.XLOOKUP(Table10[[#This Row],[Marketing Rep]],Table12[Name],Table12[Commission %]))*Table10[[#This Row],[Ticket Count]],2)</f>
        <v>82.8</v>
      </c>
      <c r="K113" s="3" t="s">
        <v>2338</v>
      </c>
      <c r="L113" s="3" t="str">
        <f>_xlfn.XLOOKUP(Table10[[#This Row],[Serial '#]],Table5[Serial '#],Table5[Supplier],,,)</f>
        <v>GameCo</v>
      </c>
      <c r="M113" s="3" t="s">
        <v>349</v>
      </c>
      <c r="N113" s="9">
        <v>5520</v>
      </c>
      <c r="O113" s="36">
        <v>1</v>
      </c>
      <c r="P113" s="11">
        <v>5520</v>
      </c>
      <c r="Q113" s="11">
        <v>4560</v>
      </c>
      <c r="R113" s="11">
        <v>960</v>
      </c>
      <c r="S113" s="11">
        <v>331</v>
      </c>
      <c r="T113" s="11" t="str">
        <f>_xlfn.XLOOKUP(Table10[[#This Row],[Charity Association]],Table14[Charity Name],Table14[Billing Style],,,)</f>
        <v>Flat Per Ticket</v>
      </c>
      <c r="U113" s="11">
        <v>172.8</v>
      </c>
      <c r="V113" s="15">
        <v>0</v>
      </c>
      <c r="W113" s="15">
        <v>172.8</v>
      </c>
      <c r="X113" s="11"/>
      <c r="Y113" s="69">
        <v>258</v>
      </c>
      <c r="Z113">
        <v>9009</v>
      </c>
      <c r="AA113" s="3">
        <f>IF(Table10[[#This Row],[Location Name]]=E112,AA112,AA112+1)</f>
        <v>1062</v>
      </c>
      <c r="AB113" s="33">
        <f>Table10[[#This Row],[Date]]+25</f>
        <v>45338</v>
      </c>
    </row>
    <row r="114" spans="1:28" ht="14.25" x14ac:dyDescent="0.45">
      <c r="A114" s="3">
        <v>106</v>
      </c>
      <c r="B11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14" s="33">
        <v>45313</v>
      </c>
      <c r="E114" s="3" t="s">
        <v>105</v>
      </c>
      <c r="F114" s="3">
        <f>_xlfn.XLOOKUP(Table10[[#This Row],[Location Name]],IBTP_Locations[Location Name],IBTP_Locations[Payee Name],"",,)</f>
        <v>0</v>
      </c>
      <c r="G114" s="3" t="s">
        <v>24</v>
      </c>
      <c r="H114" s="3" t="str">
        <f>_xlfn.XLOOKUP(Table10[[#This Row],[Location Name]],IBTP_Locations[Location Name],IBTP_Locations[Sales Rep],,,)</f>
        <v>Sarcyk, Neil</v>
      </c>
      <c r="I114" s="3" t="str">
        <f>_xlfn.XLOOKUP(Table10[[#This Row],[Location Name]],IBTP_Locations[Location Name],IBTP_Locations[Marketing Rep],,,)</f>
        <v>M Comella Enterprises</v>
      </c>
      <c r="J114" s="11">
        <f>ROUNDDOWN(IF(Table10[[#This Row],[Marketing Rep]]=0,0,_xlfn.XLOOKUP(Table10[[#This Row],[Marketing Rep]],Table12[Name],Table12[Commission %]))*Table10[[#This Row],[Ticket Count]],2)</f>
        <v>45</v>
      </c>
      <c r="K114" s="3" t="s">
        <v>2339</v>
      </c>
      <c r="L114" s="3" t="str">
        <f>_xlfn.XLOOKUP(Table10[[#This Row],[Serial '#]],Table5[Serial '#],Table5[Supplier],,,)</f>
        <v>GameCo</v>
      </c>
      <c r="M114" s="3" t="s">
        <v>352</v>
      </c>
      <c r="N114" s="9">
        <v>3000</v>
      </c>
      <c r="O114" s="36">
        <v>1</v>
      </c>
      <c r="P114" s="11">
        <v>3000</v>
      </c>
      <c r="Q114" s="11">
        <v>2250</v>
      </c>
      <c r="R114" s="11">
        <v>750</v>
      </c>
      <c r="S114" s="11">
        <v>180</v>
      </c>
      <c r="T114" s="11" t="str">
        <f>_xlfn.XLOOKUP(Table10[[#This Row],[Charity Association]],Table14[Charity Name],Table14[Billing Style],,,)</f>
        <v>Flat Per Ticket</v>
      </c>
      <c r="U114" s="11">
        <v>93</v>
      </c>
      <c r="V114" s="15">
        <v>0</v>
      </c>
      <c r="W114" s="15">
        <v>93</v>
      </c>
      <c r="X114" s="11"/>
      <c r="Y114" s="69">
        <v>258</v>
      </c>
      <c r="Z114">
        <v>9010</v>
      </c>
      <c r="AA114" s="3">
        <f>IF(Table10[[#This Row],[Location Name]]=E113,AA113,AA113+1)</f>
        <v>1062</v>
      </c>
      <c r="AB114" s="33">
        <f>Table10[[#This Row],[Date]]+25</f>
        <v>45338</v>
      </c>
    </row>
    <row r="115" spans="1:28" ht="14.25" x14ac:dyDescent="0.45">
      <c r="A115" s="3">
        <v>107</v>
      </c>
      <c r="B11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15" s="33">
        <v>45314</v>
      </c>
      <c r="E115" s="3" t="s">
        <v>101</v>
      </c>
      <c r="F115" s="3">
        <f>_xlfn.XLOOKUP(Table10[[#This Row],[Location Name]],IBTP_Locations[Location Name],IBTP_Locations[Payee Name],"",,)</f>
        <v>0</v>
      </c>
      <c r="G115" s="3" t="s">
        <v>23</v>
      </c>
      <c r="H115" s="3" t="str">
        <f>_xlfn.XLOOKUP(Table10[[#This Row],[Location Name]],IBTP_Locations[Location Name],IBTP_Locations[Sales Rep],,,)</f>
        <v>Sarcyk, Neil</v>
      </c>
      <c r="I115" s="3">
        <f>_xlfn.XLOOKUP(Table10[[#This Row],[Location Name]],IBTP_Locations[Location Name],IBTP_Locations[Marketing Rep],,,)</f>
        <v>0</v>
      </c>
      <c r="J115" s="11">
        <f>ROUNDDOWN(IF(Table10[[#This Row],[Marketing Rep]]=0,0,_xlfn.XLOOKUP(Table10[[#This Row],[Marketing Rep]],Table12[Name],Table12[Commission %]))*Table10[[#This Row],[Ticket Count]],2)</f>
        <v>0</v>
      </c>
      <c r="K115" s="3" t="s">
        <v>1646</v>
      </c>
      <c r="L115" s="3" t="str">
        <f>_xlfn.XLOOKUP(Table10[[#This Row],[Serial '#]],Table5[Serial '#],Table5[Supplier],,,)</f>
        <v>GameCo</v>
      </c>
      <c r="M115" s="3" t="s">
        <v>583</v>
      </c>
      <c r="N115" s="9">
        <v>6320</v>
      </c>
      <c r="O115" s="36">
        <v>1</v>
      </c>
      <c r="P115" s="11">
        <v>6320</v>
      </c>
      <c r="Q115" s="11">
        <v>4745</v>
      </c>
      <c r="R115" s="11">
        <v>1575</v>
      </c>
      <c r="S115" s="11">
        <v>379</v>
      </c>
      <c r="T115" s="11" t="str">
        <f>_xlfn.XLOOKUP(Table10[[#This Row],[Charity Association]],Table14[Charity Name],Table14[Billing Style],,,)</f>
        <v>Percentage</v>
      </c>
      <c r="U115" s="11">
        <v>433.2</v>
      </c>
      <c r="V115" s="15">
        <v>212</v>
      </c>
      <c r="W115" s="15">
        <v>158</v>
      </c>
      <c r="X115" s="11">
        <v>63.2</v>
      </c>
      <c r="Y115" s="69" t="s">
        <v>4035</v>
      </c>
      <c r="Z115">
        <v>6506</v>
      </c>
      <c r="AA115" s="3">
        <f>IF(Table10[[#This Row],[Location Name]]=E114,AA114,AA114+1)</f>
        <v>1063</v>
      </c>
      <c r="AB115" s="33">
        <f>Table10[[#This Row],[Date]]+25</f>
        <v>45339</v>
      </c>
    </row>
    <row r="116" spans="1:28" ht="14.25" x14ac:dyDescent="0.45">
      <c r="A116" s="3">
        <v>108</v>
      </c>
      <c r="B11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16" s="33">
        <v>45314</v>
      </c>
      <c r="E116" s="3" t="s">
        <v>113</v>
      </c>
      <c r="F116" s="3">
        <f>_xlfn.XLOOKUP(Table10[[#This Row],[Location Name]],IBTP_Locations[Location Name],IBTP_Locations[Payee Name],"",,)</f>
        <v>0</v>
      </c>
      <c r="G116" s="3" t="s">
        <v>23</v>
      </c>
      <c r="H116" s="3" t="str">
        <f>_xlfn.XLOOKUP(Table10[[#This Row],[Location Name]],IBTP_Locations[Location Name],IBTP_Locations[Sales Rep],,,)</f>
        <v>Sarcyk, Neil</v>
      </c>
      <c r="I116" s="3">
        <f>_xlfn.XLOOKUP(Table10[[#This Row],[Location Name]],IBTP_Locations[Location Name],IBTP_Locations[Marketing Rep],,,)</f>
        <v>0</v>
      </c>
      <c r="J116" s="11">
        <f>ROUNDDOWN(IF(Table10[[#This Row],[Marketing Rep]]=0,0,_xlfn.XLOOKUP(Table10[[#This Row],[Marketing Rep]],Table12[Name],Table12[Commission %]))*Table10[[#This Row],[Ticket Count]],2)</f>
        <v>0</v>
      </c>
      <c r="K116" s="3" t="s">
        <v>1645</v>
      </c>
      <c r="L116" s="3" t="str">
        <f>_xlfn.XLOOKUP(Table10[[#This Row],[Serial '#]],Table5[Serial '#],Table5[Supplier],,,)</f>
        <v>GameCo</v>
      </c>
      <c r="M116" s="3" t="s">
        <v>580</v>
      </c>
      <c r="N116" s="9">
        <v>6320</v>
      </c>
      <c r="O116" s="36">
        <v>1</v>
      </c>
      <c r="P116" s="11">
        <v>6320</v>
      </c>
      <c r="Q116" s="11">
        <v>4745</v>
      </c>
      <c r="R116" s="11">
        <v>1575</v>
      </c>
      <c r="S116" s="11">
        <v>379</v>
      </c>
      <c r="T116" s="11" t="str">
        <f>_xlfn.XLOOKUP(Table10[[#This Row],[Charity Association]],Table14[Charity Name],Table14[Billing Style],,,)</f>
        <v>Percentage</v>
      </c>
      <c r="U116" s="11">
        <v>433.2</v>
      </c>
      <c r="V116" s="15">
        <v>212</v>
      </c>
      <c r="W116" s="15">
        <v>158</v>
      </c>
      <c r="X116" s="11">
        <v>63.2</v>
      </c>
      <c r="Y116" s="69" t="s">
        <v>4035</v>
      </c>
      <c r="Z116">
        <v>6507</v>
      </c>
      <c r="AA116" s="3">
        <f>IF(Table10[[#This Row],[Location Name]]=E115,AA115,AA115+1)</f>
        <v>1064</v>
      </c>
      <c r="AB116" s="33">
        <f>Table10[[#This Row],[Date]]+25</f>
        <v>45339</v>
      </c>
    </row>
    <row r="117" spans="1:28" ht="14.25" x14ac:dyDescent="0.45">
      <c r="A117" s="3">
        <v>109</v>
      </c>
      <c r="B11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17" s="33">
        <v>45314</v>
      </c>
      <c r="E117" s="3" t="s">
        <v>113</v>
      </c>
      <c r="F117" s="3">
        <f>_xlfn.XLOOKUP(Table10[[#This Row],[Location Name]],IBTP_Locations[Location Name],IBTP_Locations[Payee Name],"",,)</f>
        <v>0</v>
      </c>
      <c r="G117" s="3" t="s">
        <v>23</v>
      </c>
      <c r="H117" s="3" t="str">
        <f>_xlfn.XLOOKUP(Table10[[#This Row],[Location Name]],IBTP_Locations[Location Name],IBTP_Locations[Sales Rep],,,)</f>
        <v>Sarcyk, Neil</v>
      </c>
      <c r="I117" s="3">
        <f>_xlfn.XLOOKUP(Table10[[#This Row],[Location Name]],IBTP_Locations[Location Name],IBTP_Locations[Marketing Rep],,,)</f>
        <v>0</v>
      </c>
      <c r="J117" s="11">
        <f>ROUNDDOWN(IF(Table10[[#This Row],[Marketing Rep]]=0,0,_xlfn.XLOOKUP(Table10[[#This Row],[Marketing Rep]],Table12[Name],Table12[Commission %]))*Table10[[#This Row],[Ticket Count]],2)</f>
        <v>0</v>
      </c>
      <c r="K117" s="3" t="s">
        <v>2316</v>
      </c>
      <c r="L117" s="3" t="str">
        <f>_xlfn.XLOOKUP(Table10[[#This Row],[Serial '#]],Table5[Serial '#],Table5[Supplier],,,)</f>
        <v>GameCo</v>
      </c>
      <c r="M117" s="3" t="s">
        <v>349</v>
      </c>
      <c r="N117" s="9">
        <v>5520</v>
      </c>
      <c r="O117" s="36">
        <v>1</v>
      </c>
      <c r="P117" s="11">
        <v>5520</v>
      </c>
      <c r="Q117" s="11">
        <v>4560</v>
      </c>
      <c r="R117" s="11">
        <v>960</v>
      </c>
      <c r="S117" s="11">
        <v>331</v>
      </c>
      <c r="T117" s="11" t="str">
        <f>_xlfn.XLOOKUP(Table10[[#This Row],[Charity Association]],Table14[Charity Name],Table14[Billing Style],,,)</f>
        <v>Percentage</v>
      </c>
      <c r="U117" s="11">
        <v>337.2</v>
      </c>
      <c r="V117" s="15">
        <v>186</v>
      </c>
      <c r="W117" s="15">
        <v>96</v>
      </c>
      <c r="X117" s="11">
        <v>55.2</v>
      </c>
      <c r="Y117" s="69" t="s">
        <v>4035</v>
      </c>
      <c r="Z117">
        <v>6508</v>
      </c>
      <c r="AA117" s="3">
        <f>IF(Table10[[#This Row],[Location Name]]=E116,AA116,AA116+1)</f>
        <v>1064</v>
      </c>
      <c r="AB117" s="33">
        <f>Table10[[#This Row],[Date]]+25</f>
        <v>45339</v>
      </c>
    </row>
    <row r="118" spans="1:28" ht="14.25" x14ac:dyDescent="0.45">
      <c r="A118" s="3">
        <v>110</v>
      </c>
      <c r="B11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18" s="33">
        <v>45314</v>
      </c>
      <c r="E118" s="3" t="s">
        <v>85</v>
      </c>
      <c r="F118" s="3">
        <f>_xlfn.XLOOKUP(Table10[[#This Row],[Location Name]],IBTP_Locations[Location Name],IBTP_Locations[Payee Name],"",,)</f>
        <v>0</v>
      </c>
      <c r="G118" s="3" t="s">
        <v>23</v>
      </c>
      <c r="H118" s="3" t="str">
        <f>_xlfn.XLOOKUP(Table10[[#This Row],[Location Name]],IBTP_Locations[Location Name],IBTP_Locations[Sales Rep],,,)</f>
        <v>Sarcyk, Neil</v>
      </c>
      <c r="I118" s="3">
        <f>_xlfn.XLOOKUP(Table10[[#This Row],[Location Name]],IBTP_Locations[Location Name],IBTP_Locations[Marketing Rep],,,)</f>
        <v>0</v>
      </c>
      <c r="J118" s="11">
        <f>ROUNDDOWN(IF(Table10[[#This Row],[Marketing Rep]]=0,0,_xlfn.XLOOKUP(Table10[[#This Row],[Marketing Rep]],Table12[Name],Table12[Commission %]))*Table10[[#This Row],[Ticket Count]],2)</f>
        <v>0</v>
      </c>
      <c r="K118" s="3" t="s">
        <v>2315</v>
      </c>
      <c r="L118" s="3" t="str">
        <f>_xlfn.XLOOKUP(Table10[[#This Row],[Serial '#]],Table5[Serial '#],Table5[Supplier],,,)</f>
        <v>GameCo</v>
      </c>
      <c r="M118" s="3" t="s">
        <v>349</v>
      </c>
      <c r="N118" s="9">
        <v>5520</v>
      </c>
      <c r="O118" s="36">
        <v>1</v>
      </c>
      <c r="P118" s="11">
        <v>5520</v>
      </c>
      <c r="Q118" s="11">
        <v>4560</v>
      </c>
      <c r="R118" s="11">
        <v>960</v>
      </c>
      <c r="S118" s="11">
        <v>331</v>
      </c>
      <c r="T118" s="11" t="str">
        <f>_xlfn.XLOOKUP(Table10[[#This Row],[Charity Association]],Table14[Charity Name],Table14[Billing Style],,,)</f>
        <v>Percentage</v>
      </c>
      <c r="U118" s="11">
        <v>337.2</v>
      </c>
      <c r="V118" s="15">
        <v>186</v>
      </c>
      <c r="W118" s="15">
        <v>96</v>
      </c>
      <c r="X118" s="11">
        <v>55.2</v>
      </c>
      <c r="Y118" s="69">
        <v>6534</v>
      </c>
      <c r="Z118">
        <v>6513</v>
      </c>
      <c r="AA118" s="3">
        <f>IF(Table10[[#This Row],[Location Name]]=E117,AA117,AA117+1)</f>
        <v>1065</v>
      </c>
      <c r="AB118" s="33">
        <f>Table10[[#This Row],[Date]]+25</f>
        <v>45339</v>
      </c>
    </row>
    <row r="119" spans="1:28" ht="14.25" x14ac:dyDescent="0.45">
      <c r="A119" s="3">
        <v>111</v>
      </c>
      <c r="B11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19" s="33">
        <v>45314</v>
      </c>
      <c r="E119" s="3" t="s">
        <v>85</v>
      </c>
      <c r="F119" s="3">
        <f>_xlfn.XLOOKUP(Table10[[#This Row],[Location Name]],IBTP_Locations[Location Name],IBTP_Locations[Payee Name],"",,)</f>
        <v>0</v>
      </c>
      <c r="G119" s="3" t="s">
        <v>23</v>
      </c>
      <c r="H119" s="3" t="str">
        <f>_xlfn.XLOOKUP(Table10[[#This Row],[Location Name]],IBTP_Locations[Location Name],IBTP_Locations[Sales Rep],,,)</f>
        <v>Sarcyk, Neil</v>
      </c>
      <c r="I119" s="3">
        <f>_xlfn.XLOOKUP(Table10[[#This Row],[Location Name]],IBTP_Locations[Location Name],IBTP_Locations[Marketing Rep],,,)</f>
        <v>0</v>
      </c>
      <c r="J119" s="11">
        <f>ROUNDDOWN(IF(Table10[[#This Row],[Marketing Rep]]=0,0,_xlfn.XLOOKUP(Table10[[#This Row],[Marketing Rep]],Table12[Name],Table12[Commission %]))*Table10[[#This Row],[Ticket Count]],2)</f>
        <v>0</v>
      </c>
      <c r="K119" s="3" t="s">
        <v>1644</v>
      </c>
      <c r="L119" s="3" t="str">
        <f>_xlfn.XLOOKUP(Table10[[#This Row],[Serial '#]],Table5[Serial '#],Table5[Supplier],,,)</f>
        <v>GameCo</v>
      </c>
      <c r="M119" s="3" t="s">
        <v>580</v>
      </c>
      <c r="N119" s="9">
        <v>6320</v>
      </c>
      <c r="O119" s="36">
        <v>1</v>
      </c>
      <c r="P119" s="11">
        <v>6320</v>
      </c>
      <c r="Q119" s="11">
        <v>4745</v>
      </c>
      <c r="R119" s="11">
        <v>1575</v>
      </c>
      <c r="S119" s="11">
        <v>379</v>
      </c>
      <c r="T119" s="11" t="str">
        <f>_xlfn.XLOOKUP(Table10[[#This Row],[Charity Association]],Table14[Charity Name],Table14[Billing Style],,,)</f>
        <v>Percentage</v>
      </c>
      <c r="U119" s="11">
        <v>433.2</v>
      </c>
      <c r="V119" s="15">
        <v>212</v>
      </c>
      <c r="W119" s="15">
        <v>158</v>
      </c>
      <c r="X119" s="11">
        <v>63.2</v>
      </c>
      <c r="Y119" s="69">
        <v>6534</v>
      </c>
      <c r="Z119">
        <v>6514</v>
      </c>
      <c r="AA119" s="3">
        <f>IF(Table10[[#This Row],[Location Name]]=E118,AA118,AA118+1)</f>
        <v>1065</v>
      </c>
      <c r="AB119" s="33">
        <f>Table10[[#This Row],[Date]]+25</f>
        <v>45339</v>
      </c>
    </row>
    <row r="120" spans="1:28" ht="14.25" x14ac:dyDescent="0.45">
      <c r="A120" s="3">
        <v>112</v>
      </c>
      <c r="B12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20" s="33">
        <v>45314</v>
      </c>
      <c r="E120" s="3" t="s">
        <v>85</v>
      </c>
      <c r="F120" s="3">
        <f>_xlfn.XLOOKUP(Table10[[#This Row],[Location Name]],IBTP_Locations[Location Name],IBTP_Locations[Payee Name],"",,)</f>
        <v>0</v>
      </c>
      <c r="G120" s="3" t="s">
        <v>23</v>
      </c>
      <c r="H120" s="3" t="str">
        <f>_xlfn.XLOOKUP(Table10[[#This Row],[Location Name]],IBTP_Locations[Location Name],IBTP_Locations[Sales Rep],,,)</f>
        <v>Sarcyk, Neil</v>
      </c>
      <c r="I120" s="3">
        <f>_xlfn.XLOOKUP(Table10[[#This Row],[Location Name]],IBTP_Locations[Location Name],IBTP_Locations[Marketing Rep],,,)</f>
        <v>0</v>
      </c>
      <c r="J120" s="11">
        <f>ROUNDDOWN(IF(Table10[[#This Row],[Marketing Rep]]=0,0,_xlfn.XLOOKUP(Table10[[#This Row],[Marketing Rep]],Table12[Name],Table12[Commission %]))*Table10[[#This Row],[Ticket Count]],2)</f>
        <v>0</v>
      </c>
      <c r="K120" s="3" t="s">
        <v>2344</v>
      </c>
      <c r="L120" s="3" t="str">
        <f>_xlfn.XLOOKUP(Table10[[#This Row],[Serial '#]],Table5[Serial '#],Table5[Supplier],,,)</f>
        <v>GameCo</v>
      </c>
      <c r="M120" s="3" t="s">
        <v>347</v>
      </c>
      <c r="N120" s="9">
        <v>9959</v>
      </c>
      <c r="O120" s="36">
        <v>1</v>
      </c>
      <c r="P120" s="11">
        <v>9959</v>
      </c>
      <c r="Q120" s="11">
        <v>7840</v>
      </c>
      <c r="R120" s="11">
        <v>2119</v>
      </c>
      <c r="S120" s="11">
        <v>597</v>
      </c>
      <c r="T120" s="11" t="str">
        <f>_xlfn.XLOOKUP(Table10[[#This Row],[Charity Association]],Table14[Charity Name],Table14[Billing Style],,,)</f>
        <v>Percentage</v>
      </c>
      <c r="U120" s="11">
        <v>671.59</v>
      </c>
      <c r="V120" s="15">
        <v>360</v>
      </c>
      <c r="W120" s="15">
        <v>212</v>
      </c>
      <c r="X120" s="11">
        <v>99.59</v>
      </c>
      <c r="Y120" s="69">
        <v>6534</v>
      </c>
      <c r="Z120">
        <v>6515</v>
      </c>
      <c r="AA120" s="3">
        <f>IF(Table10[[#This Row],[Location Name]]=E119,AA119,AA119+1)</f>
        <v>1065</v>
      </c>
      <c r="AB120" s="33">
        <f>Table10[[#This Row],[Date]]+25</f>
        <v>45339</v>
      </c>
    </row>
    <row r="121" spans="1:28" ht="14.25" x14ac:dyDescent="0.45">
      <c r="A121" s="3">
        <v>113</v>
      </c>
      <c r="B12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21" s="33">
        <v>45314</v>
      </c>
      <c r="E121" s="3" t="s">
        <v>103</v>
      </c>
      <c r="F121" s="3">
        <f>_xlfn.XLOOKUP(Table10[[#This Row],[Location Name]],IBTP_Locations[Location Name],IBTP_Locations[Payee Name],"",,)</f>
        <v>0</v>
      </c>
      <c r="G121" s="3" t="s">
        <v>23</v>
      </c>
      <c r="H121" s="3" t="str">
        <f>_xlfn.XLOOKUP(Table10[[#This Row],[Location Name]],IBTP_Locations[Location Name],IBTP_Locations[Sales Rep],,,)</f>
        <v>Sarcyk, Neil</v>
      </c>
      <c r="I121" s="3">
        <f>_xlfn.XLOOKUP(Table10[[#This Row],[Location Name]],IBTP_Locations[Location Name],IBTP_Locations[Marketing Rep],,,)</f>
        <v>0</v>
      </c>
      <c r="J121" s="11">
        <f>ROUNDDOWN(IF(Table10[[#This Row],[Marketing Rep]]=0,0,_xlfn.XLOOKUP(Table10[[#This Row],[Marketing Rep]],Table12[Name],Table12[Commission %]))*Table10[[#This Row],[Ticket Count]],2)</f>
        <v>0</v>
      </c>
      <c r="K121" s="3" t="s">
        <v>2231</v>
      </c>
      <c r="L121" s="3" t="str">
        <f>_xlfn.XLOOKUP(Table10[[#This Row],[Serial '#]],Table5[Serial '#],Table5[Supplier],,,)</f>
        <v>GameCo</v>
      </c>
      <c r="M121" s="3" t="s">
        <v>580</v>
      </c>
      <c r="N121" s="9">
        <v>6320</v>
      </c>
      <c r="O121" s="36">
        <v>1</v>
      </c>
      <c r="P121" s="11">
        <v>6320</v>
      </c>
      <c r="Q121" s="11">
        <v>4745</v>
      </c>
      <c r="R121" s="11">
        <v>1575</v>
      </c>
      <c r="S121" s="11">
        <v>379</v>
      </c>
      <c r="T121" s="11" t="str">
        <f>_xlfn.XLOOKUP(Table10[[#This Row],[Charity Association]],Table14[Charity Name],Table14[Billing Style],,,)</f>
        <v>Percentage</v>
      </c>
      <c r="U121" s="11">
        <v>433.2</v>
      </c>
      <c r="V121" s="15">
        <v>212</v>
      </c>
      <c r="W121" s="15">
        <v>158</v>
      </c>
      <c r="X121" s="11">
        <v>63.2</v>
      </c>
      <c r="Y121" s="69">
        <v>1298</v>
      </c>
      <c r="Z121">
        <v>6516</v>
      </c>
      <c r="AA121" s="3">
        <f>IF(Table10[[#This Row],[Location Name]]=E120,AA120,AA120+1)</f>
        <v>1066</v>
      </c>
      <c r="AB121" s="33">
        <f>Table10[[#This Row],[Date]]+25</f>
        <v>45339</v>
      </c>
    </row>
    <row r="122" spans="1:28" ht="14.25" x14ac:dyDescent="0.45">
      <c r="A122" s="3">
        <v>114</v>
      </c>
      <c r="B12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22" s="33">
        <v>45314</v>
      </c>
      <c r="E122" s="3" t="s">
        <v>101</v>
      </c>
      <c r="F122" s="3">
        <f>_xlfn.XLOOKUP(Table10[[#This Row],[Location Name]],IBTP_Locations[Location Name],IBTP_Locations[Payee Name],"",,)</f>
        <v>0</v>
      </c>
      <c r="G122" s="3" t="s">
        <v>24</v>
      </c>
      <c r="H122" s="3" t="str">
        <f>_xlfn.XLOOKUP(Table10[[#This Row],[Location Name]],IBTP_Locations[Location Name],IBTP_Locations[Sales Rep],,,)</f>
        <v>Sarcyk, Neil</v>
      </c>
      <c r="I122" s="3">
        <f>_xlfn.XLOOKUP(Table10[[#This Row],[Location Name]],IBTP_Locations[Location Name],IBTP_Locations[Marketing Rep],,,)</f>
        <v>0</v>
      </c>
      <c r="J122" s="11">
        <f>ROUNDDOWN(IF(Table10[[#This Row],[Marketing Rep]]=0,0,_xlfn.XLOOKUP(Table10[[#This Row],[Marketing Rep]],Table12[Name],Table12[Commission %]))*Table10[[#This Row],[Ticket Count]],2)</f>
        <v>0</v>
      </c>
      <c r="K122" s="3" t="s">
        <v>2340</v>
      </c>
      <c r="L122" s="3" t="str">
        <f>_xlfn.XLOOKUP(Table10[[#This Row],[Serial '#]],Table5[Serial '#],Table5[Supplier],,,)</f>
        <v>GameCo</v>
      </c>
      <c r="M122" s="3" t="s">
        <v>349</v>
      </c>
      <c r="N122" s="9">
        <v>5520</v>
      </c>
      <c r="O122" s="36">
        <v>1</v>
      </c>
      <c r="P122" s="11">
        <v>5520</v>
      </c>
      <c r="Q122" s="11">
        <v>4560</v>
      </c>
      <c r="R122" s="11">
        <v>960</v>
      </c>
      <c r="S122" s="11">
        <v>331</v>
      </c>
      <c r="T122" s="11" t="str">
        <f>_xlfn.XLOOKUP(Table10[[#This Row],[Charity Association]],Table14[Charity Name],Table14[Billing Style],,,)</f>
        <v>Flat Per Ticket</v>
      </c>
      <c r="U122" s="11">
        <v>172.8</v>
      </c>
      <c r="V122" s="15">
        <v>0</v>
      </c>
      <c r="W122" s="15">
        <v>172.8</v>
      </c>
      <c r="X122" s="11"/>
      <c r="Y122" s="69" t="s">
        <v>4035</v>
      </c>
      <c r="Z122">
        <v>9011</v>
      </c>
      <c r="AA122" s="3">
        <f>IF(Table10[[#This Row],[Location Name]]=E121,AA121,AA121+1)</f>
        <v>1067</v>
      </c>
      <c r="AB122" s="33">
        <f>Table10[[#This Row],[Date]]+25</f>
        <v>45339</v>
      </c>
    </row>
    <row r="123" spans="1:28" ht="14.25" x14ac:dyDescent="0.45">
      <c r="A123" s="3">
        <v>115</v>
      </c>
      <c r="B12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23" s="33">
        <v>45314</v>
      </c>
      <c r="E123" s="3" t="s">
        <v>101</v>
      </c>
      <c r="F123" s="3">
        <f>_xlfn.XLOOKUP(Table10[[#This Row],[Location Name]],IBTP_Locations[Location Name],IBTP_Locations[Payee Name],"",,)</f>
        <v>0</v>
      </c>
      <c r="G123" s="3" t="s">
        <v>24</v>
      </c>
      <c r="H123" s="3" t="str">
        <f>_xlfn.XLOOKUP(Table10[[#This Row],[Location Name]],IBTP_Locations[Location Name],IBTP_Locations[Sales Rep],,,)</f>
        <v>Sarcyk, Neil</v>
      </c>
      <c r="I123" s="3">
        <f>_xlfn.XLOOKUP(Table10[[#This Row],[Location Name]],IBTP_Locations[Location Name],IBTP_Locations[Marketing Rep],,,)</f>
        <v>0</v>
      </c>
      <c r="J123" s="11">
        <f>ROUNDDOWN(IF(Table10[[#This Row],[Marketing Rep]]=0,0,_xlfn.XLOOKUP(Table10[[#This Row],[Marketing Rep]],Table12[Name],Table12[Commission %]))*Table10[[#This Row],[Ticket Count]],2)</f>
        <v>0</v>
      </c>
      <c r="K123" s="3" t="s">
        <v>2341</v>
      </c>
      <c r="L123" s="3" t="str">
        <f>_xlfn.XLOOKUP(Table10[[#This Row],[Serial '#]],Table5[Serial '#],Table5[Supplier],,,)</f>
        <v>GameCo</v>
      </c>
      <c r="M123" s="3" t="s">
        <v>349</v>
      </c>
      <c r="N123" s="9">
        <v>5520</v>
      </c>
      <c r="O123" s="36">
        <v>1</v>
      </c>
      <c r="P123" s="11">
        <v>5520</v>
      </c>
      <c r="Q123" s="11">
        <v>4560</v>
      </c>
      <c r="R123" s="11">
        <v>960</v>
      </c>
      <c r="S123" s="11">
        <v>331</v>
      </c>
      <c r="T123" s="11" t="str">
        <f>_xlfn.XLOOKUP(Table10[[#This Row],[Charity Association]],Table14[Charity Name],Table14[Billing Style],,,)</f>
        <v>Flat Per Ticket</v>
      </c>
      <c r="U123" s="11">
        <v>172.8</v>
      </c>
      <c r="V123" s="15">
        <v>0</v>
      </c>
      <c r="W123" s="15">
        <v>172.8</v>
      </c>
      <c r="X123" s="11"/>
      <c r="Y123" s="69" t="s">
        <v>4035</v>
      </c>
      <c r="Z123">
        <v>9012</v>
      </c>
      <c r="AA123" s="3">
        <f>IF(Table10[[#This Row],[Location Name]]=E122,AA122,AA122+1)</f>
        <v>1067</v>
      </c>
      <c r="AB123" s="33">
        <f>Table10[[#This Row],[Date]]+25</f>
        <v>45339</v>
      </c>
    </row>
    <row r="124" spans="1:28" ht="14.25" x14ac:dyDescent="0.45">
      <c r="A124" s="3">
        <v>116</v>
      </c>
      <c r="B12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24" s="33">
        <v>45315</v>
      </c>
      <c r="E124" s="3" t="s">
        <v>129</v>
      </c>
      <c r="F124" s="3">
        <f>_xlfn.XLOOKUP(Table10[[#This Row],[Location Name]],IBTP_Locations[Location Name],IBTP_Locations[Payee Name],"",,)</f>
        <v>0</v>
      </c>
      <c r="G124" s="3" t="s">
        <v>21</v>
      </c>
      <c r="H124" s="3" t="str">
        <f>_xlfn.XLOOKUP(Table10[[#This Row],[Location Name]],IBTP_Locations[Location Name],IBTP_Locations[Sales Rep],,,)</f>
        <v>Sarcyk, Neil</v>
      </c>
      <c r="I124" s="3">
        <f>_xlfn.XLOOKUP(Table10[[#This Row],[Location Name]],IBTP_Locations[Location Name],IBTP_Locations[Marketing Rep],,,)</f>
        <v>0</v>
      </c>
      <c r="J124" s="11">
        <f>ROUNDDOWN(IF(Table10[[#This Row],[Marketing Rep]]=0,0,_xlfn.XLOOKUP(Table10[[#This Row],[Marketing Rep]],Table12[Name],Table12[Commission %]))*Table10[[#This Row],[Ticket Count]],2)</f>
        <v>0</v>
      </c>
      <c r="K124" s="3" t="s">
        <v>2273</v>
      </c>
      <c r="L124" s="3" t="str">
        <f>_xlfn.XLOOKUP(Table10[[#This Row],[Serial '#]],Table5[Serial '#],Table5[Supplier],,,)</f>
        <v>GameCo</v>
      </c>
      <c r="M124" s="3" t="s">
        <v>349</v>
      </c>
      <c r="N124" s="9">
        <v>5520</v>
      </c>
      <c r="O124" s="36">
        <v>1</v>
      </c>
      <c r="P124" s="11">
        <v>5520</v>
      </c>
      <c r="Q124" s="11">
        <v>4560</v>
      </c>
      <c r="R124" s="11">
        <v>960</v>
      </c>
      <c r="S124" s="11">
        <v>331</v>
      </c>
      <c r="T124" s="11" t="str">
        <f>_xlfn.XLOOKUP(Table10[[#This Row],[Charity Association]],Table14[Charity Name],Table14[Billing Style],,,)</f>
        <v>Flat Per Ticket</v>
      </c>
      <c r="U124" s="11">
        <v>172.8</v>
      </c>
      <c r="V124" s="15">
        <v>0</v>
      </c>
      <c r="W124" s="15">
        <v>172.8</v>
      </c>
      <c r="X124" s="11"/>
      <c r="Y124" s="69">
        <v>3877</v>
      </c>
      <c r="Z124">
        <v>8387</v>
      </c>
      <c r="AA124" s="3">
        <f>IF(Table10[[#This Row],[Location Name]]=E123,AA123,AA123+1)</f>
        <v>1068</v>
      </c>
      <c r="AB124" s="33">
        <f>Table10[[#This Row],[Date]]+25</f>
        <v>45340</v>
      </c>
    </row>
    <row r="125" spans="1:28" ht="14.25" x14ac:dyDescent="0.45">
      <c r="A125" s="3">
        <v>117</v>
      </c>
      <c r="B12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25" s="33">
        <v>45315</v>
      </c>
      <c r="E125" s="3" t="s">
        <v>129</v>
      </c>
      <c r="F125" s="3">
        <f>_xlfn.XLOOKUP(Table10[[#This Row],[Location Name]],IBTP_Locations[Location Name],IBTP_Locations[Payee Name],"",,)</f>
        <v>0</v>
      </c>
      <c r="G125" s="3" t="s">
        <v>21</v>
      </c>
      <c r="H125" s="3" t="str">
        <f>_xlfn.XLOOKUP(Table10[[#This Row],[Location Name]],IBTP_Locations[Location Name],IBTP_Locations[Sales Rep],,,)</f>
        <v>Sarcyk, Neil</v>
      </c>
      <c r="I125" s="3">
        <f>_xlfn.XLOOKUP(Table10[[#This Row],[Location Name]],IBTP_Locations[Location Name],IBTP_Locations[Marketing Rep],,,)</f>
        <v>0</v>
      </c>
      <c r="J125" s="11">
        <f>ROUNDDOWN(IF(Table10[[#This Row],[Marketing Rep]]=0,0,_xlfn.XLOOKUP(Table10[[#This Row],[Marketing Rep]],Table12[Name],Table12[Commission %]))*Table10[[#This Row],[Ticket Count]],2)</f>
        <v>0</v>
      </c>
      <c r="K125" s="3" t="s">
        <v>2275</v>
      </c>
      <c r="L125" s="3" t="str">
        <f>_xlfn.XLOOKUP(Table10[[#This Row],[Serial '#]],Table5[Serial '#],Table5[Supplier],,,)</f>
        <v>GameCo</v>
      </c>
      <c r="M125" s="3" t="s">
        <v>349</v>
      </c>
      <c r="N125" s="9">
        <v>5520</v>
      </c>
      <c r="O125" s="36">
        <v>1</v>
      </c>
      <c r="P125" s="11">
        <v>5520</v>
      </c>
      <c r="Q125" s="11">
        <v>4560</v>
      </c>
      <c r="R125" s="11">
        <v>960</v>
      </c>
      <c r="S125" s="11">
        <v>331</v>
      </c>
      <c r="T125" s="11" t="str">
        <f>_xlfn.XLOOKUP(Table10[[#This Row],[Charity Association]],Table14[Charity Name],Table14[Billing Style],,,)</f>
        <v>Flat Per Ticket</v>
      </c>
      <c r="U125" s="11">
        <v>172.8</v>
      </c>
      <c r="V125" s="15">
        <v>0</v>
      </c>
      <c r="W125" s="15">
        <v>172.8</v>
      </c>
      <c r="X125" s="11"/>
      <c r="Y125" s="69">
        <v>3877</v>
      </c>
      <c r="Z125">
        <v>8388</v>
      </c>
      <c r="AA125" s="3">
        <f>IF(Table10[[#This Row],[Location Name]]=E124,AA124,AA124+1)</f>
        <v>1068</v>
      </c>
      <c r="AB125" s="33">
        <f>Table10[[#This Row],[Date]]+25</f>
        <v>45340</v>
      </c>
    </row>
    <row r="126" spans="1:28" ht="14.25" x14ac:dyDescent="0.45">
      <c r="A126" s="3">
        <v>118</v>
      </c>
      <c r="B12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26" s="33">
        <v>45315</v>
      </c>
      <c r="E126" s="3" t="s">
        <v>111</v>
      </c>
      <c r="F126" s="3">
        <f>_xlfn.XLOOKUP(Table10[[#This Row],[Location Name]],IBTP_Locations[Location Name],IBTP_Locations[Payee Name],"",,)</f>
        <v>0</v>
      </c>
      <c r="G126" s="3" t="s">
        <v>21</v>
      </c>
      <c r="H126" s="3" t="str">
        <f>_xlfn.XLOOKUP(Table10[[#This Row],[Location Name]],IBTP_Locations[Location Name],IBTP_Locations[Sales Rep],,,)</f>
        <v>Sarcyk, Neil</v>
      </c>
      <c r="I126" s="3" t="str">
        <f>_xlfn.XLOOKUP(Table10[[#This Row],[Location Name]],IBTP_Locations[Location Name],IBTP_Locations[Marketing Rep],,,)</f>
        <v>Combros</v>
      </c>
      <c r="J126" s="11">
        <f>ROUNDDOWN(IF(Table10[[#This Row],[Marketing Rep]]=0,0,_xlfn.XLOOKUP(Table10[[#This Row],[Marketing Rep]],Table12[Name],Table12[Commission %]))*Table10[[#This Row],[Ticket Count]],2)</f>
        <v>82.8</v>
      </c>
      <c r="K126" s="3" t="s">
        <v>2274</v>
      </c>
      <c r="L126" s="3" t="str">
        <f>_xlfn.XLOOKUP(Table10[[#This Row],[Serial '#]],Table5[Serial '#],Table5[Supplier],,,)</f>
        <v>GameCo</v>
      </c>
      <c r="M126" s="3" t="s">
        <v>349</v>
      </c>
      <c r="N126" s="9">
        <v>5520</v>
      </c>
      <c r="O126" s="36">
        <v>1</v>
      </c>
      <c r="P126" s="11">
        <v>5520</v>
      </c>
      <c r="Q126" s="11">
        <v>4560</v>
      </c>
      <c r="R126" s="11">
        <v>960</v>
      </c>
      <c r="S126" s="11">
        <v>331</v>
      </c>
      <c r="T126" s="11" t="str">
        <f>_xlfn.XLOOKUP(Table10[[#This Row],[Charity Association]],Table14[Charity Name],Table14[Billing Style],,,)</f>
        <v>Flat Per Ticket</v>
      </c>
      <c r="U126" s="11">
        <v>172.8</v>
      </c>
      <c r="V126" s="15">
        <v>0</v>
      </c>
      <c r="W126" s="15">
        <v>172.8</v>
      </c>
      <c r="X126" s="11"/>
      <c r="Y126" s="69">
        <v>2675</v>
      </c>
      <c r="Z126">
        <v>8389</v>
      </c>
      <c r="AA126" s="3">
        <f>IF(Table10[[#This Row],[Location Name]]=E125,AA125,AA125+1)</f>
        <v>1069</v>
      </c>
      <c r="AB126" s="33">
        <f>Table10[[#This Row],[Date]]+25</f>
        <v>45340</v>
      </c>
    </row>
    <row r="127" spans="1:28" ht="14.25" x14ac:dyDescent="0.45">
      <c r="A127" s="3">
        <v>119</v>
      </c>
      <c r="B12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27" s="33">
        <v>45315</v>
      </c>
      <c r="E127" s="3" t="s">
        <v>171</v>
      </c>
      <c r="F127" s="3">
        <f>_xlfn.XLOOKUP(Table10[[#This Row],[Location Name]],IBTP_Locations[Location Name],IBTP_Locations[Payee Name],"",,)</f>
        <v>0</v>
      </c>
      <c r="G127" s="3" t="s">
        <v>21</v>
      </c>
      <c r="H127" s="3" t="str">
        <f>_xlfn.XLOOKUP(Table10[[#This Row],[Location Name]],IBTP_Locations[Location Name],IBTP_Locations[Sales Rep],,,)</f>
        <v>Sarcyk, Neil</v>
      </c>
      <c r="I127" s="3">
        <f>_xlfn.XLOOKUP(Table10[[#This Row],[Location Name]],IBTP_Locations[Location Name],IBTP_Locations[Marketing Rep],,,)</f>
        <v>0</v>
      </c>
      <c r="J127" s="11">
        <f>ROUNDDOWN(IF(Table10[[#This Row],[Marketing Rep]]=0,0,_xlfn.XLOOKUP(Table10[[#This Row],[Marketing Rep]],Table12[Name],Table12[Commission %]))*Table10[[#This Row],[Ticket Count]],2)</f>
        <v>0</v>
      </c>
      <c r="K127" s="3" t="s">
        <v>2256</v>
      </c>
      <c r="L127" s="3" t="str">
        <f>_xlfn.XLOOKUP(Table10[[#This Row],[Serial '#]],Table5[Serial '#],Table5[Supplier],,,)</f>
        <v>GameCo</v>
      </c>
      <c r="M127" s="3" t="s">
        <v>634</v>
      </c>
      <c r="N127" s="9">
        <v>3990</v>
      </c>
      <c r="O127" s="36">
        <v>1</v>
      </c>
      <c r="P127" s="11">
        <v>3990</v>
      </c>
      <c r="Q127" s="11">
        <v>3300</v>
      </c>
      <c r="R127" s="11">
        <v>690</v>
      </c>
      <c r="S127" s="11">
        <v>239</v>
      </c>
      <c r="T127" s="11" t="str">
        <f>_xlfn.XLOOKUP(Table10[[#This Row],[Charity Association]],Table14[Charity Name],Table14[Billing Style],,,)</f>
        <v>Flat Per Ticket</v>
      </c>
      <c r="U127" s="11">
        <v>107.35</v>
      </c>
      <c r="V127" s="15">
        <v>0</v>
      </c>
      <c r="W127" s="15">
        <v>107.35</v>
      </c>
      <c r="X127" s="11"/>
      <c r="Y127" s="69">
        <v>38458394</v>
      </c>
      <c r="Z127">
        <v>8390</v>
      </c>
      <c r="AA127" s="3">
        <f>IF(Table10[[#This Row],[Location Name]]=E126,AA126,AA126+1)</f>
        <v>1070</v>
      </c>
      <c r="AB127" s="33">
        <f>Table10[[#This Row],[Date]]+25</f>
        <v>45340</v>
      </c>
    </row>
    <row r="128" spans="1:28" ht="14.25" x14ac:dyDescent="0.45">
      <c r="A128" s="3">
        <v>120</v>
      </c>
      <c r="B12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28" s="33">
        <v>45316</v>
      </c>
      <c r="E128" s="3" t="s">
        <v>217</v>
      </c>
      <c r="F128" s="3">
        <f>_xlfn.XLOOKUP(Table10[[#This Row],[Location Name]],IBTP_Locations[Location Name],IBTP_Locations[Payee Name],"",,)</f>
        <v>0</v>
      </c>
      <c r="G128" s="3" t="s">
        <v>23</v>
      </c>
      <c r="H128" s="3" t="str">
        <f>_xlfn.XLOOKUP(Table10[[#This Row],[Location Name]],IBTP_Locations[Location Name],IBTP_Locations[Sales Rep],,,)</f>
        <v>Sarcyk, Neil</v>
      </c>
      <c r="I128" s="3">
        <f>_xlfn.XLOOKUP(Table10[[#This Row],[Location Name]],IBTP_Locations[Location Name],IBTP_Locations[Marketing Rep],,,)</f>
        <v>0</v>
      </c>
      <c r="J128" s="11">
        <f>ROUNDDOWN(IF(Table10[[#This Row],[Marketing Rep]]=0,0,_xlfn.XLOOKUP(Table10[[#This Row],[Marketing Rep]],Table12[Name],Table12[Commission %]))*Table10[[#This Row],[Ticket Count]],2)</f>
        <v>0</v>
      </c>
      <c r="K128" s="3" t="s">
        <v>2317</v>
      </c>
      <c r="L128" s="3" t="str">
        <f>_xlfn.XLOOKUP(Table10[[#This Row],[Serial '#]],Table5[Serial '#],Table5[Supplier],,,)</f>
        <v>GameCo</v>
      </c>
      <c r="M128" s="3" t="s">
        <v>613</v>
      </c>
      <c r="N128" s="9">
        <v>4560</v>
      </c>
      <c r="O128" s="36">
        <v>1</v>
      </c>
      <c r="P128" s="11">
        <v>4560</v>
      </c>
      <c r="Q128" s="11">
        <v>3460</v>
      </c>
      <c r="R128" s="11">
        <v>1100</v>
      </c>
      <c r="S128" s="11">
        <v>273</v>
      </c>
      <c r="T128" s="11" t="str">
        <f>_xlfn.XLOOKUP(Table10[[#This Row],[Charity Association]],Table14[Charity Name],Table14[Billing Style],,,)</f>
        <v>Percentage</v>
      </c>
      <c r="U128" s="11">
        <v>301.60000000000002</v>
      </c>
      <c r="V128" s="15">
        <v>146</v>
      </c>
      <c r="W128" s="15">
        <v>110</v>
      </c>
      <c r="X128" s="11">
        <v>45.6</v>
      </c>
      <c r="Y128" s="69">
        <v>2601</v>
      </c>
      <c r="Z128">
        <v>6517</v>
      </c>
      <c r="AA128" s="3">
        <f>IF(Table10[[#This Row],[Location Name]]=E127,AA127,AA127+1)</f>
        <v>1071</v>
      </c>
      <c r="AB128" s="33">
        <f>Table10[[#This Row],[Date]]+25</f>
        <v>45341</v>
      </c>
    </row>
    <row r="129" spans="1:28" ht="14.25" x14ac:dyDescent="0.45">
      <c r="A129" s="3">
        <v>121</v>
      </c>
      <c r="B12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29" s="33">
        <v>45316</v>
      </c>
      <c r="E129" s="3" t="s">
        <v>217</v>
      </c>
      <c r="F129" s="3">
        <f>_xlfn.XLOOKUP(Table10[[#This Row],[Location Name]],IBTP_Locations[Location Name],IBTP_Locations[Payee Name],"",,)</f>
        <v>0</v>
      </c>
      <c r="G129" s="3" t="s">
        <v>23</v>
      </c>
      <c r="H129" s="3" t="str">
        <f>_xlfn.XLOOKUP(Table10[[#This Row],[Location Name]],IBTP_Locations[Location Name],IBTP_Locations[Sales Rep],,,)</f>
        <v>Sarcyk, Neil</v>
      </c>
      <c r="I129" s="3">
        <f>_xlfn.XLOOKUP(Table10[[#This Row],[Location Name]],IBTP_Locations[Location Name],IBTP_Locations[Marketing Rep],,,)</f>
        <v>0</v>
      </c>
      <c r="J129" s="11">
        <f>ROUNDDOWN(IF(Table10[[#This Row],[Marketing Rep]]=0,0,_xlfn.XLOOKUP(Table10[[#This Row],[Marketing Rep]],Table12[Name],Table12[Commission %]))*Table10[[#This Row],[Ticket Count]],2)</f>
        <v>0</v>
      </c>
      <c r="K129" s="3" t="s">
        <v>2127</v>
      </c>
      <c r="L129" s="3" t="str">
        <f>_xlfn.XLOOKUP(Table10[[#This Row],[Serial '#]],Table5[Serial '#],Table5[Supplier],,,)</f>
        <v>GameCo</v>
      </c>
      <c r="M129" s="3" t="s">
        <v>613</v>
      </c>
      <c r="N129" s="9">
        <v>4560</v>
      </c>
      <c r="O129" s="36">
        <v>1</v>
      </c>
      <c r="P129" s="11">
        <v>4560</v>
      </c>
      <c r="Q129" s="11">
        <v>3460</v>
      </c>
      <c r="R129" s="11">
        <v>1100</v>
      </c>
      <c r="S129" s="11">
        <v>273</v>
      </c>
      <c r="T129" s="11" t="str">
        <f>_xlfn.XLOOKUP(Table10[[#This Row],[Charity Association]],Table14[Charity Name],Table14[Billing Style],,,)</f>
        <v>Percentage</v>
      </c>
      <c r="U129" s="11">
        <v>301.60000000000002</v>
      </c>
      <c r="V129" s="15">
        <v>146</v>
      </c>
      <c r="W129" s="15">
        <v>110</v>
      </c>
      <c r="X129" s="11">
        <v>45.6</v>
      </c>
      <c r="Y129" s="69">
        <v>2601</v>
      </c>
      <c r="Z129">
        <v>6518</v>
      </c>
      <c r="AA129" s="3">
        <f>IF(Table10[[#This Row],[Location Name]]=E128,AA128,AA128+1)</f>
        <v>1071</v>
      </c>
      <c r="AB129" s="33">
        <f>Table10[[#This Row],[Date]]+25</f>
        <v>45341</v>
      </c>
    </row>
    <row r="130" spans="1:28" ht="14.25" x14ac:dyDescent="0.45">
      <c r="A130" s="3">
        <v>122</v>
      </c>
      <c r="B13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30" s="33">
        <v>45316</v>
      </c>
      <c r="E130" s="3" t="s">
        <v>72</v>
      </c>
      <c r="F130" s="3">
        <f>_xlfn.XLOOKUP(Table10[[#This Row],[Location Name]],IBTP_Locations[Location Name],IBTP_Locations[Payee Name],"",,)</f>
        <v>0</v>
      </c>
      <c r="G130" s="3" t="s">
        <v>21</v>
      </c>
      <c r="H130" s="3" t="str">
        <f>_xlfn.XLOOKUP(Table10[[#This Row],[Location Name]],IBTP_Locations[Location Name],IBTP_Locations[Sales Rep],,,)</f>
        <v>Sarcyk, Neil</v>
      </c>
      <c r="I130" s="3" t="str">
        <f>_xlfn.XLOOKUP(Table10[[#This Row],[Location Name]],IBTP_Locations[Location Name],IBTP_Locations[Marketing Rep],,,)</f>
        <v>Combros</v>
      </c>
      <c r="J130" s="11">
        <f>ROUNDDOWN(IF(Table10[[#This Row],[Marketing Rep]]=0,0,_xlfn.XLOOKUP(Table10[[#This Row],[Marketing Rep]],Table12[Name],Table12[Commission %]))*Table10[[#This Row],[Ticket Count]],2)</f>
        <v>82.8</v>
      </c>
      <c r="K130" s="3" t="s">
        <v>2276</v>
      </c>
      <c r="L130" s="3" t="str">
        <f>_xlfn.XLOOKUP(Table10[[#This Row],[Serial '#]],Table5[Serial '#],Table5[Supplier],,,)</f>
        <v>GameCo</v>
      </c>
      <c r="M130" s="3" t="s">
        <v>349</v>
      </c>
      <c r="N130" s="9">
        <v>5520</v>
      </c>
      <c r="O130" s="36">
        <v>1</v>
      </c>
      <c r="P130" s="11">
        <v>5520</v>
      </c>
      <c r="Q130" s="11">
        <v>4560</v>
      </c>
      <c r="R130" s="11">
        <v>960</v>
      </c>
      <c r="S130" s="11">
        <v>331</v>
      </c>
      <c r="T130" s="11" t="str">
        <f>_xlfn.XLOOKUP(Table10[[#This Row],[Charity Association]],Table14[Charity Name],Table14[Billing Style],,,)</f>
        <v>Flat Per Ticket</v>
      </c>
      <c r="U130" s="11">
        <v>172.8</v>
      </c>
      <c r="V130" s="15">
        <v>0</v>
      </c>
      <c r="W130" s="15">
        <v>172.8</v>
      </c>
      <c r="X130" s="11"/>
      <c r="Y130" s="69">
        <v>2904</v>
      </c>
      <c r="Z130">
        <v>8391</v>
      </c>
      <c r="AA130" s="3">
        <f>IF(Table10[[#This Row],[Location Name]]=E129,AA129,AA129+1)</f>
        <v>1072</v>
      </c>
      <c r="AB130" s="33">
        <f>Table10[[#This Row],[Date]]+25</f>
        <v>45341</v>
      </c>
    </row>
    <row r="131" spans="1:28" ht="14.25" x14ac:dyDescent="0.45">
      <c r="A131" s="3">
        <v>123</v>
      </c>
      <c r="B13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31" s="33">
        <v>45317</v>
      </c>
      <c r="E131" s="3" t="s">
        <v>70</v>
      </c>
      <c r="F131" s="3">
        <f>_xlfn.XLOOKUP(Table10[[#This Row],[Location Name]],IBTP_Locations[Location Name],IBTP_Locations[Payee Name],"",,)</f>
        <v>0</v>
      </c>
      <c r="G131" s="3" t="s">
        <v>20</v>
      </c>
      <c r="H131" s="3" t="str">
        <f>_xlfn.XLOOKUP(Table10[[#This Row],[Location Name]],IBTP_Locations[Location Name],IBTP_Locations[Sales Rep],,,)</f>
        <v>Sarcyk, Neil</v>
      </c>
      <c r="I131" s="3" t="str">
        <f>_xlfn.XLOOKUP(Table10[[#This Row],[Location Name]],IBTP_Locations[Location Name],IBTP_Locations[Marketing Rep],,,)</f>
        <v>M Comella Enterprises</v>
      </c>
      <c r="J131" s="11">
        <f>ROUNDDOWN(IF(Table10[[#This Row],[Marketing Rep]]=0,0,_xlfn.XLOOKUP(Table10[[#This Row],[Marketing Rep]],Table12[Name],Table12[Commission %]))*Table10[[#This Row],[Ticket Count]],2)</f>
        <v>94.8</v>
      </c>
      <c r="K131" s="3" t="s">
        <v>2318</v>
      </c>
      <c r="L131" s="3" t="str">
        <f>_xlfn.XLOOKUP(Table10[[#This Row],[Serial '#]],Table5[Serial '#],Table5[Supplier],,,)</f>
        <v>GameCo</v>
      </c>
      <c r="M131" s="3" t="s">
        <v>607</v>
      </c>
      <c r="N131" s="9">
        <v>6320</v>
      </c>
      <c r="O131" s="36">
        <v>1</v>
      </c>
      <c r="P131" s="11">
        <v>6320</v>
      </c>
      <c r="Q131" s="11">
        <v>4745</v>
      </c>
      <c r="R131" s="11">
        <v>1575</v>
      </c>
      <c r="S131" s="11">
        <v>379</v>
      </c>
      <c r="T131" s="11" t="str">
        <f>_xlfn.XLOOKUP(Table10[[#This Row],[Charity Association]],Table14[Charity Name],Table14[Billing Style],,,)</f>
        <v>Flat Per Ticket</v>
      </c>
      <c r="U131" s="11">
        <v>198.8</v>
      </c>
      <c r="V131" s="15">
        <v>0</v>
      </c>
      <c r="W131" s="15">
        <v>198.8</v>
      </c>
      <c r="X131" s="11"/>
      <c r="Y131" s="69">
        <v>9798</v>
      </c>
      <c r="Z131">
        <v>1124</v>
      </c>
      <c r="AA131" s="3">
        <f>IF(Table10[[#This Row],[Location Name]]=E130,AA130,AA130+1)</f>
        <v>1073</v>
      </c>
      <c r="AB131" s="33">
        <f>Table10[[#This Row],[Date]]+25</f>
        <v>45342</v>
      </c>
    </row>
    <row r="132" spans="1:28" ht="14.25" x14ac:dyDescent="0.45">
      <c r="A132" s="3">
        <v>124</v>
      </c>
      <c r="B13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32" s="33">
        <v>45317</v>
      </c>
      <c r="E132" s="3" t="s">
        <v>79</v>
      </c>
      <c r="F132" s="3">
        <f>_xlfn.XLOOKUP(Table10[[#This Row],[Location Name]],IBTP_Locations[Location Name],IBTP_Locations[Payee Name],"",,)</f>
        <v>0</v>
      </c>
      <c r="G132" s="3" t="s">
        <v>20</v>
      </c>
      <c r="H132" s="3" t="str">
        <f>_xlfn.XLOOKUP(Table10[[#This Row],[Location Name]],IBTP_Locations[Location Name],IBTP_Locations[Sales Rep],,,)</f>
        <v>Sarcyk, Neil</v>
      </c>
      <c r="I132" s="3" t="str">
        <f>_xlfn.XLOOKUP(Table10[[#This Row],[Location Name]],IBTP_Locations[Location Name],IBTP_Locations[Marketing Rep],,,)</f>
        <v>M Comella Enterprises</v>
      </c>
      <c r="J132" s="11">
        <f>ROUNDDOWN(IF(Table10[[#This Row],[Marketing Rep]]=0,0,_xlfn.XLOOKUP(Table10[[#This Row],[Marketing Rep]],Table12[Name],Table12[Commission %]))*Table10[[#This Row],[Ticket Count]],2)</f>
        <v>94.8</v>
      </c>
      <c r="K132" s="3" t="s">
        <v>2319</v>
      </c>
      <c r="L132" s="3" t="str">
        <f>_xlfn.XLOOKUP(Table10[[#This Row],[Serial '#]],Table5[Serial '#],Table5[Supplier],,,)</f>
        <v>GameCo</v>
      </c>
      <c r="M132" s="3" t="s">
        <v>607</v>
      </c>
      <c r="N132" s="9">
        <v>6320</v>
      </c>
      <c r="O132" s="36">
        <v>1</v>
      </c>
      <c r="P132" s="11">
        <v>6320</v>
      </c>
      <c r="Q132" s="11">
        <v>4745</v>
      </c>
      <c r="R132" s="11">
        <v>1575</v>
      </c>
      <c r="S132" s="11">
        <v>379</v>
      </c>
      <c r="T132" s="11" t="str">
        <f>_xlfn.XLOOKUP(Table10[[#This Row],[Charity Association]],Table14[Charity Name],Table14[Billing Style],,,)</f>
        <v>Flat Per Ticket</v>
      </c>
      <c r="U132" s="11">
        <v>198.8</v>
      </c>
      <c r="V132" s="15">
        <v>0</v>
      </c>
      <c r="W132" s="15">
        <v>198.8</v>
      </c>
      <c r="X132" s="11"/>
      <c r="Y132" s="69">
        <v>8626</v>
      </c>
      <c r="Z132">
        <v>1125</v>
      </c>
      <c r="AA132" s="3">
        <f>IF(Table10[[#This Row],[Location Name]]=E131,AA131,AA131+1)</f>
        <v>1074</v>
      </c>
      <c r="AB132" s="33">
        <f>Table10[[#This Row],[Date]]+25</f>
        <v>45342</v>
      </c>
    </row>
    <row r="133" spans="1:28" ht="14.25" x14ac:dyDescent="0.45">
      <c r="A133" s="3">
        <v>125</v>
      </c>
      <c r="B13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33" s="33">
        <v>45317</v>
      </c>
      <c r="E133" s="3" t="s">
        <v>131</v>
      </c>
      <c r="F133" s="3">
        <f>_xlfn.XLOOKUP(Table10[[#This Row],[Location Name]],IBTP_Locations[Location Name],IBTP_Locations[Payee Name],"",,)</f>
        <v>0</v>
      </c>
      <c r="G133" s="3" t="s">
        <v>23</v>
      </c>
      <c r="H133" s="3" t="str">
        <f>_xlfn.XLOOKUP(Table10[[#This Row],[Location Name]],IBTP_Locations[Location Name],IBTP_Locations[Sales Rep],,,)</f>
        <v>Sarcyk, Neil</v>
      </c>
      <c r="I133" s="3">
        <f>_xlfn.XLOOKUP(Table10[[#This Row],[Location Name]],IBTP_Locations[Location Name],IBTP_Locations[Marketing Rep],,,)</f>
        <v>0</v>
      </c>
      <c r="J133" s="11">
        <f>ROUNDDOWN(IF(Table10[[#This Row],[Marketing Rep]]=0,0,_xlfn.XLOOKUP(Table10[[#This Row],[Marketing Rep]],Table12[Name],Table12[Commission %]))*Table10[[#This Row],[Ticket Count]],2)</f>
        <v>0</v>
      </c>
      <c r="K133" s="3" t="s">
        <v>2322</v>
      </c>
      <c r="L133" s="3" t="str">
        <f>_xlfn.XLOOKUP(Table10[[#This Row],[Serial '#]],Table5[Serial '#],Table5[Supplier],,,)</f>
        <v>GameCo</v>
      </c>
      <c r="M133" s="3" t="s">
        <v>3744</v>
      </c>
      <c r="N133" s="9">
        <v>4000</v>
      </c>
      <c r="O133" s="36">
        <v>1</v>
      </c>
      <c r="P133" s="11">
        <v>4000</v>
      </c>
      <c r="Q133" s="11">
        <v>3002</v>
      </c>
      <c r="R133" s="11">
        <v>998</v>
      </c>
      <c r="S133" s="11">
        <v>240</v>
      </c>
      <c r="T133" s="11" t="str">
        <f>_xlfn.XLOOKUP(Table10[[#This Row],[Charity Association]],Table14[Charity Name],Table14[Billing Style],,,)</f>
        <v>Percentage</v>
      </c>
      <c r="U133" s="11">
        <v>274</v>
      </c>
      <c r="V133" s="15">
        <v>134</v>
      </c>
      <c r="W133" s="15">
        <v>100</v>
      </c>
      <c r="X133" s="11">
        <v>40</v>
      </c>
      <c r="Y133" s="69">
        <v>2874</v>
      </c>
      <c r="Z133">
        <v>6519</v>
      </c>
      <c r="AA133" s="3">
        <f>IF(Table10[[#This Row],[Location Name]]=E132,AA132,AA132+1)</f>
        <v>1075</v>
      </c>
      <c r="AB133" s="33">
        <f>Table10[[#This Row],[Date]]+25</f>
        <v>45342</v>
      </c>
    </row>
    <row r="134" spans="1:28" ht="14.25" x14ac:dyDescent="0.45">
      <c r="A134" s="3">
        <v>126</v>
      </c>
      <c r="B13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34" s="33">
        <v>45317</v>
      </c>
      <c r="E134" s="3" t="s">
        <v>131</v>
      </c>
      <c r="F134" s="3">
        <f>_xlfn.XLOOKUP(Table10[[#This Row],[Location Name]],IBTP_Locations[Location Name],IBTP_Locations[Payee Name],"",,)</f>
        <v>0</v>
      </c>
      <c r="G134" s="3" t="s">
        <v>23</v>
      </c>
      <c r="H134" s="3" t="str">
        <f>_xlfn.XLOOKUP(Table10[[#This Row],[Location Name]],IBTP_Locations[Location Name],IBTP_Locations[Sales Rep],,,)</f>
        <v>Sarcyk, Neil</v>
      </c>
      <c r="I134" s="3">
        <f>_xlfn.XLOOKUP(Table10[[#This Row],[Location Name]],IBTP_Locations[Location Name],IBTP_Locations[Marketing Rep],,,)</f>
        <v>0</v>
      </c>
      <c r="J134" s="11">
        <f>ROUNDDOWN(IF(Table10[[#This Row],[Marketing Rep]]=0,0,_xlfn.XLOOKUP(Table10[[#This Row],[Marketing Rep]],Table12[Name],Table12[Commission %]))*Table10[[#This Row],[Ticket Count]],2)</f>
        <v>0</v>
      </c>
      <c r="K134" s="3" t="s">
        <v>2321</v>
      </c>
      <c r="L134" s="3" t="str">
        <f>_xlfn.XLOOKUP(Table10[[#This Row],[Serial '#]],Table5[Serial '#],Table5[Supplier],,,)</f>
        <v>GameCo</v>
      </c>
      <c r="M134" s="3" t="s">
        <v>606</v>
      </c>
      <c r="N134" s="9">
        <v>4000</v>
      </c>
      <c r="O134" s="36">
        <v>1</v>
      </c>
      <c r="P134" s="11">
        <v>4000</v>
      </c>
      <c r="Q134" s="11">
        <v>3002</v>
      </c>
      <c r="R134" s="11">
        <v>998</v>
      </c>
      <c r="S134" s="11">
        <v>240</v>
      </c>
      <c r="T134" s="11" t="str">
        <f>_xlfn.XLOOKUP(Table10[[#This Row],[Charity Association]],Table14[Charity Name],Table14[Billing Style],,,)</f>
        <v>Percentage</v>
      </c>
      <c r="U134" s="11">
        <v>274</v>
      </c>
      <c r="V134" s="15">
        <v>134</v>
      </c>
      <c r="W134" s="15">
        <v>100</v>
      </c>
      <c r="X134" s="11">
        <v>40</v>
      </c>
      <c r="Y134" s="69">
        <v>2874</v>
      </c>
      <c r="Z134">
        <v>6520</v>
      </c>
      <c r="AA134" s="3">
        <f>IF(Table10[[#This Row],[Location Name]]=E133,AA133,AA133+1)</f>
        <v>1075</v>
      </c>
      <c r="AB134" s="33">
        <f>Table10[[#This Row],[Date]]+25</f>
        <v>45342</v>
      </c>
    </row>
    <row r="135" spans="1:28" ht="14.25" x14ac:dyDescent="0.45">
      <c r="A135" s="3">
        <v>127</v>
      </c>
      <c r="B13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35" s="33">
        <v>45317</v>
      </c>
      <c r="E135" s="3" t="s">
        <v>131</v>
      </c>
      <c r="F135" s="3">
        <f>_xlfn.XLOOKUP(Table10[[#This Row],[Location Name]],IBTP_Locations[Location Name],IBTP_Locations[Payee Name],"",,)</f>
        <v>0</v>
      </c>
      <c r="G135" s="3" t="s">
        <v>23</v>
      </c>
      <c r="H135" s="3" t="str">
        <f>_xlfn.XLOOKUP(Table10[[#This Row],[Location Name]],IBTP_Locations[Location Name],IBTP_Locations[Sales Rep],,,)</f>
        <v>Sarcyk, Neil</v>
      </c>
      <c r="I135" s="3">
        <f>_xlfn.XLOOKUP(Table10[[#This Row],[Location Name]],IBTP_Locations[Location Name],IBTP_Locations[Marketing Rep],,,)</f>
        <v>0</v>
      </c>
      <c r="J135" s="11">
        <f>ROUNDDOWN(IF(Table10[[#This Row],[Marketing Rep]]=0,0,_xlfn.XLOOKUP(Table10[[#This Row],[Marketing Rep]],Table12[Name],Table12[Commission %]))*Table10[[#This Row],[Ticket Count]],2)</f>
        <v>0</v>
      </c>
      <c r="K135" s="3" t="s">
        <v>2320</v>
      </c>
      <c r="L135" s="3" t="str">
        <f>_xlfn.XLOOKUP(Table10[[#This Row],[Serial '#]],Table5[Serial '#],Table5[Supplier],,,)</f>
        <v>GameCo</v>
      </c>
      <c r="M135" s="3" t="s">
        <v>349</v>
      </c>
      <c r="N135" s="9">
        <v>5520</v>
      </c>
      <c r="O135" s="36">
        <v>1</v>
      </c>
      <c r="P135" s="11">
        <v>5520</v>
      </c>
      <c r="Q135" s="11">
        <v>4560</v>
      </c>
      <c r="R135" s="11">
        <v>960</v>
      </c>
      <c r="S135" s="11">
        <v>331</v>
      </c>
      <c r="T135" s="11" t="str">
        <f>_xlfn.XLOOKUP(Table10[[#This Row],[Charity Association]],Table14[Charity Name],Table14[Billing Style],,,)</f>
        <v>Percentage</v>
      </c>
      <c r="U135" s="11">
        <v>337.2</v>
      </c>
      <c r="V135" s="15">
        <v>186</v>
      </c>
      <c r="W135" s="15">
        <v>96</v>
      </c>
      <c r="X135" s="11">
        <v>55.2</v>
      </c>
      <c r="Y135" s="69">
        <v>2874</v>
      </c>
      <c r="Z135">
        <v>6521</v>
      </c>
      <c r="AA135" s="3">
        <f>IF(Table10[[#This Row],[Location Name]]=E134,AA134,AA134+1)</f>
        <v>1075</v>
      </c>
      <c r="AB135" s="33">
        <f>Table10[[#This Row],[Date]]+25</f>
        <v>45342</v>
      </c>
    </row>
    <row r="136" spans="1:28" ht="14.25" x14ac:dyDescent="0.45">
      <c r="A136" s="3">
        <v>128</v>
      </c>
      <c r="B13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36" s="33">
        <v>45317</v>
      </c>
      <c r="E136" s="3" t="s">
        <v>119</v>
      </c>
      <c r="F136" s="3">
        <f>_xlfn.XLOOKUP(Table10[[#This Row],[Location Name]],IBTP_Locations[Location Name],IBTP_Locations[Payee Name],"",,)</f>
        <v>0</v>
      </c>
      <c r="G136" s="3" t="s">
        <v>23</v>
      </c>
      <c r="H136" s="3" t="str">
        <f>_xlfn.XLOOKUP(Table10[[#This Row],[Location Name]],IBTP_Locations[Location Name],IBTP_Locations[Sales Rep],,,)</f>
        <v>Sarcyk, Neil</v>
      </c>
      <c r="I136" s="3" t="str">
        <f>_xlfn.XLOOKUP(Table10[[#This Row],[Location Name]],IBTP_Locations[Location Name],IBTP_Locations[Marketing Rep],,,)</f>
        <v>B and B Music</v>
      </c>
      <c r="J136" s="11">
        <f>ROUNDDOWN(IF(Table10[[#This Row],[Marketing Rep]]=0,0,_xlfn.XLOOKUP(Table10[[#This Row],[Marketing Rep]],Table12[Name],Table12[Commission %]))*Table10[[#This Row],[Ticket Count]],2)</f>
        <v>45</v>
      </c>
      <c r="K136" s="3" t="s">
        <v>1531</v>
      </c>
      <c r="L136" s="3" t="str">
        <f>_xlfn.XLOOKUP(Table10[[#This Row],[Serial '#]],Table5[Serial '#],Table5[Supplier],,,)</f>
        <v>GameCo</v>
      </c>
      <c r="M136" s="3" t="s">
        <v>352</v>
      </c>
      <c r="N136" s="9">
        <v>3000</v>
      </c>
      <c r="O136" s="36">
        <v>1</v>
      </c>
      <c r="P136" s="11">
        <v>3000</v>
      </c>
      <c r="Q136" s="11">
        <v>2250</v>
      </c>
      <c r="R136" s="11">
        <v>750</v>
      </c>
      <c r="S136" s="11">
        <v>180</v>
      </c>
      <c r="T136" s="11" t="str">
        <f>_xlfn.XLOOKUP(Table10[[#This Row],[Charity Association]],Table14[Charity Name],Table14[Billing Style],,,)</f>
        <v>Percentage</v>
      </c>
      <c r="U136" s="11">
        <v>207</v>
      </c>
      <c r="V136" s="15">
        <v>102</v>
      </c>
      <c r="W136" s="15">
        <v>75</v>
      </c>
      <c r="X136" s="11">
        <v>30</v>
      </c>
      <c r="Y136" s="69">
        <v>38474998</v>
      </c>
      <c r="Z136">
        <v>6531</v>
      </c>
      <c r="AA136" s="3">
        <f>IF(Table10[[#This Row],[Location Name]]=E135,AA135,AA135+1)</f>
        <v>1076</v>
      </c>
      <c r="AB136" s="33">
        <f>Table10[[#This Row],[Date]]+25</f>
        <v>45342</v>
      </c>
    </row>
    <row r="137" spans="1:28" ht="14.25" x14ac:dyDescent="0.45">
      <c r="A137" s="3">
        <v>129</v>
      </c>
      <c r="B13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37" s="33">
        <v>45317</v>
      </c>
      <c r="E137" s="3" t="s">
        <v>167</v>
      </c>
      <c r="F137" s="3">
        <f>_xlfn.XLOOKUP(Table10[[#This Row],[Location Name]],IBTP_Locations[Location Name],IBTP_Locations[Payee Name],"",,)</f>
        <v>0</v>
      </c>
      <c r="G137" s="3" t="s">
        <v>27</v>
      </c>
      <c r="H137" s="3" t="str">
        <f>_xlfn.XLOOKUP(Table10[[#This Row],[Location Name]],IBTP_Locations[Location Name],IBTP_Locations[Sales Rep],,,)</f>
        <v>Sarcyk, Neil</v>
      </c>
      <c r="I137" s="3">
        <f>_xlfn.XLOOKUP(Table10[[#This Row],[Location Name]],IBTP_Locations[Location Name],IBTP_Locations[Marketing Rep],,,)</f>
        <v>0</v>
      </c>
      <c r="J137" s="11">
        <f>ROUNDDOWN(IF(Table10[[#This Row],[Marketing Rep]]=0,0,_xlfn.XLOOKUP(Table10[[#This Row],[Marketing Rep]],Table12[Name],Table12[Commission %]))*Table10[[#This Row],[Ticket Count]],2)</f>
        <v>0</v>
      </c>
      <c r="K137" s="3">
        <v>696192</v>
      </c>
      <c r="L137" s="3" t="str">
        <f>_xlfn.XLOOKUP(Table10[[#This Row],[Serial '#]],Table5[Serial '#],Table5[Supplier],,,)</f>
        <v>GameCo</v>
      </c>
      <c r="M137" s="3" t="s">
        <v>633</v>
      </c>
      <c r="N137" s="9">
        <v>2688</v>
      </c>
      <c r="O137" s="36">
        <v>1</v>
      </c>
      <c r="P137" s="11">
        <v>2688</v>
      </c>
      <c r="Q137" s="11">
        <v>2376</v>
      </c>
      <c r="R137" s="11">
        <v>312</v>
      </c>
      <c r="S137" s="11">
        <v>161</v>
      </c>
      <c r="T137" s="11" t="str">
        <f>_xlfn.XLOOKUP(Table10[[#This Row],[Charity Association]],Table14[Charity Name],Table14[Billing Style],,,)</f>
        <v>Flat Per Ticket</v>
      </c>
      <c r="U137" s="11">
        <v>27</v>
      </c>
      <c r="V137" s="15">
        <v>0</v>
      </c>
      <c r="W137" s="15">
        <v>27</v>
      </c>
      <c r="X137" s="11"/>
      <c r="Y137" s="69">
        <v>14650</v>
      </c>
      <c r="Z137">
        <v>10002</v>
      </c>
      <c r="AA137" s="3">
        <f>IF(Table10[[#This Row],[Location Name]]=E136,AA136,AA136+1)</f>
        <v>1077</v>
      </c>
      <c r="AB137" s="33">
        <f>Table10[[#This Row],[Date]]+25</f>
        <v>45342</v>
      </c>
    </row>
    <row r="138" spans="1:28" ht="14.25" x14ac:dyDescent="0.45">
      <c r="A138" s="3">
        <v>130</v>
      </c>
      <c r="B13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38" s="33">
        <v>45317</v>
      </c>
      <c r="E138" s="3" t="s">
        <v>167</v>
      </c>
      <c r="F138" s="3">
        <f>_xlfn.XLOOKUP(Table10[[#This Row],[Location Name]],IBTP_Locations[Location Name],IBTP_Locations[Payee Name],"",,)</f>
        <v>0</v>
      </c>
      <c r="G138" s="3" t="s">
        <v>27</v>
      </c>
      <c r="H138" s="3" t="str">
        <f>_xlfn.XLOOKUP(Table10[[#This Row],[Location Name]],IBTP_Locations[Location Name],IBTP_Locations[Sales Rep],,,)</f>
        <v>Sarcyk, Neil</v>
      </c>
      <c r="I138" s="3">
        <f>_xlfn.XLOOKUP(Table10[[#This Row],[Location Name]],IBTP_Locations[Location Name],IBTP_Locations[Marketing Rep],,,)</f>
        <v>0</v>
      </c>
      <c r="J138" s="11">
        <f>ROUNDDOWN(IF(Table10[[#This Row],[Marketing Rep]]=0,0,_xlfn.XLOOKUP(Table10[[#This Row],[Marketing Rep]],Table12[Name],Table12[Commission %]))*Table10[[#This Row],[Ticket Count]],2)</f>
        <v>0</v>
      </c>
      <c r="K138" s="3" t="s">
        <v>2345</v>
      </c>
      <c r="L138" s="3" t="str">
        <f>_xlfn.XLOOKUP(Table10[[#This Row],[Serial '#]],Table5[Serial '#],Table5[Supplier],,,)</f>
        <v>GameCo</v>
      </c>
      <c r="M138" s="3" t="s">
        <v>3745</v>
      </c>
      <c r="N138" s="9">
        <v>3199</v>
      </c>
      <c r="O138" s="36">
        <v>1</v>
      </c>
      <c r="P138" s="11">
        <v>3199</v>
      </c>
      <c r="Q138" s="11">
        <v>2705</v>
      </c>
      <c r="R138" s="11">
        <v>494</v>
      </c>
      <c r="S138" s="11">
        <v>191</v>
      </c>
      <c r="T138" s="11" t="str">
        <f>_xlfn.XLOOKUP(Table10[[#This Row],[Charity Association]],Table14[Charity Name],Table14[Billing Style],,,)</f>
        <v>Flat Per Ticket</v>
      </c>
      <c r="U138" s="11">
        <v>105.94</v>
      </c>
      <c r="V138" s="15">
        <v>0</v>
      </c>
      <c r="W138" s="15">
        <v>105.94</v>
      </c>
      <c r="X138" s="11"/>
      <c r="Y138" s="69">
        <v>14650</v>
      </c>
      <c r="Z138">
        <v>10003</v>
      </c>
      <c r="AA138" s="3">
        <f>IF(Table10[[#This Row],[Location Name]]=E137,AA137,AA137+1)</f>
        <v>1077</v>
      </c>
      <c r="AB138" s="33">
        <f>Table10[[#This Row],[Date]]+25</f>
        <v>45342</v>
      </c>
    </row>
    <row r="139" spans="1:28" ht="14.25" x14ac:dyDescent="0.45">
      <c r="A139" s="3">
        <v>131</v>
      </c>
      <c r="B13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39" s="33">
        <v>45320</v>
      </c>
      <c r="E139" s="3" t="s">
        <v>155</v>
      </c>
      <c r="F139" s="3" t="str">
        <f>_xlfn.XLOOKUP(Table10[[#This Row],[Location Name]],IBTP_Locations[Location Name],IBTP_Locations[Payee Name],"",,)</f>
        <v>Melron Inc DBA Mulligans</v>
      </c>
      <c r="G139" s="3" t="s">
        <v>23</v>
      </c>
      <c r="H139" s="3" t="str">
        <f>_xlfn.XLOOKUP(Table10[[#This Row],[Location Name]],IBTP_Locations[Location Name],IBTP_Locations[Sales Rep],,,)</f>
        <v>Sarcyk, Neil</v>
      </c>
      <c r="I139" s="3">
        <f>_xlfn.XLOOKUP(Table10[[#This Row],[Location Name]],IBTP_Locations[Location Name],IBTP_Locations[Marketing Rep],,,)</f>
        <v>0</v>
      </c>
      <c r="J139" s="11">
        <f>ROUNDDOWN(IF(Table10[[#This Row],[Marketing Rep]]=0,0,_xlfn.XLOOKUP(Table10[[#This Row],[Marketing Rep]],Table12[Name],Table12[Commission %]))*Table10[[#This Row],[Ticket Count]],2)</f>
        <v>0</v>
      </c>
      <c r="K139" s="3" t="s">
        <v>2324</v>
      </c>
      <c r="L139" s="3" t="str">
        <f>_xlfn.XLOOKUP(Table10[[#This Row],[Serial '#]],Table5[Serial '#],Table5[Supplier],,,)</f>
        <v>GameCo</v>
      </c>
      <c r="M139" s="3" t="s">
        <v>349</v>
      </c>
      <c r="N139" s="9">
        <v>5520</v>
      </c>
      <c r="O139" s="36">
        <v>1</v>
      </c>
      <c r="P139" s="11">
        <v>5520</v>
      </c>
      <c r="Q139" s="11">
        <v>4560</v>
      </c>
      <c r="R139" s="11">
        <v>960</v>
      </c>
      <c r="S139" s="11">
        <v>331</v>
      </c>
      <c r="T139" s="11" t="str">
        <f>_xlfn.XLOOKUP(Table10[[#This Row],[Charity Association]],Table14[Charity Name],Table14[Billing Style],,,)</f>
        <v>Percentage</v>
      </c>
      <c r="U139" s="11">
        <v>337.2</v>
      </c>
      <c r="V139" s="15">
        <v>186</v>
      </c>
      <c r="W139" s="15">
        <v>96</v>
      </c>
      <c r="X139" s="11">
        <v>55.2</v>
      </c>
      <c r="Y139" s="69">
        <v>1744</v>
      </c>
      <c r="Z139">
        <v>6522</v>
      </c>
      <c r="AA139" s="3">
        <f>IF(Table10[[#This Row],[Location Name]]=E138,AA138,AA138+1)</f>
        <v>1078</v>
      </c>
      <c r="AB139" s="33">
        <f>Table10[[#This Row],[Date]]+25</f>
        <v>45345</v>
      </c>
    </row>
    <row r="140" spans="1:28" ht="14.25" x14ac:dyDescent="0.45">
      <c r="A140" s="3">
        <v>132</v>
      </c>
      <c r="B14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40" s="33">
        <v>45320</v>
      </c>
      <c r="E140" s="3" t="s">
        <v>155</v>
      </c>
      <c r="F140" s="3" t="str">
        <f>_xlfn.XLOOKUP(Table10[[#This Row],[Location Name]],IBTP_Locations[Location Name],IBTP_Locations[Payee Name],"",,)</f>
        <v>Melron Inc DBA Mulligans</v>
      </c>
      <c r="G140" s="3" t="s">
        <v>23</v>
      </c>
      <c r="H140" s="3" t="str">
        <f>_xlfn.XLOOKUP(Table10[[#This Row],[Location Name]],IBTP_Locations[Location Name],IBTP_Locations[Sales Rep],,,)</f>
        <v>Sarcyk, Neil</v>
      </c>
      <c r="I140" s="3">
        <f>_xlfn.XLOOKUP(Table10[[#This Row],[Location Name]],IBTP_Locations[Location Name],IBTP_Locations[Marketing Rep],,,)</f>
        <v>0</v>
      </c>
      <c r="J140" s="11">
        <f>ROUNDDOWN(IF(Table10[[#This Row],[Marketing Rep]]=0,0,_xlfn.XLOOKUP(Table10[[#This Row],[Marketing Rep]],Table12[Name],Table12[Commission %]))*Table10[[#This Row],[Ticket Count]],2)</f>
        <v>0</v>
      </c>
      <c r="K140" s="3" t="s">
        <v>2323</v>
      </c>
      <c r="L140" s="3" t="str">
        <f>_xlfn.XLOOKUP(Table10[[#This Row],[Serial '#]],Table5[Serial '#],Table5[Supplier],,,)</f>
        <v>GameCo</v>
      </c>
      <c r="M140" s="3" t="s">
        <v>349</v>
      </c>
      <c r="N140" s="9">
        <v>5520</v>
      </c>
      <c r="O140" s="36">
        <v>1</v>
      </c>
      <c r="P140" s="11">
        <v>5520</v>
      </c>
      <c r="Q140" s="11">
        <v>4560</v>
      </c>
      <c r="R140" s="11">
        <v>960</v>
      </c>
      <c r="S140" s="11">
        <v>331</v>
      </c>
      <c r="T140" s="11" t="str">
        <f>_xlfn.XLOOKUP(Table10[[#This Row],[Charity Association]],Table14[Charity Name],Table14[Billing Style],,,)</f>
        <v>Percentage</v>
      </c>
      <c r="U140" s="11">
        <v>337.2</v>
      </c>
      <c r="V140" s="15">
        <v>186</v>
      </c>
      <c r="W140" s="15">
        <v>96</v>
      </c>
      <c r="X140" s="11">
        <v>55.2</v>
      </c>
      <c r="Y140" s="69">
        <v>1744</v>
      </c>
      <c r="Z140">
        <v>6523</v>
      </c>
      <c r="AA140" s="3">
        <f>IF(Table10[[#This Row],[Location Name]]=E139,AA139,AA139+1)</f>
        <v>1078</v>
      </c>
      <c r="AB140" s="33">
        <f>Table10[[#This Row],[Date]]+25</f>
        <v>45345</v>
      </c>
    </row>
    <row r="141" spans="1:28" ht="14.25" x14ac:dyDescent="0.45">
      <c r="A141" s="3">
        <v>133</v>
      </c>
      <c r="B14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41" s="33">
        <v>45320</v>
      </c>
      <c r="E141" s="3" t="s">
        <v>155</v>
      </c>
      <c r="F141" s="3" t="str">
        <f>_xlfn.XLOOKUP(Table10[[#This Row],[Location Name]],IBTP_Locations[Location Name],IBTP_Locations[Payee Name],"",,)</f>
        <v>Melron Inc DBA Mulligans</v>
      </c>
      <c r="G141" s="3" t="s">
        <v>23</v>
      </c>
      <c r="H141" s="3" t="str">
        <f>_xlfn.XLOOKUP(Table10[[#This Row],[Location Name]],IBTP_Locations[Location Name],IBTP_Locations[Sales Rep],,,)</f>
        <v>Sarcyk, Neil</v>
      </c>
      <c r="I141" s="3">
        <f>_xlfn.XLOOKUP(Table10[[#This Row],[Location Name]],IBTP_Locations[Location Name],IBTP_Locations[Marketing Rep],,,)</f>
        <v>0</v>
      </c>
      <c r="J141" s="11">
        <f>ROUNDDOWN(IF(Table10[[#This Row],[Marketing Rep]]=0,0,_xlfn.XLOOKUP(Table10[[#This Row],[Marketing Rep]],Table12[Name],Table12[Commission %]))*Table10[[#This Row],[Ticket Count]],2)</f>
        <v>0</v>
      </c>
      <c r="K141" s="3" t="s">
        <v>2346</v>
      </c>
      <c r="L141" s="3" t="str">
        <f>_xlfn.XLOOKUP(Table10[[#This Row],[Serial '#]],Table5[Serial '#],Table5[Supplier],,,)</f>
        <v>GameCo</v>
      </c>
      <c r="M141" s="3" t="s">
        <v>347</v>
      </c>
      <c r="N141" s="9">
        <v>9959</v>
      </c>
      <c r="O141" s="36">
        <v>1</v>
      </c>
      <c r="P141" s="11">
        <v>9959</v>
      </c>
      <c r="Q141" s="11">
        <v>7840</v>
      </c>
      <c r="R141" s="11">
        <v>2119</v>
      </c>
      <c r="S141" s="11">
        <v>597</v>
      </c>
      <c r="T141" s="11" t="str">
        <f>_xlfn.XLOOKUP(Table10[[#This Row],[Charity Association]],Table14[Charity Name],Table14[Billing Style],,,)</f>
        <v>Percentage</v>
      </c>
      <c r="U141" s="11">
        <v>671.59</v>
      </c>
      <c r="V141" s="15">
        <v>360</v>
      </c>
      <c r="W141" s="15">
        <v>212</v>
      </c>
      <c r="X141" s="11">
        <v>99.59</v>
      </c>
      <c r="Y141" s="69">
        <v>1744</v>
      </c>
      <c r="Z141">
        <v>6524</v>
      </c>
      <c r="AA141" s="3">
        <f>IF(Table10[[#This Row],[Location Name]]=E140,AA140,AA140+1)</f>
        <v>1078</v>
      </c>
      <c r="AB141" s="33">
        <f>Table10[[#This Row],[Date]]+25</f>
        <v>45345</v>
      </c>
    </row>
    <row r="142" spans="1:28" ht="14.25" x14ac:dyDescent="0.45">
      <c r="A142" s="3">
        <v>134</v>
      </c>
      <c r="B14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42" s="33">
        <v>45321</v>
      </c>
      <c r="E142" s="3" t="s">
        <v>81</v>
      </c>
      <c r="F142" s="3">
        <f>_xlfn.XLOOKUP(Table10[[#This Row],[Location Name]],IBTP_Locations[Location Name],IBTP_Locations[Payee Name],"",,)</f>
        <v>0</v>
      </c>
      <c r="G142" s="3" t="s">
        <v>23</v>
      </c>
      <c r="H142" s="3" t="str">
        <f>_xlfn.XLOOKUP(Table10[[#This Row],[Location Name]],IBTP_Locations[Location Name],IBTP_Locations[Sales Rep],,,)</f>
        <v>Sarcyk, Neil</v>
      </c>
      <c r="I142" s="3" t="str">
        <f>_xlfn.XLOOKUP(Table10[[#This Row],[Location Name]],IBTP_Locations[Location Name],IBTP_Locations[Marketing Rep],,,)</f>
        <v>B and B Music</v>
      </c>
      <c r="J142" s="11">
        <f>ROUNDDOWN(IF(Table10[[#This Row],[Marketing Rep]]=0,0,_xlfn.XLOOKUP(Table10[[#This Row],[Marketing Rep]],Table12[Name],Table12[Commission %]))*Table10[[#This Row],[Ticket Count]],2)</f>
        <v>60</v>
      </c>
      <c r="K142" s="3" t="s">
        <v>2330</v>
      </c>
      <c r="L142" s="3" t="str">
        <f>_xlfn.XLOOKUP(Table10[[#This Row],[Serial '#]],Table5[Serial '#],Table5[Supplier],,,)</f>
        <v>GameCo</v>
      </c>
      <c r="M142" s="3" t="s">
        <v>3742</v>
      </c>
      <c r="N142" s="9">
        <v>4000</v>
      </c>
      <c r="O142" s="36">
        <v>1</v>
      </c>
      <c r="P142" s="11">
        <v>4000</v>
      </c>
      <c r="Q142" s="11">
        <v>3102</v>
      </c>
      <c r="R142" s="11">
        <v>898</v>
      </c>
      <c r="S142" s="11">
        <v>240</v>
      </c>
      <c r="T142" s="11" t="str">
        <f>_xlfn.XLOOKUP(Table10[[#This Row],[Charity Association]],Table14[Charity Name],Table14[Billing Style],,,)</f>
        <v>Percentage</v>
      </c>
      <c r="U142" s="11">
        <v>264</v>
      </c>
      <c r="V142" s="15">
        <v>134</v>
      </c>
      <c r="W142" s="15">
        <v>90</v>
      </c>
      <c r="X142" s="11">
        <v>40</v>
      </c>
      <c r="Y142" s="69">
        <v>7100</v>
      </c>
      <c r="Z142">
        <v>6525</v>
      </c>
      <c r="AA142" s="3">
        <f>IF(Table10[[#This Row],[Location Name]]=E141,AA141,AA141+1)</f>
        <v>1079</v>
      </c>
      <c r="AB142" s="33">
        <f>Table10[[#This Row],[Date]]+25</f>
        <v>45346</v>
      </c>
    </row>
    <row r="143" spans="1:28" ht="14.25" x14ac:dyDescent="0.45">
      <c r="A143" s="3">
        <v>135</v>
      </c>
      <c r="B14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43" s="33">
        <v>45321</v>
      </c>
      <c r="E143" s="3" t="s">
        <v>81</v>
      </c>
      <c r="F143" s="3">
        <f>_xlfn.XLOOKUP(Table10[[#This Row],[Location Name]],IBTP_Locations[Location Name],IBTP_Locations[Payee Name],"",,)</f>
        <v>0</v>
      </c>
      <c r="G143" s="3" t="s">
        <v>23</v>
      </c>
      <c r="H143" s="3" t="str">
        <f>_xlfn.XLOOKUP(Table10[[#This Row],[Location Name]],IBTP_Locations[Location Name],IBTP_Locations[Sales Rep],,,)</f>
        <v>Sarcyk, Neil</v>
      </c>
      <c r="I143" s="3" t="str">
        <f>_xlfn.XLOOKUP(Table10[[#This Row],[Location Name]],IBTP_Locations[Location Name],IBTP_Locations[Marketing Rep],,,)</f>
        <v>B and B Music</v>
      </c>
      <c r="J143" s="11">
        <f>ROUNDDOWN(IF(Table10[[#This Row],[Marketing Rep]]=0,0,_xlfn.XLOOKUP(Table10[[#This Row],[Marketing Rep]],Table12[Name],Table12[Commission %]))*Table10[[#This Row],[Ticket Count]],2)</f>
        <v>60</v>
      </c>
      <c r="K143" s="3" t="s">
        <v>2325</v>
      </c>
      <c r="L143" s="3" t="str">
        <f>_xlfn.XLOOKUP(Table10[[#This Row],[Serial '#]],Table5[Serial '#],Table5[Supplier],,,)</f>
        <v>GameCo</v>
      </c>
      <c r="M143" s="3" t="s">
        <v>606</v>
      </c>
      <c r="N143" s="9">
        <v>4000</v>
      </c>
      <c r="O143" s="36">
        <v>1</v>
      </c>
      <c r="P143" s="11">
        <v>4000</v>
      </c>
      <c r="Q143" s="11">
        <v>3102</v>
      </c>
      <c r="R143" s="11">
        <v>898</v>
      </c>
      <c r="S143" s="11">
        <v>240</v>
      </c>
      <c r="T143" s="11" t="str">
        <f>_xlfn.XLOOKUP(Table10[[#This Row],[Charity Association]],Table14[Charity Name],Table14[Billing Style],,,)</f>
        <v>Percentage</v>
      </c>
      <c r="U143" s="11">
        <v>264</v>
      </c>
      <c r="V143" s="15">
        <v>134</v>
      </c>
      <c r="W143" s="15">
        <v>90</v>
      </c>
      <c r="X143" s="11">
        <v>40</v>
      </c>
      <c r="Y143" s="69">
        <v>7100</v>
      </c>
      <c r="Z143">
        <v>6526</v>
      </c>
      <c r="AA143" s="3">
        <f>IF(Table10[[#This Row],[Location Name]]=E142,AA142,AA142+1)</f>
        <v>1079</v>
      </c>
      <c r="AB143" s="33">
        <f>Table10[[#This Row],[Date]]+25</f>
        <v>45346</v>
      </c>
    </row>
    <row r="144" spans="1:28" ht="14.25" x14ac:dyDescent="0.45">
      <c r="A144" s="3">
        <v>136</v>
      </c>
      <c r="B14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44" s="33">
        <v>45321</v>
      </c>
      <c r="E144" s="3" t="s">
        <v>139</v>
      </c>
      <c r="F144" s="3">
        <f>_xlfn.XLOOKUP(Table10[[#This Row],[Location Name]],IBTP_Locations[Location Name],IBTP_Locations[Payee Name],"",,)</f>
        <v>0</v>
      </c>
      <c r="G144" s="3" t="s">
        <v>23</v>
      </c>
      <c r="H144" s="3" t="str">
        <f>_xlfn.XLOOKUP(Table10[[#This Row],[Location Name]],IBTP_Locations[Location Name],IBTP_Locations[Sales Rep],,,)</f>
        <v>Sarcyk, Neil</v>
      </c>
      <c r="I144" s="3" t="str">
        <f>_xlfn.XLOOKUP(Table10[[#This Row],[Location Name]],IBTP_Locations[Location Name],IBTP_Locations[Marketing Rep],,,)</f>
        <v>Greg Brown</v>
      </c>
      <c r="J144" s="11">
        <f>ROUNDDOWN(IF(Table10[[#This Row],[Marketing Rep]]=0,0,_xlfn.XLOOKUP(Table10[[#This Row],[Marketing Rep]],Table12[Name],Table12[Commission %]))*Table10[[#This Row],[Ticket Count]],2)</f>
        <v>80</v>
      </c>
      <c r="K144" s="3" t="s">
        <v>2326</v>
      </c>
      <c r="L144" s="3" t="str">
        <f>_xlfn.XLOOKUP(Table10[[#This Row],[Serial '#]],Table5[Serial '#],Table5[Supplier],,,)</f>
        <v>GameCo</v>
      </c>
      <c r="M144" s="3" t="s">
        <v>606</v>
      </c>
      <c r="N144" s="9">
        <v>4000</v>
      </c>
      <c r="O144" s="36">
        <v>1</v>
      </c>
      <c r="P144" s="11">
        <v>4000</v>
      </c>
      <c r="Q144" s="11">
        <v>3102</v>
      </c>
      <c r="R144" s="11">
        <v>898</v>
      </c>
      <c r="S144" s="11">
        <v>240</v>
      </c>
      <c r="T144" s="11" t="str">
        <f>_xlfn.XLOOKUP(Table10[[#This Row],[Charity Association]],Table14[Charity Name],Table14[Billing Style],,,)</f>
        <v>Percentage</v>
      </c>
      <c r="U144" s="11">
        <v>264</v>
      </c>
      <c r="V144" s="15">
        <v>134</v>
      </c>
      <c r="W144" s="15">
        <v>90</v>
      </c>
      <c r="X144" s="11">
        <v>40</v>
      </c>
      <c r="Y144" s="69">
        <v>4988</v>
      </c>
      <c r="Z144">
        <v>6527</v>
      </c>
      <c r="AA144" s="3">
        <f>IF(Table10[[#This Row],[Location Name]]=E143,AA143,AA143+1)</f>
        <v>1080</v>
      </c>
      <c r="AB144" s="33">
        <f>Table10[[#This Row],[Date]]+25</f>
        <v>45346</v>
      </c>
    </row>
    <row r="145" spans="1:28" ht="14.25" x14ac:dyDescent="0.45">
      <c r="A145" s="3">
        <v>137</v>
      </c>
      <c r="B14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45" s="33">
        <v>45321</v>
      </c>
      <c r="E145" s="3" t="s">
        <v>139</v>
      </c>
      <c r="F145" s="3">
        <f>_xlfn.XLOOKUP(Table10[[#This Row],[Location Name]],IBTP_Locations[Location Name],IBTP_Locations[Payee Name],"",,)</f>
        <v>0</v>
      </c>
      <c r="G145" s="3" t="s">
        <v>23</v>
      </c>
      <c r="H145" s="3" t="str">
        <f>_xlfn.XLOOKUP(Table10[[#This Row],[Location Name]],IBTP_Locations[Location Name],IBTP_Locations[Sales Rep],,,)</f>
        <v>Sarcyk, Neil</v>
      </c>
      <c r="I145" s="3" t="str">
        <f>_xlfn.XLOOKUP(Table10[[#This Row],[Location Name]],IBTP_Locations[Location Name],IBTP_Locations[Marketing Rep],,,)</f>
        <v>Greg Brown</v>
      </c>
      <c r="J145" s="11">
        <f>ROUNDDOWN(IF(Table10[[#This Row],[Marketing Rep]]=0,0,_xlfn.XLOOKUP(Table10[[#This Row],[Marketing Rep]],Table12[Name],Table12[Commission %]))*Table10[[#This Row],[Ticket Count]],2)</f>
        <v>80</v>
      </c>
      <c r="K145" s="3" t="s">
        <v>2328</v>
      </c>
      <c r="L145" s="3" t="str">
        <f>_xlfn.XLOOKUP(Table10[[#This Row],[Serial '#]],Table5[Serial '#],Table5[Supplier],,,)</f>
        <v>GameCo</v>
      </c>
      <c r="M145" s="3" t="s">
        <v>607</v>
      </c>
      <c r="N145" s="9">
        <v>4000</v>
      </c>
      <c r="O145" s="36">
        <v>1</v>
      </c>
      <c r="P145" s="11">
        <v>4000</v>
      </c>
      <c r="Q145" s="11">
        <v>3102</v>
      </c>
      <c r="R145" s="11">
        <v>898</v>
      </c>
      <c r="S145" s="11">
        <v>240</v>
      </c>
      <c r="T145" s="11" t="str">
        <f>_xlfn.XLOOKUP(Table10[[#This Row],[Charity Association]],Table14[Charity Name],Table14[Billing Style],,,)</f>
        <v>Percentage</v>
      </c>
      <c r="U145" s="11">
        <v>264</v>
      </c>
      <c r="V145" s="15">
        <v>134</v>
      </c>
      <c r="W145" s="15">
        <v>90</v>
      </c>
      <c r="X145" s="11">
        <v>40</v>
      </c>
      <c r="Y145" s="69">
        <v>4988</v>
      </c>
      <c r="Z145">
        <v>6528</v>
      </c>
      <c r="AA145" s="3">
        <f>IF(Table10[[#This Row],[Location Name]]=E144,AA144,AA144+1)</f>
        <v>1080</v>
      </c>
      <c r="AB145" s="33">
        <f>Table10[[#This Row],[Date]]+25</f>
        <v>45346</v>
      </c>
    </row>
    <row r="146" spans="1:28" ht="14.25" x14ac:dyDescent="0.45">
      <c r="A146" s="3">
        <v>138</v>
      </c>
      <c r="B14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46" s="33">
        <v>45321</v>
      </c>
      <c r="E146" s="3" t="s">
        <v>139</v>
      </c>
      <c r="F146" s="3">
        <f>_xlfn.XLOOKUP(Table10[[#This Row],[Location Name]],IBTP_Locations[Location Name],IBTP_Locations[Payee Name],"",,)</f>
        <v>0</v>
      </c>
      <c r="G146" s="3" t="s">
        <v>23</v>
      </c>
      <c r="H146" s="3" t="str">
        <f>_xlfn.XLOOKUP(Table10[[#This Row],[Location Name]],IBTP_Locations[Location Name],IBTP_Locations[Sales Rep],,,)</f>
        <v>Sarcyk, Neil</v>
      </c>
      <c r="I146" s="3" t="str">
        <f>_xlfn.XLOOKUP(Table10[[#This Row],[Location Name]],IBTP_Locations[Location Name],IBTP_Locations[Marketing Rep],,,)</f>
        <v>Greg Brown</v>
      </c>
      <c r="J146" s="11">
        <f>ROUNDDOWN(IF(Table10[[#This Row],[Marketing Rep]]=0,0,_xlfn.XLOOKUP(Table10[[#This Row],[Marketing Rep]],Table12[Name],Table12[Commission %]))*Table10[[#This Row],[Ticket Count]],2)</f>
        <v>80</v>
      </c>
      <c r="K146" s="3" t="s">
        <v>2329</v>
      </c>
      <c r="L146" s="3" t="str">
        <f>_xlfn.XLOOKUP(Table10[[#This Row],[Serial '#]],Table5[Serial '#],Table5[Supplier],,,)</f>
        <v>GameCo</v>
      </c>
      <c r="M146" s="3" t="s">
        <v>3744</v>
      </c>
      <c r="N146" s="9">
        <v>4000</v>
      </c>
      <c r="O146" s="36">
        <v>1</v>
      </c>
      <c r="P146" s="11">
        <v>4000</v>
      </c>
      <c r="Q146" s="11">
        <v>3102</v>
      </c>
      <c r="R146" s="11">
        <v>898</v>
      </c>
      <c r="S146" s="11">
        <v>240</v>
      </c>
      <c r="T146" s="11" t="str">
        <f>_xlfn.XLOOKUP(Table10[[#This Row],[Charity Association]],Table14[Charity Name],Table14[Billing Style],,,)</f>
        <v>Percentage</v>
      </c>
      <c r="U146" s="11">
        <v>264</v>
      </c>
      <c r="V146" s="15">
        <v>134</v>
      </c>
      <c r="W146" s="15">
        <v>90</v>
      </c>
      <c r="X146" s="11">
        <v>40</v>
      </c>
      <c r="Y146" s="69">
        <v>4988</v>
      </c>
      <c r="Z146">
        <v>6529</v>
      </c>
      <c r="AA146" s="3">
        <f>IF(Table10[[#This Row],[Location Name]]=E145,AA145,AA145+1)</f>
        <v>1080</v>
      </c>
      <c r="AB146" s="33">
        <f>Table10[[#This Row],[Date]]+25</f>
        <v>45346</v>
      </c>
    </row>
    <row r="147" spans="1:28" ht="14.25" x14ac:dyDescent="0.45">
      <c r="A147" s="3">
        <v>139</v>
      </c>
      <c r="B14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47" s="33">
        <v>45321</v>
      </c>
      <c r="E147" s="3" t="s">
        <v>87</v>
      </c>
      <c r="F147" s="3">
        <f>_xlfn.XLOOKUP(Table10[[#This Row],[Location Name]],IBTP_Locations[Location Name],IBTP_Locations[Payee Name],"",,)</f>
        <v>0</v>
      </c>
      <c r="G147" s="3" t="s">
        <v>23</v>
      </c>
      <c r="H147" s="3" t="str">
        <f>_xlfn.XLOOKUP(Table10[[#This Row],[Location Name]],IBTP_Locations[Location Name],IBTP_Locations[Sales Rep],,,)</f>
        <v>Sarcyk, Neil</v>
      </c>
      <c r="I147" s="3" t="str">
        <f>_xlfn.XLOOKUP(Table10[[#This Row],[Location Name]],IBTP_Locations[Location Name],IBTP_Locations[Marketing Rep],,,)</f>
        <v>B and B Music</v>
      </c>
      <c r="J147" s="11">
        <f>ROUNDDOWN(IF(Table10[[#This Row],[Marketing Rep]]=0,0,_xlfn.XLOOKUP(Table10[[#This Row],[Marketing Rep]],Table12[Name],Table12[Commission %]))*Table10[[#This Row],[Ticket Count]],2)</f>
        <v>60</v>
      </c>
      <c r="K147" s="3" t="s">
        <v>2327</v>
      </c>
      <c r="L147" s="3" t="str">
        <f>_xlfn.XLOOKUP(Table10[[#This Row],[Serial '#]],Table5[Serial '#],Table5[Supplier],,,)</f>
        <v>GameCo</v>
      </c>
      <c r="M147" s="3" t="s">
        <v>607</v>
      </c>
      <c r="N147" s="9">
        <v>4000</v>
      </c>
      <c r="O147" s="36">
        <v>1</v>
      </c>
      <c r="P147" s="11">
        <v>4000</v>
      </c>
      <c r="Q147" s="11">
        <v>3102</v>
      </c>
      <c r="R147" s="11">
        <v>898</v>
      </c>
      <c r="S147" s="11">
        <v>240</v>
      </c>
      <c r="T147" s="11" t="str">
        <f>_xlfn.XLOOKUP(Table10[[#This Row],[Charity Association]],Table14[Charity Name],Table14[Billing Style],,,)</f>
        <v>Percentage</v>
      </c>
      <c r="U147" s="11">
        <v>264</v>
      </c>
      <c r="V147" s="15">
        <v>134</v>
      </c>
      <c r="W147" s="15">
        <v>90</v>
      </c>
      <c r="X147" s="11">
        <v>40</v>
      </c>
      <c r="Y147" s="69">
        <v>4988</v>
      </c>
      <c r="Z147">
        <v>6530</v>
      </c>
      <c r="AA147" s="3">
        <f>IF(Table10[[#This Row],[Location Name]]=E146,AA146,AA146+1)</f>
        <v>1081</v>
      </c>
      <c r="AB147" s="33">
        <f>Table10[[#This Row],[Date]]+25</f>
        <v>45346</v>
      </c>
    </row>
    <row r="148" spans="1:28" ht="14.25" x14ac:dyDescent="0.45">
      <c r="A148" s="3">
        <v>140</v>
      </c>
      <c r="B14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48" s="33">
        <v>45321</v>
      </c>
      <c r="E148" s="3" t="s">
        <v>105</v>
      </c>
      <c r="F148" s="3">
        <f>_xlfn.XLOOKUP(Table10[[#This Row],[Location Name]],IBTP_Locations[Location Name],IBTP_Locations[Payee Name],"",,)</f>
        <v>0</v>
      </c>
      <c r="G148" s="3" t="s">
        <v>23</v>
      </c>
      <c r="H148" s="3" t="str">
        <f>_xlfn.XLOOKUP(Table10[[#This Row],[Location Name]],IBTP_Locations[Location Name],IBTP_Locations[Sales Rep],,,)</f>
        <v>Sarcyk, Neil</v>
      </c>
      <c r="I148" s="3" t="str">
        <f>_xlfn.XLOOKUP(Table10[[#This Row],[Location Name]],IBTP_Locations[Location Name],IBTP_Locations[Marketing Rep],,,)</f>
        <v>M Comella Enterprises</v>
      </c>
      <c r="J148" s="11">
        <f>ROUNDDOWN(IF(Table10[[#This Row],[Marketing Rep]]=0,0,_xlfn.XLOOKUP(Table10[[#This Row],[Marketing Rep]],Table12[Name],Table12[Commission %]))*Table10[[#This Row],[Ticket Count]],2)</f>
        <v>45</v>
      </c>
      <c r="K148" s="3" t="s">
        <v>1532</v>
      </c>
      <c r="L148" s="3" t="str">
        <f>_xlfn.XLOOKUP(Table10[[#This Row],[Serial '#]],Table5[Serial '#],Table5[Supplier],,,)</f>
        <v>GameCo</v>
      </c>
      <c r="M148" s="3" t="s">
        <v>352</v>
      </c>
      <c r="N148" s="9">
        <v>3000</v>
      </c>
      <c r="O148" s="36">
        <v>1</v>
      </c>
      <c r="P148" s="11">
        <v>3000</v>
      </c>
      <c r="Q148" s="11">
        <v>2250</v>
      </c>
      <c r="R148" s="11">
        <v>750</v>
      </c>
      <c r="S148" s="11">
        <v>180</v>
      </c>
      <c r="T148" s="11" t="str">
        <f>_xlfn.XLOOKUP(Table10[[#This Row],[Charity Association]],Table14[Charity Name],Table14[Billing Style],,,)</f>
        <v>Percentage</v>
      </c>
      <c r="U148" s="11">
        <v>207</v>
      </c>
      <c r="V148" s="15">
        <v>102</v>
      </c>
      <c r="W148" s="15">
        <v>75</v>
      </c>
      <c r="X148" s="11">
        <v>30</v>
      </c>
      <c r="Y148" s="69">
        <v>259</v>
      </c>
      <c r="Z148">
        <v>6532</v>
      </c>
      <c r="AA148" s="3">
        <f>IF(Table10[[#This Row],[Location Name]]=E147,AA147,AA147+1)</f>
        <v>1082</v>
      </c>
      <c r="AB148" s="33">
        <f>Table10[[#This Row],[Date]]+25</f>
        <v>45346</v>
      </c>
    </row>
    <row r="149" spans="1:28" ht="14.25" x14ac:dyDescent="0.45">
      <c r="A149" s="3">
        <v>141</v>
      </c>
      <c r="B14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49" s="33">
        <v>45322</v>
      </c>
      <c r="E149" s="3" t="s">
        <v>211</v>
      </c>
      <c r="F149" s="3">
        <f>_xlfn.XLOOKUP(Table10[[#This Row],[Location Name]],IBTP_Locations[Location Name],IBTP_Locations[Payee Name],"",,)</f>
        <v>0</v>
      </c>
      <c r="G149" s="3" t="s">
        <v>23</v>
      </c>
      <c r="H149" s="3" t="str">
        <f>_xlfn.XLOOKUP(Table10[[#This Row],[Location Name]],IBTP_Locations[Location Name],IBTP_Locations[Sales Rep],,,)</f>
        <v>Sarcyk, Neil</v>
      </c>
      <c r="I149" s="3" t="str">
        <f>_xlfn.XLOOKUP(Table10[[#This Row],[Location Name]],IBTP_Locations[Location Name],IBTP_Locations[Marketing Rep],,,)</f>
        <v>Greg Brown</v>
      </c>
      <c r="J149" s="11">
        <f>ROUNDDOWN(IF(Table10[[#This Row],[Marketing Rep]]=0,0,_xlfn.XLOOKUP(Table10[[#This Row],[Marketing Rep]],Table12[Name],Table12[Commission %]))*Table10[[#This Row],[Ticket Count]],2)</f>
        <v>110.4</v>
      </c>
      <c r="K149" s="3" t="s">
        <v>2331</v>
      </c>
      <c r="L149" s="3" t="str">
        <f>_xlfn.XLOOKUP(Table10[[#This Row],[Serial '#]],Table5[Serial '#],Table5[Supplier],,,)</f>
        <v>GameCo</v>
      </c>
      <c r="M149" s="3" t="s">
        <v>349</v>
      </c>
      <c r="N149" s="9">
        <v>5520</v>
      </c>
      <c r="O149" s="36">
        <v>1</v>
      </c>
      <c r="P149" s="11">
        <v>5520</v>
      </c>
      <c r="Q149" s="11">
        <v>4560</v>
      </c>
      <c r="R149" s="11">
        <v>960</v>
      </c>
      <c r="S149" s="11">
        <v>331</v>
      </c>
      <c r="T149" s="11" t="str">
        <f>_xlfn.XLOOKUP(Table10[[#This Row],[Charity Association]],Table14[Charity Name],Table14[Billing Style],,,)</f>
        <v>Percentage</v>
      </c>
      <c r="U149" s="11">
        <v>337.2</v>
      </c>
      <c r="V149" s="15">
        <v>186</v>
      </c>
      <c r="W149" s="15">
        <v>96</v>
      </c>
      <c r="X149" s="11">
        <v>55.2</v>
      </c>
      <c r="Y149" s="69">
        <v>7812</v>
      </c>
      <c r="Z149">
        <v>6537</v>
      </c>
      <c r="AA149" s="3">
        <f>IF(Table10[[#This Row],[Location Name]]=E148,AA148,AA148+1)</f>
        <v>1083</v>
      </c>
      <c r="AB149" s="33">
        <f>Table10[[#This Row],[Date]]+25</f>
        <v>45347</v>
      </c>
    </row>
    <row r="150" spans="1:28" ht="14.25" x14ac:dyDescent="0.45">
      <c r="A150" s="3">
        <v>142</v>
      </c>
      <c r="B15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50" s="33">
        <v>45322</v>
      </c>
      <c r="E150" s="3" t="s">
        <v>211</v>
      </c>
      <c r="F150" s="3">
        <f>_xlfn.XLOOKUP(Table10[[#This Row],[Location Name]],IBTP_Locations[Location Name],IBTP_Locations[Payee Name],"",,)</f>
        <v>0</v>
      </c>
      <c r="G150" s="3" t="s">
        <v>23</v>
      </c>
      <c r="H150" s="3" t="str">
        <f>_xlfn.XLOOKUP(Table10[[#This Row],[Location Name]],IBTP_Locations[Location Name],IBTP_Locations[Sales Rep],,,)</f>
        <v>Sarcyk, Neil</v>
      </c>
      <c r="I150" s="3" t="str">
        <f>_xlfn.XLOOKUP(Table10[[#This Row],[Location Name]],IBTP_Locations[Location Name],IBTP_Locations[Marketing Rep],,,)</f>
        <v>Greg Brown</v>
      </c>
      <c r="J150" s="11">
        <f>ROUNDDOWN(IF(Table10[[#This Row],[Marketing Rep]]=0,0,_xlfn.XLOOKUP(Table10[[#This Row],[Marketing Rep]],Table12[Name],Table12[Commission %]))*Table10[[#This Row],[Ticket Count]],2)</f>
        <v>91.2</v>
      </c>
      <c r="K150" s="3" t="s">
        <v>1936</v>
      </c>
      <c r="L150" s="3" t="str">
        <f>_xlfn.XLOOKUP(Table10[[#This Row],[Serial '#]],Table5[Serial '#],Table5[Supplier],,,)</f>
        <v>GameCo</v>
      </c>
      <c r="M150" s="3" t="s">
        <v>613</v>
      </c>
      <c r="N150" s="9">
        <v>4560</v>
      </c>
      <c r="O150" s="36">
        <v>1</v>
      </c>
      <c r="P150" s="11">
        <v>4560</v>
      </c>
      <c r="Q150" s="11">
        <v>3460</v>
      </c>
      <c r="R150" s="11">
        <v>1100</v>
      </c>
      <c r="S150" s="11">
        <v>273</v>
      </c>
      <c r="T150" s="11" t="str">
        <f>_xlfn.XLOOKUP(Table10[[#This Row],[Charity Association]],Table14[Charity Name],Table14[Billing Style],,,)</f>
        <v>Percentage</v>
      </c>
      <c r="U150" s="11">
        <v>301.60000000000002</v>
      </c>
      <c r="V150" s="15">
        <v>146</v>
      </c>
      <c r="W150" s="15">
        <v>110</v>
      </c>
      <c r="X150" s="11">
        <v>45.6</v>
      </c>
      <c r="Y150" s="69">
        <v>7812</v>
      </c>
      <c r="Z150">
        <v>6538</v>
      </c>
      <c r="AA150" s="3">
        <f>IF(Table10[[#This Row],[Location Name]]=E149,AA149,AA149+1)</f>
        <v>1083</v>
      </c>
      <c r="AB150" s="33">
        <f>Table10[[#This Row],[Date]]+25</f>
        <v>45347</v>
      </c>
    </row>
    <row r="151" spans="1:28" ht="14.25" x14ac:dyDescent="0.45">
      <c r="A151" s="3">
        <v>143</v>
      </c>
      <c r="B15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51" s="33">
        <v>45322</v>
      </c>
      <c r="E151" s="3" t="s">
        <v>179</v>
      </c>
      <c r="F151" s="3">
        <f>_xlfn.XLOOKUP(Table10[[#This Row],[Location Name]],IBTP_Locations[Location Name],IBTP_Locations[Payee Name],"",,)</f>
        <v>0</v>
      </c>
      <c r="G151" s="3" t="s">
        <v>27</v>
      </c>
      <c r="H151" s="3" t="str">
        <f>_xlfn.XLOOKUP(Table10[[#This Row],[Location Name]],IBTP_Locations[Location Name],IBTP_Locations[Sales Rep],,,)</f>
        <v>Sarcyk, Neil</v>
      </c>
      <c r="I151" s="3">
        <f>_xlfn.XLOOKUP(Table10[[#This Row],[Location Name]],IBTP_Locations[Location Name],IBTP_Locations[Marketing Rep],,,)</f>
        <v>0</v>
      </c>
      <c r="J151" s="11">
        <f>ROUNDDOWN(IF(Table10[[#This Row],[Marketing Rep]]=0,0,_xlfn.XLOOKUP(Table10[[#This Row],[Marketing Rep]],Table12[Name],Table12[Commission %]))*Table10[[#This Row],[Ticket Count]],2)</f>
        <v>0</v>
      </c>
      <c r="K151" s="3" t="s">
        <v>2347</v>
      </c>
      <c r="L151" s="3" t="str">
        <f>_xlfn.XLOOKUP(Table10[[#This Row],[Serial '#]],Table5[Serial '#],Table5[Supplier],,,)</f>
        <v>GameCo</v>
      </c>
      <c r="M151" s="3" t="s">
        <v>605</v>
      </c>
      <c r="N151" s="9">
        <v>6320</v>
      </c>
      <c r="O151" s="36">
        <v>1</v>
      </c>
      <c r="P151" s="11">
        <v>6320</v>
      </c>
      <c r="Q151" s="11">
        <v>4745</v>
      </c>
      <c r="R151" s="11">
        <v>1575</v>
      </c>
      <c r="S151" s="11">
        <v>379</v>
      </c>
      <c r="T151" s="11" t="str">
        <f>_xlfn.XLOOKUP(Table10[[#This Row],[Charity Association]],Table14[Charity Name],Table14[Billing Style],,,)</f>
        <v>Flat Per Ticket</v>
      </c>
      <c r="U151" s="11">
        <v>198.8</v>
      </c>
      <c r="V151" s="15">
        <v>0</v>
      </c>
      <c r="W151" s="15">
        <v>198.8</v>
      </c>
      <c r="X151" s="11"/>
      <c r="Y151" s="69">
        <v>26908</v>
      </c>
      <c r="Z151">
        <v>10004</v>
      </c>
      <c r="AA151" s="3">
        <f>IF(Table10[[#This Row],[Location Name]]=E150,AA150,AA150+1)</f>
        <v>1084</v>
      </c>
      <c r="AB151" s="33">
        <f>Table10[[#This Row],[Date]]+25</f>
        <v>45347</v>
      </c>
    </row>
    <row r="152" spans="1:28" ht="14.25" x14ac:dyDescent="0.45">
      <c r="A152" s="3">
        <v>144</v>
      </c>
      <c r="B15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52" s="33">
        <v>45322</v>
      </c>
      <c r="E152" s="3" t="s">
        <v>179</v>
      </c>
      <c r="F152" s="3">
        <f>_xlfn.XLOOKUP(Table10[[#This Row],[Location Name]],IBTP_Locations[Location Name],IBTP_Locations[Payee Name],"",,)</f>
        <v>0</v>
      </c>
      <c r="G152" s="3" t="s">
        <v>27</v>
      </c>
      <c r="H152" s="3" t="str">
        <f>_xlfn.XLOOKUP(Table10[[#This Row],[Location Name]],IBTP_Locations[Location Name],IBTP_Locations[Sales Rep],,,)</f>
        <v>Sarcyk, Neil</v>
      </c>
      <c r="I152" s="3">
        <f>_xlfn.XLOOKUP(Table10[[#This Row],[Location Name]],IBTP_Locations[Location Name],IBTP_Locations[Marketing Rep],,,)</f>
        <v>0</v>
      </c>
      <c r="J152" s="11">
        <f>ROUNDDOWN(IF(Table10[[#This Row],[Marketing Rep]]=0,0,_xlfn.XLOOKUP(Table10[[#This Row],[Marketing Rep]],Table12[Name],Table12[Commission %]))*Table10[[#This Row],[Ticket Count]],2)</f>
        <v>0</v>
      </c>
      <c r="K152" s="3" t="s">
        <v>2348</v>
      </c>
      <c r="L152" s="3" t="str">
        <f>_xlfn.XLOOKUP(Table10[[#This Row],[Serial '#]],Table5[Serial '#],Table5[Supplier],,,)</f>
        <v>GameCo</v>
      </c>
      <c r="M152" s="3" t="s">
        <v>583</v>
      </c>
      <c r="N152" s="9">
        <v>6320</v>
      </c>
      <c r="O152" s="36">
        <v>1</v>
      </c>
      <c r="P152" s="11">
        <v>6320</v>
      </c>
      <c r="Q152" s="11">
        <v>4745</v>
      </c>
      <c r="R152" s="11">
        <v>1575</v>
      </c>
      <c r="S152" s="11">
        <v>379</v>
      </c>
      <c r="T152" s="11" t="str">
        <f>_xlfn.XLOOKUP(Table10[[#This Row],[Charity Association]],Table14[Charity Name],Table14[Billing Style],,,)</f>
        <v>Flat Per Ticket</v>
      </c>
      <c r="U152" s="11">
        <v>198.8</v>
      </c>
      <c r="V152" s="15">
        <v>0</v>
      </c>
      <c r="W152" s="15">
        <v>198.8</v>
      </c>
      <c r="X152" s="11"/>
      <c r="Y152" s="69">
        <v>26908</v>
      </c>
      <c r="Z152">
        <v>10005</v>
      </c>
      <c r="AA152" s="3">
        <f>IF(Table10[[#This Row],[Location Name]]=E151,AA151,AA151+1)</f>
        <v>1084</v>
      </c>
      <c r="AB152" s="33">
        <f>Table10[[#This Row],[Date]]+25</f>
        <v>45347</v>
      </c>
    </row>
    <row r="153" spans="1:28" ht="14.25" x14ac:dyDescent="0.45">
      <c r="A153" s="3">
        <v>145</v>
      </c>
      <c r="B15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53" s="33">
        <v>45322</v>
      </c>
      <c r="E153" s="3" t="s">
        <v>179</v>
      </c>
      <c r="F153" s="3">
        <f>_xlfn.XLOOKUP(Table10[[#This Row],[Location Name]],IBTP_Locations[Location Name],IBTP_Locations[Payee Name],"",,)</f>
        <v>0</v>
      </c>
      <c r="G153" s="3" t="s">
        <v>27</v>
      </c>
      <c r="H153" s="3" t="str">
        <f>_xlfn.XLOOKUP(Table10[[#This Row],[Location Name]],IBTP_Locations[Location Name],IBTP_Locations[Sales Rep],,,)</f>
        <v>Sarcyk, Neil</v>
      </c>
      <c r="I153" s="3">
        <f>_xlfn.XLOOKUP(Table10[[#This Row],[Location Name]],IBTP_Locations[Location Name],IBTP_Locations[Marketing Rep],,,)</f>
        <v>0</v>
      </c>
      <c r="J153" s="11">
        <f>ROUNDDOWN(IF(Table10[[#This Row],[Marketing Rep]]=0,0,_xlfn.XLOOKUP(Table10[[#This Row],[Marketing Rep]],Table12[Name],Table12[Commission %]))*Table10[[#This Row],[Ticket Count]],2)</f>
        <v>0</v>
      </c>
      <c r="K153" s="3" t="s">
        <v>2349</v>
      </c>
      <c r="L153" s="3" t="str">
        <f>_xlfn.XLOOKUP(Table10[[#This Row],[Serial '#]],Table5[Serial '#],Table5[Supplier],,,)</f>
        <v>GameCo</v>
      </c>
      <c r="M153" s="3" t="s">
        <v>349</v>
      </c>
      <c r="N153" s="9">
        <v>5520</v>
      </c>
      <c r="O153" s="36">
        <v>1</v>
      </c>
      <c r="P153" s="11">
        <v>5520</v>
      </c>
      <c r="Q153" s="11">
        <v>4560</v>
      </c>
      <c r="R153" s="11">
        <v>960</v>
      </c>
      <c r="S153" s="11">
        <v>331</v>
      </c>
      <c r="T153" s="11" t="str">
        <f>_xlfn.XLOOKUP(Table10[[#This Row],[Charity Association]],Table14[Charity Name],Table14[Billing Style],,,)</f>
        <v>Flat Per Ticket</v>
      </c>
      <c r="U153" s="11">
        <v>172.8</v>
      </c>
      <c r="V153" s="15">
        <v>0</v>
      </c>
      <c r="W153" s="15">
        <v>172.8</v>
      </c>
      <c r="X153" s="11"/>
      <c r="Y153" s="69">
        <v>26908</v>
      </c>
      <c r="Z153">
        <v>10006</v>
      </c>
      <c r="AA153" s="3">
        <f>IF(Table10[[#This Row],[Location Name]]=E152,AA152,AA152+1)</f>
        <v>1084</v>
      </c>
      <c r="AB153" s="33">
        <f>Table10[[#This Row],[Date]]+25</f>
        <v>45347</v>
      </c>
    </row>
    <row r="154" spans="1:28" ht="14.25" x14ac:dyDescent="0.45">
      <c r="A154" s="3">
        <v>146</v>
      </c>
      <c r="B15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54" s="33">
        <v>45323</v>
      </c>
      <c r="E154" s="3" t="s">
        <v>75</v>
      </c>
      <c r="F154" s="3">
        <f>_xlfn.XLOOKUP(Table10[[#This Row],[Location Name]],IBTP_Locations[Location Name],IBTP_Locations[Payee Name],"",,)</f>
        <v>0</v>
      </c>
      <c r="G154" s="3" t="s">
        <v>23</v>
      </c>
      <c r="H154" s="3" t="str">
        <f>_xlfn.XLOOKUP(Table10[[#This Row],[Location Name]],IBTP_Locations[Location Name],IBTP_Locations[Sales Rep],,,)</f>
        <v>Sarcyk, Neil</v>
      </c>
      <c r="I154" s="3" t="str">
        <f>_xlfn.XLOOKUP(Table10[[#This Row],[Location Name]],IBTP_Locations[Location Name],IBTP_Locations[Marketing Rep],,,)</f>
        <v>Combros</v>
      </c>
      <c r="J154" s="11">
        <f>ROUNDDOWN(IF(Table10[[#This Row],[Marketing Rep]]=0,0,_xlfn.XLOOKUP(Table10[[#This Row],[Marketing Rep]],Table12[Name],Table12[Commission %]))*Table10[[#This Row],[Ticket Count]],2)</f>
        <v>82.8</v>
      </c>
      <c r="K154" s="3" t="s">
        <v>2332</v>
      </c>
      <c r="L154" s="3" t="str">
        <f>_xlfn.XLOOKUP(Table10[[#This Row],[Serial '#]],Table5[Serial '#],Table5[Supplier],,,)</f>
        <v>GameCo</v>
      </c>
      <c r="M154" s="3" t="s">
        <v>349</v>
      </c>
      <c r="N154" s="9">
        <v>5520</v>
      </c>
      <c r="O154" s="36">
        <v>1</v>
      </c>
      <c r="P154" s="11">
        <v>5520</v>
      </c>
      <c r="Q154" s="11">
        <v>4560</v>
      </c>
      <c r="R154" s="11">
        <v>960</v>
      </c>
      <c r="S154" s="11">
        <v>331</v>
      </c>
      <c r="T154" s="11" t="str">
        <f>_xlfn.XLOOKUP(Table10[[#This Row],[Charity Association]],Table14[Charity Name],Table14[Billing Style],,,)</f>
        <v>Percentage</v>
      </c>
      <c r="U154" s="11">
        <v>151.19999999999999</v>
      </c>
      <c r="V154" s="15">
        <v>0</v>
      </c>
      <c r="W154" s="15">
        <v>96</v>
      </c>
      <c r="X154" s="11">
        <v>55.2</v>
      </c>
      <c r="Y154" s="69">
        <v>537</v>
      </c>
      <c r="Z154">
        <v>6541</v>
      </c>
      <c r="AA154" s="3">
        <f>IF(Table10[[#This Row],[Location Name]]=E153,AA153,AA153+1)</f>
        <v>1085</v>
      </c>
      <c r="AB154" s="33">
        <f>Table10[[#This Row],[Date]]+25</f>
        <v>45348</v>
      </c>
    </row>
    <row r="155" spans="1:28" ht="14.25" x14ac:dyDescent="0.45">
      <c r="A155" s="3">
        <v>147</v>
      </c>
      <c r="B15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55" s="33">
        <v>45323</v>
      </c>
      <c r="E155" s="3" t="s">
        <v>111</v>
      </c>
      <c r="F155" s="3">
        <f>_xlfn.XLOOKUP(Table10[[#This Row],[Location Name]],IBTP_Locations[Location Name],IBTP_Locations[Payee Name],"",,)</f>
        <v>0</v>
      </c>
      <c r="G155" s="3" t="s">
        <v>21</v>
      </c>
      <c r="H155" s="3" t="str">
        <f>_xlfn.XLOOKUP(Table10[[#This Row],[Location Name]],IBTP_Locations[Location Name],IBTP_Locations[Sales Rep],,,)</f>
        <v>Sarcyk, Neil</v>
      </c>
      <c r="I155" s="3" t="str">
        <f>_xlfn.XLOOKUP(Table10[[#This Row],[Location Name]],IBTP_Locations[Location Name],IBTP_Locations[Marketing Rep],,,)</f>
        <v>Combros</v>
      </c>
      <c r="J155" s="11">
        <f>ROUNDDOWN(IF(Table10[[#This Row],[Marketing Rep]]=0,0,_xlfn.XLOOKUP(Table10[[#This Row],[Marketing Rep]],Table12[Name],Table12[Commission %]))*Table10[[#This Row],[Ticket Count]],2)</f>
        <v>82.8</v>
      </c>
      <c r="K155" s="3" t="s">
        <v>2279</v>
      </c>
      <c r="L155" s="3" t="str">
        <f>_xlfn.XLOOKUP(Table10[[#This Row],[Serial '#]],Table5[Serial '#],Table5[Supplier],,,)</f>
        <v>GameCo</v>
      </c>
      <c r="M155" s="3" t="s">
        <v>349</v>
      </c>
      <c r="N155" s="9">
        <v>5520</v>
      </c>
      <c r="O155" s="36">
        <v>1</v>
      </c>
      <c r="P155" s="11">
        <v>5520</v>
      </c>
      <c r="Q155" s="11">
        <v>4560</v>
      </c>
      <c r="R155" s="11">
        <v>960</v>
      </c>
      <c r="S155" s="11">
        <v>331</v>
      </c>
      <c r="T155" s="11" t="str">
        <f>_xlfn.XLOOKUP(Table10[[#This Row],[Charity Association]],Table14[Charity Name],Table14[Billing Style],,,)</f>
        <v>Flat Per Ticket</v>
      </c>
      <c r="U155" s="11">
        <v>172.8</v>
      </c>
      <c r="V155" s="15">
        <v>0</v>
      </c>
      <c r="W155" s="15">
        <v>172.8</v>
      </c>
      <c r="X155" s="11"/>
      <c r="Y155" s="69">
        <v>2675</v>
      </c>
      <c r="Z155">
        <v>8394</v>
      </c>
      <c r="AA155" s="3">
        <f>IF(Table10[[#This Row],[Location Name]]=E154,AA154,AA154+1)</f>
        <v>1086</v>
      </c>
      <c r="AB155" s="33">
        <f>Table10[[#This Row],[Date]]+25</f>
        <v>45348</v>
      </c>
    </row>
    <row r="156" spans="1:28" ht="14.25" x14ac:dyDescent="0.45">
      <c r="A156" s="3">
        <v>148</v>
      </c>
      <c r="B15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56" s="33">
        <v>45323</v>
      </c>
      <c r="E156" s="3" t="s">
        <v>147</v>
      </c>
      <c r="F156" s="3">
        <f>_xlfn.XLOOKUP(Table10[[#This Row],[Location Name]],IBTP_Locations[Location Name],IBTP_Locations[Payee Name],"",,)</f>
        <v>0</v>
      </c>
      <c r="G156" s="3" t="s">
        <v>21</v>
      </c>
      <c r="H156" s="3" t="str">
        <f>_xlfn.XLOOKUP(Table10[[#This Row],[Location Name]],IBTP_Locations[Location Name],IBTP_Locations[Sales Rep],,,)</f>
        <v>Sarcyk, Neil</v>
      </c>
      <c r="I156" s="3" t="str">
        <f>_xlfn.XLOOKUP(Table10[[#This Row],[Location Name]],IBTP_Locations[Location Name],IBTP_Locations[Marketing Rep],,,)</f>
        <v>M Comella Enterprises</v>
      </c>
      <c r="J156" s="11">
        <f>ROUNDDOWN(IF(Table10[[#This Row],[Marketing Rep]]=0,0,_xlfn.XLOOKUP(Table10[[#This Row],[Marketing Rep]],Table12[Name],Table12[Commission %]))*Table10[[#This Row],[Ticket Count]],2)</f>
        <v>82.8</v>
      </c>
      <c r="K156" s="3" t="s">
        <v>2277</v>
      </c>
      <c r="L156" s="3" t="str">
        <f>_xlfn.XLOOKUP(Table10[[#This Row],[Serial '#]],Table5[Serial '#],Table5[Supplier],,,)</f>
        <v>GameCo</v>
      </c>
      <c r="M156" s="3" t="s">
        <v>349</v>
      </c>
      <c r="N156" s="9">
        <v>5520</v>
      </c>
      <c r="O156" s="36">
        <v>1</v>
      </c>
      <c r="P156" s="11">
        <v>5520</v>
      </c>
      <c r="Q156" s="11">
        <v>4560</v>
      </c>
      <c r="R156" s="11">
        <v>960</v>
      </c>
      <c r="S156" s="11">
        <v>331</v>
      </c>
      <c r="T156" s="11" t="str">
        <f>_xlfn.XLOOKUP(Table10[[#This Row],[Charity Association]],Table14[Charity Name],Table14[Billing Style],,,)</f>
        <v>Flat Per Ticket</v>
      </c>
      <c r="U156" s="11">
        <v>172.8</v>
      </c>
      <c r="V156" s="15">
        <v>0</v>
      </c>
      <c r="W156" s="15">
        <v>172.8</v>
      </c>
      <c r="X156" s="11"/>
      <c r="Y156" s="69">
        <v>38497662</v>
      </c>
      <c r="Z156">
        <v>8395</v>
      </c>
      <c r="AA156" s="3">
        <f>IF(Table10[[#This Row],[Location Name]]=E155,AA155,AA155+1)</f>
        <v>1087</v>
      </c>
      <c r="AB156" s="33">
        <f>Table10[[#This Row],[Date]]+25</f>
        <v>45348</v>
      </c>
    </row>
    <row r="157" spans="1:28" ht="14.25" x14ac:dyDescent="0.45">
      <c r="A157" s="3">
        <v>149</v>
      </c>
      <c r="B15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57" s="33">
        <v>45323</v>
      </c>
      <c r="E157" s="3" t="s">
        <v>171</v>
      </c>
      <c r="F157" s="3">
        <f>_xlfn.XLOOKUP(Table10[[#This Row],[Location Name]],IBTP_Locations[Location Name],IBTP_Locations[Payee Name],"",,)</f>
        <v>0</v>
      </c>
      <c r="G157" s="3" t="s">
        <v>21</v>
      </c>
      <c r="H157" s="3" t="str">
        <f>_xlfn.XLOOKUP(Table10[[#This Row],[Location Name]],IBTP_Locations[Location Name],IBTP_Locations[Sales Rep],,,)</f>
        <v>Sarcyk, Neil</v>
      </c>
      <c r="I157" s="3">
        <f>_xlfn.XLOOKUP(Table10[[#This Row],[Location Name]],IBTP_Locations[Location Name],IBTP_Locations[Marketing Rep],,,)</f>
        <v>0</v>
      </c>
      <c r="J157" s="11">
        <f>ROUNDDOWN(IF(Table10[[#This Row],[Marketing Rep]]=0,0,_xlfn.XLOOKUP(Table10[[#This Row],[Marketing Rep]],Table12[Name],Table12[Commission %]))*Table10[[#This Row],[Ticket Count]],2)</f>
        <v>0</v>
      </c>
      <c r="K157" s="3" t="s">
        <v>2257</v>
      </c>
      <c r="L157" s="3" t="str">
        <f>_xlfn.XLOOKUP(Table10[[#This Row],[Serial '#]],Table5[Serial '#],Table5[Supplier],,,)</f>
        <v>GameCo</v>
      </c>
      <c r="M157" s="3" t="s">
        <v>635</v>
      </c>
      <c r="N157" s="9">
        <v>3990</v>
      </c>
      <c r="O157" s="36">
        <v>1</v>
      </c>
      <c r="P157" s="11">
        <v>3990</v>
      </c>
      <c r="Q157" s="11">
        <v>3300</v>
      </c>
      <c r="R157" s="11">
        <v>690</v>
      </c>
      <c r="S157" s="11">
        <v>239</v>
      </c>
      <c r="T157" s="11" t="str">
        <f>_xlfn.XLOOKUP(Table10[[#This Row],[Charity Association]],Table14[Charity Name],Table14[Billing Style],,,)</f>
        <v>Flat Per Ticket</v>
      </c>
      <c r="U157" s="11">
        <v>107.35</v>
      </c>
      <c r="V157" s="15">
        <v>0</v>
      </c>
      <c r="W157" s="15">
        <v>107.35</v>
      </c>
      <c r="X157" s="11"/>
      <c r="Y157" s="69">
        <v>38497663</v>
      </c>
      <c r="Z157">
        <v>8396</v>
      </c>
      <c r="AA157" s="3">
        <f>IF(Table10[[#This Row],[Location Name]]=E156,AA156,AA156+1)</f>
        <v>1088</v>
      </c>
      <c r="AB157" s="33">
        <f>Table10[[#This Row],[Date]]+25</f>
        <v>45348</v>
      </c>
    </row>
    <row r="158" spans="1:28" ht="14.25" x14ac:dyDescent="0.45">
      <c r="A158" s="3">
        <v>150</v>
      </c>
      <c r="B15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58" s="33">
        <v>45323</v>
      </c>
      <c r="E158" s="3" t="s">
        <v>219</v>
      </c>
      <c r="F158" s="3">
        <f>_xlfn.XLOOKUP(Table10[[#This Row],[Location Name]],IBTP_Locations[Location Name],IBTP_Locations[Payee Name],"",,)</f>
        <v>0</v>
      </c>
      <c r="G158" s="3" t="s">
        <v>21</v>
      </c>
      <c r="H158" s="3" t="str">
        <f>_xlfn.XLOOKUP(Table10[[#This Row],[Location Name]],IBTP_Locations[Location Name],IBTP_Locations[Sales Rep],,,)</f>
        <v>Sarcyk, Neil</v>
      </c>
      <c r="I158" s="3">
        <f>_xlfn.XLOOKUP(Table10[[#This Row],[Location Name]],IBTP_Locations[Location Name],IBTP_Locations[Marketing Rep],,,)</f>
        <v>0</v>
      </c>
      <c r="J158" s="11">
        <f>ROUNDDOWN(IF(Table10[[#This Row],[Marketing Rep]]=0,0,_xlfn.XLOOKUP(Table10[[#This Row],[Marketing Rep]],Table12[Name],Table12[Commission %]))*Table10[[#This Row],[Ticket Count]],2)</f>
        <v>0</v>
      </c>
      <c r="K158" s="3" t="s">
        <v>2278</v>
      </c>
      <c r="L158" s="3" t="str">
        <f>_xlfn.XLOOKUP(Table10[[#This Row],[Serial '#]],Table5[Serial '#],Table5[Supplier],,,)</f>
        <v>GameCo</v>
      </c>
      <c r="M158" s="3" t="s">
        <v>349</v>
      </c>
      <c r="N158" s="9">
        <v>5520</v>
      </c>
      <c r="O158" s="36">
        <v>1</v>
      </c>
      <c r="P158" s="11">
        <v>5520</v>
      </c>
      <c r="Q158" s="11">
        <v>4560</v>
      </c>
      <c r="R158" s="11">
        <v>960</v>
      </c>
      <c r="S158" s="11">
        <v>331</v>
      </c>
      <c r="T158" s="11" t="str">
        <f>_xlfn.XLOOKUP(Table10[[#This Row],[Charity Association]],Table14[Charity Name],Table14[Billing Style],,,)</f>
        <v>Flat Per Ticket</v>
      </c>
      <c r="U158" s="11">
        <v>172.8</v>
      </c>
      <c r="V158" s="15">
        <v>0</v>
      </c>
      <c r="W158" s="15">
        <v>172.8</v>
      </c>
      <c r="X158" s="11"/>
      <c r="Y158" s="69">
        <v>2389</v>
      </c>
      <c r="Z158">
        <v>8397</v>
      </c>
      <c r="AA158" s="3">
        <f>IF(Table10[[#This Row],[Location Name]]=E157,AA157,AA157+1)</f>
        <v>1089</v>
      </c>
      <c r="AB158" s="33">
        <f>Table10[[#This Row],[Date]]+25</f>
        <v>45348</v>
      </c>
    </row>
    <row r="159" spans="1:28" ht="14.25" x14ac:dyDescent="0.45">
      <c r="A159" s="3">
        <v>151</v>
      </c>
      <c r="B15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59" s="33">
        <v>45324</v>
      </c>
      <c r="E159" s="3" t="s">
        <v>161</v>
      </c>
      <c r="F159" s="3">
        <f>_xlfn.XLOOKUP(Table10[[#This Row],[Location Name]],IBTP_Locations[Location Name],IBTP_Locations[Payee Name],"",,)</f>
        <v>0</v>
      </c>
      <c r="G159" s="3" t="s">
        <v>20</v>
      </c>
      <c r="H159" s="3" t="str">
        <f>_xlfn.XLOOKUP(Table10[[#This Row],[Location Name]],IBTP_Locations[Location Name],IBTP_Locations[Sales Rep],,,)</f>
        <v>Sarcyk, Neil</v>
      </c>
      <c r="I159" s="3" t="str">
        <f>_xlfn.XLOOKUP(Table10[[#This Row],[Location Name]],IBTP_Locations[Location Name],IBTP_Locations[Marketing Rep],,,)</f>
        <v>Combros</v>
      </c>
      <c r="J159" s="11">
        <f>ROUNDDOWN(IF(Table10[[#This Row],[Marketing Rep]]=0,0,_xlfn.XLOOKUP(Table10[[#This Row],[Marketing Rep]],Table12[Name],Table12[Commission %]))*Table10[[#This Row],[Ticket Count]],2)</f>
        <v>94.8</v>
      </c>
      <c r="K159" s="3" t="s">
        <v>1647</v>
      </c>
      <c r="L159" s="3" t="str">
        <f>_xlfn.XLOOKUP(Table10[[#This Row],[Serial '#]],Table5[Serial '#],Table5[Supplier],,,)</f>
        <v>GameCo</v>
      </c>
      <c r="M159" s="3" t="s">
        <v>580</v>
      </c>
      <c r="N159" s="9">
        <v>6320</v>
      </c>
      <c r="O159" s="36">
        <v>1</v>
      </c>
      <c r="P159" s="11">
        <v>6320</v>
      </c>
      <c r="Q159" s="11">
        <v>4745</v>
      </c>
      <c r="R159" s="11">
        <v>1575</v>
      </c>
      <c r="S159" s="11">
        <v>379</v>
      </c>
      <c r="T159" s="11" t="str">
        <f>_xlfn.XLOOKUP(Table10[[#This Row],[Charity Association]],Table14[Charity Name],Table14[Billing Style],,,)</f>
        <v>Flat Per Ticket</v>
      </c>
      <c r="U159" s="11">
        <v>410.8</v>
      </c>
      <c r="V159" s="15">
        <v>212</v>
      </c>
      <c r="W159" s="15">
        <v>198.8</v>
      </c>
      <c r="X159" s="11"/>
      <c r="Y159" s="69">
        <v>3722</v>
      </c>
      <c r="Z159">
        <v>1128</v>
      </c>
      <c r="AA159" s="3">
        <f>IF(Table10[[#This Row],[Location Name]]=E158,AA158,AA158+1)</f>
        <v>1090</v>
      </c>
      <c r="AB159" s="33">
        <f>Table10[[#This Row],[Date]]+25</f>
        <v>45349</v>
      </c>
    </row>
    <row r="160" spans="1:28" ht="14.25" x14ac:dyDescent="0.45">
      <c r="A160" s="3">
        <v>152</v>
      </c>
      <c r="B16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60" s="33">
        <v>45324</v>
      </c>
      <c r="E160" s="3" t="s">
        <v>300</v>
      </c>
      <c r="F160" s="3">
        <f>_xlfn.XLOOKUP(Table10[[#This Row],[Location Name]],IBTP_Locations[Location Name],IBTP_Locations[Payee Name],"",,)</f>
        <v>0</v>
      </c>
      <c r="G160" s="3" t="s">
        <v>23</v>
      </c>
      <c r="H160" s="3" t="str">
        <f>_xlfn.XLOOKUP(Table10[[#This Row],[Location Name]],IBTP_Locations[Location Name],IBTP_Locations[Sales Rep],,,)</f>
        <v>Sarcyk, Neil</v>
      </c>
      <c r="I160" s="3" t="str">
        <f>_xlfn.XLOOKUP(Table10[[#This Row],[Location Name]],IBTP_Locations[Location Name],IBTP_Locations[Marketing Rep],,,)</f>
        <v>M Comella Enterprises</v>
      </c>
      <c r="J160" s="11">
        <f>ROUNDDOWN(IF(Table10[[#This Row],[Marketing Rep]]=0,0,_xlfn.XLOOKUP(Table10[[#This Row],[Marketing Rep]],Table12[Name],Table12[Commission %]))*Table10[[#This Row],[Ticket Count]],2)</f>
        <v>76.5</v>
      </c>
      <c r="K160" s="3">
        <v>115903</v>
      </c>
      <c r="L160" s="3" t="str">
        <f>_xlfn.XLOOKUP(Table10[[#This Row],[Serial '#]],Table5[Serial '#],Table5[Supplier],,,)</f>
        <v>GameCo</v>
      </c>
      <c r="M160" s="3" t="s">
        <v>632</v>
      </c>
      <c r="N160" s="9">
        <v>5100</v>
      </c>
      <c r="O160" s="36">
        <v>2</v>
      </c>
      <c r="P160" s="11">
        <v>10200</v>
      </c>
      <c r="Q160" s="11">
        <v>8780</v>
      </c>
      <c r="R160" s="11">
        <v>1420</v>
      </c>
      <c r="S160" s="11">
        <v>612</v>
      </c>
      <c r="T160" s="11" t="str">
        <f>_xlfn.XLOOKUP(Table10[[#This Row],[Charity Association]],Table14[Charity Name],Table14[Billing Style],,,)</f>
        <v>Percentage</v>
      </c>
      <c r="U160" s="11">
        <v>499</v>
      </c>
      <c r="V160" s="15">
        <v>255</v>
      </c>
      <c r="W160" s="15">
        <v>142</v>
      </c>
      <c r="X160" s="11">
        <v>102</v>
      </c>
      <c r="Y160" s="69">
        <v>38510428</v>
      </c>
      <c r="Z160">
        <v>6542</v>
      </c>
      <c r="AA160" s="3">
        <f>IF(Table10[[#This Row],[Location Name]]=E159,AA159,AA159+1)</f>
        <v>1091</v>
      </c>
      <c r="AB160" s="33">
        <f>Table10[[#This Row],[Date]]+25</f>
        <v>45349</v>
      </c>
    </row>
    <row r="161" spans="1:28" ht="14.25" x14ac:dyDescent="0.45">
      <c r="A161" s="3">
        <v>153</v>
      </c>
      <c r="B16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61" s="33">
        <v>45324</v>
      </c>
      <c r="E161" s="3" t="s">
        <v>203</v>
      </c>
      <c r="F161" s="3">
        <f>_xlfn.XLOOKUP(Table10[[#This Row],[Location Name]],IBTP_Locations[Location Name],IBTP_Locations[Payee Name],"",,)</f>
        <v>0</v>
      </c>
      <c r="G161" s="3" t="s">
        <v>23</v>
      </c>
      <c r="H161" s="3" t="str">
        <f>_xlfn.XLOOKUP(Table10[[#This Row],[Location Name]],IBTP_Locations[Location Name],IBTP_Locations[Sales Rep],,,)</f>
        <v>Sarcyk, Neil</v>
      </c>
      <c r="I161" s="3" t="str">
        <f>_xlfn.XLOOKUP(Table10[[#This Row],[Location Name]],IBTP_Locations[Location Name],IBTP_Locations[Marketing Rep],,,)</f>
        <v>Greg Brown</v>
      </c>
      <c r="J161" s="11">
        <f>ROUNDDOWN(IF(Table10[[#This Row],[Marketing Rep]]=0,0,_xlfn.XLOOKUP(Table10[[#This Row],[Marketing Rep]],Table12[Name],Table12[Commission %]))*Table10[[#This Row],[Ticket Count]],2)</f>
        <v>110.4</v>
      </c>
      <c r="K161" s="3" t="s">
        <v>2233</v>
      </c>
      <c r="L161" s="3" t="str">
        <f>_xlfn.XLOOKUP(Table10[[#This Row],[Serial '#]],Table5[Serial '#],Table5[Supplier],,,)</f>
        <v>GameCo</v>
      </c>
      <c r="M161" s="3" t="s">
        <v>349</v>
      </c>
      <c r="N161" s="9">
        <v>5520</v>
      </c>
      <c r="O161" s="36">
        <v>1</v>
      </c>
      <c r="P161" s="11">
        <v>5520</v>
      </c>
      <c r="Q161" s="11">
        <v>4560</v>
      </c>
      <c r="R161" s="11">
        <v>960</v>
      </c>
      <c r="S161" s="11">
        <v>331</v>
      </c>
      <c r="T161" s="11" t="str">
        <f>_xlfn.XLOOKUP(Table10[[#This Row],[Charity Association]],Table14[Charity Name],Table14[Billing Style],,,)</f>
        <v>Percentage</v>
      </c>
      <c r="U161" s="11">
        <v>337.2</v>
      </c>
      <c r="V161" s="15">
        <v>186</v>
      </c>
      <c r="W161" s="15">
        <v>96</v>
      </c>
      <c r="X161" s="11">
        <v>55.2</v>
      </c>
      <c r="Y161" s="69">
        <v>2610</v>
      </c>
      <c r="Z161">
        <v>6543</v>
      </c>
      <c r="AA161" s="3">
        <f>IF(Table10[[#This Row],[Location Name]]=E160,AA160,AA160+1)</f>
        <v>1092</v>
      </c>
      <c r="AB161" s="33">
        <f>Table10[[#This Row],[Date]]+25</f>
        <v>45349</v>
      </c>
    </row>
    <row r="162" spans="1:28" ht="14.25" x14ac:dyDescent="0.45">
      <c r="A162" s="3">
        <v>154</v>
      </c>
      <c r="B16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62" s="33">
        <v>45324</v>
      </c>
      <c r="E162" s="3" t="s">
        <v>203</v>
      </c>
      <c r="F162" s="3">
        <f>_xlfn.XLOOKUP(Table10[[#This Row],[Location Name]],IBTP_Locations[Location Name],IBTP_Locations[Payee Name],"",,)</f>
        <v>0</v>
      </c>
      <c r="G162" s="3" t="s">
        <v>23</v>
      </c>
      <c r="H162" s="3" t="str">
        <f>_xlfn.XLOOKUP(Table10[[#This Row],[Location Name]],IBTP_Locations[Location Name],IBTP_Locations[Sales Rep],,,)</f>
        <v>Sarcyk, Neil</v>
      </c>
      <c r="I162" s="3" t="str">
        <f>_xlfn.XLOOKUP(Table10[[#This Row],[Location Name]],IBTP_Locations[Location Name],IBTP_Locations[Marketing Rep],,,)</f>
        <v>Greg Brown</v>
      </c>
      <c r="J162" s="11">
        <f>ROUNDDOWN(IF(Table10[[#This Row],[Marketing Rep]]=0,0,_xlfn.XLOOKUP(Table10[[#This Row],[Marketing Rep]],Table12[Name],Table12[Commission %]))*Table10[[#This Row],[Ticket Count]],2)</f>
        <v>110.4</v>
      </c>
      <c r="K162" s="3" t="s">
        <v>2232</v>
      </c>
      <c r="L162" s="3" t="str">
        <f>_xlfn.XLOOKUP(Table10[[#This Row],[Serial '#]],Table5[Serial '#],Table5[Supplier],,,)</f>
        <v>GameCo</v>
      </c>
      <c r="M162" s="3" t="s">
        <v>349</v>
      </c>
      <c r="N162" s="9">
        <v>5520</v>
      </c>
      <c r="O162" s="36">
        <v>1</v>
      </c>
      <c r="P162" s="11">
        <v>5520</v>
      </c>
      <c r="Q162" s="11">
        <v>4560</v>
      </c>
      <c r="R162" s="11">
        <v>960</v>
      </c>
      <c r="S162" s="11">
        <v>331</v>
      </c>
      <c r="T162" s="11" t="str">
        <f>_xlfn.XLOOKUP(Table10[[#This Row],[Charity Association]],Table14[Charity Name],Table14[Billing Style],,,)</f>
        <v>Percentage</v>
      </c>
      <c r="U162" s="11">
        <v>337.2</v>
      </c>
      <c r="V162" s="15">
        <v>186</v>
      </c>
      <c r="W162" s="15">
        <v>96</v>
      </c>
      <c r="X162" s="11">
        <v>55.2</v>
      </c>
      <c r="Y162" s="69">
        <v>2610</v>
      </c>
      <c r="Z162">
        <v>6544</v>
      </c>
      <c r="AA162" s="3">
        <f>IF(Table10[[#This Row],[Location Name]]=E161,AA161,AA161+1)</f>
        <v>1092</v>
      </c>
      <c r="AB162" s="33">
        <f>Table10[[#This Row],[Date]]+25</f>
        <v>45349</v>
      </c>
    </row>
    <row r="163" spans="1:28" ht="14.25" x14ac:dyDescent="0.45">
      <c r="A163" s="3">
        <v>155</v>
      </c>
      <c r="B16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63" s="33">
        <v>45324</v>
      </c>
      <c r="E163" s="3" t="s">
        <v>115</v>
      </c>
      <c r="F163" s="3">
        <f>_xlfn.XLOOKUP(Table10[[#This Row],[Location Name]],IBTP_Locations[Location Name],IBTP_Locations[Payee Name],"",,)</f>
        <v>0</v>
      </c>
      <c r="G163" s="3" t="s">
        <v>23</v>
      </c>
      <c r="H163" s="3" t="str">
        <f>_xlfn.XLOOKUP(Table10[[#This Row],[Location Name]],IBTP_Locations[Location Name],IBTP_Locations[Sales Rep],,,)</f>
        <v>Sarcyk, Neil</v>
      </c>
      <c r="I163" s="3">
        <f>_xlfn.XLOOKUP(Table10[[#This Row],[Location Name]],IBTP_Locations[Location Name],IBTP_Locations[Marketing Rep],,,)</f>
        <v>0</v>
      </c>
      <c r="J163" s="11">
        <f>ROUNDDOWN(IF(Table10[[#This Row],[Marketing Rep]]=0,0,_xlfn.XLOOKUP(Table10[[#This Row],[Marketing Rep]],Table12[Name],Table12[Commission %]))*Table10[[#This Row],[Ticket Count]],2)</f>
        <v>0</v>
      </c>
      <c r="K163" s="3" t="s">
        <v>1533</v>
      </c>
      <c r="L163" s="3" t="str">
        <f>_xlfn.XLOOKUP(Table10[[#This Row],[Serial '#]],Table5[Serial '#],Table5[Supplier],,,)</f>
        <v>GameCo</v>
      </c>
      <c r="M163" s="3" t="s">
        <v>352</v>
      </c>
      <c r="N163" s="9">
        <v>3000</v>
      </c>
      <c r="O163" s="36">
        <v>1</v>
      </c>
      <c r="P163" s="11">
        <v>3000</v>
      </c>
      <c r="Q163" s="11">
        <v>2250</v>
      </c>
      <c r="R163" s="11">
        <v>750</v>
      </c>
      <c r="S163" s="11">
        <v>180</v>
      </c>
      <c r="T163" s="11" t="str">
        <f>_xlfn.XLOOKUP(Table10[[#This Row],[Charity Association]],Table14[Charity Name],Table14[Billing Style],,,)</f>
        <v>Percentage</v>
      </c>
      <c r="U163" s="11">
        <v>207</v>
      </c>
      <c r="V163" s="15">
        <v>102</v>
      </c>
      <c r="W163" s="15">
        <v>75</v>
      </c>
      <c r="X163" s="11">
        <v>30</v>
      </c>
      <c r="Y163" s="69">
        <v>3448</v>
      </c>
      <c r="Z163">
        <v>6545</v>
      </c>
      <c r="AA163" s="3">
        <f>IF(Table10[[#This Row],[Location Name]]=E162,AA162,AA162+1)</f>
        <v>1093</v>
      </c>
      <c r="AB163" s="33">
        <f>Table10[[#This Row],[Date]]+25</f>
        <v>45349</v>
      </c>
    </row>
    <row r="164" spans="1:28" ht="14.25" x14ac:dyDescent="0.45">
      <c r="A164" s="3">
        <v>156</v>
      </c>
      <c r="B16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64" s="33">
        <v>45324</v>
      </c>
      <c r="E164" s="3" t="s">
        <v>115</v>
      </c>
      <c r="F164" s="3">
        <f>_xlfn.XLOOKUP(Table10[[#This Row],[Location Name]],IBTP_Locations[Location Name],IBTP_Locations[Payee Name],"",,)</f>
        <v>0</v>
      </c>
      <c r="G164" s="3" t="s">
        <v>23</v>
      </c>
      <c r="H164" s="3" t="str">
        <f>_xlfn.XLOOKUP(Table10[[#This Row],[Location Name]],IBTP_Locations[Location Name],IBTP_Locations[Sales Rep],,,)</f>
        <v>Sarcyk, Neil</v>
      </c>
      <c r="I164" s="3">
        <f>_xlfn.XLOOKUP(Table10[[#This Row],[Location Name]],IBTP_Locations[Location Name],IBTP_Locations[Marketing Rep],,,)</f>
        <v>0</v>
      </c>
      <c r="J164" s="11">
        <f>ROUNDDOWN(IF(Table10[[#This Row],[Marketing Rep]]=0,0,_xlfn.XLOOKUP(Table10[[#This Row],[Marketing Rep]],Table12[Name],Table12[Commission %]))*Table10[[#This Row],[Ticket Count]],2)</f>
        <v>0</v>
      </c>
      <c r="K164" s="3" t="s">
        <v>1648</v>
      </c>
      <c r="L164" s="3" t="str">
        <f>_xlfn.XLOOKUP(Table10[[#This Row],[Serial '#]],Table5[Serial '#],Table5[Supplier],,,)</f>
        <v>GameCo</v>
      </c>
      <c r="M164" s="3" t="s">
        <v>589</v>
      </c>
      <c r="N164" s="9">
        <v>6320</v>
      </c>
      <c r="O164" s="36">
        <v>1</v>
      </c>
      <c r="P164" s="11">
        <v>6320</v>
      </c>
      <c r="Q164" s="11">
        <v>4745</v>
      </c>
      <c r="R164" s="11">
        <v>1575</v>
      </c>
      <c r="S164" s="11">
        <v>379</v>
      </c>
      <c r="T164" s="11" t="str">
        <f>_xlfn.XLOOKUP(Table10[[#This Row],[Charity Association]],Table14[Charity Name],Table14[Billing Style],,,)</f>
        <v>Percentage</v>
      </c>
      <c r="U164" s="11">
        <v>433.2</v>
      </c>
      <c r="V164" s="15">
        <v>212</v>
      </c>
      <c r="W164" s="15">
        <v>158</v>
      </c>
      <c r="X164" s="11">
        <v>63.2</v>
      </c>
      <c r="Y164" s="69">
        <v>3448</v>
      </c>
      <c r="Z164">
        <v>6546</v>
      </c>
      <c r="AA164" s="3">
        <f>IF(Table10[[#This Row],[Location Name]]=E163,AA163,AA163+1)</f>
        <v>1093</v>
      </c>
      <c r="AB164" s="33">
        <f>Table10[[#This Row],[Date]]+25</f>
        <v>45349</v>
      </c>
    </row>
    <row r="165" spans="1:28" ht="14.25" x14ac:dyDescent="0.45">
      <c r="A165" s="3">
        <v>157</v>
      </c>
      <c r="B16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65" s="33">
        <v>45324</v>
      </c>
      <c r="E165" s="3" t="s">
        <v>163</v>
      </c>
      <c r="F165" s="3">
        <f>_xlfn.XLOOKUP(Table10[[#This Row],[Location Name]],IBTP_Locations[Location Name],IBTP_Locations[Payee Name],"",,)</f>
        <v>0</v>
      </c>
      <c r="G165" s="3" t="s">
        <v>23</v>
      </c>
      <c r="H165" s="3" t="str">
        <f>_xlfn.XLOOKUP(Table10[[#This Row],[Location Name]],IBTP_Locations[Location Name],IBTP_Locations[Sales Rep],,,)</f>
        <v>Sarcyk, Neil</v>
      </c>
      <c r="I165" s="3">
        <f>_xlfn.XLOOKUP(Table10[[#This Row],[Location Name]],IBTP_Locations[Location Name],IBTP_Locations[Marketing Rep],,,)</f>
        <v>0</v>
      </c>
      <c r="J165" s="11">
        <f>ROUNDDOWN(IF(Table10[[#This Row],[Marketing Rep]]=0,0,_xlfn.XLOOKUP(Table10[[#This Row],[Marketing Rep]],Table12[Name],Table12[Commission %]))*Table10[[#This Row],[Ticket Count]],2)</f>
        <v>0</v>
      </c>
      <c r="K165" s="3" t="s">
        <v>2333</v>
      </c>
      <c r="L165" s="3" t="str">
        <f>_xlfn.XLOOKUP(Table10[[#This Row],[Serial '#]],Table5[Serial '#],Table5[Supplier],,,)</f>
        <v>GameCo</v>
      </c>
      <c r="M165" s="3" t="s">
        <v>613</v>
      </c>
      <c r="N165" s="9">
        <v>4560</v>
      </c>
      <c r="O165" s="36">
        <v>1</v>
      </c>
      <c r="P165" s="11">
        <v>4560</v>
      </c>
      <c r="Q165" s="11">
        <v>3460</v>
      </c>
      <c r="R165" s="11">
        <v>1100</v>
      </c>
      <c r="S165" s="11">
        <v>273</v>
      </c>
      <c r="T165" s="11" t="str">
        <f>_xlfn.XLOOKUP(Table10[[#This Row],[Charity Association]],Table14[Charity Name],Table14[Billing Style],,,)</f>
        <v>Percentage</v>
      </c>
      <c r="U165" s="11">
        <v>155.6</v>
      </c>
      <c r="V165" s="15">
        <v>0</v>
      </c>
      <c r="W165" s="15">
        <v>110</v>
      </c>
      <c r="X165" s="11">
        <v>45.6</v>
      </c>
      <c r="Y165" s="69">
        <v>1911</v>
      </c>
      <c r="Z165">
        <v>6547</v>
      </c>
      <c r="AA165" s="3">
        <f>IF(Table10[[#This Row],[Location Name]]=E164,AA164,AA164+1)</f>
        <v>1094</v>
      </c>
      <c r="AB165" s="33">
        <f>Table10[[#This Row],[Date]]+25</f>
        <v>45349</v>
      </c>
    </row>
    <row r="166" spans="1:28" ht="14.25" x14ac:dyDescent="0.45">
      <c r="A166" s="3">
        <v>158</v>
      </c>
      <c r="B16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66" s="33">
        <v>45324</v>
      </c>
      <c r="E166" s="3" t="s">
        <v>163</v>
      </c>
      <c r="F166" s="3">
        <f>_xlfn.XLOOKUP(Table10[[#This Row],[Location Name]],IBTP_Locations[Location Name],IBTP_Locations[Payee Name],"",,)</f>
        <v>0</v>
      </c>
      <c r="G166" s="3" t="s">
        <v>23</v>
      </c>
      <c r="H166" s="3" t="str">
        <f>_xlfn.XLOOKUP(Table10[[#This Row],[Location Name]],IBTP_Locations[Location Name],IBTP_Locations[Sales Rep],,,)</f>
        <v>Sarcyk, Neil</v>
      </c>
      <c r="I166" s="3">
        <f>_xlfn.XLOOKUP(Table10[[#This Row],[Location Name]],IBTP_Locations[Location Name],IBTP_Locations[Marketing Rep],,,)</f>
        <v>0</v>
      </c>
      <c r="J166" s="11">
        <f>ROUNDDOWN(IF(Table10[[#This Row],[Marketing Rep]]=0,0,_xlfn.XLOOKUP(Table10[[#This Row],[Marketing Rep]],Table12[Name],Table12[Commission %]))*Table10[[#This Row],[Ticket Count]],2)</f>
        <v>0</v>
      </c>
      <c r="K166" s="3" t="s">
        <v>3703</v>
      </c>
      <c r="L166" s="3" t="e">
        <f>_xlfn.XLOOKUP(Table10[[#This Row],[Serial '#]],Table5[Serial '#],Table5[Supplier],,,)</f>
        <v>#N/A</v>
      </c>
      <c r="M166" s="3" t="s">
        <v>550</v>
      </c>
      <c r="N166" s="9">
        <v>4000</v>
      </c>
      <c r="O166" s="36">
        <v>1</v>
      </c>
      <c r="P166" s="11">
        <v>4000</v>
      </c>
      <c r="Q166" s="11">
        <v>3000</v>
      </c>
      <c r="R166" s="11">
        <v>1000</v>
      </c>
      <c r="S166" s="11">
        <v>240</v>
      </c>
      <c r="T166" s="11" t="str">
        <f>_xlfn.XLOOKUP(Table10[[#This Row],[Charity Association]],Table14[Charity Name],Table14[Billing Style],,,)</f>
        <v>Percentage</v>
      </c>
      <c r="U166" s="11">
        <v>265</v>
      </c>
      <c r="V166" s="15">
        <v>125</v>
      </c>
      <c r="W166" s="15">
        <v>100</v>
      </c>
      <c r="X166" s="11">
        <v>40</v>
      </c>
      <c r="Y166" s="69">
        <v>1911</v>
      </c>
      <c r="Z166">
        <v>6548</v>
      </c>
      <c r="AA166" s="3">
        <f>IF(Table10[[#This Row],[Location Name]]=E165,AA165,AA165+1)</f>
        <v>1094</v>
      </c>
      <c r="AB166" s="33">
        <f>Table10[[#This Row],[Date]]+25</f>
        <v>45349</v>
      </c>
    </row>
    <row r="167" spans="1:28" ht="14.25" x14ac:dyDescent="0.45">
      <c r="A167" s="3">
        <v>159</v>
      </c>
      <c r="B16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67" s="33">
        <v>45324</v>
      </c>
      <c r="E167" s="3" t="s">
        <v>93</v>
      </c>
      <c r="F167" s="3">
        <f>_xlfn.XLOOKUP(Table10[[#This Row],[Location Name]],IBTP_Locations[Location Name],IBTP_Locations[Payee Name],"",,)</f>
        <v>0</v>
      </c>
      <c r="G167" s="3" t="s">
        <v>23</v>
      </c>
      <c r="H167" s="3" t="str">
        <f>_xlfn.XLOOKUP(Table10[[#This Row],[Location Name]],IBTP_Locations[Location Name],IBTP_Locations[Sales Rep],,,)</f>
        <v>Sarcyk, Neil</v>
      </c>
      <c r="I167" s="3">
        <f>_xlfn.XLOOKUP(Table10[[#This Row],[Location Name]],IBTP_Locations[Location Name],IBTP_Locations[Marketing Rep],,,)</f>
        <v>0</v>
      </c>
      <c r="J167" s="11">
        <f>ROUNDDOWN(IF(Table10[[#This Row],[Marketing Rep]]=0,0,_xlfn.XLOOKUP(Table10[[#This Row],[Marketing Rep]],Table12[Name],Table12[Commission %]))*Table10[[#This Row],[Ticket Count]],2)</f>
        <v>0</v>
      </c>
      <c r="K167" s="3" t="s">
        <v>3704</v>
      </c>
      <c r="L167" s="3" t="e">
        <f>_xlfn.XLOOKUP(Table10[[#This Row],[Serial '#]],Table5[Serial '#],Table5[Supplier],,,)</f>
        <v>#N/A</v>
      </c>
      <c r="M167" s="3" t="s">
        <v>352</v>
      </c>
      <c r="N167" s="9">
        <v>3000</v>
      </c>
      <c r="O167" s="36">
        <v>1</v>
      </c>
      <c r="P167" s="11">
        <v>3000</v>
      </c>
      <c r="Q167" s="11">
        <v>2250</v>
      </c>
      <c r="R167" s="11">
        <v>750</v>
      </c>
      <c r="S167" s="11">
        <v>180</v>
      </c>
      <c r="T167" s="11" t="str">
        <f>_xlfn.XLOOKUP(Table10[[#This Row],[Charity Association]],Table14[Charity Name],Table14[Billing Style],,,)</f>
        <v>Percentage</v>
      </c>
      <c r="U167" s="11">
        <v>190</v>
      </c>
      <c r="V167" s="15">
        <v>85</v>
      </c>
      <c r="W167" s="15">
        <v>75</v>
      </c>
      <c r="X167" s="11">
        <v>30</v>
      </c>
      <c r="Y167" s="69">
        <v>38510427</v>
      </c>
      <c r="Z167">
        <v>6549</v>
      </c>
      <c r="AA167" s="3">
        <f>IF(Table10[[#This Row],[Location Name]]=E166,AA166,AA166+1)</f>
        <v>1095</v>
      </c>
      <c r="AB167" s="33">
        <f>Table10[[#This Row],[Date]]+25</f>
        <v>45349</v>
      </c>
    </row>
    <row r="168" spans="1:28" ht="14.25" x14ac:dyDescent="0.45">
      <c r="A168" s="3">
        <v>160</v>
      </c>
      <c r="B16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68" s="33">
        <v>45325</v>
      </c>
      <c r="E168" s="3" t="s">
        <v>99</v>
      </c>
      <c r="F168" s="3">
        <f>_xlfn.XLOOKUP(Table10[[#This Row],[Location Name]],IBTP_Locations[Location Name],IBTP_Locations[Payee Name],"",,)</f>
        <v>0</v>
      </c>
      <c r="G168" s="3" t="s">
        <v>23</v>
      </c>
      <c r="H168" s="3" t="str">
        <f>_xlfn.XLOOKUP(Table10[[#This Row],[Location Name]],IBTP_Locations[Location Name],IBTP_Locations[Sales Rep],,,)</f>
        <v>Sarcyk, Neil</v>
      </c>
      <c r="I168" s="3">
        <f>_xlfn.XLOOKUP(Table10[[#This Row],[Location Name]],IBTP_Locations[Location Name],IBTP_Locations[Marketing Rep],,,)</f>
        <v>0</v>
      </c>
      <c r="J168" s="11">
        <f>ROUNDDOWN(IF(Table10[[#This Row],[Marketing Rep]]=0,0,_xlfn.XLOOKUP(Table10[[#This Row],[Marketing Rep]],Table12[Name],Table12[Commission %]))*Table10[[#This Row],[Ticket Count]],2)</f>
        <v>0</v>
      </c>
      <c r="K168" s="3" t="s">
        <v>2334</v>
      </c>
      <c r="L168" s="3" t="str">
        <f>_xlfn.XLOOKUP(Table10[[#This Row],[Serial '#]],Table5[Serial '#],Table5[Supplier],,,)</f>
        <v>GameCo</v>
      </c>
      <c r="M168" s="3" t="s">
        <v>349</v>
      </c>
      <c r="N168" s="9">
        <v>5520</v>
      </c>
      <c r="O168" s="36">
        <v>1</v>
      </c>
      <c r="P168" s="11">
        <v>5520</v>
      </c>
      <c r="Q168" s="11">
        <v>4560</v>
      </c>
      <c r="R168" s="11">
        <v>960</v>
      </c>
      <c r="S168" s="11">
        <v>331</v>
      </c>
      <c r="T168" s="11" t="str">
        <f>_xlfn.XLOOKUP(Table10[[#This Row],[Charity Association]],Table14[Charity Name],Table14[Billing Style],,,)</f>
        <v>Percentage</v>
      </c>
      <c r="U168" s="11">
        <v>151.19999999999999</v>
      </c>
      <c r="V168" s="15">
        <v>0</v>
      </c>
      <c r="W168" s="15">
        <v>96</v>
      </c>
      <c r="X168" s="11">
        <v>55.2</v>
      </c>
      <c r="Y168" s="69">
        <v>38510424</v>
      </c>
      <c r="Z168">
        <v>6550</v>
      </c>
      <c r="AA168" s="3">
        <f>IF(Table10[[#This Row],[Location Name]]=E167,AA167,AA167+1)</f>
        <v>1096</v>
      </c>
      <c r="AB168" s="33">
        <f>Table10[[#This Row],[Date]]+25</f>
        <v>45350</v>
      </c>
    </row>
    <row r="169" spans="1:28" ht="14.25" x14ac:dyDescent="0.45">
      <c r="A169" s="3">
        <v>161</v>
      </c>
      <c r="B16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69" s="33">
        <v>45327</v>
      </c>
      <c r="E169" s="3" t="s">
        <v>103</v>
      </c>
      <c r="F169" s="3">
        <f>_xlfn.XLOOKUP(Table10[[#This Row],[Location Name]],IBTP_Locations[Location Name],IBTP_Locations[Payee Name],"",,)</f>
        <v>0</v>
      </c>
      <c r="G169" s="3" t="s">
        <v>23</v>
      </c>
      <c r="H169" s="3" t="str">
        <f>_xlfn.XLOOKUP(Table10[[#This Row],[Location Name]],IBTP_Locations[Location Name],IBTP_Locations[Sales Rep],,,)</f>
        <v>Sarcyk, Neil</v>
      </c>
      <c r="I169" s="3">
        <f>_xlfn.XLOOKUP(Table10[[#This Row],[Location Name]],IBTP_Locations[Location Name],IBTP_Locations[Marketing Rep],,,)</f>
        <v>0</v>
      </c>
      <c r="J169" s="11">
        <f>ROUNDDOWN(IF(Table10[[#This Row],[Marketing Rep]]=0,0,_xlfn.XLOOKUP(Table10[[#This Row],[Marketing Rep]],Table12[Name],Table12[Commission %]))*Table10[[#This Row],[Ticket Count]],2)</f>
        <v>0</v>
      </c>
      <c r="K169" s="3" t="s">
        <v>3705</v>
      </c>
      <c r="L169" s="3" t="e">
        <f>_xlfn.XLOOKUP(Table10[[#This Row],[Serial '#]],Table5[Serial '#],Table5[Supplier],,,)</f>
        <v>#N/A</v>
      </c>
      <c r="M169" s="3" t="s">
        <v>352</v>
      </c>
      <c r="N169" s="9">
        <v>3000</v>
      </c>
      <c r="O169" s="36">
        <v>1</v>
      </c>
      <c r="P169" s="11">
        <v>3000</v>
      </c>
      <c r="Q169" s="11">
        <v>2250</v>
      </c>
      <c r="R169" s="11">
        <v>750</v>
      </c>
      <c r="S169" s="11">
        <v>180</v>
      </c>
      <c r="T169" s="11" t="str">
        <f>_xlfn.XLOOKUP(Table10[[#This Row],[Charity Association]],Table14[Charity Name],Table14[Billing Style],,,)</f>
        <v>Percentage</v>
      </c>
      <c r="U169" s="11">
        <v>190</v>
      </c>
      <c r="V169" s="15">
        <v>85</v>
      </c>
      <c r="W169" s="15">
        <v>75</v>
      </c>
      <c r="X169" s="11">
        <v>30</v>
      </c>
      <c r="Y169" s="69">
        <v>1358</v>
      </c>
      <c r="Z169">
        <v>6551</v>
      </c>
      <c r="AA169" s="3">
        <f>IF(Table10[[#This Row],[Location Name]]=E168,AA168,AA168+1)</f>
        <v>1097</v>
      </c>
      <c r="AB169" s="33">
        <f>Table10[[#This Row],[Date]]+25</f>
        <v>45352</v>
      </c>
    </row>
    <row r="170" spans="1:28" ht="14.25" x14ac:dyDescent="0.45">
      <c r="A170" s="3">
        <v>162</v>
      </c>
      <c r="B17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70" s="33">
        <v>45327</v>
      </c>
      <c r="E170" s="3" t="s">
        <v>103</v>
      </c>
      <c r="F170" s="3">
        <f>_xlfn.XLOOKUP(Table10[[#This Row],[Location Name]],IBTP_Locations[Location Name],IBTP_Locations[Payee Name],"",,)</f>
        <v>0</v>
      </c>
      <c r="G170" s="3" t="s">
        <v>23</v>
      </c>
      <c r="H170" s="3" t="str">
        <f>_xlfn.XLOOKUP(Table10[[#This Row],[Location Name]],IBTP_Locations[Location Name],IBTP_Locations[Sales Rep],,,)</f>
        <v>Sarcyk, Neil</v>
      </c>
      <c r="I170" s="3">
        <f>_xlfn.XLOOKUP(Table10[[#This Row],[Location Name]],IBTP_Locations[Location Name],IBTP_Locations[Marketing Rep],,,)</f>
        <v>0</v>
      </c>
      <c r="J170" s="11">
        <f>ROUNDDOWN(IF(Table10[[#This Row],[Marketing Rep]]=0,0,_xlfn.XLOOKUP(Table10[[#This Row],[Marketing Rep]],Table12[Name],Table12[Commission %]))*Table10[[#This Row],[Ticket Count]],2)</f>
        <v>0</v>
      </c>
      <c r="K170" s="3" t="s">
        <v>1649</v>
      </c>
      <c r="L170" s="3" t="str">
        <f>_xlfn.XLOOKUP(Table10[[#This Row],[Serial '#]],Table5[Serial '#],Table5[Supplier],,,)</f>
        <v>GameCo</v>
      </c>
      <c r="M170" s="3" t="s">
        <v>580</v>
      </c>
      <c r="N170" s="9">
        <v>6320</v>
      </c>
      <c r="O170" s="36">
        <v>1</v>
      </c>
      <c r="P170" s="11">
        <v>6320</v>
      </c>
      <c r="Q170" s="11">
        <v>4745</v>
      </c>
      <c r="R170" s="11">
        <v>1575</v>
      </c>
      <c r="S170" s="11">
        <v>379</v>
      </c>
      <c r="T170" s="11" t="str">
        <f>_xlfn.XLOOKUP(Table10[[#This Row],[Charity Association]],Table14[Charity Name],Table14[Billing Style],,,)</f>
        <v>Percentage</v>
      </c>
      <c r="U170" s="11">
        <v>433.2</v>
      </c>
      <c r="V170" s="15">
        <v>212</v>
      </c>
      <c r="W170" s="15">
        <v>158</v>
      </c>
      <c r="X170" s="11">
        <v>63.2</v>
      </c>
      <c r="Y170" s="69">
        <v>1358</v>
      </c>
      <c r="Z170">
        <v>6552</v>
      </c>
      <c r="AA170" s="3">
        <f>IF(Table10[[#This Row],[Location Name]]=E169,AA169,AA169+1)</f>
        <v>1097</v>
      </c>
      <c r="AB170" s="33">
        <f>Table10[[#This Row],[Date]]+25</f>
        <v>45352</v>
      </c>
    </row>
    <row r="171" spans="1:28" ht="14.25" x14ac:dyDescent="0.45">
      <c r="A171" s="3">
        <v>163</v>
      </c>
      <c r="B17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71" s="33">
        <v>45327</v>
      </c>
      <c r="E171" s="3" t="s">
        <v>105</v>
      </c>
      <c r="F171" s="3">
        <f>_xlfn.XLOOKUP(Table10[[#This Row],[Location Name]],IBTP_Locations[Location Name],IBTP_Locations[Payee Name],"",,)</f>
        <v>0</v>
      </c>
      <c r="G171" s="3" t="s">
        <v>23</v>
      </c>
      <c r="H171" s="3" t="str">
        <f>_xlfn.XLOOKUP(Table10[[#This Row],[Location Name]],IBTP_Locations[Location Name],IBTP_Locations[Sales Rep],,,)</f>
        <v>Sarcyk, Neil</v>
      </c>
      <c r="I171" s="3" t="str">
        <f>_xlfn.XLOOKUP(Table10[[#This Row],[Location Name]],IBTP_Locations[Location Name],IBTP_Locations[Marketing Rep],,,)</f>
        <v>M Comella Enterprises</v>
      </c>
      <c r="J171" s="11">
        <f>ROUNDDOWN(IF(Table10[[#This Row],[Marketing Rep]]=0,0,_xlfn.XLOOKUP(Table10[[#This Row],[Marketing Rep]],Table12[Name],Table12[Commission %]))*Table10[[#This Row],[Ticket Count]],2)</f>
        <v>82.8</v>
      </c>
      <c r="K171" s="3" t="s">
        <v>2234</v>
      </c>
      <c r="L171" s="3" t="str">
        <f>_xlfn.XLOOKUP(Table10[[#This Row],[Serial '#]],Table5[Serial '#],Table5[Supplier],,,)</f>
        <v>GameCo</v>
      </c>
      <c r="M171" s="3" t="s">
        <v>349</v>
      </c>
      <c r="N171" s="9">
        <v>5520</v>
      </c>
      <c r="O171" s="36">
        <v>1</v>
      </c>
      <c r="P171" s="11">
        <v>5520</v>
      </c>
      <c r="Q171" s="11">
        <v>4560</v>
      </c>
      <c r="R171" s="11">
        <v>960</v>
      </c>
      <c r="S171" s="11">
        <v>331</v>
      </c>
      <c r="T171" s="11" t="str">
        <f>_xlfn.XLOOKUP(Table10[[#This Row],[Charity Association]],Table14[Charity Name],Table14[Billing Style],,,)</f>
        <v>Percentage</v>
      </c>
      <c r="U171" s="11">
        <v>337.2</v>
      </c>
      <c r="V171" s="15">
        <v>186</v>
      </c>
      <c r="W171" s="15">
        <v>96</v>
      </c>
      <c r="X171" s="11">
        <v>55.2</v>
      </c>
      <c r="Y171" s="69">
        <v>262</v>
      </c>
      <c r="Z171">
        <v>6553</v>
      </c>
      <c r="AA171" s="3">
        <f>IF(Table10[[#This Row],[Location Name]]=E170,AA170,AA170+1)</f>
        <v>1098</v>
      </c>
      <c r="AB171" s="33">
        <f>Table10[[#This Row],[Date]]+25</f>
        <v>45352</v>
      </c>
    </row>
    <row r="172" spans="1:28" ht="14.25" x14ac:dyDescent="0.45">
      <c r="A172" s="3">
        <v>164</v>
      </c>
      <c r="B17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72" s="33">
        <v>45327</v>
      </c>
      <c r="E172" s="3" t="s">
        <v>105</v>
      </c>
      <c r="F172" s="3">
        <f>_xlfn.XLOOKUP(Table10[[#This Row],[Location Name]],IBTP_Locations[Location Name],IBTP_Locations[Payee Name],"",,)</f>
        <v>0</v>
      </c>
      <c r="G172" s="3" t="s">
        <v>23</v>
      </c>
      <c r="H172" s="3" t="str">
        <f>_xlfn.XLOOKUP(Table10[[#This Row],[Location Name]],IBTP_Locations[Location Name],IBTP_Locations[Sales Rep],,,)</f>
        <v>Sarcyk, Neil</v>
      </c>
      <c r="I172" s="3" t="str">
        <f>_xlfn.XLOOKUP(Table10[[#This Row],[Location Name]],IBTP_Locations[Location Name],IBTP_Locations[Marketing Rep],,,)</f>
        <v>M Comella Enterprises</v>
      </c>
      <c r="J172" s="11">
        <f>ROUNDDOWN(IF(Table10[[#This Row],[Marketing Rep]]=0,0,_xlfn.XLOOKUP(Table10[[#This Row],[Marketing Rep]],Table12[Name],Table12[Commission %]))*Table10[[#This Row],[Ticket Count]],2)</f>
        <v>45</v>
      </c>
      <c r="K172" s="3" t="s">
        <v>3706</v>
      </c>
      <c r="L172" s="3" t="e">
        <f>_xlfn.XLOOKUP(Table10[[#This Row],[Serial '#]],Table5[Serial '#],Table5[Supplier],,,)</f>
        <v>#N/A</v>
      </c>
      <c r="M172" s="3" t="s">
        <v>352</v>
      </c>
      <c r="N172" s="9">
        <v>3000</v>
      </c>
      <c r="O172" s="36">
        <v>1</v>
      </c>
      <c r="P172" s="11">
        <v>3000</v>
      </c>
      <c r="Q172" s="11">
        <v>2250</v>
      </c>
      <c r="R172" s="11">
        <v>750</v>
      </c>
      <c r="S172" s="11">
        <v>180</v>
      </c>
      <c r="T172" s="11" t="str">
        <f>_xlfn.XLOOKUP(Table10[[#This Row],[Charity Association]],Table14[Charity Name],Table14[Billing Style],,,)</f>
        <v>Percentage</v>
      </c>
      <c r="U172" s="11">
        <v>190</v>
      </c>
      <c r="V172" s="15">
        <v>85</v>
      </c>
      <c r="W172" s="15">
        <v>75</v>
      </c>
      <c r="X172" s="11">
        <v>30</v>
      </c>
      <c r="Y172" s="69">
        <v>262</v>
      </c>
      <c r="Z172">
        <v>6554</v>
      </c>
      <c r="AA172" s="3">
        <f>IF(Table10[[#This Row],[Location Name]]=E171,AA171,AA171+1)</f>
        <v>1098</v>
      </c>
      <c r="AB172" s="33">
        <f>Table10[[#This Row],[Date]]+25</f>
        <v>45352</v>
      </c>
    </row>
    <row r="173" spans="1:28" ht="14.25" x14ac:dyDescent="0.45">
      <c r="A173" s="3">
        <v>165</v>
      </c>
      <c r="B17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73" s="33">
        <v>45327</v>
      </c>
      <c r="E173" s="3" t="s">
        <v>279</v>
      </c>
      <c r="F173" s="3">
        <f>_xlfn.XLOOKUP(Table10[[#This Row],[Location Name]],IBTP_Locations[Location Name],IBTP_Locations[Payee Name],"",,)</f>
        <v>0</v>
      </c>
      <c r="G173" s="3" t="s">
        <v>23</v>
      </c>
      <c r="H173" s="3" t="str">
        <f>_xlfn.XLOOKUP(Table10[[#This Row],[Location Name]],IBTP_Locations[Location Name],IBTP_Locations[Sales Rep],,,)</f>
        <v>Sarcyk, Neil</v>
      </c>
      <c r="I173" s="3" t="str">
        <f>_xlfn.XLOOKUP(Table10[[#This Row],[Location Name]],IBTP_Locations[Location Name],IBTP_Locations[Marketing Rep],,,)</f>
        <v>M Comella Enterprises</v>
      </c>
      <c r="J173" s="11">
        <f>ROUNDDOWN(IF(Table10[[#This Row],[Marketing Rep]]=0,0,_xlfn.XLOOKUP(Table10[[#This Row],[Marketing Rep]],Table12[Name],Table12[Commission %]))*Table10[[#This Row],[Ticket Count]],2)</f>
        <v>82.8</v>
      </c>
      <c r="K173" s="3" t="s">
        <v>2235</v>
      </c>
      <c r="L173" s="3" t="str">
        <f>_xlfn.XLOOKUP(Table10[[#This Row],[Serial '#]],Table5[Serial '#],Table5[Supplier],,,)</f>
        <v>GameCo</v>
      </c>
      <c r="M173" s="3" t="s">
        <v>349</v>
      </c>
      <c r="N173" s="9">
        <v>5520</v>
      </c>
      <c r="O173" s="36">
        <v>1</v>
      </c>
      <c r="P173" s="11">
        <v>5520</v>
      </c>
      <c r="Q173" s="11">
        <v>4560</v>
      </c>
      <c r="R173" s="11">
        <v>960</v>
      </c>
      <c r="S173" s="11">
        <v>331</v>
      </c>
      <c r="T173" s="11" t="str">
        <f>_xlfn.XLOOKUP(Table10[[#This Row],[Charity Association]],Table14[Charity Name],Table14[Billing Style],,,)</f>
        <v>Percentage</v>
      </c>
      <c r="U173" s="11">
        <v>337.2</v>
      </c>
      <c r="V173" s="15">
        <v>186</v>
      </c>
      <c r="W173" s="15">
        <v>96</v>
      </c>
      <c r="X173" s="11">
        <v>55.2</v>
      </c>
      <c r="Y173" s="69">
        <v>2703</v>
      </c>
      <c r="Z173">
        <v>6555</v>
      </c>
      <c r="AA173" s="3">
        <f>IF(Table10[[#This Row],[Location Name]]=E172,AA172,AA172+1)</f>
        <v>1099</v>
      </c>
      <c r="AB173" s="33">
        <f>Table10[[#This Row],[Date]]+25</f>
        <v>45352</v>
      </c>
    </row>
    <row r="174" spans="1:28" ht="14.25" x14ac:dyDescent="0.45">
      <c r="A174" s="3">
        <v>166</v>
      </c>
      <c r="B17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74" s="33">
        <v>45327</v>
      </c>
      <c r="E174" s="3" t="s">
        <v>95</v>
      </c>
      <c r="F174" s="3">
        <f>_xlfn.XLOOKUP(Table10[[#This Row],[Location Name]],IBTP_Locations[Location Name],IBTP_Locations[Payee Name],"",,)</f>
        <v>0</v>
      </c>
      <c r="G174" s="3" t="s">
        <v>23</v>
      </c>
      <c r="H174" s="3" t="str">
        <f>_xlfn.XLOOKUP(Table10[[#This Row],[Location Name]],IBTP_Locations[Location Name],IBTP_Locations[Sales Rep],,,)</f>
        <v>Sarcyk, Neil</v>
      </c>
      <c r="I174" s="3" t="str">
        <f>_xlfn.XLOOKUP(Table10[[#This Row],[Location Name]],IBTP_Locations[Location Name],IBTP_Locations[Marketing Rep],,,)</f>
        <v>M Comella Enterprises</v>
      </c>
      <c r="J174" s="11">
        <f>ROUNDDOWN(IF(Table10[[#This Row],[Marketing Rep]]=0,0,_xlfn.XLOOKUP(Table10[[#This Row],[Marketing Rep]],Table12[Name],Table12[Commission %]))*Table10[[#This Row],[Ticket Count]],2)</f>
        <v>82.8</v>
      </c>
      <c r="K174" s="3" t="s">
        <v>2238</v>
      </c>
      <c r="L174" s="3" t="str">
        <f>_xlfn.XLOOKUP(Table10[[#This Row],[Serial '#]],Table5[Serial '#],Table5[Supplier],,,)</f>
        <v>GameCo</v>
      </c>
      <c r="M174" s="3" t="s">
        <v>349</v>
      </c>
      <c r="N174" s="9">
        <v>5520</v>
      </c>
      <c r="O174" s="36">
        <v>1</v>
      </c>
      <c r="P174" s="11">
        <v>5520</v>
      </c>
      <c r="Q174" s="11">
        <v>4560</v>
      </c>
      <c r="R174" s="11">
        <v>960</v>
      </c>
      <c r="S174" s="11">
        <v>331</v>
      </c>
      <c r="T174" s="11" t="str">
        <f>_xlfn.XLOOKUP(Table10[[#This Row],[Charity Association]],Table14[Charity Name],Table14[Billing Style],,,)</f>
        <v>Percentage</v>
      </c>
      <c r="U174" s="11">
        <v>337.2</v>
      </c>
      <c r="V174" s="15">
        <v>186</v>
      </c>
      <c r="W174" s="15">
        <v>96</v>
      </c>
      <c r="X174" s="11">
        <v>55.2</v>
      </c>
      <c r="Y174" s="69">
        <v>38510425</v>
      </c>
      <c r="Z174">
        <v>6556</v>
      </c>
      <c r="AA174" s="3">
        <f>IF(Table10[[#This Row],[Location Name]]=E173,AA173,AA173+1)</f>
        <v>1100</v>
      </c>
      <c r="AB174" s="33">
        <f>Table10[[#This Row],[Date]]+25</f>
        <v>45352</v>
      </c>
    </row>
    <row r="175" spans="1:28" ht="14.25" x14ac:dyDescent="0.45">
      <c r="A175" s="3">
        <v>167</v>
      </c>
      <c r="B17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75" s="33">
        <v>45327</v>
      </c>
      <c r="E175" s="3" t="s">
        <v>155</v>
      </c>
      <c r="F175" s="3" t="str">
        <f>_xlfn.XLOOKUP(Table10[[#This Row],[Location Name]],IBTP_Locations[Location Name],IBTP_Locations[Payee Name],"",,)</f>
        <v>Melron Inc DBA Mulligans</v>
      </c>
      <c r="G175" s="3" t="s">
        <v>23</v>
      </c>
      <c r="H175" s="3" t="str">
        <f>_xlfn.XLOOKUP(Table10[[#This Row],[Location Name]],IBTP_Locations[Location Name],IBTP_Locations[Sales Rep],,,)</f>
        <v>Sarcyk, Neil</v>
      </c>
      <c r="I175" s="3">
        <f>_xlfn.XLOOKUP(Table10[[#This Row],[Location Name]],IBTP_Locations[Location Name],IBTP_Locations[Marketing Rep],,,)</f>
        <v>0</v>
      </c>
      <c r="J175" s="11">
        <f>ROUNDDOWN(IF(Table10[[#This Row],[Marketing Rep]]=0,0,_xlfn.XLOOKUP(Table10[[#This Row],[Marketing Rep]],Table12[Name],Table12[Commission %]))*Table10[[#This Row],[Ticket Count]],2)</f>
        <v>0</v>
      </c>
      <c r="K175" s="3" t="s">
        <v>2236</v>
      </c>
      <c r="L175" s="3" t="str">
        <f>_xlfn.XLOOKUP(Table10[[#This Row],[Serial '#]],Table5[Serial '#],Table5[Supplier],,,)</f>
        <v>GameCo</v>
      </c>
      <c r="M175" s="3" t="s">
        <v>349</v>
      </c>
      <c r="N175" s="9">
        <v>5520</v>
      </c>
      <c r="O175" s="36">
        <v>1</v>
      </c>
      <c r="P175" s="11">
        <v>5520</v>
      </c>
      <c r="Q175" s="11">
        <v>4560</v>
      </c>
      <c r="R175" s="11">
        <v>960</v>
      </c>
      <c r="S175" s="11">
        <v>331</v>
      </c>
      <c r="T175" s="11" t="str">
        <f>_xlfn.XLOOKUP(Table10[[#This Row],[Charity Association]],Table14[Charity Name],Table14[Billing Style],,,)</f>
        <v>Percentage</v>
      </c>
      <c r="U175" s="11">
        <v>337.2</v>
      </c>
      <c r="V175" s="15">
        <v>186</v>
      </c>
      <c r="W175" s="15">
        <v>96</v>
      </c>
      <c r="X175" s="11">
        <v>55.2</v>
      </c>
      <c r="Y175" s="69">
        <v>2770</v>
      </c>
      <c r="Z175">
        <v>6557</v>
      </c>
      <c r="AA175" s="3">
        <f>IF(Table10[[#This Row],[Location Name]]=E174,AA174,AA174+1)</f>
        <v>1101</v>
      </c>
      <c r="AB175" s="33">
        <f>Table10[[#This Row],[Date]]+25</f>
        <v>45352</v>
      </c>
    </row>
    <row r="176" spans="1:28" ht="14.25" x14ac:dyDescent="0.45">
      <c r="A176" s="3">
        <v>168</v>
      </c>
      <c r="B17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76" s="33">
        <v>45327</v>
      </c>
      <c r="E176" s="3" t="s">
        <v>155</v>
      </c>
      <c r="F176" s="3" t="str">
        <f>_xlfn.XLOOKUP(Table10[[#This Row],[Location Name]],IBTP_Locations[Location Name],IBTP_Locations[Payee Name],"",,)</f>
        <v>Melron Inc DBA Mulligans</v>
      </c>
      <c r="G176" s="3" t="s">
        <v>23</v>
      </c>
      <c r="H176" s="3" t="str">
        <f>_xlfn.XLOOKUP(Table10[[#This Row],[Location Name]],IBTP_Locations[Location Name],IBTP_Locations[Sales Rep],,,)</f>
        <v>Sarcyk, Neil</v>
      </c>
      <c r="I176" s="3">
        <f>_xlfn.XLOOKUP(Table10[[#This Row],[Location Name]],IBTP_Locations[Location Name],IBTP_Locations[Marketing Rep],,,)</f>
        <v>0</v>
      </c>
      <c r="J176" s="11">
        <f>ROUNDDOWN(IF(Table10[[#This Row],[Marketing Rep]]=0,0,_xlfn.XLOOKUP(Table10[[#This Row],[Marketing Rep]],Table12[Name],Table12[Commission %]))*Table10[[#This Row],[Ticket Count]],2)</f>
        <v>0</v>
      </c>
      <c r="K176" s="3" t="s">
        <v>2239</v>
      </c>
      <c r="L176" s="3" t="str">
        <f>_xlfn.XLOOKUP(Table10[[#This Row],[Serial '#]],Table5[Serial '#],Table5[Supplier],,,)</f>
        <v>GameCo</v>
      </c>
      <c r="M176" s="3" t="s">
        <v>349</v>
      </c>
      <c r="N176" s="9">
        <v>5520</v>
      </c>
      <c r="O176" s="36">
        <v>1</v>
      </c>
      <c r="P176" s="11">
        <v>5520</v>
      </c>
      <c r="Q176" s="11">
        <v>4560</v>
      </c>
      <c r="R176" s="11">
        <v>960</v>
      </c>
      <c r="S176" s="11">
        <v>331</v>
      </c>
      <c r="T176" s="11" t="str">
        <f>_xlfn.XLOOKUP(Table10[[#This Row],[Charity Association]],Table14[Charity Name],Table14[Billing Style],,,)</f>
        <v>Percentage</v>
      </c>
      <c r="U176" s="11">
        <v>337.2</v>
      </c>
      <c r="V176" s="15">
        <v>186</v>
      </c>
      <c r="W176" s="15">
        <v>96</v>
      </c>
      <c r="X176" s="11">
        <v>55.2</v>
      </c>
      <c r="Y176" s="69">
        <v>2770</v>
      </c>
      <c r="Z176">
        <v>6558</v>
      </c>
      <c r="AA176" s="3">
        <f>IF(Table10[[#This Row],[Location Name]]=E175,AA175,AA175+1)</f>
        <v>1101</v>
      </c>
      <c r="AB176" s="33">
        <f>Table10[[#This Row],[Date]]+25</f>
        <v>45352</v>
      </c>
    </row>
    <row r="177" spans="1:28" ht="14.25" x14ac:dyDescent="0.45">
      <c r="A177" s="3">
        <v>169</v>
      </c>
      <c r="B17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77" s="33">
        <v>45327</v>
      </c>
      <c r="E177" s="3" t="s">
        <v>155</v>
      </c>
      <c r="F177" s="3" t="str">
        <f>_xlfn.XLOOKUP(Table10[[#This Row],[Location Name]],IBTP_Locations[Location Name],IBTP_Locations[Payee Name],"",,)</f>
        <v>Melron Inc DBA Mulligans</v>
      </c>
      <c r="G177" s="3" t="s">
        <v>23</v>
      </c>
      <c r="H177" s="3" t="str">
        <f>_xlfn.XLOOKUP(Table10[[#This Row],[Location Name]],IBTP_Locations[Location Name],IBTP_Locations[Sales Rep],,,)</f>
        <v>Sarcyk, Neil</v>
      </c>
      <c r="I177" s="3">
        <f>_xlfn.XLOOKUP(Table10[[#This Row],[Location Name]],IBTP_Locations[Location Name],IBTP_Locations[Marketing Rep],,,)</f>
        <v>0</v>
      </c>
      <c r="J177" s="11">
        <f>ROUNDDOWN(IF(Table10[[#This Row],[Marketing Rep]]=0,0,_xlfn.XLOOKUP(Table10[[#This Row],[Marketing Rep]],Table12[Name],Table12[Commission %]))*Table10[[#This Row],[Ticket Count]],2)</f>
        <v>0</v>
      </c>
      <c r="K177" s="3" t="s">
        <v>1650</v>
      </c>
      <c r="L177" s="3" t="str">
        <f>_xlfn.XLOOKUP(Table10[[#This Row],[Serial '#]],Table5[Serial '#],Table5[Supplier],,,)</f>
        <v>GameCo</v>
      </c>
      <c r="M177" s="3" t="s">
        <v>3746</v>
      </c>
      <c r="N177" s="9">
        <v>6320</v>
      </c>
      <c r="O177" s="36">
        <v>1</v>
      </c>
      <c r="P177" s="11">
        <v>6320</v>
      </c>
      <c r="Q177" s="11">
        <v>4745</v>
      </c>
      <c r="R177" s="11">
        <v>1575</v>
      </c>
      <c r="S177" s="11">
        <v>379</v>
      </c>
      <c r="T177" s="11" t="str">
        <f>_xlfn.XLOOKUP(Table10[[#This Row],[Charity Association]],Table14[Charity Name],Table14[Billing Style],,,)</f>
        <v>Percentage</v>
      </c>
      <c r="U177" s="11">
        <v>433.2</v>
      </c>
      <c r="V177" s="15">
        <v>212</v>
      </c>
      <c r="W177" s="15">
        <v>158</v>
      </c>
      <c r="X177" s="11">
        <v>63.2</v>
      </c>
      <c r="Y177" s="69">
        <v>2770</v>
      </c>
      <c r="Z177">
        <v>6559</v>
      </c>
      <c r="AA177" s="3">
        <f>IF(Table10[[#This Row],[Location Name]]=E176,AA176,AA176+1)</f>
        <v>1101</v>
      </c>
      <c r="AB177" s="33">
        <f>Table10[[#This Row],[Date]]+25</f>
        <v>45352</v>
      </c>
    </row>
    <row r="178" spans="1:28" ht="14.25" x14ac:dyDescent="0.45">
      <c r="A178" s="3">
        <v>170</v>
      </c>
      <c r="B17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78" s="33">
        <v>45327</v>
      </c>
      <c r="E178" s="3" t="s">
        <v>119</v>
      </c>
      <c r="F178" s="3">
        <f>_xlfn.XLOOKUP(Table10[[#This Row],[Location Name]],IBTP_Locations[Location Name],IBTP_Locations[Payee Name],"",,)</f>
        <v>0</v>
      </c>
      <c r="G178" s="3" t="s">
        <v>23</v>
      </c>
      <c r="H178" s="3" t="str">
        <f>_xlfn.XLOOKUP(Table10[[#This Row],[Location Name]],IBTP_Locations[Location Name],IBTP_Locations[Sales Rep],,,)</f>
        <v>Sarcyk, Neil</v>
      </c>
      <c r="I178" s="3" t="str">
        <f>_xlfn.XLOOKUP(Table10[[#This Row],[Location Name]],IBTP_Locations[Location Name],IBTP_Locations[Marketing Rep],,,)</f>
        <v>B and B Music</v>
      </c>
      <c r="J178" s="11">
        <f>ROUNDDOWN(IF(Table10[[#This Row],[Marketing Rep]]=0,0,_xlfn.XLOOKUP(Table10[[#This Row],[Marketing Rep]],Table12[Name],Table12[Commission %]))*Table10[[#This Row],[Ticket Count]],2)</f>
        <v>82.8</v>
      </c>
      <c r="K178" s="3" t="s">
        <v>2237</v>
      </c>
      <c r="L178" s="3" t="str">
        <f>_xlfn.XLOOKUP(Table10[[#This Row],[Serial '#]],Table5[Serial '#],Table5[Supplier],,,)</f>
        <v>GameCo</v>
      </c>
      <c r="M178" s="3" t="s">
        <v>349</v>
      </c>
      <c r="N178" s="9">
        <v>5520</v>
      </c>
      <c r="O178" s="36">
        <v>1</v>
      </c>
      <c r="P178" s="11">
        <v>5520</v>
      </c>
      <c r="Q178" s="11">
        <v>4560</v>
      </c>
      <c r="R178" s="11">
        <v>960</v>
      </c>
      <c r="S178" s="11">
        <v>331</v>
      </c>
      <c r="T178" s="11" t="str">
        <f>_xlfn.XLOOKUP(Table10[[#This Row],[Charity Association]],Table14[Charity Name],Table14[Billing Style],,,)</f>
        <v>Percentage</v>
      </c>
      <c r="U178" s="11">
        <v>337.2</v>
      </c>
      <c r="V178" s="15">
        <v>186</v>
      </c>
      <c r="W178" s="15">
        <v>96</v>
      </c>
      <c r="X178" s="11">
        <v>55.2</v>
      </c>
      <c r="Y178" s="69">
        <v>38510423</v>
      </c>
      <c r="Z178">
        <v>6560</v>
      </c>
      <c r="AA178" s="3">
        <f>IF(Table10[[#This Row],[Location Name]]=E177,AA177,AA177+1)</f>
        <v>1102</v>
      </c>
      <c r="AB178" s="33">
        <f>Table10[[#This Row],[Date]]+25</f>
        <v>45352</v>
      </c>
    </row>
    <row r="179" spans="1:28" ht="14.25" x14ac:dyDescent="0.45">
      <c r="A179" s="3">
        <v>171</v>
      </c>
      <c r="B17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79" s="33">
        <v>45327</v>
      </c>
      <c r="E179" s="3" t="s">
        <v>171</v>
      </c>
      <c r="F179" s="3">
        <f>_xlfn.XLOOKUP(Table10[[#This Row],[Location Name]],IBTP_Locations[Location Name],IBTP_Locations[Payee Name],"",,)</f>
        <v>0</v>
      </c>
      <c r="G179" s="3" t="s">
        <v>21</v>
      </c>
      <c r="H179" s="3" t="str">
        <f>_xlfn.XLOOKUP(Table10[[#This Row],[Location Name]],IBTP_Locations[Location Name],IBTP_Locations[Sales Rep],,,)</f>
        <v>Sarcyk, Neil</v>
      </c>
      <c r="I179" s="3">
        <f>_xlfn.XLOOKUP(Table10[[#This Row],[Location Name]],IBTP_Locations[Location Name],IBTP_Locations[Marketing Rep],,,)</f>
        <v>0</v>
      </c>
      <c r="J179" s="11">
        <f>ROUNDDOWN(IF(Table10[[#This Row],[Marketing Rep]]=0,0,_xlfn.XLOOKUP(Table10[[#This Row],[Marketing Rep]],Table12[Name],Table12[Commission %]))*Table10[[#This Row],[Ticket Count]],2)</f>
        <v>0</v>
      </c>
      <c r="K179" s="3" t="s">
        <v>2258</v>
      </c>
      <c r="L179" s="3" t="str">
        <f>_xlfn.XLOOKUP(Table10[[#This Row],[Serial '#]],Table5[Serial '#],Table5[Supplier],,,)</f>
        <v>GameCo</v>
      </c>
      <c r="M179" s="3" t="s">
        <v>635</v>
      </c>
      <c r="N179" s="9">
        <v>3990</v>
      </c>
      <c r="O179" s="36">
        <v>1</v>
      </c>
      <c r="P179" s="11">
        <v>3990</v>
      </c>
      <c r="Q179" s="11">
        <v>3300</v>
      </c>
      <c r="R179" s="11">
        <v>690</v>
      </c>
      <c r="S179" s="11">
        <v>239</v>
      </c>
      <c r="T179" s="11" t="str">
        <f>_xlfn.XLOOKUP(Table10[[#This Row],[Charity Association]],Table14[Charity Name],Table14[Billing Style],,,)</f>
        <v>Flat Per Ticket</v>
      </c>
      <c r="U179" s="11">
        <v>107.35</v>
      </c>
      <c r="V179" s="15">
        <v>0</v>
      </c>
      <c r="W179" s="15">
        <v>107.35</v>
      </c>
      <c r="X179" s="11"/>
      <c r="Y179" s="69">
        <v>38510426</v>
      </c>
      <c r="Z179">
        <v>8398</v>
      </c>
      <c r="AA179" s="3">
        <f>IF(Table10[[#This Row],[Location Name]]=E178,AA178,AA178+1)</f>
        <v>1103</v>
      </c>
      <c r="AB179" s="33">
        <f>Table10[[#This Row],[Date]]+25</f>
        <v>45352</v>
      </c>
    </row>
    <row r="180" spans="1:28" ht="14.25" x14ac:dyDescent="0.45">
      <c r="A180" s="3">
        <v>172</v>
      </c>
      <c r="B18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80" s="33">
        <v>45328</v>
      </c>
      <c r="E180" s="3" t="s">
        <v>70</v>
      </c>
      <c r="F180" s="3">
        <f>_xlfn.XLOOKUP(Table10[[#This Row],[Location Name]],IBTP_Locations[Location Name],IBTP_Locations[Payee Name],"",,)</f>
        <v>0</v>
      </c>
      <c r="G180" s="3" t="s">
        <v>20</v>
      </c>
      <c r="H180" s="3" t="str">
        <f>_xlfn.XLOOKUP(Table10[[#This Row],[Location Name]],IBTP_Locations[Location Name],IBTP_Locations[Sales Rep],,,)</f>
        <v>Sarcyk, Neil</v>
      </c>
      <c r="I180" s="3" t="str">
        <f>_xlfn.XLOOKUP(Table10[[#This Row],[Location Name]],IBTP_Locations[Location Name],IBTP_Locations[Marketing Rep],,,)</f>
        <v>M Comella Enterprises</v>
      </c>
      <c r="J180" s="11">
        <f>ROUNDDOWN(IF(Table10[[#This Row],[Marketing Rep]]=0,0,_xlfn.XLOOKUP(Table10[[#This Row],[Marketing Rep]],Table12[Name],Table12[Commission %]))*Table10[[#This Row],[Ticket Count]],2)</f>
        <v>94.8</v>
      </c>
      <c r="K180" s="3" t="s">
        <v>2241</v>
      </c>
      <c r="L180" s="3" t="str">
        <f>_xlfn.XLOOKUP(Table10[[#This Row],[Serial '#]],Table5[Serial '#],Table5[Supplier],,,)</f>
        <v>GameCo</v>
      </c>
      <c r="M180" s="3" t="s">
        <v>605</v>
      </c>
      <c r="N180" s="9">
        <v>6320</v>
      </c>
      <c r="O180" s="36">
        <v>1</v>
      </c>
      <c r="P180" s="11">
        <v>6320</v>
      </c>
      <c r="Q180" s="11">
        <v>4745</v>
      </c>
      <c r="R180" s="11">
        <v>1575</v>
      </c>
      <c r="S180" s="11">
        <v>379</v>
      </c>
      <c r="T180" s="11" t="str">
        <f>_xlfn.XLOOKUP(Table10[[#This Row],[Charity Association]],Table14[Charity Name],Table14[Billing Style],,,)</f>
        <v>Flat Per Ticket</v>
      </c>
      <c r="U180" s="11">
        <v>410.8</v>
      </c>
      <c r="V180" s="15">
        <v>212</v>
      </c>
      <c r="W180" s="15">
        <v>198.8</v>
      </c>
      <c r="X180" s="11"/>
      <c r="Y180" s="69">
        <v>9806</v>
      </c>
      <c r="Z180">
        <v>1129</v>
      </c>
      <c r="AA180" s="3">
        <f>IF(Table10[[#This Row],[Location Name]]=E179,AA179,AA179+1)</f>
        <v>1104</v>
      </c>
      <c r="AB180" s="33">
        <f>Table10[[#This Row],[Date]]+25</f>
        <v>45353</v>
      </c>
    </row>
    <row r="181" spans="1:28" ht="14.25" x14ac:dyDescent="0.45">
      <c r="A181" s="3">
        <v>173</v>
      </c>
      <c r="B18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81" s="33">
        <v>45328</v>
      </c>
      <c r="E181" s="3" t="s">
        <v>79</v>
      </c>
      <c r="F181" s="3">
        <f>_xlfn.XLOOKUP(Table10[[#This Row],[Location Name]],IBTP_Locations[Location Name],IBTP_Locations[Payee Name],"",,)</f>
        <v>0</v>
      </c>
      <c r="G181" s="3" t="s">
        <v>20</v>
      </c>
      <c r="H181" s="3" t="str">
        <f>_xlfn.XLOOKUP(Table10[[#This Row],[Location Name]],IBTP_Locations[Location Name],IBTP_Locations[Sales Rep],,,)</f>
        <v>Sarcyk, Neil</v>
      </c>
      <c r="I181" s="3" t="str">
        <f>_xlfn.XLOOKUP(Table10[[#This Row],[Location Name]],IBTP_Locations[Location Name],IBTP_Locations[Marketing Rep],,,)</f>
        <v>M Comella Enterprises</v>
      </c>
      <c r="J181" s="11">
        <f>ROUNDDOWN(IF(Table10[[#This Row],[Marketing Rep]]=0,0,_xlfn.XLOOKUP(Table10[[#This Row],[Marketing Rep]],Table12[Name],Table12[Commission %]))*Table10[[#This Row],[Ticket Count]],2)</f>
        <v>94.8</v>
      </c>
      <c r="K181" s="3" t="s">
        <v>2242</v>
      </c>
      <c r="L181" s="3" t="str">
        <f>_xlfn.XLOOKUP(Table10[[#This Row],[Serial '#]],Table5[Serial '#],Table5[Supplier],,,)</f>
        <v>GameCo</v>
      </c>
      <c r="M181" s="3" t="s">
        <v>607</v>
      </c>
      <c r="N181" s="9">
        <v>6320</v>
      </c>
      <c r="O181" s="36">
        <v>1</v>
      </c>
      <c r="P181" s="11">
        <v>6320</v>
      </c>
      <c r="Q181" s="11">
        <v>4745</v>
      </c>
      <c r="R181" s="11">
        <v>1575</v>
      </c>
      <c r="S181" s="11">
        <v>379</v>
      </c>
      <c r="T181" s="11" t="str">
        <f>_xlfn.XLOOKUP(Table10[[#This Row],[Charity Association]],Table14[Charity Name],Table14[Billing Style],,,)</f>
        <v>Flat Per Ticket</v>
      </c>
      <c r="U181" s="11">
        <v>410.8</v>
      </c>
      <c r="V181" s="15">
        <v>212</v>
      </c>
      <c r="W181" s="15">
        <v>198.8</v>
      </c>
      <c r="X181" s="11"/>
      <c r="Y181" s="69">
        <v>8627</v>
      </c>
      <c r="Z181">
        <v>1130</v>
      </c>
      <c r="AA181" s="3">
        <f>IF(Table10[[#This Row],[Location Name]]=E180,AA180,AA180+1)</f>
        <v>1105</v>
      </c>
      <c r="AB181" s="33">
        <f>Table10[[#This Row],[Date]]+25</f>
        <v>45353</v>
      </c>
    </row>
    <row r="182" spans="1:28" ht="14.25" x14ac:dyDescent="0.45">
      <c r="A182" s="3">
        <v>174</v>
      </c>
      <c r="B18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82" s="33">
        <v>45328</v>
      </c>
      <c r="E182" s="3" t="s">
        <v>175</v>
      </c>
      <c r="F182" s="3">
        <f>_xlfn.XLOOKUP(Table10[[#This Row],[Location Name]],IBTP_Locations[Location Name],IBTP_Locations[Payee Name],"",,)</f>
        <v>0</v>
      </c>
      <c r="G182" s="3" t="s">
        <v>23</v>
      </c>
      <c r="H182" s="3" t="str">
        <f>_xlfn.XLOOKUP(Table10[[#This Row],[Location Name]],IBTP_Locations[Location Name],IBTP_Locations[Sales Rep],,,)</f>
        <v>Sarcyk, Neil</v>
      </c>
      <c r="I182" s="3" t="str">
        <f>_xlfn.XLOOKUP(Table10[[#This Row],[Location Name]],IBTP_Locations[Location Name],IBTP_Locations[Marketing Rep],,,)</f>
        <v>M Comella Enterprises</v>
      </c>
      <c r="J182" s="11">
        <f>ROUNDDOWN(IF(Table10[[#This Row],[Marketing Rep]]=0,0,_xlfn.XLOOKUP(Table10[[#This Row],[Marketing Rep]],Table12[Name],Table12[Commission %]))*Table10[[#This Row],[Ticket Count]],2)</f>
        <v>82.8</v>
      </c>
      <c r="K182" s="3" t="s">
        <v>1181</v>
      </c>
      <c r="L182" s="3" t="str">
        <f>_xlfn.XLOOKUP(Table10[[#This Row],[Serial '#]],Table5[Serial '#],Table5[Supplier],,,)</f>
        <v>GameCo</v>
      </c>
      <c r="M182" s="3" t="s">
        <v>349</v>
      </c>
      <c r="N182" s="9">
        <v>5520</v>
      </c>
      <c r="O182" s="36">
        <v>1</v>
      </c>
      <c r="P182" s="11">
        <v>5520</v>
      </c>
      <c r="Q182" s="11">
        <v>4560</v>
      </c>
      <c r="R182" s="11">
        <v>960</v>
      </c>
      <c r="S182" s="11">
        <v>331</v>
      </c>
      <c r="T182" s="11" t="str">
        <f>_xlfn.XLOOKUP(Table10[[#This Row],[Charity Association]],Table14[Charity Name],Table14[Billing Style],,,)</f>
        <v>Percentage</v>
      </c>
      <c r="U182" s="11">
        <v>337.2</v>
      </c>
      <c r="V182" s="15">
        <v>186</v>
      </c>
      <c r="W182" s="15">
        <v>96</v>
      </c>
      <c r="X182" s="11">
        <v>55.2</v>
      </c>
      <c r="Y182" s="69">
        <v>38515714</v>
      </c>
      <c r="Z182">
        <v>6561</v>
      </c>
      <c r="AA182" s="3">
        <f>IF(Table10[[#This Row],[Location Name]]=E181,AA181,AA181+1)</f>
        <v>1106</v>
      </c>
      <c r="AB182" s="33">
        <f>Table10[[#This Row],[Date]]+25</f>
        <v>45353</v>
      </c>
    </row>
    <row r="183" spans="1:28" ht="14.25" x14ac:dyDescent="0.45">
      <c r="A183" s="3">
        <v>175</v>
      </c>
      <c r="B18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83" s="33">
        <v>45328</v>
      </c>
      <c r="E183" s="3" t="s">
        <v>101</v>
      </c>
      <c r="F183" s="3">
        <f>_xlfn.XLOOKUP(Table10[[#This Row],[Location Name]],IBTP_Locations[Location Name],IBTP_Locations[Payee Name],"",,)</f>
        <v>0</v>
      </c>
      <c r="G183" s="3" t="s">
        <v>23</v>
      </c>
      <c r="H183" s="3" t="str">
        <f>_xlfn.XLOOKUP(Table10[[#This Row],[Location Name]],IBTP_Locations[Location Name],IBTP_Locations[Sales Rep],,,)</f>
        <v>Sarcyk, Neil</v>
      </c>
      <c r="I183" s="3">
        <f>_xlfn.XLOOKUP(Table10[[#This Row],[Location Name]],IBTP_Locations[Location Name],IBTP_Locations[Marketing Rep],,,)</f>
        <v>0</v>
      </c>
      <c r="J183" s="11">
        <f>ROUNDDOWN(IF(Table10[[#This Row],[Marketing Rep]]=0,0,_xlfn.XLOOKUP(Table10[[#This Row],[Marketing Rep]],Table12[Name],Table12[Commission %]))*Table10[[#This Row],[Ticket Count]],2)</f>
        <v>0</v>
      </c>
      <c r="K183" s="3" t="s">
        <v>1180</v>
      </c>
      <c r="L183" s="3" t="str">
        <f>_xlfn.XLOOKUP(Table10[[#This Row],[Serial '#]],Table5[Serial '#],Table5[Supplier],,,)</f>
        <v>GameCo</v>
      </c>
      <c r="M183" s="3" t="s">
        <v>349</v>
      </c>
      <c r="N183" s="9">
        <v>5520</v>
      </c>
      <c r="O183" s="36">
        <v>1</v>
      </c>
      <c r="P183" s="11">
        <v>5520</v>
      </c>
      <c r="Q183" s="11">
        <v>4560</v>
      </c>
      <c r="R183" s="11">
        <v>960</v>
      </c>
      <c r="S183" s="11">
        <v>331</v>
      </c>
      <c r="T183" s="11" t="str">
        <f>_xlfn.XLOOKUP(Table10[[#This Row],[Charity Association]],Table14[Charity Name],Table14[Billing Style],,,)</f>
        <v>Percentage</v>
      </c>
      <c r="U183" s="11">
        <v>337.2</v>
      </c>
      <c r="V183" s="15">
        <v>186</v>
      </c>
      <c r="W183" s="15">
        <v>96</v>
      </c>
      <c r="X183" s="11">
        <v>55.2</v>
      </c>
      <c r="Y183" s="69">
        <v>38515711</v>
      </c>
      <c r="Z183">
        <v>6562</v>
      </c>
      <c r="AA183" s="3">
        <f>IF(Table10[[#This Row],[Location Name]]=E182,AA182,AA182+1)</f>
        <v>1107</v>
      </c>
      <c r="AB183" s="33">
        <f>Table10[[#This Row],[Date]]+25</f>
        <v>45353</v>
      </c>
    </row>
    <row r="184" spans="1:28" ht="14.25" x14ac:dyDescent="0.45">
      <c r="A184" s="3">
        <v>176</v>
      </c>
      <c r="B18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84" s="33">
        <v>45328</v>
      </c>
      <c r="E184" s="3" t="s">
        <v>101</v>
      </c>
      <c r="F184" s="3">
        <f>_xlfn.XLOOKUP(Table10[[#This Row],[Location Name]],IBTP_Locations[Location Name],IBTP_Locations[Payee Name],"",,)</f>
        <v>0</v>
      </c>
      <c r="G184" s="3" t="s">
        <v>23</v>
      </c>
      <c r="H184" s="3" t="str">
        <f>_xlfn.XLOOKUP(Table10[[#This Row],[Location Name]],IBTP_Locations[Location Name],IBTP_Locations[Sales Rep],,,)</f>
        <v>Sarcyk, Neil</v>
      </c>
      <c r="I184" s="3">
        <f>_xlfn.XLOOKUP(Table10[[#This Row],[Location Name]],IBTP_Locations[Location Name],IBTP_Locations[Marketing Rep],,,)</f>
        <v>0</v>
      </c>
      <c r="J184" s="11">
        <f>ROUNDDOWN(IF(Table10[[#This Row],[Marketing Rep]]=0,0,_xlfn.XLOOKUP(Table10[[#This Row],[Marketing Rep]],Table12[Name],Table12[Commission %]))*Table10[[#This Row],[Ticket Count]],2)</f>
        <v>0</v>
      </c>
      <c r="K184" s="3" t="s">
        <v>1179</v>
      </c>
      <c r="L184" s="3" t="str">
        <f>_xlfn.XLOOKUP(Table10[[#This Row],[Serial '#]],Table5[Serial '#],Table5[Supplier],,,)</f>
        <v>GameCo</v>
      </c>
      <c r="M184" s="3" t="s">
        <v>349</v>
      </c>
      <c r="N184" s="9">
        <v>5520</v>
      </c>
      <c r="O184" s="36">
        <v>1</v>
      </c>
      <c r="P184" s="11">
        <v>5520</v>
      </c>
      <c r="Q184" s="11">
        <v>4560</v>
      </c>
      <c r="R184" s="11">
        <v>960</v>
      </c>
      <c r="S184" s="11">
        <v>331</v>
      </c>
      <c r="T184" s="11" t="str">
        <f>_xlfn.XLOOKUP(Table10[[#This Row],[Charity Association]],Table14[Charity Name],Table14[Billing Style],,,)</f>
        <v>Percentage</v>
      </c>
      <c r="U184" s="11">
        <v>337.2</v>
      </c>
      <c r="V184" s="15">
        <v>186</v>
      </c>
      <c r="W184" s="15">
        <v>96</v>
      </c>
      <c r="X184" s="11">
        <v>55.2</v>
      </c>
      <c r="Y184" s="69">
        <v>38515712</v>
      </c>
      <c r="Z184">
        <v>6563</v>
      </c>
      <c r="AA184" s="3">
        <f>IF(Table10[[#This Row],[Location Name]]=E183,AA183,AA183+1)</f>
        <v>1107</v>
      </c>
      <c r="AB184" s="33">
        <f>Table10[[#This Row],[Date]]+25</f>
        <v>45353</v>
      </c>
    </row>
    <row r="185" spans="1:28" ht="14.25" x14ac:dyDescent="0.45">
      <c r="A185" s="3">
        <v>177</v>
      </c>
      <c r="B18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85" s="33">
        <v>45328</v>
      </c>
      <c r="E185" s="3" t="s">
        <v>101</v>
      </c>
      <c r="F185" s="3">
        <f>_xlfn.XLOOKUP(Table10[[#This Row],[Location Name]],IBTP_Locations[Location Name],IBTP_Locations[Payee Name],"",,)</f>
        <v>0</v>
      </c>
      <c r="G185" s="3" t="s">
        <v>23</v>
      </c>
      <c r="H185" s="3" t="str">
        <f>_xlfn.XLOOKUP(Table10[[#This Row],[Location Name]],IBTP_Locations[Location Name],IBTP_Locations[Sales Rep],,,)</f>
        <v>Sarcyk, Neil</v>
      </c>
      <c r="I185" s="3">
        <f>_xlfn.XLOOKUP(Table10[[#This Row],[Location Name]],IBTP_Locations[Location Name],IBTP_Locations[Marketing Rep],,,)</f>
        <v>0</v>
      </c>
      <c r="J185" s="11">
        <f>ROUNDDOWN(IF(Table10[[#This Row],[Marketing Rep]]=0,0,_xlfn.XLOOKUP(Table10[[#This Row],[Marketing Rep]],Table12[Name],Table12[Commission %]))*Table10[[#This Row],[Ticket Count]],2)</f>
        <v>0</v>
      </c>
      <c r="K185" s="3" t="s">
        <v>1652</v>
      </c>
      <c r="L185" s="3" t="str">
        <f>_xlfn.XLOOKUP(Table10[[#This Row],[Serial '#]],Table5[Serial '#],Table5[Supplier],,,)</f>
        <v>GameCo</v>
      </c>
      <c r="M185" s="3" t="s">
        <v>589</v>
      </c>
      <c r="N185" s="9">
        <v>6320</v>
      </c>
      <c r="O185" s="36">
        <v>1</v>
      </c>
      <c r="P185" s="11">
        <v>6320</v>
      </c>
      <c r="Q185" s="11">
        <v>4745</v>
      </c>
      <c r="R185" s="11">
        <v>1575</v>
      </c>
      <c r="S185" s="11">
        <v>379</v>
      </c>
      <c r="T185" s="11" t="str">
        <f>_xlfn.XLOOKUP(Table10[[#This Row],[Charity Association]],Table14[Charity Name],Table14[Billing Style],,,)</f>
        <v>Percentage</v>
      </c>
      <c r="U185" s="11">
        <v>433.2</v>
      </c>
      <c r="V185" s="15">
        <v>212</v>
      </c>
      <c r="W185" s="15">
        <v>158</v>
      </c>
      <c r="X185" s="11">
        <v>63.2</v>
      </c>
      <c r="Y185" s="69">
        <v>38515715</v>
      </c>
      <c r="Z185">
        <v>6564</v>
      </c>
      <c r="AA185" s="3">
        <f>IF(Table10[[#This Row],[Location Name]]=E184,AA184,AA184+1)</f>
        <v>1107</v>
      </c>
      <c r="AB185" s="33">
        <f>Table10[[#This Row],[Date]]+25</f>
        <v>45353</v>
      </c>
    </row>
    <row r="186" spans="1:28" ht="14.25" x14ac:dyDescent="0.45">
      <c r="A186" s="3">
        <v>178</v>
      </c>
      <c r="B18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86" s="33">
        <v>45328</v>
      </c>
      <c r="E186" s="3" t="s">
        <v>113</v>
      </c>
      <c r="F186" s="3">
        <f>_xlfn.XLOOKUP(Table10[[#This Row],[Location Name]],IBTP_Locations[Location Name],IBTP_Locations[Payee Name],"",,)</f>
        <v>0</v>
      </c>
      <c r="G186" s="3" t="s">
        <v>23</v>
      </c>
      <c r="H186" s="3" t="str">
        <f>_xlfn.XLOOKUP(Table10[[#This Row],[Location Name]],IBTP_Locations[Location Name],IBTP_Locations[Sales Rep],,,)</f>
        <v>Sarcyk, Neil</v>
      </c>
      <c r="I186" s="3">
        <f>_xlfn.XLOOKUP(Table10[[#This Row],[Location Name]],IBTP_Locations[Location Name],IBTP_Locations[Marketing Rep],,,)</f>
        <v>0</v>
      </c>
      <c r="J186" s="11">
        <f>ROUNDDOWN(IF(Table10[[#This Row],[Marketing Rep]]=0,0,_xlfn.XLOOKUP(Table10[[#This Row],[Marketing Rep]],Table12[Name],Table12[Commission %]))*Table10[[#This Row],[Ticket Count]],2)</f>
        <v>0</v>
      </c>
      <c r="K186" s="3" t="s">
        <v>2240</v>
      </c>
      <c r="L186" s="3" t="str">
        <f>_xlfn.XLOOKUP(Table10[[#This Row],[Serial '#]],Table5[Serial '#],Table5[Supplier],,,)</f>
        <v>GameCo</v>
      </c>
      <c r="M186" s="3" t="s">
        <v>349</v>
      </c>
      <c r="N186" s="9">
        <v>5520</v>
      </c>
      <c r="O186" s="36">
        <v>1</v>
      </c>
      <c r="P186" s="11">
        <v>5520</v>
      </c>
      <c r="Q186" s="11">
        <v>4560</v>
      </c>
      <c r="R186" s="11">
        <v>960</v>
      </c>
      <c r="S186" s="11">
        <v>331</v>
      </c>
      <c r="T186" s="11" t="str">
        <f>_xlfn.XLOOKUP(Table10[[#This Row],[Charity Association]],Table14[Charity Name],Table14[Billing Style],,,)</f>
        <v>Percentage</v>
      </c>
      <c r="U186" s="11">
        <v>337.2</v>
      </c>
      <c r="V186" s="15">
        <v>186</v>
      </c>
      <c r="W186" s="15">
        <v>96</v>
      </c>
      <c r="X186" s="11">
        <v>55.2</v>
      </c>
      <c r="Y186" s="69">
        <v>38515713</v>
      </c>
      <c r="Z186">
        <v>6565</v>
      </c>
      <c r="AA186" s="3">
        <f>IF(Table10[[#This Row],[Location Name]]=E185,AA185,AA185+1)</f>
        <v>1108</v>
      </c>
      <c r="AB186" s="33">
        <f>Table10[[#This Row],[Date]]+25</f>
        <v>45353</v>
      </c>
    </row>
    <row r="187" spans="1:28" ht="14.25" x14ac:dyDescent="0.45">
      <c r="A187" s="3">
        <v>179</v>
      </c>
      <c r="B18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87" s="33">
        <v>45328</v>
      </c>
      <c r="E187" s="3" t="s">
        <v>113</v>
      </c>
      <c r="F187" s="3">
        <f>_xlfn.XLOOKUP(Table10[[#This Row],[Location Name]],IBTP_Locations[Location Name],IBTP_Locations[Payee Name],"",,)</f>
        <v>0</v>
      </c>
      <c r="G187" s="3" t="s">
        <v>23</v>
      </c>
      <c r="H187" s="3" t="str">
        <f>_xlfn.XLOOKUP(Table10[[#This Row],[Location Name]],IBTP_Locations[Location Name],IBTP_Locations[Sales Rep],,,)</f>
        <v>Sarcyk, Neil</v>
      </c>
      <c r="I187" s="3">
        <f>_xlfn.XLOOKUP(Table10[[#This Row],[Location Name]],IBTP_Locations[Location Name],IBTP_Locations[Marketing Rep],,,)</f>
        <v>0</v>
      </c>
      <c r="J187" s="11">
        <f>ROUNDDOWN(IF(Table10[[#This Row],[Marketing Rep]]=0,0,_xlfn.XLOOKUP(Table10[[#This Row],[Marketing Rep]],Table12[Name],Table12[Commission %]))*Table10[[#This Row],[Ticket Count]],2)</f>
        <v>0</v>
      </c>
      <c r="K187" s="3" t="s">
        <v>1651</v>
      </c>
      <c r="L187" s="3" t="str">
        <f>_xlfn.XLOOKUP(Table10[[#This Row],[Serial '#]],Table5[Serial '#],Table5[Supplier],,,)</f>
        <v>GameCo</v>
      </c>
      <c r="M187" s="3" t="s">
        <v>581</v>
      </c>
      <c r="N187" s="9">
        <v>6320</v>
      </c>
      <c r="O187" s="36">
        <v>1</v>
      </c>
      <c r="P187" s="11">
        <v>6320</v>
      </c>
      <c r="Q187" s="11">
        <v>4745</v>
      </c>
      <c r="R187" s="11">
        <v>1575</v>
      </c>
      <c r="S187" s="11">
        <v>379</v>
      </c>
      <c r="T187" s="11" t="str">
        <f>_xlfn.XLOOKUP(Table10[[#This Row],[Charity Association]],Table14[Charity Name],Table14[Billing Style],,,)</f>
        <v>Percentage</v>
      </c>
      <c r="U187" s="11">
        <v>433.2</v>
      </c>
      <c r="V187" s="15">
        <v>212</v>
      </c>
      <c r="W187" s="15">
        <v>158</v>
      </c>
      <c r="X187" s="11">
        <v>63.2</v>
      </c>
      <c r="Y187" s="69">
        <v>38515716</v>
      </c>
      <c r="Z187">
        <v>6566</v>
      </c>
      <c r="AA187" s="3">
        <f>IF(Table10[[#This Row],[Location Name]]=E186,AA186,AA186+1)</f>
        <v>1108</v>
      </c>
      <c r="AB187" s="33">
        <f>Table10[[#This Row],[Date]]+25</f>
        <v>45353</v>
      </c>
    </row>
    <row r="188" spans="1:28" ht="14.25" x14ac:dyDescent="0.45">
      <c r="A188" s="3">
        <v>180</v>
      </c>
      <c r="B18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88" s="33">
        <v>45330</v>
      </c>
      <c r="E188" s="3" t="s">
        <v>97</v>
      </c>
      <c r="F188" s="3">
        <f>_xlfn.XLOOKUP(Table10[[#This Row],[Location Name]],IBTP_Locations[Location Name],IBTP_Locations[Payee Name],"",,)</f>
        <v>0</v>
      </c>
      <c r="G188" s="3" t="s">
        <v>20</v>
      </c>
      <c r="H188" s="3" t="str">
        <f>_xlfn.XLOOKUP(Table10[[#This Row],[Location Name]],IBTP_Locations[Location Name],IBTP_Locations[Sales Rep],,,)</f>
        <v>Sarcyk, Neil</v>
      </c>
      <c r="I188" s="3" t="str">
        <f>_xlfn.XLOOKUP(Table10[[#This Row],[Location Name]],IBTP_Locations[Location Name],IBTP_Locations[Marketing Rep],,,)</f>
        <v>M Comella Enterprises</v>
      </c>
      <c r="J188" s="11">
        <f>ROUNDDOWN(IF(Table10[[#This Row],[Marketing Rep]]=0,0,_xlfn.XLOOKUP(Table10[[#This Row],[Marketing Rep]],Table12[Name],Table12[Commission %]))*Table10[[#This Row],[Ticket Count]],2)</f>
        <v>82.8</v>
      </c>
      <c r="K188" s="3" t="s">
        <v>2289</v>
      </c>
      <c r="L188" s="3" t="str">
        <f>_xlfn.XLOOKUP(Table10[[#This Row],[Serial '#]],Table5[Serial '#],Table5[Supplier],,,)</f>
        <v>GameCo</v>
      </c>
      <c r="M188" s="3" t="s">
        <v>349</v>
      </c>
      <c r="N188" s="9">
        <v>5520</v>
      </c>
      <c r="O188" s="36">
        <v>1</v>
      </c>
      <c r="P188" s="11">
        <v>5520</v>
      </c>
      <c r="Q188" s="11">
        <v>4560</v>
      </c>
      <c r="R188" s="11">
        <v>960</v>
      </c>
      <c r="S188" s="11">
        <v>331</v>
      </c>
      <c r="T188" s="11" t="str">
        <f>_xlfn.XLOOKUP(Table10[[#This Row],[Charity Association]],Table14[Charity Name],Table14[Billing Style],,,)</f>
        <v>Flat Per Ticket</v>
      </c>
      <c r="U188" s="11">
        <v>172.8</v>
      </c>
      <c r="V188" s="15">
        <v>0</v>
      </c>
      <c r="W188" s="15">
        <v>172.8</v>
      </c>
      <c r="X188" s="11"/>
      <c r="Y188" s="69">
        <v>7067</v>
      </c>
      <c r="Z188">
        <v>1131</v>
      </c>
      <c r="AA188" s="3">
        <f>IF(Table10[[#This Row],[Location Name]]=E187,AA187,AA187+1)</f>
        <v>1109</v>
      </c>
      <c r="AB188" s="33">
        <f>Table10[[#This Row],[Date]]+25</f>
        <v>45355</v>
      </c>
    </row>
    <row r="189" spans="1:28" ht="14.25" x14ac:dyDescent="0.45">
      <c r="A189" s="3">
        <v>181</v>
      </c>
      <c r="B18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89" s="33">
        <v>45330</v>
      </c>
      <c r="E189" s="3" t="s">
        <v>97</v>
      </c>
      <c r="F189" s="3">
        <f>_xlfn.XLOOKUP(Table10[[#This Row],[Location Name]],IBTP_Locations[Location Name],IBTP_Locations[Payee Name],"",,)</f>
        <v>0</v>
      </c>
      <c r="G189" s="3" t="s">
        <v>20</v>
      </c>
      <c r="H189" s="3" t="str">
        <f>_xlfn.XLOOKUP(Table10[[#This Row],[Location Name]],IBTP_Locations[Location Name],IBTP_Locations[Sales Rep],,,)</f>
        <v>Sarcyk, Neil</v>
      </c>
      <c r="I189" s="3" t="str">
        <f>_xlfn.XLOOKUP(Table10[[#This Row],[Location Name]],IBTP_Locations[Location Name],IBTP_Locations[Marketing Rep],,,)</f>
        <v>M Comella Enterprises</v>
      </c>
      <c r="J189" s="11">
        <f>ROUNDDOWN(IF(Table10[[#This Row],[Marketing Rep]]=0,0,_xlfn.XLOOKUP(Table10[[#This Row],[Marketing Rep]],Table12[Name],Table12[Commission %]))*Table10[[#This Row],[Ticket Count]],2)</f>
        <v>45</v>
      </c>
      <c r="K189" s="3" t="s">
        <v>3707</v>
      </c>
      <c r="L189" s="3" t="str">
        <f>_xlfn.XLOOKUP(Table10[[#This Row],[Serial '#]],Table5[Serial '#],Table5[Supplier],,,)</f>
        <v>GameCo</v>
      </c>
      <c r="M189" s="3" t="s">
        <v>352</v>
      </c>
      <c r="N189" s="9">
        <v>3000</v>
      </c>
      <c r="O189" s="36">
        <v>1</v>
      </c>
      <c r="P189" s="11">
        <v>3000</v>
      </c>
      <c r="Q189" s="11">
        <v>2250</v>
      </c>
      <c r="R189" s="11">
        <v>750</v>
      </c>
      <c r="S189" s="11">
        <v>180</v>
      </c>
      <c r="T189" s="11" t="str">
        <f>_xlfn.XLOOKUP(Table10[[#This Row],[Charity Association]],Table14[Charity Name],Table14[Billing Style],,,)</f>
        <v>Flat Per Ticket</v>
      </c>
      <c r="U189" s="11">
        <v>93</v>
      </c>
      <c r="V189" s="15">
        <v>0</v>
      </c>
      <c r="W189" s="15">
        <v>93</v>
      </c>
      <c r="X189" s="11"/>
      <c r="Y189" s="69">
        <v>7067</v>
      </c>
      <c r="Z189">
        <v>1132</v>
      </c>
      <c r="AA189" s="3">
        <f>IF(Table10[[#This Row],[Location Name]]=E188,AA188,AA188+1)</f>
        <v>1109</v>
      </c>
      <c r="AB189" s="33">
        <f>Table10[[#This Row],[Date]]+25</f>
        <v>45355</v>
      </c>
    </row>
    <row r="190" spans="1:28" ht="14.25" x14ac:dyDescent="0.45">
      <c r="A190" s="3">
        <v>182</v>
      </c>
      <c r="B19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90" s="33">
        <v>45330</v>
      </c>
      <c r="E190" s="3" t="s">
        <v>133</v>
      </c>
      <c r="F190" s="3">
        <f>_xlfn.XLOOKUP(Table10[[#This Row],[Location Name]],IBTP_Locations[Location Name],IBTP_Locations[Payee Name],"",,)</f>
        <v>0</v>
      </c>
      <c r="G190" s="3" t="s">
        <v>20</v>
      </c>
      <c r="H190" s="3" t="str">
        <f>_xlfn.XLOOKUP(Table10[[#This Row],[Location Name]],IBTP_Locations[Location Name],IBTP_Locations[Sales Rep],,,)</f>
        <v>Sarcyk, Neil</v>
      </c>
      <c r="I190" s="3" t="str">
        <f>_xlfn.XLOOKUP(Table10[[#This Row],[Location Name]],IBTP_Locations[Location Name],IBTP_Locations[Marketing Rep],,,)</f>
        <v>M Comella Enterprises</v>
      </c>
      <c r="J190" s="11">
        <f>ROUNDDOWN(IF(Table10[[#This Row],[Marketing Rep]]=0,0,_xlfn.XLOOKUP(Table10[[#This Row],[Marketing Rep]],Table12[Name],Table12[Commission %]))*Table10[[#This Row],[Ticket Count]],2)</f>
        <v>82.8</v>
      </c>
      <c r="K190" s="3" t="s">
        <v>2288</v>
      </c>
      <c r="L190" s="3" t="str">
        <f>_xlfn.XLOOKUP(Table10[[#This Row],[Serial '#]],Table5[Serial '#],Table5[Supplier],,,)</f>
        <v>GameCo</v>
      </c>
      <c r="M190" s="3" t="s">
        <v>349</v>
      </c>
      <c r="N190" s="9">
        <v>5520</v>
      </c>
      <c r="O190" s="36">
        <v>1</v>
      </c>
      <c r="P190" s="11">
        <v>5520</v>
      </c>
      <c r="Q190" s="11">
        <v>4560</v>
      </c>
      <c r="R190" s="11">
        <v>960</v>
      </c>
      <c r="S190" s="11">
        <v>331</v>
      </c>
      <c r="T190" s="11" t="str">
        <f>_xlfn.XLOOKUP(Table10[[#This Row],[Charity Association]],Table14[Charity Name],Table14[Billing Style],,,)</f>
        <v>Flat Per Ticket</v>
      </c>
      <c r="U190" s="11">
        <v>172.8</v>
      </c>
      <c r="V190" s="15">
        <v>0</v>
      </c>
      <c r="W190" s="15">
        <v>172.8</v>
      </c>
      <c r="X190" s="11"/>
      <c r="Y190" s="69">
        <v>3336</v>
      </c>
      <c r="Z190">
        <v>1138</v>
      </c>
      <c r="AA190" s="3">
        <f>IF(Table10[[#This Row],[Location Name]]=E189,AA189,AA189+1)</f>
        <v>1110</v>
      </c>
      <c r="AB190" s="33">
        <f>Table10[[#This Row],[Date]]+25</f>
        <v>45355</v>
      </c>
    </row>
    <row r="191" spans="1:28" ht="14.25" x14ac:dyDescent="0.45">
      <c r="A191" s="3">
        <v>183</v>
      </c>
      <c r="B19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91" s="33">
        <v>45330</v>
      </c>
      <c r="E191" s="3" t="s">
        <v>217</v>
      </c>
      <c r="F191" s="3">
        <f>_xlfn.XLOOKUP(Table10[[#This Row],[Location Name]],IBTP_Locations[Location Name],IBTP_Locations[Payee Name],"",,)</f>
        <v>0</v>
      </c>
      <c r="G191" s="3" t="s">
        <v>23</v>
      </c>
      <c r="H191" s="3" t="str">
        <f>_xlfn.XLOOKUP(Table10[[#This Row],[Location Name]],IBTP_Locations[Location Name],IBTP_Locations[Sales Rep],,,)</f>
        <v>Sarcyk, Neil</v>
      </c>
      <c r="I191" s="3">
        <f>_xlfn.XLOOKUP(Table10[[#This Row],[Location Name]],IBTP_Locations[Location Name],IBTP_Locations[Marketing Rep],,,)</f>
        <v>0</v>
      </c>
      <c r="J191" s="11">
        <f>ROUNDDOWN(IF(Table10[[#This Row],[Marketing Rep]]=0,0,_xlfn.XLOOKUP(Table10[[#This Row],[Marketing Rep]],Table12[Name],Table12[Commission %]))*Table10[[#This Row],[Ticket Count]],2)</f>
        <v>0</v>
      </c>
      <c r="K191" s="3" t="s">
        <v>1937</v>
      </c>
      <c r="L191" s="3" t="str">
        <f>_xlfn.XLOOKUP(Table10[[#This Row],[Serial '#]],Table5[Serial '#],Table5[Supplier],,,)</f>
        <v>GameCo</v>
      </c>
      <c r="M191" s="3" t="s">
        <v>613</v>
      </c>
      <c r="N191" s="9">
        <v>4560</v>
      </c>
      <c r="O191" s="36">
        <v>1</v>
      </c>
      <c r="P191" s="11">
        <v>4560</v>
      </c>
      <c r="Q191" s="11">
        <v>3460</v>
      </c>
      <c r="R191" s="11">
        <v>1100</v>
      </c>
      <c r="S191" s="11">
        <v>273</v>
      </c>
      <c r="T191" s="11" t="str">
        <f>_xlfn.XLOOKUP(Table10[[#This Row],[Charity Association]],Table14[Charity Name],Table14[Billing Style],,,)</f>
        <v>Percentage</v>
      </c>
      <c r="U191" s="11">
        <v>301.60000000000002</v>
      </c>
      <c r="V191" s="15">
        <v>146</v>
      </c>
      <c r="W191" s="15">
        <v>110</v>
      </c>
      <c r="X191" s="11">
        <v>45.6</v>
      </c>
      <c r="Y191" s="69">
        <v>2606</v>
      </c>
      <c r="Z191">
        <v>6567</v>
      </c>
      <c r="AA191" s="3">
        <f>IF(Table10[[#This Row],[Location Name]]=E190,AA190,AA190+1)</f>
        <v>1111</v>
      </c>
      <c r="AB191" s="33">
        <f>Table10[[#This Row],[Date]]+25</f>
        <v>45355</v>
      </c>
    </row>
    <row r="192" spans="1:28" ht="14.25" x14ac:dyDescent="0.45">
      <c r="A192" s="3">
        <v>184</v>
      </c>
      <c r="B19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92" s="33">
        <v>45330</v>
      </c>
      <c r="E192" s="3" t="s">
        <v>129</v>
      </c>
      <c r="F192" s="3">
        <f>_xlfn.XLOOKUP(Table10[[#This Row],[Location Name]],IBTP_Locations[Location Name],IBTP_Locations[Payee Name],"",,)</f>
        <v>0</v>
      </c>
      <c r="G192" s="3" t="s">
        <v>21</v>
      </c>
      <c r="H192" s="3" t="str">
        <f>_xlfn.XLOOKUP(Table10[[#This Row],[Location Name]],IBTP_Locations[Location Name],IBTP_Locations[Sales Rep],,,)</f>
        <v>Sarcyk, Neil</v>
      </c>
      <c r="I192" s="3">
        <f>_xlfn.XLOOKUP(Table10[[#This Row],[Location Name]],IBTP_Locations[Location Name],IBTP_Locations[Marketing Rep],,,)</f>
        <v>0</v>
      </c>
      <c r="J192" s="11">
        <f>ROUNDDOWN(IF(Table10[[#This Row],[Marketing Rep]]=0,0,_xlfn.XLOOKUP(Table10[[#This Row],[Marketing Rep]],Table12[Name],Table12[Commission %]))*Table10[[#This Row],[Ticket Count]],2)</f>
        <v>0</v>
      </c>
      <c r="K192" s="3" t="s">
        <v>2280</v>
      </c>
      <c r="L192" s="3" t="str">
        <f>_xlfn.XLOOKUP(Table10[[#This Row],[Serial '#]],Table5[Serial '#],Table5[Supplier],,,)</f>
        <v>GameCo</v>
      </c>
      <c r="M192" s="3" t="s">
        <v>349</v>
      </c>
      <c r="N192" s="9">
        <v>5520</v>
      </c>
      <c r="O192" s="36">
        <v>1</v>
      </c>
      <c r="P192" s="11">
        <v>5520</v>
      </c>
      <c r="Q192" s="11">
        <v>4560</v>
      </c>
      <c r="R192" s="11">
        <v>960</v>
      </c>
      <c r="S192" s="11">
        <v>331</v>
      </c>
      <c r="T192" s="11" t="str">
        <f>_xlfn.XLOOKUP(Table10[[#This Row],[Charity Association]],Table14[Charity Name],Table14[Billing Style],,,)</f>
        <v>Flat Per Ticket</v>
      </c>
      <c r="U192" s="11">
        <v>172.8</v>
      </c>
      <c r="V192" s="15">
        <v>0</v>
      </c>
      <c r="W192" s="15">
        <v>172.8</v>
      </c>
      <c r="X192" s="11"/>
      <c r="Y192" s="69">
        <v>3893</v>
      </c>
      <c r="Z192">
        <v>8399</v>
      </c>
      <c r="AA192" s="3">
        <f>IF(Table10[[#This Row],[Location Name]]=E191,AA191,AA191+1)</f>
        <v>1112</v>
      </c>
      <c r="AB192" s="33">
        <f>Table10[[#This Row],[Date]]+25</f>
        <v>45355</v>
      </c>
    </row>
    <row r="193" spans="1:28" ht="14.25" x14ac:dyDescent="0.45">
      <c r="A193" s="3">
        <v>185</v>
      </c>
      <c r="B19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93" s="33">
        <v>45330</v>
      </c>
      <c r="E193" s="3" t="s">
        <v>129</v>
      </c>
      <c r="F193" s="3">
        <f>_xlfn.XLOOKUP(Table10[[#This Row],[Location Name]],IBTP_Locations[Location Name],IBTP_Locations[Payee Name],"",,)</f>
        <v>0</v>
      </c>
      <c r="G193" s="3" t="s">
        <v>21</v>
      </c>
      <c r="H193" s="3" t="str">
        <f>_xlfn.XLOOKUP(Table10[[#This Row],[Location Name]],IBTP_Locations[Location Name],IBTP_Locations[Sales Rep],,,)</f>
        <v>Sarcyk, Neil</v>
      </c>
      <c r="I193" s="3">
        <f>_xlfn.XLOOKUP(Table10[[#This Row],[Location Name]],IBTP_Locations[Location Name],IBTP_Locations[Marketing Rep],,,)</f>
        <v>0</v>
      </c>
      <c r="J193" s="11">
        <f>ROUNDDOWN(IF(Table10[[#This Row],[Marketing Rep]]=0,0,_xlfn.XLOOKUP(Table10[[#This Row],[Marketing Rep]],Table12[Name],Table12[Commission %]))*Table10[[#This Row],[Ticket Count]],2)</f>
        <v>0</v>
      </c>
      <c r="K193" s="3" t="s">
        <v>2243</v>
      </c>
      <c r="L193" s="3" t="str">
        <f>_xlfn.XLOOKUP(Table10[[#This Row],[Serial '#]],Table5[Serial '#],Table5[Supplier],,,)</f>
        <v>GameCo</v>
      </c>
      <c r="M193" s="3" t="s">
        <v>349</v>
      </c>
      <c r="N193" s="9">
        <v>5520</v>
      </c>
      <c r="O193" s="36">
        <v>1</v>
      </c>
      <c r="P193" s="11">
        <v>5520</v>
      </c>
      <c r="Q193" s="11">
        <v>4560</v>
      </c>
      <c r="R193" s="11">
        <v>960</v>
      </c>
      <c r="S193" s="11">
        <v>331</v>
      </c>
      <c r="T193" s="11" t="str">
        <f>_xlfn.XLOOKUP(Table10[[#This Row],[Charity Association]],Table14[Charity Name],Table14[Billing Style],,,)</f>
        <v>Flat Per Ticket</v>
      </c>
      <c r="U193" s="11">
        <v>358.8</v>
      </c>
      <c r="V193" s="15">
        <v>186</v>
      </c>
      <c r="W193" s="15">
        <v>172.8</v>
      </c>
      <c r="X193" s="11"/>
      <c r="Y193" s="69">
        <v>3893</v>
      </c>
      <c r="Z193">
        <v>8400</v>
      </c>
      <c r="AA193" s="3">
        <f>IF(Table10[[#This Row],[Location Name]]=E192,AA192,AA192+1)</f>
        <v>1112</v>
      </c>
      <c r="AB193" s="33">
        <f>Table10[[#This Row],[Date]]+25</f>
        <v>45355</v>
      </c>
    </row>
    <row r="194" spans="1:28" ht="14.25" x14ac:dyDescent="0.45">
      <c r="A194" s="3">
        <v>186</v>
      </c>
      <c r="B19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94" s="33">
        <v>45330</v>
      </c>
      <c r="E194" s="3" t="s">
        <v>111</v>
      </c>
      <c r="F194" s="3">
        <f>_xlfn.XLOOKUP(Table10[[#This Row],[Location Name]],IBTP_Locations[Location Name],IBTP_Locations[Payee Name],"",,)</f>
        <v>0</v>
      </c>
      <c r="G194" s="3" t="s">
        <v>21</v>
      </c>
      <c r="H194" s="3" t="str">
        <f>_xlfn.XLOOKUP(Table10[[#This Row],[Location Name]],IBTP_Locations[Location Name],IBTP_Locations[Sales Rep],,,)</f>
        <v>Sarcyk, Neil</v>
      </c>
      <c r="I194" s="3" t="str">
        <f>_xlfn.XLOOKUP(Table10[[#This Row],[Location Name]],IBTP_Locations[Location Name],IBTP_Locations[Marketing Rep],,,)</f>
        <v>Combros</v>
      </c>
      <c r="J194" s="11">
        <f>ROUNDDOWN(IF(Table10[[#This Row],[Marketing Rep]]=0,0,_xlfn.XLOOKUP(Table10[[#This Row],[Marketing Rep]],Table12[Name],Table12[Commission %]))*Table10[[#This Row],[Ticket Count]],2)</f>
        <v>82.8</v>
      </c>
      <c r="K194" s="3" t="s">
        <v>2352</v>
      </c>
      <c r="L194" s="3" t="str">
        <f>_xlfn.XLOOKUP(Table10[[#This Row],[Serial '#]],Table5[Serial '#],Table5[Supplier],,,)</f>
        <v>GameCo</v>
      </c>
      <c r="M194" s="3" t="s">
        <v>349</v>
      </c>
      <c r="N194" s="9">
        <v>5520</v>
      </c>
      <c r="O194" s="36">
        <v>1</v>
      </c>
      <c r="P194" s="11">
        <v>5520</v>
      </c>
      <c r="Q194" s="11">
        <v>4560</v>
      </c>
      <c r="R194" s="11">
        <v>960</v>
      </c>
      <c r="S194" s="11">
        <v>331</v>
      </c>
      <c r="T194" s="11" t="str">
        <f>_xlfn.XLOOKUP(Table10[[#This Row],[Charity Association]],Table14[Charity Name],Table14[Billing Style],,,)</f>
        <v>Flat Per Ticket</v>
      </c>
      <c r="U194" s="11">
        <v>358.8</v>
      </c>
      <c r="V194" s="15">
        <v>186</v>
      </c>
      <c r="W194" s="15">
        <v>172.8</v>
      </c>
      <c r="X194" s="11"/>
      <c r="Y194" s="69">
        <v>2697</v>
      </c>
      <c r="Z194">
        <v>8401</v>
      </c>
      <c r="AA194" s="3">
        <f>IF(Table10[[#This Row],[Location Name]]=E193,AA193,AA193+1)</f>
        <v>1113</v>
      </c>
      <c r="AB194" s="33">
        <f>Table10[[#This Row],[Date]]+25</f>
        <v>45355</v>
      </c>
    </row>
    <row r="195" spans="1:28" ht="14.25" x14ac:dyDescent="0.45">
      <c r="A195" s="3">
        <v>187</v>
      </c>
      <c r="B19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95" s="33">
        <v>45330</v>
      </c>
      <c r="E195" s="3" t="s">
        <v>147</v>
      </c>
      <c r="F195" s="3">
        <f>_xlfn.XLOOKUP(Table10[[#This Row],[Location Name]],IBTP_Locations[Location Name],IBTP_Locations[Payee Name],"",,)</f>
        <v>0</v>
      </c>
      <c r="G195" s="3" t="s">
        <v>21</v>
      </c>
      <c r="H195" s="3" t="str">
        <f>_xlfn.XLOOKUP(Table10[[#This Row],[Location Name]],IBTP_Locations[Location Name],IBTP_Locations[Sales Rep],,,)</f>
        <v>Sarcyk, Neil</v>
      </c>
      <c r="I195" s="3" t="str">
        <f>_xlfn.XLOOKUP(Table10[[#This Row],[Location Name]],IBTP_Locations[Location Name],IBTP_Locations[Marketing Rep],,,)</f>
        <v>M Comella Enterprises</v>
      </c>
      <c r="J195" s="11">
        <f>ROUNDDOWN(IF(Table10[[#This Row],[Marketing Rep]]=0,0,_xlfn.XLOOKUP(Table10[[#This Row],[Marketing Rep]],Table12[Name],Table12[Commission %]))*Table10[[#This Row],[Ticket Count]],2)</f>
        <v>82.8</v>
      </c>
      <c r="K195" s="3" t="s">
        <v>2351</v>
      </c>
      <c r="L195" s="3" t="str">
        <f>_xlfn.XLOOKUP(Table10[[#This Row],[Serial '#]],Table5[Serial '#],Table5[Supplier],,,)</f>
        <v>GameCo</v>
      </c>
      <c r="M195" s="3" t="s">
        <v>349</v>
      </c>
      <c r="N195" s="9">
        <v>5520</v>
      </c>
      <c r="O195" s="36">
        <v>1</v>
      </c>
      <c r="P195" s="11">
        <v>5520</v>
      </c>
      <c r="Q195" s="11">
        <v>4560</v>
      </c>
      <c r="R195" s="11">
        <v>960</v>
      </c>
      <c r="S195" s="11">
        <v>331</v>
      </c>
      <c r="T195" s="11" t="str">
        <f>_xlfn.XLOOKUP(Table10[[#This Row],[Charity Association]],Table14[Charity Name],Table14[Billing Style],,,)</f>
        <v>Flat Per Ticket</v>
      </c>
      <c r="U195" s="11">
        <v>358.8</v>
      </c>
      <c r="V195" s="15">
        <v>186</v>
      </c>
      <c r="W195" s="15">
        <v>172.8</v>
      </c>
      <c r="X195" s="11"/>
      <c r="Y195" s="69">
        <v>38537529</v>
      </c>
      <c r="Z195">
        <v>8402</v>
      </c>
      <c r="AA195" s="3">
        <f>IF(Table10[[#This Row],[Location Name]]=E194,AA194,AA194+1)</f>
        <v>1114</v>
      </c>
      <c r="AB195" s="33">
        <f>Table10[[#This Row],[Date]]+25</f>
        <v>45355</v>
      </c>
    </row>
    <row r="196" spans="1:28" ht="14.25" x14ac:dyDescent="0.45">
      <c r="A196" s="3">
        <v>188</v>
      </c>
      <c r="B19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96" s="33">
        <v>45331</v>
      </c>
      <c r="E196" s="3" t="s">
        <v>75</v>
      </c>
      <c r="F196" s="3">
        <f>_xlfn.XLOOKUP(Table10[[#This Row],[Location Name]],IBTP_Locations[Location Name],IBTP_Locations[Payee Name],"",,)</f>
        <v>0</v>
      </c>
      <c r="G196" s="3" t="s">
        <v>23</v>
      </c>
      <c r="H196" s="3" t="str">
        <f>_xlfn.XLOOKUP(Table10[[#This Row],[Location Name]],IBTP_Locations[Location Name],IBTP_Locations[Sales Rep],,,)</f>
        <v>Sarcyk, Neil</v>
      </c>
      <c r="I196" s="3" t="str">
        <f>_xlfn.XLOOKUP(Table10[[#This Row],[Location Name]],IBTP_Locations[Location Name],IBTP_Locations[Marketing Rep],,,)</f>
        <v>Combros</v>
      </c>
      <c r="J196" s="11">
        <f>ROUNDDOWN(IF(Table10[[#This Row],[Marketing Rep]]=0,0,_xlfn.XLOOKUP(Table10[[#This Row],[Marketing Rep]],Table12[Name],Table12[Commission %]))*Table10[[#This Row],[Ticket Count]],2)</f>
        <v>82.8</v>
      </c>
      <c r="K196" s="3" t="s">
        <v>2353</v>
      </c>
      <c r="L196" s="3" t="str">
        <f>_xlfn.XLOOKUP(Table10[[#This Row],[Serial '#]],Table5[Serial '#],Table5[Supplier],,,)</f>
        <v>GameCo</v>
      </c>
      <c r="M196" s="3" t="s">
        <v>349</v>
      </c>
      <c r="N196" s="9">
        <v>5520</v>
      </c>
      <c r="O196" s="36">
        <v>1</v>
      </c>
      <c r="P196" s="11">
        <v>5520</v>
      </c>
      <c r="Q196" s="11">
        <v>4560</v>
      </c>
      <c r="R196" s="11">
        <v>960</v>
      </c>
      <c r="S196" s="11">
        <v>331</v>
      </c>
      <c r="T196" s="11" t="str">
        <f>_xlfn.XLOOKUP(Table10[[#This Row],[Charity Association]],Table14[Charity Name],Table14[Billing Style],,,)</f>
        <v>Percentage</v>
      </c>
      <c r="U196" s="11">
        <v>337.2</v>
      </c>
      <c r="V196" s="15">
        <v>186</v>
      </c>
      <c r="W196" s="15">
        <v>96</v>
      </c>
      <c r="X196" s="11">
        <v>55.2</v>
      </c>
      <c r="Y196" s="69">
        <v>546</v>
      </c>
      <c r="Z196">
        <v>6568</v>
      </c>
      <c r="AA196" s="3">
        <f>IF(Table10[[#This Row],[Location Name]]=E195,AA195,AA195+1)</f>
        <v>1115</v>
      </c>
      <c r="AB196" s="33">
        <f>Table10[[#This Row],[Date]]+25</f>
        <v>45356</v>
      </c>
    </row>
    <row r="197" spans="1:28" ht="14.25" x14ac:dyDescent="0.45">
      <c r="A197" s="3">
        <v>189</v>
      </c>
      <c r="B19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97" s="33">
        <v>45332</v>
      </c>
      <c r="E197" s="3" t="s">
        <v>151</v>
      </c>
      <c r="F197" s="3">
        <f>_xlfn.XLOOKUP(Table10[[#This Row],[Location Name]],IBTP_Locations[Location Name],IBTP_Locations[Payee Name],"",,)</f>
        <v>0</v>
      </c>
      <c r="G197" s="3" t="s">
        <v>23</v>
      </c>
      <c r="H197" s="3" t="str">
        <f>_xlfn.XLOOKUP(Table10[[#This Row],[Location Name]],IBTP_Locations[Location Name],IBTP_Locations[Sales Rep],,,)</f>
        <v>Reese, Aaron J</v>
      </c>
      <c r="I197" s="3">
        <f>_xlfn.XLOOKUP(Table10[[#This Row],[Location Name]],IBTP_Locations[Location Name],IBTP_Locations[Marketing Rep],,,)</f>
        <v>0</v>
      </c>
      <c r="J197" s="11">
        <f>ROUNDDOWN(IF(Table10[[#This Row],[Marketing Rep]]=0,0,_xlfn.XLOOKUP(Table10[[#This Row],[Marketing Rep]],Table12[Name],Table12[Commission %]))*Table10[[#This Row],[Ticket Count]],2)</f>
        <v>0</v>
      </c>
      <c r="K197" s="3" t="s">
        <v>1748</v>
      </c>
      <c r="L197" s="3" t="str">
        <f>_xlfn.XLOOKUP(Table10[[#This Row],[Serial '#]],Table5[Serial '#],Table5[Supplier],,,)</f>
        <v>Bingo Boss</v>
      </c>
      <c r="M197" s="3" t="s">
        <v>374</v>
      </c>
      <c r="N197" s="9">
        <v>8064</v>
      </c>
      <c r="O197" s="36">
        <v>5</v>
      </c>
      <c r="P197" s="11">
        <v>40320</v>
      </c>
      <c r="Q197" s="11">
        <v>35480</v>
      </c>
      <c r="R197" s="11">
        <v>4840</v>
      </c>
      <c r="S197" s="11">
        <v>2419</v>
      </c>
      <c r="T197" s="11" t="str">
        <f>_xlfn.XLOOKUP(Table10[[#This Row],[Charity Association]],Table14[Charity Name],Table14[Billing Style],,,)</f>
        <v>Percentage</v>
      </c>
      <c r="U197" s="11">
        <v>1302.5</v>
      </c>
      <c r="V197" s="15">
        <v>415.3</v>
      </c>
      <c r="W197" s="15">
        <v>484</v>
      </c>
      <c r="X197" s="11">
        <v>403.2</v>
      </c>
      <c r="Y197" s="69">
        <v>5052</v>
      </c>
      <c r="Z197">
        <v>6569</v>
      </c>
      <c r="AA197" s="3">
        <f>IF(Table10[[#This Row],[Location Name]]=E196,AA196,AA196+1)</f>
        <v>1116</v>
      </c>
      <c r="AB197" s="33">
        <f>Table10[[#This Row],[Date]]+25</f>
        <v>45357</v>
      </c>
    </row>
    <row r="198" spans="1:28" ht="14.25" x14ac:dyDescent="0.45">
      <c r="A198" s="3">
        <v>190</v>
      </c>
      <c r="B19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98" s="33">
        <v>45332</v>
      </c>
      <c r="E198" s="3" t="s">
        <v>151</v>
      </c>
      <c r="F198" s="3">
        <f>_xlfn.XLOOKUP(Table10[[#This Row],[Location Name]],IBTP_Locations[Location Name],IBTP_Locations[Payee Name],"",,)</f>
        <v>0</v>
      </c>
      <c r="G198" s="3" t="s">
        <v>23</v>
      </c>
      <c r="H198" s="3" t="str">
        <f>_xlfn.XLOOKUP(Table10[[#This Row],[Location Name]],IBTP_Locations[Location Name],IBTP_Locations[Sales Rep],,,)</f>
        <v>Reese, Aaron J</v>
      </c>
      <c r="I198" s="3">
        <f>_xlfn.XLOOKUP(Table10[[#This Row],[Location Name]],IBTP_Locations[Location Name],IBTP_Locations[Marketing Rep],,,)</f>
        <v>0</v>
      </c>
      <c r="J198" s="11">
        <f>ROUNDDOWN(IF(Table10[[#This Row],[Marketing Rep]]=0,0,_xlfn.XLOOKUP(Table10[[#This Row],[Marketing Rep]],Table12[Name],Table12[Commission %]))*Table10[[#This Row],[Ticket Count]],2)</f>
        <v>0</v>
      </c>
      <c r="K198" s="3">
        <v>709051</v>
      </c>
      <c r="L198" s="3" t="str">
        <f>_xlfn.XLOOKUP(Table10[[#This Row],[Serial '#]],Table5[Serial '#],Table5[Supplier],,,)</f>
        <v>GameCo</v>
      </c>
      <c r="M198" s="3" t="s">
        <v>631</v>
      </c>
      <c r="N198" s="9">
        <v>885</v>
      </c>
      <c r="O198" s="36">
        <v>1</v>
      </c>
      <c r="P198" s="11">
        <v>885</v>
      </c>
      <c r="Q198" s="11">
        <v>650</v>
      </c>
      <c r="R198" s="11">
        <v>235</v>
      </c>
      <c r="S198" s="11">
        <v>53</v>
      </c>
      <c r="T198" s="11" t="str">
        <f>_xlfn.XLOOKUP(Table10[[#This Row],[Charity Association]],Table14[Charity Name],Table14[Billing Style],,,)</f>
        <v>Percentage</v>
      </c>
      <c r="U198" s="11">
        <v>71.849999999999994</v>
      </c>
      <c r="V198" s="15">
        <v>39</v>
      </c>
      <c r="W198" s="15">
        <v>24</v>
      </c>
      <c r="X198" s="11">
        <v>8.85</v>
      </c>
      <c r="Y198" s="69">
        <v>5052</v>
      </c>
      <c r="Z198">
        <v>6570</v>
      </c>
      <c r="AA198" s="3">
        <f>IF(Table10[[#This Row],[Location Name]]=E197,AA197,AA197+1)</f>
        <v>1116</v>
      </c>
      <c r="AB198" s="33">
        <f>Table10[[#This Row],[Date]]+25</f>
        <v>45357</v>
      </c>
    </row>
    <row r="199" spans="1:28" ht="14.25" x14ac:dyDescent="0.45">
      <c r="A199" s="3">
        <v>191</v>
      </c>
      <c r="B19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99" s="33">
        <v>45332</v>
      </c>
      <c r="E199" s="3" t="s">
        <v>151</v>
      </c>
      <c r="F199" s="3">
        <f>_xlfn.XLOOKUP(Table10[[#This Row],[Location Name]],IBTP_Locations[Location Name],IBTP_Locations[Payee Name],"",,)</f>
        <v>0</v>
      </c>
      <c r="G199" s="3" t="s">
        <v>23</v>
      </c>
      <c r="H199" s="3" t="str">
        <f>_xlfn.XLOOKUP(Table10[[#This Row],[Location Name]],IBTP_Locations[Location Name],IBTP_Locations[Sales Rep],,,)</f>
        <v>Reese, Aaron J</v>
      </c>
      <c r="I199" s="3">
        <f>_xlfn.XLOOKUP(Table10[[#This Row],[Location Name]],IBTP_Locations[Location Name],IBTP_Locations[Marketing Rep],,,)</f>
        <v>0</v>
      </c>
      <c r="J199" s="11">
        <f>ROUNDDOWN(IF(Table10[[#This Row],[Marketing Rep]]=0,0,_xlfn.XLOOKUP(Table10[[#This Row],[Marketing Rep]],Table12[Name],Table12[Commission %]))*Table10[[#This Row],[Ticket Count]],2)</f>
        <v>0</v>
      </c>
      <c r="K199" s="3" t="s">
        <v>1653</v>
      </c>
      <c r="L199" s="3" t="str">
        <f>_xlfn.XLOOKUP(Table10[[#This Row],[Serial '#]],Table5[Serial '#],Table5[Supplier],,,)</f>
        <v>GameCo</v>
      </c>
      <c r="M199" s="3" t="s">
        <v>3743</v>
      </c>
      <c r="N199" s="9">
        <v>6320</v>
      </c>
      <c r="O199" s="36">
        <v>1</v>
      </c>
      <c r="P199" s="11">
        <v>6320</v>
      </c>
      <c r="Q199" s="11">
        <v>4745</v>
      </c>
      <c r="R199" s="11">
        <v>1575</v>
      </c>
      <c r="S199" s="11">
        <v>379</v>
      </c>
      <c r="T199" s="11" t="str">
        <f>_xlfn.XLOOKUP(Table10[[#This Row],[Charity Association]],Table14[Charity Name],Table14[Billing Style],,,)</f>
        <v>Percentage</v>
      </c>
      <c r="U199" s="11">
        <v>433.2</v>
      </c>
      <c r="V199" s="15">
        <v>212</v>
      </c>
      <c r="W199" s="15">
        <v>158</v>
      </c>
      <c r="X199" s="11">
        <v>63.2</v>
      </c>
      <c r="Y199" s="69">
        <v>5052</v>
      </c>
      <c r="Z199">
        <v>6571</v>
      </c>
      <c r="AA199" s="3">
        <f>IF(Table10[[#This Row],[Location Name]]=E198,AA198,AA198+1)</f>
        <v>1116</v>
      </c>
      <c r="AB199" s="33">
        <f>Table10[[#This Row],[Date]]+25</f>
        <v>45357</v>
      </c>
    </row>
    <row r="200" spans="1:28" ht="14.25" x14ac:dyDescent="0.45">
      <c r="A200" s="3">
        <v>192</v>
      </c>
      <c r="B20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00" s="33">
        <v>45333</v>
      </c>
      <c r="E200" s="3" t="s">
        <v>300</v>
      </c>
      <c r="F200" s="3">
        <f>_xlfn.XLOOKUP(Table10[[#This Row],[Location Name]],IBTP_Locations[Location Name],IBTP_Locations[Payee Name],"",,)</f>
        <v>0</v>
      </c>
      <c r="G200" s="3" t="s">
        <v>23</v>
      </c>
      <c r="H200" s="3" t="str">
        <f>_xlfn.XLOOKUP(Table10[[#This Row],[Location Name]],IBTP_Locations[Location Name],IBTP_Locations[Sales Rep],,,)</f>
        <v>Sarcyk, Neil</v>
      </c>
      <c r="I200" s="3" t="str">
        <f>_xlfn.XLOOKUP(Table10[[#This Row],[Location Name]],IBTP_Locations[Location Name],IBTP_Locations[Marketing Rep],,,)</f>
        <v>M Comella Enterprises</v>
      </c>
      <c r="J200" s="11">
        <f>ROUNDDOWN(IF(Table10[[#This Row],[Marketing Rep]]=0,0,_xlfn.XLOOKUP(Table10[[#This Row],[Marketing Rep]],Table12[Name],Table12[Commission %]))*Table10[[#This Row],[Ticket Count]],2)</f>
        <v>76.5</v>
      </c>
      <c r="K200" s="3">
        <v>115896</v>
      </c>
      <c r="L200" s="3" t="str">
        <f>_xlfn.XLOOKUP(Table10[[#This Row],[Serial '#]],Table5[Serial '#],Table5[Supplier],,,)</f>
        <v>GameCo</v>
      </c>
      <c r="M200" s="3" t="s">
        <v>632</v>
      </c>
      <c r="N200" s="9">
        <v>5100</v>
      </c>
      <c r="O200" s="36">
        <v>2</v>
      </c>
      <c r="P200" s="11">
        <v>10200</v>
      </c>
      <c r="Q200" s="11">
        <v>8780</v>
      </c>
      <c r="R200" s="11">
        <v>1420</v>
      </c>
      <c r="S200" s="11">
        <v>612</v>
      </c>
      <c r="T200" s="11" t="str">
        <f>_xlfn.XLOOKUP(Table10[[#This Row],[Charity Association]],Table14[Charity Name],Table14[Billing Style],,,)</f>
        <v>Percentage</v>
      </c>
      <c r="U200" s="11">
        <v>499</v>
      </c>
      <c r="V200" s="15">
        <v>255</v>
      </c>
      <c r="W200" s="15">
        <v>142</v>
      </c>
      <c r="X200" s="11">
        <v>102</v>
      </c>
      <c r="Y200" s="69">
        <v>38537528</v>
      </c>
      <c r="Z200">
        <v>6572</v>
      </c>
      <c r="AA200" s="3">
        <f>IF(Table10[[#This Row],[Location Name]]=E199,AA199,AA199+1)</f>
        <v>1117</v>
      </c>
      <c r="AB200" s="33">
        <f>Table10[[#This Row],[Date]]+25</f>
        <v>45358</v>
      </c>
    </row>
    <row r="201" spans="1:28" ht="14.25" x14ac:dyDescent="0.45">
      <c r="A201" s="3">
        <v>193</v>
      </c>
      <c r="B20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01" s="33">
        <v>45334</v>
      </c>
      <c r="E201" s="3" t="s">
        <v>155</v>
      </c>
      <c r="F201" s="3" t="str">
        <f>_xlfn.XLOOKUP(Table10[[#This Row],[Location Name]],IBTP_Locations[Location Name],IBTP_Locations[Payee Name],"",,)</f>
        <v>Melron Inc DBA Mulligans</v>
      </c>
      <c r="G201" s="3" t="s">
        <v>23</v>
      </c>
      <c r="H201" s="3" t="str">
        <f>_xlfn.XLOOKUP(Table10[[#This Row],[Location Name]],IBTP_Locations[Location Name],IBTP_Locations[Sales Rep],,,)</f>
        <v>Sarcyk, Neil</v>
      </c>
      <c r="I201" s="3">
        <f>_xlfn.XLOOKUP(Table10[[#This Row],[Location Name]],IBTP_Locations[Location Name],IBTP_Locations[Marketing Rep],,,)</f>
        <v>0</v>
      </c>
      <c r="J201" s="11">
        <f>ROUNDDOWN(IF(Table10[[#This Row],[Marketing Rep]]=0,0,_xlfn.XLOOKUP(Table10[[#This Row],[Marketing Rep]],Table12[Name],Table12[Commission %]))*Table10[[#This Row],[Ticket Count]],2)</f>
        <v>0</v>
      </c>
      <c r="K201" s="3" t="s">
        <v>2356</v>
      </c>
      <c r="L201" s="3" t="str">
        <f>_xlfn.XLOOKUP(Table10[[#This Row],[Serial '#]],Table5[Serial '#],Table5[Supplier],,,)</f>
        <v>GameCo</v>
      </c>
      <c r="M201" s="3" t="s">
        <v>347</v>
      </c>
      <c r="N201" s="9">
        <v>9959</v>
      </c>
      <c r="O201" s="36">
        <v>1</v>
      </c>
      <c r="P201" s="11">
        <v>9959</v>
      </c>
      <c r="Q201" s="11">
        <v>7840</v>
      </c>
      <c r="R201" s="11">
        <v>2119</v>
      </c>
      <c r="S201" s="11">
        <v>597</v>
      </c>
      <c r="T201" s="11" t="str">
        <f>_xlfn.XLOOKUP(Table10[[#This Row],[Charity Association]],Table14[Charity Name],Table14[Billing Style],,,)</f>
        <v>Percentage</v>
      </c>
      <c r="U201" s="11">
        <v>671.59</v>
      </c>
      <c r="V201" s="15">
        <v>360</v>
      </c>
      <c r="W201" s="15">
        <v>212</v>
      </c>
      <c r="X201" s="11">
        <v>99.59</v>
      </c>
      <c r="Y201" s="69">
        <v>2786</v>
      </c>
      <c r="Z201">
        <v>6573</v>
      </c>
      <c r="AA201" s="3">
        <f>IF(Table10[[#This Row],[Location Name]]=E200,AA200,AA200+1)</f>
        <v>1118</v>
      </c>
      <c r="AB201" s="33">
        <f>Table10[[#This Row],[Date]]+25</f>
        <v>45359</v>
      </c>
    </row>
    <row r="202" spans="1:28" ht="14.25" x14ac:dyDescent="0.45">
      <c r="A202" s="3">
        <v>194</v>
      </c>
      <c r="B20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02" s="33">
        <v>45334</v>
      </c>
      <c r="E202" s="3" t="s">
        <v>155</v>
      </c>
      <c r="F202" s="3" t="str">
        <f>_xlfn.XLOOKUP(Table10[[#This Row],[Location Name]],IBTP_Locations[Location Name],IBTP_Locations[Payee Name],"",,)</f>
        <v>Melron Inc DBA Mulligans</v>
      </c>
      <c r="G202" s="3" t="s">
        <v>23</v>
      </c>
      <c r="H202" s="3" t="str">
        <f>_xlfn.XLOOKUP(Table10[[#This Row],[Location Name]],IBTP_Locations[Location Name],IBTP_Locations[Sales Rep],,,)</f>
        <v>Sarcyk, Neil</v>
      </c>
      <c r="I202" s="3">
        <f>_xlfn.XLOOKUP(Table10[[#This Row],[Location Name]],IBTP_Locations[Location Name],IBTP_Locations[Marketing Rep],,,)</f>
        <v>0</v>
      </c>
      <c r="J202" s="11">
        <f>ROUNDDOWN(IF(Table10[[#This Row],[Marketing Rep]]=0,0,_xlfn.XLOOKUP(Table10[[#This Row],[Marketing Rep]],Table12[Name],Table12[Commission %]))*Table10[[#This Row],[Ticket Count]],2)</f>
        <v>0</v>
      </c>
      <c r="K202" s="3" t="s">
        <v>2355</v>
      </c>
      <c r="L202" s="3" t="str">
        <f>_xlfn.XLOOKUP(Table10[[#This Row],[Serial '#]],Table5[Serial '#],Table5[Supplier],,,)</f>
        <v>GameCo</v>
      </c>
      <c r="M202" s="3" t="s">
        <v>349</v>
      </c>
      <c r="N202" s="9">
        <v>5520</v>
      </c>
      <c r="O202" s="36">
        <v>1</v>
      </c>
      <c r="P202" s="11">
        <v>5520</v>
      </c>
      <c r="Q202" s="11">
        <v>4560</v>
      </c>
      <c r="R202" s="11">
        <v>960</v>
      </c>
      <c r="S202" s="11">
        <v>331</v>
      </c>
      <c r="T202" s="11" t="str">
        <f>_xlfn.XLOOKUP(Table10[[#This Row],[Charity Association]],Table14[Charity Name],Table14[Billing Style],,,)</f>
        <v>Percentage</v>
      </c>
      <c r="U202" s="11">
        <v>337.2</v>
      </c>
      <c r="V202" s="15">
        <v>186</v>
      </c>
      <c r="W202" s="15">
        <v>96</v>
      </c>
      <c r="X202" s="11">
        <v>55.2</v>
      </c>
      <c r="Y202" s="69">
        <v>2786</v>
      </c>
      <c r="Z202">
        <v>6574</v>
      </c>
      <c r="AA202" s="3">
        <f>IF(Table10[[#This Row],[Location Name]]=E201,AA201,AA201+1)</f>
        <v>1118</v>
      </c>
      <c r="AB202" s="33">
        <f>Table10[[#This Row],[Date]]+25</f>
        <v>45359</v>
      </c>
    </row>
    <row r="203" spans="1:28" ht="14.25" x14ac:dyDescent="0.45">
      <c r="A203" s="3">
        <v>195</v>
      </c>
      <c r="B20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03" s="33">
        <v>45334</v>
      </c>
      <c r="E203" s="3" t="s">
        <v>155</v>
      </c>
      <c r="F203" s="3" t="str">
        <f>_xlfn.XLOOKUP(Table10[[#This Row],[Location Name]],IBTP_Locations[Location Name],IBTP_Locations[Payee Name],"",,)</f>
        <v>Melron Inc DBA Mulligans</v>
      </c>
      <c r="G203" s="3" t="s">
        <v>23</v>
      </c>
      <c r="H203" s="3" t="str">
        <f>_xlfn.XLOOKUP(Table10[[#This Row],[Location Name]],IBTP_Locations[Location Name],IBTP_Locations[Sales Rep],,,)</f>
        <v>Sarcyk, Neil</v>
      </c>
      <c r="I203" s="3">
        <f>_xlfn.XLOOKUP(Table10[[#This Row],[Location Name]],IBTP_Locations[Location Name],IBTP_Locations[Marketing Rep],,,)</f>
        <v>0</v>
      </c>
      <c r="J203" s="11">
        <f>ROUNDDOWN(IF(Table10[[#This Row],[Marketing Rep]]=0,0,_xlfn.XLOOKUP(Table10[[#This Row],[Marketing Rep]],Table12[Name],Table12[Commission %]))*Table10[[#This Row],[Ticket Count]],2)</f>
        <v>0</v>
      </c>
      <c r="K203" s="3" t="s">
        <v>2354</v>
      </c>
      <c r="L203" s="3" t="str">
        <f>_xlfn.XLOOKUP(Table10[[#This Row],[Serial '#]],Table5[Serial '#],Table5[Supplier],,,)</f>
        <v>GameCo</v>
      </c>
      <c r="M203" s="3" t="s">
        <v>349</v>
      </c>
      <c r="N203" s="9">
        <v>5520</v>
      </c>
      <c r="O203" s="36">
        <v>1</v>
      </c>
      <c r="P203" s="11">
        <v>5520</v>
      </c>
      <c r="Q203" s="11">
        <v>4560</v>
      </c>
      <c r="R203" s="11">
        <v>960</v>
      </c>
      <c r="S203" s="11">
        <v>331</v>
      </c>
      <c r="T203" s="11" t="str">
        <f>_xlfn.XLOOKUP(Table10[[#This Row],[Charity Association]],Table14[Charity Name],Table14[Billing Style],,,)</f>
        <v>Percentage</v>
      </c>
      <c r="U203" s="11">
        <v>337.2</v>
      </c>
      <c r="V203" s="15">
        <v>186</v>
      </c>
      <c r="W203" s="15">
        <v>96</v>
      </c>
      <c r="X203" s="11">
        <v>55.2</v>
      </c>
      <c r="Y203" s="69">
        <v>2786</v>
      </c>
      <c r="Z203">
        <v>6575</v>
      </c>
      <c r="AA203" s="3">
        <f>IF(Table10[[#This Row],[Location Name]]=E202,AA202,AA202+1)</f>
        <v>1118</v>
      </c>
      <c r="AB203" s="33">
        <f>Table10[[#This Row],[Date]]+25</f>
        <v>45359</v>
      </c>
    </row>
    <row r="204" spans="1:28" ht="14.25" x14ac:dyDescent="0.45">
      <c r="A204" s="3">
        <v>196</v>
      </c>
      <c r="B20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04" s="33">
        <v>45334</v>
      </c>
      <c r="E204" s="3" t="s">
        <v>155</v>
      </c>
      <c r="F204" s="3" t="str">
        <f>_xlfn.XLOOKUP(Table10[[#This Row],[Location Name]],IBTP_Locations[Location Name],IBTP_Locations[Payee Name],"",,)</f>
        <v>Melron Inc DBA Mulligans</v>
      </c>
      <c r="G204" s="3" t="s">
        <v>23</v>
      </c>
      <c r="H204" s="3" t="str">
        <f>_xlfn.XLOOKUP(Table10[[#This Row],[Location Name]],IBTP_Locations[Location Name],IBTP_Locations[Sales Rep],,,)</f>
        <v>Sarcyk, Neil</v>
      </c>
      <c r="I204" s="3">
        <f>_xlfn.XLOOKUP(Table10[[#This Row],[Location Name]],IBTP_Locations[Location Name],IBTP_Locations[Marketing Rep],,,)</f>
        <v>0</v>
      </c>
      <c r="J204" s="11">
        <f>ROUNDDOWN(IF(Table10[[#This Row],[Marketing Rep]]=0,0,_xlfn.XLOOKUP(Table10[[#This Row],[Marketing Rep]],Table12[Name],Table12[Commission %]))*Table10[[#This Row],[Ticket Count]],2)</f>
        <v>0</v>
      </c>
      <c r="K204" s="3" t="s">
        <v>1654</v>
      </c>
      <c r="L204" s="3" t="str">
        <f>_xlfn.XLOOKUP(Table10[[#This Row],[Serial '#]],Table5[Serial '#],Table5[Supplier],,,)</f>
        <v>GameCo</v>
      </c>
      <c r="M204" s="3" t="s">
        <v>3743</v>
      </c>
      <c r="N204" s="9">
        <v>6320</v>
      </c>
      <c r="O204" s="36">
        <v>1</v>
      </c>
      <c r="P204" s="11">
        <v>6320</v>
      </c>
      <c r="Q204" s="11">
        <v>4745</v>
      </c>
      <c r="R204" s="11">
        <v>1575</v>
      </c>
      <c r="S204" s="11">
        <v>379</v>
      </c>
      <c r="T204" s="11" t="str">
        <f>_xlfn.XLOOKUP(Table10[[#This Row],[Charity Association]],Table14[Charity Name],Table14[Billing Style],,,)</f>
        <v>Percentage</v>
      </c>
      <c r="U204" s="11">
        <v>433.2</v>
      </c>
      <c r="V204" s="15">
        <v>212</v>
      </c>
      <c r="W204" s="15">
        <v>158</v>
      </c>
      <c r="X204" s="11">
        <v>63.2</v>
      </c>
      <c r="Y204" s="69">
        <v>2786</v>
      </c>
      <c r="Z204">
        <v>6576</v>
      </c>
      <c r="AA204" s="3">
        <f>IF(Table10[[#This Row],[Location Name]]=E203,AA203,AA203+1)</f>
        <v>1118</v>
      </c>
      <c r="AB204" s="33">
        <f>Table10[[#This Row],[Date]]+25</f>
        <v>45359</v>
      </c>
    </row>
    <row r="205" spans="1:28" ht="14.25" x14ac:dyDescent="0.45">
      <c r="A205" s="3">
        <v>197</v>
      </c>
      <c r="B20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05" s="33">
        <v>45334</v>
      </c>
      <c r="E205" s="3" t="s">
        <v>155</v>
      </c>
      <c r="F205" s="3" t="str">
        <f>_xlfn.XLOOKUP(Table10[[#This Row],[Location Name]],IBTP_Locations[Location Name],IBTP_Locations[Payee Name],"",,)</f>
        <v>Melron Inc DBA Mulligans</v>
      </c>
      <c r="G205" s="3" t="s">
        <v>23</v>
      </c>
      <c r="H205" s="3" t="str">
        <f>_xlfn.XLOOKUP(Table10[[#This Row],[Location Name]],IBTP_Locations[Location Name],IBTP_Locations[Sales Rep],,,)</f>
        <v>Sarcyk, Neil</v>
      </c>
      <c r="I205" s="3">
        <f>_xlfn.XLOOKUP(Table10[[#This Row],[Location Name]],IBTP_Locations[Location Name],IBTP_Locations[Marketing Rep],,,)</f>
        <v>0</v>
      </c>
      <c r="J205" s="11">
        <f>ROUNDDOWN(IF(Table10[[#This Row],[Marketing Rep]]=0,0,_xlfn.XLOOKUP(Table10[[#This Row],[Marketing Rep]],Table12[Name],Table12[Commission %]))*Table10[[#This Row],[Ticket Count]],2)</f>
        <v>0</v>
      </c>
      <c r="K205" s="3" t="s">
        <v>1655</v>
      </c>
      <c r="L205" s="3" t="str">
        <f>_xlfn.XLOOKUP(Table10[[#This Row],[Serial '#]],Table5[Serial '#],Table5[Supplier],,,)</f>
        <v>GameCo</v>
      </c>
      <c r="M205" s="3" t="s">
        <v>583</v>
      </c>
      <c r="N205" s="9">
        <v>6320</v>
      </c>
      <c r="O205" s="36">
        <v>1</v>
      </c>
      <c r="P205" s="11">
        <v>6320</v>
      </c>
      <c r="Q205" s="11">
        <v>4745</v>
      </c>
      <c r="R205" s="11">
        <v>1575</v>
      </c>
      <c r="S205" s="11">
        <v>379</v>
      </c>
      <c r="T205" s="11" t="str">
        <f>_xlfn.XLOOKUP(Table10[[#This Row],[Charity Association]],Table14[Charity Name],Table14[Billing Style],,,)</f>
        <v>Percentage</v>
      </c>
      <c r="U205" s="11">
        <v>433.2</v>
      </c>
      <c r="V205" s="15">
        <v>212</v>
      </c>
      <c r="W205" s="15">
        <v>158</v>
      </c>
      <c r="X205" s="11">
        <v>63.2</v>
      </c>
      <c r="Y205" s="69">
        <v>2786</v>
      </c>
      <c r="Z205">
        <v>6577</v>
      </c>
      <c r="AA205" s="3">
        <f>IF(Table10[[#This Row],[Location Name]]=E204,AA204,AA204+1)</f>
        <v>1118</v>
      </c>
      <c r="AB205" s="33">
        <f>Table10[[#This Row],[Date]]+25</f>
        <v>45359</v>
      </c>
    </row>
    <row r="206" spans="1:28" ht="14.25" x14ac:dyDescent="0.45">
      <c r="A206" s="3">
        <v>198</v>
      </c>
      <c r="B20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06" s="33">
        <v>45335</v>
      </c>
      <c r="E206" s="3" t="s">
        <v>175</v>
      </c>
      <c r="F206" s="3">
        <f>_xlfn.XLOOKUP(Table10[[#This Row],[Location Name]],IBTP_Locations[Location Name],IBTP_Locations[Payee Name],"",,)</f>
        <v>0</v>
      </c>
      <c r="G206" s="3" t="s">
        <v>23</v>
      </c>
      <c r="H206" s="3" t="str">
        <f>_xlfn.XLOOKUP(Table10[[#This Row],[Location Name]],IBTP_Locations[Location Name],IBTP_Locations[Sales Rep],,,)</f>
        <v>Sarcyk, Neil</v>
      </c>
      <c r="I206" s="3" t="str">
        <f>_xlfn.XLOOKUP(Table10[[#This Row],[Location Name]],IBTP_Locations[Location Name],IBTP_Locations[Marketing Rep],,,)</f>
        <v>M Comella Enterprises</v>
      </c>
      <c r="J206" s="11">
        <f>ROUNDDOWN(IF(Table10[[#This Row],[Marketing Rep]]=0,0,_xlfn.XLOOKUP(Table10[[#This Row],[Marketing Rep]],Table12[Name],Table12[Commission %]))*Table10[[#This Row],[Ticket Count]],2)</f>
        <v>82.8</v>
      </c>
      <c r="K206" s="3" t="s">
        <v>2357</v>
      </c>
      <c r="L206" s="3" t="str">
        <f>_xlfn.XLOOKUP(Table10[[#This Row],[Serial '#]],Table5[Serial '#],Table5[Supplier],,,)</f>
        <v>GameCo</v>
      </c>
      <c r="M206" s="3" t="s">
        <v>349</v>
      </c>
      <c r="N206" s="9">
        <v>5520</v>
      </c>
      <c r="O206" s="36">
        <v>1</v>
      </c>
      <c r="P206" s="11">
        <v>5520</v>
      </c>
      <c r="Q206" s="11">
        <v>4560</v>
      </c>
      <c r="R206" s="11">
        <v>960</v>
      </c>
      <c r="S206" s="11">
        <v>331</v>
      </c>
      <c r="T206" s="11" t="str">
        <f>_xlfn.XLOOKUP(Table10[[#This Row],[Charity Association]],Table14[Charity Name],Table14[Billing Style],,,)</f>
        <v>Percentage</v>
      </c>
      <c r="U206" s="11">
        <v>337.2</v>
      </c>
      <c r="V206" s="15">
        <v>186</v>
      </c>
      <c r="W206" s="15">
        <v>96</v>
      </c>
      <c r="X206" s="11">
        <v>55.2</v>
      </c>
      <c r="Y206" s="69">
        <v>38547167</v>
      </c>
      <c r="Z206">
        <v>6578</v>
      </c>
      <c r="AA206" s="3">
        <f>IF(Table10[[#This Row],[Location Name]]=E205,AA205,AA205+1)</f>
        <v>1119</v>
      </c>
      <c r="AB206" s="33">
        <f>Table10[[#This Row],[Date]]+25</f>
        <v>45360</v>
      </c>
    </row>
    <row r="207" spans="1:28" ht="14.25" x14ac:dyDescent="0.45">
      <c r="A207" s="3">
        <v>199</v>
      </c>
      <c r="B20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07" s="33">
        <v>45335</v>
      </c>
      <c r="E207" s="3" t="s">
        <v>105</v>
      </c>
      <c r="F207" s="3">
        <f>_xlfn.XLOOKUP(Table10[[#This Row],[Location Name]],IBTP_Locations[Location Name],IBTP_Locations[Payee Name],"",,)</f>
        <v>0</v>
      </c>
      <c r="G207" s="3" t="s">
        <v>24</v>
      </c>
      <c r="H207" s="3" t="str">
        <f>_xlfn.XLOOKUP(Table10[[#This Row],[Location Name]],IBTP_Locations[Location Name],IBTP_Locations[Sales Rep],,,)</f>
        <v>Sarcyk, Neil</v>
      </c>
      <c r="I207" s="3" t="str">
        <f>_xlfn.XLOOKUP(Table10[[#This Row],[Location Name]],IBTP_Locations[Location Name],IBTP_Locations[Marketing Rep],,,)</f>
        <v>M Comella Enterprises</v>
      </c>
      <c r="J207" s="11">
        <f>ROUNDDOWN(IF(Table10[[#This Row],[Marketing Rep]]=0,0,_xlfn.XLOOKUP(Table10[[#This Row],[Marketing Rep]],Table12[Name],Table12[Commission %]))*Table10[[#This Row],[Ticket Count]],2)</f>
        <v>82.8</v>
      </c>
      <c r="K207" s="3" t="s">
        <v>2358</v>
      </c>
      <c r="L207" s="3" t="str">
        <f>_xlfn.XLOOKUP(Table10[[#This Row],[Serial '#]],Table5[Serial '#],Table5[Supplier],,,)</f>
        <v>GameCo</v>
      </c>
      <c r="M207" s="3" t="s">
        <v>349</v>
      </c>
      <c r="N207" s="9">
        <v>5520</v>
      </c>
      <c r="O207" s="36">
        <v>1</v>
      </c>
      <c r="P207" s="11">
        <v>5520</v>
      </c>
      <c r="Q207" s="11">
        <v>4560</v>
      </c>
      <c r="R207" s="11">
        <v>960</v>
      </c>
      <c r="S207" s="11">
        <v>331</v>
      </c>
      <c r="T207" s="11" t="str">
        <f>_xlfn.XLOOKUP(Table10[[#This Row],[Charity Association]],Table14[Charity Name],Table14[Billing Style],,,)</f>
        <v>Flat Per Ticket</v>
      </c>
      <c r="U207" s="11">
        <v>358.8</v>
      </c>
      <c r="V207" s="15">
        <v>186</v>
      </c>
      <c r="W207" s="15">
        <v>358.8</v>
      </c>
      <c r="X207" s="11">
        <v>0</v>
      </c>
      <c r="Y207" s="69">
        <v>687</v>
      </c>
      <c r="Z207">
        <v>9015</v>
      </c>
      <c r="AA207" s="3">
        <f>IF(Table10[[#This Row],[Location Name]]=E206,AA206,AA206+1)</f>
        <v>1120</v>
      </c>
      <c r="AB207" s="33">
        <f>Table10[[#This Row],[Date]]+25</f>
        <v>45360</v>
      </c>
    </row>
    <row r="208" spans="1:28" ht="14.25" x14ac:dyDescent="0.45">
      <c r="A208" s="3">
        <v>200</v>
      </c>
      <c r="B20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08" s="33">
        <v>45335</v>
      </c>
      <c r="E208" s="3" t="s">
        <v>105</v>
      </c>
      <c r="F208" s="3">
        <f>_xlfn.XLOOKUP(Table10[[#This Row],[Location Name]],IBTP_Locations[Location Name],IBTP_Locations[Payee Name],"",,)</f>
        <v>0</v>
      </c>
      <c r="G208" s="3" t="s">
        <v>24</v>
      </c>
      <c r="H208" s="3" t="str">
        <f>_xlfn.XLOOKUP(Table10[[#This Row],[Location Name]],IBTP_Locations[Location Name],IBTP_Locations[Sales Rep],,,)</f>
        <v>Sarcyk, Neil</v>
      </c>
      <c r="I208" s="3" t="str">
        <f>_xlfn.XLOOKUP(Table10[[#This Row],[Location Name]],IBTP_Locations[Location Name],IBTP_Locations[Marketing Rep],,,)</f>
        <v>M Comella Enterprises</v>
      </c>
      <c r="J208" s="11">
        <f>ROUNDDOWN(IF(Table10[[#This Row],[Marketing Rep]]=0,0,_xlfn.XLOOKUP(Table10[[#This Row],[Marketing Rep]],Table12[Name],Table12[Commission %]))*Table10[[#This Row],[Ticket Count]],2)</f>
        <v>45</v>
      </c>
      <c r="K208" s="3" t="s">
        <v>3708</v>
      </c>
      <c r="L208" s="3" t="e">
        <f>_xlfn.XLOOKUP(Table10[[#This Row],[Serial '#]],Table5[Serial '#],Table5[Supplier],,,)</f>
        <v>#N/A</v>
      </c>
      <c r="M208" s="3" t="s">
        <v>352</v>
      </c>
      <c r="N208" s="9">
        <v>3000</v>
      </c>
      <c r="O208" s="36">
        <v>1</v>
      </c>
      <c r="P208" s="11">
        <v>3000</v>
      </c>
      <c r="Q208" s="11">
        <v>2250</v>
      </c>
      <c r="R208" s="11">
        <v>750</v>
      </c>
      <c r="S208" s="11">
        <v>180</v>
      </c>
      <c r="T208" s="11" t="str">
        <f>_xlfn.XLOOKUP(Table10[[#This Row],[Charity Association]],Table14[Charity Name],Table14[Billing Style],,,)</f>
        <v>Flat Per Ticket</v>
      </c>
      <c r="U208" s="11">
        <v>195</v>
      </c>
      <c r="V208" s="15">
        <v>85</v>
      </c>
      <c r="W208" s="15">
        <v>195</v>
      </c>
      <c r="X208" s="11">
        <v>0</v>
      </c>
      <c r="Y208" s="69">
        <v>687</v>
      </c>
      <c r="Z208">
        <v>9016</v>
      </c>
      <c r="AA208" s="3">
        <f>IF(Table10[[#This Row],[Location Name]]=E207,AA207,AA207+1)</f>
        <v>1120</v>
      </c>
      <c r="AB208" s="33">
        <f>Table10[[#This Row],[Date]]+25</f>
        <v>45360</v>
      </c>
    </row>
    <row r="209" spans="1:28" ht="14.25" x14ac:dyDescent="0.45">
      <c r="A209" s="3">
        <v>201</v>
      </c>
      <c r="B20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09" s="33">
        <v>45335</v>
      </c>
      <c r="E209" s="3" t="s">
        <v>163</v>
      </c>
      <c r="F209" s="3">
        <f>_xlfn.XLOOKUP(Table10[[#This Row],[Location Name]],IBTP_Locations[Location Name],IBTP_Locations[Payee Name],"",,)</f>
        <v>0</v>
      </c>
      <c r="G209" s="3" t="s">
        <v>24</v>
      </c>
      <c r="H209" s="3" t="str">
        <f>_xlfn.XLOOKUP(Table10[[#This Row],[Location Name]],IBTP_Locations[Location Name],IBTP_Locations[Sales Rep],,,)</f>
        <v>Sarcyk, Neil</v>
      </c>
      <c r="I209" s="3">
        <f>_xlfn.XLOOKUP(Table10[[#This Row],[Location Name]],IBTP_Locations[Location Name],IBTP_Locations[Marketing Rep],,,)</f>
        <v>0</v>
      </c>
      <c r="J209" s="11">
        <f>ROUNDDOWN(IF(Table10[[#This Row],[Marketing Rep]]=0,0,_xlfn.XLOOKUP(Table10[[#This Row],[Marketing Rep]],Table12[Name],Table12[Commission %]))*Table10[[#This Row],[Ticket Count]],2)</f>
        <v>0</v>
      </c>
      <c r="K209" s="3" t="s">
        <v>3709</v>
      </c>
      <c r="L209" s="3" t="e">
        <f>_xlfn.XLOOKUP(Table10[[#This Row],[Serial '#]],Table5[Serial '#],Table5[Supplier],,,)</f>
        <v>#N/A</v>
      </c>
      <c r="M209" s="3" t="s">
        <v>552</v>
      </c>
      <c r="N209" s="9">
        <v>5520</v>
      </c>
      <c r="O209" s="36">
        <v>1</v>
      </c>
      <c r="P209" s="11">
        <v>5520</v>
      </c>
      <c r="Q209" s="11">
        <v>4520</v>
      </c>
      <c r="R209" s="11">
        <v>1000</v>
      </c>
      <c r="S209" s="11">
        <v>240</v>
      </c>
      <c r="T209" s="11" t="str">
        <f>_xlfn.XLOOKUP(Table10[[#This Row],[Charity Association]],Table14[Charity Name],Table14[Billing Style],,,)</f>
        <v>Flat Per Ticket</v>
      </c>
      <c r="U209" s="11">
        <v>260</v>
      </c>
      <c r="V209" s="15">
        <v>125</v>
      </c>
      <c r="W209" s="15">
        <v>135</v>
      </c>
      <c r="X209" s="11"/>
      <c r="Y209" s="69">
        <v>1925</v>
      </c>
      <c r="Z209">
        <v>9017</v>
      </c>
      <c r="AA209" s="3">
        <f>IF(Table10[[#This Row],[Location Name]]=E208,AA208,AA208+1)</f>
        <v>1121</v>
      </c>
      <c r="AB209" s="33">
        <f>Table10[[#This Row],[Date]]+25</f>
        <v>45360</v>
      </c>
    </row>
    <row r="210" spans="1:28" ht="14.25" x14ac:dyDescent="0.45">
      <c r="A210" s="3">
        <v>202</v>
      </c>
      <c r="B21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10" s="33">
        <v>45335</v>
      </c>
      <c r="E210" s="3" t="s">
        <v>163</v>
      </c>
      <c r="F210" s="3">
        <f>_xlfn.XLOOKUP(Table10[[#This Row],[Location Name]],IBTP_Locations[Location Name],IBTP_Locations[Payee Name],"",,)</f>
        <v>0</v>
      </c>
      <c r="G210" s="3" t="s">
        <v>24</v>
      </c>
      <c r="H210" s="3" t="str">
        <f>_xlfn.XLOOKUP(Table10[[#This Row],[Location Name]],IBTP_Locations[Location Name],IBTP_Locations[Sales Rep],,,)</f>
        <v>Sarcyk, Neil</v>
      </c>
      <c r="I210" s="3">
        <f>_xlfn.XLOOKUP(Table10[[#This Row],[Location Name]],IBTP_Locations[Location Name],IBTP_Locations[Marketing Rep],,,)</f>
        <v>0</v>
      </c>
      <c r="J210" s="11">
        <f>ROUNDDOWN(IF(Table10[[#This Row],[Marketing Rep]]=0,0,_xlfn.XLOOKUP(Table10[[#This Row],[Marketing Rep]],Table12[Name],Table12[Commission %]))*Table10[[#This Row],[Ticket Count]],2)</f>
        <v>0</v>
      </c>
      <c r="K210" s="3" t="s">
        <v>2128</v>
      </c>
      <c r="L210" s="3" t="str">
        <f>_xlfn.XLOOKUP(Table10[[#This Row],[Serial '#]],Table5[Serial '#],Table5[Supplier],,,)</f>
        <v>GameCo</v>
      </c>
      <c r="M210" s="3" t="s">
        <v>613</v>
      </c>
      <c r="N210" s="9">
        <v>4560</v>
      </c>
      <c r="O210" s="36">
        <v>1</v>
      </c>
      <c r="P210" s="11">
        <v>4560</v>
      </c>
      <c r="Q210" s="11">
        <v>3460</v>
      </c>
      <c r="R210" s="11">
        <v>1100</v>
      </c>
      <c r="S210" s="11">
        <v>273</v>
      </c>
      <c r="T210" s="11" t="str">
        <f>_xlfn.XLOOKUP(Table10[[#This Row],[Charity Association]],Table14[Charity Name],Table14[Billing Style],,,)</f>
        <v>Flat Per Ticket</v>
      </c>
      <c r="U210" s="11">
        <v>296.39999999999998</v>
      </c>
      <c r="V210" s="15">
        <v>146</v>
      </c>
      <c r="W210" s="15">
        <v>150.4</v>
      </c>
      <c r="X210" s="11"/>
      <c r="Y210" s="69">
        <v>1925</v>
      </c>
      <c r="Z210">
        <v>9018</v>
      </c>
      <c r="AA210" s="3">
        <f>IF(Table10[[#This Row],[Location Name]]=E209,AA209,AA209+1)</f>
        <v>1121</v>
      </c>
      <c r="AB210" s="33">
        <f>Table10[[#This Row],[Date]]+25</f>
        <v>45360</v>
      </c>
    </row>
    <row r="211" spans="1:28" ht="14.25" x14ac:dyDescent="0.45">
      <c r="A211" s="3">
        <v>203</v>
      </c>
      <c r="B21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11" s="33">
        <v>45336</v>
      </c>
      <c r="E211" s="3" t="s">
        <v>70</v>
      </c>
      <c r="F211" s="3">
        <f>_xlfn.XLOOKUP(Table10[[#This Row],[Location Name]],IBTP_Locations[Location Name],IBTP_Locations[Payee Name],"",,)</f>
        <v>0</v>
      </c>
      <c r="G211" s="3" t="s">
        <v>20</v>
      </c>
      <c r="H211" s="3" t="str">
        <f>_xlfn.XLOOKUP(Table10[[#This Row],[Location Name]],IBTP_Locations[Location Name],IBTP_Locations[Sales Rep],,,)</f>
        <v>Sarcyk, Neil</v>
      </c>
      <c r="I211" s="3" t="str">
        <f>_xlfn.XLOOKUP(Table10[[#This Row],[Location Name]],IBTP_Locations[Location Name],IBTP_Locations[Marketing Rep],,,)</f>
        <v>M Comella Enterprises</v>
      </c>
      <c r="J211" s="11">
        <f>ROUNDDOWN(IF(Table10[[#This Row],[Marketing Rep]]=0,0,_xlfn.XLOOKUP(Table10[[#This Row],[Marketing Rep]],Table12[Name],Table12[Commission %]))*Table10[[#This Row],[Ticket Count]],2)</f>
        <v>94.8</v>
      </c>
      <c r="K211" s="3" t="s">
        <v>2359</v>
      </c>
      <c r="L211" s="3" t="str">
        <f>_xlfn.XLOOKUP(Table10[[#This Row],[Serial '#]],Table5[Serial '#],Table5[Supplier],,,)</f>
        <v>GameCo</v>
      </c>
      <c r="M211" s="3" t="s">
        <v>3742</v>
      </c>
      <c r="N211" s="9">
        <v>6320</v>
      </c>
      <c r="O211" s="36">
        <v>1</v>
      </c>
      <c r="P211" s="11">
        <v>6320</v>
      </c>
      <c r="Q211" s="11">
        <v>4745</v>
      </c>
      <c r="R211" s="11">
        <v>1575</v>
      </c>
      <c r="S211" s="11">
        <v>379</v>
      </c>
      <c r="T211" s="11" t="str">
        <f>_xlfn.XLOOKUP(Table10[[#This Row],[Charity Association]],Table14[Charity Name],Table14[Billing Style],,,)</f>
        <v>Flat Per Ticket</v>
      </c>
      <c r="U211" s="11">
        <v>410.8</v>
      </c>
      <c r="V211" s="15">
        <v>212</v>
      </c>
      <c r="W211" s="15">
        <v>198.8</v>
      </c>
      <c r="X211" s="11"/>
      <c r="Y211" s="69">
        <v>9816</v>
      </c>
      <c r="Z211">
        <v>1133</v>
      </c>
      <c r="AA211" s="3">
        <f>IF(Table10[[#This Row],[Location Name]]=E210,AA210,AA210+1)</f>
        <v>1122</v>
      </c>
      <c r="AB211" s="33">
        <f>Table10[[#This Row],[Date]]+25</f>
        <v>45361</v>
      </c>
    </row>
    <row r="212" spans="1:28" ht="14.25" x14ac:dyDescent="0.45">
      <c r="A212" s="3">
        <v>204</v>
      </c>
      <c r="B21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12" s="33">
        <v>45336</v>
      </c>
      <c r="E212" s="3" t="s">
        <v>70</v>
      </c>
      <c r="F212" s="3">
        <f>_xlfn.XLOOKUP(Table10[[#This Row],[Location Name]],IBTP_Locations[Location Name],IBTP_Locations[Payee Name],"",,)</f>
        <v>0</v>
      </c>
      <c r="G212" s="3" t="s">
        <v>20</v>
      </c>
      <c r="H212" s="3" t="str">
        <f>_xlfn.XLOOKUP(Table10[[#This Row],[Location Name]],IBTP_Locations[Location Name],IBTP_Locations[Sales Rep],,,)</f>
        <v>Sarcyk, Neil</v>
      </c>
      <c r="I212" s="3" t="str">
        <f>_xlfn.XLOOKUP(Table10[[#This Row],[Location Name]],IBTP_Locations[Location Name],IBTP_Locations[Marketing Rep],,,)</f>
        <v>M Comella Enterprises</v>
      </c>
      <c r="J212" s="11">
        <f>ROUNDDOWN(IF(Table10[[#This Row],[Marketing Rep]]=0,0,_xlfn.XLOOKUP(Table10[[#This Row],[Marketing Rep]],Table12[Name],Table12[Commission %]))*Table10[[#This Row],[Ticket Count]],2)</f>
        <v>94.8</v>
      </c>
      <c r="K212" s="3" t="s">
        <v>2244</v>
      </c>
      <c r="L212" s="3" t="str">
        <f>_xlfn.XLOOKUP(Table10[[#This Row],[Serial '#]],Table5[Serial '#],Table5[Supplier],,,)</f>
        <v>GameCo</v>
      </c>
      <c r="M212" s="3" t="s">
        <v>606</v>
      </c>
      <c r="N212" s="9">
        <v>6320</v>
      </c>
      <c r="O212" s="36">
        <v>1</v>
      </c>
      <c r="P212" s="11">
        <v>6320</v>
      </c>
      <c r="Q212" s="11">
        <v>4745</v>
      </c>
      <c r="R212" s="11">
        <v>1575</v>
      </c>
      <c r="S212" s="11">
        <v>379</v>
      </c>
      <c r="T212" s="11" t="str">
        <f>_xlfn.XLOOKUP(Table10[[#This Row],[Charity Association]],Table14[Charity Name],Table14[Billing Style],,,)</f>
        <v>Flat Per Ticket</v>
      </c>
      <c r="U212" s="11">
        <v>410.8</v>
      </c>
      <c r="V212" s="15">
        <v>212</v>
      </c>
      <c r="W212" s="15">
        <v>198.8</v>
      </c>
      <c r="X212" s="11"/>
      <c r="Y212" s="69">
        <v>9816</v>
      </c>
      <c r="Z212">
        <v>1134</v>
      </c>
      <c r="AA212" s="3">
        <f>IF(Table10[[#This Row],[Location Name]]=E211,AA211,AA211+1)</f>
        <v>1122</v>
      </c>
      <c r="AB212" s="33">
        <f>Table10[[#This Row],[Date]]+25</f>
        <v>45361</v>
      </c>
    </row>
    <row r="213" spans="1:28" ht="14.25" x14ac:dyDescent="0.45">
      <c r="A213" s="3">
        <v>205</v>
      </c>
      <c r="B21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13" s="33">
        <v>45336</v>
      </c>
      <c r="E213" s="3" t="s">
        <v>181</v>
      </c>
      <c r="F213" s="3">
        <f>_xlfn.XLOOKUP(Table10[[#This Row],[Location Name]],IBTP_Locations[Location Name],IBTP_Locations[Payee Name],"",,)</f>
        <v>0</v>
      </c>
      <c r="G213" s="3" t="s">
        <v>20</v>
      </c>
      <c r="H213" s="3" t="str">
        <f>_xlfn.XLOOKUP(Table10[[#This Row],[Location Name]],IBTP_Locations[Location Name],IBTP_Locations[Sales Rep],,,)</f>
        <v>Sarcyk, Neil</v>
      </c>
      <c r="I213" s="3" t="str">
        <f>_xlfn.XLOOKUP(Table10[[#This Row],[Location Name]],IBTP_Locations[Location Name],IBTP_Locations[Marketing Rep],,,)</f>
        <v>Combros</v>
      </c>
      <c r="J213" s="11">
        <f>ROUNDDOWN(IF(Table10[[#This Row],[Marketing Rep]]=0,0,_xlfn.XLOOKUP(Table10[[#This Row],[Marketing Rep]],Table12[Name],Table12[Commission %]))*Table10[[#This Row],[Ticket Count]],2)</f>
        <v>82.8</v>
      </c>
      <c r="K213" s="3" t="s">
        <v>2291</v>
      </c>
      <c r="L213" s="3" t="str">
        <f>_xlfn.XLOOKUP(Table10[[#This Row],[Serial '#]],Table5[Serial '#],Table5[Supplier],,,)</f>
        <v>GameCo</v>
      </c>
      <c r="M213" s="3" t="s">
        <v>349</v>
      </c>
      <c r="N213" s="9">
        <v>5520</v>
      </c>
      <c r="O213" s="36">
        <v>1</v>
      </c>
      <c r="P213" s="11">
        <v>5520</v>
      </c>
      <c r="Q213" s="11">
        <v>4560</v>
      </c>
      <c r="R213" s="11">
        <v>960</v>
      </c>
      <c r="S213" s="11">
        <v>331</v>
      </c>
      <c r="T213" s="11" t="str">
        <f>_xlfn.XLOOKUP(Table10[[#This Row],[Charity Association]],Table14[Charity Name],Table14[Billing Style],,,)</f>
        <v>Flat Per Ticket</v>
      </c>
      <c r="U213" s="11">
        <v>172.8</v>
      </c>
      <c r="V213" s="15">
        <v>0</v>
      </c>
      <c r="W213" s="15">
        <v>172.8</v>
      </c>
      <c r="X213" s="11"/>
      <c r="Y213" s="69">
        <v>1148</v>
      </c>
      <c r="Z213">
        <v>1135</v>
      </c>
      <c r="AA213" s="3">
        <f>IF(Table10[[#This Row],[Location Name]]=E212,AA212,AA212+1)</f>
        <v>1123</v>
      </c>
      <c r="AB213" s="33">
        <f>Table10[[#This Row],[Date]]+25</f>
        <v>45361</v>
      </c>
    </row>
    <row r="214" spans="1:28" ht="14.25" x14ac:dyDescent="0.45">
      <c r="A214" s="3">
        <v>206</v>
      </c>
      <c r="B21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14" s="33">
        <v>45337</v>
      </c>
      <c r="E214" s="3" t="s">
        <v>111</v>
      </c>
      <c r="F214" s="3">
        <f>_xlfn.XLOOKUP(Table10[[#This Row],[Location Name]],IBTP_Locations[Location Name],IBTP_Locations[Payee Name],"",,)</f>
        <v>0</v>
      </c>
      <c r="G214" s="3" t="s">
        <v>21</v>
      </c>
      <c r="H214" s="3" t="str">
        <f>_xlfn.XLOOKUP(Table10[[#This Row],[Location Name]],IBTP_Locations[Location Name],IBTP_Locations[Sales Rep],,,)</f>
        <v>Sarcyk, Neil</v>
      </c>
      <c r="I214" s="3" t="str">
        <f>_xlfn.XLOOKUP(Table10[[#This Row],[Location Name]],IBTP_Locations[Location Name],IBTP_Locations[Marketing Rep],,,)</f>
        <v>Combros</v>
      </c>
      <c r="J214" s="11">
        <f>ROUNDDOWN(IF(Table10[[#This Row],[Marketing Rep]]=0,0,_xlfn.XLOOKUP(Table10[[#This Row],[Marketing Rep]],Table12[Name],Table12[Commission %]))*Table10[[#This Row],[Ticket Count]],2)</f>
        <v>82.8</v>
      </c>
      <c r="K214" s="3" t="s">
        <v>2360</v>
      </c>
      <c r="L214" s="3" t="str">
        <f>_xlfn.XLOOKUP(Table10[[#This Row],[Serial '#]],Table5[Serial '#],Table5[Supplier],,,)</f>
        <v>GameCo</v>
      </c>
      <c r="M214" s="3" t="s">
        <v>349</v>
      </c>
      <c r="N214" s="9">
        <v>5520</v>
      </c>
      <c r="O214" s="36">
        <v>1</v>
      </c>
      <c r="P214" s="11">
        <v>5520</v>
      </c>
      <c r="Q214" s="11">
        <v>4560</v>
      </c>
      <c r="R214" s="11">
        <v>960</v>
      </c>
      <c r="S214" s="11">
        <v>331</v>
      </c>
      <c r="T214" s="11" t="str">
        <f>_xlfn.XLOOKUP(Table10[[#This Row],[Charity Association]],Table14[Charity Name],Table14[Billing Style],,,)</f>
        <v>Flat Per Ticket</v>
      </c>
      <c r="U214" s="11">
        <v>358.8</v>
      </c>
      <c r="V214" s="15">
        <v>186</v>
      </c>
      <c r="W214" s="15">
        <v>172.8</v>
      </c>
      <c r="X214" s="11"/>
      <c r="Y214" s="69">
        <v>2626</v>
      </c>
      <c r="Z214">
        <v>8403</v>
      </c>
      <c r="AA214" s="3">
        <f>IF(Table10[[#This Row],[Location Name]]=E213,AA213,AA213+1)</f>
        <v>1124</v>
      </c>
      <c r="AB214" s="33">
        <f>Table10[[#This Row],[Date]]+25</f>
        <v>45362</v>
      </c>
    </row>
    <row r="215" spans="1:28" ht="14.25" x14ac:dyDescent="0.45">
      <c r="A215" s="3">
        <v>207</v>
      </c>
      <c r="B21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15" s="33">
        <v>45338</v>
      </c>
      <c r="E215" s="3" t="s">
        <v>195</v>
      </c>
      <c r="F215" s="3">
        <f>_xlfn.XLOOKUP(Table10[[#This Row],[Location Name]],IBTP_Locations[Location Name],IBTP_Locations[Payee Name],"",,)</f>
        <v>0</v>
      </c>
      <c r="G215" s="3" t="s">
        <v>23</v>
      </c>
      <c r="H215" s="3" t="str">
        <f>_xlfn.XLOOKUP(Table10[[#This Row],[Location Name]],IBTP_Locations[Location Name],IBTP_Locations[Sales Rep],,,)</f>
        <v>Sarcyk, Neil</v>
      </c>
      <c r="I215" s="3">
        <f>_xlfn.XLOOKUP(Table10[[#This Row],[Location Name]],IBTP_Locations[Location Name],IBTP_Locations[Marketing Rep],,,)</f>
        <v>0</v>
      </c>
      <c r="J215" s="11">
        <f>ROUNDDOWN(IF(Table10[[#This Row],[Marketing Rep]]=0,0,_xlfn.XLOOKUP(Table10[[#This Row],[Marketing Rep]],Table12[Name],Table12[Commission %]))*Table10[[#This Row],[Ticket Count]],2)</f>
        <v>0</v>
      </c>
      <c r="K215" s="3" t="s">
        <v>2361</v>
      </c>
      <c r="L215" s="3" t="str">
        <f>_xlfn.XLOOKUP(Table10[[#This Row],[Serial '#]],Table5[Serial '#],Table5[Supplier],,,)</f>
        <v>GameCo</v>
      </c>
      <c r="M215" s="3" t="s">
        <v>349</v>
      </c>
      <c r="N215" s="9">
        <v>5520</v>
      </c>
      <c r="O215" s="36">
        <v>1</v>
      </c>
      <c r="P215" s="11">
        <v>5520</v>
      </c>
      <c r="Q215" s="11">
        <v>4560</v>
      </c>
      <c r="R215" s="11">
        <v>960</v>
      </c>
      <c r="S215" s="11">
        <v>331</v>
      </c>
      <c r="T215" s="11" t="str">
        <f>_xlfn.XLOOKUP(Table10[[#This Row],[Charity Association]],Table14[Charity Name],Table14[Billing Style],,,)</f>
        <v>Percentage</v>
      </c>
      <c r="U215" s="11">
        <v>337.2</v>
      </c>
      <c r="V215" s="15">
        <v>186</v>
      </c>
      <c r="W215" s="15">
        <v>96</v>
      </c>
      <c r="X215" s="11">
        <v>55.2</v>
      </c>
      <c r="Y215" s="69">
        <v>1959</v>
      </c>
      <c r="Z215">
        <v>6579</v>
      </c>
      <c r="AA215" s="3">
        <f>IF(Table10[[#This Row],[Location Name]]=E214,AA214,AA214+1)</f>
        <v>1125</v>
      </c>
      <c r="AB215" s="33">
        <f>Table10[[#This Row],[Date]]+25</f>
        <v>45363</v>
      </c>
    </row>
    <row r="216" spans="1:28" ht="14.25" x14ac:dyDescent="0.45">
      <c r="A216" s="3">
        <v>208</v>
      </c>
      <c r="B21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16" s="33">
        <v>45338</v>
      </c>
      <c r="E216" s="3" t="s">
        <v>195</v>
      </c>
      <c r="F216" s="3">
        <f>_xlfn.XLOOKUP(Table10[[#This Row],[Location Name]],IBTP_Locations[Location Name],IBTP_Locations[Payee Name],"",,)</f>
        <v>0</v>
      </c>
      <c r="G216" s="3" t="s">
        <v>23</v>
      </c>
      <c r="H216" s="3" t="str">
        <f>_xlfn.XLOOKUP(Table10[[#This Row],[Location Name]],IBTP_Locations[Location Name],IBTP_Locations[Sales Rep],,,)</f>
        <v>Sarcyk, Neil</v>
      </c>
      <c r="I216" s="3">
        <f>_xlfn.XLOOKUP(Table10[[#This Row],[Location Name]],IBTP_Locations[Location Name],IBTP_Locations[Marketing Rep],,,)</f>
        <v>0</v>
      </c>
      <c r="J216" s="11">
        <f>ROUNDDOWN(IF(Table10[[#This Row],[Marketing Rep]]=0,0,_xlfn.XLOOKUP(Table10[[#This Row],[Marketing Rep]],Table12[Name],Table12[Commission %]))*Table10[[#This Row],[Ticket Count]],2)</f>
        <v>0</v>
      </c>
      <c r="K216" s="3" t="s">
        <v>3710</v>
      </c>
      <c r="L216" s="3" t="e">
        <f>_xlfn.XLOOKUP(Table10[[#This Row],[Serial '#]],Table5[Serial '#],Table5[Supplier],,,)</f>
        <v>#N/A</v>
      </c>
      <c r="M216" s="3" t="s">
        <v>352</v>
      </c>
      <c r="N216" s="9">
        <v>3000</v>
      </c>
      <c r="O216" s="36">
        <v>1</v>
      </c>
      <c r="P216" s="11">
        <v>3000</v>
      </c>
      <c r="Q216" s="11">
        <v>2250</v>
      </c>
      <c r="R216" s="11">
        <v>750</v>
      </c>
      <c r="S216" s="11">
        <v>180</v>
      </c>
      <c r="T216" s="11" t="str">
        <f>_xlfn.XLOOKUP(Table10[[#This Row],[Charity Association]],Table14[Charity Name],Table14[Billing Style],,,)</f>
        <v>Percentage</v>
      </c>
      <c r="U216" s="11">
        <v>190</v>
      </c>
      <c r="V216" s="15">
        <v>85</v>
      </c>
      <c r="W216" s="15">
        <v>75</v>
      </c>
      <c r="X216" s="11">
        <v>30</v>
      </c>
      <c r="Y216" s="69">
        <v>1959</v>
      </c>
      <c r="Z216">
        <v>6580</v>
      </c>
      <c r="AA216" s="3">
        <f>IF(Table10[[#This Row],[Location Name]]=E215,AA215,AA215+1)</f>
        <v>1125</v>
      </c>
      <c r="AB216" s="33">
        <f>Table10[[#This Row],[Date]]+25</f>
        <v>45363</v>
      </c>
    </row>
    <row r="217" spans="1:28" ht="14.25" x14ac:dyDescent="0.45">
      <c r="A217" s="3">
        <v>209</v>
      </c>
      <c r="B21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17" s="33">
        <v>45338</v>
      </c>
      <c r="E217" s="3" t="s">
        <v>139</v>
      </c>
      <c r="F217" s="3">
        <f>_xlfn.XLOOKUP(Table10[[#This Row],[Location Name]],IBTP_Locations[Location Name],IBTP_Locations[Payee Name],"",,)</f>
        <v>0</v>
      </c>
      <c r="G217" s="3" t="s">
        <v>23</v>
      </c>
      <c r="H217" s="3" t="str">
        <f>_xlfn.XLOOKUP(Table10[[#This Row],[Location Name]],IBTP_Locations[Location Name],IBTP_Locations[Sales Rep],,,)</f>
        <v>Sarcyk, Neil</v>
      </c>
      <c r="I217" s="3" t="str">
        <f>_xlfn.XLOOKUP(Table10[[#This Row],[Location Name]],IBTP_Locations[Location Name],IBTP_Locations[Marketing Rep],,,)</f>
        <v>Greg Brown</v>
      </c>
      <c r="J217" s="11">
        <f>ROUNDDOWN(IF(Table10[[#This Row],[Marketing Rep]]=0,0,_xlfn.XLOOKUP(Table10[[#This Row],[Marketing Rep]],Table12[Name],Table12[Commission %]))*Table10[[#This Row],[Ticket Count]],2)</f>
        <v>80</v>
      </c>
      <c r="K217" s="3" t="s">
        <v>2335</v>
      </c>
      <c r="L217" s="3" t="str">
        <f>_xlfn.XLOOKUP(Table10[[#This Row],[Serial '#]],Table5[Serial '#],Table5[Supplier],,,)</f>
        <v>GameCo</v>
      </c>
      <c r="M217" s="3" t="s">
        <v>607</v>
      </c>
      <c r="N217" s="9">
        <v>4000</v>
      </c>
      <c r="O217" s="36">
        <v>1</v>
      </c>
      <c r="P217" s="11">
        <v>4000</v>
      </c>
      <c r="Q217" s="11">
        <v>3102</v>
      </c>
      <c r="R217" s="11">
        <v>898</v>
      </c>
      <c r="S217" s="11">
        <v>240</v>
      </c>
      <c r="T217" s="11" t="str">
        <f>_xlfn.XLOOKUP(Table10[[#This Row],[Charity Association]],Table14[Charity Name],Table14[Billing Style],,,)</f>
        <v>Percentage</v>
      </c>
      <c r="U217" s="11">
        <v>130</v>
      </c>
      <c r="V217" s="15">
        <v>0</v>
      </c>
      <c r="W217" s="15">
        <v>90</v>
      </c>
      <c r="X217" s="11">
        <v>40</v>
      </c>
      <c r="Y217" s="69">
        <v>5015</v>
      </c>
      <c r="Z217">
        <v>6581</v>
      </c>
      <c r="AA217" s="3">
        <f>IF(Table10[[#This Row],[Location Name]]=E216,AA216,AA216+1)</f>
        <v>1126</v>
      </c>
      <c r="AB217" s="33">
        <f>Table10[[#This Row],[Date]]+25</f>
        <v>45363</v>
      </c>
    </row>
    <row r="218" spans="1:28" ht="14.25" x14ac:dyDescent="0.45">
      <c r="A218" s="3">
        <v>210</v>
      </c>
      <c r="B21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18" s="33">
        <v>45338</v>
      </c>
      <c r="E218" s="3" t="s">
        <v>139</v>
      </c>
      <c r="F218" s="3">
        <f>_xlfn.XLOOKUP(Table10[[#This Row],[Location Name]],IBTP_Locations[Location Name],IBTP_Locations[Payee Name],"",,)</f>
        <v>0</v>
      </c>
      <c r="G218" s="3" t="s">
        <v>23</v>
      </c>
      <c r="H218" s="3" t="str">
        <f>_xlfn.XLOOKUP(Table10[[#This Row],[Location Name]],IBTP_Locations[Location Name],IBTP_Locations[Sales Rep],,,)</f>
        <v>Sarcyk, Neil</v>
      </c>
      <c r="I218" s="3" t="str">
        <f>_xlfn.XLOOKUP(Table10[[#This Row],[Location Name]],IBTP_Locations[Location Name],IBTP_Locations[Marketing Rep],,,)</f>
        <v>Greg Brown</v>
      </c>
      <c r="J218" s="11">
        <f>ROUNDDOWN(IF(Table10[[#This Row],[Marketing Rep]]=0,0,_xlfn.XLOOKUP(Table10[[#This Row],[Marketing Rep]],Table12[Name],Table12[Commission %]))*Table10[[#This Row],[Ticket Count]],2)</f>
        <v>80</v>
      </c>
      <c r="K218" s="3" t="s">
        <v>2336</v>
      </c>
      <c r="L218" s="3" t="str">
        <f>_xlfn.XLOOKUP(Table10[[#This Row],[Serial '#]],Table5[Serial '#],Table5[Supplier],,,)</f>
        <v>GameCo</v>
      </c>
      <c r="M218" s="3" t="s">
        <v>605</v>
      </c>
      <c r="N218" s="9">
        <v>4000</v>
      </c>
      <c r="O218" s="36">
        <v>1</v>
      </c>
      <c r="P218" s="11">
        <v>4000</v>
      </c>
      <c r="Q218" s="11">
        <v>3102</v>
      </c>
      <c r="R218" s="11">
        <v>898</v>
      </c>
      <c r="S218" s="11">
        <v>240</v>
      </c>
      <c r="T218" s="11" t="str">
        <f>_xlfn.XLOOKUP(Table10[[#This Row],[Charity Association]],Table14[Charity Name],Table14[Billing Style],,,)</f>
        <v>Percentage</v>
      </c>
      <c r="U218" s="11">
        <v>130</v>
      </c>
      <c r="V218" s="15">
        <v>0</v>
      </c>
      <c r="W218" s="15">
        <v>90</v>
      </c>
      <c r="X218" s="11">
        <v>40</v>
      </c>
      <c r="Y218" s="69">
        <v>5015</v>
      </c>
      <c r="Z218">
        <v>6582</v>
      </c>
      <c r="AA218" s="3">
        <f>IF(Table10[[#This Row],[Location Name]]=E217,AA217,AA217+1)</f>
        <v>1126</v>
      </c>
      <c r="AB218" s="33">
        <f>Table10[[#This Row],[Date]]+25</f>
        <v>45363</v>
      </c>
    </row>
    <row r="219" spans="1:28" ht="14.25" x14ac:dyDescent="0.45">
      <c r="A219" s="3">
        <v>211</v>
      </c>
      <c r="B21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19" s="33">
        <v>45338</v>
      </c>
      <c r="E219" s="3" t="s">
        <v>139</v>
      </c>
      <c r="F219" s="3">
        <f>_xlfn.XLOOKUP(Table10[[#This Row],[Location Name]],IBTP_Locations[Location Name],IBTP_Locations[Payee Name],"",,)</f>
        <v>0</v>
      </c>
      <c r="G219" s="3" t="s">
        <v>23</v>
      </c>
      <c r="H219" s="3" t="str">
        <f>_xlfn.XLOOKUP(Table10[[#This Row],[Location Name]],IBTP_Locations[Location Name],IBTP_Locations[Sales Rep],,,)</f>
        <v>Sarcyk, Neil</v>
      </c>
      <c r="I219" s="3" t="str">
        <f>_xlfn.XLOOKUP(Table10[[#This Row],[Location Name]],IBTP_Locations[Location Name],IBTP_Locations[Marketing Rep],,,)</f>
        <v>Greg Brown</v>
      </c>
      <c r="J219" s="11">
        <f>ROUNDDOWN(IF(Table10[[#This Row],[Marketing Rep]]=0,0,_xlfn.XLOOKUP(Table10[[#This Row],[Marketing Rep]],Table12[Name],Table12[Commission %]))*Table10[[#This Row],[Ticket Count]],2)</f>
        <v>80</v>
      </c>
      <c r="K219" s="3" t="s">
        <v>2549</v>
      </c>
      <c r="L219" s="3" t="str">
        <f>_xlfn.XLOOKUP(Table10[[#This Row],[Serial '#]],Table5[Serial '#],Table5[Supplier],,,)</f>
        <v>GameCo</v>
      </c>
      <c r="M219" s="3" t="s">
        <v>564</v>
      </c>
      <c r="N219" s="9">
        <v>4000</v>
      </c>
      <c r="O219" s="36">
        <v>1</v>
      </c>
      <c r="P219" s="11">
        <v>4000</v>
      </c>
      <c r="Q219" s="11">
        <v>3102</v>
      </c>
      <c r="R219" s="11">
        <v>898</v>
      </c>
      <c r="S219" s="11">
        <v>240</v>
      </c>
      <c r="T219" s="11" t="str">
        <f>_xlfn.XLOOKUP(Table10[[#This Row],[Charity Association]],Table14[Charity Name],Table14[Billing Style],,,)</f>
        <v>Percentage</v>
      </c>
      <c r="U219" s="11">
        <v>264</v>
      </c>
      <c r="V219" s="15">
        <v>134</v>
      </c>
      <c r="W219" s="15">
        <v>90</v>
      </c>
      <c r="X219" s="11">
        <v>40</v>
      </c>
      <c r="Y219" s="69">
        <v>5015</v>
      </c>
      <c r="Z219">
        <v>6583</v>
      </c>
      <c r="AA219" s="3">
        <f>IF(Table10[[#This Row],[Location Name]]=E218,AA218,AA218+1)</f>
        <v>1126</v>
      </c>
      <c r="AB219" s="33">
        <f>Table10[[#This Row],[Date]]+25</f>
        <v>45363</v>
      </c>
    </row>
    <row r="220" spans="1:28" ht="14.25" x14ac:dyDescent="0.45">
      <c r="A220" s="3">
        <v>212</v>
      </c>
      <c r="B22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20" s="33">
        <v>45338</v>
      </c>
      <c r="E220" s="3" t="s">
        <v>87</v>
      </c>
      <c r="F220" s="3">
        <f>_xlfn.XLOOKUP(Table10[[#This Row],[Location Name]],IBTP_Locations[Location Name],IBTP_Locations[Payee Name],"",,)</f>
        <v>0</v>
      </c>
      <c r="G220" s="3" t="s">
        <v>23</v>
      </c>
      <c r="H220" s="3" t="str">
        <f>_xlfn.XLOOKUP(Table10[[#This Row],[Location Name]],IBTP_Locations[Location Name],IBTP_Locations[Sales Rep],,,)</f>
        <v>Sarcyk, Neil</v>
      </c>
      <c r="I220" s="3" t="str">
        <f>_xlfn.XLOOKUP(Table10[[#This Row],[Location Name]],IBTP_Locations[Location Name],IBTP_Locations[Marketing Rep],,,)</f>
        <v>B and B Music</v>
      </c>
      <c r="J220" s="11">
        <f>ROUNDDOWN(IF(Table10[[#This Row],[Marketing Rep]]=0,0,_xlfn.XLOOKUP(Table10[[#This Row],[Marketing Rep]],Table12[Name],Table12[Commission %]))*Table10[[#This Row],[Ticket Count]],2)</f>
        <v>60</v>
      </c>
      <c r="K220" s="3" t="s">
        <v>2548</v>
      </c>
      <c r="L220" s="3" t="str">
        <f>_xlfn.XLOOKUP(Table10[[#This Row],[Serial '#]],Table5[Serial '#],Table5[Supplier],,,)</f>
        <v>GameCo</v>
      </c>
      <c r="M220" s="3" t="s">
        <v>573</v>
      </c>
      <c r="N220" s="9">
        <v>4000</v>
      </c>
      <c r="O220" s="36">
        <v>1</v>
      </c>
      <c r="P220" s="11">
        <v>4000</v>
      </c>
      <c r="Q220" s="11">
        <v>3102</v>
      </c>
      <c r="R220" s="11">
        <v>898</v>
      </c>
      <c r="S220" s="11">
        <v>240</v>
      </c>
      <c r="T220" s="11" t="str">
        <f>_xlfn.XLOOKUP(Table10[[#This Row],[Charity Association]],Table14[Charity Name],Table14[Billing Style],,,)</f>
        <v>Percentage</v>
      </c>
      <c r="U220" s="11">
        <v>264</v>
      </c>
      <c r="V220" s="15">
        <v>134</v>
      </c>
      <c r="W220" s="15">
        <v>90</v>
      </c>
      <c r="X220" s="11">
        <v>40</v>
      </c>
      <c r="Y220" s="69">
        <v>5015</v>
      </c>
      <c r="Z220">
        <v>6584</v>
      </c>
      <c r="AA220" s="3">
        <f>IF(Table10[[#This Row],[Location Name]]=E219,AA219,AA219+1)</f>
        <v>1127</v>
      </c>
      <c r="AB220" s="33">
        <f>Table10[[#This Row],[Date]]+25</f>
        <v>45363</v>
      </c>
    </row>
    <row r="221" spans="1:28" ht="14.25" x14ac:dyDescent="0.45">
      <c r="A221" s="3">
        <v>213</v>
      </c>
      <c r="B22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21" s="33">
        <v>45338</v>
      </c>
      <c r="E221" s="3" t="s">
        <v>125</v>
      </c>
      <c r="F221" s="3">
        <f>_xlfn.XLOOKUP(Table10[[#This Row],[Location Name]],IBTP_Locations[Location Name],IBTP_Locations[Payee Name],"",,)</f>
        <v>0</v>
      </c>
      <c r="G221" s="3" t="s">
        <v>23</v>
      </c>
      <c r="H221" s="3" t="str">
        <f>_xlfn.XLOOKUP(Table10[[#This Row],[Location Name]],IBTP_Locations[Location Name],IBTP_Locations[Sales Rep],,,)</f>
        <v>Sarcyk, Neil</v>
      </c>
      <c r="I221" s="3" t="str">
        <f>_xlfn.XLOOKUP(Table10[[#This Row],[Location Name]],IBTP_Locations[Location Name],IBTP_Locations[Marketing Rep],,,)</f>
        <v>M Comella Enterprises</v>
      </c>
      <c r="J221" s="11">
        <f>ROUNDDOWN(IF(Table10[[#This Row],[Marketing Rep]]=0,0,_xlfn.XLOOKUP(Table10[[#This Row],[Marketing Rep]],Table12[Name],Table12[Commission %]))*Table10[[#This Row],[Ticket Count]],2)</f>
        <v>82.8</v>
      </c>
      <c r="K221" s="3" t="s">
        <v>2362</v>
      </c>
      <c r="L221" s="3" t="str">
        <f>_xlfn.XLOOKUP(Table10[[#This Row],[Serial '#]],Table5[Serial '#],Table5[Supplier],,,)</f>
        <v>GameCo</v>
      </c>
      <c r="M221" s="3" t="s">
        <v>349</v>
      </c>
      <c r="N221" s="9">
        <v>5520</v>
      </c>
      <c r="O221" s="36">
        <v>1</v>
      </c>
      <c r="P221" s="11">
        <v>5520</v>
      </c>
      <c r="Q221" s="11">
        <v>4560</v>
      </c>
      <c r="R221" s="11">
        <v>960</v>
      </c>
      <c r="S221" s="11">
        <v>331</v>
      </c>
      <c r="T221" s="11" t="str">
        <f>_xlfn.XLOOKUP(Table10[[#This Row],[Charity Association]],Table14[Charity Name],Table14[Billing Style],,,)</f>
        <v>Percentage</v>
      </c>
      <c r="U221" s="11">
        <v>337.2</v>
      </c>
      <c r="V221" s="15">
        <v>186</v>
      </c>
      <c r="W221" s="15">
        <v>96</v>
      </c>
      <c r="X221" s="11">
        <v>55.2</v>
      </c>
      <c r="Y221" s="69">
        <v>6036</v>
      </c>
      <c r="Z221">
        <v>6585</v>
      </c>
      <c r="AA221" s="3">
        <f>IF(Table10[[#This Row],[Location Name]]=E220,AA220,AA220+1)</f>
        <v>1128</v>
      </c>
      <c r="AB221" s="33">
        <f>Table10[[#This Row],[Date]]+25</f>
        <v>45363</v>
      </c>
    </row>
    <row r="222" spans="1:28" ht="14.25" x14ac:dyDescent="0.45">
      <c r="A222" s="3">
        <v>214</v>
      </c>
      <c r="B22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22" s="33">
        <v>45338</v>
      </c>
      <c r="E222" s="3" t="s">
        <v>125</v>
      </c>
      <c r="F222" s="3">
        <f>_xlfn.XLOOKUP(Table10[[#This Row],[Location Name]],IBTP_Locations[Location Name],IBTP_Locations[Payee Name],"",,)</f>
        <v>0</v>
      </c>
      <c r="G222" s="3" t="s">
        <v>23</v>
      </c>
      <c r="H222" s="3" t="str">
        <f>_xlfn.XLOOKUP(Table10[[#This Row],[Location Name]],IBTP_Locations[Location Name],IBTP_Locations[Sales Rep],,,)</f>
        <v>Sarcyk, Neil</v>
      </c>
      <c r="I222" s="3" t="str">
        <f>_xlfn.XLOOKUP(Table10[[#This Row],[Location Name]],IBTP_Locations[Location Name],IBTP_Locations[Marketing Rep],,,)</f>
        <v>M Comella Enterprises</v>
      </c>
      <c r="J222" s="11">
        <f>ROUNDDOWN(IF(Table10[[#This Row],[Marketing Rep]]=0,0,_xlfn.XLOOKUP(Table10[[#This Row],[Marketing Rep]],Table12[Name],Table12[Commission %]))*Table10[[#This Row],[Ticket Count]],2)</f>
        <v>45</v>
      </c>
      <c r="K222" s="3" t="s">
        <v>3711</v>
      </c>
      <c r="L222" s="3" t="e">
        <f>_xlfn.XLOOKUP(Table10[[#This Row],[Serial '#]],Table5[Serial '#],Table5[Supplier],,,)</f>
        <v>#N/A</v>
      </c>
      <c r="M222" s="3" t="s">
        <v>352</v>
      </c>
      <c r="N222" s="9">
        <v>3000</v>
      </c>
      <c r="O222" s="36">
        <v>1</v>
      </c>
      <c r="P222" s="11">
        <v>3000</v>
      </c>
      <c r="Q222" s="11">
        <v>2250</v>
      </c>
      <c r="R222" s="11">
        <v>750</v>
      </c>
      <c r="S222" s="11">
        <v>180</v>
      </c>
      <c r="T222" s="11" t="str">
        <f>_xlfn.XLOOKUP(Table10[[#This Row],[Charity Association]],Table14[Charity Name],Table14[Billing Style],,,)</f>
        <v>Percentage</v>
      </c>
      <c r="U222" s="11">
        <v>190</v>
      </c>
      <c r="V222" s="15">
        <v>85</v>
      </c>
      <c r="W222" s="15">
        <v>75</v>
      </c>
      <c r="X222" s="11">
        <v>30</v>
      </c>
      <c r="Y222" s="69">
        <v>6036</v>
      </c>
      <c r="Z222">
        <v>6586</v>
      </c>
      <c r="AA222" s="3">
        <f>IF(Table10[[#This Row],[Location Name]]=E221,AA221,AA221+1)</f>
        <v>1128</v>
      </c>
      <c r="AB222" s="33">
        <f>Table10[[#This Row],[Date]]+25</f>
        <v>45363</v>
      </c>
    </row>
    <row r="223" spans="1:28" ht="14.25" x14ac:dyDescent="0.45">
      <c r="A223" s="3">
        <v>215</v>
      </c>
      <c r="B22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23" s="33">
        <v>45338</v>
      </c>
      <c r="E223" s="3" t="s">
        <v>149</v>
      </c>
      <c r="F223" s="3">
        <f>_xlfn.XLOOKUP(Table10[[#This Row],[Location Name]],IBTP_Locations[Location Name],IBTP_Locations[Payee Name],"",,)</f>
        <v>0</v>
      </c>
      <c r="G223" s="3" t="s">
        <v>23</v>
      </c>
      <c r="H223" s="3" t="str">
        <f>_xlfn.XLOOKUP(Table10[[#This Row],[Location Name]],IBTP_Locations[Location Name],IBTP_Locations[Sales Rep],,,)</f>
        <v>Reese, Aaron J</v>
      </c>
      <c r="I223" s="3">
        <f>_xlfn.XLOOKUP(Table10[[#This Row],[Location Name]],IBTP_Locations[Location Name],IBTP_Locations[Marketing Rep],,,)</f>
        <v>0</v>
      </c>
      <c r="J223" s="11">
        <f>ROUNDDOWN(IF(Table10[[#This Row],[Marketing Rep]]=0,0,_xlfn.XLOOKUP(Table10[[#This Row],[Marketing Rep]],Table12[Name],Table12[Commission %]))*Table10[[#This Row],[Ticket Count]],2)</f>
        <v>0</v>
      </c>
      <c r="K223" s="3" t="s">
        <v>2245</v>
      </c>
      <c r="L223" s="3" t="str">
        <f>_xlfn.XLOOKUP(Table10[[#This Row],[Serial '#]],Table5[Serial '#],Table5[Supplier],,,)</f>
        <v>GameCo</v>
      </c>
      <c r="M223" s="3" t="s">
        <v>3742</v>
      </c>
      <c r="N223" s="9">
        <v>6320</v>
      </c>
      <c r="O223" s="36">
        <v>1</v>
      </c>
      <c r="P223" s="11">
        <v>6320</v>
      </c>
      <c r="Q223" s="11">
        <v>4745</v>
      </c>
      <c r="R223" s="11">
        <v>1575</v>
      </c>
      <c r="S223" s="11">
        <v>379</v>
      </c>
      <c r="T223" s="11" t="str">
        <f>_xlfn.XLOOKUP(Table10[[#This Row],[Charity Association]],Table14[Charity Name],Table14[Billing Style],,,)</f>
        <v>Percentage</v>
      </c>
      <c r="U223" s="11">
        <v>433.2</v>
      </c>
      <c r="V223" s="15">
        <v>212</v>
      </c>
      <c r="W223" s="15">
        <v>158</v>
      </c>
      <c r="X223" s="11">
        <v>63.2</v>
      </c>
      <c r="Y223" s="69">
        <v>3606</v>
      </c>
      <c r="Z223">
        <v>6622</v>
      </c>
      <c r="AA223" s="3">
        <f>IF(Table10[[#This Row],[Location Name]]=E222,AA222,AA222+1)</f>
        <v>1129</v>
      </c>
      <c r="AB223" s="33">
        <f>Table10[[#This Row],[Date]]+25</f>
        <v>45363</v>
      </c>
    </row>
    <row r="224" spans="1:28" ht="14.25" x14ac:dyDescent="0.45">
      <c r="A224" s="3">
        <v>216</v>
      </c>
      <c r="B22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24" s="33">
        <v>45338</v>
      </c>
      <c r="E224" s="3" t="s">
        <v>149</v>
      </c>
      <c r="F224" s="3">
        <f>_xlfn.XLOOKUP(Table10[[#This Row],[Location Name]],IBTP_Locations[Location Name],IBTP_Locations[Payee Name],"",,)</f>
        <v>0</v>
      </c>
      <c r="G224" s="3" t="s">
        <v>23</v>
      </c>
      <c r="H224" s="3" t="str">
        <f>_xlfn.XLOOKUP(Table10[[#This Row],[Location Name]],IBTP_Locations[Location Name],IBTP_Locations[Sales Rep],,,)</f>
        <v>Reese, Aaron J</v>
      </c>
      <c r="I224" s="3">
        <f>_xlfn.XLOOKUP(Table10[[#This Row],[Location Name]],IBTP_Locations[Location Name],IBTP_Locations[Marketing Rep],,,)</f>
        <v>0</v>
      </c>
      <c r="J224" s="11">
        <f>ROUNDDOWN(IF(Table10[[#This Row],[Marketing Rep]]=0,0,_xlfn.XLOOKUP(Table10[[#This Row],[Marketing Rep]],Table12[Name],Table12[Commission %]))*Table10[[#This Row],[Ticket Count]],2)</f>
        <v>0</v>
      </c>
      <c r="K224" s="3" t="s">
        <v>2363</v>
      </c>
      <c r="L224" s="3" t="str">
        <f>_xlfn.XLOOKUP(Table10[[#This Row],[Serial '#]],Table5[Serial '#],Table5[Supplier],,,)</f>
        <v>GameCo</v>
      </c>
      <c r="M224" s="3" t="s">
        <v>349</v>
      </c>
      <c r="N224" s="9">
        <v>5520</v>
      </c>
      <c r="O224" s="36">
        <v>1</v>
      </c>
      <c r="P224" s="11">
        <v>5520</v>
      </c>
      <c r="Q224" s="11">
        <v>4560</v>
      </c>
      <c r="R224" s="11">
        <v>960</v>
      </c>
      <c r="S224" s="11">
        <v>331</v>
      </c>
      <c r="T224" s="11" t="str">
        <f>_xlfn.XLOOKUP(Table10[[#This Row],[Charity Association]],Table14[Charity Name],Table14[Billing Style],,,)</f>
        <v>Percentage</v>
      </c>
      <c r="U224" s="11">
        <v>337.2</v>
      </c>
      <c r="V224" s="15">
        <v>186</v>
      </c>
      <c r="W224" s="15">
        <v>96</v>
      </c>
      <c r="X224" s="11">
        <v>55.2</v>
      </c>
      <c r="Y224" s="69">
        <v>3606</v>
      </c>
      <c r="Z224">
        <v>6623</v>
      </c>
      <c r="AA224" s="3">
        <f>IF(Table10[[#This Row],[Location Name]]=E223,AA223,AA223+1)</f>
        <v>1129</v>
      </c>
      <c r="AB224" s="33">
        <f>Table10[[#This Row],[Date]]+25</f>
        <v>45363</v>
      </c>
    </row>
    <row r="225" spans="1:28" ht="14.25" x14ac:dyDescent="0.45">
      <c r="A225" s="3">
        <v>217</v>
      </c>
      <c r="B22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25" s="33">
        <v>45338</v>
      </c>
      <c r="E225" s="3" t="s">
        <v>171</v>
      </c>
      <c r="F225" s="3">
        <f>_xlfn.XLOOKUP(Table10[[#This Row],[Location Name]],IBTP_Locations[Location Name],IBTP_Locations[Payee Name],"",,)</f>
        <v>0</v>
      </c>
      <c r="G225" s="3" t="s">
        <v>21</v>
      </c>
      <c r="H225" s="3" t="str">
        <f>_xlfn.XLOOKUP(Table10[[#This Row],[Location Name]],IBTP_Locations[Location Name],IBTP_Locations[Sales Rep],,,)</f>
        <v>Sarcyk, Neil</v>
      </c>
      <c r="I225" s="3">
        <f>_xlfn.XLOOKUP(Table10[[#This Row],[Location Name]],IBTP_Locations[Location Name],IBTP_Locations[Marketing Rep],,,)</f>
        <v>0</v>
      </c>
      <c r="J225" s="11">
        <f>ROUNDDOWN(IF(Table10[[#This Row],[Marketing Rep]]=0,0,_xlfn.XLOOKUP(Table10[[#This Row],[Marketing Rep]],Table12[Name],Table12[Commission %]))*Table10[[#This Row],[Ticket Count]],2)</f>
        <v>0</v>
      </c>
      <c r="K225" s="3" t="s">
        <v>2259</v>
      </c>
      <c r="L225" s="3" t="str">
        <f>_xlfn.XLOOKUP(Table10[[#This Row],[Serial '#]],Table5[Serial '#],Table5[Supplier],,,)</f>
        <v>GameCo</v>
      </c>
      <c r="M225" s="3" t="s">
        <v>635</v>
      </c>
      <c r="N225" s="9">
        <v>3990</v>
      </c>
      <c r="O225" s="36">
        <v>1</v>
      </c>
      <c r="P225" s="11">
        <v>3990</v>
      </c>
      <c r="Q225" s="11">
        <v>3300</v>
      </c>
      <c r="R225" s="11">
        <v>690</v>
      </c>
      <c r="S225" s="11">
        <v>239</v>
      </c>
      <c r="T225" s="11" t="str">
        <f>_xlfn.XLOOKUP(Table10[[#This Row],[Charity Association]],Table14[Charity Name],Table14[Billing Style],,,)</f>
        <v>Flat Per Ticket</v>
      </c>
      <c r="U225" s="11">
        <v>107.35</v>
      </c>
      <c r="V225" s="15">
        <v>0</v>
      </c>
      <c r="W225" s="15">
        <v>107.35</v>
      </c>
      <c r="X225" s="11"/>
      <c r="Y225" s="69">
        <v>38547168</v>
      </c>
      <c r="Z225">
        <v>8404</v>
      </c>
      <c r="AA225" s="3">
        <f>IF(Table10[[#This Row],[Location Name]]=E224,AA224,AA224+1)</f>
        <v>1130</v>
      </c>
      <c r="AB225" s="33">
        <f>Table10[[#This Row],[Date]]+25</f>
        <v>45363</v>
      </c>
    </row>
    <row r="226" spans="1:28" ht="14.25" x14ac:dyDescent="0.45">
      <c r="A226" s="3">
        <v>218</v>
      </c>
      <c r="B22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26" s="33">
        <v>45338</v>
      </c>
      <c r="E226" s="3" t="s">
        <v>121</v>
      </c>
      <c r="F226" s="3">
        <f>_xlfn.XLOOKUP(Table10[[#This Row],[Location Name]],IBTP_Locations[Location Name],IBTP_Locations[Payee Name],"",,)</f>
        <v>0</v>
      </c>
      <c r="G226" s="3" t="s">
        <v>27</v>
      </c>
      <c r="H226" s="3" t="str">
        <f>_xlfn.XLOOKUP(Table10[[#This Row],[Location Name]],IBTP_Locations[Location Name],IBTP_Locations[Sales Rep],,,)</f>
        <v>Sarcyk, Neil</v>
      </c>
      <c r="I226" s="3">
        <f>_xlfn.XLOOKUP(Table10[[#This Row],[Location Name]],IBTP_Locations[Location Name],IBTP_Locations[Marketing Rep],,,)</f>
        <v>0</v>
      </c>
      <c r="J226" s="11">
        <f>ROUNDDOWN(IF(Table10[[#This Row],[Marketing Rep]]=0,0,_xlfn.XLOOKUP(Table10[[#This Row],[Marketing Rep]],Table12[Name],Table12[Commission %]))*Table10[[#This Row],[Ticket Count]],2)</f>
        <v>0</v>
      </c>
      <c r="K226" s="3" t="s">
        <v>3712</v>
      </c>
      <c r="L226" s="3" t="e">
        <f>_xlfn.XLOOKUP(Table10[[#This Row],[Serial '#]],Table5[Serial '#],Table5[Supplier],,,)</f>
        <v>#N/A</v>
      </c>
      <c r="M226" s="3" t="s">
        <v>3747</v>
      </c>
      <c r="N226" s="9">
        <v>3000</v>
      </c>
      <c r="O226" s="36">
        <v>1</v>
      </c>
      <c r="P226" s="11">
        <v>3000</v>
      </c>
      <c r="Q226" s="11">
        <v>2250</v>
      </c>
      <c r="R226" s="11">
        <v>750</v>
      </c>
      <c r="S226" s="11">
        <v>180</v>
      </c>
      <c r="T226" s="11" t="str">
        <f>_xlfn.XLOOKUP(Table10[[#This Row],[Charity Association]],Table14[Charity Name],Table14[Billing Style],,,)</f>
        <v>Flat Per Ticket</v>
      </c>
      <c r="U226" s="11">
        <v>195</v>
      </c>
      <c r="V226" s="15">
        <v>85</v>
      </c>
      <c r="W226" s="15">
        <v>110</v>
      </c>
      <c r="X226" s="11"/>
      <c r="Y226" s="69">
        <v>2400</v>
      </c>
      <c r="Z226">
        <v>10009</v>
      </c>
      <c r="AA226" s="3">
        <f>IF(Table10[[#This Row],[Location Name]]=E225,AA225,AA225+1)</f>
        <v>1131</v>
      </c>
      <c r="AB226" s="33">
        <f>Table10[[#This Row],[Date]]+25</f>
        <v>45363</v>
      </c>
    </row>
    <row r="227" spans="1:28" ht="14.25" x14ac:dyDescent="0.45">
      <c r="A227" s="3">
        <v>219</v>
      </c>
      <c r="B22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27" s="33">
        <v>45341</v>
      </c>
      <c r="E227" s="3" t="s">
        <v>119</v>
      </c>
      <c r="F227" s="3">
        <f>_xlfn.XLOOKUP(Table10[[#This Row],[Location Name]],IBTP_Locations[Location Name],IBTP_Locations[Payee Name],"",,)</f>
        <v>0</v>
      </c>
      <c r="G227" s="3" t="s">
        <v>23</v>
      </c>
      <c r="H227" s="3" t="str">
        <f>_xlfn.XLOOKUP(Table10[[#This Row],[Location Name]],IBTP_Locations[Location Name],IBTP_Locations[Sales Rep],,,)</f>
        <v>Sarcyk, Neil</v>
      </c>
      <c r="I227" s="3" t="str">
        <f>_xlfn.XLOOKUP(Table10[[#This Row],[Location Name]],IBTP_Locations[Location Name],IBTP_Locations[Marketing Rep],,,)</f>
        <v>B and B Music</v>
      </c>
      <c r="J227" s="11">
        <f>ROUNDDOWN(IF(Table10[[#This Row],[Marketing Rep]]=0,0,_xlfn.XLOOKUP(Table10[[#This Row],[Marketing Rep]],Table12[Name],Table12[Commission %]))*Table10[[#This Row],[Ticket Count]],2)</f>
        <v>45</v>
      </c>
      <c r="K227" s="3" t="s">
        <v>3713</v>
      </c>
      <c r="L227" s="3" t="e">
        <f>_xlfn.XLOOKUP(Table10[[#This Row],[Serial '#]],Table5[Serial '#],Table5[Supplier],,,)</f>
        <v>#N/A</v>
      </c>
      <c r="M227" s="3" t="s">
        <v>352</v>
      </c>
      <c r="N227" s="9">
        <v>3000</v>
      </c>
      <c r="O227" s="36">
        <v>1</v>
      </c>
      <c r="P227" s="11">
        <v>3000</v>
      </c>
      <c r="Q227" s="11">
        <v>2250</v>
      </c>
      <c r="R227" s="11">
        <v>750</v>
      </c>
      <c r="S227" s="11">
        <v>180</v>
      </c>
      <c r="T227" s="11" t="str">
        <f>_xlfn.XLOOKUP(Table10[[#This Row],[Charity Association]],Table14[Charity Name],Table14[Billing Style],,,)</f>
        <v>Percentage</v>
      </c>
      <c r="U227" s="11">
        <v>190</v>
      </c>
      <c r="V227" s="15">
        <v>85</v>
      </c>
      <c r="W227" s="15">
        <v>75</v>
      </c>
      <c r="X227" s="11">
        <v>30</v>
      </c>
      <c r="Y227" s="69">
        <v>38553577</v>
      </c>
      <c r="Z227">
        <v>6587</v>
      </c>
      <c r="AA227" s="3">
        <f>IF(Table10[[#This Row],[Location Name]]=E226,AA226,AA226+1)</f>
        <v>1132</v>
      </c>
      <c r="AB227" s="33">
        <f>Table10[[#This Row],[Date]]+25</f>
        <v>45366</v>
      </c>
    </row>
    <row r="228" spans="1:28" ht="14.25" x14ac:dyDescent="0.45">
      <c r="A228" s="3">
        <v>220</v>
      </c>
      <c r="B22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28" s="33">
        <v>45341</v>
      </c>
      <c r="E228" s="3" t="s">
        <v>129</v>
      </c>
      <c r="F228" s="3">
        <f>_xlfn.XLOOKUP(Table10[[#This Row],[Location Name]],IBTP_Locations[Location Name],IBTP_Locations[Payee Name],"",,)</f>
        <v>0</v>
      </c>
      <c r="G228" s="3" t="s">
        <v>21</v>
      </c>
      <c r="H228" s="3" t="str">
        <f>_xlfn.XLOOKUP(Table10[[#This Row],[Location Name]],IBTP_Locations[Location Name],IBTP_Locations[Sales Rep],,,)</f>
        <v>Sarcyk, Neil</v>
      </c>
      <c r="I228" s="3">
        <f>_xlfn.XLOOKUP(Table10[[#This Row],[Location Name]],IBTP_Locations[Location Name],IBTP_Locations[Marketing Rep],,,)</f>
        <v>0</v>
      </c>
      <c r="J228" s="11">
        <f>ROUNDDOWN(IF(Table10[[#This Row],[Marketing Rep]]=0,0,_xlfn.XLOOKUP(Table10[[#This Row],[Marketing Rep]],Table12[Name],Table12[Commission %]))*Table10[[#This Row],[Ticket Count]],2)</f>
        <v>0</v>
      </c>
      <c r="K228" s="3" t="s">
        <v>2369</v>
      </c>
      <c r="L228" s="3" t="str">
        <f>_xlfn.XLOOKUP(Table10[[#This Row],[Serial '#]],Table5[Serial '#],Table5[Supplier],,,)</f>
        <v>GameCo</v>
      </c>
      <c r="M228" s="3" t="s">
        <v>349</v>
      </c>
      <c r="N228" s="9">
        <v>5520</v>
      </c>
      <c r="O228" s="36">
        <v>1</v>
      </c>
      <c r="P228" s="11">
        <v>5520</v>
      </c>
      <c r="Q228" s="11">
        <v>4560</v>
      </c>
      <c r="R228" s="11">
        <v>960</v>
      </c>
      <c r="S228" s="11">
        <v>331</v>
      </c>
      <c r="T228" s="11" t="str">
        <f>_xlfn.XLOOKUP(Table10[[#This Row],[Charity Association]],Table14[Charity Name],Table14[Billing Style],,,)</f>
        <v>Flat Per Ticket</v>
      </c>
      <c r="U228" s="11">
        <v>358.8</v>
      </c>
      <c r="V228" s="15">
        <v>186</v>
      </c>
      <c r="W228" s="15">
        <v>172.8</v>
      </c>
      <c r="X228" s="11"/>
      <c r="Y228" s="69">
        <v>3905</v>
      </c>
      <c r="Z228">
        <v>8405</v>
      </c>
      <c r="AA228" s="3">
        <f>IF(Table10[[#This Row],[Location Name]]=E227,AA227,AA227+1)</f>
        <v>1133</v>
      </c>
      <c r="AB228" s="33">
        <f>Table10[[#This Row],[Date]]+25</f>
        <v>45366</v>
      </c>
    </row>
    <row r="229" spans="1:28" ht="14.25" x14ac:dyDescent="0.45">
      <c r="A229" s="3">
        <v>221</v>
      </c>
      <c r="B22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29" s="33">
        <v>45341</v>
      </c>
      <c r="E229" s="3" t="s">
        <v>129</v>
      </c>
      <c r="F229" s="3">
        <f>_xlfn.XLOOKUP(Table10[[#This Row],[Location Name]],IBTP_Locations[Location Name],IBTP_Locations[Payee Name],"",,)</f>
        <v>0</v>
      </c>
      <c r="G229" s="3" t="s">
        <v>21</v>
      </c>
      <c r="H229" s="3" t="str">
        <f>_xlfn.XLOOKUP(Table10[[#This Row],[Location Name]],IBTP_Locations[Location Name],IBTP_Locations[Sales Rep],,,)</f>
        <v>Sarcyk, Neil</v>
      </c>
      <c r="I229" s="3">
        <f>_xlfn.XLOOKUP(Table10[[#This Row],[Location Name]],IBTP_Locations[Location Name],IBTP_Locations[Marketing Rep],,,)</f>
        <v>0</v>
      </c>
      <c r="J229" s="11">
        <f>ROUNDDOWN(IF(Table10[[#This Row],[Marketing Rep]]=0,0,_xlfn.XLOOKUP(Table10[[#This Row],[Marketing Rep]],Table12[Name],Table12[Commission %]))*Table10[[#This Row],[Ticket Count]],2)</f>
        <v>0</v>
      </c>
      <c r="K229" s="3" t="s">
        <v>2368</v>
      </c>
      <c r="L229" s="3" t="str">
        <f>_xlfn.XLOOKUP(Table10[[#This Row],[Serial '#]],Table5[Serial '#],Table5[Supplier],,,)</f>
        <v>GameCo</v>
      </c>
      <c r="M229" s="3" t="s">
        <v>349</v>
      </c>
      <c r="N229" s="9">
        <v>5520</v>
      </c>
      <c r="O229" s="36">
        <v>1</v>
      </c>
      <c r="P229" s="11">
        <v>5520</v>
      </c>
      <c r="Q229" s="11">
        <v>4560</v>
      </c>
      <c r="R229" s="11">
        <v>960</v>
      </c>
      <c r="S229" s="11">
        <v>331</v>
      </c>
      <c r="T229" s="11" t="str">
        <f>_xlfn.XLOOKUP(Table10[[#This Row],[Charity Association]],Table14[Charity Name],Table14[Billing Style],,,)</f>
        <v>Flat Per Ticket</v>
      </c>
      <c r="U229" s="11">
        <v>358.8</v>
      </c>
      <c r="V229" s="15">
        <v>186</v>
      </c>
      <c r="W229" s="15">
        <v>172.8</v>
      </c>
      <c r="X229" s="11"/>
      <c r="Y229" s="69">
        <v>3905</v>
      </c>
      <c r="Z229">
        <v>8406</v>
      </c>
      <c r="AA229" s="3">
        <f>IF(Table10[[#This Row],[Location Name]]=E228,AA228,AA228+1)</f>
        <v>1133</v>
      </c>
      <c r="AB229" s="33">
        <f>Table10[[#This Row],[Date]]+25</f>
        <v>45366</v>
      </c>
    </row>
    <row r="230" spans="1:28" ht="14.25" x14ac:dyDescent="0.45">
      <c r="A230" s="3">
        <v>222</v>
      </c>
      <c r="B23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30" s="33">
        <v>45341</v>
      </c>
      <c r="E230" s="3" t="s">
        <v>129</v>
      </c>
      <c r="F230" s="3">
        <f>_xlfn.XLOOKUP(Table10[[#This Row],[Location Name]],IBTP_Locations[Location Name],IBTP_Locations[Payee Name],"",,)</f>
        <v>0</v>
      </c>
      <c r="G230" s="3" t="s">
        <v>21</v>
      </c>
      <c r="H230" s="3" t="str">
        <f>_xlfn.XLOOKUP(Table10[[#This Row],[Location Name]],IBTP_Locations[Location Name],IBTP_Locations[Sales Rep],,,)</f>
        <v>Sarcyk, Neil</v>
      </c>
      <c r="I230" s="3">
        <f>_xlfn.XLOOKUP(Table10[[#This Row],[Location Name]],IBTP_Locations[Location Name],IBTP_Locations[Marketing Rep],,,)</f>
        <v>0</v>
      </c>
      <c r="J230" s="11">
        <f>ROUNDDOWN(IF(Table10[[#This Row],[Marketing Rep]]=0,0,_xlfn.XLOOKUP(Table10[[#This Row],[Marketing Rep]],Table12[Name],Table12[Commission %]))*Table10[[#This Row],[Ticket Count]],2)</f>
        <v>0</v>
      </c>
      <c r="K230" s="3" t="s">
        <v>2367</v>
      </c>
      <c r="L230" s="3" t="str">
        <f>_xlfn.XLOOKUP(Table10[[#This Row],[Serial '#]],Table5[Serial '#],Table5[Supplier],,,)</f>
        <v>GameCo</v>
      </c>
      <c r="M230" s="3" t="s">
        <v>349</v>
      </c>
      <c r="N230" s="9">
        <v>5520</v>
      </c>
      <c r="O230" s="36">
        <v>1</v>
      </c>
      <c r="P230" s="11">
        <v>5520</v>
      </c>
      <c r="Q230" s="11">
        <v>4560</v>
      </c>
      <c r="R230" s="11">
        <v>960</v>
      </c>
      <c r="S230" s="11">
        <v>331</v>
      </c>
      <c r="T230" s="11" t="str">
        <f>_xlfn.XLOOKUP(Table10[[#This Row],[Charity Association]],Table14[Charity Name],Table14[Billing Style],,,)</f>
        <v>Flat Per Ticket</v>
      </c>
      <c r="U230" s="11">
        <v>358.8</v>
      </c>
      <c r="V230" s="15">
        <v>186</v>
      </c>
      <c r="W230" s="15">
        <v>172.8</v>
      </c>
      <c r="X230" s="11"/>
      <c r="Y230" s="69">
        <v>3905</v>
      </c>
      <c r="Z230">
        <v>8407</v>
      </c>
      <c r="AA230" s="3">
        <f>IF(Table10[[#This Row],[Location Name]]=E229,AA229,AA229+1)</f>
        <v>1133</v>
      </c>
      <c r="AB230" s="33">
        <f>Table10[[#This Row],[Date]]+25</f>
        <v>45366</v>
      </c>
    </row>
    <row r="231" spans="1:28" ht="14.25" x14ac:dyDescent="0.45">
      <c r="A231" s="3">
        <v>223</v>
      </c>
      <c r="B23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31" s="33">
        <v>45341</v>
      </c>
      <c r="E231" s="3" t="s">
        <v>155</v>
      </c>
      <c r="F231" s="3" t="str">
        <f>_xlfn.XLOOKUP(Table10[[#This Row],[Location Name]],IBTP_Locations[Location Name],IBTP_Locations[Payee Name],"",,)</f>
        <v>Melron Inc DBA Mulligans</v>
      </c>
      <c r="G231" s="3" t="s">
        <v>27</v>
      </c>
      <c r="H231" s="3" t="str">
        <f>_xlfn.XLOOKUP(Table10[[#This Row],[Location Name]],IBTP_Locations[Location Name],IBTP_Locations[Sales Rep],,,)</f>
        <v>Sarcyk, Neil</v>
      </c>
      <c r="I231" s="3">
        <f>_xlfn.XLOOKUP(Table10[[#This Row],[Location Name]],IBTP_Locations[Location Name],IBTP_Locations[Marketing Rep],,,)</f>
        <v>0</v>
      </c>
      <c r="J231" s="11">
        <f>ROUNDDOWN(IF(Table10[[#This Row],[Marketing Rep]]=0,0,_xlfn.XLOOKUP(Table10[[#This Row],[Marketing Rep]],Table12[Name],Table12[Commission %]))*Table10[[#This Row],[Ticket Count]],2)</f>
        <v>0</v>
      </c>
      <c r="K231" s="3" t="s">
        <v>2366</v>
      </c>
      <c r="L231" s="3" t="str">
        <f>_xlfn.XLOOKUP(Table10[[#This Row],[Serial '#]],Table5[Serial '#],Table5[Supplier],,,)</f>
        <v>GameCo</v>
      </c>
      <c r="M231" s="3" t="s">
        <v>349</v>
      </c>
      <c r="N231" s="9">
        <v>5520</v>
      </c>
      <c r="O231" s="36">
        <v>1</v>
      </c>
      <c r="P231" s="11">
        <v>5520</v>
      </c>
      <c r="Q231" s="11">
        <v>4560</v>
      </c>
      <c r="R231" s="11">
        <v>960</v>
      </c>
      <c r="S231" s="11">
        <v>331</v>
      </c>
      <c r="T231" s="11" t="str">
        <f>_xlfn.XLOOKUP(Table10[[#This Row],[Charity Association]],Table14[Charity Name],Table14[Billing Style],,,)</f>
        <v>Flat Per Ticket</v>
      </c>
      <c r="U231" s="11">
        <v>358.8</v>
      </c>
      <c r="V231" s="15">
        <v>186</v>
      </c>
      <c r="W231" s="15">
        <v>172.8</v>
      </c>
      <c r="X231" s="11"/>
      <c r="Y231" s="69">
        <v>2800</v>
      </c>
      <c r="Z231">
        <v>10010</v>
      </c>
      <c r="AA231" s="3">
        <f>IF(Table10[[#This Row],[Location Name]]=E230,AA230,AA230+1)</f>
        <v>1134</v>
      </c>
      <c r="AB231" s="33">
        <f>Table10[[#This Row],[Date]]+25</f>
        <v>45366</v>
      </c>
    </row>
    <row r="232" spans="1:28" ht="14.25" x14ac:dyDescent="0.45">
      <c r="A232" s="3">
        <v>224</v>
      </c>
      <c r="B23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32" s="33">
        <v>45341</v>
      </c>
      <c r="E232" s="3" t="s">
        <v>155</v>
      </c>
      <c r="F232" s="3" t="str">
        <f>_xlfn.XLOOKUP(Table10[[#This Row],[Location Name]],IBTP_Locations[Location Name],IBTP_Locations[Payee Name],"",,)</f>
        <v>Melron Inc DBA Mulligans</v>
      </c>
      <c r="G232" s="3" t="s">
        <v>27</v>
      </c>
      <c r="H232" s="3" t="str">
        <f>_xlfn.XLOOKUP(Table10[[#This Row],[Location Name]],IBTP_Locations[Location Name],IBTP_Locations[Sales Rep],,,)</f>
        <v>Sarcyk, Neil</v>
      </c>
      <c r="I232" s="3">
        <f>_xlfn.XLOOKUP(Table10[[#This Row],[Location Name]],IBTP_Locations[Location Name],IBTP_Locations[Marketing Rep],,,)</f>
        <v>0</v>
      </c>
      <c r="J232" s="11">
        <f>ROUNDDOWN(IF(Table10[[#This Row],[Marketing Rep]]=0,0,_xlfn.XLOOKUP(Table10[[#This Row],[Marketing Rep]],Table12[Name],Table12[Commission %]))*Table10[[#This Row],[Ticket Count]],2)</f>
        <v>0</v>
      </c>
      <c r="K232" s="3" t="s">
        <v>2365</v>
      </c>
      <c r="L232" s="3" t="str">
        <f>_xlfn.XLOOKUP(Table10[[#This Row],[Serial '#]],Table5[Serial '#],Table5[Supplier],,,)</f>
        <v>GameCo</v>
      </c>
      <c r="M232" s="3" t="s">
        <v>349</v>
      </c>
      <c r="N232" s="9">
        <v>5520</v>
      </c>
      <c r="O232" s="36">
        <v>1</v>
      </c>
      <c r="P232" s="11">
        <v>5520</v>
      </c>
      <c r="Q232" s="11">
        <v>4560</v>
      </c>
      <c r="R232" s="11">
        <v>960</v>
      </c>
      <c r="S232" s="11">
        <v>331</v>
      </c>
      <c r="T232" s="11" t="str">
        <f>_xlfn.XLOOKUP(Table10[[#This Row],[Charity Association]],Table14[Charity Name],Table14[Billing Style],,,)</f>
        <v>Flat Per Ticket</v>
      </c>
      <c r="U232" s="11">
        <v>358.8</v>
      </c>
      <c r="V232" s="15">
        <v>186</v>
      </c>
      <c r="W232" s="15">
        <v>172.8</v>
      </c>
      <c r="X232" s="11"/>
      <c r="Y232" s="69">
        <v>2800</v>
      </c>
      <c r="Z232">
        <v>10011</v>
      </c>
      <c r="AA232" s="3">
        <f>IF(Table10[[#This Row],[Location Name]]=E231,AA231,AA231+1)</f>
        <v>1134</v>
      </c>
      <c r="AB232" s="33">
        <f>Table10[[#This Row],[Date]]+25</f>
        <v>45366</v>
      </c>
    </row>
    <row r="233" spans="1:28" ht="14.25" x14ac:dyDescent="0.45">
      <c r="A233" s="3">
        <v>225</v>
      </c>
      <c r="B23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33" s="33">
        <v>45341</v>
      </c>
      <c r="E233" s="3" t="s">
        <v>155</v>
      </c>
      <c r="F233" s="3" t="str">
        <f>_xlfn.XLOOKUP(Table10[[#This Row],[Location Name]],IBTP_Locations[Location Name],IBTP_Locations[Payee Name],"",,)</f>
        <v>Melron Inc DBA Mulligans</v>
      </c>
      <c r="G233" s="3" t="s">
        <v>27</v>
      </c>
      <c r="H233" s="3" t="str">
        <f>_xlfn.XLOOKUP(Table10[[#This Row],[Location Name]],IBTP_Locations[Location Name],IBTP_Locations[Sales Rep],,,)</f>
        <v>Sarcyk, Neil</v>
      </c>
      <c r="I233" s="3">
        <f>_xlfn.XLOOKUP(Table10[[#This Row],[Location Name]],IBTP_Locations[Location Name],IBTP_Locations[Marketing Rep],,,)</f>
        <v>0</v>
      </c>
      <c r="J233" s="11">
        <f>ROUNDDOWN(IF(Table10[[#This Row],[Marketing Rep]]=0,0,_xlfn.XLOOKUP(Table10[[#This Row],[Marketing Rep]],Table12[Name],Table12[Commission %]))*Table10[[#This Row],[Ticket Count]],2)</f>
        <v>0</v>
      </c>
      <c r="K233" s="3" t="s">
        <v>2364</v>
      </c>
      <c r="L233" s="3" t="str">
        <f>_xlfn.XLOOKUP(Table10[[#This Row],[Serial '#]],Table5[Serial '#],Table5[Supplier],,,)</f>
        <v>GameCo</v>
      </c>
      <c r="M233" s="3" t="s">
        <v>349</v>
      </c>
      <c r="N233" s="9">
        <v>5520</v>
      </c>
      <c r="O233" s="36">
        <v>1</v>
      </c>
      <c r="P233" s="11">
        <v>5520</v>
      </c>
      <c r="Q233" s="11">
        <v>4560</v>
      </c>
      <c r="R233" s="11">
        <v>960</v>
      </c>
      <c r="S233" s="11">
        <v>331</v>
      </c>
      <c r="T233" s="11" t="str">
        <f>_xlfn.XLOOKUP(Table10[[#This Row],[Charity Association]],Table14[Charity Name],Table14[Billing Style],,,)</f>
        <v>Flat Per Ticket</v>
      </c>
      <c r="U233" s="11">
        <v>358.8</v>
      </c>
      <c r="V233" s="15">
        <v>186</v>
      </c>
      <c r="W233" s="15">
        <v>172.8</v>
      </c>
      <c r="X233" s="11"/>
      <c r="Y233" s="69">
        <v>2800</v>
      </c>
      <c r="Z233">
        <v>10012</v>
      </c>
      <c r="AA233" s="3">
        <f>IF(Table10[[#This Row],[Location Name]]=E232,AA232,AA232+1)</f>
        <v>1134</v>
      </c>
      <c r="AB233" s="33">
        <f>Table10[[#This Row],[Date]]+25</f>
        <v>45366</v>
      </c>
    </row>
    <row r="234" spans="1:28" ht="14.25" x14ac:dyDescent="0.45">
      <c r="A234" s="3">
        <v>226</v>
      </c>
      <c r="B23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34" s="33">
        <v>45341</v>
      </c>
      <c r="E234" s="3" t="s">
        <v>155</v>
      </c>
      <c r="F234" s="3" t="str">
        <f>_xlfn.XLOOKUP(Table10[[#This Row],[Location Name]],IBTP_Locations[Location Name],IBTP_Locations[Payee Name],"",,)</f>
        <v>Melron Inc DBA Mulligans</v>
      </c>
      <c r="G234" s="3" t="s">
        <v>27</v>
      </c>
      <c r="H234" s="3" t="str">
        <f>_xlfn.XLOOKUP(Table10[[#This Row],[Location Name]],IBTP_Locations[Location Name],IBTP_Locations[Sales Rep],,,)</f>
        <v>Sarcyk, Neil</v>
      </c>
      <c r="I234" s="3">
        <f>_xlfn.XLOOKUP(Table10[[#This Row],[Location Name]],IBTP_Locations[Location Name],IBTP_Locations[Marketing Rep],,,)</f>
        <v>0</v>
      </c>
      <c r="J234" s="11">
        <f>ROUNDDOWN(IF(Table10[[#This Row],[Marketing Rep]]=0,0,_xlfn.XLOOKUP(Table10[[#This Row],[Marketing Rep]],Table12[Name],Table12[Commission %]))*Table10[[#This Row],[Ticket Count]],2)</f>
        <v>0</v>
      </c>
      <c r="K234" s="3" t="s">
        <v>1656</v>
      </c>
      <c r="L234" s="3" t="str">
        <f>_xlfn.XLOOKUP(Table10[[#This Row],[Serial '#]],Table5[Serial '#],Table5[Supplier],,,)</f>
        <v>GameCo</v>
      </c>
      <c r="M234" s="3" t="s">
        <v>583</v>
      </c>
      <c r="N234" s="9">
        <v>6320</v>
      </c>
      <c r="O234" s="36">
        <v>1</v>
      </c>
      <c r="P234" s="11">
        <v>6320</v>
      </c>
      <c r="Q234" s="11">
        <v>4745</v>
      </c>
      <c r="R234" s="11">
        <v>1575</v>
      </c>
      <c r="S234" s="11">
        <v>379</v>
      </c>
      <c r="T234" s="11" t="str">
        <f>_xlfn.XLOOKUP(Table10[[#This Row],[Charity Association]],Table14[Charity Name],Table14[Billing Style],,,)</f>
        <v>Flat Per Ticket</v>
      </c>
      <c r="U234" s="11">
        <v>410.8</v>
      </c>
      <c r="V234" s="15">
        <v>212</v>
      </c>
      <c r="W234" s="15">
        <v>198.8</v>
      </c>
      <c r="X234" s="11"/>
      <c r="Y234" s="69">
        <v>2800</v>
      </c>
      <c r="Z234">
        <v>10013</v>
      </c>
      <c r="AA234" s="3">
        <f>IF(Table10[[#This Row],[Location Name]]=E233,AA233,AA233+1)</f>
        <v>1134</v>
      </c>
      <c r="AB234" s="33">
        <f>Table10[[#This Row],[Date]]+25</f>
        <v>45366</v>
      </c>
    </row>
    <row r="235" spans="1:28" ht="14.25" x14ac:dyDescent="0.45">
      <c r="A235" s="3">
        <v>227</v>
      </c>
      <c r="B23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35" s="33">
        <v>45341</v>
      </c>
      <c r="E235" s="3" t="s">
        <v>155</v>
      </c>
      <c r="F235" s="3" t="str">
        <f>_xlfn.XLOOKUP(Table10[[#This Row],[Location Name]],IBTP_Locations[Location Name],IBTP_Locations[Payee Name],"",,)</f>
        <v>Melron Inc DBA Mulligans</v>
      </c>
      <c r="G235" s="3" t="s">
        <v>27</v>
      </c>
      <c r="H235" s="3" t="str">
        <f>_xlfn.XLOOKUP(Table10[[#This Row],[Location Name]],IBTP_Locations[Location Name],IBTP_Locations[Sales Rep],,,)</f>
        <v>Sarcyk, Neil</v>
      </c>
      <c r="I235" s="3">
        <f>_xlfn.XLOOKUP(Table10[[#This Row],[Location Name]],IBTP_Locations[Location Name],IBTP_Locations[Marketing Rep],,,)</f>
        <v>0</v>
      </c>
      <c r="J235" s="11">
        <f>ROUNDDOWN(IF(Table10[[#This Row],[Marketing Rep]]=0,0,_xlfn.XLOOKUP(Table10[[#This Row],[Marketing Rep]],Table12[Name],Table12[Commission %]))*Table10[[#This Row],[Ticket Count]],2)</f>
        <v>0</v>
      </c>
      <c r="K235" s="3" t="s">
        <v>2370</v>
      </c>
      <c r="L235" s="3" t="str">
        <f>_xlfn.XLOOKUP(Table10[[#This Row],[Serial '#]],Table5[Serial '#],Table5[Supplier],,,)</f>
        <v>GameCo</v>
      </c>
      <c r="M235" s="3" t="s">
        <v>347</v>
      </c>
      <c r="N235" s="9">
        <v>9959</v>
      </c>
      <c r="O235" s="36">
        <v>1</v>
      </c>
      <c r="P235" s="11">
        <v>9959</v>
      </c>
      <c r="Q235" s="11">
        <v>7840</v>
      </c>
      <c r="R235" s="11">
        <v>2119</v>
      </c>
      <c r="S235" s="11">
        <v>597</v>
      </c>
      <c r="T235" s="11" t="str">
        <f>_xlfn.XLOOKUP(Table10[[#This Row],[Charity Association]],Table14[Charity Name],Table14[Billing Style],,,)</f>
        <v>Flat Per Ticket</v>
      </c>
      <c r="U235" s="11">
        <v>647.34</v>
      </c>
      <c r="V235" s="15">
        <v>360</v>
      </c>
      <c r="W235" s="15">
        <v>287.33999999999997</v>
      </c>
      <c r="X235" s="11"/>
      <c r="Y235" s="69">
        <v>2800</v>
      </c>
      <c r="Z235">
        <v>10014</v>
      </c>
      <c r="AA235" s="3">
        <f>IF(Table10[[#This Row],[Location Name]]=E234,AA234,AA234+1)</f>
        <v>1134</v>
      </c>
      <c r="AB235" s="33">
        <f>Table10[[#This Row],[Date]]+25</f>
        <v>45366</v>
      </c>
    </row>
    <row r="236" spans="1:28" ht="14.25" x14ac:dyDescent="0.45">
      <c r="A236" s="3">
        <v>228</v>
      </c>
      <c r="B23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36" s="33">
        <v>45342</v>
      </c>
      <c r="E236" s="3" t="s">
        <v>141</v>
      </c>
      <c r="F236" s="3">
        <f>_xlfn.XLOOKUP(Table10[[#This Row],[Location Name]],IBTP_Locations[Location Name],IBTP_Locations[Payee Name],"",,)</f>
        <v>0</v>
      </c>
      <c r="G236" s="3" t="s">
        <v>23</v>
      </c>
      <c r="H236" s="3" t="str">
        <f>_xlfn.XLOOKUP(Table10[[#This Row],[Location Name]],IBTP_Locations[Location Name],IBTP_Locations[Sales Rep],,,)</f>
        <v>Sarcyk, Neil</v>
      </c>
      <c r="I236" s="3">
        <f>_xlfn.XLOOKUP(Table10[[#This Row],[Location Name]],IBTP_Locations[Location Name],IBTP_Locations[Marketing Rep],,,)</f>
        <v>0</v>
      </c>
      <c r="J236" s="11">
        <f>ROUNDDOWN(IF(Table10[[#This Row],[Marketing Rep]]=0,0,_xlfn.XLOOKUP(Table10[[#This Row],[Marketing Rep]],Table12[Name],Table12[Commission %]))*Table10[[#This Row],[Ticket Count]],2)</f>
        <v>0</v>
      </c>
      <c r="K236" s="3" t="s">
        <v>1534</v>
      </c>
      <c r="L236" s="3" t="str">
        <f>_xlfn.XLOOKUP(Table10[[#This Row],[Serial '#]],Table5[Serial '#],Table5[Supplier],,,)</f>
        <v>GameCo</v>
      </c>
      <c r="M236" s="3" t="s">
        <v>352</v>
      </c>
      <c r="N236" s="9">
        <v>3000</v>
      </c>
      <c r="O236" s="36">
        <v>1</v>
      </c>
      <c r="P236" s="11">
        <v>3000</v>
      </c>
      <c r="Q236" s="11">
        <v>2250</v>
      </c>
      <c r="R236" s="11">
        <v>750</v>
      </c>
      <c r="S236" s="11">
        <v>180</v>
      </c>
      <c r="T236" s="11" t="str">
        <f>_xlfn.XLOOKUP(Table10[[#This Row],[Charity Association]],Table14[Charity Name],Table14[Billing Style],,,)</f>
        <v>Percentage</v>
      </c>
      <c r="U236" s="11">
        <v>207</v>
      </c>
      <c r="V236" s="15">
        <v>102</v>
      </c>
      <c r="W236" s="15">
        <v>75</v>
      </c>
      <c r="X236" s="11">
        <v>30</v>
      </c>
      <c r="Y236" s="69">
        <v>2482</v>
      </c>
      <c r="Z236">
        <v>6588</v>
      </c>
      <c r="AA236" s="3">
        <f>IF(Table10[[#This Row],[Location Name]]=E235,AA235,AA235+1)</f>
        <v>1135</v>
      </c>
      <c r="AB236" s="33">
        <f>Table10[[#This Row],[Date]]+25</f>
        <v>45367</v>
      </c>
    </row>
    <row r="237" spans="1:28" ht="14.25" x14ac:dyDescent="0.45">
      <c r="A237" s="3">
        <v>229</v>
      </c>
      <c r="B23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37" s="33">
        <v>45342</v>
      </c>
      <c r="E237" s="3" t="s">
        <v>141</v>
      </c>
      <c r="F237" s="3">
        <f>_xlfn.XLOOKUP(Table10[[#This Row],[Location Name]],IBTP_Locations[Location Name],IBTP_Locations[Payee Name],"",,)</f>
        <v>0</v>
      </c>
      <c r="G237" s="3" t="s">
        <v>23</v>
      </c>
      <c r="H237" s="3" t="str">
        <f>_xlfn.XLOOKUP(Table10[[#This Row],[Location Name]],IBTP_Locations[Location Name],IBTP_Locations[Sales Rep],,,)</f>
        <v>Sarcyk, Neil</v>
      </c>
      <c r="I237" s="3">
        <f>_xlfn.XLOOKUP(Table10[[#This Row],[Location Name]],IBTP_Locations[Location Name],IBTP_Locations[Marketing Rep],,,)</f>
        <v>0</v>
      </c>
      <c r="J237" s="11">
        <f>ROUNDDOWN(IF(Table10[[#This Row],[Marketing Rep]]=0,0,_xlfn.XLOOKUP(Table10[[#This Row],[Marketing Rep]],Table12[Name],Table12[Commission %]))*Table10[[#This Row],[Ticket Count]],2)</f>
        <v>0</v>
      </c>
      <c r="K237" s="3" t="s">
        <v>1535</v>
      </c>
      <c r="L237" s="3" t="str">
        <f>_xlfn.XLOOKUP(Table10[[#This Row],[Serial '#]],Table5[Serial '#],Table5[Supplier],,,)</f>
        <v>GameCo</v>
      </c>
      <c r="M237" s="3" t="s">
        <v>352</v>
      </c>
      <c r="N237" s="9">
        <v>3000</v>
      </c>
      <c r="O237" s="36">
        <v>1</v>
      </c>
      <c r="P237" s="11">
        <v>3000</v>
      </c>
      <c r="Q237" s="11">
        <v>2250</v>
      </c>
      <c r="R237" s="11">
        <v>750</v>
      </c>
      <c r="S237" s="11">
        <v>180</v>
      </c>
      <c r="T237" s="11" t="str">
        <f>_xlfn.XLOOKUP(Table10[[#This Row],[Charity Association]],Table14[Charity Name],Table14[Billing Style],,,)</f>
        <v>Percentage</v>
      </c>
      <c r="U237" s="11">
        <v>207</v>
      </c>
      <c r="V237" s="15">
        <v>102</v>
      </c>
      <c r="W237" s="15">
        <v>75</v>
      </c>
      <c r="X237" s="11">
        <v>30</v>
      </c>
      <c r="Y237" s="69">
        <v>2482</v>
      </c>
      <c r="Z237">
        <v>6589</v>
      </c>
      <c r="AA237" s="3">
        <f>IF(Table10[[#This Row],[Location Name]]=E236,AA236,AA236+1)</f>
        <v>1135</v>
      </c>
      <c r="AB237" s="33">
        <f>Table10[[#This Row],[Date]]+25</f>
        <v>45367</v>
      </c>
    </row>
    <row r="238" spans="1:28" ht="14.25" x14ac:dyDescent="0.45">
      <c r="A238" s="3">
        <v>230</v>
      </c>
      <c r="B23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38" s="33">
        <v>45342</v>
      </c>
      <c r="E238" s="3" t="s">
        <v>103</v>
      </c>
      <c r="F238" s="3">
        <f>_xlfn.XLOOKUP(Table10[[#This Row],[Location Name]],IBTP_Locations[Location Name],IBTP_Locations[Payee Name],"",,)</f>
        <v>0</v>
      </c>
      <c r="G238" s="3" t="s">
        <v>23</v>
      </c>
      <c r="H238" s="3" t="str">
        <f>_xlfn.XLOOKUP(Table10[[#This Row],[Location Name]],IBTP_Locations[Location Name],IBTP_Locations[Sales Rep],,,)</f>
        <v>Sarcyk, Neil</v>
      </c>
      <c r="I238" s="3">
        <f>_xlfn.XLOOKUP(Table10[[#This Row],[Location Name]],IBTP_Locations[Location Name],IBTP_Locations[Marketing Rep],,,)</f>
        <v>0</v>
      </c>
      <c r="J238" s="11">
        <f>ROUNDDOWN(IF(Table10[[#This Row],[Marketing Rep]]=0,0,_xlfn.XLOOKUP(Table10[[#This Row],[Marketing Rep]],Table12[Name],Table12[Commission %]))*Table10[[#This Row],[Ticket Count]],2)</f>
        <v>0</v>
      </c>
      <c r="K238" s="3" t="s">
        <v>1657</v>
      </c>
      <c r="L238" s="3" t="str">
        <f>_xlfn.XLOOKUP(Table10[[#This Row],[Serial '#]],Table5[Serial '#],Table5[Supplier],,,)</f>
        <v>GameCo</v>
      </c>
      <c r="M238" s="3" t="s">
        <v>583</v>
      </c>
      <c r="N238" s="9">
        <v>6320</v>
      </c>
      <c r="O238" s="36">
        <v>1</v>
      </c>
      <c r="P238" s="11">
        <v>6320</v>
      </c>
      <c r="Q238" s="11">
        <v>4745</v>
      </c>
      <c r="R238" s="11">
        <v>1575</v>
      </c>
      <c r="S238" s="11">
        <v>379</v>
      </c>
      <c r="T238" s="11" t="str">
        <f>_xlfn.XLOOKUP(Table10[[#This Row],[Charity Association]],Table14[Charity Name],Table14[Billing Style],,,)</f>
        <v>Percentage</v>
      </c>
      <c r="U238" s="11">
        <v>433.2</v>
      </c>
      <c r="V238" s="15">
        <v>212</v>
      </c>
      <c r="W238" s="15">
        <v>158</v>
      </c>
      <c r="X238" s="11">
        <v>63.2</v>
      </c>
      <c r="Y238" s="69">
        <v>1415</v>
      </c>
      <c r="Z238">
        <v>6590</v>
      </c>
      <c r="AA238" s="3">
        <f>IF(Table10[[#This Row],[Location Name]]=E237,AA237,AA237+1)</f>
        <v>1136</v>
      </c>
      <c r="AB238" s="33">
        <f>Table10[[#This Row],[Date]]+25</f>
        <v>45367</v>
      </c>
    </row>
    <row r="239" spans="1:28" ht="14.25" x14ac:dyDescent="0.45">
      <c r="A239" s="3">
        <v>231</v>
      </c>
      <c r="B23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39" s="33">
        <v>45342</v>
      </c>
      <c r="E239" s="3" t="s">
        <v>103</v>
      </c>
      <c r="F239" s="3">
        <f>_xlfn.XLOOKUP(Table10[[#This Row],[Location Name]],IBTP_Locations[Location Name],IBTP_Locations[Payee Name],"",,)</f>
        <v>0</v>
      </c>
      <c r="G239" s="3" t="s">
        <v>23</v>
      </c>
      <c r="H239" s="3" t="str">
        <f>_xlfn.XLOOKUP(Table10[[#This Row],[Location Name]],IBTP_Locations[Location Name],IBTP_Locations[Sales Rep],,,)</f>
        <v>Sarcyk, Neil</v>
      </c>
      <c r="I239" s="3">
        <f>_xlfn.XLOOKUP(Table10[[#This Row],[Location Name]],IBTP_Locations[Location Name],IBTP_Locations[Marketing Rep],,,)</f>
        <v>0</v>
      </c>
      <c r="J239" s="11">
        <f>ROUNDDOWN(IF(Table10[[#This Row],[Marketing Rep]]=0,0,_xlfn.XLOOKUP(Table10[[#This Row],[Marketing Rep]],Table12[Name],Table12[Commission %]))*Table10[[#This Row],[Ticket Count]],2)</f>
        <v>0</v>
      </c>
      <c r="K239" s="3" t="s">
        <v>3714</v>
      </c>
      <c r="L239" s="3" t="e">
        <f>_xlfn.XLOOKUP(Table10[[#This Row],[Serial '#]],Table5[Serial '#],Table5[Supplier],,,)</f>
        <v>#N/A</v>
      </c>
      <c r="M239" s="3" t="s">
        <v>352</v>
      </c>
      <c r="N239" s="9">
        <v>3000</v>
      </c>
      <c r="O239" s="36">
        <v>1</v>
      </c>
      <c r="P239" s="11">
        <v>3000</v>
      </c>
      <c r="Q239" s="11">
        <v>2250</v>
      </c>
      <c r="R239" s="11">
        <v>750</v>
      </c>
      <c r="S239" s="11">
        <v>180</v>
      </c>
      <c r="T239" s="11" t="str">
        <f>_xlfn.XLOOKUP(Table10[[#This Row],[Charity Association]],Table14[Charity Name],Table14[Billing Style],,,)</f>
        <v>Percentage</v>
      </c>
      <c r="U239" s="11">
        <v>190</v>
      </c>
      <c r="V239" s="15">
        <v>85</v>
      </c>
      <c r="W239" s="15">
        <v>75</v>
      </c>
      <c r="X239" s="11">
        <v>30</v>
      </c>
      <c r="Y239" s="69">
        <v>1415</v>
      </c>
      <c r="Z239">
        <v>6591</v>
      </c>
      <c r="AA239" s="3">
        <f>IF(Table10[[#This Row],[Location Name]]=E238,AA238,AA238+1)</f>
        <v>1136</v>
      </c>
      <c r="AB239" s="33">
        <f>Table10[[#This Row],[Date]]+25</f>
        <v>45367</v>
      </c>
    </row>
    <row r="240" spans="1:28" ht="14.25" x14ac:dyDescent="0.45">
      <c r="A240" s="3">
        <v>232</v>
      </c>
      <c r="B24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40" s="33">
        <v>45342</v>
      </c>
      <c r="E240" s="3" t="s">
        <v>179</v>
      </c>
      <c r="F240" s="3">
        <f>_xlfn.XLOOKUP(Table10[[#This Row],[Location Name]],IBTP_Locations[Location Name],IBTP_Locations[Payee Name],"",,)</f>
        <v>0</v>
      </c>
      <c r="G240" s="3" t="s">
        <v>27</v>
      </c>
      <c r="H240" s="3" t="str">
        <f>_xlfn.XLOOKUP(Table10[[#This Row],[Location Name]],IBTP_Locations[Location Name],IBTP_Locations[Sales Rep],,,)</f>
        <v>Sarcyk, Neil</v>
      </c>
      <c r="I240" s="3">
        <f>_xlfn.XLOOKUP(Table10[[#This Row],[Location Name]],IBTP_Locations[Location Name],IBTP_Locations[Marketing Rep],,,)</f>
        <v>0</v>
      </c>
      <c r="J240" s="11">
        <f>ROUNDDOWN(IF(Table10[[#This Row],[Marketing Rep]]=0,0,_xlfn.XLOOKUP(Table10[[#This Row],[Marketing Rep]],Table12[Name],Table12[Commission %]))*Table10[[#This Row],[Ticket Count]],2)</f>
        <v>0</v>
      </c>
      <c r="K240" s="3" t="s">
        <v>2550</v>
      </c>
      <c r="L240" s="3" t="str">
        <f>_xlfn.XLOOKUP(Table10[[#This Row],[Serial '#]],Table5[Serial '#],Table5[Supplier],,,)</f>
        <v>GameCo</v>
      </c>
      <c r="M240" s="3" t="s">
        <v>3748</v>
      </c>
      <c r="N240" s="9">
        <v>4000</v>
      </c>
      <c r="O240" s="36">
        <v>1</v>
      </c>
      <c r="P240" s="11">
        <v>4000</v>
      </c>
      <c r="Q240" s="11">
        <v>3002</v>
      </c>
      <c r="R240" s="11">
        <v>998</v>
      </c>
      <c r="S240" s="11">
        <v>240</v>
      </c>
      <c r="T240" s="11" t="str">
        <f>_xlfn.XLOOKUP(Table10[[#This Row],[Charity Association]],Table14[Charity Name],Table14[Billing Style],,,)</f>
        <v>Flat Per Ticket</v>
      </c>
      <c r="U240" s="11">
        <v>260</v>
      </c>
      <c r="V240" s="15">
        <v>134</v>
      </c>
      <c r="W240" s="15">
        <v>126</v>
      </c>
      <c r="X240" s="11"/>
      <c r="Y240" s="69">
        <v>405100500040</v>
      </c>
      <c r="Z240">
        <v>10015</v>
      </c>
      <c r="AA240" s="3">
        <f>IF(Table10[[#This Row],[Location Name]]=E239,AA239,AA239+1)</f>
        <v>1137</v>
      </c>
      <c r="AB240" s="33">
        <f>Table10[[#This Row],[Date]]+25</f>
        <v>45367</v>
      </c>
    </row>
    <row r="241" spans="1:28" ht="14.25" x14ac:dyDescent="0.45">
      <c r="A241" s="3">
        <v>233</v>
      </c>
      <c r="B24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41" s="33">
        <v>45342</v>
      </c>
      <c r="E241" s="3" t="s">
        <v>179</v>
      </c>
      <c r="F241" s="3">
        <f>_xlfn.XLOOKUP(Table10[[#This Row],[Location Name]],IBTP_Locations[Location Name],IBTP_Locations[Payee Name],"",,)</f>
        <v>0</v>
      </c>
      <c r="G241" s="3" t="s">
        <v>27</v>
      </c>
      <c r="H241" s="3" t="str">
        <f>_xlfn.XLOOKUP(Table10[[#This Row],[Location Name]],IBTP_Locations[Location Name],IBTP_Locations[Sales Rep],,,)</f>
        <v>Sarcyk, Neil</v>
      </c>
      <c r="I241" s="3">
        <f>_xlfn.XLOOKUP(Table10[[#This Row],[Location Name]],IBTP_Locations[Location Name],IBTP_Locations[Marketing Rep],,,)</f>
        <v>0</v>
      </c>
      <c r="J241" s="11">
        <f>ROUNDDOWN(IF(Table10[[#This Row],[Marketing Rep]]=0,0,_xlfn.XLOOKUP(Table10[[#This Row],[Marketing Rep]],Table12[Name],Table12[Commission %]))*Table10[[#This Row],[Ticket Count]],2)</f>
        <v>0</v>
      </c>
      <c r="K241" s="3" t="s">
        <v>2337</v>
      </c>
      <c r="L241" s="3" t="str">
        <f>_xlfn.XLOOKUP(Table10[[#This Row],[Serial '#]],Table5[Serial '#],Table5[Supplier],,,)</f>
        <v>GameCo</v>
      </c>
      <c r="M241" s="3" t="s">
        <v>3742</v>
      </c>
      <c r="N241" s="9">
        <v>4000</v>
      </c>
      <c r="O241" s="36">
        <v>1</v>
      </c>
      <c r="P241" s="11">
        <v>4000</v>
      </c>
      <c r="Q241" s="11">
        <v>3002</v>
      </c>
      <c r="R241" s="11">
        <v>998</v>
      </c>
      <c r="S241" s="11">
        <v>240</v>
      </c>
      <c r="T241" s="11" t="str">
        <f>_xlfn.XLOOKUP(Table10[[#This Row],[Charity Association]],Table14[Charity Name],Table14[Billing Style],,,)</f>
        <v>Flat Per Ticket</v>
      </c>
      <c r="U241" s="11">
        <v>260</v>
      </c>
      <c r="V241" s="15">
        <v>134</v>
      </c>
      <c r="W241" s="15">
        <v>126</v>
      </c>
      <c r="X241" s="11"/>
      <c r="Y241" s="69">
        <v>405100500040</v>
      </c>
      <c r="Z241">
        <v>10016</v>
      </c>
      <c r="AA241" s="3">
        <f>IF(Table10[[#This Row],[Location Name]]=E240,AA240,AA240+1)</f>
        <v>1137</v>
      </c>
      <c r="AB241" s="33">
        <f>Table10[[#This Row],[Date]]+25</f>
        <v>45367</v>
      </c>
    </row>
    <row r="242" spans="1:28" ht="14.25" x14ac:dyDescent="0.45">
      <c r="A242" s="3">
        <v>234</v>
      </c>
      <c r="B24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42" s="33">
        <v>45342</v>
      </c>
      <c r="E242" s="3" t="s">
        <v>179</v>
      </c>
      <c r="F242" s="3">
        <f>_xlfn.XLOOKUP(Table10[[#This Row],[Location Name]],IBTP_Locations[Location Name],IBTP_Locations[Payee Name],"",,)</f>
        <v>0</v>
      </c>
      <c r="G242" s="3" t="s">
        <v>27</v>
      </c>
      <c r="H242" s="3" t="str">
        <f>_xlfn.XLOOKUP(Table10[[#This Row],[Location Name]],IBTP_Locations[Location Name],IBTP_Locations[Sales Rep],,,)</f>
        <v>Sarcyk, Neil</v>
      </c>
      <c r="I242" s="3">
        <f>_xlfn.XLOOKUP(Table10[[#This Row],[Location Name]],IBTP_Locations[Location Name],IBTP_Locations[Marketing Rep],,,)</f>
        <v>0</v>
      </c>
      <c r="J242" s="11">
        <f>ROUNDDOWN(IF(Table10[[#This Row],[Marketing Rep]]=0,0,_xlfn.XLOOKUP(Table10[[#This Row],[Marketing Rep]],Table12[Name],Table12[Commission %]))*Table10[[#This Row],[Ticket Count]],2)</f>
        <v>0</v>
      </c>
      <c r="K242" s="3" t="s">
        <v>3715</v>
      </c>
      <c r="L242" s="3" t="e">
        <f>_xlfn.XLOOKUP(Table10[[#This Row],[Serial '#]],Table5[Serial '#],Table5[Supplier],,,)</f>
        <v>#N/A</v>
      </c>
      <c r="M242" s="3" t="s">
        <v>552</v>
      </c>
      <c r="N242" s="9">
        <v>4000</v>
      </c>
      <c r="O242" s="36">
        <v>1</v>
      </c>
      <c r="P242" s="11">
        <v>4000</v>
      </c>
      <c r="Q242" s="11">
        <v>3000</v>
      </c>
      <c r="R242" s="11">
        <v>1000</v>
      </c>
      <c r="S242" s="11">
        <v>240</v>
      </c>
      <c r="T242" s="11" t="str">
        <f>_xlfn.XLOOKUP(Table10[[#This Row],[Charity Association]],Table14[Charity Name],Table14[Billing Style],,,)</f>
        <v>Flat Per Ticket</v>
      </c>
      <c r="U242" s="11">
        <v>260</v>
      </c>
      <c r="V242" s="15">
        <v>125</v>
      </c>
      <c r="W242" s="15">
        <v>135</v>
      </c>
      <c r="X242" s="11"/>
      <c r="Y242" s="69">
        <v>405100500040</v>
      </c>
      <c r="Z242">
        <v>10017</v>
      </c>
      <c r="AA242" s="3">
        <f>IF(Table10[[#This Row],[Location Name]]=E241,AA241,AA241+1)</f>
        <v>1137</v>
      </c>
      <c r="AB242" s="33">
        <f>Table10[[#This Row],[Date]]+25</f>
        <v>45367</v>
      </c>
    </row>
    <row r="243" spans="1:28" ht="14.25" x14ac:dyDescent="0.45">
      <c r="A243" s="3">
        <v>235</v>
      </c>
      <c r="B24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43" s="33">
        <v>45342</v>
      </c>
      <c r="E243" s="3" t="s">
        <v>269</v>
      </c>
      <c r="F243" s="3">
        <f>_xlfn.XLOOKUP(Table10[[#This Row],[Location Name]],IBTP_Locations[Location Name],IBTP_Locations[Payee Name],"",,)</f>
        <v>0</v>
      </c>
      <c r="G243" s="3" t="s">
        <v>27</v>
      </c>
      <c r="H243" s="3" t="str">
        <f>_xlfn.XLOOKUP(Table10[[#This Row],[Location Name]],IBTP_Locations[Location Name],IBTP_Locations[Sales Rep],,,)</f>
        <v>Sarcyk, Neil</v>
      </c>
      <c r="I243" s="3">
        <f>_xlfn.XLOOKUP(Table10[[#This Row],[Location Name]],IBTP_Locations[Location Name],IBTP_Locations[Marketing Rep],,,)</f>
        <v>0</v>
      </c>
      <c r="J243" s="11">
        <f>ROUNDDOWN(IF(Table10[[#This Row],[Marketing Rep]]=0,0,_xlfn.XLOOKUP(Table10[[#This Row],[Marketing Rep]],Table12[Name],Table12[Commission %]))*Table10[[#This Row],[Ticket Count]],2)</f>
        <v>0</v>
      </c>
      <c r="K243" s="3" t="s">
        <v>2371</v>
      </c>
      <c r="L243" s="3" t="str">
        <f>_xlfn.XLOOKUP(Table10[[#This Row],[Serial '#]],Table5[Serial '#],Table5[Supplier],,,)</f>
        <v>GameCo</v>
      </c>
      <c r="M243" s="3" t="s">
        <v>349</v>
      </c>
      <c r="N243" s="9">
        <v>5520</v>
      </c>
      <c r="O243" s="36">
        <v>1</v>
      </c>
      <c r="P243" s="11">
        <v>5520</v>
      </c>
      <c r="Q243" s="11">
        <v>4560</v>
      </c>
      <c r="R243" s="11">
        <v>960</v>
      </c>
      <c r="S243" s="11">
        <v>331</v>
      </c>
      <c r="T243" s="11" t="str">
        <f>_xlfn.XLOOKUP(Table10[[#This Row],[Charity Association]],Table14[Charity Name],Table14[Billing Style],,,)</f>
        <v>Flat Per Ticket</v>
      </c>
      <c r="U243" s="11">
        <v>358.8</v>
      </c>
      <c r="V243" s="15">
        <v>186</v>
      </c>
      <c r="W243" s="15">
        <v>172.8</v>
      </c>
      <c r="X243" s="11"/>
      <c r="Y243" s="69">
        <v>1045</v>
      </c>
      <c r="Z243">
        <v>10018</v>
      </c>
      <c r="AA243" s="3">
        <f>IF(Table10[[#This Row],[Location Name]]=E242,AA242,AA242+1)</f>
        <v>1138</v>
      </c>
      <c r="AB243" s="33">
        <f>Table10[[#This Row],[Date]]+25</f>
        <v>45367</v>
      </c>
    </row>
    <row r="244" spans="1:28" ht="14.25" x14ac:dyDescent="0.45">
      <c r="A244" s="3">
        <v>236</v>
      </c>
      <c r="B24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44" s="33">
        <v>45343</v>
      </c>
      <c r="E244" s="3" t="s">
        <v>131</v>
      </c>
      <c r="F244" s="3">
        <f>_xlfn.XLOOKUP(Table10[[#This Row],[Location Name]],IBTP_Locations[Location Name],IBTP_Locations[Payee Name],"",,)</f>
        <v>0</v>
      </c>
      <c r="G244" s="3" t="s">
        <v>23</v>
      </c>
      <c r="H244" s="3" t="str">
        <f>_xlfn.XLOOKUP(Table10[[#This Row],[Location Name]],IBTP_Locations[Location Name],IBTP_Locations[Sales Rep],,,)</f>
        <v>Sarcyk, Neil</v>
      </c>
      <c r="I244" s="3">
        <f>_xlfn.XLOOKUP(Table10[[#This Row],[Location Name]],IBTP_Locations[Location Name],IBTP_Locations[Marketing Rep],,,)</f>
        <v>0</v>
      </c>
      <c r="J244" s="11">
        <f>ROUNDDOWN(IF(Table10[[#This Row],[Marketing Rep]]=0,0,_xlfn.XLOOKUP(Table10[[#This Row],[Marketing Rep]],Table12[Name],Table12[Commission %]))*Table10[[#This Row],[Ticket Count]],2)</f>
        <v>0</v>
      </c>
      <c r="K244" s="3" t="s">
        <v>2372</v>
      </c>
      <c r="L244" s="3" t="str">
        <f>_xlfn.XLOOKUP(Table10[[#This Row],[Serial '#]],Table5[Serial '#],Table5[Supplier],,,)</f>
        <v>GameCo</v>
      </c>
      <c r="M244" s="3" t="s">
        <v>349</v>
      </c>
      <c r="N244" s="9">
        <v>5520</v>
      </c>
      <c r="O244" s="36">
        <v>1</v>
      </c>
      <c r="P244" s="11">
        <v>5520</v>
      </c>
      <c r="Q244" s="11">
        <v>4560</v>
      </c>
      <c r="R244" s="11">
        <v>960</v>
      </c>
      <c r="S244" s="11">
        <v>331</v>
      </c>
      <c r="T244" s="11" t="str">
        <f>_xlfn.XLOOKUP(Table10[[#This Row],[Charity Association]],Table14[Charity Name],Table14[Billing Style],,,)</f>
        <v>Percentage</v>
      </c>
      <c r="U244" s="11">
        <v>337.2</v>
      </c>
      <c r="V244" s="15">
        <v>186</v>
      </c>
      <c r="W244" s="15">
        <v>96</v>
      </c>
      <c r="X244" s="11">
        <v>55.2</v>
      </c>
      <c r="Y244" s="69">
        <v>2928</v>
      </c>
      <c r="Z244">
        <v>6592</v>
      </c>
      <c r="AA244" s="3">
        <f>IF(Table10[[#This Row],[Location Name]]=E243,AA243,AA243+1)</f>
        <v>1139</v>
      </c>
      <c r="AB244" s="33">
        <f>Table10[[#This Row],[Date]]+25</f>
        <v>45368</v>
      </c>
    </row>
    <row r="245" spans="1:28" ht="14.25" x14ac:dyDescent="0.45">
      <c r="A245" s="3">
        <v>237</v>
      </c>
      <c r="B24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45" s="33">
        <v>45343</v>
      </c>
      <c r="E245" s="3" t="s">
        <v>131</v>
      </c>
      <c r="F245" s="3">
        <f>_xlfn.XLOOKUP(Table10[[#This Row],[Location Name]],IBTP_Locations[Location Name],IBTP_Locations[Payee Name],"",,)</f>
        <v>0</v>
      </c>
      <c r="G245" s="3" t="s">
        <v>23</v>
      </c>
      <c r="H245" s="3" t="str">
        <f>_xlfn.XLOOKUP(Table10[[#This Row],[Location Name]],IBTP_Locations[Location Name],IBTP_Locations[Sales Rep],,,)</f>
        <v>Sarcyk, Neil</v>
      </c>
      <c r="I245" s="3">
        <f>_xlfn.XLOOKUP(Table10[[#This Row],[Location Name]],IBTP_Locations[Location Name],IBTP_Locations[Marketing Rep],,,)</f>
        <v>0</v>
      </c>
      <c r="J245" s="11">
        <f>ROUNDDOWN(IF(Table10[[#This Row],[Marketing Rep]]=0,0,_xlfn.XLOOKUP(Table10[[#This Row],[Marketing Rep]],Table12[Name],Table12[Commission %]))*Table10[[#This Row],[Ticket Count]],2)</f>
        <v>0</v>
      </c>
      <c r="K245" s="3" t="s">
        <v>2551</v>
      </c>
      <c r="L245" s="3" t="str">
        <f>_xlfn.XLOOKUP(Table10[[#This Row],[Serial '#]],Table5[Serial '#],Table5[Supplier],,,)</f>
        <v>GameCo</v>
      </c>
      <c r="M245" s="3" t="s">
        <v>573</v>
      </c>
      <c r="N245" s="9">
        <v>4000</v>
      </c>
      <c r="O245" s="36">
        <v>1</v>
      </c>
      <c r="P245" s="11">
        <v>4000</v>
      </c>
      <c r="Q245" s="11">
        <v>3002</v>
      </c>
      <c r="R245" s="11">
        <v>998</v>
      </c>
      <c r="S245" s="11">
        <v>240</v>
      </c>
      <c r="T245" s="11" t="str">
        <f>_xlfn.XLOOKUP(Table10[[#This Row],[Charity Association]],Table14[Charity Name],Table14[Billing Style],,,)</f>
        <v>Percentage</v>
      </c>
      <c r="U245" s="11">
        <v>274</v>
      </c>
      <c r="V245" s="15">
        <v>134</v>
      </c>
      <c r="W245" s="15">
        <v>100</v>
      </c>
      <c r="X245" s="11">
        <v>40</v>
      </c>
      <c r="Y245" s="69">
        <v>2928</v>
      </c>
      <c r="Z245">
        <v>6593</v>
      </c>
      <c r="AA245" s="3">
        <f>IF(Table10[[#This Row],[Location Name]]=E244,AA244,AA244+1)</f>
        <v>1139</v>
      </c>
      <c r="AB245" s="33">
        <f>Table10[[#This Row],[Date]]+25</f>
        <v>45368</v>
      </c>
    </row>
    <row r="246" spans="1:28" ht="14.25" x14ac:dyDescent="0.45">
      <c r="A246" s="3">
        <v>238</v>
      </c>
      <c r="B24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46" s="33">
        <v>45343</v>
      </c>
      <c r="E246" s="3" t="s">
        <v>131</v>
      </c>
      <c r="F246" s="3">
        <f>_xlfn.XLOOKUP(Table10[[#This Row],[Location Name]],IBTP_Locations[Location Name],IBTP_Locations[Payee Name],"",,)</f>
        <v>0</v>
      </c>
      <c r="G246" s="3" t="s">
        <v>23</v>
      </c>
      <c r="H246" s="3" t="str">
        <f>_xlfn.XLOOKUP(Table10[[#This Row],[Location Name]],IBTP_Locations[Location Name],IBTP_Locations[Sales Rep],,,)</f>
        <v>Sarcyk, Neil</v>
      </c>
      <c r="I246" s="3">
        <f>_xlfn.XLOOKUP(Table10[[#This Row],[Location Name]],IBTP_Locations[Location Name],IBTP_Locations[Marketing Rep],,,)</f>
        <v>0</v>
      </c>
      <c r="J246" s="11">
        <f>ROUNDDOWN(IF(Table10[[#This Row],[Marketing Rep]]=0,0,_xlfn.XLOOKUP(Table10[[#This Row],[Marketing Rep]],Table12[Name],Table12[Commission %]))*Table10[[#This Row],[Ticket Count]],2)</f>
        <v>0</v>
      </c>
      <c r="K246" s="3" t="s">
        <v>2552</v>
      </c>
      <c r="L246" s="3" t="str">
        <f>_xlfn.XLOOKUP(Table10[[#This Row],[Serial '#]],Table5[Serial '#],Table5[Supplier],,,)</f>
        <v>GameCo</v>
      </c>
      <c r="M246" s="3" t="s">
        <v>3748</v>
      </c>
      <c r="N246" s="9">
        <v>4000</v>
      </c>
      <c r="O246" s="36">
        <v>1</v>
      </c>
      <c r="P246" s="11">
        <v>4000</v>
      </c>
      <c r="Q246" s="11">
        <v>3002</v>
      </c>
      <c r="R246" s="11">
        <v>998</v>
      </c>
      <c r="S246" s="11">
        <v>240</v>
      </c>
      <c r="T246" s="11" t="str">
        <f>_xlfn.XLOOKUP(Table10[[#This Row],[Charity Association]],Table14[Charity Name],Table14[Billing Style],,,)</f>
        <v>Percentage</v>
      </c>
      <c r="U246" s="11">
        <v>274</v>
      </c>
      <c r="V246" s="15">
        <v>134</v>
      </c>
      <c r="W246" s="15">
        <v>100</v>
      </c>
      <c r="X246" s="11">
        <v>40</v>
      </c>
      <c r="Y246" s="69">
        <v>2928</v>
      </c>
      <c r="Z246">
        <v>6594</v>
      </c>
      <c r="AA246" s="3">
        <f>IF(Table10[[#This Row],[Location Name]]=E245,AA245,AA245+1)</f>
        <v>1139</v>
      </c>
      <c r="AB246" s="33">
        <f>Table10[[#This Row],[Date]]+25</f>
        <v>45368</v>
      </c>
    </row>
    <row r="247" spans="1:28" ht="14.25" x14ac:dyDescent="0.45">
      <c r="A247" s="3">
        <v>239</v>
      </c>
      <c r="B24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47" s="33">
        <v>45344</v>
      </c>
      <c r="E247" s="3" t="s">
        <v>173</v>
      </c>
      <c r="F247" s="3">
        <f>_xlfn.XLOOKUP(Table10[[#This Row],[Location Name]],IBTP_Locations[Location Name],IBTP_Locations[Payee Name],"",,)</f>
        <v>0</v>
      </c>
      <c r="G247" s="3" t="s">
        <v>23</v>
      </c>
      <c r="H247" s="3" t="str">
        <f>_xlfn.XLOOKUP(Table10[[#This Row],[Location Name]],IBTP_Locations[Location Name],IBTP_Locations[Sales Rep],,,)</f>
        <v>Sarcyk, Neil</v>
      </c>
      <c r="I247" s="3">
        <f>_xlfn.XLOOKUP(Table10[[#This Row],[Location Name]],IBTP_Locations[Location Name],IBTP_Locations[Marketing Rep],,,)</f>
        <v>0</v>
      </c>
      <c r="J247" s="11">
        <f>ROUNDDOWN(IF(Table10[[#This Row],[Marketing Rep]]=0,0,_xlfn.XLOOKUP(Table10[[#This Row],[Marketing Rep]],Table12[Name],Table12[Commission %]))*Table10[[#This Row],[Ticket Count]],2)</f>
        <v>0</v>
      </c>
      <c r="K247" s="3" t="s">
        <v>1538</v>
      </c>
      <c r="L247" s="3" t="str">
        <f>_xlfn.XLOOKUP(Table10[[#This Row],[Serial '#]],Table5[Serial '#],Table5[Supplier],,,)</f>
        <v>GameCo</v>
      </c>
      <c r="M247" s="3" t="s">
        <v>3745</v>
      </c>
      <c r="N247" s="9">
        <v>3000</v>
      </c>
      <c r="O247" s="36">
        <v>1</v>
      </c>
      <c r="P247" s="11">
        <v>3000</v>
      </c>
      <c r="Q247" s="11">
        <v>2250</v>
      </c>
      <c r="R247" s="11">
        <v>750</v>
      </c>
      <c r="S247" s="11">
        <v>180</v>
      </c>
      <c r="T247" s="11" t="str">
        <f>_xlfn.XLOOKUP(Table10[[#This Row],[Charity Association]],Table14[Charity Name],Table14[Billing Style],,,)</f>
        <v>Percentage</v>
      </c>
      <c r="U247" s="11">
        <v>207</v>
      </c>
      <c r="V247" s="15">
        <v>102</v>
      </c>
      <c r="W247" s="15">
        <v>75</v>
      </c>
      <c r="X247" s="11">
        <v>30</v>
      </c>
      <c r="Y247" s="69">
        <v>9255</v>
      </c>
      <c r="Z247">
        <v>6595</v>
      </c>
      <c r="AA247" s="3">
        <f>IF(Table10[[#This Row],[Location Name]]=E246,AA246,AA246+1)</f>
        <v>1140</v>
      </c>
      <c r="AB247" s="33">
        <f>Table10[[#This Row],[Date]]+25</f>
        <v>45369</v>
      </c>
    </row>
    <row r="248" spans="1:28" ht="14.25" x14ac:dyDescent="0.45">
      <c r="A248" s="3">
        <v>240</v>
      </c>
      <c r="B24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48" s="33">
        <v>45344</v>
      </c>
      <c r="E248" s="3" t="s">
        <v>173</v>
      </c>
      <c r="F248" s="3">
        <f>_xlfn.XLOOKUP(Table10[[#This Row],[Location Name]],IBTP_Locations[Location Name],IBTP_Locations[Payee Name],"",,)</f>
        <v>0</v>
      </c>
      <c r="G248" s="3" t="s">
        <v>23</v>
      </c>
      <c r="H248" s="3" t="str">
        <f>_xlfn.XLOOKUP(Table10[[#This Row],[Location Name]],IBTP_Locations[Location Name],IBTP_Locations[Sales Rep],,,)</f>
        <v>Sarcyk, Neil</v>
      </c>
      <c r="I248" s="3">
        <f>_xlfn.XLOOKUP(Table10[[#This Row],[Location Name]],IBTP_Locations[Location Name],IBTP_Locations[Marketing Rep],,,)</f>
        <v>0</v>
      </c>
      <c r="J248" s="11">
        <f>ROUNDDOWN(IF(Table10[[#This Row],[Marketing Rep]]=0,0,_xlfn.XLOOKUP(Table10[[#This Row],[Marketing Rep]],Table12[Name],Table12[Commission %]))*Table10[[#This Row],[Ticket Count]],2)</f>
        <v>0</v>
      </c>
      <c r="K248" s="3" t="s">
        <v>1537</v>
      </c>
      <c r="L248" s="3" t="str">
        <f>_xlfn.XLOOKUP(Table10[[#This Row],[Serial '#]],Table5[Serial '#],Table5[Supplier],,,)</f>
        <v>GameCo</v>
      </c>
      <c r="M248" s="3" t="s">
        <v>3745</v>
      </c>
      <c r="N248" s="9">
        <v>3000</v>
      </c>
      <c r="O248" s="36">
        <v>1</v>
      </c>
      <c r="P248" s="11">
        <v>3000</v>
      </c>
      <c r="Q248" s="11">
        <v>2250</v>
      </c>
      <c r="R248" s="11">
        <v>750</v>
      </c>
      <c r="S248" s="11">
        <v>180</v>
      </c>
      <c r="T248" s="11" t="str">
        <f>_xlfn.XLOOKUP(Table10[[#This Row],[Charity Association]],Table14[Charity Name],Table14[Billing Style],,,)</f>
        <v>Percentage</v>
      </c>
      <c r="U248" s="11">
        <v>207</v>
      </c>
      <c r="V248" s="15">
        <v>102</v>
      </c>
      <c r="W248" s="15">
        <v>75</v>
      </c>
      <c r="X248" s="11">
        <v>30</v>
      </c>
      <c r="Y248" s="69">
        <v>9255</v>
      </c>
      <c r="Z248">
        <v>6596</v>
      </c>
      <c r="AA248" s="3">
        <f>IF(Table10[[#This Row],[Location Name]]=E247,AA247,AA247+1)</f>
        <v>1140</v>
      </c>
      <c r="AB248" s="33">
        <f>Table10[[#This Row],[Date]]+25</f>
        <v>45369</v>
      </c>
    </row>
    <row r="249" spans="1:28" ht="14.25" x14ac:dyDescent="0.45">
      <c r="A249" s="3">
        <v>241</v>
      </c>
      <c r="B24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49" s="33">
        <v>45344</v>
      </c>
      <c r="E249" s="3" t="s">
        <v>119</v>
      </c>
      <c r="F249" s="3">
        <f>_xlfn.XLOOKUP(Table10[[#This Row],[Location Name]],IBTP_Locations[Location Name],IBTP_Locations[Payee Name],"",,)</f>
        <v>0</v>
      </c>
      <c r="G249" s="3" t="s">
        <v>23</v>
      </c>
      <c r="H249" s="3" t="str">
        <f>_xlfn.XLOOKUP(Table10[[#This Row],[Location Name]],IBTP_Locations[Location Name],IBTP_Locations[Sales Rep],,,)</f>
        <v>Sarcyk, Neil</v>
      </c>
      <c r="I249" s="3" t="str">
        <f>_xlfn.XLOOKUP(Table10[[#This Row],[Location Name]],IBTP_Locations[Location Name],IBTP_Locations[Marketing Rep],,,)</f>
        <v>B and B Music</v>
      </c>
      <c r="J249" s="11">
        <f>ROUNDDOWN(IF(Table10[[#This Row],[Marketing Rep]]=0,0,_xlfn.XLOOKUP(Table10[[#This Row],[Marketing Rep]],Table12[Name],Table12[Commission %]))*Table10[[#This Row],[Ticket Count]],2)</f>
        <v>76.5</v>
      </c>
      <c r="K249" s="3">
        <v>115891</v>
      </c>
      <c r="L249" s="3" t="str">
        <f>_xlfn.XLOOKUP(Table10[[#This Row],[Serial '#]],Table5[Serial '#],Table5[Supplier],,,)</f>
        <v>GameCo</v>
      </c>
      <c r="M249" s="3" t="s">
        <v>632</v>
      </c>
      <c r="N249" s="9">
        <v>5100</v>
      </c>
      <c r="O249" s="36">
        <v>2</v>
      </c>
      <c r="P249" s="11">
        <v>10200</v>
      </c>
      <c r="Q249" s="11">
        <v>8780</v>
      </c>
      <c r="R249" s="11">
        <v>1420</v>
      </c>
      <c r="S249" s="11">
        <v>612</v>
      </c>
      <c r="T249" s="11" t="str">
        <f>_xlfn.XLOOKUP(Table10[[#This Row],[Charity Association]],Table14[Charity Name],Table14[Billing Style],,,)</f>
        <v>Percentage</v>
      </c>
      <c r="U249" s="11">
        <v>499</v>
      </c>
      <c r="V249" s="15">
        <v>255</v>
      </c>
      <c r="W249" s="15">
        <v>142</v>
      </c>
      <c r="X249" s="11">
        <v>102</v>
      </c>
      <c r="Y249" s="69">
        <v>38567043</v>
      </c>
      <c r="Z249">
        <v>6597</v>
      </c>
      <c r="AA249" s="3">
        <f>IF(Table10[[#This Row],[Location Name]]=E248,AA248,AA248+1)</f>
        <v>1141</v>
      </c>
      <c r="AB249" s="33">
        <f>Table10[[#This Row],[Date]]+25</f>
        <v>45369</v>
      </c>
    </row>
    <row r="250" spans="1:28" ht="14.25" x14ac:dyDescent="0.45">
      <c r="A250" s="3">
        <v>242</v>
      </c>
      <c r="B25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50" s="33">
        <v>45344</v>
      </c>
      <c r="E250" s="3" t="s">
        <v>93</v>
      </c>
      <c r="F250" s="3">
        <f>_xlfn.XLOOKUP(Table10[[#This Row],[Location Name]],IBTP_Locations[Location Name],IBTP_Locations[Payee Name],"",,)</f>
        <v>0</v>
      </c>
      <c r="G250" s="3" t="s">
        <v>23</v>
      </c>
      <c r="H250" s="3" t="str">
        <f>_xlfn.XLOOKUP(Table10[[#This Row],[Location Name]],IBTP_Locations[Location Name],IBTP_Locations[Sales Rep],,,)</f>
        <v>Sarcyk, Neil</v>
      </c>
      <c r="I250" s="3">
        <f>_xlfn.XLOOKUP(Table10[[#This Row],[Location Name]],IBTP_Locations[Location Name],IBTP_Locations[Marketing Rep],,,)</f>
        <v>0</v>
      </c>
      <c r="J250" s="11">
        <f>ROUNDDOWN(IF(Table10[[#This Row],[Marketing Rep]]=0,0,_xlfn.XLOOKUP(Table10[[#This Row],[Marketing Rep]],Table12[Name],Table12[Commission %]))*Table10[[#This Row],[Ticket Count]],2)</f>
        <v>0</v>
      </c>
      <c r="K250" s="3" t="s">
        <v>1536</v>
      </c>
      <c r="L250" s="3" t="str">
        <f>_xlfn.XLOOKUP(Table10[[#This Row],[Serial '#]],Table5[Serial '#],Table5[Supplier],,,)</f>
        <v>GameCo</v>
      </c>
      <c r="M250" s="3" t="s">
        <v>352</v>
      </c>
      <c r="N250" s="9">
        <v>3000</v>
      </c>
      <c r="O250" s="36">
        <v>1</v>
      </c>
      <c r="P250" s="11">
        <v>3000</v>
      </c>
      <c r="Q250" s="11">
        <v>2250</v>
      </c>
      <c r="R250" s="11">
        <v>750</v>
      </c>
      <c r="S250" s="11">
        <v>180</v>
      </c>
      <c r="T250" s="11" t="str">
        <f>_xlfn.XLOOKUP(Table10[[#This Row],[Charity Association]],Table14[Charity Name],Table14[Billing Style],,,)</f>
        <v>Percentage</v>
      </c>
      <c r="U250" s="11">
        <v>207</v>
      </c>
      <c r="V250" s="15">
        <v>102</v>
      </c>
      <c r="W250" s="15">
        <v>75</v>
      </c>
      <c r="X250" s="11">
        <v>30</v>
      </c>
      <c r="Y250" s="69">
        <v>38567042</v>
      </c>
      <c r="Z250">
        <v>6598</v>
      </c>
      <c r="AA250" s="3">
        <f>IF(Table10[[#This Row],[Location Name]]=E249,AA249,AA249+1)</f>
        <v>1142</v>
      </c>
      <c r="AB250" s="33">
        <f>Table10[[#This Row],[Date]]+25</f>
        <v>45369</v>
      </c>
    </row>
    <row r="251" spans="1:28" ht="14.25" x14ac:dyDescent="0.45">
      <c r="A251" s="3">
        <v>243</v>
      </c>
      <c r="B25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51" s="33">
        <v>45344</v>
      </c>
      <c r="E251" s="3" t="s">
        <v>95</v>
      </c>
      <c r="F251" s="3">
        <f>_xlfn.XLOOKUP(Table10[[#This Row],[Location Name]],IBTP_Locations[Location Name],IBTP_Locations[Payee Name],"",,)</f>
        <v>0</v>
      </c>
      <c r="G251" s="3" t="s">
        <v>23</v>
      </c>
      <c r="H251" s="3" t="str">
        <f>_xlfn.XLOOKUP(Table10[[#This Row],[Location Name]],IBTP_Locations[Location Name],IBTP_Locations[Sales Rep],,,)</f>
        <v>Sarcyk, Neil</v>
      </c>
      <c r="I251" s="3" t="str">
        <f>_xlfn.XLOOKUP(Table10[[#This Row],[Location Name]],IBTP_Locations[Location Name],IBTP_Locations[Marketing Rep],,,)</f>
        <v>M Comella Enterprises</v>
      </c>
      <c r="J251" s="11">
        <f>ROUNDDOWN(IF(Table10[[#This Row],[Marketing Rep]]=0,0,_xlfn.XLOOKUP(Table10[[#This Row],[Marketing Rep]],Table12[Name],Table12[Commission %]))*Table10[[#This Row],[Ticket Count]],2)</f>
        <v>82.8</v>
      </c>
      <c r="K251" s="3" t="s">
        <v>2374</v>
      </c>
      <c r="L251" s="3" t="str">
        <f>_xlfn.XLOOKUP(Table10[[#This Row],[Serial '#]],Table5[Serial '#],Table5[Supplier],,,)</f>
        <v>GameCo</v>
      </c>
      <c r="M251" s="3" t="s">
        <v>349</v>
      </c>
      <c r="N251" s="9">
        <v>5520</v>
      </c>
      <c r="O251" s="36">
        <v>1</v>
      </c>
      <c r="P251" s="11">
        <v>5520</v>
      </c>
      <c r="Q251" s="11">
        <v>4560</v>
      </c>
      <c r="R251" s="11">
        <v>960</v>
      </c>
      <c r="S251" s="11">
        <v>331</v>
      </c>
      <c r="T251" s="11" t="str">
        <f>_xlfn.XLOOKUP(Table10[[#This Row],[Charity Association]],Table14[Charity Name],Table14[Billing Style],,,)</f>
        <v>Percentage</v>
      </c>
      <c r="U251" s="11">
        <v>337.2</v>
      </c>
      <c r="V251" s="15">
        <v>186</v>
      </c>
      <c r="W251" s="15">
        <v>96</v>
      </c>
      <c r="X251" s="11">
        <v>55.2</v>
      </c>
      <c r="Y251" s="69">
        <v>38567038</v>
      </c>
      <c r="Z251">
        <v>6599</v>
      </c>
      <c r="AA251" s="3">
        <f>IF(Table10[[#This Row],[Location Name]]=E250,AA250,AA250+1)</f>
        <v>1143</v>
      </c>
      <c r="AB251" s="33">
        <f>Table10[[#This Row],[Date]]+25</f>
        <v>45369</v>
      </c>
    </row>
    <row r="252" spans="1:28" ht="14.25" x14ac:dyDescent="0.45">
      <c r="A252" s="3">
        <v>244</v>
      </c>
      <c r="B25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52" s="33">
        <v>45344</v>
      </c>
      <c r="E252" s="3" t="s">
        <v>113</v>
      </c>
      <c r="F252" s="3">
        <f>_xlfn.XLOOKUP(Table10[[#This Row],[Location Name]],IBTP_Locations[Location Name],IBTP_Locations[Payee Name],"",,)</f>
        <v>0</v>
      </c>
      <c r="G252" s="3" t="s">
        <v>23</v>
      </c>
      <c r="H252" s="3" t="str">
        <f>_xlfn.XLOOKUP(Table10[[#This Row],[Location Name]],IBTP_Locations[Location Name],IBTP_Locations[Sales Rep],,,)</f>
        <v>Sarcyk, Neil</v>
      </c>
      <c r="I252" s="3">
        <f>_xlfn.XLOOKUP(Table10[[#This Row],[Location Name]],IBTP_Locations[Location Name],IBTP_Locations[Marketing Rep],,,)</f>
        <v>0</v>
      </c>
      <c r="J252" s="11">
        <f>ROUNDDOWN(IF(Table10[[#This Row],[Marketing Rep]]=0,0,_xlfn.XLOOKUP(Table10[[#This Row],[Marketing Rep]],Table12[Name],Table12[Commission %]))*Table10[[#This Row],[Ticket Count]],2)</f>
        <v>0</v>
      </c>
      <c r="K252" s="3" t="s">
        <v>2377</v>
      </c>
      <c r="L252" s="3" t="str">
        <f>_xlfn.XLOOKUP(Table10[[#This Row],[Serial '#]],Table5[Serial '#],Table5[Supplier],,,)</f>
        <v>GameCo</v>
      </c>
      <c r="M252" s="3" t="s">
        <v>349</v>
      </c>
      <c r="N252" s="9">
        <v>5520</v>
      </c>
      <c r="O252" s="36">
        <v>1</v>
      </c>
      <c r="P252" s="11">
        <v>5520</v>
      </c>
      <c r="Q252" s="11">
        <v>4560</v>
      </c>
      <c r="R252" s="11">
        <v>960</v>
      </c>
      <c r="S252" s="11">
        <v>331</v>
      </c>
      <c r="T252" s="11" t="str">
        <f>_xlfn.XLOOKUP(Table10[[#This Row],[Charity Association]],Table14[Charity Name],Table14[Billing Style],,,)</f>
        <v>Percentage</v>
      </c>
      <c r="U252" s="11">
        <v>337.2</v>
      </c>
      <c r="V252" s="15">
        <v>186</v>
      </c>
      <c r="W252" s="15">
        <v>96</v>
      </c>
      <c r="X252" s="11">
        <v>55.2</v>
      </c>
      <c r="Y252" s="69">
        <v>38567040</v>
      </c>
      <c r="Z252">
        <v>6600</v>
      </c>
      <c r="AA252" s="3">
        <f>IF(Table10[[#This Row],[Location Name]]=E251,AA251,AA251+1)</f>
        <v>1144</v>
      </c>
      <c r="AB252" s="33">
        <f>Table10[[#This Row],[Date]]+25</f>
        <v>45369</v>
      </c>
    </row>
    <row r="253" spans="1:28" ht="14.25" x14ac:dyDescent="0.45">
      <c r="A253" s="3">
        <v>245</v>
      </c>
      <c r="B25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53" s="33">
        <v>45344</v>
      </c>
      <c r="E253" s="3" t="s">
        <v>101</v>
      </c>
      <c r="F253" s="3">
        <f>_xlfn.XLOOKUP(Table10[[#This Row],[Location Name]],IBTP_Locations[Location Name],IBTP_Locations[Payee Name],"",,)</f>
        <v>0</v>
      </c>
      <c r="G253" s="3" t="s">
        <v>23</v>
      </c>
      <c r="H253" s="3" t="str">
        <f>_xlfn.XLOOKUP(Table10[[#This Row],[Location Name]],IBTP_Locations[Location Name],IBTP_Locations[Sales Rep],,,)</f>
        <v>Sarcyk, Neil</v>
      </c>
      <c r="I253" s="3">
        <f>_xlfn.XLOOKUP(Table10[[#This Row],[Location Name]],IBTP_Locations[Location Name],IBTP_Locations[Marketing Rep],,,)</f>
        <v>0</v>
      </c>
      <c r="J253" s="11">
        <f>ROUNDDOWN(IF(Table10[[#This Row],[Marketing Rep]]=0,0,_xlfn.XLOOKUP(Table10[[#This Row],[Marketing Rep]],Table12[Name],Table12[Commission %]))*Table10[[#This Row],[Ticket Count]],2)</f>
        <v>0</v>
      </c>
      <c r="K253" s="3" t="s">
        <v>2378</v>
      </c>
      <c r="L253" s="3" t="str">
        <f>_xlfn.XLOOKUP(Table10[[#This Row],[Serial '#]],Table5[Serial '#],Table5[Supplier],,,)</f>
        <v>GameCo</v>
      </c>
      <c r="M253" s="3" t="s">
        <v>349</v>
      </c>
      <c r="N253" s="9">
        <v>5520</v>
      </c>
      <c r="O253" s="36">
        <v>1</v>
      </c>
      <c r="P253" s="11">
        <v>5520</v>
      </c>
      <c r="Q253" s="11">
        <v>4560</v>
      </c>
      <c r="R253" s="11">
        <v>960</v>
      </c>
      <c r="S253" s="11">
        <v>331</v>
      </c>
      <c r="T253" s="11" t="str">
        <f>_xlfn.XLOOKUP(Table10[[#This Row],[Charity Association]],Table14[Charity Name],Table14[Billing Style],,,)</f>
        <v>Percentage</v>
      </c>
      <c r="U253" s="11">
        <v>337.2</v>
      </c>
      <c r="V253" s="15">
        <v>186</v>
      </c>
      <c r="W253" s="15">
        <v>96</v>
      </c>
      <c r="X253" s="11">
        <v>55.2</v>
      </c>
      <c r="Y253" s="69">
        <v>38567041</v>
      </c>
      <c r="Z253">
        <v>6601</v>
      </c>
      <c r="AA253" s="3">
        <f>IF(Table10[[#This Row],[Location Name]]=E252,AA252,AA252+1)</f>
        <v>1145</v>
      </c>
      <c r="AB253" s="33">
        <f>Table10[[#This Row],[Date]]+25</f>
        <v>45369</v>
      </c>
    </row>
    <row r="254" spans="1:28" ht="14.25" x14ac:dyDescent="0.45">
      <c r="A254" s="3">
        <v>246</v>
      </c>
      <c r="B25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54" s="33">
        <v>45344</v>
      </c>
      <c r="E254" s="3" t="s">
        <v>101</v>
      </c>
      <c r="F254" s="3">
        <f>_xlfn.XLOOKUP(Table10[[#This Row],[Location Name]],IBTP_Locations[Location Name],IBTP_Locations[Payee Name],"",,)</f>
        <v>0</v>
      </c>
      <c r="G254" s="3" t="s">
        <v>23</v>
      </c>
      <c r="H254" s="3" t="str">
        <f>_xlfn.XLOOKUP(Table10[[#This Row],[Location Name]],IBTP_Locations[Location Name],IBTP_Locations[Sales Rep],,,)</f>
        <v>Sarcyk, Neil</v>
      </c>
      <c r="I254" s="3">
        <f>_xlfn.XLOOKUP(Table10[[#This Row],[Location Name]],IBTP_Locations[Location Name],IBTP_Locations[Marketing Rep],,,)</f>
        <v>0</v>
      </c>
      <c r="J254" s="11">
        <f>ROUNDDOWN(IF(Table10[[#This Row],[Marketing Rep]]=0,0,_xlfn.XLOOKUP(Table10[[#This Row],[Marketing Rep]],Table12[Name],Table12[Commission %]))*Table10[[#This Row],[Ticket Count]],2)</f>
        <v>0</v>
      </c>
      <c r="K254" s="3" t="s">
        <v>2379</v>
      </c>
      <c r="L254" s="3" t="str">
        <f>_xlfn.XLOOKUP(Table10[[#This Row],[Serial '#]],Table5[Serial '#],Table5[Supplier],,,)</f>
        <v>GameCo</v>
      </c>
      <c r="M254" s="3" t="s">
        <v>349</v>
      </c>
      <c r="N254" s="9">
        <v>5520</v>
      </c>
      <c r="O254" s="36">
        <v>1</v>
      </c>
      <c r="P254" s="11">
        <v>5520</v>
      </c>
      <c r="Q254" s="11">
        <v>4560</v>
      </c>
      <c r="R254" s="11">
        <v>960</v>
      </c>
      <c r="S254" s="11">
        <v>331</v>
      </c>
      <c r="T254" s="11" t="str">
        <f>_xlfn.XLOOKUP(Table10[[#This Row],[Charity Association]],Table14[Charity Name],Table14[Billing Style],,,)</f>
        <v>Percentage</v>
      </c>
      <c r="U254" s="11">
        <v>337.2</v>
      </c>
      <c r="V254" s="15">
        <v>186</v>
      </c>
      <c r="W254" s="15">
        <v>96</v>
      </c>
      <c r="X254" s="11">
        <v>55.2</v>
      </c>
      <c r="Y254" s="69">
        <v>38567037</v>
      </c>
      <c r="Z254">
        <v>6602</v>
      </c>
      <c r="AA254" s="3">
        <f>IF(Table10[[#This Row],[Location Name]]=E253,AA253,AA253+1)</f>
        <v>1145</v>
      </c>
      <c r="AB254" s="33">
        <f>Table10[[#This Row],[Date]]+25</f>
        <v>45369</v>
      </c>
    </row>
    <row r="255" spans="1:28" ht="14.25" x14ac:dyDescent="0.45">
      <c r="A255" s="3">
        <v>247</v>
      </c>
      <c r="B25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55" s="33">
        <v>45344</v>
      </c>
      <c r="E255" s="3" t="s">
        <v>217</v>
      </c>
      <c r="F255" s="3">
        <f>_xlfn.XLOOKUP(Table10[[#This Row],[Location Name]],IBTP_Locations[Location Name],IBTP_Locations[Payee Name],"",,)</f>
        <v>0</v>
      </c>
      <c r="G255" s="3" t="s">
        <v>23</v>
      </c>
      <c r="H255" s="3" t="str">
        <f>_xlfn.XLOOKUP(Table10[[#This Row],[Location Name]],IBTP_Locations[Location Name],IBTP_Locations[Sales Rep],,,)</f>
        <v>Sarcyk, Neil</v>
      </c>
      <c r="I255" s="3">
        <f>_xlfn.XLOOKUP(Table10[[#This Row],[Location Name]],IBTP_Locations[Location Name],IBTP_Locations[Marketing Rep],,,)</f>
        <v>0</v>
      </c>
      <c r="J255" s="11">
        <f>ROUNDDOWN(IF(Table10[[#This Row],[Marketing Rep]]=0,0,_xlfn.XLOOKUP(Table10[[#This Row],[Marketing Rep]],Table12[Name],Table12[Commission %]))*Table10[[#This Row],[Ticket Count]],2)</f>
        <v>0</v>
      </c>
      <c r="K255" s="3" t="s">
        <v>1938</v>
      </c>
      <c r="L255" s="3" t="str">
        <f>_xlfn.XLOOKUP(Table10[[#This Row],[Serial '#]],Table5[Serial '#],Table5[Supplier],,,)</f>
        <v>GameCo</v>
      </c>
      <c r="M255" s="3" t="s">
        <v>613</v>
      </c>
      <c r="N255" s="9">
        <v>4560</v>
      </c>
      <c r="O255" s="36">
        <v>1</v>
      </c>
      <c r="P255" s="11">
        <v>4560</v>
      </c>
      <c r="Q255" s="11">
        <v>3460</v>
      </c>
      <c r="R255" s="11">
        <v>1100</v>
      </c>
      <c r="S255" s="11">
        <v>273</v>
      </c>
      <c r="T255" s="11" t="str">
        <f>_xlfn.XLOOKUP(Table10[[#This Row],[Charity Association]],Table14[Charity Name],Table14[Billing Style],,,)</f>
        <v>Percentage</v>
      </c>
      <c r="U255" s="11">
        <v>301.60000000000002</v>
      </c>
      <c r="V255" s="15">
        <v>146</v>
      </c>
      <c r="W255" s="15">
        <v>110</v>
      </c>
      <c r="X255" s="11">
        <v>45.6</v>
      </c>
      <c r="Y255" s="69">
        <v>2612</v>
      </c>
      <c r="Z255">
        <v>6603</v>
      </c>
      <c r="AA255" s="3">
        <f>IF(Table10[[#This Row],[Location Name]]=E254,AA254,AA254+1)</f>
        <v>1146</v>
      </c>
      <c r="AB255" s="33">
        <f>Table10[[#This Row],[Date]]+25</f>
        <v>45369</v>
      </c>
    </row>
    <row r="256" spans="1:28" ht="14.25" x14ac:dyDescent="0.45">
      <c r="A256" s="3">
        <v>248</v>
      </c>
      <c r="B25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56" s="33">
        <v>45344</v>
      </c>
      <c r="E256" s="3" t="s">
        <v>145</v>
      </c>
      <c r="F256" s="3">
        <f>_xlfn.XLOOKUP(Table10[[#This Row],[Location Name]],IBTP_Locations[Location Name],IBTP_Locations[Payee Name],"",,)</f>
        <v>0</v>
      </c>
      <c r="G256" s="3" t="s">
        <v>26</v>
      </c>
      <c r="H256" s="3" t="str">
        <f>_xlfn.XLOOKUP(Table10[[#This Row],[Location Name]],IBTP_Locations[Location Name],IBTP_Locations[Sales Rep],,,)</f>
        <v>Sarcyk, Neil</v>
      </c>
      <c r="I256" s="3" t="str">
        <f>_xlfn.XLOOKUP(Table10[[#This Row],[Location Name]],IBTP_Locations[Location Name],IBTP_Locations[Marketing Rep],,,)</f>
        <v>Combros</v>
      </c>
      <c r="J256" s="11">
        <f>ROUNDDOWN(IF(Table10[[#This Row],[Marketing Rep]]=0,0,_xlfn.XLOOKUP(Table10[[#This Row],[Marketing Rep]],Table12[Name],Table12[Commission %]))*Table10[[#This Row],[Ticket Count]],2)</f>
        <v>82.8</v>
      </c>
      <c r="K256" s="3" t="s">
        <v>2373</v>
      </c>
      <c r="L256" s="3" t="str">
        <f>_xlfn.XLOOKUP(Table10[[#This Row],[Serial '#]],Table5[Serial '#],Table5[Supplier],,,)</f>
        <v>GameCo</v>
      </c>
      <c r="M256" s="3" t="s">
        <v>349</v>
      </c>
      <c r="N256" s="9">
        <v>5520</v>
      </c>
      <c r="O256" s="36">
        <v>1</v>
      </c>
      <c r="P256" s="11">
        <v>5520</v>
      </c>
      <c r="Q256" s="11">
        <v>4560</v>
      </c>
      <c r="R256" s="11">
        <v>960</v>
      </c>
      <c r="S256" s="11">
        <v>331</v>
      </c>
      <c r="T256" s="11" t="str">
        <f>_xlfn.XLOOKUP(Table10[[#This Row],[Charity Association]],Table14[Charity Name],Table14[Billing Style],,,)</f>
        <v>Flat Per Ticket</v>
      </c>
      <c r="U256" s="11">
        <v>358.8</v>
      </c>
      <c r="V256" s="15">
        <v>186</v>
      </c>
      <c r="W256" s="15">
        <v>172.8</v>
      </c>
      <c r="X256" s="11"/>
      <c r="Y256" s="69">
        <v>1208</v>
      </c>
      <c r="Z256">
        <v>7005</v>
      </c>
      <c r="AA256" s="3">
        <f>IF(Table10[[#This Row],[Location Name]]=E255,AA255,AA255+1)</f>
        <v>1147</v>
      </c>
      <c r="AB256" s="33">
        <f>Table10[[#This Row],[Date]]+25</f>
        <v>45369</v>
      </c>
    </row>
    <row r="257" spans="1:28" ht="14.25" x14ac:dyDescent="0.45">
      <c r="A257" s="3">
        <v>249</v>
      </c>
      <c r="B25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57" s="33">
        <v>45344</v>
      </c>
      <c r="E257" s="3" t="s">
        <v>147</v>
      </c>
      <c r="F257" s="3">
        <f>_xlfn.XLOOKUP(Table10[[#This Row],[Location Name]],IBTP_Locations[Location Name],IBTP_Locations[Payee Name],"",,)</f>
        <v>0</v>
      </c>
      <c r="G257" s="3" t="s">
        <v>21</v>
      </c>
      <c r="H257" s="3" t="str">
        <f>_xlfn.XLOOKUP(Table10[[#This Row],[Location Name]],IBTP_Locations[Location Name],IBTP_Locations[Sales Rep],,,)</f>
        <v>Sarcyk, Neil</v>
      </c>
      <c r="I257" s="3" t="str">
        <f>_xlfn.XLOOKUP(Table10[[#This Row],[Location Name]],IBTP_Locations[Location Name],IBTP_Locations[Marketing Rep],,,)</f>
        <v>M Comella Enterprises</v>
      </c>
      <c r="J257" s="11">
        <f>ROUNDDOWN(IF(Table10[[#This Row],[Marketing Rep]]=0,0,_xlfn.XLOOKUP(Table10[[#This Row],[Marketing Rep]],Table12[Name],Table12[Commission %]))*Table10[[#This Row],[Ticket Count]],2)</f>
        <v>82.8</v>
      </c>
      <c r="K257" s="3" t="s">
        <v>2375</v>
      </c>
      <c r="L257" s="3" t="str">
        <f>_xlfn.XLOOKUP(Table10[[#This Row],[Serial '#]],Table5[Serial '#],Table5[Supplier],,,)</f>
        <v>GameCo</v>
      </c>
      <c r="M257" s="3" t="s">
        <v>349</v>
      </c>
      <c r="N257" s="9">
        <v>5520</v>
      </c>
      <c r="O257" s="36">
        <v>1</v>
      </c>
      <c r="P257" s="11">
        <v>5520</v>
      </c>
      <c r="Q257" s="11">
        <v>4560</v>
      </c>
      <c r="R257" s="11">
        <v>960</v>
      </c>
      <c r="S257" s="11">
        <v>331</v>
      </c>
      <c r="T257" s="11" t="str">
        <f>_xlfn.XLOOKUP(Table10[[#This Row],[Charity Association]],Table14[Charity Name],Table14[Billing Style],,,)</f>
        <v>Flat Per Ticket</v>
      </c>
      <c r="U257" s="11">
        <v>358.8</v>
      </c>
      <c r="V257" s="15">
        <v>186</v>
      </c>
      <c r="W257" s="15">
        <v>172.8</v>
      </c>
      <c r="X257" s="11"/>
      <c r="Y257" s="69">
        <v>38567039</v>
      </c>
      <c r="Z257">
        <v>8408</v>
      </c>
      <c r="AA257" s="3">
        <f>IF(Table10[[#This Row],[Location Name]]=E256,AA256,AA256+1)</f>
        <v>1148</v>
      </c>
      <c r="AB257" s="33">
        <f>Table10[[#This Row],[Date]]+25</f>
        <v>45369</v>
      </c>
    </row>
    <row r="258" spans="1:28" ht="14.25" x14ac:dyDescent="0.45">
      <c r="A258" s="3">
        <v>250</v>
      </c>
      <c r="B25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58" s="33">
        <v>45344</v>
      </c>
      <c r="E258" s="3" t="s">
        <v>111</v>
      </c>
      <c r="F258" s="3">
        <f>_xlfn.XLOOKUP(Table10[[#This Row],[Location Name]],IBTP_Locations[Location Name],IBTP_Locations[Payee Name],"",,)</f>
        <v>0</v>
      </c>
      <c r="G258" s="3" t="s">
        <v>21</v>
      </c>
      <c r="H258" s="3" t="str">
        <f>_xlfn.XLOOKUP(Table10[[#This Row],[Location Name]],IBTP_Locations[Location Name],IBTP_Locations[Sales Rep],,,)</f>
        <v>Sarcyk, Neil</v>
      </c>
      <c r="I258" s="3" t="str">
        <f>_xlfn.XLOOKUP(Table10[[#This Row],[Location Name]],IBTP_Locations[Location Name],IBTP_Locations[Marketing Rep],,,)</f>
        <v>Combros</v>
      </c>
      <c r="J258" s="11">
        <f>ROUNDDOWN(IF(Table10[[#This Row],[Marketing Rep]]=0,0,_xlfn.XLOOKUP(Table10[[#This Row],[Marketing Rep]],Table12[Name],Table12[Commission %]))*Table10[[#This Row],[Ticket Count]],2)</f>
        <v>82.8</v>
      </c>
      <c r="K258" s="3" t="s">
        <v>2376</v>
      </c>
      <c r="L258" s="3" t="str">
        <f>_xlfn.XLOOKUP(Table10[[#This Row],[Serial '#]],Table5[Serial '#],Table5[Supplier],,,)</f>
        <v>GameCo</v>
      </c>
      <c r="M258" s="3" t="s">
        <v>349</v>
      </c>
      <c r="N258" s="9">
        <v>5520</v>
      </c>
      <c r="O258" s="36">
        <v>1</v>
      </c>
      <c r="P258" s="11">
        <v>5520</v>
      </c>
      <c r="Q258" s="11">
        <v>4560</v>
      </c>
      <c r="R258" s="11">
        <v>960</v>
      </c>
      <c r="S258" s="11">
        <v>331</v>
      </c>
      <c r="T258" s="11" t="str">
        <f>_xlfn.XLOOKUP(Table10[[#This Row],[Charity Association]],Table14[Charity Name],Table14[Billing Style],,,)</f>
        <v>Flat Per Ticket</v>
      </c>
      <c r="U258" s="11">
        <v>358.8</v>
      </c>
      <c r="V258" s="15">
        <v>186</v>
      </c>
      <c r="W258" s="15">
        <v>172.8</v>
      </c>
      <c r="X258" s="11"/>
      <c r="Y258" s="69">
        <v>2632</v>
      </c>
      <c r="Z258">
        <v>8409</v>
      </c>
      <c r="AA258" s="3">
        <f>IF(Table10[[#This Row],[Location Name]]=E257,AA257,AA257+1)</f>
        <v>1149</v>
      </c>
      <c r="AB258" s="33">
        <f>Table10[[#This Row],[Date]]+25</f>
        <v>45369</v>
      </c>
    </row>
    <row r="259" spans="1:28" ht="14.25" x14ac:dyDescent="0.45">
      <c r="A259" s="3">
        <v>251</v>
      </c>
      <c r="B25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59" s="33">
        <v>45345</v>
      </c>
      <c r="E259" s="3" t="s">
        <v>207</v>
      </c>
      <c r="F259" s="3">
        <f>_xlfn.XLOOKUP(Table10[[#This Row],[Location Name]],IBTP_Locations[Location Name],IBTP_Locations[Payee Name],"",,)</f>
        <v>0</v>
      </c>
      <c r="G259" s="3" t="s">
        <v>20</v>
      </c>
      <c r="H259" s="3" t="str">
        <f>_xlfn.XLOOKUP(Table10[[#This Row],[Location Name]],IBTP_Locations[Location Name],IBTP_Locations[Sales Rep],,,)</f>
        <v>Sarcyk, Neil</v>
      </c>
      <c r="I259" s="3" t="str">
        <f>_xlfn.XLOOKUP(Table10[[#This Row],[Location Name]],IBTP_Locations[Location Name],IBTP_Locations[Marketing Rep],,,)</f>
        <v>Combros</v>
      </c>
      <c r="J259" s="11">
        <f>ROUNDDOWN(IF(Table10[[#This Row],[Marketing Rep]]=0,0,_xlfn.XLOOKUP(Table10[[#This Row],[Marketing Rep]],Table12[Name],Table12[Commission %]))*Table10[[#This Row],[Ticket Count]],2)</f>
        <v>69.3</v>
      </c>
      <c r="K259" s="3" t="s">
        <v>1749</v>
      </c>
      <c r="L259" s="3" t="str">
        <f>_xlfn.XLOOKUP(Table10[[#This Row],[Serial '#]],Table5[Serial '#],Table5[Supplier],,,)</f>
        <v>Bingo Boss</v>
      </c>
      <c r="M259" s="3" t="s">
        <v>370</v>
      </c>
      <c r="N259" s="9">
        <v>4620</v>
      </c>
      <c r="O259" s="36">
        <v>1</v>
      </c>
      <c r="P259" s="11">
        <v>4620</v>
      </c>
      <c r="Q259" s="11">
        <v>3720</v>
      </c>
      <c r="R259" s="11">
        <v>900</v>
      </c>
      <c r="S259" s="11">
        <v>277</v>
      </c>
      <c r="T259" s="11" t="str">
        <f>_xlfn.XLOOKUP(Table10[[#This Row],[Charity Association]],Table14[Charity Name],Table14[Billing Style],,,)</f>
        <v>Flat Per Ticket</v>
      </c>
      <c r="U259" s="11">
        <v>369.6</v>
      </c>
      <c r="V259" s="15">
        <v>237.93</v>
      </c>
      <c r="W259" s="15">
        <v>131.66999999999999</v>
      </c>
      <c r="X259" s="11"/>
      <c r="Y259" s="69">
        <v>2779</v>
      </c>
      <c r="Z259">
        <v>1136</v>
      </c>
      <c r="AA259" s="3">
        <f>IF(Table10[[#This Row],[Location Name]]=E258,AA258,AA258+1)</f>
        <v>1150</v>
      </c>
      <c r="AB259" s="33">
        <f>Table10[[#This Row],[Date]]+25</f>
        <v>45370</v>
      </c>
    </row>
    <row r="260" spans="1:28" ht="14.25" x14ac:dyDescent="0.45">
      <c r="A260" s="3">
        <v>252</v>
      </c>
      <c r="B26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60" s="33">
        <v>45345</v>
      </c>
      <c r="E260" s="3" t="s">
        <v>207</v>
      </c>
      <c r="F260" s="3">
        <f>_xlfn.XLOOKUP(Table10[[#This Row],[Location Name]],IBTP_Locations[Location Name],IBTP_Locations[Payee Name],"",,)</f>
        <v>0</v>
      </c>
      <c r="G260" s="3" t="s">
        <v>20</v>
      </c>
      <c r="H260" s="3" t="str">
        <f>_xlfn.XLOOKUP(Table10[[#This Row],[Location Name]],IBTP_Locations[Location Name],IBTP_Locations[Sales Rep],,,)</f>
        <v>Sarcyk, Neil</v>
      </c>
      <c r="I260" s="3" t="str">
        <f>_xlfn.XLOOKUP(Table10[[#This Row],[Location Name]],IBTP_Locations[Location Name],IBTP_Locations[Marketing Rep],,,)</f>
        <v>Combros</v>
      </c>
      <c r="J260" s="11">
        <f>ROUNDDOWN(IF(Table10[[#This Row],[Marketing Rep]]=0,0,_xlfn.XLOOKUP(Table10[[#This Row],[Marketing Rep]],Table12[Name],Table12[Commission %]))*Table10[[#This Row],[Ticket Count]],2)</f>
        <v>60</v>
      </c>
      <c r="K260" s="3" t="s">
        <v>2553</v>
      </c>
      <c r="L260" s="3" t="str">
        <f>_xlfn.XLOOKUP(Table10[[#This Row],[Serial '#]],Table5[Serial '#],Table5[Supplier],,,)</f>
        <v>GameCo</v>
      </c>
      <c r="M260" s="3" t="s">
        <v>563</v>
      </c>
      <c r="N260" s="9">
        <v>4000</v>
      </c>
      <c r="O260" s="36">
        <v>1</v>
      </c>
      <c r="P260" s="11">
        <v>4000</v>
      </c>
      <c r="Q260" s="11">
        <v>3002</v>
      </c>
      <c r="R260" s="11">
        <v>998</v>
      </c>
      <c r="S260" s="11">
        <v>240</v>
      </c>
      <c r="T260" s="11" t="str">
        <f>_xlfn.XLOOKUP(Table10[[#This Row],[Charity Association]],Table14[Charity Name],Table14[Billing Style],,,)</f>
        <v>Flat Per Ticket</v>
      </c>
      <c r="U260" s="11">
        <v>306.8</v>
      </c>
      <c r="V260" s="15">
        <v>134</v>
      </c>
      <c r="W260" s="15">
        <v>172.8</v>
      </c>
      <c r="X260" s="11"/>
      <c r="Y260" s="69">
        <v>2779</v>
      </c>
      <c r="Z260">
        <v>1137</v>
      </c>
      <c r="AA260" s="3">
        <f>IF(Table10[[#This Row],[Location Name]]=E259,AA259,AA259+1)</f>
        <v>1150</v>
      </c>
      <c r="AB260" s="33">
        <f>Table10[[#This Row],[Date]]+25</f>
        <v>45370</v>
      </c>
    </row>
    <row r="261" spans="1:28" ht="14.25" x14ac:dyDescent="0.45">
      <c r="A261" s="3">
        <v>253</v>
      </c>
      <c r="B26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61" s="33">
        <v>45345</v>
      </c>
      <c r="E261" s="3" t="s">
        <v>89</v>
      </c>
      <c r="F261" s="3">
        <f>_xlfn.XLOOKUP(Table10[[#This Row],[Location Name]],IBTP_Locations[Location Name],IBTP_Locations[Payee Name],"",,)</f>
        <v>0</v>
      </c>
      <c r="G261" s="3" t="s">
        <v>23</v>
      </c>
      <c r="H261" s="3" t="str">
        <f>_xlfn.XLOOKUP(Table10[[#This Row],[Location Name]],IBTP_Locations[Location Name],IBTP_Locations[Sales Rep],,,)</f>
        <v>Sarcyk, Neil</v>
      </c>
      <c r="I261" s="3" t="str">
        <f>_xlfn.XLOOKUP(Table10[[#This Row],[Location Name]],IBTP_Locations[Location Name],IBTP_Locations[Marketing Rep],,,)</f>
        <v>Combros</v>
      </c>
      <c r="J261" s="11">
        <f>ROUNDDOWN(IF(Table10[[#This Row],[Marketing Rep]]=0,0,_xlfn.XLOOKUP(Table10[[#This Row],[Marketing Rep]],Table12[Name],Table12[Commission %]))*Table10[[#This Row],[Ticket Count]],2)</f>
        <v>82.8</v>
      </c>
      <c r="K261" s="3" t="s">
        <v>2380</v>
      </c>
      <c r="L261" s="3" t="str">
        <f>_xlfn.XLOOKUP(Table10[[#This Row],[Serial '#]],Table5[Serial '#],Table5[Supplier],,,)</f>
        <v>GameCo</v>
      </c>
      <c r="M261" s="3" t="s">
        <v>349</v>
      </c>
      <c r="N261" s="9">
        <v>5520</v>
      </c>
      <c r="O261" s="36">
        <v>1</v>
      </c>
      <c r="P261" s="11">
        <v>5520</v>
      </c>
      <c r="Q261" s="11">
        <v>4560</v>
      </c>
      <c r="R261" s="11">
        <v>960</v>
      </c>
      <c r="S261" s="11">
        <v>331</v>
      </c>
      <c r="T261" s="11" t="str">
        <f>_xlfn.XLOOKUP(Table10[[#This Row],[Charity Association]],Table14[Charity Name],Table14[Billing Style],,,)</f>
        <v>Percentage</v>
      </c>
      <c r="U261" s="11">
        <v>337.2</v>
      </c>
      <c r="V261" s="15">
        <v>186</v>
      </c>
      <c r="W261" s="15">
        <v>96</v>
      </c>
      <c r="X261" s="11">
        <v>55.2</v>
      </c>
      <c r="Y261" s="69">
        <v>12553</v>
      </c>
      <c r="Z261">
        <v>6604</v>
      </c>
      <c r="AA261" s="3">
        <f>IF(Table10[[#This Row],[Location Name]]=E260,AA260,AA260+1)</f>
        <v>1151</v>
      </c>
      <c r="AB261" s="33">
        <f>Table10[[#This Row],[Date]]+25</f>
        <v>45370</v>
      </c>
    </row>
    <row r="262" spans="1:28" ht="14.25" x14ac:dyDescent="0.45">
      <c r="A262" s="3">
        <v>254</v>
      </c>
      <c r="B26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62" s="33">
        <v>45345</v>
      </c>
      <c r="E262" s="3" t="s">
        <v>89</v>
      </c>
      <c r="F262" s="3">
        <f>_xlfn.XLOOKUP(Table10[[#This Row],[Location Name]],IBTP_Locations[Location Name],IBTP_Locations[Payee Name],"",,)</f>
        <v>0</v>
      </c>
      <c r="G262" s="3" t="s">
        <v>23</v>
      </c>
      <c r="H262" s="3" t="str">
        <f>_xlfn.XLOOKUP(Table10[[#This Row],[Location Name]],IBTP_Locations[Location Name],IBTP_Locations[Sales Rep],,,)</f>
        <v>Sarcyk, Neil</v>
      </c>
      <c r="I262" s="3" t="str">
        <f>_xlfn.XLOOKUP(Table10[[#This Row],[Location Name]],IBTP_Locations[Location Name],IBTP_Locations[Marketing Rep],,,)</f>
        <v>Combros</v>
      </c>
      <c r="J262" s="11">
        <f>ROUNDDOWN(IF(Table10[[#This Row],[Marketing Rep]]=0,0,_xlfn.XLOOKUP(Table10[[#This Row],[Marketing Rep]],Table12[Name],Table12[Commission %]))*Table10[[#This Row],[Ticket Count]],2)</f>
        <v>94.8</v>
      </c>
      <c r="K262" s="3" t="s">
        <v>1658</v>
      </c>
      <c r="L262" s="3" t="str">
        <f>_xlfn.XLOOKUP(Table10[[#This Row],[Serial '#]],Table5[Serial '#],Table5[Supplier],,,)</f>
        <v>GameCo</v>
      </c>
      <c r="M262" s="3" t="s">
        <v>583</v>
      </c>
      <c r="N262" s="9">
        <v>6320</v>
      </c>
      <c r="O262" s="36">
        <v>1</v>
      </c>
      <c r="P262" s="11">
        <v>6320</v>
      </c>
      <c r="Q262" s="11">
        <v>4745</v>
      </c>
      <c r="R262" s="11">
        <v>1575</v>
      </c>
      <c r="S262" s="11">
        <v>379</v>
      </c>
      <c r="T262" s="11" t="str">
        <f>_xlfn.XLOOKUP(Table10[[#This Row],[Charity Association]],Table14[Charity Name],Table14[Billing Style],,,)</f>
        <v>Percentage</v>
      </c>
      <c r="U262" s="11">
        <v>433.2</v>
      </c>
      <c r="V262" s="15">
        <v>212</v>
      </c>
      <c r="W262" s="15">
        <v>158</v>
      </c>
      <c r="X262" s="11">
        <v>63.2</v>
      </c>
      <c r="Y262" s="69">
        <v>12553</v>
      </c>
      <c r="Z262">
        <v>6605</v>
      </c>
      <c r="AA262" s="3">
        <f>IF(Table10[[#This Row],[Location Name]]=E261,AA261,AA261+1)</f>
        <v>1151</v>
      </c>
      <c r="AB262" s="33">
        <f>Table10[[#This Row],[Date]]+25</f>
        <v>45370</v>
      </c>
    </row>
    <row r="263" spans="1:28" ht="14.25" x14ac:dyDescent="0.45">
      <c r="A263" s="3">
        <v>255</v>
      </c>
      <c r="B26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63" s="33">
        <v>45345</v>
      </c>
      <c r="E263" s="3" t="s">
        <v>191</v>
      </c>
      <c r="F263" s="3">
        <f>_xlfn.XLOOKUP(Table10[[#This Row],[Location Name]],IBTP_Locations[Location Name],IBTP_Locations[Payee Name],"",,)</f>
        <v>0</v>
      </c>
      <c r="G263" s="3" t="s">
        <v>27</v>
      </c>
      <c r="H263" s="3" t="str">
        <f>_xlfn.XLOOKUP(Table10[[#This Row],[Location Name]],IBTP_Locations[Location Name],IBTP_Locations[Sales Rep],,,)</f>
        <v>Sarcyk, Neil</v>
      </c>
      <c r="I263" s="3">
        <f>_xlfn.XLOOKUP(Table10[[#This Row],[Location Name]],IBTP_Locations[Location Name],IBTP_Locations[Marketing Rep],,,)</f>
        <v>0</v>
      </c>
      <c r="J263" s="11">
        <f>ROUNDDOWN(IF(Table10[[#This Row],[Marketing Rep]]=0,0,_xlfn.XLOOKUP(Table10[[#This Row],[Marketing Rep]],Table12[Name],Table12[Commission %]))*Table10[[#This Row],[Ticket Count]],2)</f>
        <v>0</v>
      </c>
      <c r="K263" s="3" t="s">
        <v>1539</v>
      </c>
      <c r="L263" s="3" t="str">
        <f>_xlfn.XLOOKUP(Table10[[#This Row],[Serial '#]],Table5[Serial '#],Table5[Supplier],,,)</f>
        <v>GameCo</v>
      </c>
      <c r="M263" s="3" t="s">
        <v>3747</v>
      </c>
      <c r="N263" s="9">
        <v>3000</v>
      </c>
      <c r="O263" s="36">
        <v>1</v>
      </c>
      <c r="P263" s="11">
        <v>3000</v>
      </c>
      <c r="Q263" s="11">
        <v>2250</v>
      </c>
      <c r="R263" s="11">
        <v>750</v>
      </c>
      <c r="S263" s="11">
        <v>180</v>
      </c>
      <c r="T263" s="11" t="str">
        <f>_xlfn.XLOOKUP(Table10[[#This Row],[Charity Association]],Table14[Charity Name],Table14[Billing Style],,,)</f>
        <v>Flat Per Ticket</v>
      </c>
      <c r="U263" s="11">
        <v>195</v>
      </c>
      <c r="V263" s="15">
        <v>102</v>
      </c>
      <c r="W263" s="15">
        <v>93</v>
      </c>
      <c r="X263" s="11"/>
      <c r="Y263" s="69">
        <v>7357</v>
      </c>
      <c r="Z263">
        <v>10019</v>
      </c>
      <c r="AA263" s="3">
        <f>IF(Table10[[#This Row],[Location Name]]=E262,AA262,AA262+1)</f>
        <v>1152</v>
      </c>
      <c r="AB263" s="33">
        <f>Table10[[#This Row],[Date]]+25</f>
        <v>45370</v>
      </c>
    </row>
    <row r="264" spans="1:28" ht="14.25" x14ac:dyDescent="0.45">
      <c r="A264" s="3">
        <v>256</v>
      </c>
      <c r="B26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64" s="33">
        <v>45345</v>
      </c>
      <c r="E264" s="3" t="s">
        <v>203</v>
      </c>
      <c r="F264" s="3">
        <f>_xlfn.XLOOKUP(Table10[[#This Row],[Location Name]],IBTP_Locations[Location Name],IBTP_Locations[Payee Name],"",,)</f>
        <v>0</v>
      </c>
      <c r="G264" s="3" t="s">
        <v>27</v>
      </c>
      <c r="H264" s="3" t="str">
        <f>_xlfn.XLOOKUP(Table10[[#This Row],[Location Name]],IBTP_Locations[Location Name],IBTP_Locations[Sales Rep],,,)</f>
        <v>Sarcyk, Neil</v>
      </c>
      <c r="I264" s="3" t="str">
        <f>_xlfn.XLOOKUP(Table10[[#This Row],[Location Name]],IBTP_Locations[Location Name],IBTP_Locations[Marketing Rep],,,)</f>
        <v>Greg Brown</v>
      </c>
      <c r="J264" s="11">
        <f>ROUNDDOWN(IF(Table10[[#This Row],[Marketing Rep]]=0,0,_xlfn.XLOOKUP(Table10[[#This Row],[Marketing Rep]],Table12[Name],Table12[Commission %]))*Table10[[#This Row],[Ticket Count]],2)</f>
        <v>110.4</v>
      </c>
      <c r="K264" s="3" t="s">
        <v>2382</v>
      </c>
      <c r="L264" s="3" t="str">
        <f>_xlfn.XLOOKUP(Table10[[#This Row],[Serial '#]],Table5[Serial '#],Table5[Supplier],,,)</f>
        <v>GameCo</v>
      </c>
      <c r="M264" s="3" t="s">
        <v>349</v>
      </c>
      <c r="N264" s="9">
        <v>5520</v>
      </c>
      <c r="O264" s="36">
        <v>1</v>
      </c>
      <c r="P264" s="11">
        <v>5520</v>
      </c>
      <c r="Q264" s="11">
        <v>4560</v>
      </c>
      <c r="R264" s="11">
        <v>960</v>
      </c>
      <c r="S264" s="11">
        <v>331</v>
      </c>
      <c r="T264" s="11" t="str">
        <f>_xlfn.XLOOKUP(Table10[[#This Row],[Charity Association]],Table14[Charity Name],Table14[Billing Style],,,)</f>
        <v>Flat Per Ticket</v>
      </c>
      <c r="U264" s="11">
        <v>358.8</v>
      </c>
      <c r="V264" s="15">
        <v>186</v>
      </c>
      <c r="W264" s="15">
        <v>172.8</v>
      </c>
      <c r="X264" s="11"/>
      <c r="Y264" s="69">
        <v>2624</v>
      </c>
      <c r="Z264">
        <v>10020</v>
      </c>
      <c r="AA264" s="3">
        <f>IF(Table10[[#This Row],[Location Name]]=E263,AA263,AA263+1)</f>
        <v>1153</v>
      </c>
      <c r="AB264" s="33">
        <f>Table10[[#This Row],[Date]]+25</f>
        <v>45370</v>
      </c>
    </row>
    <row r="265" spans="1:28" ht="14.25" x14ac:dyDescent="0.45">
      <c r="A265" s="3">
        <v>257</v>
      </c>
      <c r="B26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65" s="33">
        <v>45345</v>
      </c>
      <c r="E265" s="3" t="s">
        <v>203</v>
      </c>
      <c r="F265" s="3">
        <f>_xlfn.XLOOKUP(Table10[[#This Row],[Location Name]],IBTP_Locations[Location Name],IBTP_Locations[Payee Name],"",,)</f>
        <v>0</v>
      </c>
      <c r="G265" s="3" t="s">
        <v>27</v>
      </c>
      <c r="H265" s="3" t="str">
        <f>_xlfn.XLOOKUP(Table10[[#This Row],[Location Name]],IBTP_Locations[Location Name],IBTP_Locations[Sales Rep],,,)</f>
        <v>Sarcyk, Neil</v>
      </c>
      <c r="I265" s="3" t="str">
        <f>_xlfn.XLOOKUP(Table10[[#This Row],[Location Name]],IBTP_Locations[Location Name],IBTP_Locations[Marketing Rep],,,)</f>
        <v>Greg Brown</v>
      </c>
      <c r="J265" s="11">
        <f>ROUNDDOWN(IF(Table10[[#This Row],[Marketing Rep]]=0,0,_xlfn.XLOOKUP(Table10[[#This Row],[Marketing Rep]],Table12[Name],Table12[Commission %]))*Table10[[#This Row],[Ticket Count]],2)</f>
        <v>110.4</v>
      </c>
      <c r="K265" s="3" t="s">
        <v>2381</v>
      </c>
      <c r="L265" s="3" t="str">
        <f>_xlfn.XLOOKUP(Table10[[#This Row],[Serial '#]],Table5[Serial '#],Table5[Supplier],,,)</f>
        <v>GameCo</v>
      </c>
      <c r="M265" s="3" t="s">
        <v>349</v>
      </c>
      <c r="N265" s="9">
        <v>5520</v>
      </c>
      <c r="O265" s="36">
        <v>1</v>
      </c>
      <c r="P265" s="11">
        <v>5520</v>
      </c>
      <c r="Q265" s="11">
        <v>4560</v>
      </c>
      <c r="R265" s="11">
        <v>960</v>
      </c>
      <c r="S265" s="11">
        <v>331</v>
      </c>
      <c r="T265" s="11" t="str">
        <f>_xlfn.XLOOKUP(Table10[[#This Row],[Charity Association]],Table14[Charity Name],Table14[Billing Style],,,)</f>
        <v>Flat Per Ticket</v>
      </c>
      <c r="U265" s="11">
        <v>358.8</v>
      </c>
      <c r="V265" s="15">
        <v>186</v>
      </c>
      <c r="W265" s="15">
        <v>172.8</v>
      </c>
      <c r="X265" s="11"/>
      <c r="Y265" s="69">
        <v>2624</v>
      </c>
      <c r="Z265">
        <v>10021</v>
      </c>
      <c r="AA265" s="3">
        <f>IF(Table10[[#This Row],[Location Name]]=E264,AA264,AA264+1)</f>
        <v>1153</v>
      </c>
      <c r="AB265" s="33">
        <f>Table10[[#This Row],[Date]]+25</f>
        <v>45370</v>
      </c>
    </row>
    <row r="266" spans="1:28" ht="14.25" x14ac:dyDescent="0.45">
      <c r="A266" s="3">
        <v>258</v>
      </c>
      <c r="B26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66" s="33">
        <v>45348</v>
      </c>
      <c r="E266" s="3" t="s">
        <v>105</v>
      </c>
      <c r="F266" s="3">
        <f>_xlfn.XLOOKUP(Table10[[#This Row],[Location Name]],IBTP_Locations[Location Name],IBTP_Locations[Payee Name],"",,)</f>
        <v>0</v>
      </c>
      <c r="G266" s="3" t="s">
        <v>23</v>
      </c>
      <c r="H266" s="3" t="str">
        <f>_xlfn.XLOOKUP(Table10[[#This Row],[Location Name]],IBTP_Locations[Location Name],IBTP_Locations[Sales Rep],,,)</f>
        <v>Sarcyk, Neil</v>
      </c>
      <c r="I266" s="3" t="str">
        <f>_xlfn.XLOOKUP(Table10[[#This Row],[Location Name]],IBTP_Locations[Location Name],IBTP_Locations[Marketing Rep],,,)</f>
        <v>M Comella Enterprises</v>
      </c>
      <c r="J266" s="11">
        <f>ROUNDDOWN(IF(Table10[[#This Row],[Marketing Rep]]=0,0,_xlfn.XLOOKUP(Table10[[#This Row],[Marketing Rep]],Table12[Name],Table12[Commission %]))*Table10[[#This Row],[Ticket Count]],2)</f>
        <v>45</v>
      </c>
      <c r="K266" s="3" t="s">
        <v>3716</v>
      </c>
      <c r="L266" s="3" t="str">
        <f>_xlfn.XLOOKUP(Table10[[#This Row],[Serial '#]],Table5[Serial '#],Table5[Supplier],,,)</f>
        <v>GameCo</v>
      </c>
      <c r="M266" s="3" t="s">
        <v>352</v>
      </c>
      <c r="N266" s="9">
        <v>3000</v>
      </c>
      <c r="O266" s="36">
        <v>1</v>
      </c>
      <c r="P266" s="11">
        <v>3000</v>
      </c>
      <c r="Q266" s="11">
        <v>2250</v>
      </c>
      <c r="R266" s="11">
        <v>750</v>
      </c>
      <c r="S266" s="11">
        <v>180</v>
      </c>
      <c r="T266" s="11" t="str">
        <f>_xlfn.XLOOKUP(Table10[[#This Row],[Charity Association]],Table14[Charity Name],Table14[Billing Style],,,)</f>
        <v>Percentage</v>
      </c>
      <c r="U266" s="11">
        <v>207</v>
      </c>
      <c r="V266" s="15">
        <v>102</v>
      </c>
      <c r="W266" s="15">
        <v>75</v>
      </c>
      <c r="X266" s="11">
        <v>30</v>
      </c>
      <c r="Y266" s="69" t="s">
        <v>4036</v>
      </c>
      <c r="Z266">
        <v>6606</v>
      </c>
      <c r="AA266" s="3">
        <f>IF(Table10[[#This Row],[Location Name]]=E265,AA265,AA265+1)</f>
        <v>1154</v>
      </c>
      <c r="AB266" s="33">
        <f>Table10[[#This Row],[Date]]+25</f>
        <v>45373</v>
      </c>
    </row>
    <row r="267" spans="1:28" ht="14.25" x14ac:dyDescent="0.45">
      <c r="A267" s="3">
        <v>259</v>
      </c>
      <c r="B26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67" s="33">
        <v>45348</v>
      </c>
      <c r="E267" s="3" t="s">
        <v>105</v>
      </c>
      <c r="F267" s="3">
        <f>_xlfn.XLOOKUP(Table10[[#This Row],[Location Name]],IBTP_Locations[Location Name],IBTP_Locations[Payee Name],"",,)</f>
        <v>0</v>
      </c>
      <c r="G267" s="3" t="s">
        <v>23</v>
      </c>
      <c r="H267" s="3" t="str">
        <f>_xlfn.XLOOKUP(Table10[[#This Row],[Location Name]],IBTP_Locations[Location Name],IBTP_Locations[Sales Rep],,,)</f>
        <v>Sarcyk, Neil</v>
      </c>
      <c r="I267" s="3" t="str">
        <f>_xlfn.XLOOKUP(Table10[[#This Row],[Location Name]],IBTP_Locations[Location Name],IBTP_Locations[Marketing Rep],,,)</f>
        <v>M Comella Enterprises</v>
      </c>
      <c r="J267" s="11">
        <f>ROUNDDOWN(IF(Table10[[#This Row],[Marketing Rep]]=0,0,_xlfn.XLOOKUP(Table10[[#This Row],[Marketing Rep]],Table12[Name],Table12[Commission %]))*Table10[[#This Row],[Ticket Count]],2)</f>
        <v>82.8</v>
      </c>
      <c r="K267" s="3" t="s">
        <v>2563</v>
      </c>
      <c r="L267" s="3" t="str">
        <f>_xlfn.XLOOKUP(Table10[[#This Row],[Serial '#]],Table5[Serial '#],Table5[Supplier],,,)</f>
        <v>GameCo</v>
      </c>
      <c r="M267" s="3" t="s">
        <v>349</v>
      </c>
      <c r="N267" s="9">
        <v>5520</v>
      </c>
      <c r="O267" s="36">
        <v>1</v>
      </c>
      <c r="P267" s="11">
        <v>5520</v>
      </c>
      <c r="Q267" s="11">
        <v>4560</v>
      </c>
      <c r="R267" s="11">
        <v>960</v>
      </c>
      <c r="S267" s="11">
        <v>331</v>
      </c>
      <c r="T267" s="11" t="str">
        <f>_xlfn.XLOOKUP(Table10[[#This Row],[Charity Association]],Table14[Charity Name],Table14[Billing Style],,,)</f>
        <v>Percentage</v>
      </c>
      <c r="U267" s="11">
        <v>337.2</v>
      </c>
      <c r="V267" s="15">
        <v>186</v>
      </c>
      <c r="W267" s="15">
        <v>96</v>
      </c>
      <c r="X267" s="11">
        <v>55.2</v>
      </c>
      <c r="Y267" s="69" t="s">
        <v>4036</v>
      </c>
      <c r="Z267">
        <v>6607</v>
      </c>
      <c r="AA267" s="3">
        <f>IF(Table10[[#This Row],[Location Name]]=E266,AA266,AA266+1)</f>
        <v>1154</v>
      </c>
      <c r="AB267" s="33">
        <f>Table10[[#This Row],[Date]]+25</f>
        <v>45373</v>
      </c>
    </row>
    <row r="268" spans="1:28" ht="14.25" x14ac:dyDescent="0.45">
      <c r="A268" s="3">
        <v>260</v>
      </c>
      <c r="B26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68" s="33">
        <v>45348</v>
      </c>
      <c r="E268" s="3" t="s">
        <v>157</v>
      </c>
      <c r="F268" s="3">
        <f>_xlfn.XLOOKUP(Table10[[#This Row],[Location Name]],IBTP_Locations[Location Name],IBTP_Locations[Payee Name],"",,)</f>
        <v>0</v>
      </c>
      <c r="G268" s="3" t="s">
        <v>23</v>
      </c>
      <c r="H268" s="3" t="str">
        <f>_xlfn.XLOOKUP(Table10[[#This Row],[Location Name]],IBTP_Locations[Location Name],IBTP_Locations[Sales Rep],,,)</f>
        <v>Sarcyk, Neil</v>
      </c>
      <c r="I268" s="3">
        <f>_xlfn.XLOOKUP(Table10[[#This Row],[Location Name]],IBTP_Locations[Location Name],IBTP_Locations[Marketing Rep],,,)</f>
        <v>0</v>
      </c>
      <c r="J268" s="11">
        <f>ROUNDDOWN(IF(Table10[[#This Row],[Marketing Rep]]=0,0,_xlfn.XLOOKUP(Table10[[#This Row],[Marketing Rep]],Table12[Name],Table12[Commission %]))*Table10[[#This Row],[Ticket Count]],2)</f>
        <v>0</v>
      </c>
      <c r="K268" s="3" t="s">
        <v>2554</v>
      </c>
      <c r="L268" s="3" t="str">
        <f>_xlfn.XLOOKUP(Table10[[#This Row],[Serial '#]],Table5[Serial '#],Table5[Supplier],,,)</f>
        <v>GameCo</v>
      </c>
      <c r="M268" s="3" t="s">
        <v>574</v>
      </c>
      <c r="N268" s="9">
        <v>4000</v>
      </c>
      <c r="O268" s="36">
        <v>1</v>
      </c>
      <c r="P268" s="11">
        <v>4000</v>
      </c>
      <c r="Q268" s="11">
        <v>3002</v>
      </c>
      <c r="R268" s="11">
        <v>998</v>
      </c>
      <c r="S268" s="11">
        <v>240</v>
      </c>
      <c r="T268" s="11" t="str">
        <f>_xlfn.XLOOKUP(Table10[[#This Row],[Charity Association]],Table14[Charity Name],Table14[Billing Style],,,)</f>
        <v>Percentage</v>
      </c>
      <c r="U268" s="11">
        <v>274</v>
      </c>
      <c r="V268" s="15">
        <v>134</v>
      </c>
      <c r="W268" s="15">
        <v>100</v>
      </c>
      <c r="X268" s="11">
        <v>40</v>
      </c>
      <c r="Y268" s="69" t="s">
        <v>4036</v>
      </c>
      <c r="Z268">
        <v>6608</v>
      </c>
      <c r="AA268" s="3">
        <f>IF(Table10[[#This Row],[Location Name]]=E267,AA267,AA267+1)</f>
        <v>1155</v>
      </c>
      <c r="AB268" s="33">
        <f>Table10[[#This Row],[Date]]+25</f>
        <v>45373</v>
      </c>
    </row>
    <row r="269" spans="1:28" ht="14.25" x14ac:dyDescent="0.45">
      <c r="A269" s="3">
        <v>261</v>
      </c>
      <c r="B26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69" s="33">
        <v>45348</v>
      </c>
      <c r="E269" s="3" t="s">
        <v>157</v>
      </c>
      <c r="F269" s="3">
        <f>_xlfn.XLOOKUP(Table10[[#This Row],[Location Name]],IBTP_Locations[Location Name],IBTP_Locations[Payee Name],"",,)</f>
        <v>0</v>
      </c>
      <c r="G269" s="3" t="s">
        <v>23</v>
      </c>
      <c r="H269" s="3" t="str">
        <f>_xlfn.XLOOKUP(Table10[[#This Row],[Location Name]],IBTP_Locations[Location Name],IBTP_Locations[Sales Rep],,,)</f>
        <v>Sarcyk, Neil</v>
      </c>
      <c r="I269" s="3">
        <f>_xlfn.XLOOKUP(Table10[[#This Row],[Location Name]],IBTP_Locations[Location Name],IBTP_Locations[Marketing Rep],,,)</f>
        <v>0</v>
      </c>
      <c r="J269" s="11">
        <f>ROUNDDOWN(IF(Table10[[#This Row],[Marketing Rep]]=0,0,_xlfn.XLOOKUP(Table10[[#This Row],[Marketing Rep]],Table12[Name],Table12[Commission %]))*Table10[[#This Row],[Ticket Count]],2)</f>
        <v>0</v>
      </c>
      <c r="K269" s="3" t="s">
        <v>1659</v>
      </c>
      <c r="L269" s="3" t="str">
        <f>_xlfn.XLOOKUP(Table10[[#This Row],[Serial '#]],Table5[Serial '#],Table5[Supplier],,,)</f>
        <v>GameCo</v>
      </c>
      <c r="M269" s="3" t="s">
        <v>574</v>
      </c>
      <c r="N269" s="9">
        <v>6320</v>
      </c>
      <c r="O269" s="36">
        <v>1</v>
      </c>
      <c r="P269" s="11">
        <v>6320</v>
      </c>
      <c r="Q269" s="11">
        <v>4745</v>
      </c>
      <c r="R269" s="11">
        <v>1575</v>
      </c>
      <c r="S269" s="11">
        <v>240</v>
      </c>
      <c r="T269" s="11" t="str">
        <f>_xlfn.XLOOKUP(Table10[[#This Row],[Charity Association]],Table14[Charity Name],Table14[Billing Style],,,)</f>
        <v>Percentage</v>
      </c>
      <c r="U269" s="11">
        <v>433.2</v>
      </c>
      <c r="V269" s="15">
        <v>212</v>
      </c>
      <c r="W269" s="15">
        <v>158</v>
      </c>
      <c r="X269" s="11">
        <v>63.2</v>
      </c>
      <c r="Y269" s="69" t="s">
        <v>4036</v>
      </c>
      <c r="Z269">
        <v>6609</v>
      </c>
      <c r="AA269" s="3">
        <f>IF(Table10[[#This Row],[Location Name]]=E268,AA268,AA268+1)</f>
        <v>1155</v>
      </c>
      <c r="AB269" s="33">
        <f>Table10[[#This Row],[Date]]+25</f>
        <v>45373</v>
      </c>
    </row>
    <row r="270" spans="1:28" ht="14.25" x14ac:dyDescent="0.45">
      <c r="A270" s="3">
        <v>262</v>
      </c>
      <c r="B27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70" s="33">
        <v>45348</v>
      </c>
      <c r="E270" s="3" t="s">
        <v>171</v>
      </c>
      <c r="F270" s="3">
        <f>_xlfn.XLOOKUP(Table10[[#This Row],[Location Name]],IBTP_Locations[Location Name],IBTP_Locations[Payee Name],"",,)</f>
        <v>0</v>
      </c>
      <c r="G270" s="3" t="s">
        <v>21</v>
      </c>
      <c r="H270" s="3" t="str">
        <f>_xlfn.XLOOKUP(Table10[[#This Row],[Location Name]],IBTP_Locations[Location Name],IBTP_Locations[Sales Rep],,,)</f>
        <v>Sarcyk, Neil</v>
      </c>
      <c r="I270" s="3">
        <f>_xlfn.XLOOKUP(Table10[[#This Row],[Location Name]],IBTP_Locations[Location Name],IBTP_Locations[Marketing Rep],,,)</f>
        <v>0</v>
      </c>
      <c r="J270" s="11">
        <f>ROUNDDOWN(IF(Table10[[#This Row],[Marketing Rep]]=0,0,_xlfn.XLOOKUP(Table10[[#This Row],[Marketing Rep]],Table12[Name],Table12[Commission %]))*Table10[[#This Row],[Ticket Count]],2)</f>
        <v>0</v>
      </c>
      <c r="K270" s="3" t="s">
        <v>2260</v>
      </c>
      <c r="L270" s="3" t="str">
        <f>_xlfn.XLOOKUP(Table10[[#This Row],[Serial '#]],Table5[Serial '#],Table5[Supplier],,,)</f>
        <v>GameCo</v>
      </c>
      <c r="M270" s="3" t="s">
        <v>635</v>
      </c>
      <c r="N270" s="9">
        <v>3990</v>
      </c>
      <c r="O270" s="36">
        <v>1</v>
      </c>
      <c r="P270" s="11">
        <v>3990</v>
      </c>
      <c r="Q270" s="11">
        <v>3300</v>
      </c>
      <c r="R270" s="11">
        <v>690</v>
      </c>
      <c r="S270" s="11">
        <v>239</v>
      </c>
      <c r="T270" s="11" t="str">
        <f>_xlfn.XLOOKUP(Table10[[#This Row],[Charity Association]],Table14[Charity Name],Table14[Billing Style],,,)</f>
        <v>Flat Per Ticket</v>
      </c>
      <c r="U270" s="11">
        <v>107.35</v>
      </c>
      <c r="V270" s="15">
        <v>0</v>
      </c>
      <c r="W270" s="15">
        <v>107.35</v>
      </c>
      <c r="X270" s="11"/>
      <c r="Y270" s="69" t="s">
        <v>4035</v>
      </c>
      <c r="Z270">
        <v>8410</v>
      </c>
      <c r="AA270" s="3">
        <f>IF(Table10[[#This Row],[Location Name]]=E269,AA269,AA269+1)</f>
        <v>1156</v>
      </c>
      <c r="AB270" s="33">
        <f>Table10[[#This Row],[Date]]+25</f>
        <v>45373</v>
      </c>
    </row>
    <row r="271" spans="1:28" ht="14.25" x14ac:dyDescent="0.45">
      <c r="A271" s="3">
        <v>263</v>
      </c>
      <c r="B27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71" s="33">
        <v>45348</v>
      </c>
      <c r="E271" s="3" t="s">
        <v>155</v>
      </c>
      <c r="F271" s="3" t="str">
        <f>_xlfn.XLOOKUP(Table10[[#This Row],[Location Name]],IBTP_Locations[Location Name],IBTP_Locations[Payee Name],"",,)</f>
        <v>Melron Inc DBA Mulligans</v>
      </c>
      <c r="G271" s="3" t="s">
        <v>27</v>
      </c>
      <c r="H271" s="3" t="str">
        <f>_xlfn.XLOOKUP(Table10[[#This Row],[Location Name]],IBTP_Locations[Location Name],IBTP_Locations[Sales Rep],,,)</f>
        <v>Sarcyk, Neil</v>
      </c>
      <c r="I271" s="3">
        <f>_xlfn.XLOOKUP(Table10[[#This Row],[Location Name]],IBTP_Locations[Location Name],IBTP_Locations[Marketing Rep],,,)</f>
        <v>0</v>
      </c>
      <c r="J271" s="11">
        <f>ROUNDDOWN(IF(Table10[[#This Row],[Marketing Rep]]=0,0,_xlfn.XLOOKUP(Table10[[#This Row],[Marketing Rep]],Table12[Name],Table12[Commission %]))*Table10[[#This Row],[Ticket Count]],2)</f>
        <v>0</v>
      </c>
      <c r="K271" s="3" t="s">
        <v>2386</v>
      </c>
      <c r="L271" s="3" t="str">
        <f>_xlfn.XLOOKUP(Table10[[#This Row],[Serial '#]],Table5[Serial '#],Table5[Supplier],,,)</f>
        <v>GameCo</v>
      </c>
      <c r="M271" s="3" t="s">
        <v>347</v>
      </c>
      <c r="N271" s="9">
        <v>9959</v>
      </c>
      <c r="O271" s="36">
        <v>1</v>
      </c>
      <c r="P271" s="11">
        <v>9959</v>
      </c>
      <c r="Q271" s="11">
        <v>7840</v>
      </c>
      <c r="R271" s="11">
        <v>2119</v>
      </c>
      <c r="S271" s="11">
        <v>597</v>
      </c>
      <c r="T271" s="11" t="str">
        <f>_xlfn.XLOOKUP(Table10[[#This Row],[Charity Association]],Table14[Charity Name],Table14[Billing Style],,,)</f>
        <v>Flat Per Ticket</v>
      </c>
      <c r="U271" s="11">
        <v>647.34</v>
      </c>
      <c r="V271" s="15">
        <v>360</v>
      </c>
      <c r="W271" s="15">
        <v>287.33999999999997</v>
      </c>
      <c r="X271" s="11"/>
      <c r="Y271" s="69">
        <v>2819</v>
      </c>
      <c r="Z271">
        <v>10022</v>
      </c>
      <c r="AA271" s="3">
        <f>IF(Table10[[#This Row],[Location Name]]=E270,AA270,AA270+1)</f>
        <v>1157</v>
      </c>
      <c r="AB271" s="33">
        <f>Table10[[#This Row],[Date]]+25</f>
        <v>45373</v>
      </c>
    </row>
    <row r="272" spans="1:28" ht="14.25" x14ac:dyDescent="0.45">
      <c r="A272" s="3">
        <v>264</v>
      </c>
      <c r="B27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72" s="33">
        <v>45348</v>
      </c>
      <c r="E272" s="3" t="s">
        <v>155</v>
      </c>
      <c r="F272" s="3" t="str">
        <f>_xlfn.XLOOKUP(Table10[[#This Row],[Location Name]],IBTP_Locations[Location Name],IBTP_Locations[Payee Name],"",,)</f>
        <v>Melron Inc DBA Mulligans</v>
      </c>
      <c r="G272" s="3" t="s">
        <v>27</v>
      </c>
      <c r="H272" s="3" t="str">
        <f>_xlfn.XLOOKUP(Table10[[#This Row],[Location Name]],IBTP_Locations[Location Name],IBTP_Locations[Sales Rep],,,)</f>
        <v>Sarcyk, Neil</v>
      </c>
      <c r="I272" s="3">
        <f>_xlfn.XLOOKUP(Table10[[#This Row],[Location Name]],IBTP_Locations[Location Name],IBTP_Locations[Marketing Rep],,,)</f>
        <v>0</v>
      </c>
      <c r="J272" s="11">
        <f>ROUNDDOWN(IF(Table10[[#This Row],[Marketing Rep]]=0,0,_xlfn.XLOOKUP(Table10[[#This Row],[Marketing Rep]],Table12[Name],Table12[Commission %]))*Table10[[#This Row],[Ticket Count]],2)</f>
        <v>0</v>
      </c>
      <c r="K272" s="3" t="s">
        <v>2387</v>
      </c>
      <c r="L272" s="3" t="str">
        <f>_xlfn.XLOOKUP(Table10[[#This Row],[Serial '#]],Table5[Serial '#],Table5[Supplier],,,)</f>
        <v>GameCo</v>
      </c>
      <c r="M272" s="3" t="s">
        <v>347</v>
      </c>
      <c r="N272" s="9">
        <v>9959</v>
      </c>
      <c r="O272" s="36">
        <v>1</v>
      </c>
      <c r="P272" s="11">
        <v>9959</v>
      </c>
      <c r="Q272" s="11">
        <v>7840</v>
      </c>
      <c r="R272" s="11">
        <v>2119</v>
      </c>
      <c r="S272" s="11">
        <v>597</v>
      </c>
      <c r="T272" s="11" t="str">
        <f>_xlfn.XLOOKUP(Table10[[#This Row],[Charity Association]],Table14[Charity Name],Table14[Billing Style],,,)</f>
        <v>Flat Per Ticket</v>
      </c>
      <c r="U272" s="11">
        <v>647.34</v>
      </c>
      <c r="V272" s="15">
        <v>360</v>
      </c>
      <c r="W272" s="15">
        <v>287.33999999999997</v>
      </c>
      <c r="X272" s="11"/>
      <c r="Y272" s="69">
        <v>2819</v>
      </c>
      <c r="Z272">
        <v>10023</v>
      </c>
      <c r="AA272" s="3">
        <f>IF(Table10[[#This Row],[Location Name]]=E271,AA271,AA271+1)</f>
        <v>1157</v>
      </c>
      <c r="AB272" s="33">
        <f>Table10[[#This Row],[Date]]+25</f>
        <v>45373</v>
      </c>
    </row>
    <row r="273" spans="1:28" ht="14.25" x14ac:dyDescent="0.45">
      <c r="A273" s="3">
        <v>265</v>
      </c>
      <c r="B27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73" s="33">
        <v>45348</v>
      </c>
      <c r="E273" s="3" t="s">
        <v>155</v>
      </c>
      <c r="F273" s="3" t="str">
        <f>_xlfn.XLOOKUP(Table10[[#This Row],[Location Name]],IBTP_Locations[Location Name],IBTP_Locations[Payee Name],"",,)</f>
        <v>Melron Inc DBA Mulligans</v>
      </c>
      <c r="G273" s="3" t="s">
        <v>27</v>
      </c>
      <c r="H273" s="3" t="str">
        <f>_xlfn.XLOOKUP(Table10[[#This Row],[Location Name]],IBTP_Locations[Location Name],IBTP_Locations[Sales Rep],,,)</f>
        <v>Sarcyk, Neil</v>
      </c>
      <c r="I273" s="3">
        <f>_xlfn.XLOOKUP(Table10[[#This Row],[Location Name]],IBTP_Locations[Location Name],IBTP_Locations[Marketing Rep],,,)</f>
        <v>0</v>
      </c>
      <c r="J273" s="11">
        <f>ROUNDDOWN(IF(Table10[[#This Row],[Marketing Rep]]=0,0,_xlfn.XLOOKUP(Table10[[#This Row],[Marketing Rep]],Table12[Name],Table12[Commission %]))*Table10[[#This Row],[Ticket Count]],2)</f>
        <v>0</v>
      </c>
      <c r="K273" s="3" t="s">
        <v>2385</v>
      </c>
      <c r="L273" s="3" t="str">
        <f>_xlfn.XLOOKUP(Table10[[#This Row],[Serial '#]],Table5[Serial '#],Table5[Supplier],,,)</f>
        <v>GameCo</v>
      </c>
      <c r="M273" s="3" t="s">
        <v>349</v>
      </c>
      <c r="N273" s="9">
        <v>5520</v>
      </c>
      <c r="O273" s="36">
        <v>1</v>
      </c>
      <c r="P273" s="11">
        <v>5520</v>
      </c>
      <c r="Q273" s="11">
        <v>4560</v>
      </c>
      <c r="R273" s="11">
        <v>960</v>
      </c>
      <c r="S273" s="11">
        <v>331</v>
      </c>
      <c r="T273" s="11" t="str">
        <f>_xlfn.XLOOKUP(Table10[[#This Row],[Charity Association]],Table14[Charity Name],Table14[Billing Style],,,)</f>
        <v>Flat Per Ticket</v>
      </c>
      <c r="U273" s="11">
        <v>358.8</v>
      </c>
      <c r="V273" s="15">
        <v>186</v>
      </c>
      <c r="W273" s="15">
        <v>172.8</v>
      </c>
      <c r="X273" s="11"/>
      <c r="Y273" s="69">
        <v>2819</v>
      </c>
      <c r="Z273">
        <v>10024</v>
      </c>
      <c r="AA273" s="3">
        <f>IF(Table10[[#This Row],[Location Name]]=E272,AA272,AA272+1)</f>
        <v>1157</v>
      </c>
      <c r="AB273" s="33">
        <f>Table10[[#This Row],[Date]]+25</f>
        <v>45373</v>
      </c>
    </row>
    <row r="274" spans="1:28" ht="14.25" x14ac:dyDescent="0.45">
      <c r="A274" s="3">
        <v>266</v>
      </c>
      <c r="B27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74" s="33">
        <v>45348</v>
      </c>
      <c r="E274" s="3" t="s">
        <v>155</v>
      </c>
      <c r="F274" s="3" t="str">
        <f>_xlfn.XLOOKUP(Table10[[#This Row],[Location Name]],IBTP_Locations[Location Name],IBTP_Locations[Payee Name],"",,)</f>
        <v>Melron Inc DBA Mulligans</v>
      </c>
      <c r="G274" s="3" t="s">
        <v>27</v>
      </c>
      <c r="H274" s="3" t="str">
        <f>_xlfn.XLOOKUP(Table10[[#This Row],[Location Name]],IBTP_Locations[Location Name],IBTP_Locations[Sales Rep],,,)</f>
        <v>Sarcyk, Neil</v>
      </c>
      <c r="I274" s="3">
        <f>_xlfn.XLOOKUP(Table10[[#This Row],[Location Name]],IBTP_Locations[Location Name],IBTP_Locations[Marketing Rep],,,)</f>
        <v>0</v>
      </c>
      <c r="J274" s="11">
        <f>ROUNDDOWN(IF(Table10[[#This Row],[Marketing Rep]]=0,0,_xlfn.XLOOKUP(Table10[[#This Row],[Marketing Rep]],Table12[Name],Table12[Commission %]))*Table10[[#This Row],[Ticket Count]],2)</f>
        <v>0</v>
      </c>
      <c r="K274" s="3" t="s">
        <v>2383</v>
      </c>
      <c r="L274" s="3" t="str">
        <f>_xlfn.XLOOKUP(Table10[[#This Row],[Serial '#]],Table5[Serial '#],Table5[Supplier],,,)</f>
        <v>GameCo</v>
      </c>
      <c r="M274" s="3" t="s">
        <v>349</v>
      </c>
      <c r="N274" s="9">
        <v>5520</v>
      </c>
      <c r="O274" s="36">
        <v>1</v>
      </c>
      <c r="P274" s="11">
        <v>5520</v>
      </c>
      <c r="Q274" s="11">
        <v>4560</v>
      </c>
      <c r="R274" s="11">
        <v>960</v>
      </c>
      <c r="S274" s="11">
        <v>331</v>
      </c>
      <c r="T274" s="11" t="str">
        <f>_xlfn.XLOOKUP(Table10[[#This Row],[Charity Association]],Table14[Charity Name],Table14[Billing Style],,,)</f>
        <v>Flat Per Ticket</v>
      </c>
      <c r="U274" s="11">
        <v>358.8</v>
      </c>
      <c r="V274" s="15">
        <v>186</v>
      </c>
      <c r="W274" s="15">
        <v>172.8</v>
      </c>
      <c r="X274" s="11"/>
      <c r="Y274" s="69">
        <v>2819</v>
      </c>
      <c r="Z274">
        <v>10025</v>
      </c>
      <c r="AA274" s="3">
        <f>IF(Table10[[#This Row],[Location Name]]=E273,AA273,AA273+1)</f>
        <v>1157</v>
      </c>
      <c r="AB274" s="33">
        <f>Table10[[#This Row],[Date]]+25</f>
        <v>45373</v>
      </c>
    </row>
    <row r="275" spans="1:28" ht="14.25" x14ac:dyDescent="0.45">
      <c r="A275" s="3">
        <v>267</v>
      </c>
      <c r="B27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75" s="33">
        <v>45348</v>
      </c>
      <c r="E275" s="3" t="s">
        <v>155</v>
      </c>
      <c r="F275" s="3" t="str">
        <f>_xlfn.XLOOKUP(Table10[[#This Row],[Location Name]],IBTP_Locations[Location Name],IBTP_Locations[Payee Name],"",,)</f>
        <v>Melron Inc DBA Mulligans</v>
      </c>
      <c r="G275" s="3" t="s">
        <v>27</v>
      </c>
      <c r="H275" s="3" t="str">
        <f>_xlfn.XLOOKUP(Table10[[#This Row],[Location Name]],IBTP_Locations[Location Name],IBTP_Locations[Sales Rep],,,)</f>
        <v>Sarcyk, Neil</v>
      </c>
      <c r="I275" s="3">
        <f>_xlfn.XLOOKUP(Table10[[#This Row],[Location Name]],IBTP_Locations[Location Name],IBTP_Locations[Marketing Rep],,,)</f>
        <v>0</v>
      </c>
      <c r="J275" s="11">
        <f>ROUNDDOWN(IF(Table10[[#This Row],[Marketing Rep]]=0,0,_xlfn.XLOOKUP(Table10[[#This Row],[Marketing Rep]],Table12[Name],Table12[Commission %]))*Table10[[#This Row],[Ticket Count]],2)</f>
        <v>0</v>
      </c>
      <c r="K275" s="3" t="s">
        <v>2384</v>
      </c>
      <c r="L275" s="3" t="str">
        <f>_xlfn.XLOOKUP(Table10[[#This Row],[Serial '#]],Table5[Serial '#],Table5[Supplier],,,)</f>
        <v>GameCo</v>
      </c>
      <c r="M275" s="3" t="s">
        <v>349</v>
      </c>
      <c r="N275" s="9">
        <v>5520</v>
      </c>
      <c r="O275" s="36">
        <v>1</v>
      </c>
      <c r="P275" s="11">
        <v>5520</v>
      </c>
      <c r="Q275" s="11">
        <v>4560</v>
      </c>
      <c r="R275" s="11">
        <v>960</v>
      </c>
      <c r="S275" s="11">
        <v>331</v>
      </c>
      <c r="T275" s="11" t="str">
        <f>_xlfn.XLOOKUP(Table10[[#This Row],[Charity Association]],Table14[Charity Name],Table14[Billing Style],,,)</f>
        <v>Flat Per Ticket</v>
      </c>
      <c r="U275" s="11">
        <v>358.8</v>
      </c>
      <c r="V275" s="15">
        <v>186</v>
      </c>
      <c r="W275" s="15">
        <v>172.8</v>
      </c>
      <c r="X275" s="11"/>
      <c r="Y275" s="69">
        <v>2819</v>
      </c>
      <c r="Z275">
        <v>10026</v>
      </c>
      <c r="AA275" s="3">
        <f>IF(Table10[[#This Row],[Location Name]]=E274,AA274,AA274+1)</f>
        <v>1157</v>
      </c>
      <c r="AB275" s="33">
        <f>Table10[[#This Row],[Date]]+25</f>
        <v>45373</v>
      </c>
    </row>
    <row r="276" spans="1:28" ht="14.25" x14ac:dyDescent="0.45">
      <c r="A276" s="3">
        <v>268</v>
      </c>
      <c r="B27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76" s="33">
        <v>45348</v>
      </c>
      <c r="E276" s="3" t="s">
        <v>155</v>
      </c>
      <c r="F276" s="3" t="str">
        <f>_xlfn.XLOOKUP(Table10[[#This Row],[Location Name]],IBTP_Locations[Location Name],IBTP_Locations[Payee Name],"",,)</f>
        <v>Melron Inc DBA Mulligans</v>
      </c>
      <c r="G276" s="3" t="s">
        <v>27</v>
      </c>
      <c r="H276" s="3" t="str">
        <f>_xlfn.XLOOKUP(Table10[[#This Row],[Location Name]],IBTP_Locations[Location Name],IBTP_Locations[Sales Rep],,,)</f>
        <v>Sarcyk, Neil</v>
      </c>
      <c r="I276" s="3">
        <f>_xlfn.XLOOKUP(Table10[[#This Row],[Location Name]],IBTP_Locations[Location Name],IBTP_Locations[Marketing Rep],,,)</f>
        <v>0</v>
      </c>
      <c r="J276" s="11">
        <f>ROUNDDOWN(IF(Table10[[#This Row],[Marketing Rep]]=0,0,_xlfn.XLOOKUP(Table10[[#This Row],[Marketing Rep]],Table12[Name],Table12[Commission %]))*Table10[[#This Row],[Ticket Count]],2)</f>
        <v>0</v>
      </c>
      <c r="K276" s="3" t="s">
        <v>1660</v>
      </c>
      <c r="L276" s="3" t="str">
        <f>_xlfn.XLOOKUP(Table10[[#This Row],[Serial '#]],Table5[Serial '#],Table5[Supplier],,,)</f>
        <v>GameCo</v>
      </c>
      <c r="M276" s="3" t="s">
        <v>589</v>
      </c>
      <c r="N276" s="9">
        <v>6320</v>
      </c>
      <c r="O276" s="36">
        <v>1</v>
      </c>
      <c r="P276" s="11">
        <v>6320</v>
      </c>
      <c r="Q276" s="11">
        <v>4745</v>
      </c>
      <c r="R276" s="11">
        <v>1575</v>
      </c>
      <c r="S276" s="11">
        <v>379</v>
      </c>
      <c r="T276" s="11" t="str">
        <f>_xlfn.XLOOKUP(Table10[[#This Row],[Charity Association]],Table14[Charity Name],Table14[Billing Style],,,)</f>
        <v>Flat Per Ticket</v>
      </c>
      <c r="U276" s="11">
        <v>410.8</v>
      </c>
      <c r="V276" s="15">
        <v>212</v>
      </c>
      <c r="W276" s="15">
        <v>198.8</v>
      </c>
      <c r="X276" s="11"/>
      <c r="Y276" s="69">
        <v>2819</v>
      </c>
      <c r="Z276">
        <v>10027</v>
      </c>
      <c r="AA276" s="3">
        <f>IF(Table10[[#This Row],[Location Name]]=E275,AA275,AA275+1)</f>
        <v>1157</v>
      </c>
      <c r="AB276" s="33">
        <f>Table10[[#This Row],[Date]]+25</f>
        <v>45373</v>
      </c>
    </row>
    <row r="277" spans="1:28" ht="14.25" x14ac:dyDescent="0.45">
      <c r="A277" s="3">
        <v>269</v>
      </c>
      <c r="B27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77" s="33">
        <v>45349</v>
      </c>
      <c r="E277" s="3" t="s">
        <v>133</v>
      </c>
      <c r="F277" s="3">
        <f>_xlfn.XLOOKUP(Table10[[#This Row],[Location Name]],IBTP_Locations[Location Name],IBTP_Locations[Payee Name],"",,)</f>
        <v>0</v>
      </c>
      <c r="G277" s="3" t="s">
        <v>20</v>
      </c>
      <c r="H277" s="3" t="str">
        <f>_xlfn.XLOOKUP(Table10[[#This Row],[Location Name]],IBTP_Locations[Location Name],IBTP_Locations[Sales Rep],,,)</f>
        <v>Sarcyk, Neil</v>
      </c>
      <c r="I277" s="3" t="str">
        <f>_xlfn.XLOOKUP(Table10[[#This Row],[Location Name]],IBTP_Locations[Location Name],IBTP_Locations[Marketing Rep],,,)</f>
        <v>M Comella Enterprises</v>
      </c>
      <c r="J277" s="11">
        <f>ROUNDDOWN(IF(Table10[[#This Row],[Marketing Rep]]=0,0,_xlfn.XLOOKUP(Table10[[#This Row],[Marketing Rep]],Table12[Name],Table12[Commission %]))*Table10[[#This Row],[Ticket Count]],2)</f>
        <v>82.8</v>
      </c>
      <c r="K277" s="3" t="s">
        <v>2388</v>
      </c>
      <c r="L277" s="3" t="str">
        <f>_xlfn.XLOOKUP(Table10[[#This Row],[Serial '#]],Table5[Serial '#],Table5[Supplier],,,)</f>
        <v>GameCo</v>
      </c>
      <c r="M277" s="3" t="s">
        <v>349</v>
      </c>
      <c r="N277" s="9">
        <v>5520</v>
      </c>
      <c r="O277" s="36">
        <v>1</v>
      </c>
      <c r="P277" s="11">
        <v>5520</v>
      </c>
      <c r="Q277" s="11">
        <v>4560</v>
      </c>
      <c r="R277" s="11">
        <v>960</v>
      </c>
      <c r="S277" s="11">
        <v>331</v>
      </c>
      <c r="T277" s="11" t="str">
        <f>_xlfn.XLOOKUP(Table10[[#This Row],[Charity Association]],Table14[Charity Name],Table14[Billing Style],,,)</f>
        <v>Flat Per Ticket</v>
      </c>
      <c r="U277" s="11">
        <v>358.8</v>
      </c>
      <c r="V277" s="15">
        <v>186</v>
      </c>
      <c r="W277" s="15">
        <v>172.8</v>
      </c>
      <c r="X277" s="11"/>
      <c r="Y277" s="69">
        <v>3363</v>
      </c>
      <c r="Z277">
        <v>1139</v>
      </c>
      <c r="AA277" s="3">
        <f>IF(Table10[[#This Row],[Location Name]]=E276,AA276,AA276+1)</f>
        <v>1158</v>
      </c>
      <c r="AB277" s="33">
        <f>Table10[[#This Row],[Date]]+25</f>
        <v>45374</v>
      </c>
    </row>
    <row r="278" spans="1:28" ht="14.25" x14ac:dyDescent="0.45">
      <c r="A278" s="3">
        <v>270</v>
      </c>
      <c r="B27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78" s="33">
        <v>45349</v>
      </c>
      <c r="E278" s="3" t="s">
        <v>143</v>
      </c>
      <c r="F278" s="3">
        <f>_xlfn.XLOOKUP(Table10[[#This Row],[Location Name]],IBTP_Locations[Location Name],IBTP_Locations[Payee Name],"",,)</f>
        <v>0</v>
      </c>
      <c r="G278" s="3" t="s">
        <v>23</v>
      </c>
      <c r="H278" s="3" t="str">
        <f>_xlfn.XLOOKUP(Table10[[#This Row],[Location Name]],IBTP_Locations[Location Name],IBTP_Locations[Sales Rep],,,)</f>
        <v>Sarcyk, Neil</v>
      </c>
      <c r="I278" s="3">
        <f>_xlfn.XLOOKUP(Table10[[#This Row],[Location Name]],IBTP_Locations[Location Name],IBTP_Locations[Marketing Rep],,,)</f>
        <v>0</v>
      </c>
      <c r="J278" s="11">
        <f>ROUNDDOWN(IF(Table10[[#This Row],[Marketing Rep]]=0,0,_xlfn.XLOOKUP(Table10[[#This Row],[Marketing Rep]],Table12[Name],Table12[Commission %]))*Table10[[#This Row],[Ticket Count]],2)</f>
        <v>0</v>
      </c>
      <c r="K278" s="3" t="s">
        <v>2389</v>
      </c>
      <c r="L278" s="3" t="str">
        <f>_xlfn.XLOOKUP(Table10[[#This Row],[Serial '#]],Table5[Serial '#],Table5[Supplier],,,)</f>
        <v>GameCo</v>
      </c>
      <c r="M278" s="3" t="s">
        <v>349</v>
      </c>
      <c r="N278" s="9">
        <v>5520</v>
      </c>
      <c r="O278" s="36">
        <v>1</v>
      </c>
      <c r="P278" s="11">
        <v>5520</v>
      </c>
      <c r="Q278" s="11">
        <v>4560</v>
      </c>
      <c r="R278" s="11">
        <v>960</v>
      </c>
      <c r="S278" s="11">
        <v>331</v>
      </c>
      <c r="T278" s="11" t="str">
        <f>_xlfn.XLOOKUP(Table10[[#This Row],[Charity Association]],Table14[Charity Name],Table14[Billing Style],,,)</f>
        <v>Percentage</v>
      </c>
      <c r="U278" s="11">
        <v>337.2</v>
      </c>
      <c r="V278" s="15">
        <v>186</v>
      </c>
      <c r="W278" s="15">
        <v>96</v>
      </c>
      <c r="X278" s="11">
        <v>55.2</v>
      </c>
      <c r="Y278" s="69">
        <v>1288</v>
      </c>
      <c r="Z278">
        <v>6610</v>
      </c>
      <c r="AA278" s="3">
        <f>IF(Table10[[#This Row],[Location Name]]=E277,AA277,AA277+1)</f>
        <v>1159</v>
      </c>
      <c r="AB278" s="33">
        <f>Table10[[#This Row],[Date]]+25</f>
        <v>45374</v>
      </c>
    </row>
    <row r="279" spans="1:28" ht="14.25" x14ac:dyDescent="0.45">
      <c r="A279" s="3">
        <v>271</v>
      </c>
      <c r="B27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79" s="33">
        <v>45349</v>
      </c>
      <c r="E279" s="3" t="s">
        <v>115</v>
      </c>
      <c r="F279" s="3">
        <f>_xlfn.XLOOKUP(Table10[[#This Row],[Location Name]],IBTP_Locations[Location Name],IBTP_Locations[Payee Name],"",,)</f>
        <v>0</v>
      </c>
      <c r="G279" s="3" t="s">
        <v>23</v>
      </c>
      <c r="H279" s="3" t="str">
        <f>_xlfn.XLOOKUP(Table10[[#This Row],[Location Name]],IBTP_Locations[Location Name],IBTP_Locations[Sales Rep],,,)</f>
        <v>Sarcyk, Neil</v>
      </c>
      <c r="I279" s="3">
        <f>_xlfn.XLOOKUP(Table10[[#This Row],[Location Name]],IBTP_Locations[Location Name],IBTP_Locations[Marketing Rep],,,)</f>
        <v>0</v>
      </c>
      <c r="J279" s="11">
        <f>ROUNDDOWN(IF(Table10[[#This Row],[Marketing Rep]]=0,0,_xlfn.XLOOKUP(Table10[[#This Row],[Marketing Rep]],Table12[Name],Table12[Commission %]))*Table10[[#This Row],[Ticket Count]],2)</f>
        <v>0</v>
      </c>
      <c r="K279" s="3" t="s">
        <v>2564</v>
      </c>
      <c r="L279" s="3" t="str">
        <f>_xlfn.XLOOKUP(Table10[[#This Row],[Serial '#]],Table5[Serial '#],Table5[Supplier],,,)</f>
        <v>GameCo</v>
      </c>
      <c r="M279" s="3" t="s">
        <v>352</v>
      </c>
      <c r="N279" s="9">
        <v>3000</v>
      </c>
      <c r="O279" s="36">
        <v>1</v>
      </c>
      <c r="P279" s="11">
        <v>3000</v>
      </c>
      <c r="Q279" s="11">
        <v>2250</v>
      </c>
      <c r="R279" s="11">
        <v>750</v>
      </c>
      <c r="S279" s="11">
        <v>180</v>
      </c>
      <c r="T279" s="11" t="str">
        <f>_xlfn.XLOOKUP(Table10[[#This Row],[Charity Association]],Table14[Charity Name],Table14[Billing Style],,,)</f>
        <v>Percentage</v>
      </c>
      <c r="U279" s="11">
        <v>207</v>
      </c>
      <c r="V279" s="15">
        <v>102</v>
      </c>
      <c r="W279" s="15">
        <v>75</v>
      </c>
      <c r="X279" s="11">
        <v>30</v>
      </c>
      <c r="Y279" s="69">
        <v>3478</v>
      </c>
      <c r="Z279">
        <v>6611</v>
      </c>
      <c r="AA279" s="3">
        <f>IF(Table10[[#This Row],[Location Name]]=E278,AA278,AA278+1)</f>
        <v>1160</v>
      </c>
      <c r="AB279" s="33">
        <f>Table10[[#This Row],[Date]]+25</f>
        <v>45374</v>
      </c>
    </row>
    <row r="280" spans="1:28" ht="14.25" x14ac:dyDescent="0.45">
      <c r="A280" s="3">
        <v>272</v>
      </c>
      <c r="B28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80" s="33">
        <v>45349</v>
      </c>
      <c r="E280" s="3" t="s">
        <v>300</v>
      </c>
      <c r="F280" s="3">
        <f>_xlfn.XLOOKUP(Table10[[#This Row],[Location Name]],IBTP_Locations[Location Name],IBTP_Locations[Payee Name],"",,)</f>
        <v>0</v>
      </c>
      <c r="G280" s="3" t="s">
        <v>23</v>
      </c>
      <c r="H280" s="3" t="str">
        <f>_xlfn.XLOOKUP(Table10[[#This Row],[Location Name]],IBTP_Locations[Location Name],IBTP_Locations[Sales Rep],,,)</f>
        <v>Sarcyk, Neil</v>
      </c>
      <c r="I280" s="3" t="str">
        <f>_xlfn.XLOOKUP(Table10[[#This Row],[Location Name]],IBTP_Locations[Location Name],IBTP_Locations[Marketing Rep],,,)</f>
        <v>M Comella Enterprises</v>
      </c>
      <c r="J280" s="11">
        <f>ROUNDDOWN(IF(Table10[[#This Row],[Marketing Rep]]=0,0,_xlfn.XLOOKUP(Table10[[#This Row],[Marketing Rep]],Table12[Name],Table12[Commission %]))*Table10[[#This Row],[Ticket Count]],2)</f>
        <v>76.5</v>
      </c>
      <c r="K280" s="3">
        <v>115904</v>
      </c>
      <c r="L280" s="3" t="str">
        <f>_xlfn.XLOOKUP(Table10[[#This Row],[Serial '#]],Table5[Serial '#],Table5[Supplier],,,)</f>
        <v>GameCo</v>
      </c>
      <c r="M280" s="3" t="s">
        <v>632</v>
      </c>
      <c r="N280" s="9">
        <v>5100</v>
      </c>
      <c r="O280" s="36">
        <v>2</v>
      </c>
      <c r="P280" s="11">
        <v>10200</v>
      </c>
      <c r="Q280" s="11">
        <v>8780</v>
      </c>
      <c r="R280" s="11">
        <v>1420</v>
      </c>
      <c r="S280" s="11">
        <v>612</v>
      </c>
      <c r="T280" s="11" t="str">
        <f>_xlfn.XLOOKUP(Table10[[#This Row],[Charity Association]],Table14[Charity Name],Table14[Billing Style],,,)</f>
        <v>Percentage</v>
      </c>
      <c r="U280" s="11">
        <v>499</v>
      </c>
      <c r="V280" s="15">
        <v>255</v>
      </c>
      <c r="W280" s="15">
        <v>142</v>
      </c>
      <c r="X280" s="11">
        <v>102</v>
      </c>
      <c r="Y280" s="69">
        <v>38584467</v>
      </c>
      <c r="Z280">
        <v>6612</v>
      </c>
      <c r="AA280" s="3">
        <f>IF(Table10[[#This Row],[Location Name]]=E279,AA279,AA279+1)</f>
        <v>1161</v>
      </c>
      <c r="AB280" s="33">
        <f>Table10[[#This Row],[Date]]+25</f>
        <v>45374</v>
      </c>
    </row>
    <row r="281" spans="1:28" ht="14.25" x14ac:dyDescent="0.45">
      <c r="A281" s="3">
        <v>273</v>
      </c>
      <c r="B28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81" s="33">
        <v>45350</v>
      </c>
      <c r="E281" s="3" t="s">
        <v>243</v>
      </c>
      <c r="F281" s="3">
        <f>_xlfn.XLOOKUP(Table10[[#This Row],[Location Name]],IBTP_Locations[Location Name],IBTP_Locations[Payee Name],"",,)</f>
        <v>0</v>
      </c>
      <c r="G281" s="3" t="s">
        <v>28</v>
      </c>
      <c r="H281" s="3" t="str">
        <f>_xlfn.XLOOKUP(Table10[[#This Row],[Location Name]],IBTP_Locations[Location Name],IBTP_Locations[Sales Rep],,,)</f>
        <v>Sarcyk, Neil</v>
      </c>
      <c r="I281" s="3">
        <f>_xlfn.XLOOKUP(Table10[[#This Row],[Location Name]],IBTP_Locations[Location Name],IBTP_Locations[Marketing Rep],,,)</f>
        <v>0</v>
      </c>
      <c r="J281" s="11">
        <f>ROUNDDOWN(IF(Table10[[#This Row],[Marketing Rep]]=0,0,_xlfn.XLOOKUP(Table10[[#This Row],[Marketing Rep]],Table12[Name],Table12[Commission %]))*Table10[[#This Row],[Ticket Count]],2)</f>
        <v>0</v>
      </c>
      <c r="K281" s="3" t="s">
        <v>2391</v>
      </c>
      <c r="L281" s="3" t="str">
        <f>_xlfn.XLOOKUP(Table10[[#This Row],[Serial '#]],Table5[Serial '#],Table5[Supplier],,,)</f>
        <v>GameCo</v>
      </c>
      <c r="M281" s="3" t="s">
        <v>349</v>
      </c>
      <c r="N281" s="9">
        <v>5520</v>
      </c>
      <c r="O281" s="36">
        <v>1</v>
      </c>
      <c r="P281" s="11">
        <v>5520</v>
      </c>
      <c r="Q281" s="11">
        <v>4560</v>
      </c>
      <c r="R281" s="11">
        <v>960</v>
      </c>
      <c r="S281" s="11">
        <v>331</v>
      </c>
      <c r="T281" s="11" t="str">
        <f>_xlfn.XLOOKUP(Table10[[#This Row],[Charity Association]],Table14[Charity Name],Table14[Billing Style],,,)</f>
        <v>Flat Per Ticket</v>
      </c>
      <c r="U281" s="11">
        <v>358.8</v>
      </c>
      <c r="V281" s="15">
        <v>186</v>
      </c>
      <c r="W281" s="15">
        <v>172.8</v>
      </c>
      <c r="X281" s="11"/>
      <c r="Y281" s="69">
        <v>4843</v>
      </c>
      <c r="Z281">
        <v>3000</v>
      </c>
      <c r="AA281" s="3">
        <f>IF(Table10[[#This Row],[Location Name]]=E280,AA280,AA280+1)</f>
        <v>1162</v>
      </c>
      <c r="AB281" s="33">
        <f>Table10[[#This Row],[Date]]+25</f>
        <v>45375</v>
      </c>
    </row>
    <row r="282" spans="1:28" ht="14.25" x14ac:dyDescent="0.45">
      <c r="A282" s="3">
        <v>274</v>
      </c>
      <c r="B28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82" s="33">
        <v>45350</v>
      </c>
      <c r="E282" s="3" t="s">
        <v>3696</v>
      </c>
      <c r="F282" s="3">
        <f>_xlfn.XLOOKUP(Table10[[#This Row],[Location Name]],IBTP_Locations[Location Name],IBTP_Locations[Payee Name],"",,)</f>
        <v>0</v>
      </c>
      <c r="G282" s="3" t="s">
        <v>23</v>
      </c>
      <c r="H282" s="3" t="str">
        <f>_xlfn.XLOOKUP(Table10[[#This Row],[Location Name]],IBTP_Locations[Location Name],IBTP_Locations[Sales Rep],,,)</f>
        <v>Sarcyk, Neil</v>
      </c>
      <c r="I282" s="3" t="str">
        <f>_xlfn.XLOOKUP(Table10[[#This Row],[Location Name]],IBTP_Locations[Location Name],IBTP_Locations[Marketing Rep],,,)</f>
        <v>Greg Brown</v>
      </c>
      <c r="J282" s="11">
        <f>ROUNDDOWN(IF(Table10[[#This Row],[Marketing Rep]]=0,0,_xlfn.XLOOKUP(Table10[[#This Row],[Marketing Rep]],Table12[Name],Table12[Commission %]))*Table10[[#This Row],[Ticket Count]],2)</f>
        <v>91.2</v>
      </c>
      <c r="K282" s="3" t="s">
        <v>2393</v>
      </c>
      <c r="L282" s="3" t="str">
        <f>_xlfn.XLOOKUP(Table10[[#This Row],[Serial '#]],Table5[Serial '#],Table5[Supplier],,,)</f>
        <v>GameCo</v>
      </c>
      <c r="M282" s="3" t="s">
        <v>613</v>
      </c>
      <c r="N282" s="9">
        <v>4560</v>
      </c>
      <c r="O282" s="36">
        <v>1</v>
      </c>
      <c r="P282" s="11">
        <v>4560</v>
      </c>
      <c r="Q282" s="11">
        <v>3460</v>
      </c>
      <c r="R282" s="11">
        <v>1100</v>
      </c>
      <c r="S282" s="11">
        <v>273</v>
      </c>
      <c r="T282" s="11" t="str">
        <f>_xlfn.XLOOKUP(Table10[[#This Row],[Charity Association]],Table14[Charity Name],Table14[Billing Style],,,)</f>
        <v>Percentage</v>
      </c>
      <c r="U282" s="11">
        <v>301.60000000000002</v>
      </c>
      <c r="V282" s="15">
        <v>146</v>
      </c>
      <c r="W282" s="15">
        <v>110</v>
      </c>
      <c r="X282" s="11">
        <v>45.6</v>
      </c>
      <c r="Y282" s="69">
        <v>7815</v>
      </c>
      <c r="Z282">
        <v>6613</v>
      </c>
      <c r="AA282" s="3">
        <f>IF(Table10[[#This Row],[Location Name]]=E281,AA281,AA281+1)</f>
        <v>1163</v>
      </c>
      <c r="AB282" s="33">
        <f>Table10[[#This Row],[Date]]+25</f>
        <v>45375</v>
      </c>
    </row>
    <row r="283" spans="1:28" ht="14.25" x14ac:dyDescent="0.45">
      <c r="A283" s="3">
        <v>275</v>
      </c>
      <c r="B28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83" s="33">
        <v>45350</v>
      </c>
      <c r="E283" s="3" t="s">
        <v>3696</v>
      </c>
      <c r="F283" s="3">
        <f>_xlfn.XLOOKUP(Table10[[#This Row],[Location Name]],IBTP_Locations[Location Name],IBTP_Locations[Payee Name],"",,)</f>
        <v>0</v>
      </c>
      <c r="G283" s="3" t="s">
        <v>23</v>
      </c>
      <c r="H283" s="3" t="str">
        <f>_xlfn.XLOOKUP(Table10[[#This Row],[Location Name]],IBTP_Locations[Location Name],IBTP_Locations[Sales Rep],,,)</f>
        <v>Sarcyk, Neil</v>
      </c>
      <c r="I283" s="3" t="str">
        <f>_xlfn.XLOOKUP(Table10[[#This Row],[Location Name]],IBTP_Locations[Location Name],IBTP_Locations[Marketing Rep],,,)</f>
        <v>Greg Brown</v>
      </c>
      <c r="J283" s="11">
        <f>ROUNDDOWN(IF(Table10[[#This Row],[Marketing Rep]]=0,0,_xlfn.XLOOKUP(Table10[[#This Row],[Marketing Rep]],Table12[Name],Table12[Commission %]))*Table10[[#This Row],[Ticket Count]],2)</f>
        <v>110.4</v>
      </c>
      <c r="K283" s="3" t="s">
        <v>2390</v>
      </c>
      <c r="L283" s="3" t="str">
        <f>_xlfn.XLOOKUP(Table10[[#This Row],[Serial '#]],Table5[Serial '#],Table5[Supplier],,,)</f>
        <v>GameCo</v>
      </c>
      <c r="M283" s="3" t="s">
        <v>349</v>
      </c>
      <c r="N283" s="9">
        <v>5520</v>
      </c>
      <c r="O283" s="36">
        <v>1</v>
      </c>
      <c r="P283" s="11">
        <v>5520</v>
      </c>
      <c r="Q283" s="11">
        <v>4560</v>
      </c>
      <c r="R283" s="11">
        <v>960</v>
      </c>
      <c r="S283" s="11">
        <v>331</v>
      </c>
      <c r="T283" s="11" t="str">
        <f>_xlfn.XLOOKUP(Table10[[#This Row],[Charity Association]],Table14[Charity Name],Table14[Billing Style],,,)</f>
        <v>Percentage</v>
      </c>
      <c r="U283" s="11">
        <v>337.2</v>
      </c>
      <c r="V283" s="15">
        <v>186</v>
      </c>
      <c r="W283" s="15">
        <v>96</v>
      </c>
      <c r="X283" s="11">
        <v>55.2</v>
      </c>
      <c r="Y283" s="69">
        <v>7815</v>
      </c>
      <c r="Z283">
        <v>6614</v>
      </c>
      <c r="AA283" s="3">
        <f>IF(Table10[[#This Row],[Location Name]]=E282,AA282,AA282+1)</f>
        <v>1163</v>
      </c>
      <c r="AB283" s="33">
        <f>Table10[[#This Row],[Date]]+25</f>
        <v>45375</v>
      </c>
    </row>
    <row r="284" spans="1:28" ht="14.25" x14ac:dyDescent="0.45">
      <c r="A284" s="3">
        <v>276</v>
      </c>
      <c r="B28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84" s="33">
        <v>45350</v>
      </c>
      <c r="E284" s="3" t="s">
        <v>85</v>
      </c>
      <c r="F284" s="3">
        <f>_xlfn.XLOOKUP(Table10[[#This Row],[Location Name]],IBTP_Locations[Location Name],IBTP_Locations[Payee Name],"",,)</f>
        <v>0</v>
      </c>
      <c r="G284" s="3" t="s">
        <v>27</v>
      </c>
      <c r="H284" s="3" t="str">
        <f>_xlfn.XLOOKUP(Table10[[#This Row],[Location Name]],IBTP_Locations[Location Name],IBTP_Locations[Sales Rep],,,)</f>
        <v>Sarcyk, Neil</v>
      </c>
      <c r="I284" s="3">
        <f>_xlfn.XLOOKUP(Table10[[#This Row],[Location Name]],IBTP_Locations[Location Name],IBTP_Locations[Marketing Rep],,,)</f>
        <v>0</v>
      </c>
      <c r="J284" s="11">
        <f>ROUNDDOWN(IF(Table10[[#This Row],[Marketing Rep]]=0,0,_xlfn.XLOOKUP(Table10[[#This Row],[Marketing Rep]],Table12[Name],Table12[Commission %]))*Table10[[#This Row],[Ticket Count]],2)</f>
        <v>0</v>
      </c>
      <c r="K284" s="3" t="s">
        <v>2246</v>
      </c>
      <c r="L284" s="3" t="str">
        <f>_xlfn.XLOOKUP(Table10[[#This Row],[Serial '#]],Table5[Serial '#],Table5[Supplier],,,)</f>
        <v>GameCo</v>
      </c>
      <c r="M284" s="3" t="s">
        <v>583</v>
      </c>
      <c r="N284" s="9">
        <v>6320</v>
      </c>
      <c r="O284" s="36">
        <v>1</v>
      </c>
      <c r="P284" s="11">
        <v>6320</v>
      </c>
      <c r="Q284" s="11">
        <v>4745</v>
      </c>
      <c r="R284" s="11">
        <v>1575</v>
      </c>
      <c r="S284" s="11">
        <v>379</v>
      </c>
      <c r="T284" s="11" t="str">
        <f>_xlfn.XLOOKUP(Table10[[#This Row],[Charity Association]],Table14[Charity Name],Table14[Billing Style],,,)</f>
        <v>Flat Per Ticket</v>
      </c>
      <c r="U284" s="11">
        <v>410.8</v>
      </c>
      <c r="V284" s="15">
        <v>212</v>
      </c>
      <c r="W284" s="15">
        <v>198.8</v>
      </c>
      <c r="X284" s="11"/>
      <c r="Y284" s="69">
        <v>6590</v>
      </c>
      <c r="Z284">
        <v>10028</v>
      </c>
      <c r="AA284" s="3">
        <f>IF(Table10[[#This Row],[Location Name]]=E283,AA283,AA283+1)</f>
        <v>1164</v>
      </c>
      <c r="AB284" s="33">
        <f>Table10[[#This Row],[Date]]+25</f>
        <v>45375</v>
      </c>
    </row>
    <row r="285" spans="1:28" ht="14.25" x14ac:dyDescent="0.45">
      <c r="A285" s="3">
        <v>277</v>
      </c>
      <c r="B28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85" s="33">
        <v>45350</v>
      </c>
      <c r="E285" s="3" t="s">
        <v>85</v>
      </c>
      <c r="F285" s="3">
        <f>_xlfn.XLOOKUP(Table10[[#This Row],[Location Name]],IBTP_Locations[Location Name],IBTP_Locations[Payee Name],"",,)</f>
        <v>0</v>
      </c>
      <c r="G285" s="3" t="s">
        <v>27</v>
      </c>
      <c r="H285" s="3" t="str">
        <f>_xlfn.XLOOKUP(Table10[[#This Row],[Location Name]],IBTP_Locations[Location Name],IBTP_Locations[Sales Rep],,,)</f>
        <v>Sarcyk, Neil</v>
      </c>
      <c r="I285" s="3">
        <f>_xlfn.XLOOKUP(Table10[[#This Row],[Location Name]],IBTP_Locations[Location Name],IBTP_Locations[Marketing Rep],,,)</f>
        <v>0</v>
      </c>
      <c r="J285" s="11">
        <f>ROUNDDOWN(IF(Table10[[#This Row],[Marketing Rep]]=0,0,_xlfn.XLOOKUP(Table10[[#This Row],[Marketing Rep]],Table12[Name],Table12[Commission %]))*Table10[[#This Row],[Ticket Count]],2)</f>
        <v>0</v>
      </c>
      <c r="K285" s="3" t="s">
        <v>2350</v>
      </c>
      <c r="L285" s="3" t="str">
        <f>_xlfn.XLOOKUP(Table10[[#This Row],[Serial '#]],Table5[Serial '#],Table5[Supplier],,,)</f>
        <v>GameCo</v>
      </c>
      <c r="M285" s="3" t="s">
        <v>349</v>
      </c>
      <c r="N285" s="9">
        <v>5520</v>
      </c>
      <c r="O285" s="36">
        <v>1</v>
      </c>
      <c r="P285" s="11">
        <v>5520</v>
      </c>
      <c r="Q285" s="11">
        <v>4560</v>
      </c>
      <c r="R285" s="11">
        <v>960</v>
      </c>
      <c r="S285" s="11">
        <v>331</v>
      </c>
      <c r="T285" s="11" t="str">
        <f>_xlfn.XLOOKUP(Table10[[#This Row],[Charity Association]],Table14[Charity Name],Table14[Billing Style],,,)</f>
        <v>Flat Per Ticket</v>
      </c>
      <c r="U285" s="11">
        <v>172.8</v>
      </c>
      <c r="V285" s="15">
        <v>0</v>
      </c>
      <c r="W285" s="15">
        <v>172.8</v>
      </c>
      <c r="X285" s="11"/>
      <c r="Y285" s="69">
        <v>6590</v>
      </c>
      <c r="Z285">
        <v>10029</v>
      </c>
      <c r="AA285" s="3">
        <f>IF(Table10[[#This Row],[Location Name]]=E284,AA284,AA284+1)</f>
        <v>1164</v>
      </c>
      <c r="AB285" s="33">
        <f>Table10[[#This Row],[Date]]+25</f>
        <v>45375</v>
      </c>
    </row>
    <row r="286" spans="1:28" ht="14.25" x14ac:dyDescent="0.45">
      <c r="A286" s="3">
        <v>278</v>
      </c>
      <c r="B28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86" s="33">
        <v>45350</v>
      </c>
      <c r="E286" s="3" t="s">
        <v>85</v>
      </c>
      <c r="F286" s="3">
        <f>_xlfn.XLOOKUP(Table10[[#This Row],[Location Name]],IBTP_Locations[Location Name],IBTP_Locations[Payee Name],"",,)</f>
        <v>0</v>
      </c>
      <c r="G286" s="3" t="s">
        <v>27</v>
      </c>
      <c r="H286" s="3" t="str">
        <f>_xlfn.XLOOKUP(Table10[[#This Row],[Location Name]],IBTP_Locations[Location Name],IBTP_Locations[Sales Rep],,,)</f>
        <v>Sarcyk, Neil</v>
      </c>
      <c r="I286" s="3">
        <f>_xlfn.XLOOKUP(Table10[[#This Row],[Location Name]],IBTP_Locations[Location Name],IBTP_Locations[Marketing Rep],,,)</f>
        <v>0</v>
      </c>
      <c r="J286" s="11">
        <f>ROUNDDOWN(IF(Table10[[#This Row],[Marketing Rep]]=0,0,_xlfn.XLOOKUP(Table10[[#This Row],[Marketing Rep]],Table12[Name],Table12[Commission %]))*Table10[[#This Row],[Ticket Count]],2)</f>
        <v>0</v>
      </c>
      <c r="K286" s="3" t="s">
        <v>2394</v>
      </c>
      <c r="L286" s="3" t="str">
        <f>_xlfn.XLOOKUP(Table10[[#This Row],[Serial '#]],Table5[Serial '#],Table5[Supplier],,,)</f>
        <v>GameCo</v>
      </c>
      <c r="M286" s="3" t="s">
        <v>347</v>
      </c>
      <c r="N286" s="9">
        <v>9959</v>
      </c>
      <c r="O286" s="36">
        <v>1</v>
      </c>
      <c r="P286" s="11">
        <v>9959</v>
      </c>
      <c r="Q286" s="11">
        <v>7840</v>
      </c>
      <c r="R286" s="11">
        <v>2119</v>
      </c>
      <c r="S286" s="11">
        <v>597</v>
      </c>
      <c r="T286" s="11" t="str">
        <f>_xlfn.XLOOKUP(Table10[[#This Row],[Charity Association]],Table14[Charity Name],Table14[Billing Style],,,)</f>
        <v>Flat Per Ticket</v>
      </c>
      <c r="U286" s="11">
        <v>647.34</v>
      </c>
      <c r="V286" s="15">
        <v>360</v>
      </c>
      <c r="W286" s="15">
        <v>287.33999999999997</v>
      </c>
      <c r="X286" s="11"/>
      <c r="Y286" s="69">
        <v>6590</v>
      </c>
      <c r="Z286">
        <v>10030</v>
      </c>
      <c r="AA286" s="3">
        <f>IF(Table10[[#This Row],[Location Name]]=E285,AA285,AA285+1)</f>
        <v>1164</v>
      </c>
      <c r="AB286" s="33">
        <f>Table10[[#This Row],[Date]]+25</f>
        <v>45375</v>
      </c>
    </row>
    <row r="287" spans="1:28" ht="14.25" x14ac:dyDescent="0.45">
      <c r="A287" s="3">
        <v>279</v>
      </c>
      <c r="B28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87" s="33">
        <v>45350</v>
      </c>
      <c r="E287" s="3" t="s">
        <v>197</v>
      </c>
      <c r="F287" s="3">
        <f>_xlfn.XLOOKUP(Table10[[#This Row],[Location Name]],IBTP_Locations[Location Name],IBTP_Locations[Payee Name],"",,)</f>
        <v>0</v>
      </c>
      <c r="G287" s="3" t="s">
        <v>27</v>
      </c>
      <c r="H287" s="3" t="str">
        <f>_xlfn.XLOOKUP(Table10[[#This Row],[Location Name]],IBTP_Locations[Location Name],IBTP_Locations[Sales Rep],,,)</f>
        <v>Sarcyk, Neil</v>
      </c>
      <c r="I287" s="3">
        <f>_xlfn.XLOOKUP(Table10[[#This Row],[Location Name]],IBTP_Locations[Location Name],IBTP_Locations[Marketing Rep],,,)</f>
        <v>0</v>
      </c>
      <c r="J287" s="11">
        <f>ROUNDDOWN(IF(Table10[[#This Row],[Marketing Rep]]=0,0,_xlfn.XLOOKUP(Table10[[#This Row],[Marketing Rep]],Table12[Name],Table12[Commission %]))*Table10[[#This Row],[Ticket Count]],2)</f>
        <v>0</v>
      </c>
      <c r="K287" s="3" t="s">
        <v>3717</v>
      </c>
      <c r="L287" s="3" t="e">
        <f>_xlfn.XLOOKUP(Table10[[#This Row],[Serial '#]],Table5[Serial '#],Table5[Supplier],,,)</f>
        <v>#N/A</v>
      </c>
      <c r="M287" s="3" t="s">
        <v>550</v>
      </c>
      <c r="N287" s="9">
        <v>4000</v>
      </c>
      <c r="O287" s="36">
        <v>1</v>
      </c>
      <c r="P287" s="11">
        <v>4000</v>
      </c>
      <c r="Q287" s="11">
        <v>3000</v>
      </c>
      <c r="R287" s="11">
        <v>1000</v>
      </c>
      <c r="S287" s="11">
        <v>240</v>
      </c>
      <c r="T287" s="11" t="str">
        <f>_xlfn.XLOOKUP(Table10[[#This Row],[Charity Association]],Table14[Charity Name],Table14[Billing Style],,,)</f>
        <v>Flat Per Ticket</v>
      </c>
      <c r="U287" s="11">
        <v>260</v>
      </c>
      <c r="V287" s="15">
        <v>125</v>
      </c>
      <c r="W287" s="15">
        <v>135</v>
      </c>
      <c r="X287" s="11"/>
      <c r="Y287" s="69">
        <v>4125</v>
      </c>
      <c r="Z287">
        <v>10031</v>
      </c>
      <c r="AA287" s="3">
        <f>IF(Table10[[#This Row],[Location Name]]=E286,AA286,AA286+1)</f>
        <v>1165</v>
      </c>
      <c r="AB287" s="33">
        <f>Table10[[#This Row],[Date]]+25</f>
        <v>45375</v>
      </c>
    </row>
    <row r="288" spans="1:28" ht="14.25" x14ac:dyDescent="0.45">
      <c r="A288" s="3">
        <v>280</v>
      </c>
      <c r="B28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88" s="33">
        <v>45350</v>
      </c>
      <c r="E288" s="3" t="s">
        <v>197</v>
      </c>
      <c r="F288" s="3">
        <f>_xlfn.XLOOKUP(Table10[[#This Row],[Location Name]],IBTP_Locations[Location Name],IBTP_Locations[Payee Name],"",,)</f>
        <v>0</v>
      </c>
      <c r="G288" s="3" t="s">
        <v>27</v>
      </c>
      <c r="H288" s="3" t="str">
        <f>_xlfn.XLOOKUP(Table10[[#This Row],[Location Name]],IBTP_Locations[Location Name],IBTP_Locations[Sales Rep],,,)</f>
        <v>Sarcyk, Neil</v>
      </c>
      <c r="I288" s="3">
        <f>_xlfn.XLOOKUP(Table10[[#This Row],[Location Name]],IBTP_Locations[Location Name],IBTP_Locations[Marketing Rep],,,)</f>
        <v>0</v>
      </c>
      <c r="J288" s="11">
        <f>ROUNDDOWN(IF(Table10[[#This Row],[Marketing Rep]]=0,0,_xlfn.XLOOKUP(Table10[[#This Row],[Marketing Rep]],Table12[Name],Table12[Commission %]))*Table10[[#This Row],[Ticket Count]],2)</f>
        <v>0</v>
      </c>
      <c r="K288" s="3" t="s">
        <v>2392</v>
      </c>
      <c r="L288" s="3" t="str">
        <f>_xlfn.XLOOKUP(Table10[[#This Row],[Serial '#]],Table5[Serial '#],Table5[Supplier],,,)</f>
        <v>GameCo</v>
      </c>
      <c r="M288" s="3" t="s">
        <v>349</v>
      </c>
      <c r="N288" s="9">
        <v>5520</v>
      </c>
      <c r="O288" s="36">
        <v>1</v>
      </c>
      <c r="P288" s="11">
        <v>5520</v>
      </c>
      <c r="Q288" s="11">
        <v>4560</v>
      </c>
      <c r="R288" s="11">
        <v>960</v>
      </c>
      <c r="S288" s="11">
        <v>331</v>
      </c>
      <c r="T288" s="11" t="str">
        <f>_xlfn.XLOOKUP(Table10[[#This Row],[Charity Association]],Table14[Charity Name],Table14[Billing Style],,,)</f>
        <v>Flat Per Ticket</v>
      </c>
      <c r="U288" s="11">
        <v>358.8</v>
      </c>
      <c r="V288" s="15">
        <v>186</v>
      </c>
      <c r="W288" s="15">
        <v>172.8</v>
      </c>
      <c r="X288" s="11"/>
      <c r="Y288" s="69">
        <v>4125</v>
      </c>
      <c r="Z288">
        <v>10032</v>
      </c>
      <c r="AA288" s="3">
        <f>IF(Table10[[#This Row],[Location Name]]=E287,AA287,AA287+1)</f>
        <v>1165</v>
      </c>
      <c r="AB288" s="33">
        <f>Table10[[#This Row],[Date]]+25</f>
        <v>45375</v>
      </c>
    </row>
    <row r="289" spans="1:28" ht="14.25" x14ac:dyDescent="0.45">
      <c r="A289" s="3">
        <v>281</v>
      </c>
      <c r="B28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89" s="33">
        <v>45351</v>
      </c>
      <c r="E289" s="3" t="s">
        <v>135</v>
      </c>
      <c r="F289" s="3">
        <f>_xlfn.XLOOKUP(Table10[[#This Row],[Location Name]],IBTP_Locations[Location Name],IBTP_Locations[Payee Name],"",,)</f>
        <v>0</v>
      </c>
      <c r="G289" s="3" t="s">
        <v>20</v>
      </c>
      <c r="H289" s="3" t="str">
        <f>_xlfn.XLOOKUP(Table10[[#This Row],[Location Name]],IBTP_Locations[Location Name],IBTP_Locations[Sales Rep],,,)</f>
        <v>Sarcyk, Neil</v>
      </c>
      <c r="I289" s="3" t="str">
        <f>_xlfn.XLOOKUP(Table10[[#This Row],[Location Name]],IBTP_Locations[Location Name],IBTP_Locations[Marketing Rep],,,)</f>
        <v>M Comella Enterprises</v>
      </c>
      <c r="J289" s="11">
        <f>ROUNDDOWN(IF(Table10[[#This Row],[Marketing Rep]]=0,0,_xlfn.XLOOKUP(Table10[[#This Row],[Marketing Rep]],Table12[Name],Table12[Commission %]))*Table10[[#This Row],[Ticket Count]],2)</f>
        <v>82.8</v>
      </c>
      <c r="K289" s="3" t="s">
        <v>2403</v>
      </c>
      <c r="L289" s="3" t="str">
        <f>_xlfn.XLOOKUP(Table10[[#This Row],[Serial '#]],Table5[Serial '#],Table5[Supplier],,,)</f>
        <v>GameCo</v>
      </c>
      <c r="M289" s="3" t="s">
        <v>349</v>
      </c>
      <c r="N289" s="9">
        <v>5520</v>
      </c>
      <c r="O289" s="36">
        <v>1</v>
      </c>
      <c r="P289" s="11">
        <v>5520</v>
      </c>
      <c r="Q289" s="11">
        <v>4560</v>
      </c>
      <c r="R289" s="11">
        <v>960</v>
      </c>
      <c r="S289" s="11">
        <v>331</v>
      </c>
      <c r="T289" s="11" t="str">
        <f>_xlfn.XLOOKUP(Table10[[#This Row],[Charity Association]],Table14[Charity Name],Table14[Billing Style],,,)</f>
        <v>Flat Per Ticket</v>
      </c>
      <c r="U289" s="11">
        <v>358.8</v>
      </c>
      <c r="V289" s="15">
        <v>186</v>
      </c>
      <c r="W289" s="15">
        <v>172.8</v>
      </c>
      <c r="X289" s="11"/>
      <c r="Y289" s="69">
        <v>3928</v>
      </c>
      <c r="Z289">
        <v>1140</v>
      </c>
      <c r="AA289" s="3">
        <f>IF(Table10[[#This Row],[Location Name]]=E288,AA288,AA288+1)</f>
        <v>1166</v>
      </c>
      <c r="AB289" s="33">
        <f>Table10[[#This Row],[Date]]+25</f>
        <v>45376</v>
      </c>
    </row>
    <row r="290" spans="1:28" ht="14.25" x14ac:dyDescent="0.45">
      <c r="A290" s="3">
        <v>282</v>
      </c>
      <c r="B29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90" s="33">
        <v>45351</v>
      </c>
      <c r="E290" s="3" t="s">
        <v>135</v>
      </c>
      <c r="F290" s="3">
        <f>_xlfn.XLOOKUP(Table10[[#This Row],[Location Name]],IBTP_Locations[Location Name],IBTP_Locations[Payee Name],"",,)</f>
        <v>0</v>
      </c>
      <c r="G290" s="3" t="s">
        <v>20</v>
      </c>
      <c r="H290" s="3" t="str">
        <f>_xlfn.XLOOKUP(Table10[[#This Row],[Location Name]],IBTP_Locations[Location Name],IBTP_Locations[Sales Rep],,,)</f>
        <v>Sarcyk, Neil</v>
      </c>
      <c r="I290" s="3" t="str">
        <f>_xlfn.XLOOKUP(Table10[[#This Row],[Location Name]],IBTP_Locations[Location Name],IBTP_Locations[Marketing Rep],,,)</f>
        <v>M Comella Enterprises</v>
      </c>
      <c r="J290" s="11">
        <f>ROUNDDOWN(IF(Table10[[#This Row],[Marketing Rep]]=0,0,_xlfn.XLOOKUP(Table10[[#This Row],[Marketing Rep]],Table12[Name],Table12[Commission %]))*Table10[[#This Row],[Ticket Count]],2)</f>
        <v>82.8</v>
      </c>
      <c r="K290" s="3" t="s">
        <v>2399</v>
      </c>
      <c r="L290" s="3" t="str">
        <f>_xlfn.XLOOKUP(Table10[[#This Row],[Serial '#]],Table5[Serial '#],Table5[Supplier],,,)</f>
        <v>GameCo</v>
      </c>
      <c r="M290" s="3" t="s">
        <v>349</v>
      </c>
      <c r="N290" s="9">
        <v>5520</v>
      </c>
      <c r="O290" s="36">
        <v>1</v>
      </c>
      <c r="P290" s="11">
        <v>5520</v>
      </c>
      <c r="Q290" s="11">
        <v>4560</v>
      </c>
      <c r="R290" s="11">
        <v>960</v>
      </c>
      <c r="S290" s="11">
        <v>331</v>
      </c>
      <c r="T290" s="11" t="str">
        <f>_xlfn.XLOOKUP(Table10[[#This Row],[Charity Association]],Table14[Charity Name],Table14[Billing Style],,,)</f>
        <v>Flat Per Ticket</v>
      </c>
      <c r="U290" s="11">
        <v>358.8</v>
      </c>
      <c r="V290" s="15">
        <v>186</v>
      </c>
      <c r="W290" s="15">
        <v>172.8</v>
      </c>
      <c r="X290" s="11"/>
      <c r="Y290" s="69">
        <v>3928</v>
      </c>
      <c r="Z290">
        <v>1141</v>
      </c>
      <c r="AA290" s="3">
        <f>IF(Table10[[#This Row],[Location Name]]=E289,AA289,AA289+1)</f>
        <v>1166</v>
      </c>
      <c r="AB290" s="33">
        <f>Table10[[#This Row],[Date]]+25</f>
        <v>45376</v>
      </c>
    </row>
    <row r="291" spans="1:28" ht="14.25" x14ac:dyDescent="0.45">
      <c r="A291" s="3">
        <v>283</v>
      </c>
      <c r="B29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91" s="33">
        <v>45351</v>
      </c>
      <c r="E291" s="3" t="s">
        <v>97</v>
      </c>
      <c r="F291" s="3">
        <f>_xlfn.XLOOKUP(Table10[[#This Row],[Location Name]],IBTP_Locations[Location Name],IBTP_Locations[Payee Name],"",,)</f>
        <v>0</v>
      </c>
      <c r="G291" s="3" t="s">
        <v>20</v>
      </c>
      <c r="H291" s="3" t="str">
        <f>_xlfn.XLOOKUP(Table10[[#This Row],[Location Name]],IBTP_Locations[Location Name],IBTP_Locations[Sales Rep],,,)</f>
        <v>Sarcyk, Neil</v>
      </c>
      <c r="I291" s="3" t="str">
        <f>_xlfn.XLOOKUP(Table10[[#This Row],[Location Name]],IBTP_Locations[Location Name],IBTP_Locations[Marketing Rep],,,)</f>
        <v>M Comella Enterprises</v>
      </c>
      <c r="J291" s="11">
        <f>ROUNDDOWN(IF(Table10[[#This Row],[Marketing Rep]]=0,0,_xlfn.XLOOKUP(Table10[[#This Row],[Marketing Rep]],Table12[Name],Table12[Commission %]))*Table10[[#This Row],[Ticket Count]],2)</f>
        <v>82.8</v>
      </c>
      <c r="K291" s="3" t="s">
        <v>2400</v>
      </c>
      <c r="L291" s="3" t="str">
        <f>_xlfn.XLOOKUP(Table10[[#This Row],[Serial '#]],Table5[Serial '#],Table5[Supplier],,,)</f>
        <v>GameCo</v>
      </c>
      <c r="M291" s="3" t="s">
        <v>349</v>
      </c>
      <c r="N291" s="9">
        <v>5520</v>
      </c>
      <c r="O291" s="36">
        <v>1</v>
      </c>
      <c r="P291" s="11">
        <v>5520</v>
      </c>
      <c r="Q291" s="11">
        <v>4560</v>
      </c>
      <c r="R291" s="11">
        <v>960</v>
      </c>
      <c r="S291" s="11">
        <v>331</v>
      </c>
      <c r="T291" s="11" t="str">
        <f>_xlfn.XLOOKUP(Table10[[#This Row],[Charity Association]],Table14[Charity Name],Table14[Billing Style],,,)</f>
        <v>Flat Per Ticket</v>
      </c>
      <c r="U291" s="11">
        <v>358.8</v>
      </c>
      <c r="V291" s="15">
        <v>186</v>
      </c>
      <c r="W291" s="15">
        <v>172.8</v>
      </c>
      <c r="X291" s="11"/>
      <c r="Y291" s="69">
        <v>7085</v>
      </c>
      <c r="Z291">
        <v>1142</v>
      </c>
      <c r="AA291" s="3">
        <f>IF(Table10[[#This Row],[Location Name]]=E290,AA290,AA290+1)</f>
        <v>1167</v>
      </c>
      <c r="AB291" s="33">
        <f>Table10[[#This Row],[Date]]+25</f>
        <v>45376</v>
      </c>
    </row>
    <row r="292" spans="1:28" ht="14.25" x14ac:dyDescent="0.45">
      <c r="A292" s="3">
        <v>284</v>
      </c>
      <c r="B29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92" s="33">
        <v>45351</v>
      </c>
      <c r="E292" s="3" t="s">
        <v>97</v>
      </c>
      <c r="F292" s="3">
        <f>_xlfn.XLOOKUP(Table10[[#This Row],[Location Name]],IBTP_Locations[Location Name],IBTP_Locations[Payee Name],"",,)</f>
        <v>0</v>
      </c>
      <c r="G292" s="3" t="s">
        <v>20</v>
      </c>
      <c r="H292" s="3" t="str">
        <f>_xlfn.XLOOKUP(Table10[[#This Row],[Location Name]],IBTP_Locations[Location Name],IBTP_Locations[Sales Rep],,,)</f>
        <v>Sarcyk, Neil</v>
      </c>
      <c r="I292" s="3" t="str">
        <f>_xlfn.XLOOKUP(Table10[[#This Row],[Location Name]],IBTP_Locations[Location Name],IBTP_Locations[Marketing Rep],,,)</f>
        <v>M Comella Enterprises</v>
      </c>
      <c r="J292" s="11">
        <f>ROUNDDOWN(IF(Table10[[#This Row],[Marketing Rep]]=0,0,_xlfn.XLOOKUP(Table10[[#This Row],[Marketing Rep]],Table12[Name],Table12[Commission %]))*Table10[[#This Row],[Ticket Count]],2)</f>
        <v>45</v>
      </c>
      <c r="K292" s="3" t="s">
        <v>2565</v>
      </c>
      <c r="L292" s="3" t="str">
        <f>_xlfn.XLOOKUP(Table10[[#This Row],[Serial '#]],Table5[Serial '#],Table5[Supplier],,,)</f>
        <v>GameCo</v>
      </c>
      <c r="M292" s="3" t="s">
        <v>352</v>
      </c>
      <c r="N292" s="9">
        <v>3000</v>
      </c>
      <c r="O292" s="36">
        <v>1</v>
      </c>
      <c r="P292" s="11">
        <v>3000</v>
      </c>
      <c r="Q292" s="11">
        <v>2250</v>
      </c>
      <c r="R292" s="11">
        <v>750</v>
      </c>
      <c r="S292" s="11">
        <v>180</v>
      </c>
      <c r="T292" s="11" t="str">
        <f>_xlfn.XLOOKUP(Table10[[#This Row],[Charity Association]],Table14[Charity Name],Table14[Billing Style],,,)</f>
        <v>Flat Per Ticket</v>
      </c>
      <c r="U292" s="11">
        <v>195</v>
      </c>
      <c r="V292" s="15">
        <v>102</v>
      </c>
      <c r="W292" s="15">
        <v>93</v>
      </c>
      <c r="X292" s="11"/>
      <c r="Y292" s="69">
        <v>7085</v>
      </c>
      <c r="Z292">
        <v>1143</v>
      </c>
      <c r="AA292" s="3">
        <f>IF(Table10[[#This Row],[Location Name]]=E291,AA291,AA291+1)</f>
        <v>1167</v>
      </c>
      <c r="AB292" s="33">
        <f>Table10[[#This Row],[Date]]+25</f>
        <v>45376</v>
      </c>
    </row>
    <row r="293" spans="1:28" ht="14.25" x14ac:dyDescent="0.45">
      <c r="A293" s="3">
        <v>285</v>
      </c>
      <c r="B29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93" s="33">
        <v>45351</v>
      </c>
      <c r="E293" s="3" t="s">
        <v>175</v>
      </c>
      <c r="F293" s="3">
        <f>_xlfn.XLOOKUP(Table10[[#This Row],[Location Name]],IBTP_Locations[Location Name],IBTP_Locations[Payee Name],"",,)</f>
        <v>0</v>
      </c>
      <c r="G293" s="3" t="s">
        <v>23</v>
      </c>
      <c r="H293" s="3" t="str">
        <f>_xlfn.XLOOKUP(Table10[[#This Row],[Location Name]],IBTP_Locations[Location Name],IBTP_Locations[Sales Rep],,,)</f>
        <v>Sarcyk, Neil</v>
      </c>
      <c r="I293" s="3" t="str">
        <f>_xlfn.XLOOKUP(Table10[[#This Row],[Location Name]],IBTP_Locations[Location Name],IBTP_Locations[Marketing Rep],,,)</f>
        <v>M Comella Enterprises</v>
      </c>
      <c r="J293" s="11">
        <f>ROUNDDOWN(IF(Table10[[#This Row],[Marketing Rep]]=0,0,_xlfn.XLOOKUP(Table10[[#This Row],[Marketing Rep]],Table12[Name],Table12[Commission %]))*Table10[[#This Row],[Ticket Count]],2)</f>
        <v>82.8</v>
      </c>
      <c r="K293" s="3" t="s">
        <v>2396</v>
      </c>
      <c r="L293" s="3" t="str">
        <f>_xlfn.XLOOKUP(Table10[[#This Row],[Serial '#]],Table5[Serial '#],Table5[Supplier],,,)</f>
        <v>GameCo</v>
      </c>
      <c r="M293" s="3" t="s">
        <v>349</v>
      </c>
      <c r="N293" s="9">
        <v>5520</v>
      </c>
      <c r="O293" s="36">
        <v>1</v>
      </c>
      <c r="P293" s="11">
        <v>5520</v>
      </c>
      <c r="Q293" s="11">
        <v>4560</v>
      </c>
      <c r="R293" s="11">
        <v>960</v>
      </c>
      <c r="S293" s="11">
        <v>331</v>
      </c>
      <c r="T293" s="11" t="str">
        <f>_xlfn.XLOOKUP(Table10[[#This Row],[Charity Association]],Table14[Charity Name],Table14[Billing Style],,,)</f>
        <v>Percentage</v>
      </c>
      <c r="U293" s="11">
        <v>337.2</v>
      </c>
      <c r="V293" s="15">
        <v>186</v>
      </c>
      <c r="W293" s="15">
        <v>96</v>
      </c>
      <c r="X293" s="11">
        <v>55.2</v>
      </c>
      <c r="Y293" s="69" t="s">
        <v>4035</v>
      </c>
      <c r="Z293">
        <v>6615</v>
      </c>
      <c r="AA293" s="3">
        <f>IF(Table10[[#This Row],[Location Name]]=E292,AA292,AA292+1)</f>
        <v>1168</v>
      </c>
      <c r="AB293" s="33">
        <f>Table10[[#This Row],[Date]]+25</f>
        <v>45376</v>
      </c>
    </row>
    <row r="294" spans="1:28" ht="14.25" x14ac:dyDescent="0.45">
      <c r="A294" s="3">
        <v>286</v>
      </c>
      <c r="B29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94" s="33">
        <v>45351</v>
      </c>
      <c r="E294" s="3" t="s">
        <v>163</v>
      </c>
      <c r="F294" s="3">
        <f>_xlfn.XLOOKUP(Table10[[#This Row],[Location Name]],IBTP_Locations[Location Name],IBTP_Locations[Payee Name],"",,)</f>
        <v>0</v>
      </c>
      <c r="G294" s="3" t="s">
        <v>23</v>
      </c>
      <c r="H294" s="3" t="str">
        <f>_xlfn.XLOOKUP(Table10[[#This Row],[Location Name]],IBTP_Locations[Location Name],IBTP_Locations[Sales Rep],,,)</f>
        <v>Sarcyk, Neil</v>
      </c>
      <c r="I294" s="3">
        <f>_xlfn.XLOOKUP(Table10[[#This Row],[Location Name]],IBTP_Locations[Location Name],IBTP_Locations[Marketing Rep],,,)</f>
        <v>0</v>
      </c>
      <c r="J294" s="11">
        <f>ROUNDDOWN(IF(Table10[[#This Row],[Marketing Rep]]=0,0,_xlfn.XLOOKUP(Table10[[#This Row],[Marketing Rep]],Table12[Name],Table12[Commission %]))*Table10[[#This Row],[Ticket Count]],2)</f>
        <v>0</v>
      </c>
      <c r="K294" s="3" t="s">
        <v>3718</v>
      </c>
      <c r="L294" s="3" t="e">
        <f>_xlfn.XLOOKUP(Table10[[#This Row],[Serial '#]],Table5[Serial '#],Table5[Supplier],,,)</f>
        <v>#N/A</v>
      </c>
      <c r="M294" s="3" t="s">
        <v>552</v>
      </c>
      <c r="N294" s="9">
        <v>4000</v>
      </c>
      <c r="O294" s="36">
        <v>1</v>
      </c>
      <c r="P294" s="11">
        <v>4000</v>
      </c>
      <c r="Q294" s="11">
        <v>3000</v>
      </c>
      <c r="R294" s="11">
        <v>1000</v>
      </c>
      <c r="S294" s="11">
        <v>240</v>
      </c>
      <c r="T294" s="11" t="str">
        <f>_xlfn.XLOOKUP(Table10[[#This Row],[Charity Association]],Table14[Charity Name],Table14[Billing Style],,,)</f>
        <v>Percentage</v>
      </c>
      <c r="U294" s="11">
        <v>265</v>
      </c>
      <c r="V294" s="15">
        <v>125</v>
      </c>
      <c r="W294" s="15">
        <v>100</v>
      </c>
      <c r="X294" s="11">
        <v>40</v>
      </c>
      <c r="Y294" s="69">
        <v>1942</v>
      </c>
      <c r="Z294">
        <v>6616</v>
      </c>
      <c r="AA294" s="3">
        <f>IF(Table10[[#This Row],[Location Name]]=E293,AA293,AA293+1)</f>
        <v>1169</v>
      </c>
      <c r="AB294" s="33">
        <f>Table10[[#This Row],[Date]]+25</f>
        <v>45376</v>
      </c>
    </row>
    <row r="295" spans="1:28" ht="14.25" x14ac:dyDescent="0.45">
      <c r="A295" s="3">
        <v>287</v>
      </c>
      <c r="B29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95" s="33">
        <v>45351</v>
      </c>
      <c r="E295" s="3" t="s">
        <v>163</v>
      </c>
      <c r="F295" s="3">
        <f>_xlfn.XLOOKUP(Table10[[#This Row],[Location Name]],IBTP_Locations[Location Name],IBTP_Locations[Payee Name],"",,)</f>
        <v>0</v>
      </c>
      <c r="G295" s="3" t="s">
        <v>23</v>
      </c>
      <c r="H295" s="3" t="str">
        <f>_xlfn.XLOOKUP(Table10[[#This Row],[Location Name]],IBTP_Locations[Location Name],IBTP_Locations[Sales Rep],,,)</f>
        <v>Sarcyk, Neil</v>
      </c>
      <c r="I295" s="3">
        <f>_xlfn.XLOOKUP(Table10[[#This Row],[Location Name]],IBTP_Locations[Location Name],IBTP_Locations[Marketing Rep],,,)</f>
        <v>0</v>
      </c>
      <c r="J295" s="11">
        <f>ROUNDDOWN(IF(Table10[[#This Row],[Marketing Rep]]=0,0,_xlfn.XLOOKUP(Table10[[#This Row],[Marketing Rep]],Table12[Name],Table12[Commission %]))*Table10[[#This Row],[Ticket Count]],2)</f>
        <v>0</v>
      </c>
      <c r="K295" s="3" t="s">
        <v>2404</v>
      </c>
      <c r="L295" s="3" t="str">
        <f>_xlfn.XLOOKUP(Table10[[#This Row],[Serial '#]],Table5[Serial '#],Table5[Supplier],,,)</f>
        <v>GameCo</v>
      </c>
      <c r="M295" s="3" t="s">
        <v>613</v>
      </c>
      <c r="N295" s="9">
        <v>4560</v>
      </c>
      <c r="O295" s="36">
        <v>1</v>
      </c>
      <c r="P295" s="11">
        <v>4560</v>
      </c>
      <c r="Q295" s="11">
        <v>3460</v>
      </c>
      <c r="R295" s="11">
        <v>1100</v>
      </c>
      <c r="S295" s="11">
        <v>273</v>
      </c>
      <c r="T295" s="11" t="str">
        <f>_xlfn.XLOOKUP(Table10[[#This Row],[Charity Association]],Table14[Charity Name],Table14[Billing Style],,,)</f>
        <v>Percentage</v>
      </c>
      <c r="U295" s="11">
        <v>301.60000000000002</v>
      </c>
      <c r="V295" s="15">
        <v>146</v>
      </c>
      <c r="W295" s="15">
        <v>110</v>
      </c>
      <c r="X295" s="11">
        <v>45.6</v>
      </c>
      <c r="Y295" s="69">
        <v>1942</v>
      </c>
      <c r="Z295">
        <v>6617</v>
      </c>
      <c r="AA295" s="3">
        <f>IF(Table10[[#This Row],[Location Name]]=E294,AA294,AA294+1)</f>
        <v>1169</v>
      </c>
      <c r="AB295" s="33">
        <f>Table10[[#This Row],[Date]]+25</f>
        <v>45376</v>
      </c>
    </row>
    <row r="296" spans="1:28" ht="14.25" x14ac:dyDescent="0.45">
      <c r="A296" s="3">
        <v>288</v>
      </c>
      <c r="B29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96" s="33">
        <v>45351</v>
      </c>
      <c r="E296" s="3" t="s">
        <v>72</v>
      </c>
      <c r="F296" s="3">
        <f>_xlfn.XLOOKUP(Table10[[#This Row],[Location Name]],IBTP_Locations[Location Name],IBTP_Locations[Payee Name],"",,)</f>
        <v>0</v>
      </c>
      <c r="G296" s="3" t="s">
        <v>21</v>
      </c>
      <c r="H296" s="3" t="str">
        <f>_xlfn.XLOOKUP(Table10[[#This Row],[Location Name]],IBTP_Locations[Location Name],IBTP_Locations[Sales Rep],,,)</f>
        <v>Sarcyk, Neil</v>
      </c>
      <c r="I296" s="3" t="str">
        <f>_xlfn.XLOOKUP(Table10[[#This Row],[Location Name]],IBTP_Locations[Location Name],IBTP_Locations[Marketing Rep],,,)</f>
        <v>Combros</v>
      </c>
      <c r="J296" s="11">
        <f>ROUNDDOWN(IF(Table10[[#This Row],[Marketing Rep]]=0,0,_xlfn.XLOOKUP(Table10[[#This Row],[Marketing Rep]],Table12[Name],Table12[Commission %]))*Table10[[#This Row],[Ticket Count]],2)</f>
        <v>82.8</v>
      </c>
      <c r="K296" s="3" t="s">
        <v>2395</v>
      </c>
      <c r="L296" s="3" t="str">
        <f>_xlfn.XLOOKUP(Table10[[#This Row],[Serial '#]],Table5[Serial '#],Table5[Supplier],,,)</f>
        <v>GameCo</v>
      </c>
      <c r="M296" s="3" t="s">
        <v>349</v>
      </c>
      <c r="N296" s="9">
        <v>5520</v>
      </c>
      <c r="O296" s="36">
        <v>1</v>
      </c>
      <c r="P296" s="11">
        <v>5520</v>
      </c>
      <c r="Q296" s="11">
        <v>4560</v>
      </c>
      <c r="R296" s="11">
        <v>960</v>
      </c>
      <c r="S296" s="11">
        <v>331</v>
      </c>
      <c r="T296" s="11" t="str">
        <f>_xlfn.XLOOKUP(Table10[[#This Row],[Charity Association]],Table14[Charity Name],Table14[Billing Style],,,)</f>
        <v>Flat Per Ticket</v>
      </c>
      <c r="U296" s="11">
        <v>358.8</v>
      </c>
      <c r="V296" s="15">
        <v>186</v>
      </c>
      <c r="W296" s="15">
        <v>172.8</v>
      </c>
      <c r="X296" s="11"/>
      <c r="Y296" s="69">
        <v>2928</v>
      </c>
      <c r="Z296">
        <v>8411</v>
      </c>
      <c r="AA296" s="3">
        <f>IF(Table10[[#This Row],[Location Name]]=E295,AA295,AA295+1)</f>
        <v>1170</v>
      </c>
      <c r="AB296" s="33">
        <f>Table10[[#This Row],[Date]]+25</f>
        <v>45376</v>
      </c>
    </row>
    <row r="297" spans="1:28" ht="14.25" x14ac:dyDescent="0.45">
      <c r="A297" s="3">
        <v>289</v>
      </c>
      <c r="B29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97" s="33">
        <v>45351</v>
      </c>
      <c r="E297" s="3" t="s">
        <v>111</v>
      </c>
      <c r="F297" s="3">
        <f>_xlfn.XLOOKUP(Table10[[#This Row],[Location Name]],IBTP_Locations[Location Name],IBTP_Locations[Payee Name],"",,)</f>
        <v>0</v>
      </c>
      <c r="G297" s="3" t="s">
        <v>21</v>
      </c>
      <c r="H297" s="3" t="str">
        <f>_xlfn.XLOOKUP(Table10[[#This Row],[Location Name]],IBTP_Locations[Location Name],IBTP_Locations[Sales Rep],,,)</f>
        <v>Sarcyk, Neil</v>
      </c>
      <c r="I297" s="3" t="str">
        <f>_xlfn.XLOOKUP(Table10[[#This Row],[Location Name]],IBTP_Locations[Location Name],IBTP_Locations[Marketing Rep],,,)</f>
        <v>Combros</v>
      </c>
      <c r="J297" s="11">
        <f>ROUNDDOWN(IF(Table10[[#This Row],[Marketing Rep]]=0,0,_xlfn.XLOOKUP(Table10[[#This Row],[Marketing Rep]],Table12[Name],Table12[Commission %]))*Table10[[#This Row],[Ticket Count]],2)</f>
        <v>82.8</v>
      </c>
      <c r="K297" s="3" t="s">
        <v>2397</v>
      </c>
      <c r="L297" s="3" t="str">
        <f>_xlfn.XLOOKUP(Table10[[#This Row],[Serial '#]],Table5[Serial '#],Table5[Supplier],,,)</f>
        <v>GameCo</v>
      </c>
      <c r="M297" s="3" t="s">
        <v>349</v>
      </c>
      <c r="N297" s="9">
        <v>5520</v>
      </c>
      <c r="O297" s="36">
        <v>1</v>
      </c>
      <c r="P297" s="11">
        <v>5520</v>
      </c>
      <c r="Q297" s="11">
        <v>4560</v>
      </c>
      <c r="R297" s="11">
        <v>960</v>
      </c>
      <c r="S297" s="11">
        <v>331</v>
      </c>
      <c r="T297" s="11" t="str">
        <f>_xlfn.XLOOKUP(Table10[[#This Row],[Charity Association]],Table14[Charity Name],Table14[Billing Style],,,)</f>
        <v>Flat Per Ticket</v>
      </c>
      <c r="U297" s="11">
        <v>358.8</v>
      </c>
      <c r="V297" s="15">
        <v>186</v>
      </c>
      <c r="W297" s="15">
        <v>172.8</v>
      </c>
      <c r="X297" s="11"/>
      <c r="Y297" s="69">
        <v>2638</v>
      </c>
      <c r="Z297">
        <v>8412</v>
      </c>
      <c r="AA297" s="3">
        <f>IF(Table10[[#This Row],[Location Name]]=E296,AA296,AA296+1)</f>
        <v>1171</v>
      </c>
      <c r="AB297" s="33">
        <f>Table10[[#This Row],[Date]]+25</f>
        <v>45376</v>
      </c>
    </row>
    <row r="298" spans="1:28" ht="14.25" x14ac:dyDescent="0.45">
      <c r="A298" s="3">
        <v>290</v>
      </c>
      <c r="B29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98" s="33">
        <v>45351</v>
      </c>
      <c r="E298" s="3" t="s">
        <v>129</v>
      </c>
      <c r="F298" s="3">
        <f>_xlfn.XLOOKUP(Table10[[#This Row],[Location Name]],IBTP_Locations[Location Name],IBTP_Locations[Payee Name],"",,)</f>
        <v>0</v>
      </c>
      <c r="G298" s="3" t="s">
        <v>21</v>
      </c>
      <c r="H298" s="3" t="str">
        <f>_xlfn.XLOOKUP(Table10[[#This Row],[Location Name]],IBTP_Locations[Location Name],IBTP_Locations[Sales Rep],,,)</f>
        <v>Sarcyk, Neil</v>
      </c>
      <c r="I298" s="3">
        <f>_xlfn.XLOOKUP(Table10[[#This Row],[Location Name]],IBTP_Locations[Location Name],IBTP_Locations[Marketing Rep],,,)</f>
        <v>0</v>
      </c>
      <c r="J298" s="11">
        <f>ROUNDDOWN(IF(Table10[[#This Row],[Marketing Rep]]=0,0,_xlfn.XLOOKUP(Table10[[#This Row],[Marketing Rep]],Table12[Name],Table12[Commission %]))*Table10[[#This Row],[Ticket Count]],2)</f>
        <v>0</v>
      </c>
      <c r="K298" s="3" t="s">
        <v>2401</v>
      </c>
      <c r="L298" s="3" t="str">
        <f>_xlfn.XLOOKUP(Table10[[#This Row],[Serial '#]],Table5[Serial '#],Table5[Supplier],,,)</f>
        <v>GameCo</v>
      </c>
      <c r="M298" s="3" t="s">
        <v>349</v>
      </c>
      <c r="N298" s="9">
        <v>5520</v>
      </c>
      <c r="O298" s="36">
        <v>1</v>
      </c>
      <c r="P298" s="11">
        <v>5520</v>
      </c>
      <c r="Q298" s="11">
        <v>4560</v>
      </c>
      <c r="R298" s="11">
        <v>960</v>
      </c>
      <c r="S298" s="11">
        <v>331</v>
      </c>
      <c r="T298" s="11" t="str">
        <f>_xlfn.XLOOKUP(Table10[[#This Row],[Charity Association]],Table14[Charity Name],Table14[Billing Style],,,)</f>
        <v>Flat Per Ticket</v>
      </c>
      <c r="U298" s="11">
        <v>358.8</v>
      </c>
      <c r="V298" s="15">
        <v>186</v>
      </c>
      <c r="W298" s="15">
        <v>172.8</v>
      </c>
      <c r="X298" s="11"/>
      <c r="Y298" s="69">
        <v>3857</v>
      </c>
      <c r="Z298">
        <v>8413</v>
      </c>
      <c r="AA298" s="3">
        <f>IF(Table10[[#This Row],[Location Name]]=E297,AA297,AA297+1)</f>
        <v>1172</v>
      </c>
      <c r="AB298" s="33">
        <f>Table10[[#This Row],[Date]]+25</f>
        <v>45376</v>
      </c>
    </row>
    <row r="299" spans="1:28" ht="14.25" x14ac:dyDescent="0.45">
      <c r="A299" s="3">
        <v>291</v>
      </c>
      <c r="B29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99" s="33">
        <v>45351</v>
      </c>
      <c r="E299" s="3" t="s">
        <v>129</v>
      </c>
      <c r="F299" s="3">
        <f>_xlfn.XLOOKUP(Table10[[#This Row],[Location Name]],IBTP_Locations[Location Name],IBTP_Locations[Payee Name],"",,)</f>
        <v>0</v>
      </c>
      <c r="G299" s="3" t="s">
        <v>21</v>
      </c>
      <c r="H299" s="3" t="str">
        <f>_xlfn.XLOOKUP(Table10[[#This Row],[Location Name]],IBTP_Locations[Location Name],IBTP_Locations[Sales Rep],,,)</f>
        <v>Sarcyk, Neil</v>
      </c>
      <c r="I299" s="3">
        <f>_xlfn.XLOOKUP(Table10[[#This Row],[Location Name]],IBTP_Locations[Location Name],IBTP_Locations[Marketing Rep],,,)</f>
        <v>0</v>
      </c>
      <c r="J299" s="11">
        <f>ROUNDDOWN(IF(Table10[[#This Row],[Marketing Rep]]=0,0,_xlfn.XLOOKUP(Table10[[#This Row],[Marketing Rep]],Table12[Name],Table12[Commission %]))*Table10[[#This Row],[Ticket Count]],2)</f>
        <v>0</v>
      </c>
      <c r="K299" s="3" t="s">
        <v>2402</v>
      </c>
      <c r="L299" s="3" t="str">
        <f>_xlfn.XLOOKUP(Table10[[#This Row],[Serial '#]],Table5[Serial '#],Table5[Supplier],,,)</f>
        <v>GameCo</v>
      </c>
      <c r="M299" s="3" t="s">
        <v>349</v>
      </c>
      <c r="N299" s="9">
        <v>5520</v>
      </c>
      <c r="O299" s="36">
        <v>1</v>
      </c>
      <c r="P299" s="11">
        <v>5520</v>
      </c>
      <c r="Q299" s="11">
        <v>4560</v>
      </c>
      <c r="R299" s="11">
        <v>960</v>
      </c>
      <c r="S299" s="11">
        <v>331</v>
      </c>
      <c r="T299" s="11" t="str">
        <f>_xlfn.XLOOKUP(Table10[[#This Row],[Charity Association]],Table14[Charity Name],Table14[Billing Style],,,)</f>
        <v>Flat Per Ticket</v>
      </c>
      <c r="U299" s="11">
        <v>358.8</v>
      </c>
      <c r="V299" s="15">
        <v>186</v>
      </c>
      <c r="W299" s="15">
        <v>172.8</v>
      </c>
      <c r="X299" s="11"/>
      <c r="Y299" s="69">
        <v>3857</v>
      </c>
      <c r="Z299">
        <v>8414</v>
      </c>
      <c r="AA299" s="3">
        <f>IF(Table10[[#This Row],[Location Name]]=E298,AA298,AA298+1)</f>
        <v>1172</v>
      </c>
      <c r="AB299" s="33">
        <f>Table10[[#This Row],[Date]]+25</f>
        <v>45376</v>
      </c>
    </row>
    <row r="300" spans="1:28" ht="14.25" x14ac:dyDescent="0.45">
      <c r="A300" s="3">
        <v>292</v>
      </c>
      <c r="B30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00" s="33">
        <v>45351</v>
      </c>
      <c r="E300" s="3" t="s">
        <v>219</v>
      </c>
      <c r="F300" s="3">
        <f>_xlfn.XLOOKUP(Table10[[#This Row],[Location Name]],IBTP_Locations[Location Name],IBTP_Locations[Payee Name],"",,)</f>
        <v>0</v>
      </c>
      <c r="G300" s="3" t="s">
        <v>21</v>
      </c>
      <c r="H300" s="3" t="str">
        <f>_xlfn.XLOOKUP(Table10[[#This Row],[Location Name]],IBTP_Locations[Location Name],IBTP_Locations[Sales Rep],,,)</f>
        <v>Sarcyk, Neil</v>
      </c>
      <c r="I300" s="3">
        <f>_xlfn.XLOOKUP(Table10[[#This Row],[Location Name]],IBTP_Locations[Location Name],IBTP_Locations[Marketing Rep],,,)</f>
        <v>0</v>
      </c>
      <c r="J300" s="11">
        <f>ROUNDDOWN(IF(Table10[[#This Row],[Marketing Rep]]=0,0,_xlfn.XLOOKUP(Table10[[#This Row],[Marketing Rep]],Table12[Name],Table12[Commission %]))*Table10[[#This Row],[Ticket Count]],2)</f>
        <v>0</v>
      </c>
      <c r="K300" s="3" t="s">
        <v>2398</v>
      </c>
      <c r="L300" s="3" t="str">
        <f>_xlfn.XLOOKUP(Table10[[#This Row],[Serial '#]],Table5[Serial '#],Table5[Supplier],,,)</f>
        <v>GameCo</v>
      </c>
      <c r="M300" s="3" t="s">
        <v>349</v>
      </c>
      <c r="N300" s="9">
        <v>5520</v>
      </c>
      <c r="O300" s="36">
        <v>1</v>
      </c>
      <c r="P300" s="11">
        <v>5520</v>
      </c>
      <c r="Q300" s="11">
        <v>4560</v>
      </c>
      <c r="R300" s="11">
        <v>960</v>
      </c>
      <c r="S300" s="11">
        <v>331</v>
      </c>
      <c r="T300" s="11" t="str">
        <f>_xlfn.XLOOKUP(Table10[[#This Row],[Charity Association]],Table14[Charity Name],Table14[Billing Style],,,)</f>
        <v>Flat Per Ticket</v>
      </c>
      <c r="U300" s="11">
        <v>358.8</v>
      </c>
      <c r="V300" s="15">
        <v>186</v>
      </c>
      <c r="W300" s="15">
        <v>172.8</v>
      </c>
      <c r="X300" s="11"/>
      <c r="Y300" s="69">
        <v>2435</v>
      </c>
      <c r="Z300">
        <v>8415</v>
      </c>
      <c r="AA300" s="3">
        <f>IF(Table10[[#This Row],[Location Name]]=E299,AA299,AA299+1)</f>
        <v>1173</v>
      </c>
      <c r="AB300" s="33">
        <f>Table10[[#This Row],[Date]]+25</f>
        <v>45376</v>
      </c>
    </row>
    <row r="301" spans="1:28" ht="14.25" x14ac:dyDescent="0.45">
      <c r="A301" s="3">
        <v>293</v>
      </c>
      <c r="B30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01" s="33">
        <v>45351</v>
      </c>
      <c r="E301" s="3" t="s">
        <v>167</v>
      </c>
      <c r="F301" s="3">
        <f>_xlfn.XLOOKUP(Table10[[#This Row],[Location Name]],IBTP_Locations[Location Name],IBTP_Locations[Payee Name],"",,)</f>
        <v>0</v>
      </c>
      <c r="G301" s="3" t="s">
        <v>27</v>
      </c>
      <c r="H301" s="3" t="str">
        <f>_xlfn.XLOOKUP(Table10[[#This Row],[Location Name]],IBTP_Locations[Location Name],IBTP_Locations[Sales Rep],,,)</f>
        <v>Sarcyk, Neil</v>
      </c>
      <c r="I301" s="3">
        <f>_xlfn.XLOOKUP(Table10[[#This Row],[Location Name]],IBTP_Locations[Location Name],IBTP_Locations[Marketing Rep],,,)</f>
        <v>0</v>
      </c>
      <c r="J301" s="11">
        <f>ROUNDDOWN(IF(Table10[[#This Row],[Marketing Rep]]=0,0,_xlfn.XLOOKUP(Table10[[#This Row],[Marketing Rep]],Table12[Name],Table12[Commission %]))*Table10[[#This Row],[Ticket Count]],2)</f>
        <v>0</v>
      </c>
      <c r="K301" s="3" t="s">
        <v>3719</v>
      </c>
      <c r="L301" s="3" t="e">
        <f>_xlfn.XLOOKUP(Table10[[#This Row],[Serial '#]],Table5[Serial '#],Table5[Supplier],,,)</f>
        <v>#N/A</v>
      </c>
      <c r="M301" s="3" t="s">
        <v>3749</v>
      </c>
      <c r="N301" s="9">
        <v>4000</v>
      </c>
      <c r="O301" s="36">
        <v>1</v>
      </c>
      <c r="P301" s="11">
        <v>4000</v>
      </c>
      <c r="Q301" s="11">
        <v>3100</v>
      </c>
      <c r="R301" s="11">
        <v>900</v>
      </c>
      <c r="S301" s="11">
        <v>240</v>
      </c>
      <c r="T301" s="11" t="str">
        <f>_xlfn.XLOOKUP(Table10[[#This Row],[Charity Association]],Table14[Charity Name],Table14[Billing Style],,,)</f>
        <v>Flat Per Ticket</v>
      </c>
      <c r="U301" s="11">
        <v>260</v>
      </c>
      <c r="V301" s="15">
        <v>100</v>
      </c>
      <c r="W301" s="15">
        <v>160</v>
      </c>
      <c r="X301" s="11"/>
      <c r="Y301" s="69">
        <v>14665</v>
      </c>
      <c r="Z301">
        <v>10033</v>
      </c>
      <c r="AA301" s="3">
        <f>IF(Table10[[#This Row],[Location Name]]=E300,AA300,AA300+1)</f>
        <v>1174</v>
      </c>
      <c r="AB301" s="33">
        <f>Table10[[#This Row],[Date]]+25</f>
        <v>45376</v>
      </c>
    </row>
    <row r="302" spans="1:28" ht="14.25" x14ac:dyDescent="0.45">
      <c r="A302" s="3">
        <v>294</v>
      </c>
      <c r="B30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02" s="33">
        <v>45352</v>
      </c>
      <c r="E302" s="3" t="s">
        <v>101</v>
      </c>
      <c r="F302" s="3">
        <f>_xlfn.XLOOKUP(Table10[[#This Row],[Location Name]],IBTP_Locations[Location Name],IBTP_Locations[Payee Name],"",,)</f>
        <v>0</v>
      </c>
      <c r="G302" s="3" t="s">
        <v>23</v>
      </c>
      <c r="H302" s="3" t="str">
        <f>_xlfn.XLOOKUP(Table10[[#This Row],[Location Name]],IBTP_Locations[Location Name],IBTP_Locations[Sales Rep],,,)</f>
        <v>Sarcyk, Neil</v>
      </c>
      <c r="I302" s="3">
        <f>_xlfn.XLOOKUP(Table10[[#This Row],[Location Name]],IBTP_Locations[Location Name],IBTP_Locations[Marketing Rep],,,)</f>
        <v>0</v>
      </c>
      <c r="J302" s="11">
        <f>ROUNDDOWN(IF(Table10[[#This Row],[Marketing Rep]]=0,0,_xlfn.XLOOKUP(Table10[[#This Row],[Marketing Rep]],Table12[Name],Table12[Commission %]))*Table10[[#This Row],[Ticket Count]],2)</f>
        <v>0</v>
      </c>
      <c r="K302" s="3" t="s">
        <v>2406</v>
      </c>
      <c r="L302" s="3" t="str">
        <f>_xlfn.XLOOKUP(Table10[[#This Row],[Serial '#]],Table5[Serial '#],Table5[Supplier],,,)</f>
        <v>GameCo</v>
      </c>
      <c r="M302" s="3" t="s">
        <v>349</v>
      </c>
      <c r="N302" s="9">
        <v>5520</v>
      </c>
      <c r="O302" s="36">
        <v>1</v>
      </c>
      <c r="P302" s="11">
        <v>5520</v>
      </c>
      <c r="Q302" s="11">
        <v>4560</v>
      </c>
      <c r="R302" s="11">
        <v>960</v>
      </c>
      <c r="S302" s="11">
        <v>331</v>
      </c>
      <c r="T302" s="11" t="str">
        <f>_xlfn.XLOOKUP(Table10[[#This Row],[Charity Association]],Table14[Charity Name],Table14[Billing Style],,,)</f>
        <v>Percentage</v>
      </c>
      <c r="U302" s="11">
        <v>337.2</v>
      </c>
      <c r="V302" s="15">
        <v>186</v>
      </c>
      <c r="W302" s="15">
        <v>96</v>
      </c>
      <c r="X302" s="11">
        <v>55.2</v>
      </c>
      <c r="Y302" s="69" t="s">
        <v>4035</v>
      </c>
      <c r="Z302">
        <v>6618</v>
      </c>
      <c r="AA302" s="3">
        <f>IF(Table10[[#This Row],[Location Name]]=E301,AA301,AA301+1)</f>
        <v>1175</v>
      </c>
      <c r="AB302" s="33">
        <f>Table10[[#This Row],[Date]]+25</f>
        <v>45377</v>
      </c>
    </row>
    <row r="303" spans="1:28" ht="14.25" x14ac:dyDescent="0.45">
      <c r="A303" s="3">
        <v>295</v>
      </c>
      <c r="B30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03" s="33">
        <v>45352</v>
      </c>
      <c r="E303" s="3" t="s">
        <v>101</v>
      </c>
      <c r="F303" s="3">
        <f>_xlfn.XLOOKUP(Table10[[#This Row],[Location Name]],IBTP_Locations[Location Name],IBTP_Locations[Payee Name],"",,)</f>
        <v>0</v>
      </c>
      <c r="G303" s="3" t="s">
        <v>23</v>
      </c>
      <c r="H303" s="3" t="str">
        <f>_xlfn.XLOOKUP(Table10[[#This Row],[Location Name]],IBTP_Locations[Location Name],IBTP_Locations[Sales Rep],,,)</f>
        <v>Sarcyk, Neil</v>
      </c>
      <c r="I303" s="3">
        <f>_xlfn.XLOOKUP(Table10[[#This Row],[Location Name]],IBTP_Locations[Location Name],IBTP_Locations[Marketing Rep],,,)</f>
        <v>0</v>
      </c>
      <c r="J303" s="11">
        <f>ROUNDDOWN(IF(Table10[[#This Row],[Marketing Rep]]=0,0,_xlfn.XLOOKUP(Table10[[#This Row],[Marketing Rep]],Table12[Name],Table12[Commission %]))*Table10[[#This Row],[Ticket Count]],2)</f>
        <v>0</v>
      </c>
      <c r="K303" s="3" t="s">
        <v>1662</v>
      </c>
      <c r="L303" s="3" t="str">
        <f>_xlfn.XLOOKUP(Table10[[#This Row],[Serial '#]],Table5[Serial '#],Table5[Supplier],,,)</f>
        <v>GameCo</v>
      </c>
      <c r="M303" s="3" t="s">
        <v>589</v>
      </c>
      <c r="N303" s="9">
        <v>6320</v>
      </c>
      <c r="O303" s="36">
        <v>1</v>
      </c>
      <c r="P303" s="11">
        <v>6320</v>
      </c>
      <c r="Q303" s="11">
        <v>4745</v>
      </c>
      <c r="R303" s="11">
        <v>1575</v>
      </c>
      <c r="S303" s="11">
        <v>379</v>
      </c>
      <c r="T303" s="11" t="str">
        <f>_xlfn.XLOOKUP(Table10[[#This Row],[Charity Association]],Table14[Charity Name],Table14[Billing Style],,,)</f>
        <v>Percentage</v>
      </c>
      <c r="U303" s="11">
        <v>433.2</v>
      </c>
      <c r="V303" s="15">
        <v>212</v>
      </c>
      <c r="W303" s="15">
        <v>158</v>
      </c>
      <c r="X303" s="11">
        <v>63.2</v>
      </c>
      <c r="Y303" s="69" t="s">
        <v>4035</v>
      </c>
      <c r="Z303">
        <v>6619</v>
      </c>
      <c r="AA303" s="3">
        <f>IF(Table10[[#This Row],[Location Name]]=E302,AA302,AA302+1)</f>
        <v>1175</v>
      </c>
      <c r="AB303" s="33">
        <f>Table10[[#This Row],[Date]]+25</f>
        <v>45377</v>
      </c>
    </row>
    <row r="304" spans="1:28" ht="14.25" x14ac:dyDescent="0.45">
      <c r="A304" s="3">
        <v>296</v>
      </c>
      <c r="B30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04" s="33">
        <v>45352</v>
      </c>
      <c r="E304" s="3" t="s">
        <v>113</v>
      </c>
      <c r="F304" s="3">
        <f>_xlfn.XLOOKUP(Table10[[#This Row],[Location Name]],IBTP_Locations[Location Name],IBTP_Locations[Payee Name],"",,)</f>
        <v>0</v>
      </c>
      <c r="G304" s="3" t="s">
        <v>23</v>
      </c>
      <c r="H304" s="3" t="str">
        <f>_xlfn.XLOOKUP(Table10[[#This Row],[Location Name]],IBTP_Locations[Location Name],IBTP_Locations[Sales Rep],,,)</f>
        <v>Sarcyk, Neil</v>
      </c>
      <c r="I304" s="3">
        <f>_xlfn.XLOOKUP(Table10[[#This Row],[Location Name]],IBTP_Locations[Location Name],IBTP_Locations[Marketing Rep],,,)</f>
        <v>0</v>
      </c>
      <c r="J304" s="11">
        <f>ROUNDDOWN(IF(Table10[[#This Row],[Marketing Rep]]=0,0,_xlfn.XLOOKUP(Table10[[#This Row],[Marketing Rep]],Table12[Name],Table12[Commission %]))*Table10[[#This Row],[Ticket Count]],2)</f>
        <v>0</v>
      </c>
      <c r="K304" s="3" t="s">
        <v>1661</v>
      </c>
      <c r="L304" s="3" t="str">
        <f>_xlfn.XLOOKUP(Table10[[#This Row],[Serial '#]],Table5[Serial '#],Table5[Supplier],,,)</f>
        <v>GameCo</v>
      </c>
      <c r="M304" s="3" t="s">
        <v>581</v>
      </c>
      <c r="N304" s="9">
        <v>6320</v>
      </c>
      <c r="O304" s="36">
        <v>1</v>
      </c>
      <c r="P304" s="11">
        <v>6320</v>
      </c>
      <c r="Q304" s="11">
        <v>4745</v>
      </c>
      <c r="R304" s="11">
        <v>1575</v>
      </c>
      <c r="S304" s="11">
        <v>379</v>
      </c>
      <c r="T304" s="11" t="str">
        <f>_xlfn.XLOOKUP(Table10[[#This Row],[Charity Association]],Table14[Charity Name],Table14[Billing Style],,,)</f>
        <v>Percentage</v>
      </c>
      <c r="U304" s="11">
        <v>433.2</v>
      </c>
      <c r="V304" s="15">
        <v>212</v>
      </c>
      <c r="W304" s="15">
        <v>158</v>
      </c>
      <c r="X304" s="11">
        <v>63.2</v>
      </c>
      <c r="Y304" s="69" t="s">
        <v>4035</v>
      </c>
      <c r="Z304">
        <v>6620</v>
      </c>
      <c r="AA304" s="3">
        <f>IF(Table10[[#This Row],[Location Name]]=E303,AA303,AA303+1)</f>
        <v>1176</v>
      </c>
      <c r="AB304" s="33">
        <f>Table10[[#This Row],[Date]]+25</f>
        <v>45377</v>
      </c>
    </row>
    <row r="305" spans="1:28" ht="14.25" x14ac:dyDescent="0.45">
      <c r="A305" s="3">
        <v>297</v>
      </c>
      <c r="B30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05" s="33">
        <v>45352</v>
      </c>
      <c r="E305" s="3" t="s">
        <v>113</v>
      </c>
      <c r="F305" s="3">
        <f>_xlfn.XLOOKUP(Table10[[#This Row],[Location Name]],IBTP_Locations[Location Name],IBTP_Locations[Payee Name],"",,)</f>
        <v>0</v>
      </c>
      <c r="G305" s="3" t="s">
        <v>23</v>
      </c>
      <c r="H305" s="3" t="str">
        <f>_xlfn.XLOOKUP(Table10[[#This Row],[Location Name]],IBTP_Locations[Location Name],IBTP_Locations[Sales Rep],,,)</f>
        <v>Sarcyk, Neil</v>
      </c>
      <c r="I305" s="3">
        <f>_xlfn.XLOOKUP(Table10[[#This Row],[Location Name]],IBTP_Locations[Location Name],IBTP_Locations[Marketing Rep],,,)</f>
        <v>0</v>
      </c>
      <c r="J305" s="11">
        <f>ROUNDDOWN(IF(Table10[[#This Row],[Marketing Rep]]=0,0,_xlfn.XLOOKUP(Table10[[#This Row],[Marketing Rep]],Table12[Name],Table12[Commission %]))*Table10[[#This Row],[Ticket Count]],2)</f>
        <v>0</v>
      </c>
      <c r="K305" s="3" t="s">
        <v>2405</v>
      </c>
      <c r="L305" s="3" t="str">
        <f>_xlfn.XLOOKUP(Table10[[#This Row],[Serial '#]],Table5[Serial '#],Table5[Supplier],,,)</f>
        <v>GameCo</v>
      </c>
      <c r="M305" s="3" t="s">
        <v>349</v>
      </c>
      <c r="N305" s="9">
        <v>5520</v>
      </c>
      <c r="O305" s="36">
        <v>1</v>
      </c>
      <c r="P305" s="11">
        <v>5520</v>
      </c>
      <c r="Q305" s="11">
        <v>4560</v>
      </c>
      <c r="R305" s="11">
        <v>960</v>
      </c>
      <c r="S305" s="11">
        <v>331</v>
      </c>
      <c r="T305" s="11" t="str">
        <f>_xlfn.XLOOKUP(Table10[[#This Row],[Charity Association]],Table14[Charity Name],Table14[Billing Style],,,)</f>
        <v>Percentage</v>
      </c>
      <c r="U305" s="11">
        <v>337.2</v>
      </c>
      <c r="V305" s="15">
        <v>186</v>
      </c>
      <c r="W305" s="15">
        <v>96</v>
      </c>
      <c r="X305" s="11">
        <v>55.2</v>
      </c>
      <c r="Y305" s="69" t="s">
        <v>4035</v>
      </c>
      <c r="Z305">
        <v>6621</v>
      </c>
      <c r="AA305" s="3">
        <f>IF(Table10[[#This Row],[Location Name]]=E304,AA304,AA304+1)</f>
        <v>1176</v>
      </c>
      <c r="AB305" s="33">
        <f>Table10[[#This Row],[Date]]+25</f>
        <v>45377</v>
      </c>
    </row>
    <row r="306" spans="1:28" ht="14.25" x14ac:dyDescent="0.45">
      <c r="A306" s="3">
        <v>298</v>
      </c>
      <c r="B30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06" s="33">
        <v>45355</v>
      </c>
      <c r="E306" s="3" t="s">
        <v>123</v>
      </c>
      <c r="F306" s="3">
        <f>_xlfn.XLOOKUP(Table10[[#This Row],[Location Name]],IBTP_Locations[Location Name],IBTP_Locations[Payee Name],"",,)</f>
        <v>0</v>
      </c>
      <c r="G306" s="3" t="s">
        <v>23</v>
      </c>
      <c r="H306" s="3" t="str">
        <f>_xlfn.XLOOKUP(Table10[[#This Row],[Location Name]],IBTP_Locations[Location Name],IBTP_Locations[Sales Rep],,,)</f>
        <v>Sarcyk, Neil</v>
      </c>
      <c r="I306" s="3" t="str">
        <f>_xlfn.XLOOKUP(Table10[[#This Row],[Location Name]],IBTP_Locations[Location Name],IBTP_Locations[Marketing Rep],,,)</f>
        <v>Combros</v>
      </c>
      <c r="J306" s="11">
        <f>ROUNDDOWN(IF(Table10[[#This Row],[Marketing Rep]]=0,0,_xlfn.XLOOKUP(Table10[[#This Row],[Marketing Rep]],Table12[Name],Table12[Commission %]))*Table10[[#This Row],[Ticket Count]],2)</f>
        <v>68.400000000000006</v>
      </c>
      <c r="K306" s="3" t="s">
        <v>2412</v>
      </c>
      <c r="L306" s="3" t="str">
        <f>_xlfn.XLOOKUP(Table10[[#This Row],[Serial '#]],Table5[Serial '#],Table5[Supplier],,,)</f>
        <v>GameCo</v>
      </c>
      <c r="M306" s="3" t="s">
        <v>613</v>
      </c>
      <c r="N306" s="9">
        <v>4560</v>
      </c>
      <c r="O306" s="36">
        <v>1</v>
      </c>
      <c r="P306" s="11">
        <v>4560</v>
      </c>
      <c r="Q306" s="11">
        <v>3460</v>
      </c>
      <c r="R306" s="11">
        <v>1100</v>
      </c>
      <c r="S306" s="11">
        <v>273</v>
      </c>
      <c r="T306" s="11" t="str">
        <f>_xlfn.XLOOKUP(Table10[[#This Row],[Charity Association]],Table14[Charity Name],Table14[Billing Style],,,)</f>
        <v>Percentage</v>
      </c>
      <c r="U306" s="11">
        <v>301.60000000000002</v>
      </c>
      <c r="V306" s="15">
        <v>146</v>
      </c>
      <c r="W306" s="15">
        <v>110</v>
      </c>
      <c r="X306" s="11">
        <v>45.6</v>
      </c>
      <c r="Y306" s="69">
        <v>611</v>
      </c>
      <c r="Z306">
        <v>6624</v>
      </c>
      <c r="AA306" s="3">
        <f>IF(Table10[[#This Row],[Location Name]]=E305,AA305,AA305+1)</f>
        <v>1177</v>
      </c>
      <c r="AB306" s="33">
        <f>Table10[[#This Row],[Date]]+25</f>
        <v>45380</v>
      </c>
    </row>
    <row r="307" spans="1:28" ht="14.25" x14ac:dyDescent="0.45">
      <c r="A307" s="3">
        <v>299</v>
      </c>
      <c r="B30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07" s="33">
        <v>45355</v>
      </c>
      <c r="E307" s="3" t="s">
        <v>123</v>
      </c>
      <c r="F307" s="3">
        <f>_xlfn.XLOOKUP(Table10[[#This Row],[Location Name]],IBTP_Locations[Location Name],IBTP_Locations[Payee Name],"",,)</f>
        <v>0</v>
      </c>
      <c r="G307" s="3" t="s">
        <v>23</v>
      </c>
      <c r="H307" s="3" t="str">
        <f>_xlfn.XLOOKUP(Table10[[#This Row],[Location Name]],IBTP_Locations[Location Name],IBTP_Locations[Sales Rep],,,)</f>
        <v>Sarcyk, Neil</v>
      </c>
      <c r="I307" s="3" t="str">
        <f>_xlfn.XLOOKUP(Table10[[#This Row],[Location Name]],IBTP_Locations[Location Name],IBTP_Locations[Marketing Rep],,,)</f>
        <v>Combros</v>
      </c>
      <c r="J307" s="11">
        <f>ROUNDDOWN(IF(Table10[[#This Row],[Marketing Rep]]=0,0,_xlfn.XLOOKUP(Table10[[#This Row],[Marketing Rep]],Table12[Name],Table12[Commission %]))*Table10[[#This Row],[Ticket Count]],2)</f>
        <v>94.8</v>
      </c>
      <c r="K307" s="3" t="s">
        <v>1663</v>
      </c>
      <c r="L307" s="3" t="str">
        <f>_xlfn.XLOOKUP(Table10[[#This Row],[Serial '#]],Table5[Serial '#],Table5[Supplier],,,)</f>
        <v>GameCo</v>
      </c>
      <c r="M307" s="3" t="s">
        <v>3746</v>
      </c>
      <c r="N307" s="9">
        <v>6320</v>
      </c>
      <c r="O307" s="36">
        <v>1</v>
      </c>
      <c r="P307" s="11">
        <v>6320</v>
      </c>
      <c r="Q307" s="11">
        <v>4745</v>
      </c>
      <c r="R307" s="11">
        <v>1575</v>
      </c>
      <c r="S307" s="11">
        <v>379</v>
      </c>
      <c r="T307" s="11" t="str">
        <f>_xlfn.XLOOKUP(Table10[[#This Row],[Charity Association]],Table14[Charity Name],Table14[Billing Style],,,)</f>
        <v>Percentage</v>
      </c>
      <c r="U307" s="11">
        <v>433.2</v>
      </c>
      <c r="V307" s="15">
        <v>212</v>
      </c>
      <c r="W307" s="15">
        <v>158</v>
      </c>
      <c r="X307" s="11">
        <v>63.2</v>
      </c>
      <c r="Y307" s="69">
        <v>611</v>
      </c>
      <c r="Z307">
        <v>6625</v>
      </c>
      <c r="AA307" s="3">
        <f>IF(Table10[[#This Row],[Location Name]]=E306,AA306,AA306+1)</f>
        <v>1177</v>
      </c>
      <c r="AB307" s="33">
        <f>Table10[[#This Row],[Date]]+25</f>
        <v>45380</v>
      </c>
    </row>
    <row r="308" spans="1:28" ht="14.25" x14ac:dyDescent="0.45">
      <c r="A308" s="3">
        <v>300</v>
      </c>
      <c r="B30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08" s="33">
        <v>45355</v>
      </c>
      <c r="E308" s="3" t="s">
        <v>123</v>
      </c>
      <c r="F308" s="3">
        <f>_xlfn.XLOOKUP(Table10[[#This Row],[Location Name]],IBTP_Locations[Location Name],IBTP_Locations[Payee Name],"",,)</f>
        <v>0</v>
      </c>
      <c r="G308" s="3" t="s">
        <v>23</v>
      </c>
      <c r="H308" s="3" t="str">
        <f>_xlfn.XLOOKUP(Table10[[#This Row],[Location Name]],IBTP_Locations[Location Name],IBTP_Locations[Sales Rep],,,)</f>
        <v>Sarcyk, Neil</v>
      </c>
      <c r="I308" s="3" t="str">
        <f>_xlfn.XLOOKUP(Table10[[#This Row],[Location Name]],IBTP_Locations[Location Name],IBTP_Locations[Marketing Rep],,,)</f>
        <v>Combros</v>
      </c>
      <c r="J308" s="11">
        <f>ROUNDDOWN(IF(Table10[[#This Row],[Marketing Rep]]=0,0,_xlfn.XLOOKUP(Table10[[#This Row],[Marketing Rep]],Table12[Name],Table12[Commission %]))*Table10[[#This Row],[Ticket Count]],2)</f>
        <v>60</v>
      </c>
      <c r="K308" s="3" t="s">
        <v>2556</v>
      </c>
      <c r="L308" s="3" t="str">
        <f>_xlfn.XLOOKUP(Table10[[#This Row],[Serial '#]],Table5[Serial '#],Table5[Supplier],,,)</f>
        <v>GameCo</v>
      </c>
      <c r="M308" s="3" t="s">
        <v>574</v>
      </c>
      <c r="N308" s="9">
        <v>4000</v>
      </c>
      <c r="O308" s="36">
        <v>1</v>
      </c>
      <c r="P308" s="11">
        <v>4000</v>
      </c>
      <c r="Q308" s="11">
        <v>3002</v>
      </c>
      <c r="R308" s="11">
        <v>998</v>
      </c>
      <c r="S308" s="11">
        <v>240</v>
      </c>
      <c r="T308" s="11" t="str">
        <f>_xlfn.XLOOKUP(Table10[[#This Row],[Charity Association]],Table14[Charity Name],Table14[Billing Style],,,)</f>
        <v>Percentage</v>
      </c>
      <c r="U308" s="11">
        <v>274</v>
      </c>
      <c r="V308" s="15">
        <v>134</v>
      </c>
      <c r="W308" s="15">
        <v>100</v>
      </c>
      <c r="X308" s="11">
        <v>40</v>
      </c>
      <c r="Y308" s="69">
        <v>611</v>
      </c>
      <c r="Z308">
        <v>6626</v>
      </c>
      <c r="AA308" s="3">
        <f>IF(Table10[[#This Row],[Location Name]]=E307,AA307,AA307+1)</f>
        <v>1177</v>
      </c>
      <c r="AB308" s="33">
        <f>Table10[[#This Row],[Date]]+25</f>
        <v>45380</v>
      </c>
    </row>
    <row r="309" spans="1:28" ht="14.25" x14ac:dyDescent="0.45">
      <c r="A309" s="3">
        <v>301</v>
      </c>
      <c r="B30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09" s="33">
        <v>45355</v>
      </c>
      <c r="E309" s="3" t="s">
        <v>123</v>
      </c>
      <c r="F309" s="3">
        <f>_xlfn.XLOOKUP(Table10[[#This Row],[Location Name]],IBTP_Locations[Location Name],IBTP_Locations[Payee Name],"",,)</f>
        <v>0</v>
      </c>
      <c r="G309" s="3" t="s">
        <v>23</v>
      </c>
      <c r="H309" s="3" t="str">
        <f>_xlfn.XLOOKUP(Table10[[#This Row],[Location Name]],IBTP_Locations[Location Name],IBTP_Locations[Sales Rep],,,)</f>
        <v>Sarcyk, Neil</v>
      </c>
      <c r="I309" s="3" t="str">
        <f>_xlfn.XLOOKUP(Table10[[#This Row],[Location Name]],IBTP_Locations[Location Name],IBTP_Locations[Marketing Rep],,,)</f>
        <v>Combros</v>
      </c>
      <c r="J309" s="11">
        <f>ROUNDDOWN(IF(Table10[[#This Row],[Marketing Rep]]=0,0,_xlfn.XLOOKUP(Table10[[#This Row],[Marketing Rep]],Table12[Name],Table12[Commission %]))*Table10[[#This Row],[Ticket Count]],2)</f>
        <v>60</v>
      </c>
      <c r="K309" s="3" t="s">
        <v>2414</v>
      </c>
      <c r="L309" s="3" t="str">
        <f>_xlfn.XLOOKUP(Table10[[#This Row],[Serial '#]],Table5[Serial '#],Table5[Supplier],,,)</f>
        <v>GameCo</v>
      </c>
      <c r="M309" s="3" t="s">
        <v>616</v>
      </c>
      <c r="N309" s="9">
        <v>4000</v>
      </c>
      <c r="O309" s="36">
        <v>1</v>
      </c>
      <c r="P309" s="11">
        <v>4000</v>
      </c>
      <c r="Q309" s="11">
        <v>3000</v>
      </c>
      <c r="R309" s="11">
        <v>1000</v>
      </c>
      <c r="S309" s="11">
        <v>240</v>
      </c>
      <c r="T309" s="11" t="str">
        <f>_xlfn.XLOOKUP(Table10[[#This Row],[Charity Association]],Table14[Charity Name],Table14[Billing Style],,,)</f>
        <v>Percentage</v>
      </c>
      <c r="U309" s="11">
        <v>352</v>
      </c>
      <c r="V309" s="15">
        <v>212</v>
      </c>
      <c r="W309" s="15">
        <v>100</v>
      </c>
      <c r="X309" s="11">
        <v>40</v>
      </c>
      <c r="Y309" s="69">
        <v>611</v>
      </c>
      <c r="Z309">
        <v>6627</v>
      </c>
      <c r="AA309" s="3">
        <f>IF(Table10[[#This Row],[Location Name]]=E308,AA308,AA308+1)</f>
        <v>1177</v>
      </c>
      <c r="AB309" s="33">
        <f>Table10[[#This Row],[Date]]+25</f>
        <v>45380</v>
      </c>
    </row>
    <row r="310" spans="1:28" ht="14.25" x14ac:dyDescent="0.45">
      <c r="A310" s="3">
        <v>302</v>
      </c>
      <c r="B31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10" s="33">
        <v>45355</v>
      </c>
      <c r="E310" s="3" t="s">
        <v>123</v>
      </c>
      <c r="F310" s="3">
        <f>_xlfn.XLOOKUP(Table10[[#This Row],[Location Name]],IBTP_Locations[Location Name],IBTP_Locations[Payee Name],"",,)</f>
        <v>0</v>
      </c>
      <c r="G310" s="3" t="s">
        <v>23</v>
      </c>
      <c r="H310" s="3" t="str">
        <f>_xlfn.XLOOKUP(Table10[[#This Row],[Location Name]],IBTP_Locations[Location Name],IBTP_Locations[Sales Rep],,,)</f>
        <v>Sarcyk, Neil</v>
      </c>
      <c r="I310" s="3" t="str">
        <f>_xlfn.XLOOKUP(Table10[[#This Row],[Location Name]],IBTP_Locations[Location Name],IBTP_Locations[Marketing Rep],,,)</f>
        <v>Combros</v>
      </c>
      <c r="J310" s="11">
        <f>ROUNDDOWN(IF(Table10[[#This Row],[Marketing Rep]]=0,0,_xlfn.XLOOKUP(Table10[[#This Row],[Marketing Rep]],Table12[Name],Table12[Commission %]))*Table10[[#This Row],[Ticket Count]],2)</f>
        <v>82.8</v>
      </c>
      <c r="K310" s="3" t="s">
        <v>2411</v>
      </c>
      <c r="L310" s="3" t="str">
        <f>_xlfn.XLOOKUP(Table10[[#This Row],[Serial '#]],Table5[Serial '#],Table5[Supplier],,,)</f>
        <v>GameCo</v>
      </c>
      <c r="M310" s="3" t="s">
        <v>349</v>
      </c>
      <c r="N310" s="9">
        <v>5520</v>
      </c>
      <c r="O310" s="36">
        <v>1</v>
      </c>
      <c r="P310" s="11">
        <v>5520</v>
      </c>
      <c r="Q310" s="11">
        <v>4560</v>
      </c>
      <c r="R310" s="11">
        <v>960</v>
      </c>
      <c r="S310" s="11">
        <v>331</v>
      </c>
      <c r="T310" s="11" t="str">
        <f>_xlfn.XLOOKUP(Table10[[#This Row],[Charity Association]],Table14[Charity Name],Table14[Billing Style],,,)</f>
        <v>Percentage</v>
      </c>
      <c r="U310" s="11">
        <v>337.2</v>
      </c>
      <c r="V310" s="15">
        <v>186</v>
      </c>
      <c r="W310" s="15">
        <v>96</v>
      </c>
      <c r="X310" s="11">
        <v>55.2</v>
      </c>
      <c r="Y310" s="69">
        <v>611</v>
      </c>
      <c r="Z310">
        <v>6628</v>
      </c>
      <c r="AA310" s="3">
        <f>IF(Table10[[#This Row],[Location Name]]=E309,AA309,AA309+1)</f>
        <v>1177</v>
      </c>
      <c r="AB310" s="33">
        <f>Table10[[#This Row],[Date]]+25</f>
        <v>45380</v>
      </c>
    </row>
    <row r="311" spans="1:28" ht="14.25" x14ac:dyDescent="0.45">
      <c r="A311" s="3">
        <v>303</v>
      </c>
      <c r="B31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11" s="33">
        <v>45355</v>
      </c>
      <c r="E311" s="3" t="s">
        <v>75</v>
      </c>
      <c r="F311" s="3">
        <f>_xlfn.XLOOKUP(Table10[[#This Row],[Location Name]],IBTP_Locations[Location Name],IBTP_Locations[Payee Name],"",,)</f>
        <v>0</v>
      </c>
      <c r="G311" s="3" t="s">
        <v>23</v>
      </c>
      <c r="H311" s="3" t="str">
        <f>_xlfn.XLOOKUP(Table10[[#This Row],[Location Name]],IBTP_Locations[Location Name],IBTP_Locations[Sales Rep],,,)</f>
        <v>Sarcyk, Neil</v>
      </c>
      <c r="I311" s="3" t="str">
        <f>_xlfn.XLOOKUP(Table10[[#This Row],[Location Name]],IBTP_Locations[Location Name],IBTP_Locations[Marketing Rep],,,)</f>
        <v>Combros</v>
      </c>
      <c r="J311" s="11">
        <f>ROUNDDOWN(IF(Table10[[#This Row],[Marketing Rep]]=0,0,_xlfn.XLOOKUP(Table10[[#This Row],[Marketing Rep]],Table12[Name],Table12[Commission %]))*Table10[[#This Row],[Ticket Count]],2)</f>
        <v>82.8</v>
      </c>
      <c r="K311" s="3" t="s">
        <v>2407</v>
      </c>
      <c r="L311" s="3" t="str">
        <f>_xlfn.XLOOKUP(Table10[[#This Row],[Serial '#]],Table5[Serial '#],Table5[Supplier],,,)</f>
        <v>GameCo</v>
      </c>
      <c r="M311" s="3" t="s">
        <v>349</v>
      </c>
      <c r="N311" s="9">
        <v>5520</v>
      </c>
      <c r="O311" s="36">
        <v>1</v>
      </c>
      <c r="P311" s="11">
        <v>5520</v>
      </c>
      <c r="Q311" s="11">
        <v>4560</v>
      </c>
      <c r="R311" s="11">
        <v>960</v>
      </c>
      <c r="S311" s="11">
        <v>331</v>
      </c>
      <c r="T311" s="11" t="str">
        <f>_xlfn.XLOOKUP(Table10[[#This Row],[Charity Association]],Table14[Charity Name],Table14[Billing Style],,,)</f>
        <v>Percentage</v>
      </c>
      <c r="U311" s="11">
        <v>337.2</v>
      </c>
      <c r="V311" s="15">
        <v>186</v>
      </c>
      <c r="W311" s="15">
        <v>96</v>
      </c>
      <c r="X311" s="11">
        <v>55.2</v>
      </c>
      <c r="Y311" s="69">
        <v>561</v>
      </c>
      <c r="Z311">
        <v>6629</v>
      </c>
      <c r="AA311" s="3">
        <f>IF(Table10[[#This Row],[Location Name]]=E310,AA310,AA310+1)</f>
        <v>1178</v>
      </c>
      <c r="AB311" s="33">
        <f>Table10[[#This Row],[Date]]+25</f>
        <v>45380</v>
      </c>
    </row>
    <row r="312" spans="1:28" ht="14.25" x14ac:dyDescent="0.45">
      <c r="A312" s="3">
        <v>304</v>
      </c>
      <c r="B31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12" s="33">
        <v>45355</v>
      </c>
      <c r="E312" s="3" t="s">
        <v>139</v>
      </c>
      <c r="F312" s="3">
        <f>_xlfn.XLOOKUP(Table10[[#This Row],[Location Name]],IBTP_Locations[Location Name],IBTP_Locations[Payee Name],"",,)</f>
        <v>0</v>
      </c>
      <c r="G312" s="3" t="s">
        <v>23</v>
      </c>
      <c r="H312" s="3" t="str">
        <f>_xlfn.XLOOKUP(Table10[[#This Row],[Location Name]],IBTP_Locations[Location Name],IBTP_Locations[Sales Rep],,,)</f>
        <v>Sarcyk, Neil</v>
      </c>
      <c r="I312" s="3" t="str">
        <f>_xlfn.XLOOKUP(Table10[[#This Row],[Location Name]],IBTP_Locations[Location Name],IBTP_Locations[Marketing Rep],,,)</f>
        <v>Greg Brown</v>
      </c>
      <c r="J312" s="11">
        <f>ROUNDDOWN(IF(Table10[[#This Row],[Marketing Rep]]=0,0,_xlfn.XLOOKUP(Table10[[#This Row],[Marketing Rep]],Table12[Name],Table12[Commission %]))*Table10[[#This Row],[Ticket Count]],2)</f>
        <v>80</v>
      </c>
      <c r="K312" s="3" t="s">
        <v>2557</v>
      </c>
      <c r="L312" s="3" t="str">
        <f>_xlfn.XLOOKUP(Table10[[#This Row],[Serial '#]],Table5[Serial '#],Table5[Supplier],,,)</f>
        <v>GameCo</v>
      </c>
      <c r="M312" s="3" t="s">
        <v>563</v>
      </c>
      <c r="N312" s="9">
        <v>4000</v>
      </c>
      <c r="O312" s="36">
        <v>1</v>
      </c>
      <c r="P312" s="11">
        <v>4000</v>
      </c>
      <c r="Q312" s="11">
        <v>3102</v>
      </c>
      <c r="R312" s="11">
        <v>898</v>
      </c>
      <c r="S312" s="11">
        <v>240</v>
      </c>
      <c r="T312" s="11" t="str">
        <f>_xlfn.XLOOKUP(Table10[[#This Row],[Charity Association]],Table14[Charity Name],Table14[Billing Style],,,)</f>
        <v>Percentage</v>
      </c>
      <c r="U312" s="11">
        <v>264</v>
      </c>
      <c r="V312" s="15">
        <v>134</v>
      </c>
      <c r="W312" s="15">
        <v>90</v>
      </c>
      <c r="X312" s="11">
        <v>40</v>
      </c>
      <c r="Y312" s="69">
        <v>5037</v>
      </c>
      <c r="Z312">
        <v>6630</v>
      </c>
      <c r="AA312" s="3">
        <f>IF(Table10[[#This Row],[Location Name]]=E311,AA311,AA311+1)</f>
        <v>1179</v>
      </c>
      <c r="AB312" s="33">
        <f>Table10[[#This Row],[Date]]+25</f>
        <v>45380</v>
      </c>
    </row>
    <row r="313" spans="1:28" ht="14.25" x14ac:dyDescent="0.45">
      <c r="A313" s="3">
        <v>305</v>
      </c>
      <c r="B31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13" s="33">
        <v>45355</v>
      </c>
      <c r="E313" s="3" t="s">
        <v>139</v>
      </c>
      <c r="F313" s="3">
        <f>_xlfn.XLOOKUP(Table10[[#This Row],[Location Name]],IBTP_Locations[Location Name],IBTP_Locations[Payee Name],"",,)</f>
        <v>0</v>
      </c>
      <c r="G313" s="3" t="s">
        <v>23</v>
      </c>
      <c r="H313" s="3" t="str">
        <f>_xlfn.XLOOKUP(Table10[[#This Row],[Location Name]],IBTP_Locations[Location Name],IBTP_Locations[Sales Rep],,,)</f>
        <v>Sarcyk, Neil</v>
      </c>
      <c r="I313" s="3" t="str">
        <f>_xlfn.XLOOKUP(Table10[[#This Row],[Location Name]],IBTP_Locations[Location Name],IBTP_Locations[Marketing Rep],,,)</f>
        <v>Greg Brown</v>
      </c>
      <c r="J313" s="11">
        <f>ROUNDDOWN(IF(Table10[[#This Row],[Marketing Rep]]=0,0,_xlfn.XLOOKUP(Table10[[#This Row],[Marketing Rep]],Table12[Name],Table12[Commission %]))*Table10[[#This Row],[Ticket Count]],2)</f>
        <v>80</v>
      </c>
      <c r="K313" s="3" t="s">
        <v>2555</v>
      </c>
      <c r="L313" s="3" t="str">
        <f>_xlfn.XLOOKUP(Table10[[#This Row],[Serial '#]],Table5[Serial '#],Table5[Supplier],,,)</f>
        <v>GameCo</v>
      </c>
      <c r="M313" s="3" t="s">
        <v>573</v>
      </c>
      <c r="N313" s="9">
        <v>4000</v>
      </c>
      <c r="O313" s="36">
        <v>1</v>
      </c>
      <c r="P313" s="11">
        <v>4000</v>
      </c>
      <c r="Q313" s="11">
        <v>3102</v>
      </c>
      <c r="R313" s="11">
        <v>898</v>
      </c>
      <c r="S313" s="11">
        <v>240</v>
      </c>
      <c r="T313" s="11" t="str">
        <f>_xlfn.XLOOKUP(Table10[[#This Row],[Charity Association]],Table14[Charity Name],Table14[Billing Style],,,)</f>
        <v>Percentage</v>
      </c>
      <c r="U313" s="11">
        <v>264</v>
      </c>
      <c r="V313" s="15">
        <v>134</v>
      </c>
      <c r="W313" s="15">
        <v>90</v>
      </c>
      <c r="X313" s="11">
        <v>40</v>
      </c>
      <c r="Y313" s="69">
        <v>5037</v>
      </c>
      <c r="Z313">
        <v>6631</v>
      </c>
      <c r="AA313" s="3">
        <f>IF(Table10[[#This Row],[Location Name]]=E312,AA312,AA312+1)</f>
        <v>1179</v>
      </c>
      <c r="AB313" s="33">
        <f>Table10[[#This Row],[Date]]+25</f>
        <v>45380</v>
      </c>
    </row>
    <row r="314" spans="1:28" ht="14.25" x14ac:dyDescent="0.45">
      <c r="A314" s="3">
        <v>306</v>
      </c>
      <c r="B31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14" s="33">
        <v>45355</v>
      </c>
      <c r="E314" s="3" t="s">
        <v>115</v>
      </c>
      <c r="F314" s="3">
        <f>_xlfn.XLOOKUP(Table10[[#This Row],[Location Name]],IBTP_Locations[Location Name],IBTP_Locations[Payee Name],"",,)</f>
        <v>0</v>
      </c>
      <c r="G314" s="3" t="s">
        <v>23</v>
      </c>
      <c r="H314" s="3" t="str">
        <f>_xlfn.XLOOKUP(Table10[[#This Row],[Location Name]],IBTP_Locations[Location Name],IBTP_Locations[Sales Rep],,,)</f>
        <v>Sarcyk, Neil</v>
      </c>
      <c r="I314" s="3">
        <f>_xlfn.XLOOKUP(Table10[[#This Row],[Location Name]],IBTP_Locations[Location Name],IBTP_Locations[Marketing Rep],,,)</f>
        <v>0</v>
      </c>
      <c r="J314" s="11">
        <f>ROUNDDOWN(IF(Table10[[#This Row],[Marketing Rep]]=0,0,_xlfn.XLOOKUP(Table10[[#This Row],[Marketing Rep]],Table12[Name],Table12[Commission %]))*Table10[[#This Row],[Ticket Count]],2)</f>
        <v>0</v>
      </c>
      <c r="K314" s="3" t="s">
        <v>1665</v>
      </c>
      <c r="L314" s="3" t="str">
        <f>_xlfn.XLOOKUP(Table10[[#This Row],[Serial '#]],Table5[Serial '#],Table5[Supplier],,,)</f>
        <v>GameCo</v>
      </c>
      <c r="M314" s="3" t="s">
        <v>589</v>
      </c>
      <c r="N314" s="9">
        <v>6320</v>
      </c>
      <c r="O314" s="36">
        <v>1</v>
      </c>
      <c r="P314" s="11">
        <v>6320</v>
      </c>
      <c r="Q314" s="11">
        <v>4745</v>
      </c>
      <c r="R314" s="11">
        <v>1575</v>
      </c>
      <c r="S314" s="11">
        <v>379</v>
      </c>
      <c r="T314" s="11" t="str">
        <f>_xlfn.XLOOKUP(Table10[[#This Row],[Charity Association]],Table14[Charity Name],Table14[Billing Style],,,)</f>
        <v>Percentage</v>
      </c>
      <c r="U314" s="11">
        <v>433.2</v>
      </c>
      <c r="V314" s="15">
        <v>212</v>
      </c>
      <c r="W314" s="15">
        <v>158</v>
      </c>
      <c r="X314" s="11">
        <v>63.2</v>
      </c>
      <c r="Y314" s="69">
        <v>3490</v>
      </c>
      <c r="Z314">
        <v>6632</v>
      </c>
      <c r="AA314" s="3">
        <f>IF(Table10[[#This Row],[Location Name]]=E313,AA313,AA313+1)</f>
        <v>1180</v>
      </c>
      <c r="AB314" s="33">
        <f>Table10[[#This Row],[Date]]+25</f>
        <v>45380</v>
      </c>
    </row>
    <row r="315" spans="1:28" ht="14.25" x14ac:dyDescent="0.45">
      <c r="A315" s="3">
        <v>307</v>
      </c>
      <c r="B31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15" s="33">
        <v>45355</v>
      </c>
      <c r="E315" s="3" t="s">
        <v>105</v>
      </c>
      <c r="F315" s="3">
        <f>_xlfn.XLOOKUP(Table10[[#This Row],[Location Name]],IBTP_Locations[Location Name],IBTP_Locations[Payee Name],"",,)</f>
        <v>0</v>
      </c>
      <c r="G315" s="3" t="s">
        <v>23</v>
      </c>
      <c r="H315" s="3" t="str">
        <f>_xlfn.XLOOKUP(Table10[[#This Row],[Location Name]],IBTP_Locations[Location Name],IBTP_Locations[Sales Rep],,,)</f>
        <v>Sarcyk, Neil</v>
      </c>
      <c r="I315" s="3" t="str">
        <f>_xlfn.XLOOKUP(Table10[[#This Row],[Location Name]],IBTP_Locations[Location Name],IBTP_Locations[Marketing Rep],,,)</f>
        <v>M Comella Enterprises</v>
      </c>
      <c r="J315" s="11">
        <f>ROUNDDOWN(IF(Table10[[#This Row],[Marketing Rep]]=0,0,_xlfn.XLOOKUP(Table10[[#This Row],[Marketing Rep]],Table12[Name],Table12[Commission %]))*Table10[[#This Row],[Ticket Count]],2)</f>
        <v>45</v>
      </c>
      <c r="K315" s="3" t="s">
        <v>3720</v>
      </c>
      <c r="L315" s="3" t="str">
        <f>_xlfn.XLOOKUP(Table10[[#This Row],[Serial '#]],Table5[Serial '#],Table5[Supplier],,,)</f>
        <v>GameCo</v>
      </c>
      <c r="M315" s="3" t="s">
        <v>352</v>
      </c>
      <c r="N315" s="9">
        <v>3000</v>
      </c>
      <c r="O315" s="36">
        <v>1</v>
      </c>
      <c r="P315" s="11">
        <v>3000</v>
      </c>
      <c r="Q315" s="11">
        <v>2250</v>
      </c>
      <c r="R315" s="11">
        <v>750</v>
      </c>
      <c r="S315" s="11">
        <v>180</v>
      </c>
      <c r="T315" s="11" t="str">
        <f>_xlfn.XLOOKUP(Table10[[#This Row],[Charity Association]],Table14[Charity Name],Table14[Billing Style],,,)</f>
        <v>Percentage</v>
      </c>
      <c r="U315" s="11">
        <v>207</v>
      </c>
      <c r="V315" s="15">
        <v>102</v>
      </c>
      <c r="W315" s="15">
        <v>75</v>
      </c>
      <c r="X315" s="11">
        <v>30</v>
      </c>
      <c r="Y315" s="69">
        <v>264</v>
      </c>
      <c r="Z315">
        <v>6633</v>
      </c>
      <c r="AA315" s="3">
        <f>IF(Table10[[#This Row],[Location Name]]=E314,AA314,AA314+1)</f>
        <v>1181</v>
      </c>
      <c r="AB315" s="33">
        <f>Table10[[#This Row],[Date]]+25</f>
        <v>45380</v>
      </c>
    </row>
    <row r="316" spans="1:28" ht="14.25" x14ac:dyDescent="0.45">
      <c r="A316" s="3">
        <v>308</v>
      </c>
      <c r="B31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16" s="33">
        <v>45355</v>
      </c>
      <c r="E316" s="3" t="s">
        <v>105</v>
      </c>
      <c r="F316" s="3">
        <f>_xlfn.XLOOKUP(Table10[[#This Row],[Location Name]],IBTP_Locations[Location Name],IBTP_Locations[Payee Name],"",,)</f>
        <v>0</v>
      </c>
      <c r="G316" s="3" t="s">
        <v>23</v>
      </c>
      <c r="H316" s="3" t="str">
        <f>_xlfn.XLOOKUP(Table10[[#This Row],[Location Name]],IBTP_Locations[Location Name],IBTP_Locations[Sales Rep],,,)</f>
        <v>Sarcyk, Neil</v>
      </c>
      <c r="I316" s="3" t="str">
        <f>_xlfn.XLOOKUP(Table10[[#This Row],[Location Name]],IBTP_Locations[Location Name],IBTP_Locations[Marketing Rep],,,)</f>
        <v>M Comella Enterprises</v>
      </c>
      <c r="J316" s="11">
        <f>ROUNDDOWN(IF(Table10[[#This Row],[Marketing Rep]]=0,0,_xlfn.XLOOKUP(Table10[[#This Row],[Marketing Rep]],Table12[Name],Table12[Commission %]))*Table10[[#This Row],[Ticket Count]],2)</f>
        <v>82.8</v>
      </c>
      <c r="K316" s="3" t="s">
        <v>2408</v>
      </c>
      <c r="L316" s="3" t="str">
        <f>_xlfn.XLOOKUP(Table10[[#This Row],[Serial '#]],Table5[Serial '#],Table5[Supplier],,,)</f>
        <v>GameCo</v>
      </c>
      <c r="M316" s="3" t="s">
        <v>349</v>
      </c>
      <c r="N316" s="9">
        <v>5520</v>
      </c>
      <c r="O316" s="36">
        <v>1</v>
      </c>
      <c r="P316" s="11">
        <v>5520</v>
      </c>
      <c r="Q316" s="11">
        <v>4560</v>
      </c>
      <c r="R316" s="11">
        <v>960</v>
      </c>
      <c r="S316" s="11">
        <v>331</v>
      </c>
      <c r="T316" s="11" t="str">
        <f>_xlfn.XLOOKUP(Table10[[#This Row],[Charity Association]],Table14[Charity Name],Table14[Billing Style],,,)</f>
        <v>Percentage</v>
      </c>
      <c r="U316" s="11">
        <v>337.2</v>
      </c>
      <c r="V316" s="15">
        <v>186</v>
      </c>
      <c r="W316" s="15">
        <v>96</v>
      </c>
      <c r="X316" s="11">
        <v>55.2</v>
      </c>
      <c r="Y316" s="69">
        <v>264</v>
      </c>
      <c r="Z316">
        <v>6634</v>
      </c>
      <c r="AA316" s="3">
        <f>IF(Table10[[#This Row],[Location Name]]=E315,AA315,AA315+1)</f>
        <v>1181</v>
      </c>
      <c r="AB316" s="33">
        <f>Table10[[#This Row],[Date]]+25</f>
        <v>45380</v>
      </c>
    </row>
    <row r="317" spans="1:28" ht="14.25" x14ac:dyDescent="0.45">
      <c r="A317" s="3">
        <v>309</v>
      </c>
      <c r="B31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17" s="33">
        <v>45355</v>
      </c>
      <c r="E317" s="3" t="s">
        <v>103</v>
      </c>
      <c r="F317" s="3">
        <f>_xlfn.XLOOKUP(Table10[[#This Row],[Location Name]],IBTP_Locations[Location Name],IBTP_Locations[Payee Name],"",,)</f>
        <v>0</v>
      </c>
      <c r="G317" s="3" t="s">
        <v>23</v>
      </c>
      <c r="H317" s="3" t="str">
        <f>_xlfn.XLOOKUP(Table10[[#This Row],[Location Name]],IBTP_Locations[Location Name],IBTP_Locations[Sales Rep],,,)</f>
        <v>Sarcyk, Neil</v>
      </c>
      <c r="I317" s="3">
        <f>_xlfn.XLOOKUP(Table10[[#This Row],[Location Name]],IBTP_Locations[Location Name],IBTP_Locations[Marketing Rep],,,)</f>
        <v>0</v>
      </c>
      <c r="J317" s="11">
        <f>ROUNDDOWN(IF(Table10[[#This Row],[Marketing Rep]]=0,0,_xlfn.XLOOKUP(Table10[[#This Row],[Marketing Rep]],Table12[Name],Table12[Commission %]))*Table10[[#This Row],[Ticket Count]],2)</f>
        <v>0</v>
      </c>
      <c r="K317" s="3" t="s">
        <v>1664</v>
      </c>
      <c r="L317" s="3" t="str">
        <f>_xlfn.XLOOKUP(Table10[[#This Row],[Serial '#]],Table5[Serial '#],Table5[Supplier],,,)</f>
        <v>GameCo</v>
      </c>
      <c r="M317" s="3" t="s">
        <v>583</v>
      </c>
      <c r="N317" s="9">
        <v>6320</v>
      </c>
      <c r="O317" s="36">
        <v>1</v>
      </c>
      <c r="P317" s="11">
        <v>6320</v>
      </c>
      <c r="Q317" s="11">
        <v>4745</v>
      </c>
      <c r="R317" s="11">
        <v>1575</v>
      </c>
      <c r="S317" s="11">
        <v>379</v>
      </c>
      <c r="T317" s="11" t="str">
        <f>_xlfn.XLOOKUP(Table10[[#This Row],[Charity Association]],Table14[Charity Name],Table14[Billing Style],,,)</f>
        <v>Percentage</v>
      </c>
      <c r="U317" s="11">
        <v>433.2</v>
      </c>
      <c r="V317" s="15">
        <v>212</v>
      </c>
      <c r="W317" s="15">
        <v>158</v>
      </c>
      <c r="X317" s="11">
        <v>63.2</v>
      </c>
      <c r="Y317" s="69">
        <v>1517</v>
      </c>
      <c r="Z317">
        <v>6635</v>
      </c>
      <c r="AA317" s="3">
        <f>IF(Table10[[#This Row],[Location Name]]=E316,AA316,AA316+1)</f>
        <v>1182</v>
      </c>
      <c r="AB317" s="33">
        <f>Table10[[#This Row],[Date]]+25</f>
        <v>45380</v>
      </c>
    </row>
    <row r="318" spans="1:28" ht="14.25" x14ac:dyDescent="0.45">
      <c r="A318" s="3">
        <v>310</v>
      </c>
      <c r="B31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18" s="33">
        <v>45355</v>
      </c>
      <c r="E318" s="3" t="s">
        <v>99</v>
      </c>
      <c r="F318" s="3">
        <f>_xlfn.XLOOKUP(Table10[[#This Row],[Location Name]],IBTP_Locations[Location Name],IBTP_Locations[Payee Name],"",,)</f>
        <v>0</v>
      </c>
      <c r="G318" s="3" t="s">
        <v>23</v>
      </c>
      <c r="H318" s="3" t="str">
        <f>_xlfn.XLOOKUP(Table10[[#This Row],[Location Name]],IBTP_Locations[Location Name],IBTP_Locations[Sales Rep],,,)</f>
        <v>Sarcyk, Neil</v>
      </c>
      <c r="I318" s="3">
        <f>_xlfn.XLOOKUP(Table10[[#This Row],[Location Name]],IBTP_Locations[Location Name],IBTP_Locations[Marketing Rep],,,)</f>
        <v>0</v>
      </c>
      <c r="J318" s="11">
        <f>ROUNDDOWN(IF(Table10[[#This Row],[Marketing Rep]]=0,0,_xlfn.XLOOKUP(Table10[[#This Row],[Marketing Rep]],Table12[Name],Table12[Commission %]))*Table10[[#This Row],[Ticket Count]],2)</f>
        <v>0</v>
      </c>
      <c r="K318" s="3" t="s">
        <v>2410</v>
      </c>
      <c r="L318" s="3" t="str">
        <f>_xlfn.XLOOKUP(Table10[[#This Row],[Serial '#]],Table5[Serial '#],Table5[Supplier],,,)</f>
        <v>GameCo</v>
      </c>
      <c r="M318" s="3" t="s">
        <v>349</v>
      </c>
      <c r="N318" s="9">
        <v>5520</v>
      </c>
      <c r="O318" s="36">
        <v>1</v>
      </c>
      <c r="P318" s="11">
        <v>5520</v>
      </c>
      <c r="Q318" s="11">
        <v>4560</v>
      </c>
      <c r="R318" s="11">
        <v>960</v>
      </c>
      <c r="S318" s="11">
        <v>331</v>
      </c>
      <c r="T318" s="11" t="str">
        <f>_xlfn.XLOOKUP(Table10[[#This Row],[Charity Association]],Table14[Charity Name],Table14[Billing Style],,,)</f>
        <v>Percentage</v>
      </c>
      <c r="U318" s="11">
        <v>337.2</v>
      </c>
      <c r="V318" s="15">
        <v>186</v>
      </c>
      <c r="W318" s="15">
        <v>96</v>
      </c>
      <c r="X318" s="11">
        <v>55.2</v>
      </c>
      <c r="Y318" s="69">
        <v>38626828</v>
      </c>
      <c r="Z318">
        <v>6638</v>
      </c>
      <c r="AA318" s="3">
        <f>IF(Table10[[#This Row],[Location Name]]=E317,AA317,AA317+1)</f>
        <v>1183</v>
      </c>
      <c r="AB318" s="33">
        <f>Table10[[#This Row],[Date]]+25</f>
        <v>45380</v>
      </c>
    </row>
    <row r="319" spans="1:28" ht="14.25" x14ac:dyDescent="0.45">
      <c r="A319" s="3">
        <v>311</v>
      </c>
      <c r="B31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19" s="33">
        <v>45355</v>
      </c>
      <c r="E319" s="3" t="s">
        <v>93</v>
      </c>
      <c r="F319" s="3">
        <f>_xlfn.XLOOKUP(Table10[[#This Row],[Location Name]],IBTP_Locations[Location Name],IBTP_Locations[Payee Name],"",,)</f>
        <v>0</v>
      </c>
      <c r="G319" s="3" t="s">
        <v>23</v>
      </c>
      <c r="H319" s="3" t="str">
        <f>_xlfn.XLOOKUP(Table10[[#This Row],[Location Name]],IBTP_Locations[Location Name],IBTP_Locations[Sales Rep],,,)</f>
        <v>Sarcyk, Neil</v>
      </c>
      <c r="I319" s="3">
        <f>_xlfn.XLOOKUP(Table10[[#This Row],[Location Name]],IBTP_Locations[Location Name],IBTP_Locations[Marketing Rep],,,)</f>
        <v>0</v>
      </c>
      <c r="J319" s="11">
        <f>ROUNDDOWN(IF(Table10[[#This Row],[Marketing Rep]]=0,0,_xlfn.XLOOKUP(Table10[[#This Row],[Marketing Rep]],Table12[Name],Table12[Commission %]))*Table10[[#This Row],[Ticket Count]],2)</f>
        <v>0</v>
      </c>
      <c r="K319" s="3" t="s">
        <v>3721</v>
      </c>
      <c r="L319" s="3" t="str">
        <f>_xlfn.XLOOKUP(Table10[[#This Row],[Serial '#]],Table5[Serial '#],Table5[Supplier],,,)</f>
        <v>GameCo</v>
      </c>
      <c r="M319" s="3" t="s">
        <v>352</v>
      </c>
      <c r="N319" s="9">
        <v>3000</v>
      </c>
      <c r="O319" s="36">
        <v>1</v>
      </c>
      <c r="P319" s="11">
        <v>3000</v>
      </c>
      <c r="Q319" s="11">
        <v>2250</v>
      </c>
      <c r="R319" s="11">
        <v>750</v>
      </c>
      <c r="S319" s="11">
        <v>180</v>
      </c>
      <c r="T319" s="11" t="str">
        <f>_xlfn.XLOOKUP(Table10[[#This Row],[Charity Association]],Table14[Charity Name],Table14[Billing Style],,,)</f>
        <v>Percentage</v>
      </c>
      <c r="U319" s="11">
        <v>207</v>
      </c>
      <c r="V319" s="15">
        <v>102</v>
      </c>
      <c r="W319" s="15">
        <v>75</v>
      </c>
      <c r="X319" s="11">
        <v>30</v>
      </c>
      <c r="Y319" s="69">
        <v>38625829</v>
      </c>
      <c r="Z319">
        <v>6639</v>
      </c>
      <c r="AA319" s="3">
        <f>IF(Table10[[#This Row],[Location Name]]=E318,AA318,AA318+1)</f>
        <v>1184</v>
      </c>
      <c r="AB319" s="33">
        <f>Table10[[#This Row],[Date]]+25</f>
        <v>45380</v>
      </c>
    </row>
    <row r="320" spans="1:28" ht="14.25" x14ac:dyDescent="0.45">
      <c r="A320" s="3">
        <v>312</v>
      </c>
      <c r="B32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20" s="33">
        <v>45355</v>
      </c>
      <c r="E320" s="3" t="s">
        <v>151</v>
      </c>
      <c r="F320" s="3">
        <f>_xlfn.XLOOKUP(Table10[[#This Row],[Location Name]],IBTP_Locations[Location Name],IBTP_Locations[Payee Name],"",,)</f>
        <v>0</v>
      </c>
      <c r="G320" s="3" t="s">
        <v>23</v>
      </c>
      <c r="H320" s="3" t="str">
        <f>_xlfn.XLOOKUP(Table10[[#This Row],[Location Name]],IBTP_Locations[Location Name],IBTP_Locations[Sales Rep],,,)</f>
        <v>Reese, Aaron J</v>
      </c>
      <c r="I320" s="3">
        <f>_xlfn.XLOOKUP(Table10[[#This Row],[Location Name]],IBTP_Locations[Location Name],IBTP_Locations[Marketing Rep],,,)</f>
        <v>0</v>
      </c>
      <c r="J320" s="11">
        <f>ROUNDDOWN(IF(Table10[[#This Row],[Marketing Rep]]=0,0,_xlfn.XLOOKUP(Table10[[#This Row],[Marketing Rep]],Table12[Name],Table12[Commission %]))*Table10[[#This Row],[Ticket Count]],2)</f>
        <v>0</v>
      </c>
      <c r="K320" s="3" t="s">
        <v>2413</v>
      </c>
      <c r="L320" s="3" t="str">
        <f>_xlfn.XLOOKUP(Table10[[#This Row],[Serial '#]],Table5[Serial '#],Table5[Supplier],,,)</f>
        <v>GameCo</v>
      </c>
      <c r="M320" s="3" t="s">
        <v>607</v>
      </c>
      <c r="N320" s="9">
        <v>6320</v>
      </c>
      <c r="O320" s="36">
        <v>1</v>
      </c>
      <c r="P320" s="11">
        <v>6320</v>
      </c>
      <c r="Q320" s="11">
        <v>4745</v>
      </c>
      <c r="R320" s="11">
        <v>1575</v>
      </c>
      <c r="S320" s="11">
        <v>379</v>
      </c>
      <c r="T320" s="11" t="str">
        <f>_xlfn.XLOOKUP(Table10[[#This Row],[Charity Association]],Table14[Charity Name],Table14[Billing Style],,,)</f>
        <v>Percentage</v>
      </c>
      <c r="U320" s="11">
        <v>433.2</v>
      </c>
      <c r="V320" s="15">
        <v>212</v>
      </c>
      <c r="W320" s="15">
        <v>158</v>
      </c>
      <c r="X320" s="11">
        <v>63.2</v>
      </c>
      <c r="Y320" s="69">
        <v>5076</v>
      </c>
      <c r="Z320">
        <v>6661</v>
      </c>
      <c r="AA320" s="3">
        <f>IF(Table10[[#This Row],[Location Name]]=E319,AA319,AA319+1)</f>
        <v>1185</v>
      </c>
      <c r="AB320" s="33">
        <f>Table10[[#This Row],[Date]]+25</f>
        <v>45380</v>
      </c>
    </row>
    <row r="321" spans="1:28" ht="14.25" x14ac:dyDescent="0.45">
      <c r="A321" s="3">
        <v>313</v>
      </c>
      <c r="B32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21" s="33">
        <v>45355</v>
      </c>
      <c r="E321" s="3" t="s">
        <v>155</v>
      </c>
      <c r="F321" s="3" t="str">
        <f>_xlfn.XLOOKUP(Table10[[#This Row],[Location Name]],IBTP_Locations[Location Name],IBTP_Locations[Payee Name],"",,)</f>
        <v>Melron Inc DBA Mulligans</v>
      </c>
      <c r="G321" s="3" t="s">
        <v>27</v>
      </c>
      <c r="H321" s="3" t="str">
        <f>_xlfn.XLOOKUP(Table10[[#This Row],[Location Name]],IBTP_Locations[Location Name],IBTP_Locations[Sales Rep],,,)</f>
        <v>Sarcyk, Neil</v>
      </c>
      <c r="I321" s="3">
        <f>_xlfn.XLOOKUP(Table10[[#This Row],[Location Name]],IBTP_Locations[Location Name],IBTP_Locations[Marketing Rep],,,)</f>
        <v>0</v>
      </c>
      <c r="J321" s="11">
        <f>ROUNDDOWN(IF(Table10[[#This Row],[Marketing Rep]]=0,0,_xlfn.XLOOKUP(Table10[[#This Row],[Marketing Rep]],Table12[Name],Table12[Commission %]))*Table10[[#This Row],[Ticket Count]],2)</f>
        <v>0</v>
      </c>
      <c r="K321" s="3" t="s">
        <v>2409</v>
      </c>
      <c r="L321" s="3" t="str">
        <f>_xlfn.XLOOKUP(Table10[[#This Row],[Serial '#]],Table5[Serial '#],Table5[Supplier],,,)</f>
        <v>GameCo</v>
      </c>
      <c r="M321" s="3" t="s">
        <v>349</v>
      </c>
      <c r="N321" s="9">
        <v>5520</v>
      </c>
      <c r="O321" s="36">
        <v>1</v>
      </c>
      <c r="P321" s="11">
        <v>5520</v>
      </c>
      <c r="Q321" s="11">
        <v>4560</v>
      </c>
      <c r="R321" s="11">
        <v>960</v>
      </c>
      <c r="S321" s="11">
        <v>331</v>
      </c>
      <c r="T321" s="11" t="str">
        <f>_xlfn.XLOOKUP(Table10[[#This Row],[Charity Association]],Table14[Charity Name],Table14[Billing Style],,,)</f>
        <v>Flat Per Ticket</v>
      </c>
      <c r="U321" s="11">
        <v>358.8</v>
      </c>
      <c r="V321" s="15">
        <v>186</v>
      </c>
      <c r="W321" s="15">
        <v>172.8</v>
      </c>
      <c r="X321" s="11"/>
      <c r="Y321" s="69">
        <v>2834</v>
      </c>
      <c r="Z321">
        <v>10034</v>
      </c>
      <c r="AA321" s="3">
        <f>IF(Table10[[#This Row],[Location Name]]=E320,AA320,AA320+1)</f>
        <v>1186</v>
      </c>
      <c r="AB321" s="33">
        <f>Table10[[#This Row],[Date]]+25</f>
        <v>45380</v>
      </c>
    </row>
    <row r="322" spans="1:28" ht="14.25" x14ac:dyDescent="0.45">
      <c r="A322" s="3">
        <v>314</v>
      </c>
      <c r="B32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22" s="33">
        <v>45356</v>
      </c>
      <c r="E322" s="3" t="s">
        <v>273</v>
      </c>
      <c r="F322" s="3">
        <f>_xlfn.XLOOKUP(Table10[[#This Row],[Location Name]],IBTP_Locations[Location Name],IBTP_Locations[Payee Name],"",,)</f>
        <v>0</v>
      </c>
      <c r="G322" s="3" t="s">
        <v>28</v>
      </c>
      <c r="H322" s="3" t="str">
        <f>_xlfn.XLOOKUP(Table10[[#This Row],[Location Name]],IBTP_Locations[Location Name],IBTP_Locations[Sales Rep],,,)</f>
        <v>Sarcyk, Neil</v>
      </c>
      <c r="I322" s="3">
        <f>_xlfn.XLOOKUP(Table10[[#This Row],[Location Name]],IBTP_Locations[Location Name],IBTP_Locations[Marketing Rep],,,)</f>
        <v>0</v>
      </c>
      <c r="J322" s="11">
        <f>ROUNDDOWN(IF(Table10[[#This Row],[Marketing Rep]]=0,0,_xlfn.XLOOKUP(Table10[[#This Row],[Marketing Rep]],Table12[Name],Table12[Commission %]))*Table10[[#This Row],[Ticket Count]],2)</f>
        <v>0</v>
      </c>
      <c r="K322" s="3" t="s">
        <v>2416</v>
      </c>
      <c r="L322" s="3" t="str">
        <f>_xlfn.XLOOKUP(Table10[[#This Row],[Serial '#]],Table5[Serial '#],Table5[Supplier],,,)</f>
        <v>GameCo</v>
      </c>
      <c r="M322" s="3" t="s">
        <v>349</v>
      </c>
      <c r="N322" s="9">
        <v>5520</v>
      </c>
      <c r="O322" s="36">
        <v>1</v>
      </c>
      <c r="P322" s="11">
        <v>5520</v>
      </c>
      <c r="Q322" s="11">
        <v>4560</v>
      </c>
      <c r="R322" s="11">
        <v>960</v>
      </c>
      <c r="S322" s="11">
        <v>331</v>
      </c>
      <c r="T322" s="11" t="str">
        <f>_xlfn.XLOOKUP(Table10[[#This Row],[Charity Association]],Table14[Charity Name],Table14[Billing Style],,,)</f>
        <v>Flat Per Ticket</v>
      </c>
      <c r="U322" s="11">
        <v>358.8</v>
      </c>
      <c r="V322" s="15">
        <v>186</v>
      </c>
      <c r="W322" s="15">
        <v>172.8</v>
      </c>
      <c r="X322" s="11"/>
      <c r="Y322" s="69">
        <v>28089</v>
      </c>
      <c r="Z322">
        <v>3002</v>
      </c>
      <c r="AA322" s="3">
        <f>IF(Table10[[#This Row],[Location Name]]=E321,AA321,AA321+1)</f>
        <v>1187</v>
      </c>
      <c r="AB322" s="33">
        <f>Table10[[#This Row],[Date]]+25</f>
        <v>45381</v>
      </c>
    </row>
    <row r="323" spans="1:28" ht="14.25" x14ac:dyDescent="0.45">
      <c r="A323" s="3">
        <v>315</v>
      </c>
      <c r="B32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23" s="33">
        <v>45356</v>
      </c>
      <c r="E323" s="3" t="s">
        <v>217</v>
      </c>
      <c r="F323" s="3">
        <f>_xlfn.XLOOKUP(Table10[[#This Row],[Location Name]],IBTP_Locations[Location Name],IBTP_Locations[Payee Name],"",,)</f>
        <v>0</v>
      </c>
      <c r="G323" s="3" t="s">
        <v>23</v>
      </c>
      <c r="H323" s="3" t="str">
        <f>_xlfn.XLOOKUP(Table10[[#This Row],[Location Name]],IBTP_Locations[Location Name],IBTP_Locations[Sales Rep],,,)</f>
        <v>Sarcyk, Neil</v>
      </c>
      <c r="I323" s="3">
        <f>_xlfn.XLOOKUP(Table10[[#This Row],[Location Name]],IBTP_Locations[Location Name],IBTP_Locations[Marketing Rep],,,)</f>
        <v>0</v>
      </c>
      <c r="J323" s="11">
        <f>ROUNDDOWN(IF(Table10[[#This Row],[Marketing Rep]]=0,0,_xlfn.XLOOKUP(Table10[[#This Row],[Marketing Rep]],Table12[Name],Table12[Commission %]))*Table10[[#This Row],[Ticket Count]],2)</f>
        <v>0</v>
      </c>
      <c r="K323" s="3" t="s">
        <v>2417</v>
      </c>
      <c r="L323" s="3" t="str">
        <f>_xlfn.XLOOKUP(Table10[[#This Row],[Serial '#]],Table5[Serial '#],Table5[Supplier],,,)</f>
        <v>GameCo</v>
      </c>
      <c r="M323" s="3" t="s">
        <v>613</v>
      </c>
      <c r="N323" s="9">
        <v>4560</v>
      </c>
      <c r="O323" s="36">
        <v>1</v>
      </c>
      <c r="P323" s="11">
        <v>4560</v>
      </c>
      <c r="Q323" s="11">
        <v>3460</v>
      </c>
      <c r="R323" s="11">
        <v>1100</v>
      </c>
      <c r="S323" s="11">
        <v>273</v>
      </c>
      <c r="T323" s="11" t="str">
        <f>_xlfn.XLOOKUP(Table10[[#This Row],[Charity Association]],Table14[Charity Name],Table14[Billing Style],,,)</f>
        <v>Percentage</v>
      </c>
      <c r="U323" s="11">
        <v>301.60000000000002</v>
      </c>
      <c r="V323" s="15">
        <v>146</v>
      </c>
      <c r="W323" s="15">
        <v>110</v>
      </c>
      <c r="X323" s="11">
        <v>45.6</v>
      </c>
      <c r="Y323" s="69">
        <v>2617</v>
      </c>
      <c r="Z323">
        <v>6637</v>
      </c>
      <c r="AA323" s="3">
        <f>IF(Table10[[#This Row],[Location Name]]=E322,AA322,AA322+1)</f>
        <v>1188</v>
      </c>
      <c r="AB323" s="33">
        <f>Table10[[#This Row],[Date]]+25</f>
        <v>45381</v>
      </c>
    </row>
    <row r="324" spans="1:28" ht="14.25" x14ac:dyDescent="0.45">
      <c r="A324" s="3">
        <v>316</v>
      </c>
      <c r="B32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24" s="33">
        <v>45356</v>
      </c>
      <c r="E324" s="3" t="s">
        <v>179</v>
      </c>
      <c r="F324" s="3">
        <f>_xlfn.XLOOKUP(Table10[[#This Row],[Location Name]],IBTP_Locations[Location Name],IBTP_Locations[Payee Name],"",,)</f>
        <v>0</v>
      </c>
      <c r="G324" s="3" t="s">
        <v>27</v>
      </c>
      <c r="H324" s="3" t="str">
        <f>_xlfn.XLOOKUP(Table10[[#This Row],[Location Name]],IBTP_Locations[Location Name],IBTP_Locations[Sales Rep],,,)</f>
        <v>Sarcyk, Neil</v>
      </c>
      <c r="I324" s="3">
        <f>_xlfn.XLOOKUP(Table10[[#This Row],[Location Name]],IBTP_Locations[Location Name],IBTP_Locations[Marketing Rep],,,)</f>
        <v>0</v>
      </c>
      <c r="J324" s="11">
        <f>ROUNDDOWN(IF(Table10[[#This Row],[Marketing Rep]]=0,0,_xlfn.XLOOKUP(Table10[[#This Row],[Marketing Rep]],Table12[Name],Table12[Commission %]))*Table10[[#This Row],[Ticket Count]],2)</f>
        <v>0</v>
      </c>
      <c r="K324" s="3" t="s">
        <v>2418</v>
      </c>
      <c r="L324" s="3" t="str">
        <f>_xlfn.XLOOKUP(Table10[[#This Row],[Serial '#]],Table5[Serial '#],Table5[Supplier],,,)</f>
        <v>GameCo</v>
      </c>
      <c r="M324" s="3" t="s">
        <v>607</v>
      </c>
      <c r="N324" s="9">
        <v>6320</v>
      </c>
      <c r="O324" s="36">
        <v>1</v>
      </c>
      <c r="P324" s="11">
        <v>6320</v>
      </c>
      <c r="Q324" s="11">
        <v>4745</v>
      </c>
      <c r="R324" s="11">
        <v>1575</v>
      </c>
      <c r="S324" s="11">
        <v>379</v>
      </c>
      <c r="T324" s="11" t="str">
        <f>_xlfn.XLOOKUP(Table10[[#This Row],[Charity Association]],Table14[Charity Name],Table14[Billing Style],,,)</f>
        <v>Flat Per Ticket</v>
      </c>
      <c r="U324" s="11">
        <v>410.8</v>
      </c>
      <c r="V324" s="15">
        <v>212</v>
      </c>
      <c r="W324" s="15">
        <v>198.8</v>
      </c>
      <c r="X324" s="11"/>
      <c r="Y324" s="69">
        <v>406500500029</v>
      </c>
      <c r="Z324">
        <v>10037</v>
      </c>
      <c r="AA324" s="3">
        <f>IF(Table10[[#This Row],[Location Name]]=E323,AA323,AA323+1)</f>
        <v>1189</v>
      </c>
      <c r="AB324" s="33">
        <f>Table10[[#This Row],[Date]]+25</f>
        <v>45381</v>
      </c>
    </row>
    <row r="325" spans="1:28" ht="14.25" x14ac:dyDescent="0.45">
      <c r="A325" s="3">
        <v>317</v>
      </c>
      <c r="B32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25" s="33">
        <v>45356</v>
      </c>
      <c r="E325" s="3" t="s">
        <v>179</v>
      </c>
      <c r="F325" s="3">
        <f>_xlfn.XLOOKUP(Table10[[#This Row],[Location Name]],IBTP_Locations[Location Name],IBTP_Locations[Payee Name],"",,)</f>
        <v>0</v>
      </c>
      <c r="G325" s="3" t="s">
        <v>27</v>
      </c>
      <c r="H325" s="3" t="str">
        <f>_xlfn.XLOOKUP(Table10[[#This Row],[Location Name]],IBTP_Locations[Location Name],IBTP_Locations[Sales Rep],,,)</f>
        <v>Sarcyk, Neil</v>
      </c>
      <c r="I325" s="3">
        <f>_xlfn.XLOOKUP(Table10[[#This Row],[Location Name]],IBTP_Locations[Location Name],IBTP_Locations[Marketing Rep],,,)</f>
        <v>0</v>
      </c>
      <c r="J325" s="11">
        <f>ROUNDDOWN(IF(Table10[[#This Row],[Marketing Rep]]=0,0,_xlfn.XLOOKUP(Table10[[#This Row],[Marketing Rep]],Table12[Name],Table12[Commission %]))*Table10[[#This Row],[Ticket Count]],2)</f>
        <v>0</v>
      </c>
      <c r="K325" s="3" t="s">
        <v>2419</v>
      </c>
      <c r="L325" s="3" t="str">
        <f>_xlfn.XLOOKUP(Table10[[#This Row],[Serial '#]],Table5[Serial '#],Table5[Supplier],,,)</f>
        <v>GameCo</v>
      </c>
      <c r="M325" s="3" t="s">
        <v>3743</v>
      </c>
      <c r="N325" s="9">
        <v>6320</v>
      </c>
      <c r="O325" s="36">
        <v>1</v>
      </c>
      <c r="P325" s="11">
        <v>6320</v>
      </c>
      <c r="Q325" s="11">
        <v>4745</v>
      </c>
      <c r="R325" s="11">
        <v>1575</v>
      </c>
      <c r="S325" s="11">
        <v>379</v>
      </c>
      <c r="T325" s="11" t="str">
        <f>_xlfn.XLOOKUP(Table10[[#This Row],[Charity Association]],Table14[Charity Name],Table14[Billing Style],,,)</f>
        <v>Flat Per Ticket</v>
      </c>
      <c r="U325" s="11">
        <v>410.8</v>
      </c>
      <c r="V325" s="15">
        <v>212</v>
      </c>
      <c r="W325" s="15">
        <v>198.8</v>
      </c>
      <c r="X325" s="11"/>
      <c r="Y325" s="69">
        <v>406500500029</v>
      </c>
      <c r="Z325">
        <v>10038</v>
      </c>
      <c r="AA325" s="3">
        <f>IF(Table10[[#This Row],[Location Name]]=E324,AA324,AA324+1)</f>
        <v>1189</v>
      </c>
      <c r="AB325" s="33">
        <f>Table10[[#This Row],[Date]]+25</f>
        <v>45381</v>
      </c>
    </row>
    <row r="326" spans="1:28" ht="14.25" x14ac:dyDescent="0.45">
      <c r="A326" s="3">
        <v>318</v>
      </c>
      <c r="B32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26" s="33">
        <v>45356</v>
      </c>
      <c r="E326" s="3" t="s">
        <v>179</v>
      </c>
      <c r="F326" s="3">
        <f>_xlfn.XLOOKUP(Table10[[#This Row],[Location Name]],IBTP_Locations[Location Name],IBTP_Locations[Payee Name],"",,)</f>
        <v>0</v>
      </c>
      <c r="G326" s="3" t="s">
        <v>27</v>
      </c>
      <c r="H326" s="3" t="str">
        <f>_xlfn.XLOOKUP(Table10[[#This Row],[Location Name]],IBTP_Locations[Location Name],IBTP_Locations[Sales Rep],,,)</f>
        <v>Sarcyk, Neil</v>
      </c>
      <c r="I326" s="3">
        <f>_xlfn.XLOOKUP(Table10[[#This Row],[Location Name]],IBTP_Locations[Location Name],IBTP_Locations[Marketing Rep],,,)</f>
        <v>0</v>
      </c>
      <c r="J326" s="11">
        <f>ROUNDDOWN(IF(Table10[[#This Row],[Marketing Rep]]=0,0,_xlfn.XLOOKUP(Table10[[#This Row],[Marketing Rep]],Table12[Name],Table12[Commission %]))*Table10[[#This Row],[Ticket Count]],2)</f>
        <v>0</v>
      </c>
      <c r="K326" s="3" t="s">
        <v>2420</v>
      </c>
      <c r="L326" s="3" t="str">
        <f>_xlfn.XLOOKUP(Table10[[#This Row],[Serial '#]],Table5[Serial '#],Table5[Supplier],,,)</f>
        <v>GameCo</v>
      </c>
      <c r="M326" s="3" t="s">
        <v>583</v>
      </c>
      <c r="N326" s="9">
        <v>6320</v>
      </c>
      <c r="O326" s="36">
        <v>1</v>
      </c>
      <c r="P326" s="11">
        <v>6320</v>
      </c>
      <c r="Q326" s="11">
        <v>4745</v>
      </c>
      <c r="R326" s="11">
        <v>1575</v>
      </c>
      <c r="S326" s="11">
        <v>379</v>
      </c>
      <c r="T326" s="11" t="str">
        <f>_xlfn.XLOOKUP(Table10[[#This Row],[Charity Association]],Table14[Charity Name],Table14[Billing Style],,,)</f>
        <v>Flat Per Ticket</v>
      </c>
      <c r="U326" s="11">
        <v>410.8</v>
      </c>
      <c r="V326" s="15">
        <v>212</v>
      </c>
      <c r="W326" s="15">
        <v>198.8</v>
      </c>
      <c r="X326" s="11"/>
      <c r="Y326" s="69">
        <v>406500500029</v>
      </c>
      <c r="Z326">
        <v>10039</v>
      </c>
      <c r="AA326" s="3">
        <f>IF(Table10[[#This Row],[Location Name]]=E325,AA325,AA325+1)</f>
        <v>1189</v>
      </c>
      <c r="AB326" s="33">
        <f>Table10[[#This Row],[Date]]+25</f>
        <v>45381</v>
      </c>
    </row>
    <row r="327" spans="1:28" ht="14.25" x14ac:dyDescent="0.45">
      <c r="A327" s="3">
        <v>319</v>
      </c>
      <c r="B32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27" s="33">
        <v>45356</v>
      </c>
      <c r="E327" s="3" t="s">
        <v>121</v>
      </c>
      <c r="F327" s="3">
        <f>_xlfn.XLOOKUP(Table10[[#This Row],[Location Name]],IBTP_Locations[Location Name],IBTP_Locations[Payee Name],"",,)</f>
        <v>0</v>
      </c>
      <c r="G327" s="3" t="s">
        <v>27</v>
      </c>
      <c r="H327" s="3" t="str">
        <f>_xlfn.XLOOKUP(Table10[[#This Row],[Location Name]],IBTP_Locations[Location Name],IBTP_Locations[Sales Rep],,,)</f>
        <v>Sarcyk, Neil</v>
      </c>
      <c r="I327" s="3">
        <f>_xlfn.XLOOKUP(Table10[[#This Row],[Location Name]],IBTP_Locations[Location Name],IBTP_Locations[Marketing Rep],,,)</f>
        <v>0</v>
      </c>
      <c r="J327" s="11">
        <f>ROUNDDOWN(IF(Table10[[#This Row],[Marketing Rep]]=0,0,_xlfn.XLOOKUP(Table10[[#This Row],[Marketing Rep]],Table12[Name],Table12[Commission %]))*Table10[[#This Row],[Ticket Count]],2)</f>
        <v>0</v>
      </c>
      <c r="K327" s="3" t="s">
        <v>2415</v>
      </c>
      <c r="L327" s="3" t="str">
        <f>_xlfn.XLOOKUP(Table10[[#This Row],[Serial '#]],Table5[Serial '#],Table5[Supplier],,,)</f>
        <v>GameCo</v>
      </c>
      <c r="M327" s="3" t="s">
        <v>349</v>
      </c>
      <c r="N327" s="9">
        <v>5520</v>
      </c>
      <c r="O327" s="36">
        <v>1</v>
      </c>
      <c r="P327" s="11">
        <v>5520</v>
      </c>
      <c r="Q327" s="11">
        <v>4560</v>
      </c>
      <c r="R327" s="11">
        <v>960</v>
      </c>
      <c r="S327" s="11">
        <v>331</v>
      </c>
      <c r="T327" s="11" t="str">
        <f>_xlfn.XLOOKUP(Table10[[#This Row],[Charity Association]],Table14[Charity Name],Table14[Billing Style],,,)</f>
        <v>Flat Per Ticket</v>
      </c>
      <c r="U327" s="11">
        <v>358.8</v>
      </c>
      <c r="V327" s="15">
        <v>186</v>
      </c>
      <c r="W327" s="15">
        <v>172.8</v>
      </c>
      <c r="X327" s="11"/>
      <c r="Y327" s="69">
        <v>2404</v>
      </c>
      <c r="Z327">
        <v>10040</v>
      </c>
      <c r="AA327" s="3">
        <f>IF(Table10[[#This Row],[Location Name]]=E326,AA326,AA326+1)</f>
        <v>1190</v>
      </c>
      <c r="AB327" s="33">
        <f>Table10[[#This Row],[Date]]+25</f>
        <v>45381</v>
      </c>
    </row>
    <row r="328" spans="1:28" ht="14.25" x14ac:dyDescent="0.45">
      <c r="A328" s="3">
        <v>320</v>
      </c>
      <c r="B32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28" s="33">
        <v>45357</v>
      </c>
      <c r="E328" s="3" t="s">
        <v>70</v>
      </c>
      <c r="F328" s="3">
        <f>_xlfn.XLOOKUP(Table10[[#This Row],[Location Name]],IBTP_Locations[Location Name],IBTP_Locations[Payee Name],"",,)</f>
        <v>0</v>
      </c>
      <c r="G328" s="3" t="s">
        <v>20</v>
      </c>
      <c r="H328" s="3" t="str">
        <f>_xlfn.XLOOKUP(Table10[[#This Row],[Location Name]],IBTP_Locations[Location Name],IBTP_Locations[Sales Rep],,,)</f>
        <v>Sarcyk, Neil</v>
      </c>
      <c r="I328" s="3" t="str">
        <f>_xlfn.XLOOKUP(Table10[[#This Row],[Location Name]],IBTP_Locations[Location Name],IBTP_Locations[Marketing Rep],,,)</f>
        <v>M Comella Enterprises</v>
      </c>
      <c r="J328" s="11">
        <f>ROUNDDOWN(IF(Table10[[#This Row],[Marketing Rep]]=0,0,_xlfn.XLOOKUP(Table10[[#This Row],[Marketing Rep]],Table12[Name],Table12[Commission %]))*Table10[[#This Row],[Ticket Count]],2)</f>
        <v>94.8</v>
      </c>
      <c r="K328" s="3" t="s">
        <v>2247</v>
      </c>
      <c r="L328" s="3" t="str">
        <f>_xlfn.XLOOKUP(Table10[[#This Row],[Serial '#]],Table5[Serial '#],Table5[Supplier],,,)</f>
        <v>GameCo</v>
      </c>
      <c r="M328" s="3" t="s">
        <v>606</v>
      </c>
      <c r="N328" s="9">
        <v>6320</v>
      </c>
      <c r="O328" s="36">
        <v>1</v>
      </c>
      <c r="P328" s="11">
        <v>6320</v>
      </c>
      <c r="Q328" s="11">
        <v>4745</v>
      </c>
      <c r="R328" s="11">
        <v>1575</v>
      </c>
      <c r="S328" s="11">
        <v>379</v>
      </c>
      <c r="T328" s="11" t="str">
        <f>_xlfn.XLOOKUP(Table10[[#This Row],[Charity Association]],Table14[Charity Name],Table14[Billing Style],,,)</f>
        <v>Flat Per Ticket</v>
      </c>
      <c r="U328" s="11">
        <v>410.8</v>
      </c>
      <c r="V328" s="15">
        <v>212</v>
      </c>
      <c r="W328" s="15">
        <v>198.8</v>
      </c>
      <c r="X328" s="11"/>
      <c r="Y328" s="69">
        <v>9844</v>
      </c>
      <c r="Z328">
        <v>1145</v>
      </c>
      <c r="AA328" s="3">
        <f>IF(Table10[[#This Row],[Location Name]]=E327,AA327,AA327+1)</f>
        <v>1191</v>
      </c>
      <c r="AB328" s="33">
        <f>Table10[[#This Row],[Date]]+25</f>
        <v>45382</v>
      </c>
    </row>
    <row r="329" spans="1:28" ht="14.25" x14ac:dyDescent="0.45">
      <c r="A329" s="3">
        <v>321</v>
      </c>
      <c r="B32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29" s="33">
        <v>45357</v>
      </c>
      <c r="E329" s="3" t="s">
        <v>70</v>
      </c>
      <c r="F329" s="3">
        <f>_xlfn.XLOOKUP(Table10[[#This Row],[Location Name]],IBTP_Locations[Location Name],IBTP_Locations[Payee Name],"",,)</f>
        <v>0</v>
      </c>
      <c r="G329" s="3" t="s">
        <v>20</v>
      </c>
      <c r="H329" s="3" t="str">
        <f>_xlfn.XLOOKUP(Table10[[#This Row],[Location Name]],IBTP_Locations[Location Name],IBTP_Locations[Sales Rep],,,)</f>
        <v>Sarcyk, Neil</v>
      </c>
      <c r="I329" s="3" t="str">
        <f>_xlfn.XLOOKUP(Table10[[#This Row],[Location Name]],IBTP_Locations[Location Name],IBTP_Locations[Marketing Rep],,,)</f>
        <v>M Comella Enterprises</v>
      </c>
      <c r="J329" s="11">
        <f>ROUNDDOWN(IF(Table10[[#This Row],[Marketing Rep]]=0,0,_xlfn.XLOOKUP(Table10[[#This Row],[Marketing Rep]],Table12[Name],Table12[Commission %]))*Table10[[#This Row],[Ticket Count]],2)</f>
        <v>94.8</v>
      </c>
      <c r="K329" s="3" t="s">
        <v>2423</v>
      </c>
      <c r="L329" s="3" t="str">
        <f>_xlfn.XLOOKUP(Table10[[#This Row],[Serial '#]],Table5[Serial '#],Table5[Supplier],,,)</f>
        <v>GameCo</v>
      </c>
      <c r="M329" s="3" t="s">
        <v>3742</v>
      </c>
      <c r="N329" s="9">
        <v>6320</v>
      </c>
      <c r="O329" s="36">
        <v>1</v>
      </c>
      <c r="P329" s="11">
        <v>6320</v>
      </c>
      <c r="Q329" s="11">
        <v>4745</v>
      </c>
      <c r="R329" s="11">
        <v>1575</v>
      </c>
      <c r="S329" s="11">
        <v>379</v>
      </c>
      <c r="T329" s="11" t="str">
        <f>_xlfn.XLOOKUP(Table10[[#This Row],[Charity Association]],Table14[Charity Name],Table14[Billing Style],,,)</f>
        <v>Flat Per Ticket</v>
      </c>
      <c r="U329" s="11">
        <v>410.8</v>
      </c>
      <c r="V329" s="15">
        <v>212</v>
      </c>
      <c r="W329" s="15">
        <v>198.8</v>
      </c>
      <c r="X329" s="11"/>
      <c r="Y329" s="69">
        <v>9844</v>
      </c>
      <c r="Z329">
        <v>1146</v>
      </c>
      <c r="AA329" s="3">
        <f>IF(Table10[[#This Row],[Location Name]]=E328,AA328,AA328+1)</f>
        <v>1191</v>
      </c>
      <c r="AB329" s="33">
        <f>Table10[[#This Row],[Date]]+25</f>
        <v>45382</v>
      </c>
    </row>
    <row r="330" spans="1:28" ht="14.25" x14ac:dyDescent="0.45">
      <c r="A330" s="3">
        <v>322</v>
      </c>
      <c r="B33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30" s="33">
        <v>45357</v>
      </c>
      <c r="E330" s="3" t="s">
        <v>119</v>
      </c>
      <c r="F330" s="3">
        <f>_xlfn.XLOOKUP(Table10[[#This Row],[Location Name]],IBTP_Locations[Location Name],IBTP_Locations[Payee Name],"",,)</f>
        <v>0</v>
      </c>
      <c r="G330" s="3" t="s">
        <v>23</v>
      </c>
      <c r="H330" s="3" t="str">
        <f>_xlfn.XLOOKUP(Table10[[#This Row],[Location Name]],IBTP_Locations[Location Name],IBTP_Locations[Sales Rep],,,)</f>
        <v>Sarcyk, Neil</v>
      </c>
      <c r="I330" s="3" t="str">
        <f>_xlfn.XLOOKUP(Table10[[#This Row],[Location Name]],IBTP_Locations[Location Name],IBTP_Locations[Marketing Rep],,,)</f>
        <v>B and B Music</v>
      </c>
      <c r="J330" s="11">
        <f>ROUNDDOWN(IF(Table10[[#This Row],[Marketing Rep]]=0,0,_xlfn.XLOOKUP(Table10[[#This Row],[Marketing Rep]],Table12[Name],Table12[Commission %]))*Table10[[#This Row],[Ticket Count]],2)</f>
        <v>45</v>
      </c>
      <c r="K330" s="3" t="s">
        <v>3722</v>
      </c>
      <c r="L330" s="3" t="e">
        <f>_xlfn.XLOOKUP(Table10[[#This Row],[Serial '#]],Table5[Serial '#],Table5[Supplier],,,)</f>
        <v>#N/A</v>
      </c>
      <c r="M330" s="3" t="s">
        <v>352</v>
      </c>
      <c r="N330" s="9">
        <v>3000</v>
      </c>
      <c r="O330" s="36">
        <v>1</v>
      </c>
      <c r="P330" s="11">
        <v>3000</v>
      </c>
      <c r="Q330" s="11">
        <v>2250</v>
      </c>
      <c r="R330" s="11">
        <v>750</v>
      </c>
      <c r="S330" s="11">
        <v>180</v>
      </c>
      <c r="T330" s="11" t="str">
        <f>_xlfn.XLOOKUP(Table10[[#This Row],[Charity Association]],Table14[Charity Name],Table14[Billing Style],,,)</f>
        <v>Percentage</v>
      </c>
      <c r="U330" s="11">
        <v>190</v>
      </c>
      <c r="V330" s="15">
        <v>85</v>
      </c>
      <c r="W330" s="15">
        <v>75</v>
      </c>
      <c r="X330" s="11">
        <v>30</v>
      </c>
      <c r="Y330" s="69">
        <v>38630280</v>
      </c>
      <c r="Z330">
        <v>6640</v>
      </c>
      <c r="AA330" s="3">
        <f>IF(Table10[[#This Row],[Location Name]]=E329,AA329,AA329+1)</f>
        <v>1192</v>
      </c>
      <c r="AB330" s="33">
        <f>Table10[[#This Row],[Date]]+25</f>
        <v>45382</v>
      </c>
    </row>
    <row r="331" spans="1:28" ht="14.25" x14ac:dyDescent="0.45">
      <c r="A331" s="3">
        <v>323</v>
      </c>
      <c r="B33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31" s="33">
        <v>45357</v>
      </c>
      <c r="E331" s="3" t="s">
        <v>173</v>
      </c>
      <c r="F331" s="3">
        <f>_xlfn.XLOOKUP(Table10[[#This Row],[Location Name]],IBTP_Locations[Location Name],IBTP_Locations[Payee Name],"",,)</f>
        <v>0</v>
      </c>
      <c r="G331" s="3" t="s">
        <v>23</v>
      </c>
      <c r="H331" s="3" t="str">
        <f>_xlfn.XLOOKUP(Table10[[#This Row],[Location Name]],IBTP_Locations[Location Name],IBTP_Locations[Sales Rep],,,)</f>
        <v>Sarcyk, Neil</v>
      </c>
      <c r="I331" s="3">
        <f>_xlfn.XLOOKUP(Table10[[#This Row],[Location Name]],IBTP_Locations[Location Name],IBTP_Locations[Marketing Rep],,,)</f>
        <v>0</v>
      </c>
      <c r="J331" s="11">
        <f>ROUNDDOWN(IF(Table10[[#This Row],[Marketing Rep]]=0,0,_xlfn.XLOOKUP(Table10[[#This Row],[Marketing Rep]],Table12[Name],Table12[Commission %]))*Table10[[#This Row],[Ticket Count]],2)</f>
        <v>0</v>
      </c>
      <c r="K331" s="3" t="s">
        <v>3723</v>
      </c>
      <c r="L331" s="3" t="e">
        <f>_xlfn.XLOOKUP(Table10[[#This Row],[Serial '#]],Table5[Serial '#],Table5[Supplier],,,)</f>
        <v>#N/A</v>
      </c>
      <c r="M331" s="3" t="s">
        <v>3745</v>
      </c>
      <c r="N331" s="9">
        <v>3000</v>
      </c>
      <c r="O331" s="36">
        <v>1</v>
      </c>
      <c r="P331" s="11">
        <v>3000</v>
      </c>
      <c r="Q331" s="11">
        <v>2250</v>
      </c>
      <c r="R331" s="11">
        <v>750</v>
      </c>
      <c r="S331" s="11">
        <v>180</v>
      </c>
      <c r="T331" s="11" t="str">
        <f>_xlfn.XLOOKUP(Table10[[#This Row],[Charity Association]],Table14[Charity Name],Table14[Billing Style],,,)</f>
        <v>Percentage</v>
      </c>
      <c r="U331" s="11">
        <v>190</v>
      </c>
      <c r="V331" s="15">
        <v>85</v>
      </c>
      <c r="W331" s="15">
        <v>75</v>
      </c>
      <c r="X331" s="11">
        <v>30</v>
      </c>
      <c r="Y331" s="69">
        <v>9424</v>
      </c>
      <c r="Z331">
        <v>6662</v>
      </c>
      <c r="AA331" s="3">
        <f>IF(Table10[[#This Row],[Location Name]]=E330,AA330,AA330+1)</f>
        <v>1193</v>
      </c>
      <c r="AB331" s="33">
        <f>Table10[[#This Row],[Date]]+25</f>
        <v>45382</v>
      </c>
    </row>
    <row r="332" spans="1:28" ht="14.25" x14ac:dyDescent="0.45">
      <c r="A332" s="3">
        <v>324</v>
      </c>
      <c r="B33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32" s="33">
        <v>45357</v>
      </c>
      <c r="E332" s="3" t="s">
        <v>147</v>
      </c>
      <c r="F332" s="3">
        <f>_xlfn.XLOOKUP(Table10[[#This Row],[Location Name]],IBTP_Locations[Location Name],IBTP_Locations[Payee Name],"",,)</f>
        <v>0</v>
      </c>
      <c r="G332" s="3" t="s">
        <v>21</v>
      </c>
      <c r="H332" s="3" t="str">
        <f>_xlfn.XLOOKUP(Table10[[#This Row],[Location Name]],IBTP_Locations[Location Name],IBTP_Locations[Sales Rep],,,)</f>
        <v>Sarcyk, Neil</v>
      </c>
      <c r="I332" s="3" t="str">
        <f>_xlfn.XLOOKUP(Table10[[#This Row],[Location Name]],IBTP_Locations[Location Name],IBTP_Locations[Marketing Rep],,,)</f>
        <v>M Comella Enterprises</v>
      </c>
      <c r="J332" s="11">
        <f>ROUNDDOWN(IF(Table10[[#This Row],[Marketing Rep]]=0,0,_xlfn.XLOOKUP(Table10[[#This Row],[Marketing Rep]],Table12[Name],Table12[Commission %]))*Table10[[#This Row],[Ticket Count]],2)</f>
        <v>82.8</v>
      </c>
      <c r="K332" s="3" t="s">
        <v>2422</v>
      </c>
      <c r="L332" s="3" t="str">
        <f>_xlfn.XLOOKUP(Table10[[#This Row],[Serial '#]],Table5[Serial '#],Table5[Supplier],,,)</f>
        <v>GameCo</v>
      </c>
      <c r="M332" s="3" t="s">
        <v>349</v>
      </c>
      <c r="N332" s="9">
        <v>5520</v>
      </c>
      <c r="O332" s="36">
        <v>1</v>
      </c>
      <c r="P332" s="11">
        <v>5520</v>
      </c>
      <c r="Q332" s="11">
        <v>4560</v>
      </c>
      <c r="R332" s="11">
        <v>960</v>
      </c>
      <c r="S332" s="11">
        <v>331</v>
      </c>
      <c r="T332" s="11" t="str">
        <f>_xlfn.XLOOKUP(Table10[[#This Row],[Charity Association]],Table14[Charity Name],Table14[Billing Style],,,)</f>
        <v>Flat Per Ticket</v>
      </c>
      <c r="U332" s="11">
        <v>358.8</v>
      </c>
      <c r="V332" s="15">
        <v>186</v>
      </c>
      <c r="W332" s="15">
        <v>172.8</v>
      </c>
      <c r="X332" s="11"/>
      <c r="Y332" s="69">
        <v>38630278</v>
      </c>
      <c r="Z332">
        <v>8417</v>
      </c>
      <c r="AA332" s="3">
        <f>IF(Table10[[#This Row],[Location Name]]=E331,AA331,AA331+1)</f>
        <v>1194</v>
      </c>
      <c r="AB332" s="33">
        <f>Table10[[#This Row],[Date]]+25</f>
        <v>45382</v>
      </c>
    </row>
    <row r="333" spans="1:28" ht="14.25" x14ac:dyDescent="0.45">
      <c r="A333" s="3">
        <v>325</v>
      </c>
      <c r="B33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33" s="33">
        <v>45357</v>
      </c>
      <c r="E333" s="3" t="s">
        <v>95</v>
      </c>
      <c r="F333" s="3">
        <f>_xlfn.XLOOKUP(Table10[[#This Row],[Location Name]],IBTP_Locations[Location Name],IBTP_Locations[Payee Name],"",,)</f>
        <v>0</v>
      </c>
      <c r="G333" s="3" t="s">
        <v>27</v>
      </c>
      <c r="H333" s="3" t="str">
        <f>_xlfn.XLOOKUP(Table10[[#This Row],[Location Name]],IBTP_Locations[Location Name],IBTP_Locations[Sales Rep],,,)</f>
        <v>Sarcyk, Neil</v>
      </c>
      <c r="I333" s="3" t="str">
        <f>_xlfn.XLOOKUP(Table10[[#This Row],[Location Name]],IBTP_Locations[Location Name],IBTP_Locations[Marketing Rep],,,)</f>
        <v>M Comella Enterprises</v>
      </c>
      <c r="J333" s="11">
        <f>ROUNDDOWN(IF(Table10[[#This Row],[Marketing Rep]]=0,0,_xlfn.XLOOKUP(Table10[[#This Row],[Marketing Rep]],Table12[Name],Table12[Commission %]))*Table10[[#This Row],[Ticket Count]],2)</f>
        <v>82.8</v>
      </c>
      <c r="K333" s="3" t="s">
        <v>2421</v>
      </c>
      <c r="L333" s="3" t="str">
        <f>_xlfn.XLOOKUP(Table10[[#This Row],[Serial '#]],Table5[Serial '#],Table5[Supplier],,,)</f>
        <v>GameCo</v>
      </c>
      <c r="M333" s="3" t="s">
        <v>349</v>
      </c>
      <c r="N333" s="9">
        <v>5520</v>
      </c>
      <c r="O333" s="36">
        <v>1</v>
      </c>
      <c r="P333" s="11">
        <v>5520</v>
      </c>
      <c r="Q333" s="11">
        <v>4560</v>
      </c>
      <c r="R333" s="11">
        <v>960</v>
      </c>
      <c r="S333" s="11">
        <v>331</v>
      </c>
      <c r="T333" s="11" t="str">
        <f>_xlfn.XLOOKUP(Table10[[#This Row],[Charity Association]],Table14[Charity Name],Table14[Billing Style],,,)</f>
        <v>Flat Per Ticket</v>
      </c>
      <c r="U333" s="11">
        <v>358.8</v>
      </c>
      <c r="V333" s="15">
        <v>186</v>
      </c>
      <c r="W333" s="15">
        <v>172.8</v>
      </c>
      <c r="X333" s="11"/>
      <c r="Y333" s="69">
        <v>38630279</v>
      </c>
      <c r="Z333">
        <v>10041</v>
      </c>
      <c r="AA333" s="3">
        <f>IF(Table10[[#This Row],[Location Name]]=E332,AA332,AA332+1)</f>
        <v>1195</v>
      </c>
      <c r="AB333" s="33">
        <f>Table10[[#This Row],[Date]]+25</f>
        <v>45382</v>
      </c>
    </row>
    <row r="334" spans="1:28" ht="14.25" x14ac:dyDescent="0.45">
      <c r="A334" s="3">
        <v>326</v>
      </c>
      <c r="B33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34" s="33">
        <v>45358</v>
      </c>
      <c r="E334" s="3" t="s">
        <v>300</v>
      </c>
      <c r="F334" s="3">
        <f>_xlfn.XLOOKUP(Table10[[#This Row],[Location Name]],IBTP_Locations[Location Name],IBTP_Locations[Payee Name],"",,)</f>
        <v>0</v>
      </c>
      <c r="G334" s="3" t="s">
        <v>23</v>
      </c>
      <c r="H334" s="3" t="str">
        <f>_xlfn.XLOOKUP(Table10[[#This Row],[Location Name]],IBTP_Locations[Location Name],IBTP_Locations[Sales Rep],,,)</f>
        <v>Sarcyk, Neil</v>
      </c>
      <c r="I334" s="3" t="str">
        <f>_xlfn.XLOOKUP(Table10[[#This Row],[Location Name]],IBTP_Locations[Location Name],IBTP_Locations[Marketing Rep],,,)</f>
        <v>M Comella Enterprises</v>
      </c>
      <c r="J334" s="11">
        <f>ROUNDDOWN(IF(Table10[[#This Row],[Marketing Rep]]=0,0,_xlfn.XLOOKUP(Table10[[#This Row],[Marketing Rep]],Table12[Name],Table12[Commission %]))*Table10[[#This Row],[Ticket Count]],2)</f>
        <v>76.5</v>
      </c>
      <c r="K334" s="3">
        <v>115890</v>
      </c>
      <c r="L334" s="3" t="str">
        <f>_xlfn.XLOOKUP(Table10[[#This Row],[Serial '#]],Table5[Serial '#],Table5[Supplier],,,)</f>
        <v>GameCo</v>
      </c>
      <c r="M334" s="3" t="s">
        <v>632</v>
      </c>
      <c r="N334" s="9">
        <v>5100</v>
      </c>
      <c r="O334" s="36">
        <v>2</v>
      </c>
      <c r="P334" s="11">
        <v>10200</v>
      </c>
      <c r="Q334" s="11">
        <v>8780</v>
      </c>
      <c r="R334" s="11">
        <v>1420</v>
      </c>
      <c r="S334" s="11">
        <v>612</v>
      </c>
      <c r="T334" s="11" t="str">
        <f>_xlfn.XLOOKUP(Table10[[#This Row],[Charity Association]],Table14[Charity Name],Table14[Billing Style],,,)</f>
        <v>Percentage</v>
      </c>
      <c r="U334" s="11">
        <v>499</v>
      </c>
      <c r="V334" s="15">
        <v>255</v>
      </c>
      <c r="W334" s="15">
        <v>142</v>
      </c>
      <c r="X334" s="11">
        <v>102</v>
      </c>
      <c r="Y334" s="69">
        <v>38642104</v>
      </c>
      <c r="Z334">
        <v>6643</v>
      </c>
      <c r="AA334" s="3">
        <f>IF(Table10[[#This Row],[Location Name]]=E333,AA333,AA333+1)</f>
        <v>1196</v>
      </c>
      <c r="AB334" s="33">
        <f>Table10[[#This Row],[Date]]+25</f>
        <v>45383</v>
      </c>
    </row>
    <row r="335" spans="1:28" ht="14.25" x14ac:dyDescent="0.45">
      <c r="A335" s="3">
        <v>327</v>
      </c>
      <c r="B33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35" s="33">
        <v>45358</v>
      </c>
      <c r="E335" s="3" t="s">
        <v>111</v>
      </c>
      <c r="F335" s="3">
        <f>_xlfn.XLOOKUP(Table10[[#This Row],[Location Name]],IBTP_Locations[Location Name],IBTP_Locations[Payee Name],"",,)</f>
        <v>0</v>
      </c>
      <c r="G335" s="3" t="s">
        <v>21</v>
      </c>
      <c r="H335" s="3" t="str">
        <f>_xlfn.XLOOKUP(Table10[[#This Row],[Location Name]],IBTP_Locations[Location Name],IBTP_Locations[Sales Rep],,,)</f>
        <v>Sarcyk, Neil</v>
      </c>
      <c r="I335" s="3" t="str">
        <f>_xlfn.XLOOKUP(Table10[[#This Row],[Location Name]],IBTP_Locations[Location Name],IBTP_Locations[Marketing Rep],,,)</f>
        <v>Combros</v>
      </c>
      <c r="J335" s="11">
        <f>ROUNDDOWN(IF(Table10[[#This Row],[Marketing Rep]]=0,0,_xlfn.XLOOKUP(Table10[[#This Row],[Marketing Rep]],Table12[Name],Table12[Commission %]))*Table10[[#This Row],[Ticket Count]],2)</f>
        <v>82.8</v>
      </c>
      <c r="K335" s="3" t="s">
        <v>2424</v>
      </c>
      <c r="L335" s="3" t="str">
        <f>_xlfn.XLOOKUP(Table10[[#This Row],[Serial '#]],Table5[Serial '#],Table5[Supplier],,,)</f>
        <v>GameCo</v>
      </c>
      <c r="M335" s="3" t="s">
        <v>349</v>
      </c>
      <c r="N335" s="9">
        <v>5520</v>
      </c>
      <c r="O335" s="36">
        <v>1</v>
      </c>
      <c r="P335" s="11">
        <v>5520</v>
      </c>
      <c r="Q335" s="11">
        <v>4560</v>
      </c>
      <c r="R335" s="11">
        <v>960</v>
      </c>
      <c r="S335" s="11">
        <v>331</v>
      </c>
      <c r="T335" s="11" t="str">
        <f>_xlfn.XLOOKUP(Table10[[#This Row],[Charity Association]],Table14[Charity Name],Table14[Billing Style],,,)</f>
        <v>Flat Per Ticket</v>
      </c>
      <c r="U335" s="11">
        <v>358.8</v>
      </c>
      <c r="V335" s="15">
        <v>186</v>
      </c>
      <c r="W335" s="15">
        <v>172.8</v>
      </c>
      <c r="X335" s="11"/>
      <c r="Y335" s="69">
        <v>2645</v>
      </c>
      <c r="Z335">
        <v>8418</v>
      </c>
      <c r="AA335" s="3">
        <f>IF(Table10[[#This Row],[Location Name]]=E334,AA334,AA334+1)</f>
        <v>1197</v>
      </c>
      <c r="AB335" s="33">
        <f>Table10[[#This Row],[Date]]+25</f>
        <v>45383</v>
      </c>
    </row>
    <row r="336" spans="1:28" ht="14.25" x14ac:dyDescent="0.45">
      <c r="A336" s="3">
        <v>328</v>
      </c>
      <c r="B33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36" s="33">
        <v>45359</v>
      </c>
      <c r="E336" s="3" t="s">
        <v>141</v>
      </c>
      <c r="F336" s="3">
        <f>_xlfn.XLOOKUP(Table10[[#This Row],[Location Name]],IBTP_Locations[Location Name],IBTP_Locations[Payee Name],"",,)</f>
        <v>0</v>
      </c>
      <c r="G336" s="3" t="s">
        <v>23</v>
      </c>
      <c r="H336" s="3" t="str">
        <f>_xlfn.XLOOKUP(Table10[[#This Row],[Location Name]],IBTP_Locations[Location Name],IBTP_Locations[Sales Rep],,,)</f>
        <v>Sarcyk, Neil</v>
      </c>
      <c r="I336" s="3">
        <f>_xlfn.XLOOKUP(Table10[[#This Row],[Location Name]],IBTP_Locations[Location Name],IBTP_Locations[Marketing Rep],,,)</f>
        <v>0</v>
      </c>
      <c r="J336" s="11">
        <f>ROUNDDOWN(IF(Table10[[#This Row],[Marketing Rep]]=0,0,_xlfn.XLOOKUP(Table10[[#This Row],[Marketing Rep]],Table12[Name],Table12[Commission %]))*Table10[[#This Row],[Ticket Count]],2)</f>
        <v>0</v>
      </c>
      <c r="K336" s="3" t="s">
        <v>3724</v>
      </c>
      <c r="L336" s="3" t="e">
        <f>_xlfn.XLOOKUP(Table10[[#This Row],[Serial '#]],Table5[Serial '#],Table5[Supplier],,,)</f>
        <v>#N/A</v>
      </c>
      <c r="M336" s="3" t="s">
        <v>352</v>
      </c>
      <c r="N336" s="9">
        <v>3000</v>
      </c>
      <c r="O336" s="36">
        <v>1</v>
      </c>
      <c r="P336" s="11">
        <v>3000</v>
      </c>
      <c r="Q336" s="11">
        <v>2250</v>
      </c>
      <c r="R336" s="11">
        <v>750</v>
      </c>
      <c r="S336" s="11">
        <v>180</v>
      </c>
      <c r="T336" s="11" t="str">
        <f>_xlfn.XLOOKUP(Table10[[#This Row],[Charity Association]],Table14[Charity Name],Table14[Billing Style],,,)</f>
        <v>Percentage</v>
      </c>
      <c r="U336" s="11">
        <v>190</v>
      </c>
      <c r="V336" s="15">
        <v>85</v>
      </c>
      <c r="W336" s="15">
        <v>75</v>
      </c>
      <c r="X336" s="11">
        <v>30</v>
      </c>
      <c r="Y336" s="69">
        <v>2485</v>
      </c>
      <c r="Z336">
        <v>6641</v>
      </c>
      <c r="AA336" s="3">
        <f>IF(Table10[[#This Row],[Location Name]]=E335,AA335,AA335+1)</f>
        <v>1198</v>
      </c>
      <c r="AB336" s="33">
        <f>Table10[[#This Row],[Date]]+25</f>
        <v>45384</v>
      </c>
    </row>
    <row r="337" spans="1:28" ht="14.25" x14ac:dyDescent="0.45">
      <c r="A337" s="3">
        <v>329</v>
      </c>
      <c r="B33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37" s="33">
        <v>45359</v>
      </c>
      <c r="E337" s="3" t="s">
        <v>141</v>
      </c>
      <c r="F337" s="3">
        <f>_xlfn.XLOOKUP(Table10[[#This Row],[Location Name]],IBTP_Locations[Location Name],IBTP_Locations[Payee Name],"",,)</f>
        <v>0</v>
      </c>
      <c r="G337" s="3" t="s">
        <v>23</v>
      </c>
      <c r="H337" s="3" t="str">
        <f>_xlfn.XLOOKUP(Table10[[#This Row],[Location Name]],IBTP_Locations[Location Name],IBTP_Locations[Sales Rep],,,)</f>
        <v>Sarcyk, Neil</v>
      </c>
      <c r="I337" s="3">
        <f>_xlfn.XLOOKUP(Table10[[#This Row],[Location Name]],IBTP_Locations[Location Name],IBTP_Locations[Marketing Rep],,,)</f>
        <v>0</v>
      </c>
      <c r="J337" s="11">
        <f>ROUNDDOWN(IF(Table10[[#This Row],[Marketing Rep]]=0,0,_xlfn.XLOOKUP(Table10[[#This Row],[Marketing Rep]],Table12[Name],Table12[Commission %]))*Table10[[#This Row],[Ticket Count]],2)</f>
        <v>0</v>
      </c>
      <c r="K337" s="3" t="s">
        <v>3725</v>
      </c>
      <c r="L337" s="3" t="e">
        <f>_xlfn.XLOOKUP(Table10[[#This Row],[Serial '#]],Table5[Serial '#],Table5[Supplier],,,)</f>
        <v>#N/A</v>
      </c>
      <c r="M337" s="3" t="s">
        <v>352</v>
      </c>
      <c r="N337" s="9">
        <v>3000</v>
      </c>
      <c r="O337" s="36">
        <v>1</v>
      </c>
      <c r="P337" s="11">
        <v>3000</v>
      </c>
      <c r="Q337" s="11">
        <v>2250</v>
      </c>
      <c r="R337" s="11">
        <v>750</v>
      </c>
      <c r="S337" s="11">
        <v>180</v>
      </c>
      <c r="T337" s="11" t="str">
        <f>_xlfn.XLOOKUP(Table10[[#This Row],[Charity Association]],Table14[Charity Name],Table14[Billing Style],,,)</f>
        <v>Percentage</v>
      </c>
      <c r="U337" s="11">
        <v>190</v>
      </c>
      <c r="V337" s="15">
        <v>85</v>
      </c>
      <c r="W337" s="15">
        <v>75</v>
      </c>
      <c r="X337" s="11">
        <v>30</v>
      </c>
      <c r="Y337" s="69">
        <v>2485</v>
      </c>
      <c r="Z337">
        <v>6642</v>
      </c>
      <c r="AA337" s="3">
        <f>IF(Table10[[#This Row],[Location Name]]=E336,AA336,AA336+1)</f>
        <v>1198</v>
      </c>
      <c r="AB337" s="33">
        <f>Table10[[#This Row],[Date]]+25</f>
        <v>45384</v>
      </c>
    </row>
    <row r="338" spans="1:28" ht="14.25" x14ac:dyDescent="0.45">
      <c r="A338" s="3">
        <v>330</v>
      </c>
      <c r="B33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38" s="33">
        <v>45359</v>
      </c>
      <c r="E338" s="3" t="s">
        <v>119</v>
      </c>
      <c r="F338" s="3">
        <f>_xlfn.XLOOKUP(Table10[[#This Row],[Location Name]],IBTP_Locations[Location Name],IBTP_Locations[Payee Name],"",,)</f>
        <v>0</v>
      </c>
      <c r="G338" s="3" t="s">
        <v>23</v>
      </c>
      <c r="H338" s="3" t="str">
        <f>_xlfn.XLOOKUP(Table10[[#This Row],[Location Name]],IBTP_Locations[Location Name],IBTP_Locations[Sales Rep],,,)</f>
        <v>Sarcyk, Neil</v>
      </c>
      <c r="I338" s="3" t="str">
        <f>_xlfn.XLOOKUP(Table10[[#This Row],[Location Name]],IBTP_Locations[Location Name],IBTP_Locations[Marketing Rep],,,)</f>
        <v>B and B Music</v>
      </c>
      <c r="J338" s="11">
        <f>ROUNDDOWN(IF(Table10[[#This Row],[Marketing Rep]]=0,0,_xlfn.XLOOKUP(Table10[[#This Row],[Marketing Rep]],Table12[Name],Table12[Commission %]))*Table10[[#This Row],[Ticket Count]],2)</f>
        <v>76.5</v>
      </c>
      <c r="K338" s="3">
        <v>115883</v>
      </c>
      <c r="L338" s="3" t="str">
        <f>_xlfn.XLOOKUP(Table10[[#This Row],[Serial '#]],Table5[Serial '#],Table5[Supplier],,,)</f>
        <v>GameCo</v>
      </c>
      <c r="M338" s="3" t="s">
        <v>632</v>
      </c>
      <c r="N338" s="9">
        <v>5100</v>
      </c>
      <c r="O338" s="36">
        <v>2</v>
      </c>
      <c r="P338" s="11">
        <v>10200</v>
      </c>
      <c r="Q338" s="11">
        <v>8780</v>
      </c>
      <c r="R338" s="11">
        <v>1420</v>
      </c>
      <c r="S338" s="11">
        <v>612</v>
      </c>
      <c r="T338" s="11" t="str">
        <f>_xlfn.XLOOKUP(Table10[[#This Row],[Charity Association]],Table14[Charity Name],Table14[Billing Style],,,)</f>
        <v>Percentage</v>
      </c>
      <c r="U338" s="11">
        <v>499</v>
      </c>
      <c r="V338" s="15">
        <v>255</v>
      </c>
      <c r="W338" s="15">
        <v>142</v>
      </c>
      <c r="X338" s="11">
        <v>102</v>
      </c>
      <c r="Y338" s="69">
        <v>38642105</v>
      </c>
      <c r="Z338">
        <v>6644</v>
      </c>
      <c r="AA338" s="3">
        <f>IF(Table10[[#This Row],[Location Name]]=E337,AA337,AA337+1)</f>
        <v>1199</v>
      </c>
      <c r="AB338" s="33">
        <f>Table10[[#This Row],[Date]]+25</f>
        <v>45384</v>
      </c>
    </row>
    <row r="339" spans="1:28" ht="14.25" x14ac:dyDescent="0.45">
      <c r="A339" s="3">
        <v>331</v>
      </c>
      <c r="B33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39" s="33">
        <v>45359</v>
      </c>
      <c r="E339" s="3" t="s">
        <v>175</v>
      </c>
      <c r="F339" s="3">
        <f>_xlfn.XLOOKUP(Table10[[#This Row],[Location Name]],IBTP_Locations[Location Name],IBTP_Locations[Payee Name],"",,)</f>
        <v>0</v>
      </c>
      <c r="G339" s="3" t="s">
        <v>23</v>
      </c>
      <c r="H339" s="3" t="str">
        <f>_xlfn.XLOOKUP(Table10[[#This Row],[Location Name]],IBTP_Locations[Location Name],IBTP_Locations[Sales Rep],,,)</f>
        <v>Sarcyk, Neil</v>
      </c>
      <c r="I339" s="3" t="str">
        <f>_xlfn.XLOOKUP(Table10[[#This Row],[Location Name]],IBTP_Locations[Location Name],IBTP_Locations[Marketing Rep],,,)</f>
        <v>M Comella Enterprises</v>
      </c>
      <c r="J339" s="11">
        <f>ROUNDDOWN(IF(Table10[[#This Row],[Marketing Rep]]=0,0,_xlfn.XLOOKUP(Table10[[#This Row],[Marketing Rep]],Table12[Name],Table12[Commission %]))*Table10[[#This Row],[Ticket Count]],2)</f>
        <v>82.8</v>
      </c>
      <c r="K339" s="3" t="s">
        <v>2426</v>
      </c>
      <c r="L339" s="3" t="str">
        <f>_xlfn.XLOOKUP(Table10[[#This Row],[Serial '#]],Table5[Serial '#],Table5[Supplier],,,)</f>
        <v>GameCo</v>
      </c>
      <c r="M339" s="3" t="s">
        <v>349</v>
      </c>
      <c r="N339" s="9">
        <v>5520</v>
      </c>
      <c r="O339" s="36">
        <v>1</v>
      </c>
      <c r="P339" s="11">
        <v>5520</v>
      </c>
      <c r="Q339" s="11">
        <v>4560</v>
      </c>
      <c r="R339" s="11">
        <v>960</v>
      </c>
      <c r="S339" s="11">
        <v>331</v>
      </c>
      <c r="T339" s="11" t="str">
        <f>_xlfn.XLOOKUP(Table10[[#This Row],[Charity Association]],Table14[Charity Name],Table14[Billing Style],,,)</f>
        <v>Percentage</v>
      </c>
      <c r="U339" s="11">
        <v>337.2</v>
      </c>
      <c r="V339" s="15">
        <v>186</v>
      </c>
      <c r="W339" s="15">
        <v>96</v>
      </c>
      <c r="X339" s="11">
        <v>55.2</v>
      </c>
      <c r="Y339" s="69">
        <v>38642106</v>
      </c>
      <c r="Z339">
        <v>6645</v>
      </c>
      <c r="AA339" s="3">
        <f>IF(Table10[[#This Row],[Location Name]]=E338,AA338,AA338+1)</f>
        <v>1200</v>
      </c>
      <c r="AB339" s="33">
        <f>Table10[[#This Row],[Date]]+25</f>
        <v>45384</v>
      </c>
    </row>
    <row r="340" spans="1:28" ht="14.25" x14ac:dyDescent="0.45">
      <c r="A340" s="3">
        <v>332</v>
      </c>
      <c r="B34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40" s="33">
        <v>45359</v>
      </c>
      <c r="E340" s="3" t="s">
        <v>163</v>
      </c>
      <c r="F340" s="3">
        <f>_xlfn.XLOOKUP(Table10[[#This Row],[Location Name]],IBTP_Locations[Location Name],IBTP_Locations[Payee Name],"",,)</f>
        <v>0</v>
      </c>
      <c r="G340" s="3" t="s">
        <v>23</v>
      </c>
      <c r="H340" s="3" t="str">
        <f>_xlfn.XLOOKUP(Table10[[#This Row],[Location Name]],IBTP_Locations[Location Name],IBTP_Locations[Sales Rep],,,)</f>
        <v>Sarcyk, Neil</v>
      </c>
      <c r="I340" s="3">
        <f>_xlfn.XLOOKUP(Table10[[#This Row],[Location Name]],IBTP_Locations[Location Name],IBTP_Locations[Marketing Rep],,,)</f>
        <v>0</v>
      </c>
      <c r="J340" s="11">
        <f>ROUNDDOWN(IF(Table10[[#This Row],[Marketing Rep]]=0,0,_xlfn.XLOOKUP(Table10[[#This Row],[Marketing Rep]],Table12[Name],Table12[Commission %]))*Table10[[#This Row],[Ticket Count]],2)</f>
        <v>0</v>
      </c>
      <c r="K340" s="3" t="s">
        <v>3726</v>
      </c>
      <c r="L340" s="3" t="e">
        <f>_xlfn.XLOOKUP(Table10[[#This Row],[Serial '#]],Table5[Serial '#],Table5[Supplier],,,)</f>
        <v>#N/A</v>
      </c>
      <c r="M340" s="3" t="s">
        <v>550</v>
      </c>
      <c r="N340" s="9">
        <v>4000</v>
      </c>
      <c r="O340" s="36">
        <v>1</v>
      </c>
      <c r="P340" s="11">
        <v>4000</v>
      </c>
      <c r="Q340" s="11">
        <v>3000</v>
      </c>
      <c r="R340" s="11">
        <v>1000</v>
      </c>
      <c r="S340" s="11">
        <v>240</v>
      </c>
      <c r="T340" s="11" t="str">
        <f>_xlfn.XLOOKUP(Table10[[#This Row],[Charity Association]],Table14[Charity Name],Table14[Billing Style],,,)</f>
        <v>Percentage</v>
      </c>
      <c r="U340" s="11">
        <v>265</v>
      </c>
      <c r="V340" s="15">
        <v>125</v>
      </c>
      <c r="W340" s="15">
        <v>100</v>
      </c>
      <c r="X340" s="11">
        <v>40</v>
      </c>
      <c r="Y340" s="69">
        <v>1952</v>
      </c>
      <c r="Z340">
        <v>6646</v>
      </c>
      <c r="AA340" s="3">
        <f>IF(Table10[[#This Row],[Location Name]]=E339,AA339,AA339+1)</f>
        <v>1201</v>
      </c>
      <c r="AB340" s="33">
        <f>Table10[[#This Row],[Date]]+25</f>
        <v>45384</v>
      </c>
    </row>
    <row r="341" spans="1:28" ht="14.25" x14ac:dyDescent="0.45">
      <c r="A341" s="3">
        <v>333</v>
      </c>
      <c r="B34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41" s="33">
        <v>45359</v>
      </c>
      <c r="E341" s="3" t="s">
        <v>163</v>
      </c>
      <c r="F341" s="3">
        <f>_xlfn.XLOOKUP(Table10[[#This Row],[Location Name]],IBTP_Locations[Location Name],IBTP_Locations[Payee Name],"",,)</f>
        <v>0</v>
      </c>
      <c r="G341" s="3" t="s">
        <v>23</v>
      </c>
      <c r="H341" s="3" t="str">
        <f>_xlfn.XLOOKUP(Table10[[#This Row],[Location Name]],IBTP_Locations[Location Name],IBTP_Locations[Sales Rep],,,)</f>
        <v>Sarcyk, Neil</v>
      </c>
      <c r="I341" s="3">
        <f>_xlfn.XLOOKUP(Table10[[#This Row],[Location Name]],IBTP_Locations[Location Name],IBTP_Locations[Marketing Rep],,,)</f>
        <v>0</v>
      </c>
      <c r="J341" s="11">
        <f>ROUNDDOWN(IF(Table10[[#This Row],[Marketing Rep]]=0,0,_xlfn.XLOOKUP(Table10[[#This Row],[Marketing Rep]],Table12[Name],Table12[Commission %]))*Table10[[#This Row],[Ticket Count]],2)</f>
        <v>0</v>
      </c>
      <c r="K341" s="3" t="s">
        <v>2427</v>
      </c>
      <c r="L341" s="3" t="str">
        <f>_xlfn.XLOOKUP(Table10[[#This Row],[Serial '#]],Table5[Serial '#],Table5[Supplier],,,)</f>
        <v>GameCo</v>
      </c>
      <c r="M341" s="3" t="s">
        <v>613</v>
      </c>
      <c r="N341" s="9">
        <v>4560</v>
      </c>
      <c r="O341" s="36">
        <v>1</v>
      </c>
      <c r="P341" s="11">
        <v>4560</v>
      </c>
      <c r="Q341" s="11">
        <v>3460</v>
      </c>
      <c r="R341" s="11">
        <v>1100</v>
      </c>
      <c r="S341" s="11">
        <v>273</v>
      </c>
      <c r="T341" s="11" t="str">
        <f>_xlfn.XLOOKUP(Table10[[#This Row],[Charity Association]],Table14[Charity Name],Table14[Billing Style],,,)</f>
        <v>Percentage</v>
      </c>
      <c r="U341" s="11">
        <v>301.60000000000002</v>
      </c>
      <c r="V341" s="15">
        <v>146</v>
      </c>
      <c r="W341" s="15">
        <v>110</v>
      </c>
      <c r="X341" s="11">
        <v>45.6</v>
      </c>
      <c r="Y341" s="69">
        <v>1952</v>
      </c>
      <c r="Z341">
        <v>6647</v>
      </c>
      <c r="AA341" s="3">
        <f>IF(Table10[[#This Row],[Location Name]]=E340,AA340,AA340+1)</f>
        <v>1201</v>
      </c>
      <c r="AB341" s="33">
        <f>Table10[[#This Row],[Date]]+25</f>
        <v>45384</v>
      </c>
    </row>
    <row r="342" spans="1:28" ht="14.25" x14ac:dyDescent="0.45">
      <c r="A342" s="3">
        <v>334</v>
      </c>
      <c r="B34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42" s="33">
        <v>45359</v>
      </c>
      <c r="E342" s="3" t="s">
        <v>105</v>
      </c>
      <c r="F342" s="3">
        <f>_xlfn.XLOOKUP(Table10[[#This Row],[Location Name]],IBTP_Locations[Location Name],IBTP_Locations[Payee Name],"",,)</f>
        <v>0</v>
      </c>
      <c r="G342" s="3" t="s">
        <v>24</v>
      </c>
      <c r="H342" s="3" t="str">
        <f>_xlfn.XLOOKUP(Table10[[#This Row],[Location Name]],IBTP_Locations[Location Name],IBTP_Locations[Sales Rep],,,)</f>
        <v>Sarcyk, Neil</v>
      </c>
      <c r="I342" s="3" t="str">
        <f>_xlfn.XLOOKUP(Table10[[#This Row],[Location Name]],IBTP_Locations[Location Name],IBTP_Locations[Marketing Rep],,,)</f>
        <v>M Comella Enterprises</v>
      </c>
      <c r="J342" s="11">
        <f>ROUNDDOWN(IF(Table10[[#This Row],[Marketing Rep]]=0,0,_xlfn.XLOOKUP(Table10[[#This Row],[Marketing Rep]],Table12[Name],Table12[Commission %]))*Table10[[#This Row],[Ticket Count]],2)</f>
        <v>82.8</v>
      </c>
      <c r="K342" s="3" t="s">
        <v>2425</v>
      </c>
      <c r="L342" s="3" t="str">
        <f>_xlfn.XLOOKUP(Table10[[#This Row],[Serial '#]],Table5[Serial '#],Table5[Supplier],,,)</f>
        <v>GameCo</v>
      </c>
      <c r="M342" s="3" t="s">
        <v>349</v>
      </c>
      <c r="N342" s="9">
        <v>5520</v>
      </c>
      <c r="O342" s="36">
        <v>1</v>
      </c>
      <c r="P342" s="11">
        <v>5520</v>
      </c>
      <c r="Q342" s="11">
        <v>4560</v>
      </c>
      <c r="R342" s="11">
        <v>960</v>
      </c>
      <c r="S342" s="11">
        <v>331</v>
      </c>
      <c r="T342" s="11" t="str">
        <f>_xlfn.XLOOKUP(Table10[[#This Row],[Charity Association]],Table14[Charity Name],Table14[Billing Style],,,)</f>
        <v>Flat Per Ticket</v>
      </c>
      <c r="U342" s="11">
        <v>358.8</v>
      </c>
      <c r="V342" s="15">
        <v>186</v>
      </c>
      <c r="W342" s="15">
        <v>172.8</v>
      </c>
      <c r="X342" s="11"/>
      <c r="Y342" s="69">
        <v>265</v>
      </c>
      <c r="Z342">
        <v>9020</v>
      </c>
      <c r="AA342" s="3">
        <f>IF(Table10[[#This Row],[Location Name]]=E341,AA341,AA341+1)</f>
        <v>1202</v>
      </c>
      <c r="AB342" s="33">
        <f>Table10[[#This Row],[Date]]+25</f>
        <v>45384</v>
      </c>
    </row>
    <row r="343" spans="1:28" ht="14.25" x14ac:dyDescent="0.45">
      <c r="A343" s="3">
        <v>335</v>
      </c>
      <c r="B34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43" s="33">
        <v>45359</v>
      </c>
      <c r="E343" s="3" t="s">
        <v>105</v>
      </c>
      <c r="F343" s="3">
        <f>_xlfn.XLOOKUP(Table10[[#This Row],[Location Name]],IBTP_Locations[Location Name],IBTP_Locations[Payee Name],"",,)</f>
        <v>0</v>
      </c>
      <c r="G343" s="3" t="s">
        <v>24</v>
      </c>
      <c r="H343" s="3" t="str">
        <f>_xlfn.XLOOKUP(Table10[[#This Row],[Location Name]],IBTP_Locations[Location Name],IBTP_Locations[Sales Rep],,,)</f>
        <v>Sarcyk, Neil</v>
      </c>
      <c r="I343" s="3" t="str">
        <f>_xlfn.XLOOKUP(Table10[[#This Row],[Location Name]],IBTP_Locations[Location Name],IBTP_Locations[Marketing Rep],,,)</f>
        <v>M Comella Enterprises</v>
      </c>
      <c r="J343" s="11">
        <f>ROUNDDOWN(IF(Table10[[#This Row],[Marketing Rep]]=0,0,_xlfn.XLOOKUP(Table10[[#This Row],[Marketing Rep]],Table12[Name],Table12[Commission %]))*Table10[[#This Row],[Ticket Count]],2)</f>
        <v>45</v>
      </c>
      <c r="K343" s="3" t="s">
        <v>2569</v>
      </c>
      <c r="L343" s="3" t="str">
        <f>_xlfn.XLOOKUP(Table10[[#This Row],[Serial '#]],Table5[Serial '#],Table5[Supplier],,,)</f>
        <v>GameCo</v>
      </c>
      <c r="M343" s="3" t="s">
        <v>352</v>
      </c>
      <c r="N343" s="9">
        <v>3000</v>
      </c>
      <c r="O343" s="36">
        <v>1</v>
      </c>
      <c r="P343" s="11">
        <v>3000</v>
      </c>
      <c r="Q343" s="11">
        <v>2250</v>
      </c>
      <c r="R343" s="11">
        <v>750</v>
      </c>
      <c r="S343" s="11">
        <v>180</v>
      </c>
      <c r="T343" s="11" t="str">
        <f>_xlfn.XLOOKUP(Table10[[#This Row],[Charity Association]],Table14[Charity Name],Table14[Billing Style],,,)</f>
        <v>Flat Per Ticket</v>
      </c>
      <c r="U343" s="11">
        <v>195</v>
      </c>
      <c r="V343" s="15">
        <v>102</v>
      </c>
      <c r="W343" s="15">
        <v>93</v>
      </c>
      <c r="X343" s="11"/>
      <c r="Y343" s="69">
        <v>265</v>
      </c>
      <c r="Z343">
        <v>9021</v>
      </c>
      <c r="AA343" s="3">
        <f>IF(Table10[[#This Row],[Location Name]]=E342,AA342,AA342+1)</f>
        <v>1202</v>
      </c>
      <c r="AB343" s="33">
        <f>Table10[[#This Row],[Date]]+25</f>
        <v>45384</v>
      </c>
    </row>
    <row r="344" spans="1:28" ht="14.25" x14ac:dyDescent="0.45">
      <c r="A344" s="3">
        <v>336</v>
      </c>
      <c r="B34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44" s="33">
        <v>45362</v>
      </c>
      <c r="E344" s="3" t="s">
        <v>125</v>
      </c>
      <c r="F344" s="3">
        <f>_xlfn.XLOOKUP(Table10[[#This Row],[Location Name]],IBTP_Locations[Location Name],IBTP_Locations[Payee Name],"",,)</f>
        <v>0</v>
      </c>
      <c r="G344" s="3" t="s">
        <v>23</v>
      </c>
      <c r="H344" s="3" t="str">
        <f>_xlfn.XLOOKUP(Table10[[#This Row],[Location Name]],IBTP_Locations[Location Name],IBTP_Locations[Sales Rep],,,)</f>
        <v>Sarcyk, Neil</v>
      </c>
      <c r="I344" s="3" t="str">
        <f>_xlfn.XLOOKUP(Table10[[#This Row],[Location Name]],IBTP_Locations[Location Name],IBTP_Locations[Marketing Rep],,,)</f>
        <v>M Comella Enterprises</v>
      </c>
      <c r="J344" s="11">
        <f>ROUNDDOWN(IF(Table10[[#This Row],[Marketing Rep]]=0,0,_xlfn.XLOOKUP(Table10[[#This Row],[Marketing Rep]],Table12[Name],Table12[Commission %]))*Table10[[#This Row],[Ticket Count]],2)</f>
        <v>45</v>
      </c>
      <c r="K344" s="3" t="s">
        <v>3727</v>
      </c>
      <c r="L344" s="3" t="e">
        <f>_xlfn.XLOOKUP(Table10[[#This Row],[Serial '#]],Table5[Serial '#],Table5[Supplier],,,)</f>
        <v>#N/A</v>
      </c>
      <c r="M344" s="3" t="s">
        <v>352</v>
      </c>
      <c r="N344" s="9">
        <v>3000</v>
      </c>
      <c r="O344" s="36">
        <v>1</v>
      </c>
      <c r="P344" s="11">
        <v>3000</v>
      </c>
      <c r="Q344" s="11">
        <v>2250</v>
      </c>
      <c r="R344" s="11">
        <v>750</v>
      </c>
      <c r="S344" s="11">
        <v>180</v>
      </c>
      <c r="T344" s="11" t="str">
        <f>_xlfn.XLOOKUP(Table10[[#This Row],[Charity Association]],Table14[Charity Name],Table14[Billing Style],,,)</f>
        <v>Percentage</v>
      </c>
      <c r="U344" s="11">
        <v>190</v>
      </c>
      <c r="V344" s="15">
        <v>85</v>
      </c>
      <c r="W344" s="15">
        <v>75</v>
      </c>
      <c r="X344" s="11">
        <v>30</v>
      </c>
      <c r="Y344" s="69">
        <v>6070</v>
      </c>
      <c r="Z344">
        <v>6648</v>
      </c>
      <c r="AA344" s="3">
        <f>IF(Table10[[#This Row],[Location Name]]=E343,AA343,AA343+1)</f>
        <v>1203</v>
      </c>
      <c r="AB344" s="33">
        <f>Table10[[#This Row],[Date]]+25</f>
        <v>45387</v>
      </c>
    </row>
    <row r="345" spans="1:28" ht="14.25" x14ac:dyDescent="0.45">
      <c r="A345" s="3">
        <v>337</v>
      </c>
      <c r="B34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45" s="33">
        <v>45362</v>
      </c>
      <c r="E345" s="3" t="s">
        <v>125</v>
      </c>
      <c r="F345" s="3">
        <f>_xlfn.XLOOKUP(Table10[[#This Row],[Location Name]],IBTP_Locations[Location Name],IBTP_Locations[Payee Name],"",,)</f>
        <v>0</v>
      </c>
      <c r="G345" s="3" t="s">
        <v>23</v>
      </c>
      <c r="H345" s="3" t="str">
        <f>_xlfn.XLOOKUP(Table10[[#This Row],[Location Name]],IBTP_Locations[Location Name],IBTP_Locations[Sales Rep],,,)</f>
        <v>Sarcyk, Neil</v>
      </c>
      <c r="I345" s="3" t="str">
        <f>_xlfn.XLOOKUP(Table10[[#This Row],[Location Name]],IBTP_Locations[Location Name],IBTP_Locations[Marketing Rep],,,)</f>
        <v>M Comella Enterprises</v>
      </c>
      <c r="J345" s="11">
        <f>ROUNDDOWN(IF(Table10[[#This Row],[Marketing Rep]]=0,0,_xlfn.XLOOKUP(Table10[[#This Row],[Marketing Rep]],Table12[Name],Table12[Commission %]))*Table10[[#This Row],[Ticket Count]],2)</f>
        <v>82.8</v>
      </c>
      <c r="K345" s="3" t="s">
        <v>2434</v>
      </c>
      <c r="L345" s="3" t="str">
        <f>_xlfn.XLOOKUP(Table10[[#This Row],[Serial '#]],Table5[Serial '#],Table5[Supplier],,,)</f>
        <v>GameCo</v>
      </c>
      <c r="M345" s="3" t="s">
        <v>349</v>
      </c>
      <c r="N345" s="9">
        <v>5520</v>
      </c>
      <c r="O345" s="36">
        <v>1</v>
      </c>
      <c r="P345" s="11">
        <v>5520</v>
      </c>
      <c r="Q345" s="11">
        <v>4560</v>
      </c>
      <c r="R345" s="11">
        <v>960</v>
      </c>
      <c r="S345" s="11">
        <v>331</v>
      </c>
      <c r="T345" s="11" t="str">
        <f>_xlfn.XLOOKUP(Table10[[#This Row],[Charity Association]],Table14[Charity Name],Table14[Billing Style],,,)</f>
        <v>Percentage</v>
      </c>
      <c r="U345" s="11">
        <v>337.2</v>
      </c>
      <c r="V345" s="15">
        <v>186</v>
      </c>
      <c r="W345" s="15">
        <v>96</v>
      </c>
      <c r="X345" s="11">
        <v>55.2</v>
      </c>
      <c r="Y345" s="69">
        <v>6070</v>
      </c>
      <c r="Z345">
        <v>6649</v>
      </c>
      <c r="AA345" s="3">
        <f>IF(Table10[[#This Row],[Location Name]]=E344,AA344,AA344+1)</f>
        <v>1203</v>
      </c>
      <c r="AB345" s="33">
        <f>Table10[[#This Row],[Date]]+25</f>
        <v>45387</v>
      </c>
    </row>
    <row r="346" spans="1:28" ht="14.25" x14ac:dyDescent="0.45">
      <c r="A346" s="3">
        <v>338</v>
      </c>
      <c r="B34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46" s="33">
        <v>45362</v>
      </c>
      <c r="E346" s="3" t="s">
        <v>101</v>
      </c>
      <c r="F346" s="3">
        <f>_xlfn.XLOOKUP(Table10[[#This Row],[Location Name]],IBTP_Locations[Location Name],IBTP_Locations[Payee Name],"",,)</f>
        <v>0</v>
      </c>
      <c r="G346" s="3" t="s">
        <v>23</v>
      </c>
      <c r="H346" s="3" t="str">
        <f>_xlfn.XLOOKUP(Table10[[#This Row],[Location Name]],IBTP_Locations[Location Name],IBTP_Locations[Sales Rep],,,)</f>
        <v>Sarcyk, Neil</v>
      </c>
      <c r="I346" s="3">
        <f>_xlfn.XLOOKUP(Table10[[#This Row],[Location Name]],IBTP_Locations[Location Name],IBTP_Locations[Marketing Rep],,,)</f>
        <v>0</v>
      </c>
      <c r="J346" s="11">
        <f>ROUNDDOWN(IF(Table10[[#This Row],[Marketing Rep]]=0,0,_xlfn.XLOOKUP(Table10[[#This Row],[Marketing Rep]],Table12[Name],Table12[Commission %]))*Table10[[#This Row],[Ticket Count]],2)</f>
        <v>0</v>
      </c>
      <c r="K346" s="3" t="s">
        <v>2431</v>
      </c>
      <c r="L346" s="3" t="str">
        <f>_xlfn.XLOOKUP(Table10[[#This Row],[Serial '#]],Table5[Serial '#],Table5[Supplier],,,)</f>
        <v>GameCo</v>
      </c>
      <c r="M346" s="3" t="s">
        <v>349</v>
      </c>
      <c r="N346" s="9">
        <v>5520</v>
      </c>
      <c r="O346" s="36">
        <v>1</v>
      </c>
      <c r="P346" s="11">
        <v>5520</v>
      </c>
      <c r="Q346" s="11">
        <v>4560</v>
      </c>
      <c r="R346" s="11">
        <v>960</v>
      </c>
      <c r="S346" s="11">
        <v>331</v>
      </c>
      <c r="T346" s="11" t="str">
        <f>_xlfn.XLOOKUP(Table10[[#This Row],[Charity Association]],Table14[Charity Name],Table14[Billing Style],,,)</f>
        <v>Percentage</v>
      </c>
      <c r="U346" s="11">
        <v>337.2</v>
      </c>
      <c r="V346" s="15">
        <v>186</v>
      </c>
      <c r="W346" s="15">
        <v>96</v>
      </c>
      <c r="X346" s="11">
        <v>55.2</v>
      </c>
      <c r="Y346" s="69">
        <v>38650232</v>
      </c>
      <c r="Z346">
        <v>6650</v>
      </c>
      <c r="AA346" s="3">
        <f>IF(Table10[[#This Row],[Location Name]]=E345,AA345,AA345+1)</f>
        <v>1204</v>
      </c>
      <c r="AB346" s="33">
        <f>Table10[[#This Row],[Date]]+25</f>
        <v>45387</v>
      </c>
    </row>
    <row r="347" spans="1:28" ht="14.25" x14ac:dyDescent="0.45">
      <c r="A347" s="3">
        <v>339</v>
      </c>
      <c r="B34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47" s="33">
        <v>45362</v>
      </c>
      <c r="E347" s="3" t="s">
        <v>101</v>
      </c>
      <c r="F347" s="3">
        <f>_xlfn.XLOOKUP(Table10[[#This Row],[Location Name]],IBTP_Locations[Location Name],IBTP_Locations[Payee Name],"",,)</f>
        <v>0</v>
      </c>
      <c r="G347" s="3" t="s">
        <v>23</v>
      </c>
      <c r="H347" s="3" t="str">
        <f>_xlfn.XLOOKUP(Table10[[#This Row],[Location Name]],IBTP_Locations[Location Name],IBTP_Locations[Sales Rep],,,)</f>
        <v>Sarcyk, Neil</v>
      </c>
      <c r="I347" s="3">
        <f>_xlfn.XLOOKUP(Table10[[#This Row],[Location Name]],IBTP_Locations[Location Name],IBTP_Locations[Marketing Rep],,,)</f>
        <v>0</v>
      </c>
      <c r="J347" s="11">
        <f>ROUNDDOWN(IF(Table10[[#This Row],[Marketing Rep]]=0,0,_xlfn.XLOOKUP(Table10[[#This Row],[Marketing Rep]],Table12[Name],Table12[Commission %]))*Table10[[#This Row],[Ticket Count]],2)</f>
        <v>0</v>
      </c>
      <c r="K347" s="3" t="s">
        <v>2430</v>
      </c>
      <c r="L347" s="3" t="str">
        <f>_xlfn.XLOOKUP(Table10[[#This Row],[Serial '#]],Table5[Serial '#],Table5[Supplier],,,)</f>
        <v>GameCo</v>
      </c>
      <c r="M347" s="3" t="s">
        <v>349</v>
      </c>
      <c r="N347" s="9">
        <v>5520</v>
      </c>
      <c r="O347" s="36">
        <v>1</v>
      </c>
      <c r="P347" s="11">
        <v>5520</v>
      </c>
      <c r="Q347" s="11">
        <v>4560</v>
      </c>
      <c r="R347" s="11">
        <v>960</v>
      </c>
      <c r="S347" s="11">
        <v>331</v>
      </c>
      <c r="T347" s="11" t="str">
        <f>_xlfn.XLOOKUP(Table10[[#This Row],[Charity Association]],Table14[Charity Name],Table14[Billing Style],,,)</f>
        <v>Percentage</v>
      </c>
      <c r="U347" s="11">
        <v>337.2</v>
      </c>
      <c r="V347" s="15">
        <v>186</v>
      </c>
      <c r="W347" s="15">
        <v>96</v>
      </c>
      <c r="X347" s="11">
        <v>55.2</v>
      </c>
      <c r="Y347" s="69">
        <v>38650233</v>
      </c>
      <c r="Z347">
        <v>6651</v>
      </c>
      <c r="AA347" s="3">
        <f>IF(Table10[[#This Row],[Location Name]]=E346,AA346,AA346+1)</f>
        <v>1204</v>
      </c>
      <c r="AB347" s="33">
        <f>Table10[[#This Row],[Date]]+25</f>
        <v>45387</v>
      </c>
    </row>
    <row r="348" spans="1:28" ht="14.25" x14ac:dyDescent="0.45">
      <c r="A348" s="3">
        <v>340</v>
      </c>
      <c r="B34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48" s="33">
        <v>45362</v>
      </c>
      <c r="E348" s="3" t="s">
        <v>101</v>
      </c>
      <c r="F348" s="3">
        <f>_xlfn.XLOOKUP(Table10[[#This Row],[Location Name]],IBTP_Locations[Location Name],IBTP_Locations[Payee Name],"",,)</f>
        <v>0</v>
      </c>
      <c r="G348" s="3" t="s">
        <v>23</v>
      </c>
      <c r="H348" s="3" t="str">
        <f>_xlfn.XLOOKUP(Table10[[#This Row],[Location Name]],IBTP_Locations[Location Name],IBTP_Locations[Sales Rep],,,)</f>
        <v>Sarcyk, Neil</v>
      </c>
      <c r="I348" s="3">
        <f>_xlfn.XLOOKUP(Table10[[#This Row],[Location Name]],IBTP_Locations[Location Name],IBTP_Locations[Marketing Rep],,,)</f>
        <v>0</v>
      </c>
      <c r="J348" s="11">
        <f>ROUNDDOWN(IF(Table10[[#This Row],[Marketing Rep]]=0,0,_xlfn.XLOOKUP(Table10[[#This Row],[Marketing Rep]],Table12[Name],Table12[Commission %]))*Table10[[#This Row],[Ticket Count]],2)</f>
        <v>0</v>
      </c>
      <c r="K348" s="3" t="s">
        <v>2435</v>
      </c>
      <c r="L348" s="3" t="str">
        <f>_xlfn.XLOOKUP(Table10[[#This Row],[Serial '#]],Table5[Serial '#],Table5[Supplier],,,)</f>
        <v>GameCo</v>
      </c>
      <c r="M348" s="3" t="s">
        <v>3743</v>
      </c>
      <c r="N348" s="9">
        <v>6320</v>
      </c>
      <c r="O348" s="36">
        <v>1</v>
      </c>
      <c r="P348" s="11">
        <v>6320</v>
      </c>
      <c r="Q348" s="11">
        <v>4745</v>
      </c>
      <c r="R348" s="11">
        <v>1575</v>
      </c>
      <c r="S348" s="11">
        <v>379</v>
      </c>
      <c r="T348" s="11" t="str">
        <f>_xlfn.XLOOKUP(Table10[[#This Row],[Charity Association]],Table14[Charity Name],Table14[Billing Style],,,)</f>
        <v>Percentage</v>
      </c>
      <c r="U348" s="11">
        <v>433.2</v>
      </c>
      <c r="V348" s="15">
        <v>212</v>
      </c>
      <c r="W348" s="15">
        <v>158</v>
      </c>
      <c r="X348" s="11">
        <v>63.2</v>
      </c>
      <c r="Y348" s="69">
        <v>38650236</v>
      </c>
      <c r="Z348">
        <v>6652</v>
      </c>
      <c r="AA348" s="3">
        <f>IF(Table10[[#This Row],[Location Name]]=E347,AA347,AA347+1)</f>
        <v>1204</v>
      </c>
      <c r="AB348" s="33">
        <f>Table10[[#This Row],[Date]]+25</f>
        <v>45387</v>
      </c>
    </row>
    <row r="349" spans="1:28" ht="14.25" x14ac:dyDescent="0.45">
      <c r="A349" s="3">
        <v>341</v>
      </c>
      <c r="B34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49" s="33">
        <v>45362</v>
      </c>
      <c r="E349" s="3" t="s">
        <v>113</v>
      </c>
      <c r="F349" s="3">
        <f>_xlfn.XLOOKUP(Table10[[#This Row],[Location Name]],IBTP_Locations[Location Name],IBTP_Locations[Payee Name],"",,)</f>
        <v>0</v>
      </c>
      <c r="G349" s="3" t="s">
        <v>24</v>
      </c>
      <c r="H349" s="3" t="str">
        <f>_xlfn.XLOOKUP(Table10[[#This Row],[Location Name]],IBTP_Locations[Location Name],IBTP_Locations[Sales Rep],,,)</f>
        <v>Sarcyk, Neil</v>
      </c>
      <c r="I349" s="3">
        <f>_xlfn.XLOOKUP(Table10[[#This Row],[Location Name]],IBTP_Locations[Location Name],IBTP_Locations[Marketing Rep],,,)</f>
        <v>0</v>
      </c>
      <c r="J349" s="11">
        <f>ROUNDDOWN(IF(Table10[[#This Row],[Marketing Rep]]=0,0,_xlfn.XLOOKUP(Table10[[#This Row],[Marketing Rep]],Table12[Name],Table12[Commission %]))*Table10[[#This Row],[Ticket Count]],2)</f>
        <v>0</v>
      </c>
      <c r="K349" s="3" t="s">
        <v>2428</v>
      </c>
      <c r="L349" s="3" t="str">
        <f>_xlfn.XLOOKUP(Table10[[#This Row],[Serial '#]],Table5[Serial '#],Table5[Supplier],,,)</f>
        <v>GameCo</v>
      </c>
      <c r="M349" s="3" t="s">
        <v>349</v>
      </c>
      <c r="N349" s="9">
        <v>5520</v>
      </c>
      <c r="O349" s="36">
        <v>1</v>
      </c>
      <c r="P349" s="11">
        <v>5520</v>
      </c>
      <c r="Q349" s="11">
        <v>4560</v>
      </c>
      <c r="R349" s="11">
        <v>960</v>
      </c>
      <c r="S349" s="11">
        <v>331</v>
      </c>
      <c r="T349" s="11" t="str">
        <f>_xlfn.XLOOKUP(Table10[[#This Row],[Charity Association]],Table14[Charity Name],Table14[Billing Style],,,)</f>
        <v>Flat Per Ticket</v>
      </c>
      <c r="U349" s="11">
        <v>358.8</v>
      </c>
      <c r="V349" s="15">
        <v>186</v>
      </c>
      <c r="W349" s="15">
        <v>172.8</v>
      </c>
      <c r="X349" s="11"/>
      <c r="Y349" s="69">
        <v>38650231</v>
      </c>
      <c r="Z349">
        <v>9022</v>
      </c>
      <c r="AA349" s="3">
        <f>IF(Table10[[#This Row],[Location Name]]=E348,AA348,AA348+1)</f>
        <v>1205</v>
      </c>
      <c r="AB349" s="33">
        <f>Table10[[#This Row],[Date]]+25</f>
        <v>45387</v>
      </c>
    </row>
    <row r="350" spans="1:28" ht="14.25" x14ac:dyDescent="0.45">
      <c r="A350" s="3">
        <v>342</v>
      </c>
      <c r="B35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50" s="33">
        <v>45362</v>
      </c>
      <c r="E350" s="3" t="s">
        <v>113</v>
      </c>
      <c r="F350" s="3">
        <f>_xlfn.XLOOKUP(Table10[[#This Row],[Location Name]],IBTP_Locations[Location Name],IBTP_Locations[Payee Name],"",,)</f>
        <v>0</v>
      </c>
      <c r="G350" s="3" t="s">
        <v>24</v>
      </c>
      <c r="H350" s="3" t="str">
        <f>_xlfn.XLOOKUP(Table10[[#This Row],[Location Name]],IBTP_Locations[Location Name],IBTP_Locations[Sales Rep],,,)</f>
        <v>Sarcyk, Neil</v>
      </c>
      <c r="I350" s="3">
        <f>_xlfn.XLOOKUP(Table10[[#This Row],[Location Name]],IBTP_Locations[Location Name],IBTP_Locations[Marketing Rep],,,)</f>
        <v>0</v>
      </c>
      <c r="J350" s="11">
        <f>ROUNDDOWN(IF(Table10[[#This Row],[Marketing Rep]]=0,0,_xlfn.XLOOKUP(Table10[[#This Row],[Marketing Rep]],Table12[Name],Table12[Commission %]))*Table10[[#This Row],[Ticket Count]],2)</f>
        <v>0</v>
      </c>
      <c r="K350" s="3" t="s">
        <v>2437</v>
      </c>
      <c r="L350" s="3" t="str">
        <f>_xlfn.XLOOKUP(Table10[[#This Row],[Serial '#]],Table5[Serial '#],Table5[Supplier],,,)</f>
        <v>GameCo</v>
      </c>
      <c r="M350" s="3" t="s">
        <v>589</v>
      </c>
      <c r="N350" s="9">
        <v>6320</v>
      </c>
      <c r="O350" s="36">
        <v>1</v>
      </c>
      <c r="P350" s="11">
        <v>6320</v>
      </c>
      <c r="Q350" s="11">
        <v>4745</v>
      </c>
      <c r="R350" s="11">
        <v>1575</v>
      </c>
      <c r="S350" s="11">
        <v>379</v>
      </c>
      <c r="T350" s="11" t="str">
        <f>_xlfn.XLOOKUP(Table10[[#This Row],[Charity Association]],Table14[Charity Name],Table14[Billing Style],,,)</f>
        <v>Flat Per Ticket</v>
      </c>
      <c r="U350" s="11">
        <v>410.8</v>
      </c>
      <c r="V350" s="15">
        <v>212</v>
      </c>
      <c r="W350" s="15">
        <v>198.8</v>
      </c>
      <c r="X350" s="11"/>
      <c r="Y350" s="69">
        <v>38650235</v>
      </c>
      <c r="Z350">
        <v>9023</v>
      </c>
      <c r="AA350" s="3">
        <f>IF(Table10[[#This Row],[Location Name]]=E349,AA349,AA349+1)</f>
        <v>1205</v>
      </c>
      <c r="AB350" s="33">
        <f>Table10[[#This Row],[Date]]+25</f>
        <v>45387</v>
      </c>
    </row>
    <row r="351" spans="1:28" ht="14.25" x14ac:dyDescent="0.45">
      <c r="A351" s="3">
        <v>343</v>
      </c>
      <c r="B35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51" s="33">
        <v>45362</v>
      </c>
      <c r="E351" s="3" t="s">
        <v>155</v>
      </c>
      <c r="F351" s="3" t="str">
        <f>_xlfn.XLOOKUP(Table10[[#This Row],[Location Name]],IBTP_Locations[Location Name],IBTP_Locations[Payee Name],"",,)</f>
        <v>Melron Inc DBA Mulligans</v>
      </c>
      <c r="G351" s="3" t="s">
        <v>27</v>
      </c>
      <c r="H351" s="3" t="str">
        <f>_xlfn.XLOOKUP(Table10[[#This Row],[Location Name]],IBTP_Locations[Location Name],IBTP_Locations[Sales Rep],,,)</f>
        <v>Sarcyk, Neil</v>
      </c>
      <c r="I351" s="3">
        <f>_xlfn.XLOOKUP(Table10[[#This Row],[Location Name]],IBTP_Locations[Location Name],IBTP_Locations[Marketing Rep],,,)</f>
        <v>0</v>
      </c>
      <c r="J351" s="11">
        <f>ROUNDDOWN(IF(Table10[[#This Row],[Marketing Rep]]=0,0,_xlfn.XLOOKUP(Table10[[#This Row],[Marketing Rep]],Table12[Name],Table12[Commission %]))*Table10[[#This Row],[Ticket Count]],2)</f>
        <v>0</v>
      </c>
      <c r="K351" s="3" t="s">
        <v>2436</v>
      </c>
      <c r="L351" s="3" t="str">
        <f>_xlfn.XLOOKUP(Table10[[#This Row],[Serial '#]],Table5[Serial '#],Table5[Supplier],,,)</f>
        <v>GameCo</v>
      </c>
      <c r="M351" s="3" t="s">
        <v>3743</v>
      </c>
      <c r="N351" s="9">
        <v>6320</v>
      </c>
      <c r="O351" s="36">
        <v>1</v>
      </c>
      <c r="P351" s="11">
        <v>6320</v>
      </c>
      <c r="Q351" s="11">
        <v>4745</v>
      </c>
      <c r="R351" s="11">
        <v>1575</v>
      </c>
      <c r="S351" s="11">
        <v>379</v>
      </c>
      <c r="T351" s="11" t="str">
        <f>_xlfn.XLOOKUP(Table10[[#This Row],[Charity Association]],Table14[Charity Name],Table14[Billing Style],,,)</f>
        <v>Flat Per Ticket</v>
      </c>
      <c r="U351" s="11">
        <v>410.8</v>
      </c>
      <c r="V351" s="15">
        <v>212</v>
      </c>
      <c r="W351" s="15">
        <v>198.8</v>
      </c>
      <c r="X351" s="11"/>
      <c r="Y351" s="69">
        <v>2852</v>
      </c>
      <c r="Z351">
        <v>10042</v>
      </c>
      <c r="AA351" s="3">
        <f>IF(Table10[[#This Row],[Location Name]]=E350,AA350,AA350+1)</f>
        <v>1206</v>
      </c>
      <c r="AB351" s="33">
        <f>Table10[[#This Row],[Date]]+25</f>
        <v>45387</v>
      </c>
    </row>
    <row r="352" spans="1:28" ht="14.25" x14ac:dyDescent="0.45">
      <c r="A352" s="3">
        <v>344</v>
      </c>
      <c r="B35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52" s="33">
        <v>45362</v>
      </c>
      <c r="E352" s="3" t="s">
        <v>155</v>
      </c>
      <c r="F352" s="3" t="str">
        <f>_xlfn.XLOOKUP(Table10[[#This Row],[Location Name]],IBTP_Locations[Location Name],IBTP_Locations[Payee Name],"",,)</f>
        <v>Melron Inc DBA Mulligans</v>
      </c>
      <c r="G352" s="3" t="s">
        <v>27</v>
      </c>
      <c r="H352" s="3" t="str">
        <f>_xlfn.XLOOKUP(Table10[[#This Row],[Location Name]],IBTP_Locations[Location Name],IBTP_Locations[Sales Rep],,,)</f>
        <v>Sarcyk, Neil</v>
      </c>
      <c r="I352" s="3">
        <f>_xlfn.XLOOKUP(Table10[[#This Row],[Location Name]],IBTP_Locations[Location Name],IBTP_Locations[Marketing Rep],,,)</f>
        <v>0</v>
      </c>
      <c r="J352" s="11">
        <f>ROUNDDOWN(IF(Table10[[#This Row],[Marketing Rep]]=0,0,_xlfn.XLOOKUP(Table10[[#This Row],[Marketing Rep]],Table12[Name],Table12[Commission %]))*Table10[[#This Row],[Ticket Count]],2)</f>
        <v>0</v>
      </c>
      <c r="K352" s="3" t="s">
        <v>2429</v>
      </c>
      <c r="L352" s="3" t="str">
        <f>_xlfn.XLOOKUP(Table10[[#This Row],[Serial '#]],Table5[Serial '#],Table5[Supplier],,,)</f>
        <v>GameCo</v>
      </c>
      <c r="M352" s="3" t="s">
        <v>349</v>
      </c>
      <c r="N352" s="9">
        <v>5520</v>
      </c>
      <c r="O352" s="36">
        <v>1</v>
      </c>
      <c r="P352" s="11">
        <v>5520</v>
      </c>
      <c r="Q352" s="11">
        <v>4560</v>
      </c>
      <c r="R352" s="11">
        <v>960</v>
      </c>
      <c r="S352" s="11">
        <v>331</v>
      </c>
      <c r="T352" s="11" t="str">
        <f>_xlfn.XLOOKUP(Table10[[#This Row],[Charity Association]],Table14[Charity Name],Table14[Billing Style],,,)</f>
        <v>Flat Per Ticket</v>
      </c>
      <c r="U352" s="11">
        <v>358.8</v>
      </c>
      <c r="V352" s="15">
        <v>186</v>
      </c>
      <c r="W352" s="15">
        <v>172.8</v>
      </c>
      <c r="X352" s="11"/>
      <c r="Y352" s="69">
        <v>2852</v>
      </c>
      <c r="Z352">
        <v>10043</v>
      </c>
      <c r="AA352" s="3">
        <f>IF(Table10[[#This Row],[Location Name]]=E351,AA351,AA351+1)</f>
        <v>1206</v>
      </c>
      <c r="AB352" s="33">
        <f>Table10[[#This Row],[Date]]+25</f>
        <v>45387</v>
      </c>
    </row>
    <row r="353" spans="1:28" ht="14.25" x14ac:dyDescent="0.45">
      <c r="A353" s="3">
        <v>345</v>
      </c>
      <c r="B35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53" s="33">
        <v>45362</v>
      </c>
      <c r="E353" s="3" t="s">
        <v>155</v>
      </c>
      <c r="F353" s="3" t="str">
        <f>_xlfn.XLOOKUP(Table10[[#This Row],[Location Name]],IBTP_Locations[Location Name],IBTP_Locations[Payee Name],"",,)</f>
        <v>Melron Inc DBA Mulligans</v>
      </c>
      <c r="G353" s="3" t="s">
        <v>27</v>
      </c>
      <c r="H353" s="3" t="str">
        <f>_xlfn.XLOOKUP(Table10[[#This Row],[Location Name]],IBTP_Locations[Location Name],IBTP_Locations[Sales Rep],,,)</f>
        <v>Sarcyk, Neil</v>
      </c>
      <c r="I353" s="3">
        <f>_xlfn.XLOOKUP(Table10[[#This Row],[Location Name]],IBTP_Locations[Location Name],IBTP_Locations[Marketing Rep],,,)</f>
        <v>0</v>
      </c>
      <c r="J353" s="11">
        <f>ROUNDDOWN(IF(Table10[[#This Row],[Marketing Rep]]=0,0,_xlfn.XLOOKUP(Table10[[#This Row],[Marketing Rep]],Table12[Name],Table12[Commission %]))*Table10[[#This Row],[Ticket Count]],2)</f>
        <v>0</v>
      </c>
      <c r="K353" s="3" t="s">
        <v>2433</v>
      </c>
      <c r="L353" s="3" t="str">
        <f>_xlfn.XLOOKUP(Table10[[#This Row],[Serial '#]],Table5[Serial '#],Table5[Supplier],,,)</f>
        <v>GameCo</v>
      </c>
      <c r="M353" s="3" t="s">
        <v>349</v>
      </c>
      <c r="N353" s="9">
        <v>5520</v>
      </c>
      <c r="O353" s="36">
        <v>1</v>
      </c>
      <c r="P353" s="11">
        <v>5520</v>
      </c>
      <c r="Q353" s="11">
        <v>4560</v>
      </c>
      <c r="R353" s="11">
        <v>960</v>
      </c>
      <c r="S353" s="11">
        <v>331</v>
      </c>
      <c r="T353" s="11" t="str">
        <f>_xlfn.XLOOKUP(Table10[[#This Row],[Charity Association]],Table14[Charity Name],Table14[Billing Style],,,)</f>
        <v>Flat Per Ticket</v>
      </c>
      <c r="U353" s="11">
        <v>358.8</v>
      </c>
      <c r="V353" s="15">
        <v>186</v>
      </c>
      <c r="W353" s="15">
        <v>172.8</v>
      </c>
      <c r="X353" s="11"/>
      <c r="Y353" s="69">
        <v>2852</v>
      </c>
      <c r="Z353">
        <v>10044</v>
      </c>
      <c r="AA353" s="3">
        <f>IF(Table10[[#This Row],[Location Name]]=E352,AA352,AA352+1)</f>
        <v>1206</v>
      </c>
      <c r="AB353" s="33">
        <f>Table10[[#This Row],[Date]]+25</f>
        <v>45387</v>
      </c>
    </row>
    <row r="354" spans="1:28" ht="14.25" x14ac:dyDescent="0.45">
      <c r="A354" s="3">
        <v>346</v>
      </c>
      <c r="B35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54" s="33">
        <v>45362</v>
      </c>
      <c r="E354" s="3" t="s">
        <v>155</v>
      </c>
      <c r="F354" s="3" t="str">
        <f>_xlfn.XLOOKUP(Table10[[#This Row],[Location Name]],IBTP_Locations[Location Name],IBTP_Locations[Payee Name],"",,)</f>
        <v>Melron Inc DBA Mulligans</v>
      </c>
      <c r="G354" s="3" t="s">
        <v>27</v>
      </c>
      <c r="H354" s="3" t="str">
        <f>_xlfn.XLOOKUP(Table10[[#This Row],[Location Name]],IBTP_Locations[Location Name],IBTP_Locations[Sales Rep],,,)</f>
        <v>Sarcyk, Neil</v>
      </c>
      <c r="I354" s="3">
        <f>_xlfn.XLOOKUP(Table10[[#This Row],[Location Name]],IBTP_Locations[Location Name],IBTP_Locations[Marketing Rep],,,)</f>
        <v>0</v>
      </c>
      <c r="J354" s="11">
        <f>ROUNDDOWN(IF(Table10[[#This Row],[Marketing Rep]]=0,0,_xlfn.XLOOKUP(Table10[[#This Row],[Marketing Rep]],Table12[Name],Table12[Commission %]))*Table10[[#This Row],[Ticket Count]],2)</f>
        <v>0</v>
      </c>
      <c r="K354" s="3" t="s">
        <v>2438</v>
      </c>
      <c r="L354" s="3" t="str">
        <f>_xlfn.XLOOKUP(Table10[[#This Row],[Serial '#]],Table5[Serial '#],Table5[Supplier],,,)</f>
        <v>GameCo</v>
      </c>
      <c r="M354" s="3" t="s">
        <v>347</v>
      </c>
      <c r="N354" s="9">
        <v>9959</v>
      </c>
      <c r="O354" s="36">
        <v>1</v>
      </c>
      <c r="P354" s="11">
        <v>9959</v>
      </c>
      <c r="Q354" s="11">
        <v>7840</v>
      </c>
      <c r="R354" s="11">
        <v>2119</v>
      </c>
      <c r="S354" s="11">
        <v>597</v>
      </c>
      <c r="T354" s="11" t="str">
        <f>_xlfn.XLOOKUP(Table10[[#This Row],[Charity Association]],Table14[Charity Name],Table14[Billing Style],,,)</f>
        <v>Flat Per Ticket</v>
      </c>
      <c r="U354" s="11">
        <v>647.34</v>
      </c>
      <c r="V354" s="15">
        <v>360</v>
      </c>
      <c r="W354" s="15">
        <v>287.33999999999997</v>
      </c>
      <c r="X354" s="11"/>
      <c r="Y354" s="69">
        <v>2852</v>
      </c>
      <c r="Z354">
        <v>10045</v>
      </c>
      <c r="AA354" s="3">
        <f>IF(Table10[[#This Row],[Location Name]]=E353,AA353,AA353+1)</f>
        <v>1206</v>
      </c>
      <c r="AB354" s="33">
        <f>Table10[[#This Row],[Date]]+25</f>
        <v>45387</v>
      </c>
    </row>
    <row r="355" spans="1:28" ht="14.25" x14ac:dyDescent="0.45">
      <c r="A355" s="3">
        <v>347</v>
      </c>
      <c r="B35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55" s="33">
        <v>45362</v>
      </c>
      <c r="E355" s="3" t="s">
        <v>155</v>
      </c>
      <c r="F355" s="3" t="str">
        <f>_xlfn.XLOOKUP(Table10[[#This Row],[Location Name]],IBTP_Locations[Location Name],IBTP_Locations[Payee Name],"",,)</f>
        <v>Melron Inc DBA Mulligans</v>
      </c>
      <c r="G355" s="3" t="s">
        <v>27</v>
      </c>
      <c r="H355" s="3" t="str">
        <f>_xlfn.XLOOKUP(Table10[[#This Row],[Location Name]],IBTP_Locations[Location Name],IBTP_Locations[Sales Rep],,,)</f>
        <v>Sarcyk, Neil</v>
      </c>
      <c r="I355" s="3">
        <f>_xlfn.XLOOKUP(Table10[[#This Row],[Location Name]],IBTP_Locations[Location Name],IBTP_Locations[Marketing Rep],,,)</f>
        <v>0</v>
      </c>
      <c r="J355" s="11">
        <f>ROUNDDOWN(IF(Table10[[#This Row],[Marketing Rep]]=0,0,_xlfn.XLOOKUP(Table10[[#This Row],[Marketing Rep]],Table12[Name],Table12[Commission %]))*Table10[[#This Row],[Ticket Count]],2)</f>
        <v>0</v>
      </c>
      <c r="K355" s="3" t="s">
        <v>2432</v>
      </c>
      <c r="L355" s="3" t="str">
        <f>_xlfn.XLOOKUP(Table10[[#This Row],[Serial '#]],Table5[Serial '#],Table5[Supplier],,,)</f>
        <v>GameCo</v>
      </c>
      <c r="M355" s="3" t="s">
        <v>349</v>
      </c>
      <c r="N355" s="9">
        <v>5520</v>
      </c>
      <c r="O355" s="36">
        <v>1</v>
      </c>
      <c r="P355" s="11">
        <v>5520</v>
      </c>
      <c r="Q355" s="11">
        <v>4560</v>
      </c>
      <c r="R355" s="11">
        <v>960</v>
      </c>
      <c r="S355" s="11">
        <v>331</v>
      </c>
      <c r="T355" s="11" t="str">
        <f>_xlfn.XLOOKUP(Table10[[#This Row],[Charity Association]],Table14[Charity Name],Table14[Billing Style],,,)</f>
        <v>Flat Per Ticket</v>
      </c>
      <c r="U355" s="11">
        <v>358.8</v>
      </c>
      <c r="V355" s="15">
        <v>186</v>
      </c>
      <c r="W355" s="15">
        <v>172.8</v>
      </c>
      <c r="X355" s="11"/>
      <c r="Y355" s="69">
        <v>2852</v>
      </c>
      <c r="Z355">
        <v>10046</v>
      </c>
      <c r="AA355" s="3">
        <f>IF(Table10[[#This Row],[Location Name]]=E354,AA354,AA354+1)</f>
        <v>1206</v>
      </c>
      <c r="AB355" s="33">
        <f>Table10[[#This Row],[Date]]+25</f>
        <v>45387</v>
      </c>
    </row>
    <row r="356" spans="1:28" ht="14.25" x14ac:dyDescent="0.45">
      <c r="A356" s="3">
        <v>348</v>
      </c>
      <c r="B35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56" s="33">
        <v>45363</v>
      </c>
      <c r="E356" s="3" t="s">
        <v>75</v>
      </c>
      <c r="F356" s="3">
        <f>_xlfn.XLOOKUP(Table10[[#This Row],[Location Name]],IBTP_Locations[Location Name],IBTP_Locations[Payee Name],"",,)</f>
        <v>0</v>
      </c>
      <c r="G356" s="3" t="s">
        <v>23</v>
      </c>
      <c r="H356" s="3" t="str">
        <f>_xlfn.XLOOKUP(Table10[[#This Row],[Location Name]],IBTP_Locations[Location Name],IBTP_Locations[Sales Rep],,,)</f>
        <v>Sarcyk, Neil</v>
      </c>
      <c r="I356" s="3" t="str">
        <f>_xlfn.XLOOKUP(Table10[[#This Row],[Location Name]],IBTP_Locations[Location Name],IBTP_Locations[Marketing Rep],,,)</f>
        <v>Combros</v>
      </c>
      <c r="J356" s="11">
        <f>ROUNDDOWN(IF(Table10[[#This Row],[Marketing Rep]]=0,0,_xlfn.XLOOKUP(Table10[[#This Row],[Marketing Rep]],Table12[Name],Table12[Commission %]))*Table10[[#This Row],[Ticket Count]],2)</f>
        <v>82.8</v>
      </c>
      <c r="K356" s="3" t="s">
        <v>2439</v>
      </c>
      <c r="L356" s="3" t="str">
        <f>_xlfn.XLOOKUP(Table10[[#This Row],[Serial '#]],Table5[Serial '#],Table5[Supplier],,,)</f>
        <v>GameCo</v>
      </c>
      <c r="M356" s="3" t="s">
        <v>349</v>
      </c>
      <c r="N356" s="9">
        <v>5520</v>
      </c>
      <c r="O356" s="36">
        <v>1</v>
      </c>
      <c r="P356" s="11">
        <v>5520</v>
      </c>
      <c r="Q356" s="11">
        <v>4560</v>
      </c>
      <c r="R356" s="11">
        <v>960</v>
      </c>
      <c r="S356" s="11">
        <v>331</v>
      </c>
      <c r="T356" s="11" t="str">
        <f>_xlfn.XLOOKUP(Table10[[#This Row],[Charity Association]],Table14[Charity Name],Table14[Billing Style],,,)</f>
        <v>Percentage</v>
      </c>
      <c r="U356" s="11">
        <v>337.2</v>
      </c>
      <c r="V356" s="15">
        <v>186</v>
      </c>
      <c r="W356" s="15">
        <v>96</v>
      </c>
      <c r="X356" s="11">
        <v>55.2</v>
      </c>
      <c r="Y356" s="69">
        <v>566</v>
      </c>
      <c r="Z356">
        <v>6653</v>
      </c>
      <c r="AA356" s="3">
        <f>IF(Table10[[#This Row],[Location Name]]=E355,AA355,AA355+1)</f>
        <v>1207</v>
      </c>
      <c r="AB356" s="33">
        <f>Table10[[#This Row],[Date]]+25</f>
        <v>45388</v>
      </c>
    </row>
    <row r="357" spans="1:28" ht="14.25" x14ac:dyDescent="0.45">
      <c r="A357" s="3">
        <v>349</v>
      </c>
      <c r="B35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57" s="33">
        <v>45363</v>
      </c>
      <c r="E357" s="3" t="s">
        <v>139</v>
      </c>
      <c r="F357" s="3">
        <f>_xlfn.XLOOKUP(Table10[[#This Row],[Location Name]],IBTP_Locations[Location Name],IBTP_Locations[Payee Name],"",,)</f>
        <v>0</v>
      </c>
      <c r="G357" s="3" t="s">
        <v>23</v>
      </c>
      <c r="H357" s="3" t="str">
        <f>_xlfn.XLOOKUP(Table10[[#This Row],[Location Name]],IBTP_Locations[Location Name],IBTP_Locations[Sales Rep],,,)</f>
        <v>Sarcyk, Neil</v>
      </c>
      <c r="I357" s="3" t="str">
        <f>_xlfn.XLOOKUP(Table10[[#This Row],[Location Name]],IBTP_Locations[Location Name],IBTP_Locations[Marketing Rep],,,)</f>
        <v>Greg Brown</v>
      </c>
      <c r="J357" s="11">
        <f>ROUNDDOWN(IF(Table10[[#This Row],[Marketing Rep]]=0,0,_xlfn.XLOOKUP(Table10[[#This Row],[Marketing Rep]],Table12[Name],Table12[Commission %]))*Table10[[#This Row],[Ticket Count]],2)</f>
        <v>80</v>
      </c>
      <c r="K357" s="3" t="s">
        <v>2558</v>
      </c>
      <c r="L357" s="3" t="str">
        <f>_xlfn.XLOOKUP(Table10[[#This Row],[Serial '#]],Table5[Serial '#],Table5[Supplier],,,)</f>
        <v>GameCo</v>
      </c>
      <c r="M357" s="3" t="s">
        <v>563</v>
      </c>
      <c r="N357" s="9">
        <v>4000</v>
      </c>
      <c r="O357" s="36">
        <v>1</v>
      </c>
      <c r="P357" s="11">
        <v>4000</v>
      </c>
      <c r="Q357" s="11">
        <v>3102</v>
      </c>
      <c r="R357" s="11">
        <v>898</v>
      </c>
      <c r="S357" s="11">
        <v>240</v>
      </c>
      <c r="T357" s="11" t="str">
        <f>_xlfn.XLOOKUP(Table10[[#This Row],[Charity Association]],Table14[Charity Name],Table14[Billing Style],,,)</f>
        <v>Percentage</v>
      </c>
      <c r="U357" s="11">
        <v>264</v>
      </c>
      <c r="V357" s="15">
        <v>134</v>
      </c>
      <c r="W357" s="15">
        <v>90</v>
      </c>
      <c r="X357" s="11">
        <v>40</v>
      </c>
      <c r="Y357" s="69">
        <v>5048</v>
      </c>
      <c r="Z357">
        <v>6654</v>
      </c>
      <c r="AA357" s="3">
        <f>IF(Table10[[#This Row],[Location Name]]=E356,AA356,AA356+1)</f>
        <v>1208</v>
      </c>
      <c r="AB357" s="33">
        <f>Table10[[#This Row],[Date]]+25</f>
        <v>45388</v>
      </c>
    </row>
    <row r="358" spans="1:28" ht="14.25" x14ac:dyDescent="0.45">
      <c r="A358" s="3">
        <v>350</v>
      </c>
      <c r="B35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58" s="33">
        <v>45363</v>
      </c>
      <c r="E358" s="3" t="s">
        <v>139</v>
      </c>
      <c r="F358" s="3">
        <f>_xlfn.XLOOKUP(Table10[[#This Row],[Location Name]],IBTP_Locations[Location Name],IBTP_Locations[Payee Name],"",,)</f>
        <v>0</v>
      </c>
      <c r="G358" s="3" t="s">
        <v>23</v>
      </c>
      <c r="H358" s="3" t="str">
        <f>_xlfn.XLOOKUP(Table10[[#This Row],[Location Name]],IBTP_Locations[Location Name],IBTP_Locations[Sales Rep],,,)</f>
        <v>Sarcyk, Neil</v>
      </c>
      <c r="I358" s="3" t="str">
        <f>_xlfn.XLOOKUP(Table10[[#This Row],[Location Name]],IBTP_Locations[Location Name],IBTP_Locations[Marketing Rep],,,)</f>
        <v>Greg Brown</v>
      </c>
      <c r="J358" s="11">
        <f>ROUNDDOWN(IF(Table10[[#This Row],[Marketing Rep]]=0,0,_xlfn.XLOOKUP(Table10[[#This Row],[Marketing Rep]],Table12[Name],Table12[Commission %]))*Table10[[#This Row],[Ticket Count]],2)</f>
        <v>80</v>
      </c>
      <c r="K358" s="3" t="s">
        <v>2559</v>
      </c>
      <c r="L358" s="3" t="str">
        <f>_xlfn.XLOOKUP(Table10[[#This Row],[Serial '#]],Table5[Serial '#],Table5[Supplier],,,)</f>
        <v>GameCo</v>
      </c>
      <c r="M358" s="3" t="s">
        <v>3750</v>
      </c>
      <c r="N358" s="9">
        <v>4000</v>
      </c>
      <c r="O358" s="36">
        <v>1</v>
      </c>
      <c r="P358" s="11">
        <v>4000</v>
      </c>
      <c r="Q358" s="11">
        <v>3102</v>
      </c>
      <c r="R358" s="11">
        <v>898</v>
      </c>
      <c r="S358" s="11">
        <v>240</v>
      </c>
      <c r="T358" s="11" t="str">
        <f>_xlfn.XLOOKUP(Table10[[#This Row],[Charity Association]],Table14[Charity Name],Table14[Billing Style],,,)</f>
        <v>Percentage</v>
      </c>
      <c r="U358" s="11">
        <v>264</v>
      </c>
      <c r="V358" s="15">
        <v>134</v>
      </c>
      <c r="W358" s="15">
        <v>90</v>
      </c>
      <c r="X358" s="11">
        <v>40</v>
      </c>
      <c r="Y358" s="69">
        <v>5048</v>
      </c>
      <c r="Z358">
        <v>6655</v>
      </c>
      <c r="AA358" s="3">
        <f>IF(Table10[[#This Row],[Location Name]]=E357,AA357,AA357+1)</f>
        <v>1208</v>
      </c>
      <c r="AB358" s="33">
        <f>Table10[[#This Row],[Date]]+25</f>
        <v>45388</v>
      </c>
    </row>
    <row r="359" spans="1:28" ht="14.25" x14ac:dyDescent="0.45">
      <c r="A359" s="3">
        <v>351</v>
      </c>
      <c r="B35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59" s="33">
        <v>45363</v>
      </c>
      <c r="E359" s="3" t="s">
        <v>171</v>
      </c>
      <c r="F359" s="3">
        <f>_xlfn.XLOOKUP(Table10[[#This Row],[Location Name]],IBTP_Locations[Location Name],IBTP_Locations[Payee Name],"",,)</f>
        <v>0</v>
      </c>
      <c r="G359" s="3" t="s">
        <v>21</v>
      </c>
      <c r="H359" s="3" t="str">
        <f>_xlfn.XLOOKUP(Table10[[#This Row],[Location Name]],IBTP_Locations[Location Name],IBTP_Locations[Sales Rep],,,)</f>
        <v>Sarcyk, Neil</v>
      </c>
      <c r="I359" s="3">
        <f>_xlfn.XLOOKUP(Table10[[#This Row],[Location Name]],IBTP_Locations[Location Name],IBTP_Locations[Marketing Rep],,,)</f>
        <v>0</v>
      </c>
      <c r="J359" s="11">
        <f>ROUNDDOWN(IF(Table10[[#This Row],[Marketing Rep]]=0,0,_xlfn.XLOOKUP(Table10[[#This Row],[Marketing Rep]],Table12[Name],Table12[Commission %]))*Table10[[#This Row],[Ticket Count]],2)</f>
        <v>0</v>
      </c>
      <c r="K359" s="3" t="s">
        <v>2261</v>
      </c>
      <c r="L359" s="3" t="str">
        <f>_xlfn.XLOOKUP(Table10[[#This Row],[Serial '#]],Table5[Serial '#],Table5[Supplier],,,)</f>
        <v>GameCo</v>
      </c>
      <c r="M359" s="3" t="s">
        <v>635</v>
      </c>
      <c r="N359" s="9">
        <v>3990</v>
      </c>
      <c r="O359" s="36">
        <v>1</v>
      </c>
      <c r="P359" s="11">
        <v>3990</v>
      </c>
      <c r="Q359" s="11">
        <v>3300</v>
      </c>
      <c r="R359" s="11">
        <v>690</v>
      </c>
      <c r="S359" s="11">
        <v>239</v>
      </c>
      <c r="T359" s="11" t="str">
        <f>_xlfn.XLOOKUP(Table10[[#This Row],[Charity Association]],Table14[Charity Name],Table14[Billing Style],,,)</f>
        <v>Flat Per Ticket</v>
      </c>
      <c r="U359" s="11">
        <v>107.35</v>
      </c>
      <c r="V359" s="15">
        <v>0</v>
      </c>
      <c r="W359" s="15">
        <v>107.35</v>
      </c>
      <c r="X359" s="11"/>
      <c r="Y359" s="69">
        <v>38650234</v>
      </c>
      <c r="Z359">
        <v>8419</v>
      </c>
      <c r="AA359" s="3">
        <f>IF(Table10[[#This Row],[Location Name]]=E358,AA358,AA358+1)</f>
        <v>1209</v>
      </c>
      <c r="AB359" s="33">
        <f>Table10[[#This Row],[Date]]+25</f>
        <v>45388</v>
      </c>
    </row>
    <row r="360" spans="1:28" ht="14.25" x14ac:dyDescent="0.45">
      <c r="A360" s="3">
        <v>352</v>
      </c>
      <c r="B36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60" s="33">
        <v>45363</v>
      </c>
      <c r="E360" s="3" t="s">
        <v>127</v>
      </c>
      <c r="F360" s="3">
        <f>_xlfn.XLOOKUP(Table10[[#This Row],[Location Name]],IBTP_Locations[Location Name],IBTP_Locations[Payee Name],"",,)</f>
        <v>0</v>
      </c>
      <c r="G360" s="3" t="s">
        <v>27</v>
      </c>
      <c r="H360" s="3" t="str">
        <f>_xlfn.XLOOKUP(Table10[[#This Row],[Location Name]],IBTP_Locations[Location Name],IBTP_Locations[Sales Rep],,,)</f>
        <v>Sarcyk, Neil</v>
      </c>
      <c r="I360" s="3">
        <f>_xlfn.XLOOKUP(Table10[[#This Row],[Location Name]],IBTP_Locations[Location Name],IBTP_Locations[Marketing Rep],,,)</f>
        <v>0</v>
      </c>
      <c r="J360" s="11">
        <f>ROUNDDOWN(IF(Table10[[#This Row],[Marketing Rep]]=0,0,_xlfn.XLOOKUP(Table10[[#This Row],[Marketing Rep]],Table12[Name],Table12[Commission %]))*Table10[[#This Row],[Ticket Count]],2)</f>
        <v>0</v>
      </c>
      <c r="K360" s="3" t="s">
        <v>2570</v>
      </c>
      <c r="L360" s="3" t="str">
        <f>_xlfn.XLOOKUP(Table10[[#This Row],[Serial '#]],Table5[Serial '#],Table5[Supplier],,,)</f>
        <v>GameCo</v>
      </c>
      <c r="M360" s="3" t="s">
        <v>3747</v>
      </c>
      <c r="N360" s="9">
        <v>3000</v>
      </c>
      <c r="O360" s="36">
        <v>1</v>
      </c>
      <c r="P360" s="11">
        <v>3000</v>
      </c>
      <c r="Q360" s="11">
        <v>2250</v>
      </c>
      <c r="R360" s="11">
        <v>750</v>
      </c>
      <c r="S360" s="11">
        <v>180</v>
      </c>
      <c r="T360" s="11" t="str">
        <f>_xlfn.XLOOKUP(Table10[[#This Row],[Charity Association]],Table14[Charity Name],Table14[Billing Style],,,)</f>
        <v>Flat Per Ticket</v>
      </c>
      <c r="U360" s="11">
        <v>195</v>
      </c>
      <c r="V360" s="15">
        <v>102</v>
      </c>
      <c r="W360" s="15">
        <v>93</v>
      </c>
      <c r="X360" s="11"/>
      <c r="Y360" s="69">
        <v>2068</v>
      </c>
      <c r="Z360">
        <v>10047</v>
      </c>
      <c r="AA360" s="3">
        <f>IF(Table10[[#This Row],[Location Name]]=E359,AA359,AA359+1)</f>
        <v>1210</v>
      </c>
      <c r="AB360" s="33">
        <f>Table10[[#This Row],[Date]]+25</f>
        <v>45388</v>
      </c>
    </row>
    <row r="361" spans="1:28" ht="14.25" x14ac:dyDescent="0.45">
      <c r="A361" s="3">
        <v>353</v>
      </c>
      <c r="B36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61" s="33">
        <v>45363</v>
      </c>
      <c r="E361" s="3" t="s">
        <v>127</v>
      </c>
      <c r="F361" s="3">
        <f>_xlfn.XLOOKUP(Table10[[#This Row],[Location Name]],IBTP_Locations[Location Name],IBTP_Locations[Payee Name],"",,)</f>
        <v>0</v>
      </c>
      <c r="G361" s="3" t="s">
        <v>27</v>
      </c>
      <c r="H361" s="3" t="str">
        <f>_xlfn.XLOOKUP(Table10[[#This Row],[Location Name]],IBTP_Locations[Location Name],IBTP_Locations[Sales Rep],,,)</f>
        <v>Sarcyk, Neil</v>
      </c>
      <c r="I361" s="3">
        <f>_xlfn.XLOOKUP(Table10[[#This Row],[Location Name]],IBTP_Locations[Location Name],IBTP_Locations[Marketing Rep],,,)</f>
        <v>0</v>
      </c>
      <c r="J361" s="11">
        <f>ROUNDDOWN(IF(Table10[[#This Row],[Marketing Rep]]=0,0,_xlfn.XLOOKUP(Table10[[#This Row],[Marketing Rep]],Table12[Name],Table12[Commission %]))*Table10[[#This Row],[Ticket Count]],2)</f>
        <v>0</v>
      </c>
      <c r="K361" s="3" t="s">
        <v>2440</v>
      </c>
      <c r="L361" s="3" t="str">
        <f>_xlfn.XLOOKUP(Table10[[#This Row],[Serial '#]],Table5[Serial '#],Table5[Supplier],,,)</f>
        <v>GameCo</v>
      </c>
      <c r="M361" s="3" t="s">
        <v>3743</v>
      </c>
      <c r="N361" s="9">
        <v>6320</v>
      </c>
      <c r="O361" s="36">
        <v>1</v>
      </c>
      <c r="P361" s="11">
        <v>6320</v>
      </c>
      <c r="Q361" s="11">
        <v>4745</v>
      </c>
      <c r="R361" s="11">
        <v>1575</v>
      </c>
      <c r="S361" s="11">
        <v>379</v>
      </c>
      <c r="T361" s="11" t="str">
        <f>_xlfn.XLOOKUP(Table10[[#This Row],[Charity Association]],Table14[Charity Name],Table14[Billing Style],,,)</f>
        <v>Flat Per Ticket</v>
      </c>
      <c r="U361" s="11">
        <v>410.8</v>
      </c>
      <c r="V361" s="15">
        <v>212</v>
      </c>
      <c r="W361" s="15">
        <v>198.8</v>
      </c>
      <c r="X361" s="11"/>
      <c r="Y361" s="69">
        <v>2068</v>
      </c>
      <c r="Z361">
        <v>10048</v>
      </c>
      <c r="AA361" s="3">
        <f>IF(Table10[[#This Row],[Location Name]]=E360,AA360,AA360+1)</f>
        <v>1210</v>
      </c>
      <c r="AB361" s="33">
        <f>Table10[[#This Row],[Date]]+25</f>
        <v>45388</v>
      </c>
    </row>
    <row r="362" spans="1:28" ht="14.25" x14ac:dyDescent="0.45">
      <c r="A362" s="3">
        <v>354</v>
      </c>
      <c r="B36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62" s="33">
        <v>45364</v>
      </c>
      <c r="E362" s="3" t="s">
        <v>161</v>
      </c>
      <c r="F362" s="3">
        <f>_xlfn.XLOOKUP(Table10[[#This Row],[Location Name]],IBTP_Locations[Location Name],IBTP_Locations[Payee Name],"",,)</f>
        <v>0</v>
      </c>
      <c r="G362" s="3" t="s">
        <v>20</v>
      </c>
      <c r="H362" s="3" t="str">
        <f>_xlfn.XLOOKUP(Table10[[#This Row],[Location Name]],IBTP_Locations[Location Name],IBTP_Locations[Sales Rep],,,)</f>
        <v>Sarcyk, Neil</v>
      </c>
      <c r="I362" s="3" t="str">
        <f>_xlfn.XLOOKUP(Table10[[#This Row],[Location Name]],IBTP_Locations[Location Name],IBTP_Locations[Marketing Rep],,,)</f>
        <v>Combros</v>
      </c>
      <c r="J362" s="11">
        <f>ROUNDDOWN(IF(Table10[[#This Row],[Marketing Rep]]=0,0,_xlfn.XLOOKUP(Table10[[#This Row],[Marketing Rep]],Table12[Name],Table12[Commission %]))*Table10[[#This Row],[Ticket Count]],2)</f>
        <v>94.8</v>
      </c>
      <c r="K362" s="3" t="s">
        <v>2444</v>
      </c>
      <c r="L362" s="3" t="str">
        <f>_xlfn.XLOOKUP(Table10[[#This Row],[Serial '#]],Table5[Serial '#],Table5[Supplier],,,)</f>
        <v>GameCo</v>
      </c>
      <c r="M362" s="3" t="s">
        <v>583</v>
      </c>
      <c r="N362" s="9">
        <v>6320</v>
      </c>
      <c r="O362" s="36">
        <v>1</v>
      </c>
      <c r="P362" s="11">
        <v>6320</v>
      </c>
      <c r="Q362" s="11">
        <v>4745</v>
      </c>
      <c r="R362" s="11">
        <v>1575</v>
      </c>
      <c r="S362" s="11">
        <v>379</v>
      </c>
      <c r="T362" s="11" t="str">
        <f>_xlfn.XLOOKUP(Table10[[#This Row],[Charity Association]],Table14[Charity Name],Table14[Billing Style],,,)</f>
        <v>Flat Per Ticket</v>
      </c>
      <c r="U362" s="11">
        <v>410.8</v>
      </c>
      <c r="V362" s="15">
        <v>212</v>
      </c>
      <c r="W362" s="15">
        <v>198.8</v>
      </c>
      <c r="X362" s="11"/>
      <c r="Y362" s="69">
        <v>3744</v>
      </c>
      <c r="Z362">
        <v>1147</v>
      </c>
      <c r="AA362" s="3">
        <f>IF(Table10[[#This Row],[Location Name]]=E361,AA361,AA361+1)</f>
        <v>1211</v>
      </c>
      <c r="AB362" s="33">
        <f>Table10[[#This Row],[Date]]+25</f>
        <v>45389</v>
      </c>
    </row>
    <row r="363" spans="1:28" ht="14.25" x14ac:dyDescent="0.45">
      <c r="A363" s="3">
        <v>355</v>
      </c>
      <c r="B36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63" s="33">
        <v>45364</v>
      </c>
      <c r="E363" s="3" t="s">
        <v>273</v>
      </c>
      <c r="F363" s="3">
        <f>_xlfn.XLOOKUP(Table10[[#This Row],[Location Name]],IBTP_Locations[Location Name],IBTP_Locations[Payee Name],"",,)</f>
        <v>0</v>
      </c>
      <c r="G363" s="3" t="s">
        <v>28</v>
      </c>
      <c r="H363" s="3" t="str">
        <f>_xlfn.XLOOKUP(Table10[[#This Row],[Location Name]],IBTP_Locations[Location Name],IBTP_Locations[Sales Rep],,,)</f>
        <v>Sarcyk, Neil</v>
      </c>
      <c r="I363" s="3">
        <f>_xlfn.XLOOKUP(Table10[[#This Row],[Location Name]],IBTP_Locations[Location Name],IBTP_Locations[Marketing Rep],,,)</f>
        <v>0</v>
      </c>
      <c r="J363" s="11">
        <f>ROUNDDOWN(IF(Table10[[#This Row],[Marketing Rep]]=0,0,_xlfn.XLOOKUP(Table10[[#This Row],[Marketing Rep]],Table12[Name],Table12[Commission %]))*Table10[[#This Row],[Ticket Count]],2)</f>
        <v>0</v>
      </c>
      <c r="K363" s="3" t="s">
        <v>2443</v>
      </c>
      <c r="L363" s="3" t="str">
        <f>_xlfn.XLOOKUP(Table10[[#This Row],[Serial '#]],Table5[Serial '#],Table5[Supplier],,,)</f>
        <v>GameCo</v>
      </c>
      <c r="M363" s="3" t="s">
        <v>349</v>
      </c>
      <c r="N363" s="9">
        <v>5520</v>
      </c>
      <c r="O363" s="36">
        <v>1</v>
      </c>
      <c r="P363" s="11">
        <v>5520</v>
      </c>
      <c r="Q363" s="11">
        <v>4560</v>
      </c>
      <c r="R363" s="11">
        <v>960</v>
      </c>
      <c r="S363" s="11">
        <v>331</v>
      </c>
      <c r="T363" s="11" t="str">
        <f>_xlfn.XLOOKUP(Table10[[#This Row],[Charity Association]],Table14[Charity Name],Table14[Billing Style],,,)</f>
        <v>Flat Per Ticket</v>
      </c>
      <c r="U363" s="11">
        <v>358.8</v>
      </c>
      <c r="V363" s="15">
        <v>186</v>
      </c>
      <c r="W363" s="15">
        <v>172.8</v>
      </c>
      <c r="X363" s="11"/>
      <c r="Y363" s="69">
        <v>28098</v>
      </c>
      <c r="Z363">
        <v>3003</v>
      </c>
      <c r="AA363" s="3">
        <f>IF(Table10[[#This Row],[Location Name]]=E362,AA362,AA362+1)</f>
        <v>1212</v>
      </c>
      <c r="AB363" s="33">
        <f>Table10[[#This Row],[Date]]+25</f>
        <v>45389</v>
      </c>
    </row>
    <row r="364" spans="1:28" ht="14.25" x14ac:dyDescent="0.45">
      <c r="A364" s="3">
        <v>356</v>
      </c>
      <c r="B36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64" s="33">
        <v>45364</v>
      </c>
      <c r="E364" s="3" t="s">
        <v>131</v>
      </c>
      <c r="F364" s="3">
        <f>_xlfn.XLOOKUP(Table10[[#This Row],[Location Name]],IBTP_Locations[Location Name],IBTP_Locations[Payee Name],"",,)</f>
        <v>0</v>
      </c>
      <c r="G364" s="3" t="s">
        <v>23</v>
      </c>
      <c r="H364" s="3" t="str">
        <f>_xlfn.XLOOKUP(Table10[[#This Row],[Location Name]],IBTP_Locations[Location Name],IBTP_Locations[Sales Rep],,,)</f>
        <v>Sarcyk, Neil</v>
      </c>
      <c r="I364" s="3">
        <f>_xlfn.XLOOKUP(Table10[[#This Row],[Location Name]],IBTP_Locations[Location Name],IBTP_Locations[Marketing Rep],,,)</f>
        <v>0</v>
      </c>
      <c r="J364" s="11">
        <f>ROUNDDOWN(IF(Table10[[#This Row],[Marketing Rep]]=0,0,_xlfn.XLOOKUP(Table10[[#This Row],[Marketing Rep]],Table12[Name],Table12[Commission %]))*Table10[[#This Row],[Ticket Count]],2)</f>
        <v>0</v>
      </c>
      <c r="K364" s="3" t="s">
        <v>2560</v>
      </c>
      <c r="L364" s="3" t="str">
        <f>_xlfn.XLOOKUP(Table10[[#This Row],[Serial '#]],Table5[Serial '#],Table5[Supplier],,,)</f>
        <v>GameCo</v>
      </c>
      <c r="M364" s="3" t="s">
        <v>3750</v>
      </c>
      <c r="N364" s="9">
        <v>4000</v>
      </c>
      <c r="O364" s="36">
        <v>1</v>
      </c>
      <c r="P364" s="11">
        <v>4000</v>
      </c>
      <c r="Q364" s="11">
        <v>3002</v>
      </c>
      <c r="R364" s="11">
        <v>998</v>
      </c>
      <c r="S364" s="11">
        <v>240</v>
      </c>
      <c r="T364" s="11" t="str">
        <f>_xlfn.XLOOKUP(Table10[[#This Row],[Charity Association]],Table14[Charity Name],Table14[Billing Style],,,)</f>
        <v>Percentage</v>
      </c>
      <c r="U364" s="11">
        <v>274</v>
      </c>
      <c r="V364" s="15">
        <v>134</v>
      </c>
      <c r="W364" s="15">
        <v>100</v>
      </c>
      <c r="X364" s="11">
        <v>40</v>
      </c>
      <c r="Y364" s="69">
        <v>2975</v>
      </c>
      <c r="Z364">
        <v>6656</v>
      </c>
      <c r="AA364" s="3">
        <f>IF(Table10[[#This Row],[Location Name]]=E363,AA363,AA363+1)</f>
        <v>1213</v>
      </c>
      <c r="AB364" s="33">
        <f>Table10[[#This Row],[Date]]+25</f>
        <v>45389</v>
      </c>
    </row>
    <row r="365" spans="1:28" ht="14.25" x14ac:dyDescent="0.45">
      <c r="A365" s="3">
        <v>357</v>
      </c>
      <c r="B36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65" s="33">
        <v>45364</v>
      </c>
      <c r="E365" s="3" t="s">
        <v>131</v>
      </c>
      <c r="F365" s="3">
        <f>_xlfn.XLOOKUP(Table10[[#This Row],[Location Name]],IBTP_Locations[Location Name],IBTP_Locations[Payee Name],"",,)</f>
        <v>0</v>
      </c>
      <c r="G365" s="3" t="s">
        <v>23</v>
      </c>
      <c r="H365" s="3" t="str">
        <f>_xlfn.XLOOKUP(Table10[[#This Row],[Location Name]],IBTP_Locations[Location Name],IBTP_Locations[Sales Rep],,,)</f>
        <v>Sarcyk, Neil</v>
      </c>
      <c r="I365" s="3">
        <f>_xlfn.XLOOKUP(Table10[[#This Row],[Location Name]],IBTP_Locations[Location Name],IBTP_Locations[Marketing Rep],,,)</f>
        <v>0</v>
      </c>
      <c r="J365" s="11">
        <f>ROUNDDOWN(IF(Table10[[#This Row],[Marketing Rep]]=0,0,_xlfn.XLOOKUP(Table10[[#This Row],[Marketing Rep]],Table12[Name],Table12[Commission %]))*Table10[[#This Row],[Ticket Count]],2)</f>
        <v>0</v>
      </c>
      <c r="K365" s="3" t="s">
        <v>2721</v>
      </c>
      <c r="L365" s="3" t="str">
        <f>_xlfn.XLOOKUP(Table10[[#This Row],[Serial '#]],Table5[Serial '#],Table5[Supplier],,,)</f>
        <v>GameCo</v>
      </c>
      <c r="M365" s="3" t="s">
        <v>626</v>
      </c>
      <c r="N365" s="9">
        <v>4000</v>
      </c>
      <c r="O365" s="36">
        <v>1</v>
      </c>
      <c r="P365" s="11">
        <v>4000</v>
      </c>
      <c r="Q365" s="11">
        <v>3002</v>
      </c>
      <c r="R365" s="11">
        <v>998</v>
      </c>
      <c r="S365" s="11">
        <v>240</v>
      </c>
      <c r="T365" s="11" t="str">
        <f>_xlfn.XLOOKUP(Table10[[#This Row],[Charity Association]],Table14[Charity Name],Table14[Billing Style],,,)</f>
        <v>Percentage</v>
      </c>
      <c r="U365" s="11">
        <v>274</v>
      </c>
      <c r="V365" s="15">
        <v>134</v>
      </c>
      <c r="W365" s="15">
        <v>100</v>
      </c>
      <c r="X365" s="11">
        <v>40</v>
      </c>
      <c r="Y365" s="69">
        <v>2975</v>
      </c>
      <c r="Z365">
        <v>6657</v>
      </c>
      <c r="AA365" s="3">
        <f>IF(Table10[[#This Row],[Location Name]]=E364,AA364,AA364+1)</f>
        <v>1213</v>
      </c>
      <c r="AB365" s="33">
        <f>Table10[[#This Row],[Date]]+25</f>
        <v>45389</v>
      </c>
    </row>
    <row r="366" spans="1:28" ht="14.25" x14ac:dyDescent="0.45">
      <c r="A366" s="3">
        <v>358</v>
      </c>
      <c r="B36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66" s="33">
        <v>45364</v>
      </c>
      <c r="E366" s="3" t="s">
        <v>131</v>
      </c>
      <c r="F366" s="3">
        <f>_xlfn.XLOOKUP(Table10[[#This Row],[Location Name]],IBTP_Locations[Location Name],IBTP_Locations[Payee Name],"",,)</f>
        <v>0</v>
      </c>
      <c r="G366" s="3" t="s">
        <v>23</v>
      </c>
      <c r="H366" s="3" t="str">
        <f>_xlfn.XLOOKUP(Table10[[#This Row],[Location Name]],IBTP_Locations[Location Name],IBTP_Locations[Sales Rep],,,)</f>
        <v>Sarcyk, Neil</v>
      </c>
      <c r="I366" s="3">
        <f>_xlfn.XLOOKUP(Table10[[#This Row],[Location Name]],IBTP_Locations[Location Name],IBTP_Locations[Marketing Rep],,,)</f>
        <v>0</v>
      </c>
      <c r="J366" s="11">
        <f>ROUNDDOWN(IF(Table10[[#This Row],[Marketing Rep]]=0,0,_xlfn.XLOOKUP(Table10[[#This Row],[Marketing Rep]],Table12[Name],Table12[Commission %]))*Table10[[#This Row],[Ticket Count]],2)</f>
        <v>0</v>
      </c>
      <c r="K366" s="3" t="s">
        <v>2442</v>
      </c>
      <c r="L366" s="3" t="str">
        <f>_xlfn.XLOOKUP(Table10[[#This Row],[Serial '#]],Table5[Serial '#],Table5[Supplier],,,)</f>
        <v>GameCo</v>
      </c>
      <c r="M366" s="3" t="s">
        <v>349</v>
      </c>
      <c r="N366" s="9">
        <v>4000</v>
      </c>
      <c r="O366" s="36">
        <v>1</v>
      </c>
      <c r="P366" s="11">
        <v>4000</v>
      </c>
      <c r="Q366" s="11">
        <v>3040</v>
      </c>
      <c r="R366" s="11">
        <v>960</v>
      </c>
      <c r="S366" s="11">
        <v>331</v>
      </c>
      <c r="T366" s="11" t="str">
        <f>_xlfn.XLOOKUP(Table10[[#This Row],[Charity Association]],Table14[Charity Name],Table14[Billing Style],,,)</f>
        <v>Percentage</v>
      </c>
      <c r="U366" s="11">
        <v>337.2</v>
      </c>
      <c r="V366" s="15">
        <v>186</v>
      </c>
      <c r="W366" s="15">
        <v>96</v>
      </c>
      <c r="X366" s="11">
        <v>55.2</v>
      </c>
      <c r="Y366" s="69">
        <v>2975</v>
      </c>
      <c r="Z366">
        <v>6658</v>
      </c>
      <c r="AA366" s="3">
        <f>IF(Table10[[#This Row],[Location Name]]=E365,AA365,AA365+1)</f>
        <v>1213</v>
      </c>
      <c r="AB366" s="33">
        <f>Table10[[#This Row],[Date]]+25</f>
        <v>45389</v>
      </c>
    </row>
    <row r="367" spans="1:28" ht="14.25" x14ac:dyDescent="0.45">
      <c r="A367" s="3">
        <v>359</v>
      </c>
      <c r="B36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67" s="33">
        <v>45364</v>
      </c>
      <c r="E367" s="3" t="s">
        <v>105</v>
      </c>
      <c r="F367" s="3">
        <f>_xlfn.XLOOKUP(Table10[[#This Row],[Location Name]],IBTP_Locations[Location Name],IBTP_Locations[Payee Name],"",,)</f>
        <v>0</v>
      </c>
      <c r="G367" s="3" t="s">
        <v>23</v>
      </c>
      <c r="H367" s="3" t="str">
        <f>_xlfn.XLOOKUP(Table10[[#This Row],[Location Name]],IBTP_Locations[Location Name],IBTP_Locations[Sales Rep],,,)</f>
        <v>Sarcyk, Neil</v>
      </c>
      <c r="I367" s="3" t="str">
        <f>_xlfn.XLOOKUP(Table10[[#This Row],[Location Name]],IBTP_Locations[Location Name],IBTP_Locations[Marketing Rep],,,)</f>
        <v>M Comella Enterprises</v>
      </c>
      <c r="J367" s="11">
        <f>ROUNDDOWN(IF(Table10[[#This Row],[Marketing Rep]]=0,0,_xlfn.XLOOKUP(Table10[[#This Row],[Marketing Rep]],Table12[Name],Table12[Commission %]))*Table10[[#This Row],[Ticket Count]],2)</f>
        <v>82.8</v>
      </c>
      <c r="K367" s="3" t="s">
        <v>2441</v>
      </c>
      <c r="L367" s="3" t="str">
        <f>_xlfn.XLOOKUP(Table10[[#This Row],[Serial '#]],Table5[Serial '#],Table5[Supplier],,,)</f>
        <v>GameCo</v>
      </c>
      <c r="M367" s="3" t="s">
        <v>349</v>
      </c>
      <c r="N367" s="9">
        <v>5520</v>
      </c>
      <c r="O367" s="36">
        <v>1</v>
      </c>
      <c r="P367" s="11">
        <v>5520</v>
      </c>
      <c r="Q367" s="11">
        <v>4560</v>
      </c>
      <c r="R367" s="11">
        <v>960</v>
      </c>
      <c r="S367" s="11">
        <v>331</v>
      </c>
      <c r="T367" s="11" t="str">
        <f>_xlfn.XLOOKUP(Table10[[#This Row],[Charity Association]],Table14[Charity Name],Table14[Billing Style],,,)</f>
        <v>Percentage</v>
      </c>
      <c r="U367" s="11">
        <v>337.2</v>
      </c>
      <c r="V367" s="15">
        <v>186</v>
      </c>
      <c r="W367" s="15">
        <v>96</v>
      </c>
      <c r="X367" s="11">
        <v>55.2</v>
      </c>
      <c r="Y367" s="69">
        <v>266</v>
      </c>
      <c r="Z367">
        <v>6659</v>
      </c>
      <c r="AA367" s="3">
        <f>IF(Table10[[#This Row],[Location Name]]=E366,AA366,AA366+1)</f>
        <v>1214</v>
      </c>
      <c r="AB367" s="33">
        <f>Table10[[#This Row],[Date]]+25</f>
        <v>45389</v>
      </c>
    </row>
    <row r="368" spans="1:28" ht="14.25" x14ac:dyDescent="0.45">
      <c r="A368" s="3">
        <v>360</v>
      </c>
      <c r="B36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68" s="33">
        <v>45364</v>
      </c>
      <c r="E368" s="3" t="s">
        <v>105</v>
      </c>
      <c r="F368" s="3">
        <f>_xlfn.XLOOKUP(Table10[[#This Row],[Location Name]],IBTP_Locations[Location Name],IBTP_Locations[Payee Name],"",,)</f>
        <v>0</v>
      </c>
      <c r="G368" s="3" t="s">
        <v>23</v>
      </c>
      <c r="H368" s="3" t="str">
        <f>_xlfn.XLOOKUP(Table10[[#This Row],[Location Name]],IBTP_Locations[Location Name],IBTP_Locations[Sales Rep],,,)</f>
        <v>Sarcyk, Neil</v>
      </c>
      <c r="I368" s="3" t="str">
        <f>_xlfn.XLOOKUP(Table10[[#This Row],[Location Name]],IBTP_Locations[Location Name],IBTP_Locations[Marketing Rep],,,)</f>
        <v>M Comella Enterprises</v>
      </c>
      <c r="J368" s="11">
        <f>ROUNDDOWN(IF(Table10[[#This Row],[Marketing Rep]]=0,0,_xlfn.XLOOKUP(Table10[[#This Row],[Marketing Rep]],Table12[Name],Table12[Commission %]))*Table10[[#This Row],[Ticket Count]],2)</f>
        <v>45</v>
      </c>
      <c r="K368" s="3" t="s">
        <v>3728</v>
      </c>
      <c r="L368" s="3" t="e">
        <f>_xlfn.XLOOKUP(Table10[[#This Row],[Serial '#]],Table5[Serial '#],Table5[Supplier],,,)</f>
        <v>#N/A</v>
      </c>
      <c r="M368" s="3" t="s">
        <v>352</v>
      </c>
      <c r="N368" s="9">
        <v>3000</v>
      </c>
      <c r="O368" s="36">
        <v>1</v>
      </c>
      <c r="P368" s="11">
        <v>3000</v>
      </c>
      <c r="Q368" s="11">
        <v>2250</v>
      </c>
      <c r="R368" s="11">
        <v>750</v>
      </c>
      <c r="S368" s="11">
        <v>180</v>
      </c>
      <c r="T368" s="11" t="str">
        <f>_xlfn.XLOOKUP(Table10[[#This Row],[Charity Association]],Table14[Charity Name],Table14[Billing Style],,,)</f>
        <v>Percentage</v>
      </c>
      <c r="U368" s="11">
        <v>190</v>
      </c>
      <c r="V368" s="15">
        <v>85</v>
      </c>
      <c r="W368" s="15">
        <v>75</v>
      </c>
      <c r="X368" s="11">
        <v>30</v>
      </c>
      <c r="Y368" s="69">
        <v>266</v>
      </c>
      <c r="Z368">
        <v>6660</v>
      </c>
      <c r="AA368" s="3">
        <f>IF(Table10[[#This Row],[Location Name]]=E367,AA367,AA367+1)</f>
        <v>1214</v>
      </c>
      <c r="AB368" s="33">
        <f>Table10[[#This Row],[Date]]+25</f>
        <v>45389</v>
      </c>
    </row>
    <row r="369" spans="1:28" ht="14.25" x14ac:dyDescent="0.45">
      <c r="A369" s="3">
        <v>361</v>
      </c>
      <c r="B36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69" s="33">
        <v>45365</v>
      </c>
      <c r="E369" s="3" t="s">
        <v>97</v>
      </c>
      <c r="F369" s="3">
        <f>_xlfn.XLOOKUP(Table10[[#This Row],[Location Name]],IBTP_Locations[Location Name],IBTP_Locations[Payee Name],"",,)</f>
        <v>0</v>
      </c>
      <c r="G369" s="3" t="s">
        <v>20</v>
      </c>
      <c r="H369" s="3" t="str">
        <f>_xlfn.XLOOKUP(Table10[[#This Row],[Location Name]],IBTP_Locations[Location Name],IBTP_Locations[Sales Rep],,,)</f>
        <v>Sarcyk, Neil</v>
      </c>
      <c r="I369" s="3" t="str">
        <f>_xlfn.XLOOKUP(Table10[[#This Row],[Location Name]],IBTP_Locations[Location Name],IBTP_Locations[Marketing Rep],,,)</f>
        <v>M Comella Enterprises</v>
      </c>
      <c r="J369" s="11">
        <f>ROUNDDOWN(IF(Table10[[#This Row],[Marketing Rep]]=0,0,_xlfn.XLOOKUP(Table10[[#This Row],[Marketing Rep]],Table12[Name],Table12[Commission %]))*Table10[[#This Row],[Ticket Count]],2)</f>
        <v>82.8</v>
      </c>
      <c r="K369" s="3" t="s">
        <v>2445</v>
      </c>
      <c r="L369" s="3" t="str">
        <f>_xlfn.XLOOKUP(Table10[[#This Row],[Serial '#]],Table5[Serial '#],Table5[Supplier],,,)</f>
        <v>GameCo</v>
      </c>
      <c r="M369" s="3" t="s">
        <v>349</v>
      </c>
      <c r="N369" s="9">
        <v>5520</v>
      </c>
      <c r="O369" s="36">
        <v>1</v>
      </c>
      <c r="P369" s="11">
        <v>5520</v>
      </c>
      <c r="Q369" s="11">
        <v>4560</v>
      </c>
      <c r="R369" s="11">
        <v>960</v>
      </c>
      <c r="S369" s="11">
        <v>331</v>
      </c>
      <c r="T369" s="11" t="str">
        <f>_xlfn.XLOOKUP(Table10[[#This Row],[Charity Association]],Table14[Charity Name],Table14[Billing Style],,,)</f>
        <v>Flat Per Ticket</v>
      </c>
      <c r="U369" s="11">
        <v>358.8</v>
      </c>
      <c r="V369" s="15">
        <v>186</v>
      </c>
      <c r="W369" s="15">
        <v>172.8</v>
      </c>
      <c r="X369" s="11"/>
      <c r="Y369" s="69">
        <v>7103</v>
      </c>
      <c r="Z369">
        <v>1148</v>
      </c>
      <c r="AA369" s="3">
        <f>IF(Table10[[#This Row],[Location Name]]=E368,AA368,AA368+1)</f>
        <v>1215</v>
      </c>
      <c r="AB369" s="33">
        <f>Table10[[#This Row],[Date]]+25</f>
        <v>45390</v>
      </c>
    </row>
    <row r="370" spans="1:28" ht="14.25" x14ac:dyDescent="0.45">
      <c r="A370" s="3">
        <v>362</v>
      </c>
      <c r="B37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70" s="33">
        <v>45365</v>
      </c>
      <c r="E370" s="3" t="s">
        <v>97</v>
      </c>
      <c r="F370" s="3">
        <f>_xlfn.XLOOKUP(Table10[[#This Row],[Location Name]],IBTP_Locations[Location Name],IBTP_Locations[Payee Name],"",,)</f>
        <v>0</v>
      </c>
      <c r="G370" s="3" t="s">
        <v>20</v>
      </c>
      <c r="H370" s="3" t="str">
        <f>_xlfn.XLOOKUP(Table10[[#This Row],[Location Name]],IBTP_Locations[Location Name],IBTP_Locations[Sales Rep],,,)</f>
        <v>Sarcyk, Neil</v>
      </c>
      <c r="I370" s="3" t="str">
        <f>_xlfn.XLOOKUP(Table10[[#This Row],[Location Name]],IBTP_Locations[Location Name],IBTP_Locations[Marketing Rep],,,)</f>
        <v>M Comella Enterprises</v>
      </c>
      <c r="J370" s="11">
        <f>ROUNDDOWN(IF(Table10[[#This Row],[Marketing Rep]]=0,0,_xlfn.XLOOKUP(Table10[[#This Row],[Marketing Rep]],Table12[Name],Table12[Commission %]))*Table10[[#This Row],[Ticket Count]],2)</f>
        <v>45</v>
      </c>
      <c r="K370" s="3" t="s">
        <v>2571</v>
      </c>
      <c r="L370" s="3" t="str">
        <f>_xlfn.XLOOKUP(Table10[[#This Row],[Serial '#]],Table5[Serial '#],Table5[Supplier],,,)</f>
        <v>GameCo</v>
      </c>
      <c r="M370" s="3" t="s">
        <v>352</v>
      </c>
      <c r="N370" s="9">
        <v>3000</v>
      </c>
      <c r="O370" s="36">
        <v>1</v>
      </c>
      <c r="P370" s="11">
        <v>3000</v>
      </c>
      <c r="Q370" s="11">
        <v>2250</v>
      </c>
      <c r="R370" s="11">
        <v>750</v>
      </c>
      <c r="S370" s="11">
        <v>180</v>
      </c>
      <c r="T370" s="11" t="str">
        <f>_xlfn.XLOOKUP(Table10[[#This Row],[Charity Association]],Table14[Charity Name],Table14[Billing Style],,,)</f>
        <v>Flat Per Ticket</v>
      </c>
      <c r="U370" s="11">
        <v>195</v>
      </c>
      <c r="V370" s="15">
        <v>102</v>
      </c>
      <c r="W370" s="15">
        <v>93</v>
      </c>
      <c r="X370" s="11"/>
      <c r="Y370" s="69">
        <v>7103</v>
      </c>
      <c r="Z370">
        <v>1149</v>
      </c>
      <c r="AA370" s="3">
        <f>IF(Table10[[#This Row],[Location Name]]=E369,AA369,AA369+1)</f>
        <v>1215</v>
      </c>
      <c r="AB370" s="33">
        <f>Table10[[#This Row],[Date]]+25</f>
        <v>45390</v>
      </c>
    </row>
    <row r="371" spans="1:28" ht="14.25" x14ac:dyDescent="0.45">
      <c r="A371" s="3">
        <v>363</v>
      </c>
      <c r="B37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71" s="33">
        <v>45365</v>
      </c>
      <c r="E371" s="3" t="s">
        <v>217</v>
      </c>
      <c r="F371" s="3">
        <f>_xlfn.XLOOKUP(Table10[[#This Row],[Location Name]],IBTP_Locations[Location Name],IBTP_Locations[Payee Name],"",,)</f>
        <v>0</v>
      </c>
      <c r="G371" s="3" t="s">
        <v>23</v>
      </c>
      <c r="H371" s="3" t="str">
        <f>_xlfn.XLOOKUP(Table10[[#This Row],[Location Name]],IBTP_Locations[Location Name],IBTP_Locations[Sales Rep],,,)</f>
        <v>Sarcyk, Neil</v>
      </c>
      <c r="I371" s="3">
        <f>_xlfn.XLOOKUP(Table10[[#This Row],[Location Name]],IBTP_Locations[Location Name],IBTP_Locations[Marketing Rep],,,)</f>
        <v>0</v>
      </c>
      <c r="J371" s="11">
        <f>ROUNDDOWN(IF(Table10[[#This Row],[Marketing Rep]]=0,0,_xlfn.XLOOKUP(Table10[[#This Row],[Marketing Rep]],Table12[Name],Table12[Commission %]))*Table10[[#This Row],[Ticket Count]],2)</f>
        <v>0</v>
      </c>
      <c r="K371" s="3" t="s">
        <v>2723</v>
      </c>
      <c r="L371" s="3" t="str">
        <f>_xlfn.XLOOKUP(Table10[[#This Row],[Serial '#]],Table5[Serial '#],Table5[Supplier],,,)</f>
        <v>GameCo</v>
      </c>
      <c r="M371" s="3" t="s">
        <v>613</v>
      </c>
      <c r="N371" s="9">
        <v>4560</v>
      </c>
      <c r="O371" s="36">
        <v>1</v>
      </c>
      <c r="P371" s="11">
        <v>4560</v>
      </c>
      <c r="Q371" s="11">
        <v>3460</v>
      </c>
      <c r="R371" s="11">
        <v>1100</v>
      </c>
      <c r="S371" s="11">
        <v>273</v>
      </c>
      <c r="T371" s="11" t="str">
        <f>_xlfn.XLOOKUP(Table10[[#This Row],[Charity Association]],Table14[Charity Name],Table14[Billing Style],,,)</f>
        <v>Percentage</v>
      </c>
      <c r="U371" s="11">
        <v>301.60000000000002</v>
      </c>
      <c r="V371" s="15">
        <v>146</v>
      </c>
      <c r="W371" s="15">
        <v>110</v>
      </c>
      <c r="X371" s="11">
        <v>45.6</v>
      </c>
      <c r="Y371" s="69">
        <v>2619</v>
      </c>
      <c r="Z371">
        <v>6663</v>
      </c>
      <c r="AA371" s="3">
        <f>IF(Table10[[#This Row],[Location Name]]=E370,AA370,AA370+1)</f>
        <v>1216</v>
      </c>
      <c r="AB371" s="33">
        <f>Table10[[#This Row],[Date]]+25</f>
        <v>45390</v>
      </c>
    </row>
    <row r="372" spans="1:28" ht="14.25" x14ac:dyDescent="0.45">
      <c r="A372" s="3">
        <v>364</v>
      </c>
      <c r="B37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72" s="33">
        <v>45365</v>
      </c>
      <c r="E372" s="3" t="s">
        <v>93</v>
      </c>
      <c r="F372" s="3">
        <f>_xlfn.XLOOKUP(Table10[[#This Row],[Location Name]],IBTP_Locations[Location Name],IBTP_Locations[Payee Name],"",,)</f>
        <v>0</v>
      </c>
      <c r="G372" s="3" t="s">
        <v>23</v>
      </c>
      <c r="H372" s="3" t="str">
        <f>_xlfn.XLOOKUP(Table10[[#This Row],[Location Name]],IBTP_Locations[Location Name],IBTP_Locations[Sales Rep],,,)</f>
        <v>Sarcyk, Neil</v>
      </c>
      <c r="I372" s="3">
        <f>_xlfn.XLOOKUP(Table10[[#This Row],[Location Name]],IBTP_Locations[Location Name],IBTP_Locations[Marketing Rep],,,)</f>
        <v>0</v>
      </c>
      <c r="J372" s="11">
        <f>ROUNDDOWN(IF(Table10[[#This Row],[Marketing Rep]]=0,0,_xlfn.XLOOKUP(Table10[[#This Row],[Marketing Rep]],Table12[Name],Table12[Commission %]))*Table10[[#This Row],[Ticket Count]],2)</f>
        <v>0</v>
      </c>
      <c r="K372" s="3" t="s">
        <v>2572</v>
      </c>
      <c r="L372" s="3" t="str">
        <f>_xlfn.XLOOKUP(Table10[[#This Row],[Serial '#]],Table5[Serial '#],Table5[Supplier],,,)</f>
        <v>GameCo</v>
      </c>
      <c r="M372" s="3" t="s">
        <v>352</v>
      </c>
      <c r="N372" s="9">
        <v>3000</v>
      </c>
      <c r="O372" s="36">
        <v>1</v>
      </c>
      <c r="P372" s="11">
        <v>3000</v>
      </c>
      <c r="Q372" s="11">
        <v>2250</v>
      </c>
      <c r="R372" s="11">
        <v>750</v>
      </c>
      <c r="S372" s="11">
        <v>180</v>
      </c>
      <c r="T372" s="11" t="str">
        <f>_xlfn.XLOOKUP(Table10[[#This Row],[Charity Association]],Table14[Charity Name],Table14[Billing Style],,,)</f>
        <v>Percentage</v>
      </c>
      <c r="U372" s="11">
        <v>207</v>
      </c>
      <c r="V372" s="15">
        <v>102</v>
      </c>
      <c r="W372" s="15">
        <v>75</v>
      </c>
      <c r="X372" s="11">
        <v>30</v>
      </c>
      <c r="Y372" s="69">
        <v>38668722</v>
      </c>
      <c r="Z372">
        <v>6664</v>
      </c>
      <c r="AA372" s="3">
        <f>IF(Table10[[#This Row],[Location Name]]=E371,AA371,AA371+1)</f>
        <v>1217</v>
      </c>
      <c r="AB372" s="33">
        <f>Table10[[#This Row],[Date]]+25</f>
        <v>45390</v>
      </c>
    </row>
    <row r="373" spans="1:28" ht="14.25" x14ac:dyDescent="0.45">
      <c r="A373" s="3">
        <v>365</v>
      </c>
      <c r="B37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73" s="33">
        <v>45365</v>
      </c>
      <c r="E373" s="3" t="s">
        <v>155</v>
      </c>
      <c r="F373" s="3" t="str">
        <f>_xlfn.XLOOKUP(Table10[[#This Row],[Location Name]],IBTP_Locations[Location Name],IBTP_Locations[Payee Name],"",,)</f>
        <v>Melron Inc DBA Mulligans</v>
      </c>
      <c r="G373" s="3" t="s">
        <v>27</v>
      </c>
      <c r="H373" s="3" t="str">
        <f>_xlfn.XLOOKUP(Table10[[#This Row],[Location Name]],IBTP_Locations[Location Name],IBTP_Locations[Sales Rep],,,)</f>
        <v>Sarcyk, Neil</v>
      </c>
      <c r="I373" s="3">
        <f>_xlfn.XLOOKUP(Table10[[#This Row],[Location Name]],IBTP_Locations[Location Name],IBTP_Locations[Marketing Rep],,,)</f>
        <v>0</v>
      </c>
      <c r="J373" s="11">
        <f>ROUNDDOWN(IF(Table10[[#This Row],[Marketing Rep]]=0,0,_xlfn.XLOOKUP(Table10[[#This Row],[Marketing Rep]],Table12[Name],Table12[Commission %]))*Table10[[#This Row],[Ticket Count]],2)</f>
        <v>0</v>
      </c>
      <c r="K373" s="3" t="s">
        <v>2446</v>
      </c>
      <c r="L373" s="3" t="str">
        <f>_xlfn.XLOOKUP(Table10[[#This Row],[Serial '#]],Table5[Serial '#],Table5[Supplier],,,)</f>
        <v>GameCo</v>
      </c>
      <c r="M373" s="3" t="s">
        <v>580</v>
      </c>
      <c r="N373" s="9">
        <v>6320</v>
      </c>
      <c r="O373" s="36">
        <v>1</v>
      </c>
      <c r="P373" s="11">
        <v>6320</v>
      </c>
      <c r="Q373" s="11">
        <v>4745</v>
      </c>
      <c r="R373" s="11">
        <v>1575</v>
      </c>
      <c r="S373" s="11">
        <v>379</v>
      </c>
      <c r="T373" s="11" t="str">
        <f>_xlfn.XLOOKUP(Table10[[#This Row],[Charity Association]],Table14[Charity Name],Table14[Billing Style],,,)</f>
        <v>Flat Per Ticket</v>
      </c>
      <c r="U373" s="11">
        <v>410.8</v>
      </c>
      <c r="V373" s="15">
        <v>212</v>
      </c>
      <c r="W373" s="15">
        <v>198.8</v>
      </c>
      <c r="X373" s="11"/>
      <c r="Y373" s="69">
        <v>2859</v>
      </c>
      <c r="Z373">
        <v>10049</v>
      </c>
      <c r="AA373" s="3">
        <f>IF(Table10[[#This Row],[Location Name]]=E372,AA372,AA372+1)</f>
        <v>1218</v>
      </c>
      <c r="AB373" s="33">
        <f>Table10[[#This Row],[Date]]+25</f>
        <v>45390</v>
      </c>
    </row>
    <row r="374" spans="1:28" ht="14.25" x14ac:dyDescent="0.45">
      <c r="A374" s="3">
        <v>366</v>
      </c>
      <c r="B37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74" s="33">
        <v>45365</v>
      </c>
      <c r="E374" s="3" t="s">
        <v>155</v>
      </c>
      <c r="F374" s="3" t="str">
        <f>_xlfn.XLOOKUP(Table10[[#This Row],[Location Name]],IBTP_Locations[Location Name],IBTP_Locations[Payee Name],"",,)</f>
        <v>Melron Inc DBA Mulligans</v>
      </c>
      <c r="G374" s="3" t="s">
        <v>27</v>
      </c>
      <c r="H374" s="3" t="str">
        <f>_xlfn.XLOOKUP(Table10[[#This Row],[Location Name]],IBTP_Locations[Location Name],IBTP_Locations[Sales Rep],,,)</f>
        <v>Sarcyk, Neil</v>
      </c>
      <c r="I374" s="3">
        <f>_xlfn.XLOOKUP(Table10[[#This Row],[Location Name]],IBTP_Locations[Location Name],IBTP_Locations[Marketing Rep],,,)</f>
        <v>0</v>
      </c>
      <c r="J374" s="11">
        <f>ROUNDDOWN(IF(Table10[[#This Row],[Marketing Rep]]=0,0,_xlfn.XLOOKUP(Table10[[#This Row],[Marketing Rep]],Table12[Name],Table12[Commission %]))*Table10[[#This Row],[Ticket Count]],2)</f>
        <v>0</v>
      </c>
      <c r="K374" s="3" t="s">
        <v>2722</v>
      </c>
      <c r="L374" s="3" t="str">
        <f>_xlfn.XLOOKUP(Table10[[#This Row],[Serial '#]],Table5[Serial '#],Table5[Supplier],,,)</f>
        <v>GameCo</v>
      </c>
      <c r="M374" s="3" t="s">
        <v>347</v>
      </c>
      <c r="N374" s="9">
        <v>9959</v>
      </c>
      <c r="O374" s="36">
        <v>1</v>
      </c>
      <c r="P374" s="11">
        <v>9959</v>
      </c>
      <c r="Q374" s="11">
        <v>7840</v>
      </c>
      <c r="R374" s="11">
        <v>2119</v>
      </c>
      <c r="S374" s="11">
        <v>597</v>
      </c>
      <c r="T374" s="11" t="str">
        <f>_xlfn.XLOOKUP(Table10[[#This Row],[Charity Association]],Table14[Charity Name],Table14[Billing Style],,,)</f>
        <v>Flat Per Ticket</v>
      </c>
      <c r="U374" s="11">
        <v>647.34</v>
      </c>
      <c r="V374" s="15">
        <v>360</v>
      </c>
      <c r="W374" s="15">
        <v>287.33999999999997</v>
      </c>
      <c r="X374" s="11"/>
      <c r="Y374" s="69">
        <v>2859</v>
      </c>
      <c r="Z374">
        <v>10050</v>
      </c>
      <c r="AA374" s="3">
        <f>IF(Table10[[#This Row],[Location Name]]=E373,AA373,AA373+1)</f>
        <v>1218</v>
      </c>
      <c r="AB374" s="33">
        <f>Table10[[#This Row],[Date]]+25</f>
        <v>45390</v>
      </c>
    </row>
    <row r="375" spans="1:28" ht="14.25" x14ac:dyDescent="0.45">
      <c r="A375" s="3">
        <v>367</v>
      </c>
      <c r="B37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75" s="33">
        <v>45366</v>
      </c>
      <c r="E375" s="3" t="s">
        <v>111</v>
      </c>
      <c r="F375" s="3">
        <f>_xlfn.XLOOKUP(Table10[[#This Row],[Location Name]],IBTP_Locations[Location Name],IBTP_Locations[Payee Name],"",,)</f>
        <v>0</v>
      </c>
      <c r="G375" s="3" t="s">
        <v>21</v>
      </c>
      <c r="H375" s="3" t="str">
        <f>_xlfn.XLOOKUP(Table10[[#This Row],[Location Name]],IBTP_Locations[Location Name],IBTP_Locations[Sales Rep],,,)</f>
        <v>Sarcyk, Neil</v>
      </c>
      <c r="I375" s="3" t="str">
        <f>_xlfn.XLOOKUP(Table10[[#This Row],[Location Name]],IBTP_Locations[Location Name],IBTP_Locations[Marketing Rep],,,)</f>
        <v>Combros</v>
      </c>
      <c r="J375" s="11">
        <f>ROUNDDOWN(IF(Table10[[#This Row],[Marketing Rep]]=0,0,_xlfn.XLOOKUP(Table10[[#This Row],[Marketing Rep]],Table12[Name],Table12[Commission %]))*Table10[[#This Row],[Ticket Count]],2)</f>
        <v>82.8</v>
      </c>
      <c r="K375" s="3" t="s">
        <v>2447</v>
      </c>
      <c r="L375" s="3" t="str">
        <f>_xlfn.XLOOKUP(Table10[[#This Row],[Serial '#]],Table5[Serial '#],Table5[Supplier],,,)</f>
        <v>GameCo</v>
      </c>
      <c r="M375" s="3" t="s">
        <v>349</v>
      </c>
      <c r="N375" s="9">
        <v>5520</v>
      </c>
      <c r="O375" s="36">
        <v>1</v>
      </c>
      <c r="P375" s="11">
        <v>5520</v>
      </c>
      <c r="Q375" s="11">
        <v>4560</v>
      </c>
      <c r="R375" s="11">
        <v>960</v>
      </c>
      <c r="S375" s="11">
        <v>331</v>
      </c>
      <c r="T375" s="11" t="str">
        <f>_xlfn.XLOOKUP(Table10[[#This Row],[Charity Association]],Table14[Charity Name],Table14[Billing Style],,,)</f>
        <v>Flat Per Ticket</v>
      </c>
      <c r="U375" s="11">
        <v>358.8</v>
      </c>
      <c r="V375" s="15">
        <v>186</v>
      </c>
      <c r="W375" s="15">
        <v>172.8</v>
      </c>
      <c r="X375" s="11"/>
      <c r="Y375" s="69">
        <v>2654</v>
      </c>
      <c r="Z375">
        <v>8420</v>
      </c>
      <c r="AA375" s="3">
        <f>IF(Table10[[#This Row],[Location Name]]=E374,AA374,AA374+1)</f>
        <v>1219</v>
      </c>
      <c r="AB375" s="33">
        <f>Table10[[#This Row],[Date]]+25</f>
        <v>45391</v>
      </c>
    </row>
    <row r="376" spans="1:28" ht="14.25" x14ac:dyDescent="0.45">
      <c r="A376" s="3">
        <v>368</v>
      </c>
      <c r="B37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76" s="33">
        <v>45366</v>
      </c>
      <c r="E376" s="3" t="s">
        <v>147</v>
      </c>
      <c r="F376" s="3">
        <f>_xlfn.XLOOKUP(Table10[[#This Row],[Location Name]],IBTP_Locations[Location Name],IBTP_Locations[Payee Name],"",,)</f>
        <v>0</v>
      </c>
      <c r="G376" s="3" t="s">
        <v>21</v>
      </c>
      <c r="H376" s="3" t="str">
        <f>_xlfn.XLOOKUP(Table10[[#This Row],[Location Name]],IBTP_Locations[Location Name],IBTP_Locations[Sales Rep],,,)</f>
        <v>Sarcyk, Neil</v>
      </c>
      <c r="I376" s="3" t="str">
        <f>_xlfn.XLOOKUP(Table10[[#This Row],[Location Name]],IBTP_Locations[Location Name],IBTP_Locations[Marketing Rep],,,)</f>
        <v>M Comella Enterprises</v>
      </c>
      <c r="J376" s="11">
        <f>ROUNDDOWN(IF(Table10[[#This Row],[Marketing Rep]]=0,0,_xlfn.XLOOKUP(Table10[[#This Row],[Marketing Rep]],Table12[Name],Table12[Commission %]))*Table10[[#This Row],[Ticket Count]],2)</f>
        <v>82.8</v>
      </c>
      <c r="K376" s="3" t="s">
        <v>2448</v>
      </c>
      <c r="L376" s="3" t="str">
        <f>_xlfn.XLOOKUP(Table10[[#This Row],[Serial '#]],Table5[Serial '#],Table5[Supplier],,,)</f>
        <v>GameCo</v>
      </c>
      <c r="M376" s="3" t="s">
        <v>349</v>
      </c>
      <c r="N376" s="9">
        <v>5520</v>
      </c>
      <c r="O376" s="36">
        <v>1</v>
      </c>
      <c r="P376" s="11">
        <v>5520</v>
      </c>
      <c r="Q376" s="11">
        <v>4560</v>
      </c>
      <c r="R376" s="11">
        <v>960</v>
      </c>
      <c r="S376" s="11">
        <v>331</v>
      </c>
      <c r="T376" s="11" t="str">
        <f>_xlfn.XLOOKUP(Table10[[#This Row],[Charity Association]],Table14[Charity Name],Table14[Billing Style],,,)</f>
        <v>Flat Per Ticket</v>
      </c>
      <c r="U376" s="11">
        <v>358.8</v>
      </c>
      <c r="V376" s="15">
        <v>186</v>
      </c>
      <c r="W376" s="15">
        <v>172.8</v>
      </c>
      <c r="X376" s="11"/>
      <c r="Y376" s="69">
        <v>38668723</v>
      </c>
      <c r="Z376">
        <v>8421</v>
      </c>
      <c r="AA376" s="3">
        <f>IF(Table10[[#This Row],[Location Name]]=E375,AA375,AA375+1)</f>
        <v>1220</v>
      </c>
      <c r="AB376" s="33">
        <f>Table10[[#This Row],[Date]]+25</f>
        <v>45391</v>
      </c>
    </row>
    <row r="377" spans="1:28" ht="14.25" x14ac:dyDescent="0.45">
      <c r="A377" s="3">
        <v>369</v>
      </c>
      <c r="B37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77" s="33">
        <v>45366</v>
      </c>
      <c r="E377" s="3" t="s">
        <v>167</v>
      </c>
      <c r="F377" s="3">
        <f>_xlfn.XLOOKUP(Table10[[#This Row],[Location Name]],IBTP_Locations[Location Name],IBTP_Locations[Payee Name],"",,)</f>
        <v>0</v>
      </c>
      <c r="G377" s="3" t="s">
        <v>27</v>
      </c>
      <c r="H377" s="3" t="str">
        <f>_xlfn.XLOOKUP(Table10[[#This Row],[Location Name]],IBTP_Locations[Location Name],IBTP_Locations[Sales Rep],,,)</f>
        <v>Sarcyk, Neil</v>
      </c>
      <c r="I377" s="3">
        <f>_xlfn.XLOOKUP(Table10[[#This Row],[Location Name]],IBTP_Locations[Location Name],IBTP_Locations[Marketing Rep],,,)</f>
        <v>0</v>
      </c>
      <c r="J377" s="11">
        <f>ROUNDDOWN(IF(Table10[[#This Row],[Marketing Rep]]=0,0,_xlfn.XLOOKUP(Table10[[#This Row],[Marketing Rep]],Table12[Name],Table12[Commission %]))*Table10[[#This Row],[Ticket Count]],2)</f>
        <v>0</v>
      </c>
      <c r="K377" s="3" t="s">
        <v>2573</v>
      </c>
      <c r="L377" s="3" t="str">
        <f>_xlfn.XLOOKUP(Table10[[#This Row],[Serial '#]],Table5[Serial '#],Table5[Supplier],,,)</f>
        <v>GameCo</v>
      </c>
      <c r="M377" s="3" t="s">
        <v>352</v>
      </c>
      <c r="N377" s="9">
        <v>3000</v>
      </c>
      <c r="O377" s="36">
        <v>1</v>
      </c>
      <c r="P377" s="11">
        <v>3000</v>
      </c>
      <c r="Q377" s="11">
        <v>2250</v>
      </c>
      <c r="R377" s="11">
        <v>750</v>
      </c>
      <c r="S377" s="11">
        <v>180</v>
      </c>
      <c r="T377" s="11" t="str">
        <f>_xlfn.XLOOKUP(Table10[[#This Row],[Charity Association]],Table14[Charity Name],Table14[Billing Style],,,)</f>
        <v>Flat Per Ticket</v>
      </c>
      <c r="U377" s="11">
        <v>195</v>
      </c>
      <c r="V377" s="15">
        <v>102</v>
      </c>
      <c r="W377" s="15">
        <v>93</v>
      </c>
      <c r="X377" s="11"/>
      <c r="Y377" s="69">
        <v>14672</v>
      </c>
      <c r="Z377">
        <v>10051</v>
      </c>
      <c r="AA377" s="3">
        <f>IF(Table10[[#This Row],[Location Name]]=E376,AA376,AA376+1)</f>
        <v>1221</v>
      </c>
      <c r="AB377" s="33">
        <f>Table10[[#This Row],[Date]]+25</f>
        <v>45391</v>
      </c>
    </row>
    <row r="378" spans="1:28" ht="14.25" x14ac:dyDescent="0.45">
      <c r="A378" s="3">
        <v>370</v>
      </c>
      <c r="B37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78" s="33">
        <v>45367</v>
      </c>
      <c r="E378" s="3" t="s">
        <v>149</v>
      </c>
      <c r="F378" s="3">
        <f>_xlfn.XLOOKUP(Table10[[#This Row],[Location Name]],IBTP_Locations[Location Name],IBTP_Locations[Payee Name],"",,)</f>
        <v>0</v>
      </c>
      <c r="G378" s="3" t="s">
        <v>23</v>
      </c>
      <c r="H378" s="3" t="str">
        <f>_xlfn.XLOOKUP(Table10[[#This Row],[Location Name]],IBTP_Locations[Location Name],IBTP_Locations[Sales Rep],,,)</f>
        <v>Reese, Aaron J</v>
      </c>
      <c r="I378" s="3">
        <f>_xlfn.XLOOKUP(Table10[[#This Row],[Location Name]],IBTP_Locations[Location Name],IBTP_Locations[Marketing Rep],,,)</f>
        <v>0</v>
      </c>
      <c r="J378" s="11">
        <f>ROUNDDOWN(IF(Table10[[#This Row],[Marketing Rep]]=0,0,_xlfn.XLOOKUP(Table10[[#This Row],[Marketing Rep]],Table12[Name],Table12[Commission %]))*Table10[[#This Row],[Ticket Count]],2)</f>
        <v>0</v>
      </c>
      <c r="K378" s="3" t="s">
        <v>2449</v>
      </c>
      <c r="L378" s="3" t="str">
        <f>_xlfn.XLOOKUP(Table10[[#This Row],[Serial '#]],Table5[Serial '#],Table5[Supplier],,,)</f>
        <v>GameCo</v>
      </c>
      <c r="M378" s="3" t="s">
        <v>606</v>
      </c>
      <c r="N378" s="9">
        <v>6320</v>
      </c>
      <c r="O378" s="36">
        <v>1</v>
      </c>
      <c r="P378" s="11">
        <v>6320</v>
      </c>
      <c r="Q378" s="11">
        <v>4745</v>
      </c>
      <c r="R378" s="11">
        <v>1575</v>
      </c>
      <c r="S378" s="11">
        <v>379</v>
      </c>
      <c r="T378" s="11" t="str">
        <f>_xlfn.XLOOKUP(Table10[[#This Row],[Charity Association]],Table14[Charity Name],Table14[Billing Style],,,)</f>
        <v>Percentage</v>
      </c>
      <c r="U378" s="11">
        <v>433.2</v>
      </c>
      <c r="V378" s="15">
        <v>212</v>
      </c>
      <c r="W378" s="15">
        <v>158</v>
      </c>
      <c r="X378" s="11">
        <v>63.2</v>
      </c>
      <c r="Y378" s="69">
        <v>3692</v>
      </c>
      <c r="Z378">
        <v>6680</v>
      </c>
      <c r="AA378" s="3">
        <f>IF(Table10[[#This Row],[Location Name]]=E377,AA377,AA377+1)</f>
        <v>1222</v>
      </c>
      <c r="AB378" s="33">
        <f>Table10[[#This Row],[Date]]+25</f>
        <v>45392</v>
      </c>
    </row>
    <row r="379" spans="1:28" ht="14.25" x14ac:dyDescent="0.45">
      <c r="A379" s="3">
        <v>371</v>
      </c>
      <c r="B37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79" s="33">
        <v>45368</v>
      </c>
      <c r="E379" s="3" t="s">
        <v>163</v>
      </c>
      <c r="F379" s="3">
        <f>_xlfn.XLOOKUP(Table10[[#This Row],[Location Name]],IBTP_Locations[Location Name],IBTP_Locations[Payee Name],"",,)</f>
        <v>0</v>
      </c>
      <c r="G379" s="3" t="s">
        <v>23</v>
      </c>
      <c r="H379" s="3" t="str">
        <f>_xlfn.XLOOKUP(Table10[[#This Row],[Location Name]],IBTP_Locations[Location Name],IBTP_Locations[Sales Rep],,,)</f>
        <v>Sarcyk, Neil</v>
      </c>
      <c r="I379" s="3">
        <f>_xlfn.XLOOKUP(Table10[[#This Row],[Location Name]],IBTP_Locations[Location Name],IBTP_Locations[Marketing Rep],,,)</f>
        <v>0</v>
      </c>
      <c r="J379" s="11">
        <f>ROUNDDOWN(IF(Table10[[#This Row],[Marketing Rep]]=0,0,_xlfn.XLOOKUP(Table10[[#This Row],[Marketing Rep]],Table12[Name],Table12[Commission %]))*Table10[[#This Row],[Ticket Count]],2)</f>
        <v>0</v>
      </c>
      <c r="K379" s="3" t="s">
        <v>2450</v>
      </c>
      <c r="L379" s="3" t="str">
        <f>_xlfn.XLOOKUP(Table10[[#This Row],[Serial '#]],Table5[Serial '#],Table5[Supplier],,,)</f>
        <v>GameCo</v>
      </c>
      <c r="M379" s="3" t="s">
        <v>616</v>
      </c>
      <c r="N379" s="9">
        <v>4000</v>
      </c>
      <c r="O379" s="36">
        <v>1</v>
      </c>
      <c r="P379" s="11">
        <v>4000</v>
      </c>
      <c r="Q379" s="11">
        <v>3000</v>
      </c>
      <c r="R379" s="11">
        <v>1000</v>
      </c>
      <c r="S379" s="11">
        <v>240</v>
      </c>
      <c r="T379" s="11" t="str">
        <f>_xlfn.XLOOKUP(Table10[[#This Row],[Charity Association]],Table14[Charity Name],Table14[Billing Style],,,)</f>
        <v>Percentage</v>
      </c>
      <c r="U379" s="11">
        <v>352</v>
      </c>
      <c r="V379" s="15">
        <v>212</v>
      </c>
      <c r="W379" s="15">
        <v>100</v>
      </c>
      <c r="X379" s="11">
        <v>40</v>
      </c>
      <c r="Y379" s="69">
        <v>1956</v>
      </c>
      <c r="Z379">
        <v>6665</v>
      </c>
      <c r="AA379" s="3">
        <f>IF(Table10[[#This Row],[Location Name]]=E378,AA378,AA378+1)</f>
        <v>1223</v>
      </c>
      <c r="AB379" s="33">
        <f>Table10[[#This Row],[Date]]+25</f>
        <v>45393</v>
      </c>
    </row>
    <row r="380" spans="1:28" ht="14.25" x14ac:dyDescent="0.45">
      <c r="A380" s="3">
        <v>372</v>
      </c>
      <c r="B38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80" s="33">
        <v>45368</v>
      </c>
      <c r="E380" s="3" t="s">
        <v>163</v>
      </c>
      <c r="F380" s="3">
        <f>_xlfn.XLOOKUP(Table10[[#This Row],[Location Name]],IBTP_Locations[Location Name],IBTP_Locations[Payee Name],"",,)</f>
        <v>0</v>
      </c>
      <c r="G380" s="3" t="s">
        <v>23</v>
      </c>
      <c r="H380" s="3" t="str">
        <f>_xlfn.XLOOKUP(Table10[[#This Row],[Location Name]],IBTP_Locations[Location Name],IBTP_Locations[Sales Rep],,,)</f>
        <v>Sarcyk, Neil</v>
      </c>
      <c r="I380" s="3">
        <f>_xlfn.XLOOKUP(Table10[[#This Row],[Location Name]],IBTP_Locations[Location Name],IBTP_Locations[Marketing Rep],,,)</f>
        <v>0</v>
      </c>
      <c r="J380" s="11">
        <f>ROUNDDOWN(IF(Table10[[#This Row],[Marketing Rep]]=0,0,_xlfn.XLOOKUP(Table10[[#This Row],[Marketing Rep]],Table12[Name],Table12[Commission %]))*Table10[[#This Row],[Ticket Count]],2)</f>
        <v>0</v>
      </c>
      <c r="K380" s="3" t="s">
        <v>2724</v>
      </c>
      <c r="L380" s="3" t="str">
        <f>_xlfn.XLOOKUP(Table10[[#This Row],[Serial '#]],Table5[Serial '#],Table5[Supplier],,,)</f>
        <v>GameCo</v>
      </c>
      <c r="M380" s="3" t="s">
        <v>613</v>
      </c>
      <c r="N380" s="9">
        <v>4560</v>
      </c>
      <c r="O380" s="36">
        <v>1</v>
      </c>
      <c r="P380" s="11">
        <v>4560</v>
      </c>
      <c r="Q380" s="11">
        <v>3460</v>
      </c>
      <c r="R380" s="11">
        <v>1100</v>
      </c>
      <c r="S380" s="11">
        <v>273</v>
      </c>
      <c r="T380" s="11" t="str">
        <f>_xlfn.XLOOKUP(Table10[[#This Row],[Charity Association]],Table14[Charity Name],Table14[Billing Style],,,)</f>
        <v>Percentage</v>
      </c>
      <c r="U380" s="11">
        <v>301.60000000000002</v>
      </c>
      <c r="V380" s="15">
        <v>146</v>
      </c>
      <c r="W380" s="15">
        <v>110</v>
      </c>
      <c r="X380" s="11">
        <v>45.6</v>
      </c>
      <c r="Y380" s="69">
        <v>1956</v>
      </c>
      <c r="Z380">
        <v>6666</v>
      </c>
      <c r="AA380" s="3">
        <f>IF(Table10[[#This Row],[Location Name]]=E379,AA379,AA379+1)</f>
        <v>1223</v>
      </c>
      <c r="AB380" s="33">
        <f>Table10[[#This Row],[Date]]+25</f>
        <v>45393</v>
      </c>
    </row>
    <row r="381" spans="1:28" ht="14.25" x14ac:dyDescent="0.45">
      <c r="A381" s="3">
        <v>373</v>
      </c>
      <c r="B38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81" s="33">
        <v>45369</v>
      </c>
      <c r="E381" s="3" t="s">
        <v>105</v>
      </c>
      <c r="F381" s="3">
        <f>_xlfn.XLOOKUP(Table10[[#This Row],[Location Name]],IBTP_Locations[Location Name],IBTP_Locations[Payee Name],"",,)</f>
        <v>0</v>
      </c>
      <c r="G381" s="3" t="s">
        <v>23</v>
      </c>
      <c r="H381" s="3" t="str">
        <f>_xlfn.XLOOKUP(Table10[[#This Row],[Location Name]],IBTP_Locations[Location Name],IBTP_Locations[Sales Rep],,,)</f>
        <v>Sarcyk, Neil</v>
      </c>
      <c r="I381" s="3" t="str">
        <f>_xlfn.XLOOKUP(Table10[[#This Row],[Location Name]],IBTP_Locations[Location Name],IBTP_Locations[Marketing Rep],,,)</f>
        <v>M Comella Enterprises</v>
      </c>
      <c r="J381" s="11">
        <f>ROUNDDOWN(IF(Table10[[#This Row],[Marketing Rep]]=0,0,_xlfn.XLOOKUP(Table10[[#This Row],[Marketing Rep]],Table12[Name],Table12[Commission %]))*Table10[[#This Row],[Ticket Count]],2)</f>
        <v>82.8</v>
      </c>
      <c r="K381" s="3" t="s">
        <v>2452</v>
      </c>
      <c r="L381" s="3" t="str">
        <f>_xlfn.XLOOKUP(Table10[[#This Row],[Serial '#]],Table5[Serial '#],Table5[Supplier],,,)</f>
        <v>GameCo</v>
      </c>
      <c r="M381" s="3" t="s">
        <v>349</v>
      </c>
      <c r="N381" s="9">
        <v>5520</v>
      </c>
      <c r="O381" s="36">
        <v>1</v>
      </c>
      <c r="P381" s="11">
        <v>5520</v>
      </c>
      <c r="Q381" s="11">
        <v>4560</v>
      </c>
      <c r="R381" s="11">
        <v>960</v>
      </c>
      <c r="S381" s="11">
        <v>331</v>
      </c>
      <c r="T381" s="11" t="str">
        <f>_xlfn.XLOOKUP(Table10[[#This Row],[Charity Association]],Table14[Charity Name],Table14[Billing Style],,,)</f>
        <v>Percentage</v>
      </c>
      <c r="U381" s="11">
        <v>337.2</v>
      </c>
      <c r="V381" s="15">
        <v>186</v>
      </c>
      <c r="W381" s="15">
        <v>96</v>
      </c>
      <c r="X381" s="11">
        <v>55.2</v>
      </c>
      <c r="Y381" s="69">
        <v>267</v>
      </c>
      <c r="Z381">
        <v>6667</v>
      </c>
      <c r="AA381" s="3">
        <f>IF(Table10[[#This Row],[Location Name]]=E380,AA380,AA380+1)</f>
        <v>1224</v>
      </c>
      <c r="AB381" s="33">
        <f>Table10[[#This Row],[Date]]+25</f>
        <v>45394</v>
      </c>
    </row>
    <row r="382" spans="1:28" ht="14.25" x14ac:dyDescent="0.45">
      <c r="A382" s="3">
        <v>374</v>
      </c>
      <c r="B38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82" s="33">
        <v>45369</v>
      </c>
      <c r="E382" s="3" t="s">
        <v>105</v>
      </c>
      <c r="F382" s="3">
        <f>_xlfn.XLOOKUP(Table10[[#This Row],[Location Name]],IBTP_Locations[Location Name],IBTP_Locations[Payee Name],"",,)</f>
        <v>0</v>
      </c>
      <c r="G382" s="3" t="s">
        <v>23</v>
      </c>
      <c r="H382" s="3" t="str">
        <f>_xlfn.XLOOKUP(Table10[[#This Row],[Location Name]],IBTP_Locations[Location Name],IBTP_Locations[Sales Rep],,,)</f>
        <v>Sarcyk, Neil</v>
      </c>
      <c r="I382" s="3" t="str">
        <f>_xlfn.XLOOKUP(Table10[[#This Row],[Location Name]],IBTP_Locations[Location Name],IBTP_Locations[Marketing Rep],,,)</f>
        <v>M Comella Enterprises</v>
      </c>
      <c r="J382" s="11">
        <f>ROUNDDOWN(IF(Table10[[#This Row],[Marketing Rep]]=0,0,_xlfn.XLOOKUP(Table10[[#This Row],[Marketing Rep]],Table12[Name],Table12[Commission %]))*Table10[[#This Row],[Ticket Count]],2)</f>
        <v>45</v>
      </c>
      <c r="K382" s="3" t="s">
        <v>2576</v>
      </c>
      <c r="L382" s="3" t="str">
        <f>_xlfn.XLOOKUP(Table10[[#This Row],[Serial '#]],Table5[Serial '#],Table5[Supplier],,,)</f>
        <v>GameCo</v>
      </c>
      <c r="M382" s="3" t="s">
        <v>352</v>
      </c>
      <c r="N382" s="9">
        <v>3000</v>
      </c>
      <c r="O382" s="36">
        <v>1</v>
      </c>
      <c r="P382" s="11">
        <v>3000</v>
      </c>
      <c r="Q382" s="11">
        <v>2250</v>
      </c>
      <c r="R382" s="11">
        <v>750</v>
      </c>
      <c r="S382" s="11">
        <v>180</v>
      </c>
      <c r="T382" s="11" t="str">
        <f>_xlfn.XLOOKUP(Table10[[#This Row],[Charity Association]],Table14[Charity Name],Table14[Billing Style],,,)</f>
        <v>Percentage</v>
      </c>
      <c r="U382" s="11">
        <v>207</v>
      </c>
      <c r="V382" s="15">
        <v>102</v>
      </c>
      <c r="W382" s="15">
        <v>75</v>
      </c>
      <c r="X382" s="11">
        <v>30</v>
      </c>
      <c r="Y382" s="69">
        <v>267</v>
      </c>
      <c r="Z382">
        <v>6668</v>
      </c>
      <c r="AA382" s="3">
        <f>IF(Table10[[#This Row],[Location Name]]=E381,AA381,AA381+1)</f>
        <v>1224</v>
      </c>
      <c r="AB382" s="33">
        <f>Table10[[#This Row],[Date]]+25</f>
        <v>45394</v>
      </c>
    </row>
    <row r="383" spans="1:28" ht="14.25" x14ac:dyDescent="0.45">
      <c r="A383" s="3">
        <v>375</v>
      </c>
      <c r="B38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83" s="33">
        <v>45369</v>
      </c>
      <c r="E383" s="3" t="s">
        <v>103</v>
      </c>
      <c r="F383" s="3">
        <f>_xlfn.XLOOKUP(Table10[[#This Row],[Location Name]],IBTP_Locations[Location Name],IBTP_Locations[Payee Name],"",,)</f>
        <v>0</v>
      </c>
      <c r="G383" s="3" t="s">
        <v>23</v>
      </c>
      <c r="H383" s="3" t="str">
        <f>_xlfn.XLOOKUP(Table10[[#This Row],[Location Name]],IBTP_Locations[Location Name],IBTP_Locations[Sales Rep],,,)</f>
        <v>Sarcyk, Neil</v>
      </c>
      <c r="I383" s="3">
        <f>_xlfn.XLOOKUP(Table10[[#This Row],[Location Name]],IBTP_Locations[Location Name],IBTP_Locations[Marketing Rep],,,)</f>
        <v>0</v>
      </c>
      <c r="J383" s="11">
        <f>ROUNDDOWN(IF(Table10[[#This Row],[Marketing Rep]]=0,0,_xlfn.XLOOKUP(Table10[[#This Row],[Marketing Rep]],Table12[Name],Table12[Commission %]))*Table10[[#This Row],[Ticket Count]],2)</f>
        <v>0</v>
      </c>
      <c r="K383" s="3" t="s">
        <v>2575</v>
      </c>
      <c r="L383" s="3" t="str">
        <f>_xlfn.XLOOKUP(Table10[[#This Row],[Serial '#]],Table5[Serial '#],Table5[Supplier],,,)</f>
        <v>GameCo</v>
      </c>
      <c r="M383" s="3" t="s">
        <v>352</v>
      </c>
      <c r="N383" s="9">
        <v>3000</v>
      </c>
      <c r="O383" s="36">
        <v>1</v>
      </c>
      <c r="P383" s="11">
        <v>3000</v>
      </c>
      <c r="Q383" s="11">
        <v>2250</v>
      </c>
      <c r="R383" s="11">
        <v>750</v>
      </c>
      <c r="S383" s="11">
        <v>180</v>
      </c>
      <c r="T383" s="11" t="str">
        <f>_xlfn.XLOOKUP(Table10[[#This Row],[Charity Association]],Table14[Charity Name],Table14[Billing Style],,,)</f>
        <v>Percentage</v>
      </c>
      <c r="U383" s="11">
        <v>207</v>
      </c>
      <c r="V383" s="15">
        <v>102</v>
      </c>
      <c r="W383" s="15">
        <v>75</v>
      </c>
      <c r="X383" s="11">
        <v>30</v>
      </c>
      <c r="Y383" s="69">
        <v>164</v>
      </c>
      <c r="Z383">
        <v>6669</v>
      </c>
      <c r="AA383" s="3">
        <f>IF(Table10[[#This Row],[Location Name]]=E382,AA382,AA382+1)</f>
        <v>1225</v>
      </c>
      <c r="AB383" s="33">
        <f>Table10[[#This Row],[Date]]+25</f>
        <v>45394</v>
      </c>
    </row>
    <row r="384" spans="1:28" ht="14.25" x14ac:dyDescent="0.45">
      <c r="A384" s="3">
        <v>376</v>
      </c>
      <c r="B38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84" s="33">
        <v>45369</v>
      </c>
      <c r="E384" s="3" t="s">
        <v>103</v>
      </c>
      <c r="F384" s="3">
        <f>_xlfn.XLOOKUP(Table10[[#This Row],[Location Name]],IBTP_Locations[Location Name],IBTP_Locations[Payee Name],"",,)</f>
        <v>0</v>
      </c>
      <c r="G384" s="3" t="s">
        <v>23</v>
      </c>
      <c r="H384" s="3" t="str">
        <f>_xlfn.XLOOKUP(Table10[[#This Row],[Location Name]],IBTP_Locations[Location Name],IBTP_Locations[Sales Rep],,,)</f>
        <v>Sarcyk, Neil</v>
      </c>
      <c r="I384" s="3">
        <f>_xlfn.XLOOKUP(Table10[[#This Row],[Location Name]],IBTP_Locations[Location Name],IBTP_Locations[Marketing Rep],,,)</f>
        <v>0</v>
      </c>
      <c r="J384" s="11">
        <f>ROUNDDOWN(IF(Table10[[#This Row],[Marketing Rep]]=0,0,_xlfn.XLOOKUP(Table10[[#This Row],[Marketing Rep]],Table12[Name],Table12[Commission %]))*Table10[[#This Row],[Ticket Count]],2)</f>
        <v>0</v>
      </c>
      <c r="K384" s="3" t="s">
        <v>2454</v>
      </c>
      <c r="L384" s="3" t="str">
        <f>_xlfn.XLOOKUP(Table10[[#This Row],[Serial '#]],Table5[Serial '#],Table5[Supplier],,,)</f>
        <v>GameCo</v>
      </c>
      <c r="M384" s="3" t="s">
        <v>581</v>
      </c>
      <c r="N384" s="9">
        <v>6320</v>
      </c>
      <c r="O384" s="36">
        <v>1</v>
      </c>
      <c r="P384" s="11">
        <v>6320</v>
      </c>
      <c r="Q384" s="11">
        <v>4745</v>
      </c>
      <c r="R384" s="11">
        <v>1575</v>
      </c>
      <c r="S384" s="11">
        <v>379</v>
      </c>
      <c r="T384" s="11" t="str">
        <f>_xlfn.XLOOKUP(Table10[[#This Row],[Charity Association]],Table14[Charity Name],Table14[Billing Style],,,)</f>
        <v>Percentage</v>
      </c>
      <c r="U384" s="11">
        <v>433.2</v>
      </c>
      <c r="V384" s="15">
        <v>212</v>
      </c>
      <c r="W384" s="15">
        <v>158</v>
      </c>
      <c r="X384" s="11">
        <v>63.2</v>
      </c>
      <c r="Y384" s="69">
        <v>164</v>
      </c>
      <c r="Z384">
        <v>6670</v>
      </c>
      <c r="AA384" s="3">
        <f>IF(Table10[[#This Row],[Location Name]]=E383,AA383,AA383+1)</f>
        <v>1225</v>
      </c>
      <c r="AB384" s="33">
        <f>Table10[[#This Row],[Date]]+25</f>
        <v>45394</v>
      </c>
    </row>
    <row r="385" spans="1:28" ht="14.25" x14ac:dyDescent="0.45">
      <c r="A385" s="3">
        <v>377</v>
      </c>
      <c r="B38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85" s="33">
        <v>45369</v>
      </c>
      <c r="E385" s="3" t="s">
        <v>155</v>
      </c>
      <c r="F385" s="3" t="str">
        <f>_xlfn.XLOOKUP(Table10[[#This Row],[Location Name]],IBTP_Locations[Location Name],IBTP_Locations[Payee Name],"",,)</f>
        <v>Melron Inc DBA Mulligans</v>
      </c>
      <c r="G385" s="3" t="s">
        <v>27</v>
      </c>
      <c r="H385" s="3" t="str">
        <f>_xlfn.XLOOKUP(Table10[[#This Row],[Location Name]],IBTP_Locations[Location Name],IBTP_Locations[Sales Rep],,,)</f>
        <v>Sarcyk, Neil</v>
      </c>
      <c r="I385" s="3">
        <f>_xlfn.XLOOKUP(Table10[[#This Row],[Location Name]],IBTP_Locations[Location Name],IBTP_Locations[Marketing Rep],,,)</f>
        <v>0</v>
      </c>
      <c r="J385" s="11">
        <f>ROUNDDOWN(IF(Table10[[#This Row],[Marketing Rep]]=0,0,_xlfn.XLOOKUP(Table10[[#This Row],[Marketing Rep]],Table12[Name],Table12[Commission %]))*Table10[[#This Row],[Ticket Count]],2)</f>
        <v>0</v>
      </c>
      <c r="K385" s="3" t="s">
        <v>2453</v>
      </c>
      <c r="L385" s="3" t="str">
        <f>_xlfn.XLOOKUP(Table10[[#This Row],[Serial '#]],Table5[Serial '#],Table5[Supplier],,,)</f>
        <v>GameCo</v>
      </c>
      <c r="M385" s="3" t="s">
        <v>349</v>
      </c>
      <c r="N385" s="9">
        <v>5520</v>
      </c>
      <c r="O385" s="36">
        <v>1</v>
      </c>
      <c r="P385" s="11">
        <v>5520</v>
      </c>
      <c r="Q385" s="11">
        <v>4560</v>
      </c>
      <c r="R385" s="11">
        <v>960</v>
      </c>
      <c r="S385" s="11">
        <v>331</v>
      </c>
      <c r="T385" s="11" t="str">
        <f>_xlfn.XLOOKUP(Table10[[#This Row],[Charity Association]],Table14[Charity Name],Table14[Billing Style],,,)</f>
        <v>Flat Per Ticket</v>
      </c>
      <c r="U385" s="11">
        <v>358.8</v>
      </c>
      <c r="V385" s="15">
        <v>186</v>
      </c>
      <c r="W385" s="15">
        <v>172.8</v>
      </c>
      <c r="X385" s="11"/>
      <c r="Y385" s="69">
        <v>2867</v>
      </c>
      <c r="Z385">
        <v>10052</v>
      </c>
      <c r="AA385" s="3">
        <f>IF(Table10[[#This Row],[Location Name]]=E384,AA384,AA384+1)</f>
        <v>1226</v>
      </c>
      <c r="AB385" s="33">
        <f>Table10[[#This Row],[Date]]+25</f>
        <v>45394</v>
      </c>
    </row>
    <row r="386" spans="1:28" ht="14.25" x14ac:dyDescent="0.45">
      <c r="A386" s="3">
        <v>378</v>
      </c>
      <c r="B38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86" s="33">
        <v>45369</v>
      </c>
      <c r="E386" s="3" t="s">
        <v>155</v>
      </c>
      <c r="F386" s="3" t="str">
        <f>_xlfn.XLOOKUP(Table10[[#This Row],[Location Name]],IBTP_Locations[Location Name],IBTP_Locations[Payee Name],"",,)</f>
        <v>Melron Inc DBA Mulligans</v>
      </c>
      <c r="G386" s="3" t="s">
        <v>27</v>
      </c>
      <c r="H386" s="3" t="str">
        <f>_xlfn.XLOOKUP(Table10[[#This Row],[Location Name]],IBTP_Locations[Location Name],IBTP_Locations[Sales Rep],,,)</f>
        <v>Sarcyk, Neil</v>
      </c>
      <c r="I386" s="3">
        <f>_xlfn.XLOOKUP(Table10[[#This Row],[Location Name]],IBTP_Locations[Location Name],IBTP_Locations[Marketing Rep],,,)</f>
        <v>0</v>
      </c>
      <c r="J386" s="11">
        <f>ROUNDDOWN(IF(Table10[[#This Row],[Marketing Rep]]=0,0,_xlfn.XLOOKUP(Table10[[#This Row],[Marketing Rep]],Table12[Name],Table12[Commission %]))*Table10[[#This Row],[Ticket Count]],2)</f>
        <v>0</v>
      </c>
      <c r="K386" s="3" t="s">
        <v>2456</v>
      </c>
      <c r="L386" s="3" t="str">
        <f>_xlfn.XLOOKUP(Table10[[#This Row],[Serial '#]],Table5[Serial '#],Table5[Supplier],,,)</f>
        <v>GameCo</v>
      </c>
      <c r="M386" s="3" t="s">
        <v>589</v>
      </c>
      <c r="N386" s="9">
        <v>6320</v>
      </c>
      <c r="O386" s="36">
        <v>1</v>
      </c>
      <c r="P386" s="11">
        <v>6320</v>
      </c>
      <c r="Q386" s="11">
        <v>4745</v>
      </c>
      <c r="R386" s="11">
        <v>1575</v>
      </c>
      <c r="S386" s="11">
        <v>379</v>
      </c>
      <c r="T386" s="11" t="str">
        <f>_xlfn.XLOOKUP(Table10[[#This Row],[Charity Association]],Table14[Charity Name],Table14[Billing Style],,,)</f>
        <v>Flat Per Ticket</v>
      </c>
      <c r="U386" s="11">
        <v>410.8</v>
      </c>
      <c r="V386" s="15">
        <v>212</v>
      </c>
      <c r="W386" s="15">
        <v>198.8</v>
      </c>
      <c r="X386" s="11"/>
      <c r="Y386" s="69">
        <v>2867</v>
      </c>
      <c r="Z386">
        <v>10053</v>
      </c>
      <c r="AA386" s="3">
        <f>IF(Table10[[#This Row],[Location Name]]=E385,AA385,AA385+1)</f>
        <v>1226</v>
      </c>
      <c r="AB386" s="33">
        <f>Table10[[#This Row],[Date]]+25</f>
        <v>45394</v>
      </c>
    </row>
    <row r="387" spans="1:28" ht="14.25" x14ac:dyDescent="0.45">
      <c r="A387" s="3">
        <v>379</v>
      </c>
      <c r="B38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87" s="33">
        <v>45369</v>
      </c>
      <c r="E387" s="3" t="s">
        <v>155</v>
      </c>
      <c r="F387" s="3" t="str">
        <f>_xlfn.XLOOKUP(Table10[[#This Row],[Location Name]],IBTP_Locations[Location Name],IBTP_Locations[Payee Name],"",,)</f>
        <v>Melron Inc DBA Mulligans</v>
      </c>
      <c r="G387" s="3" t="s">
        <v>27</v>
      </c>
      <c r="H387" s="3" t="str">
        <f>_xlfn.XLOOKUP(Table10[[#This Row],[Location Name]],IBTP_Locations[Location Name],IBTP_Locations[Sales Rep],,,)</f>
        <v>Sarcyk, Neil</v>
      </c>
      <c r="I387" s="3">
        <f>_xlfn.XLOOKUP(Table10[[#This Row],[Location Name]],IBTP_Locations[Location Name],IBTP_Locations[Marketing Rep],,,)</f>
        <v>0</v>
      </c>
      <c r="J387" s="11">
        <f>ROUNDDOWN(IF(Table10[[#This Row],[Marketing Rep]]=0,0,_xlfn.XLOOKUP(Table10[[#This Row],[Marketing Rep]],Table12[Name],Table12[Commission %]))*Table10[[#This Row],[Ticket Count]],2)</f>
        <v>0</v>
      </c>
      <c r="K387" s="3" t="s">
        <v>2455</v>
      </c>
      <c r="L387" s="3" t="str">
        <f>_xlfn.XLOOKUP(Table10[[#This Row],[Serial '#]],Table5[Serial '#],Table5[Supplier],,,)</f>
        <v>GameCo</v>
      </c>
      <c r="M387" s="3" t="s">
        <v>580</v>
      </c>
      <c r="N387" s="9">
        <v>6320</v>
      </c>
      <c r="O387" s="36">
        <v>1</v>
      </c>
      <c r="P387" s="11">
        <v>6320</v>
      </c>
      <c r="Q387" s="11">
        <v>4745</v>
      </c>
      <c r="R387" s="11">
        <v>1575</v>
      </c>
      <c r="S387" s="11">
        <v>379</v>
      </c>
      <c r="T387" s="11" t="str">
        <f>_xlfn.XLOOKUP(Table10[[#This Row],[Charity Association]],Table14[Charity Name],Table14[Billing Style],,,)</f>
        <v>Flat Per Ticket</v>
      </c>
      <c r="U387" s="11">
        <v>410.8</v>
      </c>
      <c r="V387" s="15">
        <v>212</v>
      </c>
      <c r="W387" s="15">
        <v>198.8</v>
      </c>
      <c r="X387" s="11"/>
      <c r="Y387" s="69">
        <v>2867</v>
      </c>
      <c r="Z387">
        <v>10054</v>
      </c>
      <c r="AA387" s="3">
        <f>IF(Table10[[#This Row],[Location Name]]=E386,AA386,AA386+1)</f>
        <v>1226</v>
      </c>
      <c r="AB387" s="33">
        <f>Table10[[#This Row],[Date]]+25</f>
        <v>45394</v>
      </c>
    </row>
    <row r="388" spans="1:28" ht="14.25" x14ac:dyDescent="0.45">
      <c r="A388" s="3">
        <v>380</v>
      </c>
      <c r="B38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88" s="33">
        <v>45369</v>
      </c>
      <c r="E388" s="3" t="s">
        <v>117</v>
      </c>
      <c r="F388" s="3">
        <f>_xlfn.XLOOKUP(Table10[[#This Row],[Location Name]],IBTP_Locations[Location Name],IBTP_Locations[Payee Name],"",,)</f>
        <v>0</v>
      </c>
      <c r="G388" s="3" t="s">
        <v>27</v>
      </c>
      <c r="H388" s="3" t="str">
        <f>_xlfn.XLOOKUP(Table10[[#This Row],[Location Name]],IBTP_Locations[Location Name],IBTP_Locations[Sales Rep],,,)</f>
        <v>Sarcyk, Neil</v>
      </c>
      <c r="I388" s="3" t="str">
        <f>_xlfn.XLOOKUP(Table10[[#This Row],[Location Name]],IBTP_Locations[Location Name],IBTP_Locations[Marketing Rep],,,)</f>
        <v>Combros (GCFF)</v>
      </c>
      <c r="J388" s="11">
        <f>ROUNDDOWN(IF(Table10[[#This Row],[Marketing Rep]]=0,0,_xlfn.XLOOKUP(Table10[[#This Row],[Marketing Rep]],Table12[Name],Table12[Commission %]))*Table10[[#This Row],[Ticket Count]],2)</f>
        <v>110.4</v>
      </c>
      <c r="K388" s="3" t="s">
        <v>2451</v>
      </c>
      <c r="L388" s="3" t="str">
        <f>_xlfn.XLOOKUP(Table10[[#This Row],[Serial '#]],Table5[Serial '#],Table5[Supplier],,,)</f>
        <v>GameCo</v>
      </c>
      <c r="M388" s="3" t="s">
        <v>349</v>
      </c>
      <c r="N388" s="9">
        <v>5520</v>
      </c>
      <c r="O388" s="36">
        <v>1</v>
      </c>
      <c r="P388" s="11">
        <v>5520</v>
      </c>
      <c r="Q388" s="11">
        <v>4560</v>
      </c>
      <c r="R388" s="11">
        <v>960</v>
      </c>
      <c r="S388" s="11">
        <v>331</v>
      </c>
      <c r="T388" s="11" t="str">
        <f>_xlfn.XLOOKUP(Table10[[#This Row],[Charity Association]],Table14[Charity Name],Table14[Billing Style],,,)</f>
        <v>Flat Per Ticket</v>
      </c>
      <c r="U388" s="11">
        <v>358.8</v>
      </c>
      <c r="V388" s="15">
        <v>186</v>
      </c>
      <c r="W388" s="15">
        <v>172.8</v>
      </c>
      <c r="X388" s="11"/>
      <c r="Y388" s="69">
        <v>232</v>
      </c>
      <c r="Z388">
        <v>10055</v>
      </c>
      <c r="AA388" s="3">
        <f>IF(Table10[[#This Row],[Location Name]]=E387,AA387,AA387+1)</f>
        <v>1227</v>
      </c>
      <c r="AB388" s="33">
        <f>Table10[[#This Row],[Date]]+25</f>
        <v>45394</v>
      </c>
    </row>
    <row r="389" spans="1:28" ht="14.25" x14ac:dyDescent="0.45">
      <c r="A389" s="3">
        <v>381</v>
      </c>
      <c r="B38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89" s="33">
        <v>45369</v>
      </c>
      <c r="E389" s="3" t="s">
        <v>117</v>
      </c>
      <c r="F389" s="3">
        <f>_xlfn.XLOOKUP(Table10[[#This Row],[Location Name]],IBTP_Locations[Location Name],IBTP_Locations[Payee Name],"",,)</f>
        <v>0</v>
      </c>
      <c r="G389" s="3" t="s">
        <v>27</v>
      </c>
      <c r="H389" s="3" t="str">
        <f>_xlfn.XLOOKUP(Table10[[#This Row],[Location Name]],IBTP_Locations[Location Name],IBTP_Locations[Sales Rep],,,)</f>
        <v>Sarcyk, Neil</v>
      </c>
      <c r="I389" s="3" t="str">
        <f>_xlfn.XLOOKUP(Table10[[#This Row],[Location Name]],IBTP_Locations[Location Name],IBTP_Locations[Marketing Rep],,,)</f>
        <v>Combros (GCFF)</v>
      </c>
      <c r="J389" s="11">
        <f>ROUNDDOWN(IF(Table10[[#This Row],[Marketing Rep]]=0,0,_xlfn.XLOOKUP(Table10[[#This Row],[Marketing Rep]],Table12[Name],Table12[Commission %]))*Table10[[#This Row],[Ticket Count]],2)</f>
        <v>60</v>
      </c>
      <c r="K389" s="3" t="s">
        <v>2574</v>
      </c>
      <c r="L389" s="3" t="str">
        <f>_xlfn.XLOOKUP(Table10[[#This Row],[Serial '#]],Table5[Serial '#],Table5[Supplier],,,)</f>
        <v>GameCo</v>
      </c>
      <c r="M389" s="3" t="s">
        <v>352</v>
      </c>
      <c r="N389" s="9">
        <v>3000</v>
      </c>
      <c r="O389" s="36">
        <v>1</v>
      </c>
      <c r="P389" s="11">
        <v>3000</v>
      </c>
      <c r="Q389" s="11">
        <v>2250</v>
      </c>
      <c r="R389" s="11">
        <v>750</v>
      </c>
      <c r="S389" s="11">
        <v>180</v>
      </c>
      <c r="T389" s="11" t="str">
        <f>_xlfn.XLOOKUP(Table10[[#This Row],[Charity Association]],Table14[Charity Name],Table14[Billing Style],,,)</f>
        <v>Flat Per Ticket</v>
      </c>
      <c r="U389" s="11">
        <v>195</v>
      </c>
      <c r="V389" s="15">
        <v>102</v>
      </c>
      <c r="W389" s="15">
        <v>93</v>
      </c>
      <c r="X389" s="11"/>
      <c r="Y389" s="69">
        <v>232</v>
      </c>
      <c r="Z389">
        <v>10056</v>
      </c>
      <c r="AA389" s="3">
        <f>IF(Table10[[#This Row],[Location Name]]=E388,AA388,AA388+1)</f>
        <v>1227</v>
      </c>
      <c r="AB389" s="33">
        <f>Table10[[#This Row],[Date]]+25</f>
        <v>45394</v>
      </c>
    </row>
    <row r="390" spans="1:28" ht="14.25" x14ac:dyDescent="0.45">
      <c r="A390" s="3">
        <v>382</v>
      </c>
      <c r="B39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90" s="33">
        <v>45370</v>
      </c>
      <c r="E390" s="3" t="s">
        <v>175</v>
      </c>
      <c r="F390" s="3">
        <f>_xlfn.XLOOKUP(Table10[[#This Row],[Location Name]],IBTP_Locations[Location Name],IBTP_Locations[Payee Name],"",,)</f>
        <v>0</v>
      </c>
      <c r="G390" s="3" t="s">
        <v>23</v>
      </c>
      <c r="H390" s="3" t="str">
        <f>_xlfn.XLOOKUP(Table10[[#This Row],[Location Name]],IBTP_Locations[Location Name],IBTP_Locations[Sales Rep],,,)</f>
        <v>Sarcyk, Neil</v>
      </c>
      <c r="I390" s="3" t="str">
        <f>_xlfn.XLOOKUP(Table10[[#This Row],[Location Name]],IBTP_Locations[Location Name],IBTP_Locations[Marketing Rep],,,)</f>
        <v>M Comella Enterprises</v>
      </c>
      <c r="J390" s="11">
        <f>ROUNDDOWN(IF(Table10[[#This Row],[Marketing Rep]]=0,0,_xlfn.XLOOKUP(Table10[[#This Row],[Marketing Rep]],Table12[Name],Table12[Commission %]))*Table10[[#This Row],[Ticket Count]],2)</f>
        <v>82.8</v>
      </c>
      <c r="K390" s="3" t="s">
        <v>2460</v>
      </c>
      <c r="L390" s="3" t="str">
        <f>_xlfn.XLOOKUP(Table10[[#This Row],[Serial '#]],Table5[Serial '#],Table5[Supplier],,,)</f>
        <v>GameCo</v>
      </c>
      <c r="M390" s="3" t="s">
        <v>349</v>
      </c>
      <c r="N390" s="9">
        <v>5520</v>
      </c>
      <c r="O390" s="36">
        <v>1</v>
      </c>
      <c r="P390" s="11">
        <v>5520</v>
      </c>
      <c r="Q390" s="11">
        <v>4560</v>
      </c>
      <c r="R390" s="11">
        <v>960</v>
      </c>
      <c r="S390" s="11">
        <v>331</v>
      </c>
      <c r="T390" s="11" t="str">
        <f>_xlfn.XLOOKUP(Table10[[#This Row],[Charity Association]],Table14[Charity Name],Table14[Billing Style],,,)</f>
        <v>Percentage</v>
      </c>
      <c r="U390" s="11">
        <v>337.2</v>
      </c>
      <c r="V390" s="15">
        <v>186</v>
      </c>
      <c r="W390" s="15">
        <v>96</v>
      </c>
      <c r="X390" s="11">
        <v>55.2</v>
      </c>
      <c r="Y390" s="69">
        <v>38672361</v>
      </c>
      <c r="Z390">
        <v>6671</v>
      </c>
      <c r="AA390" s="3">
        <f>IF(Table10[[#This Row],[Location Name]]=E389,AA389,AA389+1)</f>
        <v>1228</v>
      </c>
      <c r="AB390" s="33">
        <f>Table10[[#This Row],[Date]]+25</f>
        <v>45395</v>
      </c>
    </row>
    <row r="391" spans="1:28" ht="14.25" x14ac:dyDescent="0.45">
      <c r="A391" s="3">
        <v>383</v>
      </c>
      <c r="B39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91" s="33">
        <v>45370</v>
      </c>
      <c r="E391" s="3" t="s">
        <v>101</v>
      </c>
      <c r="F391" s="3">
        <f>_xlfn.XLOOKUP(Table10[[#This Row],[Location Name]],IBTP_Locations[Location Name],IBTP_Locations[Payee Name],"",,)</f>
        <v>0</v>
      </c>
      <c r="G391" s="3" t="s">
        <v>23</v>
      </c>
      <c r="H391" s="3" t="str">
        <f>_xlfn.XLOOKUP(Table10[[#This Row],[Location Name]],IBTP_Locations[Location Name],IBTP_Locations[Sales Rep],,,)</f>
        <v>Sarcyk, Neil</v>
      </c>
      <c r="I391" s="3">
        <f>_xlfn.XLOOKUP(Table10[[#This Row],[Location Name]],IBTP_Locations[Location Name],IBTP_Locations[Marketing Rep],,,)</f>
        <v>0</v>
      </c>
      <c r="J391" s="11">
        <f>ROUNDDOWN(IF(Table10[[#This Row],[Marketing Rep]]=0,0,_xlfn.XLOOKUP(Table10[[#This Row],[Marketing Rep]],Table12[Name],Table12[Commission %]))*Table10[[#This Row],[Ticket Count]],2)</f>
        <v>0</v>
      </c>
      <c r="K391" s="3" t="s">
        <v>2459</v>
      </c>
      <c r="L391" s="3" t="str">
        <f>_xlfn.XLOOKUP(Table10[[#This Row],[Serial '#]],Table5[Serial '#],Table5[Supplier],,,)</f>
        <v>GameCo</v>
      </c>
      <c r="M391" s="3" t="s">
        <v>349</v>
      </c>
      <c r="N391" s="9">
        <v>5520</v>
      </c>
      <c r="O391" s="36">
        <v>1</v>
      </c>
      <c r="P391" s="11">
        <v>5520</v>
      </c>
      <c r="Q391" s="11">
        <v>4560</v>
      </c>
      <c r="R391" s="11">
        <v>960</v>
      </c>
      <c r="S391" s="11">
        <v>331</v>
      </c>
      <c r="T391" s="11" t="str">
        <f>_xlfn.XLOOKUP(Table10[[#This Row],[Charity Association]],Table14[Charity Name],Table14[Billing Style],,,)</f>
        <v>Percentage</v>
      </c>
      <c r="U391" s="11">
        <v>337.2</v>
      </c>
      <c r="V391" s="15">
        <v>186</v>
      </c>
      <c r="W391" s="15">
        <v>96</v>
      </c>
      <c r="X391" s="11">
        <v>55.2</v>
      </c>
      <c r="Y391" s="69">
        <v>38672362</v>
      </c>
      <c r="Z391">
        <v>6672</v>
      </c>
      <c r="AA391" s="3">
        <f>IF(Table10[[#This Row],[Location Name]]=E390,AA390,AA390+1)</f>
        <v>1229</v>
      </c>
      <c r="AB391" s="33">
        <f>Table10[[#This Row],[Date]]+25</f>
        <v>45395</v>
      </c>
    </row>
    <row r="392" spans="1:28" ht="14.25" x14ac:dyDescent="0.45">
      <c r="A392" s="3">
        <v>384</v>
      </c>
      <c r="B39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92" s="33">
        <v>45370</v>
      </c>
      <c r="E392" s="3" t="s">
        <v>101</v>
      </c>
      <c r="F392" s="3">
        <f>_xlfn.XLOOKUP(Table10[[#This Row],[Location Name]],IBTP_Locations[Location Name],IBTP_Locations[Payee Name],"",,)</f>
        <v>0</v>
      </c>
      <c r="G392" s="3" t="s">
        <v>23</v>
      </c>
      <c r="H392" s="3" t="str">
        <f>_xlfn.XLOOKUP(Table10[[#This Row],[Location Name]],IBTP_Locations[Location Name],IBTP_Locations[Sales Rep],,,)</f>
        <v>Sarcyk, Neil</v>
      </c>
      <c r="I392" s="3">
        <f>_xlfn.XLOOKUP(Table10[[#This Row],[Location Name]],IBTP_Locations[Location Name],IBTP_Locations[Marketing Rep],,,)</f>
        <v>0</v>
      </c>
      <c r="J392" s="11">
        <f>ROUNDDOWN(IF(Table10[[#This Row],[Marketing Rep]]=0,0,_xlfn.XLOOKUP(Table10[[#This Row],[Marketing Rep]],Table12[Name],Table12[Commission %]))*Table10[[#This Row],[Ticket Count]],2)</f>
        <v>0</v>
      </c>
      <c r="K392" s="3" t="s">
        <v>2458</v>
      </c>
      <c r="L392" s="3" t="str">
        <f>_xlfn.XLOOKUP(Table10[[#This Row],[Serial '#]],Table5[Serial '#],Table5[Supplier],,,)</f>
        <v>GameCo</v>
      </c>
      <c r="M392" s="3" t="s">
        <v>349</v>
      </c>
      <c r="N392" s="9">
        <v>5520</v>
      </c>
      <c r="O392" s="36">
        <v>1</v>
      </c>
      <c r="P392" s="11">
        <v>5520</v>
      </c>
      <c r="Q392" s="11">
        <v>4560</v>
      </c>
      <c r="R392" s="11">
        <v>960</v>
      </c>
      <c r="S392" s="11">
        <v>331</v>
      </c>
      <c r="T392" s="11" t="str">
        <f>_xlfn.XLOOKUP(Table10[[#This Row],[Charity Association]],Table14[Charity Name],Table14[Billing Style],,,)</f>
        <v>Percentage</v>
      </c>
      <c r="U392" s="11">
        <v>337.2</v>
      </c>
      <c r="V392" s="15">
        <v>186</v>
      </c>
      <c r="W392" s="15">
        <v>96</v>
      </c>
      <c r="X392" s="11">
        <v>55.2</v>
      </c>
      <c r="Y392" s="69">
        <v>38672363</v>
      </c>
      <c r="Z392">
        <v>6673</v>
      </c>
      <c r="AA392" s="3">
        <f>IF(Table10[[#This Row],[Location Name]]=E391,AA391,AA391+1)</f>
        <v>1229</v>
      </c>
      <c r="AB392" s="33">
        <f>Table10[[#This Row],[Date]]+25</f>
        <v>45395</v>
      </c>
    </row>
    <row r="393" spans="1:28" ht="14.25" x14ac:dyDescent="0.45">
      <c r="A393" s="3">
        <v>385</v>
      </c>
      <c r="B39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93" s="33">
        <v>45370</v>
      </c>
      <c r="E393" s="3" t="s">
        <v>300</v>
      </c>
      <c r="F393" s="3">
        <f>_xlfn.XLOOKUP(Table10[[#This Row],[Location Name]],IBTP_Locations[Location Name],IBTP_Locations[Payee Name],"",,)</f>
        <v>0</v>
      </c>
      <c r="G393" s="3" t="s">
        <v>23</v>
      </c>
      <c r="H393" s="3" t="str">
        <f>_xlfn.XLOOKUP(Table10[[#This Row],[Location Name]],IBTP_Locations[Location Name],IBTP_Locations[Sales Rep],,,)</f>
        <v>Sarcyk, Neil</v>
      </c>
      <c r="I393" s="3" t="str">
        <f>_xlfn.XLOOKUP(Table10[[#This Row],[Location Name]],IBTP_Locations[Location Name],IBTP_Locations[Marketing Rep],,,)</f>
        <v>M Comella Enterprises</v>
      </c>
      <c r="J393" s="11">
        <f>ROUNDDOWN(IF(Table10[[#This Row],[Marketing Rep]]=0,0,_xlfn.XLOOKUP(Table10[[#This Row],[Marketing Rep]],Table12[Name],Table12[Commission %]))*Table10[[#This Row],[Ticket Count]],2)</f>
        <v>76.5</v>
      </c>
      <c r="K393" s="3">
        <v>115887</v>
      </c>
      <c r="L393" s="3" t="str">
        <f>_xlfn.XLOOKUP(Table10[[#This Row],[Serial '#]],Table5[Serial '#],Table5[Supplier],,,)</f>
        <v>GameCo</v>
      </c>
      <c r="M393" s="3" t="s">
        <v>632</v>
      </c>
      <c r="N393" s="9">
        <v>5100</v>
      </c>
      <c r="O393" s="36">
        <v>2</v>
      </c>
      <c r="P393" s="11">
        <v>10200</v>
      </c>
      <c r="Q393" s="11">
        <v>8780</v>
      </c>
      <c r="R393" s="11">
        <v>1420</v>
      </c>
      <c r="S393" s="11">
        <v>612</v>
      </c>
      <c r="T393" s="11" t="str">
        <f>_xlfn.XLOOKUP(Table10[[#This Row],[Charity Association]],Table14[Charity Name],Table14[Billing Style],,,)</f>
        <v>Percentage</v>
      </c>
      <c r="U393" s="11">
        <v>499</v>
      </c>
      <c r="V393" s="15">
        <v>255</v>
      </c>
      <c r="W393" s="15">
        <v>142</v>
      </c>
      <c r="X393" s="11">
        <v>102</v>
      </c>
      <c r="Y393" s="69">
        <v>38672366</v>
      </c>
      <c r="Z393">
        <v>6674</v>
      </c>
      <c r="AA393" s="3">
        <f>IF(Table10[[#This Row],[Location Name]]=E392,AA392,AA392+1)</f>
        <v>1230</v>
      </c>
      <c r="AB393" s="33">
        <f>Table10[[#This Row],[Date]]+25</f>
        <v>45395</v>
      </c>
    </row>
    <row r="394" spans="1:28" ht="14.25" x14ac:dyDescent="0.45">
      <c r="A394" s="3">
        <v>386</v>
      </c>
      <c r="B39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94" s="33">
        <v>45370</v>
      </c>
      <c r="E394" s="3" t="s">
        <v>171</v>
      </c>
      <c r="F394" s="3">
        <f>_xlfn.XLOOKUP(Table10[[#This Row],[Location Name]],IBTP_Locations[Location Name],IBTP_Locations[Payee Name],"",,)</f>
        <v>0</v>
      </c>
      <c r="G394" s="3" t="s">
        <v>21</v>
      </c>
      <c r="H394" s="3" t="str">
        <f>_xlfn.XLOOKUP(Table10[[#This Row],[Location Name]],IBTP_Locations[Location Name],IBTP_Locations[Sales Rep],,,)</f>
        <v>Sarcyk, Neil</v>
      </c>
      <c r="I394" s="3">
        <f>_xlfn.XLOOKUP(Table10[[#This Row],[Location Name]],IBTP_Locations[Location Name],IBTP_Locations[Marketing Rep],,,)</f>
        <v>0</v>
      </c>
      <c r="J394" s="11">
        <f>ROUNDDOWN(IF(Table10[[#This Row],[Marketing Rep]]=0,0,_xlfn.XLOOKUP(Table10[[#This Row],[Marketing Rep]],Table12[Name],Table12[Commission %]))*Table10[[#This Row],[Ticket Count]],2)</f>
        <v>0</v>
      </c>
      <c r="K394" s="3">
        <v>500260</v>
      </c>
      <c r="L394" s="3" t="str">
        <f>_xlfn.XLOOKUP(Table10[[#This Row],[Serial '#]],Table5[Serial '#],Table5[Supplier],,,)</f>
        <v>GameCo</v>
      </c>
      <c r="M394" s="3" t="s">
        <v>636</v>
      </c>
      <c r="N394" s="9">
        <v>4000</v>
      </c>
      <c r="O394" s="36">
        <v>1</v>
      </c>
      <c r="P394" s="11">
        <v>4000</v>
      </c>
      <c r="Q394" s="11">
        <v>3097</v>
      </c>
      <c r="R394" s="11">
        <v>903</v>
      </c>
      <c r="S394" s="11">
        <v>240</v>
      </c>
      <c r="T394" s="11" t="str">
        <f>_xlfn.XLOOKUP(Table10[[#This Row],[Charity Association]],Table14[Charity Name],Table14[Billing Style],,,)</f>
        <v>Flat Per Ticket</v>
      </c>
      <c r="U394" s="11">
        <v>260</v>
      </c>
      <c r="V394" s="15">
        <v>149</v>
      </c>
      <c r="W394" s="15">
        <v>111</v>
      </c>
      <c r="X394" s="11"/>
      <c r="Y394" s="69">
        <v>38672365</v>
      </c>
      <c r="Z394">
        <v>8422</v>
      </c>
      <c r="AA394" s="3">
        <f>IF(Table10[[#This Row],[Location Name]]=E393,AA393,AA393+1)</f>
        <v>1231</v>
      </c>
      <c r="AB394" s="33">
        <f>Table10[[#This Row],[Date]]+25</f>
        <v>45395</v>
      </c>
    </row>
    <row r="395" spans="1:28" ht="14.25" x14ac:dyDescent="0.45">
      <c r="A395" s="3">
        <v>387</v>
      </c>
      <c r="B39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95" s="33">
        <v>45370</v>
      </c>
      <c r="E395" s="3" t="s">
        <v>171</v>
      </c>
      <c r="F395" s="3">
        <f>_xlfn.XLOOKUP(Table10[[#This Row],[Location Name]],IBTP_Locations[Location Name],IBTP_Locations[Payee Name],"",,)</f>
        <v>0</v>
      </c>
      <c r="G395" s="3" t="s">
        <v>21</v>
      </c>
      <c r="H395" s="3" t="str">
        <f>_xlfn.XLOOKUP(Table10[[#This Row],[Location Name]],IBTP_Locations[Location Name],IBTP_Locations[Sales Rep],,,)</f>
        <v>Sarcyk, Neil</v>
      </c>
      <c r="I395" s="3">
        <f>_xlfn.XLOOKUP(Table10[[#This Row],[Location Name]],IBTP_Locations[Location Name],IBTP_Locations[Marketing Rep],,,)</f>
        <v>0</v>
      </c>
      <c r="J395" s="11">
        <f>ROUNDDOWN(IF(Table10[[#This Row],[Marketing Rep]]=0,0,_xlfn.XLOOKUP(Table10[[#This Row],[Marketing Rep]],Table12[Name],Table12[Commission %]))*Table10[[#This Row],[Ticket Count]],2)</f>
        <v>0</v>
      </c>
      <c r="K395" s="3">
        <v>500121</v>
      </c>
      <c r="L395" s="3" t="str">
        <f>_xlfn.XLOOKUP(Table10[[#This Row],[Serial '#]],Table5[Serial '#],Table5[Supplier],,,)</f>
        <v>GameCo</v>
      </c>
      <c r="M395" s="3" t="s">
        <v>637</v>
      </c>
      <c r="N395" s="9">
        <v>4000</v>
      </c>
      <c r="O395" s="36">
        <v>1</v>
      </c>
      <c r="P395" s="11">
        <v>4000</v>
      </c>
      <c r="Q395" s="11">
        <v>3097</v>
      </c>
      <c r="R395" s="11">
        <v>903</v>
      </c>
      <c r="S395" s="11">
        <v>240</v>
      </c>
      <c r="T395" s="11" t="str">
        <f>_xlfn.XLOOKUP(Table10[[#This Row],[Charity Association]],Table14[Charity Name],Table14[Billing Style],,,)</f>
        <v>Flat Per Ticket</v>
      </c>
      <c r="U395" s="11">
        <v>260</v>
      </c>
      <c r="V395" s="15">
        <v>149</v>
      </c>
      <c r="W395" s="15">
        <v>111</v>
      </c>
      <c r="X395" s="11"/>
      <c r="Y395" s="69">
        <v>38672364</v>
      </c>
      <c r="Z395">
        <v>8423</v>
      </c>
      <c r="AA395" s="3">
        <f>IF(Table10[[#This Row],[Location Name]]=E394,AA394,AA394+1)</f>
        <v>1231</v>
      </c>
      <c r="AB395" s="33">
        <f>Table10[[#This Row],[Date]]+25</f>
        <v>45395</v>
      </c>
    </row>
    <row r="396" spans="1:28" ht="14.25" x14ac:dyDescent="0.45">
      <c r="A396" s="3">
        <v>388</v>
      </c>
      <c r="B39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96" s="33">
        <v>45370</v>
      </c>
      <c r="E396" s="3" t="s">
        <v>203</v>
      </c>
      <c r="F396" s="3">
        <f>_xlfn.XLOOKUP(Table10[[#This Row],[Location Name]],IBTP_Locations[Location Name],IBTP_Locations[Payee Name],"",,)</f>
        <v>0</v>
      </c>
      <c r="G396" s="3" t="s">
        <v>27</v>
      </c>
      <c r="H396" s="3" t="str">
        <f>_xlfn.XLOOKUP(Table10[[#This Row],[Location Name]],IBTP_Locations[Location Name],IBTP_Locations[Sales Rep],,,)</f>
        <v>Sarcyk, Neil</v>
      </c>
      <c r="I396" s="3" t="str">
        <f>_xlfn.XLOOKUP(Table10[[#This Row],[Location Name]],IBTP_Locations[Location Name],IBTP_Locations[Marketing Rep],,,)</f>
        <v>Greg Brown</v>
      </c>
      <c r="J396" s="11">
        <f>ROUNDDOWN(IF(Table10[[#This Row],[Marketing Rep]]=0,0,_xlfn.XLOOKUP(Table10[[#This Row],[Marketing Rep]],Table12[Name],Table12[Commission %]))*Table10[[#This Row],[Ticket Count]],2)</f>
        <v>110.4</v>
      </c>
      <c r="K396" s="3" t="s">
        <v>2457</v>
      </c>
      <c r="L396" s="3" t="str">
        <f>_xlfn.XLOOKUP(Table10[[#This Row],[Serial '#]],Table5[Serial '#],Table5[Supplier],,,)</f>
        <v>GameCo</v>
      </c>
      <c r="M396" s="3" t="s">
        <v>349</v>
      </c>
      <c r="N396" s="9">
        <v>5520</v>
      </c>
      <c r="O396" s="36">
        <v>1</v>
      </c>
      <c r="P396" s="11">
        <v>5520</v>
      </c>
      <c r="Q396" s="11">
        <v>4560</v>
      </c>
      <c r="R396" s="11">
        <v>960</v>
      </c>
      <c r="S396" s="11">
        <v>331</v>
      </c>
      <c r="T396" s="11" t="str">
        <f>_xlfn.XLOOKUP(Table10[[#This Row],[Charity Association]],Table14[Charity Name],Table14[Billing Style],,,)</f>
        <v>Flat Per Ticket</v>
      </c>
      <c r="U396" s="11">
        <v>358.8</v>
      </c>
      <c r="V396" s="15">
        <v>186</v>
      </c>
      <c r="W396" s="15">
        <v>172.8</v>
      </c>
      <c r="X396" s="11"/>
      <c r="Y396" s="69">
        <v>2638</v>
      </c>
      <c r="Z396">
        <v>10057</v>
      </c>
      <c r="AA396" s="3">
        <f>IF(Table10[[#This Row],[Location Name]]=E395,AA395,AA395+1)</f>
        <v>1232</v>
      </c>
      <c r="AB396" s="33">
        <f>Table10[[#This Row],[Date]]+25</f>
        <v>45395</v>
      </c>
    </row>
    <row r="397" spans="1:28" ht="14.25" x14ac:dyDescent="0.45">
      <c r="A397" s="3">
        <v>389</v>
      </c>
      <c r="B39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97" s="33">
        <v>45370</v>
      </c>
      <c r="E397" s="3" t="s">
        <v>203</v>
      </c>
      <c r="F397" s="3">
        <f>_xlfn.XLOOKUP(Table10[[#This Row],[Location Name]],IBTP_Locations[Location Name],IBTP_Locations[Payee Name],"",,)</f>
        <v>0</v>
      </c>
      <c r="G397" s="3" t="s">
        <v>27</v>
      </c>
      <c r="H397" s="3" t="str">
        <f>_xlfn.XLOOKUP(Table10[[#This Row],[Location Name]],IBTP_Locations[Location Name],IBTP_Locations[Sales Rep],,,)</f>
        <v>Sarcyk, Neil</v>
      </c>
      <c r="I397" s="3" t="str">
        <f>_xlfn.XLOOKUP(Table10[[#This Row],[Location Name]],IBTP_Locations[Location Name],IBTP_Locations[Marketing Rep],,,)</f>
        <v>Greg Brown</v>
      </c>
      <c r="J397" s="11">
        <f>ROUNDDOWN(IF(Table10[[#This Row],[Marketing Rep]]=0,0,_xlfn.XLOOKUP(Table10[[#This Row],[Marketing Rep]],Table12[Name],Table12[Commission %]))*Table10[[#This Row],[Ticket Count]],2)</f>
        <v>110.4</v>
      </c>
      <c r="K397" s="3" t="s">
        <v>2461</v>
      </c>
      <c r="L397" s="3" t="str">
        <f>_xlfn.XLOOKUP(Table10[[#This Row],[Serial '#]],Table5[Serial '#],Table5[Supplier],,,)</f>
        <v>GameCo</v>
      </c>
      <c r="M397" s="3" t="s">
        <v>349</v>
      </c>
      <c r="N397" s="9">
        <v>5520</v>
      </c>
      <c r="O397" s="36">
        <v>1</v>
      </c>
      <c r="P397" s="11">
        <v>5520</v>
      </c>
      <c r="Q397" s="11">
        <v>4560</v>
      </c>
      <c r="R397" s="11">
        <v>960</v>
      </c>
      <c r="S397" s="11">
        <v>331</v>
      </c>
      <c r="T397" s="11" t="str">
        <f>_xlfn.XLOOKUP(Table10[[#This Row],[Charity Association]],Table14[Charity Name],Table14[Billing Style],,,)</f>
        <v>Flat Per Ticket</v>
      </c>
      <c r="U397" s="11">
        <v>358.8</v>
      </c>
      <c r="V397" s="15">
        <v>186</v>
      </c>
      <c r="W397" s="15">
        <v>172.8</v>
      </c>
      <c r="X397" s="11"/>
      <c r="Y397" s="69">
        <v>2638</v>
      </c>
      <c r="Z397">
        <v>10058</v>
      </c>
      <c r="AA397" s="3">
        <f>IF(Table10[[#This Row],[Location Name]]=E396,AA396,AA396+1)</f>
        <v>1232</v>
      </c>
      <c r="AB397" s="33">
        <f>Table10[[#This Row],[Date]]+25</f>
        <v>45395</v>
      </c>
    </row>
    <row r="398" spans="1:28" ht="14.25" x14ac:dyDescent="0.45">
      <c r="A398" s="3">
        <v>390</v>
      </c>
      <c r="B39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98" s="33">
        <v>45371</v>
      </c>
      <c r="E398" s="3" t="s">
        <v>191</v>
      </c>
      <c r="F398" s="3">
        <f>_xlfn.XLOOKUP(Table10[[#This Row],[Location Name]],IBTP_Locations[Location Name],IBTP_Locations[Payee Name],"",,)</f>
        <v>0</v>
      </c>
      <c r="G398" s="3" t="s">
        <v>27</v>
      </c>
      <c r="H398" s="3" t="str">
        <f>_xlfn.XLOOKUP(Table10[[#This Row],[Location Name]],IBTP_Locations[Location Name],IBTP_Locations[Sales Rep],,,)</f>
        <v>Sarcyk, Neil</v>
      </c>
      <c r="I398" s="3">
        <f>_xlfn.XLOOKUP(Table10[[#This Row],[Location Name]],IBTP_Locations[Location Name],IBTP_Locations[Marketing Rep],,,)</f>
        <v>0</v>
      </c>
      <c r="J398" s="11">
        <f>ROUNDDOWN(IF(Table10[[#This Row],[Marketing Rep]]=0,0,_xlfn.XLOOKUP(Table10[[#This Row],[Marketing Rep]],Table12[Name],Table12[Commission %]))*Table10[[#This Row],[Ticket Count]],2)</f>
        <v>0</v>
      </c>
      <c r="K398" s="3" t="s">
        <v>2577</v>
      </c>
      <c r="L398" s="3" t="str">
        <f>_xlfn.XLOOKUP(Table10[[#This Row],[Serial '#]],Table5[Serial '#],Table5[Supplier],,,)</f>
        <v>GameCo</v>
      </c>
      <c r="M398" s="3" t="s">
        <v>3747</v>
      </c>
      <c r="N398" s="9">
        <v>3000</v>
      </c>
      <c r="O398" s="36">
        <v>1</v>
      </c>
      <c r="P398" s="11">
        <v>3000</v>
      </c>
      <c r="Q398" s="11">
        <v>2250</v>
      </c>
      <c r="R398" s="11">
        <v>750</v>
      </c>
      <c r="S398" s="11">
        <v>180</v>
      </c>
      <c r="T398" s="11" t="str">
        <f>_xlfn.XLOOKUP(Table10[[#This Row],[Charity Association]],Table14[Charity Name],Table14[Billing Style],,,)</f>
        <v>Flat Per Ticket</v>
      </c>
      <c r="U398" s="11">
        <v>195</v>
      </c>
      <c r="V398" s="15">
        <v>102</v>
      </c>
      <c r="W398" s="15">
        <v>93</v>
      </c>
      <c r="X398" s="11"/>
      <c r="Y398" s="69">
        <v>7412</v>
      </c>
      <c r="Z398">
        <v>10059</v>
      </c>
      <c r="AA398" s="3">
        <f>IF(Table10[[#This Row],[Location Name]]=E397,AA397,AA397+1)</f>
        <v>1233</v>
      </c>
      <c r="AB398" s="33">
        <f>Table10[[#This Row],[Date]]+25</f>
        <v>45396</v>
      </c>
    </row>
    <row r="399" spans="1:28" ht="14.25" x14ac:dyDescent="0.45">
      <c r="A399" s="3">
        <v>391</v>
      </c>
      <c r="B39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99" s="33">
        <v>45372</v>
      </c>
      <c r="E399" s="3" t="s">
        <v>215</v>
      </c>
      <c r="F399" s="3">
        <f>_xlfn.XLOOKUP(Table10[[#This Row],[Location Name]],IBTP_Locations[Location Name],IBTP_Locations[Payee Name],"",,)</f>
        <v>0</v>
      </c>
      <c r="G399" s="3" t="s">
        <v>28</v>
      </c>
      <c r="H399" s="3" t="str">
        <f>_xlfn.XLOOKUP(Table10[[#This Row],[Location Name]],IBTP_Locations[Location Name],IBTP_Locations[Sales Rep],,,)</f>
        <v>Sarcyk, Neil</v>
      </c>
      <c r="I399" s="3" t="str">
        <f>_xlfn.XLOOKUP(Table10[[#This Row],[Location Name]],IBTP_Locations[Location Name],IBTP_Locations[Marketing Rep],,,)</f>
        <v>M Comella Enterprises</v>
      </c>
      <c r="J399" s="11">
        <f>ROUNDDOWN(IF(Table10[[#This Row],[Marketing Rep]]=0,0,_xlfn.XLOOKUP(Table10[[#This Row],[Marketing Rep]],Table12[Name],Table12[Commission %]))*Table10[[#This Row],[Ticket Count]],2)</f>
        <v>45</v>
      </c>
      <c r="K399" s="3" t="s">
        <v>2579</v>
      </c>
      <c r="L399" s="3" t="str">
        <f>_xlfn.XLOOKUP(Table10[[#This Row],[Serial '#]],Table5[Serial '#],Table5[Supplier],,,)</f>
        <v>GameCo</v>
      </c>
      <c r="M399" s="3" t="s">
        <v>352</v>
      </c>
      <c r="N399" s="9">
        <v>3000</v>
      </c>
      <c r="O399" s="36">
        <v>1</v>
      </c>
      <c r="P399" s="11">
        <v>3000</v>
      </c>
      <c r="Q399" s="11">
        <v>2250</v>
      </c>
      <c r="R399" s="11">
        <v>750</v>
      </c>
      <c r="S399" s="11">
        <v>180</v>
      </c>
      <c r="T399" s="11" t="str">
        <f>_xlfn.XLOOKUP(Table10[[#This Row],[Charity Association]],Table14[Charity Name],Table14[Billing Style],,,)</f>
        <v>Flat Per Ticket</v>
      </c>
      <c r="U399" s="11">
        <v>195</v>
      </c>
      <c r="V399" s="15">
        <v>102</v>
      </c>
      <c r="W399" s="15">
        <v>93</v>
      </c>
      <c r="X399" s="11"/>
      <c r="Y399" s="69">
        <v>4812</v>
      </c>
      <c r="Z399">
        <v>3004</v>
      </c>
      <c r="AA399" s="3">
        <f>IF(Table10[[#This Row],[Location Name]]=E398,AA398,AA398+1)</f>
        <v>1234</v>
      </c>
      <c r="AB399" s="33">
        <f>Table10[[#This Row],[Date]]+25</f>
        <v>45397</v>
      </c>
    </row>
    <row r="400" spans="1:28" ht="14.25" x14ac:dyDescent="0.45">
      <c r="A400" s="3">
        <v>392</v>
      </c>
      <c r="B40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00" s="33">
        <v>45372</v>
      </c>
      <c r="E400" s="3" t="s">
        <v>215</v>
      </c>
      <c r="F400" s="3">
        <f>_xlfn.XLOOKUP(Table10[[#This Row],[Location Name]],IBTP_Locations[Location Name],IBTP_Locations[Payee Name],"",,)</f>
        <v>0</v>
      </c>
      <c r="G400" s="3" t="s">
        <v>28</v>
      </c>
      <c r="H400" s="3" t="str">
        <f>_xlfn.XLOOKUP(Table10[[#This Row],[Location Name]],IBTP_Locations[Location Name],IBTP_Locations[Sales Rep],,,)</f>
        <v>Sarcyk, Neil</v>
      </c>
      <c r="I400" s="3" t="str">
        <f>_xlfn.XLOOKUP(Table10[[#This Row],[Location Name]],IBTP_Locations[Location Name],IBTP_Locations[Marketing Rep],,,)</f>
        <v>M Comella Enterprises</v>
      </c>
      <c r="J400" s="11">
        <f>ROUNDDOWN(IF(Table10[[#This Row],[Marketing Rep]]=0,0,_xlfn.XLOOKUP(Table10[[#This Row],[Marketing Rep]],Table12[Name],Table12[Commission %]))*Table10[[#This Row],[Ticket Count]],2)</f>
        <v>82.8</v>
      </c>
      <c r="K400" s="3" t="s">
        <v>2464</v>
      </c>
      <c r="L400" s="3" t="str">
        <f>_xlfn.XLOOKUP(Table10[[#This Row],[Serial '#]],Table5[Serial '#],Table5[Supplier],,,)</f>
        <v>GameCo</v>
      </c>
      <c r="M400" s="3" t="s">
        <v>349</v>
      </c>
      <c r="N400" s="9">
        <v>5520</v>
      </c>
      <c r="O400" s="36">
        <v>1</v>
      </c>
      <c r="P400" s="11">
        <v>5520</v>
      </c>
      <c r="Q400" s="11">
        <v>4560</v>
      </c>
      <c r="R400" s="11">
        <v>960</v>
      </c>
      <c r="S400" s="11">
        <v>331</v>
      </c>
      <c r="T400" s="11" t="str">
        <f>_xlfn.XLOOKUP(Table10[[#This Row],[Charity Association]],Table14[Charity Name],Table14[Billing Style],,,)</f>
        <v>Flat Per Ticket</v>
      </c>
      <c r="U400" s="11">
        <v>358.8</v>
      </c>
      <c r="V400" s="15">
        <v>186</v>
      </c>
      <c r="W400" s="15">
        <v>172.8</v>
      </c>
      <c r="X400" s="11"/>
      <c r="Y400" s="69">
        <v>4812</v>
      </c>
      <c r="Z400">
        <v>3005</v>
      </c>
      <c r="AA400" s="3">
        <f>IF(Table10[[#This Row],[Location Name]]=E399,AA399,AA399+1)</f>
        <v>1234</v>
      </c>
      <c r="AB400" s="33">
        <f>Table10[[#This Row],[Date]]+25</f>
        <v>45397</v>
      </c>
    </row>
    <row r="401" spans="1:28" ht="14.25" x14ac:dyDescent="0.45">
      <c r="A401" s="3">
        <v>393</v>
      </c>
      <c r="B40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01" s="33">
        <v>45372</v>
      </c>
      <c r="E401" s="3" t="s">
        <v>129</v>
      </c>
      <c r="F401" s="3">
        <f>_xlfn.XLOOKUP(Table10[[#This Row],[Location Name]],IBTP_Locations[Location Name],IBTP_Locations[Payee Name],"",,)</f>
        <v>0</v>
      </c>
      <c r="G401" s="3" t="s">
        <v>21</v>
      </c>
      <c r="H401" s="3" t="str">
        <f>_xlfn.XLOOKUP(Table10[[#This Row],[Location Name]],IBTP_Locations[Location Name],IBTP_Locations[Sales Rep],,,)</f>
        <v>Sarcyk, Neil</v>
      </c>
      <c r="I401" s="3">
        <f>_xlfn.XLOOKUP(Table10[[#This Row],[Location Name]],IBTP_Locations[Location Name],IBTP_Locations[Marketing Rep],,,)</f>
        <v>0</v>
      </c>
      <c r="J401" s="11">
        <f>ROUNDDOWN(IF(Table10[[#This Row],[Marketing Rep]]=0,0,_xlfn.XLOOKUP(Table10[[#This Row],[Marketing Rep]],Table12[Name],Table12[Commission %]))*Table10[[#This Row],[Ticket Count]],2)</f>
        <v>0</v>
      </c>
      <c r="K401" s="3" t="s">
        <v>2465</v>
      </c>
      <c r="L401" s="3" t="str">
        <f>_xlfn.XLOOKUP(Table10[[#This Row],[Serial '#]],Table5[Serial '#],Table5[Supplier],,,)</f>
        <v>GameCo</v>
      </c>
      <c r="M401" s="3" t="s">
        <v>349</v>
      </c>
      <c r="N401" s="9">
        <v>5520</v>
      </c>
      <c r="O401" s="36">
        <v>1</v>
      </c>
      <c r="P401" s="11">
        <v>5520</v>
      </c>
      <c r="Q401" s="11">
        <v>4560</v>
      </c>
      <c r="R401" s="11">
        <v>960</v>
      </c>
      <c r="S401" s="11">
        <v>331</v>
      </c>
      <c r="T401" s="11" t="str">
        <f>_xlfn.XLOOKUP(Table10[[#This Row],[Charity Association]],Table14[Charity Name],Table14[Billing Style],,,)</f>
        <v>Flat Per Ticket</v>
      </c>
      <c r="U401" s="11">
        <v>358.8</v>
      </c>
      <c r="V401" s="15">
        <v>186</v>
      </c>
      <c r="W401" s="15">
        <v>172.8</v>
      </c>
      <c r="X401" s="11"/>
      <c r="Y401" s="69">
        <v>3924</v>
      </c>
      <c r="Z401">
        <v>8424</v>
      </c>
      <c r="AA401" s="3">
        <f>IF(Table10[[#This Row],[Location Name]]=E400,AA400,AA400+1)</f>
        <v>1235</v>
      </c>
      <c r="AB401" s="33">
        <f>Table10[[#This Row],[Date]]+25</f>
        <v>45397</v>
      </c>
    </row>
    <row r="402" spans="1:28" ht="14.25" x14ac:dyDescent="0.45">
      <c r="A402" s="3">
        <v>394</v>
      </c>
      <c r="B40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02" s="33">
        <v>45372</v>
      </c>
      <c r="E402" s="3" t="s">
        <v>129</v>
      </c>
      <c r="F402" s="3">
        <f>_xlfn.XLOOKUP(Table10[[#This Row],[Location Name]],IBTP_Locations[Location Name],IBTP_Locations[Payee Name],"",,)</f>
        <v>0</v>
      </c>
      <c r="G402" s="3" t="s">
        <v>21</v>
      </c>
      <c r="H402" s="3" t="str">
        <f>_xlfn.XLOOKUP(Table10[[#This Row],[Location Name]],IBTP_Locations[Location Name],IBTP_Locations[Sales Rep],,,)</f>
        <v>Sarcyk, Neil</v>
      </c>
      <c r="I402" s="3">
        <f>_xlfn.XLOOKUP(Table10[[#This Row],[Location Name]],IBTP_Locations[Location Name],IBTP_Locations[Marketing Rep],,,)</f>
        <v>0</v>
      </c>
      <c r="J402" s="11">
        <f>ROUNDDOWN(IF(Table10[[#This Row],[Marketing Rep]]=0,0,_xlfn.XLOOKUP(Table10[[#This Row],[Marketing Rep]],Table12[Name],Table12[Commission %]))*Table10[[#This Row],[Ticket Count]],2)</f>
        <v>0</v>
      </c>
      <c r="K402" s="3" t="s">
        <v>2466</v>
      </c>
      <c r="L402" s="3" t="str">
        <f>_xlfn.XLOOKUP(Table10[[#This Row],[Serial '#]],Table5[Serial '#],Table5[Supplier],,,)</f>
        <v>GameCo</v>
      </c>
      <c r="M402" s="3" t="s">
        <v>349</v>
      </c>
      <c r="N402" s="9">
        <v>5520</v>
      </c>
      <c r="O402" s="36">
        <v>1</v>
      </c>
      <c r="P402" s="11">
        <v>5520</v>
      </c>
      <c r="Q402" s="11">
        <v>4560</v>
      </c>
      <c r="R402" s="11">
        <v>960</v>
      </c>
      <c r="S402" s="11">
        <v>331</v>
      </c>
      <c r="T402" s="11" t="str">
        <f>_xlfn.XLOOKUP(Table10[[#This Row],[Charity Association]],Table14[Charity Name],Table14[Billing Style],,,)</f>
        <v>Flat Per Ticket</v>
      </c>
      <c r="U402" s="11">
        <v>358.8</v>
      </c>
      <c r="V402" s="15">
        <v>186</v>
      </c>
      <c r="W402" s="15">
        <v>172.8</v>
      </c>
      <c r="X402" s="11"/>
      <c r="Y402" s="69">
        <v>3924</v>
      </c>
      <c r="Z402">
        <v>8425</v>
      </c>
      <c r="AA402" s="3">
        <f>IF(Table10[[#This Row],[Location Name]]=E401,AA401,AA401+1)</f>
        <v>1235</v>
      </c>
      <c r="AB402" s="33">
        <f>Table10[[#This Row],[Date]]+25</f>
        <v>45397</v>
      </c>
    </row>
    <row r="403" spans="1:28" ht="14.25" x14ac:dyDescent="0.45">
      <c r="A403" s="3">
        <v>395</v>
      </c>
      <c r="B40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03" s="33">
        <v>45372</v>
      </c>
      <c r="E403" s="3" t="s">
        <v>77</v>
      </c>
      <c r="F403" s="3">
        <f>_xlfn.XLOOKUP(Table10[[#This Row],[Location Name]],IBTP_Locations[Location Name],IBTP_Locations[Payee Name],"",,)</f>
        <v>0</v>
      </c>
      <c r="G403" s="3" t="s">
        <v>27</v>
      </c>
      <c r="H403" s="3" t="str">
        <f>_xlfn.XLOOKUP(Table10[[#This Row],[Location Name]],IBTP_Locations[Location Name],IBTP_Locations[Sales Rep],,,)</f>
        <v>Sarcyk, Neil</v>
      </c>
      <c r="I403" s="3" t="str">
        <f>_xlfn.XLOOKUP(Table10[[#This Row],[Location Name]],IBTP_Locations[Location Name],IBTP_Locations[Marketing Rep],,,)</f>
        <v>Combros (GCFF)</v>
      </c>
      <c r="J403" s="11">
        <f>ROUNDDOWN(IF(Table10[[#This Row],[Marketing Rep]]=0,0,_xlfn.XLOOKUP(Table10[[#This Row],[Marketing Rep]],Table12[Name],Table12[Commission %]))*Table10[[#This Row],[Ticket Count]],2)</f>
        <v>110.4</v>
      </c>
      <c r="K403" s="3" t="s">
        <v>2462</v>
      </c>
      <c r="L403" s="3" t="str">
        <f>_xlfn.XLOOKUP(Table10[[#This Row],[Serial '#]],Table5[Serial '#],Table5[Supplier],,,)</f>
        <v>GameCo</v>
      </c>
      <c r="M403" s="3" t="s">
        <v>349</v>
      </c>
      <c r="N403" s="9">
        <v>5520</v>
      </c>
      <c r="O403" s="36">
        <v>1</v>
      </c>
      <c r="P403" s="11">
        <v>5520</v>
      </c>
      <c r="Q403" s="11">
        <v>4560</v>
      </c>
      <c r="R403" s="11">
        <v>960</v>
      </c>
      <c r="S403" s="11">
        <v>331</v>
      </c>
      <c r="T403" s="11" t="str">
        <f>_xlfn.XLOOKUP(Table10[[#This Row],[Charity Association]],Table14[Charity Name],Table14[Billing Style],,,)</f>
        <v>Flat Per Ticket</v>
      </c>
      <c r="U403" s="11">
        <v>358.8</v>
      </c>
      <c r="V403" s="15">
        <v>186</v>
      </c>
      <c r="W403" s="15">
        <v>172.8</v>
      </c>
      <c r="X403" s="11"/>
      <c r="Y403" s="69">
        <v>23125</v>
      </c>
      <c r="Z403">
        <v>10060</v>
      </c>
      <c r="AA403" s="3">
        <f>IF(Table10[[#This Row],[Location Name]]=E402,AA402,AA402+1)</f>
        <v>1236</v>
      </c>
      <c r="AB403" s="33">
        <f>Table10[[#This Row],[Date]]+25</f>
        <v>45397</v>
      </c>
    </row>
    <row r="404" spans="1:28" ht="14.25" x14ac:dyDescent="0.45">
      <c r="A404" s="3">
        <v>396</v>
      </c>
      <c r="B40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04" s="33">
        <v>45372</v>
      </c>
      <c r="E404" s="3" t="s">
        <v>77</v>
      </c>
      <c r="F404" s="3">
        <f>_xlfn.XLOOKUP(Table10[[#This Row],[Location Name]],IBTP_Locations[Location Name],IBTP_Locations[Payee Name],"",,)</f>
        <v>0</v>
      </c>
      <c r="G404" s="3" t="s">
        <v>27</v>
      </c>
      <c r="H404" s="3" t="str">
        <f>_xlfn.XLOOKUP(Table10[[#This Row],[Location Name]],IBTP_Locations[Location Name],IBTP_Locations[Sales Rep],,,)</f>
        <v>Sarcyk, Neil</v>
      </c>
      <c r="I404" s="3" t="str">
        <f>_xlfn.XLOOKUP(Table10[[#This Row],[Location Name]],IBTP_Locations[Location Name],IBTP_Locations[Marketing Rep],,,)</f>
        <v>Combros (GCFF)</v>
      </c>
      <c r="J404" s="11">
        <f>ROUNDDOWN(IF(Table10[[#This Row],[Marketing Rep]]=0,0,_xlfn.XLOOKUP(Table10[[#This Row],[Marketing Rep]],Table12[Name],Table12[Commission %]))*Table10[[#This Row],[Ticket Count]],2)</f>
        <v>60</v>
      </c>
      <c r="K404" s="3" t="s">
        <v>2578</v>
      </c>
      <c r="L404" s="3" t="str">
        <f>_xlfn.XLOOKUP(Table10[[#This Row],[Serial '#]],Table5[Serial '#],Table5[Supplier],,,)</f>
        <v>GameCo</v>
      </c>
      <c r="M404" s="3" t="s">
        <v>352</v>
      </c>
      <c r="N404" s="9">
        <v>3000</v>
      </c>
      <c r="O404" s="36">
        <v>1</v>
      </c>
      <c r="P404" s="11">
        <v>3000</v>
      </c>
      <c r="Q404" s="11">
        <v>2250</v>
      </c>
      <c r="R404" s="11">
        <v>750</v>
      </c>
      <c r="S404" s="11">
        <v>180</v>
      </c>
      <c r="T404" s="11" t="str">
        <f>_xlfn.XLOOKUP(Table10[[#This Row],[Charity Association]],Table14[Charity Name],Table14[Billing Style],,,)</f>
        <v>Flat Per Ticket</v>
      </c>
      <c r="U404" s="11">
        <v>195</v>
      </c>
      <c r="V404" s="15">
        <v>102</v>
      </c>
      <c r="W404" s="15">
        <v>93</v>
      </c>
      <c r="X404" s="11"/>
      <c r="Y404" s="69">
        <v>23125</v>
      </c>
      <c r="Z404">
        <v>10061</v>
      </c>
      <c r="AA404" s="3">
        <f>IF(Table10[[#This Row],[Location Name]]=E403,AA403,AA403+1)</f>
        <v>1236</v>
      </c>
      <c r="AB404" s="33">
        <f>Table10[[#This Row],[Date]]+25</f>
        <v>45397</v>
      </c>
    </row>
    <row r="405" spans="1:28" ht="14.25" x14ac:dyDescent="0.45">
      <c r="A405" s="3">
        <v>397</v>
      </c>
      <c r="B40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05" s="33">
        <v>45372</v>
      </c>
      <c r="E405" s="3" t="s">
        <v>95</v>
      </c>
      <c r="F405" s="3">
        <f>_xlfn.XLOOKUP(Table10[[#This Row],[Location Name]],IBTP_Locations[Location Name],IBTP_Locations[Payee Name],"",,)</f>
        <v>0</v>
      </c>
      <c r="G405" s="3" t="s">
        <v>27</v>
      </c>
      <c r="H405" s="3" t="str">
        <f>_xlfn.XLOOKUP(Table10[[#This Row],[Location Name]],IBTP_Locations[Location Name],IBTP_Locations[Sales Rep],,,)</f>
        <v>Sarcyk, Neil</v>
      </c>
      <c r="I405" s="3" t="str">
        <f>_xlfn.XLOOKUP(Table10[[#This Row],[Location Name]],IBTP_Locations[Location Name],IBTP_Locations[Marketing Rep],,,)</f>
        <v>M Comella Enterprises</v>
      </c>
      <c r="J405" s="11">
        <f>ROUNDDOWN(IF(Table10[[#This Row],[Marketing Rep]]=0,0,_xlfn.XLOOKUP(Table10[[#This Row],[Marketing Rep]],Table12[Name],Table12[Commission %]))*Table10[[#This Row],[Ticket Count]],2)</f>
        <v>82.8</v>
      </c>
      <c r="K405" s="3" t="s">
        <v>2463</v>
      </c>
      <c r="L405" s="3" t="str">
        <f>_xlfn.XLOOKUP(Table10[[#This Row],[Serial '#]],Table5[Serial '#],Table5[Supplier],,,)</f>
        <v>GameCo</v>
      </c>
      <c r="M405" s="3" t="s">
        <v>349</v>
      </c>
      <c r="N405" s="9">
        <v>5520</v>
      </c>
      <c r="O405" s="36">
        <v>1</v>
      </c>
      <c r="P405" s="11">
        <v>5520</v>
      </c>
      <c r="Q405" s="11">
        <v>4560</v>
      </c>
      <c r="R405" s="11">
        <v>960</v>
      </c>
      <c r="S405" s="11">
        <v>331</v>
      </c>
      <c r="T405" s="11" t="str">
        <f>_xlfn.XLOOKUP(Table10[[#This Row],[Charity Association]],Table14[Charity Name],Table14[Billing Style],,,)</f>
        <v>Flat Per Ticket</v>
      </c>
      <c r="U405" s="11">
        <v>358.8</v>
      </c>
      <c r="V405" s="15">
        <v>186</v>
      </c>
      <c r="W405" s="15">
        <v>172.8</v>
      </c>
      <c r="X405" s="11"/>
      <c r="Y405" s="69">
        <v>38690114</v>
      </c>
      <c r="Z405">
        <v>10062</v>
      </c>
      <c r="AA405" s="3">
        <f>IF(Table10[[#This Row],[Location Name]]=E404,AA404,AA404+1)</f>
        <v>1237</v>
      </c>
      <c r="AB405" s="33">
        <f>Table10[[#This Row],[Date]]+25</f>
        <v>45397</v>
      </c>
    </row>
    <row r="406" spans="1:28" ht="14.25" x14ac:dyDescent="0.45">
      <c r="A406" s="3">
        <v>398</v>
      </c>
      <c r="B40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06" s="33">
        <v>45373</v>
      </c>
      <c r="E406" s="3" t="s">
        <v>181</v>
      </c>
      <c r="F406" s="3">
        <f>_xlfn.XLOOKUP(Table10[[#This Row],[Location Name]],IBTP_Locations[Location Name],IBTP_Locations[Payee Name],"",,)</f>
        <v>0</v>
      </c>
      <c r="G406" s="3" t="s">
        <v>20</v>
      </c>
      <c r="H406" s="3" t="str">
        <f>_xlfn.XLOOKUP(Table10[[#This Row],[Location Name]],IBTP_Locations[Location Name],IBTP_Locations[Sales Rep],,,)</f>
        <v>Sarcyk, Neil</v>
      </c>
      <c r="I406" s="3" t="str">
        <f>_xlfn.XLOOKUP(Table10[[#This Row],[Location Name]],IBTP_Locations[Location Name],IBTP_Locations[Marketing Rep],,,)</f>
        <v>Combros</v>
      </c>
      <c r="J406" s="11">
        <f>ROUNDDOWN(IF(Table10[[#This Row],[Marketing Rep]]=0,0,_xlfn.XLOOKUP(Table10[[#This Row],[Marketing Rep]],Table12[Name],Table12[Commission %]))*Table10[[#This Row],[Ticket Count]],2)</f>
        <v>82.8</v>
      </c>
      <c r="K406" s="3" t="s">
        <v>2467</v>
      </c>
      <c r="L406" s="3" t="str">
        <f>_xlfn.XLOOKUP(Table10[[#This Row],[Serial '#]],Table5[Serial '#],Table5[Supplier],,,)</f>
        <v>GameCo</v>
      </c>
      <c r="M406" s="3" t="s">
        <v>349</v>
      </c>
      <c r="N406" s="9">
        <v>5520</v>
      </c>
      <c r="O406" s="36">
        <v>1</v>
      </c>
      <c r="P406" s="11">
        <v>5520</v>
      </c>
      <c r="Q406" s="11">
        <v>4560</v>
      </c>
      <c r="R406" s="11">
        <v>960</v>
      </c>
      <c r="S406" s="11">
        <v>331</v>
      </c>
      <c r="T406" s="11" t="str">
        <f>_xlfn.XLOOKUP(Table10[[#This Row],[Charity Association]],Table14[Charity Name],Table14[Billing Style],,,)</f>
        <v>Flat Per Ticket</v>
      </c>
      <c r="U406" s="11">
        <v>358.8</v>
      </c>
      <c r="V406" s="15">
        <v>186</v>
      </c>
      <c r="W406" s="15">
        <v>172.8</v>
      </c>
      <c r="X406" s="11"/>
      <c r="Y406" s="69">
        <v>1180</v>
      </c>
      <c r="Z406">
        <v>1151</v>
      </c>
      <c r="AA406" s="3">
        <f>IF(Table10[[#This Row],[Location Name]]=E405,AA405,AA405+1)</f>
        <v>1238</v>
      </c>
      <c r="AB406" s="33">
        <f>Table10[[#This Row],[Date]]+25</f>
        <v>45398</v>
      </c>
    </row>
    <row r="407" spans="1:28" ht="14.25" x14ac:dyDescent="0.45">
      <c r="A407" s="3">
        <v>399</v>
      </c>
      <c r="B40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07" s="33">
        <v>45373</v>
      </c>
      <c r="E407" s="3" t="s">
        <v>75</v>
      </c>
      <c r="F407" s="3">
        <f>_xlfn.XLOOKUP(Table10[[#This Row],[Location Name]],IBTP_Locations[Location Name],IBTP_Locations[Payee Name],"",,)</f>
        <v>0</v>
      </c>
      <c r="G407" s="3" t="s">
        <v>23</v>
      </c>
      <c r="H407" s="3" t="str">
        <f>_xlfn.XLOOKUP(Table10[[#This Row],[Location Name]],IBTP_Locations[Location Name],IBTP_Locations[Sales Rep],,,)</f>
        <v>Sarcyk, Neil</v>
      </c>
      <c r="I407" s="3" t="str">
        <f>_xlfn.XLOOKUP(Table10[[#This Row],[Location Name]],IBTP_Locations[Location Name],IBTP_Locations[Marketing Rep],,,)</f>
        <v>Combros</v>
      </c>
      <c r="J407" s="11">
        <f>ROUNDDOWN(IF(Table10[[#This Row],[Marketing Rep]]=0,0,_xlfn.XLOOKUP(Table10[[#This Row],[Marketing Rep]],Table12[Name],Table12[Commission %]))*Table10[[#This Row],[Ticket Count]],2)</f>
        <v>82.8</v>
      </c>
      <c r="K407" s="3" t="s">
        <v>2469</v>
      </c>
      <c r="L407" s="3" t="str">
        <f>_xlfn.XLOOKUP(Table10[[#This Row],[Serial '#]],Table5[Serial '#],Table5[Supplier],,,)</f>
        <v>GameCo</v>
      </c>
      <c r="M407" s="3" t="s">
        <v>349</v>
      </c>
      <c r="N407" s="9">
        <v>5520</v>
      </c>
      <c r="O407" s="36">
        <v>1</v>
      </c>
      <c r="P407" s="11">
        <v>5520</v>
      </c>
      <c r="Q407" s="11">
        <v>4560</v>
      </c>
      <c r="R407" s="11">
        <v>960</v>
      </c>
      <c r="S407" s="11">
        <v>331</v>
      </c>
      <c r="T407" s="11" t="str">
        <f>_xlfn.XLOOKUP(Table10[[#This Row],[Charity Association]],Table14[Charity Name],Table14[Billing Style],,,)</f>
        <v>Percentage</v>
      </c>
      <c r="U407" s="11">
        <v>337.2</v>
      </c>
      <c r="V407" s="15">
        <v>186</v>
      </c>
      <c r="W407" s="15">
        <v>96</v>
      </c>
      <c r="X407" s="11">
        <v>55.2</v>
      </c>
      <c r="Y407" s="69">
        <v>574</v>
      </c>
      <c r="Z407">
        <v>6675</v>
      </c>
      <c r="AA407" s="3">
        <f>IF(Table10[[#This Row],[Location Name]]=E406,AA406,AA406+1)</f>
        <v>1239</v>
      </c>
      <c r="AB407" s="33">
        <f>Table10[[#This Row],[Date]]+25</f>
        <v>45398</v>
      </c>
    </row>
    <row r="408" spans="1:28" ht="14.25" x14ac:dyDescent="0.45">
      <c r="A408" s="3">
        <v>400</v>
      </c>
      <c r="B40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08" s="33">
        <v>45373</v>
      </c>
      <c r="E408" s="3" t="s">
        <v>125</v>
      </c>
      <c r="F408" s="3">
        <f>_xlfn.XLOOKUP(Table10[[#This Row],[Location Name]],IBTP_Locations[Location Name],IBTP_Locations[Payee Name],"",,)</f>
        <v>0</v>
      </c>
      <c r="G408" s="3" t="s">
        <v>23</v>
      </c>
      <c r="H408" s="3" t="str">
        <f>_xlfn.XLOOKUP(Table10[[#This Row],[Location Name]],IBTP_Locations[Location Name],IBTP_Locations[Sales Rep],,,)</f>
        <v>Sarcyk, Neil</v>
      </c>
      <c r="I408" s="3" t="str">
        <f>_xlfn.XLOOKUP(Table10[[#This Row],[Location Name]],IBTP_Locations[Location Name],IBTP_Locations[Marketing Rep],,,)</f>
        <v>M Comella Enterprises</v>
      </c>
      <c r="J408" s="11">
        <f>ROUNDDOWN(IF(Table10[[#This Row],[Marketing Rep]]=0,0,_xlfn.XLOOKUP(Table10[[#This Row],[Marketing Rep]],Table12[Name],Table12[Commission %]))*Table10[[#This Row],[Ticket Count]],2)</f>
        <v>82.8</v>
      </c>
      <c r="K408" s="3" t="s">
        <v>2468</v>
      </c>
      <c r="L408" s="3" t="str">
        <f>_xlfn.XLOOKUP(Table10[[#This Row],[Serial '#]],Table5[Serial '#],Table5[Supplier],,,)</f>
        <v>GameCo</v>
      </c>
      <c r="M408" s="3" t="s">
        <v>349</v>
      </c>
      <c r="N408" s="9">
        <v>5520</v>
      </c>
      <c r="O408" s="36">
        <v>1</v>
      </c>
      <c r="P408" s="11">
        <v>5520</v>
      </c>
      <c r="Q408" s="11">
        <v>4560</v>
      </c>
      <c r="R408" s="11">
        <v>960</v>
      </c>
      <c r="S408" s="11">
        <v>331</v>
      </c>
      <c r="T408" s="11" t="str">
        <f>_xlfn.XLOOKUP(Table10[[#This Row],[Charity Association]],Table14[Charity Name],Table14[Billing Style],,,)</f>
        <v>Percentage</v>
      </c>
      <c r="U408" s="11">
        <v>337.2</v>
      </c>
      <c r="V408" s="15">
        <v>186</v>
      </c>
      <c r="W408" s="15">
        <v>96</v>
      </c>
      <c r="X408" s="11">
        <v>55.2</v>
      </c>
      <c r="Y408" s="69">
        <v>6088</v>
      </c>
      <c r="Z408">
        <v>6676</v>
      </c>
      <c r="AA408" s="3">
        <f>IF(Table10[[#This Row],[Location Name]]=E407,AA407,AA407+1)</f>
        <v>1240</v>
      </c>
      <c r="AB408" s="33">
        <f>Table10[[#This Row],[Date]]+25</f>
        <v>45398</v>
      </c>
    </row>
    <row r="409" spans="1:28" ht="14.25" x14ac:dyDescent="0.45">
      <c r="A409" s="3">
        <v>401</v>
      </c>
      <c r="B40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09" s="33">
        <v>45373</v>
      </c>
      <c r="E409" s="3" t="s">
        <v>125</v>
      </c>
      <c r="F409" s="3">
        <f>_xlfn.XLOOKUP(Table10[[#This Row],[Location Name]],IBTP_Locations[Location Name],IBTP_Locations[Payee Name],"",,)</f>
        <v>0</v>
      </c>
      <c r="G409" s="3" t="s">
        <v>23</v>
      </c>
      <c r="H409" s="3" t="str">
        <f>_xlfn.XLOOKUP(Table10[[#This Row],[Location Name]],IBTP_Locations[Location Name],IBTP_Locations[Sales Rep],,,)</f>
        <v>Sarcyk, Neil</v>
      </c>
      <c r="I409" s="3" t="str">
        <f>_xlfn.XLOOKUP(Table10[[#This Row],[Location Name]],IBTP_Locations[Location Name],IBTP_Locations[Marketing Rep],,,)</f>
        <v>M Comella Enterprises</v>
      </c>
      <c r="J409" s="11">
        <f>ROUNDDOWN(IF(Table10[[#This Row],[Marketing Rep]]=0,0,_xlfn.XLOOKUP(Table10[[#This Row],[Marketing Rep]],Table12[Name],Table12[Commission %]))*Table10[[#This Row],[Ticket Count]],2)</f>
        <v>45</v>
      </c>
      <c r="K409" s="3" t="s">
        <v>2580</v>
      </c>
      <c r="L409" s="3" t="str">
        <f>_xlfn.XLOOKUP(Table10[[#This Row],[Serial '#]],Table5[Serial '#],Table5[Supplier],,,)</f>
        <v>GameCo</v>
      </c>
      <c r="M409" s="3" t="s">
        <v>352</v>
      </c>
      <c r="N409" s="9">
        <v>3000</v>
      </c>
      <c r="O409" s="36">
        <v>1</v>
      </c>
      <c r="P409" s="11">
        <v>3000</v>
      </c>
      <c r="Q409" s="11">
        <v>2250</v>
      </c>
      <c r="R409" s="11">
        <v>750</v>
      </c>
      <c r="S409" s="11">
        <v>180</v>
      </c>
      <c r="T409" s="11" t="str">
        <f>_xlfn.XLOOKUP(Table10[[#This Row],[Charity Association]],Table14[Charity Name],Table14[Billing Style],,,)</f>
        <v>Percentage</v>
      </c>
      <c r="U409" s="11">
        <v>207</v>
      </c>
      <c r="V409" s="15">
        <v>102</v>
      </c>
      <c r="W409" s="15">
        <v>75</v>
      </c>
      <c r="X409" s="11">
        <v>30</v>
      </c>
      <c r="Y409" s="69">
        <v>6088</v>
      </c>
      <c r="Z409">
        <v>6677</v>
      </c>
      <c r="AA409" s="3">
        <f>IF(Table10[[#This Row],[Location Name]]=E408,AA408,AA408+1)</f>
        <v>1240</v>
      </c>
      <c r="AB409" s="33">
        <f>Table10[[#This Row],[Date]]+25</f>
        <v>45398</v>
      </c>
    </row>
    <row r="410" spans="1:28" ht="14.25" x14ac:dyDescent="0.45">
      <c r="A410" s="3">
        <v>402</v>
      </c>
      <c r="B41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10" s="33">
        <v>45373</v>
      </c>
      <c r="E410" s="3" t="s">
        <v>119</v>
      </c>
      <c r="F410" s="3">
        <f>_xlfn.XLOOKUP(Table10[[#This Row],[Location Name]],IBTP_Locations[Location Name],IBTP_Locations[Payee Name],"",,)</f>
        <v>0</v>
      </c>
      <c r="G410" s="3" t="s">
        <v>23</v>
      </c>
      <c r="H410" s="3" t="str">
        <f>_xlfn.XLOOKUP(Table10[[#This Row],[Location Name]],IBTP_Locations[Location Name],IBTP_Locations[Sales Rep],,,)</f>
        <v>Sarcyk, Neil</v>
      </c>
      <c r="I410" s="3" t="str">
        <f>_xlfn.XLOOKUP(Table10[[#This Row],[Location Name]],IBTP_Locations[Location Name],IBTP_Locations[Marketing Rep],,,)</f>
        <v>B and B Music</v>
      </c>
      <c r="J410" s="11">
        <f>ROUNDDOWN(IF(Table10[[#This Row],[Marketing Rep]]=0,0,_xlfn.XLOOKUP(Table10[[#This Row],[Marketing Rep]],Table12[Name],Table12[Commission %]))*Table10[[#This Row],[Ticket Count]],2)</f>
        <v>94.8</v>
      </c>
      <c r="K410" s="3" t="s">
        <v>2470</v>
      </c>
      <c r="L410" s="3" t="str">
        <f>_xlfn.XLOOKUP(Table10[[#This Row],[Serial '#]],Table5[Serial '#],Table5[Supplier],,,)</f>
        <v>GameCo</v>
      </c>
      <c r="M410" s="3" t="s">
        <v>3746</v>
      </c>
      <c r="N410" s="9">
        <v>6320</v>
      </c>
      <c r="O410" s="36">
        <v>1</v>
      </c>
      <c r="P410" s="11">
        <v>6320</v>
      </c>
      <c r="Q410" s="11">
        <v>5570</v>
      </c>
      <c r="R410" s="11">
        <v>750</v>
      </c>
      <c r="S410" s="11">
        <v>180</v>
      </c>
      <c r="T410" s="11" t="str">
        <f>_xlfn.XLOOKUP(Table10[[#This Row],[Charity Association]],Table14[Charity Name],Table14[Billing Style],,,)</f>
        <v>Percentage</v>
      </c>
      <c r="U410" s="11">
        <v>317</v>
      </c>
      <c r="V410" s="15">
        <v>212</v>
      </c>
      <c r="W410" s="15">
        <v>75</v>
      </c>
      <c r="X410" s="11">
        <v>30</v>
      </c>
      <c r="Y410" s="69">
        <v>38690117</v>
      </c>
      <c r="Z410">
        <v>6678</v>
      </c>
      <c r="AA410" s="3">
        <f>IF(Table10[[#This Row],[Location Name]]=E409,AA409,AA409+1)</f>
        <v>1241</v>
      </c>
      <c r="AB410" s="33">
        <f>Table10[[#This Row],[Date]]+25</f>
        <v>45398</v>
      </c>
    </row>
    <row r="411" spans="1:28" ht="14.25" x14ac:dyDescent="0.45">
      <c r="A411" s="3">
        <v>403</v>
      </c>
      <c r="B41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11" s="33">
        <v>45373</v>
      </c>
      <c r="E411" s="3" t="s">
        <v>201</v>
      </c>
      <c r="F411" s="3">
        <f>_xlfn.XLOOKUP(Table10[[#This Row],[Location Name]],IBTP_Locations[Location Name],IBTP_Locations[Payee Name],"",,)</f>
        <v>0</v>
      </c>
      <c r="G411" s="3" t="s">
        <v>21</v>
      </c>
      <c r="H411" s="3" t="str">
        <f>_xlfn.XLOOKUP(Table10[[#This Row],[Location Name]],IBTP_Locations[Location Name],IBTP_Locations[Sales Rep],,,)</f>
        <v>Sarcyk, Neil</v>
      </c>
      <c r="I411" s="3">
        <f>_xlfn.XLOOKUP(Table10[[#This Row],[Location Name]],IBTP_Locations[Location Name],IBTP_Locations[Marketing Rep],,,)</f>
        <v>0</v>
      </c>
      <c r="J411" s="11">
        <f>ROUNDDOWN(IF(Table10[[#This Row],[Marketing Rep]]=0,0,_xlfn.XLOOKUP(Table10[[#This Row],[Marketing Rep]],Table12[Name],Table12[Commission %]))*Table10[[#This Row],[Ticket Count]],2)</f>
        <v>0</v>
      </c>
      <c r="K411" s="3" t="s">
        <v>2043</v>
      </c>
      <c r="L411" s="3" t="str">
        <f>_xlfn.XLOOKUP(Table10[[#This Row],[Serial '#]],Table5[Serial '#],Table5[Supplier],,,)</f>
        <v>GameCo</v>
      </c>
      <c r="M411" s="3" t="s">
        <v>347</v>
      </c>
      <c r="N411" s="9">
        <v>9959</v>
      </c>
      <c r="O411" s="36">
        <v>1</v>
      </c>
      <c r="P411" s="11">
        <v>9959</v>
      </c>
      <c r="Q411" s="11">
        <v>7840</v>
      </c>
      <c r="R411" s="11">
        <v>2119</v>
      </c>
      <c r="S411" s="11">
        <v>597</v>
      </c>
      <c r="T411" s="11" t="str">
        <f>_xlfn.XLOOKUP(Table10[[#This Row],[Charity Association]],Table14[Charity Name],Table14[Billing Style],,,)</f>
        <v>Flat Per Ticket</v>
      </c>
      <c r="U411" s="11">
        <v>647.34</v>
      </c>
      <c r="V411" s="15">
        <v>360</v>
      </c>
      <c r="W411" s="15">
        <v>287.33999999999997</v>
      </c>
      <c r="X411" s="11"/>
      <c r="Y411" s="69">
        <v>3937</v>
      </c>
      <c r="Z411">
        <v>8426</v>
      </c>
      <c r="AA411" s="3">
        <f>IF(Table10[[#This Row],[Location Name]]=E410,AA410,AA410+1)</f>
        <v>1242</v>
      </c>
      <c r="AB411" s="33">
        <f>Table10[[#This Row],[Date]]+25</f>
        <v>45398</v>
      </c>
    </row>
    <row r="412" spans="1:28" ht="14.25" x14ac:dyDescent="0.45">
      <c r="A412" s="3">
        <v>404</v>
      </c>
      <c r="B41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12" s="33">
        <v>45374</v>
      </c>
      <c r="E412" s="3" t="s">
        <v>133</v>
      </c>
      <c r="F412" s="3">
        <f>_xlfn.XLOOKUP(Table10[[#This Row],[Location Name]],IBTP_Locations[Location Name],IBTP_Locations[Payee Name],"",,)</f>
        <v>0</v>
      </c>
      <c r="G412" s="3" t="s">
        <v>20</v>
      </c>
      <c r="H412" s="3" t="str">
        <f>_xlfn.XLOOKUP(Table10[[#This Row],[Location Name]],IBTP_Locations[Location Name],IBTP_Locations[Sales Rep],,,)</f>
        <v>Sarcyk, Neil</v>
      </c>
      <c r="I412" s="3" t="str">
        <f>_xlfn.XLOOKUP(Table10[[#This Row],[Location Name]],IBTP_Locations[Location Name],IBTP_Locations[Marketing Rep],,,)</f>
        <v>M Comella Enterprises</v>
      </c>
      <c r="J412" s="11">
        <f>ROUNDDOWN(IF(Table10[[#This Row],[Marketing Rep]]=0,0,_xlfn.XLOOKUP(Table10[[#This Row],[Marketing Rep]],Table12[Name],Table12[Commission %]))*Table10[[#This Row],[Ticket Count]],2)</f>
        <v>82.8</v>
      </c>
      <c r="K412" s="3" t="s">
        <v>2471</v>
      </c>
      <c r="L412" s="3" t="str">
        <f>_xlfn.XLOOKUP(Table10[[#This Row],[Serial '#]],Table5[Serial '#],Table5[Supplier],,,)</f>
        <v>GameCo</v>
      </c>
      <c r="M412" s="3" t="s">
        <v>349</v>
      </c>
      <c r="N412" s="9">
        <v>5520</v>
      </c>
      <c r="O412" s="36">
        <v>1</v>
      </c>
      <c r="P412" s="11">
        <v>5520</v>
      </c>
      <c r="Q412" s="11">
        <v>4560</v>
      </c>
      <c r="R412" s="11">
        <v>960</v>
      </c>
      <c r="S412" s="11">
        <v>331</v>
      </c>
      <c r="T412" s="11" t="str">
        <f>_xlfn.XLOOKUP(Table10[[#This Row],[Charity Association]],Table14[Charity Name],Table14[Billing Style],,,)</f>
        <v>Flat Per Ticket</v>
      </c>
      <c r="U412" s="11">
        <v>358.8</v>
      </c>
      <c r="V412" s="15">
        <v>186</v>
      </c>
      <c r="W412" s="15">
        <v>172.8</v>
      </c>
      <c r="X412" s="11"/>
      <c r="Y412" s="69">
        <v>3374</v>
      </c>
      <c r="Z412">
        <v>1152</v>
      </c>
      <c r="AA412" s="3">
        <f>IF(Table10[[#This Row],[Location Name]]=E411,AA411,AA411+1)</f>
        <v>1243</v>
      </c>
      <c r="AB412" s="33">
        <f>Table10[[#This Row],[Date]]+25</f>
        <v>45399</v>
      </c>
    </row>
    <row r="413" spans="1:28" ht="14.25" x14ac:dyDescent="0.45">
      <c r="A413" s="3">
        <v>405</v>
      </c>
      <c r="B41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13" s="33">
        <v>45374</v>
      </c>
      <c r="E413" s="3" t="s">
        <v>151</v>
      </c>
      <c r="F413" s="3">
        <f>_xlfn.XLOOKUP(Table10[[#This Row],[Location Name]],IBTP_Locations[Location Name],IBTP_Locations[Payee Name],"",,)</f>
        <v>0</v>
      </c>
      <c r="G413" s="3" t="s">
        <v>23</v>
      </c>
      <c r="H413" s="3" t="str">
        <f>_xlfn.XLOOKUP(Table10[[#This Row],[Location Name]],IBTP_Locations[Location Name],IBTP_Locations[Sales Rep],,,)</f>
        <v>Reese, Aaron J</v>
      </c>
      <c r="I413" s="3">
        <f>_xlfn.XLOOKUP(Table10[[#This Row],[Location Name]],IBTP_Locations[Location Name],IBTP_Locations[Marketing Rep],,,)</f>
        <v>0</v>
      </c>
      <c r="J413" s="11">
        <f>ROUNDDOWN(IF(Table10[[#This Row],[Marketing Rep]]=0,0,_xlfn.XLOOKUP(Table10[[#This Row],[Marketing Rep]],Table12[Name],Table12[Commission %]))*Table10[[#This Row],[Ticket Count]],2)</f>
        <v>0</v>
      </c>
      <c r="K413" s="3" t="s">
        <v>3729</v>
      </c>
      <c r="L413" s="3" t="str">
        <f>_xlfn.XLOOKUP(Table10[[#This Row],[Serial '#]],Table5[Serial '#],Table5[Supplier],,,)</f>
        <v>GameCo</v>
      </c>
      <c r="M413" s="3" t="s">
        <v>352</v>
      </c>
      <c r="N413" s="9">
        <v>3000</v>
      </c>
      <c r="O413" s="36">
        <v>1</v>
      </c>
      <c r="P413" s="11">
        <v>3000</v>
      </c>
      <c r="Q413" s="11">
        <v>2250</v>
      </c>
      <c r="R413" s="11">
        <v>750</v>
      </c>
      <c r="S413" s="11">
        <v>180</v>
      </c>
      <c r="T413" s="11" t="str">
        <f>_xlfn.XLOOKUP(Table10[[#This Row],[Charity Association]],Table14[Charity Name],Table14[Billing Style],,,)</f>
        <v>Percentage</v>
      </c>
      <c r="U413" s="11">
        <v>207</v>
      </c>
      <c r="V413" s="15">
        <v>102</v>
      </c>
      <c r="W413" s="15">
        <v>75</v>
      </c>
      <c r="X413" s="11">
        <v>30</v>
      </c>
      <c r="Y413" s="69">
        <v>5108</v>
      </c>
      <c r="Z413">
        <v>6681</v>
      </c>
      <c r="AA413" s="3">
        <f>IF(Table10[[#This Row],[Location Name]]=E412,AA412,AA412+1)</f>
        <v>1244</v>
      </c>
      <c r="AB413" s="33">
        <f>Table10[[#This Row],[Date]]+25</f>
        <v>45399</v>
      </c>
    </row>
    <row r="414" spans="1:28" ht="14.25" x14ac:dyDescent="0.45">
      <c r="A414" s="3">
        <v>406</v>
      </c>
      <c r="B41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14" s="33">
        <v>45376</v>
      </c>
      <c r="E414" s="3" t="s">
        <v>105</v>
      </c>
      <c r="F414" s="3">
        <f>_xlfn.XLOOKUP(Table10[[#This Row],[Location Name]],IBTP_Locations[Location Name],IBTP_Locations[Payee Name],"",,)</f>
        <v>0</v>
      </c>
      <c r="G414" s="3" t="s">
        <v>23</v>
      </c>
      <c r="H414" s="3" t="str">
        <f>_xlfn.XLOOKUP(Table10[[#This Row],[Location Name]],IBTP_Locations[Location Name],IBTP_Locations[Sales Rep],,,)</f>
        <v>Sarcyk, Neil</v>
      </c>
      <c r="I414" s="3" t="str">
        <f>_xlfn.XLOOKUP(Table10[[#This Row],[Location Name]],IBTP_Locations[Location Name],IBTP_Locations[Marketing Rep],,,)</f>
        <v>M Comella Enterprises</v>
      </c>
      <c r="J414" s="11">
        <f>ROUNDDOWN(IF(Table10[[#This Row],[Marketing Rep]]=0,0,_xlfn.XLOOKUP(Table10[[#This Row],[Marketing Rep]],Table12[Name],Table12[Commission %]))*Table10[[#This Row],[Ticket Count]],2)</f>
        <v>45</v>
      </c>
      <c r="K414" s="3" t="s">
        <v>2581</v>
      </c>
      <c r="L414" s="3" t="str">
        <f>_xlfn.XLOOKUP(Table10[[#This Row],[Serial '#]],Table5[Serial '#],Table5[Supplier],,,)</f>
        <v>GameCo</v>
      </c>
      <c r="M414" s="3" t="s">
        <v>352</v>
      </c>
      <c r="N414" s="9">
        <v>3000</v>
      </c>
      <c r="O414" s="36">
        <v>1</v>
      </c>
      <c r="P414" s="11">
        <v>3000</v>
      </c>
      <c r="Q414" s="11">
        <v>2250</v>
      </c>
      <c r="R414" s="11">
        <v>750</v>
      </c>
      <c r="S414" s="11">
        <v>180</v>
      </c>
      <c r="T414" s="11" t="str">
        <f>_xlfn.XLOOKUP(Table10[[#This Row],[Charity Association]],Table14[Charity Name],Table14[Billing Style],,,)</f>
        <v>Percentage</v>
      </c>
      <c r="U414" s="11">
        <v>207</v>
      </c>
      <c r="V414" s="15">
        <v>102</v>
      </c>
      <c r="W414" s="15">
        <v>75</v>
      </c>
      <c r="X414" s="11">
        <v>30</v>
      </c>
      <c r="Y414" s="69">
        <v>268</v>
      </c>
      <c r="Z414">
        <v>6683</v>
      </c>
      <c r="AA414" s="3">
        <f>IF(Table10[[#This Row],[Location Name]]=E413,AA413,AA413+1)</f>
        <v>1245</v>
      </c>
      <c r="AB414" s="33">
        <f>Table10[[#This Row],[Date]]+25</f>
        <v>45401</v>
      </c>
    </row>
    <row r="415" spans="1:28" ht="14.25" x14ac:dyDescent="0.45">
      <c r="A415" s="3">
        <v>407</v>
      </c>
      <c r="B41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15" s="33">
        <v>45376</v>
      </c>
      <c r="E415" s="3" t="s">
        <v>105</v>
      </c>
      <c r="F415" s="3">
        <f>_xlfn.XLOOKUP(Table10[[#This Row],[Location Name]],IBTP_Locations[Location Name],IBTP_Locations[Payee Name],"",,)</f>
        <v>0</v>
      </c>
      <c r="G415" s="3" t="s">
        <v>23</v>
      </c>
      <c r="H415" s="3" t="str">
        <f>_xlfn.XLOOKUP(Table10[[#This Row],[Location Name]],IBTP_Locations[Location Name],IBTP_Locations[Sales Rep],,,)</f>
        <v>Sarcyk, Neil</v>
      </c>
      <c r="I415" s="3" t="str">
        <f>_xlfn.XLOOKUP(Table10[[#This Row],[Location Name]],IBTP_Locations[Location Name],IBTP_Locations[Marketing Rep],,,)</f>
        <v>M Comella Enterprises</v>
      </c>
      <c r="J415" s="11">
        <f>ROUNDDOWN(IF(Table10[[#This Row],[Marketing Rep]]=0,0,_xlfn.XLOOKUP(Table10[[#This Row],[Marketing Rep]],Table12[Name],Table12[Commission %]))*Table10[[#This Row],[Ticket Count]],2)</f>
        <v>82.8</v>
      </c>
      <c r="K415" s="3" t="s">
        <v>2474</v>
      </c>
      <c r="L415" s="3" t="str">
        <f>_xlfn.XLOOKUP(Table10[[#This Row],[Serial '#]],Table5[Serial '#],Table5[Supplier],,,)</f>
        <v>GameCo</v>
      </c>
      <c r="M415" s="3" t="s">
        <v>349</v>
      </c>
      <c r="N415" s="9">
        <v>5520</v>
      </c>
      <c r="O415" s="36">
        <v>1</v>
      </c>
      <c r="P415" s="11">
        <v>5520</v>
      </c>
      <c r="Q415" s="11">
        <v>4560</v>
      </c>
      <c r="R415" s="11">
        <v>960</v>
      </c>
      <c r="S415" s="11">
        <v>331</v>
      </c>
      <c r="T415" s="11" t="str">
        <f>_xlfn.XLOOKUP(Table10[[#This Row],[Charity Association]],Table14[Charity Name],Table14[Billing Style],,,)</f>
        <v>Percentage</v>
      </c>
      <c r="U415" s="11">
        <v>337.2</v>
      </c>
      <c r="V415" s="15">
        <v>186</v>
      </c>
      <c r="W415" s="15">
        <v>96</v>
      </c>
      <c r="X415" s="11">
        <v>55.2</v>
      </c>
      <c r="Y415" s="69">
        <v>268</v>
      </c>
      <c r="Z415">
        <v>6684</v>
      </c>
      <c r="AA415" s="3">
        <f>IF(Table10[[#This Row],[Location Name]]=E414,AA414,AA414+1)</f>
        <v>1245</v>
      </c>
      <c r="AB415" s="33">
        <f>Table10[[#This Row],[Date]]+25</f>
        <v>45401</v>
      </c>
    </row>
    <row r="416" spans="1:28" ht="14.25" x14ac:dyDescent="0.45">
      <c r="A416" s="3">
        <v>408</v>
      </c>
      <c r="B41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16" s="33">
        <v>45376</v>
      </c>
      <c r="E416" s="3" t="s">
        <v>3696</v>
      </c>
      <c r="F416" s="3">
        <f>_xlfn.XLOOKUP(Table10[[#This Row],[Location Name]],IBTP_Locations[Location Name],IBTP_Locations[Payee Name],"",,)</f>
        <v>0</v>
      </c>
      <c r="G416" s="3" t="s">
        <v>23</v>
      </c>
      <c r="H416" s="3" t="str">
        <f>_xlfn.XLOOKUP(Table10[[#This Row],[Location Name]],IBTP_Locations[Location Name],IBTP_Locations[Sales Rep],,,)</f>
        <v>Sarcyk, Neil</v>
      </c>
      <c r="I416" s="3" t="str">
        <f>_xlfn.XLOOKUP(Table10[[#This Row],[Location Name]],IBTP_Locations[Location Name],IBTP_Locations[Marketing Rep],,,)</f>
        <v>Greg Brown</v>
      </c>
      <c r="J416" s="11">
        <f>ROUNDDOWN(IF(Table10[[#This Row],[Marketing Rep]]=0,0,_xlfn.XLOOKUP(Table10[[#This Row],[Marketing Rep]],Table12[Name],Table12[Commission %]))*Table10[[#This Row],[Ticket Count]],2)</f>
        <v>92.4</v>
      </c>
      <c r="K416" s="3" t="s">
        <v>1752</v>
      </c>
      <c r="L416" s="3" t="str">
        <f>_xlfn.XLOOKUP(Table10[[#This Row],[Serial '#]],Table5[Serial '#],Table5[Supplier],,,)</f>
        <v>Bingo Boss</v>
      </c>
      <c r="M416" s="3" t="s">
        <v>370</v>
      </c>
      <c r="N416" s="9">
        <v>4620</v>
      </c>
      <c r="O416" s="36">
        <v>1</v>
      </c>
      <c r="P416" s="11">
        <v>4620</v>
      </c>
      <c r="Q416" s="11">
        <v>3720</v>
      </c>
      <c r="R416" s="11">
        <v>900</v>
      </c>
      <c r="S416" s="11">
        <v>277</v>
      </c>
      <c r="T416" s="11" t="str">
        <f>_xlfn.XLOOKUP(Table10[[#This Row],[Charity Association]],Table14[Charity Name],Table14[Billing Style],,,)</f>
        <v>Percentage</v>
      </c>
      <c r="U416" s="11">
        <v>374.13</v>
      </c>
      <c r="V416" s="15">
        <v>237.93</v>
      </c>
      <c r="W416" s="15">
        <v>90</v>
      </c>
      <c r="X416" s="11">
        <v>46.2</v>
      </c>
      <c r="Y416" s="69">
        <v>7817</v>
      </c>
      <c r="Z416">
        <v>6685</v>
      </c>
      <c r="AA416" s="3">
        <f>IF(Table10[[#This Row],[Location Name]]=E415,AA415,AA415+1)</f>
        <v>1246</v>
      </c>
      <c r="AB416" s="33">
        <f>Table10[[#This Row],[Date]]+25</f>
        <v>45401</v>
      </c>
    </row>
    <row r="417" spans="1:28" ht="14.25" x14ac:dyDescent="0.45">
      <c r="A417" s="3">
        <v>409</v>
      </c>
      <c r="B41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17" s="33">
        <v>45376</v>
      </c>
      <c r="E417" s="3" t="s">
        <v>3696</v>
      </c>
      <c r="F417" s="3">
        <f>_xlfn.XLOOKUP(Table10[[#This Row],[Location Name]],IBTP_Locations[Location Name],IBTP_Locations[Payee Name],"",,)</f>
        <v>0</v>
      </c>
      <c r="G417" s="3" t="s">
        <v>23</v>
      </c>
      <c r="H417" s="3" t="str">
        <f>_xlfn.XLOOKUP(Table10[[#This Row],[Location Name]],IBTP_Locations[Location Name],IBTP_Locations[Sales Rep],,,)</f>
        <v>Sarcyk, Neil</v>
      </c>
      <c r="I417" s="3" t="str">
        <f>_xlfn.XLOOKUP(Table10[[#This Row],[Location Name]],IBTP_Locations[Location Name],IBTP_Locations[Marketing Rep],,,)</f>
        <v>Greg Brown</v>
      </c>
      <c r="J417" s="11">
        <f>ROUNDDOWN(IF(Table10[[#This Row],[Marketing Rep]]=0,0,_xlfn.XLOOKUP(Table10[[#This Row],[Marketing Rep]],Table12[Name],Table12[Commission %]))*Table10[[#This Row],[Ticket Count]],2)</f>
        <v>109.2</v>
      </c>
      <c r="K417" s="3" t="s">
        <v>1750</v>
      </c>
      <c r="L417" s="3" t="str">
        <f>_xlfn.XLOOKUP(Table10[[#This Row],[Serial '#]],Table5[Serial '#],Table5[Supplier],,,)</f>
        <v>Bingo Boss</v>
      </c>
      <c r="M417" s="3" t="s">
        <v>371</v>
      </c>
      <c r="N417" s="9">
        <v>5460</v>
      </c>
      <c r="O417" s="36">
        <v>1</v>
      </c>
      <c r="P417" s="11">
        <v>5460</v>
      </c>
      <c r="Q417" s="11">
        <v>4500</v>
      </c>
      <c r="R417" s="11">
        <v>960</v>
      </c>
      <c r="S417" s="11">
        <v>327</v>
      </c>
      <c r="T417" s="11" t="str">
        <f>_xlfn.XLOOKUP(Table10[[#This Row],[Charity Association]],Table14[Charity Name],Table14[Billing Style],,,)</f>
        <v>Percentage</v>
      </c>
      <c r="U417" s="11">
        <v>431.79</v>
      </c>
      <c r="V417" s="15">
        <v>281.19</v>
      </c>
      <c r="W417" s="15">
        <v>96</v>
      </c>
      <c r="X417" s="11">
        <v>54.6</v>
      </c>
      <c r="Y417" s="69">
        <v>7817</v>
      </c>
      <c r="Z417">
        <v>6686</v>
      </c>
      <c r="AA417" s="3">
        <f>IF(Table10[[#This Row],[Location Name]]=E416,AA416,AA416+1)</f>
        <v>1246</v>
      </c>
      <c r="AB417" s="33">
        <f>Table10[[#This Row],[Date]]+25</f>
        <v>45401</v>
      </c>
    </row>
    <row r="418" spans="1:28" ht="14.25" x14ac:dyDescent="0.45">
      <c r="A418" s="3">
        <v>410</v>
      </c>
      <c r="B41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18" s="33">
        <v>45376</v>
      </c>
      <c r="E418" s="3" t="s">
        <v>292</v>
      </c>
      <c r="F418" s="3">
        <f>_xlfn.XLOOKUP(Table10[[#This Row],[Location Name]],IBTP_Locations[Location Name],IBTP_Locations[Payee Name],"",,)</f>
        <v>0</v>
      </c>
      <c r="G418" s="3" t="s">
        <v>23</v>
      </c>
      <c r="H418" s="3" t="str">
        <f>_xlfn.XLOOKUP(Table10[[#This Row],[Location Name]],IBTP_Locations[Location Name],IBTP_Locations[Sales Rep],,,)</f>
        <v>Sarcyk, Neil</v>
      </c>
      <c r="I418" s="3">
        <f>_xlfn.XLOOKUP(Table10[[#This Row],[Location Name]],IBTP_Locations[Location Name],IBTP_Locations[Marketing Rep],,,)</f>
        <v>0</v>
      </c>
      <c r="J418" s="11">
        <f>ROUNDDOWN(IF(Table10[[#This Row],[Marketing Rep]]=0,0,_xlfn.XLOOKUP(Table10[[#This Row],[Marketing Rep]],Table12[Name],Table12[Commission %]))*Table10[[#This Row],[Ticket Count]],2)</f>
        <v>0</v>
      </c>
      <c r="K418" s="3" t="s">
        <v>1751</v>
      </c>
      <c r="L418" s="3" t="str">
        <f>_xlfn.XLOOKUP(Table10[[#This Row],[Serial '#]],Table5[Serial '#],Table5[Supplier],,,)</f>
        <v>Bingo Boss</v>
      </c>
      <c r="M418" s="3" t="s">
        <v>371</v>
      </c>
      <c r="N418" s="9">
        <v>5460</v>
      </c>
      <c r="O418" s="36">
        <v>1</v>
      </c>
      <c r="P418" s="11">
        <v>5460</v>
      </c>
      <c r="Q418" s="11">
        <v>4500</v>
      </c>
      <c r="R418" s="11">
        <v>960</v>
      </c>
      <c r="S418" s="11">
        <v>327</v>
      </c>
      <c r="T418" s="11" t="str">
        <f>_xlfn.XLOOKUP(Table10[[#This Row],[Charity Association]],Table14[Charity Name],Table14[Billing Style],,,)</f>
        <v>Percentage</v>
      </c>
      <c r="U418" s="11">
        <v>431.79</v>
      </c>
      <c r="V418" s="15">
        <v>281.19</v>
      </c>
      <c r="W418" s="15">
        <v>96</v>
      </c>
      <c r="X418" s="11">
        <v>54.6</v>
      </c>
      <c r="Y418" s="69">
        <v>4262</v>
      </c>
      <c r="Z418">
        <v>6687</v>
      </c>
      <c r="AA418" s="3">
        <f>IF(Table10[[#This Row],[Location Name]]=E417,AA417,AA417+1)</f>
        <v>1247</v>
      </c>
      <c r="AB418" s="33">
        <f>Table10[[#This Row],[Date]]+25</f>
        <v>45401</v>
      </c>
    </row>
    <row r="419" spans="1:28" ht="14.25" x14ac:dyDescent="0.45">
      <c r="A419" s="3">
        <v>411</v>
      </c>
      <c r="B41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19" s="33">
        <v>45376</v>
      </c>
      <c r="E419" s="3" t="s">
        <v>292</v>
      </c>
      <c r="F419" s="3">
        <f>_xlfn.XLOOKUP(Table10[[#This Row],[Location Name]],IBTP_Locations[Location Name],IBTP_Locations[Payee Name],"",,)</f>
        <v>0</v>
      </c>
      <c r="G419" s="3" t="s">
        <v>23</v>
      </c>
      <c r="H419" s="3" t="str">
        <f>_xlfn.XLOOKUP(Table10[[#This Row],[Location Name]],IBTP_Locations[Location Name],IBTP_Locations[Sales Rep],,,)</f>
        <v>Sarcyk, Neil</v>
      </c>
      <c r="I419" s="3">
        <f>_xlfn.XLOOKUP(Table10[[#This Row],[Location Name]],IBTP_Locations[Location Name],IBTP_Locations[Marketing Rep],,,)</f>
        <v>0</v>
      </c>
      <c r="J419" s="11">
        <f>ROUNDDOWN(IF(Table10[[#This Row],[Marketing Rep]]=0,0,_xlfn.XLOOKUP(Table10[[#This Row],[Marketing Rep]],Table12[Name],Table12[Commission %]))*Table10[[#This Row],[Ticket Count]],2)</f>
        <v>0</v>
      </c>
      <c r="K419" s="3" t="s">
        <v>1753</v>
      </c>
      <c r="L419" s="3" t="str">
        <f>_xlfn.XLOOKUP(Table10[[#This Row],[Serial '#]],Table5[Serial '#],Table5[Supplier],,,)</f>
        <v>Bingo Boss</v>
      </c>
      <c r="M419" s="3" t="s">
        <v>370</v>
      </c>
      <c r="N419" s="9">
        <v>4620</v>
      </c>
      <c r="O419" s="36">
        <v>1</v>
      </c>
      <c r="P419" s="11">
        <v>4620</v>
      </c>
      <c r="Q419" s="11">
        <v>3720</v>
      </c>
      <c r="R419" s="11">
        <v>900</v>
      </c>
      <c r="S419" s="11">
        <v>277</v>
      </c>
      <c r="T419" s="11" t="str">
        <f>_xlfn.XLOOKUP(Table10[[#This Row],[Charity Association]],Table14[Charity Name],Table14[Billing Style],,,)</f>
        <v>Percentage</v>
      </c>
      <c r="U419" s="11">
        <v>374.13</v>
      </c>
      <c r="V419" s="15">
        <v>237.93</v>
      </c>
      <c r="W419" s="15">
        <v>90</v>
      </c>
      <c r="X419" s="11">
        <v>46.2</v>
      </c>
      <c r="Y419" s="69">
        <v>4262</v>
      </c>
      <c r="Z419">
        <v>6688</v>
      </c>
      <c r="AA419" s="3">
        <f>IF(Table10[[#This Row],[Location Name]]=E418,AA418,AA418+1)</f>
        <v>1247</v>
      </c>
      <c r="AB419" s="33">
        <f>Table10[[#This Row],[Date]]+25</f>
        <v>45401</v>
      </c>
    </row>
    <row r="420" spans="1:28" ht="14.25" x14ac:dyDescent="0.45">
      <c r="A420" s="3">
        <v>412</v>
      </c>
      <c r="B42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20" s="33">
        <v>45376</v>
      </c>
      <c r="E420" s="3" t="s">
        <v>292</v>
      </c>
      <c r="F420" s="3">
        <f>_xlfn.XLOOKUP(Table10[[#This Row],[Location Name]],IBTP_Locations[Location Name],IBTP_Locations[Payee Name],"",,)</f>
        <v>0</v>
      </c>
      <c r="G420" s="3" t="s">
        <v>23</v>
      </c>
      <c r="H420" s="3" t="str">
        <f>_xlfn.XLOOKUP(Table10[[#This Row],[Location Name]],IBTP_Locations[Location Name],IBTP_Locations[Sales Rep],,,)</f>
        <v>Sarcyk, Neil</v>
      </c>
      <c r="I420" s="3">
        <f>_xlfn.XLOOKUP(Table10[[#This Row],[Location Name]],IBTP_Locations[Location Name],IBTP_Locations[Marketing Rep],,,)</f>
        <v>0</v>
      </c>
      <c r="J420" s="11">
        <f>ROUNDDOWN(IF(Table10[[#This Row],[Marketing Rep]]=0,0,_xlfn.XLOOKUP(Table10[[#This Row],[Marketing Rep]],Table12[Name],Table12[Commission %]))*Table10[[#This Row],[Ticket Count]],2)</f>
        <v>0</v>
      </c>
      <c r="K420" s="3" t="s">
        <v>2477</v>
      </c>
      <c r="L420" s="3" t="str">
        <f>_xlfn.XLOOKUP(Table10[[#This Row],[Serial '#]],Table5[Serial '#],Table5[Supplier],,,)</f>
        <v>GameCo</v>
      </c>
      <c r="M420" s="3" t="s">
        <v>580</v>
      </c>
      <c r="N420" s="9">
        <v>6320</v>
      </c>
      <c r="O420" s="36">
        <v>1</v>
      </c>
      <c r="P420" s="11">
        <v>6320</v>
      </c>
      <c r="Q420" s="11">
        <v>4745</v>
      </c>
      <c r="R420" s="11">
        <v>1575</v>
      </c>
      <c r="S420" s="11">
        <v>379</v>
      </c>
      <c r="T420" s="11" t="str">
        <f>_xlfn.XLOOKUP(Table10[[#This Row],[Charity Association]],Table14[Charity Name],Table14[Billing Style],,,)</f>
        <v>Percentage</v>
      </c>
      <c r="U420" s="11">
        <v>433.2</v>
      </c>
      <c r="V420" s="15">
        <v>212</v>
      </c>
      <c r="W420" s="15">
        <v>158</v>
      </c>
      <c r="X420" s="11">
        <v>63.2</v>
      </c>
      <c r="Y420" s="69">
        <v>4262</v>
      </c>
      <c r="Z420">
        <v>6689</v>
      </c>
      <c r="AA420" s="3">
        <f>IF(Table10[[#This Row],[Location Name]]=E419,AA419,AA419+1)</f>
        <v>1247</v>
      </c>
      <c r="AB420" s="33">
        <f>Table10[[#This Row],[Date]]+25</f>
        <v>45401</v>
      </c>
    </row>
    <row r="421" spans="1:28" ht="14.25" x14ac:dyDescent="0.45">
      <c r="A421" s="3">
        <v>413</v>
      </c>
      <c r="B42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21" s="33">
        <v>45376</v>
      </c>
      <c r="E421" s="3" t="s">
        <v>292</v>
      </c>
      <c r="F421" s="3">
        <f>_xlfn.XLOOKUP(Table10[[#This Row],[Location Name]],IBTP_Locations[Location Name],IBTP_Locations[Payee Name],"",,)</f>
        <v>0</v>
      </c>
      <c r="G421" s="3" t="s">
        <v>23</v>
      </c>
      <c r="H421" s="3" t="str">
        <f>_xlfn.XLOOKUP(Table10[[#This Row],[Location Name]],IBTP_Locations[Location Name],IBTP_Locations[Sales Rep],,,)</f>
        <v>Sarcyk, Neil</v>
      </c>
      <c r="I421" s="3">
        <f>_xlfn.XLOOKUP(Table10[[#This Row],[Location Name]],IBTP_Locations[Location Name],IBTP_Locations[Marketing Rep],,,)</f>
        <v>0</v>
      </c>
      <c r="J421" s="11">
        <f>ROUNDDOWN(IF(Table10[[#This Row],[Marketing Rep]]=0,0,_xlfn.XLOOKUP(Table10[[#This Row],[Marketing Rep]],Table12[Name],Table12[Commission %]))*Table10[[#This Row],[Ticket Count]],2)</f>
        <v>0</v>
      </c>
      <c r="K421" s="3" t="s">
        <v>2479</v>
      </c>
      <c r="L421" s="3" t="str">
        <f>_xlfn.XLOOKUP(Table10[[#This Row],[Serial '#]],Table5[Serial '#],Table5[Supplier],,,)</f>
        <v>GameCo</v>
      </c>
      <c r="M421" s="3" t="s">
        <v>589</v>
      </c>
      <c r="N421" s="9">
        <v>6320</v>
      </c>
      <c r="O421" s="36">
        <v>1</v>
      </c>
      <c r="P421" s="11">
        <v>6320</v>
      </c>
      <c r="Q421" s="11">
        <v>4745</v>
      </c>
      <c r="R421" s="11">
        <v>1575</v>
      </c>
      <c r="S421" s="11">
        <v>379</v>
      </c>
      <c r="T421" s="11" t="str">
        <f>_xlfn.XLOOKUP(Table10[[#This Row],[Charity Association]],Table14[Charity Name],Table14[Billing Style],,,)</f>
        <v>Percentage</v>
      </c>
      <c r="U421" s="11">
        <v>433.2</v>
      </c>
      <c r="V421" s="15">
        <v>212</v>
      </c>
      <c r="W421" s="15">
        <v>158</v>
      </c>
      <c r="X421" s="11">
        <v>63.2</v>
      </c>
      <c r="Y421" s="69">
        <v>4262</v>
      </c>
      <c r="Z421">
        <v>6690</v>
      </c>
      <c r="AA421" s="3">
        <f>IF(Table10[[#This Row],[Location Name]]=E420,AA420,AA420+1)</f>
        <v>1247</v>
      </c>
      <c r="AB421" s="33">
        <f>Table10[[#This Row],[Date]]+25</f>
        <v>45401</v>
      </c>
    </row>
    <row r="422" spans="1:28" ht="14.25" x14ac:dyDescent="0.45">
      <c r="A422" s="3">
        <v>414</v>
      </c>
      <c r="B42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22" s="33">
        <v>45376</v>
      </c>
      <c r="E422" s="3" t="s">
        <v>115</v>
      </c>
      <c r="F422" s="3">
        <f>_xlfn.XLOOKUP(Table10[[#This Row],[Location Name]],IBTP_Locations[Location Name],IBTP_Locations[Payee Name],"",,)</f>
        <v>0</v>
      </c>
      <c r="G422" s="3" t="s">
        <v>23</v>
      </c>
      <c r="H422" s="3" t="str">
        <f>_xlfn.XLOOKUP(Table10[[#This Row],[Location Name]],IBTP_Locations[Location Name],IBTP_Locations[Sales Rep],,,)</f>
        <v>Sarcyk, Neil</v>
      </c>
      <c r="I422" s="3">
        <f>_xlfn.XLOOKUP(Table10[[#This Row],[Location Name]],IBTP_Locations[Location Name],IBTP_Locations[Marketing Rep],,,)</f>
        <v>0</v>
      </c>
      <c r="J422" s="11">
        <f>ROUNDDOWN(IF(Table10[[#This Row],[Marketing Rep]]=0,0,_xlfn.XLOOKUP(Table10[[#This Row],[Marketing Rep]],Table12[Name],Table12[Commission %]))*Table10[[#This Row],[Ticket Count]],2)</f>
        <v>0</v>
      </c>
      <c r="K422" s="3" t="s">
        <v>2582</v>
      </c>
      <c r="L422" s="3" t="str">
        <f>_xlfn.XLOOKUP(Table10[[#This Row],[Serial '#]],Table5[Serial '#],Table5[Supplier],,,)</f>
        <v>GameCo</v>
      </c>
      <c r="M422" s="3" t="s">
        <v>352</v>
      </c>
      <c r="N422" s="9">
        <v>3000</v>
      </c>
      <c r="O422" s="36">
        <v>1</v>
      </c>
      <c r="P422" s="11">
        <v>3000</v>
      </c>
      <c r="Q422" s="11">
        <v>2250</v>
      </c>
      <c r="R422" s="11">
        <v>750</v>
      </c>
      <c r="S422" s="11">
        <v>180</v>
      </c>
      <c r="T422" s="11" t="str">
        <f>_xlfn.XLOOKUP(Table10[[#This Row],[Charity Association]],Table14[Charity Name],Table14[Billing Style],,,)</f>
        <v>Percentage</v>
      </c>
      <c r="U422" s="11">
        <v>207</v>
      </c>
      <c r="V422" s="15">
        <v>102</v>
      </c>
      <c r="W422" s="15">
        <v>75</v>
      </c>
      <c r="X422" s="11">
        <v>30</v>
      </c>
      <c r="Y422" s="69">
        <v>3513</v>
      </c>
      <c r="Z422">
        <v>6691</v>
      </c>
      <c r="AA422" s="3">
        <f>IF(Table10[[#This Row],[Location Name]]=E421,AA421,AA421+1)</f>
        <v>1248</v>
      </c>
      <c r="AB422" s="33">
        <f>Table10[[#This Row],[Date]]+25</f>
        <v>45401</v>
      </c>
    </row>
    <row r="423" spans="1:28" ht="14.25" x14ac:dyDescent="0.45">
      <c r="A423" s="3">
        <v>415</v>
      </c>
      <c r="B42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23" s="33">
        <v>45376</v>
      </c>
      <c r="E423" s="3" t="s">
        <v>115</v>
      </c>
      <c r="F423" s="3">
        <f>_xlfn.XLOOKUP(Table10[[#This Row],[Location Name]],IBTP_Locations[Location Name],IBTP_Locations[Payee Name],"",,)</f>
        <v>0</v>
      </c>
      <c r="G423" s="3" t="s">
        <v>23</v>
      </c>
      <c r="H423" s="3" t="str">
        <f>_xlfn.XLOOKUP(Table10[[#This Row],[Location Name]],IBTP_Locations[Location Name],IBTP_Locations[Sales Rep],,,)</f>
        <v>Sarcyk, Neil</v>
      </c>
      <c r="I423" s="3">
        <f>_xlfn.XLOOKUP(Table10[[#This Row],[Location Name]],IBTP_Locations[Location Name],IBTP_Locations[Marketing Rep],,,)</f>
        <v>0</v>
      </c>
      <c r="J423" s="11">
        <f>ROUNDDOWN(IF(Table10[[#This Row],[Marketing Rep]]=0,0,_xlfn.XLOOKUP(Table10[[#This Row],[Marketing Rep]],Table12[Name],Table12[Commission %]))*Table10[[#This Row],[Ticket Count]],2)</f>
        <v>0</v>
      </c>
      <c r="K423" s="3" t="s">
        <v>2476</v>
      </c>
      <c r="L423" s="3" t="str">
        <f>_xlfn.XLOOKUP(Table10[[#This Row],[Serial '#]],Table5[Serial '#],Table5[Supplier],,,)</f>
        <v>GameCo</v>
      </c>
      <c r="M423" s="3" t="s">
        <v>3746</v>
      </c>
      <c r="N423" s="9">
        <v>6320</v>
      </c>
      <c r="O423" s="36">
        <v>1</v>
      </c>
      <c r="P423" s="11">
        <v>6320</v>
      </c>
      <c r="Q423" s="11">
        <v>4745</v>
      </c>
      <c r="R423" s="11">
        <v>1575</v>
      </c>
      <c r="S423" s="11">
        <v>379</v>
      </c>
      <c r="T423" s="11" t="str">
        <f>_xlfn.XLOOKUP(Table10[[#This Row],[Charity Association]],Table14[Charity Name],Table14[Billing Style],,,)</f>
        <v>Percentage</v>
      </c>
      <c r="U423" s="11">
        <v>433.2</v>
      </c>
      <c r="V423" s="15">
        <v>212</v>
      </c>
      <c r="W423" s="15">
        <v>158</v>
      </c>
      <c r="X423" s="11">
        <v>63.2</v>
      </c>
      <c r="Y423" s="69">
        <v>3513</v>
      </c>
      <c r="Z423">
        <v>6692</v>
      </c>
      <c r="AA423" s="3">
        <f>IF(Table10[[#This Row],[Location Name]]=E422,AA422,AA422+1)</f>
        <v>1248</v>
      </c>
      <c r="AB423" s="33">
        <f>Table10[[#This Row],[Date]]+25</f>
        <v>45401</v>
      </c>
    </row>
    <row r="424" spans="1:28" ht="14.25" x14ac:dyDescent="0.45">
      <c r="A424" s="3">
        <v>416</v>
      </c>
      <c r="B42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24" s="33">
        <v>45376</v>
      </c>
      <c r="E424" s="3" t="s">
        <v>93</v>
      </c>
      <c r="F424" s="3">
        <f>_xlfn.XLOOKUP(Table10[[#This Row],[Location Name]],IBTP_Locations[Location Name],IBTP_Locations[Payee Name],"",,)</f>
        <v>0</v>
      </c>
      <c r="G424" s="3" t="s">
        <v>23</v>
      </c>
      <c r="H424" s="3" t="str">
        <f>_xlfn.XLOOKUP(Table10[[#This Row],[Location Name]],IBTP_Locations[Location Name],IBTP_Locations[Sales Rep],,,)</f>
        <v>Sarcyk, Neil</v>
      </c>
      <c r="I424" s="3">
        <f>_xlfn.XLOOKUP(Table10[[#This Row],[Location Name]],IBTP_Locations[Location Name],IBTP_Locations[Marketing Rep],,,)</f>
        <v>0</v>
      </c>
      <c r="J424" s="11">
        <f>ROUNDDOWN(IF(Table10[[#This Row],[Marketing Rep]]=0,0,_xlfn.XLOOKUP(Table10[[#This Row],[Marketing Rep]],Table12[Name],Table12[Commission %]))*Table10[[#This Row],[Ticket Count]],2)</f>
        <v>0</v>
      </c>
      <c r="K424" s="3" t="s">
        <v>2583</v>
      </c>
      <c r="L424" s="3" t="str">
        <f>_xlfn.XLOOKUP(Table10[[#This Row],[Serial '#]],Table5[Serial '#],Table5[Supplier],,,)</f>
        <v>GameCo</v>
      </c>
      <c r="M424" s="3" t="s">
        <v>352</v>
      </c>
      <c r="N424" s="9">
        <v>3000</v>
      </c>
      <c r="O424" s="36">
        <v>1</v>
      </c>
      <c r="P424" s="11">
        <v>3000</v>
      </c>
      <c r="Q424" s="11">
        <v>2250</v>
      </c>
      <c r="R424" s="11">
        <v>750</v>
      </c>
      <c r="S424" s="11">
        <v>180</v>
      </c>
      <c r="T424" s="11" t="str">
        <f>_xlfn.XLOOKUP(Table10[[#This Row],[Charity Association]],Table14[Charity Name],Table14[Billing Style],,,)</f>
        <v>Percentage</v>
      </c>
      <c r="U424" s="11">
        <v>207</v>
      </c>
      <c r="V424" s="15">
        <v>102</v>
      </c>
      <c r="W424" s="15">
        <v>75</v>
      </c>
      <c r="X424" s="11">
        <v>30</v>
      </c>
      <c r="Y424" s="69">
        <v>38690116</v>
      </c>
      <c r="Z424">
        <v>6693</v>
      </c>
      <c r="AA424" s="3">
        <f>IF(Table10[[#This Row],[Location Name]]=E423,AA423,AA423+1)</f>
        <v>1249</v>
      </c>
      <c r="AB424" s="33">
        <f>Table10[[#This Row],[Date]]+25</f>
        <v>45401</v>
      </c>
    </row>
    <row r="425" spans="1:28" ht="14.25" x14ac:dyDescent="0.45">
      <c r="A425" s="3">
        <v>417</v>
      </c>
      <c r="B42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25" s="33">
        <v>45376</v>
      </c>
      <c r="E425" s="3" t="s">
        <v>155</v>
      </c>
      <c r="F425" s="3" t="str">
        <f>_xlfn.XLOOKUP(Table10[[#This Row],[Location Name]],IBTP_Locations[Location Name],IBTP_Locations[Payee Name],"",,)</f>
        <v>Melron Inc DBA Mulligans</v>
      </c>
      <c r="G425" s="3" t="s">
        <v>27</v>
      </c>
      <c r="H425" s="3" t="str">
        <f>_xlfn.XLOOKUP(Table10[[#This Row],[Location Name]],IBTP_Locations[Location Name],IBTP_Locations[Sales Rep],,,)</f>
        <v>Sarcyk, Neil</v>
      </c>
      <c r="I425" s="3">
        <f>_xlfn.XLOOKUP(Table10[[#This Row],[Location Name]],IBTP_Locations[Location Name],IBTP_Locations[Marketing Rep],,,)</f>
        <v>0</v>
      </c>
      <c r="J425" s="11">
        <f>ROUNDDOWN(IF(Table10[[#This Row],[Marketing Rep]]=0,0,_xlfn.XLOOKUP(Table10[[#This Row],[Marketing Rep]],Table12[Name],Table12[Commission %]))*Table10[[#This Row],[Ticket Count]],2)</f>
        <v>0</v>
      </c>
      <c r="K425" s="3" t="s">
        <v>2472</v>
      </c>
      <c r="L425" s="3" t="str">
        <f>_xlfn.XLOOKUP(Table10[[#This Row],[Serial '#]],Table5[Serial '#],Table5[Supplier],,,)</f>
        <v>GameCo</v>
      </c>
      <c r="M425" s="3" t="s">
        <v>349</v>
      </c>
      <c r="N425" s="9">
        <v>5520</v>
      </c>
      <c r="O425" s="36">
        <v>1</v>
      </c>
      <c r="P425" s="11">
        <v>5520</v>
      </c>
      <c r="Q425" s="11">
        <v>4560</v>
      </c>
      <c r="R425" s="11">
        <v>960</v>
      </c>
      <c r="S425" s="11">
        <v>331</v>
      </c>
      <c r="T425" s="11" t="str">
        <f>_xlfn.XLOOKUP(Table10[[#This Row],[Charity Association]],Table14[Charity Name],Table14[Billing Style],,,)</f>
        <v>Flat Per Ticket</v>
      </c>
      <c r="U425" s="11">
        <v>358.8</v>
      </c>
      <c r="V425" s="15">
        <v>186</v>
      </c>
      <c r="W425" s="15">
        <v>172.8</v>
      </c>
      <c r="X425" s="11"/>
      <c r="Y425" s="69">
        <v>2883</v>
      </c>
      <c r="Z425">
        <v>10063</v>
      </c>
      <c r="AA425" s="3">
        <f>IF(Table10[[#This Row],[Location Name]]=E424,AA424,AA424+1)</f>
        <v>1250</v>
      </c>
      <c r="AB425" s="33">
        <f>Table10[[#This Row],[Date]]+25</f>
        <v>45401</v>
      </c>
    </row>
    <row r="426" spans="1:28" ht="14.25" x14ac:dyDescent="0.45">
      <c r="A426" s="3">
        <v>418</v>
      </c>
      <c r="B42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26" s="33">
        <v>45376</v>
      </c>
      <c r="E426" s="3" t="s">
        <v>155</v>
      </c>
      <c r="F426" s="3" t="str">
        <f>_xlfn.XLOOKUP(Table10[[#This Row],[Location Name]],IBTP_Locations[Location Name],IBTP_Locations[Payee Name],"",,)</f>
        <v>Melron Inc DBA Mulligans</v>
      </c>
      <c r="G426" s="3" t="s">
        <v>27</v>
      </c>
      <c r="H426" s="3" t="str">
        <f>_xlfn.XLOOKUP(Table10[[#This Row],[Location Name]],IBTP_Locations[Location Name],IBTP_Locations[Sales Rep],,,)</f>
        <v>Sarcyk, Neil</v>
      </c>
      <c r="I426" s="3">
        <f>_xlfn.XLOOKUP(Table10[[#This Row],[Location Name]],IBTP_Locations[Location Name],IBTP_Locations[Marketing Rep],,,)</f>
        <v>0</v>
      </c>
      <c r="J426" s="11">
        <f>ROUNDDOWN(IF(Table10[[#This Row],[Marketing Rep]]=0,0,_xlfn.XLOOKUP(Table10[[#This Row],[Marketing Rep]],Table12[Name],Table12[Commission %]))*Table10[[#This Row],[Ticket Count]],2)</f>
        <v>0</v>
      </c>
      <c r="K426" s="3" t="s">
        <v>2473</v>
      </c>
      <c r="L426" s="3" t="str">
        <f>_xlfn.XLOOKUP(Table10[[#This Row],[Serial '#]],Table5[Serial '#],Table5[Supplier],,,)</f>
        <v>GameCo</v>
      </c>
      <c r="M426" s="3" t="s">
        <v>349</v>
      </c>
      <c r="N426" s="9">
        <v>5520</v>
      </c>
      <c r="O426" s="36">
        <v>1</v>
      </c>
      <c r="P426" s="11">
        <v>5520</v>
      </c>
      <c r="Q426" s="11">
        <v>4560</v>
      </c>
      <c r="R426" s="11">
        <v>960</v>
      </c>
      <c r="S426" s="11">
        <v>331</v>
      </c>
      <c r="T426" s="11" t="str">
        <f>_xlfn.XLOOKUP(Table10[[#This Row],[Charity Association]],Table14[Charity Name],Table14[Billing Style],,,)</f>
        <v>Flat Per Ticket</v>
      </c>
      <c r="U426" s="11">
        <v>358.8</v>
      </c>
      <c r="V426" s="15">
        <v>186</v>
      </c>
      <c r="W426" s="15">
        <v>172.8</v>
      </c>
      <c r="X426" s="11"/>
      <c r="Y426" s="69">
        <v>2883</v>
      </c>
      <c r="Z426">
        <v>10064</v>
      </c>
      <c r="AA426" s="3">
        <f>IF(Table10[[#This Row],[Location Name]]=E425,AA425,AA425+1)</f>
        <v>1250</v>
      </c>
      <c r="AB426" s="33">
        <f>Table10[[#This Row],[Date]]+25</f>
        <v>45401</v>
      </c>
    </row>
    <row r="427" spans="1:28" ht="14.25" x14ac:dyDescent="0.45">
      <c r="A427" s="3">
        <v>419</v>
      </c>
      <c r="B42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27" s="33">
        <v>45376</v>
      </c>
      <c r="E427" s="3" t="s">
        <v>155</v>
      </c>
      <c r="F427" s="3" t="str">
        <f>_xlfn.XLOOKUP(Table10[[#This Row],[Location Name]],IBTP_Locations[Location Name],IBTP_Locations[Payee Name],"",,)</f>
        <v>Melron Inc DBA Mulligans</v>
      </c>
      <c r="G427" s="3" t="s">
        <v>27</v>
      </c>
      <c r="H427" s="3" t="str">
        <f>_xlfn.XLOOKUP(Table10[[#This Row],[Location Name]],IBTP_Locations[Location Name],IBTP_Locations[Sales Rep],,,)</f>
        <v>Sarcyk, Neil</v>
      </c>
      <c r="I427" s="3">
        <f>_xlfn.XLOOKUP(Table10[[#This Row],[Location Name]],IBTP_Locations[Location Name],IBTP_Locations[Marketing Rep],,,)</f>
        <v>0</v>
      </c>
      <c r="J427" s="11">
        <f>ROUNDDOWN(IF(Table10[[#This Row],[Marketing Rep]]=0,0,_xlfn.XLOOKUP(Table10[[#This Row],[Marketing Rep]],Table12[Name],Table12[Commission %]))*Table10[[#This Row],[Ticket Count]],2)</f>
        <v>0</v>
      </c>
      <c r="K427" s="3" t="s">
        <v>2725</v>
      </c>
      <c r="L427" s="3" t="str">
        <f>_xlfn.XLOOKUP(Table10[[#This Row],[Serial '#]],Table5[Serial '#],Table5[Supplier],,,)</f>
        <v>GameCo</v>
      </c>
      <c r="M427" s="3" t="s">
        <v>347</v>
      </c>
      <c r="N427" s="9">
        <v>9959</v>
      </c>
      <c r="O427" s="36">
        <v>1</v>
      </c>
      <c r="P427" s="11">
        <v>9959</v>
      </c>
      <c r="Q427" s="11">
        <v>7840</v>
      </c>
      <c r="R427" s="11">
        <v>2119</v>
      </c>
      <c r="S427" s="11">
        <v>597</v>
      </c>
      <c r="T427" s="11" t="str">
        <f>_xlfn.XLOOKUP(Table10[[#This Row],[Charity Association]],Table14[Charity Name],Table14[Billing Style],,,)</f>
        <v>Flat Per Ticket</v>
      </c>
      <c r="U427" s="11">
        <v>647.34</v>
      </c>
      <c r="V427" s="15">
        <v>360</v>
      </c>
      <c r="W427" s="15">
        <v>287.33999999999997</v>
      </c>
      <c r="X427" s="11"/>
      <c r="Y427" s="69">
        <v>2883</v>
      </c>
      <c r="Z427">
        <v>10065</v>
      </c>
      <c r="AA427" s="3">
        <f>IF(Table10[[#This Row],[Location Name]]=E426,AA426,AA426+1)</f>
        <v>1250</v>
      </c>
      <c r="AB427" s="33">
        <f>Table10[[#This Row],[Date]]+25</f>
        <v>45401</v>
      </c>
    </row>
    <row r="428" spans="1:28" ht="14.25" x14ac:dyDescent="0.45">
      <c r="A428" s="3">
        <v>420</v>
      </c>
      <c r="B42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28" s="33">
        <v>45376</v>
      </c>
      <c r="E428" s="3" t="s">
        <v>179</v>
      </c>
      <c r="F428" s="3">
        <f>_xlfn.XLOOKUP(Table10[[#This Row],[Location Name]],IBTP_Locations[Location Name],IBTP_Locations[Payee Name],"",,)</f>
        <v>0</v>
      </c>
      <c r="G428" s="3" t="s">
        <v>27</v>
      </c>
      <c r="H428" s="3" t="str">
        <f>_xlfn.XLOOKUP(Table10[[#This Row],[Location Name]],IBTP_Locations[Location Name],IBTP_Locations[Sales Rep],,,)</f>
        <v>Sarcyk, Neil</v>
      </c>
      <c r="I428" s="3">
        <f>_xlfn.XLOOKUP(Table10[[#This Row],[Location Name]],IBTP_Locations[Location Name],IBTP_Locations[Marketing Rep],,,)</f>
        <v>0</v>
      </c>
      <c r="J428" s="11">
        <f>ROUNDDOWN(IF(Table10[[#This Row],[Marketing Rep]]=0,0,_xlfn.XLOOKUP(Table10[[#This Row],[Marketing Rep]],Table12[Name],Table12[Commission %]))*Table10[[#This Row],[Ticket Count]],2)</f>
        <v>0</v>
      </c>
      <c r="K428" s="3" t="s">
        <v>2475</v>
      </c>
      <c r="L428" s="3" t="str">
        <f>_xlfn.XLOOKUP(Table10[[#This Row],[Serial '#]],Table5[Serial '#],Table5[Supplier],,,)</f>
        <v>GameCo</v>
      </c>
      <c r="M428" s="3" t="s">
        <v>3746</v>
      </c>
      <c r="N428" s="9">
        <v>6320</v>
      </c>
      <c r="O428" s="36">
        <v>1</v>
      </c>
      <c r="P428" s="11">
        <v>6320</v>
      </c>
      <c r="Q428" s="11">
        <v>4745</v>
      </c>
      <c r="R428" s="11">
        <v>1575</v>
      </c>
      <c r="S428" s="11">
        <v>379</v>
      </c>
      <c r="T428" s="11" t="str">
        <f>_xlfn.XLOOKUP(Table10[[#This Row],[Charity Association]],Table14[Charity Name],Table14[Billing Style],,,)</f>
        <v>Flat Per Ticket</v>
      </c>
      <c r="U428" s="11">
        <v>410.8</v>
      </c>
      <c r="V428" s="15">
        <v>212</v>
      </c>
      <c r="W428" s="15">
        <v>198.8</v>
      </c>
      <c r="X428" s="11"/>
      <c r="Y428" s="69">
        <v>172</v>
      </c>
      <c r="Z428">
        <v>10066</v>
      </c>
      <c r="AA428" s="3">
        <f>IF(Table10[[#This Row],[Location Name]]=E427,AA427,AA427+1)</f>
        <v>1251</v>
      </c>
      <c r="AB428" s="33">
        <f>Table10[[#This Row],[Date]]+25</f>
        <v>45401</v>
      </c>
    </row>
    <row r="429" spans="1:28" ht="14.25" x14ac:dyDescent="0.45">
      <c r="A429" s="3">
        <v>421</v>
      </c>
      <c r="B42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29" s="33">
        <v>45376</v>
      </c>
      <c r="E429" s="3" t="s">
        <v>179</v>
      </c>
      <c r="F429" s="3">
        <f>_xlfn.XLOOKUP(Table10[[#This Row],[Location Name]],IBTP_Locations[Location Name],IBTP_Locations[Payee Name],"",,)</f>
        <v>0</v>
      </c>
      <c r="G429" s="3" t="s">
        <v>27</v>
      </c>
      <c r="H429" s="3" t="str">
        <f>_xlfn.XLOOKUP(Table10[[#This Row],[Location Name]],IBTP_Locations[Location Name],IBTP_Locations[Sales Rep],,,)</f>
        <v>Sarcyk, Neil</v>
      </c>
      <c r="I429" s="3">
        <f>_xlfn.XLOOKUP(Table10[[#This Row],[Location Name]],IBTP_Locations[Location Name],IBTP_Locations[Marketing Rep],,,)</f>
        <v>0</v>
      </c>
      <c r="J429" s="11">
        <f>ROUNDDOWN(IF(Table10[[#This Row],[Marketing Rep]]=0,0,_xlfn.XLOOKUP(Table10[[#This Row],[Marketing Rep]],Table12[Name],Table12[Commission %]))*Table10[[#This Row],[Ticket Count]],2)</f>
        <v>0</v>
      </c>
      <c r="K429" s="3" t="s">
        <v>2478</v>
      </c>
      <c r="L429" s="3" t="str">
        <f>_xlfn.XLOOKUP(Table10[[#This Row],[Serial '#]],Table5[Serial '#],Table5[Supplier],,,)</f>
        <v>GameCo</v>
      </c>
      <c r="M429" s="3" t="s">
        <v>580</v>
      </c>
      <c r="N429" s="9">
        <v>6320</v>
      </c>
      <c r="O429" s="36">
        <v>1</v>
      </c>
      <c r="P429" s="11">
        <v>6320</v>
      </c>
      <c r="Q429" s="11">
        <v>4745</v>
      </c>
      <c r="R429" s="11">
        <v>1575</v>
      </c>
      <c r="S429" s="11">
        <v>379</v>
      </c>
      <c r="T429" s="11" t="str">
        <f>_xlfn.XLOOKUP(Table10[[#This Row],[Charity Association]],Table14[Charity Name],Table14[Billing Style],,,)</f>
        <v>Flat Per Ticket</v>
      </c>
      <c r="U429" s="11">
        <v>410.8</v>
      </c>
      <c r="V429" s="15">
        <v>212</v>
      </c>
      <c r="W429" s="15">
        <v>198.8</v>
      </c>
      <c r="X429" s="11"/>
      <c r="Y429" s="69">
        <v>172</v>
      </c>
      <c r="Z429">
        <v>10067</v>
      </c>
      <c r="AA429" s="3">
        <f>IF(Table10[[#This Row],[Location Name]]=E428,AA428,AA428+1)</f>
        <v>1251</v>
      </c>
      <c r="AB429" s="33">
        <f>Table10[[#This Row],[Date]]+25</f>
        <v>45401</v>
      </c>
    </row>
    <row r="430" spans="1:28" ht="14.25" x14ac:dyDescent="0.45">
      <c r="A430" s="3">
        <v>422</v>
      </c>
      <c r="B43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30" s="33">
        <v>45376</v>
      </c>
      <c r="E430" s="3" t="s">
        <v>179</v>
      </c>
      <c r="F430" s="3">
        <f>_xlfn.XLOOKUP(Table10[[#This Row],[Location Name]],IBTP_Locations[Location Name],IBTP_Locations[Payee Name],"",,)</f>
        <v>0</v>
      </c>
      <c r="G430" s="3" t="s">
        <v>27</v>
      </c>
      <c r="H430" s="3" t="str">
        <f>_xlfn.XLOOKUP(Table10[[#This Row],[Location Name]],IBTP_Locations[Location Name],IBTP_Locations[Sales Rep],,,)</f>
        <v>Sarcyk, Neil</v>
      </c>
      <c r="I430" s="3">
        <f>_xlfn.XLOOKUP(Table10[[#This Row],[Location Name]],IBTP_Locations[Location Name],IBTP_Locations[Marketing Rep],,,)</f>
        <v>0</v>
      </c>
      <c r="J430" s="11">
        <f>ROUNDDOWN(IF(Table10[[#This Row],[Marketing Rep]]=0,0,_xlfn.XLOOKUP(Table10[[#This Row],[Marketing Rep]],Table12[Name],Table12[Commission %]))*Table10[[#This Row],[Ticket Count]],2)</f>
        <v>0</v>
      </c>
      <c r="K430" s="3" t="s">
        <v>2774</v>
      </c>
      <c r="L430" s="3" t="str">
        <f>_xlfn.XLOOKUP(Table10[[#This Row],[Serial '#]],Table5[Serial '#],Table5[Supplier],,,)</f>
        <v>GameCo</v>
      </c>
      <c r="M430" s="3" t="s">
        <v>3751</v>
      </c>
      <c r="N430" s="9">
        <v>6320</v>
      </c>
      <c r="O430" s="36">
        <v>1</v>
      </c>
      <c r="P430" s="11">
        <v>6320</v>
      </c>
      <c r="Q430" s="11">
        <v>4745</v>
      </c>
      <c r="R430" s="11">
        <v>1575</v>
      </c>
      <c r="S430" s="11">
        <v>379</v>
      </c>
      <c r="T430" s="11" t="str">
        <f>_xlfn.XLOOKUP(Table10[[#This Row],[Charity Association]],Table14[Charity Name],Table14[Billing Style],,,)</f>
        <v>Flat Per Ticket</v>
      </c>
      <c r="U430" s="11">
        <v>410.8</v>
      </c>
      <c r="V430" s="15">
        <v>212</v>
      </c>
      <c r="W430" s="15">
        <v>198.8</v>
      </c>
      <c r="X430" s="11"/>
      <c r="Y430" s="69">
        <v>172</v>
      </c>
      <c r="Z430">
        <v>10068</v>
      </c>
      <c r="AA430" s="3">
        <f>IF(Table10[[#This Row],[Location Name]]=E429,AA429,AA429+1)</f>
        <v>1251</v>
      </c>
      <c r="AB430" s="33">
        <f>Table10[[#This Row],[Date]]+25</f>
        <v>45401</v>
      </c>
    </row>
    <row r="431" spans="1:28" ht="14.25" x14ac:dyDescent="0.45">
      <c r="A431" s="3">
        <v>423</v>
      </c>
      <c r="B43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31" s="33">
        <v>45377</v>
      </c>
      <c r="E431" s="3" t="s">
        <v>70</v>
      </c>
      <c r="F431" s="3">
        <f>_xlfn.XLOOKUP(Table10[[#This Row],[Location Name]],IBTP_Locations[Location Name],IBTP_Locations[Payee Name],"",,)</f>
        <v>0</v>
      </c>
      <c r="G431" s="3" t="s">
        <v>20</v>
      </c>
      <c r="H431" s="3" t="str">
        <f>_xlfn.XLOOKUP(Table10[[#This Row],[Location Name]],IBTP_Locations[Location Name],IBTP_Locations[Sales Rep],,,)</f>
        <v>Sarcyk, Neil</v>
      </c>
      <c r="I431" s="3" t="str">
        <f>_xlfn.XLOOKUP(Table10[[#This Row],[Location Name]],IBTP_Locations[Location Name],IBTP_Locations[Marketing Rep],,,)</f>
        <v>M Comella Enterprises</v>
      </c>
      <c r="J431" s="11">
        <f>ROUNDDOWN(IF(Table10[[#This Row],[Marketing Rep]]=0,0,_xlfn.XLOOKUP(Table10[[#This Row],[Marketing Rep]],Table12[Name],Table12[Commission %]))*Table10[[#This Row],[Ticket Count]],2)</f>
        <v>94.8</v>
      </c>
      <c r="K431" s="3" t="s">
        <v>2777</v>
      </c>
      <c r="L431" s="3" t="str">
        <f>_xlfn.XLOOKUP(Table10[[#This Row],[Serial '#]],Table5[Serial '#],Table5[Supplier],,,)</f>
        <v>GameCo</v>
      </c>
      <c r="M431" s="3" t="s">
        <v>619</v>
      </c>
      <c r="N431" s="9">
        <v>6320</v>
      </c>
      <c r="O431" s="36">
        <v>1</v>
      </c>
      <c r="P431" s="11">
        <v>6320</v>
      </c>
      <c r="Q431" s="11">
        <v>4745</v>
      </c>
      <c r="R431" s="11">
        <v>1575</v>
      </c>
      <c r="S431" s="11">
        <v>379</v>
      </c>
      <c r="T431" s="11" t="str">
        <f>_xlfn.XLOOKUP(Table10[[#This Row],[Charity Association]],Table14[Charity Name],Table14[Billing Style],,,)</f>
        <v>Flat Per Ticket</v>
      </c>
      <c r="U431" s="11">
        <v>410.8</v>
      </c>
      <c r="V431" s="15">
        <v>212</v>
      </c>
      <c r="W431" s="15">
        <v>198.8</v>
      </c>
      <c r="X431" s="11"/>
      <c r="Y431" s="69">
        <v>9864</v>
      </c>
      <c r="Z431">
        <v>1153</v>
      </c>
      <c r="AA431" s="3">
        <f>IF(Table10[[#This Row],[Location Name]]=E430,AA430,AA430+1)</f>
        <v>1252</v>
      </c>
      <c r="AB431" s="33">
        <f>Table10[[#This Row],[Date]]+25</f>
        <v>45402</v>
      </c>
    </row>
    <row r="432" spans="1:28" ht="14.25" x14ac:dyDescent="0.45">
      <c r="A432" s="3">
        <v>424</v>
      </c>
      <c r="B43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32" s="33">
        <v>45377</v>
      </c>
      <c r="E432" s="3" t="s">
        <v>70</v>
      </c>
      <c r="F432" s="3">
        <f>_xlfn.XLOOKUP(Table10[[#This Row],[Location Name]],IBTP_Locations[Location Name],IBTP_Locations[Payee Name],"",,)</f>
        <v>0</v>
      </c>
      <c r="G432" s="3" t="s">
        <v>20</v>
      </c>
      <c r="H432" s="3" t="str">
        <f>_xlfn.XLOOKUP(Table10[[#This Row],[Location Name]],IBTP_Locations[Location Name],IBTP_Locations[Sales Rep],,,)</f>
        <v>Sarcyk, Neil</v>
      </c>
      <c r="I432" s="3" t="str">
        <f>_xlfn.XLOOKUP(Table10[[#This Row],[Location Name]],IBTP_Locations[Location Name],IBTP_Locations[Marketing Rep],,,)</f>
        <v>M Comella Enterprises</v>
      </c>
      <c r="J432" s="11">
        <f>ROUNDDOWN(IF(Table10[[#This Row],[Marketing Rep]]=0,0,_xlfn.XLOOKUP(Table10[[#This Row],[Marketing Rep]],Table12[Name],Table12[Commission %]))*Table10[[#This Row],[Ticket Count]],2)</f>
        <v>94.8</v>
      </c>
      <c r="K432" s="3" t="s">
        <v>2776</v>
      </c>
      <c r="L432" s="3" t="str">
        <f>_xlfn.XLOOKUP(Table10[[#This Row],[Serial '#]],Table5[Serial '#],Table5[Supplier],,,)</f>
        <v>GameCo</v>
      </c>
      <c r="M432" s="3" t="s">
        <v>630</v>
      </c>
      <c r="N432" s="9">
        <v>6320</v>
      </c>
      <c r="O432" s="36">
        <v>1</v>
      </c>
      <c r="P432" s="11">
        <v>6320</v>
      </c>
      <c r="Q432" s="11">
        <v>4745</v>
      </c>
      <c r="R432" s="11">
        <v>1575</v>
      </c>
      <c r="S432" s="11">
        <v>379</v>
      </c>
      <c r="T432" s="11" t="str">
        <f>_xlfn.XLOOKUP(Table10[[#This Row],[Charity Association]],Table14[Charity Name],Table14[Billing Style],,,)</f>
        <v>Flat Per Ticket</v>
      </c>
      <c r="U432" s="11">
        <v>410.8</v>
      </c>
      <c r="V432" s="15">
        <v>212</v>
      </c>
      <c r="W432" s="15">
        <v>198.8</v>
      </c>
      <c r="X432" s="11"/>
      <c r="Y432" s="69">
        <v>9864</v>
      </c>
      <c r="Z432">
        <v>1154</v>
      </c>
      <c r="AA432" s="3">
        <f>IF(Table10[[#This Row],[Location Name]]=E431,AA431,AA431+1)</f>
        <v>1252</v>
      </c>
      <c r="AB432" s="33">
        <f>Table10[[#This Row],[Date]]+25</f>
        <v>45402</v>
      </c>
    </row>
    <row r="433" spans="1:28" ht="14.25" x14ac:dyDescent="0.45">
      <c r="A433" s="3">
        <v>425</v>
      </c>
      <c r="B43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33" s="33">
        <v>45377</v>
      </c>
      <c r="E433" s="3" t="s">
        <v>79</v>
      </c>
      <c r="F433" s="3">
        <f>_xlfn.XLOOKUP(Table10[[#This Row],[Location Name]],IBTP_Locations[Location Name],IBTP_Locations[Payee Name],"",,)</f>
        <v>0</v>
      </c>
      <c r="G433" s="3" t="s">
        <v>20</v>
      </c>
      <c r="H433" s="3" t="str">
        <f>_xlfn.XLOOKUP(Table10[[#This Row],[Location Name]],IBTP_Locations[Location Name],IBTP_Locations[Sales Rep],,,)</f>
        <v>Sarcyk, Neil</v>
      </c>
      <c r="I433" s="3" t="str">
        <f>_xlfn.XLOOKUP(Table10[[#This Row],[Location Name]],IBTP_Locations[Location Name],IBTP_Locations[Marketing Rep],,,)</f>
        <v>M Comella Enterprises</v>
      </c>
      <c r="J433" s="11">
        <f>ROUNDDOWN(IF(Table10[[#This Row],[Marketing Rep]]=0,0,_xlfn.XLOOKUP(Table10[[#This Row],[Marketing Rep]],Table12[Name],Table12[Commission %]))*Table10[[#This Row],[Ticket Count]],2)</f>
        <v>94.8</v>
      </c>
      <c r="K433" s="3" t="s">
        <v>2775</v>
      </c>
      <c r="L433" s="3" t="str">
        <f>_xlfn.XLOOKUP(Table10[[#This Row],[Serial '#]],Table5[Serial '#],Table5[Supplier],,,)</f>
        <v>GameCo</v>
      </c>
      <c r="M433" s="3" t="s">
        <v>620</v>
      </c>
      <c r="N433" s="9">
        <v>6320</v>
      </c>
      <c r="O433" s="36">
        <v>1</v>
      </c>
      <c r="P433" s="11">
        <v>6320</v>
      </c>
      <c r="Q433" s="11">
        <v>4745</v>
      </c>
      <c r="R433" s="11">
        <v>1575</v>
      </c>
      <c r="S433" s="11">
        <v>379</v>
      </c>
      <c r="T433" s="11" t="str">
        <f>_xlfn.XLOOKUP(Table10[[#This Row],[Charity Association]],Table14[Charity Name],Table14[Billing Style],,,)</f>
        <v>Flat Per Ticket</v>
      </c>
      <c r="U433" s="11">
        <v>410.8</v>
      </c>
      <c r="V433" s="15">
        <v>212</v>
      </c>
      <c r="W433" s="15">
        <v>198.8</v>
      </c>
      <c r="X433" s="11"/>
      <c r="Y433" s="69">
        <v>8629</v>
      </c>
      <c r="Z433">
        <v>1155</v>
      </c>
      <c r="AA433" s="3">
        <f>IF(Table10[[#This Row],[Location Name]]=E432,AA432,AA432+1)</f>
        <v>1253</v>
      </c>
      <c r="AB433" s="33">
        <f>Table10[[#This Row],[Date]]+25</f>
        <v>45402</v>
      </c>
    </row>
    <row r="434" spans="1:28" ht="14.25" x14ac:dyDescent="0.45">
      <c r="A434" s="3">
        <v>426</v>
      </c>
      <c r="B43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34" s="33">
        <v>45377</v>
      </c>
      <c r="E434" s="3" t="s">
        <v>99</v>
      </c>
      <c r="F434" s="3">
        <f>_xlfn.XLOOKUP(Table10[[#This Row],[Location Name]],IBTP_Locations[Location Name],IBTP_Locations[Payee Name],"",,)</f>
        <v>0</v>
      </c>
      <c r="G434" s="3" t="s">
        <v>23</v>
      </c>
      <c r="H434" s="3" t="str">
        <f>_xlfn.XLOOKUP(Table10[[#This Row],[Location Name]],IBTP_Locations[Location Name],IBTP_Locations[Sales Rep],,,)</f>
        <v>Sarcyk, Neil</v>
      </c>
      <c r="I434" s="3">
        <f>_xlfn.XLOOKUP(Table10[[#This Row],[Location Name]],IBTP_Locations[Location Name],IBTP_Locations[Marketing Rep],,,)</f>
        <v>0</v>
      </c>
      <c r="J434" s="11">
        <f>ROUNDDOWN(IF(Table10[[#This Row],[Marketing Rep]]=0,0,_xlfn.XLOOKUP(Table10[[#This Row],[Marketing Rep]],Table12[Name],Table12[Commission %]))*Table10[[#This Row],[Ticket Count]],2)</f>
        <v>0</v>
      </c>
      <c r="K434" s="3" t="s">
        <v>2480</v>
      </c>
      <c r="L434" s="3" t="str">
        <f>_xlfn.XLOOKUP(Table10[[#This Row],[Serial '#]],Table5[Serial '#],Table5[Supplier],,,)</f>
        <v>GameCo</v>
      </c>
      <c r="M434" s="3" t="s">
        <v>349</v>
      </c>
      <c r="N434" s="9">
        <v>5520</v>
      </c>
      <c r="O434" s="36">
        <v>1</v>
      </c>
      <c r="P434" s="11">
        <v>5520</v>
      </c>
      <c r="Q434" s="11">
        <v>4560</v>
      </c>
      <c r="R434" s="11">
        <v>960</v>
      </c>
      <c r="S434" s="11">
        <v>331</v>
      </c>
      <c r="T434" s="11" t="str">
        <f>_xlfn.XLOOKUP(Table10[[#This Row],[Charity Association]],Table14[Charity Name],Table14[Billing Style],,,)</f>
        <v>Percentage</v>
      </c>
      <c r="U434" s="11">
        <v>337.2</v>
      </c>
      <c r="V434" s="15">
        <v>186</v>
      </c>
      <c r="W434" s="15">
        <v>96</v>
      </c>
      <c r="X434" s="11">
        <v>55.2</v>
      </c>
      <c r="Y434" s="69">
        <v>38690115</v>
      </c>
      <c r="Z434">
        <v>6682</v>
      </c>
      <c r="AA434" s="3">
        <f>IF(Table10[[#This Row],[Location Name]]=E433,AA433,AA433+1)</f>
        <v>1254</v>
      </c>
      <c r="AB434" s="33">
        <f>Table10[[#This Row],[Date]]+25</f>
        <v>45402</v>
      </c>
    </row>
    <row r="435" spans="1:28" ht="14.25" x14ac:dyDescent="0.45">
      <c r="A435" s="3">
        <v>427</v>
      </c>
      <c r="B43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35" s="33">
        <v>45377</v>
      </c>
      <c r="E435" s="3" t="s">
        <v>139</v>
      </c>
      <c r="F435" s="3">
        <f>_xlfn.XLOOKUP(Table10[[#This Row],[Location Name]],IBTP_Locations[Location Name],IBTP_Locations[Payee Name],"",,)</f>
        <v>0</v>
      </c>
      <c r="G435" s="3" t="s">
        <v>23</v>
      </c>
      <c r="H435" s="3" t="str">
        <f>_xlfn.XLOOKUP(Table10[[#This Row],[Location Name]],IBTP_Locations[Location Name],IBTP_Locations[Sales Rep],,,)</f>
        <v>Sarcyk, Neil</v>
      </c>
      <c r="I435" s="3" t="str">
        <f>_xlfn.XLOOKUP(Table10[[#This Row],[Location Name]],IBTP_Locations[Location Name],IBTP_Locations[Marketing Rep],,,)</f>
        <v>Greg Brown</v>
      </c>
      <c r="J435" s="11">
        <f>ROUNDDOWN(IF(Table10[[#This Row],[Marketing Rep]]=0,0,_xlfn.XLOOKUP(Table10[[#This Row],[Marketing Rep]],Table12[Name],Table12[Commission %]))*Table10[[#This Row],[Ticket Count]],2)</f>
        <v>80</v>
      </c>
      <c r="K435" s="3" t="s">
        <v>2726</v>
      </c>
      <c r="L435" s="3" t="str">
        <f>_xlfn.XLOOKUP(Table10[[#This Row],[Serial '#]],Table5[Serial '#],Table5[Supplier],,,)</f>
        <v>GameCo</v>
      </c>
      <c r="M435" s="3" t="s">
        <v>3752</v>
      </c>
      <c r="N435" s="9">
        <v>4000</v>
      </c>
      <c r="O435" s="36">
        <v>1</v>
      </c>
      <c r="P435" s="11">
        <v>4000</v>
      </c>
      <c r="Q435" s="11">
        <v>3102</v>
      </c>
      <c r="R435" s="11">
        <v>898</v>
      </c>
      <c r="S435" s="11">
        <v>240</v>
      </c>
      <c r="T435" s="11" t="str">
        <f>_xlfn.XLOOKUP(Table10[[#This Row],[Charity Association]],Table14[Charity Name],Table14[Billing Style],,,)</f>
        <v>Percentage</v>
      </c>
      <c r="U435" s="11">
        <v>264</v>
      </c>
      <c r="V435" s="15">
        <v>134</v>
      </c>
      <c r="W435" s="15">
        <v>90</v>
      </c>
      <c r="X435" s="11">
        <v>40</v>
      </c>
      <c r="Y435" s="69">
        <v>5068</v>
      </c>
      <c r="Z435">
        <v>6694</v>
      </c>
      <c r="AA435" s="3">
        <f>IF(Table10[[#This Row],[Location Name]]=E434,AA434,AA434+1)</f>
        <v>1255</v>
      </c>
      <c r="AB435" s="33">
        <f>Table10[[#This Row],[Date]]+25</f>
        <v>45402</v>
      </c>
    </row>
    <row r="436" spans="1:28" ht="14.25" x14ac:dyDescent="0.45">
      <c r="A436" s="3">
        <v>428</v>
      </c>
      <c r="B43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36" s="33">
        <v>45377</v>
      </c>
      <c r="E436" s="3" t="s">
        <v>139</v>
      </c>
      <c r="F436" s="3">
        <f>_xlfn.XLOOKUP(Table10[[#This Row],[Location Name]],IBTP_Locations[Location Name],IBTP_Locations[Payee Name],"",,)</f>
        <v>0</v>
      </c>
      <c r="G436" s="3" t="s">
        <v>23</v>
      </c>
      <c r="H436" s="3" t="str">
        <f>_xlfn.XLOOKUP(Table10[[#This Row],[Location Name]],IBTP_Locations[Location Name],IBTP_Locations[Sales Rep],,,)</f>
        <v>Sarcyk, Neil</v>
      </c>
      <c r="I436" s="3" t="str">
        <f>_xlfn.XLOOKUP(Table10[[#This Row],[Location Name]],IBTP_Locations[Location Name],IBTP_Locations[Marketing Rep],,,)</f>
        <v>Greg Brown</v>
      </c>
      <c r="J436" s="11">
        <f>ROUNDDOWN(IF(Table10[[#This Row],[Marketing Rep]]=0,0,_xlfn.XLOOKUP(Table10[[#This Row],[Marketing Rep]],Table12[Name],Table12[Commission %]))*Table10[[#This Row],[Ticket Count]],2)</f>
        <v>80</v>
      </c>
      <c r="K436" s="3" t="s">
        <v>2727</v>
      </c>
      <c r="L436" s="3" t="str">
        <f>_xlfn.XLOOKUP(Table10[[#This Row],[Serial '#]],Table5[Serial '#],Table5[Supplier],,,)</f>
        <v>GameCo</v>
      </c>
      <c r="M436" s="3" t="s">
        <v>629</v>
      </c>
      <c r="N436" s="9">
        <v>4000</v>
      </c>
      <c r="O436" s="36">
        <v>1</v>
      </c>
      <c r="P436" s="11">
        <v>4000</v>
      </c>
      <c r="Q436" s="11">
        <v>3102</v>
      </c>
      <c r="R436" s="11">
        <v>898</v>
      </c>
      <c r="S436" s="11">
        <v>240</v>
      </c>
      <c r="T436" s="11" t="str">
        <f>_xlfn.XLOOKUP(Table10[[#This Row],[Charity Association]],Table14[Charity Name],Table14[Billing Style],,,)</f>
        <v>Percentage</v>
      </c>
      <c r="U436" s="11">
        <v>264</v>
      </c>
      <c r="V436" s="15">
        <v>134</v>
      </c>
      <c r="W436" s="15">
        <v>90</v>
      </c>
      <c r="X436" s="11">
        <v>40</v>
      </c>
      <c r="Y436" s="69">
        <v>5068</v>
      </c>
      <c r="Z436">
        <v>6695</v>
      </c>
      <c r="AA436" s="3">
        <f>IF(Table10[[#This Row],[Location Name]]=E435,AA435,AA435+1)</f>
        <v>1255</v>
      </c>
      <c r="AB436" s="33">
        <f>Table10[[#This Row],[Date]]+25</f>
        <v>45402</v>
      </c>
    </row>
    <row r="437" spans="1:28" ht="14.25" x14ac:dyDescent="0.45">
      <c r="A437" s="3">
        <v>429</v>
      </c>
      <c r="B43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37" s="33">
        <v>45377</v>
      </c>
      <c r="E437" s="3" t="s">
        <v>217</v>
      </c>
      <c r="F437" s="3">
        <f>_xlfn.XLOOKUP(Table10[[#This Row],[Location Name]],IBTP_Locations[Location Name],IBTP_Locations[Payee Name],"",,)</f>
        <v>0</v>
      </c>
      <c r="G437" s="3" t="s">
        <v>23</v>
      </c>
      <c r="H437" s="3" t="str">
        <f>_xlfn.XLOOKUP(Table10[[#This Row],[Location Name]],IBTP_Locations[Location Name],IBTP_Locations[Sales Rep],,,)</f>
        <v>Sarcyk, Neil</v>
      </c>
      <c r="I437" s="3">
        <f>_xlfn.XLOOKUP(Table10[[#This Row],[Location Name]],IBTP_Locations[Location Name],IBTP_Locations[Marketing Rep],,,)</f>
        <v>0</v>
      </c>
      <c r="J437" s="11">
        <f>ROUNDDOWN(IF(Table10[[#This Row],[Marketing Rep]]=0,0,_xlfn.XLOOKUP(Table10[[#This Row],[Marketing Rep]],Table12[Name],Table12[Commission %]))*Table10[[#This Row],[Ticket Count]],2)</f>
        <v>0</v>
      </c>
      <c r="K437" s="3" t="s">
        <v>2729</v>
      </c>
      <c r="L437" s="3" t="str">
        <f>_xlfn.XLOOKUP(Table10[[#This Row],[Serial '#]],Table5[Serial '#],Table5[Supplier],,,)</f>
        <v>GameCo</v>
      </c>
      <c r="M437" s="3" t="s">
        <v>613</v>
      </c>
      <c r="N437" s="9">
        <v>4560</v>
      </c>
      <c r="O437" s="36">
        <v>1</v>
      </c>
      <c r="P437" s="11">
        <v>4560</v>
      </c>
      <c r="Q437" s="11">
        <v>3460</v>
      </c>
      <c r="R437" s="11">
        <v>1100</v>
      </c>
      <c r="S437" s="11">
        <v>273</v>
      </c>
      <c r="T437" s="11" t="str">
        <f>_xlfn.XLOOKUP(Table10[[#This Row],[Charity Association]],Table14[Charity Name],Table14[Billing Style],,,)</f>
        <v>Percentage</v>
      </c>
      <c r="U437" s="11">
        <v>301.60000000000002</v>
      </c>
      <c r="V437" s="15">
        <v>146</v>
      </c>
      <c r="W437" s="15">
        <v>110</v>
      </c>
      <c r="X437" s="11">
        <v>45.6</v>
      </c>
      <c r="Y437" s="69">
        <v>1010</v>
      </c>
      <c r="Z437">
        <v>6696</v>
      </c>
      <c r="AA437" s="3">
        <f>IF(Table10[[#This Row],[Location Name]]=E436,AA436,AA436+1)</f>
        <v>1256</v>
      </c>
      <c r="AB437" s="33">
        <f>Table10[[#This Row],[Date]]+25</f>
        <v>45402</v>
      </c>
    </row>
    <row r="438" spans="1:28" ht="14.25" x14ac:dyDescent="0.45">
      <c r="A438" s="3">
        <v>430</v>
      </c>
      <c r="B43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38" s="33">
        <v>45377</v>
      </c>
      <c r="E438" s="3" t="s">
        <v>163</v>
      </c>
      <c r="F438" s="3">
        <f>_xlfn.XLOOKUP(Table10[[#This Row],[Location Name]],IBTP_Locations[Location Name],IBTP_Locations[Payee Name],"",,)</f>
        <v>0</v>
      </c>
      <c r="G438" s="3" t="s">
        <v>23</v>
      </c>
      <c r="H438" s="3" t="str">
        <f>_xlfn.XLOOKUP(Table10[[#This Row],[Location Name]],IBTP_Locations[Location Name],IBTP_Locations[Sales Rep],,,)</f>
        <v>Sarcyk, Neil</v>
      </c>
      <c r="I438" s="3">
        <f>_xlfn.XLOOKUP(Table10[[#This Row],[Location Name]],IBTP_Locations[Location Name],IBTP_Locations[Marketing Rep],,,)</f>
        <v>0</v>
      </c>
      <c r="J438" s="11">
        <f>ROUNDDOWN(IF(Table10[[#This Row],[Marketing Rep]]=0,0,_xlfn.XLOOKUP(Table10[[#This Row],[Marketing Rep]],Table12[Name],Table12[Commission %]))*Table10[[#This Row],[Ticket Count]],2)</f>
        <v>0</v>
      </c>
      <c r="K438" s="3" t="s">
        <v>2728</v>
      </c>
      <c r="L438" s="3" t="str">
        <f>_xlfn.XLOOKUP(Table10[[#This Row],[Serial '#]],Table5[Serial '#],Table5[Supplier],,,)</f>
        <v>GameCo</v>
      </c>
      <c r="M438" s="3" t="s">
        <v>613</v>
      </c>
      <c r="N438" s="9">
        <v>4560</v>
      </c>
      <c r="O438" s="36">
        <v>1</v>
      </c>
      <c r="P438" s="11">
        <v>4560</v>
      </c>
      <c r="Q438" s="11">
        <v>3460</v>
      </c>
      <c r="R438" s="11">
        <v>1100</v>
      </c>
      <c r="S438" s="11">
        <v>273</v>
      </c>
      <c r="T438" s="11" t="str">
        <f>_xlfn.XLOOKUP(Table10[[#This Row],[Charity Association]],Table14[Charity Name],Table14[Billing Style],,,)</f>
        <v>Percentage</v>
      </c>
      <c r="U438" s="11">
        <v>301.60000000000002</v>
      </c>
      <c r="V438" s="15">
        <v>146</v>
      </c>
      <c r="W438" s="15">
        <v>110</v>
      </c>
      <c r="X438" s="11">
        <v>45.6</v>
      </c>
      <c r="Y438" s="69" t="s">
        <v>4036</v>
      </c>
      <c r="Z438">
        <v>6697</v>
      </c>
      <c r="AA438" s="3">
        <f>IF(Table10[[#This Row],[Location Name]]=E437,AA437,AA437+1)</f>
        <v>1257</v>
      </c>
      <c r="AB438" s="33">
        <f>Table10[[#This Row],[Date]]+25</f>
        <v>45402</v>
      </c>
    </row>
    <row r="439" spans="1:28" ht="14.25" x14ac:dyDescent="0.45">
      <c r="A439" s="3">
        <v>431</v>
      </c>
      <c r="B43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39" s="33">
        <v>45377</v>
      </c>
      <c r="E439" s="3" t="s">
        <v>163</v>
      </c>
      <c r="F439" s="3">
        <f>_xlfn.XLOOKUP(Table10[[#This Row],[Location Name]],IBTP_Locations[Location Name],IBTP_Locations[Payee Name],"",,)</f>
        <v>0</v>
      </c>
      <c r="G439" s="3" t="s">
        <v>23</v>
      </c>
      <c r="H439" s="3" t="str">
        <f>_xlfn.XLOOKUP(Table10[[#This Row],[Location Name]],IBTP_Locations[Location Name],IBTP_Locations[Sales Rep],,,)</f>
        <v>Sarcyk, Neil</v>
      </c>
      <c r="I439" s="3">
        <f>_xlfn.XLOOKUP(Table10[[#This Row],[Location Name]],IBTP_Locations[Location Name],IBTP_Locations[Marketing Rep],,,)</f>
        <v>0</v>
      </c>
      <c r="J439" s="11">
        <f>ROUNDDOWN(IF(Table10[[#This Row],[Marketing Rep]]=0,0,_xlfn.XLOOKUP(Table10[[#This Row],[Marketing Rep]],Table12[Name],Table12[Commission %]))*Table10[[#This Row],[Ticket Count]],2)</f>
        <v>0</v>
      </c>
      <c r="K439" s="3" t="s">
        <v>2481</v>
      </c>
      <c r="L439" s="3" t="str">
        <f>_xlfn.XLOOKUP(Table10[[#This Row],[Serial '#]],Table5[Serial '#],Table5[Supplier],,,)</f>
        <v>GameCo</v>
      </c>
      <c r="M439" s="3" t="s">
        <v>612</v>
      </c>
      <c r="N439" s="9">
        <v>4000</v>
      </c>
      <c r="O439" s="36">
        <v>1</v>
      </c>
      <c r="P439" s="11">
        <v>4000</v>
      </c>
      <c r="Q439" s="11">
        <v>3000</v>
      </c>
      <c r="R439" s="11">
        <v>1000</v>
      </c>
      <c r="S439" s="11">
        <v>240</v>
      </c>
      <c r="T439" s="11" t="str">
        <f>_xlfn.XLOOKUP(Table10[[#This Row],[Charity Association]],Table14[Charity Name],Table14[Billing Style],,,)</f>
        <v>Percentage</v>
      </c>
      <c r="U439" s="11">
        <v>352</v>
      </c>
      <c r="V439" s="15">
        <v>212</v>
      </c>
      <c r="W439" s="15">
        <v>100</v>
      </c>
      <c r="X439" s="11">
        <v>40</v>
      </c>
      <c r="Y439" s="69" t="s">
        <v>4036</v>
      </c>
      <c r="Z439">
        <v>6698</v>
      </c>
      <c r="AA439" s="3">
        <f>IF(Table10[[#This Row],[Location Name]]=E438,AA438,AA438+1)</f>
        <v>1257</v>
      </c>
      <c r="AB439" s="33">
        <f>Table10[[#This Row],[Date]]+25</f>
        <v>45402</v>
      </c>
    </row>
    <row r="440" spans="1:28" ht="14.25" x14ac:dyDescent="0.45">
      <c r="A440" s="3">
        <v>432</v>
      </c>
      <c r="B44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40" s="33">
        <v>45378</v>
      </c>
      <c r="E440" s="3" t="s">
        <v>133</v>
      </c>
      <c r="F440" s="3">
        <f>_xlfn.XLOOKUP(Table10[[#This Row],[Location Name]],IBTP_Locations[Location Name],IBTP_Locations[Payee Name],"",,)</f>
        <v>0</v>
      </c>
      <c r="G440" s="3" t="s">
        <v>20</v>
      </c>
      <c r="H440" s="3" t="str">
        <f>_xlfn.XLOOKUP(Table10[[#This Row],[Location Name]],IBTP_Locations[Location Name],IBTP_Locations[Sales Rep],,,)</f>
        <v>Sarcyk, Neil</v>
      </c>
      <c r="I440" s="3" t="str">
        <f>_xlfn.XLOOKUP(Table10[[#This Row],[Location Name]],IBTP_Locations[Location Name],IBTP_Locations[Marketing Rep],,,)</f>
        <v>M Comella Enterprises</v>
      </c>
      <c r="J440" s="11">
        <f>ROUNDDOWN(IF(Table10[[#This Row],[Marketing Rep]]=0,0,_xlfn.XLOOKUP(Table10[[#This Row],[Marketing Rep]],Table12[Name],Table12[Commission %]))*Table10[[#This Row],[Ticket Count]],2)</f>
        <v>82.8</v>
      </c>
      <c r="K440" s="3" t="s">
        <v>2483</v>
      </c>
      <c r="L440" s="3" t="str">
        <f>_xlfn.XLOOKUP(Table10[[#This Row],[Serial '#]],Table5[Serial '#],Table5[Supplier],,,)</f>
        <v>GameCo</v>
      </c>
      <c r="M440" s="3" t="s">
        <v>349</v>
      </c>
      <c r="N440" s="9">
        <v>5520</v>
      </c>
      <c r="O440" s="36">
        <v>1</v>
      </c>
      <c r="P440" s="11">
        <v>5520</v>
      </c>
      <c r="Q440" s="11">
        <v>4560</v>
      </c>
      <c r="R440" s="11">
        <v>960</v>
      </c>
      <c r="S440" s="11">
        <v>331</v>
      </c>
      <c r="T440" s="11" t="str">
        <f>_xlfn.XLOOKUP(Table10[[#This Row],[Charity Association]],Table14[Charity Name],Table14[Billing Style],,,)</f>
        <v>Flat Per Ticket</v>
      </c>
      <c r="U440" s="11">
        <v>358.8</v>
      </c>
      <c r="V440" s="15">
        <v>186</v>
      </c>
      <c r="W440" s="15">
        <v>172.8</v>
      </c>
      <c r="X440" s="11"/>
      <c r="Y440" s="69">
        <v>3364</v>
      </c>
      <c r="Z440">
        <v>1150</v>
      </c>
      <c r="AA440" s="3">
        <f>IF(Table10[[#This Row],[Location Name]]=E439,AA439,AA439+1)</f>
        <v>1258</v>
      </c>
      <c r="AB440" s="33">
        <f>Table10[[#This Row],[Date]]+25</f>
        <v>45403</v>
      </c>
    </row>
    <row r="441" spans="1:28" ht="14.25" x14ac:dyDescent="0.45">
      <c r="A441" s="3">
        <v>433</v>
      </c>
      <c r="B44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41" s="33">
        <v>45378</v>
      </c>
      <c r="E441" s="3" t="s">
        <v>72</v>
      </c>
      <c r="F441" s="3">
        <f>_xlfn.XLOOKUP(Table10[[#This Row],[Location Name]],IBTP_Locations[Location Name],IBTP_Locations[Payee Name],"",,)</f>
        <v>0</v>
      </c>
      <c r="G441" s="3" t="s">
        <v>21</v>
      </c>
      <c r="H441" s="3" t="str">
        <f>_xlfn.XLOOKUP(Table10[[#This Row],[Location Name]],IBTP_Locations[Location Name],IBTP_Locations[Sales Rep],,,)</f>
        <v>Sarcyk, Neil</v>
      </c>
      <c r="I441" s="3" t="str">
        <f>_xlfn.XLOOKUP(Table10[[#This Row],[Location Name]],IBTP_Locations[Location Name],IBTP_Locations[Marketing Rep],,,)</f>
        <v>Combros</v>
      </c>
      <c r="J441" s="11">
        <f>ROUNDDOWN(IF(Table10[[#This Row],[Marketing Rep]]=0,0,_xlfn.XLOOKUP(Table10[[#This Row],[Marketing Rep]],Table12[Name],Table12[Commission %]))*Table10[[#This Row],[Ticket Count]],2)</f>
        <v>82.8</v>
      </c>
      <c r="K441" s="3" t="s">
        <v>2482</v>
      </c>
      <c r="L441" s="3" t="str">
        <f>_xlfn.XLOOKUP(Table10[[#This Row],[Serial '#]],Table5[Serial '#],Table5[Supplier],,,)</f>
        <v>GameCo</v>
      </c>
      <c r="M441" s="3" t="s">
        <v>349</v>
      </c>
      <c r="N441" s="9">
        <v>5520</v>
      </c>
      <c r="O441" s="36">
        <v>1</v>
      </c>
      <c r="P441" s="11">
        <v>5520</v>
      </c>
      <c r="Q441" s="11">
        <v>4560</v>
      </c>
      <c r="R441" s="11">
        <v>960</v>
      </c>
      <c r="S441" s="11">
        <v>331</v>
      </c>
      <c r="T441" s="11" t="str">
        <f>_xlfn.XLOOKUP(Table10[[#This Row],[Charity Association]],Table14[Charity Name],Table14[Billing Style],,,)</f>
        <v>Flat Per Ticket</v>
      </c>
      <c r="U441" s="11">
        <v>358.8</v>
      </c>
      <c r="V441" s="15">
        <v>186</v>
      </c>
      <c r="W441" s="15">
        <v>172.8</v>
      </c>
      <c r="X441" s="11"/>
      <c r="Y441" s="69">
        <v>2944</v>
      </c>
      <c r="Z441">
        <v>8427</v>
      </c>
      <c r="AA441" s="3">
        <f>IF(Table10[[#This Row],[Location Name]]=E440,AA440,AA440+1)</f>
        <v>1259</v>
      </c>
      <c r="AB441" s="33">
        <f>Table10[[#This Row],[Date]]+25</f>
        <v>45403</v>
      </c>
    </row>
    <row r="442" spans="1:28" ht="14.25" x14ac:dyDescent="0.45">
      <c r="A442" s="3">
        <v>434</v>
      </c>
      <c r="B44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42" s="33">
        <v>45378</v>
      </c>
      <c r="E442" s="3" t="s">
        <v>171</v>
      </c>
      <c r="F442" s="3">
        <f>_xlfn.XLOOKUP(Table10[[#This Row],[Location Name]],IBTP_Locations[Location Name],IBTP_Locations[Payee Name],"",,)</f>
        <v>0</v>
      </c>
      <c r="G442" s="3" t="s">
        <v>21</v>
      </c>
      <c r="H442" s="3" t="str">
        <f>_xlfn.XLOOKUP(Table10[[#This Row],[Location Name]],IBTP_Locations[Location Name],IBTP_Locations[Sales Rep],,,)</f>
        <v>Sarcyk, Neil</v>
      </c>
      <c r="I442" s="3">
        <f>_xlfn.XLOOKUP(Table10[[#This Row],[Location Name]],IBTP_Locations[Location Name],IBTP_Locations[Marketing Rep],,,)</f>
        <v>0</v>
      </c>
      <c r="J442" s="11">
        <f>ROUNDDOWN(IF(Table10[[#This Row],[Marketing Rep]]=0,0,_xlfn.XLOOKUP(Table10[[#This Row],[Marketing Rep]],Table12[Name],Table12[Commission %]))*Table10[[#This Row],[Ticket Count]],2)</f>
        <v>0</v>
      </c>
      <c r="K442" s="3">
        <v>500114</v>
      </c>
      <c r="L442" s="3" t="str">
        <f>_xlfn.XLOOKUP(Table10[[#This Row],[Serial '#]],Table5[Serial '#],Table5[Supplier],,,)</f>
        <v>GameCo</v>
      </c>
      <c r="M442" s="3" t="s">
        <v>637</v>
      </c>
      <c r="N442" s="9">
        <v>4000</v>
      </c>
      <c r="O442" s="36">
        <v>1</v>
      </c>
      <c r="P442" s="11">
        <v>4000</v>
      </c>
      <c r="Q442" s="11">
        <v>3097</v>
      </c>
      <c r="R442" s="11">
        <v>903</v>
      </c>
      <c r="S442" s="11">
        <v>240</v>
      </c>
      <c r="T442" s="11" t="str">
        <f>_xlfn.XLOOKUP(Table10[[#This Row],[Charity Association]],Table14[Charity Name],Table14[Billing Style],,,)</f>
        <v>Flat Per Ticket</v>
      </c>
      <c r="U442" s="11">
        <v>260</v>
      </c>
      <c r="V442" s="15">
        <v>149</v>
      </c>
      <c r="W442" s="15">
        <v>111</v>
      </c>
      <c r="X442" s="11"/>
      <c r="Y442" s="69">
        <v>38698441</v>
      </c>
      <c r="Z442">
        <v>8428</v>
      </c>
      <c r="AA442" s="3">
        <f>IF(Table10[[#This Row],[Location Name]]=E441,AA441,AA441+1)</f>
        <v>1260</v>
      </c>
      <c r="AB442" s="33">
        <f>Table10[[#This Row],[Date]]+25</f>
        <v>45403</v>
      </c>
    </row>
    <row r="443" spans="1:28" ht="14.25" x14ac:dyDescent="0.45">
      <c r="A443" s="3">
        <v>435</v>
      </c>
      <c r="B44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43" s="33">
        <v>45378</v>
      </c>
      <c r="E443" s="3" t="s">
        <v>171</v>
      </c>
      <c r="F443" s="3">
        <f>_xlfn.XLOOKUP(Table10[[#This Row],[Location Name]],IBTP_Locations[Location Name],IBTP_Locations[Payee Name],"",,)</f>
        <v>0</v>
      </c>
      <c r="G443" s="3" t="s">
        <v>21</v>
      </c>
      <c r="H443" s="3" t="str">
        <f>_xlfn.XLOOKUP(Table10[[#This Row],[Location Name]],IBTP_Locations[Location Name],IBTP_Locations[Sales Rep],,,)</f>
        <v>Sarcyk, Neil</v>
      </c>
      <c r="I443" s="3">
        <f>_xlfn.XLOOKUP(Table10[[#This Row],[Location Name]],IBTP_Locations[Location Name],IBTP_Locations[Marketing Rep],,,)</f>
        <v>0</v>
      </c>
      <c r="J443" s="11">
        <f>ROUNDDOWN(IF(Table10[[#This Row],[Marketing Rep]]=0,0,_xlfn.XLOOKUP(Table10[[#This Row],[Marketing Rep]],Table12[Name],Table12[Commission %]))*Table10[[#This Row],[Ticket Count]],2)</f>
        <v>0</v>
      </c>
      <c r="K443" s="3">
        <v>500092</v>
      </c>
      <c r="L443" s="3" t="str">
        <f>_xlfn.XLOOKUP(Table10[[#This Row],[Serial '#]],Table5[Serial '#],Table5[Supplier],,,)</f>
        <v>GameCo</v>
      </c>
      <c r="M443" s="3" t="s">
        <v>636</v>
      </c>
      <c r="N443" s="9">
        <v>4000</v>
      </c>
      <c r="O443" s="36">
        <v>1</v>
      </c>
      <c r="P443" s="11">
        <v>4000</v>
      </c>
      <c r="Q443" s="11">
        <v>3097</v>
      </c>
      <c r="R443" s="11">
        <v>903</v>
      </c>
      <c r="S443" s="11">
        <v>240</v>
      </c>
      <c r="T443" s="11" t="str">
        <f>_xlfn.XLOOKUP(Table10[[#This Row],[Charity Association]],Table14[Charity Name],Table14[Billing Style],,,)</f>
        <v>Flat Per Ticket</v>
      </c>
      <c r="U443" s="11">
        <v>260</v>
      </c>
      <c r="V443" s="15">
        <v>149</v>
      </c>
      <c r="W443" s="15">
        <v>111</v>
      </c>
      <c r="X443" s="11"/>
      <c r="Y443" s="69">
        <v>38698440</v>
      </c>
      <c r="Z443">
        <v>8429</v>
      </c>
      <c r="AA443" s="3">
        <f>IF(Table10[[#This Row],[Location Name]]=E442,AA442,AA442+1)</f>
        <v>1260</v>
      </c>
      <c r="AB443" s="33">
        <f>Table10[[#This Row],[Date]]+25</f>
        <v>45403</v>
      </c>
    </row>
    <row r="444" spans="1:28" ht="14.25" x14ac:dyDescent="0.45">
      <c r="A444" s="3">
        <v>436</v>
      </c>
      <c r="B44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44" s="33">
        <v>45379</v>
      </c>
      <c r="E444" s="3" t="s">
        <v>131</v>
      </c>
      <c r="F444" s="3">
        <f>_xlfn.XLOOKUP(Table10[[#This Row],[Location Name]],IBTP_Locations[Location Name],IBTP_Locations[Payee Name],"",,)</f>
        <v>0</v>
      </c>
      <c r="G444" s="3" t="s">
        <v>23</v>
      </c>
      <c r="H444" s="3" t="str">
        <f>_xlfn.XLOOKUP(Table10[[#This Row],[Location Name]],IBTP_Locations[Location Name],IBTP_Locations[Sales Rep],,,)</f>
        <v>Sarcyk, Neil</v>
      </c>
      <c r="I444" s="3">
        <f>_xlfn.XLOOKUP(Table10[[#This Row],[Location Name]],IBTP_Locations[Location Name],IBTP_Locations[Marketing Rep],,,)</f>
        <v>0</v>
      </c>
      <c r="J444" s="11">
        <f>ROUNDDOWN(IF(Table10[[#This Row],[Marketing Rep]]=0,0,_xlfn.XLOOKUP(Table10[[#This Row],[Marketing Rep]],Table12[Name],Table12[Commission %]))*Table10[[#This Row],[Ticket Count]],2)</f>
        <v>0</v>
      </c>
      <c r="K444" s="3" t="s">
        <v>2730</v>
      </c>
      <c r="L444" s="3" t="str">
        <f>_xlfn.XLOOKUP(Table10[[#This Row],[Serial '#]],Table5[Serial '#],Table5[Supplier],,,)</f>
        <v>GameCo</v>
      </c>
      <c r="M444" s="3" t="s">
        <v>629</v>
      </c>
      <c r="N444" s="9">
        <v>4000</v>
      </c>
      <c r="O444" s="36">
        <v>1</v>
      </c>
      <c r="P444" s="11">
        <v>4000</v>
      </c>
      <c r="Q444" s="11">
        <v>3002</v>
      </c>
      <c r="R444" s="11">
        <v>998</v>
      </c>
      <c r="S444" s="11">
        <v>240</v>
      </c>
      <c r="T444" s="11" t="str">
        <f>_xlfn.XLOOKUP(Table10[[#This Row],[Charity Association]],Table14[Charity Name],Table14[Billing Style],,,)</f>
        <v>Percentage</v>
      </c>
      <c r="U444" s="11">
        <v>274</v>
      </c>
      <c r="V444" s="15">
        <v>134</v>
      </c>
      <c r="W444" s="15">
        <v>100</v>
      </c>
      <c r="X444" s="11">
        <v>40</v>
      </c>
      <c r="Y444" s="69">
        <v>3006</v>
      </c>
      <c r="Z444">
        <v>6699</v>
      </c>
      <c r="AA444" s="3">
        <f>IF(Table10[[#This Row],[Location Name]]=E443,AA443,AA443+1)</f>
        <v>1261</v>
      </c>
      <c r="AB444" s="33">
        <f>Table10[[#This Row],[Date]]+25</f>
        <v>45404</v>
      </c>
    </row>
    <row r="445" spans="1:28" ht="14.25" x14ac:dyDescent="0.45">
      <c r="A445" s="3">
        <v>437</v>
      </c>
      <c r="B44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45" s="33">
        <v>45379</v>
      </c>
      <c r="E445" s="3" t="s">
        <v>131</v>
      </c>
      <c r="F445" s="3">
        <f>_xlfn.XLOOKUP(Table10[[#This Row],[Location Name]],IBTP_Locations[Location Name],IBTP_Locations[Payee Name],"",,)</f>
        <v>0</v>
      </c>
      <c r="G445" s="3" t="s">
        <v>23</v>
      </c>
      <c r="H445" s="3" t="str">
        <f>_xlfn.XLOOKUP(Table10[[#This Row],[Location Name]],IBTP_Locations[Location Name],IBTP_Locations[Sales Rep],,,)</f>
        <v>Sarcyk, Neil</v>
      </c>
      <c r="I445" s="3">
        <f>_xlfn.XLOOKUP(Table10[[#This Row],[Location Name]],IBTP_Locations[Location Name],IBTP_Locations[Marketing Rep],,,)</f>
        <v>0</v>
      </c>
      <c r="J445" s="11">
        <f>ROUNDDOWN(IF(Table10[[#This Row],[Marketing Rep]]=0,0,_xlfn.XLOOKUP(Table10[[#This Row],[Marketing Rep]],Table12[Name],Table12[Commission %]))*Table10[[#This Row],[Ticket Count]],2)</f>
        <v>0</v>
      </c>
      <c r="K445" s="3" t="s">
        <v>2561</v>
      </c>
      <c r="L445" s="3" t="str">
        <f>_xlfn.XLOOKUP(Table10[[#This Row],[Serial '#]],Table5[Serial '#],Table5[Supplier],,,)</f>
        <v>GameCo</v>
      </c>
      <c r="M445" s="3" t="s">
        <v>565</v>
      </c>
      <c r="N445" s="9">
        <v>4000</v>
      </c>
      <c r="O445" s="36">
        <v>1</v>
      </c>
      <c r="P445" s="11">
        <v>4000</v>
      </c>
      <c r="Q445" s="11">
        <v>3002</v>
      </c>
      <c r="R445" s="11">
        <v>998</v>
      </c>
      <c r="S445" s="11">
        <v>240</v>
      </c>
      <c r="T445" s="11" t="str">
        <f>_xlfn.XLOOKUP(Table10[[#This Row],[Charity Association]],Table14[Charity Name],Table14[Billing Style],,,)</f>
        <v>Percentage</v>
      </c>
      <c r="U445" s="11">
        <v>274</v>
      </c>
      <c r="V445" s="15">
        <v>134</v>
      </c>
      <c r="W445" s="15">
        <v>100</v>
      </c>
      <c r="X445" s="11">
        <v>40</v>
      </c>
      <c r="Y445" s="69">
        <v>3006</v>
      </c>
      <c r="Z445">
        <v>6700</v>
      </c>
      <c r="AA445" s="3">
        <f>IF(Table10[[#This Row],[Location Name]]=E444,AA444,AA444+1)</f>
        <v>1261</v>
      </c>
      <c r="AB445" s="33">
        <f>Table10[[#This Row],[Date]]+25</f>
        <v>45404</v>
      </c>
    </row>
    <row r="446" spans="1:28" ht="14.25" x14ac:dyDescent="0.45">
      <c r="A446" s="3">
        <v>438</v>
      </c>
      <c r="B44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46" s="33">
        <v>45379</v>
      </c>
      <c r="E446" s="3" t="s">
        <v>131</v>
      </c>
      <c r="F446" s="3">
        <f>_xlfn.XLOOKUP(Table10[[#This Row],[Location Name]],IBTP_Locations[Location Name],IBTP_Locations[Payee Name],"",,)</f>
        <v>0</v>
      </c>
      <c r="G446" s="3" t="s">
        <v>23</v>
      </c>
      <c r="H446" s="3" t="str">
        <f>_xlfn.XLOOKUP(Table10[[#This Row],[Location Name]],IBTP_Locations[Location Name],IBTP_Locations[Sales Rep],,,)</f>
        <v>Sarcyk, Neil</v>
      </c>
      <c r="I446" s="3">
        <f>_xlfn.XLOOKUP(Table10[[#This Row],[Location Name]],IBTP_Locations[Location Name],IBTP_Locations[Marketing Rep],,,)</f>
        <v>0</v>
      </c>
      <c r="J446" s="11">
        <f>ROUNDDOWN(IF(Table10[[#This Row],[Marketing Rep]]=0,0,_xlfn.XLOOKUP(Table10[[#This Row],[Marketing Rep]],Table12[Name],Table12[Commission %]))*Table10[[#This Row],[Ticket Count]],2)</f>
        <v>0</v>
      </c>
      <c r="K446" s="3" t="s">
        <v>2491</v>
      </c>
      <c r="L446" s="3" t="str">
        <f>_xlfn.XLOOKUP(Table10[[#This Row],[Serial '#]],Table5[Serial '#],Table5[Supplier],,,)</f>
        <v>GameCo</v>
      </c>
      <c r="M446" s="3" t="s">
        <v>349</v>
      </c>
      <c r="N446" s="9">
        <v>5520</v>
      </c>
      <c r="O446" s="36">
        <v>1</v>
      </c>
      <c r="P446" s="11">
        <v>5520</v>
      </c>
      <c r="Q446" s="11">
        <v>4560</v>
      </c>
      <c r="R446" s="11">
        <v>960</v>
      </c>
      <c r="S446" s="11">
        <v>331</v>
      </c>
      <c r="T446" s="11" t="str">
        <f>_xlfn.XLOOKUP(Table10[[#This Row],[Charity Association]],Table14[Charity Name],Table14[Billing Style],,,)</f>
        <v>Percentage</v>
      </c>
      <c r="U446" s="11">
        <v>337.2</v>
      </c>
      <c r="V446" s="15">
        <v>186</v>
      </c>
      <c r="W446" s="15">
        <v>96</v>
      </c>
      <c r="X446" s="11">
        <v>55.2</v>
      </c>
      <c r="Y446" s="69">
        <v>3006</v>
      </c>
      <c r="Z446">
        <v>6701</v>
      </c>
      <c r="AA446" s="3">
        <f>IF(Table10[[#This Row],[Location Name]]=E445,AA445,AA445+1)</f>
        <v>1261</v>
      </c>
      <c r="AB446" s="33">
        <f>Table10[[#This Row],[Date]]+25</f>
        <v>45404</v>
      </c>
    </row>
    <row r="447" spans="1:28" ht="14.25" x14ac:dyDescent="0.45">
      <c r="A447" s="3">
        <v>439</v>
      </c>
      <c r="B44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47" s="33">
        <v>45379</v>
      </c>
      <c r="E447" s="3" t="s">
        <v>89</v>
      </c>
      <c r="F447" s="3">
        <f>_xlfn.XLOOKUP(Table10[[#This Row],[Location Name]],IBTP_Locations[Location Name],IBTP_Locations[Payee Name],"",,)</f>
        <v>0</v>
      </c>
      <c r="G447" s="3" t="s">
        <v>23</v>
      </c>
      <c r="H447" s="3" t="str">
        <f>_xlfn.XLOOKUP(Table10[[#This Row],[Location Name]],IBTP_Locations[Location Name],IBTP_Locations[Sales Rep],,,)</f>
        <v>Sarcyk, Neil</v>
      </c>
      <c r="I447" s="3" t="str">
        <f>_xlfn.XLOOKUP(Table10[[#This Row],[Location Name]],IBTP_Locations[Location Name],IBTP_Locations[Marketing Rep],,,)</f>
        <v>Combros</v>
      </c>
      <c r="J447" s="11">
        <f>ROUNDDOWN(IF(Table10[[#This Row],[Marketing Rep]]=0,0,_xlfn.XLOOKUP(Table10[[#This Row],[Marketing Rep]],Table12[Name],Table12[Commission %]))*Table10[[#This Row],[Ticket Count]],2)</f>
        <v>82.8</v>
      </c>
      <c r="K447" s="3" t="s">
        <v>2486</v>
      </c>
      <c r="L447" s="3" t="str">
        <f>_xlfn.XLOOKUP(Table10[[#This Row],[Serial '#]],Table5[Serial '#],Table5[Supplier],,,)</f>
        <v>GameCo</v>
      </c>
      <c r="M447" s="3" t="s">
        <v>349</v>
      </c>
      <c r="N447" s="9">
        <v>5520</v>
      </c>
      <c r="O447" s="36">
        <v>1</v>
      </c>
      <c r="P447" s="11">
        <v>5520</v>
      </c>
      <c r="Q447" s="11">
        <v>4560</v>
      </c>
      <c r="R447" s="11">
        <v>960</v>
      </c>
      <c r="S447" s="11">
        <v>331</v>
      </c>
      <c r="T447" s="11" t="str">
        <f>_xlfn.XLOOKUP(Table10[[#This Row],[Charity Association]],Table14[Charity Name],Table14[Billing Style],,,)</f>
        <v>Percentage</v>
      </c>
      <c r="U447" s="11">
        <v>337.2</v>
      </c>
      <c r="V447" s="15">
        <v>186</v>
      </c>
      <c r="W447" s="15">
        <v>96</v>
      </c>
      <c r="X447" s="11">
        <v>55.2</v>
      </c>
      <c r="Y447" s="69">
        <v>38703827</v>
      </c>
      <c r="Z447">
        <v>6702</v>
      </c>
      <c r="AA447" s="3">
        <f>IF(Table10[[#This Row],[Location Name]]=E446,AA446,AA446+1)</f>
        <v>1262</v>
      </c>
      <c r="AB447" s="33">
        <f>Table10[[#This Row],[Date]]+25</f>
        <v>45404</v>
      </c>
    </row>
    <row r="448" spans="1:28" ht="14.25" x14ac:dyDescent="0.45">
      <c r="A448" s="3">
        <v>440</v>
      </c>
      <c r="B44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48" s="33">
        <v>45379</v>
      </c>
      <c r="E448" s="3" t="s">
        <v>101</v>
      </c>
      <c r="F448" s="3">
        <f>_xlfn.XLOOKUP(Table10[[#This Row],[Location Name]],IBTP_Locations[Location Name],IBTP_Locations[Payee Name],"",,)</f>
        <v>0</v>
      </c>
      <c r="G448" s="3" t="s">
        <v>23</v>
      </c>
      <c r="H448" s="3" t="str">
        <f>_xlfn.XLOOKUP(Table10[[#This Row],[Location Name]],IBTP_Locations[Location Name],IBTP_Locations[Sales Rep],,,)</f>
        <v>Sarcyk, Neil</v>
      </c>
      <c r="I448" s="3">
        <f>_xlfn.XLOOKUP(Table10[[#This Row],[Location Name]],IBTP_Locations[Location Name],IBTP_Locations[Marketing Rep],,,)</f>
        <v>0</v>
      </c>
      <c r="J448" s="11">
        <f>ROUNDDOWN(IF(Table10[[#This Row],[Marketing Rep]]=0,0,_xlfn.XLOOKUP(Table10[[#This Row],[Marketing Rep]],Table12[Name],Table12[Commission %]))*Table10[[#This Row],[Ticket Count]],2)</f>
        <v>0</v>
      </c>
      <c r="K448" s="3" t="s">
        <v>2493</v>
      </c>
      <c r="L448" s="3" t="str">
        <f>_xlfn.XLOOKUP(Table10[[#This Row],[Serial '#]],Table5[Serial '#],Table5[Supplier],,,)</f>
        <v>GameCo</v>
      </c>
      <c r="M448" s="3" t="s">
        <v>3746</v>
      </c>
      <c r="N448" s="9">
        <v>6320</v>
      </c>
      <c r="O448" s="36">
        <v>1</v>
      </c>
      <c r="P448" s="11">
        <v>6320</v>
      </c>
      <c r="Q448" s="11">
        <v>4745</v>
      </c>
      <c r="R448" s="11">
        <v>1575</v>
      </c>
      <c r="S448" s="11">
        <v>379</v>
      </c>
      <c r="T448" s="11" t="str">
        <f>_xlfn.XLOOKUP(Table10[[#This Row],[Charity Association]],Table14[Charity Name],Table14[Billing Style],,,)</f>
        <v>Percentage</v>
      </c>
      <c r="U448" s="11">
        <v>433.2</v>
      </c>
      <c r="V448" s="15">
        <v>212</v>
      </c>
      <c r="W448" s="15">
        <v>158</v>
      </c>
      <c r="X448" s="11">
        <v>63.2</v>
      </c>
      <c r="Y448" s="69" t="s">
        <v>4035</v>
      </c>
      <c r="Z448">
        <v>6703</v>
      </c>
      <c r="AA448" s="3">
        <f>IF(Table10[[#This Row],[Location Name]]=E447,AA447,AA447+1)</f>
        <v>1263</v>
      </c>
      <c r="AB448" s="33">
        <f>Table10[[#This Row],[Date]]+25</f>
        <v>45404</v>
      </c>
    </row>
    <row r="449" spans="1:28" ht="14.25" x14ac:dyDescent="0.45">
      <c r="A449" s="3">
        <v>441</v>
      </c>
      <c r="B44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49" s="33">
        <v>45379</v>
      </c>
      <c r="E449" s="3" t="s">
        <v>101</v>
      </c>
      <c r="F449" s="3">
        <f>_xlfn.XLOOKUP(Table10[[#This Row],[Location Name]],IBTP_Locations[Location Name],IBTP_Locations[Payee Name],"",,)</f>
        <v>0</v>
      </c>
      <c r="G449" s="3" t="s">
        <v>23</v>
      </c>
      <c r="H449" s="3" t="str">
        <f>_xlfn.XLOOKUP(Table10[[#This Row],[Location Name]],IBTP_Locations[Location Name],IBTP_Locations[Sales Rep],,,)</f>
        <v>Sarcyk, Neil</v>
      </c>
      <c r="I449" s="3">
        <f>_xlfn.XLOOKUP(Table10[[#This Row],[Location Name]],IBTP_Locations[Location Name],IBTP_Locations[Marketing Rep],,,)</f>
        <v>0</v>
      </c>
      <c r="J449" s="11">
        <f>ROUNDDOWN(IF(Table10[[#This Row],[Marketing Rep]]=0,0,_xlfn.XLOOKUP(Table10[[#This Row],[Marketing Rep]],Table12[Name],Table12[Commission %]))*Table10[[#This Row],[Ticket Count]],2)</f>
        <v>0</v>
      </c>
      <c r="K449" s="3" t="s">
        <v>2489</v>
      </c>
      <c r="L449" s="3" t="str">
        <f>_xlfn.XLOOKUP(Table10[[#This Row],[Serial '#]],Table5[Serial '#],Table5[Supplier],,,)</f>
        <v>GameCo</v>
      </c>
      <c r="M449" s="3" t="s">
        <v>349</v>
      </c>
      <c r="N449" s="9">
        <v>5520</v>
      </c>
      <c r="O449" s="36">
        <v>1</v>
      </c>
      <c r="P449" s="11">
        <v>5520</v>
      </c>
      <c r="Q449" s="11">
        <v>4560</v>
      </c>
      <c r="R449" s="11">
        <v>960</v>
      </c>
      <c r="S449" s="11">
        <v>331</v>
      </c>
      <c r="T449" s="11" t="str">
        <f>_xlfn.XLOOKUP(Table10[[#This Row],[Charity Association]],Table14[Charity Name],Table14[Billing Style],,,)</f>
        <v>Percentage</v>
      </c>
      <c r="U449" s="11">
        <v>337.2</v>
      </c>
      <c r="V449" s="15">
        <v>186</v>
      </c>
      <c r="W449" s="15">
        <v>96</v>
      </c>
      <c r="X449" s="11">
        <v>55.2</v>
      </c>
      <c r="Y449" s="69" t="s">
        <v>4035</v>
      </c>
      <c r="Z449">
        <v>6704</v>
      </c>
      <c r="AA449" s="3">
        <f>IF(Table10[[#This Row],[Location Name]]=E448,AA448,AA448+1)</f>
        <v>1263</v>
      </c>
      <c r="AB449" s="33">
        <f>Table10[[#This Row],[Date]]+25</f>
        <v>45404</v>
      </c>
    </row>
    <row r="450" spans="1:28" ht="14.25" x14ac:dyDescent="0.45">
      <c r="A450" s="3">
        <v>442</v>
      </c>
      <c r="B45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50" s="33">
        <v>45379</v>
      </c>
      <c r="E450" s="3" t="s">
        <v>113</v>
      </c>
      <c r="F450" s="3">
        <f>_xlfn.XLOOKUP(Table10[[#This Row],[Location Name]],IBTP_Locations[Location Name],IBTP_Locations[Payee Name],"",,)</f>
        <v>0</v>
      </c>
      <c r="G450" s="3" t="s">
        <v>23</v>
      </c>
      <c r="H450" s="3" t="str">
        <f>_xlfn.XLOOKUP(Table10[[#This Row],[Location Name]],IBTP_Locations[Location Name],IBTP_Locations[Sales Rep],,,)</f>
        <v>Sarcyk, Neil</v>
      </c>
      <c r="I450" s="3">
        <f>_xlfn.XLOOKUP(Table10[[#This Row],[Location Name]],IBTP_Locations[Location Name],IBTP_Locations[Marketing Rep],,,)</f>
        <v>0</v>
      </c>
      <c r="J450" s="11">
        <f>ROUNDDOWN(IF(Table10[[#This Row],[Marketing Rep]]=0,0,_xlfn.XLOOKUP(Table10[[#This Row],[Marketing Rep]],Table12[Name],Table12[Commission %]))*Table10[[#This Row],[Ticket Count]],2)</f>
        <v>0</v>
      </c>
      <c r="K450" s="3" t="s">
        <v>2492</v>
      </c>
      <c r="L450" s="3" t="str">
        <f>_xlfn.XLOOKUP(Table10[[#This Row],[Serial '#]],Table5[Serial '#],Table5[Supplier],,,)</f>
        <v>GameCo</v>
      </c>
      <c r="M450" s="3" t="s">
        <v>581</v>
      </c>
      <c r="N450" s="9">
        <v>6320</v>
      </c>
      <c r="O450" s="36">
        <v>1</v>
      </c>
      <c r="P450" s="11">
        <v>6320</v>
      </c>
      <c r="Q450" s="11">
        <v>4745</v>
      </c>
      <c r="R450" s="11">
        <v>1575</v>
      </c>
      <c r="S450" s="11">
        <v>379</v>
      </c>
      <c r="T450" s="11" t="str">
        <f>_xlfn.XLOOKUP(Table10[[#This Row],[Charity Association]],Table14[Charity Name],Table14[Billing Style],,,)</f>
        <v>Percentage</v>
      </c>
      <c r="U450" s="11">
        <v>433.2</v>
      </c>
      <c r="V450" s="15">
        <v>212</v>
      </c>
      <c r="W450" s="15">
        <v>158</v>
      </c>
      <c r="X450" s="11">
        <v>63.2</v>
      </c>
      <c r="Y450" s="69" t="s">
        <v>4035</v>
      </c>
      <c r="Z450">
        <v>6705</v>
      </c>
      <c r="AA450" s="3">
        <f>IF(Table10[[#This Row],[Location Name]]=E449,AA449,AA449+1)</f>
        <v>1264</v>
      </c>
      <c r="AB450" s="33">
        <f>Table10[[#This Row],[Date]]+25</f>
        <v>45404</v>
      </c>
    </row>
    <row r="451" spans="1:28" ht="14.25" x14ac:dyDescent="0.45">
      <c r="A451" s="3">
        <v>443</v>
      </c>
      <c r="B45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51" s="33">
        <v>45379</v>
      </c>
      <c r="E451" s="3" t="s">
        <v>113</v>
      </c>
      <c r="F451" s="3">
        <f>_xlfn.XLOOKUP(Table10[[#This Row],[Location Name]],IBTP_Locations[Location Name],IBTP_Locations[Payee Name],"",,)</f>
        <v>0</v>
      </c>
      <c r="G451" s="3" t="s">
        <v>23</v>
      </c>
      <c r="H451" s="3" t="str">
        <f>_xlfn.XLOOKUP(Table10[[#This Row],[Location Name]],IBTP_Locations[Location Name],IBTP_Locations[Sales Rep],,,)</f>
        <v>Sarcyk, Neil</v>
      </c>
      <c r="I451" s="3">
        <f>_xlfn.XLOOKUP(Table10[[#This Row],[Location Name]],IBTP_Locations[Location Name],IBTP_Locations[Marketing Rep],,,)</f>
        <v>0</v>
      </c>
      <c r="J451" s="11">
        <f>ROUNDDOWN(IF(Table10[[#This Row],[Marketing Rep]]=0,0,_xlfn.XLOOKUP(Table10[[#This Row],[Marketing Rep]],Table12[Name],Table12[Commission %]))*Table10[[#This Row],[Ticket Count]],2)</f>
        <v>0</v>
      </c>
      <c r="K451" s="3" t="s">
        <v>2488</v>
      </c>
      <c r="L451" s="3" t="str">
        <f>_xlfn.XLOOKUP(Table10[[#This Row],[Serial '#]],Table5[Serial '#],Table5[Supplier],,,)</f>
        <v>GameCo</v>
      </c>
      <c r="M451" s="3" t="s">
        <v>349</v>
      </c>
      <c r="N451" s="9">
        <v>5520</v>
      </c>
      <c r="O451" s="36">
        <v>1</v>
      </c>
      <c r="P451" s="11">
        <v>5520</v>
      </c>
      <c r="Q451" s="11">
        <v>4560</v>
      </c>
      <c r="R451" s="11">
        <v>960</v>
      </c>
      <c r="S451" s="11">
        <v>331</v>
      </c>
      <c r="T451" s="11" t="str">
        <f>_xlfn.XLOOKUP(Table10[[#This Row],[Charity Association]],Table14[Charity Name],Table14[Billing Style],,,)</f>
        <v>Percentage</v>
      </c>
      <c r="U451" s="11">
        <v>337.2</v>
      </c>
      <c r="V451" s="15">
        <v>186</v>
      </c>
      <c r="W451" s="15">
        <v>96</v>
      </c>
      <c r="X451" s="11">
        <v>55.2</v>
      </c>
      <c r="Y451" s="69" t="s">
        <v>4035</v>
      </c>
      <c r="Z451">
        <v>6706</v>
      </c>
      <c r="AA451" s="3">
        <f>IF(Table10[[#This Row],[Location Name]]=E450,AA450,AA450+1)</f>
        <v>1264</v>
      </c>
      <c r="AB451" s="33">
        <f>Table10[[#This Row],[Date]]+25</f>
        <v>45404</v>
      </c>
    </row>
    <row r="452" spans="1:28" ht="14.25" x14ac:dyDescent="0.45">
      <c r="A452" s="3">
        <v>444</v>
      </c>
      <c r="B45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52" s="33">
        <v>45379</v>
      </c>
      <c r="E452" s="3" t="s">
        <v>149</v>
      </c>
      <c r="F452" s="3">
        <f>_xlfn.XLOOKUP(Table10[[#This Row],[Location Name]],IBTP_Locations[Location Name],IBTP_Locations[Payee Name],"",,)</f>
        <v>0</v>
      </c>
      <c r="G452" s="3" t="s">
        <v>23</v>
      </c>
      <c r="H452" s="3" t="str">
        <f>_xlfn.XLOOKUP(Table10[[#This Row],[Location Name]],IBTP_Locations[Location Name],IBTP_Locations[Sales Rep],,,)</f>
        <v>Reese, Aaron J</v>
      </c>
      <c r="I452" s="3">
        <f>_xlfn.XLOOKUP(Table10[[#This Row],[Location Name]],IBTP_Locations[Location Name],IBTP_Locations[Marketing Rep],,,)</f>
        <v>0</v>
      </c>
      <c r="J452" s="11">
        <f>ROUNDDOWN(IF(Table10[[#This Row],[Marketing Rep]]=0,0,_xlfn.XLOOKUP(Table10[[#This Row],[Marketing Rep]],Table12[Name],Table12[Commission %]))*Table10[[#This Row],[Ticket Count]],2)</f>
        <v>0</v>
      </c>
      <c r="K452" s="3" t="s">
        <v>2494</v>
      </c>
      <c r="L452" s="3" t="str">
        <f>_xlfn.XLOOKUP(Table10[[#This Row],[Serial '#]],Table5[Serial '#],Table5[Supplier],,,)</f>
        <v>GameCo</v>
      </c>
      <c r="M452" s="3" t="s">
        <v>3743</v>
      </c>
      <c r="N452" s="9">
        <v>6320</v>
      </c>
      <c r="O452" s="36">
        <v>1</v>
      </c>
      <c r="P452" s="11">
        <v>6320</v>
      </c>
      <c r="Q452" s="11">
        <v>4745</v>
      </c>
      <c r="R452" s="11">
        <v>1575</v>
      </c>
      <c r="S452" s="11">
        <v>379</v>
      </c>
      <c r="T452" s="11" t="str">
        <f>_xlfn.XLOOKUP(Table10[[#This Row],[Charity Association]],Table14[Charity Name],Table14[Billing Style],,,)</f>
        <v>Percentage</v>
      </c>
      <c r="U452" s="11">
        <v>433.2</v>
      </c>
      <c r="V452" s="15">
        <v>212</v>
      </c>
      <c r="W452" s="15">
        <v>158</v>
      </c>
      <c r="X452" s="11">
        <v>63.2</v>
      </c>
      <c r="Y452" s="69">
        <v>3721</v>
      </c>
      <c r="Z452">
        <v>6707</v>
      </c>
      <c r="AA452" s="3">
        <f>IF(Table10[[#This Row],[Location Name]]=E451,AA451,AA451+1)</f>
        <v>1265</v>
      </c>
      <c r="AB452" s="33">
        <f>Table10[[#This Row],[Date]]+25</f>
        <v>45404</v>
      </c>
    </row>
    <row r="453" spans="1:28" ht="14.25" x14ac:dyDescent="0.45">
      <c r="A453" s="3">
        <v>445</v>
      </c>
      <c r="B45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53" s="33">
        <v>45379</v>
      </c>
      <c r="E453" s="3" t="s">
        <v>149</v>
      </c>
      <c r="F453" s="3">
        <f>_xlfn.XLOOKUP(Table10[[#This Row],[Location Name]],IBTP_Locations[Location Name],IBTP_Locations[Payee Name],"",,)</f>
        <v>0</v>
      </c>
      <c r="G453" s="3" t="s">
        <v>23</v>
      </c>
      <c r="H453" s="3" t="str">
        <f>_xlfn.XLOOKUP(Table10[[#This Row],[Location Name]],IBTP_Locations[Location Name],IBTP_Locations[Sales Rep],,,)</f>
        <v>Reese, Aaron J</v>
      </c>
      <c r="I453" s="3">
        <f>_xlfn.XLOOKUP(Table10[[#This Row],[Location Name]],IBTP_Locations[Location Name],IBTP_Locations[Marketing Rep],,,)</f>
        <v>0</v>
      </c>
      <c r="J453" s="11">
        <f>ROUNDDOWN(IF(Table10[[#This Row],[Marketing Rep]]=0,0,_xlfn.XLOOKUP(Table10[[#This Row],[Marketing Rep]],Table12[Name],Table12[Commission %]))*Table10[[#This Row],[Ticket Count]],2)</f>
        <v>0</v>
      </c>
      <c r="K453" s="3" t="s">
        <v>2484</v>
      </c>
      <c r="L453" s="3" t="str">
        <f>_xlfn.XLOOKUP(Table10[[#This Row],[Serial '#]],Table5[Serial '#],Table5[Supplier],,,)</f>
        <v>GameCo</v>
      </c>
      <c r="M453" s="3" t="s">
        <v>349</v>
      </c>
      <c r="N453" s="9">
        <v>5520</v>
      </c>
      <c r="O453" s="36">
        <v>1</v>
      </c>
      <c r="P453" s="11">
        <v>5520</v>
      </c>
      <c r="Q453" s="11">
        <v>4560</v>
      </c>
      <c r="R453" s="11">
        <v>960</v>
      </c>
      <c r="S453" s="11">
        <v>331</v>
      </c>
      <c r="T453" s="11" t="str">
        <f>_xlfn.XLOOKUP(Table10[[#This Row],[Charity Association]],Table14[Charity Name],Table14[Billing Style],,,)</f>
        <v>Percentage</v>
      </c>
      <c r="U453" s="11">
        <v>337.2</v>
      </c>
      <c r="V453" s="15">
        <v>186</v>
      </c>
      <c r="W453" s="15">
        <v>96</v>
      </c>
      <c r="X453" s="11">
        <v>55.2</v>
      </c>
      <c r="Y453" s="69">
        <v>3721</v>
      </c>
      <c r="Z453">
        <v>6708</v>
      </c>
      <c r="AA453" s="3">
        <f>IF(Table10[[#This Row],[Location Name]]=E452,AA452,AA452+1)</f>
        <v>1265</v>
      </c>
      <c r="AB453" s="33">
        <f>Table10[[#This Row],[Date]]+25</f>
        <v>45404</v>
      </c>
    </row>
    <row r="454" spans="1:28" ht="14.25" x14ac:dyDescent="0.45">
      <c r="A454" s="3">
        <v>446</v>
      </c>
      <c r="B45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54" s="33">
        <v>45379</v>
      </c>
      <c r="E454" s="3" t="s">
        <v>151</v>
      </c>
      <c r="F454" s="3">
        <f>_xlfn.XLOOKUP(Table10[[#This Row],[Location Name]],IBTP_Locations[Location Name],IBTP_Locations[Payee Name],"",,)</f>
        <v>0</v>
      </c>
      <c r="G454" s="3" t="s">
        <v>23</v>
      </c>
      <c r="H454" s="3" t="str">
        <f>_xlfn.XLOOKUP(Table10[[#This Row],[Location Name]],IBTP_Locations[Location Name],IBTP_Locations[Sales Rep],,,)</f>
        <v>Reese, Aaron J</v>
      </c>
      <c r="I454" s="3">
        <f>_xlfn.XLOOKUP(Table10[[#This Row],[Location Name]],IBTP_Locations[Location Name],IBTP_Locations[Marketing Rep],,,)</f>
        <v>0</v>
      </c>
      <c r="J454" s="11">
        <f>ROUNDDOWN(IF(Table10[[#This Row],[Marketing Rep]]=0,0,_xlfn.XLOOKUP(Table10[[#This Row],[Marketing Rep]],Table12[Name],Table12[Commission %]))*Table10[[#This Row],[Ticket Count]],2)</f>
        <v>0</v>
      </c>
      <c r="K454" s="3" t="s">
        <v>2487</v>
      </c>
      <c r="L454" s="3" t="str">
        <f>_xlfn.XLOOKUP(Table10[[#This Row],[Serial '#]],Table5[Serial '#],Table5[Supplier],,,)</f>
        <v>GameCo</v>
      </c>
      <c r="M454" s="3" t="s">
        <v>349</v>
      </c>
      <c r="N454" s="9">
        <v>5520</v>
      </c>
      <c r="O454" s="36">
        <v>1</v>
      </c>
      <c r="P454" s="11">
        <v>5520</v>
      </c>
      <c r="Q454" s="11">
        <v>4560</v>
      </c>
      <c r="R454" s="11">
        <v>960</v>
      </c>
      <c r="S454" s="11">
        <v>331</v>
      </c>
      <c r="T454" s="11" t="str">
        <f>_xlfn.XLOOKUP(Table10[[#This Row],[Charity Association]],Table14[Charity Name],Table14[Billing Style],,,)</f>
        <v>Percentage</v>
      </c>
      <c r="U454" s="11">
        <v>337.2</v>
      </c>
      <c r="V454" s="15">
        <v>186</v>
      </c>
      <c r="W454" s="15">
        <v>96</v>
      </c>
      <c r="X454" s="11">
        <v>55.2</v>
      </c>
      <c r="Y454" s="69">
        <v>5131</v>
      </c>
      <c r="Z454">
        <v>6709</v>
      </c>
      <c r="AA454" s="3">
        <f>IF(Table10[[#This Row],[Location Name]]=E453,AA453,AA453+1)</f>
        <v>1266</v>
      </c>
      <c r="AB454" s="33">
        <f>Table10[[#This Row],[Date]]+25</f>
        <v>45404</v>
      </c>
    </row>
    <row r="455" spans="1:28" ht="14.25" x14ac:dyDescent="0.45">
      <c r="A455" s="3">
        <v>447</v>
      </c>
      <c r="B45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55" s="33">
        <v>45379</v>
      </c>
      <c r="E455" s="3" t="s">
        <v>151</v>
      </c>
      <c r="F455" s="3">
        <f>_xlfn.XLOOKUP(Table10[[#This Row],[Location Name]],IBTP_Locations[Location Name],IBTP_Locations[Payee Name],"",,)</f>
        <v>0</v>
      </c>
      <c r="G455" s="3" t="s">
        <v>23</v>
      </c>
      <c r="H455" s="3" t="str">
        <f>_xlfn.XLOOKUP(Table10[[#This Row],[Location Name]],IBTP_Locations[Location Name],IBTP_Locations[Sales Rep],,,)</f>
        <v>Reese, Aaron J</v>
      </c>
      <c r="I455" s="3">
        <f>_xlfn.XLOOKUP(Table10[[#This Row],[Location Name]],IBTP_Locations[Location Name],IBTP_Locations[Marketing Rep],,,)</f>
        <v>0</v>
      </c>
      <c r="J455" s="11">
        <f>ROUNDDOWN(IF(Table10[[#This Row],[Marketing Rep]]=0,0,_xlfn.XLOOKUP(Table10[[#This Row],[Marketing Rep]],Table12[Name],Table12[Commission %]))*Table10[[#This Row],[Ticket Count]],2)</f>
        <v>0</v>
      </c>
      <c r="K455" s="3" t="s">
        <v>2495</v>
      </c>
      <c r="L455" s="3" t="str">
        <f>_xlfn.XLOOKUP(Table10[[#This Row],[Serial '#]],Table5[Serial '#],Table5[Supplier],,,)</f>
        <v>GameCo</v>
      </c>
      <c r="M455" s="3" t="s">
        <v>589</v>
      </c>
      <c r="N455" s="9">
        <v>6320</v>
      </c>
      <c r="O455" s="36">
        <v>1</v>
      </c>
      <c r="P455" s="11">
        <v>6320</v>
      </c>
      <c r="Q455" s="11">
        <v>4745</v>
      </c>
      <c r="R455" s="11">
        <v>1575</v>
      </c>
      <c r="S455" s="11">
        <v>379</v>
      </c>
      <c r="T455" s="11" t="str">
        <f>_xlfn.XLOOKUP(Table10[[#This Row],[Charity Association]],Table14[Charity Name],Table14[Billing Style],,,)</f>
        <v>Percentage</v>
      </c>
      <c r="U455" s="11">
        <v>433.2</v>
      </c>
      <c r="V455" s="15">
        <v>212</v>
      </c>
      <c r="W455" s="15">
        <v>158</v>
      </c>
      <c r="X455" s="11">
        <v>63.2</v>
      </c>
      <c r="Y455" s="69">
        <v>5131</v>
      </c>
      <c r="Z455">
        <v>6710</v>
      </c>
      <c r="AA455" s="3">
        <f>IF(Table10[[#This Row],[Location Name]]=E454,AA454,AA454+1)</f>
        <v>1266</v>
      </c>
      <c r="AB455" s="33">
        <f>Table10[[#This Row],[Date]]+25</f>
        <v>45404</v>
      </c>
    </row>
    <row r="456" spans="1:28" ht="14.25" x14ac:dyDescent="0.45">
      <c r="A456" s="3">
        <v>448</v>
      </c>
      <c r="B45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56" s="33">
        <v>45379</v>
      </c>
      <c r="E456" s="3" t="s">
        <v>111</v>
      </c>
      <c r="F456" s="3">
        <f>_xlfn.XLOOKUP(Table10[[#This Row],[Location Name]],IBTP_Locations[Location Name],IBTP_Locations[Payee Name],"",,)</f>
        <v>0</v>
      </c>
      <c r="G456" s="3" t="s">
        <v>21</v>
      </c>
      <c r="H456" s="3" t="str">
        <f>_xlfn.XLOOKUP(Table10[[#This Row],[Location Name]],IBTP_Locations[Location Name],IBTP_Locations[Sales Rep],,,)</f>
        <v>Sarcyk, Neil</v>
      </c>
      <c r="I456" s="3" t="str">
        <f>_xlfn.XLOOKUP(Table10[[#This Row],[Location Name]],IBTP_Locations[Location Name],IBTP_Locations[Marketing Rep],,,)</f>
        <v>Combros</v>
      </c>
      <c r="J456" s="11">
        <f>ROUNDDOWN(IF(Table10[[#This Row],[Marketing Rep]]=0,0,_xlfn.XLOOKUP(Table10[[#This Row],[Marketing Rep]],Table12[Name],Table12[Commission %]))*Table10[[#This Row],[Ticket Count]],2)</f>
        <v>82.8</v>
      </c>
      <c r="K456" s="3" t="s">
        <v>2485</v>
      </c>
      <c r="L456" s="3" t="str">
        <f>_xlfn.XLOOKUP(Table10[[#This Row],[Serial '#]],Table5[Serial '#],Table5[Supplier],,,)</f>
        <v>GameCo</v>
      </c>
      <c r="M456" s="3" t="s">
        <v>349</v>
      </c>
      <c r="N456" s="9">
        <v>5520</v>
      </c>
      <c r="O456" s="36">
        <v>1</v>
      </c>
      <c r="P456" s="11">
        <v>5520</v>
      </c>
      <c r="Q456" s="11">
        <v>4560</v>
      </c>
      <c r="R456" s="11">
        <v>960</v>
      </c>
      <c r="S456" s="11">
        <v>331</v>
      </c>
      <c r="T456" s="11" t="str">
        <f>_xlfn.XLOOKUP(Table10[[#This Row],[Charity Association]],Table14[Charity Name],Table14[Billing Style],,,)</f>
        <v>Flat Per Ticket</v>
      </c>
      <c r="U456" s="11">
        <v>358.8</v>
      </c>
      <c r="V456" s="15">
        <v>186</v>
      </c>
      <c r="W456" s="15">
        <v>172.8</v>
      </c>
      <c r="X456" s="11"/>
      <c r="Y456" s="69">
        <v>2703</v>
      </c>
      <c r="Z456">
        <v>8430</v>
      </c>
      <c r="AA456" s="3">
        <f>IF(Table10[[#This Row],[Location Name]]=E455,AA455,AA455+1)</f>
        <v>1267</v>
      </c>
      <c r="AB456" s="33">
        <f>Table10[[#This Row],[Date]]+25</f>
        <v>45404</v>
      </c>
    </row>
    <row r="457" spans="1:28" ht="14.25" x14ac:dyDescent="0.45">
      <c r="A457" s="3">
        <v>449</v>
      </c>
      <c r="B45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57" s="33">
        <v>45379</v>
      </c>
      <c r="E457" s="3" t="s">
        <v>147</v>
      </c>
      <c r="F457" s="3">
        <f>_xlfn.XLOOKUP(Table10[[#This Row],[Location Name]],IBTP_Locations[Location Name],IBTP_Locations[Payee Name],"",,)</f>
        <v>0</v>
      </c>
      <c r="G457" s="3" t="s">
        <v>21</v>
      </c>
      <c r="H457" s="3" t="str">
        <f>_xlfn.XLOOKUP(Table10[[#This Row],[Location Name]],IBTP_Locations[Location Name],IBTP_Locations[Sales Rep],,,)</f>
        <v>Sarcyk, Neil</v>
      </c>
      <c r="I457" s="3" t="str">
        <f>_xlfn.XLOOKUP(Table10[[#This Row],[Location Name]],IBTP_Locations[Location Name],IBTP_Locations[Marketing Rep],,,)</f>
        <v>M Comella Enterprises</v>
      </c>
      <c r="J457" s="11">
        <f>ROUNDDOWN(IF(Table10[[#This Row],[Marketing Rep]]=0,0,_xlfn.XLOOKUP(Table10[[#This Row],[Marketing Rep]],Table12[Name],Table12[Commission %]))*Table10[[#This Row],[Ticket Count]],2)</f>
        <v>82.8</v>
      </c>
      <c r="K457" s="3" t="s">
        <v>2490</v>
      </c>
      <c r="L457" s="3" t="str">
        <f>_xlfn.XLOOKUP(Table10[[#This Row],[Serial '#]],Table5[Serial '#],Table5[Supplier],,,)</f>
        <v>GameCo</v>
      </c>
      <c r="M457" s="3" t="s">
        <v>349</v>
      </c>
      <c r="N457" s="9">
        <v>5520</v>
      </c>
      <c r="O457" s="36">
        <v>1</v>
      </c>
      <c r="P457" s="11">
        <v>5520</v>
      </c>
      <c r="Q457" s="11">
        <v>4560</v>
      </c>
      <c r="R457" s="11">
        <v>960</v>
      </c>
      <c r="S457" s="11">
        <v>331</v>
      </c>
      <c r="T457" s="11" t="str">
        <f>_xlfn.XLOOKUP(Table10[[#This Row],[Charity Association]],Table14[Charity Name],Table14[Billing Style],,,)</f>
        <v>Flat Per Ticket</v>
      </c>
      <c r="U457" s="11">
        <v>358.8</v>
      </c>
      <c r="V457" s="15">
        <v>186</v>
      </c>
      <c r="W457" s="15">
        <v>172.8</v>
      </c>
      <c r="X457" s="11"/>
      <c r="Y457" s="69">
        <v>38703826</v>
      </c>
      <c r="Z457">
        <v>8431</v>
      </c>
      <c r="AA457" s="3">
        <f>IF(Table10[[#This Row],[Location Name]]=E456,AA456,AA456+1)</f>
        <v>1268</v>
      </c>
      <c r="AB457" s="33">
        <f>Table10[[#This Row],[Date]]+25</f>
        <v>45404</v>
      </c>
    </row>
    <row r="458" spans="1:28" ht="14.25" x14ac:dyDescent="0.45">
      <c r="A458" s="3">
        <v>450</v>
      </c>
      <c r="B45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58" s="33">
        <v>45380</v>
      </c>
      <c r="E458" s="3" t="s">
        <v>159</v>
      </c>
      <c r="F458" s="3">
        <f>_xlfn.XLOOKUP(Table10[[#This Row],[Location Name]],IBTP_Locations[Location Name],IBTP_Locations[Payee Name],"",,)</f>
        <v>0</v>
      </c>
      <c r="G458" s="3" t="s">
        <v>27</v>
      </c>
      <c r="H458" s="3" t="str">
        <f>_xlfn.XLOOKUP(Table10[[#This Row],[Location Name]],IBTP_Locations[Location Name],IBTP_Locations[Sales Rep],,,)</f>
        <v>Sarcyk, Neil</v>
      </c>
      <c r="I458" s="3" t="str">
        <f>_xlfn.XLOOKUP(Table10[[#This Row],[Location Name]],IBTP_Locations[Location Name],IBTP_Locations[Marketing Rep],,,)</f>
        <v>Combros (GCFF)</v>
      </c>
      <c r="J458" s="11">
        <f>ROUNDDOWN(IF(Table10[[#This Row],[Marketing Rep]]=0,0,_xlfn.XLOOKUP(Table10[[#This Row],[Marketing Rep]],Table12[Name],Table12[Commission %]))*Table10[[#This Row],[Ticket Count]],2)</f>
        <v>109.2</v>
      </c>
      <c r="K458" s="3" t="s">
        <v>1754</v>
      </c>
      <c r="L458" s="3" t="str">
        <f>_xlfn.XLOOKUP(Table10[[#This Row],[Serial '#]],Table5[Serial '#],Table5[Supplier],,,)</f>
        <v>Bingo Boss</v>
      </c>
      <c r="M458" s="3" t="s">
        <v>371</v>
      </c>
      <c r="N458" s="9">
        <v>5460</v>
      </c>
      <c r="O458" s="36">
        <v>1</v>
      </c>
      <c r="P458" s="11">
        <v>5460</v>
      </c>
      <c r="Q458" s="11">
        <v>4500</v>
      </c>
      <c r="R458" s="11">
        <v>960</v>
      </c>
      <c r="S458" s="11">
        <v>327</v>
      </c>
      <c r="T458" s="11" t="str">
        <f>_xlfn.XLOOKUP(Table10[[#This Row],[Charity Association]],Table14[Charity Name],Table14[Billing Style],,,)</f>
        <v>Flat Per Ticket</v>
      </c>
      <c r="U458" s="11">
        <v>436.8</v>
      </c>
      <c r="V458" s="15">
        <v>281.19</v>
      </c>
      <c r="W458" s="15">
        <v>155.61000000000001</v>
      </c>
      <c r="X458" s="11"/>
      <c r="Y458" s="69">
        <v>249</v>
      </c>
      <c r="Z458">
        <v>10069</v>
      </c>
      <c r="AA458" s="3">
        <f>IF(Table10[[#This Row],[Location Name]]=E457,AA457,AA457+1)</f>
        <v>1269</v>
      </c>
      <c r="AB458" s="33">
        <f>Table10[[#This Row],[Date]]+25</f>
        <v>45405</v>
      </c>
    </row>
    <row r="459" spans="1:28" ht="14.25" x14ac:dyDescent="0.45">
      <c r="A459" s="3">
        <v>451</v>
      </c>
      <c r="B45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59" s="33">
        <v>45380</v>
      </c>
      <c r="E459" s="3" t="s">
        <v>159</v>
      </c>
      <c r="F459" s="3">
        <f>_xlfn.XLOOKUP(Table10[[#This Row],[Location Name]],IBTP_Locations[Location Name],IBTP_Locations[Payee Name],"",,)</f>
        <v>0</v>
      </c>
      <c r="G459" s="3" t="s">
        <v>27</v>
      </c>
      <c r="H459" s="3" t="str">
        <f>_xlfn.XLOOKUP(Table10[[#This Row],[Location Name]],IBTP_Locations[Location Name],IBTP_Locations[Sales Rep],,,)</f>
        <v>Sarcyk, Neil</v>
      </c>
      <c r="I459" s="3" t="str">
        <f>_xlfn.XLOOKUP(Table10[[#This Row],[Location Name]],IBTP_Locations[Location Name],IBTP_Locations[Marketing Rep],,,)</f>
        <v>Combros (GCFF)</v>
      </c>
      <c r="J459" s="11">
        <f>ROUNDDOWN(IF(Table10[[#This Row],[Marketing Rep]]=0,0,_xlfn.XLOOKUP(Table10[[#This Row],[Marketing Rep]],Table12[Name],Table12[Commission %]))*Table10[[#This Row],[Ticket Count]],2)</f>
        <v>92.4</v>
      </c>
      <c r="K459" s="3" t="s">
        <v>1755</v>
      </c>
      <c r="L459" s="3" t="str">
        <f>_xlfn.XLOOKUP(Table10[[#This Row],[Serial '#]],Table5[Serial '#],Table5[Supplier],,,)</f>
        <v>Bingo Boss</v>
      </c>
      <c r="M459" s="3" t="s">
        <v>370</v>
      </c>
      <c r="N459" s="9">
        <v>4620</v>
      </c>
      <c r="O459" s="36">
        <v>1</v>
      </c>
      <c r="P459" s="11">
        <v>4620</v>
      </c>
      <c r="Q459" s="11">
        <v>3660</v>
      </c>
      <c r="R459" s="11">
        <v>960</v>
      </c>
      <c r="S459" s="11">
        <v>277</v>
      </c>
      <c r="T459" s="11" t="str">
        <f>_xlfn.XLOOKUP(Table10[[#This Row],[Charity Association]],Table14[Charity Name],Table14[Billing Style],,,)</f>
        <v>Flat Per Ticket</v>
      </c>
      <c r="U459" s="11">
        <v>369.6</v>
      </c>
      <c r="V459" s="15">
        <v>237.93</v>
      </c>
      <c r="W459" s="15">
        <v>131.66999999999999</v>
      </c>
      <c r="X459" s="11"/>
      <c r="Y459" s="69">
        <v>249</v>
      </c>
      <c r="Z459">
        <v>10070</v>
      </c>
      <c r="AA459" s="3">
        <f>IF(Table10[[#This Row],[Location Name]]=E458,AA458,AA458+1)</f>
        <v>1269</v>
      </c>
      <c r="AB459" s="33">
        <f>Table10[[#This Row],[Date]]+25</f>
        <v>45405</v>
      </c>
    </row>
    <row r="460" spans="1:28" ht="14.25" x14ac:dyDescent="0.45">
      <c r="A460" s="3">
        <v>452</v>
      </c>
      <c r="B46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60" s="33">
        <v>45383</v>
      </c>
      <c r="E460" s="3" t="s">
        <v>105</v>
      </c>
      <c r="F460" s="3">
        <f>_xlfn.XLOOKUP(Table10[[#This Row],[Location Name]],IBTP_Locations[Location Name],IBTP_Locations[Payee Name],"",,)</f>
        <v>0</v>
      </c>
      <c r="G460" s="3" t="s">
        <v>23</v>
      </c>
      <c r="H460" s="3" t="str">
        <f>_xlfn.XLOOKUP(Table10[[#This Row],[Location Name]],IBTP_Locations[Location Name],IBTP_Locations[Sales Rep],,,)</f>
        <v>Sarcyk, Neil</v>
      </c>
      <c r="I460" s="3" t="str">
        <f>_xlfn.XLOOKUP(Table10[[#This Row],[Location Name]],IBTP_Locations[Location Name],IBTP_Locations[Marketing Rep],,,)</f>
        <v>M Comella Enterprises</v>
      </c>
      <c r="J460" s="11">
        <f>ROUNDDOWN(IF(Table10[[#This Row],[Marketing Rep]]=0,0,_xlfn.XLOOKUP(Table10[[#This Row],[Marketing Rep]],Table12[Name],Table12[Commission %]))*Table10[[#This Row],[Ticket Count]],2)</f>
        <v>82.8</v>
      </c>
      <c r="K460" s="3" t="s">
        <v>2498</v>
      </c>
      <c r="L460" s="3" t="str">
        <f>_xlfn.XLOOKUP(Table10[[#This Row],[Serial '#]],Table5[Serial '#],Table5[Supplier],,,)</f>
        <v>GameCo</v>
      </c>
      <c r="M460" s="3" t="s">
        <v>349</v>
      </c>
      <c r="N460" s="9">
        <v>5520</v>
      </c>
      <c r="O460" s="36">
        <v>1</v>
      </c>
      <c r="P460" s="11">
        <v>5520</v>
      </c>
      <c r="Q460" s="11">
        <v>4560</v>
      </c>
      <c r="R460" s="11">
        <v>960</v>
      </c>
      <c r="S460" s="11">
        <v>331</v>
      </c>
      <c r="T460" s="11" t="str">
        <f>_xlfn.XLOOKUP(Table10[[#This Row],[Charity Association]],Table14[Charity Name],Table14[Billing Style],,,)</f>
        <v>Percentage</v>
      </c>
      <c r="U460" s="11">
        <v>337.2</v>
      </c>
      <c r="V460" s="15">
        <v>186</v>
      </c>
      <c r="W460" s="15">
        <v>96</v>
      </c>
      <c r="X460" s="11">
        <v>55.2</v>
      </c>
      <c r="Y460" s="69">
        <v>270</v>
      </c>
      <c r="Z460">
        <v>6712</v>
      </c>
      <c r="AA460" s="3">
        <f>IF(Table10[[#This Row],[Location Name]]=E459,AA459,AA459+1)</f>
        <v>1270</v>
      </c>
      <c r="AB460" s="33">
        <f>Table10[[#This Row],[Date]]+25</f>
        <v>45408</v>
      </c>
    </row>
    <row r="461" spans="1:28" ht="14.25" x14ac:dyDescent="0.45">
      <c r="A461" s="3">
        <v>453</v>
      </c>
      <c r="B46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61" s="33">
        <v>45383</v>
      </c>
      <c r="E461" s="3" t="s">
        <v>105</v>
      </c>
      <c r="F461" s="3">
        <f>_xlfn.XLOOKUP(Table10[[#This Row],[Location Name]],IBTP_Locations[Location Name],IBTP_Locations[Payee Name],"",,)</f>
        <v>0</v>
      </c>
      <c r="G461" s="3" t="s">
        <v>23</v>
      </c>
      <c r="H461" s="3" t="str">
        <f>_xlfn.XLOOKUP(Table10[[#This Row],[Location Name]],IBTP_Locations[Location Name],IBTP_Locations[Sales Rep],,,)</f>
        <v>Sarcyk, Neil</v>
      </c>
      <c r="I461" s="3" t="str">
        <f>_xlfn.XLOOKUP(Table10[[#This Row],[Location Name]],IBTP_Locations[Location Name],IBTP_Locations[Marketing Rep],,,)</f>
        <v>M Comella Enterprises</v>
      </c>
      <c r="J461" s="11">
        <f>ROUNDDOWN(IF(Table10[[#This Row],[Marketing Rep]]=0,0,_xlfn.XLOOKUP(Table10[[#This Row],[Marketing Rep]],Table12[Name],Table12[Commission %]))*Table10[[#This Row],[Ticket Count]],2)</f>
        <v>45</v>
      </c>
      <c r="K461" s="3" t="s">
        <v>2585</v>
      </c>
      <c r="L461" s="3" t="str">
        <f>_xlfn.XLOOKUP(Table10[[#This Row],[Serial '#]],Table5[Serial '#],Table5[Supplier],,,)</f>
        <v>GameCo</v>
      </c>
      <c r="M461" s="3" t="s">
        <v>352</v>
      </c>
      <c r="N461" s="9">
        <v>3000</v>
      </c>
      <c r="O461" s="36">
        <v>1</v>
      </c>
      <c r="P461" s="11">
        <v>3000</v>
      </c>
      <c r="Q461" s="11">
        <v>2250</v>
      </c>
      <c r="R461" s="11">
        <v>750</v>
      </c>
      <c r="S461" s="11">
        <v>180</v>
      </c>
      <c r="T461" s="11" t="str">
        <f>_xlfn.XLOOKUP(Table10[[#This Row],[Charity Association]],Table14[Charity Name],Table14[Billing Style],,,)</f>
        <v>Percentage</v>
      </c>
      <c r="U461" s="11">
        <v>207</v>
      </c>
      <c r="V461" s="15">
        <v>102</v>
      </c>
      <c r="W461" s="15">
        <v>75</v>
      </c>
      <c r="X461" s="11">
        <v>30</v>
      </c>
      <c r="Y461" s="69">
        <v>270</v>
      </c>
      <c r="Z461">
        <v>6713</v>
      </c>
      <c r="AA461" s="3">
        <f>IF(Table10[[#This Row],[Location Name]]=E460,AA460,AA460+1)</f>
        <v>1270</v>
      </c>
      <c r="AB461" s="33">
        <f>Table10[[#This Row],[Date]]+25</f>
        <v>45408</v>
      </c>
    </row>
    <row r="462" spans="1:28" ht="14.25" x14ac:dyDescent="0.45">
      <c r="A462" s="3">
        <v>454</v>
      </c>
      <c r="B46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62" s="33">
        <v>45383</v>
      </c>
      <c r="E462" s="3" t="s">
        <v>175</v>
      </c>
      <c r="F462" s="3">
        <f>_xlfn.XLOOKUP(Table10[[#This Row],[Location Name]],IBTP_Locations[Location Name],IBTP_Locations[Payee Name],"",,)</f>
        <v>0</v>
      </c>
      <c r="G462" s="3" t="s">
        <v>23</v>
      </c>
      <c r="H462" s="3" t="str">
        <f>_xlfn.XLOOKUP(Table10[[#This Row],[Location Name]],IBTP_Locations[Location Name],IBTP_Locations[Sales Rep],,,)</f>
        <v>Sarcyk, Neil</v>
      </c>
      <c r="I462" s="3" t="str">
        <f>_xlfn.XLOOKUP(Table10[[#This Row],[Location Name]],IBTP_Locations[Location Name],IBTP_Locations[Marketing Rep],,,)</f>
        <v>M Comella Enterprises</v>
      </c>
      <c r="J462" s="11">
        <f>ROUNDDOWN(IF(Table10[[#This Row],[Marketing Rep]]=0,0,_xlfn.XLOOKUP(Table10[[#This Row],[Marketing Rep]],Table12[Name],Table12[Commission %]))*Table10[[#This Row],[Ticket Count]],2)</f>
        <v>82.8</v>
      </c>
      <c r="K462" s="3" t="s">
        <v>2497</v>
      </c>
      <c r="L462" s="3" t="str">
        <f>_xlfn.XLOOKUP(Table10[[#This Row],[Serial '#]],Table5[Serial '#],Table5[Supplier],,,)</f>
        <v>GameCo</v>
      </c>
      <c r="M462" s="3" t="s">
        <v>349</v>
      </c>
      <c r="N462" s="9">
        <v>5520</v>
      </c>
      <c r="O462" s="36">
        <v>1</v>
      </c>
      <c r="P462" s="11">
        <v>5520</v>
      </c>
      <c r="Q462" s="11">
        <v>4560</v>
      </c>
      <c r="R462" s="11">
        <v>960</v>
      </c>
      <c r="S462" s="11">
        <v>331</v>
      </c>
      <c r="T462" s="11" t="str">
        <f>_xlfn.XLOOKUP(Table10[[#This Row],[Charity Association]],Table14[Charity Name],Table14[Billing Style],,,)</f>
        <v>Percentage</v>
      </c>
      <c r="U462" s="11">
        <v>337.2</v>
      </c>
      <c r="V462" s="15">
        <v>186</v>
      </c>
      <c r="W462" s="15">
        <v>96</v>
      </c>
      <c r="X462" s="11">
        <v>55.2</v>
      </c>
      <c r="Y462" s="69">
        <v>38736211</v>
      </c>
      <c r="Z462">
        <v>6719</v>
      </c>
      <c r="AA462" s="3">
        <f>IF(Table10[[#This Row],[Location Name]]=E461,AA461,AA461+1)</f>
        <v>1271</v>
      </c>
      <c r="AB462" s="33">
        <f>Table10[[#This Row],[Date]]+25</f>
        <v>45408</v>
      </c>
    </row>
    <row r="463" spans="1:28" ht="14.25" x14ac:dyDescent="0.45">
      <c r="A463" s="3">
        <v>455</v>
      </c>
      <c r="B46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63" s="33">
        <v>45383</v>
      </c>
      <c r="E463" s="3" t="s">
        <v>111</v>
      </c>
      <c r="F463" s="3">
        <f>_xlfn.XLOOKUP(Table10[[#This Row],[Location Name]],IBTP_Locations[Location Name],IBTP_Locations[Payee Name],"",,)</f>
        <v>0</v>
      </c>
      <c r="G463" s="3" t="s">
        <v>21</v>
      </c>
      <c r="H463" s="3" t="str">
        <f>_xlfn.XLOOKUP(Table10[[#This Row],[Location Name]],IBTP_Locations[Location Name],IBTP_Locations[Sales Rep],,,)</f>
        <v>Sarcyk, Neil</v>
      </c>
      <c r="I463" s="3" t="str">
        <f>_xlfn.XLOOKUP(Table10[[#This Row],[Location Name]],IBTP_Locations[Location Name],IBTP_Locations[Marketing Rep],,,)</f>
        <v>Combros</v>
      </c>
      <c r="J463" s="11">
        <f>ROUNDDOWN(IF(Table10[[#This Row],[Marketing Rep]]=0,0,_xlfn.XLOOKUP(Table10[[#This Row],[Marketing Rep]],Table12[Name],Table12[Commission %]))*Table10[[#This Row],[Ticket Count]],2)</f>
        <v>82.8</v>
      </c>
      <c r="K463" s="3" t="s">
        <v>2496</v>
      </c>
      <c r="L463" s="3" t="str">
        <f>_xlfn.XLOOKUP(Table10[[#This Row],[Serial '#]],Table5[Serial '#],Table5[Supplier],,,)</f>
        <v>GameCo</v>
      </c>
      <c r="M463" s="3" t="s">
        <v>349</v>
      </c>
      <c r="N463" s="9">
        <v>5520</v>
      </c>
      <c r="O463" s="36">
        <v>1</v>
      </c>
      <c r="P463" s="11">
        <v>5520</v>
      </c>
      <c r="Q463" s="11">
        <v>4560</v>
      </c>
      <c r="R463" s="11">
        <v>960</v>
      </c>
      <c r="S463" s="11">
        <v>331</v>
      </c>
      <c r="T463" s="11" t="str">
        <f>_xlfn.XLOOKUP(Table10[[#This Row],[Charity Association]],Table14[Charity Name],Table14[Billing Style],,,)</f>
        <v>Flat Per Ticket</v>
      </c>
      <c r="U463" s="11">
        <v>358.8</v>
      </c>
      <c r="V463" s="15">
        <v>186</v>
      </c>
      <c r="W463" s="15">
        <v>172.8</v>
      </c>
      <c r="X463" s="11"/>
      <c r="Y463" s="69">
        <v>2706</v>
      </c>
      <c r="Z463">
        <v>8433</v>
      </c>
      <c r="AA463" s="3">
        <f>IF(Table10[[#This Row],[Location Name]]=E462,AA462,AA462+1)</f>
        <v>1272</v>
      </c>
      <c r="AB463" s="33">
        <f>Table10[[#This Row],[Date]]+25</f>
        <v>45408</v>
      </c>
    </row>
    <row r="464" spans="1:28" ht="14.25" x14ac:dyDescent="0.45">
      <c r="A464" s="3">
        <v>456</v>
      </c>
      <c r="B46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64" s="33">
        <v>45383</v>
      </c>
      <c r="E464" s="3" t="s">
        <v>107</v>
      </c>
      <c r="F464" s="3">
        <f>_xlfn.XLOOKUP(Table10[[#This Row],[Location Name]],IBTP_Locations[Location Name],IBTP_Locations[Payee Name],"",,)</f>
        <v>0</v>
      </c>
      <c r="G464" s="3" t="s">
        <v>27</v>
      </c>
      <c r="H464" s="3" t="str">
        <f>_xlfn.XLOOKUP(Table10[[#This Row],[Location Name]],IBTP_Locations[Location Name],IBTP_Locations[Sales Rep],,,)</f>
        <v>Sarcyk, Neil</v>
      </c>
      <c r="I464" s="3">
        <f>_xlfn.XLOOKUP(Table10[[#This Row],[Location Name]],IBTP_Locations[Location Name],IBTP_Locations[Marketing Rep],,,)</f>
        <v>0</v>
      </c>
      <c r="J464" s="11">
        <f>ROUNDDOWN(IF(Table10[[#This Row],[Marketing Rep]]=0,0,_xlfn.XLOOKUP(Table10[[#This Row],[Marketing Rep]],Table12[Name],Table12[Commission %]))*Table10[[#This Row],[Ticket Count]],2)</f>
        <v>0</v>
      </c>
      <c r="K464" s="3" t="s">
        <v>2499</v>
      </c>
      <c r="L464" s="3" t="str">
        <f>_xlfn.XLOOKUP(Table10[[#This Row],[Serial '#]],Table5[Serial '#],Table5[Supplier],,,)</f>
        <v>GameCo</v>
      </c>
      <c r="M464" s="3" t="s">
        <v>349</v>
      </c>
      <c r="N464" s="9">
        <v>5520</v>
      </c>
      <c r="O464" s="36">
        <v>1</v>
      </c>
      <c r="P464" s="11">
        <v>5520</v>
      </c>
      <c r="Q464" s="11">
        <v>4560</v>
      </c>
      <c r="R464" s="11">
        <v>960</v>
      </c>
      <c r="S464" s="11">
        <v>331</v>
      </c>
      <c r="T464" s="11" t="str">
        <f>_xlfn.XLOOKUP(Table10[[#This Row],[Charity Association]],Table14[Charity Name],Table14[Billing Style],,,)</f>
        <v>Flat Per Ticket</v>
      </c>
      <c r="U464" s="11">
        <v>358.8</v>
      </c>
      <c r="V464" s="15">
        <v>186</v>
      </c>
      <c r="W464" s="15">
        <v>172.8</v>
      </c>
      <c r="X464" s="11"/>
      <c r="Y464" s="69">
        <v>3843</v>
      </c>
      <c r="Z464">
        <v>10073</v>
      </c>
      <c r="AA464" s="3">
        <f>IF(Table10[[#This Row],[Location Name]]=E463,AA463,AA463+1)</f>
        <v>1273</v>
      </c>
      <c r="AB464" s="33">
        <f>Table10[[#This Row],[Date]]+25</f>
        <v>45408</v>
      </c>
    </row>
    <row r="465" spans="1:28" ht="14.25" x14ac:dyDescent="0.45">
      <c r="A465" s="3">
        <v>457</v>
      </c>
      <c r="B46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65" s="33">
        <v>45383</v>
      </c>
      <c r="E465" s="3" t="s">
        <v>107</v>
      </c>
      <c r="F465" s="3">
        <f>_xlfn.XLOOKUP(Table10[[#This Row],[Location Name]],IBTP_Locations[Location Name],IBTP_Locations[Payee Name],"",,)</f>
        <v>0</v>
      </c>
      <c r="G465" s="3" t="s">
        <v>27</v>
      </c>
      <c r="H465" s="3" t="str">
        <f>_xlfn.XLOOKUP(Table10[[#This Row],[Location Name]],IBTP_Locations[Location Name],IBTP_Locations[Sales Rep],,,)</f>
        <v>Sarcyk, Neil</v>
      </c>
      <c r="I465" s="3">
        <f>_xlfn.XLOOKUP(Table10[[#This Row],[Location Name]],IBTP_Locations[Location Name],IBTP_Locations[Marketing Rep],,,)</f>
        <v>0</v>
      </c>
      <c r="J465" s="11">
        <f>ROUNDDOWN(IF(Table10[[#This Row],[Marketing Rep]]=0,0,_xlfn.XLOOKUP(Table10[[#This Row],[Marketing Rep]],Table12[Name],Table12[Commission %]))*Table10[[#This Row],[Ticket Count]],2)</f>
        <v>0</v>
      </c>
      <c r="K465" s="3" t="s">
        <v>2584</v>
      </c>
      <c r="L465" s="3" t="str">
        <f>_xlfn.XLOOKUP(Table10[[#This Row],[Serial '#]],Table5[Serial '#],Table5[Supplier],,,)</f>
        <v>GameCo</v>
      </c>
      <c r="M465" s="3" t="s">
        <v>352</v>
      </c>
      <c r="N465" s="9">
        <v>3000</v>
      </c>
      <c r="O465" s="36">
        <v>1</v>
      </c>
      <c r="P465" s="11">
        <v>3000</v>
      </c>
      <c r="Q465" s="11">
        <v>2250</v>
      </c>
      <c r="R465" s="11">
        <v>750</v>
      </c>
      <c r="S465" s="11">
        <v>180</v>
      </c>
      <c r="T465" s="11" t="str">
        <f>_xlfn.XLOOKUP(Table10[[#This Row],[Charity Association]],Table14[Charity Name],Table14[Billing Style],,,)</f>
        <v>Flat Per Ticket</v>
      </c>
      <c r="U465" s="11">
        <v>195</v>
      </c>
      <c r="V465" s="15">
        <v>102</v>
      </c>
      <c r="W465" s="15">
        <v>93</v>
      </c>
      <c r="X465" s="11"/>
      <c r="Y465" s="69">
        <v>3843</v>
      </c>
      <c r="Z465">
        <v>10074</v>
      </c>
      <c r="AA465" s="3">
        <f>IF(Table10[[#This Row],[Location Name]]=E464,AA464,AA464+1)</f>
        <v>1273</v>
      </c>
      <c r="AB465" s="33">
        <f>Table10[[#This Row],[Date]]+25</f>
        <v>45408</v>
      </c>
    </row>
    <row r="466" spans="1:28" ht="14.25" x14ac:dyDescent="0.45">
      <c r="A466" s="3">
        <v>458</v>
      </c>
      <c r="B46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66" s="33">
        <v>45384</v>
      </c>
      <c r="E466" s="3" t="s">
        <v>243</v>
      </c>
      <c r="F466" s="3">
        <f>_xlfn.XLOOKUP(Table10[[#This Row],[Location Name]],IBTP_Locations[Location Name],IBTP_Locations[Payee Name],"",,)</f>
        <v>0</v>
      </c>
      <c r="G466" s="3" t="s">
        <v>28</v>
      </c>
      <c r="H466" s="3" t="str">
        <f>_xlfn.XLOOKUP(Table10[[#This Row],[Location Name]],IBTP_Locations[Location Name],IBTP_Locations[Sales Rep],,,)</f>
        <v>Sarcyk, Neil</v>
      </c>
      <c r="I466" s="3">
        <f>_xlfn.XLOOKUP(Table10[[#This Row],[Location Name]],IBTP_Locations[Location Name],IBTP_Locations[Marketing Rep],,,)</f>
        <v>0</v>
      </c>
      <c r="J466" s="11">
        <f>ROUNDDOWN(IF(Table10[[#This Row],[Marketing Rep]]=0,0,_xlfn.XLOOKUP(Table10[[#This Row],[Marketing Rep]],Table12[Name],Table12[Commission %]))*Table10[[#This Row],[Ticket Count]],2)</f>
        <v>0</v>
      </c>
      <c r="K466" s="3" t="s">
        <v>2502</v>
      </c>
      <c r="L466" s="3" t="str">
        <f>_xlfn.XLOOKUP(Table10[[#This Row],[Serial '#]],Table5[Serial '#],Table5[Supplier],,,)</f>
        <v>GameCo</v>
      </c>
      <c r="M466" s="3" t="s">
        <v>349</v>
      </c>
      <c r="N466" s="9">
        <v>5520</v>
      </c>
      <c r="O466" s="36">
        <v>1</v>
      </c>
      <c r="P466" s="11">
        <v>5520</v>
      </c>
      <c r="Q466" s="11">
        <v>4560</v>
      </c>
      <c r="R466" s="11">
        <v>960</v>
      </c>
      <c r="S466" s="11">
        <v>331</v>
      </c>
      <c r="T466" s="11" t="str">
        <f>_xlfn.XLOOKUP(Table10[[#This Row],[Charity Association]],Table14[Charity Name],Table14[Billing Style],,,)</f>
        <v>Flat Per Ticket</v>
      </c>
      <c r="U466" s="11">
        <v>358.8</v>
      </c>
      <c r="V466" s="15">
        <v>186</v>
      </c>
      <c r="W466" s="15">
        <v>172.8</v>
      </c>
      <c r="X466" s="11"/>
      <c r="Y466" s="69">
        <v>5187626937</v>
      </c>
      <c r="Z466">
        <v>3007</v>
      </c>
      <c r="AA466" s="3">
        <f>IF(Table10[[#This Row],[Location Name]]=E465,AA465,AA465+1)</f>
        <v>1274</v>
      </c>
      <c r="AB466" s="33">
        <f>Table10[[#This Row],[Date]]+25</f>
        <v>45409</v>
      </c>
    </row>
    <row r="467" spans="1:28" ht="14.25" x14ac:dyDescent="0.45">
      <c r="A467" s="3">
        <v>459</v>
      </c>
      <c r="B46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67" s="33">
        <v>45384</v>
      </c>
      <c r="E467" s="3" t="s">
        <v>75</v>
      </c>
      <c r="F467" s="3">
        <f>_xlfn.XLOOKUP(Table10[[#This Row],[Location Name]],IBTP_Locations[Location Name],IBTP_Locations[Payee Name],"",,)</f>
        <v>0</v>
      </c>
      <c r="G467" s="3" t="s">
        <v>23</v>
      </c>
      <c r="H467" s="3" t="str">
        <f>_xlfn.XLOOKUP(Table10[[#This Row],[Location Name]],IBTP_Locations[Location Name],IBTP_Locations[Sales Rep],,,)</f>
        <v>Sarcyk, Neil</v>
      </c>
      <c r="I467" s="3" t="str">
        <f>_xlfn.XLOOKUP(Table10[[#This Row],[Location Name]],IBTP_Locations[Location Name],IBTP_Locations[Marketing Rep],,,)</f>
        <v>Combros</v>
      </c>
      <c r="J467" s="11">
        <f>ROUNDDOWN(IF(Table10[[#This Row],[Marketing Rep]]=0,0,_xlfn.XLOOKUP(Table10[[#This Row],[Marketing Rep]],Table12[Name],Table12[Commission %]))*Table10[[#This Row],[Ticket Count]],2)</f>
        <v>82.8</v>
      </c>
      <c r="K467" s="3" t="s">
        <v>2501</v>
      </c>
      <c r="L467" s="3" t="str">
        <f>_xlfn.XLOOKUP(Table10[[#This Row],[Serial '#]],Table5[Serial '#],Table5[Supplier],,,)</f>
        <v>GameCo</v>
      </c>
      <c r="M467" s="3" t="s">
        <v>349</v>
      </c>
      <c r="N467" s="9">
        <v>5520</v>
      </c>
      <c r="O467" s="36">
        <v>1</v>
      </c>
      <c r="P467" s="11">
        <v>5520</v>
      </c>
      <c r="Q467" s="11">
        <v>4560</v>
      </c>
      <c r="R467" s="11">
        <v>960</v>
      </c>
      <c r="S467" s="11">
        <v>331</v>
      </c>
      <c r="T467" s="11" t="str">
        <f>_xlfn.XLOOKUP(Table10[[#This Row],[Charity Association]],Table14[Charity Name],Table14[Billing Style],,,)</f>
        <v>Percentage</v>
      </c>
      <c r="U467" s="11">
        <v>337.2</v>
      </c>
      <c r="V467" s="15">
        <v>186</v>
      </c>
      <c r="W467" s="15">
        <v>96</v>
      </c>
      <c r="X467" s="11">
        <v>55.2</v>
      </c>
      <c r="Y467" s="69">
        <v>582</v>
      </c>
      <c r="Z467">
        <v>6714</v>
      </c>
      <c r="AA467" s="3">
        <f>IF(Table10[[#This Row],[Location Name]]=E466,AA466,AA466+1)</f>
        <v>1275</v>
      </c>
      <c r="AB467" s="33">
        <f>Table10[[#This Row],[Date]]+25</f>
        <v>45409</v>
      </c>
    </row>
    <row r="468" spans="1:28" ht="14.25" x14ac:dyDescent="0.45">
      <c r="A468" s="3">
        <v>460</v>
      </c>
      <c r="B46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68" s="33">
        <v>45384</v>
      </c>
      <c r="E468" s="3" t="s">
        <v>145</v>
      </c>
      <c r="F468" s="3">
        <f>_xlfn.XLOOKUP(Table10[[#This Row],[Location Name]],IBTP_Locations[Location Name],IBTP_Locations[Payee Name],"",,)</f>
        <v>0</v>
      </c>
      <c r="G468" s="3" t="s">
        <v>26</v>
      </c>
      <c r="H468" s="3" t="str">
        <f>_xlfn.XLOOKUP(Table10[[#This Row],[Location Name]],IBTP_Locations[Location Name],IBTP_Locations[Sales Rep],,,)</f>
        <v>Sarcyk, Neil</v>
      </c>
      <c r="I468" s="3" t="str">
        <f>_xlfn.XLOOKUP(Table10[[#This Row],[Location Name]],IBTP_Locations[Location Name],IBTP_Locations[Marketing Rep],,,)</f>
        <v>Combros</v>
      </c>
      <c r="J468" s="11">
        <f>ROUNDDOWN(IF(Table10[[#This Row],[Marketing Rep]]=0,0,_xlfn.XLOOKUP(Table10[[#This Row],[Marketing Rep]],Table12[Name],Table12[Commission %]))*Table10[[#This Row],[Ticket Count]],2)</f>
        <v>82.8</v>
      </c>
      <c r="K468" s="3" t="s">
        <v>2500</v>
      </c>
      <c r="L468" s="3" t="str">
        <f>_xlfn.XLOOKUP(Table10[[#This Row],[Serial '#]],Table5[Serial '#],Table5[Supplier],,,)</f>
        <v>GameCo</v>
      </c>
      <c r="M468" s="3" t="s">
        <v>349</v>
      </c>
      <c r="N468" s="9">
        <v>5520</v>
      </c>
      <c r="O468" s="36">
        <v>1</v>
      </c>
      <c r="P468" s="11">
        <v>5520</v>
      </c>
      <c r="Q468" s="11">
        <v>4560</v>
      </c>
      <c r="R468" s="11">
        <v>960</v>
      </c>
      <c r="S468" s="11">
        <v>331</v>
      </c>
      <c r="T468" s="11" t="str">
        <f>_xlfn.XLOOKUP(Table10[[#This Row],[Charity Association]],Table14[Charity Name],Table14[Billing Style],,,)</f>
        <v>Flat Per Ticket</v>
      </c>
      <c r="U468" s="11">
        <v>358.8</v>
      </c>
      <c r="V468" s="15">
        <v>186</v>
      </c>
      <c r="W468" s="15">
        <v>172.8</v>
      </c>
      <c r="X468" s="11"/>
      <c r="Y468" s="69">
        <v>1220</v>
      </c>
      <c r="Z468">
        <v>7007</v>
      </c>
      <c r="AA468" s="3">
        <f>IF(Table10[[#This Row],[Location Name]]=E467,AA467,AA467+1)</f>
        <v>1276</v>
      </c>
      <c r="AB468" s="33">
        <f>Table10[[#This Row],[Date]]+25</f>
        <v>45409</v>
      </c>
    </row>
    <row r="469" spans="1:28" ht="14.25" x14ac:dyDescent="0.45">
      <c r="A469" s="3">
        <v>461</v>
      </c>
      <c r="B46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69" s="33">
        <v>45385</v>
      </c>
      <c r="E469" s="3" t="s">
        <v>163</v>
      </c>
      <c r="F469" s="3">
        <f>_xlfn.XLOOKUP(Table10[[#This Row],[Location Name]],IBTP_Locations[Location Name],IBTP_Locations[Payee Name],"",,)</f>
        <v>0</v>
      </c>
      <c r="G469" s="3" t="s">
        <v>23</v>
      </c>
      <c r="H469" s="3" t="str">
        <f>_xlfn.XLOOKUP(Table10[[#This Row],[Location Name]],IBTP_Locations[Location Name],IBTP_Locations[Sales Rep],,,)</f>
        <v>Sarcyk, Neil</v>
      </c>
      <c r="I469" s="3">
        <f>_xlfn.XLOOKUP(Table10[[#This Row],[Location Name]],IBTP_Locations[Location Name],IBTP_Locations[Marketing Rep],,,)</f>
        <v>0</v>
      </c>
      <c r="J469" s="11">
        <f>ROUNDDOWN(IF(Table10[[#This Row],[Marketing Rep]]=0,0,_xlfn.XLOOKUP(Table10[[#This Row],[Marketing Rep]],Table12[Name],Table12[Commission %]))*Table10[[#This Row],[Ticket Count]],2)</f>
        <v>0</v>
      </c>
      <c r="K469" s="3" t="s">
        <v>2731</v>
      </c>
      <c r="L469" s="3" t="str">
        <f>_xlfn.XLOOKUP(Table10[[#This Row],[Serial '#]],Table5[Serial '#],Table5[Supplier],,,)</f>
        <v>GameCo</v>
      </c>
      <c r="M469" s="3" t="s">
        <v>613</v>
      </c>
      <c r="N469" s="9">
        <v>4560</v>
      </c>
      <c r="O469" s="36">
        <v>1</v>
      </c>
      <c r="P469" s="11">
        <v>4560</v>
      </c>
      <c r="Q469" s="11">
        <v>3460</v>
      </c>
      <c r="R469" s="11">
        <v>1100</v>
      </c>
      <c r="S469" s="11">
        <v>273</v>
      </c>
      <c r="T469" s="11" t="str">
        <f>_xlfn.XLOOKUP(Table10[[#This Row],[Charity Association]],Table14[Charity Name],Table14[Billing Style],,,)</f>
        <v>Percentage</v>
      </c>
      <c r="U469" s="11">
        <v>301.60000000000002</v>
      </c>
      <c r="V469" s="15">
        <v>146</v>
      </c>
      <c r="W469" s="15">
        <v>110</v>
      </c>
      <c r="X469" s="11">
        <v>45.6</v>
      </c>
      <c r="Y469" s="69">
        <v>1965</v>
      </c>
      <c r="Z469">
        <v>6715</v>
      </c>
      <c r="AA469" s="3">
        <f>IF(Table10[[#This Row],[Location Name]]=E468,AA468,AA468+1)</f>
        <v>1277</v>
      </c>
      <c r="AB469" s="33">
        <f>Table10[[#This Row],[Date]]+25</f>
        <v>45410</v>
      </c>
    </row>
    <row r="470" spans="1:28" ht="14.25" x14ac:dyDescent="0.45">
      <c r="A470" s="3">
        <v>462</v>
      </c>
      <c r="B47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70" s="33">
        <v>45385</v>
      </c>
      <c r="E470" s="3" t="s">
        <v>163</v>
      </c>
      <c r="F470" s="3">
        <f>_xlfn.XLOOKUP(Table10[[#This Row],[Location Name]],IBTP_Locations[Location Name],IBTP_Locations[Payee Name],"",,)</f>
        <v>0</v>
      </c>
      <c r="G470" s="3" t="s">
        <v>23</v>
      </c>
      <c r="H470" s="3" t="str">
        <f>_xlfn.XLOOKUP(Table10[[#This Row],[Location Name]],IBTP_Locations[Location Name],IBTP_Locations[Sales Rep],,,)</f>
        <v>Sarcyk, Neil</v>
      </c>
      <c r="I470" s="3">
        <f>_xlfn.XLOOKUP(Table10[[#This Row],[Location Name]],IBTP_Locations[Location Name],IBTP_Locations[Marketing Rep],,,)</f>
        <v>0</v>
      </c>
      <c r="J470" s="11">
        <f>ROUNDDOWN(IF(Table10[[#This Row],[Marketing Rep]]=0,0,_xlfn.XLOOKUP(Table10[[#This Row],[Marketing Rep]],Table12[Name],Table12[Commission %]))*Table10[[#This Row],[Ticket Count]],2)</f>
        <v>0</v>
      </c>
      <c r="K470" s="3" t="s">
        <v>3730</v>
      </c>
      <c r="L470" s="3" t="e">
        <f>_xlfn.XLOOKUP(Table10[[#This Row],[Serial '#]],Table5[Serial '#],Table5[Supplier],,,)</f>
        <v>#N/A</v>
      </c>
      <c r="M470" s="3" t="s">
        <v>552</v>
      </c>
      <c r="N470" s="9">
        <v>4000</v>
      </c>
      <c r="O470" s="36">
        <v>1</v>
      </c>
      <c r="P470" s="11">
        <v>4000</v>
      </c>
      <c r="Q470" s="11">
        <v>3000</v>
      </c>
      <c r="R470" s="11">
        <v>1000</v>
      </c>
      <c r="S470" s="11">
        <v>240</v>
      </c>
      <c r="T470" s="11" t="str">
        <f>_xlfn.XLOOKUP(Table10[[#This Row],[Charity Association]],Table14[Charity Name],Table14[Billing Style],,,)</f>
        <v>Percentage</v>
      </c>
      <c r="U470" s="11">
        <v>265</v>
      </c>
      <c r="V470" s="15">
        <v>125</v>
      </c>
      <c r="W470" s="15">
        <v>100</v>
      </c>
      <c r="X470" s="11">
        <v>40</v>
      </c>
      <c r="Y470" s="69">
        <v>1965</v>
      </c>
      <c r="Z470">
        <v>6716</v>
      </c>
      <c r="AA470" s="3">
        <f>IF(Table10[[#This Row],[Location Name]]=E469,AA469,AA469+1)</f>
        <v>1277</v>
      </c>
      <c r="AB470" s="33">
        <f>Table10[[#This Row],[Date]]+25</f>
        <v>45410</v>
      </c>
    </row>
    <row r="471" spans="1:28" ht="14.25" x14ac:dyDescent="0.45">
      <c r="A471" s="3">
        <v>463</v>
      </c>
      <c r="B47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71" s="33">
        <v>45386</v>
      </c>
      <c r="E471" s="3" t="s">
        <v>143</v>
      </c>
      <c r="F471" s="3">
        <f>_xlfn.XLOOKUP(Table10[[#This Row],[Location Name]],IBTP_Locations[Location Name],IBTP_Locations[Payee Name],"",,)</f>
        <v>0</v>
      </c>
      <c r="G471" s="3" t="s">
        <v>23</v>
      </c>
      <c r="H471" s="3" t="str">
        <f>_xlfn.XLOOKUP(Table10[[#This Row],[Location Name]],IBTP_Locations[Location Name],IBTP_Locations[Sales Rep],,,)</f>
        <v>Sarcyk, Neil</v>
      </c>
      <c r="I471" s="3">
        <f>_xlfn.XLOOKUP(Table10[[#This Row],[Location Name]],IBTP_Locations[Location Name],IBTP_Locations[Marketing Rep],,,)</f>
        <v>0</v>
      </c>
      <c r="J471" s="11">
        <f>ROUNDDOWN(IF(Table10[[#This Row],[Marketing Rep]]=0,0,_xlfn.XLOOKUP(Table10[[#This Row],[Marketing Rep]],Table12[Name],Table12[Commission %]))*Table10[[#This Row],[Ticket Count]],2)</f>
        <v>0</v>
      </c>
      <c r="K471" s="3" t="s">
        <v>2503</v>
      </c>
      <c r="L471" s="3" t="str">
        <f>_xlfn.XLOOKUP(Table10[[#This Row],[Serial '#]],Table5[Serial '#],Table5[Supplier],,,)</f>
        <v>GameCo</v>
      </c>
      <c r="M471" s="3" t="s">
        <v>349</v>
      </c>
      <c r="N471" s="9">
        <v>5520</v>
      </c>
      <c r="O471" s="36">
        <v>1</v>
      </c>
      <c r="P471" s="11">
        <v>5520</v>
      </c>
      <c r="Q471" s="11">
        <v>4560</v>
      </c>
      <c r="R471" s="11">
        <v>960</v>
      </c>
      <c r="S471" s="11">
        <v>331</v>
      </c>
      <c r="T471" s="11" t="str">
        <f>_xlfn.XLOOKUP(Table10[[#This Row],[Charity Association]],Table14[Charity Name],Table14[Billing Style],,,)</f>
        <v>Percentage</v>
      </c>
      <c r="U471" s="11">
        <v>337.2</v>
      </c>
      <c r="V471" s="15">
        <v>186</v>
      </c>
      <c r="W471" s="15">
        <v>96</v>
      </c>
      <c r="X471" s="11">
        <v>55.2</v>
      </c>
      <c r="Y471" s="69">
        <v>1335</v>
      </c>
      <c r="Z471">
        <v>6720</v>
      </c>
      <c r="AA471" s="3">
        <f>IF(Table10[[#This Row],[Location Name]]=E470,AA470,AA470+1)</f>
        <v>1278</v>
      </c>
      <c r="AB471" s="33">
        <f>Table10[[#This Row],[Date]]+25</f>
        <v>45411</v>
      </c>
    </row>
    <row r="472" spans="1:28" ht="14.25" x14ac:dyDescent="0.45">
      <c r="A472" s="3">
        <v>464</v>
      </c>
      <c r="B47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72" s="33">
        <v>45386</v>
      </c>
      <c r="E472" s="3" t="s">
        <v>217</v>
      </c>
      <c r="F472" s="3">
        <f>_xlfn.XLOOKUP(Table10[[#This Row],[Location Name]],IBTP_Locations[Location Name],IBTP_Locations[Payee Name],"",,)</f>
        <v>0</v>
      </c>
      <c r="G472" s="3" t="s">
        <v>23</v>
      </c>
      <c r="H472" s="3" t="str">
        <f>_xlfn.XLOOKUP(Table10[[#This Row],[Location Name]],IBTP_Locations[Location Name],IBTP_Locations[Sales Rep],,,)</f>
        <v>Sarcyk, Neil</v>
      </c>
      <c r="I472" s="3">
        <f>_xlfn.XLOOKUP(Table10[[#This Row],[Location Name]],IBTP_Locations[Location Name],IBTP_Locations[Marketing Rep],,,)</f>
        <v>0</v>
      </c>
      <c r="J472" s="11">
        <f>ROUNDDOWN(IF(Table10[[#This Row],[Marketing Rep]]=0,0,_xlfn.XLOOKUP(Table10[[#This Row],[Marketing Rep]],Table12[Name],Table12[Commission %]))*Table10[[#This Row],[Ticket Count]],2)</f>
        <v>0</v>
      </c>
      <c r="K472" s="3" t="s">
        <v>2732</v>
      </c>
      <c r="L472" s="3" t="str">
        <f>_xlfn.XLOOKUP(Table10[[#This Row],[Serial '#]],Table5[Serial '#],Table5[Supplier],,,)</f>
        <v>GameCo</v>
      </c>
      <c r="M472" s="3" t="s">
        <v>613</v>
      </c>
      <c r="N472" s="9">
        <v>4560</v>
      </c>
      <c r="O472" s="36">
        <v>1</v>
      </c>
      <c r="P472" s="11">
        <v>4560</v>
      </c>
      <c r="Q472" s="11">
        <v>3460</v>
      </c>
      <c r="R472" s="11">
        <v>1100</v>
      </c>
      <c r="S472" s="11">
        <v>273</v>
      </c>
      <c r="T472" s="11" t="str">
        <f>_xlfn.XLOOKUP(Table10[[#This Row],[Charity Association]],Table14[Charity Name],Table14[Billing Style],,,)</f>
        <v>Percentage</v>
      </c>
      <c r="U472" s="11">
        <v>301.60000000000002</v>
      </c>
      <c r="V472" s="15">
        <v>146</v>
      </c>
      <c r="W472" s="15">
        <v>110</v>
      </c>
      <c r="X472" s="11">
        <v>45.6</v>
      </c>
      <c r="Y472" s="69">
        <v>1027</v>
      </c>
      <c r="Z472">
        <v>6721</v>
      </c>
      <c r="AA472" s="3">
        <f>IF(Table10[[#This Row],[Location Name]]=E471,AA471,AA471+1)</f>
        <v>1279</v>
      </c>
      <c r="AB472" s="33">
        <f>Table10[[#This Row],[Date]]+25</f>
        <v>45411</v>
      </c>
    </row>
    <row r="473" spans="1:28" ht="14.25" x14ac:dyDescent="0.45">
      <c r="A473" s="3">
        <v>465</v>
      </c>
      <c r="B47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73" s="33">
        <v>45386</v>
      </c>
      <c r="E473" s="3" t="s">
        <v>105</v>
      </c>
      <c r="F473" s="3">
        <f>_xlfn.XLOOKUP(Table10[[#This Row],[Location Name]],IBTP_Locations[Location Name],IBTP_Locations[Payee Name],"",,)</f>
        <v>0</v>
      </c>
      <c r="G473" s="3" t="s">
        <v>23</v>
      </c>
      <c r="H473" s="3" t="str">
        <f>_xlfn.XLOOKUP(Table10[[#This Row],[Location Name]],IBTP_Locations[Location Name],IBTP_Locations[Sales Rep],,,)</f>
        <v>Sarcyk, Neil</v>
      </c>
      <c r="I473" s="3" t="str">
        <f>_xlfn.XLOOKUP(Table10[[#This Row],[Location Name]],IBTP_Locations[Location Name],IBTP_Locations[Marketing Rep],,,)</f>
        <v>M Comella Enterprises</v>
      </c>
      <c r="J473" s="11">
        <f>ROUNDDOWN(IF(Table10[[#This Row],[Marketing Rep]]=0,0,_xlfn.XLOOKUP(Table10[[#This Row],[Marketing Rep]],Table12[Name],Table12[Commission %]))*Table10[[#This Row],[Ticket Count]],2)</f>
        <v>82.8</v>
      </c>
      <c r="K473" s="3" t="s">
        <v>2506</v>
      </c>
      <c r="L473" s="3" t="str">
        <f>_xlfn.XLOOKUP(Table10[[#This Row],[Serial '#]],Table5[Serial '#],Table5[Supplier],,,)</f>
        <v>GameCo</v>
      </c>
      <c r="M473" s="3" t="s">
        <v>349</v>
      </c>
      <c r="N473" s="9">
        <v>5520</v>
      </c>
      <c r="O473" s="36">
        <v>1</v>
      </c>
      <c r="P473" s="11">
        <v>5520</v>
      </c>
      <c r="Q473" s="11">
        <v>4560</v>
      </c>
      <c r="R473" s="11">
        <v>960</v>
      </c>
      <c r="S473" s="11">
        <v>331</v>
      </c>
      <c r="T473" s="11" t="str">
        <f>_xlfn.XLOOKUP(Table10[[#This Row],[Charity Association]],Table14[Charity Name],Table14[Billing Style],,,)</f>
        <v>Percentage</v>
      </c>
      <c r="U473" s="11">
        <v>337.2</v>
      </c>
      <c r="V473" s="15">
        <v>186</v>
      </c>
      <c r="W473" s="15">
        <v>96</v>
      </c>
      <c r="X473" s="11">
        <v>55.2</v>
      </c>
      <c r="Y473" s="69">
        <v>272</v>
      </c>
      <c r="Z473">
        <v>6722</v>
      </c>
      <c r="AA473" s="3">
        <f>IF(Table10[[#This Row],[Location Name]]=E472,AA472,AA472+1)</f>
        <v>1280</v>
      </c>
      <c r="AB473" s="33">
        <f>Table10[[#This Row],[Date]]+25</f>
        <v>45411</v>
      </c>
    </row>
    <row r="474" spans="1:28" ht="14.25" x14ac:dyDescent="0.45">
      <c r="A474" s="3">
        <v>466</v>
      </c>
      <c r="B47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74" s="33">
        <v>45386</v>
      </c>
      <c r="E474" s="3" t="s">
        <v>105</v>
      </c>
      <c r="F474" s="3">
        <f>_xlfn.XLOOKUP(Table10[[#This Row],[Location Name]],IBTP_Locations[Location Name],IBTP_Locations[Payee Name],"",,)</f>
        <v>0</v>
      </c>
      <c r="G474" s="3" t="s">
        <v>23</v>
      </c>
      <c r="H474" s="3" t="str">
        <f>_xlfn.XLOOKUP(Table10[[#This Row],[Location Name]],IBTP_Locations[Location Name],IBTP_Locations[Sales Rep],,,)</f>
        <v>Sarcyk, Neil</v>
      </c>
      <c r="I474" s="3" t="str">
        <f>_xlfn.XLOOKUP(Table10[[#This Row],[Location Name]],IBTP_Locations[Location Name],IBTP_Locations[Marketing Rep],,,)</f>
        <v>M Comella Enterprises</v>
      </c>
      <c r="J474" s="11">
        <f>ROUNDDOWN(IF(Table10[[#This Row],[Marketing Rep]]=0,0,_xlfn.XLOOKUP(Table10[[#This Row],[Marketing Rep]],Table12[Name],Table12[Commission %]))*Table10[[#This Row],[Ticket Count]],2)</f>
        <v>45</v>
      </c>
      <c r="K474" s="3" t="s">
        <v>2587</v>
      </c>
      <c r="L474" s="3" t="str">
        <f>_xlfn.XLOOKUP(Table10[[#This Row],[Serial '#]],Table5[Serial '#],Table5[Supplier],,,)</f>
        <v>GameCo</v>
      </c>
      <c r="M474" s="3" t="s">
        <v>352</v>
      </c>
      <c r="N474" s="9">
        <v>3000</v>
      </c>
      <c r="O474" s="36">
        <v>1</v>
      </c>
      <c r="P474" s="11">
        <v>3000</v>
      </c>
      <c r="Q474" s="11">
        <v>2250</v>
      </c>
      <c r="R474" s="11">
        <v>750</v>
      </c>
      <c r="S474" s="11">
        <v>180</v>
      </c>
      <c r="T474" s="11" t="str">
        <f>_xlfn.XLOOKUP(Table10[[#This Row],[Charity Association]],Table14[Charity Name],Table14[Billing Style],,,)</f>
        <v>Percentage</v>
      </c>
      <c r="U474" s="11">
        <v>207</v>
      </c>
      <c r="V474" s="15">
        <v>102</v>
      </c>
      <c r="W474" s="15">
        <v>75</v>
      </c>
      <c r="X474" s="11">
        <v>30</v>
      </c>
      <c r="Y474" s="69">
        <v>272</v>
      </c>
      <c r="Z474">
        <v>6723</v>
      </c>
      <c r="AA474" s="3">
        <f>IF(Table10[[#This Row],[Location Name]]=E473,AA473,AA473+1)</f>
        <v>1280</v>
      </c>
      <c r="AB474" s="33">
        <f>Table10[[#This Row],[Date]]+25</f>
        <v>45411</v>
      </c>
    </row>
    <row r="475" spans="1:28" ht="14.25" x14ac:dyDescent="0.45">
      <c r="A475" s="3">
        <v>467</v>
      </c>
      <c r="B47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75" s="33">
        <v>45386</v>
      </c>
      <c r="E475" s="3" t="s">
        <v>111</v>
      </c>
      <c r="F475" s="3">
        <f>_xlfn.XLOOKUP(Table10[[#This Row],[Location Name]],IBTP_Locations[Location Name],IBTP_Locations[Payee Name],"",,)</f>
        <v>0</v>
      </c>
      <c r="G475" s="3" t="s">
        <v>21</v>
      </c>
      <c r="H475" s="3" t="str">
        <f>_xlfn.XLOOKUP(Table10[[#This Row],[Location Name]],IBTP_Locations[Location Name],IBTP_Locations[Sales Rep],,,)</f>
        <v>Sarcyk, Neil</v>
      </c>
      <c r="I475" s="3" t="str">
        <f>_xlfn.XLOOKUP(Table10[[#This Row],[Location Name]],IBTP_Locations[Location Name],IBTP_Locations[Marketing Rep],,,)</f>
        <v>Combros</v>
      </c>
      <c r="J475" s="11">
        <f>ROUNDDOWN(IF(Table10[[#This Row],[Marketing Rep]]=0,0,_xlfn.XLOOKUP(Table10[[#This Row],[Marketing Rep]],Table12[Name],Table12[Commission %]))*Table10[[#This Row],[Ticket Count]],2)</f>
        <v>82.8</v>
      </c>
      <c r="K475" s="3" t="s">
        <v>2505</v>
      </c>
      <c r="L475" s="3" t="str">
        <f>_xlfn.XLOOKUP(Table10[[#This Row],[Serial '#]],Table5[Serial '#],Table5[Supplier],,,)</f>
        <v>GameCo</v>
      </c>
      <c r="M475" s="3" t="s">
        <v>349</v>
      </c>
      <c r="N475" s="9">
        <v>5520</v>
      </c>
      <c r="O475" s="36">
        <v>1</v>
      </c>
      <c r="P475" s="11">
        <v>5520</v>
      </c>
      <c r="Q475" s="11">
        <v>4560</v>
      </c>
      <c r="R475" s="11">
        <v>960</v>
      </c>
      <c r="S475" s="11">
        <v>331</v>
      </c>
      <c r="T475" s="11" t="str">
        <f>_xlfn.XLOOKUP(Table10[[#This Row],[Charity Association]],Table14[Charity Name],Table14[Billing Style],,,)</f>
        <v>Flat Per Ticket</v>
      </c>
      <c r="U475" s="11">
        <v>358.8</v>
      </c>
      <c r="V475" s="15">
        <v>186</v>
      </c>
      <c r="W475" s="15">
        <v>172.8</v>
      </c>
      <c r="X475" s="11"/>
      <c r="Y475" s="69">
        <v>2714</v>
      </c>
      <c r="Z475">
        <v>8434</v>
      </c>
      <c r="AA475" s="3">
        <f>IF(Table10[[#This Row],[Location Name]]=E474,AA474,AA474+1)</f>
        <v>1281</v>
      </c>
      <c r="AB475" s="33">
        <f>Table10[[#This Row],[Date]]+25</f>
        <v>45411</v>
      </c>
    </row>
    <row r="476" spans="1:28" ht="14.25" x14ac:dyDescent="0.45">
      <c r="A476" s="3">
        <v>468</v>
      </c>
      <c r="B47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76" s="33">
        <v>45386</v>
      </c>
      <c r="E476" s="3" t="s">
        <v>165</v>
      </c>
      <c r="F476" s="3">
        <f>_xlfn.XLOOKUP(Table10[[#This Row],[Location Name]],IBTP_Locations[Location Name],IBTP_Locations[Payee Name],"",,)</f>
        <v>0</v>
      </c>
      <c r="G476" s="3" t="s">
        <v>27</v>
      </c>
      <c r="H476" s="3" t="str">
        <f>_xlfn.XLOOKUP(Table10[[#This Row],[Location Name]],IBTP_Locations[Location Name],IBTP_Locations[Sales Rep],,,)</f>
        <v>Sarcyk, Neil</v>
      </c>
      <c r="I476" s="3">
        <f>_xlfn.XLOOKUP(Table10[[#This Row],[Location Name]],IBTP_Locations[Location Name],IBTP_Locations[Marketing Rep],,,)</f>
        <v>0</v>
      </c>
      <c r="J476" s="11">
        <f>ROUNDDOWN(IF(Table10[[#This Row],[Marketing Rep]]=0,0,_xlfn.XLOOKUP(Table10[[#This Row],[Marketing Rep]],Table12[Name],Table12[Commission %]))*Table10[[#This Row],[Ticket Count]],2)</f>
        <v>0</v>
      </c>
      <c r="K476" s="3" t="s">
        <v>2504</v>
      </c>
      <c r="L476" s="3" t="str">
        <f>_xlfn.XLOOKUP(Table10[[#This Row],[Serial '#]],Table5[Serial '#],Table5[Supplier],,,)</f>
        <v>GameCo</v>
      </c>
      <c r="M476" s="3" t="s">
        <v>349</v>
      </c>
      <c r="N476" s="9">
        <v>5520</v>
      </c>
      <c r="O476" s="36">
        <v>1</v>
      </c>
      <c r="P476" s="11">
        <v>5520</v>
      </c>
      <c r="Q476" s="11">
        <v>4560</v>
      </c>
      <c r="R476" s="11">
        <v>960</v>
      </c>
      <c r="S476" s="11">
        <v>331</v>
      </c>
      <c r="T476" s="11" t="str">
        <f>_xlfn.XLOOKUP(Table10[[#This Row],[Charity Association]],Table14[Charity Name],Table14[Billing Style],,,)</f>
        <v>Flat Per Ticket</v>
      </c>
      <c r="U476" s="11">
        <v>358.8</v>
      </c>
      <c r="V476" s="15">
        <v>186</v>
      </c>
      <c r="W476" s="15">
        <v>172.8</v>
      </c>
      <c r="X476" s="11"/>
      <c r="Y476" s="69">
        <v>2474</v>
      </c>
      <c r="Z476">
        <v>10075</v>
      </c>
      <c r="AA476" s="3">
        <f>IF(Table10[[#This Row],[Location Name]]=E475,AA475,AA475+1)</f>
        <v>1282</v>
      </c>
      <c r="AB476" s="33">
        <f>Table10[[#This Row],[Date]]+25</f>
        <v>45411</v>
      </c>
    </row>
    <row r="477" spans="1:28" ht="14.25" x14ac:dyDescent="0.45">
      <c r="A477" s="3">
        <v>469</v>
      </c>
      <c r="B47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77" s="33">
        <v>45386</v>
      </c>
      <c r="E477" s="3" t="s">
        <v>165</v>
      </c>
      <c r="F477" s="3">
        <f>_xlfn.XLOOKUP(Table10[[#This Row],[Location Name]],IBTP_Locations[Location Name],IBTP_Locations[Payee Name],"",,)</f>
        <v>0</v>
      </c>
      <c r="G477" s="3" t="s">
        <v>27</v>
      </c>
      <c r="H477" s="3" t="str">
        <f>_xlfn.XLOOKUP(Table10[[#This Row],[Location Name]],IBTP_Locations[Location Name],IBTP_Locations[Sales Rep],,,)</f>
        <v>Sarcyk, Neil</v>
      </c>
      <c r="I477" s="3">
        <f>_xlfn.XLOOKUP(Table10[[#This Row],[Location Name]],IBTP_Locations[Location Name],IBTP_Locations[Marketing Rep],,,)</f>
        <v>0</v>
      </c>
      <c r="J477" s="11">
        <f>ROUNDDOWN(IF(Table10[[#This Row],[Marketing Rep]]=0,0,_xlfn.XLOOKUP(Table10[[#This Row],[Marketing Rep]],Table12[Name],Table12[Commission %]))*Table10[[#This Row],[Ticket Count]],2)</f>
        <v>0</v>
      </c>
      <c r="K477" s="3" t="s">
        <v>2586</v>
      </c>
      <c r="L477" s="3" t="str">
        <f>_xlfn.XLOOKUP(Table10[[#This Row],[Serial '#]],Table5[Serial '#],Table5[Supplier],,,)</f>
        <v>GameCo</v>
      </c>
      <c r="M477" s="3" t="s">
        <v>352</v>
      </c>
      <c r="N477" s="9">
        <v>3000</v>
      </c>
      <c r="O477" s="36">
        <v>1</v>
      </c>
      <c r="P477" s="11">
        <v>3000</v>
      </c>
      <c r="Q477" s="11">
        <v>2250</v>
      </c>
      <c r="R477" s="11">
        <v>750</v>
      </c>
      <c r="S477" s="11">
        <v>180</v>
      </c>
      <c r="T477" s="11" t="str">
        <f>_xlfn.XLOOKUP(Table10[[#This Row],[Charity Association]],Table14[Charity Name],Table14[Billing Style],,,)</f>
        <v>Flat Per Ticket</v>
      </c>
      <c r="U477" s="11">
        <v>195</v>
      </c>
      <c r="V477" s="15">
        <v>102</v>
      </c>
      <c r="W477" s="15">
        <v>93</v>
      </c>
      <c r="X477" s="11"/>
      <c r="Y477" s="69">
        <v>2474</v>
      </c>
      <c r="Z477">
        <v>10076</v>
      </c>
      <c r="AA477" s="3">
        <f>IF(Table10[[#This Row],[Location Name]]=E476,AA476,AA476+1)</f>
        <v>1282</v>
      </c>
      <c r="AB477" s="33">
        <f>Table10[[#This Row],[Date]]+25</f>
        <v>45411</v>
      </c>
    </row>
    <row r="478" spans="1:28" ht="14.25" x14ac:dyDescent="0.45">
      <c r="A478" s="3">
        <v>470</v>
      </c>
      <c r="B47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78" s="33">
        <v>45386</v>
      </c>
      <c r="E478" s="3" t="s">
        <v>203</v>
      </c>
      <c r="F478" s="3">
        <f>_xlfn.XLOOKUP(Table10[[#This Row],[Location Name]],IBTP_Locations[Location Name],IBTP_Locations[Payee Name],"",,)</f>
        <v>0</v>
      </c>
      <c r="G478" s="3" t="s">
        <v>27</v>
      </c>
      <c r="H478" s="3" t="str">
        <f>_xlfn.XLOOKUP(Table10[[#This Row],[Location Name]],IBTP_Locations[Location Name],IBTP_Locations[Sales Rep],,,)</f>
        <v>Sarcyk, Neil</v>
      </c>
      <c r="I478" s="3" t="str">
        <f>_xlfn.XLOOKUP(Table10[[#This Row],[Location Name]],IBTP_Locations[Location Name],IBTP_Locations[Marketing Rep],,,)</f>
        <v>Greg Brown</v>
      </c>
      <c r="J478" s="11">
        <f>ROUNDDOWN(IF(Table10[[#This Row],[Marketing Rep]]=0,0,_xlfn.XLOOKUP(Table10[[#This Row],[Marketing Rep]],Table12[Name],Table12[Commission %]))*Table10[[#This Row],[Ticket Count]],2)</f>
        <v>110.4</v>
      </c>
      <c r="K478" s="3" t="s">
        <v>2508</v>
      </c>
      <c r="L478" s="3" t="str">
        <f>_xlfn.XLOOKUP(Table10[[#This Row],[Serial '#]],Table5[Serial '#],Table5[Supplier],,,)</f>
        <v>GameCo</v>
      </c>
      <c r="M478" s="3" t="s">
        <v>349</v>
      </c>
      <c r="N478" s="9">
        <v>5520</v>
      </c>
      <c r="O478" s="36">
        <v>1</v>
      </c>
      <c r="P478" s="11">
        <v>5520</v>
      </c>
      <c r="Q478" s="11">
        <v>4560</v>
      </c>
      <c r="R478" s="11">
        <v>960</v>
      </c>
      <c r="S478" s="11">
        <v>331</v>
      </c>
      <c r="T478" s="11" t="str">
        <f>_xlfn.XLOOKUP(Table10[[#This Row],[Charity Association]],Table14[Charity Name],Table14[Billing Style],,,)</f>
        <v>Flat Per Ticket</v>
      </c>
      <c r="U478" s="11">
        <v>358.8</v>
      </c>
      <c r="V478" s="15">
        <v>186</v>
      </c>
      <c r="W478" s="15">
        <v>172.8</v>
      </c>
      <c r="X478" s="11"/>
      <c r="Y478" s="69">
        <v>2647</v>
      </c>
      <c r="Z478">
        <v>10077</v>
      </c>
      <c r="AA478" s="3">
        <f>IF(Table10[[#This Row],[Location Name]]=E477,AA477,AA477+1)</f>
        <v>1283</v>
      </c>
      <c r="AB478" s="33">
        <f>Table10[[#This Row],[Date]]+25</f>
        <v>45411</v>
      </c>
    </row>
    <row r="479" spans="1:28" ht="14.25" x14ac:dyDescent="0.45">
      <c r="A479" s="3">
        <v>471</v>
      </c>
      <c r="B47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79" s="33">
        <v>45386</v>
      </c>
      <c r="E479" s="3" t="s">
        <v>203</v>
      </c>
      <c r="F479" s="3">
        <f>_xlfn.XLOOKUP(Table10[[#This Row],[Location Name]],IBTP_Locations[Location Name],IBTP_Locations[Payee Name],"",,)</f>
        <v>0</v>
      </c>
      <c r="G479" s="3" t="s">
        <v>27</v>
      </c>
      <c r="H479" s="3" t="str">
        <f>_xlfn.XLOOKUP(Table10[[#This Row],[Location Name]],IBTP_Locations[Location Name],IBTP_Locations[Sales Rep],,,)</f>
        <v>Sarcyk, Neil</v>
      </c>
      <c r="I479" s="3" t="str">
        <f>_xlfn.XLOOKUP(Table10[[#This Row],[Location Name]],IBTP_Locations[Location Name],IBTP_Locations[Marketing Rep],,,)</f>
        <v>Greg Brown</v>
      </c>
      <c r="J479" s="11">
        <f>ROUNDDOWN(IF(Table10[[#This Row],[Marketing Rep]]=0,0,_xlfn.XLOOKUP(Table10[[#This Row],[Marketing Rep]],Table12[Name],Table12[Commission %]))*Table10[[#This Row],[Ticket Count]],2)</f>
        <v>110.4</v>
      </c>
      <c r="K479" s="3" t="s">
        <v>2507</v>
      </c>
      <c r="L479" s="3" t="str">
        <f>_xlfn.XLOOKUP(Table10[[#This Row],[Serial '#]],Table5[Serial '#],Table5[Supplier],,,)</f>
        <v>GameCo</v>
      </c>
      <c r="M479" s="3" t="s">
        <v>349</v>
      </c>
      <c r="N479" s="9">
        <v>5520</v>
      </c>
      <c r="O479" s="36">
        <v>1</v>
      </c>
      <c r="P479" s="11">
        <v>5520</v>
      </c>
      <c r="Q479" s="11">
        <v>4560</v>
      </c>
      <c r="R479" s="11">
        <v>960</v>
      </c>
      <c r="S479" s="11">
        <v>331</v>
      </c>
      <c r="T479" s="11" t="str">
        <f>_xlfn.XLOOKUP(Table10[[#This Row],[Charity Association]],Table14[Charity Name],Table14[Billing Style],,,)</f>
        <v>Flat Per Ticket</v>
      </c>
      <c r="U479" s="11">
        <v>358.8</v>
      </c>
      <c r="V479" s="15">
        <v>186</v>
      </c>
      <c r="W479" s="15">
        <v>172.8</v>
      </c>
      <c r="X479" s="11"/>
      <c r="Y479" s="69">
        <v>2647</v>
      </c>
      <c r="Z479">
        <v>10078</v>
      </c>
      <c r="AA479" s="3">
        <f>IF(Table10[[#This Row],[Location Name]]=E478,AA478,AA478+1)</f>
        <v>1283</v>
      </c>
      <c r="AB479" s="33">
        <f>Table10[[#This Row],[Date]]+25</f>
        <v>45411</v>
      </c>
    </row>
    <row r="480" spans="1:28" ht="14.25" x14ac:dyDescent="0.45">
      <c r="A480" s="3">
        <v>472</v>
      </c>
      <c r="B48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80" s="33">
        <v>45387</v>
      </c>
      <c r="E480" s="3" t="s">
        <v>93</v>
      </c>
      <c r="F480" s="3">
        <f>_xlfn.XLOOKUP(Table10[[#This Row],[Location Name]],IBTP_Locations[Location Name],IBTP_Locations[Payee Name],"",,)</f>
        <v>0</v>
      </c>
      <c r="G480" s="3" t="s">
        <v>23</v>
      </c>
      <c r="H480" s="3" t="str">
        <f>_xlfn.XLOOKUP(Table10[[#This Row],[Location Name]],IBTP_Locations[Location Name],IBTP_Locations[Sales Rep],,,)</f>
        <v>Sarcyk, Neil</v>
      </c>
      <c r="I480" s="3">
        <f>_xlfn.XLOOKUP(Table10[[#This Row],[Location Name]],IBTP_Locations[Location Name],IBTP_Locations[Marketing Rep],,,)</f>
        <v>0</v>
      </c>
      <c r="J480" s="11">
        <f>ROUNDDOWN(IF(Table10[[#This Row],[Marketing Rep]]=0,0,_xlfn.XLOOKUP(Table10[[#This Row],[Marketing Rep]],Table12[Name],Table12[Commission %]))*Table10[[#This Row],[Ticket Count]],2)</f>
        <v>0</v>
      </c>
      <c r="K480" s="3" t="s">
        <v>2588</v>
      </c>
      <c r="L480" s="3" t="str">
        <f>_xlfn.XLOOKUP(Table10[[#This Row],[Serial '#]],Table5[Serial '#],Table5[Supplier],,,)</f>
        <v>GameCo</v>
      </c>
      <c r="M480" s="3" t="s">
        <v>352</v>
      </c>
      <c r="N480" s="9">
        <v>3000</v>
      </c>
      <c r="O480" s="36">
        <v>1</v>
      </c>
      <c r="P480" s="11">
        <v>3000</v>
      </c>
      <c r="Q480" s="11">
        <v>2250</v>
      </c>
      <c r="R480" s="11">
        <v>750</v>
      </c>
      <c r="S480" s="11">
        <v>180</v>
      </c>
      <c r="T480" s="11" t="str">
        <f>_xlfn.XLOOKUP(Table10[[#This Row],[Charity Association]],Table14[Charity Name],Table14[Billing Style],,,)</f>
        <v>Percentage</v>
      </c>
      <c r="U480" s="11">
        <v>207</v>
      </c>
      <c r="V480" s="15">
        <v>102</v>
      </c>
      <c r="W480" s="15">
        <v>75</v>
      </c>
      <c r="X480" s="11">
        <v>30</v>
      </c>
      <c r="Y480" s="69">
        <v>38752578</v>
      </c>
      <c r="Z480">
        <v>6724</v>
      </c>
      <c r="AA480" s="3">
        <f>IF(Table10[[#This Row],[Location Name]]=E479,AA479,AA479+1)</f>
        <v>1284</v>
      </c>
      <c r="AB480" s="33">
        <f>Table10[[#This Row],[Date]]+25</f>
        <v>45412</v>
      </c>
    </row>
    <row r="481" spans="1:28" ht="14.25" x14ac:dyDescent="0.45">
      <c r="A481" s="3">
        <v>473</v>
      </c>
      <c r="B48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81" s="33">
        <v>45389</v>
      </c>
      <c r="E481" s="3" t="s">
        <v>300</v>
      </c>
      <c r="F481" s="3">
        <f>_xlfn.XLOOKUP(Table10[[#This Row],[Location Name]],IBTP_Locations[Location Name],IBTP_Locations[Payee Name],"",,)</f>
        <v>0</v>
      </c>
      <c r="G481" s="3" t="s">
        <v>23</v>
      </c>
      <c r="H481" s="3" t="str">
        <f>_xlfn.XLOOKUP(Table10[[#This Row],[Location Name]],IBTP_Locations[Location Name],IBTP_Locations[Sales Rep],,,)</f>
        <v>Sarcyk, Neil</v>
      </c>
      <c r="I481" s="3" t="str">
        <f>_xlfn.XLOOKUP(Table10[[#This Row],[Location Name]],IBTP_Locations[Location Name],IBTP_Locations[Marketing Rep],,,)</f>
        <v>M Comella Enterprises</v>
      </c>
      <c r="J481" s="11">
        <f>ROUNDDOWN(IF(Table10[[#This Row],[Marketing Rep]]=0,0,_xlfn.XLOOKUP(Table10[[#This Row],[Marketing Rep]],Table12[Name],Table12[Commission %]))*Table10[[#This Row],[Ticket Count]],2)</f>
        <v>76.5</v>
      </c>
      <c r="K481" s="3">
        <v>115894</v>
      </c>
      <c r="L481" s="3" t="str">
        <f>_xlfn.XLOOKUP(Table10[[#This Row],[Serial '#]],Table5[Serial '#],Table5[Supplier],,,)</f>
        <v>GameCo</v>
      </c>
      <c r="M481" s="3" t="s">
        <v>632</v>
      </c>
      <c r="N481" s="9">
        <v>5100</v>
      </c>
      <c r="O481" s="36">
        <v>2</v>
      </c>
      <c r="P481" s="11">
        <v>10200</v>
      </c>
      <c r="Q481" s="11">
        <v>8780</v>
      </c>
      <c r="R481" s="11">
        <v>1420</v>
      </c>
      <c r="S481" s="11">
        <v>612</v>
      </c>
      <c r="T481" s="11" t="str">
        <f>_xlfn.XLOOKUP(Table10[[#This Row],[Charity Association]],Table14[Charity Name],Table14[Billing Style],,,)</f>
        <v>Percentage</v>
      </c>
      <c r="U481" s="11">
        <v>499</v>
      </c>
      <c r="V481" s="15">
        <v>255</v>
      </c>
      <c r="W481" s="15">
        <v>142</v>
      </c>
      <c r="X481" s="11">
        <v>102</v>
      </c>
      <c r="Y481" s="69">
        <v>38752579</v>
      </c>
      <c r="Z481">
        <v>6725</v>
      </c>
      <c r="AA481" s="3">
        <f>IF(Table10[[#This Row],[Location Name]]=E480,AA480,AA480+1)</f>
        <v>1285</v>
      </c>
      <c r="AB481" s="33">
        <f>Table10[[#This Row],[Date]]+25</f>
        <v>45414</v>
      </c>
    </row>
    <row r="482" spans="1:28" ht="14.25" x14ac:dyDescent="0.45">
      <c r="A482" s="3">
        <v>474</v>
      </c>
      <c r="B48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82" s="33">
        <v>45390</v>
      </c>
      <c r="E482" s="3" t="s">
        <v>103</v>
      </c>
      <c r="F482" s="3">
        <f>_xlfn.XLOOKUP(Table10[[#This Row],[Location Name]],IBTP_Locations[Location Name],IBTP_Locations[Payee Name],"",,)</f>
        <v>0</v>
      </c>
      <c r="G482" s="3" t="s">
        <v>23</v>
      </c>
      <c r="H482" s="3" t="str">
        <f>_xlfn.XLOOKUP(Table10[[#This Row],[Location Name]],IBTP_Locations[Location Name],IBTP_Locations[Sales Rep],,,)</f>
        <v>Sarcyk, Neil</v>
      </c>
      <c r="I482" s="3">
        <f>_xlfn.XLOOKUP(Table10[[#This Row],[Location Name]],IBTP_Locations[Location Name],IBTP_Locations[Marketing Rep],,,)</f>
        <v>0</v>
      </c>
      <c r="J482" s="11">
        <f>ROUNDDOWN(IF(Table10[[#This Row],[Marketing Rep]]=0,0,_xlfn.XLOOKUP(Table10[[#This Row],[Marketing Rep]],Table12[Name],Table12[Commission %]))*Table10[[#This Row],[Ticket Count]],2)</f>
        <v>0</v>
      </c>
      <c r="K482" s="3" t="s">
        <v>2589</v>
      </c>
      <c r="L482" s="3" t="str">
        <f>_xlfn.XLOOKUP(Table10[[#This Row],[Serial '#]],Table5[Serial '#],Table5[Supplier],,,)</f>
        <v>GameCo</v>
      </c>
      <c r="M482" s="3" t="s">
        <v>352</v>
      </c>
      <c r="N482" s="9">
        <v>3000</v>
      </c>
      <c r="O482" s="36">
        <v>1</v>
      </c>
      <c r="P482" s="11">
        <v>3000</v>
      </c>
      <c r="Q482" s="11">
        <v>2250</v>
      </c>
      <c r="R482" s="11">
        <v>750</v>
      </c>
      <c r="S482" s="11">
        <v>180</v>
      </c>
      <c r="T482" s="11" t="str">
        <f>_xlfn.XLOOKUP(Table10[[#This Row],[Charity Association]],Table14[Charity Name],Table14[Billing Style],,,)</f>
        <v>Percentage</v>
      </c>
      <c r="U482" s="11">
        <v>207</v>
      </c>
      <c r="V482" s="15">
        <v>102</v>
      </c>
      <c r="W482" s="15">
        <v>75</v>
      </c>
      <c r="X482" s="11">
        <v>30</v>
      </c>
      <c r="Y482" s="69">
        <v>10016</v>
      </c>
      <c r="Z482">
        <v>6726</v>
      </c>
      <c r="AA482" s="3">
        <f>IF(Table10[[#This Row],[Location Name]]=E481,AA481,AA481+1)</f>
        <v>1286</v>
      </c>
      <c r="AB482" s="33">
        <f>Table10[[#This Row],[Date]]+25</f>
        <v>45415</v>
      </c>
    </row>
    <row r="483" spans="1:28" ht="14.25" x14ac:dyDescent="0.45">
      <c r="A483" s="3">
        <v>475</v>
      </c>
      <c r="B48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83" s="33">
        <v>45390</v>
      </c>
      <c r="E483" s="3" t="s">
        <v>103</v>
      </c>
      <c r="F483" s="3">
        <f>_xlfn.XLOOKUP(Table10[[#This Row],[Location Name]],IBTP_Locations[Location Name],IBTP_Locations[Payee Name],"",,)</f>
        <v>0</v>
      </c>
      <c r="G483" s="3" t="s">
        <v>23</v>
      </c>
      <c r="H483" s="3" t="str">
        <f>_xlfn.XLOOKUP(Table10[[#This Row],[Location Name]],IBTP_Locations[Location Name],IBTP_Locations[Sales Rep],,,)</f>
        <v>Sarcyk, Neil</v>
      </c>
      <c r="I483" s="3">
        <f>_xlfn.XLOOKUP(Table10[[#This Row],[Location Name]],IBTP_Locations[Location Name],IBTP_Locations[Marketing Rep],,,)</f>
        <v>0</v>
      </c>
      <c r="J483" s="11">
        <f>ROUNDDOWN(IF(Table10[[#This Row],[Marketing Rep]]=0,0,_xlfn.XLOOKUP(Table10[[#This Row],[Marketing Rep]],Table12[Name],Table12[Commission %]))*Table10[[#This Row],[Ticket Count]],2)</f>
        <v>0</v>
      </c>
      <c r="K483" s="3" t="s">
        <v>2510</v>
      </c>
      <c r="L483" s="3" t="str">
        <f>_xlfn.XLOOKUP(Table10[[#This Row],[Serial '#]],Table5[Serial '#],Table5[Supplier],,,)</f>
        <v>GameCo</v>
      </c>
      <c r="M483" s="3" t="s">
        <v>589</v>
      </c>
      <c r="N483" s="9">
        <v>6320</v>
      </c>
      <c r="O483" s="36">
        <v>1</v>
      </c>
      <c r="P483" s="11">
        <v>6320</v>
      </c>
      <c r="Q483" s="11">
        <v>4745</v>
      </c>
      <c r="R483" s="11">
        <v>1575</v>
      </c>
      <c r="S483" s="11">
        <v>379</v>
      </c>
      <c r="T483" s="11" t="str">
        <f>_xlfn.XLOOKUP(Table10[[#This Row],[Charity Association]],Table14[Charity Name],Table14[Billing Style],,,)</f>
        <v>Percentage</v>
      </c>
      <c r="U483" s="11">
        <v>433.2</v>
      </c>
      <c r="V483" s="15">
        <v>212</v>
      </c>
      <c r="W483" s="15">
        <v>158</v>
      </c>
      <c r="X483" s="11">
        <v>63.2</v>
      </c>
      <c r="Y483" s="69">
        <v>10016</v>
      </c>
      <c r="Z483">
        <v>6727</v>
      </c>
      <c r="AA483" s="3">
        <f>IF(Table10[[#This Row],[Location Name]]=E482,AA482,AA482+1)</f>
        <v>1286</v>
      </c>
      <c r="AB483" s="33">
        <f>Table10[[#This Row],[Date]]+25</f>
        <v>45415</v>
      </c>
    </row>
    <row r="484" spans="1:28" ht="14.25" x14ac:dyDescent="0.45">
      <c r="A484" s="3">
        <v>476</v>
      </c>
      <c r="B48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84" s="33">
        <v>45390</v>
      </c>
      <c r="E484" s="3" t="s">
        <v>81</v>
      </c>
      <c r="F484" s="3">
        <f>_xlfn.XLOOKUP(Table10[[#This Row],[Location Name]],IBTP_Locations[Location Name],IBTP_Locations[Payee Name],"",,)</f>
        <v>0</v>
      </c>
      <c r="G484" s="3" t="s">
        <v>23</v>
      </c>
      <c r="H484" s="3" t="str">
        <f>_xlfn.XLOOKUP(Table10[[#This Row],[Location Name]],IBTP_Locations[Location Name],IBTP_Locations[Sales Rep],,,)</f>
        <v>Sarcyk, Neil</v>
      </c>
      <c r="I484" s="3" t="str">
        <f>_xlfn.XLOOKUP(Table10[[#This Row],[Location Name]],IBTP_Locations[Location Name],IBTP_Locations[Marketing Rep],,,)</f>
        <v>B and B Music</v>
      </c>
      <c r="J484" s="11">
        <f>ROUNDDOWN(IF(Table10[[#This Row],[Marketing Rep]]=0,0,_xlfn.XLOOKUP(Table10[[#This Row],[Marketing Rep]],Table12[Name],Table12[Commission %]))*Table10[[#This Row],[Ticket Count]],2)</f>
        <v>60</v>
      </c>
      <c r="K484" s="3" t="s">
        <v>2733</v>
      </c>
      <c r="L484" s="3" t="str">
        <f>_xlfn.XLOOKUP(Table10[[#This Row],[Serial '#]],Table5[Serial '#],Table5[Supplier],,,)</f>
        <v>GameCo</v>
      </c>
      <c r="M484" s="3" t="s">
        <v>628</v>
      </c>
      <c r="N484" s="9">
        <v>4000</v>
      </c>
      <c r="O484" s="36">
        <v>1</v>
      </c>
      <c r="P484" s="11">
        <v>4000</v>
      </c>
      <c r="Q484" s="11">
        <v>3102</v>
      </c>
      <c r="R484" s="11">
        <v>898</v>
      </c>
      <c r="S484" s="11">
        <v>240</v>
      </c>
      <c r="T484" s="11" t="str">
        <f>_xlfn.XLOOKUP(Table10[[#This Row],[Charity Association]],Table14[Charity Name],Table14[Billing Style],,,)</f>
        <v>Percentage</v>
      </c>
      <c r="U484" s="11">
        <v>264</v>
      </c>
      <c r="V484" s="15">
        <v>134</v>
      </c>
      <c r="W484" s="15">
        <v>90</v>
      </c>
      <c r="X484" s="11">
        <v>40</v>
      </c>
      <c r="Y484" s="69">
        <v>5089</v>
      </c>
      <c r="Z484">
        <v>6728</v>
      </c>
      <c r="AA484" s="3">
        <f>IF(Table10[[#This Row],[Location Name]]=E483,AA483,AA483+1)</f>
        <v>1287</v>
      </c>
      <c r="AB484" s="33">
        <f>Table10[[#This Row],[Date]]+25</f>
        <v>45415</v>
      </c>
    </row>
    <row r="485" spans="1:28" ht="14.25" x14ac:dyDescent="0.45">
      <c r="A485" s="3">
        <v>477</v>
      </c>
      <c r="B48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85" s="33">
        <v>45390</v>
      </c>
      <c r="E485" s="3" t="s">
        <v>139</v>
      </c>
      <c r="F485" s="3">
        <f>_xlfn.XLOOKUP(Table10[[#This Row],[Location Name]],IBTP_Locations[Location Name],IBTP_Locations[Payee Name],"",,)</f>
        <v>0</v>
      </c>
      <c r="G485" s="3" t="s">
        <v>23</v>
      </c>
      <c r="H485" s="3" t="str">
        <f>_xlfn.XLOOKUP(Table10[[#This Row],[Location Name]],IBTP_Locations[Location Name],IBTP_Locations[Sales Rep],,,)</f>
        <v>Sarcyk, Neil</v>
      </c>
      <c r="I485" s="3" t="str">
        <f>_xlfn.XLOOKUP(Table10[[#This Row],[Location Name]],IBTP_Locations[Location Name],IBTP_Locations[Marketing Rep],,,)</f>
        <v>Greg Brown</v>
      </c>
      <c r="J485" s="11">
        <f>ROUNDDOWN(IF(Table10[[#This Row],[Marketing Rep]]=0,0,_xlfn.XLOOKUP(Table10[[#This Row],[Marketing Rep]],Table12[Name],Table12[Commission %]))*Table10[[#This Row],[Ticket Count]],2)</f>
        <v>80</v>
      </c>
      <c r="K485" s="3" t="s">
        <v>2734</v>
      </c>
      <c r="L485" s="3" t="str">
        <f>_xlfn.XLOOKUP(Table10[[#This Row],[Serial '#]],Table5[Serial '#],Table5[Supplier],,,)</f>
        <v>GameCo</v>
      </c>
      <c r="M485" s="3" t="s">
        <v>629</v>
      </c>
      <c r="N485" s="9">
        <v>4000</v>
      </c>
      <c r="O485" s="36">
        <v>1</v>
      </c>
      <c r="P485" s="11">
        <v>4000</v>
      </c>
      <c r="Q485" s="11">
        <v>3102</v>
      </c>
      <c r="R485" s="11">
        <v>898</v>
      </c>
      <c r="S485" s="11">
        <v>240</v>
      </c>
      <c r="T485" s="11" t="str">
        <f>_xlfn.XLOOKUP(Table10[[#This Row],[Charity Association]],Table14[Charity Name],Table14[Billing Style],,,)</f>
        <v>Percentage</v>
      </c>
      <c r="U485" s="11">
        <v>264</v>
      </c>
      <c r="V485" s="15">
        <v>134</v>
      </c>
      <c r="W485" s="15">
        <v>90</v>
      </c>
      <c r="X485" s="11">
        <v>40</v>
      </c>
      <c r="Y485" s="69">
        <v>5086</v>
      </c>
      <c r="Z485">
        <v>6729</v>
      </c>
      <c r="AA485" s="3">
        <f>IF(Table10[[#This Row],[Location Name]]=E484,AA484,AA484+1)</f>
        <v>1288</v>
      </c>
      <c r="AB485" s="33">
        <f>Table10[[#This Row],[Date]]+25</f>
        <v>45415</v>
      </c>
    </row>
    <row r="486" spans="1:28" ht="14.25" x14ac:dyDescent="0.45">
      <c r="A486" s="3">
        <v>478</v>
      </c>
      <c r="B48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86" s="33">
        <v>45390</v>
      </c>
      <c r="E486" s="3" t="s">
        <v>139</v>
      </c>
      <c r="F486" s="3">
        <f>_xlfn.XLOOKUP(Table10[[#This Row],[Location Name]],IBTP_Locations[Location Name],IBTP_Locations[Payee Name],"",,)</f>
        <v>0</v>
      </c>
      <c r="G486" s="3" t="s">
        <v>23</v>
      </c>
      <c r="H486" s="3" t="str">
        <f>_xlfn.XLOOKUP(Table10[[#This Row],[Location Name]],IBTP_Locations[Location Name],IBTP_Locations[Sales Rep],,,)</f>
        <v>Sarcyk, Neil</v>
      </c>
      <c r="I486" s="3" t="str">
        <f>_xlfn.XLOOKUP(Table10[[#This Row],[Location Name]],IBTP_Locations[Location Name],IBTP_Locations[Marketing Rep],,,)</f>
        <v>Greg Brown</v>
      </c>
      <c r="J486" s="11">
        <f>ROUNDDOWN(IF(Table10[[#This Row],[Marketing Rep]]=0,0,_xlfn.XLOOKUP(Table10[[#This Row],[Marketing Rep]],Table12[Name],Table12[Commission %]))*Table10[[#This Row],[Ticket Count]],2)</f>
        <v>80</v>
      </c>
      <c r="K486" s="3" t="s">
        <v>2562</v>
      </c>
      <c r="L486" s="3" t="str">
        <f>_xlfn.XLOOKUP(Table10[[#This Row],[Serial '#]],Table5[Serial '#],Table5[Supplier],,,)</f>
        <v>GameCo</v>
      </c>
      <c r="M486" s="3" t="s">
        <v>574</v>
      </c>
      <c r="N486" s="9">
        <v>4000</v>
      </c>
      <c r="O486" s="36">
        <v>1</v>
      </c>
      <c r="P486" s="11">
        <v>4000</v>
      </c>
      <c r="Q486" s="11">
        <v>3102</v>
      </c>
      <c r="R486" s="11">
        <v>898</v>
      </c>
      <c r="S486" s="11">
        <v>240</v>
      </c>
      <c r="T486" s="11" t="str">
        <f>_xlfn.XLOOKUP(Table10[[#This Row],[Charity Association]],Table14[Charity Name],Table14[Billing Style],,,)</f>
        <v>Percentage</v>
      </c>
      <c r="U486" s="11">
        <v>264</v>
      </c>
      <c r="V486" s="15">
        <v>134</v>
      </c>
      <c r="W486" s="15">
        <v>90</v>
      </c>
      <c r="X486" s="11">
        <v>40</v>
      </c>
      <c r="Y486" s="69">
        <v>5086</v>
      </c>
      <c r="Z486">
        <v>6730</v>
      </c>
      <c r="AA486" s="3">
        <f>IF(Table10[[#This Row],[Location Name]]=E485,AA485,AA485+1)</f>
        <v>1288</v>
      </c>
      <c r="AB486" s="33">
        <f>Table10[[#This Row],[Date]]+25</f>
        <v>45415</v>
      </c>
    </row>
    <row r="487" spans="1:28" ht="14.25" x14ac:dyDescent="0.45">
      <c r="A487" s="3">
        <v>479</v>
      </c>
      <c r="B48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87" s="33">
        <v>45390</v>
      </c>
      <c r="E487" s="3" t="s">
        <v>139</v>
      </c>
      <c r="F487" s="3">
        <f>_xlfn.XLOOKUP(Table10[[#This Row],[Location Name]],IBTP_Locations[Location Name],IBTP_Locations[Payee Name],"",,)</f>
        <v>0</v>
      </c>
      <c r="G487" s="3" t="s">
        <v>23</v>
      </c>
      <c r="H487" s="3" t="str">
        <f>_xlfn.XLOOKUP(Table10[[#This Row],[Location Name]],IBTP_Locations[Location Name],IBTP_Locations[Sales Rep],,,)</f>
        <v>Sarcyk, Neil</v>
      </c>
      <c r="I487" s="3" t="str">
        <f>_xlfn.XLOOKUP(Table10[[#This Row],[Location Name]],IBTP_Locations[Location Name],IBTP_Locations[Marketing Rep],,,)</f>
        <v>Greg Brown</v>
      </c>
      <c r="J487" s="11">
        <f>ROUNDDOWN(IF(Table10[[#This Row],[Marketing Rep]]=0,0,_xlfn.XLOOKUP(Table10[[#This Row],[Marketing Rep]],Table12[Name],Table12[Commission %]))*Table10[[#This Row],[Ticket Count]],2)</f>
        <v>80</v>
      </c>
      <c r="K487" s="3" t="s">
        <v>2735</v>
      </c>
      <c r="L487" s="3" t="str">
        <f>_xlfn.XLOOKUP(Table10[[#This Row],[Serial '#]],Table5[Serial '#],Table5[Supplier],,,)</f>
        <v>GameCo</v>
      </c>
      <c r="M487" s="3" t="s">
        <v>627</v>
      </c>
      <c r="N487" s="9">
        <v>4000</v>
      </c>
      <c r="O487" s="36">
        <v>1</v>
      </c>
      <c r="P487" s="11">
        <v>4000</v>
      </c>
      <c r="Q487" s="11">
        <v>3102</v>
      </c>
      <c r="R487" s="11">
        <v>898</v>
      </c>
      <c r="S487" s="11">
        <v>240</v>
      </c>
      <c r="T487" s="11" t="str">
        <f>_xlfn.XLOOKUP(Table10[[#This Row],[Charity Association]],Table14[Charity Name],Table14[Billing Style],,,)</f>
        <v>Percentage</v>
      </c>
      <c r="U487" s="11">
        <v>264</v>
      </c>
      <c r="V487" s="15">
        <v>134</v>
      </c>
      <c r="W487" s="15">
        <v>90</v>
      </c>
      <c r="X487" s="11">
        <v>40</v>
      </c>
      <c r="Y487" s="69">
        <v>5086</v>
      </c>
      <c r="Z487">
        <v>6731</v>
      </c>
      <c r="AA487" s="3">
        <f>IF(Table10[[#This Row],[Location Name]]=E486,AA486,AA486+1)</f>
        <v>1288</v>
      </c>
      <c r="AB487" s="33">
        <f>Table10[[#This Row],[Date]]+25</f>
        <v>45415</v>
      </c>
    </row>
    <row r="488" spans="1:28" ht="14.25" x14ac:dyDescent="0.45">
      <c r="A488" s="3">
        <v>480</v>
      </c>
      <c r="B48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88" s="33">
        <v>45390</v>
      </c>
      <c r="E488" s="3" t="s">
        <v>155</v>
      </c>
      <c r="F488" s="3" t="str">
        <f>_xlfn.XLOOKUP(Table10[[#This Row],[Location Name]],IBTP_Locations[Location Name],IBTP_Locations[Payee Name],"",,)</f>
        <v>Melron Inc DBA Mulligans</v>
      </c>
      <c r="G488" s="3" t="s">
        <v>27</v>
      </c>
      <c r="H488" s="3" t="str">
        <f>_xlfn.XLOOKUP(Table10[[#This Row],[Location Name]],IBTP_Locations[Location Name],IBTP_Locations[Sales Rep],,,)</f>
        <v>Sarcyk, Neil</v>
      </c>
      <c r="I488" s="3">
        <f>_xlfn.XLOOKUP(Table10[[#This Row],[Location Name]],IBTP_Locations[Location Name],IBTP_Locations[Marketing Rep],,,)</f>
        <v>0</v>
      </c>
      <c r="J488" s="11">
        <f>ROUNDDOWN(IF(Table10[[#This Row],[Marketing Rep]]=0,0,_xlfn.XLOOKUP(Table10[[#This Row],[Marketing Rep]],Table12[Name],Table12[Commission %]))*Table10[[#This Row],[Ticket Count]],2)</f>
        <v>0</v>
      </c>
      <c r="K488" s="3" t="s">
        <v>2509</v>
      </c>
      <c r="L488" s="3" t="str">
        <f>_xlfn.XLOOKUP(Table10[[#This Row],[Serial '#]],Table5[Serial '#],Table5[Supplier],,,)</f>
        <v>GameCo</v>
      </c>
      <c r="M488" s="3" t="s">
        <v>349</v>
      </c>
      <c r="N488" s="9">
        <v>5520</v>
      </c>
      <c r="O488" s="36">
        <v>1</v>
      </c>
      <c r="P488" s="11">
        <v>5520</v>
      </c>
      <c r="Q488" s="11">
        <v>4560</v>
      </c>
      <c r="R488" s="11">
        <v>960</v>
      </c>
      <c r="S488" s="11">
        <v>331</v>
      </c>
      <c r="T488" s="11" t="str">
        <f>_xlfn.XLOOKUP(Table10[[#This Row],[Charity Association]],Table14[Charity Name],Table14[Billing Style],,,)</f>
        <v>Flat Per Ticket</v>
      </c>
      <c r="U488" s="11">
        <v>358.8</v>
      </c>
      <c r="V488" s="15">
        <v>186</v>
      </c>
      <c r="W488" s="15">
        <v>172.8</v>
      </c>
      <c r="X488" s="11"/>
      <c r="Y488" s="69">
        <v>2902</v>
      </c>
      <c r="Z488">
        <v>10079</v>
      </c>
      <c r="AA488" s="3">
        <f>IF(Table10[[#This Row],[Location Name]]=E487,AA487,AA487+1)</f>
        <v>1289</v>
      </c>
      <c r="AB488" s="33">
        <f>Table10[[#This Row],[Date]]+25</f>
        <v>45415</v>
      </c>
    </row>
    <row r="489" spans="1:28" ht="14.25" x14ac:dyDescent="0.45">
      <c r="A489" s="3">
        <v>481</v>
      </c>
      <c r="B48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89" s="33">
        <v>45390</v>
      </c>
      <c r="E489" s="3" t="s">
        <v>155</v>
      </c>
      <c r="F489" s="3" t="str">
        <f>_xlfn.XLOOKUP(Table10[[#This Row],[Location Name]],IBTP_Locations[Location Name],IBTP_Locations[Payee Name],"",,)</f>
        <v>Melron Inc DBA Mulligans</v>
      </c>
      <c r="G489" s="3" t="s">
        <v>27</v>
      </c>
      <c r="H489" s="3" t="str">
        <f>_xlfn.XLOOKUP(Table10[[#This Row],[Location Name]],IBTP_Locations[Location Name],IBTP_Locations[Sales Rep],,,)</f>
        <v>Sarcyk, Neil</v>
      </c>
      <c r="I489" s="3">
        <f>_xlfn.XLOOKUP(Table10[[#This Row],[Location Name]],IBTP_Locations[Location Name],IBTP_Locations[Marketing Rep],,,)</f>
        <v>0</v>
      </c>
      <c r="J489" s="11">
        <f>ROUNDDOWN(IF(Table10[[#This Row],[Marketing Rep]]=0,0,_xlfn.XLOOKUP(Table10[[#This Row],[Marketing Rep]],Table12[Name],Table12[Commission %]))*Table10[[#This Row],[Ticket Count]],2)</f>
        <v>0</v>
      </c>
      <c r="K489" s="3" t="s">
        <v>2736</v>
      </c>
      <c r="L489" s="3" t="str">
        <f>_xlfn.XLOOKUP(Table10[[#This Row],[Serial '#]],Table5[Serial '#],Table5[Supplier],,,)</f>
        <v>GameCo</v>
      </c>
      <c r="M489" s="3" t="s">
        <v>347</v>
      </c>
      <c r="N489" s="9">
        <v>9959</v>
      </c>
      <c r="O489" s="36">
        <v>1</v>
      </c>
      <c r="P489" s="11">
        <v>9959</v>
      </c>
      <c r="Q489" s="11">
        <v>7840</v>
      </c>
      <c r="R489" s="11">
        <v>2119</v>
      </c>
      <c r="S489" s="11">
        <v>597</v>
      </c>
      <c r="T489" s="11" t="str">
        <f>_xlfn.XLOOKUP(Table10[[#This Row],[Charity Association]],Table14[Charity Name],Table14[Billing Style],,,)</f>
        <v>Flat Per Ticket</v>
      </c>
      <c r="U489" s="11">
        <v>647.34</v>
      </c>
      <c r="V489" s="15">
        <v>360</v>
      </c>
      <c r="W489" s="15">
        <v>287.33999999999997</v>
      </c>
      <c r="X489" s="11"/>
      <c r="Y489" s="69">
        <v>2902</v>
      </c>
      <c r="Z489">
        <v>10080</v>
      </c>
      <c r="AA489" s="3">
        <f>IF(Table10[[#This Row],[Location Name]]=E488,AA488,AA488+1)</f>
        <v>1289</v>
      </c>
      <c r="AB489" s="33">
        <f>Table10[[#This Row],[Date]]+25</f>
        <v>45415</v>
      </c>
    </row>
    <row r="490" spans="1:28" ht="14.25" x14ac:dyDescent="0.45">
      <c r="A490" s="3">
        <v>482</v>
      </c>
      <c r="B49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90" s="33">
        <v>45391</v>
      </c>
      <c r="E490" s="3" t="s">
        <v>113</v>
      </c>
      <c r="F490" s="3">
        <f>_xlfn.XLOOKUP(Table10[[#This Row],[Location Name]],IBTP_Locations[Location Name],IBTP_Locations[Payee Name],"",,)</f>
        <v>0</v>
      </c>
      <c r="G490" s="3" t="s">
        <v>24</v>
      </c>
      <c r="H490" s="3" t="str">
        <f>_xlfn.XLOOKUP(Table10[[#This Row],[Location Name]],IBTP_Locations[Location Name],IBTP_Locations[Sales Rep],,,)</f>
        <v>Sarcyk, Neil</v>
      </c>
      <c r="I490" s="3">
        <f>_xlfn.XLOOKUP(Table10[[#This Row],[Location Name]],IBTP_Locations[Location Name],IBTP_Locations[Marketing Rep],,,)</f>
        <v>0</v>
      </c>
      <c r="J490" s="11">
        <f>ROUNDDOWN(IF(Table10[[#This Row],[Marketing Rep]]=0,0,_xlfn.XLOOKUP(Table10[[#This Row],[Marketing Rep]],Table12[Name],Table12[Commission %]))*Table10[[#This Row],[Ticket Count]],2)</f>
        <v>0</v>
      </c>
      <c r="K490" s="3" t="s">
        <v>2799</v>
      </c>
      <c r="L490" s="3" t="str">
        <f>_xlfn.XLOOKUP(Table10[[#This Row],[Serial '#]],Table5[Serial '#],Table5[Supplier],,,)</f>
        <v>GameCo</v>
      </c>
      <c r="M490" s="3" t="s">
        <v>349</v>
      </c>
      <c r="N490" s="9">
        <v>5520</v>
      </c>
      <c r="O490" s="36">
        <v>1</v>
      </c>
      <c r="P490" s="11">
        <v>5520</v>
      </c>
      <c r="Q490" s="11">
        <v>4560</v>
      </c>
      <c r="R490" s="11">
        <v>960</v>
      </c>
      <c r="S490" s="11">
        <v>331</v>
      </c>
      <c r="T490" s="11" t="str">
        <f>_xlfn.XLOOKUP(Table10[[#This Row],[Charity Association]],Table14[Charity Name],Table14[Billing Style],,,)</f>
        <v>Flat Per Ticket</v>
      </c>
      <c r="U490" s="11">
        <v>358.8</v>
      </c>
      <c r="V490" s="15">
        <v>186</v>
      </c>
      <c r="W490" s="15">
        <v>172.8</v>
      </c>
      <c r="X490" s="11"/>
      <c r="Y490" s="69">
        <v>38779168</v>
      </c>
      <c r="Z490">
        <v>9025</v>
      </c>
      <c r="AA490" s="3">
        <f>IF(Table10[[#This Row],[Location Name]]=E489,AA489,AA489+1)</f>
        <v>1290</v>
      </c>
      <c r="AB490" s="33">
        <f>Table10[[#This Row],[Date]]+25</f>
        <v>45416</v>
      </c>
    </row>
    <row r="491" spans="1:28" ht="14.25" x14ac:dyDescent="0.45">
      <c r="A491" s="3">
        <v>483</v>
      </c>
      <c r="B49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91" s="33">
        <v>45391</v>
      </c>
      <c r="E491" s="3" t="s">
        <v>113</v>
      </c>
      <c r="F491" s="3">
        <f>_xlfn.XLOOKUP(Table10[[#This Row],[Location Name]],IBTP_Locations[Location Name],IBTP_Locations[Payee Name],"",,)</f>
        <v>0</v>
      </c>
      <c r="G491" s="3" t="s">
        <v>24</v>
      </c>
      <c r="H491" s="3" t="str">
        <f>_xlfn.XLOOKUP(Table10[[#This Row],[Location Name]],IBTP_Locations[Location Name],IBTP_Locations[Sales Rep],,,)</f>
        <v>Sarcyk, Neil</v>
      </c>
      <c r="I491" s="3">
        <f>_xlfn.XLOOKUP(Table10[[#This Row],[Location Name]],IBTP_Locations[Location Name],IBTP_Locations[Marketing Rep],,,)</f>
        <v>0</v>
      </c>
      <c r="J491" s="11">
        <f>ROUNDDOWN(IF(Table10[[#This Row],[Marketing Rep]]=0,0,_xlfn.XLOOKUP(Table10[[#This Row],[Marketing Rep]],Table12[Name],Table12[Commission %]))*Table10[[#This Row],[Ticket Count]],2)</f>
        <v>0</v>
      </c>
      <c r="K491" s="3" t="s">
        <v>2511</v>
      </c>
      <c r="L491" s="3" t="str">
        <f>_xlfn.XLOOKUP(Table10[[#This Row],[Serial '#]],Table5[Serial '#],Table5[Supplier],,,)</f>
        <v>GameCo</v>
      </c>
      <c r="M491" s="3" t="s">
        <v>3743</v>
      </c>
      <c r="N491" s="9">
        <v>6320</v>
      </c>
      <c r="O491" s="36">
        <v>1</v>
      </c>
      <c r="P491" s="11">
        <v>6320</v>
      </c>
      <c r="Q491" s="11">
        <v>4745</v>
      </c>
      <c r="R491" s="11">
        <v>1575</v>
      </c>
      <c r="S491" s="11">
        <v>379</v>
      </c>
      <c r="T491" s="11" t="str">
        <f>_xlfn.XLOOKUP(Table10[[#This Row],[Charity Association]],Table14[Charity Name],Table14[Billing Style],,,)</f>
        <v>Flat Per Ticket</v>
      </c>
      <c r="U491" s="11">
        <v>410.8</v>
      </c>
      <c r="V491" s="15">
        <v>212</v>
      </c>
      <c r="W491" s="15">
        <v>198.8</v>
      </c>
      <c r="X491" s="11"/>
      <c r="Y491" s="69" t="s">
        <v>4037</v>
      </c>
      <c r="Z491">
        <v>9026</v>
      </c>
      <c r="AA491" s="3">
        <f>IF(Table10[[#This Row],[Location Name]]=E490,AA490,AA490+1)</f>
        <v>1290</v>
      </c>
      <c r="AB491" s="33">
        <f>Table10[[#This Row],[Date]]+25</f>
        <v>45416</v>
      </c>
    </row>
    <row r="492" spans="1:28" ht="14.25" x14ac:dyDescent="0.45">
      <c r="A492" s="3">
        <v>484</v>
      </c>
      <c r="B49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92" s="33">
        <v>45391</v>
      </c>
      <c r="E492" s="3" t="s">
        <v>101</v>
      </c>
      <c r="F492" s="3">
        <f>_xlfn.XLOOKUP(Table10[[#This Row],[Location Name]],IBTP_Locations[Location Name],IBTP_Locations[Payee Name],"",,)</f>
        <v>0</v>
      </c>
      <c r="G492" s="3" t="s">
        <v>24</v>
      </c>
      <c r="H492" s="3" t="str">
        <f>_xlfn.XLOOKUP(Table10[[#This Row],[Location Name]],IBTP_Locations[Location Name],IBTP_Locations[Sales Rep],,,)</f>
        <v>Sarcyk, Neil</v>
      </c>
      <c r="I492" s="3">
        <f>_xlfn.XLOOKUP(Table10[[#This Row],[Location Name]],IBTP_Locations[Location Name],IBTP_Locations[Marketing Rep],,,)</f>
        <v>0</v>
      </c>
      <c r="J492" s="11">
        <f>ROUNDDOWN(IF(Table10[[#This Row],[Marketing Rep]]=0,0,_xlfn.XLOOKUP(Table10[[#This Row],[Marketing Rep]],Table12[Name],Table12[Commission %]))*Table10[[#This Row],[Ticket Count]],2)</f>
        <v>0</v>
      </c>
      <c r="K492" s="3" t="s">
        <v>2801</v>
      </c>
      <c r="L492" s="3" t="str">
        <f>_xlfn.XLOOKUP(Table10[[#This Row],[Serial '#]],Table5[Serial '#],Table5[Supplier],,,)</f>
        <v>GameCo</v>
      </c>
      <c r="M492" s="3" t="s">
        <v>349</v>
      </c>
      <c r="N492" s="9">
        <v>5520</v>
      </c>
      <c r="O492" s="36">
        <v>1</v>
      </c>
      <c r="P492" s="11">
        <v>5520</v>
      </c>
      <c r="Q492" s="11">
        <v>4560</v>
      </c>
      <c r="R492" s="11">
        <v>960</v>
      </c>
      <c r="S492" s="11">
        <v>331</v>
      </c>
      <c r="T492" s="11" t="str">
        <f>_xlfn.XLOOKUP(Table10[[#This Row],[Charity Association]],Table14[Charity Name],Table14[Billing Style],,,)</f>
        <v>Flat Per Ticket</v>
      </c>
      <c r="U492" s="11">
        <v>358.8</v>
      </c>
      <c r="V492" s="15">
        <v>186</v>
      </c>
      <c r="W492" s="15">
        <v>172.8</v>
      </c>
      <c r="X492" s="11"/>
      <c r="Y492" s="69">
        <v>38779166</v>
      </c>
      <c r="Z492">
        <v>9027</v>
      </c>
      <c r="AA492" s="3">
        <f>IF(Table10[[#This Row],[Location Name]]=E491,AA491,AA491+1)</f>
        <v>1291</v>
      </c>
      <c r="AB492" s="33">
        <f>Table10[[#This Row],[Date]]+25</f>
        <v>45416</v>
      </c>
    </row>
    <row r="493" spans="1:28" ht="14.25" x14ac:dyDescent="0.45">
      <c r="A493" s="3">
        <v>485</v>
      </c>
      <c r="B49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93" s="33">
        <v>45391</v>
      </c>
      <c r="E493" s="3" t="s">
        <v>101</v>
      </c>
      <c r="F493" s="3">
        <f>_xlfn.XLOOKUP(Table10[[#This Row],[Location Name]],IBTP_Locations[Location Name],IBTP_Locations[Payee Name],"",,)</f>
        <v>0</v>
      </c>
      <c r="G493" s="3" t="s">
        <v>24</v>
      </c>
      <c r="H493" s="3" t="str">
        <f>_xlfn.XLOOKUP(Table10[[#This Row],[Location Name]],IBTP_Locations[Location Name],IBTP_Locations[Sales Rep],,,)</f>
        <v>Sarcyk, Neil</v>
      </c>
      <c r="I493" s="3">
        <f>_xlfn.XLOOKUP(Table10[[#This Row],[Location Name]],IBTP_Locations[Location Name],IBTP_Locations[Marketing Rep],,,)</f>
        <v>0</v>
      </c>
      <c r="J493" s="11">
        <f>ROUNDDOWN(IF(Table10[[#This Row],[Marketing Rep]]=0,0,_xlfn.XLOOKUP(Table10[[#This Row],[Marketing Rep]],Table12[Name],Table12[Commission %]))*Table10[[#This Row],[Ticket Count]],2)</f>
        <v>0</v>
      </c>
      <c r="K493" s="3" t="s">
        <v>2800</v>
      </c>
      <c r="L493" s="3" t="str">
        <f>_xlfn.XLOOKUP(Table10[[#This Row],[Serial '#]],Table5[Serial '#],Table5[Supplier],,,)</f>
        <v>GameCo</v>
      </c>
      <c r="M493" s="3" t="s">
        <v>349</v>
      </c>
      <c r="N493" s="9">
        <v>5520</v>
      </c>
      <c r="O493" s="36">
        <v>1</v>
      </c>
      <c r="P493" s="11">
        <v>5520</v>
      </c>
      <c r="Q493" s="11">
        <v>4560</v>
      </c>
      <c r="R493" s="11">
        <v>960</v>
      </c>
      <c r="S493" s="11">
        <v>331</v>
      </c>
      <c r="T493" s="11" t="str">
        <f>_xlfn.XLOOKUP(Table10[[#This Row],[Charity Association]],Table14[Charity Name],Table14[Billing Style],,,)</f>
        <v>Flat Per Ticket</v>
      </c>
      <c r="U493" s="11">
        <v>358.8</v>
      </c>
      <c r="V493" s="15">
        <v>186</v>
      </c>
      <c r="W493" s="15">
        <v>172.8</v>
      </c>
      <c r="X493" s="11"/>
      <c r="Y493" s="69">
        <v>38779167</v>
      </c>
      <c r="Z493">
        <v>9028</v>
      </c>
      <c r="AA493" s="3">
        <f>IF(Table10[[#This Row],[Location Name]]=E492,AA492,AA492+1)</f>
        <v>1291</v>
      </c>
      <c r="AB493" s="33">
        <f>Table10[[#This Row],[Date]]+25</f>
        <v>45416</v>
      </c>
    </row>
    <row r="494" spans="1:28" ht="14.25" x14ac:dyDescent="0.45">
      <c r="A494" s="3">
        <v>486</v>
      </c>
      <c r="B49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94" s="33">
        <v>45391</v>
      </c>
      <c r="E494" s="3" t="s">
        <v>179</v>
      </c>
      <c r="F494" s="3">
        <f>_xlfn.XLOOKUP(Table10[[#This Row],[Location Name]],IBTP_Locations[Location Name],IBTP_Locations[Payee Name],"",,)</f>
        <v>0</v>
      </c>
      <c r="G494" s="3" t="s">
        <v>27</v>
      </c>
      <c r="H494" s="3" t="str">
        <f>_xlfn.XLOOKUP(Table10[[#This Row],[Location Name]],IBTP_Locations[Location Name],IBTP_Locations[Sales Rep],,,)</f>
        <v>Sarcyk, Neil</v>
      </c>
      <c r="I494" s="3">
        <f>_xlfn.XLOOKUP(Table10[[#This Row],[Location Name]],IBTP_Locations[Location Name],IBTP_Locations[Marketing Rep],,,)</f>
        <v>0</v>
      </c>
      <c r="J494" s="11">
        <f>ROUNDDOWN(IF(Table10[[#This Row],[Marketing Rep]]=0,0,_xlfn.XLOOKUP(Table10[[#This Row],[Marketing Rep]],Table12[Name],Table12[Commission %]))*Table10[[#This Row],[Ticket Count]],2)</f>
        <v>0</v>
      </c>
      <c r="K494" s="3" t="s">
        <v>2778</v>
      </c>
      <c r="L494" s="3" t="str">
        <f>_xlfn.XLOOKUP(Table10[[#This Row],[Serial '#]],Table5[Serial '#],Table5[Supplier],,,)</f>
        <v>GameCo</v>
      </c>
      <c r="M494" s="3" t="s">
        <v>610</v>
      </c>
      <c r="N494" s="9">
        <v>6320</v>
      </c>
      <c r="O494" s="36">
        <v>1</v>
      </c>
      <c r="P494" s="11">
        <v>6320</v>
      </c>
      <c r="Q494" s="11">
        <v>4745</v>
      </c>
      <c r="R494" s="11">
        <v>1575</v>
      </c>
      <c r="S494" s="11">
        <v>379</v>
      </c>
      <c r="T494" s="11" t="str">
        <f>_xlfn.XLOOKUP(Table10[[#This Row],[Charity Association]],Table14[Charity Name],Table14[Billing Style],,,)</f>
        <v>Flat Per Ticket</v>
      </c>
      <c r="U494" s="11">
        <v>410.8</v>
      </c>
      <c r="V494" s="15">
        <v>202</v>
      </c>
      <c r="W494" s="15">
        <v>208.8</v>
      </c>
      <c r="X494" s="11"/>
      <c r="Y494" s="70" t="s">
        <v>4038</v>
      </c>
      <c r="Z494">
        <v>10081</v>
      </c>
      <c r="AA494" s="3">
        <f>IF(Table10[[#This Row],[Location Name]]=E493,AA493,AA493+1)</f>
        <v>1292</v>
      </c>
      <c r="AB494" s="33">
        <f>Table10[[#This Row],[Date]]+25</f>
        <v>45416</v>
      </c>
    </row>
    <row r="495" spans="1:28" ht="14.25" x14ac:dyDescent="0.45">
      <c r="A495" s="3">
        <v>487</v>
      </c>
      <c r="B49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95" s="33">
        <v>45391</v>
      </c>
      <c r="E495" s="3" t="s">
        <v>179</v>
      </c>
      <c r="F495" s="3">
        <f>_xlfn.XLOOKUP(Table10[[#This Row],[Location Name]],IBTP_Locations[Location Name],IBTP_Locations[Payee Name],"",,)</f>
        <v>0</v>
      </c>
      <c r="G495" s="3" t="s">
        <v>27</v>
      </c>
      <c r="H495" s="3" t="str">
        <f>_xlfn.XLOOKUP(Table10[[#This Row],[Location Name]],IBTP_Locations[Location Name],IBTP_Locations[Sales Rep],,,)</f>
        <v>Sarcyk, Neil</v>
      </c>
      <c r="I495" s="3">
        <f>_xlfn.XLOOKUP(Table10[[#This Row],[Location Name]],IBTP_Locations[Location Name],IBTP_Locations[Marketing Rep],,,)</f>
        <v>0</v>
      </c>
      <c r="J495" s="11">
        <f>ROUNDDOWN(IF(Table10[[#This Row],[Marketing Rep]]=0,0,_xlfn.XLOOKUP(Table10[[#This Row],[Marketing Rep]],Table12[Name],Table12[Commission %]))*Table10[[#This Row],[Ticket Count]],2)</f>
        <v>0</v>
      </c>
      <c r="K495" s="3" t="s">
        <v>2514</v>
      </c>
      <c r="L495" s="3" t="str">
        <f>_xlfn.XLOOKUP(Table10[[#This Row],[Serial '#]],Table5[Serial '#],Table5[Supplier],,,)</f>
        <v>GameCo</v>
      </c>
      <c r="M495" s="3" t="s">
        <v>589</v>
      </c>
      <c r="N495" s="9">
        <v>6320</v>
      </c>
      <c r="O495" s="36">
        <v>1</v>
      </c>
      <c r="P495" s="11">
        <v>6320</v>
      </c>
      <c r="Q495" s="11">
        <v>4745</v>
      </c>
      <c r="R495" s="11">
        <v>1575</v>
      </c>
      <c r="S495" s="11">
        <v>379</v>
      </c>
      <c r="T495" s="11" t="str">
        <f>_xlfn.XLOOKUP(Table10[[#This Row],[Charity Association]],Table14[Charity Name],Table14[Billing Style],,,)</f>
        <v>Flat Per Ticket</v>
      </c>
      <c r="U495" s="11">
        <v>410.8</v>
      </c>
      <c r="V495" s="15">
        <v>212</v>
      </c>
      <c r="W495" s="15">
        <v>198.8</v>
      </c>
      <c r="X495" s="11"/>
      <c r="Y495" s="70" t="s">
        <v>4038</v>
      </c>
      <c r="Z495">
        <v>10082</v>
      </c>
      <c r="AA495" s="3">
        <f>IF(Table10[[#This Row],[Location Name]]=E494,AA494,AA494+1)</f>
        <v>1292</v>
      </c>
      <c r="AB495" s="33">
        <f>Table10[[#This Row],[Date]]+25</f>
        <v>45416</v>
      </c>
    </row>
    <row r="496" spans="1:28" ht="14.25" x14ac:dyDescent="0.45">
      <c r="A496" s="3">
        <v>488</v>
      </c>
      <c r="B49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96" s="33">
        <v>45391</v>
      </c>
      <c r="E496" s="3" t="s">
        <v>179</v>
      </c>
      <c r="F496" s="3">
        <f>_xlfn.XLOOKUP(Table10[[#This Row],[Location Name]],IBTP_Locations[Location Name],IBTP_Locations[Payee Name],"",,)</f>
        <v>0</v>
      </c>
      <c r="G496" s="3" t="s">
        <v>27</v>
      </c>
      <c r="H496" s="3" t="str">
        <f>_xlfn.XLOOKUP(Table10[[#This Row],[Location Name]],IBTP_Locations[Location Name],IBTP_Locations[Sales Rep],,,)</f>
        <v>Sarcyk, Neil</v>
      </c>
      <c r="I496" s="3">
        <f>_xlfn.XLOOKUP(Table10[[#This Row],[Location Name]],IBTP_Locations[Location Name],IBTP_Locations[Marketing Rep],,,)</f>
        <v>0</v>
      </c>
      <c r="J496" s="11">
        <f>ROUNDDOWN(IF(Table10[[#This Row],[Marketing Rep]]=0,0,_xlfn.XLOOKUP(Table10[[#This Row],[Marketing Rep]],Table12[Name],Table12[Commission %]))*Table10[[#This Row],[Ticket Count]],2)</f>
        <v>0</v>
      </c>
      <c r="K496" s="3" t="s">
        <v>2512</v>
      </c>
      <c r="L496" s="3" t="str">
        <f>_xlfn.XLOOKUP(Table10[[#This Row],[Serial '#]],Table5[Serial '#],Table5[Supplier],,,)</f>
        <v>GameCo</v>
      </c>
      <c r="M496" s="3" t="s">
        <v>3753</v>
      </c>
      <c r="N496" s="9">
        <v>6320</v>
      </c>
      <c r="O496" s="36">
        <v>1</v>
      </c>
      <c r="P496" s="11">
        <v>6320</v>
      </c>
      <c r="Q496" s="11">
        <v>4745</v>
      </c>
      <c r="R496" s="11">
        <v>1575</v>
      </c>
      <c r="S496" s="11">
        <v>379</v>
      </c>
      <c r="T496" s="11" t="str">
        <f>_xlfn.XLOOKUP(Table10[[#This Row],[Charity Association]],Table14[Charity Name],Table14[Billing Style],,,)</f>
        <v>Flat Per Ticket</v>
      </c>
      <c r="U496" s="11">
        <v>410.8</v>
      </c>
      <c r="V496" s="15">
        <v>212</v>
      </c>
      <c r="W496" s="15">
        <v>198.8</v>
      </c>
      <c r="X496" s="11"/>
      <c r="Y496" s="70" t="s">
        <v>4038</v>
      </c>
      <c r="Z496">
        <v>10083</v>
      </c>
      <c r="AA496" s="3">
        <f>IF(Table10[[#This Row],[Location Name]]=E495,AA495,AA495+1)</f>
        <v>1292</v>
      </c>
      <c r="AB496" s="33">
        <f>Table10[[#This Row],[Date]]+25</f>
        <v>45416</v>
      </c>
    </row>
    <row r="497" spans="1:28" ht="14.25" x14ac:dyDescent="0.45">
      <c r="A497" s="3">
        <v>489</v>
      </c>
      <c r="B49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97" s="33">
        <v>45391</v>
      </c>
      <c r="E497" s="3" t="s">
        <v>85</v>
      </c>
      <c r="F497" s="3">
        <f>_xlfn.XLOOKUP(Table10[[#This Row],[Location Name]],IBTP_Locations[Location Name],IBTP_Locations[Payee Name],"",,)</f>
        <v>0</v>
      </c>
      <c r="G497" s="3" t="s">
        <v>27</v>
      </c>
      <c r="H497" s="3" t="str">
        <f>_xlfn.XLOOKUP(Table10[[#This Row],[Location Name]],IBTP_Locations[Location Name],IBTP_Locations[Sales Rep],,,)</f>
        <v>Sarcyk, Neil</v>
      </c>
      <c r="I497" s="3">
        <f>_xlfn.XLOOKUP(Table10[[#This Row],[Location Name]],IBTP_Locations[Location Name],IBTP_Locations[Marketing Rep],,,)</f>
        <v>0</v>
      </c>
      <c r="J497" s="11">
        <f>ROUNDDOWN(IF(Table10[[#This Row],[Marketing Rep]]=0,0,_xlfn.XLOOKUP(Table10[[#This Row],[Marketing Rep]],Table12[Name],Table12[Commission %]))*Table10[[#This Row],[Ticket Count]],2)</f>
        <v>0</v>
      </c>
      <c r="K497" s="3" t="s">
        <v>2515</v>
      </c>
      <c r="L497" s="3" t="str">
        <f>_xlfn.XLOOKUP(Table10[[#This Row],[Serial '#]],Table5[Serial '#],Table5[Supplier],,,)</f>
        <v>GameCo</v>
      </c>
      <c r="M497" s="3" t="s">
        <v>347</v>
      </c>
      <c r="N497" s="9">
        <v>9959</v>
      </c>
      <c r="O497" s="36">
        <v>1</v>
      </c>
      <c r="P497" s="11">
        <v>9959</v>
      </c>
      <c r="Q497" s="11">
        <v>7840</v>
      </c>
      <c r="R497" s="11">
        <v>2119</v>
      </c>
      <c r="S497" s="11">
        <v>597</v>
      </c>
      <c r="T497" s="11" t="str">
        <f>_xlfn.XLOOKUP(Table10[[#This Row],[Charity Association]],Table14[Charity Name],Table14[Billing Style],,,)</f>
        <v>Flat Per Ticket</v>
      </c>
      <c r="U497" s="11">
        <v>647.34</v>
      </c>
      <c r="V497" s="15">
        <v>360</v>
      </c>
      <c r="W497" s="15">
        <v>287.33999999999997</v>
      </c>
      <c r="X497" s="11"/>
      <c r="Y497" s="69">
        <v>6658</v>
      </c>
      <c r="Z497">
        <v>10084</v>
      </c>
      <c r="AA497" s="3">
        <f>IF(Table10[[#This Row],[Location Name]]=E496,AA496,AA496+1)</f>
        <v>1293</v>
      </c>
      <c r="AB497" s="33">
        <f>Table10[[#This Row],[Date]]+25</f>
        <v>45416</v>
      </c>
    </row>
    <row r="498" spans="1:28" ht="14.25" x14ac:dyDescent="0.45">
      <c r="A498" s="3">
        <v>490</v>
      </c>
      <c r="B49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98" s="33">
        <v>45391</v>
      </c>
      <c r="E498" s="3" t="s">
        <v>85</v>
      </c>
      <c r="F498" s="3">
        <f>_xlfn.XLOOKUP(Table10[[#This Row],[Location Name]],IBTP_Locations[Location Name],IBTP_Locations[Payee Name],"",,)</f>
        <v>0</v>
      </c>
      <c r="G498" s="3" t="s">
        <v>27</v>
      </c>
      <c r="H498" s="3" t="str">
        <f>_xlfn.XLOOKUP(Table10[[#This Row],[Location Name]],IBTP_Locations[Location Name],IBTP_Locations[Sales Rep],,,)</f>
        <v>Sarcyk, Neil</v>
      </c>
      <c r="I498" s="3">
        <f>_xlfn.XLOOKUP(Table10[[#This Row],[Location Name]],IBTP_Locations[Location Name],IBTP_Locations[Marketing Rep],,,)</f>
        <v>0</v>
      </c>
      <c r="J498" s="11">
        <f>ROUNDDOWN(IF(Table10[[#This Row],[Marketing Rep]]=0,0,_xlfn.XLOOKUP(Table10[[#This Row],[Marketing Rep]],Table12[Name],Table12[Commission %]))*Table10[[#This Row],[Ticket Count]],2)</f>
        <v>0</v>
      </c>
      <c r="K498" s="3" t="s">
        <v>2798</v>
      </c>
      <c r="L498" s="3" t="str">
        <f>_xlfn.XLOOKUP(Table10[[#This Row],[Serial '#]],Table5[Serial '#],Table5[Supplier],,,)</f>
        <v>GameCo</v>
      </c>
      <c r="M498" s="3" t="s">
        <v>349</v>
      </c>
      <c r="N498" s="9">
        <v>5520</v>
      </c>
      <c r="O498" s="36">
        <v>1</v>
      </c>
      <c r="P498" s="11">
        <v>5520</v>
      </c>
      <c r="Q498" s="11">
        <v>4560</v>
      </c>
      <c r="R498" s="11">
        <v>960</v>
      </c>
      <c r="S498" s="11">
        <v>331</v>
      </c>
      <c r="T498" s="11" t="str">
        <f>_xlfn.XLOOKUP(Table10[[#This Row],[Charity Association]],Table14[Charity Name],Table14[Billing Style],,,)</f>
        <v>Flat Per Ticket</v>
      </c>
      <c r="U498" s="11">
        <v>358.8</v>
      </c>
      <c r="V498" s="15">
        <v>186</v>
      </c>
      <c r="W498" s="15">
        <v>172.8</v>
      </c>
      <c r="X498" s="11"/>
      <c r="Y498" s="69">
        <v>6658</v>
      </c>
      <c r="Z498">
        <v>10085</v>
      </c>
      <c r="AA498" s="3">
        <f>IF(Table10[[#This Row],[Location Name]]=E497,AA497,AA497+1)</f>
        <v>1293</v>
      </c>
      <c r="AB498" s="33">
        <f>Table10[[#This Row],[Date]]+25</f>
        <v>45416</v>
      </c>
    </row>
    <row r="499" spans="1:28" ht="14.25" x14ac:dyDescent="0.45">
      <c r="A499" s="3">
        <v>491</v>
      </c>
      <c r="B49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99" s="33">
        <v>45391</v>
      </c>
      <c r="E499" s="3" t="s">
        <v>85</v>
      </c>
      <c r="F499" s="3">
        <f>_xlfn.XLOOKUP(Table10[[#This Row],[Location Name]],IBTP_Locations[Location Name],IBTP_Locations[Payee Name],"",,)</f>
        <v>0</v>
      </c>
      <c r="G499" s="3" t="s">
        <v>27</v>
      </c>
      <c r="H499" s="3" t="str">
        <f>_xlfn.XLOOKUP(Table10[[#This Row],[Location Name]],IBTP_Locations[Location Name],IBTP_Locations[Sales Rep],,,)</f>
        <v>Sarcyk, Neil</v>
      </c>
      <c r="I499" s="3">
        <f>_xlfn.XLOOKUP(Table10[[#This Row],[Location Name]],IBTP_Locations[Location Name],IBTP_Locations[Marketing Rep],,,)</f>
        <v>0</v>
      </c>
      <c r="J499" s="11">
        <f>ROUNDDOWN(IF(Table10[[#This Row],[Marketing Rep]]=0,0,_xlfn.XLOOKUP(Table10[[#This Row],[Marketing Rep]],Table12[Name],Table12[Commission %]))*Table10[[#This Row],[Ticket Count]],2)</f>
        <v>0</v>
      </c>
      <c r="K499" s="3" t="s">
        <v>2513</v>
      </c>
      <c r="L499" s="3" t="str">
        <f>_xlfn.XLOOKUP(Table10[[#This Row],[Serial '#]],Table5[Serial '#],Table5[Supplier],,,)</f>
        <v>GameCo</v>
      </c>
      <c r="M499" s="3" t="s">
        <v>589</v>
      </c>
      <c r="N499" s="9">
        <v>6320</v>
      </c>
      <c r="O499" s="36">
        <v>1</v>
      </c>
      <c r="P499" s="11">
        <v>6320</v>
      </c>
      <c r="Q499" s="11">
        <v>4745</v>
      </c>
      <c r="R499" s="11">
        <v>1575</v>
      </c>
      <c r="S499" s="11">
        <v>379</v>
      </c>
      <c r="T499" s="11" t="str">
        <f>_xlfn.XLOOKUP(Table10[[#This Row],[Charity Association]],Table14[Charity Name],Table14[Billing Style],,,)</f>
        <v>Flat Per Ticket</v>
      </c>
      <c r="U499" s="11">
        <v>410.8</v>
      </c>
      <c r="V499" s="15">
        <v>212</v>
      </c>
      <c r="W499" s="15">
        <v>198.8</v>
      </c>
      <c r="X499" s="11"/>
      <c r="Y499" s="69">
        <v>6658</v>
      </c>
      <c r="Z499">
        <v>10086</v>
      </c>
      <c r="AA499" s="3">
        <f>IF(Table10[[#This Row],[Location Name]]=E498,AA498,AA498+1)</f>
        <v>1293</v>
      </c>
      <c r="AB499" s="33">
        <f>Table10[[#This Row],[Date]]+25</f>
        <v>45416</v>
      </c>
    </row>
    <row r="500" spans="1:28" ht="14.25" x14ac:dyDescent="0.45">
      <c r="A500" s="3">
        <v>492</v>
      </c>
      <c r="B50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00" s="33">
        <v>45392</v>
      </c>
      <c r="E500" s="3" t="s">
        <v>141</v>
      </c>
      <c r="F500" s="3">
        <f>_xlfn.XLOOKUP(Table10[[#This Row],[Location Name]],IBTP_Locations[Location Name],IBTP_Locations[Payee Name],"",,)</f>
        <v>0</v>
      </c>
      <c r="G500" s="3" t="s">
        <v>23</v>
      </c>
      <c r="H500" s="3" t="str">
        <f>_xlfn.XLOOKUP(Table10[[#This Row],[Location Name]],IBTP_Locations[Location Name],IBTP_Locations[Sales Rep],,,)</f>
        <v>Sarcyk, Neil</v>
      </c>
      <c r="I500" s="3">
        <f>_xlfn.XLOOKUP(Table10[[#This Row],[Location Name]],IBTP_Locations[Location Name],IBTP_Locations[Marketing Rep],,,)</f>
        <v>0</v>
      </c>
      <c r="J500" s="11">
        <f>ROUNDDOWN(IF(Table10[[#This Row],[Marketing Rep]]=0,0,_xlfn.XLOOKUP(Table10[[#This Row],[Marketing Rep]],Table12[Name],Table12[Commission %]))*Table10[[#This Row],[Ticket Count]],2)</f>
        <v>0</v>
      </c>
      <c r="K500" s="3" t="s">
        <v>3731</v>
      </c>
      <c r="L500" s="3" t="e">
        <f>_xlfn.XLOOKUP(Table10[[#This Row],[Serial '#]],Table5[Serial '#],Table5[Supplier],,,)</f>
        <v>#N/A</v>
      </c>
      <c r="M500" s="3" t="s">
        <v>352</v>
      </c>
      <c r="N500" s="9">
        <v>3000</v>
      </c>
      <c r="O500" s="36">
        <v>1</v>
      </c>
      <c r="P500" s="11">
        <v>3000</v>
      </c>
      <c r="Q500" s="11">
        <v>2250</v>
      </c>
      <c r="R500" s="11">
        <v>750</v>
      </c>
      <c r="S500" s="11">
        <v>180</v>
      </c>
      <c r="T500" s="11" t="str">
        <f>_xlfn.XLOOKUP(Table10[[#This Row],[Charity Association]],Table14[Charity Name],Table14[Billing Style],,,)</f>
        <v>Percentage</v>
      </c>
      <c r="U500" s="11">
        <v>190</v>
      </c>
      <c r="V500" s="15">
        <v>85</v>
      </c>
      <c r="W500" s="15">
        <v>75</v>
      </c>
      <c r="X500" s="11">
        <v>30</v>
      </c>
      <c r="Y500" s="69">
        <v>2489</v>
      </c>
      <c r="Z500">
        <v>6717</v>
      </c>
      <c r="AA500" s="3">
        <f>IF(Table10[[#This Row],[Location Name]]=E499,AA499,AA499+1)</f>
        <v>1294</v>
      </c>
      <c r="AB500" s="33">
        <f>Table10[[#This Row],[Date]]+25</f>
        <v>45417</v>
      </c>
    </row>
    <row r="501" spans="1:28" ht="14.25" x14ac:dyDescent="0.45">
      <c r="A501" s="3">
        <v>493</v>
      </c>
      <c r="B50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01" s="33">
        <v>45392</v>
      </c>
      <c r="E501" s="3" t="s">
        <v>141</v>
      </c>
      <c r="F501" s="3">
        <f>_xlfn.XLOOKUP(Table10[[#This Row],[Location Name]],IBTP_Locations[Location Name],IBTP_Locations[Payee Name],"",,)</f>
        <v>0</v>
      </c>
      <c r="G501" s="3" t="s">
        <v>23</v>
      </c>
      <c r="H501" s="3" t="str">
        <f>_xlfn.XLOOKUP(Table10[[#This Row],[Location Name]],IBTP_Locations[Location Name],IBTP_Locations[Sales Rep],,,)</f>
        <v>Sarcyk, Neil</v>
      </c>
      <c r="I501" s="3">
        <f>_xlfn.XLOOKUP(Table10[[#This Row],[Location Name]],IBTP_Locations[Location Name],IBTP_Locations[Marketing Rep],,,)</f>
        <v>0</v>
      </c>
      <c r="J501" s="11">
        <f>ROUNDDOWN(IF(Table10[[#This Row],[Marketing Rep]]=0,0,_xlfn.XLOOKUP(Table10[[#This Row],[Marketing Rep]],Table12[Name],Table12[Commission %]))*Table10[[#This Row],[Ticket Count]],2)</f>
        <v>0</v>
      </c>
      <c r="K501" s="3" t="s">
        <v>3732</v>
      </c>
      <c r="L501" s="3" t="e">
        <f>_xlfn.XLOOKUP(Table10[[#This Row],[Serial '#]],Table5[Serial '#],Table5[Supplier],,,)</f>
        <v>#N/A</v>
      </c>
      <c r="M501" s="3" t="s">
        <v>352</v>
      </c>
      <c r="N501" s="9">
        <v>3000</v>
      </c>
      <c r="O501" s="36">
        <v>1</v>
      </c>
      <c r="P501" s="11">
        <v>3000</v>
      </c>
      <c r="Q501" s="11">
        <v>2250</v>
      </c>
      <c r="R501" s="11">
        <v>750</v>
      </c>
      <c r="S501" s="11">
        <v>180</v>
      </c>
      <c r="T501" s="11" t="str">
        <f>_xlfn.XLOOKUP(Table10[[#This Row],[Charity Association]],Table14[Charity Name],Table14[Billing Style],,,)</f>
        <v>Percentage</v>
      </c>
      <c r="U501" s="11">
        <v>190</v>
      </c>
      <c r="V501" s="15">
        <v>85</v>
      </c>
      <c r="W501" s="15">
        <v>75</v>
      </c>
      <c r="X501" s="11">
        <v>30</v>
      </c>
      <c r="Y501" s="69">
        <v>2489</v>
      </c>
      <c r="Z501">
        <v>6718</v>
      </c>
      <c r="AA501" s="3">
        <f>IF(Table10[[#This Row],[Location Name]]=E500,AA500,AA500+1)</f>
        <v>1294</v>
      </c>
      <c r="AB501" s="33">
        <f>Table10[[#This Row],[Date]]+25</f>
        <v>45417</v>
      </c>
    </row>
    <row r="502" spans="1:28" ht="14.25" x14ac:dyDescent="0.45">
      <c r="A502" s="3">
        <v>494</v>
      </c>
      <c r="B50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02" s="33">
        <v>45392</v>
      </c>
      <c r="E502" s="3" t="s">
        <v>89</v>
      </c>
      <c r="F502" s="3">
        <f>_xlfn.XLOOKUP(Table10[[#This Row],[Location Name]],IBTP_Locations[Location Name],IBTP_Locations[Payee Name],"",,)</f>
        <v>0</v>
      </c>
      <c r="G502" s="3" t="s">
        <v>23</v>
      </c>
      <c r="H502" s="3" t="str">
        <f>_xlfn.XLOOKUP(Table10[[#This Row],[Location Name]],IBTP_Locations[Location Name],IBTP_Locations[Sales Rep],,,)</f>
        <v>Sarcyk, Neil</v>
      </c>
      <c r="I502" s="3" t="str">
        <f>_xlfn.XLOOKUP(Table10[[#This Row],[Location Name]],IBTP_Locations[Location Name],IBTP_Locations[Marketing Rep],,,)</f>
        <v>Combros</v>
      </c>
      <c r="J502" s="11">
        <f>ROUNDDOWN(IF(Table10[[#This Row],[Marketing Rep]]=0,0,_xlfn.XLOOKUP(Table10[[#This Row],[Marketing Rep]],Table12[Name],Table12[Commission %]))*Table10[[#This Row],[Ticket Count]],2)</f>
        <v>94.8</v>
      </c>
      <c r="K502" s="3" t="s">
        <v>2516</v>
      </c>
      <c r="L502" s="3" t="str">
        <f>_xlfn.XLOOKUP(Table10[[#This Row],[Serial '#]],Table5[Serial '#],Table5[Supplier],,,)</f>
        <v>GameCo</v>
      </c>
      <c r="M502" s="3" t="s">
        <v>583</v>
      </c>
      <c r="N502" s="9">
        <v>6320</v>
      </c>
      <c r="O502" s="36">
        <v>1</v>
      </c>
      <c r="P502" s="11">
        <v>6320</v>
      </c>
      <c r="Q502" s="11">
        <v>4745</v>
      </c>
      <c r="R502" s="11">
        <v>1575</v>
      </c>
      <c r="S502" s="11">
        <v>379</v>
      </c>
      <c r="T502" s="11" t="str">
        <f>_xlfn.XLOOKUP(Table10[[#This Row],[Charity Association]],Table14[Charity Name],Table14[Billing Style],,,)</f>
        <v>Percentage</v>
      </c>
      <c r="U502" s="11">
        <v>433.2</v>
      </c>
      <c r="V502" s="15">
        <v>212</v>
      </c>
      <c r="W502" s="15">
        <v>158</v>
      </c>
      <c r="X502" s="11">
        <v>63.2</v>
      </c>
      <c r="Y502" s="69" t="s">
        <v>4039</v>
      </c>
      <c r="Z502">
        <v>6732</v>
      </c>
      <c r="AA502" s="3">
        <f>IF(Table10[[#This Row],[Location Name]]=E501,AA501,AA501+1)</f>
        <v>1295</v>
      </c>
      <c r="AB502" s="33">
        <f>Table10[[#This Row],[Date]]+25</f>
        <v>45417</v>
      </c>
    </row>
    <row r="503" spans="1:28" ht="14.25" x14ac:dyDescent="0.45">
      <c r="A503" s="3">
        <v>495</v>
      </c>
      <c r="B50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03" s="33">
        <v>45392</v>
      </c>
      <c r="E503" s="3" t="s">
        <v>147</v>
      </c>
      <c r="F503" s="3">
        <f>_xlfn.XLOOKUP(Table10[[#This Row],[Location Name]],IBTP_Locations[Location Name],IBTP_Locations[Payee Name],"",,)</f>
        <v>0</v>
      </c>
      <c r="G503" s="3" t="s">
        <v>21</v>
      </c>
      <c r="H503" s="3" t="str">
        <f>_xlfn.XLOOKUP(Table10[[#This Row],[Location Name]],IBTP_Locations[Location Name],IBTP_Locations[Sales Rep],,,)</f>
        <v>Sarcyk, Neil</v>
      </c>
      <c r="I503" s="3" t="str">
        <f>_xlfn.XLOOKUP(Table10[[#This Row],[Location Name]],IBTP_Locations[Location Name],IBTP_Locations[Marketing Rep],,,)</f>
        <v>M Comella Enterprises</v>
      </c>
      <c r="J503" s="11">
        <f>ROUNDDOWN(IF(Table10[[#This Row],[Marketing Rep]]=0,0,_xlfn.XLOOKUP(Table10[[#This Row],[Marketing Rep]],Table12[Name],Table12[Commission %]))*Table10[[#This Row],[Ticket Count]],2)</f>
        <v>82.8</v>
      </c>
      <c r="K503" s="3" t="s">
        <v>2802</v>
      </c>
      <c r="L503" s="3" t="str">
        <f>_xlfn.XLOOKUP(Table10[[#This Row],[Serial '#]],Table5[Serial '#],Table5[Supplier],,,)</f>
        <v>GameCo</v>
      </c>
      <c r="M503" s="3" t="s">
        <v>349</v>
      </c>
      <c r="N503" s="9">
        <v>5520</v>
      </c>
      <c r="O503" s="36">
        <v>1</v>
      </c>
      <c r="P503" s="11">
        <v>5520</v>
      </c>
      <c r="Q503" s="11">
        <v>4560</v>
      </c>
      <c r="R503" s="11">
        <v>960</v>
      </c>
      <c r="S503" s="11">
        <v>331</v>
      </c>
      <c r="T503" s="11" t="str">
        <f>_xlfn.XLOOKUP(Table10[[#This Row],[Charity Association]],Table14[Charity Name],Table14[Billing Style],,,)</f>
        <v>Flat Per Ticket</v>
      </c>
      <c r="U503" s="11">
        <v>358.8</v>
      </c>
      <c r="V503" s="15">
        <v>186</v>
      </c>
      <c r="W503" s="15">
        <v>172.8</v>
      </c>
      <c r="X503" s="11"/>
      <c r="Y503" s="69">
        <v>38779169</v>
      </c>
      <c r="Z503">
        <v>8436</v>
      </c>
      <c r="AA503" s="3">
        <f>IF(Table10[[#This Row],[Location Name]]=E502,AA502,AA502+1)</f>
        <v>1296</v>
      </c>
      <c r="AB503" s="33">
        <f>Table10[[#This Row],[Date]]+25</f>
        <v>45417</v>
      </c>
    </row>
    <row r="504" spans="1:28" ht="14.25" x14ac:dyDescent="0.45">
      <c r="A504" s="3">
        <v>496</v>
      </c>
      <c r="B50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04" s="33">
        <v>45393</v>
      </c>
      <c r="E504" s="3" t="s">
        <v>215</v>
      </c>
      <c r="F504" s="3">
        <f>_xlfn.XLOOKUP(Table10[[#This Row],[Location Name]],IBTP_Locations[Location Name],IBTP_Locations[Payee Name],"",,)</f>
        <v>0</v>
      </c>
      <c r="G504" s="3" t="s">
        <v>28</v>
      </c>
      <c r="H504" s="3" t="str">
        <f>_xlfn.XLOOKUP(Table10[[#This Row],[Location Name]],IBTP_Locations[Location Name],IBTP_Locations[Sales Rep],,,)</f>
        <v>Sarcyk, Neil</v>
      </c>
      <c r="I504" s="3" t="str">
        <f>_xlfn.XLOOKUP(Table10[[#This Row],[Location Name]],IBTP_Locations[Location Name],IBTP_Locations[Marketing Rep],,,)</f>
        <v>M Comella Enterprises</v>
      </c>
      <c r="J504" s="11">
        <f>ROUNDDOWN(IF(Table10[[#This Row],[Marketing Rep]]=0,0,_xlfn.XLOOKUP(Table10[[#This Row],[Marketing Rep]],Table12[Name],Table12[Commission %]))*Table10[[#This Row],[Ticket Count]],2)</f>
        <v>82.8</v>
      </c>
      <c r="K504" s="3" t="s">
        <v>2805</v>
      </c>
      <c r="L504" s="3" t="str">
        <f>_xlfn.XLOOKUP(Table10[[#This Row],[Serial '#]],Table5[Serial '#],Table5[Supplier],,,)</f>
        <v>GameCo</v>
      </c>
      <c r="M504" s="3" t="s">
        <v>349</v>
      </c>
      <c r="N504" s="9">
        <v>5520</v>
      </c>
      <c r="O504" s="36">
        <v>1</v>
      </c>
      <c r="P504" s="11">
        <v>5520</v>
      </c>
      <c r="Q504" s="11">
        <v>4560</v>
      </c>
      <c r="R504" s="11">
        <v>960</v>
      </c>
      <c r="S504" s="11">
        <v>331</v>
      </c>
      <c r="T504" s="11" t="str">
        <f>_xlfn.XLOOKUP(Table10[[#This Row],[Charity Association]],Table14[Charity Name],Table14[Billing Style],,,)</f>
        <v>Flat Per Ticket</v>
      </c>
      <c r="U504" s="11">
        <v>358.8</v>
      </c>
      <c r="V504" s="15">
        <v>186</v>
      </c>
      <c r="W504" s="15">
        <v>172.8</v>
      </c>
      <c r="X504" s="11"/>
      <c r="Y504" s="69">
        <v>4827</v>
      </c>
      <c r="Z504">
        <v>3008</v>
      </c>
      <c r="AA504" s="3">
        <f>IF(Table10[[#This Row],[Location Name]]=E503,AA503,AA503+1)</f>
        <v>1297</v>
      </c>
      <c r="AB504" s="33">
        <f>Table10[[#This Row],[Date]]+25</f>
        <v>45418</v>
      </c>
    </row>
    <row r="505" spans="1:28" ht="14.25" x14ac:dyDescent="0.45">
      <c r="A505" s="3">
        <v>497</v>
      </c>
      <c r="B50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05" s="33">
        <v>45393</v>
      </c>
      <c r="E505" s="3" t="s">
        <v>119</v>
      </c>
      <c r="F505" s="3">
        <f>_xlfn.XLOOKUP(Table10[[#This Row],[Location Name]],IBTP_Locations[Location Name],IBTP_Locations[Payee Name],"",,)</f>
        <v>0</v>
      </c>
      <c r="G505" s="3" t="s">
        <v>23</v>
      </c>
      <c r="H505" s="3" t="str">
        <f>_xlfn.XLOOKUP(Table10[[#This Row],[Location Name]],IBTP_Locations[Location Name],IBTP_Locations[Sales Rep],,,)</f>
        <v>Sarcyk, Neil</v>
      </c>
      <c r="I505" s="3" t="str">
        <f>_xlfn.XLOOKUP(Table10[[#This Row],[Location Name]],IBTP_Locations[Location Name],IBTP_Locations[Marketing Rep],,,)</f>
        <v>B and B Music</v>
      </c>
      <c r="J505" s="11">
        <f>ROUNDDOWN(IF(Table10[[#This Row],[Marketing Rep]]=0,0,_xlfn.XLOOKUP(Table10[[#This Row],[Marketing Rep]],Table12[Name],Table12[Commission %]))*Table10[[#This Row],[Ticket Count]],2)</f>
        <v>94.8</v>
      </c>
      <c r="K505" s="3" t="s">
        <v>2517</v>
      </c>
      <c r="L505" s="3" t="str">
        <f>_xlfn.XLOOKUP(Table10[[#This Row],[Serial '#]],Table5[Serial '#],Table5[Supplier],,,)</f>
        <v>GameCo</v>
      </c>
      <c r="M505" s="3" t="s">
        <v>583</v>
      </c>
      <c r="N505" s="9">
        <v>6320</v>
      </c>
      <c r="O505" s="36">
        <v>1</v>
      </c>
      <c r="P505" s="11">
        <v>6320</v>
      </c>
      <c r="Q505" s="11">
        <v>5570</v>
      </c>
      <c r="R505" s="11">
        <v>750</v>
      </c>
      <c r="S505" s="11">
        <v>379</v>
      </c>
      <c r="T505" s="11" t="str">
        <f>_xlfn.XLOOKUP(Table10[[#This Row],[Charity Association]],Table14[Charity Name],Table14[Billing Style],,,)</f>
        <v>Percentage</v>
      </c>
      <c r="U505" s="11">
        <v>317</v>
      </c>
      <c r="V505" s="15">
        <v>212</v>
      </c>
      <c r="W505" s="15">
        <v>75</v>
      </c>
      <c r="X505" s="11">
        <v>30</v>
      </c>
      <c r="Y505" s="69">
        <v>38779176</v>
      </c>
      <c r="Z505">
        <v>6733</v>
      </c>
      <c r="AA505" s="3">
        <f>IF(Table10[[#This Row],[Location Name]]=E504,AA504,AA504+1)</f>
        <v>1298</v>
      </c>
      <c r="AB505" s="33">
        <f>Table10[[#This Row],[Date]]+25</f>
        <v>45418</v>
      </c>
    </row>
    <row r="506" spans="1:28" ht="14.25" x14ac:dyDescent="0.45">
      <c r="A506" s="3">
        <v>498</v>
      </c>
      <c r="B50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06" s="33">
        <v>45393</v>
      </c>
      <c r="E506" s="3" t="s">
        <v>105</v>
      </c>
      <c r="F506" s="3">
        <f>_xlfn.XLOOKUP(Table10[[#This Row],[Location Name]],IBTP_Locations[Location Name],IBTP_Locations[Payee Name],"",,)</f>
        <v>0</v>
      </c>
      <c r="G506" s="3" t="s">
        <v>23</v>
      </c>
      <c r="H506" s="3" t="str">
        <f>_xlfn.XLOOKUP(Table10[[#This Row],[Location Name]],IBTP_Locations[Location Name],IBTP_Locations[Sales Rep],,,)</f>
        <v>Sarcyk, Neil</v>
      </c>
      <c r="I506" s="3" t="str">
        <f>_xlfn.XLOOKUP(Table10[[#This Row],[Location Name]],IBTP_Locations[Location Name],IBTP_Locations[Marketing Rep],,,)</f>
        <v>M Comella Enterprises</v>
      </c>
      <c r="J506" s="11">
        <f>ROUNDDOWN(IF(Table10[[#This Row],[Marketing Rep]]=0,0,_xlfn.XLOOKUP(Table10[[#This Row],[Marketing Rep]],Table12[Name],Table12[Commission %]))*Table10[[#This Row],[Ticket Count]],2)</f>
        <v>82.8</v>
      </c>
      <c r="K506" s="3" t="s">
        <v>2803</v>
      </c>
      <c r="L506" s="3" t="str">
        <f>_xlfn.XLOOKUP(Table10[[#This Row],[Serial '#]],Table5[Serial '#],Table5[Supplier],,,)</f>
        <v>GameCo</v>
      </c>
      <c r="M506" s="3" t="s">
        <v>349</v>
      </c>
      <c r="N506" s="9">
        <v>5520</v>
      </c>
      <c r="O506" s="36">
        <v>1</v>
      </c>
      <c r="P506" s="11">
        <v>5520</v>
      </c>
      <c r="Q506" s="11">
        <v>4560</v>
      </c>
      <c r="R506" s="11">
        <v>960</v>
      </c>
      <c r="S506" s="11">
        <v>331</v>
      </c>
      <c r="T506" s="11" t="str">
        <f>_xlfn.XLOOKUP(Table10[[#This Row],[Charity Association]],Table14[Charity Name],Table14[Billing Style],,,)</f>
        <v>Percentage</v>
      </c>
      <c r="U506" s="11">
        <v>337.2</v>
      </c>
      <c r="V506" s="15">
        <v>186</v>
      </c>
      <c r="W506" s="15">
        <v>96</v>
      </c>
      <c r="X506" s="11">
        <v>55.2</v>
      </c>
      <c r="Y506" s="69">
        <v>273</v>
      </c>
      <c r="Z506">
        <v>6734</v>
      </c>
      <c r="AA506" s="3">
        <f>IF(Table10[[#This Row],[Location Name]]=E505,AA505,AA505+1)</f>
        <v>1299</v>
      </c>
      <c r="AB506" s="33">
        <f>Table10[[#This Row],[Date]]+25</f>
        <v>45418</v>
      </c>
    </row>
    <row r="507" spans="1:28" ht="14.25" x14ac:dyDescent="0.45">
      <c r="A507" s="3">
        <v>499</v>
      </c>
      <c r="B50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07" s="33">
        <v>45393</v>
      </c>
      <c r="E507" s="3" t="s">
        <v>105</v>
      </c>
      <c r="F507" s="3">
        <f>_xlfn.XLOOKUP(Table10[[#This Row],[Location Name]],IBTP_Locations[Location Name],IBTP_Locations[Payee Name],"",,)</f>
        <v>0</v>
      </c>
      <c r="G507" s="3" t="s">
        <v>23</v>
      </c>
      <c r="H507" s="3" t="str">
        <f>_xlfn.XLOOKUP(Table10[[#This Row],[Location Name]],IBTP_Locations[Location Name],IBTP_Locations[Sales Rep],,,)</f>
        <v>Sarcyk, Neil</v>
      </c>
      <c r="I507" s="3" t="str">
        <f>_xlfn.XLOOKUP(Table10[[#This Row],[Location Name]],IBTP_Locations[Location Name],IBTP_Locations[Marketing Rep],,,)</f>
        <v>M Comella Enterprises</v>
      </c>
      <c r="J507" s="11">
        <f>ROUNDDOWN(IF(Table10[[#This Row],[Marketing Rep]]=0,0,_xlfn.XLOOKUP(Table10[[#This Row],[Marketing Rep]],Table12[Name],Table12[Commission %]))*Table10[[#This Row],[Ticket Count]],2)</f>
        <v>45</v>
      </c>
      <c r="K507" s="3" t="s">
        <v>2590</v>
      </c>
      <c r="L507" s="3" t="str">
        <f>_xlfn.XLOOKUP(Table10[[#This Row],[Serial '#]],Table5[Serial '#],Table5[Supplier],,,)</f>
        <v>GameCo</v>
      </c>
      <c r="M507" s="3" t="s">
        <v>352</v>
      </c>
      <c r="N507" s="9">
        <v>3000</v>
      </c>
      <c r="O507" s="36">
        <v>1</v>
      </c>
      <c r="P507" s="11">
        <v>3000</v>
      </c>
      <c r="Q507" s="11">
        <v>2250</v>
      </c>
      <c r="R507" s="11">
        <v>750</v>
      </c>
      <c r="S507" s="11">
        <v>180</v>
      </c>
      <c r="T507" s="11" t="str">
        <f>_xlfn.XLOOKUP(Table10[[#This Row],[Charity Association]],Table14[Charity Name],Table14[Billing Style],,,)</f>
        <v>Percentage</v>
      </c>
      <c r="U507" s="11">
        <v>207</v>
      </c>
      <c r="V507" s="15">
        <v>102</v>
      </c>
      <c r="W507" s="15">
        <v>75</v>
      </c>
      <c r="X507" s="11">
        <v>30</v>
      </c>
      <c r="Y507" s="69">
        <v>273</v>
      </c>
      <c r="Z507">
        <v>6735</v>
      </c>
      <c r="AA507" s="3">
        <f>IF(Table10[[#This Row],[Location Name]]=E506,AA506,AA506+1)</f>
        <v>1299</v>
      </c>
      <c r="AB507" s="33">
        <f>Table10[[#This Row],[Date]]+25</f>
        <v>45418</v>
      </c>
    </row>
    <row r="508" spans="1:28" ht="14.25" x14ac:dyDescent="0.45">
      <c r="A508" s="3">
        <v>500</v>
      </c>
      <c r="B50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08" s="33">
        <v>45393</v>
      </c>
      <c r="E508" s="3" t="s">
        <v>111</v>
      </c>
      <c r="F508" s="3">
        <f>_xlfn.XLOOKUP(Table10[[#This Row],[Location Name]],IBTP_Locations[Location Name],IBTP_Locations[Payee Name],"",,)</f>
        <v>0</v>
      </c>
      <c r="G508" s="3" t="s">
        <v>21</v>
      </c>
      <c r="H508" s="3" t="str">
        <f>_xlfn.XLOOKUP(Table10[[#This Row],[Location Name]],IBTP_Locations[Location Name],IBTP_Locations[Sales Rep],,,)</f>
        <v>Sarcyk, Neil</v>
      </c>
      <c r="I508" s="3" t="str">
        <f>_xlfn.XLOOKUP(Table10[[#This Row],[Location Name]],IBTP_Locations[Location Name],IBTP_Locations[Marketing Rep],,,)</f>
        <v>Combros</v>
      </c>
      <c r="J508" s="11">
        <f>ROUNDDOWN(IF(Table10[[#This Row],[Marketing Rep]]=0,0,_xlfn.XLOOKUP(Table10[[#This Row],[Marketing Rep]],Table12[Name],Table12[Commission %]))*Table10[[#This Row],[Ticket Count]],2)</f>
        <v>82.8</v>
      </c>
      <c r="K508" s="3" t="s">
        <v>2806</v>
      </c>
      <c r="L508" s="3" t="str">
        <f>_xlfn.XLOOKUP(Table10[[#This Row],[Serial '#]],Table5[Serial '#],Table5[Supplier],,,)</f>
        <v>GameCo</v>
      </c>
      <c r="M508" s="3" t="s">
        <v>349</v>
      </c>
      <c r="N508" s="9">
        <v>5520</v>
      </c>
      <c r="O508" s="36">
        <v>1</v>
      </c>
      <c r="P508" s="11">
        <v>5520</v>
      </c>
      <c r="Q508" s="11">
        <v>4560</v>
      </c>
      <c r="R508" s="11">
        <v>960</v>
      </c>
      <c r="S508" s="11">
        <v>331</v>
      </c>
      <c r="T508" s="11" t="str">
        <f>_xlfn.XLOOKUP(Table10[[#This Row],[Charity Association]],Table14[Charity Name],Table14[Billing Style],,,)</f>
        <v>Flat Per Ticket</v>
      </c>
      <c r="U508" s="11">
        <v>358.8</v>
      </c>
      <c r="V508" s="15">
        <v>186</v>
      </c>
      <c r="W508" s="15">
        <v>172.8</v>
      </c>
      <c r="X508" s="11"/>
      <c r="Y508" s="69">
        <v>2718</v>
      </c>
      <c r="Z508">
        <v>8435</v>
      </c>
      <c r="AA508" s="3">
        <f>IF(Table10[[#This Row],[Location Name]]=E507,AA507,AA507+1)</f>
        <v>1300</v>
      </c>
      <c r="AB508" s="33">
        <f>Table10[[#This Row],[Date]]+25</f>
        <v>45418</v>
      </c>
    </row>
    <row r="509" spans="1:28" ht="14.25" x14ac:dyDescent="0.45">
      <c r="A509" s="3">
        <v>501</v>
      </c>
      <c r="B50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09" s="33">
        <v>45393</v>
      </c>
      <c r="E509" s="3" t="s">
        <v>219</v>
      </c>
      <c r="F509" s="3">
        <f>_xlfn.XLOOKUP(Table10[[#This Row],[Location Name]],IBTP_Locations[Location Name],IBTP_Locations[Payee Name],"",,)</f>
        <v>0</v>
      </c>
      <c r="G509" s="3" t="s">
        <v>21</v>
      </c>
      <c r="H509" s="3" t="str">
        <f>_xlfn.XLOOKUP(Table10[[#This Row],[Location Name]],IBTP_Locations[Location Name],IBTP_Locations[Sales Rep],,,)</f>
        <v>Sarcyk, Neil</v>
      </c>
      <c r="I509" s="3">
        <f>_xlfn.XLOOKUP(Table10[[#This Row],[Location Name]],IBTP_Locations[Location Name],IBTP_Locations[Marketing Rep],,,)</f>
        <v>0</v>
      </c>
      <c r="J509" s="11">
        <f>ROUNDDOWN(IF(Table10[[#This Row],[Marketing Rep]]=0,0,_xlfn.XLOOKUP(Table10[[#This Row],[Marketing Rep]],Table12[Name],Table12[Commission %]))*Table10[[#This Row],[Ticket Count]],2)</f>
        <v>0</v>
      </c>
      <c r="K509" s="3" t="s">
        <v>2804</v>
      </c>
      <c r="L509" s="3" t="str">
        <f>_xlfn.XLOOKUP(Table10[[#This Row],[Serial '#]],Table5[Serial '#],Table5[Supplier],,,)</f>
        <v>GameCo</v>
      </c>
      <c r="M509" s="3" t="s">
        <v>349</v>
      </c>
      <c r="N509" s="9">
        <v>5520</v>
      </c>
      <c r="O509" s="36">
        <v>1</v>
      </c>
      <c r="P509" s="11">
        <v>5520</v>
      </c>
      <c r="Q509" s="11">
        <v>4560</v>
      </c>
      <c r="R509" s="11">
        <v>960</v>
      </c>
      <c r="S509" s="11">
        <v>331</v>
      </c>
      <c r="T509" s="11" t="str">
        <f>_xlfn.XLOOKUP(Table10[[#This Row],[Charity Association]],Table14[Charity Name],Table14[Billing Style],,,)</f>
        <v>Flat Per Ticket</v>
      </c>
      <c r="U509" s="11">
        <v>358.8</v>
      </c>
      <c r="V509" s="15">
        <v>186</v>
      </c>
      <c r="W509" s="15">
        <v>172.8</v>
      </c>
      <c r="X509" s="11"/>
      <c r="Y509" s="69">
        <v>2499</v>
      </c>
      <c r="Z509">
        <v>8437</v>
      </c>
      <c r="AA509" s="3">
        <f>IF(Table10[[#This Row],[Location Name]]=E508,AA508,AA508+1)</f>
        <v>1301</v>
      </c>
      <c r="AB509" s="33">
        <f>Table10[[#This Row],[Date]]+25</f>
        <v>45418</v>
      </c>
    </row>
    <row r="510" spans="1:28" ht="14.25" x14ac:dyDescent="0.45">
      <c r="A510" s="3">
        <v>502</v>
      </c>
      <c r="B51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10" s="33">
        <v>45393</v>
      </c>
      <c r="E510" s="3" t="s">
        <v>171</v>
      </c>
      <c r="F510" s="3">
        <f>_xlfn.XLOOKUP(Table10[[#This Row],[Location Name]],IBTP_Locations[Location Name],IBTP_Locations[Payee Name],"",,)</f>
        <v>0</v>
      </c>
      <c r="G510" s="3" t="s">
        <v>21</v>
      </c>
      <c r="H510" s="3" t="str">
        <f>_xlfn.XLOOKUP(Table10[[#This Row],[Location Name]],IBTP_Locations[Location Name],IBTP_Locations[Sales Rep],,,)</f>
        <v>Sarcyk, Neil</v>
      </c>
      <c r="I510" s="3">
        <f>_xlfn.XLOOKUP(Table10[[#This Row],[Location Name]],IBTP_Locations[Location Name],IBTP_Locations[Marketing Rep],,,)</f>
        <v>0</v>
      </c>
      <c r="J510" s="11">
        <f>ROUNDDOWN(IF(Table10[[#This Row],[Marketing Rep]]=0,0,_xlfn.XLOOKUP(Table10[[#This Row],[Marketing Rep]],Table12[Name],Table12[Commission %]))*Table10[[#This Row],[Ticket Count]],2)</f>
        <v>0</v>
      </c>
      <c r="K510" s="3">
        <v>500232</v>
      </c>
      <c r="L510" s="3" t="str">
        <f>_xlfn.XLOOKUP(Table10[[#This Row],[Serial '#]],Table5[Serial '#],Table5[Supplier],,,)</f>
        <v>GameCo</v>
      </c>
      <c r="M510" s="3" t="s">
        <v>636</v>
      </c>
      <c r="N510" s="9">
        <v>4000</v>
      </c>
      <c r="O510" s="36">
        <v>1</v>
      </c>
      <c r="P510" s="11">
        <v>4000</v>
      </c>
      <c r="Q510" s="11">
        <v>3097</v>
      </c>
      <c r="R510" s="11">
        <v>903</v>
      </c>
      <c r="S510" s="11">
        <v>240</v>
      </c>
      <c r="T510" s="11" t="str">
        <f>_xlfn.XLOOKUP(Table10[[#This Row],[Charity Association]],Table14[Charity Name],Table14[Billing Style],,,)</f>
        <v>Flat Per Ticket</v>
      </c>
      <c r="U510" s="11">
        <v>260</v>
      </c>
      <c r="V510" s="15">
        <v>149</v>
      </c>
      <c r="W510" s="15">
        <v>111</v>
      </c>
      <c r="X510" s="11"/>
      <c r="Y510" s="69">
        <v>38779175</v>
      </c>
      <c r="Z510">
        <v>8438</v>
      </c>
      <c r="AA510" s="3">
        <f>IF(Table10[[#This Row],[Location Name]]=E509,AA509,AA509+1)</f>
        <v>1302</v>
      </c>
      <c r="AB510" s="33">
        <f>Table10[[#This Row],[Date]]+25</f>
        <v>45418</v>
      </c>
    </row>
    <row r="511" spans="1:28" ht="14.25" x14ac:dyDescent="0.45">
      <c r="A511" s="3">
        <v>503</v>
      </c>
      <c r="B51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11" s="33">
        <v>45394</v>
      </c>
      <c r="E511" s="3" t="s">
        <v>97</v>
      </c>
      <c r="F511" s="3">
        <f>_xlfn.XLOOKUP(Table10[[#This Row],[Location Name]],IBTP_Locations[Location Name],IBTP_Locations[Payee Name],"",,)</f>
        <v>0</v>
      </c>
      <c r="G511" s="3" t="s">
        <v>20</v>
      </c>
      <c r="H511" s="3" t="str">
        <f>_xlfn.XLOOKUP(Table10[[#This Row],[Location Name]],IBTP_Locations[Location Name],IBTP_Locations[Sales Rep],,,)</f>
        <v>Sarcyk, Neil</v>
      </c>
      <c r="I511" s="3" t="str">
        <f>_xlfn.XLOOKUP(Table10[[#This Row],[Location Name]],IBTP_Locations[Location Name],IBTP_Locations[Marketing Rep],,,)</f>
        <v>M Comella Enterprises</v>
      </c>
      <c r="J511" s="11">
        <f>ROUNDDOWN(IF(Table10[[#This Row],[Marketing Rep]]=0,0,_xlfn.XLOOKUP(Table10[[#This Row],[Marketing Rep]],Table12[Name],Table12[Commission %]))*Table10[[#This Row],[Ticket Count]],2)</f>
        <v>82.8</v>
      </c>
      <c r="K511" s="3" t="s">
        <v>2807</v>
      </c>
      <c r="L511" s="3" t="str">
        <f>_xlfn.XLOOKUP(Table10[[#This Row],[Serial '#]],Table5[Serial '#],Table5[Supplier],,,)</f>
        <v>GameCo</v>
      </c>
      <c r="M511" s="3" t="s">
        <v>349</v>
      </c>
      <c r="N511" s="9">
        <v>5520</v>
      </c>
      <c r="O511" s="36">
        <v>1</v>
      </c>
      <c r="P511" s="11">
        <v>5520</v>
      </c>
      <c r="Q511" s="11">
        <v>4560</v>
      </c>
      <c r="R511" s="11">
        <v>960</v>
      </c>
      <c r="S511" s="11">
        <v>379</v>
      </c>
      <c r="T511" s="11" t="str">
        <f>_xlfn.XLOOKUP(Table10[[#This Row],[Charity Association]],Table14[Charity Name],Table14[Billing Style],,,)</f>
        <v>Flat Per Ticket</v>
      </c>
      <c r="U511" s="11">
        <v>358.8</v>
      </c>
      <c r="V511" s="15">
        <v>186</v>
      </c>
      <c r="W511" s="15">
        <v>172.8</v>
      </c>
      <c r="X511" s="11"/>
      <c r="Y511" s="69">
        <v>7130</v>
      </c>
      <c r="Z511">
        <v>1157</v>
      </c>
      <c r="AA511" s="3">
        <f>IF(Table10[[#This Row],[Location Name]]=E510,AA510,AA510+1)</f>
        <v>1303</v>
      </c>
      <c r="AB511" s="33">
        <f>Table10[[#This Row],[Date]]+25</f>
        <v>45419</v>
      </c>
    </row>
    <row r="512" spans="1:28" ht="14.25" x14ac:dyDescent="0.45">
      <c r="A512" s="3">
        <v>504</v>
      </c>
      <c r="B51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12" s="33">
        <v>45394</v>
      </c>
      <c r="E512" s="3" t="s">
        <v>163</v>
      </c>
      <c r="F512" s="3">
        <f>_xlfn.XLOOKUP(Table10[[#This Row],[Location Name]],IBTP_Locations[Location Name],IBTP_Locations[Payee Name],"",,)</f>
        <v>0</v>
      </c>
      <c r="G512" s="3" t="s">
        <v>23</v>
      </c>
      <c r="H512" s="3" t="str">
        <f>_xlfn.XLOOKUP(Table10[[#This Row],[Location Name]],IBTP_Locations[Location Name],IBTP_Locations[Sales Rep],,,)</f>
        <v>Sarcyk, Neil</v>
      </c>
      <c r="I512" s="3">
        <f>_xlfn.XLOOKUP(Table10[[#This Row],[Location Name]],IBTP_Locations[Location Name],IBTP_Locations[Marketing Rep],,,)</f>
        <v>0</v>
      </c>
      <c r="J512" s="11">
        <f>ROUNDDOWN(IF(Table10[[#This Row],[Marketing Rep]]=0,0,_xlfn.XLOOKUP(Table10[[#This Row],[Marketing Rep]],Table12[Name],Table12[Commission %]))*Table10[[#This Row],[Ticket Count]],2)</f>
        <v>0</v>
      </c>
      <c r="K512" s="3" t="s">
        <v>1258</v>
      </c>
      <c r="L512" s="3" t="str">
        <f>_xlfn.XLOOKUP(Table10[[#This Row],[Serial '#]],Table5[Serial '#],Table5[Supplier],,,)</f>
        <v>GameCo</v>
      </c>
      <c r="M512" s="3" t="s">
        <v>560</v>
      </c>
      <c r="N512" s="9">
        <v>4000</v>
      </c>
      <c r="O512" s="36">
        <v>1</v>
      </c>
      <c r="P512" s="11">
        <v>4000</v>
      </c>
      <c r="Q512" s="11">
        <v>3000</v>
      </c>
      <c r="R512" s="11">
        <v>1000</v>
      </c>
      <c r="S512" s="11">
        <v>240</v>
      </c>
      <c r="T512" s="11" t="str">
        <f>_xlfn.XLOOKUP(Table10[[#This Row],[Charity Association]],Table14[Charity Name],Table14[Billing Style],,,)</f>
        <v>Percentage</v>
      </c>
      <c r="U512" s="11">
        <v>274</v>
      </c>
      <c r="V512" s="15">
        <v>134</v>
      </c>
      <c r="W512" s="15">
        <v>100</v>
      </c>
      <c r="X512" s="11">
        <v>40</v>
      </c>
      <c r="Y512" s="69">
        <v>1971</v>
      </c>
      <c r="Z512">
        <v>6736</v>
      </c>
      <c r="AA512" s="3">
        <f>IF(Table10[[#This Row],[Location Name]]=E511,AA511,AA511+1)</f>
        <v>1304</v>
      </c>
      <c r="AB512" s="33">
        <f>Table10[[#This Row],[Date]]+25</f>
        <v>45419</v>
      </c>
    </row>
    <row r="513" spans="1:28" ht="14.25" x14ac:dyDescent="0.45">
      <c r="A513" s="3">
        <v>505</v>
      </c>
      <c r="B51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13" s="33">
        <v>45394</v>
      </c>
      <c r="E513" s="3" t="s">
        <v>163</v>
      </c>
      <c r="F513" s="3">
        <f>_xlfn.XLOOKUP(Table10[[#This Row],[Location Name]],IBTP_Locations[Location Name],IBTP_Locations[Payee Name],"",,)</f>
        <v>0</v>
      </c>
      <c r="G513" s="3" t="s">
        <v>23</v>
      </c>
      <c r="H513" s="3" t="str">
        <f>_xlfn.XLOOKUP(Table10[[#This Row],[Location Name]],IBTP_Locations[Location Name],IBTP_Locations[Sales Rep],,,)</f>
        <v>Sarcyk, Neil</v>
      </c>
      <c r="I513" s="3">
        <f>_xlfn.XLOOKUP(Table10[[#This Row],[Location Name]],IBTP_Locations[Location Name],IBTP_Locations[Marketing Rep],,,)</f>
        <v>0</v>
      </c>
      <c r="J513" s="11">
        <f>ROUNDDOWN(IF(Table10[[#This Row],[Marketing Rep]]=0,0,_xlfn.XLOOKUP(Table10[[#This Row],[Marketing Rep]],Table12[Name],Table12[Commission %]))*Table10[[#This Row],[Ticket Count]],2)</f>
        <v>0</v>
      </c>
      <c r="K513" s="3" t="s">
        <v>2737</v>
      </c>
      <c r="L513" s="3" t="str">
        <f>_xlfn.XLOOKUP(Table10[[#This Row],[Serial '#]],Table5[Serial '#],Table5[Supplier],,,)</f>
        <v>GameCo</v>
      </c>
      <c r="M513" s="3" t="s">
        <v>613</v>
      </c>
      <c r="N513" s="9">
        <v>4560</v>
      </c>
      <c r="O513" s="36">
        <v>1</v>
      </c>
      <c r="P513" s="11">
        <v>4560</v>
      </c>
      <c r="Q513" s="11">
        <v>3460</v>
      </c>
      <c r="R513" s="11">
        <v>1100</v>
      </c>
      <c r="S513" s="11">
        <v>273</v>
      </c>
      <c r="T513" s="11" t="str">
        <f>_xlfn.XLOOKUP(Table10[[#This Row],[Charity Association]],Table14[Charity Name],Table14[Billing Style],,,)</f>
        <v>Percentage</v>
      </c>
      <c r="U513" s="11">
        <v>301.60000000000002</v>
      </c>
      <c r="V513" s="15">
        <v>146</v>
      </c>
      <c r="W513" s="15">
        <v>110</v>
      </c>
      <c r="X513" s="11">
        <v>45.6</v>
      </c>
      <c r="Y513" s="69">
        <v>1971</v>
      </c>
      <c r="Z513">
        <v>6737</v>
      </c>
      <c r="AA513" s="3">
        <f>IF(Table10[[#This Row],[Location Name]]=E512,AA512,AA512+1)</f>
        <v>1304</v>
      </c>
      <c r="AB513" s="33">
        <f>Table10[[#This Row],[Date]]+25</f>
        <v>45419</v>
      </c>
    </row>
    <row r="514" spans="1:28" ht="14.25" x14ac:dyDescent="0.45">
      <c r="A514" s="3">
        <v>506</v>
      </c>
      <c r="B51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14" s="33">
        <v>45394</v>
      </c>
      <c r="E514" s="3" t="s">
        <v>201</v>
      </c>
      <c r="F514" s="3">
        <f>_xlfn.XLOOKUP(Table10[[#This Row],[Location Name]],IBTP_Locations[Location Name],IBTP_Locations[Payee Name],"",,)</f>
        <v>0</v>
      </c>
      <c r="G514" s="3" t="s">
        <v>21</v>
      </c>
      <c r="H514" s="3" t="str">
        <f>_xlfn.XLOOKUP(Table10[[#This Row],[Location Name]],IBTP_Locations[Location Name],IBTP_Locations[Sales Rep],,,)</f>
        <v>Sarcyk, Neil</v>
      </c>
      <c r="I514" s="3">
        <f>_xlfn.XLOOKUP(Table10[[#This Row],[Location Name]],IBTP_Locations[Location Name],IBTP_Locations[Marketing Rep],,,)</f>
        <v>0</v>
      </c>
      <c r="J514" s="11">
        <f>ROUNDDOWN(IF(Table10[[#This Row],[Marketing Rep]]=0,0,_xlfn.XLOOKUP(Table10[[#This Row],[Marketing Rep]],Table12[Name],Table12[Commission %]))*Table10[[#This Row],[Ticket Count]],2)</f>
        <v>0</v>
      </c>
      <c r="K514" s="3" t="s">
        <v>1756</v>
      </c>
      <c r="L514" s="3" t="str">
        <f>_xlfn.XLOOKUP(Table10[[#This Row],[Serial '#]],Table5[Serial '#],Table5[Supplier],,,)</f>
        <v>Bingo Boss</v>
      </c>
      <c r="M514" s="3" t="s">
        <v>371</v>
      </c>
      <c r="N514" s="9">
        <v>5460</v>
      </c>
      <c r="O514" s="36">
        <v>1</v>
      </c>
      <c r="P514" s="11">
        <v>5460</v>
      </c>
      <c r="Q514" s="11">
        <v>4500</v>
      </c>
      <c r="R514" s="11">
        <v>960</v>
      </c>
      <c r="S514" s="11">
        <v>327</v>
      </c>
      <c r="T514" s="11" t="str">
        <f>_xlfn.XLOOKUP(Table10[[#This Row],[Charity Association]],Table14[Charity Name],Table14[Billing Style],,,)</f>
        <v>Flat Per Ticket</v>
      </c>
      <c r="U514" s="11">
        <v>436.8</v>
      </c>
      <c r="V514" s="15">
        <v>281.19</v>
      </c>
      <c r="W514" s="15">
        <v>155.61000000000001</v>
      </c>
      <c r="X514" s="11"/>
      <c r="Y514" s="69">
        <v>4236</v>
      </c>
      <c r="Z514">
        <v>8439</v>
      </c>
      <c r="AA514" s="3">
        <f>IF(Table10[[#This Row],[Location Name]]=E513,AA513,AA513+1)</f>
        <v>1305</v>
      </c>
      <c r="AB514" s="33">
        <f>Table10[[#This Row],[Date]]+25</f>
        <v>45419</v>
      </c>
    </row>
    <row r="515" spans="1:28" ht="14.25" x14ac:dyDescent="0.45">
      <c r="A515" s="3">
        <v>507</v>
      </c>
      <c r="B51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15" s="33">
        <v>45395</v>
      </c>
      <c r="E515" s="3" t="s">
        <v>133</v>
      </c>
      <c r="F515" s="3">
        <f>_xlfn.XLOOKUP(Table10[[#This Row],[Location Name]],IBTP_Locations[Location Name],IBTP_Locations[Payee Name],"",,)</f>
        <v>0</v>
      </c>
      <c r="G515" s="3" t="s">
        <v>20</v>
      </c>
      <c r="H515" s="3" t="str">
        <f>_xlfn.XLOOKUP(Table10[[#This Row],[Location Name]],IBTP_Locations[Location Name],IBTP_Locations[Sales Rep],,,)</f>
        <v>Sarcyk, Neil</v>
      </c>
      <c r="I515" s="3" t="str">
        <f>_xlfn.XLOOKUP(Table10[[#This Row],[Location Name]],IBTP_Locations[Location Name],IBTP_Locations[Marketing Rep],,,)</f>
        <v>M Comella Enterprises</v>
      </c>
      <c r="J515" s="11">
        <f>ROUNDDOWN(IF(Table10[[#This Row],[Marketing Rep]]=0,0,_xlfn.XLOOKUP(Table10[[#This Row],[Marketing Rep]],Table12[Name],Table12[Commission %]))*Table10[[#This Row],[Ticket Count]],2)</f>
        <v>82.8</v>
      </c>
      <c r="K515" s="3" t="s">
        <v>2518</v>
      </c>
      <c r="L515" s="3" t="str">
        <f>_xlfn.XLOOKUP(Table10[[#This Row],[Serial '#]],Table5[Serial '#],Table5[Supplier],,,)</f>
        <v>GameCo</v>
      </c>
      <c r="M515" s="3" t="s">
        <v>349</v>
      </c>
      <c r="N515" s="9">
        <v>5520</v>
      </c>
      <c r="O515" s="36">
        <v>1</v>
      </c>
      <c r="P515" s="11">
        <v>5520</v>
      </c>
      <c r="Q515" s="11">
        <v>4560</v>
      </c>
      <c r="R515" s="11">
        <v>960</v>
      </c>
      <c r="S515" s="11">
        <v>331</v>
      </c>
      <c r="T515" s="11" t="str">
        <f>_xlfn.XLOOKUP(Table10[[#This Row],[Charity Association]],Table14[Charity Name],Table14[Billing Style],,,)</f>
        <v>Flat Per Ticket</v>
      </c>
      <c r="U515" s="11">
        <v>358.8</v>
      </c>
      <c r="V515" s="15">
        <v>186</v>
      </c>
      <c r="W515" s="15">
        <v>172.8</v>
      </c>
      <c r="X515" s="11"/>
      <c r="Y515" s="69">
        <v>3375</v>
      </c>
      <c r="Z515">
        <v>1158</v>
      </c>
      <c r="AA515" s="3">
        <f>IF(Table10[[#This Row],[Location Name]]=E514,AA514,AA514+1)</f>
        <v>1306</v>
      </c>
      <c r="AB515" s="33">
        <f>Table10[[#This Row],[Date]]+25</f>
        <v>45420</v>
      </c>
    </row>
    <row r="516" spans="1:28" ht="14.25" x14ac:dyDescent="0.45">
      <c r="A516" s="3">
        <v>508</v>
      </c>
      <c r="B51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16" s="33">
        <v>45395</v>
      </c>
      <c r="E516" s="3" t="s">
        <v>207</v>
      </c>
      <c r="F516" s="3">
        <f>_xlfn.XLOOKUP(Table10[[#This Row],[Location Name]],IBTP_Locations[Location Name],IBTP_Locations[Payee Name],"",,)</f>
        <v>0</v>
      </c>
      <c r="G516" s="3" t="s">
        <v>20</v>
      </c>
      <c r="H516" s="3" t="str">
        <f>_xlfn.XLOOKUP(Table10[[#This Row],[Location Name]],IBTP_Locations[Location Name],IBTP_Locations[Sales Rep],,,)</f>
        <v>Sarcyk, Neil</v>
      </c>
      <c r="I516" s="3" t="str">
        <f>_xlfn.XLOOKUP(Table10[[#This Row],[Location Name]],IBTP_Locations[Location Name],IBTP_Locations[Marketing Rep],,,)</f>
        <v>Combros</v>
      </c>
      <c r="J516" s="11">
        <f>ROUNDDOWN(IF(Table10[[#This Row],[Marketing Rep]]=0,0,_xlfn.XLOOKUP(Table10[[#This Row],[Marketing Rep]],Table12[Name],Table12[Commission %]))*Table10[[#This Row],[Ticket Count]],2)</f>
        <v>60</v>
      </c>
      <c r="K516" s="3" t="s">
        <v>2738</v>
      </c>
      <c r="L516" s="3" t="str">
        <f>_xlfn.XLOOKUP(Table10[[#This Row],[Serial '#]],Table5[Serial '#],Table5[Supplier],,,)</f>
        <v>GameCo</v>
      </c>
      <c r="M516" s="3" t="s">
        <v>627</v>
      </c>
      <c r="N516" s="9">
        <v>4000</v>
      </c>
      <c r="O516" s="36">
        <v>1</v>
      </c>
      <c r="P516" s="11">
        <v>4000</v>
      </c>
      <c r="Q516" s="11">
        <v>3002</v>
      </c>
      <c r="R516" s="11">
        <v>998</v>
      </c>
      <c r="S516" s="11">
        <v>240</v>
      </c>
      <c r="T516" s="11" t="str">
        <f>_xlfn.XLOOKUP(Table10[[#This Row],[Charity Association]],Table14[Charity Name],Table14[Billing Style],,,)</f>
        <v>Flat Per Ticket</v>
      </c>
      <c r="U516" s="11">
        <v>260</v>
      </c>
      <c r="V516" s="15">
        <v>134</v>
      </c>
      <c r="W516" s="15">
        <v>126</v>
      </c>
      <c r="X516" s="11"/>
      <c r="Y516" s="69">
        <v>2827</v>
      </c>
      <c r="Z516">
        <v>1159</v>
      </c>
      <c r="AA516" s="3">
        <f>IF(Table10[[#This Row],[Location Name]]=E515,AA515,AA515+1)</f>
        <v>1307</v>
      </c>
      <c r="AB516" s="33">
        <f>Table10[[#This Row],[Date]]+25</f>
        <v>45420</v>
      </c>
    </row>
    <row r="517" spans="1:28" ht="14.25" x14ac:dyDescent="0.45">
      <c r="A517" s="3">
        <v>509</v>
      </c>
      <c r="B51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17" s="33">
        <v>45395</v>
      </c>
      <c r="E517" s="3" t="s">
        <v>207</v>
      </c>
      <c r="F517" s="3">
        <f>_xlfn.XLOOKUP(Table10[[#This Row],[Location Name]],IBTP_Locations[Location Name],IBTP_Locations[Payee Name],"",,)</f>
        <v>0</v>
      </c>
      <c r="G517" s="3" t="s">
        <v>20</v>
      </c>
      <c r="H517" s="3" t="str">
        <f>_xlfn.XLOOKUP(Table10[[#This Row],[Location Name]],IBTP_Locations[Location Name],IBTP_Locations[Sales Rep],,,)</f>
        <v>Sarcyk, Neil</v>
      </c>
      <c r="I517" s="3" t="str">
        <f>_xlfn.XLOOKUP(Table10[[#This Row],[Location Name]],IBTP_Locations[Location Name],IBTP_Locations[Marketing Rep],,,)</f>
        <v>Combros</v>
      </c>
      <c r="J517" s="11">
        <f>ROUNDDOWN(IF(Table10[[#This Row],[Marketing Rep]]=0,0,_xlfn.XLOOKUP(Table10[[#This Row],[Marketing Rep]],Table12[Name],Table12[Commission %]))*Table10[[#This Row],[Ticket Count]],2)</f>
        <v>69.3</v>
      </c>
      <c r="K517" s="3" t="s">
        <v>1757</v>
      </c>
      <c r="L517" s="3" t="str">
        <f>_xlfn.XLOOKUP(Table10[[#This Row],[Serial '#]],Table5[Serial '#],Table5[Supplier],,,)</f>
        <v>Bingo Boss</v>
      </c>
      <c r="M517" s="3" t="s">
        <v>370</v>
      </c>
      <c r="N517" s="9">
        <v>4620</v>
      </c>
      <c r="O517" s="36">
        <v>1</v>
      </c>
      <c r="P517" s="11">
        <v>4620</v>
      </c>
      <c r="Q517" s="11">
        <v>3720</v>
      </c>
      <c r="R517" s="11">
        <v>900</v>
      </c>
      <c r="S517" s="11">
        <v>277</v>
      </c>
      <c r="T517" s="11" t="str">
        <f>_xlfn.XLOOKUP(Table10[[#This Row],[Charity Association]],Table14[Charity Name],Table14[Billing Style],,,)</f>
        <v>Flat Per Ticket</v>
      </c>
      <c r="U517" s="11">
        <v>369.6</v>
      </c>
      <c r="V517" s="15">
        <v>237.93</v>
      </c>
      <c r="W517" s="15">
        <v>131.66999999999999</v>
      </c>
      <c r="X517" s="11"/>
      <c r="Y517" s="69">
        <v>2827</v>
      </c>
      <c r="Z517">
        <v>1160</v>
      </c>
      <c r="AA517" s="3">
        <f>IF(Table10[[#This Row],[Location Name]]=E516,AA516,AA516+1)</f>
        <v>1307</v>
      </c>
      <c r="AB517" s="33">
        <f>Table10[[#This Row],[Date]]+25</f>
        <v>45420</v>
      </c>
    </row>
    <row r="518" spans="1:28" ht="14.25" x14ac:dyDescent="0.45">
      <c r="A518" s="3">
        <v>510</v>
      </c>
      <c r="B51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18" s="33">
        <v>45395</v>
      </c>
      <c r="E518" s="3" t="s">
        <v>91</v>
      </c>
      <c r="F518" s="3">
        <f>_xlfn.XLOOKUP(Table10[[#This Row],[Location Name]],IBTP_Locations[Location Name],IBTP_Locations[Payee Name],"",,)</f>
        <v>0</v>
      </c>
      <c r="G518" s="3" t="s">
        <v>23</v>
      </c>
      <c r="H518" s="3" t="str">
        <f>_xlfn.XLOOKUP(Table10[[#This Row],[Location Name]],IBTP_Locations[Location Name],IBTP_Locations[Sales Rep],,,)</f>
        <v>Sarcyk, Neil</v>
      </c>
      <c r="I518" s="3">
        <f>_xlfn.XLOOKUP(Table10[[#This Row],[Location Name]],IBTP_Locations[Location Name],IBTP_Locations[Marketing Rep],,,)</f>
        <v>0</v>
      </c>
      <c r="J518" s="11">
        <f>ROUNDDOWN(IF(Table10[[#This Row],[Marketing Rep]]=0,0,_xlfn.XLOOKUP(Table10[[#This Row],[Marketing Rep]],Table12[Name],Table12[Commission %]))*Table10[[#This Row],[Ticket Count]],2)</f>
        <v>0</v>
      </c>
      <c r="K518" s="3" t="s">
        <v>2591</v>
      </c>
      <c r="L518" s="3" t="str">
        <f>_xlfn.XLOOKUP(Table10[[#This Row],[Serial '#]],Table5[Serial '#],Table5[Supplier],,,)</f>
        <v>GameCo</v>
      </c>
      <c r="M518" s="3" t="s">
        <v>352</v>
      </c>
      <c r="N518" s="9">
        <v>3000</v>
      </c>
      <c r="O518" s="36">
        <v>1</v>
      </c>
      <c r="P518" s="11">
        <v>3000</v>
      </c>
      <c r="Q518" s="11">
        <v>2250</v>
      </c>
      <c r="R518" s="11">
        <v>750</v>
      </c>
      <c r="S518" s="11">
        <v>180</v>
      </c>
      <c r="T518" s="11" t="str">
        <f>_xlfn.XLOOKUP(Table10[[#This Row],[Charity Association]],Table14[Charity Name],Table14[Billing Style],,,)</f>
        <v>Percentage</v>
      </c>
      <c r="U518" s="11">
        <v>207</v>
      </c>
      <c r="V518" s="15">
        <v>102</v>
      </c>
      <c r="W518" s="15">
        <v>75</v>
      </c>
      <c r="X518" s="11">
        <v>30</v>
      </c>
      <c r="Y518" s="69">
        <v>38779174</v>
      </c>
      <c r="Z518">
        <v>6738</v>
      </c>
      <c r="AA518" s="3">
        <f>IF(Table10[[#This Row],[Location Name]]=E517,AA517,AA517+1)</f>
        <v>1308</v>
      </c>
      <c r="AB518" s="33">
        <f>Table10[[#This Row],[Date]]+25</f>
        <v>45420</v>
      </c>
    </row>
    <row r="519" spans="1:28" ht="14.25" x14ac:dyDescent="0.45">
      <c r="A519" s="3">
        <v>511</v>
      </c>
      <c r="B51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19" s="33">
        <v>45397</v>
      </c>
      <c r="E519" s="3" t="s">
        <v>125</v>
      </c>
      <c r="F519" s="3">
        <f>_xlfn.XLOOKUP(Table10[[#This Row],[Location Name]],IBTP_Locations[Location Name],IBTP_Locations[Payee Name],"",,)</f>
        <v>0</v>
      </c>
      <c r="G519" s="3" t="s">
        <v>23</v>
      </c>
      <c r="H519" s="3" t="str">
        <f>_xlfn.XLOOKUP(Table10[[#This Row],[Location Name]],IBTP_Locations[Location Name],IBTP_Locations[Sales Rep],,,)</f>
        <v>Sarcyk, Neil</v>
      </c>
      <c r="I519" s="3" t="str">
        <f>_xlfn.XLOOKUP(Table10[[#This Row],[Location Name]],IBTP_Locations[Location Name],IBTP_Locations[Marketing Rep],,,)</f>
        <v>M Comella Enterprises</v>
      </c>
      <c r="J519" s="11">
        <f>ROUNDDOWN(IF(Table10[[#This Row],[Marketing Rep]]=0,0,_xlfn.XLOOKUP(Table10[[#This Row],[Marketing Rep]],Table12[Name],Table12[Commission %]))*Table10[[#This Row],[Ticket Count]],2)</f>
        <v>82.8</v>
      </c>
      <c r="K519" s="3" t="s">
        <v>2809</v>
      </c>
      <c r="L519" s="3" t="str">
        <f>_xlfn.XLOOKUP(Table10[[#This Row],[Serial '#]],Table5[Serial '#],Table5[Supplier],,,)</f>
        <v>GameCo</v>
      </c>
      <c r="M519" s="3" t="s">
        <v>349</v>
      </c>
      <c r="N519" s="9">
        <v>5520</v>
      </c>
      <c r="O519" s="36">
        <v>1</v>
      </c>
      <c r="P519" s="11">
        <v>5520</v>
      </c>
      <c r="Q519" s="11">
        <v>4560</v>
      </c>
      <c r="R519" s="11">
        <v>960</v>
      </c>
      <c r="S519" s="11">
        <v>331</v>
      </c>
      <c r="T519" s="11" t="str">
        <f>_xlfn.XLOOKUP(Table10[[#This Row],[Charity Association]],Table14[Charity Name],Table14[Billing Style],,,)</f>
        <v>Percentage</v>
      </c>
      <c r="U519" s="11">
        <v>337.2</v>
      </c>
      <c r="V519" s="15">
        <v>186</v>
      </c>
      <c r="W519" s="15">
        <v>96</v>
      </c>
      <c r="X519" s="11">
        <v>55.2</v>
      </c>
      <c r="Y519" s="69">
        <v>6098</v>
      </c>
      <c r="Z519">
        <v>6739</v>
      </c>
      <c r="AA519" s="3">
        <f>IF(Table10[[#This Row],[Location Name]]=E518,AA518,AA518+1)</f>
        <v>1309</v>
      </c>
      <c r="AB519" s="33">
        <f>Table10[[#This Row],[Date]]+25</f>
        <v>45422</v>
      </c>
    </row>
    <row r="520" spans="1:28" ht="14.25" x14ac:dyDescent="0.45">
      <c r="A520" s="3">
        <v>512</v>
      </c>
      <c r="B52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20" s="33">
        <v>45397</v>
      </c>
      <c r="E520" s="3" t="s">
        <v>125</v>
      </c>
      <c r="F520" s="3">
        <f>_xlfn.XLOOKUP(Table10[[#This Row],[Location Name]],IBTP_Locations[Location Name],IBTP_Locations[Payee Name],"",,)</f>
        <v>0</v>
      </c>
      <c r="G520" s="3" t="s">
        <v>23</v>
      </c>
      <c r="H520" s="3" t="str">
        <f>_xlfn.XLOOKUP(Table10[[#This Row],[Location Name]],IBTP_Locations[Location Name],IBTP_Locations[Sales Rep],,,)</f>
        <v>Sarcyk, Neil</v>
      </c>
      <c r="I520" s="3" t="str">
        <f>_xlfn.XLOOKUP(Table10[[#This Row],[Location Name]],IBTP_Locations[Location Name],IBTP_Locations[Marketing Rep],,,)</f>
        <v>M Comella Enterprises</v>
      </c>
      <c r="J520" s="11">
        <f>ROUNDDOWN(IF(Table10[[#This Row],[Marketing Rep]]=0,0,_xlfn.XLOOKUP(Table10[[#This Row],[Marketing Rep]],Table12[Name],Table12[Commission %]))*Table10[[#This Row],[Ticket Count]],2)</f>
        <v>45</v>
      </c>
      <c r="K520" s="3" t="s">
        <v>2592</v>
      </c>
      <c r="L520" s="3" t="str">
        <f>_xlfn.XLOOKUP(Table10[[#This Row],[Serial '#]],Table5[Serial '#],Table5[Supplier],,,)</f>
        <v>GameCo</v>
      </c>
      <c r="M520" s="3" t="s">
        <v>352</v>
      </c>
      <c r="N520" s="9">
        <v>3000</v>
      </c>
      <c r="O520" s="36">
        <v>1</v>
      </c>
      <c r="P520" s="11">
        <v>3000</v>
      </c>
      <c r="Q520" s="11">
        <v>2250</v>
      </c>
      <c r="R520" s="11">
        <v>750</v>
      </c>
      <c r="S520" s="11">
        <v>180</v>
      </c>
      <c r="T520" s="11" t="str">
        <f>_xlfn.XLOOKUP(Table10[[#This Row],[Charity Association]],Table14[Charity Name],Table14[Billing Style],,,)</f>
        <v>Percentage</v>
      </c>
      <c r="U520" s="11">
        <v>207</v>
      </c>
      <c r="V520" s="15">
        <v>102</v>
      </c>
      <c r="W520" s="15">
        <v>75</v>
      </c>
      <c r="X520" s="11">
        <v>30</v>
      </c>
      <c r="Y520" s="69">
        <v>6098</v>
      </c>
      <c r="Z520">
        <v>6740</v>
      </c>
      <c r="AA520" s="3">
        <f>IF(Table10[[#This Row],[Location Name]]=E519,AA519,AA519+1)</f>
        <v>1309</v>
      </c>
      <c r="AB520" s="33">
        <f>Table10[[#This Row],[Date]]+25</f>
        <v>45422</v>
      </c>
    </row>
    <row r="521" spans="1:28" ht="14.25" x14ac:dyDescent="0.45">
      <c r="A521" s="3">
        <v>513</v>
      </c>
      <c r="B52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21" s="33">
        <v>45397</v>
      </c>
      <c r="E521" s="3" t="s">
        <v>139</v>
      </c>
      <c r="F521" s="3">
        <f>_xlfn.XLOOKUP(Table10[[#This Row],[Location Name]],IBTP_Locations[Location Name],IBTP_Locations[Payee Name],"",,)</f>
        <v>0</v>
      </c>
      <c r="G521" s="3" t="s">
        <v>23</v>
      </c>
      <c r="H521" s="3" t="str">
        <f>_xlfn.XLOOKUP(Table10[[#This Row],[Location Name]],IBTP_Locations[Location Name],IBTP_Locations[Sales Rep],,,)</f>
        <v>Sarcyk, Neil</v>
      </c>
      <c r="I521" s="3" t="str">
        <f>_xlfn.XLOOKUP(Table10[[#This Row],[Location Name]],IBTP_Locations[Location Name],IBTP_Locations[Marketing Rep],,,)</f>
        <v>Greg Brown</v>
      </c>
      <c r="J521" s="11">
        <f>ROUNDDOWN(IF(Table10[[#This Row],[Marketing Rep]]=0,0,_xlfn.XLOOKUP(Table10[[#This Row],[Marketing Rep]],Table12[Name],Table12[Commission %]))*Table10[[#This Row],[Ticket Count]],2)</f>
        <v>80</v>
      </c>
      <c r="K521" s="3" t="s">
        <v>2739</v>
      </c>
      <c r="L521" s="3" t="str">
        <f>_xlfn.XLOOKUP(Table10[[#This Row],[Serial '#]],Table5[Serial '#],Table5[Supplier],,,)</f>
        <v>GameCo</v>
      </c>
      <c r="M521" s="3" t="s">
        <v>626</v>
      </c>
      <c r="N521" s="9">
        <v>4000</v>
      </c>
      <c r="O521" s="36">
        <v>1</v>
      </c>
      <c r="P521" s="11">
        <v>4000</v>
      </c>
      <c r="Q521" s="11">
        <v>3102</v>
      </c>
      <c r="R521" s="11">
        <v>898</v>
      </c>
      <c r="S521" s="11">
        <v>240</v>
      </c>
      <c r="T521" s="11" t="str">
        <f>_xlfn.XLOOKUP(Table10[[#This Row],[Charity Association]],Table14[Charity Name],Table14[Billing Style],,,)</f>
        <v>Percentage</v>
      </c>
      <c r="U521" s="11">
        <v>264</v>
      </c>
      <c r="V521" s="15">
        <v>134</v>
      </c>
      <c r="W521" s="15">
        <v>90</v>
      </c>
      <c r="X521" s="11">
        <v>40</v>
      </c>
      <c r="Y521" s="69">
        <v>5096</v>
      </c>
      <c r="Z521">
        <v>6741</v>
      </c>
      <c r="AA521" s="3">
        <f>IF(Table10[[#This Row],[Location Name]]=E520,AA520,AA520+1)</f>
        <v>1310</v>
      </c>
      <c r="AB521" s="33">
        <f>Table10[[#This Row],[Date]]+25</f>
        <v>45422</v>
      </c>
    </row>
    <row r="522" spans="1:28" ht="14.25" x14ac:dyDescent="0.45">
      <c r="A522" s="3">
        <v>514</v>
      </c>
      <c r="B52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22" s="33">
        <v>45397</v>
      </c>
      <c r="E522" s="3" t="s">
        <v>139</v>
      </c>
      <c r="F522" s="3">
        <f>_xlfn.XLOOKUP(Table10[[#This Row],[Location Name]],IBTP_Locations[Location Name],IBTP_Locations[Payee Name],"",,)</f>
        <v>0</v>
      </c>
      <c r="G522" s="3" t="s">
        <v>23</v>
      </c>
      <c r="H522" s="3" t="str">
        <f>_xlfn.XLOOKUP(Table10[[#This Row],[Location Name]],IBTP_Locations[Location Name],IBTP_Locations[Sales Rep],,,)</f>
        <v>Sarcyk, Neil</v>
      </c>
      <c r="I522" s="3" t="str">
        <f>_xlfn.XLOOKUP(Table10[[#This Row],[Location Name]],IBTP_Locations[Location Name],IBTP_Locations[Marketing Rep],,,)</f>
        <v>Greg Brown</v>
      </c>
      <c r="J522" s="11">
        <f>ROUNDDOWN(IF(Table10[[#This Row],[Marketing Rep]]=0,0,_xlfn.XLOOKUP(Table10[[#This Row],[Marketing Rep]],Table12[Name],Table12[Commission %]))*Table10[[#This Row],[Ticket Count]],2)</f>
        <v>80</v>
      </c>
      <c r="K522" s="3" t="s">
        <v>2740</v>
      </c>
      <c r="L522" s="3" t="str">
        <f>_xlfn.XLOOKUP(Table10[[#This Row],[Serial '#]],Table5[Serial '#],Table5[Supplier],,,)</f>
        <v>GameCo</v>
      </c>
      <c r="M522" s="3" t="s">
        <v>630</v>
      </c>
      <c r="N522" s="9">
        <v>4000</v>
      </c>
      <c r="O522" s="36">
        <v>1</v>
      </c>
      <c r="P522" s="11">
        <v>4000</v>
      </c>
      <c r="Q522" s="11">
        <v>3102</v>
      </c>
      <c r="R522" s="11">
        <v>898</v>
      </c>
      <c r="S522" s="11">
        <v>240</v>
      </c>
      <c r="T522" s="11" t="str">
        <f>_xlfn.XLOOKUP(Table10[[#This Row],[Charity Association]],Table14[Charity Name],Table14[Billing Style],,,)</f>
        <v>Percentage</v>
      </c>
      <c r="U522" s="11">
        <v>264</v>
      </c>
      <c r="V522" s="15">
        <v>134</v>
      </c>
      <c r="W522" s="15">
        <v>90</v>
      </c>
      <c r="X522" s="11">
        <v>40</v>
      </c>
      <c r="Y522" s="69">
        <v>5096</v>
      </c>
      <c r="Z522">
        <v>6742</v>
      </c>
      <c r="AA522" s="3">
        <f>IF(Table10[[#This Row],[Location Name]]=E521,AA521,AA521+1)</f>
        <v>1310</v>
      </c>
      <c r="AB522" s="33">
        <f>Table10[[#This Row],[Date]]+25</f>
        <v>45422</v>
      </c>
    </row>
    <row r="523" spans="1:28" ht="14.25" x14ac:dyDescent="0.45">
      <c r="A523" s="3">
        <v>515</v>
      </c>
      <c r="B52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23" s="33">
        <v>45397</v>
      </c>
      <c r="E523" s="3" t="s">
        <v>81</v>
      </c>
      <c r="F523" s="3">
        <f>_xlfn.XLOOKUP(Table10[[#This Row],[Location Name]],IBTP_Locations[Location Name],IBTP_Locations[Payee Name],"",,)</f>
        <v>0</v>
      </c>
      <c r="G523" s="3" t="s">
        <v>23</v>
      </c>
      <c r="H523" s="3" t="str">
        <f>_xlfn.XLOOKUP(Table10[[#This Row],[Location Name]],IBTP_Locations[Location Name],IBTP_Locations[Sales Rep],,,)</f>
        <v>Sarcyk, Neil</v>
      </c>
      <c r="I523" s="3" t="str">
        <f>_xlfn.XLOOKUP(Table10[[#This Row],[Location Name]],IBTP_Locations[Location Name],IBTP_Locations[Marketing Rep],,,)</f>
        <v>B and B Music</v>
      </c>
      <c r="J523" s="11">
        <f>ROUNDDOWN(IF(Table10[[#This Row],[Marketing Rep]]=0,0,_xlfn.XLOOKUP(Table10[[#This Row],[Marketing Rep]],Table12[Name],Table12[Commission %]))*Table10[[#This Row],[Ticket Count]],2)</f>
        <v>60</v>
      </c>
      <c r="K523" s="3" t="s">
        <v>2742</v>
      </c>
      <c r="L523" s="3" t="str">
        <f>_xlfn.XLOOKUP(Table10[[#This Row],[Serial '#]],Table5[Serial '#],Table5[Supplier],,,)</f>
        <v>GameCo</v>
      </c>
      <c r="M523" s="3" t="s">
        <v>573</v>
      </c>
      <c r="N523" s="9">
        <v>4000</v>
      </c>
      <c r="O523" s="36">
        <v>1</v>
      </c>
      <c r="P523" s="11">
        <v>4000</v>
      </c>
      <c r="Q523" s="11">
        <v>3102</v>
      </c>
      <c r="R523" s="11">
        <v>898</v>
      </c>
      <c r="S523" s="11">
        <v>240</v>
      </c>
      <c r="T523" s="11" t="str">
        <f>_xlfn.XLOOKUP(Table10[[#This Row],[Charity Association]],Table14[Charity Name],Table14[Billing Style],,,)</f>
        <v>Percentage</v>
      </c>
      <c r="U523" s="11">
        <v>264</v>
      </c>
      <c r="V523" s="15">
        <v>134</v>
      </c>
      <c r="W523" s="15">
        <v>90</v>
      </c>
      <c r="X523" s="11">
        <v>40</v>
      </c>
      <c r="Y523" s="69">
        <v>5096</v>
      </c>
      <c r="Z523">
        <v>6743</v>
      </c>
      <c r="AA523" s="3">
        <f>IF(Table10[[#This Row],[Location Name]]=E522,AA522,AA522+1)</f>
        <v>1311</v>
      </c>
      <c r="AB523" s="33">
        <f>Table10[[#This Row],[Date]]+25</f>
        <v>45422</v>
      </c>
    </row>
    <row r="524" spans="1:28" ht="14.25" x14ac:dyDescent="0.45">
      <c r="A524" s="3">
        <v>516</v>
      </c>
      <c r="B52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24" s="33">
        <v>45397</v>
      </c>
      <c r="E524" s="3" t="s">
        <v>217</v>
      </c>
      <c r="F524" s="3">
        <f>_xlfn.XLOOKUP(Table10[[#This Row],[Location Name]],IBTP_Locations[Location Name],IBTP_Locations[Payee Name],"",,)</f>
        <v>0</v>
      </c>
      <c r="G524" s="3" t="s">
        <v>23</v>
      </c>
      <c r="H524" s="3" t="str">
        <f>_xlfn.XLOOKUP(Table10[[#This Row],[Location Name]],IBTP_Locations[Location Name],IBTP_Locations[Sales Rep],,,)</f>
        <v>Sarcyk, Neil</v>
      </c>
      <c r="I524" s="3">
        <f>_xlfn.XLOOKUP(Table10[[#This Row],[Location Name]],IBTP_Locations[Location Name],IBTP_Locations[Marketing Rep],,,)</f>
        <v>0</v>
      </c>
      <c r="J524" s="11">
        <f>ROUNDDOWN(IF(Table10[[#This Row],[Marketing Rep]]=0,0,_xlfn.XLOOKUP(Table10[[#This Row],[Marketing Rep]],Table12[Name],Table12[Commission %]))*Table10[[#This Row],[Ticket Count]],2)</f>
        <v>0</v>
      </c>
      <c r="K524" s="3" t="s">
        <v>2741</v>
      </c>
      <c r="L524" s="3" t="str">
        <f>_xlfn.XLOOKUP(Table10[[#This Row],[Serial '#]],Table5[Serial '#],Table5[Supplier],,,)</f>
        <v>GameCo</v>
      </c>
      <c r="M524" s="3" t="s">
        <v>613</v>
      </c>
      <c r="N524" s="9">
        <v>4560</v>
      </c>
      <c r="O524" s="36">
        <v>1</v>
      </c>
      <c r="P524" s="11">
        <v>4560</v>
      </c>
      <c r="Q524" s="11">
        <v>3460</v>
      </c>
      <c r="R524" s="11">
        <v>1100</v>
      </c>
      <c r="S524" s="11">
        <v>273</v>
      </c>
      <c r="T524" s="11" t="str">
        <f>_xlfn.XLOOKUP(Table10[[#This Row],[Charity Association]],Table14[Charity Name],Table14[Billing Style],,,)</f>
        <v>Percentage</v>
      </c>
      <c r="U524" s="11">
        <v>301.60000000000002</v>
      </c>
      <c r="V524" s="15">
        <v>146</v>
      </c>
      <c r="W524" s="15">
        <v>110</v>
      </c>
      <c r="X524" s="11">
        <v>45.6</v>
      </c>
      <c r="Y524" s="69">
        <v>1035</v>
      </c>
      <c r="Z524">
        <v>6744</v>
      </c>
      <c r="AA524" s="3">
        <f>IF(Table10[[#This Row],[Location Name]]=E523,AA523,AA523+1)</f>
        <v>1312</v>
      </c>
      <c r="AB524" s="33">
        <f>Table10[[#This Row],[Date]]+25</f>
        <v>45422</v>
      </c>
    </row>
    <row r="525" spans="1:28" ht="14.25" x14ac:dyDescent="0.45">
      <c r="A525" s="3">
        <v>517</v>
      </c>
      <c r="B52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25" s="33">
        <v>45397</v>
      </c>
      <c r="E525" s="3" t="s">
        <v>155</v>
      </c>
      <c r="F525" s="3" t="str">
        <f>_xlfn.XLOOKUP(Table10[[#This Row],[Location Name]],IBTP_Locations[Location Name],IBTP_Locations[Payee Name],"",,)</f>
        <v>Melron Inc DBA Mulligans</v>
      </c>
      <c r="G525" s="3" t="s">
        <v>27</v>
      </c>
      <c r="H525" s="3" t="str">
        <f>_xlfn.XLOOKUP(Table10[[#This Row],[Location Name]],IBTP_Locations[Location Name],IBTP_Locations[Sales Rep],,,)</f>
        <v>Sarcyk, Neil</v>
      </c>
      <c r="I525" s="3">
        <f>_xlfn.XLOOKUP(Table10[[#This Row],[Location Name]],IBTP_Locations[Location Name],IBTP_Locations[Marketing Rep],,,)</f>
        <v>0</v>
      </c>
      <c r="J525" s="11">
        <f>ROUNDDOWN(IF(Table10[[#This Row],[Marketing Rep]]=0,0,_xlfn.XLOOKUP(Table10[[#This Row],[Marketing Rep]],Table12[Name],Table12[Commission %]))*Table10[[#This Row],[Ticket Count]],2)</f>
        <v>0</v>
      </c>
      <c r="K525" s="3" t="s">
        <v>2808</v>
      </c>
      <c r="L525" s="3" t="str">
        <f>_xlfn.XLOOKUP(Table10[[#This Row],[Serial '#]],Table5[Serial '#],Table5[Supplier],,,)</f>
        <v>GameCo</v>
      </c>
      <c r="M525" s="3" t="s">
        <v>349</v>
      </c>
      <c r="N525" s="9">
        <v>5520</v>
      </c>
      <c r="O525" s="36">
        <v>1</v>
      </c>
      <c r="P525" s="11">
        <v>5520</v>
      </c>
      <c r="Q525" s="11">
        <v>4560</v>
      </c>
      <c r="R525" s="11">
        <v>960</v>
      </c>
      <c r="S525" s="11">
        <v>331</v>
      </c>
      <c r="T525" s="11" t="str">
        <f>_xlfn.XLOOKUP(Table10[[#This Row],[Charity Association]],Table14[Charity Name],Table14[Billing Style],,,)</f>
        <v>Flat Per Ticket</v>
      </c>
      <c r="U525" s="11">
        <v>358.8</v>
      </c>
      <c r="V525" s="15">
        <v>186</v>
      </c>
      <c r="W525" s="15">
        <v>172.8</v>
      </c>
      <c r="X525" s="11"/>
      <c r="Y525" s="69">
        <v>2920</v>
      </c>
      <c r="Z525">
        <v>10087</v>
      </c>
      <c r="AA525" s="3">
        <f>IF(Table10[[#This Row],[Location Name]]=E524,AA524,AA524+1)</f>
        <v>1313</v>
      </c>
      <c r="AB525" s="33">
        <f>Table10[[#This Row],[Date]]+25</f>
        <v>45422</v>
      </c>
    </row>
    <row r="526" spans="1:28" ht="14.25" x14ac:dyDescent="0.45">
      <c r="A526" s="3">
        <v>518</v>
      </c>
      <c r="B52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26" s="33">
        <v>45397</v>
      </c>
      <c r="E526" s="3" t="s">
        <v>155</v>
      </c>
      <c r="F526" s="3" t="str">
        <f>_xlfn.XLOOKUP(Table10[[#This Row],[Location Name]],IBTP_Locations[Location Name],IBTP_Locations[Payee Name],"",,)</f>
        <v>Melron Inc DBA Mulligans</v>
      </c>
      <c r="G526" s="3" t="s">
        <v>27</v>
      </c>
      <c r="H526" s="3" t="str">
        <f>_xlfn.XLOOKUP(Table10[[#This Row],[Location Name]],IBTP_Locations[Location Name],IBTP_Locations[Sales Rep],,,)</f>
        <v>Sarcyk, Neil</v>
      </c>
      <c r="I526" s="3">
        <f>_xlfn.XLOOKUP(Table10[[#This Row],[Location Name]],IBTP_Locations[Location Name],IBTP_Locations[Marketing Rep],,,)</f>
        <v>0</v>
      </c>
      <c r="J526" s="11">
        <f>ROUNDDOWN(IF(Table10[[#This Row],[Marketing Rep]]=0,0,_xlfn.XLOOKUP(Table10[[#This Row],[Marketing Rep]],Table12[Name],Table12[Commission %]))*Table10[[#This Row],[Ticket Count]],2)</f>
        <v>0</v>
      </c>
      <c r="K526" s="3" t="s">
        <v>2811</v>
      </c>
      <c r="L526" s="3" t="str">
        <f>_xlfn.XLOOKUP(Table10[[#This Row],[Serial '#]],Table5[Serial '#],Table5[Supplier],,,)</f>
        <v>GameCo</v>
      </c>
      <c r="M526" s="3" t="s">
        <v>349</v>
      </c>
      <c r="N526" s="9">
        <v>5520</v>
      </c>
      <c r="O526" s="36">
        <v>1</v>
      </c>
      <c r="P526" s="11">
        <v>5520</v>
      </c>
      <c r="Q526" s="11">
        <v>4560</v>
      </c>
      <c r="R526" s="11">
        <v>960</v>
      </c>
      <c r="S526" s="11">
        <v>331</v>
      </c>
      <c r="T526" s="11" t="str">
        <f>_xlfn.XLOOKUP(Table10[[#This Row],[Charity Association]],Table14[Charity Name],Table14[Billing Style],,,)</f>
        <v>Flat Per Ticket</v>
      </c>
      <c r="U526" s="11">
        <v>358.8</v>
      </c>
      <c r="V526" s="15">
        <v>186</v>
      </c>
      <c r="W526" s="15">
        <v>172.8</v>
      </c>
      <c r="X526" s="11"/>
      <c r="Y526" s="69">
        <v>2920</v>
      </c>
      <c r="Z526">
        <v>10088</v>
      </c>
      <c r="AA526" s="3">
        <f>IF(Table10[[#This Row],[Location Name]]=E525,AA525,AA525+1)</f>
        <v>1313</v>
      </c>
      <c r="AB526" s="33">
        <f>Table10[[#This Row],[Date]]+25</f>
        <v>45422</v>
      </c>
    </row>
    <row r="527" spans="1:28" ht="14.25" x14ac:dyDescent="0.45">
      <c r="A527" s="3">
        <v>519</v>
      </c>
      <c r="B52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27" s="33">
        <v>45397</v>
      </c>
      <c r="E527" s="3" t="s">
        <v>155</v>
      </c>
      <c r="F527" s="3" t="str">
        <f>_xlfn.XLOOKUP(Table10[[#This Row],[Location Name]],IBTP_Locations[Location Name],IBTP_Locations[Payee Name],"",,)</f>
        <v>Melron Inc DBA Mulligans</v>
      </c>
      <c r="G527" s="3" t="s">
        <v>27</v>
      </c>
      <c r="H527" s="3" t="str">
        <f>_xlfn.XLOOKUP(Table10[[#This Row],[Location Name]],IBTP_Locations[Location Name],IBTP_Locations[Sales Rep],,,)</f>
        <v>Sarcyk, Neil</v>
      </c>
      <c r="I527" s="3">
        <f>_xlfn.XLOOKUP(Table10[[#This Row],[Location Name]],IBTP_Locations[Location Name],IBTP_Locations[Marketing Rep],,,)</f>
        <v>0</v>
      </c>
      <c r="J527" s="11">
        <f>ROUNDDOWN(IF(Table10[[#This Row],[Marketing Rep]]=0,0,_xlfn.XLOOKUP(Table10[[#This Row],[Marketing Rep]],Table12[Name],Table12[Commission %]))*Table10[[#This Row],[Ticket Count]],2)</f>
        <v>0</v>
      </c>
      <c r="K527" s="3" t="s">
        <v>2810</v>
      </c>
      <c r="L527" s="3" t="str">
        <f>_xlfn.XLOOKUP(Table10[[#This Row],[Serial '#]],Table5[Serial '#],Table5[Supplier],,,)</f>
        <v>GameCo</v>
      </c>
      <c r="M527" s="3" t="s">
        <v>349</v>
      </c>
      <c r="N527" s="9">
        <v>5520</v>
      </c>
      <c r="O527" s="36">
        <v>1</v>
      </c>
      <c r="P527" s="11">
        <v>5520</v>
      </c>
      <c r="Q527" s="11">
        <v>4560</v>
      </c>
      <c r="R527" s="11">
        <v>960</v>
      </c>
      <c r="S527" s="11">
        <v>331</v>
      </c>
      <c r="T527" s="11" t="str">
        <f>_xlfn.XLOOKUP(Table10[[#This Row],[Charity Association]],Table14[Charity Name],Table14[Billing Style],,,)</f>
        <v>Flat Per Ticket</v>
      </c>
      <c r="U527" s="11">
        <v>358.8</v>
      </c>
      <c r="V527" s="15">
        <v>186</v>
      </c>
      <c r="W527" s="15">
        <v>172.8</v>
      </c>
      <c r="X527" s="11"/>
      <c r="Y527" s="69">
        <v>2920</v>
      </c>
      <c r="Z527">
        <v>10089</v>
      </c>
      <c r="AA527" s="3">
        <f>IF(Table10[[#This Row],[Location Name]]=E526,AA526,AA526+1)</f>
        <v>1313</v>
      </c>
      <c r="AB527" s="33">
        <f>Table10[[#This Row],[Date]]+25</f>
        <v>45422</v>
      </c>
    </row>
    <row r="528" spans="1:28" ht="14.25" x14ac:dyDescent="0.45">
      <c r="A528" s="3">
        <v>520</v>
      </c>
      <c r="B52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28" s="33">
        <v>45397</v>
      </c>
      <c r="E528" s="3" t="s">
        <v>155</v>
      </c>
      <c r="F528" s="3" t="str">
        <f>_xlfn.XLOOKUP(Table10[[#This Row],[Location Name]],IBTP_Locations[Location Name],IBTP_Locations[Payee Name],"",,)</f>
        <v>Melron Inc DBA Mulligans</v>
      </c>
      <c r="G528" s="3" t="s">
        <v>27</v>
      </c>
      <c r="H528" s="3" t="str">
        <f>_xlfn.XLOOKUP(Table10[[#This Row],[Location Name]],IBTP_Locations[Location Name],IBTP_Locations[Sales Rep],,,)</f>
        <v>Sarcyk, Neil</v>
      </c>
      <c r="I528" s="3">
        <f>_xlfn.XLOOKUP(Table10[[#This Row],[Location Name]],IBTP_Locations[Location Name],IBTP_Locations[Marketing Rep],,,)</f>
        <v>0</v>
      </c>
      <c r="J528" s="11">
        <f>ROUNDDOWN(IF(Table10[[#This Row],[Marketing Rep]]=0,0,_xlfn.XLOOKUP(Table10[[#This Row],[Marketing Rep]],Table12[Name],Table12[Commission %]))*Table10[[#This Row],[Ticket Count]],2)</f>
        <v>0</v>
      </c>
      <c r="K528" s="3" t="s">
        <v>2519</v>
      </c>
      <c r="L528" s="3" t="str">
        <f>_xlfn.XLOOKUP(Table10[[#This Row],[Serial '#]],Table5[Serial '#],Table5[Supplier],,,)</f>
        <v>GameCo</v>
      </c>
      <c r="M528" s="3" t="s">
        <v>3743</v>
      </c>
      <c r="N528" s="9">
        <v>6320</v>
      </c>
      <c r="O528" s="36">
        <v>1</v>
      </c>
      <c r="P528" s="11">
        <v>6320</v>
      </c>
      <c r="Q528" s="11">
        <v>4745</v>
      </c>
      <c r="R528" s="11">
        <v>1575</v>
      </c>
      <c r="S528" s="11">
        <v>379</v>
      </c>
      <c r="T528" s="11" t="str">
        <f>_xlfn.XLOOKUP(Table10[[#This Row],[Charity Association]],Table14[Charity Name],Table14[Billing Style],,,)</f>
        <v>Flat Per Ticket</v>
      </c>
      <c r="U528" s="11">
        <v>410.8</v>
      </c>
      <c r="V528" s="15">
        <v>212</v>
      </c>
      <c r="W528" s="15">
        <v>198.8</v>
      </c>
      <c r="X528" s="11"/>
      <c r="Y528" s="69">
        <v>2920</v>
      </c>
      <c r="Z528">
        <v>10090</v>
      </c>
      <c r="AA528" s="3">
        <f>IF(Table10[[#This Row],[Location Name]]=E527,AA527,AA527+1)</f>
        <v>1313</v>
      </c>
      <c r="AB528" s="33">
        <f>Table10[[#This Row],[Date]]+25</f>
        <v>45422</v>
      </c>
    </row>
    <row r="529" spans="1:28" ht="14.25" x14ac:dyDescent="0.45">
      <c r="A529" s="3">
        <v>521</v>
      </c>
      <c r="B52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29" s="33">
        <v>45397</v>
      </c>
      <c r="E529" s="3" t="s">
        <v>155</v>
      </c>
      <c r="F529" s="3" t="str">
        <f>_xlfn.XLOOKUP(Table10[[#This Row],[Location Name]],IBTP_Locations[Location Name],IBTP_Locations[Payee Name],"",,)</f>
        <v>Melron Inc DBA Mulligans</v>
      </c>
      <c r="G529" s="3" t="s">
        <v>27</v>
      </c>
      <c r="H529" s="3" t="str">
        <f>_xlfn.XLOOKUP(Table10[[#This Row],[Location Name]],IBTP_Locations[Location Name],IBTP_Locations[Sales Rep],,,)</f>
        <v>Sarcyk, Neil</v>
      </c>
      <c r="I529" s="3">
        <f>_xlfn.XLOOKUP(Table10[[#This Row],[Location Name]],IBTP_Locations[Location Name],IBTP_Locations[Marketing Rep],,,)</f>
        <v>0</v>
      </c>
      <c r="J529" s="11">
        <f>ROUNDDOWN(IF(Table10[[#This Row],[Marketing Rep]]=0,0,_xlfn.XLOOKUP(Table10[[#This Row],[Marketing Rep]],Table12[Name],Table12[Commission %]))*Table10[[#This Row],[Ticket Count]],2)</f>
        <v>0</v>
      </c>
      <c r="K529" s="3" t="s">
        <v>2520</v>
      </c>
      <c r="L529" s="3" t="str">
        <f>_xlfn.XLOOKUP(Table10[[#This Row],[Serial '#]],Table5[Serial '#],Table5[Supplier],,,)</f>
        <v>GameCo</v>
      </c>
      <c r="M529" s="3" t="s">
        <v>583</v>
      </c>
      <c r="N529" s="9">
        <v>6320</v>
      </c>
      <c r="O529" s="36">
        <v>1</v>
      </c>
      <c r="P529" s="11">
        <v>6320</v>
      </c>
      <c r="Q529" s="11">
        <v>4745</v>
      </c>
      <c r="R529" s="11">
        <v>1575</v>
      </c>
      <c r="S529" s="11">
        <v>379</v>
      </c>
      <c r="T529" s="11" t="str">
        <f>_xlfn.XLOOKUP(Table10[[#This Row],[Charity Association]],Table14[Charity Name],Table14[Billing Style],,,)</f>
        <v>Flat Per Ticket</v>
      </c>
      <c r="U529" s="11">
        <v>410.8</v>
      </c>
      <c r="V529" s="15">
        <v>212</v>
      </c>
      <c r="W529" s="15">
        <v>198.8</v>
      </c>
      <c r="X529" s="11"/>
      <c r="Y529" s="69">
        <v>2920</v>
      </c>
      <c r="Z529">
        <v>10091</v>
      </c>
      <c r="AA529" s="3">
        <f>IF(Table10[[#This Row],[Location Name]]=E528,AA528,AA528+1)</f>
        <v>1313</v>
      </c>
      <c r="AB529" s="33">
        <f>Table10[[#This Row],[Date]]+25</f>
        <v>45422</v>
      </c>
    </row>
    <row r="530" spans="1:28" ht="14.25" x14ac:dyDescent="0.45">
      <c r="A530" s="3">
        <v>522</v>
      </c>
      <c r="B53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30" s="33">
        <v>45397</v>
      </c>
      <c r="E530" s="3" t="s">
        <v>155</v>
      </c>
      <c r="F530" s="3" t="str">
        <f>_xlfn.XLOOKUP(Table10[[#This Row],[Location Name]],IBTP_Locations[Location Name],IBTP_Locations[Payee Name],"",,)</f>
        <v>Melron Inc DBA Mulligans</v>
      </c>
      <c r="G530" s="3" t="s">
        <v>27</v>
      </c>
      <c r="H530" s="3" t="str">
        <f>_xlfn.XLOOKUP(Table10[[#This Row],[Location Name]],IBTP_Locations[Location Name],IBTP_Locations[Sales Rep],,,)</f>
        <v>Sarcyk, Neil</v>
      </c>
      <c r="I530" s="3">
        <f>_xlfn.XLOOKUP(Table10[[#This Row],[Location Name]],IBTP_Locations[Location Name],IBTP_Locations[Marketing Rep],,,)</f>
        <v>0</v>
      </c>
      <c r="J530" s="11">
        <f>ROUNDDOWN(IF(Table10[[#This Row],[Marketing Rep]]=0,0,_xlfn.XLOOKUP(Table10[[#This Row],[Marketing Rep]],Table12[Name],Table12[Commission %]))*Table10[[#This Row],[Ticket Count]],2)</f>
        <v>0</v>
      </c>
      <c r="K530" s="3" t="s">
        <v>2521</v>
      </c>
      <c r="L530" s="3" t="str">
        <f>_xlfn.XLOOKUP(Table10[[#This Row],[Serial '#]],Table5[Serial '#],Table5[Supplier],,,)</f>
        <v>GameCo</v>
      </c>
      <c r="M530" s="3" t="s">
        <v>347</v>
      </c>
      <c r="N530" s="9">
        <v>9959</v>
      </c>
      <c r="O530" s="36">
        <v>1</v>
      </c>
      <c r="P530" s="11">
        <v>9959</v>
      </c>
      <c r="Q530" s="11">
        <v>7840</v>
      </c>
      <c r="R530" s="11">
        <v>2119</v>
      </c>
      <c r="S530" s="11">
        <v>597</v>
      </c>
      <c r="T530" s="11" t="str">
        <f>_xlfn.XLOOKUP(Table10[[#This Row],[Charity Association]],Table14[Charity Name],Table14[Billing Style],,,)</f>
        <v>Flat Per Ticket</v>
      </c>
      <c r="U530" s="11">
        <v>647.34</v>
      </c>
      <c r="V530" s="15">
        <v>360</v>
      </c>
      <c r="W530" s="15">
        <v>287.33999999999997</v>
      </c>
      <c r="X530" s="11"/>
      <c r="Y530" s="69">
        <v>2920</v>
      </c>
      <c r="Z530">
        <v>10092</v>
      </c>
      <c r="AA530" s="3">
        <f>IF(Table10[[#This Row],[Location Name]]=E529,AA529,AA529+1)</f>
        <v>1313</v>
      </c>
      <c r="AB530" s="33">
        <f>Table10[[#This Row],[Date]]+25</f>
        <v>45422</v>
      </c>
    </row>
    <row r="531" spans="1:28" ht="14.25" x14ac:dyDescent="0.45">
      <c r="A531" s="3">
        <v>523</v>
      </c>
      <c r="B53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31" s="33">
        <v>45398</v>
      </c>
      <c r="E531" s="3" t="s">
        <v>111</v>
      </c>
      <c r="F531" s="3">
        <f>_xlfn.XLOOKUP(Table10[[#This Row],[Location Name]],IBTP_Locations[Location Name],IBTP_Locations[Payee Name],"",,)</f>
        <v>0</v>
      </c>
      <c r="G531" s="3" t="s">
        <v>21</v>
      </c>
      <c r="H531" s="3" t="str">
        <f>_xlfn.XLOOKUP(Table10[[#This Row],[Location Name]],IBTP_Locations[Location Name],IBTP_Locations[Sales Rep],,,)</f>
        <v>Sarcyk, Neil</v>
      </c>
      <c r="I531" s="3" t="str">
        <f>_xlfn.XLOOKUP(Table10[[#This Row],[Location Name]],IBTP_Locations[Location Name],IBTP_Locations[Marketing Rep],,,)</f>
        <v>Combros</v>
      </c>
      <c r="J531" s="11">
        <f>ROUNDDOWN(IF(Table10[[#This Row],[Marketing Rep]]=0,0,_xlfn.XLOOKUP(Table10[[#This Row],[Marketing Rep]],Table12[Name],Table12[Commission %]))*Table10[[#This Row],[Ticket Count]],2)</f>
        <v>82.8</v>
      </c>
      <c r="K531" s="3" t="s">
        <v>2812</v>
      </c>
      <c r="L531" s="3" t="str">
        <f>_xlfn.XLOOKUP(Table10[[#This Row],[Serial '#]],Table5[Serial '#],Table5[Supplier],,,)</f>
        <v>GameCo</v>
      </c>
      <c r="M531" s="3" t="s">
        <v>349</v>
      </c>
      <c r="N531" s="9">
        <v>5520</v>
      </c>
      <c r="O531" s="36">
        <v>1</v>
      </c>
      <c r="P531" s="11">
        <v>5520</v>
      </c>
      <c r="Q531" s="11">
        <v>4560</v>
      </c>
      <c r="R531" s="11">
        <v>960</v>
      </c>
      <c r="S531" s="11">
        <v>331</v>
      </c>
      <c r="T531" s="11" t="str">
        <f>_xlfn.XLOOKUP(Table10[[#This Row],[Charity Association]],Table14[Charity Name],Table14[Billing Style],,,)</f>
        <v>Flat Per Ticket</v>
      </c>
      <c r="U531" s="11">
        <v>358.8</v>
      </c>
      <c r="V531" s="15">
        <v>186</v>
      </c>
      <c r="W531" s="15">
        <v>172.8</v>
      </c>
      <c r="X531" s="11"/>
      <c r="Y531" s="69">
        <v>2724</v>
      </c>
      <c r="Z531">
        <v>8440</v>
      </c>
      <c r="AA531" s="3">
        <f>IF(Table10[[#This Row],[Location Name]]=E530,AA530,AA530+1)</f>
        <v>1314</v>
      </c>
      <c r="AB531" s="33">
        <f>Table10[[#This Row],[Date]]+25</f>
        <v>45423</v>
      </c>
    </row>
    <row r="532" spans="1:28" ht="14.25" x14ac:dyDescent="0.45">
      <c r="A532" s="3">
        <v>524</v>
      </c>
      <c r="B53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32" s="33">
        <v>45398</v>
      </c>
      <c r="E532" s="3" t="s">
        <v>127</v>
      </c>
      <c r="F532" s="3">
        <f>_xlfn.XLOOKUP(Table10[[#This Row],[Location Name]],IBTP_Locations[Location Name],IBTP_Locations[Payee Name],"",,)</f>
        <v>0</v>
      </c>
      <c r="G532" s="3" t="s">
        <v>27</v>
      </c>
      <c r="H532" s="3" t="str">
        <f>_xlfn.XLOOKUP(Table10[[#This Row],[Location Name]],IBTP_Locations[Location Name],IBTP_Locations[Sales Rep],,,)</f>
        <v>Sarcyk, Neil</v>
      </c>
      <c r="I532" s="3">
        <f>_xlfn.XLOOKUP(Table10[[#This Row],[Location Name]],IBTP_Locations[Location Name],IBTP_Locations[Marketing Rep],,,)</f>
        <v>0</v>
      </c>
      <c r="J532" s="11">
        <f>ROUNDDOWN(IF(Table10[[#This Row],[Marketing Rep]]=0,0,_xlfn.XLOOKUP(Table10[[#This Row],[Marketing Rep]],Table12[Name],Table12[Commission %]))*Table10[[#This Row],[Ticket Count]],2)</f>
        <v>0</v>
      </c>
      <c r="K532" s="3" t="s">
        <v>2522</v>
      </c>
      <c r="L532" s="3" t="str">
        <f>_xlfn.XLOOKUP(Table10[[#This Row],[Serial '#]],Table5[Serial '#],Table5[Supplier],,,)</f>
        <v>GameCo</v>
      </c>
      <c r="M532" s="3" t="s">
        <v>580</v>
      </c>
      <c r="N532" s="9">
        <v>6320</v>
      </c>
      <c r="O532" s="36">
        <v>1</v>
      </c>
      <c r="P532" s="11">
        <v>6320</v>
      </c>
      <c r="Q532" s="11">
        <v>4745</v>
      </c>
      <c r="R532" s="11">
        <v>1575</v>
      </c>
      <c r="S532" s="11">
        <v>379</v>
      </c>
      <c r="T532" s="11" t="str">
        <f>_xlfn.XLOOKUP(Table10[[#This Row],[Charity Association]],Table14[Charity Name],Table14[Billing Style],,,)</f>
        <v>Flat Per Ticket</v>
      </c>
      <c r="U532" s="11">
        <v>410.8</v>
      </c>
      <c r="V532" s="15">
        <v>212</v>
      </c>
      <c r="W532" s="15">
        <v>198.8</v>
      </c>
      <c r="X532" s="11"/>
      <c r="Y532" s="69">
        <v>2101</v>
      </c>
      <c r="Z532">
        <v>10093</v>
      </c>
      <c r="AA532" s="3">
        <f>IF(Table10[[#This Row],[Location Name]]=E531,AA531,AA531+1)</f>
        <v>1315</v>
      </c>
      <c r="AB532" s="33">
        <f>Table10[[#This Row],[Date]]+25</f>
        <v>45423</v>
      </c>
    </row>
    <row r="533" spans="1:28" ht="14.25" x14ac:dyDescent="0.45">
      <c r="A533" s="3">
        <v>525</v>
      </c>
      <c r="B53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33" s="33">
        <v>45399</v>
      </c>
      <c r="E533" s="3" t="s">
        <v>97</v>
      </c>
      <c r="F533" s="3">
        <f>_xlfn.XLOOKUP(Table10[[#This Row],[Location Name]],IBTP_Locations[Location Name],IBTP_Locations[Payee Name],"",,)</f>
        <v>0</v>
      </c>
      <c r="G533" s="3" t="s">
        <v>20</v>
      </c>
      <c r="H533" s="3" t="str">
        <f>_xlfn.XLOOKUP(Table10[[#This Row],[Location Name]],IBTP_Locations[Location Name],IBTP_Locations[Sales Rep],,,)</f>
        <v>Sarcyk, Neil</v>
      </c>
      <c r="I533" s="3" t="str">
        <f>_xlfn.XLOOKUP(Table10[[#This Row],[Location Name]],IBTP_Locations[Location Name],IBTP_Locations[Marketing Rep],,,)</f>
        <v>M Comella Enterprises</v>
      </c>
      <c r="J533" s="11">
        <f>ROUNDDOWN(IF(Table10[[#This Row],[Marketing Rep]]=0,0,_xlfn.XLOOKUP(Table10[[#This Row],[Marketing Rep]],Table12[Name],Table12[Commission %]))*Table10[[#This Row],[Ticket Count]],2)</f>
        <v>82.8</v>
      </c>
      <c r="K533" s="3" t="s">
        <v>2814</v>
      </c>
      <c r="L533" s="3" t="str">
        <f>_xlfn.XLOOKUP(Table10[[#This Row],[Serial '#]],Table5[Serial '#],Table5[Supplier],,,)</f>
        <v>GameCo</v>
      </c>
      <c r="M533" s="3" t="s">
        <v>349</v>
      </c>
      <c r="N533" s="9">
        <v>5520</v>
      </c>
      <c r="O533" s="36">
        <v>1</v>
      </c>
      <c r="P533" s="11">
        <v>5520</v>
      </c>
      <c r="Q533" s="11">
        <v>4560</v>
      </c>
      <c r="R533" s="11">
        <v>960</v>
      </c>
      <c r="S533" s="11">
        <v>331</v>
      </c>
      <c r="T533" s="11" t="str">
        <f>_xlfn.XLOOKUP(Table10[[#This Row],[Charity Association]],Table14[Charity Name],Table14[Billing Style],,,)</f>
        <v>Flat Per Ticket</v>
      </c>
      <c r="U533" s="11">
        <v>358.8</v>
      </c>
      <c r="V533" s="15">
        <v>186</v>
      </c>
      <c r="W533" s="15">
        <v>172.8</v>
      </c>
      <c r="X533" s="11"/>
      <c r="Y533" s="69">
        <v>7135</v>
      </c>
      <c r="Z533">
        <v>1161</v>
      </c>
      <c r="AA533" s="3">
        <f>IF(Table10[[#This Row],[Location Name]]=E532,AA532,AA532+1)</f>
        <v>1316</v>
      </c>
      <c r="AB533" s="33">
        <f>Table10[[#This Row],[Date]]+25</f>
        <v>45424</v>
      </c>
    </row>
    <row r="534" spans="1:28" ht="14.25" x14ac:dyDescent="0.45">
      <c r="A534" s="3">
        <v>526</v>
      </c>
      <c r="B53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34" s="33">
        <v>45399</v>
      </c>
      <c r="E534" s="3" t="s">
        <v>105</v>
      </c>
      <c r="F534" s="3">
        <f>_xlfn.XLOOKUP(Table10[[#This Row],[Location Name]],IBTP_Locations[Location Name],IBTP_Locations[Payee Name],"",,)</f>
        <v>0</v>
      </c>
      <c r="G534" s="3" t="s">
        <v>23</v>
      </c>
      <c r="H534" s="3" t="str">
        <f>_xlfn.XLOOKUP(Table10[[#This Row],[Location Name]],IBTP_Locations[Location Name],IBTP_Locations[Sales Rep],,,)</f>
        <v>Sarcyk, Neil</v>
      </c>
      <c r="I534" s="3" t="str">
        <f>_xlfn.XLOOKUP(Table10[[#This Row],[Location Name]],IBTP_Locations[Location Name],IBTP_Locations[Marketing Rep],,,)</f>
        <v>M Comella Enterprises</v>
      </c>
      <c r="J534" s="11">
        <f>ROUNDDOWN(IF(Table10[[#This Row],[Marketing Rep]]=0,0,_xlfn.XLOOKUP(Table10[[#This Row],[Marketing Rep]],Table12[Name],Table12[Commission %]))*Table10[[#This Row],[Ticket Count]],2)</f>
        <v>82.8</v>
      </c>
      <c r="K534" s="3" t="s">
        <v>2815</v>
      </c>
      <c r="L534" s="3" t="str">
        <f>_xlfn.XLOOKUP(Table10[[#This Row],[Serial '#]],Table5[Serial '#],Table5[Supplier],,,)</f>
        <v>GameCo</v>
      </c>
      <c r="M534" s="3" t="s">
        <v>349</v>
      </c>
      <c r="N534" s="9">
        <v>5520</v>
      </c>
      <c r="O534" s="36">
        <v>1</v>
      </c>
      <c r="P534" s="11">
        <v>5520</v>
      </c>
      <c r="Q534" s="11">
        <v>4560</v>
      </c>
      <c r="R534" s="11">
        <v>960</v>
      </c>
      <c r="S534" s="11">
        <v>331</v>
      </c>
      <c r="T534" s="11" t="str">
        <f>_xlfn.XLOOKUP(Table10[[#This Row],[Charity Association]],Table14[Charity Name],Table14[Billing Style],,,)</f>
        <v>Percentage</v>
      </c>
      <c r="U534" s="11">
        <v>337.2</v>
      </c>
      <c r="V534" s="15">
        <v>186</v>
      </c>
      <c r="W534" s="15">
        <v>96</v>
      </c>
      <c r="X534" s="11">
        <v>55.2</v>
      </c>
      <c r="Y534" s="69">
        <v>274</v>
      </c>
      <c r="Z534">
        <v>6745</v>
      </c>
      <c r="AA534" s="3">
        <f>IF(Table10[[#This Row],[Location Name]]=E533,AA533,AA533+1)</f>
        <v>1317</v>
      </c>
      <c r="AB534" s="33">
        <f>Table10[[#This Row],[Date]]+25</f>
        <v>45424</v>
      </c>
    </row>
    <row r="535" spans="1:28" ht="14.25" x14ac:dyDescent="0.45">
      <c r="A535" s="3">
        <v>527</v>
      </c>
      <c r="B53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35" s="33">
        <v>45399</v>
      </c>
      <c r="E535" s="3" t="s">
        <v>105</v>
      </c>
      <c r="F535" s="3">
        <f>_xlfn.XLOOKUP(Table10[[#This Row],[Location Name]],IBTP_Locations[Location Name],IBTP_Locations[Payee Name],"",,)</f>
        <v>0</v>
      </c>
      <c r="G535" s="3" t="s">
        <v>23</v>
      </c>
      <c r="H535" s="3" t="str">
        <f>_xlfn.XLOOKUP(Table10[[#This Row],[Location Name]],IBTP_Locations[Location Name],IBTP_Locations[Sales Rep],,,)</f>
        <v>Sarcyk, Neil</v>
      </c>
      <c r="I535" s="3" t="str">
        <f>_xlfn.XLOOKUP(Table10[[#This Row],[Location Name]],IBTP_Locations[Location Name],IBTP_Locations[Marketing Rep],,,)</f>
        <v>M Comella Enterprises</v>
      </c>
      <c r="J535" s="11">
        <f>ROUNDDOWN(IF(Table10[[#This Row],[Marketing Rep]]=0,0,_xlfn.XLOOKUP(Table10[[#This Row],[Marketing Rep]],Table12[Name],Table12[Commission %]))*Table10[[#This Row],[Ticket Count]],2)</f>
        <v>45</v>
      </c>
      <c r="K535" s="3" t="s">
        <v>2594</v>
      </c>
      <c r="L535" s="3" t="str">
        <f>_xlfn.XLOOKUP(Table10[[#This Row],[Serial '#]],Table5[Serial '#],Table5[Supplier],,,)</f>
        <v>GameCo</v>
      </c>
      <c r="M535" s="3" t="s">
        <v>352</v>
      </c>
      <c r="N535" s="9">
        <v>3000</v>
      </c>
      <c r="O535" s="36">
        <v>1</v>
      </c>
      <c r="P535" s="11">
        <v>3000</v>
      </c>
      <c r="Q535" s="11">
        <v>2250</v>
      </c>
      <c r="R535" s="11">
        <v>750</v>
      </c>
      <c r="S535" s="11">
        <v>180</v>
      </c>
      <c r="T535" s="11" t="str">
        <f>_xlfn.XLOOKUP(Table10[[#This Row],[Charity Association]],Table14[Charity Name],Table14[Billing Style],,,)</f>
        <v>Percentage</v>
      </c>
      <c r="U535" s="11">
        <v>207</v>
      </c>
      <c r="V535" s="15">
        <v>102</v>
      </c>
      <c r="W535" s="15">
        <v>75</v>
      </c>
      <c r="X535" s="11">
        <v>30</v>
      </c>
      <c r="Y535" s="69">
        <v>274</v>
      </c>
      <c r="Z535">
        <v>6746</v>
      </c>
      <c r="AA535" s="3">
        <f>IF(Table10[[#This Row],[Location Name]]=E534,AA534,AA534+1)</f>
        <v>1317</v>
      </c>
      <c r="AB535" s="33">
        <f>Table10[[#This Row],[Date]]+25</f>
        <v>45424</v>
      </c>
    </row>
    <row r="536" spans="1:28" ht="14.25" x14ac:dyDescent="0.45">
      <c r="A536" s="3">
        <v>528</v>
      </c>
      <c r="B53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36" s="33">
        <v>45399</v>
      </c>
      <c r="E536" s="3" t="s">
        <v>93</v>
      </c>
      <c r="F536" s="3">
        <f>_xlfn.XLOOKUP(Table10[[#This Row],[Location Name]],IBTP_Locations[Location Name],IBTP_Locations[Payee Name],"",,)</f>
        <v>0</v>
      </c>
      <c r="G536" s="3" t="s">
        <v>23</v>
      </c>
      <c r="H536" s="3" t="str">
        <f>_xlfn.XLOOKUP(Table10[[#This Row],[Location Name]],IBTP_Locations[Location Name],IBTP_Locations[Sales Rep],,,)</f>
        <v>Sarcyk, Neil</v>
      </c>
      <c r="I536" s="3">
        <f>_xlfn.XLOOKUP(Table10[[#This Row],[Location Name]],IBTP_Locations[Location Name],IBTP_Locations[Marketing Rep],,,)</f>
        <v>0</v>
      </c>
      <c r="J536" s="11">
        <f>ROUNDDOWN(IF(Table10[[#This Row],[Marketing Rep]]=0,0,_xlfn.XLOOKUP(Table10[[#This Row],[Marketing Rep]],Table12[Name],Table12[Commission %]))*Table10[[#This Row],[Ticket Count]],2)</f>
        <v>0</v>
      </c>
      <c r="K536" s="3" t="s">
        <v>2593</v>
      </c>
      <c r="L536" s="3" t="str">
        <f>_xlfn.XLOOKUP(Table10[[#This Row],[Serial '#]],Table5[Serial '#],Table5[Supplier],,,)</f>
        <v>GameCo</v>
      </c>
      <c r="M536" s="3" t="s">
        <v>352</v>
      </c>
      <c r="N536" s="9">
        <v>3000</v>
      </c>
      <c r="O536" s="36">
        <v>1</v>
      </c>
      <c r="P536" s="11">
        <v>3000</v>
      </c>
      <c r="Q536" s="11">
        <v>2250</v>
      </c>
      <c r="R536" s="11">
        <v>750</v>
      </c>
      <c r="S536" s="11">
        <v>180</v>
      </c>
      <c r="T536" s="11" t="str">
        <f>_xlfn.XLOOKUP(Table10[[#This Row],[Charity Association]],Table14[Charity Name],Table14[Billing Style],,,)</f>
        <v>Percentage</v>
      </c>
      <c r="U536" s="11">
        <v>207</v>
      </c>
      <c r="V536" s="15">
        <v>102</v>
      </c>
      <c r="W536" s="15">
        <v>75</v>
      </c>
      <c r="X536" s="11">
        <v>30</v>
      </c>
      <c r="Y536" s="69" t="s">
        <v>4035</v>
      </c>
      <c r="Z536">
        <v>6758</v>
      </c>
      <c r="AA536" s="3">
        <f>IF(Table10[[#This Row],[Location Name]]=E535,AA535,AA535+1)</f>
        <v>1318</v>
      </c>
      <c r="AB536" s="33">
        <f>Table10[[#This Row],[Date]]+25</f>
        <v>45424</v>
      </c>
    </row>
    <row r="537" spans="1:28" ht="14.25" x14ac:dyDescent="0.45">
      <c r="A537" s="3">
        <v>529</v>
      </c>
      <c r="B53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37" s="33">
        <v>45399</v>
      </c>
      <c r="E537" s="3" t="s">
        <v>147</v>
      </c>
      <c r="F537" s="3">
        <f>_xlfn.XLOOKUP(Table10[[#This Row],[Location Name]],IBTP_Locations[Location Name],IBTP_Locations[Payee Name],"",,)</f>
        <v>0</v>
      </c>
      <c r="G537" s="3" t="s">
        <v>21</v>
      </c>
      <c r="H537" s="3" t="str">
        <f>_xlfn.XLOOKUP(Table10[[#This Row],[Location Name]],IBTP_Locations[Location Name],IBTP_Locations[Sales Rep],,,)</f>
        <v>Sarcyk, Neil</v>
      </c>
      <c r="I537" s="3" t="str">
        <f>_xlfn.XLOOKUP(Table10[[#This Row],[Location Name]],IBTP_Locations[Location Name],IBTP_Locations[Marketing Rep],,,)</f>
        <v>M Comella Enterprises</v>
      </c>
      <c r="J537" s="11">
        <f>ROUNDDOWN(IF(Table10[[#This Row],[Marketing Rep]]=0,0,_xlfn.XLOOKUP(Table10[[#This Row],[Marketing Rep]],Table12[Name],Table12[Commission %]))*Table10[[#This Row],[Ticket Count]],2)</f>
        <v>82.8</v>
      </c>
      <c r="K537" s="3" t="s">
        <v>2813</v>
      </c>
      <c r="L537" s="3" t="str">
        <f>_xlfn.XLOOKUP(Table10[[#This Row],[Serial '#]],Table5[Serial '#],Table5[Supplier],,,)</f>
        <v>GameCo</v>
      </c>
      <c r="M537" s="3" t="s">
        <v>349</v>
      </c>
      <c r="N537" s="9">
        <v>5520</v>
      </c>
      <c r="O537" s="36">
        <v>1</v>
      </c>
      <c r="P537" s="11">
        <v>5520</v>
      </c>
      <c r="Q537" s="11">
        <v>4560</v>
      </c>
      <c r="R537" s="11">
        <v>960</v>
      </c>
      <c r="S537" s="11">
        <v>331</v>
      </c>
      <c r="T537" s="11" t="str">
        <f>_xlfn.XLOOKUP(Table10[[#This Row],[Charity Association]],Table14[Charity Name],Table14[Billing Style],,,)</f>
        <v>Flat Per Ticket</v>
      </c>
      <c r="U537" s="11">
        <v>358.8</v>
      </c>
      <c r="V537" s="15">
        <v>186</v>
      </c>
      <c r="W537" s="15">
        <v>172.8</v>
      </c>
      <c r="X537" s="11"/>
      <c r="Y537" s="69">
        <v>38795366</v>
      </c>
      <c r="Z537">
        <v>8441</v>
      </c>
      <c r="AA537" s="3">
        <f>IF(Table10[[#This Row],[Location Name]]=E536,AA536,AA536+1)</f>
        <v>1319</v>
      </c>
      <c r="AB537" s="33">
        <f>Table10[[#This Row],[Date]]+25</f>
        <v>45424</v>
      </c>
    </row>
    <row r="538" spans="1:28" ht="14.25" x14ac:dyDescent="0.45">
      <c r="A538" s="3">
        <v>530</v>
      </c>
      <c r="B53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38" s="33">
        <v>45400</v>
      </c>
      <c r="E538" s="3" t="s">
        <v>175</v>
      </c>
      <c r="F538" s="3">
        <f>_xlfn.XLOOKUP(Table10[[#This Row],[Location Name]],IBTP_Locations[Location Name],IBTP_Locations[Payee Name],"",,)</f>
        <v>0</v>
      </c>
      <c r="G538" s="3" t="s">
        <v>23</v>
      </c>
      <c r="H538" s="3" t="str">
        <f>_xlfn.XLOOKUP(Table10[[#This Row],[Location Name]],IBTP_Locations[Location Name],IBTP_Locations[Sales Rep],,,)</f>
        <v>Sarcyk, Neil</v>
      </c>
      <c r="I538" s="3" t="str">
        <f>_xlfn.XLOOKUP(Table10[[#This Row],[Location Name]],IBTP_Locations[Location Name],IBTP_Locations[Marketing Rep],,,)</f>
        <v>M Comella Enterprises</v>
      </c>
      <c r="J538" s="11">
        <f>ROUNDDOWN(IF(Table10[[#This Row],[Marketing Rep]]=0,0,_xlfn.XLOOKUP(Table10[[#This Row],[Marketing Rep]],Table12[Name],Table12[Commission %]))*Table10[[#This Row],[Ticket Count]],2)</f>
        <v>82.8</v>
      </c>
      <c r="K538" s="3" t="s">
        <v>2818</v>
      </c>
      <c r="L538" s="3" t="str">
        <f>_xlfn.XLOOKUP(Table10[[#This Row],[Serial '#]],Table5[Serial '#],Table5[Supplier],,,)</f>
        <v>GameCo</v>
      </c>
      <c r="M538" s="3" t="s">
        <v>349</v>
      </c>
      <c r="N538" s="9">
        <v>5520</v>
      </c>
      <c r="O538" s="36">
        <v>1</v>
      </c>
      <c r="P538" s="11">
        <v>5520</v>
      </c>
      <c r="Q538" s="11">
        <v>4560</v>
      </c>
      <c r="R538" s="11">
        <v>960</v>
      </c>
      <c r="S538" s="11">
        <v>331</v>
      </c>
      <c r="T538" s="11" t="str">
        <f>_xlfn.XLOOKUP(Table10[[#This Row],[Charity Association]],Table14[Charity Name],Table14[Billing Style],,,)</f>
        <v>Percentage</v>
      </c>
      <c r="U538" s="11">
        <v>337.2</v>
      </c>
      <c r="V538" s="15">
        <v>186</v>
      </c>
      <c r="W538" s="15">
        <v>96</v>
      </c>
      <c r="X538" s="11">
        <v>55.2</v>
      </c>
      <c r="Y538" s="69">
        <v>38795365</v>
      </c>
      <c r="Z538">
        <v>6747</v>
      </c>
      <c r="AA538" s="3">
        <f>IF(Table10[[#This Row],[Location Name]]=E537,AA537,AA537+1)</f>
        <v>1320</v>
      </c>
      <c r="AB538" s="33">
        <f>Table10[[#This Row],[Date]]+25</f>
        <v>45425</v>
      </c>
    </row>
    <row r="539" spans="1:28" ht="14.25" x14ac:dyDescent="0.45">
      <c r="A539" s="3">
        <v>531</v>
      </c>
      <c r="B53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39" s="33">
        <v>45400</v>
      </c>
      <c r="E539" s="3" t="s">
        <v>131</v>
      </c>
      <c r="F539" s="3">
        <f>_xlfn.XLOOKUP(Table10[[#This Row],[Location Name]],IBTP_Locations[Location Name],IBTP_Locations[Payee Name],"",,)</f>
        <v>0</v>
      </c>
      <c r="G539" s="3" t="s">
        <v>23</v>
      </c>
      <c r="H539" s="3" t="str">
        <f>_xlfn.XLOOKUP(Table10[[#This Row],[Location Name]],IBTP_Locations[Location Name],IBTP_Locations[Sales Rep],,,)</f>
        <v>Sarcyk, Neil</v>
      </c>
      <c r="I539" s="3">
        <f>_xlfn.XLOOKUP(Table10[[#This Row],[Location Name]],IBTP_Locations[Location Name],IBTP_Locations[Marketing Rep],,,)</f>
        <v>0</v>
      </c>
      <c r="J539" s="11">
        <f>ROUNDDOWN(IF(Table10[[#This Row],[Marketing Rep]]=0,0,_xlfn.XLOOKUP(Table10[[#This Row],[Marketing Rep]],Table12[Name],Table12[Commission %]))*Table10[[#This Row],[Ticket Count]],2)</f>
        <v>0</v>
      </c>
      <c r="K539" s="3" t="s">
        <v>2820</v>
      </c>
      <c r="L539" s="3" t="str">
        <f>_xlfn.XLOOKUP(Table10[[#This Row],[Serial '#]],Table5[Serial '#],Table5[Supplier],,,)</f>
        <v>GameCo</v>
      </c>
      <c r="M539" s="3" t="s">
        <v>349</v>
      </c>
      <c r="N539" s="9">
        <v>5520</v>
      </c>
      <c r="O539" s="36">
        <v>1</v>
      </c>
      <c r="P539" s="11">
        <v>5520</v>
      </c>
      <c r="Q539" s="11">
        <v>4560</v>
      </c>
      <c r="R539" s="11">
        <v>960</v>
      </c>
      <c r="S539" s="11">
        <v>331</v>
      </c>
      <c r="T539" s="11" t="str">
        <f>_xlfn.XLOOKUP(Table10[[#This Row],[Charity Association]],Table14[Charity Name],Table14[Billing Style],,,)</f>
        <v>Percentage</v>
      </c>
      <c r="U539" s="11">
        <v>337.2</v>
      </c>
      <c r="V539" s="15">
        <v>186</v>
      </c>
      <c r="W539" s="15">
        <v>96</v>
      </c>
      <c r="X539" s="11">
        <v>55.2</v>
      </c>
      <c r="Y539" s="69">
        <v>3047</v>
      </c>
      <c r="Z539">
        <v>6748</v>
      </c>
      <c r="AA539" s="3">
        <f>IF(Table10[[#This Row],[Location Name]]=E538,AA538,AA538+1)</f>
        <v>1321</v>
      </c>
      <c r="AB539" s="33">
        <f>Table10[[#This Row],[Date]]+25</f>
        <v>45425</v>
      </c>
    </row>
    <row r="540" spans="1:28" ht="14.25" x14ac:dyDescent="0.45">
      <c r="A540" s="3">
        <v>532</v>
      </c>
      <c r="B54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40" s="33">
        <v>45400</v>
      </c>
      <c r="E540" s="3" t="s">
        <v>131</v>
      </c>
      <c r="F540" s="3">
        <f>_xlfn.XLOOKUP(Table10[[#This Row],[Location Name]],IBTP_Locations[Location Name],IBTP_Locations[Payee Name],"",,)</f>
        <v>0</v>
      </c>
      <c r="G540" s="3" t="s">
        <v>23</v>
      </c>
      <c r="H540" s="3" t="str">
        <f>_xlfn.XLOOKUP(Table10[[#This Row],[Location Name]],IBTP_Locations[Location Name],IBTP_Locations[Sales Rep],,,)</f>
        <v>Sarcyk, Neil</v>
      </c>
      <c r="I540" s="3">
        <f>_xlfn.XLOOKUP(Table10[[#This Row],[Location Name]],IBTP_Locations[Location Name],IBTP_Locations[Marketing Rep],,,)</f>
        <v>0</v>
      </c>
      <c r="J540" s="11">
        <f>ROUNDDOWN(IF(Table10[[#This Row],[Marketing Rep]]=0,0,_xlfn.XLOOKUP(Table10[[#This Row],[Marketing Rep]],Table12[Name],Table12[Commission %]))*Table10[[#This Row],[Ticket Count]],2)</f>
        <v>0</v>
      </c>
      <c r="K540" s="3" t="s">
        <v>2743</v>
      </c>
      <c r="L540" s="3" t="str">
        <f>_xlfn.XLOOKUP(Table10[[#This Row],[Serial '#]],Table5[Serial '#],Table5[Supplier],,,)</f>
        <v>GameCo</v>
      </c>
      <c r="M540" s="3" t="s">
        <v>628</v>
      </c>
      <c r="N540" s="9">
        <v>4000</v>
      </c>
      <c r="O540" s="36">
        <v>1</v>
      </c>
      <c r="P540" s="11">
        <v>4000</v>
      </c>
      <c r="Q540" s="11">
        <v>3002</v>
      </c>
      <c r="R540" s="11">
        <v>998</v>
      </c>
      <c r="S540" s="11">
        <v>240</v>
      </c>
      <c r="T540" s="11" t="str">
        <f>_xlfn.XLOOKUP(Table10[[#This Row],[Charity Association]],Table14[Charity Name],Table14[Billing Style],,,)</f>
        <v>Percentage</v>
      </c>
      <c r="U540" s="11">
        <v>274</v>
      </c>
      <c r="V540" s="15">
        <v>134</v>
      </c>
      <c r="W540" s="15">
        <v>100</v>
      </c>
      <c r="X540" s="11">
        <v>40</v>
      </c>
      <c r="Y540" s="69">
        <v>3047</v>
      </c>
      <c r="Z540">
        <v>6749</v>
      </c>
      <c r="AA540" s="3">
        <f>IF(Table10[[#This Row],[Location Name]]=E539,AA539,AA539+1)</f>
        <v>1321</v>
      </c>
      <c r="AB540" s="33">
        <f>Table10[[#This Row],[Date]]+25</f>
        <v>45425</v>
      </c>
    </row>
    <row r="541" spans="1:28" ht="14.25" x14ac:dyDescent="0.45">
      <c r="A541" s="3">
        <v>533</v>
      </c>
      <c r="B54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41" s="33">
        <v>45400</v>
      </c>
      <c r="E541" s="3" t="s">
        <v>131</v>
      </c>
      <c r="F541" s="3">
        <f>_xlfn.XLOOKUP(Table10[[#This Row],[Location Name]],IBTP_Locations[Location Name],IBTP_Locations[Payee Name],"",,)</f>
        <v>0</v>
      </c>
      <c r="G541" s="3" t="s">
        <v>23</v>
      </c>
      <c r="H541" s="3" t="str">
        <f>_xlfn.XLOOKUP(Table10[[#This Row],[Location Name]],IBTP_Locations[Location Name],IBTP_Locations[Sales Rep],,,)</f>
        <v>Sarcyk, Neil</v>
      </c>
      <c r="I541" s="3">
        <f>_xlfn.XLOOKUP(Table10[[#This Row],[Location Name]],IBTP_Locations[Location Name],IBTP_Locations[Marketing Rep],,,)</f>
        <v>0</v>
      </c>
      <c r="J541" s="11">
        <f>ROUNDDOWN(IF(Table10[[#This Row],[Marketing Rep]]=0,0,_xlfn.XLOOKUP(Table10[[#This Row],[Marketing Rep]],Table12[Name],Table12[Commission %]))*Table10[[#This Row],[Ticket Count]],2)</f>
        <v>0</v>
      </c>
      <c r="K541" s="3" t="s">
        <v>2744</v>
      </c>
      <c r="L541" s="3" t="str">
        <f>_xlfn.XLOOKUP(Table10[[#This Row],[Serial '#]],Table5[Serial '#],Table5[Supplier],,,)</f>
        <v>GameCo</v>
      </c>
      <c r="M541" s="3" t="s">
        <v>627</v>
      </c>
      <c r="N541" s="9">
        <v>4000</v>
      </c>
      <c r="O541" s="36">
        <v>1</v>
      </c>
      <c r="P541" s="11">
        <v>4000</v>
      </c>
      <c r="Q541" s="11">
        <v>3002</v>
      </c>
      <c r="R541" s="11">
        <v>998</v>
      </c>
      <c r="S541" s="11">
        <v>240</v>
      </c>
      <c r="T541" s="11" t="str">
        <f>_xlfn.XLOOKUP(Table10[[#This Row],[Charity Association]],Table14[Charity Name],Table14[Billing Style],,,)</f>
        <v>Percentage</v>
      </c>
      <c r="U541" s="11">
        <v>274</v>
      </c>
      <c r="V541" s="15">
        <v>134</v>
      </c>
      <c r="W541" s="15">
        <v>100</v>
      </c>
      <c r="X541" s="11">
        <v>40</v>
      </c>
      <c r="Y541" s="69">
        <v>3047</v>
      </c>
      <c r="Z541">
        <v>6750</v>
      </c>
      <c r="AA541" s="3">
        <f>IF(Table10[[#This Row],[Location Name]]=E540,AA540,AA540+1)</f>
        <v>1321</v>
      </c>
      <c r="AB541" s="33">
        <f>Table10[[#This Row],[Date]]+25</f>
        <v>45425</v>
      </c>
    </row>
    <row r="542" spans="1:28" ht="14.25" x14ac:dyDescent="0.45">
      <c r="A542" s="3">
        <v>534</v>
      </c>
      <c r="B54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42" s="33">
        <v>45400</v>
      </c>
      <c r="E542" s="3" t="s">
        <v>217</v>
      </c>
      <c r="F542" s="3">
        <f>_xlfn.XLOOKUP(Table10[[#This Row],[Location Name]],IBTP_Locations[Location Name],IBTP_Locations[Payee Name],"",,)</f>
        <v>0</v>
      </c>
      <c r="G542" s="3" t="s">
        <v>23</v>
      </c>
      <c r="H542" s="3" t="str">
        <f>_xlfn.XLOOKUP(Table10[[#This Row],[Location Name]],IBTP_Locations[Location Name],IBTP_Locations[Sales Rep],,,)</f>
        <v>Sarcyk, Neil</v>
      </c>
      <c r="I542" s="3">
        <f>_xlfn.XLOOKUP(Table10[[#This Row],[Location Name]],IBTP_Locations[Location Name],IBTP_Locations[Marketing Rep],,,)</f>
        <v>0</v>
      </c>
      <c r="J542" s="11">
        <f>ROUNDDOWN(IF(Table10[[#This Row],[Marketing Rep]]=0,0,_xlfn.XLOOKUP(Table10[[#This Row],[Marketing Rep]],Table12[Name],Table12[Commission %]))*Table10[[#This Row],[Ticket Count]],2)</f>
        <v>0</v>
      </c>
      <c r="K542" s="3" t="s">
        <v>2745</v>
      </c>
      <c r="L542" s="3" t="str">
        <f>_xlfn.XLOOKUP(Table10[[#This Row],[Serial '#]],Table5[Serial '#],Table5[Supplier],,,)</f>
        <v>GameCo</v>
      </c>
      <c r="M542" s="3" t="s">
        <v>613</v>
      </c>
      <c r="N542" s="9">
        <v>4560</v>
      </c>
      <c r="O542" s="36">
        <v>1</v>
      </c>
      <c r="P542" s="11">
        <v>4560</v>
      </c>
      <c r="Q542" s="11">
        <v>3460</v>
      </c>
      <c r="R542" s="11">
        <v>1100</v>
      </c>
      <c r="S542" s="11">
        <v>273</v>
      </c>
      <c r="T542" s="11" t="str">
        <f>_xlfn.XLOOKUP(Table10[[#This Row],[Charity Association]],Table14[Charity Name],Table14[Billing Style],,,)</f>
        <v>Percentage</v>
      </c>
      <c r="U542" s="11">
        <v>301.60000000000002</v>
      </c>
      <c r="V542" s="15">
        <v>146</v>
      </c>
      <c r="W542" s="15">
        <v>110</v>
      </c>
      <c r="X542" s="11">
        <v>45.6</v>
      </c>
      <c r="Y542" s="69">
        <v>1042</v>
      </c>
      <c r="Z542">
        <v>6751</v>
      </c>
      <c r="AA542" s="3">
        <f>IF(Table10[[#This Row],[Location Name]]=E541,AA541,AA541+1)</f>
        <v>1322</v>
      </c>
      <c r="AB542" s="33">
        <f>Table10[[#This Row],[Date]]+25</f>
        <v>45425</v>
      </c>
    </row>
    <row r="543" spans="1:28" ht="14.25" x14ac:dyDescent="0.45">
      <c r="A543" s="3">
        <v>535</v>
      </c>
      <c r="B54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43" s="33">
        <v>45400</v>
      </c>
      <c r="E543" s="3" t="s">
        <v>113</v>
      </c>
      <c r="F543" s="3">
        <f>_xlfn.XLOOKUP(Table10[[#This Row],[Location Name]],IBTP_Locations[Location Name],IBTP_Locations[Payee Name],"",,)</f>
        <v>0</v>
      </c>
      <c r="G543" s="3" t="s">
        <v>23</v>
      </c>
      <c r="H543" s="3" t="str">
        <f>_xlfn.XLOOKUP(Table10[[#This Row],[Location Name]],IBTP_Locations[Location Name],IBTP_Locations[Sales Rep],,,)</f>
        <v>Sarcyk, Neil</v>
      </c>
      <c r="I543" s="3">
        <f>_xlfn.XLOOKUP(Table10[[#This Row],[Location Name]],IBTP_Locations[Location Name],IBTP_Locations[Marketing Rep],,,)</f>
        <v>0</v>
      </c>
      <c r="J543" s="11">
        <f>ROUNDDOWN(IF(Table10[[#This Row],[Marketing Rep]]=0,0,_xlfn.XLOOKUP(Table10[[#This Row],[Marketing Rep]],Table12[Name],Table12[Commission %]))*Table10[[#This Row],[Ticket Count]],2)</f>
        <v>0</v>
      </c>
      <c r="K543" s="3" t="s">
        <v>2819</v>
      </c>
      <c r="L543" s="3" t="str">
        <f>_xlfn.XLOOKUP(Table10[[#This Row],[Serial '#]],Table5[Serial '#],Table5[Supplier],,,)</f>
        <v>GameCo</v>
      </c>
      <c r="M543" s="3" t="s">
        <v>349</v>
      </c>
      <c r="N543" s="9">
        <v>5520</v>
      </c>
      <c r="O543" s="36">
        <v>1</v>
      </c>
      <c r="P543" s="11">
        <v>5520</v>
      </c>
      <c r="Q543" s="11">
        <v>4560</v>
      </c>
      <c r="R543" s="11">
        <v>960</v>
      </c>
      <c r="S543" s="11">
        <v>331</v>
      </c>
      <c r="T543" s="11" t="str">
        <f>_xlfn.XLOOKUP(Table10[[#This Row],[Charity Association]],Table14[Charity Name],Table14[Billing Style],,,)</f>
        <v>Percentage</v>
      </c>
      <c r="U543" s="11">
        <v>337.2</v>
      </c>
      <c r="V543" s="15">
        <v>186</v>
      </c>
      <c r="W543" s="15">
        <v>96</v>
      </c>
      <c r="X543" s="11">
        <v>55.2</v>
      </c>
      <c r="Y543" s="69" t="s">
        <v>4035</v>
      </c>
      <c r="Z543">
        <v>6752</v>
      </c>
      <c r="AA543" s="3">
        <f>IF(Table10[[#This Row],[Location Name]]=E542,AA542,AA542+1)</f>
        <v>1323</v>
      </c>
      <c r="AB543" s="33">
        <f>Table10[[#This Row],[Date]]+25</f>
        <v>45425</v>
      </c>
    </row>
    <row r="544" spans="1:28" ht="14.25" x14ac:dyDescent="0.45">
      <c r="A544" s="3">
        <v>536</v>
      </c>
      <c r="B54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44" s="33">
        <v>45400</v>
      </c>
      <c r="E544" s="3" t="s">
        <v>113</v>
      </c>
      <c r="F544" s="3">
        <f>_xlfn.XLOOKUP(Table10[[#This Row],[Location Name]],IBTP_Locations[Location Name],IBTP_Locations[Payee Name],"",,)</f>
        <v>0</v>
      </c>
      <c r="G544" s="3" t="s">
        <v>23</v>
      </c>
      <c r="H544" s="3" t="str">
        <f>_xlfn.XLOOKUP(Table10[[#This Row],[Location Name]],IBTP_Locations[Location Name],IBTP_Locations[Sales Rep],,,)</f>
        <v>Sarcyk, Neil</v>
      </c>
      <c r="I544" s="3">
        <f>_xlfn.XLOOKUP(Table10[[#This Row],[Location Name]],IBTP_Locations[Location Name],IBTP_Locations[Marketing Rep],,,)</f>
        <v>0</v>
      </c>
      <c r="J544" s="11">
        <f>ROUNDDOWN(IF(Table10[[#This Row],[Marketing Rep]]=0,0,_xlfn.XLOOKUP(Table10[[#This Row],[Marketing Rep]],Table12[Name],Table12[Commission %]))*Table10[[#This Row],[Ticket Count]],2)</f>
        <v>0</v>
      </c>
      <c r="K544" s="3" t="s">
        <v>2523</v>
      </c>
      <c r="L544" s="3" t="str">
        <f>_xlfn.XLOOKUP(Table10[[#This Row],[Serial '#]],Table5[Serial '#],Table5[Supplier],,,)</f>
        <v>GameCo</v>
      </c>
      <c r="M544" s="3" t="s">
        <v>3743</v>
      </c>
      <c r="N544" s="9">
        <v>6320</v>
      </c>
      <c r="O544" s="36">
        <v>1</v>
      </c>
      <c r="P544" s="11">
        <v>6320</v>
      </c>
      <c r="Q544" s="11">
        <v>4745</v>
      </c>
      <c r="R544" s="11">
        <v>1575</v>
      </c>
      <c r="S544" s="11">
        <v>379</v>
      </c>
      <c r="T544" s="11" t="str">
        <f>_xlfn.XLOOKUP(Table10[[#This Row],[Charity Association]],Table14[Charity Name],Table14[Billing Style],,,)</f>
        <v>Percentage</v>
      </c>
      <c r="U544" s="11">
        <v>433.2</v>
      </c>
      <c r="V544" s="15">
        <v>212</v>
      </c>
      <c r="W544" s="15">
        <v>158</v>
      </c>
      <c r="X544" s="11">
        <v>63.2</v>
      </c>
      <c r="Y544" s="69" t="s">
        <v>4035</v>
      </c>
      <c r="Z544">
        <v>6753</v>
      </c>
      <c r="AA544" s="3">
        <f>IF(Table10[[#This Row],[Location Name]]=E543,AA543,AA543+1)</f>
        <v>1323</v>
      </c>
      <c r="AB544" s="33">
        <f>Table10[[#This Row],[Date]]+25</f>
        <v>45425</v>
      </c>
    </row>
    <row r="545" spans="1:28" ht="14.25" x14ac:dyDescent="0.45">
      <c r="A545" s="3">
        <v>537</v>
      </c>
      <c r="B54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45" s="33">
        <v>45400</v>
      </c>
      <c r="E545" s="3" t="s">
        <v>101</v>
      </c>
      <c r="F545" s="3">
        <f>_xlfn.XLOOKUP(Table10[[#This Row],[Location Name]],IBTP_Locations[Location Name],IBTP_Locations[Payee Name],"",,)</f>
        <v>0</v>
      </c>
      <c r="G545" s="3" t="s">
        <v>23</v>
      </c>
      <c r="H545" s="3" t="str">
        <f>_xlfn.XLOOKUP(Table10[[#This Row],[Location Name]],IBTP_Locations[Location Name],IBTP_Locations[Sales Rep],,,)</f>
        <v>Sarcyk, Neil</v>
      </c>
      <c r="I545" s="3">
        <f>_xlfn.XLOOKUP(Table10[[#This Row],[Location Name]],IBTP_Locations[Location Name],IBTP_Locations[Marketing Rep],,,)</f>
        <v>0</v>
      </c>
      <c r="J545" s="11">
        <f>ROUNDDOWN(IF(Table10[[#This Row],[Marketing Rep]]=0,0,_xlfn.XLOOKUP(Table10[[#This Row],[Marketing Rep]],Table12[Name],Table12[Commission %]))*Table10[[#This Row],[Ticket Count]],2)</f>
        <v>0</v>
      </c>
      <c r="K545" s="3" t="s">
        <v>2816</v>
      </c>
      <c r="L545" s="3" t="str">
        <f>_xlfn.XLOOKUP(Table10[[#This Row],[Serial '#]],Table5[Serial '#],Table5[Supplier],,,)</f>
        <v>GameCo</v>
      </c>
      <c r="M545" s="3" t="s">
        <v>349</v>
      </c>
      <c r="N545" s="9">
        <v>5520</v>
      </c>
      <c r="O545" s="36">
        <v>1</v>
      </c>
      <c r="P545" s="11">
        <v>5520</v>
      </c>
      <c r="Q545" s="11">
        <v>4560</v>
      </c>
      <c r="R545" s="11">
        <v>960</v>
      </c>
      <c r="S545" s="11">
        <v>331</v>
      </c>
      <c r="T545" s="11" t="str">
        <f>_xlfn.XLOOKUP(Table10[[#This Row],[Charity Association]],Table14[Charity Name],Table14[Billing Style],,,)</f>
        <v>Percentage</v>
      </c>
      <c r="U545" s="11">
        <v>337.2</v>
      </c>
      <c r="V545" s="15">
        <v>186</v>
      </c>
      <c r="W545" s="15">
        <v>96</v>
      </c>
      <c r="X545" s="11">
        <v>55.2</v>
      </c>
      <c r="Y545" s="69" t="s">
        <v>4035</v>
      </c>
      <c r="Z545">
        <v>6754</v>
      </c>
      <c r="AA545" s="3">
        <f>IF(Table10[[#This Row],[Location Name]]=E544,AA544,AA544+1)</f>
        <v>1324</v>
      </c>
      <c r="AB545" s="33">
        <f>Table10[[#This Row],[Date]]+25</f>
        <v>45425</v>
      </c>
    </row>
    <row r="546" spans="1:28" ht="14.25" x14ac:dyDescent="0.45">
      <c r="A546" s="3">
        <v>538</v>
      </c>
      <c r="B54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46" s="33">
        <v>45400</v>
      </c>
      <c r="E546" s="3" t="s">
        <v>101</v>
      </c>
      <c r="F546" s="3">
        <f>_xlfn.XLOOKUP(Table10[[#This Row],[Location Name]],IBTP_Locations[Location Name],IBTP_Locations[Payee Name],"",,)</f>
        <v>0</v>
      </c>
      <c r="G546" s="3" t="s">
        <v>23</v>
      </c>
      <c r="H546" s="3" t="str">
        <f>_xlfn.XLOOKUP(Table10[[#This Row],[Location Name]],IBTP_Locations[Location Name],IBTP_Locations[Sales Rep],,,)</f>
        <v>Sarcyk, Neil</v>
      </c>
      <c r="I546" s="3">
        <f>_xlfn.XLOOKUP(Table10[[#This Row],[Location Name]],IBTP_Locations[Location Name],IBTP_Locations[Marketing Rep],,,)</f>
        <v>0</v>
      </c>
      <c r="J546" s="11">
        <f>ROUNDDOWN(IF(Table10[[#This Row],[Marketing Rep]]=0,0,_xlfn.XLOOKUP(Table10[[#This Row],[Marketing Rep]],Table12[Name],Table12[Commission %]))*Table10[[#This Row],[Ticket Count]],2)</f>
        <v>0</v>
      </c>
      <c r="K546" s="3" t="s">
        <v>2524</v>
      </c>
      <c r="L546" s="3" t="str">
        <f>_xlfn.XLOOKUP(Table10[[#This Row],[Serial '#]],Table5[Serial '#],Table5[Supplier],,,)</f>
        <v>GameCo</v>
      </c>
      <c r="M546" s="3" t="s">
        <v>580</v>
      </c>
      <c r="N546" s="9">
        <v>6320</v>
      </c>
      <c r="O546" s="36">
        <v>1</v>
      </c>
      <c r="P546" s="11">
        <v>6320</v>
      </c>
      <c r="Q546" s="11">
        <v>4745</v>
      </c>
      <c r="R546" s="11">
        <v>1575</v>
      </c>
      <c r="S546" s="11">
        <v>379</v>
      </c>
      <c r="T546" s="11" t="str">
        <f>_xlfn.XLOOKUP(Table10[[#This Row],[Charity Association]],Table14[Charity Name],Table14[Billing Style],,,)</f>
        <v>Percentage</v>
      </c>
      <c r="U546" s="11">
        <v>433.2</v>
      </c>
      <c r="V546" s="15">
        <v>212</v>
      </c>
      <c r="W546" s="15">
        <v>158</v>
      </c>
      <c r="X546" s="11">
        <v>63.2</v>
      </c>
      <c r="Y546" s="69" t="s">
        <v>4035</v>
      </c>
      <c r="Z546">
        <v>6755</v>
      </c>
      <c r="AA546" s="3">
        <f>IF(Table10[[#This Row],[Location Name]]=E545,AA545,AA545+1)</f>
        <v>1324</v>
      </c>
      <c r="AB546" s="33">
        <f>Table10[[#This Row],[Date]]+25</f>
        <v>45425</v>
      </c>
    </row>
    <row r="547" spans="1:28" ht="14.25" x14ac:dyDescent="0.45">
      <c r="A547" s="3">
        <v>539</v>
      </c>
      <c r="B54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47" s="33">
        <v>45400</v>
      </c>
      <c r="E547" s="3" t="s">
        <v>101</v>
      </c>
      <c r="F547" s="3">
        <f>_xlfn.XLOOKUP(Table10[[#This Row],[Location Name]],IBTP_Locations[Location Name],IBTP_Locations[Payee Name],"",,)</f>
        <v>0</v>
      </c>
      <c r="G547" s="3" t="s">
        <v>23</v>
      </c>
      <c r="H547" s="3" t="str">
        <f>_xlfn.XLOOKUP(Table10[[#This Row],[Location Name]],IBTP_Locations[Location Name],IBTP_Locations[Sales Rep],,,)</f>
        <v>Sarcyk, Neil</v>
      </c>
      <c r="I547" s="3">
        <f>_xlfn.XLOOKUP(Table10[[#This Row],[Location Name]],IBTP_Locations[Location Name],IBTP_Locations[Marketing Rep],,,)</f>
        <v>0</v>
      </c>
      <c r="J547" s="11">
        <f>ROUNDDOWN(IF(Table10[[#This Row],[Marketing Rep]]=0,0,_xlfn.XLOOKUP(Table10[[#This Row],[Marketing Rep]],Table12[Name],Table12[Commission %]))*Table10[[#This Row],[Ticket Count]],2)</f>
        <v>0</v>
      </c>
      <c r="K547" s="3" t="s">
        <v>2817</v>
      </c>
      <c r="L547" s="3" t="str">
        <f>_xlfn.XLOOKUP(Table10[[#This Row],[Serial '#]],Table5[Serial '#],Table5[Supplier],,,)</f>
        <v>GameCo</v>
      </c>
      <c r="M547" s="3" t="s">
        <v>349</v>
      </c>
      <c r="N547" s="9">
        <v>5520</v>
      </c>
      <c r="O547" s="36">
        <v>1</v>
      </c>
      <c r="P547" s="11">
        <v>5520</v>
      </c>
      <c r="Q547" s="11">
        <v>4560</v>
      </c>
      <c r="R547" s="11">
        <v>960</v>
      </c>
      <c r="S547" s="11">
        <v>331</v>
      </c>
      <c r="T547" s="11" t="str">
        <f>_xlfn.XLOOKUP(Table10[[#This Row],[Charity Association]],Table14[Charity Name],Table14[Billing Style],,,)</f>
        <v>Percentage</v>
      </c>
      <c r="U547" s="11">
        <v>337.2</v>
      </c>
      <c r="V547" s="15">
        <v>186</v>
      </c>
      <c r="W547" s="15">
        <v>96</v>
      </c>
      <c r="X547" s="11">
        <v>55.2</v>
      </c>
      <c r="Y547" s="69" t="s">
        <v>4035</v>
      </c>
      <c r="Z547">
        <v>6756</v>
      </c>
      <c r="AA547" s="3">
        <f>IF(Table10[[#This Row],[Location Name]]=E546,AA546,AA546+1)</f>
        <v>1324</v>
      </c>
      <c r="AB547" s="33">
        <f>Table10[[#This Row],[Date]]+25</f>
        <v>45425</v>
      </c>
    </row>
    <row r="548" spans="1:28" ht="14.25" x14ac:dyDescent="0.45">
      <c r="A548" s="3">
        <v>540</v>
      </c>
      <c r="B54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48" s="33">
        <v>45400</v>
      </c>
      <c r="E548" s="3" t="s">
        <v>119</v>
      </c>
      <c r="F548" s="3">
        <f>_xlfn.XLOOKUP(Table10[[#This Row],[Location Name]],IBTP_Locations[Location Name],IBTP_Locations[Payee Name],"",,)</f>
        <v>0</v>
      </c>
      <c r="G548" s="3" t="s">
        <v>23</v>
      </c>
      <c r="H548" s="3" t="str">
        <f>_xlfn.XLOOKUP(Table10[[#This Row],[Location Name]],IBTP_Locations[Location Name],IBTP_Locations[Sales Rep],,,)</f>
        <v>Sarcyk, Neil</v>
      </c>
      <c r="I548" s="3" t="str">
        <f>_xlfn.XLOOKUP(Table10[[#This Row],[Location Name]],IBTP_Locations[Location Name],IBTP_Locations[Marketing Rep],,,)</f>
        <v>B and B Music</v>
      </c>
      <c r="J548" s="11">
        <f>ROUNDDOWN(IF(Table10[[#This Row],[Marketing Rep]]=0,0,_xlfn.XLOOKUP(Table10[[#This Row],[Marketing Rep]],Table12[Name],Table12[Commission %]))*Table10[[#This Row],[Ticket Count]],2)</f>
        <v>94.5</v>
      </c>
      <c r="K548" s="3">
        <v>130747</v>
      </c>
      <c r="L548" s="3" t="str">
        <f>_xlfn.XLOOKUP(Table10[[#This Row],[Serial '#]],Table5[Serial '#],Table5[Supplier],,,)</f>
        <v>Bingo Boss</v>
      </c>
      <c r="M548" s="3" t="s">
        <v>3754</v>
      </c>
      <c r="N548" s="9">
        <v>6300</v>
      </c>
      <c r="O548" s="36">
        <v>1</v>
      </c>
      <c r="P548" s="11">
        <v>6300</v>
      </c>
      <c r="Q548" s="11">
        <v>5305</v>
      </c>
      <c r="R548" s="11">
        <v>995</v>
      </c>
      <c r="S548" s="11">
        <v>378</v>
      </c>
      <c r="T548" s="11" t="str">
        <f>_xlfn.XLOOKUP(Table10[[#This Row],[Charity Association]],Table14[Charity Name],Table14[Billing Style],,,)</f>
        <v>Percentage</v>
      </c>
      <c r="U548" s="11">
        <v>415.23</v>
      </c>
      <c r="V548" s="15">
        <v>262.23</v>
      </c>
      <c r="W548" s="15">
        <v>90</v>
      </c>
      <c r="X548" s="11">
        <v>63</v>
      </c>
      <c r="Y548" s="69" t="s">
        <v>4035</v>
      </c>
      <c r="Z548">
        <v>6757</v>
      </c>
      <c r="AA548" s="3">
        <f>IF(Table10[[#This Row],[Location Name]]=E547,AA547,AA547+1)</f>
        <v>1325</v>
      </c>
      <c r="AB548" s="33">
        <f>Table10[[#This Row],[Date]]+25</f>
        <v>45425</v>
      </c>
    </row>
    <row r="549" spans="1:28" ht="14.25" x14ac:dyDescent="0.45">
      <c r="A549" s="3">
        <v>541</v>
      </c>
      <c r="B54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49" s="33">
        <v>45400</v>
      </c>
      <c r="E549" s="3" t="s">
        <v>300</v>
      </c>
      <c r="F549" s="3">
        <f>_xlfn.XLOOKUP(Table10[[#This Row],[Location Name]],IBTP_Locations[Location Name],IBTP_Locations[Payee Name],"",,)</f>
        <v>0</v>
      </c>
      <c r="G549" s="3" t="s">
        <v>23</v>
      </c>
      <c r="H549" s="3" t="str">
        <f>_xlfn.XLOOKUP(Table10[[#This Row],[Location Name]],IBTP_Locations[Location Name],IBTP_Locations[Sales Rep],,,)</f>
        <v>Sarcyk, Neil</v>
      </c>
      <c r="I549" s="3" t="str">
        <f>_xlfn.XLOOKUP(Table10[[#This Row],[Location Name]],IBTP_Locations[Location Name],IBTP_Locations[Marketing Rep],,,)</f>
        <v>M Comella Enterprises</v>
      </c>
      <c r="J549" s="11">
        <f>ROUNDDOWN(IF(Table10[[#This Row],[Marketing Rep]]=0,0,_xlfn.XLOOKUP(Table10[[#This Row],[Marketing Rep]],Table12[Name],Table12[Commission %]))*Table10[[#This Row],[Ticket Count]],2)</f>
        <v>76.5</v>
      </c>
      <c r="K549" s="3">
        <v>115912</v>
      </c>
      <c r="L549" s="3" t="str">
        <f>_xlfn.XLOOKUP(Table10[[#This Row],[Serial '#]],Table5[Serial '#],Table5[Supplier],,,)</f>
        <v>GameCo</v>
      </c>
      <c r="M549" s="3" t="s">
        <v>632</v>
      </c>
      <c r="N549" s="9">
        <v>5100</v>
      </c>
      <c r="O549" s="36">
        <v>2</v>
      </c>
      <c r="P549" s="11">
        <v>10200</v>
      </c>
      <c r="Q549" s="11">
        <v>8780</v>
      </c>
      <c r="R549" s="11">
        <v>1420</v>
      </c>
      <c r="S549" s="11">
        <v>612</v>
      </c>
      <c r="T549" s="11" t="str">
        <f>_xlfn.XLOOKUP(Table10[[#This Row],[Charity Association]],Table14[Charity Name],Table14[Billing Style],,,)</f>
        <v>Percentage</v>
      </c>
      <c r="U549" s="11">
        <v>499</v>
      </c>
      <c r="V549" s="15">
        <v>255</v>
      </c>
      <c r="W549" s="15">
        <v>142</v>
      </c>
      <c r="X549" s="11">
        <v>102</v>
      </c>
      <c r="Y549" s="69">
        <v>38804982</v>
      </c>
      <c r="Z549">
        <v>6759</v>
      </c>
      <c r="AA549" s="3">
        <f>IF(Table10[[#This Row],[Location Name]]=E548,AA548,AA548+1)</f>
        <v>1326</v>
      </c>
      <c r="AB549" s="33">
        <f>Table10[[#This Row],[Date]]+25</f>
        <v>45425</v>
      </c>
    </row>
    <row r="550" spans="1:28" ht="14.25" x14ac:dyDescent="0.45">
      <c r="A550" s="3">
        <v>542</v>
      </c>
      <c r="B55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50" s="33">
        <v>45400</v>
      </c>
      <c r="E550" s="3" t="s">
        <v>111</v>
      </c>
      <c r="F550" s="3">
        <f>_xlfn.XLOOKUP(Table10[[#This Row],[Location Name]],IBTP_Locations[Location Name],IBTP_Locations[Payee Name],"",,)</f>
        <v>0</v>
      </c>
      <c r="G550" s="3" t="s">
        <v>21</v>
      </c>
      <c r="H550" s="3" t="str">
        <f>_xlfn.XLOOKUP(Table10[[#This Row],[Location Name]],IBTP_Locations[Location Name],IBTP_Locations[Sales Rep],,,)</f>
        <v>Sarcyk, Neil</v>
      </c>
      <c r="I550" s="3" t="str">
        <f>_xlfn.XLOOKUP(Table10[[#This Row],[Location Name]],IBTP_Locations[Location Name],IBTP_Locations[Marketing Rep],,,)</f>
        <v>Combros</v>
      </c>
      <c r="J550" s="11">
        <f>ROUNDDOWN(IF(Table10[[#This Row],[Marketing Rep]]=0,0,_xlfn.XLOOKUP(Table10[[#This Row],[Marketing Rep]],Table12[Name],Table12[Commission %]))*Table10[[#This Row],[Ticket Count]],2)</f>
        <v>82.8</v>
      </c>
      <c r="K550" s="3" t="s">
        <v>2821</v>
      </c>
      <c r="L550" s="3" t="str">
        <f>_xlfn.XLOOKUP(Table10[[#This Row],[Serial '#]],Table5[Serial '#],Table5[Supplier],,,)</f>
        <v>GameCo</v>
      </c>
      <c r="M550" s="3" t="s">
        <v>349</v>
      </c>
      <c r="N550" s="9">
        <v>5520</v>
      </c>
      <c r="O550" s="36">
        <v>1</v>
      </c>
      <c r="P550" s="11">
        <v>5520</v>
      </c>
      <c r="Q550" s="11">
        <v>4560</v>
      </c>
      <c r="R550" s="11">
        <v>960</v>
      </c>
      <c r="S550" s="11">
        <v>331</v>
      </c>
      <c r="T550" s="11" t="str">
        <f>_xlfn.XLOOKUP(Table10[[#This Row],[Charity Association]],Table14[Charity Name],Table14[Billing Style],,,)</f>
        <v>Flat Per Ticket</v>
      </c>
      <c r="U550" s="11">
        <v>358.8</v>
      </c>
      <c r="V550" s="15">
        <v>186</v>
      </c>
      <c r="W550" s="15">
        <v>172.8</v>
      </c>
      <c r="X550" s="11"/>
      <c r="Y550" s="69">
        <v>2728</v>
      </c>
      <c r="Z550">
        <v>8442</v>
      </c>
      <c r="AA550" s="3">
        <f>IF(Table10[[#This Row],[Location Name]]=E549,AA549,AA549+1)</f>
        <v>1327</v>
      </c>
      <c r="AB550" s="33">
        <f>Table10[[#This Row],[Date]]+25</f>
        <v>45425</v>
      </c>
    </row>
    <row r="551" spans="1:28" ht="14.25" x14ac:dyDescent="0.45">
      <c r="A551" s="3">
        <v>543</v>
      </c>
      <c r="B55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51" s="33">
        <v>45401</v>
      </c>
      <c r="E551" s="3" t="s">
        <v>75</v>
      </c>
      <c r="F551" s="3">
        <f>_xlfn.XLOOKUP(Table10[[#This Row],[Location Name]],IBTP_Locations[Location Name],IBTP_Locations[Payee Name],"",,)</f>
        <v>0</v>
      </c>
      <c r="G551" s="3" t="s">
        <v>23</v>
      </c>
      <c r="H551" s="3" t="str">
        <f>_xlfn.XLOOKUP(Table10[[#This Row],[Location Name]],IBTP_Locations[Location Name],IBTP_Locations[Sales Rep],,,)</f>
        <v>Sarcyk, Neil</v>
      </c>
      <c r="I551" s="3" t="str">
        <f>_xlfn.XLOOKUP(Table10[[#This Row],[Location Name]],IBTP_Locations[Location Name],IBTP_Locations[Marketing Rep],,,)</f>
        <v>Combros</v>
      </c>
      <c r="J551" s="11">
        <f>ROUNDDOWN(IF(Table10[[#This Row],[Marketing Rep]]=0,0,_xlfn.XLOOKUP(Table10[[#This Row],[Marketing Rep]],Table12[Name],Table12[Commission %]))*Table10[[#This Row],[Ticket Count]],2)</f>
        <v>82.8</v>
      </c>
      <c r="K551" s="3" t="s">
        <v>2826</v>
      </c>
      <c r="L551" s="3" t="str">
        <f>_xlfn.XLOOKUP(Table10[[#This Row],[Serial '#]],Table5[Serial '#],Table5[Supplier],,,)</f>
        <v>GameCo</v>
      </c>
      <c r="M551" s="3" t="s">
        <v>349</v>
      </c>
      <c r="N551" s="9">
        <v>5520</v>
      </c>
      <c r="O551" s="36">
        <v>1</v>
      </c>
      <c r="P551" s="11">
        <v>5520</v>
      </c>
      <c r="Q551" s="11">
        <v>4560</v>
      </c>
      <c r="R551" s="11">
        <v>960</v>
      </c>
      <c r="S551" s="11">
        <v>331</v>
      </c>
      <c r="T551" s="11" t="str">
        <f>_xlfn.XLOOKUP(Table10[[#This Row],[Charity Association]],Table14[Charity Name],Table14[Billing Style],,,)</f>
        <v>Percentage</v>
      </c>
      <c r="U551" s="11">
        <v>337.2</v>
      </c>
      <c r="V551" s="15">
        <v>186</v>
      </c>
      <c r="W551" s="15">
        <v>96</v>
      </c>
      <c r="X551" s="11">
        <v>55.2</v>
      </c>
      <c r="Y551" s="69">
        <v>595</v>
      </c>
      <c r="Z551">
        <v>6760</v>
      </c>
      <c r="AA551" s="3">
        <f>IF(Table10[[#This Row],[Location Name]]=E550,AA550,AA550+1)</f>
        <v>1328</v>
      </c>
      <c r="AB551" s="33">
        <f>Table10[[#This Row],[Date]]+25</f>
        <v>45426</v>
      </c>
    </row>
    <row r="552" spans="1:28" ht="14.25" x14ac:dyDescent="0.45">
      <c r="A552" s="3">
        <v>544</v>
      </c>
      <c r="B55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52" s="33">
        <v>45401</v>
      </c>
      <c r="E552" s="3" t="s">
        <v>3696</v>
      </c>
      <c r="F552" s="3">
        <f>_xlfn.XLOOKUP(Table10[[#This Row],[Location Name]],IBTP_Locations[Location Name],IBTP_Locations[Payee Name],"",,)</f>
        <v>0</v>
      </c>
      <c r="G552" s="3" t="s">
        <v>23</v>
      </c>
      <c r="H552" s="3" t="str">
        <f>_xlfn.XLOOKUP(Table10[[#This Row],[Location Name]],IBTP_Locations[Location Name],IBTP_Locations[Sales Rep],,,)</f>
        <v>Sarcyk, Neil</v>
      </c>
      <c r="I552" s="3" t="str">
        <f>_xlfn.XLOOKUP(Table10[[#This Row],[Location Name]],IBTP_Locations[Location Name],IBTP_Locations[Marketing Rep],,,)</f>
        <v>Greg Brown</v>
      </c>
      <c r="J552" s="11">
        <f>ROUNDDOWN(IF(Table10[[#This Row],[Marketing Rep]]=0,0,_xlfn.XLOOKUP(Table10[[#This Row],[Marketing Rep]],Table12[Name],Table12[Commission %]))*Table10[[#This Row],[Ticket Count]],2)</f>
        <v>110.4</v>
      </c>
      <c r="K552" s="3" t="s">
        <v>2825</v>
      </c>
      <c r="L552" s="3" t="str">
        <f>_xlfn.XLOOKUP(Table10[[#This Row],[Serial '#]],Table5[Serial '#],Table5[Supplier],,,)</f>
        <v>GameCo</v>
      </c>
      <c r="M552" s="3" t="s">
        <v>349</v>
      </c>
      <c r="N552" s="9">
        <v>5520</v>
      </c>
      <c r="O552" s="36">
        <v>1</v>
      </c>
      <c r="P552" s="11">
        <v>5520</v>
      </c>
      <c r="Q552" s="11">
        <v>4560</v>
      </c>
      <c r="R552" s="11">
        <v>960</v>
      </c>
      <c r="S552" s="11">
        <v>331</v>
      </c>
      <c r="T552" s="11" t="str">
        <f>_xlfn.XLOOKUP(Table10[[#This Row],[Charity Association]],Table14[Charity Name],Table14[Billing Style],,,)</f>
        <v>Percentage</v>
      </c>
      <c r="U552" s="11">
        <v>337.2</v>
      </c>
      <c r="V552" s="15">
        <v>186</v>
      </c>
      <c r="W552" s="15">
        <v>96</v>
      </c>
      <c r="X552" s="11">
        <v>55.2</v>
      </c>
      <c r="Y552" s="69">
        <v>7822</v>
      </c>
      <c r="Z552">
        <v>6761</v>
      </c>
      <c r="AA552" s="3">
        <f>IF(Table10[[#This Row],[Location Name]]=E551,AA551,AA551+1)</f>
        <v>1329</v>
      </c>
      <c r="AB552" s="33">
        <f>Table10[[#This Row],[Date]]+25</f>
        <v>45426</v>
      </c>
    </row>
    <row r="553" spans="1:28" ht="14.25" x14ac:dyDescent="0.45">
      <c r="A553" s="3">
        <v>545</v>
      </c>
      <c r="B55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53" s="33">
        <v>45401</v>
      </c>
      <c r="E553" s="3" t="s">
        <v>3696</v>
      </c>
      <c r="F553" s="3">
        <f>_xlfn.XLOOKUP(Table10[[#This Row],[Location Name]],IBTP_Locations[Location Name],IBTP_Locations[Payee Name],"",,)</f>
        <v>0</v>
      </c>
      <c r="G553" s="3" t="s">
        <v>23</v>
      </c>
      <c r="H553" s="3" t="str">
        <f>_xlfn.XLOOKUP(Table10[[#This Row],[Location Name]],IBTP_Locations[Location Name],IBTP_Locations[Sales Rep],,,)</f>
        <v>Sarcyk, Neil</v>
      </c>
      <c r="I553" s="3" t="str">
        <f>_xlfn.XLOOKUP(Table10[[#This Row],[Location Name]],IBTP_Locations[Location Name],IBTP_Locations[Marketing Rep],,,)</f>
        <v>Greg Brown</v>
      </c>
      <c r="J553" s="11">
        <f>ROUNDDOWN(IF(Table10[[#This Row],[Marketing Rep]]=0,0,_xlfn.XLOOKUP(Table10[[#This Row],[Marketing Rep]],Table12[Name],Table12[Commission %]))*Table10[[#This Row],[Ticket Count]],2)</f>
        <v>92.4</v>
      </c>
      <c r="K553" s="3">
        <v>120833</v>
      </c>
      <c r="L553" s="3" t="str">
        <f>_xlfn.XLOOKUP(Table10[[#This Row],[Serial '#]],Table5[Serial '#],Table5[Supplier],,,)</f>
        <v>Bingo Boss</v>
      </c>
      <c r="M553" s="3" t="s">
        <v>370</v>
      </c>
      <c r="N553" s="9">
        <v>4620</v>
      </c>
      <c r="O553" s="36">
        <v>1</v>
      </c>
      <c r="P553" s="11">
        <v>4620</v>
      </c>
      <c r="Q553" s="11">
        <v>3720</v>
      </c>
      <c r="R553" s="11">
        <v>900</v>
      </c>
      <c r="S553" s="11">
        <v>277</v>
      </c>
      <c r="T553" s="11" t="str">
        <f>_xlfn.XLOOKUP(Table10[[#This Row],[Charity Association]],Table14[Charity Name],Table14[Billing Style],,,)</f>
        <v>Percentage</v>
      </c>
      <c r="U553" s="11">
        <v>331.23</v>
      </c>
      <c r="V553" s="15">
        <v>195.03</v>
      </c>
      <c r="W553" s="15">
        <v>90</v>
      </c>
      <c r="X553" s="11">
        <v>46.2</v>
      </c>
      <c r="Y553" s="69">
        <v>7822</v>
      </c>
      <c r="Z553">
        <v>6762</v>
      </c>
      <c r="AA553" s="3">
        <f>IF(Table10[[#This Row],[Location Name]]=E552,AA552,AA552+1)</f>
        <v>1329</v>
      </c>
      <c r="AB553" s="33">
        <f>Table10[[#This Row],[Date]]+25</f>
        <v>45426</v>
      </c>
    </row>
    <row r="554" spans="1:28" ht="14.25" x14ac:dyDescent="0.45">
      <c r="A554" s="3">
        <v>546</v>
      </c>
      <c r="B55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54" s="33">
        <v>45401</v>
      </c>
      <c r="E554" s="3" t="s">
        <v>91</v>
      </c>
      <c r="F554" s="3">
        <f>_xlfn.XLOOKUP(Table10[[#This Row],[Location Name]],IBTP_Locations[Location Name],IBTP_Locations[Payee Name],"",,)</f>
        <v>0</v>
      </c>
      <c r="G554" s="3" t="s">
        <v>23</v>
      </c>
      <c r="H554" s="3" t="str">
        <f>_xlfn.XLOOKUP(Table10[[#This Row],[Location Name]],IBTP_Locations[Location Name],IBTP_Locations[Sales Rep],,,)</f>
        <v>Sarcyk, Neil</v>
      </c>
      <c r="I554" s="3">
        <f>_xlfn.XLOOKUP(Table10[[#This Row],[Location Name]],IBTP_Locations[Location Name],IBTP_Locations[Marketing Rep],,,)</f>
        <v>0</v>
      </c>
      <c r="J554" s="11">
        <f>ROUNDDOWN(IF(Table10[[#This Row],[Marketing Rep]]=0,0,_xlfn.XLOOKUP(Table10[[#This Row],[Marketing Rep]],Table12[Name],Table12[Commission %]))*Table10[[#This Row],[Ticket Count]],2)</f>
        <v>0</v>
      </c>
      <c r="K554" s="3" t="s">
        <v>2595</v>
      </c>
      <c r="L554" s="3" t="str">
        <f>_xlfn.XLOOKUP(Table10[[#This Row],[Serial '#]],Table5[Serial '#],Table5[Supplier],,,)</f>
        <v>GameCo</v>
      </c>
      <c r="M554" s="3" t="s">
        <v>352</v>
      </c>
      <c r="N554" s="9">
        <v>3000</v>
      </c>
      <c r="O554" s="36">
        <v>1</v>
      </c>
      <c r="P554" s="11">
        <v>3000</v>
      </c>
      <c r="Q554" s="11">
        <v>2250</v>
      </c>
      <c r="R554" s="11">
        <v>750</v>
      </c>
      <c r="S554" s="11">
        <v>180</v>
      </c>
      <c r="T554" s="11" t="str">
        <f>_xlfn.XLOOKUP(Table10[[#This Row],[Charity Association]],Table14[Charity Name],Table14[Billing Style],,,)</f>
        <v>Percentage</v>
      </c>
      <c r="U554" s="11">
        <v>207</v>
      </c>
      <c r="V554" s="15">
        <v>102</v>
      </c>
      <c r="W554" s="15">
        <v>75</v>
      </c>
      <c r="X554" s="11">
        <v>30</v>
      </c>
      <c r="Y554" s="69">
        <v>38804983</v>
      </c>
      <c r="Z554">
        <v>6763</v>
      </c>
      <c r="AA554" s="3">
        <f>IF(Table10[[#This Row],[Location Name]]=E553,AA553,AA553+1)</f>
        <v>1330</v>
      </c>
      <c r="AB554" s="33">
        <f>Table10[[#This Row],[Date]]+25</f>
        <v>45426</v>
      </c>
    </row>
    <row r="555" spans="1:28" ht="14.25" x14ac:dyDescent="0.45">
      <c r="A555" s="3">
        <v>547</v>
      </c>
      <c r="B55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55" s="33">
        <v>45401</v>
      </c>
      <c r="E555" s="3" t="s">
        <v>145</v>
      </c>
      <c r="F555" s="3">
        <f>_xlfn.XLOOKUP(Table10[[#This Row],[Location Name]],IBTP_Locations[Location Name],IBTP_Locations[Payee Name],"",,)</f>
        <v>0</v>
      </c>
      <c r="G555" s="3" t="s">
        <v>26</v>
      </c>
      <c r="H555" s="3" t="str">
        <f>_xlfn.XLOOKUP(Table10[[#This Row],[Location Name]],IBTP_Locations[Location Name],IBTP_Locations[Sales Rep],,,)</f>
        <v>Sarcyk, Neil</v>
      </c>
      <c r="I555" s="3" t="str">
        <f>_xlfn.XLOOKUP(Table10[[#This Row],[Location Name]],IBTP_Locations[Location Name],IBTP_Locations[Marketing Rep],,,)</f>
        <v>Combros</v>
      </c>
      <c r="J555" s="11">
        <f>ROUNDDOWN(IF(Table10[[#This Row],[Marketing Rep]]=0,0,_xlfn.XLOOKUP(Table10[[#This Row],[Marketing Rep]],Table12[Name],Table12[Commission %]))*Table10[[#This Row],[Ticket Count]],2)</f>
        <v>82.8</v>
      </c>
      <c r="K555" s="3" t="s">
        <v>2827</v>
      </c>
      <c r="L555" s="3" t="str">
        <f>_xlfn.XLOOKUP(Table10[[#This Row],[Serial '#]],Table5[Serial '#],Table5[Supplier],,,)</f>
        <v>GameCo</v>
      </c>
      <c r="M555" s="3" t="s">
        <v>349</v>
      </c>
      <c r="N555" s="9">
        <v>5520</v>
      </c>
      <c r="O555" s="36">
        <v>1</v>
      </c>
      <c r="P555" s="11">
        <v>5520</v>
      </c>
      <c r="Q555" s="11">
        <v>4560</v>
      </c>
      <c r="R555" s="11">
        <v>960</v>
      </c>
      <c r="S555" s="11">
        <v>331</v>
      </c>
      <c r="T555" s="11" t="str">
        <f>_xlfn.XLOOKUP(Table10[[#This Row],[Charity Association]],Table14[Charity Name],Table14[Billing Style],,,)</f>
        <v>Flat Per Ticket</v>
      </c>
      <c r="U555" s="11">
        <v>358.8</v>
      </c>
      <c r="V555" s="15">
        <v>186</v>
      </c>
      <c r="W555" s="15">
        <v>172.8</v>
      </c>
      <c r="X555" s="11"/>
      <c r="Y555" s="69">
        <v>1229</v>
      </c>
      <c r="Z555">
        <v>7008</v>
      </c>
      <c r="AA555" s="3">
        <f>IF(Table10[[#This Row],[Location Name]]=E554,AA554,AA554+1)</f>
        <v>1331</v>
      </c>
      <c r="AB555" s="33">
        <f>Table10[[#This Row],[Date]]+25</f>
        <v>45426</v>
      </c>
    </row>
    <row r="556" spans="1:28" ht="14.25" x14ac:dyDescent="0.45">
      <c r="A556" s="3">
        <v>548</v>
      </c>
      <c r="B55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56" s="33">
        <v>45401</v>
      </c>
      <c r="E556" s="3" t="s">
        <v>203</v>
      </c>
      <c r="F556" s="3">
        <f>_xlfn.XLOOKUP(Table10[[#This Row],[Location Name]],IBTP_Locations[Location Name],IBTP_Locations[Payee Name],"",,)</f>
        <v>0</v>
      </c>
      <c r="G556" s="3" t="s">
        <v>27</v>
      </c>
      <c r="H556" s="3" t="str">
        <f>_xlfn.XLOOKUP(Table10[[#This Row],[Location Name]],IBTP_Locations[Location Name],IBTP_Locations[Sales Rep],,,)</f>
        <v>Sarcyk, Neil</v>
      </c>
      <c r="I556" s="3" t="str">
        <f>_xlfn.XLOOKUP(Table10[[#This Row],[Location Name]],IBTP_Locations[Location Name],IBTP_Locations[Marketing Rep],,,)</f>
        <v>Greg Brown</v>
      </c>
      <c r="J556" s="11">
        <f>ROUNDDOWN(IF(Table10[[#This Row],[Marketing Rep]]=0,0,_xlfn.XLOOKUP(Table10[[#This Row],[Marketing Rep]],Table12[Name],Table12[Commission %]))*Table10[[#This Row],[Ticket Count]],2)</f>
        <v>110.4</v>
      </c>
      <c r="K556" s="3" t="s">
        <v>2823</v>
      </c>
      <c r="L556" s="3" t="str">
        <f>_xlfn.XLOOKUP(Table10[[#This Row],[Serial '#]],Table5[Serial '#],Table5[Supplier],,,)</f>
        <v>GameCo</v>
      </c>
      <c r="M556" s="3" t="s">
        <v>349</v>
      </c>
      <c r="N556" s="9">
        <v>5520</v>
      </c>
      <c r="O556" s="36">
        <v>1</v>
      </c>
      <c r="P556" s="11">
        <v>5520</v>
      </c>
      <c r="Q556" s="11">
        <v>4560</v>
      </c>
      <c r="R556" s="11">
        <v>960</v>
      </c>
      <c r="S556" s="11">
        <v>331</v>
      </c>
      <c r="T556" s="11" t="str">
        <f>_xlfn.XLOOKUP(Table10[[#This Row],[Charity Association]],Table14[Charity Name],Table14[Billing Style],,,)</f>
        <v>Flat Per Ticket</v>
      </c>
      <c r="U556" s="11">
        <v>358.8</v>
      </c>
      <c r="V556" s="15">
        <v>186</v>
      </c>
      <c r="W556" s="15">
        <v>172.8</v>
      </c>
      <c r="X556" s="11"/>
      <c r="Y556" s="69">
        <v>2654</v>
      </c>
      <c r="Z556">
        <v>10095</v>
      </c>
      <c r="AA556" s="3">
        <f>IF(Table10[[#This Row],[Location Name]]=E555,AA555,AA555+1)</f>
        <v>1332</v>
      </c>
      <c r="AB556" s="33">
        <f>Table10[[#This Row],[Date]]+25</f>
        <v>45426</v>
      </c>
    </row>
    <row r="557" spans="1:28" ht="14.25" x14ac:dyDescent="0.45">
      <c r="A557" s="3">
        <v>549</v>
      </c>
      <c r="B55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57" s="33">
        <v>45401</v>
      </c>
      <c r="E557" s="3" t="s">
        <v>203</v>
      </c>
      <c r="F557" s="3">
        <f>_xlfn.XLOOKUP(Table10[[#This Row],[Location Name]],IBTP_Locations[Location Name],IBTP_Locations[Payee Name],"",,)</f>
        <v>0</v>
      </c>
      <c r="G557" s="3" t="s">
        <v>27</v>
      </c>
      <c r="H557" s="3" t="str">
        <f>_xlfn.XLOOKUP(Table10[[#This Row],[Location Name]],IBTP_Locations[Location Name],IBTP_Locations[Sales Rep],,,)</f>
        <v>Sarcyk, Neil</v>
      </c>
      <c r="I557" s="3" t="str">
        <f>_xlfn.XLOOKUP(Table10[[#This Row],[Location Name]],IBTP_Locations[Location Name],IBTP_Locations[Marketing Rep],,,)</f>
        <v>Greg Brown</v>
      </c>
      <c r="J557" s="11">
        <f>ROUNDDOWN(IF(Table10[[#This Row],[Marketing Rep]]=0,0,_xlfn.XLOOKUP(Table10[[#This Row],[Marketing Rep]],Table12[Name],Table12[Commission %]))*Table10[[#This Row],[Ticket Count]],2)</f>
        <v>110.4</v>
      </c>
      <c r="K557" s="3" t="s">
        <v>2824</v>
      </c>
      <c r="L557" s="3" t="str">
        <f>_xlfn.XLOOKUP(Table10[[#This Row],[Serial '#]],Table5[Serial '#],Table5[Supplier],,,)</f>
        <v>GameCo</v>
      </c>
      <c r="M557" s="3" t="s">
        <v>349</v>
      </c>
      <c r="N557" s="9">
        <v>5520</v>
      </c>
      <c r="O557" s="36">
        <v>1</v>
      </c>
      <c r="P557" s="11">
        <v>5520</v>
      </c>
      <c r="Q557" s="11">
        <v>4560</v>
      </c>
      <c r="R557" s="11">
        <v>960</v>
      </c>
      <c r="S557" s="11">
        <v>331</v>
      </c>
      <c r="T557" s="11" t="str">
        <f>_xlfn.XLOOKUP(Table10[[#This Row],[Charity Association]],Table14[Charity Name],Table14[Billing Style],,,)</f>
        <v>Flat Per Ticket</v>
      </c>
      <c r="U557" s="11">
        <v>358.8</v>
      </c>
      <c r="V557" s="15">
        <v>186</v>
      </c>
      <c r="W557" s="15">
        <v>172.8</v>
      </c>
      <c r="X557" s="11"/>
      <c r="Y557" s="69">
        <v>2654</v>
      </c>
      <c r="Z557">
        <v>10096</v>
      </c>
      <c r="AA557" s="3">
        <f>IF(Table10[[#This Row],[Location Name]]=E556,AA556,AA556+1)</f>
        <v>1332</v>
      </c>
      <c r="AB557" s="33">
        <f>Table10[[#This Row],[Date]]+25</f>
        <v>45426</v>
      </c>
    </row>
    <row r="558" spans="1:28" ht="14.25" x14ac:dyDescent="0.45">
      <c r="A558" s="3">
        <v>550</v>
      </c>
      <c r="B55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58" s="33">
        <v>45401</v>
      </c>
      <c r="E558" s="3" t="s">
        <v>117</v>
      </c>
      <c r="F558" s="3">
        <f>_xlfn.XLOOKUP(Table10[[#This Row],[Location Name]],IBTP_Locations[Location Name],IBTP_Locations[Payee Name],"",,)</f>
        <v>0</v>
      </c>
      <c r="G558" s="3" t="s">
        <v>27</v>
      </c>
      <c r="H558" s="3" t="str">
        <f>_xlfn.XLOOKUP(Table10[[#This Row],[Location Name]],IBTP_Locations[Location Name],IBTP_Locations[Sales Rep],,,)</f>
        <v>Sarcyk, Neil</v>
      </c>
      <c r="I558" s="3" t="str">
        <f>_xlfn.XLOOKUP(Table10[[#This Row],[Location Name]],IBTP_Locations[Location Name],IBTP_Locations[Marketing Rep],,,)</f>
        <v>Combros (GCFF)</v>
      </c>
      <c r="J558" s="11">
        <f>ROUNDDOWN(IF(Table10[[#This Row],[Marketing Rep]]=0,0,_xlfn.XLOOKUP(Table10[[#This Row],[Marketing Rep]],Table12[Name],Table12[Commission %]))*Table10[[#This Row],[Ticket Count]],2)</f>
        <v>60</v>
      </c>
      <c r="K558" s="3" t="s">
        <v>2596</v>
      </c>
      <c r="L558" s="3" t="str">
        <f>_xlfn.XLOOKUP(Table10[[#This Row],[Serial '#]],Table5[Serial '#],Table5[Supplier],,,)</f>
        <v>GameCo</v>
      </c>
      <c r="M558" s="3" t="s">
        <v>352</v>
      </c>
      <c r="N558" s="9">
        <v>3000</v>
      </c>
      <c r="O558" s="36">
        <v>1</v>
      </c>
      <c r="P558" s="11">
        <v>3000</v>
      </c>
      <c r="Q558" s="11">
        <v>2250</v>
      </c>
      <c r="R558" s="11">
        <v>750</v>
      </c>
      <c r="S558" s="11">
        <v>180</v>
      </c>
      <c r="T558" s="11" t="str">
        <f>_xlfn.XLOOKUP(Table10[[#This Row],[Charity Association]],Table14[Charity Name],Table14[Billing Style],,,)</f>
        <v>Flat Per Ticket</v>
      </c>
      <c r="U558" s="11">
        <v>195</v>
      </c>
      <c r="V558" s="15">
        <v>102</v>
      </c>
      <c r="W558" s="15">
        <v>93</v>
      </c>
      <c r="X558" s="11"/>
      <c r="Y558" s="69">
        <v>275</v>
      </c>
      <c r="Z558">
        <v>10099</v>
      </c>
      <c r="AA558" s="3">
        <f>IF(Table10[[#This Row],[Location Name]]=E557,AA557,AA557+1)</f>
        <v>1333</v>
      </c>
      <c r="AB558" s="33">
        <f>Table10[[#This Row],[Date]]+25</f>
        <v>45426</v>
      </c>
    </row>
    <row r="559" spans="1:28" ht="14.25" x14ac:dyDescent="0.45">
      <c r="A559" s="3">
        <v>551</v>
      </c>
      <c r="B55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59" s="33">
        <v>45401</v>
      </c>
      <c r="E559" s="3" t="s">
        <v>117</v>
      </c>
      <c r="F559" s="3">
        <f>_xlfn.XLOOKUP(Table10[[#This Row],[Location Name]],IBTP_Locations[Location Name],IBTP_Locations[Payee Name],"",,)</f>
        <v>0</v>
      </c>
      <c r="G559" s="3" t="s">
        <v>27</v>
      </c>
      <c r="H559" s="3" t="str">
        <f>_xlfn.XLOOKUP(Table10[[#This Row],[Location Name]],IBTP_Locations[Location Name],IBTP_Locations[Sales Rep],,,)</f>
        <v>Sarcyk, Neil</v>
      </c>
      <c r="I559" s="3" t="str">
        <f>_xlfn.XLOOKUP(Table10[[#This Row],[Location Name]],IBTP_Locations[Location Name],IBTP_Locations[Marketing Rep],,,)</f>
        <v>Combros (GCFF)</v>
      </c>
      <c r="J559" s="11">
        <f>ROUNDDOWN(IF(Table10[[#This Row],[Marketing Rep]]=0,0,_xlfn.XLOOKUP(Table10[[#This Row],[Marketing Rep]],Table12[Name],Table12[Commission %]))*Table10[[#This Row],[Ticket Count]],2)</f>
        <v>110.4</v>
      </c>
      <c r="K559" s="3" t="s">
        <v>2822</v>
      </c>
      <c r="L559" s="3" t="str">
        <f>_xlfn.XLOOKUP(Table10[[#This Row],[Serial '#]],Table5[Serial '#],Table5[Supplier],,,)</f>
        <v>GameCo</v>
      </c>
      <c r="M559" s="3" t="s">
        <v>349</v>
      </c>
      <c r="N559" s="9">
        <v>5520</v>
      </c>
      <c r="O559" s="36">
        <v>1</v>
      </c>
      <c r="P559" s="11">
        <v>5520</v>
      </c>
      <c r="Q559" s="11">
        <v>4560</v>
      </c>
      <c r="R559" s="11">
        <v>960</v>
      </c>
      <c r="S559" s="11">
        <v>331</v>
      </c>
      <c r="T559" s="11" t="str">
        <f>_xlfn.XLOOKUP(Table10[[#This Row],[Charity Association]],Table14[Charity Name],Table14[Billing Style],,,)</f>
        <v>Flat Per Ticket</v>
      </c>
      <c r="U559" s="11">
        <v>358.8</v>
      </c>
      <c r="V559" s="15">
        <v>186</v>
      </c>
      <c r="W559" s="15">
        <v>172.8</v>
      </c>
      <c r="X559" s="11"/>
      <c r="Y559" s="69">
        <v>275</v>
      </c>
      <c r="Z559">
        <v>10100</v>
      </c>
      <c r="AA559" s="3">
        <f>IF(Table10[[#This Row],[Location Name]]=E558,AA558,AA558+1)</f>
        <v>1333</v>
      </c>
      <c r="AB559" s="33">
        <f>Table10[[#This Row],[Date]]+25</f>
        <v>45426</v>
      </c>
    </row>
    <row r="560" spans="1:28" ht="14.25" x14ac:dyDescent="0.45">
      <c r="A560" s="3">
        <v>552</v>
      </c>
      <c r="B56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60" s="33">
        <v>45402</v>
      </c>
      <c r="E560" s="3" t="s">
        <v>159</v>
      </c>
      <c r="F560" s="3">
        <f>_xlfn.XLOOKUP(Table10[[#This Row],[Location Name]],IBTP_Locations[Location Name],IBTP_Locations[Payee Name],"",,)</f>
        <v>0</v>
      </c>
      <c r="G560" s="3" t="s">
        <v>27</v>
      </c>
      <c r="H560" s="3" t="str">
        <f>_xlfn.XLOOKUP(Table10[[#This Row],[Location Name]],IBTP_Locations[Location Name],IBTP_Locations[Sales Rep],,,)</f>
        <v>Sarcyk, Neil</v>
      </c>
      <c r="I560" s="3" t="str">
        <f>_xlfn.XLOOKUP(Table10[[#This Row],[Location Name]],IBTP_Locations[Location Name],IBTP_Locations[Marketing Rep],,,)</f>
        <v>Combros (GCFF)</v>
      </c>
      <c r="J560" s="11">
        <f>ROUNDDOWN(IF(Table10[[#This Row],[Marketing Rep]]=0,0,_xlfn.XLOOKUP(Table10[[#This Row],[Marketing Rep]],Table12[Name],Table12[Commission %]))*Table10[[#This Row],[Ticket Count]],2)</f>
        <v>109.2</v>
      </c>
      <c r="K560" s="3" t="s">
        <v>1758</v>
      </c>
      <c r="L560" s="3" t="str">
        <f>_xlfn.XLOOKUP(Table10[[#This Row],[Serial '#]],Table5[Serial '#],Table5[Supplier],,,)</f>
        <v>Bingo Boss</v>
      </c>
      <c r="M560" s="3" t="s">
        <v>371</v>
      </c>
      <c r="N560" s="9">
        <v>5460</v>
      </c>
      <c r="O560" s="36">
        <v>1</v>
      </c>
      <c r="P560" s="11">
        <v>5460</v>
      </c>
      <c r="Q560" s="11">
        <v>4500</v>
      </c>
      <c r="R560" s="11">
        <v>960</v>
      </c>
      <c r="S560" s="11">
        <v>327</v>
      </c>
      <c r="T560" s="11" t="str">
        <f>_xlfn.XLOOKUP(Table10[[#This Row],[Charity Association]],Table14[Charity Name],Table14[Billing Style],,,)</f>
        <v>Flat Per Ticket</v>
      </c>
      <c r="U560" s="11">
        <v>436.8</v>
      </c>
      <c r="V560" s="15">
        <v>281.19</v>
      </c>
      <c r="W560" s="15">
        <v>155.61000000000001</v>
      </c>
      <c r="X560" s="11"/>
      <c r="Y560" s="69">
        <v>1049</v>
      </c>
      <c r="Z560">
        <v>10097</v>
      </c>
      <c r="AA560" s="3">
        <f>IF(Table10[[#This Row],[Location Name]]=E559,AA559,AA559+1)</f>
        <v>1334</v>
      </c>
      <c r="AB560" s="33">
        <f>Table10[[#This Row],[Date]]+25</f>
        <v>45427</v>
      </c>
    </row>
    <row r="561" spans="1:28" ht="14.25" x14ac:dyDescent="0.45">
      <c r="A561" s="3">
        <v>553</v>
      </c>
      <c r="B56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61" s="33">
        <v>45402</v>
      </c>
      <c r="E561" s="3" t="s">
        <v>159</v>
      </c>
      <c r="F561" s="3">
        <f>_xlfn.XLOOKUP(Table10[[#This Row],[Location Name]],IBTP_Locations[Location Name],IBTP_Locations[Payee Name],"",,)</f>
        <v>0</v>
      </c>
      <c r="G561" s="3" t="s">
        <v>27</v>
      </c>
      <c r="H561" s="3" t="str">
        <f>_xlfn.XLOOKUP(Table10[[#This Row],[Location Name]],IBTP_Locations[Location Name],IBTP_Locations[Sales Rep],,,)</f>
        <v>Sarcyk, Neil</v>
      </c>
      <c r="I561" s="3" t="str">
        <f>_xlfn.XLOOKUP(Table10[[#This Row],[Location Name]],IBTP_Locations[Location Name],IBTP_Locations[Marketing Rep],,,)</f>
        <v>Combros (GCFF)</v>
      </c>
      <c r="J561" s="11">
        <f>ROUNDDOWN(IF(Table10[[#This Row],[Marketing Rep]]=0,0,_xlfn.XLOOKUP(Table10[[#This Row],[Marketing Rep]],Table12[Name],Table12[Commission %]))*Table10[[#This Row],[Ticket Count]],2)</f>
        <v>92.4</v>
      </c>
      <c r="K561" s="3">
        <v>120842</v>
      </c>
      <c r="L561" s="3" t="str">
        <f>_xlfn.XLOOKUP(Table10[[#This Row],[Serial '#]],Table5[Serial '#],Table5[Supplier],,,)</f>
        <v>Bingo Boss</v>
      </c>
      <c r="M561" s="3" t="s">
        <v>370</v>
      </c>
      <c r="N561" s="9">
        <v>4620</v>
      </c>
      <c r="O561" s="36">
        <v>1</v>
      </c>
      <c r="P561" s="11">
        <v>4620</v>
      </c>
      <c r="Q561" s="11">
        <v>3660</v>
      </c>
      <c r="R561" s="11">
        <v>960</v>
      </c>
      <c r="S561" s="11">
        <v>277</v>
      </c>
      <c r="T561" s="11" t="str">
        <f>_xlfn.XLOOKUP(Table10[[#This Row],[Charity Association]],Table14[Charity Name],Table14[Billing Style],,,)</f>
        <v>Flat Per Ticket</v>
      </c>
      <c r="U561" s="11">
        <v>369.6</v>
      </c>
      <c r="V561" s="15">
        <v>195.03</v>
      </c>
      <c r="W561" s="15">
        <v>174.57</v>
      </c>
      <c r="X561" s="11"/>
      <c r="Y561" s="69">
        <v>1049</v>
      </c>
      <c r="Z561">
        <v>10098</v>
      </c>
      <c r="AA561" s="3">
        <f>IF(Table10[[#This Row],[Location Name]]=E560,AA560,AA560+1)</f>
        <v>1334</v>
      </c>
      <c r="AB561" s="33">
        <f>Table10[[#This Row],[Date]]+25</f>
        <v>45427</v>
      </c>
    </row>
    <row r="562" spans="1:28" ht="14.25" x14ac:dyDescent="0.45">
      <c r="A562" s="3">
        <v>554</v>
      </c>
      <c r="B56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62" s="33">
        <v>45403</v>
      </c>
      <c r="E562" s="3" t="s">
        <v>149</v>
      </c>
      <c r="F562" s="3">
        <f>_xlfn.XLOOKUP(Table10[[#This Row],[Location Name]],IBTP_Locations[Location Name],IBTP_Locations[Payee Name],"",,)</f>
        <v>0</v>
      </c>
      <c r="G562" s="3" t="s">
        <v>23</v>
      </c>
      <c r="H562" s="3" t="str">
        <f>_xlfn.XLOOKUP(Table10[[#This Row],[Location Name]],IBTP_Locations[Location Name],IBTP_Locations[Sales Rep],,,)</f>
        <v>Reese, Aaron J</v>
      </c>
      <c r="I562" s="3">
        <f>_xlfn.XLOOKUP(Table10[[#This Row],[Location Name]],IBTP_Locations[Location Name],IBTP_Locations[Marketing Rep],,,)</f>
        <v>0</v>
      </c>
      <c r="J562" s="11">
        <f>ROUNDDOWN(IF(Table10[[#This Row],[Marketing Rep]]=0,0,_xlfn.XLOOKUP(Table10[[#This Row],[Marketing Rep]],Table12[Name],Table12[Commission %]))*Table10[[#This Row],[Ticket Count]],2)</f>
        <v>0</v>
      </c>
      <c r="K562" s="3" t="s">
        <v>2828</v>
      </c>
      <c r="L562" s="3" t="str">
        <f>_xlfn.XLOOKUP(Table10[[#This Row],[Serial '#]],Table5[Serial '#],Table5[Supplier],,,)</f>
        <v>GameCo</v>
      </c>
      <c r="M562" s="3" t="s">
        <v>349</v>
      </c>
      <c r="N562" s="9">
        <v>5520</v>
      </c>
      <c r="O562" s="36">
        <v>1</v>
      </c>
      <c r="P562" s="11">
        <v>5520</v>
      </c>
      <c r="Q562" s="11">
        <v>4560</v>
      </c>
      <c r="R562" s="11">
        <v>960</v>
      </c>
      <c r="S562" s="11">
        <v>331</v>
      </c>
      <c r="T562" s="11" t="str">
        <f>_xlfn.XLOOKUP(Table10[[#This Row],[Charity Association]],Table14[Charity Name],Table14[Billing Style],,,)</f>
        <v>Percentage</v>
      </c>
      <c r="U562" s="11">
        <v>337.2</v>
      </c>
      <c r="V562" s="15">
        <v>186</v>
      </c>
      <c r="W562" s="15">
        <v>96</v>
      </c>
      <c r="X562" s="11">
        <v>55.2</v>
      </c>
      <c r="Y562" s="69">
        <v>3760</v>
      </c>
      <c r="Z562">
        <v>6765</v>
      </c>
      <c r="AA562" s="3">
        <f>IF(Table10[[#This Row],[Location Name]]=E561,AA561,AA561+1)</f>
        <v>1335</v>
      </c>
      <c r="AB562" s="33">
        <f>Table10[[#This Row],[Date]]+25</f>
        <v>45428</v>
      </c>
    </row>
    <row r="563" spans="1:28" ht="14.25" x14ac:dyDescent="0.45">
      <c r="A563" s="3">
        <v>555</v>
      </c>
      <c r="B56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63" s="33">
        <v>45403</v>
      </c>
      <c r="E563" s="3" t="s">
        <v>149</v>
      </c>
      <c r="F563" s="3">
        <f>_xlfn.XLOOKUP(Table10[[#This Row],[Location Name]],IBTP_Locations[Location Name],IBTP_Locations[Payee Name],"",,)</f>
        <v>0</v>
      </c>
      <c r="G563" s="3" t="s">
        <v>23</v>
      </c>
      <c r="H563" s="3" t="str">
        <f>_xlfn.XLOOKUP(Table10[[#This Row],[Location Name]],IBTP_Locations[Location Name],IBTP_Locations[Sales Rep],,,)</f>
        <v>Reese, Aaron J</v>
      </c>
      <c r="I563" s="3">
        <f>_xlfn.XLOOKUP(Table10[[#This Row],[Location Name]],IBTP_Locations[Location Name],IBTP_Locations[Marketing Rep],,,)</f>
        <v>0</v>
      </c>
      <c r="J563" s="11">
        <f>ROUNDDOWN(IF(Table10[[#This Row],[Marketing Rep]]=0,0,_xlfn.XLOOKUP(Table10[[#This Row],[Marketing Rep]],Table12[Name],Table12[Commission %]))*Table10[[#This Row],[Ticket Count]],2)</f>
        <v>0</v>
      </c>
      <c r="K563" s="3">
        <v>100044</v>
      </c>
      <c r="L563" s="3" t="str">
        <f>_xlfn.XLOOKUP(Table10[[#This Row],[Serial '#]],Table5[Serial '#],Table5[Supplier],,,)</f>
        <v>Bingo Boss</v>
      </c>
      <c r="M563" s="3" t="s">
        <v>3755</v>
      </c>
      <c r="N563" s="9">
        <v>5628</v>
      </c>
      <c r="O563" s="36">
        <v>1</v>
      </c>
      <c r="P563" s="11">
        <v>5628</v>
      </c>
      <c r="Q563" s="11">
        <v>4528</v>
      </c>
      <c r="R563" s="11">
        <v>1100</v>
      </c>
      <c r="S563" s="11">
        <v>337</v>
      </c>
      <c r="T563" s="11" t="str">
        <f>_xlfn.XLOOKUP(Table10[[#This Row],[Charity Association]],Table14[Charity Name],Table14[Billing Style],,,)</f>
        <v>Percentage</v>
      </c>
      <c r="U563" s="11">
        <v>412.04</v>
      </c>
      <c r="V563" s="15">
        <v>245.76</v>
      </c>
      <c r="W563" s="15">
        <v>110</v>
      </c>
      <c r="X563" s="11">
        <v>56.28</v>
      </c>
      <c r="Y563" s="69">
        <v>3760</v>
      </c>
      <c r="Z563">
        <v>6766</v>
      </c>
      <c r="AA563" s="3">
        <f>IF(Table10[[#This Row],[Location Name]]=E562,AA562,AA562+1)</f>
        <v>1335</v>
      </c>
      <c r="AB563" s="33">
        <f>Table10[[#This Row],[Date]]+25</f>
        <v>45428</v>
      </c>
    </row>
    <row r="564" spans="1:28" ht="14.25" x14ac:dyDescent="0.45">
      <c r="A564" s="3">
        <v>556</v>
      </c>
      <c r="B56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64" s="33">
        <v>45403</v>
      </c>
      <c r="E564" s="3" t="s">
        <v>151</v>
      </c>
      <c r="F564" s="3">
        <f>_xlfn.XLOOKUP(Table10[[#This Row],[Location Name]],IBTP_Locations[Location Name],IBTP_Locations[Payee Name],"",,)</f>
        <v>0</v>
      </c>
      <c r="G564" s="3" t="s">
        <v>23</v>
      </c>
      <c r="H564" s="3" t="str">
        <f>_xlfn.XLOOKUP(Table10[[#This Row],[Location Name]],IBTP_Locations[Location Name],IBTP_Locations[Sales Rep],,,)</f>
        <v>Reese, Aaron J</v>
      </c>
      <c r="I564" s="3">
        <f>_xlfn.XLOOKUP(Table10[[#This Row],[Location Name]],IBTP_Locations[Location Name],IBTP_Locations[Marketing Rep],,,)</f>
        <v>0</v>
      </c>
      <c r="J564" s="11">
        <f>ROUNDDOWN(IF(Table10[[#This Row],[Marketing Rep]]=0,0,_xlfn.XLOOKUP(Table10[[#This Row],[Marketing Rep]],Table12[Name],Table12[Commission %]))*Table10[[#This Row],[Ticket Count]],2)</f>
        <v>0</v>
      </c>
      <c r="K564" s="3" t="s">
        <v>2779</v>
      </c>
      <c r="L564" s="3" t="str">
        <f>_xlfn.XLOOKUP(Table10[[#This Row],[Serial '#]],Table5[Serial '#],Table5[Supplier],,,)</f>
        <v>GameCo</v>
      </c>
      <c r="M564" s="3" t="s">
        <v>610</v>
      </c>
      <c r="N564" s="9">
        <v>6640</v>
      </c>
      <c r="O564" s="36">
        <v>1</v>
      </c>
      <c r="P564" s="11">
        <v>6640</v>
      </c>
      <c r="Q564" s="11">
        <v>5161</v>
      </c>
      <c r="R564" s="11">
        <v>1479</v>
      </c>
      <c r="S564" s="11">
        <v>379</v>
      </c>
      <c r="T564" s="11" t="str">
        <f>_xlfn.XLOOKUP(Table10[[#This Row],[Charity Association]],Table14[Charity Name],Table14[Billing Style],,,)</f>
        <v>Percentage</v>
      </c>
      <c r="U564" s="11">
        <v>436.4</v>
      </c>
      <c r="V564" s="15">
        <v>222</v>
      </c>
      <c r="W564" s="15">
        <v>148</v>
      </c>
      <c r="X564" s="11">
        <v>66.400000000000006</v>
      </c>
      <c r="Y564" s="69">
        <v>5169</v>
      </c>
      <c r="Z564">
        <v>6767</v>
      </c>
      <c r="AA564" s="3">
        <f>IF(Table10[[#This Row],[Location Name]]=E563,AA563,AA563+1)</f>
        <v>1336</v>
      </c>
      <c r="AB564" s="33">
        <f>Table10[[#This Row],[Date]]+25</f>
        <v>45428</v>
      </c>
    </row>
    <row r="565" spans="1:28" ht="14.25" x14ac:dyDescent="0.45">
      <c r="A565" s="3">
        <v>557</v>
      </c>
      <c r="B56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65" s="33">
        <v>45403</v>
      </c>
      <c r="E565" s="3" t="s">
        <v>151</v>
      </c>
      <c r="F565" s="3">
        <f>_xlfn.XLOOKUP(Table10[[#This Row],[Location Name]],IBTP_Locations[Location Name],IBTP_Locations[Payee Name],"",,)</f>
        <v>0</v>
      </c>
      <c r="G565" s="3" t="s">
        <v>23</v>
      </c>
      <c r="H565" s="3" t="str">
        <f>_xlfn.XLOOKUP(Table10[[#This Row],[Location Name]],IBTP_Locations[Location Name],IBTP_Locations[Sales Rep],,,)</f>
        <v>Reese, Aaron J</v>
      </c>
      <c r="I565" s="3">
        <f>_xlfn.XLOOKUP(Table10[[#This Row],[Location Name]],IBTP_Locations[Location Name],IBTP_Locations[Marketing Rep],,,)</f>
        <v>0</v>
      </c>
      <c r="J565" s="11">
        <f>ROUNDDOWN(IF(Table10[[#This Row],[Marketing Rep]]=0,0,_xlfn.XLOOKUP(Table10[[#This Row],[Marketing Rep]],Table12[Name],Table12[Commission %]))*Table10[[#This Row],[Ticket Count]],2)</f>
        <v>0</v>
      </c>
      <c r="K565" s="3" t="s">
        <v>2597</v>
      </c>
      <c r="L565" s="3" t="str">
        <f>_xlfn.XLOOKUP(Table10[[#This Row],[Serial '#]],Table5[Serial '#],Table5[Supplier],,,)</f>
        <v>GameCo</v>
      </c>
      <c r="M565" s="3" t="s">
        <v>352</v>
      </c>
      <c r="N565" s="9">
        <v>3000</v>
      </c>
      <c r="O565" s="36">
        <v>1</v>
      </c>
      <c r="P565" s="11">
        <v>3000</v>
      </c>
      <c r="Q565" s="11">
        <v>2250</v>
      </c>
      <c r="R565" s="11">
        <v>750</v>
      </c>
      <c r="S565" s="11">
        <v>180</v>
      </c>
      <c r="T565" s="11" t="str">
        <f>_xlfn.XLOOKUP(Table10[[#This Row],[Charity Association]],Table14[Charity Name],Table14[Billing Style],,,)</f>
        <v>Percentage</v>
      </c>
      <c r="U565" s="11">
        <v>207</v>
      </c>
      <c r="V565" s="15">
        <v>102</v>
      </c>
      <c r="W565" s="15">
        <v>75</v>
      </c>
      <c r="X565" s="11">
        <v>30</v>
      </c>
      <c r="Y565" s="69">
        <v>5169</v>
      </c>
      <c r="Z565">
        <v>6768</v>
      </c>
      <c r="AA565" s="3">
        <f>IF(Table10[[#This Row],[Location Name]]=E564,AA564,AA564+1)</f>
        <v>1336</v>
      </c>
      <c r="AB565" s="33">
        <f>Table10[[#This Row],[Date]]+25</f>
        <v>45428</v>
      </c>
    </row>
    <row r="566" spans="1:28" ht="14.25" x14ac:dyDescent="0.45">
      <c r="A566" s="3">
        <v>558</v>
      </c>
      <c r="B56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66" s="33">
        <v>45404</v>
      </c>
      <c r="E566" s="3" t="s">
        <v>217</v>
      </c>
      <c r="F566" s="3">
        <f>_xlfn.XLOOKUP(Table10[[#This Row],[Location Name]],IBTP_Locations[Location Name],IBTP_Locations[Payee Name],"",,)</f>
        <v>0</v>
      </c>
      <c r="G566" s="3" t="s">
        <v>23</v>
      </c>
      <c r="H566" s="3" t="str">
        <f>_xlfn.XLOOKUP(Table10[[#This Row],[Location Name]],IBTP_Locations[Location Name],IBTP_Locations[Sales Rep],,,)</f>
        <v>Sarcyk, Neil</v>
      </c>
      <c r="I566" s="3">
        <f>_xlfn.XLOOKUP(Table10[[#This Row],[Location Name]],IBTP_Locations[Location Name],IBTP_Locations[Marketing Rep],,,)</f>
        <v>0</v>
      </c>
      <c r="J566" s="11">
        <f>ROUNDDOWN(IF(Table10[[#This Row],[Marketing Rep]]=0,0,_xlfn.XLOOKUP(Table10[[#This Row],[Marketing Rep]],Table12[Name],Table12[Commission %]))*Table10[[#This Row],[Ticket Count]],2)</f>
        <v>0</v>
      </c>
      <c r="K566" s="3" t="s">
        <v>2746</v>
      </c>
      <c r="L566" s="3" t="str">
        <f>_xlfn.XLOOKUP(Table10[[#This Row],[Serial '#]],Table5[Serial '#],Table5[Supplier],,,)</f>
        <v>GameCo</v>
      </c>
      <c r="M566" s="3" t="s">
        <v>613</v>
      </c>
      <c r="N566" s="9">
        <v>4560</v>
      </c>
      <c r="O566" s="36">
        <v>1</v>
      </c>
      <c r="P566" s="11">
        <v>4560</v>
      </c>
      <c r="Q566" s="11">
        <v>3460</v>
      </c>
      <c r="R566" s="11">
        <v>1100</v>
      </c>
      <c r="S566" s="11">
        <v>273</v>
      </c>
      <c r="T566" s="11" t="str">
        <f>_xlfn.XLOOKUP(Table10[[#This Row],[Charity Association]],Table14[Charity Name],Table14[Billing Style],,,)</f>
        <v>Percentage</v>
      </c>
      <c r="U566" s="11">
        <v>301.60000000000002</v>
      </c>
      <c r="V566" s="15">
        <v>146</v>
      </c>
      <c r="W566" s="15">
        <v>110</v>
      </c>
      <c r="X566" s="11">
        <v>45.6</v>
      </c>
      <c r="Y566" s="69">
        <v>1043</v>
      </c>
      <c r="Z566">
        <v>6764</v>
      </c>
      <c r="AA566" s="3">
        <f>IF(Table10[[#This Row],[Location Name]]=E565,AA565,AA565+1)</f>
        <v>1337</v>
      </c>
      <c r="AB566" s="33">
        <f>Table10[[#This Row],[Date]]+25</f>
        <v>45429</v>
      </c>
    </row>
    <row r="567" spans="1:28" ht="14.25" x14ac:dyDescent="0.45">
      <c r="A567" s="3">
        <v>559</v>
      </c>
      <c r="B56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67" s="33">
        <v>45404</v>
      </c>
      <c r="E567" s="3" t="s">
        <v>201</v>
      </c>
      <c r="F567" s="3">
        <f>_xlfn.XLOOKUP(Table10[[#This Row],[Location Name]],IBTP_Locations[Location Name],IBTP_Locations[Payee Name],"",,)</f>
        <v>0</v>
      </c>
      <c r="G567" s="3" t="s">
        <v>21</v>
      </c>
      <c r="H567" s="3" t="str">
        <f>_xlfn.XLOOKUP(Table10[[#This Row],[Location Name]],IBTP_Locations[Location Name],IBTP_Locations[Sales Rep],,,)</f>
        <v>Sarcyk, Neil</v>
      </c>
      <c r="I567" s="3">
        <f>_xlfn.XLOOKUP(Table10[[#This Row],[Location Name]],IBTP_Locations[Location Name],IBTP_Locations[Marketing Rep],,,)</f>
        <v>0</v>
      </c>
      <c r="J567" s="11">
        <f>ROUNDDOWN(IF(Table10[[#This Row],[Marketing Rep]]=0,0,_xlfn.XLOOKUP(Table10[[#This Row],[Marketing Rep]],Table12[Name],Table12[Commission %]))*Table10[[#This Row],[Ticket Count]],2)</f>
        <v>0</v>
      </c>
      <c r="K567" s="3" t="s">
        <v>1759</v>
      </c>
      <c r="L567" s="3" t="str">
        <f>_xlfn.XLOOKUP(Table10[[#This Row],[Serial '#]],Table5[Serial '#],Table5[Supplier],,,)</f>
        <v>Bingo Boss</v>
      </c>
      <c r="M567" s="3" t="s">
        <v>371</v>
      </c>
      <c r="N567" s="9">
        <v>5460</v>
      </c>
      <c r="O567" s="36">
        <v>1</v>
      </c>
      <c r="P567" s="11">
        <v>5460</v>
      </c>
      <c r="Q567" s="11">
        <v>4500</v>
      </c>
      <c r="R567" s="11">
        <v>960</v>
      </c>
      <c r="S567" s="11">
        <v>327</v>
      </c>
      <c r="T567" s="11" t="str">
        <f>_xlfn.XLOOKUP(Table10[[#This Row],[Charity Association]],Table14[Charity Name],Table14[Billing Style],,,)</f>
        <v>Flat Per Ticket</v>
      </c>
      <c r="U567" s="11">
        <v>436.8</v>
      </c>
      <c r="V567" s="15">
        <v>281.19</v>
      </c>
      <c r="W567" s="15">
        <v>155.61000000000001</v>
      </c>
      <c r="X567" s="11"/>
      <c r="Y567" s="69">
        <v>4277</v>
      </c>
      <c r="Z567">
        <v>8443</v>
      </c>
      <c r="AA567" s="3">
        <f>IF(Table10[[#This Row],[Location Name]]=E566,AA566,AA566+1)</f>
        <v>1338</v>
      </c>
      <c r="AB567" s="33">
        <f>Table10[[#This Row],[Date]]+25</f>
        <v>45429</v>
      </c>
    </row>
    <row r="568" spans="1:28" ht="14.25" x14ac:dyDescent="0.45">
      <c r="A568" s="3">
        <v>560</v>
      </c>
      <c r="B56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68" s="33">
        <v>45404</v>
      </c>
      <c r="E568" s="3" t="s">
        <v>155</v>
      </c>
      <c r="F568" s="3" t="str">
        <f>_xlfn.XLOOKUP(Table10[[#This Row],[Location Name]],IBTP_Locations[Location Name],IBTP_Locations[Payee Name],"",,)</f>
        <v>Melron Inc DBA Mulligans</v>
      </c>
      <c r="G568" s="3" t="s">
        <v>27</v>
      </c>
      <c r="H568" s="3" t="str">
        <f>_xlfn.XLOOKUP(Table10[[#This Row],[Location Name]],IBTP_Locations[Location Name],IBTP_Locations[Sales Rep],,,)</f>
        <v>Sarcyk, Neil</v>
      </c>
      <c r="I568" s="3">
        <f>_xlfn.XLOOKUP(Table10[[#This Row],[Location Name]],IBTP_Locations[Location Name],IBTP_Locations[Marketing Rep],,,)</f>
        <v>0</v>
      </c>
      <c r="J568" s="11">
        <f>ROUNDDOWN(IF(Table10[[#This Row],[Marketing Rep]]=0,0,_xlfn.XLOOKUP(Table10[[#This Row],[Marketing Rep]],Table12[Name],Table12[Commission %]))*Table10[[#This Row],[Ticket Count]],2)</f>
        <v>0</v>
      </c>
      <c r="K568" s="3" t="s">
        <v>2829</v>
      </c>
      <c r="L568" s="3" t="str">
        <f>_xlfn.XLOOKUP(Table10[[#This Row],[Serial '#]],Table5[Serial '#],Table5[Supplier],,,)</f>
        <v>GameCo</v>
      </c>
      <c r="M568" s="3" t="s">
        <v>349</v>
      </c>
      <c r="N568" s="9">
        <v>5520</v>
      </c>
      <c r="O568" s="36">
        <v>1</v>
      </c>
      <c r="P568" s="11">
        <v>5520</v>
      </c>
      <c r="Q568" s="11">
        <v>4560</v>
      </c>
      <c r="R568" s="11">
        <v>960</v>
      </c>
      <c r="S568" s="11">
        <v>331</v>
      </c>
      <c r="T568" s="11" t="str">
        <f>_xlfn.XLOOKUP(Table10[[#This Row],[Charity Association]],Table14[Charity Name],Table14[Billing Style],,,)</f>
        <v>Flat Per Ticket</v>
      </c>
      <c r="U568" s="11">
        <v>358.8</v>
      </c>
      <c r="V568" s="15">
        <v>186</v>
      </c>
      <c r="W568" s="15">
        <v>172.8</v>
      </c>
      <c r="X568" s="11"/>
      <c r="Y568" s="69">
        <v>2936</v>
      </c>
      <c r="Z568">
        <v>10101</v>
      </c>
      <c r="AA568" s="3">
        <f>IF(Table10[[#This Row],[Location Name]]=E567,AA567,AA567+1)</f>
        <v>1339</v>
      </c>
      <c r="AB568" s="33">
        <f>Table10[[#This Row],[Date]]+25</f>
        <v>45429</v>
      </c>
    </row>
    <row r="569" spans="1:28" ht="14.25" x14ac:dyDescent="0.45">
      <c r="A569" s="3">
        <v>561</v>
      </c>
      <c r="B56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69" s="33">
        <v>45404</v>
      </c>
      <c r="E569" s="3" t="s">
        <v>155</v>
      </c>
      <c r="F569" s="3" t="str">
        <f>_xlfn.XLOOKUP(Table10[[#This Row],[Location Name]],IBTP_Locations[Location Name],IBTP_Locations[Payee Name],"",,)</f>
        <v>Melron Inc DBA Mulligans</v>
      </c>
      <c r="G569" s="3" t="s">
        <v>27</v>
      </c>
      <c r="H569" s="3" t="str">
        <f>_xlfn.XLOOKUP(Table10[[#This Row],[Location Name]],IBTP_Locations[Location Name],IBTP_Locations[Sales Rep],,,)</f>
        <v>Sarcyk, Neil</v>
      </c>
      <c r="I569" s="3">
        <f>_xlfn.XLOOKUP(Table10[[#This Row],[Location Name]],IBTP_Locations[Location Name],IBTP_Locations[Marketing Rep],,,)</f>
        <v>0</v>
      </c>
      <c r="J569" s="11">
        <f>ROUNDDOWN(IF(Table10[[#This Row],[Marketing Rep]]=0,0,_xlfn.XLOOKUP(Table10[[#This Row],[Marketing Rep]],Table12[Name],Table12[Commission %]))*Table10[[#This Row],[Ticket Count]],2)</f>
        <v>0</v>
      </c>
      <c r="K569" s="3" t="s">
        <v>2878</v>
      </c>
      <c r="L569" s="3" t="str">
        <f>_xlfn.XLOOKUP(Table10[[#This Row],[Serial '#]],Table5[Serial '#],Table5[Supplier],,,)</f>
        <v>GameCo</v>
      </c>
      <c r="M569" s="3" t="s">
        <v>583</v>
      </c>
      <c r="N569" s="9">
        <v>6320</v>
      </c>
      <c r="O569" s="36">
        <v>1</v>
      </c>
      <c r="P569" s="11">
        <v>6320</v>
      </c>
      <c r="Q569" s="11">
        <v>4745</v>
      </c>
      <c r="R569" s="11">
        <v>1575</v>
      </c>
      <c r="S569" s="11">
        <v>379</v>
      </c>
      <c r="T569" s="11" t="str">
        <f>_xlfn.XLOOKUP(Table10[[#This Row],[Charity Association]],Table14[Charity Name],Table14[Billing Style],,,)</f>
        <v>Flat Per Ticket</v>
      </c>
      <c r="U569" s="11">
        <v>410.8</v>
      </c>
      <c r="V569" s="15">
        <v>212</v>
      </c>
      <c r="W569" s="15">
        <v>198.8</v>
      </c>
      <c r="X569" s="11"/>
      <c r="Y569" s="69">
        <v>2936</v>
      </c>
      <c r="Z569">
        <v>10102</v>
      </c>
      <c r="AA569" s="3">
        <f>IF(Table10[[#This Row],[Location Name]]=E568,AA568,AA568+1)</f>
        <v>1339</v>
      </c>
      <c r="AB569" s="33">
        <f>Table10[[#This Row],[Date]]+25</f>
        <v>45429</v>
      </c>
    </row>
    <row r="570" spans="1:28" ht="14.25" x14ac:dyDescent="0.45">
      <c r="A570" s="3">
        <v>562</v>
      </c>
      <c r="B57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70" s="33">
        <v>45405</v>
      </c>
      <c r="E570" s="3" t="s">
        <v>70</v>
      </c>
      <c r="F570" s="3">
        <f>_xlfn.XLOOKUP(Table10[[#This Row],[Location Name]],IBTP_Locations[Location Name],IBTP_Locations[Payee Name],"",,)</f>
        <v>0</v>
      </c>
      <c r="G570" s="3" t="s">
        <v>20</v>
      </c>
      <c r="H570" s="3" t="str">
        <f>_xlfn.XLOOKUP(Table10[[#This Row],[Location Name]],IBTP_Locations[Location Name],IBTP_Locations[Sales Rep],,,)</f>
        <v>Sarcyk, Neil</v>
      </c>
      <c r="I570" s="3" t="str">
        <f>_xlfn.XLOOKUP(Table10[[#This Row],[Location Name]],IBTP_Locations[Location Name],IBTP_Locations[Marketing Rep],,,)</f>
        <v>M Comella Enterprises</v>
      </c>
      <c r="J570" s="11">
        <f>ROUNDDOWN(IF(Table10[[#This Row],[Marketing Rep]]=0,0,_xlfn.XLOOKUP(Table10[[#This Row],[Marketing Rep]],Table12[Name],Table12[Commission %]))*Table10[[#This Row],[Ticket Count]],2)</f>
        <v>94.8</v>
      </c>
      <c r="K570" s="3" t="s">
        <v>2781</v>
      </c>
      <c r="L570" s="3" t="str">
        <f>_xlfn.XLOOKUP(Table10[[#This Row],[Serial '#]],Table5[Serial '#],Table5[Supplier],,,)</f>
        <v>GameCo</v>
      </c>
      <c r="M570" s="3" t="s">
        <v>620</v>
      </c>
      <c r="N570" s="9">
        <v>6320</v>
      </c>
      <c r="O570" s="36">
        <v>1</v>
      </c>
      <c r="P570" s="11">
        <v>6320</v>
      </c>
      <c r="Q570" s="11">
        <v>4745</v>
      </c>
      <c r="R570" s="11">
        <v>1575</v>
      </c>
      <c r="S570" s="11">
        <v>379</v>
      </c>
      <c r="T570" s="11" t="str">
        <f>_xlfn.XLOOKUP(Table10[[#This Row],[Charity Association]],Table14[Charity Name],Table14[Billing Style],,,)</f>
        <v>Flat Per Ticket</v>
      </c>
      <c r="U570" s="11">
        <v>410.8</v>
      </c>
      <c r="V570" s="15">
        <v>212</v>
      </c>
      <c r="W570" s="15">
        <v>198.8</v>
      </c>
      <c r="X570" s="11"/>
      <c r="Y570" s="69">
        <v>9894</v>
      </c>
      <c r="Z570">
        <v>1164</v>
      </c>
      <c r="AA570" s="3">
        <f>IF(Table10[[#This Row],[Location Name]]=E569,AA569,AA569+1)</f>
        <v>1340</v>
      </c>
      <c r="AB570" s="33">
        <f>Table10[[#This Row],[Date]]+25</f>
        <v>45430</v>
      </c>
    </row>
    <row r="571" spans="1:28" ht="14.25" x14ac:dyDescent="0.45">
      <c r="A571" s="3">
        <v>563</v>
      </c>
      <c r="B57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71" s="33">
        <v>45405</v>
      </c>
      <c r="E571" s="3" t="s">
        <v>70</v>
      </c>
      <c r="F571" s="3">
        <f>_xlfn.XLOOKUP(Table10[[#This Row],[Location Name]],IBTP_Locations[Location Name],IBTP_Locations[Payee Name],"",,)</f>
        <v>0</v>
      </c>
      <c r="G571" s="3" t="s">
        <v>20</v>
      </c>
      <c r="H571" s="3" t="str">
        <f>_xlfn.XLOOKUP(Table10[[#This Row],[Location Name]],IBTP_Locations[Location Name],IBTP_Locations[Sales Rep],,,)</f>
        <v>Sarcyk, Neil</v>
      </c>
      <c r="I571" s="3" t="str">
        <f>_xlfn.XLOOKUP(Table10[[#This Row],[Location Name]],IBTP_Locations[Location Name],IBTP_Locations[Marketing Rep],,,)</f>
        <v>M Comella Enterprises</v>
      </c>
      <c r="J571" s="11">
        <f>ROUNDDOWN(IF(Table10[[#This Row],[Marketing Rep]]=0,0,_xlfn.XLOOKUP(Table10[[#This Row],[Marketing Rep]],Table12[Name],Table12[Commission %]))*Table10[[#This Row],[Ticket Count]],2)</f>
        <v>94.8</v>
      </c>
      <c r="K571" s="3" t="s">
        <v>2879</v>
      </c>
      <c r="L571" s="3" t="str">
        <f>_xlfn.XLOOKUP(Table10[[#This Row],[Serial '#]],Table5[Serial '#],Table5[Supplier],,,)</f>
        <v>GameCo</v>
      </c>
      <c r="M571" s="3" t="s">
        <v>583</v>
      </c>
      <c r="N571" s="9">
        <v>6320</v>
      </c>
      <c r="O571" s="36">
        <v>1</v>
      </c>
      <c r="P571" s="11">
        <v>6320</v>
      </c>
      <c r="Q571" s="11">
        <v>4745</v>
      </c>
      <c r="R571" s="11">
        <v>1575</v>
      </c>
      <c r="S571" s="11">
        <v>379</v>
      </c>
      <c r="T571" s="11" t="str">
        <f>_xlfn.XLOOKUP(Table10[[#This Row],[Charity Association]],Table14[Charity Name],Table14[Billing Style],,,)</f>
        <v>Flat Per Ticket</v>
      </c>
      <c r="U571" s="11">
        <v>410.8</v>
      </c>
      <c r="V571" s="15">
        <v>212</v>
      </c>
      <c r="W571" s="15">
        <v>198.8</v>
      </c>
      <c r="X571" s="11"/>
      <c r="Y571" s="69">
        <v>9894</v>
      </c>
      <c r="Z571">
        <v>1165</v>
      </c>
      <c r="AA571" s="3">
        <f>IF(Table10[[#This Row],[Location Name]]=E570,AA570,AA570+1)</f>
        <v>1340</v>
      </c>
      <c r="AB571" s="33">
        <f>Table10[[#This Row],[Date]]+25</f>
        <v>45430</v>
      </c>
    </row>
    <row r="572" spans="1:28" ht="14.25" x14ac:dyDescent="0.45">
      <c r="A572" s="3">
        <v>564</v>
      </c>
      <c r="B57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72" s="33">
        <v>45405</v>
      </c>
      <c r="E572" s="3" t="s">
        <v>79</v>
      </c>
      <c r="F572" s="3">
        <f>_xlfn.XLOOKUP(Table10[[#This Row],[Location Name]],IBTP_Locations[Location Name],IBTP_Locations[Payee Name],"",,)</f>
        <v>0</v>
      </c>
      <c r="G572" s="3" t="s">
        <v>20</v>
      </c>
      <c r="H572" s="3" t="str">
        <f>_xlfn.XLOOKUP(Table10[[#This Row],[Location Name]],IBTP_Locations[Location Name],IBTP_Locations[Sales Rep],,,)</f>
        <v>Sarcyk, Neil</v>
      </c>
      <c r="I572" s="3" t="str">
        <f>_xlfn.XLOOKUP(Table10[[#This Row],[Location Name]],IBTP_Locations[Location Name],IBTP_Locations[Marketing Rep],,,)</f>
        <v>M Comella Enterprises</v>
      </c>
      <c r="J572" s="11">
        <f>ROUNDDOWN(IF(Table10[[#This Row],[Marketing Rep]]=0,0,_xlfn.XLOOKUP(Table10[[#This Row],[Marketing Rep]],Table12[Name],Table12[Commission %]))*Table10[[#This Row],[Ticket Count]],2)</f>
        <v>94.8</v>
      </c>
      <c r="K572" s="3" t="s">
        <v>2780</v>
      </c>
      <c r="L572" s="3" t="str">
        <f>_xlfn.XLOOKUP(Table10[[#This Row],[Serial '#]],Table5[Serial '#],Table5[Supplier],,,)</f>
        <v>GameCo</v>
      </c>
      <c r="M572" s="3" t="s">
        <v>621</v>
      </c>
      <c r="N572" s="9">
        <v>6320</v>
      </c>
      <c r="O572" s="36">
        <v>1</v>
      </c>
      <c r="P572" s="11">
        <v>6320</v>
      </c>
      <c r="Q572" s="11">
        <v>4745</v>
      </c>
      <c r="R572" s="11">
        <v>1575</v>
      </c>
      <c r="S572" s="11">
        <v>379</v>
      </c>
      <c r="T572" s="11" t="str">
        <f>_xlfn.XLOOKUP(Table10[[#This Row],[Charity Association]],Table14[Charity Name],Table14[Billing Style],,,)</f>
        <v>Flat Per Ticket</v>
      </c>
      <c r="U572" s="11">
        <v>410.8</v>
      </c>
      <c r="V572" s="15">
        <v>212</v>
      </c>
      <c r="W572" s="15">
        <v>198.8</v>
      </c>
      <c r="X572" s="11"/>
      <c r="Y572" s="69">
        <v>8631</v>
      </c>
      <c r="Z572">
        <v>1166</v>
      </c>
      <c r="AA572" s="3">
        <f>IF(Table10[[#This Row],[Location Name]]=E571,AA571,AA571+1)</f>
        <v>1341</v>
      </c>
      <c r="AB572" s="33">
        <f>Table10[[#This Row],[Date]]+25</f>
        <v>45430</v>
      </c>
    </row>
    <row r="573" spans="1:28" ht="14.25" x14ac:dyDescent="0.45">
      <c r="A573" s="3">
        <v>565</v>
      </c>
      <c r="B57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73" s="33">
        <v>45405</v>
      </c>
      <c r="E573" s="3" t="s">
        <v>133</v>
      </c>
      <c r="F573" s="3">
        <f>_xlfn.XLOOKUP(Table10[[#This Row],[Location Name]],IBTP_Locations[Location Name],IBTP_Locations[Payee Name],"",,)</f>
        <v>0</v>
      </c>
      <c r="G573" s="3" t="s">
        <v>20</v>
      </c>
      <c r="H573" s="3" t="str">
        <f>_xlfn.XLOOKUP(Table10[[#This Row],[Location Name]],IBTP_Locations[Location Name],IBTP_Locations[Sales Rep],,,)</f>
        <v>Sarcyk, Neil</v>
      </c>
      <c r="I573" s="3" t="str">
        <f>_xlfn.XLOOKUP(Table10[[#This Row],[Location Name]],IBTP_Locations[Location Name],IBTP_Locations[Marketing Rep],,,)</f>
        <v>M Comella Enterprises</v>
      </c>
      <c r="J573" s="11">
        <f>ROUNDDOWN(IF(Table10[[#This Row],[Marketing Rep]]=0,0,_xlfn.XLOOKUP(Table10[[#This Row],[Marketing Rep]],Table12[Name],Table12[Commission %]))*Table10[[#This Row],[Ticket Count]],2)</f>
        <v>82.8</v>
      </c>
      <c r="K573" s="3" t="s">
        <v>2525</v>
      </c>
      <c r="L573" s="3" t="str">
        <f>_xlfn.XLOOKUP(Table10[[#This Row],[Serial '#]],Table5[Serial '#],Table5[Supplier],,,)</f>
        <v>GameCo</v>
      </c>
      <c r="M573" s="3" t="s">
        <v>349</v>
      </c>
      <c r="N573" s="9">
        <v>5520</v>
      </c>
      <c r="O573" s="36">
        <v>1</v>
      </c>
      <c r="P573" s="11">
        <v>5520</v>
      </c>
      <c r="Q573" s="11">
        <v>4560</v>
      </c>
      <c r="R573" s="11">
        <v>960</v>
      </c>
      <c r="S573" s="11">
        <v>331</v>
      </c>
      <c r="T573" s="11" t="str">
        <f>_xlfn.XLOOKUP(Table10[[#This Row],[Charity Association]],Table14[Charity Name],Table14[Billing Style],,,)</f>
        <v>Flat Per Ticket</v>
      </c>
      <c r="U573" s="11">
        <v>358.8</v>
      </c>
      <c r="V573" s="15">
        <v>186</v>
      </c>
      <c r="W573" s="15">
        <v>172.8</v>
      </c>
      <c r="X573" s="11"/>
      <c r="Y573" s="69">
        <v>3376</v>
      </c>
      <c r="Z573">
        <v>1167</v>
      </c>
      <c r="AA573" s="3">
        <f>IF(Table10[[#This Row],[Location Name]]=E572,AA572,AA572+1)</f>
        <v>1342</v>
      </c>
      <c r="AB573" s="33">
        <f>Table10[[#This Row],[Date]]+25</f>
        <v>45430</v>
      </c>
    </row>
    <row r="574" spans="1:28" ht="14.25" x14ac:dyDescent="0.45">
      <c r="A574" s="3">
        <v>566</v>
      </c>
      <c r="B57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74" s="33">
        <v>45405</v>
      </c>
      <c r="E574" s="3" t="s">
        <v>243</v>
      </c>
      <c r="F574" s="3">
        <f>_xlfn.XLOOKUP(Table10[[#This Row],[Location Name]],IBTP_Locations[Location Name],IBTP_Locations[Payee Name],"",,)</f>
        <v>0</v>
      </c>
      <c r="G574" s="3" t="s">
        <v>28</v>
      </c>
      <c r="H574" s="3" t="str">
        <f>_xlfn.XLOOKUP(Table10[[#This Row],[Location Name]],IBTP_Locations[Location Name],IBTP_Locations[Sales Rep],,,)</f>
        <v>Sarcyk, Neil</v>
      </c>
      <c r="I574" s="3">
        <f>_xlfn.XLOOKUP(Table10[[#This Row],[Location Name]],IBTP_Locations[Location Name],IBTP_Locations[Marketing Rep],,,)</f>
        <v>0</v>
      </c>
      <c r="J574" s="11">
        <f>ROUNDDOWN(IF(Table10[[#This Row],[Marketing Rep]]=0,0,_xlfn.XLOOKUP(Table10[[#This Row],[Marketing Rep]],Table12[Name],Table12[Commission %]))*Table10[[#This Row],[Ticket Count]],2)</f>
        <v>0</v>
      </c>
      <c r="K574" s="3" t="s">
        <v>2527</v>
      </c>
      <c r="L574" s="3" t="str">
        <f>_xlfn.XLOOKUP(Table10[[#This Row],[Serial '#]],Table5[Serial '#],Table5[Supplier],,,)</f>
        <v>GameCo</v>
      </c>
      <c r="M574" s="3" t="s">
        <v>583</v>
      </c>
      <c r="N574" s="9">
        <v>6320</v>
      </c>
      <c r="O574" s="36">
        <v>1</v>
      </c>
      <c r="P574" s="11">
        <v>6320</v>
      </c>
      <c r="Q574" s="11">
        <v>4745</v>
      </c>
      <c r="R574" s="11">
        <v>1575</v>
      </c>
      <c r="S574" s="11">
        <v>379</v>
      </c>
      <c r="T574" s="11" t="str">
        <f>_xlfn.XLOOKUP(Table10[[#This Row],[Charity Association]],Table14[Charity Name],Table14[Billing Style],,,)</f>
        <v>Flat Per Ticket</v>
      </c>
      <c r="U574" s="11">
        <v>410.8</v>
      </c>
      <c r="V574" s="15">
        <v>212</v>
      </c>
      <c r="W574" s="15">
        <v>198.8</v>
      </c>
      <c r="X574" s="11"/>
      <c r="Y574" s="69">
        <v>4878</v>
      </c>
      <c r="Z574">
        <v>3009</v>
      </c>
      <c r="AA574" s="3">
        <f>IF(Table10[[#This Row],[Location Name]]=E573,AA573,AA573+1)</f>
        <v>1343</v>
      </c>
      <c r="AB574" s="33">
        <f>Table10[[#This Row],[Date]]+25</f>
        <v>45430</v>
      </c>
    </row>
    <row r="575" spans="1:28" ht="14.25" x14ac:dyDescent="0.45">
      <c r="A575" s="3">
        <v>567</v>
      </c>
      <c r="B57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75" s="33">
        <v>45405</v>
      </c>
      <c r="E575" s="3" t="s">
        <v>163</v>
      </c>
      <c r="F575" s="3">
        <f>_xlfn.XLOOKUP(Table10[[#This Row],[Location Name]],IBTP_Locations[Location Name],IBTP_Locations[Payee Name],"",,)</f>
        <v>0</v>
      </c>
      <c r="G575" s="3" t="s">
        <v>23</v>
      </c>
      <c r="H575" s="3" t="str">
        <f>_xlfn.XLOOKUP(Table10[[#This Row],[Location Name]],IBTP_Locations[Location Name],IBTP_Locations[Sales Rep],,,)</f>
        <v>Sarcyk, Neil</v>
      </c>
      <c r="I575" s="3">
        <f>_xlfn.XLOOKUP(Table10[[#This Row],[Location Name]],IBTP_Locations[Location Name],IBTP_Locations[Marketing Rep],,,)</f>
        <v>0</v>
      </c>
      <c r="J575" s="11">
        <f>ROUNDDOWN(IF(Table10[[#This Row],[Marketing Rep]]=0,0,_xlfn.XLOOKUP(Table10[[#This Row],[Marketing Rep]],Table12[Name],Table12[Commission %]))*Table10[[#This Row],[Ticket Count]],2)</f>
        <v>0</v>
      </c>
      <c r="K575" s="3" t="s">
        <v>2526</v>
      </c>
      <c r="L575" s="3" t="str">
        <f>_xlfn.XLOOKUP(Table10[[#This Row],[Serial '#]],Table5[Serial '#],Table5[Supplier],,,)</f>
        <v>GameCo</v>
      </c>
      <c r="M575" s="3" t="s">
        <v>613</v>
      </c>
      <c r="N575" s="9">
        <v>4560</v>
      </c>
      <c r="O575" s="36">
        <v>1</v>
      </c>
      <c r="P575" s="11">
        <v>4560</v>
      </c>
      <c r="Q575" s="11">
        <v>3460</v>
      </c>
      <c r="R575" s="11">
        <v>1100</v>
      </c>
      <c r="S575" s="11">
        <v>273</v>
      </c>
      <c r="T575" s="11" t="str">
        <f>_xlfn.XLOOKUP(Table10[[#This Row],[Charity Association]],Table14[Charity Name],Table14[Billing Style],,,)</f>
        <v>Percentage</v>
      </c>
      <c r="U575" s="11">
        <v>301.60000000000002</v>
      </c>
      <c r="V575" s="15">
        <v>146</v>
      </c>
      <c r="W575" s="15">
        <v>110</v>
      </c>
      <c r="X575" s="11">
        <v>45.6</v>
      </c>
      <c r="Y575" s="69">
        <v>1975</v>
      </c>
      <c r="Z575">
        <v>6769</v>
      </c>
      <c r="AA575" s="3">
        <f>IF(Table10[[#This Row],[Location Name]]=E574,AA574,AA574+1)</f>
        <v>1344</v>
      </c>
      <c r="AB575" s="33">
        <f>Table10[[#This Row],[Date]]+25</f>
        <v>45430</v>
      </c>
    </row>
    <row r="576" spans="1:28" ht="14.25" x14ac:dyDescent="0.45">
      <c r="A576" s="3">
        <v>568</v>
      </c>
      <c r="B57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76" s="33">
        <v>45405</v>
      </c>
      <c r="E576" s="3" t="s">
        <v>163</v>
      </c>
      <c r="F576" s="3">
        <f>_xlfn.XLOOKUP(Table10[[#This Row],[Location Name]],IBTP_Locations[Location Name],IBTP_Locations[Payee Name],"",,)</f>
        <v>0</v>
      </c>
      <c r="G576" s="3" t="s">
        <v>23</v>
      </c>
      <c r="H576" s="3" t="str">
        <f>_xlfn.XLOOKUP(Table10[[#This Row],[Location Name]],IBTP_Locations[Location Name],IBTP_Locations[Sales Rep],,,)</f>
        <v>Sarcyk, Neil</v>
      </c>
      <c r="I576" s="3">
        <f>_xlfn.XLOOKUP(Table10[[#This Row],[Location Name]],IBTP_Locations[Location Name],IBTP_Locations[Marketing Rep],,,)</f>
        <v>0</v>
      </c>
      <c r="J576" s="11">
        <f>ROUNDDOWN(IF(Table10[[#This Row],[Marketing Rep]]=0,0,_xlfn.XLOOKUP(Table10[[#This Row],[Marketing Rep]],Table12[Name],Table12[Commission %]))*Table10[[#This Row],[Ticket Count]],2)</f>
        <v>0</v>
      </c>
      <c r="K576" s="3" t="s">
        <v>3733</v>
      </c>
      <c r="L576" s="3" t="e">
        <f>_xlfn.XLOOKUP(Table10[[#This Row],[Serial '#]],Table5[Serial '#],Table5[Supplier],,,)</f>
        <v>#N/A</v>
      </c>
      <c r="M576" s="3" t="s">
        <v>552</v>
      </c>
      <c r="N576" s="9">
        <v>4000</v>
      </c>
      <c r="O576" s="36">
        <v>1</v>
      </c>
      <c r="P576" s="11">
        <v>4000</v>
      </c>
      <c r="Q576" s="11">
        <v>3000</v>
      </c>
      <c r="R576" s="11">
        <v>1000</v>
      </c>
      <c r="S576" s="11">
        <v>240</v>
      </c>
      <c r="T576" s="11" t="str">
        <f>_xlfn.XLOOKUP(Table10[[#This Row],[Charity Association]],Table14[Charity Name],Table14[Billing Style],,,)</f>
        <v>Percentage</v>
      </c>
      <c r="U576" s="11">
        <v>265</v>
      </c>
      <c r="V576" s="15">
        <v>125</v>
      </c>
      <c r="W576" s="15">
        <v>100</v>
      </c>
      <c r="X576" s="11">
        <v>40</v>
      </c>
      <c r="Y576" s="69">
        <v>1975</v>
      </c>
      <c r="Z576">
        <v>6770</v>
      </c>
      <c r="AA576" s="3">
        <f>IF(Table10[[#This Row],[Location Name]]=E575,AA575,AA575+1)</f>
        <v>1344</v>
      </c>
      <c r="AB576" s="33">
        <f>Table10[[#This Row],[Date]]+25</f>
        <v>45430</v>
      </c>
    </row>
    <row r="577" spans="1:28" ht="14.25" x14ac:dyDescent="0.45">
      <c r="A577" s="3">
        <v>569</v>
      </c>
      <c r="B57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77" s="33">
        <v>45405</v>
      </c>
      <c r="E577" s="3" t="s">
        <v>175</v>
      </c>
      <c r="F577" s="3">
        <f>_xlfn.XLOOKUP(Table10[[#This Row],[Location Name]],IBTP_Locations[Location Name],IBTP_Locations[Payee Name],"",,)</f>
        <v>0</v>
      </c>
      <c r="G577" s="3" t="s">
        <v>23</v>
      </c>
      <c r="H577" s="3" t="str">
        <f>_xlfn.XLOOKUP(Table10[[#This Row],[Location Name]],IBTP_Locations[Location Name],IBTP_Locations[Sales Rep],,,)</f>
        <v>Sarcyk, Neil</v>
      </c>
      <c r="I577" s="3" t="str">
        <f>_xlfn.XLOOKUP(Table10[[#This Row],[Location Name]],IBTP_Locations[Location Name],IBTP_Locations[Marketing Rep],,,)</f>
        <v>M Comella Enterprises</v>
      </c>
      <c r="J577" s="11">
        <f>ROUNDDOWN(IF(Table10[[#This Row],[Marketing Rep]]=0,0,_xlfn.XLOOKUP(Table10[[#This Row],[Marketing Rep]],Table12[Name],Table12[Commission %]))*Table10[[#This Row],[Ticket Count]],2)</f>
        <v>82.8</v>
      </c>
      <c r="K577" s="3" t="s">
        <v>2830</v>
      </c>
      <c r="L577" s="3" t="str">
        <f>_xlfn.XLOOKUP(Table10[[#This Row],[Serial '#]],Table5[Serial '#],Table5[Supplier],,,)</f>
        <v>GameCo</v>
      </c>
      <c r="M577" s="3" t="s">
        <v>349</v>
      </c>
      <c r="N577" s="9">
        <v>5520</v>
      </c>
      <c r="O577" s="36">
        <v>1</v>
      </c>
      <c r="P577" s="11">
        <v>5520</v>
      </c>
      <c r="Q577" s="11">
        <v>4560</v>
      </c>
      <c r="R577" s="11">
        <v>960</v>
      </c>
      <c r="S577" s="11">
        <v>331</v>
      </c>
      <c r="T577" s="11" t="str">
        <f>_xlfn.XLOOKUP(Table10[[#This Row],[Charity Association]],Table14[Charity Name],Table14[Billing Style],,,)</f>
        <v>Percentage</v>
      </c>
      <c r="U577" s="11">
        <v>337.2</v>
      </c>
      <c r="V577" s="15">
        <v>186</v>
      </c>
      <c r="W577" s="15">
        <v>96</v>
      </c>
      <c r="X577" s="11">
        <v>55.2</v>
      </c>
      <c r="Y577" s="69">
        <v>38820118</v>
      </c>
      <c r="Z577">
        <v>6776</v>
      </c>
      <c r="AA577" s="3">
        <f>IF(Table10[[#This Row],[Location Name]]=E576,AA576,AA576+1)</f>
        <v>1345</v>
      </c>
      <c r="AB577" s="33">
        <f>Table10[[#This Row],[Date]]+25</f>
        <v>45430</v>
      </c>
    </row>
    <row r="578" spans="1:28" ht="14.25" x14ac:dyDescent="0.45">
      <c r="A578" s="3">
        <v>570</v>
      </c>
      <c r="B57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78" s="33">
        <v>45405</v>
      </c>
      <c r="E578" s="3" t="s">
        <v>99</v>
      </c>
      <c r="F578" s="3">
        <f>_xlfn.XLOOKUP(Table10[[#This Row],[Location Name]],IBTP_Locations[Location Name],IBTP_Locations[Payee Name],"",,)</f>
        <v>0</v>
      </c>
      <c r="G578" s="3" t="s">
        <v>23</v>
      </c>
      <c r="H578" s="3" t="str">
        <f>_xlfn.XLOOKUP(Table10[[#This Row],[Location Name]],IBTP_Locations[Location Name],IBTP_Locations[Sales Rep],,,)</f>
        <v>Sarcyk, Neil</v>
      </c>
      <c r="I578" s="3">
        <f>_xlfn.XLOOKUP(Table10[[#This Row],[Location Name]],IBTP_Locations[Location Name],IBTP_Locations[Marketing Rep],,,)</f>
        <v>0</v>
      </c>
      <c r="J578" s="11">
        <f>ROUNDDOWN(IF(Table10[[#This Row],[Marketing Rep]]=0,0,_xlfn.XLOOKUP(Table10[[#This Row],[Marketing Rep]],Table12[Name],Table12[Commission %]))*Table10[[#This Row],[Ticket Count]],2)</f>
        <v>0</v>
      </c>
      <c r="K578" s="3" t="s">
        <v>2831</v>
      </c>
      <c r="L578" s="3" t="str">
        <f>_xlfn.XLOOKUP(Table10[[#This Row],[Serial '#]],Table5[Serial '#],Table5[Supplier],,,)</f>
        <v>GameCo</v>
      </c>
      <c r="M578" s="3" t="s">
        <v>349</v>
      </c>
      <c r="N578" s="9">
        <v>5520</v>
      </c>
      <c r="O578" s="36">
        <v>1</v>
      </c>
      <c r="P578" s="11">
        <v>5520</v>
      </c>
      <c r="Q578" s="11">
        <v>4560</v>
      </c>
      <c r="R578" s="11">
        <v>960</v>
      </c>
      <c r="S578" s="11">
        <v>331</v>
      </c>
      <c r="T578" s="11" t="str">
        <f>_xlfn.XLOOKUP(Table10[[#This Row],[Charity Association]],Table14[Charity Name],Table14[Billing Style],,,)</f>
        <v>Percentage</v>
      </c>
      <c r="U578" s="11">
        <v>337.2</v>
      </c>
      <c r="V578" s="15">
        <v>186</v>
      </c>
      <c r="W578" s="15">
        <v>96</v>
      </c>
      <c r="X578" s="11">
        <v>55.2</v>
      </c>
      <c r="Y578" s="69">
        <v>38820117</v>
      </c>
      <c r="Z578">
        <v>6777</v>
      </c>
      <c r="AA578" s="3">
        <f>IF(Table10[[#This Row],[Location Name]]=E577,AA577,AA577+1)</f>
        <v>1346</v>
      </c>
      <c r="AB578" s="33">
        <f>Table10[[#This Row],[Date]]+25</f>
        <v>45430</v>
      </c>
    </row>
    <row r="579" spans="1:28" ht="14.25" x14ac:dyDescent="0.45">
      <c r="A579" s="3">
        <v>571</v>
      </c>
      <c r="B57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79" s="33">
        <v>45406</v>
      </c>
      <c r="E579" s="3" t="s">
        <v>91</v>
      </c>
      <c r="F579" s="3">
        <f>_xlfn.XLOOKUP(Table10[[#This Row],[Location Name]],IBTP_Locations[Location Name],IBTP_Locations[Payee Name],"",,)</f>
        <v>0</v>
      </c>
      <c r="G579" s="3" t="s">
        <v>23</v>
      </c>
      <c r="H579" s="3" t="str">
        <f>_xlfn.XLOOKUP(Table10[[#This Row],[Location Name]],IBTP_Locations[Location Name],IBTP_Locations[Sales Rep],,,)</f>
        <v>Sarcyk, Neil</v>
      </c>
      <c r="I579" s="3">
        <f>_xlfn.XLOOKUP(Table10[[#This Row],[Location Name]],IBTP_Locations[Location Name],IBTP_Locations[Marketing Rep],,,)</f>
        <v>0</v>
      </c>
      <c r="J579" s="11">
        <f>ROUNDDOWN(IF(Table10[[#This Row],[Marketing Rep]]=0,0,_xlfn.XLOOKUP(Table10[[#This Row],[Marketing Rep]],Table12[Name],Table12[Commission %]))*Table10[[#This Row],[Ticket Count]],2)</f>
        <v>0</v>
      </c>
      <c r="K579" s="3" t="s">
        <v>2598</v>
      </c>
      <c r="L579" s="3" t="str">
        <f>_xlfn.XLOOKUP(Table10[[#This Row],[Serial '#]],Table5[Serial '#],Table5[Supplier],,,)</f>
        <v>GameCo</v>
      </c>
      <c r="M579" s="3" t="s">
        <v>352</v>
      </c>
      <c r="N579" s="9">
        <v>3000</v>
      </c>
      <c r="O579" s="36">
        <v>1</v>
      </c>
      <c r="P579" s="11">
        <v>3000</v>
      </c>
      <c r="Q579" s="11">
        <v>2250</v>
      </c>
      <c r="R579" s="11">
        <v>750</v>
      </c>
      <c r="S579" s="11">
        <v>180</v>
      </c>
      <c r="T579" s="11" t="str">
        <f>_xlfn.XLOOKUP(Table10[[#This Row],[Charity Association]],Table14[Charity Name],Table14[Billing Style],,,)</f>
        <v>Percentage</v>
      </c>
      <c r="U579" s="11">
        <v>207</v>
      </c>
      <c r="V579" s="15">
        <v>102</v>
      </c>
      <c r="W579" s="15">
        <v>75</v>
      </c>
      <c r="X579" s="11">
        <v>30</v>
      </c>
      <c r="Y579" s="69">
        <v>38820119</v>
      </c>
      <c r="Z579">
        <v>6778</v>
      </c>
      <c r="AA579" s="3">
        <f>IF(Table10[[#This Row],[Location Name]]=E578,AA578,AA578+1)</f>
        <v>1347</v>
      </c>
      <c r="AB579" s="33">
        <f>Table10[[#This Row],[Date]]+25</f>
        <v>45431</v>
      </c>
    </row>
    <row r="580" spans="1:28" ht="14.25" x14ac:dyDescent="0.45">
      <c r="A580" s="3">
        <v>572</v>
      </c>
      <c r="B58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80" s="33">
        <v>45406</v>
      </c>
      <c r="E580" s="3" t="s">
        <v>111</v>
      </c>
      <c r="F580" s="3">
        <f>_xlfn.XLOOKUP(Table10[[#This Row],[Location Name]],IBTP_Locations[Location Name],IBTP_Locations[Payee Name],"",,)</f>
        <v>0</v>
      </c>
      <c r="G580" s="3" t="s">
        <v>21</v>
      </c>
      <c r="H580" s="3" t="str">
        <f>_xlfn.XLOOKUP(Table10[[#This Row],[Location Name]],IBTP_Locations[Location Name],IBTP_Locations[Sales Rep],,,)</f>
        <v>Sarcyk, Neil</v>
      </c>
      <c r="I580" s="3" t="str">
        <f>_xlfn.XLOOKUP(Table10[[#This Row],[Location Name]],IBTP_Locations[Location Name],IBTP_Locations[Marketing Rep],,,)</f>
        <v>Combros</v>
      </c>
      <c r="J580" s="11">
        <f>ROUNDDOWN(IF(Table10[[#This Row],[Marketing Rep]]=0,0,_xlfn.XLOOKUP(Table10[[#This Row],[Marketing Rep]],Table12[Name],Table12[Commission %]))*Table10[[#This Row],[Ticket Count]],2)</f>
        <v>82.8</v>
      </c>
      <c r="K580" s="3" t="s">
        <v>2833</v>
      </c>
      <c r="L580" s="3" t="str">
        <f>_xlfn.XLOOKUP(Table10[[#This Row],[Serial '#]],Table5[Serial '#],Table5[Supplier],,,)</f>
        <v>GameCo</v>
      </c>
      <c r="M580" s="3" t="s">
        <v>349</v>
      </c>
      <c r="N580" s="9">
        <v>5520</v>
      </c>
      <c r="O580" s="36">
        <v>1</v>
      </c>
      <c r="P580" s="11">
        <v>5520</v>
      </c>
      <c r="Q580" s="11">
        <v>4560</v>
      </c>
      <c r="R580" s="11">
        <v>960</v>
      </c>
      <c r="S580" s="11">
        <v>331</v>
      </c>
      <c r="T580" s="11" t="str">
        <f>_xlfn.XLOOKUP(Table10[[#This Row],[Charity Association]],Table14[Charity Name],Table14[Billing Style],,,)</f>
        <v>Flat Per Ticket</v>
      </c>
      <c r="U580" s="11">
        <v>358.8</v>
      </c>
      <c r="V580" s="15">
        <v>186</v>
      </c>
      <c r="W580" s="15">
        <v>172.8</v>
      </c>
      <c r="X580" s="11"/>
      <c r="Y580" s="69">
        <v>2733</v>
      </c>
      <c r="Z580">
        <v>8444</v>
      </c>
      <c r="AA580" s="3">
        <f>IF(Table10[[#This Row],[Location Name]]=E579,AA579,AA579+1)</f>
        <v>1348</v>
      </c>
      <c r="AB580" s="33">
        <f>Table10[[#This Row],[Date]]+25</f>
        <v>45431</v>
      </c>
    </row>
    <row r="581" spans="1:28" ht="14.25" x14ac:dyDescent="0.45">
      <c r="A581" s="3">
        <v>573</v>
      </c>
      <c r="B58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81" s="33">
        <v>45406</v>
      </c>
      <c r="E581" s="3" t="s">
        <v>111</v>
      </c>
      <c r="F581" s="3">
        <f>_xlfn.XLOOKUP(Table10[[#This Row],[Location Name]],IBTP_Locations[Location Name],IBTP_Locations[Payee Name],"",,)</f>
        <v>0</v>
      </c>
      <c r="G581" s="3" t="s">
        <v>21</v>
      </c>
      <c r="H581" s="3" t="str">
        <f>_xlfn.XLOOKUP(Table10[[#This Row],[Location Name]],IBTP_Locations[Location Name],IBTP_Locations[Sales Rep],,,)</f>
        <v>Sarcyk, Neil</v>
      </c>
      <c r="I581" s="3" t="str">
        <f>_xlfn.XLOOKUP(Table10[[#This Row],[Location Name]],IBTP_Locations[Location Name],IBTP_Locations[Marketing Rep],,,)</f>
        <v>Combros</v>
      </c>
      <c r="J581" s="11">
        <f>ROUNDDOWN(IF(Table10[[#This Row],[Marketing Rep]]=0,0,_xlfn.XLOOKUP(Table10[[#This Row],[Marketing Rep]],Table12[Name],Table12[Commission %]))*Table10[[#This Row],[Ticket Count]],2)</f>
        <v>82.8</v>
      </c>
      <c r="K581" s="3" t="s">
        <v>2832</v>
      </c>
      <c r="L581" s="3" t="str">
        <f>_xlfn.XLOOKUP(Table10[[#This Row],[Serial '#]],Table5[Serial '#],Table5[Supplier],,,)</f>
        <v>GameCo</v>
      </c>
      <c r="M581" s="3" t="s">
        <v>349</v>
      </c>
      <c r="N581" s="9">
        <v>5520</v>
      </c>
      <c r="O581" s="36">
        <v>1</v>
      </c>
      <c r="P581" s="11">
        <v>5520</v>
      </c>
      <c r="Q581" s="11">
        <v>4560</v>
      </c>
      <c r="R581" s="11">
        <v>960</v>
      </c>
      <c r="S581" s="11">
        <v>331</v>
      </c>
      <c r="T581" s="11" t="str">
        <f>_xlfn.XLOOKUP(Table10[[#This Row],[Charity Association]],Table14[Charity Name],Table14[Billing Style],,,)</f>
        <v>Flat Per Ticket</v>
      </c>
      <c r="U581" s="11">
        <v>358.8</v>
      </c>
      <c r="V581" s="15">
        <v>186</v>
      </c>
      <c r="W581" s="15">
        <v>172.8</v>
      </c>
      <c r="X581" s="11"/>
      <c r="Y581" s="69">
        <v>2733</v>
      </c>
      <c r="Z581">
        <v>8445</v>
      </c>
      <c r="AA581" s="3">
        <f>IF(Table10[[#This Row],[Location Name]]=E580,AA580,AA580+1)</f>
        <v>1348</v>
      </c>
      <c r="AB581" s="33">
        <f>Table10[[#This Row],[Date]]+25</f>
        <v>45431</v>
      </c>
    </row>
    <row r="582" spans="1:28" ht="14.25" x14ac:dyDescent="0.45">
      <c r="A582" s="3">
        <v>574</v>
      </c>
      <c r="B58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82" s="33">
        <v>45407</v>
      </c>
      <c r="E582" s="3" t="s">
        <v>123</v>
      </c>
      <c r="F582" s="3">
        <f>_xlfn.XLOOKUP(Table10[[#This Row],[Location Name]],IBTP_Locations[Location Name],IBTP_Locations[Payee Name],"",,)</f>
        <v>0</v>
      </c>
      <c r="G582" s="3" t="s">
        <v>23</v>
      </c>
      <c r="H582" s="3" t="str">
        <f>_xlfn.XLOOKUP(Table10[[#This Row],[Location Name]],IBTP_Locations[Location Name],IBTP_Locations[Sales Rep],,,)</f>
        <v>Sarcyk, Neil</v>
      </c>
      <c r="I582" s="3" t="str">
        <f>_xlfn.XLOOKUP(Table10[[#This Row],[Location Name]],IBTP_Locations[Location Name],IBTP_Locations[Marketing Rep],,,)</f>
        <v>Combros</v>
      </c>
      <c r="J582" s="11">
        <f>ROUNDDOWN(IF(Table10[[#This Row],[Marketing Rep]]=0,0,_xlfn.XLOOKUP(Table10[[#This Row],[Marketing Rep]],Table12[Name],Table12[Commission %]))*Table10[[#This Row],[Ticket Count]],2)</f>
        <v>60</v>
      </c>
      <c r="K582" s="3" t="s">
        <v>2751</v>
      </c>
      <c r="L582" s="3" t="str">
        <f>_xlfn.XLOOKUP(Table10[[#This Row],[Serial '#]],Table5[Serial '#],Table5[Supplier],,,)</f>
        <v>GameCo</v>
      </c>
      <c r="M582" s="3" t="s">
        <v>566</v>
      </c>
      <c r="N582" s="9">
        <v>4000</v>
      </c>
      <c r="O582" s="36">
        <v>1</v>
      </c>
      <c r="P582" s="11">
        <v>4000</v>
      </c>
      <c r="Q582" s="11">
        <v>3002</v>
      </c>
      <c r="R582" s="11">
        <v>998</v>
      </c>
      <c r="S582" s="11">
        <v>240</v>
      </c>
      <c r="T582" s="11" t="str">
        <f>_xlfn.XLOOKUP(Table10[[#This Row],[Charity Association]],Table14[Charity Name],Table14[Billing Style],,,)</f>
        <v>Percentage</v>
      </c>
      <c r="U582" s="11">
        <v>274</v>
      </c>
      <c r="V582" s="15">
        <v>134</v>
      </c>
      <c r="W582" s="15">
        <v>100</v>
      </c>
      <c r="X582" s="11">
        <v>40</v>
      </c>
      <c r="Y582" s="69">
        <v>613</v>
      </c>
      <c r="Z582">
        <v>6771</v>
      </c>
      <c r="AA582" s="3">
        <f>IF(Table10[[#This Row],[Location Name]]=E581,AA581,AA581+1)</f>
        <v>1349</v>
      </c>
      <c r="AB582" s="33">
        <f>Table10[[#This Row],[Date]]+25</f>
        <v>45432</v>
      </c>
    </row>
    <row r="583" spans="1:28" ht="14.25" x14ac:dyDescent="0.45">
      <c r="A583" s="3">
        <v>575</v>
      </c>
      <c r="B58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83" s="33">
        <v>45407</v>
      </c>
      <c r="E583" s="3" t="s">
        <v>123</v>
      </c>
      <c r="F583" s="3">
        <f>_xlfn.XLOOKUP(Table10[[#This Row],[Location Name]],IBTP_Locations[Location Name],IBTP_Locations[Payee Name],"",,)</f>
        <v>0</v>
      </c>
      <c r="G583" s="3" t="s">
        <v>23</v>
      </c>
      <c r="H583" s="3" t="str">
        <f>_xlfn.XLOOKUP(Table10[[#This Row],[Location Name]],IBTP_Locations[Location Name],IBTP_Locations[Sales Rep],,,)</f>
        <v>Sarcyk, Neil</v>
      </c>
      <c r="I583" s="3" t="str">
        <f>_xlfn.XLOOKUP(Table10[[#This Row],[Location Name]],IBTP_Locations[Location Name],IBTP_Locations[Marketing Rep],,,)</f>
        <v>Combros</v>
      </c>
      <c r="J583" s="11">
        <f>ROUNDDOWN(IF(Table10[[#This Row],[Marketing Rep]]=0,0,_xlfn.XLOOKUP(Table10[[#This Row],[Marketing Rep]],Table12[Name],Table12[Commission %]))*Table10[[#This Row],[Ticket Count]],2)</f>
        <v>60</v>
      </c>
      <c r="K583" s="3" t="s">
        <v>1259</v>
      </c>
      <c r="L583" s="3" t="str">
        <f>_xlfn.XLOOKUP(Table10[[#This Row],[Serial '#]],Table5[Serial '#],Table5[Supplier],,,)</f>
        <v>GameCo</v>
      </c>
      <c r="M583" s="3" t="s">
        <v>560</v>
      </c>
      <c r="N583" s="9">
        <v>4000</v>
      </c>
      <c r="O583" s="36">
        <v>1</v>
      </c>
      <c r="P583" s="11">
        <v>4000</v>
      </c>
      <c r="Q583" s="11">
        <v>3000</v>
      </c>
      <c r="R583" s="11">
        <v>1000</v>
      </c>
      <c r="S583" s="11">
        <v>240</v>
      </c>
      <c r="T583" s="11" t="str">
        <f>_xlfn.XLOOKUP(Table10[[#This Row],[Charity Association]],Table14[Charity Name],Table14[Billing Style],,,)</f>
        <v>Percentage</v>
      </c>
      <c r="U583" s="11">
        <v>274</v>
      </c>
      <c r="V583" s="15">
        <v>134</v>
      </c>
      <c r="W583" s="15">
        <v>100</v>
      </c>
      <c r="X583" s="11">
        <v>40</v>
      </c>
      <c r="Y583" s="69">
        <v>613</v>
      </c>
      <c r="Z583">
        <v>6772</v>
      </c>
      <c r="AA583" s="3">
        <f>IF(Table10[[#This Row],[Location Name]]=E582,AA582,AA582+1)</f>
        <v>1349</v>
      </c>
      <c r="AB583" s="33">
        <f>Table10[[#This Row],[Date]]+25</f>
        <v>45432</v>
      </c>
    </row>
    <row r="584" spans="1:28" ht="14.25" x14ac:dyDescent="0.45">
      <c r="A584" s="3">
        <v>576</v>
      </c>
      <c r="B58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84" s="33">
        <v>45407</v>
      </c>
      <c r="E584" s="3" t="s">
        <v>123</v>
      </c>
      <c r="F584" s="3">
        <f>_xlfn.XLOOKUP(Table10[[#This Row],[Location Name]],IBTP_Locations[Location Name],IBTP_Locations[Payee Name],"",,)</f>
        <v>0</v>
      </c>
      <c r="G584" s="3" t="s">
        <v>23</v>
      </c>
      <c r="H584" s="3" t="str">
        <f>_xlfn.XLOOKUP(Table10[[#This Row],[Location Name]],IBTP_Locations[Location Name],IBTP_Locations[Sales Rep],,,)</f>
        <v>Sarcyk, Neil</v>
      </c>
      <c r="I584" s="3" t="str">
        <f>_xlfn.XLOOKUP(Table10[[#This Row],[Location Name]],IBTP_Locations[Location Name],IBTP_Locations[Marketing Rep],,,)</f>
        <v>Combros</v>
      </c>
      <c r="J584" s="11">
        <f>ROUNDDOWN(IF(Table10[[#This Row],[Marketing Rep]]=0,0,_xlfn.XLOOKUP(Table10[[#This Row],[Marketing Rep]],Table12[Name],Table12[Commission %]))*Table10[[#This Row],[Ticket Count]],2)</f>
        <v>82.8</v>
      </c>
      <c r="K584" s="3" t="s">
        <v>2837</v>
      </c>
      <c r="L584" s="3" t="str">
        <f>_xlfn.XLOOKUP(Table10[[#This Row],[Serial '#]],Table5[Serial '#],Table5[Supplier],,,)</f>
        <v>GameCo</v>
      </c>
      <c r="M584" s="3" t="s">
        <v>349</v>
      </c>
      <c r="N584" s="9">
        <v>5520</v>
      </c>
      <c r="O584" s="36">
        <v>1</v>
      </c>
      <c r="P584" s="11">
        <v>5520</v>
      </c>
      <c r="Q584" s="11">
        <v>4560</v>
      </c>
      <c r="R584" s="11">
        <v>960</v>
      </c>
      <c r="S584" s="11">
        <v>331</v>
      </c>
      <c r="T584" s="11" t="str">
        <f>_xlfn.XLOOKUP(Table10[[#This Row],[Charity Association]],Table14[Charity Name],Table14[Billing Style],,,)</f>
        <v>Percentage</v>
      </c>
      <c r="U584" s="11">
        <v>337.2</v>
      </c>
      <c r="V584" s="15">
        <v>186</v>
      </c>
      <c r="W584" s="15">
        <v>96</v>
      </c>
      <c r="X584" s="11">
        <v>55.2</v>
      </c>
      <c r="Y584" s="69">
        <v>613</v>
      </c>
      <c r="Z584">
        <v>6773</v>
      </c>
      <c r="AA584" s="3">
        <f>IF(Table10[[#This Row],[Location Name]]=E583,AA583,AA583+1)</f>
        <v>1349</v>
      </c>
      <c r="AB584" s="33">
        <f>Table10[[#This Row],[Date]]+25</f>
        <v>45432</v>
      </c>
    </row>
    <row r="585" spans="1:28" ht="14.25" x14ac:dyDescent="0.45">
      <c r="A585" s="3">
        <v>577</v>
      </c>
      <c r="B58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85" s="33">
        <v>45407</v>
      </c>
      <c r="E585" s="3" t="s">
        <v>123</v>
      </c>
      <c r="F585" s="3">
        <f>_xlfn.XLOOKUP(Table10[[#This Row],[Location Name]],IBTP_Locations[Location Name],IBTP_Locations[Payee Name],"",,)</f>
        <v>0</v>
      </c>
      <c r="G585" s="3" t="s">
        <v>23</v>
      </c>
      <c r="H585" s="3" t="str">
        <f>_xlfn.XLOOKUP(Table10[[#This Row],[Location Name]],IBTP_Locations[Location Name],IBTP_Locations[Sales Rep],,,)</f>
        <v>Sarcyk, Neil</v>
      </c>
      <c r="I585" s="3" t="str">
        <f>_xlfn.XLOOKUP(Table10[[#This Row],[Location Name]],IBTP_Locations[Location Name],IBTP_Locations[Marketing Rep],,,)</f>
        <v>Combros</v>
      </c>
      <c r="J585" s="11">
        <f>ROUNDDOWN(IF(Table10[[#This Row],[Marketing Rep]]=0,0,_xlfn.XLOOKUP(Table10[[#This Row],[Marketing Rep]],Table12[Name],Table12[Commission %]))*Table10[[#This Row],[Ticket Count]],2)</f>
        <v>94.8</v>
      </c>
      <c r="K585" s="3" t="s">
        <v>2528</v>
      </c>
      <c r="L585" s="3" t="str">
        <f>_xlfn.XLOOKUP(Table10[[#This Row],[Serial '#]],Table5[Serial '#],Table5[Supplier],,,)</f>
        <v>GameCo</v>
      </c>
      <c r="M585" s="3" t="s">
        <v>580</v>
      </c>
      <c r="N585" s="9">
        <v>6320</v>
      </c>
      <c r="O585" s="36">
        <v>1</v>
      </c>
      <c r="P585" s="11">
        <v>6320</v>
      </c>
      <c r="Q585" s="11">
        <v>4745</v>
      </c>
      <c r="R585" s="11">
        <v>1575</v>
      </c>
      <c r="S585" s="11">
        <v>379</v>
      </c>
      <c r="T585" s="11" t="str">
        <f>_xlfn.XLOOKUP(Table10[[#This Row],[Charity Association]],Table14[Charity Name],Table14[Billing Style],,,)</f>
        <v>Percentage</v>
      </c>
      <c r="U585" s="11">
        <v>433.2</v>
      </c>
      <c r="V585" s="15">
        <v>212</v>
      </c>
      <c r="W585" s="15">
        <v>158</v>
      </c>
      <c r="X585" s="11">
        <v>63.2</v>
      </c>
      <c r="Y585" s="69">
        <v>613</v>
      </c>
      <c r="Z585">
        <v>6774</v>
      </c>
      <c r="AA585" s="3">
        <f>IF(Table10[[#This Row],[Location Name]]=E584,AA584,AA584+1)</f>
        <v>1349</v>
      </c>
      <c r="AB585" s="33">
        <f>Table10[[#This Row],[Date]]+25</f>
        <v>45432</v>
      </c>
    </row>
    <row r="586" spans="1:28" ht="14.25" x14ac:dyDescent="0.45">
      <c r="A586" s="3">
        <v>578</v>
      </c>
      <c r="B58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86" s="33">
        <v>45407</v>
      </c>
      <c r="E586" s="3" t="s">
        <v>123</v>
      </c>
      <c r="F586" s="3">
        <f>_xlfn.XLOOKUP(Table10[[#This Row],[Location Name]],IBTP_Locations[Location Name],IBTP_Locations[Payee Name],"",,)</f>
        <v>0</v>
      </c>
      <c r="G586" s="3" t="s">
        <v>23</v>
      </c>
      <c r="H586" s="3" t="str">
        <f>_xlfn.XLOOKUP(Table10[[#This Row],[Location Name]],IBTP_Locations[Location Name],IBTP_Locations[Sales Rep],,,)</f>
        <v>Sarcyk, Neil</v>
      </c>
      <c r="I586" s="3" t="str">
        <f>_xlfn.XLOOKUP(Table10[[#This Row],[Location Name]],IBTP_Locations[Location Name],IBTP_Locations[Marketing Rep],,,)</f>
        <v>Combros</v>
      </c>
      <c r="J586" s="11">
        <f>ROUNDDOWN(IF(Table10[[#This Row],[Marketing Rep]]=0,0,_xlfn.XLOOKUP(Table10[[#This Row],[Marketing Rep]],Table12[Name],Table12[Commission %]))*Table10[[#This Row],[Ticket Count]],2)</f>
        <v>68.400000000000006</v>
      </c>
      <c r="K586" s="3" t="s">
        <v>2749</v>
      </c>
      <c r="L586" s="3" t="str">
        <f>_xlfn.XLOOKUP(Table10[[#This Row],[Serial '#]],Table5[Serial '#],Table5[Supplier],,,)</f>
        <v>GameCo</v>
      </c>
      <c r="M586" s="3" t="s">
        <v>613</v>
      </c>
      <c r="N586" s="9">
        <v>4560</v>
      </c>
      <c r="O586" s="36">
        <v>1</v>
      </c>
      <c r="P586" s="11">
        <v>4560</v>
      </c>
      <c r="Q586" s="11">
        <v>3460</v>
      </c>
      <c r="R586" s="11">
        <v>1100</v>
      </c>
      <c r="S586" s="11">
        <v>273</v>
      </c>
      <c r="T586" s="11" t="str">
        <f>_xlfn.XLOOKUP(Table10[[#This Row],[Charity Association]],Table14[Charity Name],Table14[Billing Style],,,)</f>
        <v>Percentage</v>
      </c>
      <c r="U586" s="11">
        <v>301.60000000000002</v>
      </c>
      <c r="V586" s="15">
        <v>146</v>
      </c>
      <c r="W586" s="15">
        <v>110</v>
      </c>
      <c r="X586" s="11">
        <v>45.6</v>
      </c>
      <c r="Y586" s="69">
        <v>613</v>
      </c>
      <c r="Z586">
        <v>6775</v>
      </c>
      <c r="AA586" s="3">
        <f>IF(Table10[[#This Row],[Location Name]]=E585,AA585,AA585+1)</f>
        <v>1349</v>
      </c>
      <c r="AB586" s="33">
        <f>Table10[[#This Row],[Date]]+25</f>
        <v>45432</v>
      </c>
    </row>
    <row r="587" spans="1:28" ht="14.25" x14ac:dyDescent="0.45">
      <c r="A587" s="3">
        <v>579</v>
      </c>
      <c r="B58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87" s="33">
        <v>45407</v>
      </c>
      <c r="E587" s="3" t="s">
        <v>89</v>
      </c>
      <c r="F587" s="3">
        <f>_xlfn.XLOOKUP(Table10[[#This Row],[Location Name]],IBTP_Locations[Location Name],IBTP_Locations[Payee Name],"",,)</f>
        <v>0</v>
      </c>
      <c r="G587" s="3" t="s">
        <v>23</v>
      </c>
      <c r="H587" s="3" t="str">
        <f>_xlfn.XLOOKUP(Table10[[#This Row],[Location Name]],IBTP_Locations[Location Name],IBTP_Locations[Sales Rep],,,)</f>
        <v>Sarcyk, Neil</v>
      </c>
      <c r="I587" s="3" t="str">
        <f>_xlfn.XLOOKUP(Table10[[#This Row],[Location Name]],IBTP_Locations[Location Name],IBTP_Locations[Marketing Rep],,,)</f>
        <v>Combros</v>
      </c>
      <c r="J587" s="11">
        <f>ROUNDDOWN(IF(Table10[[#This Row],[Marketing Rep]]=0,0,_xlfn.XLOOKUP(Table10[[#This Row],[Marketing Rep]],Table12[Name],Table12[Commission %]))*Table10[[#This Row],[Ticket Count]],2)</f>
        <v>82.8</v>
      </c>
      <c r="K587" s="3" t="s">
        <v>2834</v>
      </c>
      <c r="L587" s="3" t="str">
        <f>_xlfn.XLOOKUP(Table10[[#This Row],[Serial '#]],Table5[Serial '#],Table5[Supplier],,,)</f>
        <v>GameCo</v>
      </c>
      <c r="M587" s="3" t="s">
        <v>349</v>
      </c>
      <c r="N587" s="9">
        <v>5520</v>
      </c>
      <c r="O587" s="36">
        <v>1</v>
      </c>
      <c r="P587" s="11">
        <v>5520</v>
      </c>
      <c r="Q587" s="11">
        <v>4560</v>
      </c>
      <c r="R587" s="11">
        <v>960</v>
      </c>
      <c r="S587" s="11">
        <v>331</v>
      </c>
      <c r="T587" s="11" t="str">
        <f>_xlfn.XLOOKUP(Table10[[#This Row],[Charity Association]],Table14[Charity Name],Table14[Billing Style],,,)</f>
        <v>Percentage</v>
      </c>
      <c r="U587" s="11">
        <v>337.2</v>
      </c>
      <c r="V587" s="15">
        <v>186</v>
      </c>
      <c r="W587" s="15">
        <v>96</v>
      </c>
      <c r="X587" s="11">
        <v>55.2</v>
      </c>
      <c r="Y587" s="69">
        <v>38835018</v>
      </c>
      <c r="Z587">
        <v>6783</v>
      </c>
      <c r="AA587" s="3">
        <f>IF(Table10[[#This Row],[Location Name]]=E586,AA586,AA586+1)</f>
        <v>1350</v>
      </c>
      <c r="AB587" s="33">
        <f>Table10[[#This Row],[Date]]+25</f>
        <v>45432</v>
      </c>
    </row>
    <row r="588" spans="1:28" ht="14.25" x14ac:dyDescent="0.45">
      <c r="A588" s="3">
        <v>580</v>
      </c>
      <c r="B58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88" s="33">
        <v>45407</v>
      </c>
      <c r="E588" s="3" t="s">
        <v>129</v>
      </c>
      <c r="F588" s="3">
        <f>_xlfn.XLOOKUP(Table10[[#This Row],[Location Name]],IBTP_Locations[Location Name],IBTP_Locations[Payee Name],"",,)</f>
        <v>0</v>
      </c>
      <c r="G588" s="3" t="s">
        <v>21</v>
      </c>
      <c r="H588" s="3" t="str">
        <f>_xlfn.XLOOKUP(Table10[[#This Row],[Location Name]],IBTP_Locations[Location Name],IBTP_Locations[Sales Rep],,,)</f>
        <v>Sarcyk, Neil</v>
      </c>
      <c r="I588" s="3">
        <f>_xlfn.XLOOKUP(Table10[[#This Row],[Location Name]],IBTP_Locations[Location Name],IBTP_Locations[Marketing Rep],,,)</f>
        <v>0</v>
      </c>
      <c r="J588" s="11">
        <f>ROUNDDOWN(IF(Table10[[#This Row],[Marketing Rep]]=0,0,_xlfn.XLOOKUP(Table10[[#This Row],[Marketing Rep]],Table12[Name],Table12[Commission %]))*Table10[[#This Row],[Ticket Count]],2)</f>
        <v>0</v>
      </c>
      <c r="K588" s="3" t="s">
        <v>2835</v>
      </c>
      <c r="L588" s="3" t="str">
        <f>_xlfn.XLOOKUP(Table10[[#This Row],[Serial '#]],Table5[Serial '#],Table5[Supplier],,,)</f>
        <v>GameCo</v>
      </c>
      <c r="M588" s="3" t="s">
        <v>349</v>
      </c>
      <c r="N588" s="9">
        <v>5520</v>
      </c>
      <c r="O588" s="36">
        <v>1</v>
      </c>
      <c r="P588" s="11">
        <v>5520</v>
      </c>
      <c r="Q588" s="11">
        <v>4560</v>
      </c>
      <c r="R588" s="11">
        <v>960</v>
      </c>
      <c r="S588" s="11">
        <v>331</v>
      </c>
      <c r="T588" s="11" t="str">
        <f>_xlfn.XLOOKUP(Table10[[#This Row],[Charity Association]],Table14[Charity Name],Table14[Billing Style],,,)</f>
        <v>Flat Per Ticket</v>
      </c>
      <c r="U588" s="11">
        <v>358.8</v>
      </c>
      <c r="V588" s="15">
        <v>186</v>
      </c>
      <c r="W588" s="15">
        <v>172.8</v>
      </c>
      <c r="X588" s="11"/>
      <c r="Y588" s="69">
        <v>3958</v>
      </c>
      <c r="Z588">
        <v>8446</v>
      </c>
      <c r="AA588" s="3">
        <f>IF(Table10[[#This Row],[Location Name]]=E587,AA587,AA587+1)</f>
        <v>1351</v>
      </c>
      <c r="AB588" s="33">
        <f>Table10[[#This Row],[Date]]+25</f>
        <v>45432</v>
      </c>
    </row>
    <row r="589" spans="1:28" ht="14.25" x14ac:dyDescent="0.45">
      <c r="A589" s="3">
        <v>581</v>
      </c>
      <c r="B58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89" s="33">
        <v>45407</v>
      </c>
      <c r="E589" s="3" t="s">
        <v>129</v>
      </c>
      <c r="F589" s="3">
        <f>_xlfn.XLOOKUP(Table10[[#This Row],[Location Name]],IBTP_Locations[Location Name],IBTP_Locations[Payee Name],"",,)</f>
        <v>0</v>
      </c>
      <c r="G589" s="3" t="s">
        <v>21</v>
      </c>
      <c r="H589" s="3" t="str">
        <f>_xlfn.XLOOKUP(Table10[[#This Row],[Location Name]],IBTP_Locations[Location Name],IBTP_Locations[Sales Rep],,,)</f>
        <v>Sarcyk, Neil</v>
      </c>
      <c r="I589" s="3">
        <f>_xlfn.XLOOKUP(Table10[[#This Row],[Location Name]],IBTP_Locations[Location Name],IBTP_Locations[Marketing Rep],,,)</f>
        <v>0</v>
      </c>
      <c r="J589" s="11">
        <f>ROUNDDOWN(IF(Table10[[#This Row],[Marketing Rep]]=0,0,_xlfn.XLOOKUP(Table10[[#This Row],[Marketing Rep]],Table12[Name],Table12[Commission %]))*Table10[[#This Row],[Ticket Count]],2)</f>
        <v>0</v>
      </c>
      <c r="K589" s="3" t="s">
        <v>2836</v>
      </c>
      <c r="L589" s="3" t="str">
        <f>_xlfn.XLOOKUP(Table10[[#This Row],[Serial '#]],Table5[Serial '#],Table5[Supplier],,,)</f>
        <v>GameCo</v>
      </c>
      <c r="M589" s="3" t="s">
        <v>349</v>
      </c>
      <c r="N589" s="9">
        <v>5520</v>
      </c>
      <c r="O589" s="36">
        <v>1</v>
      </c>
      <c r="P589" s="11">
        <v>5520</v>
      </c>
      <c r="Q589" s="11">
        <v>4560</v>
      </c>
      <c r="R589" s="11">
        <v>960</v>
      </c>
      <c r="S589" s="11">
        <v>331</v>
      </c>
      <c r="T589" s="11" t="str">
        <f>_xlfn.XLOOKUP(Table10[[#This Row],[Charity Association]],Table14[Charity Name],Table14[Billing Style],,,)</f>
        <v>Flat Per Ticket</v>
      </c>
      <c r="U589" s="11">
        <v>358.8</v>
      </c>
      <c r="V589" s="15">
        <v>186</v>
      </c>
      <c r="W589" s="15">
        <v>172.8</v>
      </c>
      <c r="X589" s="11"/>
      <c r="Y589" s="69">
        <v>3958</v>
      </c>
      <c r="Z589">
        <v>8447</v>
      </c>
      <c r="AA589" s="3">
        <f>IF(Table10[[#This Row],[Location Name]]=E588,AA588,AA588+1)</f>
        <v>1351</v>
      </c>
      <c r="AB589" s="33">
        <f>Table10[[#This Row],[Date]]+25</f>
        <v>45432</v>
      </c>
    </row>
    <row r="590" spans="1:28" ht="14.25" x14ac:dyDescent="0.45">
      <c r="A590" s="3">
        <v>582</v>
      </c>
      <c r="B59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90" s="33">
        <v>45407</v>
      </c>
      <c r="E590" s="3" t="s">
        <v>137</v>
      </c>
      <c r="F590" s="3">
        <f>_xlfn.XLOOKUP(Table10[[#This Row],[Location Name]],IBTP_Locations[Location Name],IBTP_Locations[Payee Name],"",,)</f>
        <v>0</v>
      </c>
      <c r="G590" s="3" t="s">
        <v>27</v>
      </c>
      <c r="H590" s="3" t="str">
        <f>_xlfn.XLOOKUP(Table10[[#This Row],[Location Name]],IBTP_Locations[Location Name],IBTP_Locations[Sales Rep],,,)</f>
        <v>Sarcyk, Neil</v>
      </c>
      <c r="I590" s="3" t="str">
        <f>_xlfn.XLOOKUP(Table10[[#This Row],[Location Name]],IBTP_Locations[Location Name],IBTP_Locations[Marketing Rep],,,)</f>
        <v>B and B Music</v>
      </c>
      <c r="J590" s="11">
        <f>ROUNDDOWN(IF(Table10[[#This Row],[Marketing Rep]]=0,0,_xlfn.XLOOKUP(Table10[[#This Row],[Marketing Rep]],Table12[Name],Table12[Commission %]))*Table10[[#This Row],[Ticket Count]],2)</f>
        <v>60</v>
      </c>
      <c r="K590" s="3" t="s">
        <v>2748</v>
      </c>
      <c r="L590" s="3" t="str">
        <f>_xlfn.XLOOKUP(Table10[[#This Row],[Serial '#]],Table5[Serial '#],Table5[Supplier],,,)</f>
        <v>GameCo</v>
      </c>
      <c r="M590" s="3" t="s">
        <v>630</v>
      </c>
      <c r="N590" s="9">
        <v>4000</v>
      </c>
      <c r="O590" s="36">
        <v>1</v>
      </c>
      <c r="P590" s="11">
        <v>4000</v>
      </c>
      <c r="Q590" s="11">
        <v>3102</v>
      </c>
      <c r="R590" s="11">
        <v>898</v>
      </c>
      <c r="S590" s="11">
        <v>240</v>
      </c>
      <c r="T590" s="11" t="str">
        <f>_xlfn.XLOOKUP(Table10[[#This Row],[Charity Association]],Table14[Charity Name],Table14[Billing Style],,,)</f>
        <v>Flat Per Ticket</v>
      </c>
      <c r="U590" s="11">
        <v>260</v>
      </c>
      <c r="V590" s="15">
        <v>134</v>
      </c>
      <c r="W590" s="15">
        <v>126</v>
      </c>
      <c r="X590" s="11"/>
      <c r="Y590" s="69">
        <v>1001</v>
      </c>
      <c r="Z590">
        <v>10103</v>
      </c>
      <c r="AA590" s="3">
        <f>IF(Table10[[#This Row],[Location Name]]=E589,AA589,AA589+1)</f>
        <v>1352</v>
      </c>
      <c r="AB590" s="33">
        <f>Table10[[#This Row],[Date]]+25</f>
        <v>45432</v>
      </c>
    </row>
    <row r="591" spans="1:28" ht="14.25" x14ac:dyDescent="0.45">
      <c r="A591" s="3">
        <v>583</v>
      </c>
      <c r="B59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91" s="33">
        <v>45407</v>
      </c>
      <c r="E591" s="3" t="s">
        <v>137</v>
      </c>
      <c r="F591" s="3">
        <f>_xlfn.XLOOKUP(Table10[[#This Row],[Location Name]],IBTP_Locations[Location Name],IBTP_Locations[Payee Name],"",,)</f>
        <v>0</v>
      </c>
      <c r="G591" s="3" t="s">
        <v>27</v>
      </c>
      <c r="H591" s="3" t="str">
        <f>_xlfn.XLOOKUP(Table10[[#This Row],[Location Name]],IBTP_Locations[Location Name],IBTP_Locations[Sales Rep],,,)</f>
        <v>Sarcyk, Neil</v>
      </c>
      <c r="I591" s="3" t="str">
        <f>_xlfn.XLOOKUP(Table10[[#This Row],[Location Name]],IBTP_Locations[Location Name],IBTP_Locations[Marketing Rep],,,)</f>
        <v>B and B Music</v>
      </c>
      <c r="J591" s="11">
        <f>ROUNDDOWN(IF(Table10[[#This Row],[Marketing Rep]]=0,0,_xlfn.XLOOKUP(Table10[[#This Row],[Marketing Rep]],Table12[Name],Table12[Commission %]))*Table10[[#This Row],[Ticket Count]],2)</f>
        <v>60</v>
      </c>
      <c r="K591" s="3" t="s">
        <v>2747</v>
      </c>
      <c r="L591" s="3" t="str">
        <f>_xlfn.XLOOKUP(Table10[[#This Row],[Serial '#]],Table5[Serial '#],Table5[Supplier],,,)</f>
        <v>GameCo</v>
      </c>
      <c r="M591" s="3" t="s">
        <v>626</v>
      </c>
      <c r="N591" s="9">
        <v>4000</v>
      </c>
      <c r="O591" s="36">
        <v>1</v>
      </c>
      <c r="P591" s="11">
        <v>4000</v>
      </c>
      <c r="Q591" s="11">
        <v>3102</v>
      </c>
      <c r="R591" s="11">
        <v>898</v>
      </c>
      <c r="S591" s="11">
        <v>240</v>
      </c>
      <c r="T591" s="11" t="str">
        <f>_xlfn.XLOOKUP(Table10[[#This Row],[Charity Association]],Table14[Charity Name],Table14[Billing Style],,,)</f>
        <v>Flat Per Ticket</v>
      </c>
      <c r="U591" s="11">
        <v>260</v>
      </c>
      <c r="V591" s="15">
        <v>134</v>
      </c>
      <c r="W591" s="15">
        <v>126</v>
      </c>
      <c r="X591" s="11"/>
      <c r="Y591" s="69">
        <v>1001</v>
      </c>
      <c r="Z591">
        <v>10104</v>
      </c>
      <c r="AA591" s="3">
        <f>IF(Table10[[#This Row],[Location Name]]=E590,AA590,AA590+1)</f>
        <v>1352</v>
      </c>
      <c r="AB591" s="33">
        <f>Table10[[#This Row],[Date]]+25</f>
        <v>45432</v>
      </c>
    </row>
    <row r="592" spans="1:28" ht="14.25" x14ac:dyDescent="0.45">
      <c r="A592" s="3">
        <v>584</v>
      </c>
      <c r="B59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92" s="33">
        <v>45407</v>
      </c>
      <c r="E592" s="3" t="s">
        <v>137</v>
      </c>
      <c r="F592" s="3">
        <f>_xlfn.XLOOKUP(Table10[[#This Row],[Location Name]],IBTP_Locations[Location Name],IBTP_Locations[Payee Name],"",,)</f>
        <v>0</v>
      </c>
      <c r="G592" s="3" t="s">
        <v>27</v>
      </c>
      <c r="H592" s="3" t="str">
        <f>_xlfn.XLOOKUP(Table10[[#This Row],[Location Name]],IBTP_Locations[Location Name],IBTP_Locations[Sales Rep],,,)</f>
        <v>Sarcyk, Neil</v>
      </c>
      <c r="I592" s="3" t="str">
        <f>_xlfn.XLOOKUP(Table10[[#This Row],[Location Name]],IBTP_Locations[Location Name],IBTP_Locations[Marketing Rep],,,)</f>
        <v>B and B Music</v>
      </c>
      <c r="J592" s="11">
        <f>ROUNDDOWN(IF(Table10[[#This Row],[Marketing Rep]]=0,0,_xlfn.XLOOKUP(Table10[[#This Row],[Marketing Rep]],Table12[Name],Table12[Commission %]))*Table10[[#This Row],[Ticket Count]],2)</f>
        <v>60</v>
      </c>
      <c r="K592" s="3" t="s">
        <v>2750</v>
      </c>
      <c r="L592" s="3" t="str">
        <f>_xlfn.XLOOKUP(Table10[[#This Row],[Serial '#]],Table5[Serial '#],Table5[Supplier],,,)</f>
        <v>GameCo</v>
      </c>
      <c r="M592" s="3" t="s">
        <v>566</v>
      </c>
      <c r="N592" s="9">
        <v>4000</v>
      </c>
      <c r="O592" s="36">
        <v>1</v>
      </c>
      <c r="P592" s="11">
        <v>4000</v>
      </c>
      <c r="Q592" s="11">
        <v>3102</v>
      </c>
      <c r="R592" s="11">
        <v>898</v>
      </c>
      <c r="S592" s="11">
        <v>240</v>
      </c>
      <c r="T592" s="11" t="str">
        <f>_xlfn.XLOOKUP(Table10[[#This Row],[Charity Association]],Table14[Charity Name],Table14[Billing Style],,,)</f>
        <v>Flat Per Ticket</v>
      </c>
      <c r="U592" s="11">
        <v>260</v>
      </c>
      <c r="V592" s="15">
        <v>134</v>
      </c>
      <c r="W592" s="15">
        <v>126</v>
      </c>
      <c r="X592" s="11"/>
      <c r="Y592" s="69">
        <v>1001</v>
      </c>
      <c r="Z592">
        <v>10105</v>
      </c>
      <c r="AA592" s="3">
        <f>IF(Table10[[#This Row],[Location Name]]=E591,AA591,AA591+1)</f>
        <v>1352</v>
      </c>
      <c r="AB592" s="33">
        <f>Table10[[#This Row],[Date]]+25</f>
        <v>45432</v>
      </c>
    </row>
    <row r="593" spans="1:28" ht="14.25" x14ac:dyDescent="0.45">
      <c r="A593" s="3">
        <v>585</v>
      </c>
      <c r="B59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93" s="33">
        <v>45407</v>
      </c>
      <c r="E593" s="3" t="s">
        <v>191</v>
      </c>
      <c r="F593" s="3">
        <f>_xlfn.XLOOKUP(Table10[[#This Row],[Location Name]],IBTP_Locations[Location Name],IBTP_Locations[Payee Name],"",,)</f>
        <v>0</v>
      </c>
      <c r="G593" s="3" t="s">
        <v>27</v>
      </c>
      <c r="H593" s="3" t="str">
        <f>_xlfn.XLOOKUP(Table10[[#This Row],[Location Name]],IBTP_Locations[Location Name],IBTP_Locations[Sales Rep],,,)</f>
        <v>Sarcyk, Neil</v>
      </c>
      <c r="I593" s="3">
        <f>_xlfn.XLOOKUP(Table10[[#This Row],[Location Name]],IBTP_Locations[Location Name],IBTP_Locations[Marketing Rep],,,)</f>
        <v>0</v>
      </c>
      <c r="J593" s="11">
        <f>ROUNDDOWN(IF(Table10[[#This Row],[Marketing Rep]]=0,0,_xlfn.XLOOKUP(Table10[[#This Row],[Marketing Rep]],Table12[Name],Table12[Commission %]))*Table10[[#This Row],[Ticket Count]],2)</f>
        <v>0</v>
      </c>
      <c r="K593" s="3" t="s">
        <v>2599</v>
      </c>
      <c r="L593" s="3" t="str">
        <f>_xlfn.XLOOKUP(Table10[[#This Row],[Serial '#]],Table5[Serial '#],Table5[Supplier],,,)</f>
        <v>GameCo</v>
      </c>
      <c r="M593" s="3" t="s">
        <v>3747</v>
      </c>
      <c r="N593" s="9">
        <v>3000</v>
      </c>
      <c r="O593" s="36">
        <v>1</v>
      </c>
      <c r="P593" s="11">
        <v>3000</v>
      </c>
      <c r="Q593" s="11">
        <v>2250</v>
      </c>
      <c r="R593" s="11">
        <v>750</v>
      </c>
      <c r="S593" s="11">
        <v>180</v>
      </c>
      <c r="T593" s="11" t="str">
        <f>_xlfn.XLOOKUP(Table10[[#This Row],[Charity Association]],Table14[Charity Name],Table14[Billing Style],,,)</f>
        <v>Flat Per Ticket</v>
      </c>
      <c r="U593" s="11">
        <v>195</v>
      </c>
      <c r="V593" s="15">
        <v>102</v>
      </c>
      <c r="W593" s="15">
        <v>93</v>
      </c>
      <c r="X593" s="11"/>
      <c r="Y593" s="69">
        <v>7484</v>
      </c>
      <c r="Z593">
        <v>10106</v>
      </c>
      <c r="AA593" s="3">
        <f>IF(Table10[[#This Row],[Location Name]]=E592,AA592,AA592+1)</f>
        <v>1353</v>
      </c>
      <c r="AB593" s="33">
        <f>Table10[[#This Row],[Date]]+25</f>
        <v>45432</v>
      </c>
    </row>
    <row r="594" spans="1:28" ht="14.25" x14ac:dyDescent="0.45">
      <c r="A594" s="3">
        <v>586</v>
      </c>
      <c r="B59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94" s="33">
        <v>45408</v>
      </c>
      <c r="E594" s="3" t="s">
        <v>97</v>
      </c>
      <c r="F594" s="3">
        <f>_xlfn.XLOOKUP(Table10[[#This Row],[Location Name]],IBTP_Locations[Location Name],IBTP_Locations[Payee Name],"",,)</f>
        <v>0</v>
      </c>
      <c r="G594" s="3" t="s">
        <v>20</v>
      </c>
      <c r="H594" s="3" t="str">
        <f>_xlfn.XLOOKUP(Table10[[#This Row],[Location Name]],IBTP_Locations[Location Name],IBTP_Locations[Sales Rep],,,)</f>
        <v>Sarcyk, Neil</v>
      </c>
      <c r="I594" s="3" t="str">
        <f>_xlfn.XLOOKUP(Table10[[#This Row],[Location Name]],IBTP_Locations[Location Name],IBTP_Locations[Marketing Rep],,,)</f>
        <v>M Comella Enterprises</v>
      </c>
      <c r="J594" s="11">
        <f>ROUNDDOWN(IF(Table10[[#This Row],[Marketing Rep]]=0,0,_xlfn.XLOOKUP(Table10[[#This Row],[Marketing Rep]],Table12[Name],Table12[Commission %]))*Table10[[#This Row],[Ticket Count]],2)</f>
        <v>82.8</v>
      </c>
      <c r="K594" s="3" t="s">
        <v>2840</v>
      </c>
      <c r="L594" s="3" t="str">
        <f>_xlfn.XLOOKUP(Table10[[#This Row],[Serial '#]],Table5[Serial '#],Table5[Supplier],,,)</f>
        <v>GameCo</v>
      </c>
      <c r="M594" s="3" t="s">
        <v>349</v>
      </c>
      <c r="N594" s="9">
        <v>5520</v>
      </c>
      <c r="O594" s="36">
        <v>1</v>
      </c>
      <c r="P594" s="11">
        <v>5520</v>
      </c>
      <c r="Q594" s="11">
        <v>4560</v>
      </c>
      <c r="R594" s="11">
        <v>960</v>
      </c>
      <c r="S594" s="11">
        <v>331</v>
      </c>
      <c r="T594" s="11" t="str">
        <f>_xlfn.XLOOKUP(Table10[[#This Row],[Charity Association]],Table14[Charity Name],Table14[Billing Style],,,)</f>
        <v>Flat Per Ticket</v>
      </c>
      <c r="U594" s="11">
        <v>358.8</v>
      </c>
      <c r="V594" s="15">
        <v>186</v>
      </c>
      <c r="W594" s="15">
        <v>172.8</v>
      </c>
      <c r="X594" s="11"/>
      <c r="Y594" s="69">
        <v>7140</v>
      </c>
      <c r="Z594">
        <v>1162</v>
      </c>
      <c r="AA594" s="3">
        <f>IF(Table10[[#This Row],[Location Name]]=E593,AA593,AA593+1)</f>
        <v>1354</v>
      </c>
      <c r="AB594" s="33">
        <f>Table10[[#This Row],[Date]]+25</f>
        <v>45433</v>
      </c>
    </row>
    <row r="595" spans="1:28" ht="14.25" x14ac:dyDescent="0.45">
      <c r="A595" s="3">
        <v>587</v>
      </c>
      <c r="B59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95" s="33">
        <v>45408</v>
      </c>
      <c r="E595" s="3" t="s">
        <v>97</v>
      </c>
      <c r="F595" s="3">
        <f>_xlfn.XLOOKUP(Table10[[#This Row],[Location Name]],IBTP_Locations[Location Name],IBTP_Locations[Payee Name],"",,)</f>
        <v>0</v>
      </c>
      <c r="G595" s="3" t="s">
        <v>20</v>
      </c>
      <c r="H595" s="3" t="str">
        <f>_xlfn.XLOOKUP(Table10[[#This Row],[Location Name]],IBTP_Locations[Location Name],IBTP_Locations[Sales Rep],,,)</f>
        <v>Sarcyk, Neil</v>
      </c>
      <c r="I595" s="3" t="str">
        <f>_xlfn.XLOOKUP(Table10[[#This Row],[Location Name]],IBTP_Locations[Location Name],IBTP_Locations[Marketing Rep],,,)</f>
        <v>M Comella Enterprises</v>
      </c>
      <c r="J595" s="11">
        <f>ROUNDDOWN(IF(Table10[[#This Row],[Marketing Rep]]=0,0,_xlfn.XLOOKUP(Table10[[#This Row],[Marketing Rep]],Table12[Name],Table12[Commission %]))*Table10[[#This Row],[Ticket Count]],2)</f>
        <v>82.8</v>
      </c>
      <c r="K595" s="3" t="s">
        <v>2839</v>
      </c>
      <c r="L595" s="3" t="str">
        <f>_xlfn.XLOOKUP(Table10[[#This Row],[Serial '#]],Table5[Serial '#],Table5[Supplier],,,)</f>
        <v>GameCo</v>
      </c>
      <c r="M595" s="3" t="s">
        <v>349</v>
      </c>
      <c r="N595" s="9">
        <v>5520</v>
      </c>
      <c r="O595" s="36">
        <v>1</v>
      </c>
      <c r="P595" s="11">
        <v>5520</v>
      </c>
      <c r="Q595" s="11">
        <v>4560</v>
      </c>
      <c r="R595" s="11">
        <v>960</v>
      </c>
      <c r="S595" s="11">
        <v>331</v>
      </c>
      <c r="T595" s="11" t="str">
        <f>_xlfn.XLOOKUP(Table10[[#This Row],[Charity Association]],Table14[Charity Name],Table14[Billing Style],,,)</f>
        <v>Flat Per Ticket</v>
      </c>
      <c r="U595" s="11">
        <v>358.8</v>
      </c>
      <c r="V595" s="15">
        <v>186</v>
      </c>
      <c r="W595" s="15">
        <v>172.8</v>
      </c>
      <c r="X595" s="11"/>
      <c r="Y595" s="69">
        <v>7140</v>
      </c>
      <c r="Z595">
        <v>1163</v>
      </c>
      <c r="AA595" s="3">
        <f>IF(Table10[[#This Row],[Location Name]]=E594,AA594,AA594+1)</f>
        <v>1354</v>
      </c>
      <c r="AB595" s="33">
        <f>Table10[[#This Row],[Date]]+25</f>
        <v>45433</v>
      </c>
    </row>
    <row r="596" spans="1:28" ht="14.25" x14ac:dyDescent="0.45">
      <c r="A596" s="3">
        <v>588</v>
      </c>
      <c r="B59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96" s="33">
        <v>45408</v>
      </c>
      <c r="E596" s="3" t="s">
        <v>105</v>
      </c>
      <c r="F596" s="3">
        <f>_xlfn.XLOOKUP(Table10[[#This Row],[Location Name]],IBTP_Locations[Location Name],IBTP_Locations[Payee Name],"",,)</f>
        <v>0</v>
      </c>
      <c r="G596" s="3" t="s">
        <v>23</v>
      </c>
      <c r="H596" s="3" t="str">
        <f>_xlfn.XLOOKUP(Table10[[#This Row],[Location Name]],IBTP_Locations[Location Name],IBTP_Locations[Sales Rep],,,)</f>
        <v>Sarcyk, Neil</v>
      </c>
      <c r="I596" s="3" t="str">
        <f>_xlfn.XLOOKUP(Table10[[#This Row],[Location Name]],IBTP_Locations[Location Name],IBTP_Locations[Marketing Rep],,,)</f>
        <v>M Comella Enterprises</v>
      </c>
      <c r="J596" s="11">
        <f>ROUNDDOWN(IF(Table10[[#This Row],[Marketing Rep]]=0,0,_xlfn.XLOOKUP(Table10[[#This Row],[Marketing Rep]],Table12[Name],Table12[Commission %]))*Table10[[#This Row],[Ticket Count]],2)</f>
        <v>45</v>
      </c>
      <c r="K596" s="3" t="s">
        <v>2600</v>
      </c>
      <c r="L596" s="3" t="str">
        <f>_xlfn.XLOOKUP(Table10[[#This Row],[Serial '#]],Table5[Serial '#],Table5[Supplier],,,)</f>
        <v>GameCo</v>
      </c>
      <c r="M596" s="3" t="s">
        <v>352</v>
      </c>
      <c r="N596" s="9">
        <v>3000</v>
      </c>
      <c r="O596" s="36">
        <v>1</v>
      </c>
      <c r="P596" s="11">
        <v>3000</v>
      </c>
      <c r="Q596" s="11">
        <v>2250</v>
      </c>
      <c r="R596" s="11">
        <v>750</v>
      </c>
      <c r="S596" s="11">
        <v>180</v>
      </c>
      <c r="T596" s="11" t="str">
        <f>_xlfn.XLOOKUP(Table10[[#This Row],[Charity Association]],Table14[Charity Name],Table14[Billing Style],,,)</f>
        <v>Percentage</v>
      </c>
      <c r="U596" s="11">
        <v>207</v>
      </c>
      <c r="V596" s="15">
        <v>102</v>
      </c>
      <c r="W596" s="15">
        <v>75</v>
      </c>
      <c r="X596" s="11">
        <v>30</v>
      </c>
      <c r="Y596" s="69">
        <v>275</v>
      </c>
      <c r="Z596">
        <v>6779</v>
      </c>
      <c r="AA596" s="3">
        <f>IF(Table10[[#This Row],[Location Name]]=E595,AA595,AA595+1)</f>
        <v>1355</v>
      </c>
      <c r="AB596" s="33">
        <f>Table10[[#This Row],[Date]]+25</f>
        <v>45433</v>
      </c>
    </row>
    <row r="597" spans="1:28" ht="14.25" x14ac:dyDescent="0.45">
      <c r="A597" s="3">
        <v>589</v>
      </c>
      <c r="B59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97" s="33">
        <v>45408</v>
      </c>
      <c r="E597" s="3" t="s">
        <v>105</v>
      </c>
      <c r="F597" s="3">
        <f>_xlfn.XLOOKUP(Table10[[#This Row],[Location Name]],IBTP_Locations[Location Name],IBTP_Locations[Payee Name],"",,)</f>
        <v>0</v>
      </c>
      <c r="G597" s="3" t="s">
        <v>23</v>
      </c>
      <c r="H597" s="3" t="str">
        <f>_xlfn.XLOOKUP(Table10[[#This Row],[Location Name]],IBTP_Locations[Location Name],IBTP_Locations[Sales Rep],,,)</f>
        <v>Sarcyk, Neil</v>
      </c>
      <c r="I597" s="3" t="str">
        <f>_xlfn.XLOOKUP(Table10[[#This Row],[Location Name]],IBTP_Locations[Location Name],IBTP_Locations[Marketing Rep],,,)</f>
        <v>M Comella Enterprises</v>
      </c>
      <c r="J597" s="11">
        <f>ROUNDDOWN(IF(Table10[[#This Row],[Marketing Rep]]=0,0,_xlfn.XLOOKUP(Table10[[#This Row],[Marketing Rep]],Table12[Name],Table12[Commission %]))*Table10[[#This Row],[Ticket Count]],2)</f>
        <v>82.8</v>
      </c>
      <c r="K597" s="3" t="s">
        <v>2838</v>
      </c>
      <c r="L597" s="3" t="str">
        <f>_xlfn.XLOOKUP(Table10[[#This Row],[Serial '#]],Table5[Serial '#],Table5[Supplier],,,)</f>
        <v>GameCo</v>
      </c>
      <c r="M597" s="3" t="s">
        <v>349</v>
      </c>
      <c r="N597" s="9">
        <v>5520</v>
      </c>
      <c r="O597" s="36">
        <v>1</v>
      </c>
      <c r="P597" s="11">
        <v>5520</v>
      </c>
      <c r="Q597" s="11">
        <v>4560</v>
      </c>
      <c r="R597" s="11">
        <v>960</v>
      </c>
      <c r="S597" s="11">
        <v>331</v>
      </c>
      <c r="T597" s="11" t="str">
        <f>_xlfn.XLOOKUP(Table10[[#This Row],[Charity Association]],Table14[Charity Name],Table14[Billing Style],,,)</f>
        <v>Percentage</v>
      </c>
      <c r="U597" s="11">
        <v>337.2</v>
      </c>
      <c r="V597" s="15">
        <v>186</v>
      </c>
      <c r="W597" s="15">
        <v>96</v>
      </c>
      <c r="X597" s="11">
        <v>55.2</v>
      </c>
      <c r="Y597" s="69">
        <v>275</v>
      </c>
      <c r="Z597">
        <v>6780</v>
      </c>
      <c r="AA597" s="3">
        <f>IF(Table10[[#This Row],[Location Name]]=E596,AA596,AA596+1)</f>
        <v>1355</v>
      </c>
      <c r="AB597" s="33">
        <f>Table10[[#This Row],[Date]]+25</f>
        <v>45433</v>
      </c>
    </row>
    <row r="598" spans="1:28" ht="14.25" x14ac:dyDescent="0.45">
      <c r="A598" s="3">
        <v>590</v>
      </c>
      <c r="B59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98" s="33">
        <v>45408</v>
      </c>
      <c r="E598" s="3" t="s">
        <v>300</v>
      </c>
      <c r="F598" s="3">
        <f>_xlfn.XLOOKUP(Table10[[#This Row],[Location Name]],IBTP_Locations[Location Name],IBTP_Locations[Payee Name],"",,)</f>
        <v>0</v>
      </c>
      <c r="G598" s="3" t="s">
        <v>23</v>
      </c>
      <c r="H598" s="3" t="str">
        <f>_xlfn.XLOOKUP(Table10[[#This Row],[Location Name]],IBTP_Locations[Location Name],IBTP_Locations[Sales Rep],,,)</f>
        <v>Sarcyk, Neil</v>
      </c>
      <c r="I598" s="3" t="str">
        <f>_xlfn.XLOOKUP(Table10[[#This Row],[Location Name]],IBTP_Locations[Location Name],IBTP_Locations[Marketing Rep],,,)</f>
        <v>M Comella Enterprises</v>
      </c>
      <c r="J598" s="11">
        <f>ROUNDDOWN(IF(Table10[[#This Row],[Marketing Rep]]=0,0,_xlfn.XLOOKUP(Table10[[#This Row],[Marketing Rep]],Table12[Name],Table12[Commission %]))*Table10[[#This Row],[Ticket Count]],2)</f>
        <v>86.4</v>
      </c>
      <c r="K598" s="3">
        <v>100101</v>
      </c>
      <c r="L598" s="3" t="str">
        <f>_xlfn.XLOOKUP(Table10[[#This Row],[Serial '#]],Table5[Serial '#],Table5[Supplier],,,)</f>
        <v>Bingo Boss</v>
      </c>
      <c r="M598" s="3" t="s">
        <v>378</v>
      </c>
      <c r="N598" s="9">
        <v>5760</v>
      </c>
      <c r="O598" s="36">
        <v>1</v>
      </c>
      <c r="P598" s="11">
        <v>5760</v>
      </c>
      <c r="Q598" s="11">
        <v>4390</v>
      </c>
      <c r="R598" s="11">
        <v>1370</v>
      </c>
      <c r="S598" s="11">
        <v>345</v>
      </c>
      <c r="T598" s="11" t="str">
        <f>_xlfn.XLOOKUP(Table10[[#This Row],[Charity Association]],Table14[Charity Name],Table14[Billing Style],,,)</f>
        <v>Percentage</v>
      </c>
      <c r="U598" s="11">
        <v>447.73</v>
      </c>
      <c r="V598" s="15">
        <v>253.13</v>
      </c>
      <c r="W598" s="15">
        <v>137</v>
      </c>
      <c r="X598" s="11">
        <v>57.6</v>
      </c>
      <c r="Y598" s="69">
        <v>38835021</v>
      </c>
      <c r="Z598">
        <v>6785</v>
      </c>
      <c r="AA598" s="3">
        <f>IF(Table10[[#This Row],[Location Name]]=E597,AA597,AA597+1)</f>
        <v>1356</v>
      </c>
      <c r="AB598" s="33">
        <f>Table10[[#This Row],[Date]]+25</f>
        <v>45433</v>
      </c>
    </row>
    <row r="599" spans="1:28" ht="14.25" x14ac:dyDescent="0.45">
      <c r="A599" s="3">
        <v>591</v>
      </c>
      <c r="B59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99" s="33">
        <v>45411</v>
      </c>
      <c r="E599" s="3" t="s">
        <v>125</v>
      </c>
      <c r="F599" s="3">
        <f>_xlfn.XLOOKUP(Table10[[#This Row],[Location Name]],IBTP_Locations[Location Name],IBTP_Locations[Payee Name],"",,)</f>
        <v>0</v>
      </c>
      <c r="G599" s="3" t="s">
        <v>23</v>
      </c>
      <c r="H599" s="3" t="str">
        <f>_xlfn.XLOOKUP(Table10[[#This Row],[Location Name]],IBTP_Locations[Location Name],IBTP_Locations[Sales Rep],,,)</f>
        <v>Sarcyk, Neil</v>
      </c>
      <c r="I599" s="3" t="str">
        <f>_xlfn.XLOOKUP(Table10[[#This Row],[Location Name]],IBTP_Locations[Location Name],IBTP_Locations[Marketing Rep],,,)</f>
        <v>M Comella Enterprises</v>
      </c>
      <c r="J599" s="11">
        <f>ROUNDDOWN(IF(Table10[[#This Row],[Marketing Rep]]=0,0,_xlfn.XLOOKUP(Table10[[#This Row],[Marketing Rep]],Table12[Name],Table12[Commission %]))*Table10[[#This Row],[Ticket Count]],2)</f>
        <v>45</v>
      </c>
      <c r="K599" s="3" t="s">
        <v>2601</v>
      </c>
      <c r="L599" s="3" t="str">
        <f>_xlfn.XLOOKUP(Table10[[#This Row],[Serial '#]],Table5[Serial '#],Table5[Supplier],,,)</f>
        <v>GameCo</v>
      </c>
      <c r="M599" s="3" t="s">
        <v>352</v>
      </c>
      <c r="N599" s="9">
        <v>3000</v>
      </c>
      <c r="O599" s="36">
        <v>1</v>
      </c>
      <c r="P599" s="11">
        <v>3000</v>
      </c>
      <c r="Q599" s="11">
        <v>2250</v>
      </c>
      <c r="R599" s="11">
        <v>750</v>
      </c>
      <c r="S599" s="11">
        <v>180</v>
      </c>
      <c r="T599" s="11" t="str">
        <f>_xlfn.XLOOKUP(Table10[[#This Row],[Charity Association]],Table14[Charity Name],Table14[Billing Style],,,)</f>
        <v>Percentage</v>
      </c>
      <c r="U599" s="11">
        <v>207</v>
      </c>
      <c r="V599" s="15">
        <v>102</v>
      </c>
      <c r="W599" s="15">
        <v>75</v>
      </c>
      <c r="X599" s="11">
        <v>30</v>
      </c>
      <c r="Y599" s="69">
        <v>5937</v>
      </c>
      <c r="Z599">
        <v>6781</v>
      </c>
      <c r="AA599" s="3">
        <f>IF(Table10[[#This Row],[Location Name]]=E598,AA598,AA598+1)</f>
        <v>1357</v>
      </c>
      <c r="AB599" s="33">
        <f>Table10[[#This Row],[Date]]+25</f>
        <v>45436</v>
      </c>
    </row>
    <row r="600" spans="1:28" ht="14.25" x14ac:dyDescent="0.45">
      <c r="A600" s="3">
        <v>592</v>
      </c>
      <c r="B60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00" s="33">
        <v>45411</v>
      </c>
      <c r="E600" s="3" t="s">
        <v>125</v>
      </c>
      <c r="F600" s="3">
        <f>_xlfn.XLOOKUP(Table10[[#This Row],[Location Name]],IBTP_Locations[Location Name],IBTP_Locations[Payee Name],"",,)</f>
        <v>0</v>
      </c>
      <c r="G600" s="3" t="s">
        <v>23</v>
      </c>
      <c r="H600" s="3" t="str">
        <f>_xlfn.XLOOKUP(Table10[[#This Row],[Location Name]],IBTP_Locations[Location Name],IBTP_Locations[Sales Rep],,,)</f>
        <v>Sarcyk, Neil</v>
      </c>
      <c r="I600" s="3" t="str">
        <f>_xlfn.XLOOKUP(Table10[[#This Row],[Location Name]],IBTP_Locations[Location Name],IBTP_Locations[Marketing Rep],,,)</f>
        <v>M Comella Enterprises</v>
      </c>
      <c r="J600" s="11">
        <f>ROUNDDOWN(IF(Table10[[#This Row],[Marketing Rep]]=0,0,_xlfn.XLOOKUP(Table10[[#This Row],[Marketing Rep]],Table12[Name],Table12[Commission %]))*Table10[[#This Row],[Ticket Count]],2)</f>
        <v>82.8</v>
      </c>
      <c r="K600" s="3" t="s">
        <v>2842</v>
      </c>
      <c r="L600" s="3" t="str">
        <f>_xlfn.XLOOKUP(Table10[[#This Row],[Serial '#]],Table5[Serial '#],Table5[Supplier],,,)</f>
        <v>GameCo</v>
      </c>
      <c r="M600" s="3" t="s">
        <v>349</v>
      </c>
      <c r="N600" s="9">
        <v>5520</v>
      </c>
      <c r="O600" s="36">
        <v>1</v>
      </c>
      <c r="P600" s="11">
        <v>5520</v>
      </c>
      <c r="Q600" s="11">
        <v>4560</v>
      </c>
      <c r="R600" s="11">
        <v>960</v>
      </c>
      <c r="S600" s="11">
        <v>331</v>
      </c>
      <c r="T600" s="11" t="str">
        <f>_xlfn.XLOOKUP(Table10[[#This Row],[Charity Association]],Table14[Charity Name],Table14[Billing Style],,,)</f>
        <v>Percentage</v>
      </c>
      <c r="U600" s="11">
        <v>337.2</v>
      </c>
      <c r="V600" s="15">
        <v>186</v>
      </c>
      <c r="W600" s="15">
        <v>96</v>
      </c>
      <c r="X600" s="11">
        <v>55.2</v>
      </c>
      <c r="Y600" s="69">
        <v>6098</v>
      </c>
      <c r="Z600">
        <v>6782</v>
      </c>
      <c r="AA600" s="3">
        <f>IF(Table10[[#This Row],[Location Name]]=E599,AA599,AA599+1)</f>
        <v>1357</v>
      </c>
      <c r="AB600" s="33">
        <f>Table10[[#This Row],[Date]]+25</f>
        <v>45436</v>
      </c>
    </row>
    <row r="601" spans="1:28" ht="14.25" x14ac:dyDescent="0.45">
      <c r="A601" s="3">
        <v>593</v>
      </c>
      <c r="B60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01" s="33">
        <v>45411</v>
      </c>
      <c r="E601" s="3" t="s">
        <v>155</v>
      </c>
      <c r="F601" s="3" t="str">
        <f>_xlfn.XLOOKUP(Table10[[#This Row],[Location Name]],IBTP_Locations[Location Name],IBTP_Locations[Payee Name],"",,)</f>
        <v>Melron Inc DBA Mulligans</v>
      </c>
      <c r="G601" s="3" t="s">
        <v>27</v>
      </c>
      <c r="H601" s="3" t="str">
        <f>_xlfn.XLOOKUP(Table10[[#This Row],[Location Name]],IBTP_Locations[Location Name],IBTP_Locations[Sales Rep],,,)</f>
        <v>Sarcyk, Neil</v>
      </c>
      <c r="I601" s="3">
        <f>_xlfn.XLOOKUP(Table10[[#This Row],[Location Name]],IBTP_Locations[Location Name],IBTP_Locations[Marketing Rep],,,)</f>
        <v>0</v>
      </c>
      <c r="J601" s="11">
        <f>ROUNDDOWN(IF(Table10[[#This Row],[Marketing Rep]]=0,0,_xlfn.XLOOKUP(Table10[[#This Row],[Marketing Rep]],Table12[Name],Table12[Commission %]))*Table10[[#This Row],[Ticket Count]],2)</f>
        <v>0</v>
      </c>
      <c r="K601" s="3" t="s">
        <v>2752</v>
      </c>
      <c r="L601" s="3" t="str">
        <f>_xlfn.XLOOKUP(Table10[[#This Row],[Serial '#]],Table5[Serial '#],Table5[Supplier],,,)</f>
        <v>GameCo</v>
      </c>
      <c r="M601" s="3" t="s">
        <v>347</v>
      </c>
      <c r="N601" s="9">
        <v>9959</v>
      </c>
      <c r="O601" s="36">
        <v>1</v>
      </c>
      <c r="P601" s="11">
        <v>9959</v>
      </c>
      <c r="Q601" s="11">
        <v>7840</v>
      </c>
      <c r="R601" s="11">
        <v>2119</v>
      </c>
      <c r="S601" s="11">
        <v>597</v>
      </c>
      <c r="T601" s="11" t="str">
        <f>_xlfn.XLOOKUP(Table10[[#This Row],[Charity Association]],Table14[Charity Name],Table14[Billing Style],,,)</f>
        <v>Flat Per Ticket</v>
      </c>
      <c r="U601" s="11">
        <v>647.34</v>
      </c>
      <c r="V601" s="15">
        <v>360</v>
      </c>
      <c r="W601" s="15">
        <v>287.33999999999997</v>
      </c>
      <c r="X601" s="11"/>
      <c r="Y601" s="69">
        <v>2953</v>
      </c>
      <c r="Z601">
        <v>10107</v>
      </c>
      <c r="AA601" s="3">
        <f>IF(Table10[[#This Row],[Location Name]]=E600,AA600,AA600+1)</f>
        <v>1358</v>
      </c>
      <c r="AB601" s="33">
        <f>Table10[[#This Row],[Date]]+25</f>
        <v>45436</v>
      </c>
    </row>
    <row r="602" spans="1:28" ht="14.25" x14ac:dyDescent="0.45">
      <c r="A602" s="3">
        <v>594</v>
      </c>
      <c r="B60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02" s="33">
        <v>45411</v>
      </c>
      <c r="E602" s="3" t="s">
        <v>155</v>
      </c>
      <c r="F602" s="3" t="str">
        <f>_xlfn.XLOOKUP(Table10[[#This Row],[Location Name]],IBTP_Locations[Location Name],IBTP_Locations[Payee Name],"",,)</f>
        <v>Melron Inc DBA Mulligans</v>
      </c>
      <c r="G602" s="3" t="s">
        <v>27</v>
      </c>
      <c r="H602" s="3" t="str">
        <f>_xlfn.XLOOKUP(Table10[[#This Row],[Location Name]],IBTP_Locations[Location Name],IBTP_Locations[Sales Rep],,,)</f>
        <v>Sarcyk, Neil</v>
      </c>
      <c r="I602" s="3">
        <f>_xlfn.XLOOKUP(Table10[[#This Row],[Location Name]],IBTP_Locations[Location Name],IBTP_Locations[Marketing Rep],,,)</f>
        <v>0</v>
      </c>
      <c r="J602" s="11">
        <f>ROUNDDOWN(IF(Table10[[#This Row],[Marketing Rep]]=0,0,_xlfn.XLOOKUP(Table10[[#This Row],[Marketing Rep]],Table12[Name],Table12[Commission %]))*Table10[[#This Row],[Ticket Count]],2)</f>
        <v>0</v>
      </c>
      <c r="K602" s="3" t="s">
        <v>2880</v>
      </c>
      <c r="L602" s="3" t="str">
        <f>_xlfn.XLOOKUP(Table10[[#This Row],[Serial '#]],Table5[Serial '#],Table5[Supplier],,,)</f>
        <v>GameCo</v>
      </c>
      <c r="M602" s="3" t="s">
        <v>580</v>
      </c>
      <c r="N602" s="9">
        <v>6320</v>
      </c>
      <c r="O602" s="36">
        <v>1</v>
      </c>
      <c r="P602" s="11">
        <v>6320</v>
      </c>
      <c r="Q602" s="11">
        <v>4745</v>
      </c>
      <c r="R602" s="11">
        <v>1575</v>
      </c>
      <c r="S602" s="11">
        <v>379</v>
      </c>
      <c r="T602" s="11" t="str">
        <f>_xlfn.XLOOKUP(Table10[[#This Row],[Charity Association]],Table14[Charity Name],Table14[Billing Style],,,)</f>
        <v>Flat Per Ticket</v>
      </c>
      <c r="U602" s="11">
        <v>410.8</v>
      </c>
      <c r="V602" s="15">
        <v>212</v>
      </c>
      <c r="W602" s="15">
        <v>198.8</v>
      </c>
      <c r="X602" s="11"/>
      <c r="Y602" s="69">
        <v>2953</v>
      </c>
      <c r="Z602">
        <v>10108</v>
      </c>
      <c r="AA602" s="3">
        <f>IF(Table10[[#This Row],[Location Name]]=E601,AA601,AA601+1)</f>
        <v>1358</v>
      </c>
      <c r="AB602" s="33">
        <f>Table10[[#This Row],[Date]]+25</f>
        <v>45436</v>
      </c>
    </row>
    <row r="603" spans="1:28" ht="14.25" x14ac:dyDescent="0.45">
      <c r="A603" s="3">
        <v>595</v>
      </c>
      <c r="B60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03" s="33">
        <v>45411</v>
      </c>
      <c r="E603" s="3" t="s">
        <v>155</v>
      </c>
      <c r="F603" s="3" t="str">
        <f>_xlfn.XLOOKUP(Table10[[#This Row],[Location Name]],IBTP_Locations[Location Name],IBTP_Locations[Payee Name],"",,)</f>
        <v>Melron Inc DBA Mulligans</v>
      </c>
      <c r="G603" s="3" t="s">
        <v>27</v>
      </c>
      <c r="H603" s="3" t="str">
        <f>_xlfn.XLOOKUP(Table10[[#This Row],[Location Name]],IBTP_Locations[Location Name],IBTP_Locations[Sales Rep],,,)</f>
        <v>Sarcyk, Neil</v>
      </c>
      <c r="I603" s="3">
        <f>_xlfn.XLOOKUP(Table10[[#This Row],[Location Name]],IBTP_Locations[Location Name],IBTP_Locations[Marketing Rep],,,)</f>
        <v>0</v>
      </c>
      <c r="J603" s="11">
        <f>ROUNDDOWN(IF(Table10[[#This Row],[Marketing Rep]]=0,0,_xlfn.XLOOKUP(Table10[[#This Row],[Marketing Rep]],Table12[Name],Table12[Commission %]))*Table10[[#This Row],[Ticket Count]],2)</f>
        <v>0</v>
      </c>
      <c r="K603" s="3" t="s">
        <v>2529</v>
      </c>
      <c r="L603" s="3" t="str">
        <f>_xlfn.XLOOKUP(Table10[[#This Row],[Serial '#]],Table5[Serial '#],Table5[Supplier],,,)</f>
        <v>GameCo</v>
      </c>
      <c r="M603" s="3" t="s">
        <v>582</v>
      </c>
      <c r="N603" s="9">
        <v>6320</v>
      </c>
      <c r="O603" s="36">
        <v>1</v>
      </c>
      <c r="P603" s="11">
        <v>6320</v>
      </c>
      <c r="Q603" s="11">
        <v>4745</v>
      </c>
      <c r="R603" s="11">
        <v>1575</v>
      </c>
      <c r="S603" s="11">
        <v>379</v>
      </c>
      <c r="T603" s="11" t="str">
        <f>_xlfn.XLOOKUP(Table10[[#This Row],[Charity Association]],Table14[Charity Name],Table14[Billing Style],,,)</f>
        <v>Flat Per Ticket</v>
      </c>
      <c r="U603" s="11">
        <v>410.8</v>
      </c>
      <c r="V603" s="15">
        <v>212</v>
      </c>
      <c r="W603" s="15">
        <v>198.8</v>
      </c>
      <c r="X603" s="11"/>
      <c r="Y603" s="69">
        <v>2953</v>
      </c>
      <c r="Z603">
        <v>10109</v>
      </c>
      <c r="AA603" s="3">
        <f>IF(Table10[[#This Row],[Location Name]]=E602,AA602,AA602+1)</f>
        <v>1358</v>
      </c>
      <c r="AB603" s="33">
        <f>Table10[[#This Row],[Date]]+25</f>
        <v>45436</v>
      </c>
    </row>
    <row r="604" spans="1:28" ht="14.25" x14ac:dyDescent="0.45">
      <c r="A604" s="3">
        <v>596</v>
      </c>
      <c r="B60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04" s="33">
        <v>45411</v>
      </c>
      <c r="E604" s="3" t="s">
        <v>155</v>
      </c>
      <c r="F604" s="3" t="str">
        <f>_xlfn.XLOOKUP(Table10[[#This Row],[Location Name]],IBTP_Locations[Location Name],IBTP_Locations[Payee Name],"",,)</f>
        <v>Melron Inc DBA Mulligans</v>
      </c>
      <c r="G604" s="3" t="s">
        <v>27</v>
      </c>
      <c r="H604" s="3" t="str">
        <f>_xlfn.XLOOKUP(Table10[[#This Row],[Location Name]],IBTP_Locations[Location Name],IBTP_Locations[Sales Rep],,,)</f>
        <v>Sarcyk, Neil</v>
      </c>
      <c r="I604" s="3">
        <f>_xlfn.XLOOKUP(Table10[[#This Row],[Location Name]],IBTP_Locations[Location Name],IBTP_Locations[Marketing Rep],,,)</f>
        <v>0</v>
      </c>
      <c r="J604" s="11">
        <f>ROUNDDOWN(IF(Table10[[#This Row],[Marketing Rep]]=0,0,_xlfn.XLOOKUP(Table10[[#This Row],[Marketing Rep]],Table12[Name],Table12[Commission %]))*Table10[[#This Row],[Ticket Count]],2)</f>
        <v>0</v>
      </c>
      <c r="K604" s="3" t="s">
        <v>2843</v>
      </c>
      <c r="L604" s="3" t="str">
        <f>_xlfn.XLOOKUP(Table10[[#This Row],[Serial '#]],Table5[Serial '#],Table5[Supplier],,,)</f>
        <v>GameCo</v>
      </c>
      <c r="M604" s="3" t="s">
        <v>349</v>
      </c>
      <c r="N604" s="9">
        <v>5520</v>
      </c>
      <c r="O604" s="36">
        <v>1</v>
      </c>
      <c r="P604" s="11">
        <v>5520</v>
      </c>
      <c r="Q604" s="11">
        <v>4560</v>
      </c>
      <c r="R604" s="11">
        <v>960</v>
      </c>
      <c r="S604" s="11">
        <v>331</v>
      </c>
      <c r="T604" s="11" t="str">
        <f>_xlfn.XLOOKUP(Table10[[#This Row],[Charity Association]],Table14[Charity Name],Table14[Billing Style],,,)</f>
        <v>Flat Per Ticket</v>
      </c>
      <c r="U604" s="11">
        <v>358.8</v>
      </c>
      <c r="V604" s="15">
        <v>186</v>
      </c>
      <c r="W604" s="15">
        <v>172.8</v>
      </c>
      <c r="X604" s="11"/>
      <c r="Y604" s="69">
        <v>2953</v>
      </c>
      <c r="Z604">
        <v>10110</v>
      </c>
      <c r="AA604" s="3">
        <f>IF(Table10[[#This Row],[Location Name]]=E603,AA603,AA603+1)</f>
        <v>1358</v>
      </c>
      <c r="AB604" s="33">
        <f>Table10[[#This Row],[Date]]+25</f>
        <v>45436</v>
      </c>
    </row>
    <row r="605" spans="1:28" ht="14.25" x14ac:dyDescent="0.45">
      <c r="A605" s="3">
        <v>597</v>
      </c>
      <c r="B60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05" s="33">
        <v>45411</v>
      </c>
      <c r="E605" s="3" t="s">
        <v>155</v>
      </c>
      <c r="F605" s="3" t="str">
        <f>_xlfn.XLOOKUP(Table10[[#This Row],[Location Name]],IBTP_Locations[Location Name],IBTP_Locations[Payee Name],"",,)</f>
        <v>Melron Inc DBA Mulligans</v>
      </c>
      <c r="G605" s="3" t="s">
        <v>27</v>
      </c>
      <c r="H605" s="3" t="str">
        <f>_xlfn.XLOOKUP(Table10[[#This Row],[Location Name]],IBTP_Locations[Location Name],IBTP_Locations[Sales Rep],,,)</f>
        <v>Sarcyk, Neil</v>
      </c>
      <c r="I605" s="3">
        <f>_xlfn.XLOOKUP(Table10[[#This Row],[Location Name]],IBTP_Locations[Location Name],IBTP_Locations[Marketing Rep],,,)</f>
        <v>0</v>
      </c>
      <c r="J605" s="11">
        <f>ROUNDDOWN(IF(Table10[[#This Row],[Marketing Rep]]=0,0,_xlfn.XLOOKUP(Table10[[#This Row],[Marketing Rep]],Table12[Name],Table12[Commission %]))*Table10[[#This Row],[Ticket Count]],2)</f>
        <v>0</v>
      </c>
      <c r="K605" s="3" t="s">
        <v>2841</v>
      </c>
      <c r="L605" s="3" t="str">
        <f>_xlfn.XLOOKUP(Table10[[#This Row],[Serial '#]],Table5[Serial '#],Table5[Supplier],,,)</f>
        <v>GameCo</v>
      </c>
      <c r="M605" s="3" t="s">
        <v>349</v>
      </c>
      <c r="N605" s="9">
        <v>5520</v>
      </c>
      <c r="O605" s="36">
        <v>1</v>
      </c>
      <c r="P605" s="11">
        <v>5520</v>
      </c>
      <c r="Q605" s="11">
        <v>4560</v>
      </c>
      <c r="R605" s="11">
        <v>960</v>
      </c>
      <c r="S605" s="11">
        <v>331</v>
      </c>
      <c r="T605" s="11" t="str">
        <f>_xlfn.XLOOKUP(Table10[[#This Row],[Charity Association]],Table14[Charity Name],Table14[Billing Style],,,)</f>
        <v>Flat Per Ticket</v>
      </c>
      <c r="U605" s="11">
        <v>358.8</v>
      </c>
      <c r="V605" s="15">
        <v>186</v>
      </c>
      <c r="W605" s="15">
        <v>172.8</v>
      </c>
      <c r="X605" s="11"/>
      <c r="Y605" s="69">
        <v>2953</v>
      </c>
      <c r="Z605">
        <v>10111</v>
      </c>
      <c r="AA605" s="3">
        <f>IF(Table10[[#This Row],[Location Name]]=E604,AA604,AA604+1)</f>
        <v>1358</v>
      </c>
      <c r="AB605" s="33">
        <f>Table10[[#This Row],[Date]]+25</f>
        <v>45436</v>
      </c>
    </row>
    <row r="606" spans="1:28" ht="14.25" x14ac:dyDescent="0.45">
      <c r="A606" s="3">
        <v>598</v>
      </c>
      <c r="B60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06" s="33">
        <v>45412</v>
      </c>
      <c r="E606" s="3" t="s">
        <v>217</v>
      </c>
      <c r="F606" s="3">
        <f>_xlfn.XLOOKUP(Table10[[#This Row],[Location Name]],IBTP_Locations[Location Name],IBTP_Locations[Payee Name],"",,)</f>
        <v>0</v>
      </c>
      <c r="G606" s="3" t="s">
        <v>23</v>
      </c>
      <c r="H606" s="3" t="str">
        <f>_xlfn.XLOOKUP(Table10[[#This Row],[Location Name]],IBTP_Locations[Location Name],IBTP_Locations[Sales Rep],,,)</f>
        <v>Sarcyk, Neil</v>
      </c>
      <c r="I606" s="3">
        <f>_xlfn.XLOOKUP(Table10[[#This Row],[Location Name]],IBTP_Locations[Location Name],IBTP_Locations[Marketing Rep],,,)</f>
        <v>0</v>
      </c>
      <c r="J606" s="11">
        <f>ROUNDDOWN(IF(Table10[[#This Row],[Marketing Rep]]=0,0,_xlfn.XLOOKUP(Table10[[#This Row],[Marketing Rep]],Table12[Name],Table12[Commission %]))*Table10[[#This Row],[Ticket Count]],2)</f>
        <v>0</v>
      </c>
      <c r="K606" s="3" t="s">
        <v>2753</v>
      </c>
      <c r="L606" s="3" t="str">
        <f>_xlfn.XLOOKUP(Table10[[#This Row],[Serial '#]],Table5[Serial '#],Table5[Supplier],,,)</f>
        <v>GameCo</v>
      </c>
      <c r="M606" s="3" t="s">
        <v>613</v>
      </c>
      <c r="N606" s="9">
        <v>4560</v>
      </c>
      <c r="O606" s="36">
        <v>1</v>
      </c>
      <c r="P606" s="11">
        <v>4560</v>
      </c>
      <c r="Q606" s="11">
        <v>3460</v>
      </c>
      <c r="R606" s="11">
        <v>1100</v>
      </c>
      <c r="S606" s="11">
        <v>273</v>
      </c>
      <c r="T606" s="11" t="str">
        <f>_xlfn.XLOOKUP(Table10[[#This Row],[Charity Association]],Table14[Charity Name],Table14[Billing Style],,,)</f>
        <v>Percentage</v>
      </c>
      <c r="U606" s="11">
        <v>301.60000000000002</v>
      </c>
      <c r="V606" s="15">
        <v>146</v>
      </c>
      <c r="W606" s="15">
        <v>110</v>
      </c>
      <c r="X606" s="11">
        <v>45.6</v>
      </c>
      <c r="Y606" s="69">
        <v>1050</v>
      </c>
      <c r="Z606">
        <v>6784</v>
      </c>
      <c r="AA606" s="3">
        <f>IF(Table10[[#This Row],[Location Name]]=E605,AA605,AA605+1)</f>
        <v>1359</v>
      </c>
      <c r="AB606" s="33">
        <f>Table10[[#This Row],[Date]]+25</f>
        <v>45437</v>
      </c>
    </row>
    <row r="607" spans="1:28" ht="14.25" x14ac:dyDescent="0.45">
      <c r="A607" s="3">
        <v>599</v>
      </c>
      <c r="B60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07" s="33">
        <v>45412</v>
      </c>
      <c r="E607" s="3" t="s">
        <v>147</v>
      </c>
      <c r="F607" s="3">
        <f>_xlfn.XLOOKUP(Table10[[#This Row],[Location Name]],IBTP_Locations[Location Name],IBTP_Locations[Payee Name],"",,)</f>
        <v>0</v>
      </c>
      <c r="G607" s="3" t="s">
        <v>21</v>
      </c>
      <c r="H607" s="3" t="str">
        <f>_xlfn.XLOOKUP(Table10[[#This Row],[Location Name]],IBTP_Locations[Location Name],IBTP_Locations[Sales Rep],,,)</f>
        <v>Sarcyk, Neil</v>
      </c>
      <c r="I607" s="3" t="str">
        <f>_xlfn.XLOOKUP(Table10[[#This Row],[Location Name]],IBTP_Locations[Location Name],IBTP_Locations[Marketing Rep],,,)</f>
        <v>M Comella Enterprises</v>
      </c>
      <c r="J607" s="11">
        <f>ROUNDDOWN(IF(Table10[[#This Row],[Marketing Rep]]=0,0,_xlfn.XLOOKUP(Table10[[#This Row],[Marketing Rep]],Table12[Name],Table12[Commission %]))*Table10[[#This Row],[Ticket Count]],2)</f>
        <v>82.8</v>
      </c>
      <c r="K607" s="3" t="s">
        <v>2845</v>
      </c>
      <c r="L607" s="3" t="str">
        <f>_xlfn.XLOOKUP(Table10[[#This Row],[Serial '#]],Table5[Serial '#],Table5[Supplier],,,)</f>
        <v>GameCo</v>
      </c>
      <c r="M607" s="3" t="s">
        <v>349</v>
      </c>
      <c r="N607" s="9">
        <v>5520</v>
      </c>
      <c r="O607" s="36">
        <v>1</v>
      </c>
      <c r="P607" s="11">
        <v>5520</v>
      </c>
      <c r="Q607" s="11">
        <v>4560</v>
      </c>
      <c r="R607" s="11">
        <v>960</v>
      </c>
      <c r="S607" s="11">
        <v>331</v>
      </c>
      <c r="T607" s="11" t="str">
        <f>_xlfn.XLOOKUP(Table10[[#This Row],[Charity Association]],Table14[Charity Name],Table14[Billing Style],,,)</f>
        <v>Flat Per Ticket</v>
      </c>
      <c r="U607" s="11">
        <v>358.8</v>
      </c>
      <c r="V607" s="15">
        <v>186</v>
      </c>
      <c r="W607" s="15">
        <v>172.8</v>
      </c>
      <c r="X607" s="11"/>
      <c r="Y607" s="69">
        <v>38835020</v>
      </c>
      <c r="Z607">
        <v>8448</v>
      </c>
      <c r="AA607" s="3">
        <f>IF(Table10[[#This Row],[Location Name]]=E606,AA606,AA606+1)</f>
        <v>1360</v>
      </c>
      <c r="AB607" s="33">
        <f>Table10[[#This Row],[Date]]+25</f>
        <v>45437</v>
      </c>
    </row>
    <row r="608" spans="1:28" ht="14.25" x14ac:dyDescent="0.45">
      <c r="A608" s="3">
        <v>600</v>
      </c>
      <c r="B60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08" s="33">
        <v>45412</v>
      </c>
      <c r="E608" s="3" t="s">
        <v>171</v>
      </c>
      <c r="F608" s="3">
        <f>_xlfn.XLOOKUP(Table10[[#This Row],[Location Name]],IBTP_Locations[Location Name],IBTP_Locations[Payee Name],"",,)</f>
        <v>0</v>
      </c>
      <c r="G608" s="3" t="s">
        <v>21</v>
      </c>
      <c r="H608" s="3" t="str">
        <f>_xlfn.XLOOKUP(Table10[[#This Row],[Location Name]],IBTP_Locations[Location Name],IBTP_Locations[Sales Rep],,,)</f>
        <v>Sarcyk, Neil</v>
      </c>
      <c r="I608" s="3">
        <f>_xlfn.XLOOKUP(Table10[[#This Row],[Location Name]],IBTP_Locations[Location Name],IBTP_Locations[Marketing Rep],,,)</f>
        <v>0</v>
      </c>
      <c r="J608" s="11">
        <f>ROUNDDOWN(IF(Table10[[#This Row],[Marketing Rep]]=0,0,_xlfn.XLOOKUP(Table10[[#This Row],[Marketing Rep]],Table12[Name],Table12[Commission %]))*Table10[[#This Row],[Ticket Count]],2)</f>
        <v>0</v>
      </c>
      <c r="K608" s="3">
        <v>100102</v>
      </c>
      <c r="L608" s="3" t="str">
        <f>_xlfn.XLOOKUP(Table10[[#This Row],[Serial '#]],Table5[Serial '#],Table5[Supplier],,,)</f>
        <v>Bingo Boss</v>
      </c>
      <c r="M608" s="3" t="s">
        <v>378</v>
      </c>
      <c r="N608" s="9">
        <v>5760</v>
      </c>
      <c r="O608" s="36">
        <v>1</v>
      </c>
      <c r="P608" s="11">
        <v>5760</v>
      </c>
      <c r="Q608" s="11">
        <v>4390</v>
      </c>
      <c r="R608" s="11">
        <v>1370</v>
      </c>
      <c r="S608" s="11">
        <v>345</v>
      </c>
      <c r="T608" s="11" t="str">
        <f>_xlfn.XLOOKUP(Table10[[#This Row],[Charity Association]],Table14[Charity Name],Table14[Billing Style],,,)</f>
        <v>Flat Per Ticket</v>
      </c>
      <c r="U608" s="11">
        <v>460.8</v>
      </c>
      <c r="V608" s="15">
        <v>253.13</v>
      </c>
      <c r="W608" s="15">
        <v>207.67</v>
      </c>
      <c r="X608" s="11"/>
      <c r="Y608" s="69">
        <v>38835022</v>
      </c>
      <c r="Z608">
        <v>8449</v>
      </c>
      <c r="AA608" s="3">
        <f>IF(Table10[[#This Row],[Location Name]]=E607,AA607,AA607+1)</f>
        <v>1361</v>
      </c>
      <c r="AB608" s="33">
        <f>Table10[[#This Row],[Date]]+25</f>
        <v>45437</v>
      </c>
    </row>
    <row r="609" spans="1:28" ht="14.25" x14ac:dyDescent="0.45">
      <c r="A609" s="3">
        <v>601</v>
      </c>
      <c r="B60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09" s="33">
        <v>45412</v>
      </c>
      <c r="E609" s="3" t="s">
        <v>95</v>
      </c>
      <c r="F609" s="3">
        <f>_xlfn.XLOOKUP(Table10[[#This Row],[Location Name]],IBTP_Locations[Location Name],IBTP_Locations[Payee Name],"",,)</f>
        <v>0</v>
      </c>
      <c r="G609" s="3" t="s">
        <v>27</v>
      </c>
      <c r="H609" s="3" t="str">
        <f>_xlfn.XLOOKUP(Table10[[#This Row],[Location Name]],IBTP_Locations[Location Name],IBTP_Locations[Sales Rep],,,)</f>
        <v>Sarcyk, Neil</v>
      </c>
      <c r="I609" s="3" t="str">
        <f>_xlfn.XLOOKUP(Table10[[#This Row],[Location Name]],IBTP_Locations[Location Name],IBTP_Locations[Marketing Rep],,,)</f>
        <v>M Comella Enterprises</v>
      </c>
      <c r="J609" s="11">
        <f>ROUNDDOWN(IF(Table10[[#This Row],[Marketing Rep]]=0,0,_xlfn.XLOOKUP(Table10[[#This Row],[Marketing Rep]],Table12[Name],Table12[Commission %]))*Table10[[#This Row],[Ticket Count]],2)</f>
        <v>82.8</v>
      </c>
      <c r="K609" s="3" t="s">
        <v>2844</v>
      </c>
      <c r="L609" s="3" t="str">
        <f>_xlfn.XLOOKUP(Table10[[#This Row],[Serial '#]],Table5[Serial '#],Table5[Supplier],,,)</f>
        <v>GameCo</v>
      </c>
      <c r="M609" s="3" t="s">
        <v>349</v>
      </c>
      <c r="N609" s="9">
        <v>5520</v>
      </c>
      <c r="O609" s="36">
        <v>1</v>
      </c>
      <c r="P609" s="11">
        <v>5520</v>
      </c>
      <c r="Q609" s="11">
        <v>4560</v>
      </c>
      <c r="R609" s="11">
        <v>960</v>
      </c>
      <c r="S609" s="11">
        <v>331</v>
      </c>
      <c r="T609" s="11" t="str">
        <f>_xlfn.XLOOKUP(Table10[[#This Row],[Charity Association]],Table14[Charity Name],Table14[Billing Style],,,)</f>
        <v>Flat Per Ticket</v>
      </c>
      <c r="U609" s="11">
        <v>358.8</v>
      </c>
      <c r="V609" s="15">
        <v>186</v>
      </c>
      <c r="W609" s="15">
        <v>172.8</v>
      </c>
      <c r="X609" s="11"/>
      <c r="Y609" s="69">
        <v>38835019</v>
      </c>
      <c r="Z609">
        <v>10112</v>
      </c>
      <c r="AA609" s="3">
        <f>IF(Table10[[#This Row],[Location Name]]=E608,AA608,AA608+1)</f>
        <v>1362</v>
      </c>
      <c r="AB609" s="33">
        <f>Table10[[#This Row],[Date]]+25</f>
        <v>45437</v>
      </c>
    </row>
    <row r="610" spans="1:28" ht="14.25" x14ac:dyDescent="0.45">
      <c r="A610" s="3">
        <v>602</v>
      </c>
      <c r="B61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10" s="33">
        <v>45413</v>
      </c>
      <c r="E610" s="3" t="s">
        <v>169</v>
      </c>
      <c r="F610" s="3">
        <f>_xlfn.XLOOKUP(Table10[[#This Row],[Location Name]],IBTP_Locations[Location Name],IBTP_Locations[Payee Name],"",,)</f>
        <v>0</v>
      </c>
      <c r="G610" s="3" t="s">
        <v>23</v>
      </c>
      <c r="H610" s="3" t="str">
        <f>_xlfn.XLOOKUP(Table10[[#This Row],[Location Name]],IBTP_Locations[Location Name],IBTP_Locations[Sales Rep],,,)</f>
        <v>Sarcyk, Neil</v>
      </c>
      <c r="I610" s="3">
        <f>_xlfn.XLOOKUP(Table10[[#This Row],[Location Name]],IBTP_Locations[Location Name],IBTP_Locations[Marketing Rep],,,)</f>
        <v>0</v>
      </c>
      <c r="J610" s="11">
        <f>ROUNDDOWN(IF(Table10[[#This Row],[Marketing Rep]]=0,0,_xlfn.XLOOKUP(Table10[[#This Row],[Marketing Rep]],Table12[Name],Table12[Commission %]))*Table10[[#This Row],[Ticket Count]],2)</f>
        <v>0</v>
      </c>
      <c r="K610" s="3" t="s">
        <v>1540</v>
      </c>
      <c r="L610" s="3" t="str">
        <f>_xlfn.XLOOKUP(Table10[[#This Row],[Serial '#]],Table5[Serial '#],Table5[Supplier],,,)</f>
        <v>GameCo</v>
      </c>
      <c r="M610" s="3" t="s">
        <v>352</v>
      </c>
      <c r="N610" s="9">
        <v>3000</v>
      </c>
      <c r="O610" s="36">
        <v>1</v>
      </c>
      <c r="P610" s="11">
        <v>3000</v>
      </c>
      <c r="Q610" s="11">
        <v>2250</v>
      </c>
      <c r="R610" s="11">
        <v>750</v>
      </c>
      <c r="S610" s="11">
        <v>180</v>
      </c>
      <c r="T610" s="11" t="str">
        <f>_xlfn.XLOOKUP(Table10[[#This Row],[Charity Association]],Table14[Charity Name],Table14[Billing Style],,,)</f>
        <v>Percentage</v>
      </c>
      <c r="U610" s="11">
        <v>207</v>
      </c>
      <c r="V610" s="15">
        <v>102</v>
      </c>
      <c r="W610" s="15">
        <v>75</v>
      </c>
      <c r="X610" s="11">
        <v>30</v>
      </c>
      <c r="Y610" s="69">
        <v>38876070</v>
      </c>
      <c r="Z610">
        <v>6801</v>
      </c>
      <c r="AA610" s="3">
        <f>IF(Table10[[#This Row],[Location Name]]=E609,AA609,AA609+1)</f>
        <v>1363</v>
      </c>
      <c r="AB610" s="33">
        <f>Table10[[#This Row],[Date]]+25</f>
        <v>45438</v>
      </c>
    </row>
    <row r="611" spans="1:28" ht="14.25" x14ac:dyDescent="0.45">
      <c r="A611" s="3">
        <v>603</v>
      </c>
      <c r="B61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11" s="33">
        <v>45413</v>
      </c>
      <c r="E611" s="3" t="s">
        <v>111</v>
      </c>
      <c r="F611" s="3">
        <f>_xlfn.XLOOKUP(Table10[[#This Row],[Location Name]],IBTP_Locations[Location Name],IBTP_Locations[Payee Name],"",,)</f>
        <v>0</v>
      </c>
      <c r="G611" s="3" t="s">
        <v>21</v>
      </c>
      <c r="H611" s="3" t="str">
        <f>_xlfn.XLOOKUP(Table10[[#This Row],[Location Name]],IBTP_Locations[Location Name],IBTP_Locations[Sales Rep],,,)</f>
        <v>Sarcyk, Neil</v>
      </c>
      <c r="I611" s="3" t="str">
        <f>_xlfn.XLOOKUP(Table10[[#This Row],[Location Name]],IBTP_Locations[Location Name],IBTP_Locations[Marketing Rep],,,)</f>
        <v>Combros</v>
      </c>
      <c r="J611" s="11">
        <f>ROUNDDOWN(IF(Table10[[#This Row],[Marketing Rep]]=0,0,_xlfn.XLOOKUP(Table10[[#This Row],[Marketing Rep]],Table12[Name],Table12[Commission %]))*Table10[[#This Row],[Ticket Count]],2)</f>
        <v>82.8</v>
      </c>
      <c r="K611" s="3" t="s">
        <v>2846</v>
      </c>
      <c r="L611" s="3" t="str">
        <f>_xlfn.XLOOKUP(Table10[[#This Row],[Serial '#]],Table5[Serial '#],Table5[Supplier],,,)</f>
        <v>GameCo</v>
      </c>
      <c r="M611" s="3" t="s">
        <v>349</v>
      </c>
      <c r="N611" s="9">
        <v>5520</v>
      </c>
      <c r="O611" s="36">
        <v>1</v>
      </c>
      <c r="P611" s="11">
        <v>5520</v>
      </c>
      <c r="Q611" s="11">
        <v>4560</v>
      </c>
      <c r="R611" s="11">
        <v>960</v>
      </c>
      <c r="S611" s="11">
        <v>331</v>
      </c>
      <c r="T611" s="11" t="str">
        <f>_xlfn.XLOOKUP(Table10[[#This Row],[Charity Association]],Table14[Charity Name],Table14[Billing Style],,,)</f>
        <v>Flat Per Ticket</v>
      </c>
      <c r="U611" s="11">
        <v>358.8</v>
      </c>
      <c r="V611" s="15">
        <v>186</v>
      </c>
      <c r="W611" s="15">
        <v>172.8</v>
      </c>
      <c r="X611" s="11"/>
      <c r="Y611" s="69">
        <v>2738</v>
      </c>
      <c r="Z611">
        <v>8451</v>
      </c>
      <c r="AA611" s="3">
        <f>IF(Table10[[#This Row],[Location Name]]=E610,AA610,AA610+1)</f>
        <v>1364</v>
      </c>
      <c r="AB611" s="33">
        <f>Table10[[#This Row],[Date]]+25</f>
        <v>45438</v>
      </c>
    </row>
    <row r="612" spans="1:28" ht="14.25" x14ac:dyDescent="0.45">
      <c r="A612" s="3">
        <v>604</v>
      </c>
      <c r="B61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12" s="33">
        <v>45413</v>
      </c>
      <c r="E612" s="3" t="s">
        <v>179</v>
      </c>
      <c r="F612" s="3">
        <f>_xlfn.XLOOKUP(Table10[[#This Row],[Location Name]],IBTP_Locations[Location Name],IBTP_Locations[Payee Name],"",,)</f>
        <v>0</v>
      </c>
      <c r="G612" s="3" t="s">
        <v>27</v>
      </c>
      <c r="H612" s="3" t="str">
        <f>_xlfn.XLOOKUP(Table10[[#This Row],[Location Name]],IBTP_Locations[Location Name],IBTP_Locations[Sales Rep],,,)</f>
        <v>Sarcyk, Neil</v>
      </c>
      <c r="I612" s="3">
        <f>_xlfn.XLOOKUP(Table10[[#This Row],[Location Name]],IBTP_Locations[Location Name],IBTP_Locations[Marketing Rep],,,)</f>
        <v>0</v>
      </c>
      <c r="J612" s="11">
        <f>ROUNDDOWN(IF(Table10[[#This Row],[Marketing Rep]]=0,0,_xlfn.XLOOKUP(Table10[[#This Row],[Marketing Rep]],Table12[Name],Table12[Commission %]))*Table10[[#This Row],[Ticket Count]],2)</f>
        <v>0</v>
      </c>
      <c r="K612" s="3" t="s">
        <v>2782</v>
      </c>
      <c r="L612" s="3" t="str">
        <f>_xlfn.XLOOKUP(Table10[[#This Row],[Serial '#]],Table5[Serial '#],Table5[Supplier],,,)</f>
        <v>GameCo</v>
      </c>
      <c r="M612" s="3" t="s">
        <v>626</v>
      </c>
      <c r="N612" s="9">
        <v>6320</v>
      </c>
      <c r="O612" s="36">
        <v>1</v>
      </c>
      <c r="P612" s="11">
        <v>6320</v>
      </c>
      <c r="Q612" s="11">
        <v>4745</v>
      </c>
      <c r="R612" s="11">
        <v>1575</v>
      </c>
      <c r="S612" s="11">
        <v>379</v>
      </c>
      <c r="T612" s="11" t="str">
        <f>_xlfn.XLOOKUP(Table10[[#This Row],[Charity Association]],Table14[Charity Name],Table14[Billing Style],,,)</f>
        <v>Flat Per Ticket</v>
      </c>
      <c r="U612" s="11">
        <v>410.8</v>
      </c>
      <c r="V612" s="15">
        <v>212</v>
      </c>
      <c r="W612" s="15">
        <v>198.8</v>
      </c>
      <c r="X612" s="11"/>
      <c r="Y612" s="69">
        <v>412200500074</v>
      </c>
      <c r="Z612">
        <v>10115</v>
      </c>
      <c r="AA612" s="3">
        <f>IF(Table10[[#This Row],[Location Name]]=E611,AA611,AA611+1)</f>
        <v>1365</v>
      </c>
      <c r="AB612" s="33">
        <f>Table10[[#This Row],[Date]]+25</f>
        <v>45438</v>
      </c>
    </row>
    <row r="613" spans="1:28" ht="14.25" x14ac:dyDescent="0.45">
      <c r="A613" s="3">
        <v>605</v>
      </c>
      <c r="B61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13" s="33">
        <v>45413</v>
      </c>
      <c r="E613" s="3" t="s">
        <v>179</v>
      </c>
      <c r="F613" s="3">
        <f>_xlfn.XLOOKUP(Table10[[#This Row],[Location Name]],IBTP_Locations[Location Name],IBTP_Locations[Payee Name],"",,)</f>
        <v>0</v>
      </c>
      <c r="G613" s="3" t="s">
        <v>27</v>
      </c>
      <c r="H613" s="3" t="str">
        <f>_xlfn.XLOOKUP(Table10[[#This Row],[Location Name]],IBTP_Locations[Location Name],IBTP_Locations[Sales Rep],,,)</f>
        <v>Sarcyk, Neil</v>
      </c>
      <c r="I613" s="3">
        <f>_xlfn.XLOOKUP(Table10[[#This Row],[Location Name]],IBTP_Locations[Location Name],IBTP_Locations[Marketing Rep],,,)</f>
        <v>0</v>
      </c>
      <c r="J613" s="11">
        <f>ROUNDDOWN(IF(Table10[[#This Row],[Marketing Rep]]=0,0,_xlfn.XLOOKUP(Table10[[#This Row],[Marketing Rep]],Table12[Name],Table12[Commission %]))*Table10[[#This Row],[Ticket Count]],2)</f>
        <v>0</v>
      </c>
      <c r="K613" s="3" t="s">
        <v>2530</v>
      </c>
      <c r="L613" s="3" t="str">
        <f>_xlfn.XLOOKUP(Table10[[#This Row],[Serial '#]],Table5[Serial '#],Table5[Supplier],,,)</f>
        <v>GameCo</v>
      </c>
      <c r="M613" s="3" t="s">
        <v>3743</v>
      </c>
      <c r="N613" s="9">
        <v>6320</v>
      </c>
      <c r="O613" s="36">
        <v>1</v>
      </c>
      <c r="P613" s="11">
        <v>6320</v>
      </c>
      <c r="Q613" s="11">
        <v>4745</v>
      </c>
      <c r="R613" s="11">
        <v>1575</v>
      </c>
      <c r="S613" s="11">
        <v>379</v>
      </c>
      <c r="T613" s="11" t="str">
        <f>_xlfn.XLOOKUP(Table10[[#This Row],[Charity Association]],Table14[Charity Name],Table14[Billing Style],,,)</f>
        <v>Flat Per Ticket</v>
      </c>
      <c r="U613" s="11">
        <v>410.8</v>
      </c>
      <c r="V613" s="15">
        <v>212</v>
      </c>
      <c r="W613" s="15">
        <v>198.8</v>
      </c>
      <c r="X613" s="11"/>
      <c r="Y613" s="69">
        <v>412200500074</v>
      </c>
      <c r="Z613">
        <v>10116</v>
      </c>
      <c r="AA613" s="3">
        <f>IF(Table10[[#This Row],[Location Name]]=E612,AA612,AA612+1)</f>
        <v>1365</v>
      </c>
      <c r="AB613" s="33">
        <f>Table10[[#This Row],[Date]]+25</f>
        <v>45438</v>
      </c>
    </row>
    <row r="614" spans="1:28" ht="14.25" x14ac:dyDescent="0.45">
      <c r="A614" s="3">
        <v>606</v>
      </c>
      <c r="B61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14" s="33">
        <v>45413</v>
      </c>
      <c r="E614" s="3" t="s">
        <v>179</v>
      </c>
      <c r="F614" s="3">
        <f>_xlfn.XLOOKUP(Table10[[#This Row],[Location Name]],IBTP_Locations[Location Name],IBTP_Locations[Payee Name],"",,)</f>
        <v>0</v>
      </c>
      <c r="G614" s="3" t="s">
        <v>27</v>
      </c>
      <c r="H614" s="3" t="str">
        <f>_xlfn.XLOOKUP(Table10[[#This Row],[Location Name]],IBTP_Locations[Location Name],IBTP_Locations[Sales Rep],,,)</f>
        <v>Sarcyk, Neil</v>
      </c>
      <c r="I614" s="3">
        <f>_xlfn.XLOOKUP(Table10[[#This Row],[Location Name]],IBTP_Locations[Location Name],IBTP_Locations[Marketing Rep],,,)</f>
        <v>0</v>
      </c>
      <c r="J614" s="11">
        <f>ROUNDDOWN(IF(Table10[[#This Row],[Marketing Rep]]=0,0,_xlfn.XLOOKUP(Table10[[#This Row],[Marketing Rep]],Table12[Name],Table12[Commission %]))*Table10[[#This Row],[Ticket Count]],2)</f>
        <v>0</v>
      </c>
      <c r="K614" s="3" t="s">
        <v>2881</v>
      </c>
      <c r="L614" s="3" t="str">
        <f>_xlfn.XLOOKUP(Table10[[#This Row],[Serial '#]],Table5[Serial '#],Table5[Supplier],,,)</f>
        <v>GameCo</v>
      </c>
      <c r="M614" s="3" t="s">
        <v>580</v>
      </c>
      <c r="N614" s="9">
        <v>6320</v>
      </c>
      <c r="O614" s="36">
        <v>1</v>
      </c>
      <c r="P614" s="11">
        <v>6320</v>
      </c>
      <c r="Q614" s="11">
        <v>4745</v>
      </c>
      <c r="R614" s="11">
        <v>1575</v>
      </c>
      <c r="S614" s="11">
        <v>379</v>
      </c>
      <c r="T614" s="11" t="str">
        <f>_xlfn.XLOOKUP(Table10[[#This Row],[Charity Association]],Table14[Charity Name],Table14[Billing Style],,,)</f>
        <v>Flat Per Ticket</v>
      </c>
      <c r="U614" s="11">
        <v>410.8</v>
      </c>
      <c r="V614" s="15">
        <v>212</v>
      </c>
      <c r="W614" s="15">
        <v>198.8</v>
      </c>
      <c r="X614" s="11"/>
      <c r="Y614" s="69">
        <v>412200500074</v>
      </c>
      <c r="Z614">
        <v>10117</v>
      </c>
      <c r="AA614" s="3">
        <f>IF(Table10[[#This Row],[Location Name]]=E613,AA613,AA613+1)</f>
        <v>1365</v>
      </c>
      <c r="AB614" s="33">
        <f>Table10[[#This Row],[Date]]+25</f>
        <v>45438</v>
      </c>
    </row>
    <row r="615" spans="1:28" ht="14.25" x14ac:dyDescent="0.45">
      <c r="A615" s="3">
        <v>607</v>
      </c>
      <c r="B61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15" s="33">
        <v>45414</v>
      </c>
      <c r="E615" s="3" t="s">
        <v>133</v>
      </c>
      <c r="F615" s="3">
        <f>_xlfn.XLOOKUP(Table10[[#This Row],[Location Name]],IBTP_Locations[Location Name],IBTP_Locations[Payee Name],"",,)</f>
        <v>0</v>
      </c>
      <c r="G615" s="3" t="s">
        <v>20</v>
      </c>
      <c r="H615" s="3" t="str">
        <f>_xlfn.XLOOKUP(Table10[[#This Row],[Location Name]],IBTP_Locations[Location Name],IBTP_Locations[Sales Rep],,,)</f>
        <v>Sarcyk, Neil</v>
      </c>
      <c r="I615" s="3" t="str">
        <f>_xlfn.XLOOKUP(Table10[[#This Row],[Location Name]],IBTP_Locations[Location Name],IBTP_Locations[Marketing Rep],,,)</f>
        <v>M Comella Enterprises</v>
      </c>
      <c r="J615" s="11">
        <f>ROUNDDOWN(IF(Table10[[#This Row],[Marketing Rep]]=0,0,_xlfn.XLOOKUP(Table10[[#This Row],[Marketing Rep]],Table12[Name],Table12[Commission %]))*Table10[[#This Row],[Ticket Count]],2)</f>
        <v>82.8</v>
      </c>
      <c r="K615" s="3" t="s">
        <v>2849</v>
      </c>
      <c r="L615" s="3" t="str">
        <f>_xlfn.XLOOKUP(Table10[[#This Row],[Serial '#]],Table5[Serial '#],Table5[Supplier],,,)</f>
        <v>GameCo</v>
      </c>
      <c r="M615" s="3" t="s">
        <v>349</v>
      </c>
      <c r="N615" s="9">
        <v>5520</v>
      </c>
      <c r="O615" s="36">
        <v>1</v>
      </c>
      <c r="P615" s="11">
        <v>5520</v>
      </c>
      <c r="Q615" s="11">
        <v>4560</v>
      </c>
      <c r="R615" s="11">
        <v>960</v>
      </c>
      <c r="S615" s="11">
        <v>331</v>
      </c>
      <c r="T615" s="11" t="str">
        <f>_xlfn.XLOOKUP(Table10[[#This Row],[Charity Association]],Table14[Charity Name],Table14[Billing Style],,,)</f>
        <v>Flat Per Ticket</v>
      </c>
      <c r="U615" s="11">
        <v>358.8</v>
      </c>
      <c r="V615" s="15">
        <v>186</v>
      </c>
      <c r="W615" s="15">
        <v>172.8</v>
      </c>
      <c r="X615" s="11"/>
      <c r="Y615" s="69">
        <v>3392</v>
      </c>
      <c r="Z615">
        <v>1169</v>
      </c>
      <c r="AA615" s="3">
        <f>IF(Table10[[#This Row],[Location Name]]=E614,AA614,AA614+1)</f>
        <v>1366</v>
      </c>
      <c r="AB615" s="33">
        <f>Table10[[#This Row],[Date]]+25</f>
        <v>45439</v>
      </c>
    </row>
    <row r="616" spans="1:28" ht="14.25" x14ac:dyDescent="0.45">
      <c r="A616" s="3">
        <v>608</v>
      </c>
      <c r="B61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16" s="33">
        <v>45414</v>
      </c>
      <c r="E616" s="3" t="s">
        <v>133</v>
      </c>
      <c r="F616" s="3">
        <f>_xlfn.XLOOKUP(Table10[[#This Row],[Location Name]],IBTP_Locations[Location Name],IBTP_Locations[Payee Name],"",,)</f>
        <v>0</v>
      </c>
      <c r="G616" s="3" t="s">
        <v>20</v>
      </c>
      <c r="H616" s="3" t="str">
        <f>_xlfn.XLOOKUP(Table10[[#This Row],[Location Name]],IBTP_Locations[Location Name],IBTP_Locations[Sales Rep],,,)</f>
        <v>Sarcyk, Neil</v>
      </c>
      <c r="I616" s="3" t="str">
        <f>_xlfn.XLOOKUP(Table10[[#This Row],[Location Name]],IBTP_Locations[Location Name],IBTP_Locations[Marketing Rep],,,)</f>
        <v>M Comella Enterprises</v>
      </c>
      <c r="J616" s="11">
        <f>ROUNDDOWN(IF(Table10[[#This Row],[Marketing Rep]]=0,0,_xlfn.XLOOKUP(Table10[[#This Row],[Marketing Rep]],Table12[Name],Table12[Commission %]))*Table10[[#This Row],[Ticket Count]],2)</f>
        <v>82.8</v>
      </c>
      <c r="K616" s="3" t="s">
        <v>2850</v>
      </c>
      <c r="L616" s="3" t="str">
        <f>_xlfn.XLOOKUP(Table10[[#This Row],[Serial '#]],Table5[Serial '#],Table5[Supplier],,,)</f>
        <v>GameCo</v>
      </c>
      <c r="M616" s="3" t="s">
        <v>349</v>
      </c>
      <c r="N616" s="9">
        <v>5520</v>
      </c>
      <c r="O616" s="36">
        <v>1</v>
      </c>
      <c r="P616" s="11">
        <v>5520</v>
      </c>
      <c r="Q616" s="11">
        <v>4560</v>
      </c>
      <c r="R616" s="11">
        <v>960</v>
      </c>
      <c r="S616" s="11">
        <v>331</v>
      </c>
      <c r="T616" s="11" t="str">
        <f>_xlfn.XLOOKUP(Table10[[#This Row],[Charity Association]],Table14[Charity Name],Table14[Billing Style],,,)</f>
        <v>Flat Per Ticket</v>
      </c>
      <c r="U616" s="11">
        <v>358.8</v>
      </c>
      <c r="V616" s="15">
        <v>186</v>
      </c>
      <c r="W616" s="15">
        <v>172.8</v>
      </c>
      <c r="X616" s="11"/>
      <c r="Y616" s="69">
        <v>3393</v>
      </c>
      <c r="Z616">
        <v>1179</v>
      </c>
      <c r="AA616" s="3">
        <f>IF(Table10[[#This Row],[Location Name]]=E615,AA615,AA615+1)</f>
        <v>1366</v>
      </c>
      <c r="AB616" s="33">
        <f>Table10[[#This Row],[Date]]+25</f>
        <v>45439</v>
      </c>
    </row>
    <row r="617" spans="1:28" ht="14.25" x14ac:dyDescent="0.45">
      <c r="A617" s="3">
        <v>609</v>
      </c>
      <c r="B61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17" s="33">
        <v>45414</v>
      </c>
      <c r="E617" s="3" t="s">
        <v>139</v>
      </c>
      <c r="F617" s="3">
        <f>_xlfn.XLOOKUP(Table10[[#This Row],[Location Name]],IBTP_Locations[Location Name],IBTP_Locations[Payee Name],"",,)</f>
        <v>0</v>
      </c>
      <c r="G617" s="3" t="s">
        <v>23</v>
      </c>
      <c r="H617" s="3" t="str">
        <f>_xlfn.XLOOKUP(Table10[[#This Row],[Location Name]],IBTP_Locations[Location Name],IBTP_Locations[Sales Rep],,,)</f>
        <v>Sarcyk, Neil</v>
      </c>
      <c r="I617" s="3" t="str">
        <f>_xlfn.XLOOKUP(Table10[[#This Row],[Location Name]],IBTP_Locations[Location Name],IBTP_Locations[Marketing Rep],,,)</f>
        <v>Greg Brown</v>
      </c>
      <c r="J617" s="11">
        <f>ROUNDDOWN(IF(Table10[[#This Row],[Marketing Rep]]=0,0,_xlfn.XLOOKUP(Table10[[#This Row],[Marketing Rep]],Table12[Name],Table12[Commission %]))*Table10[[#This Row],[Ticket Count]],2)</f>
        <v>80</v>
      </c>
      <c r="K617" s="3" t="s">
        <v>2754</v>
      </c>
      <c r="L617" s="3" t="str">
        <f>_xlfn.XLOOKUP(Table10[[#This Row],[Serial '#]],Table5[Serial '#],Table5[Supplier],,,)</f>
        <v>GameCo</v>
      </c>
      <c r="M617" s="3" t="s">
        <v>630</v>
      </c>
      <c r="N617" s="9">
        <v>4000</v>
      </c>
      <c r="O617" s="36">
        <v>1</v>
      </c>
      <c r="P617" s="11">
        <v>4000</v>
      </c>
      <c r="Q617" s="11">
        <v>3102</v>
      </c>
      <c r="R617" s="11">
        <v>898</v>
      </c>
      <c r="S617" s="11">
        <v>240</v>
      </c>
      <c r="T617" s="11" t="str">
        <f>_xlfn.XLOOKUP(Table10[[#This Row],[Charity Association]],Table14[Charity Name],Table14[Billing Style],,,)</f>
        <v>Percentage</v>
      </c>
      <c r="U617" s="11">
        <v>264</v>
      </c>
      <c r="V617" s="15">
        <v>134</v>
      </c>
      <c r="W617" s="15">
        <v>90</v>
      </c>
      <c r="X617" s="11">
        <v>40</v>
      </c>
      <c r="Y617" s="69">
        <v>5123</v>
      </c>
      <c r="Z617">
        <v>6787</v>
      </c>
      <c r="AA617" s="3">
        <f>IF(Table10[[#This Row],[Location Name]]=E616,AA616,AA616+1)</f>
        <v>1367</v>
      </c>
      <c r="AB617" s="33">
        <f>Table10[[#This Row],[Date]]+25</f>
        <v>45439</v>
      </c>
    </row>
    <row r="618" spans="1:28" ht="14.25" x14ac:dyDescent="0.45">
      <c r="A618" s="3">
        <v>610</v>
      </c>
      <c r="B61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18" s="33">
        <v>45414</v>
      </c>
      <c r="E618" s="3" t="s">
        <v>139</v>
      </c>
      <c r="F618" s="3">
        <f>_xlfn.XLOOKUP(Table10[[#This Row],[Location Name]],IBTP_Locations[Location Name],IBTP_Locations[Payee Name],"",,)</f>
        <v>0</v>
      </c>
      <c r="G618" s="3" t="s">
        <v>23</v>
      </c>
      <c r="H618" s="3" t="str">
        <f>_xlfn.XLOOKUP(Table10[[#This Row],[Location Name]],IBTP_Locations[Location Name],IBTP_Locations[Sales Rep],,,)</f>
        <v>Sarcyk, Neil</v>
      </c>
      <c r="I618" s="3" t="str">
        <f>_xlfn.XLOOKUP(Table10[[#This Row],[Location Name]],IBTP_Locations[Location Name],IBTP_Locations[Marketing Rep],,,)</f>
        <v>Greg Brown</v>
      </c>
      <c r="J618" s="11">
        <f>ROUNDDOWN(IF(Table10[[#This Row],[Marketing Rep]]=0,0,_xlfn.XLOOKUP(Table10[[#This Row],[Marketing Rep]],Table12[Name],Table12[Commission %]))*Table10[[#This Row],[Ticket Count]],2)</f>
        <v>80</v>
      </c>
      <c r="K618" s="3" t="s">
        <v>2894</v>
      </c>
      <c r="L618" s="3" t="str">
        <f>_xlfn.XLOOKUP(Table10[[#This Row],[Serial '#]],Table5[Serial '#],Table5[Supplier],,,)</f>
        <v>GameCo</v>
      </c>
      <c r="M618" s="3" t="s">
        <v>624</v>
      </c>
      <c r="N618" s="9">
        <v>4000</v>
      </c>
      <c r="O618" s="36">
        <v>1</v>
      </c>
      <c r="P618" s="11">
        <v>4000</v>
      </c>
      <c r="Q618" s="11">
        <v>3102</v>
      </c>
      <c r="R618" s="11">
        <v>898</v>
      </c>
      <c r="S618" s="11">
        <v>240</v>
      </c>
      <c r="T618" s="11" t="str">
        <f>_xlfn.XLOOKUP(Table10[[#This Row],[Charity Association]],Table14[Charity Name],Table14[Billing Style],,,)</f>
        <v>Percentage</v>
      </c>
      <c r="U618" s="11">
        <v>264</v>
      </c>
      <c r="V618" s="15">
        <v>134</v>
      </c>
      <c r="W618" s="15">
        <v>90</v>
      </c>
      <c r="X618" s="11">
        <v>40</v>
      </c>
      <c r="Y618" s="69">
        <v>5123</v>
      </c>
      <c r="Z618">
        <v>6788</v>
      </c>
      <c r="AA618" s="3">
        <f>IF(Table10[[#This Row],[Location Name]]=E617,AA617,AA617+1)</f>
        <v>1367</v>
      </c>
      <c r="AB618" s="33">
        <f>Table10[[#This Row],[Date]]+25</f>
        <v>45439</v>
      </c>
    </row>
    <row r="619" spans="1:28" ht="14.25" x14ac:dyDescent="0.45">
      <c r="A619" s="3">
        <v>611</v>
      </c>
      <c r="B61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19" s="33">
        <v>45414</v>
      </c>
      <c r="E619" s="3" t="s">
        <v>139</v>
      </c>
      <c r="F619" s="3">
        <f>_xlfn.XLOOKUP(Table10[[#This Row],[Location Name]],IBTP_Locations[Location Name],IBTP_Locations[Payee Name],"",,)</f>
        <v>0</v>
      </c>
      <c r="G619" s="3" t="s">
        <v>23</v>
      </c>
      <c r="H619" s="3" t="str">
        <f>_xlfn.XLOOKUP(Table10[[#This Row],[Location Name]],IBTP_Locations[Location Name],IBTP_Locations[Sales Rep],,,)</f>
        <v>Sarcyk, Neil</v>
      </c>
      <c r="I619" s="3" t="str">
        <f>_xlfn.XLOOKUP(Table10[[#This Row],[Location Name]],IBTP_Locations[Location Name],IBTP_Locations[Marketing Rep],,,)</f>
        <v>Greg Brown</v>
      </c>
      <c r="J619" s="11">
        <f>ROUNDDOWN(IF(Table10[[#This Row],[Marketing Rep]]=0,0,_xlfn.XLOOKUP(Table10[[#This Row],[Marketing Rep]],Table12[Name],Table12[Commission %]))*Table10[[#This Row],[Ticket Count]],2)</f>
        <v>80</v>
      </c>
      <c r="K619" s="3" t="s">
        <v>2895</v>
      </c>
      <c r="L619" s="3" t="str">
        <f>_xlfn.XLOOKUP(Table10[[#This Row],[Serial '#]],Table5[Serial '#],Table5[Supplier],,,)</f>
        <v>GameCo</v>
      </c>
      <c r="M619" s="3" t="s">
        <v>625</v>
      </c>
      <c r="N619" s="9">
        <v>4000</v>
      </c>
      <c r="O619" s="36">
        <v>1</v>
      </c>
      <c r="P619" s="11">
        <v>4000</v>
      </c>
      <c r="Q619" s="11">
        <v>3102</v>
      </c>
      <c r="R619" s="11">
        <v>898</v>
      </c>
      <c r="S619" s="11">
        <v>240</v>
      </c>
      <c r="T619" s="11" t="str">
        <f>_xlfn.XLOOKUP(Table10[[#This Row],[Charity Association]],Table14[Charity Name],Table14[Billing Style],,,)</f>
        <v>Percentage</v>
      </c>
      <c r="U619" s="11">
        <v>264</v>
      </c>
      <c r="V619" s="15">
        <v>134</v>
      </c>
      <c r="W619" s="15">
        <v>90</v>
      </c>
      <c r="X619" s="11">
        <v>40</v>
      </c>
      <c r="Y619" s="69">
        <v>5123</v>
      </c>
      <c r="Z619">
        <v>6789</v>
      </c>
      <c r="AA619" s="3">
        <f>IF(Table10[[#This Row],[Location Name]]=E618,AA618,AA618+1)</f>
        <v>1367</v>
      </c>
      <c r="AB619" s="33">
        <f>Table10[[#This Row],[Date]]+25</f>
        <v>45439</v>
      </c>
    </row>
    <row r="620" spans="1:28" ht="14.25" x14ac:dyDescent="0.45">
      <c r="A620" s="3">
        <v>612</v>
      </c>
      <c r="B62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20" s="33">
        <v>45414</v>
      </c>
      <c r="E620" s="3" t="s">
        <v>139</v>
      </c>
      <c r="F620" s="3">
        <f>_xlfn.XLOOKUP(Table10[[#This Row],[Location Name]],IBTP_Locations[Location Name],IBTP_Locations[Payee Name],"",,)</f>
        <v>0</v>
      </c>
      <c r="G620" s="3" t="s">
        <v>23</v>
      </c>
      <c r="H620" s="3" t="str">
        <f>_xlfn.XLOOKUP(Table10[[#This Row],[Location Name]],IBTP_Locations[Location Name],IBTP_Locations[Sales Rep],,,)</f>
        <v>Sarcyk, Neil</v>
      </c>
      <c r="I620" s="3" t="str">
        <f>_xlfn.XLOOKUP(Table10[[#This Row],[Location Name]],IBTP_Locations[Location Name],IBTP_Locations[Marketing Rep],,,)</f>
        <v>Greg Brown</v>
      </c>
      <c r="J620" s="11">
        <f>ROUNDDOWN(IF(Table10[[#This Row],[Marketing Rep]]=0,0,_xlfn.XLOOKUP(Table10[[#This Row],[Marketing Rep]],Table12[Name],Table12[Commission %]))*Table10[[#This Row],[Ticket Count]],2)</f>
        <v>80</v>
      </c>
      <c r="K620" s="3" t="s">
        <v>2897</v>
      </c>
      <c r="L620" s="3" t="str">
        <f>_xlfn.XLOOKUP(Table10[[#This Row],[Serial '#]],Table5[Serial '#],Table5[Supplier],,,)</f>
        <v>GameCo</v>
      </c>
      <c r="M620" s="3" t="s">
        <v>626</v>
      </c>
      <c r="N620" s="9">
        <v>4000</v>
      </c>
      <c r="O620" s="36">
        <v>1</v>
      </c>
      <c r="P620" s="11">
        <v>4000</v>
      </c>
      <c r="Q620" s="11">
        <v>3102</v>
      </c>
      <c r="R620" s="11">
        <v>898</v>
      </c>
      <c r="S620" s="11">
        <v>240</v>
      </c>
      <c r="T620" s="11" t="str">
        <f>_xlfn.XLOOKUP(Table10[[#This Row],[Charity Association]],Table14[Charity Name],Table14[Billing Style],,,)</f>
        <v>Percentage</v>
      </c>
      <c r="U620" s="11">
        <v>264</v>
      </c>
      <c r="V620" s="15">
        <v>134</v>
      </c>
      <c r="W620" s="15">
        <v>90</v>
      </c>
      <c r="X620" s="11">
        <v>40</v>
      </c>
      <c r="Y620" s="69">
        <v>5123</v>
      </c>
      <c r="Z620">
        <v>6790</v>
      </c>
      <c r="AA620" s="3">
        <f>IF(Table10[[#This Row],[Location Name]]=E619,AA619,AA619+1)</f>
        <v>1367</v>
      </c>
      <c r="AB620" s="33">
        <f>Table10[[#This Row],[Date]]+25</f>
        <v>45439</v>
      </c>
    </row>
    <row r="621" spans="1:28" ht="14.25" x14ac:dyDescent="0.45">
      <c r="A621" s="3">
        <v>613</v>
      </c>
      <c r="B62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21" s="33">
        <v>45414</v>
      </c>
      <c r="E621" s="3" t="s">
        <v>81</v>
      </c>
      <c r="F621" s="3">
        <f>_xlfn.XLOOKUP(Table10[[#This Row],[Location Name]],IBTP_Locations[Location Name],IBTP_Locations[Payee Name],"",,)</f>
        <v>0</v>
      </c>
      <c r="G621" s="3" t="s">
        <v>23</v>
      </c>
      <c r="H621" s="3" t="str">
        <f>_xlfn.XLOOKUP(Table10[[#This Row],[Location Name]],IBTP_Locations[Location Name],IBTP_Locations[Sales Rep],,,)</f>
        <v>Sarcyk, Neil</v>
      </c>
      <c r="I621" s="3" t="str">
        <f>_xlfn.XLOOKUP(Table10[[#This Row],[Location Name]],IBTP_Locations[Location Name],IBTP_Locations[Marketing Rep],,,)</f>
        <v>B and B Music</v>
      </c>
      <c r="J621" s="11">
        <f>ROUNDDOWN(IF(Table10[[#This Row],[Marketing Rep]]=0,0,_xlfn.XLOOKUP(Table10[[#This Row],[Marketing Rep]],Table12[Name],Table12[Commission %]))*Table10[[#This Row],[Ticket Count]],2)</f>
        <v>60</v>
      </c>
      <c r="K621" s="3" t="s">
        <v>2898</v>
      </c>
      <c r="L621" s="3" t="str">
        <f>_xlfn.XLOOKUP(Table10[[#This Row],[Serial '#]],Table5[Serial '#],Table5[Supplier],,,)</f>
        <v>GameCo</v>
      </c>
      <c r="M621" s="3" t="s">
        <v>629</v>
      </c>
      <c r="N621" s="9">
        <v>4000</v>
      </c>
      <c r="O621" s="36">
        <v>1</v>
      </c>
      <c r="P621" s="11">
        <v>4000</v>
      </c>
      <c r="Q621" s="11">
        <v>3102</v>
      </c>
      <c r="R621" s="11">
        <v>898</v>
      </c>
      <c r="S621" s="11">
        <v>240</v>
      </c>
      <c r="T621" s="11" t="str">
        <f>_xlfn.XLOOKUP(Table10[[#This Row],[Charity Association]],Table14[Charity Name],Table14[Billing Style],,,)</f>
        <v>Percentage</v>
      </c>
      <c r="U621" s="11">
        <v>264</v>
      </c>
      <c r="V621" s="15">
        <v>134</v>
      </c>
      <c r="W621" s="15">
        <v>90</v>
      </c>
      <c r="X621" s="11">
        <v>40</v>
      </c>
      <c r="Y621" s="69">
        <v>5123</v>
      </c>
      <c r="Z621">
        <v>6791</v>
      </c>
      <c r="AA621" s="3">
        <f>IF(Table10[[#This Row],[Location Name]]=E620,AA620,AA620+1)</f>
        <v>1368</v>
      </c>
      <c r="AB621" s="33">
        <f>Table10[[#This Row],[Date]]+25</f>
        <v>45439</v>
      </c>
    </row>
    <row r="622" spans="1:28" ht="14.25" x14ac:dyDescent="0.45">
      <c r="A622" s="3">
        <v>614</v>
      </c>
      <c r="B62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22" s="33">
        <v>45414</v>
      </c>
      <c r="E622" s="3" t="s">
        <v>81</v>
      </c>
      <c r="F622" s="3">
        <f>_xlfn.XLOOKUP(Table10[[#This Row],[Location Name]],IBTP_Locations[Location Name],IBTP_Locations[Payee Name],"",,)</f>
        <v>0</v>
      </c>
      <c r="G622" s="3" t="s">
        <v>23</v>
      </c>
      <c r="H622" s="3" t="str">
        <f>_xlfn.XLOOKUP(Table10[[#This Row],[Location Name]],IBTP_Locations[Location Name],IBTP_Locations[Sales Rep],,,)</f>
        <v>Sarcyk, Neil</v>
      </c>
      <c r="I622" s="3" t="str">
        <f>_xlfn.XLOOKUP(Table10[[#This Row],[Location Name]],IBTP_Locations[Location Name],IBTP_Locations[Marketing Rep],,,)</f>
        <v>B and B Music</v>
      </c>
      <c r="J622" s="11">
        <f>ROUNDDOWN(IF(Table10[[#This Row],[Marketing Rep]]=0,0,_xlfn.XLOOKUP(Table10[[#This Row],[Marketing Rep]],Table12[Name],Table12[Commission %]))*Table10[[#This Row],[Ticket Count]],2)</f>
        <v>60</v>
      </c>
      <c r="K622" s="3" t="s">
        <v>2896</v>
      </c>
      <c r="L622" s="3" t="str">
        <f>_xlfn.XLOOKUP(Table10[[#This Row],[Serial '#]],Table5[Serial '#],Table5[Supplier],,,)</f>
        <v>GameCo</v>
      </c>
      <c r="M622" s="3" t="s">
        <v>566</v>
      </c>
      <c r="N622" s="9">
        <v>4000</v>
      </c>
      <c r="O622" s="36">
        <v>1</v>
      </c>
      <c r="P622" s="11">
        <v>4000</v>
      </c>
      <c r="Q622" s="11">
        <v>3102</v>
      </c>
      <c r="R622" s="11">
        <v>898</v>
      </c>
      <c r="S622" s="11">
        <v>240</v>
      </c>
      <c r="T622" s="11" t="str">
        <f>_xlfn.XLOOKUP(Table10[[#This Row],[Charity Association]],Table14[Charity Name],Table14[Billing Style],,,)</f>
        <v>Percentage</v>
      </c>
      <c r="U622" s="11">
        <v>264</v>
      </c>
      <c r="V622" s="15">
        <v>134</v>
      </c>
      <c r="W622" s="15">
        <v>90</v>
      </c>
      <c r="X622" s="11">
        <v>40</v>
      </c>
      <c r="Y622" s="69">
        <v>5123</v>
      </c>
      <c r="Z622">
        <v>6792</v>
      </c>
      <c r="AA622" s="3">
        <f>IF(Table10[[#This Row],[Location Name]]=E621,AA621,AA621+1)</f>
        <v>1368</v>
      </c>
      <c r="AB622" s="33">
        <f>Table10[[#This Row],[Date]]+25</f>
        <v>45439</v>
      </c>
    </row>
    <row r="623" spans="1:28" ht="14.25" x14ac:dyDescent="0.45">
      <c r="A623" s="3">
        <v>615</v>
      </c>
      <c r="B62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23" s="33">
        <v>45414</v>
      </c>
      <c r="E623" s="3" t="s">
        <v>103</v>
      </c>
      <c r="F623" s="3">
        <f>_xlfn.XLOOKUP(Table10[[#This Row],[Location Name]],IBTP_Locations[Location Name],IBTP_Locations[Payee Name],"",,)</f>
        <v>0</v>
      </c>
      <c r="G623" s="3" t="s">
        <v>23</v>
      </c>
      <c r="H623" s="3" t="str">
        <f>_xlfn.XLOOKUP(Table10[[#This Row],[Location Name]],IBTP_Locations[Location Name],IBTP_Locations[Sales Rep],,,)</f>
        <v>Sarcyk, Neil</v>
      </c>
      <c r="I623" s="3">
        <f>_xlfn.XLOOKUP(Table10[[#This Row],[Location Name]],IBTP_Locations[Location Name],IBTP_Locations[Marketing Rep],,,)</f>
        <v>0</v>
      </c>
      <c r="J623" s="11">
        <f>ROUNDDOWN(IF(Table10[[#This Row],[Marketing Rep]]=0,0,_xlfn.XLOOKUP(Table10[[#This Row],[Marketing Rep]],Table12[Name],Table12[Commission %]))*Table10[[#This Row],[Ticket Count]],2)</f>
        <v>0</v>
      </c>
      <c r="K623" s="3">
        <v>100041</v>
      </c>
      <c r="L623" s="3" t="str">
        <f>_xlfn.XLOOKUP(Table10[[#This Row],[Serial '#]],Table5[Serial '#],Table5[Supplier],,,)</f>
        <v>Bingo Boss</v>
      </c>
      <c r="M623" s="3" t="s">
        <v>377</v>
      </c>
      <c r="N623" s="9">
        <v>5628</v>
      </c>
      <c r="O623" s="36">
        <v>1</v>
      </c>
      <c r="P623" s="11">
        <v>5628</v>
      </c>
      <c r="Q623" s="11">
        <v>4528</v>
      </c>
      <c r="R623" s="11">
        <v>1100</v>
      </c>
      <c r="S623" s="11">
        <v>337</v>
      </c>
      <c r="T623" s="11" t="str">
        <f>_xlfn.XLOOKUP(Table10[[#This Row],[Charity Association]],Table14[Charity Name],Table14[Billing Style],,,)</f>
        <v>Percentage</v>
      </c>
      <c r="U623" s="11">
        <v>412.04</v>
      </c>
      <c r="V623" s="15">
        <v>245.76</v>
      </c>
      <c r="W623" s="15">
        <v>110</v>
      </c>
      <c r="X623" s="11">
        <v>56.28</v>
      </c>
      <c r="Y623" s="69">
        <v>10050</v>
      </c>
      <c r="Z623">
        <v>6793</v>
      </c>
      <c r="AA623" s="3">
        <f>IF(Table10[[#This Row],[Location Name]]=E622,AA622,AA622+1)</f>
        <v>1369</v>
      </c>
      <c r="AB623" s="33">
        <f>Table10[[#This Row],[Date]]+25</f>
        <v>45439</v>
      </c>
    </row>
    <row r="624" spans="1:28" ht="14.25" x14ac:dyDescent="0.45">
      <c r="A624" s="3">
        <v>616</v>
      </c>
      <c r="B62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24" s="33">
        <v>45414</v>
      </c>
      <c r="E624" s="3" t="s">
        <v>103</v>
      </c>
      <c r="F624" s="3">
        <f>_xlfn.XLOOKUP(Table10[[#This Row],[Location Name]],IBTP_Locations[Location Name],IBTP_Locations[Payee Name],"",,)</f>
        <v>0</v>
      </c>
      <c r="G624" s="3" t="s">
        <v>23</v>
      </c>
      <c r="H624" s="3" t="str">
        <f>_xlfn.XLOOKUP(Table10[[#This Row],[Location Name]],IBTP_Locations[Location Name],IBTP_Locations[Sales Rep],,,)</f>
        <v>Sarcyk, Neil</v>
      </c>
      <c r="I624" s="3">
        <f>_xlfn.XLOOKUP(Table10[[#This Row],[Location Name]],IBTP_Locations[Location Name],IBTP_Locations[Marketing Rep],,,)</f>
        <v>0</v>
      </c>
      <c r="J624" s="11">
        <f>ROUNDDOWN(IF(Table10[[#This Row],[Marketing Rep]]=0,0,_xlfn.XLOOKUP(Table10[[#This Row],[Marketing Rep]],Table12[Name],Table12[Commission %]))*Table10[[#This Row],[Ticket Count]],2)</f>
        <v>0</v>
      </c>
      <c r="K624" s="3" t="s">
        <v>2281</v>
      </c>
      <c r="L624" s="3" t="str">
        <f>_xlfn.XLOOKUP(Table10[[#This Row],[Serial '#]],Table5[Serial '#],Table5[Supplier],,,)</f>
        <v>GameCo</v>
      </c>
      <c r="M624" s="3" t="s">
        <v>3746</v>
      </c>
      <c r="N624" s="9">
        <v>6320</v>
      </c>
      <c r="O624" s="36">
        <v>1</v>
      </c>
      <c r="P624" s="11">
        <v>6320</v>
      </c>
      <c r="Q624" s="11">
        <v>4745</v>
      </c>
      <c r="R624" s="11">
        <v>1575</v>
      </c>
      <c r="S624" s="11">
        <v>379</v>
      </c>
      <c r="T624" s="11" t="str">
        <f>_xlfn.XLOOKUP(Table10[[#This Row],[Charity Association]],Table14[Charity Name],Table14[Billing Style],,,)</f>
        <v>Percentage</v>
      </c>
      <c r="U624" s="11">
        <v>433.2</v>
      </c>
      <c r="V624" s="15">
        <v>212</v>
      </c>
      <c r="W624" s="15">
        <v>158</v>
      </c>
      <c r="X624" s="11">
        <v>63.2</v>
      </c>
      <c r="Y624" s="69">
        <v>10050</v>
      </c>
      <c r="Z624">
        <v>6794</v>
      </c>
      <c r="AA624" s="3">
        <f>IF(Table10[[#This Row],[Location Name]]=E623,AA623,AA623+1)</f>
        <v>1369</v>
      </c>
      <c r="AB624" s="33">
        <f>Table10[[#This Row],[Date]]+25</f>
        <v>45439</v>
      </c>
    </row>
    <row r="625" spans="1:28" ht="14.25" x14ac:dyDescent="0.45">
      <c r="A625" s="3">
        <v>617</v>
      </c>
      <c r="B62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25" s="33">
        <v>45414</v>
      </c>
      <c r="E625" s="3" t="s">
        <v>115</v>
      </c>
      <c r="F625" s="3">
        <f>_xlfn.XLOOKUP(Table10[[#This Row],[Location Name]],IBTP_Locations[Location Name],IBTP_Locations[Payee Name],"",,)</f>
        <v>0</v>
      </c>
      <c r="G625" s="3" t="s">
        <v>23</v>
      </c>
      <c r="H625" s="3" t="str">
        <f>_xlfn.XLOOKUP(Table10[[#This Row],[Location Name]],IBTP_Locations[Location Name],IBTP_Locations[Sales Rep],,,)</f>
        <v>Sarcyk, Neil</v>
      </c>
      <c r="I625" s="3">
        <f>_xlfn.XLOOKUP(Table10[[#This Row],[Location Name]],IBTP_Locations[Location Name],IBTP_Locations[Marketing Rep],,,)</f>
        <v>0</v>
      </c>
      <c r="J625" s="11">
        <f>ROUNDDOWN(IF(Table10[[#This Row],[Marketing Rep]]=0,0,_xlfn.XLOOKUP(Table10[[#This Row],[Marketing Rep]],Table12[Name],Table12[Commission %]))*Table10[[#This Row],[Ticket Count]],2)</f>
        <v>0</v>
      </c>
      <c r="K625" s="3">
        <v>100045</v>
      </c>
      <c r="L625" s="3" t="str">
        <f>_xlfn.XLOOKUP(Table10[[#This Row],[Serial '#]],Table5[Serial '#],Table5[Supplier],,,)</f>
        <v>Bingo Boss</v>
      </c>
      <c r="M625" s="3" t="s">
        <v>377</v>
      </c>
      <c r="N625" s="9">
        <v>5628</v>
      </c>
      <c r="O625" s="36">
        <v>1</v>
      </c>
      <c r="P625" s="11">
        <v>5628</v>
      </c>
      <c r="Q625" s="11">
        <v>4528</v>
      </c>
      <c r="R625" s="11">
        <v>1100</v>
      </c>
      <c r="S625" s="11">
        <v>337</v>
      </c>
      <c r="T625" s="11" t="str">
        <f>_xlfn.XLOOKUP(Table10[[#This Row],[Charity Association]],Table14[Charity Name],Table14[Billing Style],,,)</f>
        <v>Percentage</v>
      </c>
      <c r="U625" s="11">
        <v>412.04</v>
      </c>
      <c r="V625" s="15">
        <v>245.76</v>
      </c>
      <c r="W625" s="15">
        <v>110</v>
      </c>
      <c r="X625" s="11">
        <v>56.28</v>
      </c>
      <c r="Y625" s="69">
        <v>3551</v>
      </c>
      <c r="Z625">
        <v>6795</v>
      </c>
      <c r="AA625" s="3">
        <f>IF(Table10[[#This Row],[Location Name]]=E624,AA624,AA624+1)</f>
        <v>1370</v>
      </c>
      <c r="AB625" s="33">
        <f>Table10[[#This Row],[Date]]+25</f>
        <v>45439</v>
      </c>
    </row>
    <row r="626" spans="1:28" ht="14.25" x14ac:dyDescent="0.45">
      <c r="A626" s="3">
        <v>618</v>
      </c>
      <c r="B62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26" s="33">
        <v>45414</v>
      </c>
      <c r="E626" s="3" t="s">
        <v>115</v>
      </c>
      <c r="F626" s="3">
        <f>_xlfn.XLOOKUP(Table10[[#This Row],[Location Name]],IBTP_Locations[Location Name],IBTP_Locations[Payee Name],"",,)</f>
        <v>0</v>
      </c>
      <c r="G626" s="3" t="s">
        <v>23</v>
      </c>
      <c r="H626" s="3" t="str">
        <f>_xlfn.XLOOKUP(Table10[[#This Row],[Location Name]],IBTP_Locations[Location Name],IBTP_Locations[Sales Rep],,,)</f>
        <v>Sarcyk, Neil</v>
      </c>
      <c r="I626" s="3">
        <f>_xlfn.XLOOKUP(Table10[[#This Row],[Location Name]],IBTP_Locations[Location Name],IBTP_Locations[Marketing Rep],,,)</f>
        <v>0</v>
      </c>
      <c r="J626" s="11">
        <f>ROUNDDOWN(IF(Table10[[#This Row],[Marketing Rep]]=0,0,_xlfn.XLOOKUP(Table10[[#This Row],[Marketing Rep]],Table12[Name],Table12[Commission %]))*Table10[[#This Row],[Ticket Count]],2)</f>
        <v>0</v>
      </c>
      <c r="K626" s="3" t="s">
        <v>2531</v>
      </c>
      <c r="L626" s="3" t="str">
        <f>_xlfn.XLOOKUP(Table10[[#This Row],[Serial '#]],Table5[Serial '#],Table5[Supplier],,,)</f>
        <v>GameCo</v>
      </c>
      <c r="M626" s="3" t="s">
        <v>583</v>
      </c>
      <c r="N626" s="9">
        <v>6320</v>
      </c>
      <c r="O626" s="36">
        <v>1</v>
      </c>
      <c r="P626" s="11">
        <v>6320</v>
      </c>
      <c r="Q626" s="11">
        <v>4745</v>
      </c>
      <c r="R626" s="11">
        <v>1575</v>
      </c>
      <c r="S626" s="11">
        <v>379</v>
      </c>
      <c r="T626" s="11" t="str">
        <f>_xlfn.XLOOKUP(Table10[[#This Row],[Charity Association]],Table14[Charity Name],Table14[Billing Style],,,)</f>
        <v>Percentage</v>
      </c>
      <c r="U626" s="11">
        <v>433.2</v>
      </c>
      <c r="V626" s="15">
        <v>212</v>
      </c>
      <c r="W626" s="15">
        <v>158</v>
      </c>
      <c r="X626" s="11">
        <v>63.2</v>
      </c>
      <c r="Y626" s="69">
        <v>3551</v>
      </c>
      <c r="Z626">
        <v>6796</v>
      </c>
      <c r="AA626" s="3">
        <f>IF(Table10[[#This Row],[Location Name]]=E625,AA625,AA625+1)</f>
        <v>1370</v>
      </c>
      <c r="AB626" s="33">
        <f>Table10[[#This Row],[Date]]+25</f>
        <v>45439</v>
      </c>
    </row>
    <row r="627" spans="1:28" ht="14.25" x14ac:dyDescent="0.45">
      <c r="A627" s="3">
        <v>619</v>
      </c>
      <c r="B62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27" s="33">
        <v>45414</v>
      </c>
      <c r="E627" s="3" t="s">
        <v>101</v>
      </c>
      <c r="F627" s="3">
        <f>_xlfn.XLOOKUP(Table10[[#This Row],[Location Name]],IBTP_Locations[Location Name],IBTP_Locations[Payee Name],"",,)</f>
        <v>0</v>
      </c>
      <c r="G627" s="3" t="s">
        <v>23</v>
      </c>
      <c r="H627" s="3" t="str">
        <f>_xlfn.XLOOKUP(Table10[[#This Row],[Location Name]],IBTP_Locations[Location Name],IBTP_Locations[Sales Rep],,,)</f>
        <v>Sarcyk, Neil</v>
      </c>
      <c r="I627" s="3">
        <f>_xlfn.XLOOKUP(Table10[[#This Row],[Location Name]],IBTP_Locations[Location Name],IBTP_Locations[Marketing Rep],,,)</f>
        <v>0</v>
      </c>
      <c r="J627" s="11">
        <f>ROUNDDOWN(IF(Table10[[#This Row],[Marketing Rep]]=0,0,_xlfn.XLOOKUP(Table10[[#This Row],[Marketing Rep]],Table12[Name],Table12[Commission %]))*Table10[[#This Row],[Ticket Count]],2)</f>
        <v>0</v>
      </c>
      <c r="K627" s="3" t="s">
        <v>2851</v>
      </c>
      <c r="L627" s="3" t="str">
        <f>_xlfn.XLOOKUP(Table10[[#This Row],[Serial '#]],Table5[Serial '#],Table5[Supplier],,,)</f>
        <v>GameCo</v>
      </c>
      <c r="M627" s="3" t="s">
        <v>349</v>
      </c>
      <c r="N627" s="9">
        <v>5520</v>
      </c>
      <c r="O627" s="36">
        <v>1</v>
      </c>
      <c r="P627" s="11">
        <v>5520</v>
      </c>
      <c r="Q627" s="11">
        <v>4560</v>
      </c>
      <c r="R627" s="11">
        <v>960</v>
      </c>
      <c r="S627" s="11">
        <v>331</v>
      </c>
      <c r="T627" s="11" t="str">
        <f>_xlfn.XLOOKUP(Table10[[#This Row],[Charity Association]],Table14[Charity Name],Table14[Billing Style],,,)</f>
        <v>Percentage</v>
      </c>
      <c r="U627" s="11">
        <v>337.2</v>
      </c>
      <c r="V627" s="15">
        <v>186</v>
      </c>
      <c r="W627" s="15">
        <v>96</v>
      </c>
      <c r="X627" s="11">
        <v>55.2</v>
      </c>
      <c r="Y627" s="69">
        <v>38876067</v>
      </c>
      <c r="Z627">
        <v>6802</v>
      </c>
      <c r="AA627" s="3">
        <f>IF(Table10[[#This Row],[Location Name]]=E626,AA626,AA626+1)</f>
        <v>1371</v>
      </c>
      <c r="AB627" s="33">
        <f>Table10[[#This Row],[Date]]+25</f>
        <v>45439</v>
      </c>
    </row>
    <row r="628" spans="1:28" ht="14.25" x14ac:dyDescent="0.45">
      <c r="A628" s="3">
        <v>620</v>
      </c>
      <c r="B62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28" s="33">
        <v>45414</v>
      </c>
      <c r="E628" s="3" t="s">
        <v>101</v>
      </c>
      <c r="F628" s="3">
        <f>_xlfn.XLOOKUP(Table10[[#This Row],[Location Name]],IBTP_Locations[Location Name],IBTP_Locations[Payee Name],"",,)</f>
        <v>0</v>
      </c>
      <c r="G628" s="3" t="s">
        <v>23</v>
      </c>
      <c r="H628" s="3" t="str">
        <f>_xlfn.XLOOKUP(Table10[[#This Row],[Location Name]],IBTP_Locations[Location Name],IBTP_Locations[Sales Rep],,,)</f>
        <v>Sarcyk, Neil</v>
      </c>
      <c r="I628" s="3">
        <f>_xlfn.XLOOKUP(Table10[[#This Row],[Location Name]],IBTP_Locations[Location Name],IBTP_Locations[Marketing Rep],,,)</f>
        <v>0</v>
      </c>
      <c r="J628" s="11">
        <f>ROUNDDOWN(IF(Table10[[#This Row],[Marketing Rep]]=0,0,_xlfn.XLOOKUP(Table10[[#This Row],[Marketing Rep]],Table12[Name],Table12[Commission %]))*Table10[[#This Row],[Ticket Count]],2)</f>
        <v>0</v>
      </c>
      <c r="K628" s="3" t="s">
        <v>2847</v>
      </c>
      <c r="L628" s="3" t="str">
        <f>_xlfn.XLOOKUP(Table10[[#This Row],[Serial '#]],Table5[Serial '#],Table5[Supplier],,,)</f>
        <v>GameCo</v>
      </c>
      <c r="M628" s="3" t="s">
        <v>349</v>
      </c>
      <c r="N628" s="9">
        <v>5520</v>
      </c>
      <c r="O628" s="36">
        <v>1</v>
      </c>
      <c r="P628" s="11">
        <v>5520</v>
      </c>
      <c r="Q628" s="11">
        <v>4560</v>
      </c>
      <c r="R628" s="11">
        <v>960</v>
      </c>
      <c r="S628" s="11">
        <v>331</v>
      </c>
      <c r="T628" s="11" t="str">
        <f>_xlfn.XLOOKUP(Table10[[#This Row],[Charity Association]],Table14[Charity Name],Table14[Billing Style],,,)</f>
        <v>Percentage</v>
      </c>
      <c r="U628" s="11">
        <v>337.2</v>
      </c>
      <c r="V628" s="15">
        <v>186</v>
      </c>
      <c r="W628" s="15">
        <v>96</v>
      </c>
      <c r="X628" s="11">
        <v>55.2</v>
      </c>
      <c r="Y628" s="69">
        <v>38876066</v>
      </c>
      <c r="Z628">
        <v>6803</v>
      </c>
      <c r="AA628" s="3">
        <f>IF(Table10[[#This Row],[Location Name]]=E627,AA627,AA627+1)</f>
        <v>1371</v>
      </c>
      <c r="AB628" s="33">
        <f>Table10[[#This Row],[Date]]+25</f>
        <v>45439</v>
      </c>
    </row>
    <row r="629" spans="1:28" ht="14.25" x14ac:dyDescent="0.45">
      <c r="A629" s="3">
        <v>621</v>
      </c>
      <c r="B62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29" s="33">
        <v>45414</v>
      </c>
      <c r="E629" s="3" t="s">
        <v>119</v>
      </c>
      <c r="F629" s="3">
        <f>_xlfn.XLOOKUP(Table10[[#This Row],[Location Name]],IBTP_Locations[Location Name],IBTP_Locations[Payee Name],"",,)</f>
        <v>0</v>
      </c>
      <c r="G629" s="3" t="s">
        <v>23</v>
      </c>
      <c r="H629" s="3" t="str">
        <f>_xlfn.XLOOKUP(Table10[[#This Row],[Location Name]],IBTP_Locations[Location Name],IBTP_Locations[Sales Rep],,,)</f>
        <v>Sarcyk, Neil</v>
      </c>
      <c r="I629" s="3" t="str">
        <f>_xlfn.XLOOKUP(Table10[[#This Row],[Location Name]],IBTP_Locations[Location Name],IBTP_Locations[Marketing Rep],,,)</f>
        <v>B and B Music</v>
      </c>
      <c r="J629" s="11">
        <f>ROUNDDOWN(IF(Table10[[#This Row],[Marketing Rep]]=0,0,_xlfn.XLOOKUP(Table10[[#This Row],[Marketing Rep]],Table12[Name],Table12[Commission %]))*Table10[[#This Row],[Ticket Count]],2)</f>
        <v>94.8</v>
      </c>
      <c r="K629" s="3" t="s">
        <v>2282</v>
      </c>
      <c r="L629" s="3" t="str">
        <f>_xlfn.XLOOKUP(Table10[[#This Row],[Serial '#]],Table5[Serial '#],Table5[Supplier],,,)</f>
        <v>GameCo</v>
      </c>
      <c r="M629" s="3" t="s">
        <v>581</v>
      </c>
      <c r="N629" s="9">
        <v>6320</v>
      </c>
      <c r="O629" s="36">
        <v>1</v>
      </c>
      <c r="P629" s="11">
        <v>6320</v>
      </c>
      <c r="Q629" s="11">
        <v>4945</v>
      </c>
      <c r="R629" s="11">
        <v>1375</v>
      </c>
      <c r="S629" s="11">
        <v>379</v>
      </c>
      <c r="T629" s="11" t="str">
        <f>_xlfn.XLOOKUP(Table10[[#This Row],[Charity Association]],Table14[Charity Name],Table14[Billing Style],,,)</f>
        <v>Percentage</v>
      </c>
      <c r="U629" s="11">
        <v>413.2</v>
      </c>
      <c r="V629" s="15">
        <v>212</v>
      </c>
      <c r="W629" s="15">
        <v>138</v>
      </c>
      <c r="X629" s="11">
        <v>63.2</v>
      </c>
      <c r="Y629" s="69" t="s">
        <v>2282</v>
      </c>
      <c r="Z629">
        <v>6804</v>
      </c>
      <c r="AA629" s="3">
        <f>IF(Table10[[#This Row],[Location Name]]=E628,AA628,AA628+1)</f>
        <v>1372</v>
      </c>
      <c r="AB629" s="33">
        <f>Table10[[#This Row],[Date]]+25</f>
        <v>45439</v>
      </c>
    </row>
    <row r="630" spans="1:28" ht="14.25" x14ac:dyDescent="0.45">
      <c r="A630" s="3">
        <v>622</v>
      </c>
      <c r="B63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30" s="33">
        <v>45414</v>
      </c>
      <c r="E630" s="3" t="s">
        <v>113</v>
      </c>
      <c r="F630" s="3">
        <f>_xlfn.XLOOKUP(Table10[[#This Row],[Location Name]],IBTP_Locations[Location Name],IBTP_Locations[Payee Name],"",,)</f>
        <v>0</v>
      </c>
      <c r="G630" s="3" t="s">
        <v>23</v>
      </c>
      <c r="H630" s="3" t="str">
        <f>_xlfn.XLOOKUP(Table10[[#This Row],[Location Name]],IBTP_Locations[Location Name],IBTP_Locations[Sales Rep],,,)</f>
        <v>Sarcyk, Neil</v>
      </c>
      <c r="I630" s="3">
        <f>_xlfn.XLOOKUP(Table10[[#This Row],[Location Name]],IBTP_Locations[Location Name],IBTP_Locations[Marketing Rep],,,)</f>
        <v>0</v>
      </c>
      <c r="J630" s="11">
        <f>ROUNDDOWN(IF(Table10[[#This Row],[Marketing Rep]]=0,0,_xlfn.XLOOKUP(Table10[[#This Row],[Marketing Rep]],Table12[Name],Table12[Commission %]))*Table10[[#This Row],[Ticket Count]],2)</f>
        <v>0</v>
      </c>
      <c r="K630" s="3" t="s">
        <v>2848</v>
      </c>
      <c r="L630" s="3" t="str">
        <f>_xlfn.XLOOKUP(Table10[[#This Row],[Serial '#]],Table5[Serial '#],Table5[Supplier],,,)</f>
        <v>GameCo</v>
      </c>
      <c r="M630" s="3" t="s">
        <v>349</v>
      </c>
      <c r="N630" s="9">
        <v>5520</v>
      </c>
      <c r="O630" s="36">
        <v>1</v>
      </c>
      <c r="P630" s="11">
        <v>5520</v>
      </c>
      <c r="Q630" s="11">
        <v>4560</v>
      </c>
      <c r="R630" s="11">
        <v>960</v>
      </c>
      <c r="S630" s="11">
        <v>331</v>
      </c>
      <c r="T630" s="11" t="str">
        <f>_xlfn.XLOOKUP(Table10[[#This Row],[Charity Association]],Table14[Charity Name],Table14[Billing Style],,,)</f>
        <v>Percentage</v>
      </c>
      <c r="U630" s="11">
        <v>337.2</v>
      </c>
      <c r="V630" s="15">
        <v>186</v>
      </c>
      <c r="W630" s="15">
        <v>96</v>
      </c>
      <c r="X630" s="11">
        <v>55.2</v>
      </c>
      <c r="Y630" s="69">
        <v>38876065</v>
      </c>
      <c r="Z630">
        <v>6805</v>
      </c>
      <c r="AA630" s="3">
        <f>IF(Table10[[#This Row],[Location Name]]=E629,AA629,AA629+1)</f>
        <v>1373</v>
      </c>
      <c r="AB630" s="33">
        <f>Table10[[#This Row],[Date]]+25</f>
        <v>45439</v>
      </c>
    </row>
    <row r="631" spans="1:28" ht="14.25" x14ac:dyDescent="0.45">
      <c r="A631" s="3">
        <v>623</v>
      </c>
      <c r="B63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31" s="33">
        <v>45414</v>
      </c>
      <c r="E631" s="3" t="s">
        <v>93</v>
      </c>
      <c r="F631" s="3">
        <f>_xlfn.XLOOKUP(Table10[[#This Row],[Location Name]],IBTP_Locations[Location Name],IBTP_Locations[Payee Name],"",,)</f>
        <v>0</v>
      </c>
      <c r="G631" s="3" t="s">
        <v>23</v>
      </c>
      <c r="H631" s="3" t="str">
        <f>_xlfn.XLOOKUP(Table10[[#This Row],[Location Name]],IBTP_Locations[Location Name],IBTP_Locations[Sales Rep],,,)</f>
        <v>Sarcyk, Neil</v>
      </c>
      <c r="I631" s="3">
        <f>_xlfn.XLOOKUP(Table10[[#This Row],[Location Name]],IBTP_Locations[Location Name],IBTP_Locations[Marketing Rep],,,)</f>
        <v>0</v>
      </c>
      <c r="J631" s="11">
        <f>ROUNDDOWN(IF(Table10[[#This Row],[Marketing Rep]]=0,0,_xlfn.XLOOKUP(Table10[[#This Row],[Marketing Rep]],Table12[Name],Table12[Commission %]))*Table10[[#This Row],[Ticket Count]],2)</f>
        <v>0</v>
      </c>
      <c r="K631" s="3" t="s">
        <v>2602</v>
      </c>
      <c r="L631" s="3" t="str">
        <f>_xlfn.XLOOKUP(Table10[[#This Row],[Serial '#]],Table5[Serial '#],Table5[Supplier],,,)</f>
        <v>GameCo</v>
      </c>
      <c r="M631" s="3" t="s">
        <v>352</v>
      </c>
      <c r="N631" s="9">
        <v>3000</v>
      </c>
      <c r="O631" s="36">
        <v>1</v>
      </c>
      <c r="P631" s="11">
        <v>3000</v>
      </c>
      <c r="Q631" s="11">
        <v>2250</v>
      </c>
      <c r="R631" s="11">
        <v>750</v>
      </c>
      <c r="S631" s="11">
        <v>180</v>
      </c>
      <c r="T631" s="11" t="str">
        <f>_xlfn.XLOOKUP(Table10[[#This Row],[Charity Association]],Table14[Charity Name],Table14[Billing Style],,,)</f>
        <v>Percentage</v>
      </c>
      <c r="U631" s="11">
        <v>207</v>
      </c>
      <c r="V631" s="15">
        <v>102</v>
      </c>
      <c r="W631" s="15">
        <v>75</v>
      </c>
      <c r="X631" s="11">
        <v>30</v>
      </c>
      <c r="Y631" s="69">
        <v>38876071</v>
      </c>
      <c r="Z631">
        <v>6806</v>
      </c>
      <c r="AA631" s="3">
        <f>IF(Table10[[#This Row],[Location Name]]=E630,AA630,AA630+1)</f>
        <v>1374</v>
      </c>
      <c r="AB631" s="33">
        <f>Table10[[#This Row],[Date]]+25</f>
        <v>45439</v>
      </c>
    </row>
    <row r="632" spans="1:28" ht="14.25" x14ac:dyDescent="0.45">
      <c r="A632" s="3">
        <v>624</v>
      </c>
      <c r="B63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32" s="33">
        <v>45415</v>
      </c>
      <c r="E632" s="3" t="s">
        <v>215</v>
      </c>
      <c r="F632" s="3">
        <f>_xlfn.XLOOKUP(Table10[[#This Row],[Location Name]],IBTP_Locations[Location Name],IBTP_Locations[Payee Name],"",,)</f>
        <v>0</v>
      </c>
      <c r="G632" s="3" t="s">
        <v>28</v>
      </c>
      <c r="H632" s="3" t="str">
        <f>_xlfn.XLOOKUP(Table10[[#This Row],[Location Name]],IBTP_Locations[Location Name],IBTP_Locations[Sales Rep],,,)</f>
        <v>Sarcyk, Neil</v>
      </c>
      <c r="I632" s="3" t="str">
        <f>_xlfn.XLOOKUP(Table10[[#This Row],[Location Name]],IBTP_Locations[Location Name],IBTP_Locations[Marketing Rep],,,)</f>
        <v>M Comella Enterprises</v>
      </c>
      <c r="J632" s="11">
        <f>ROUNDDOWN(IF(Table10[[#This Row],[Marketing Rep]]=0,0,_xlfn.XLOOKUP(Table10[[#This Row],[Marketing Rep]],Table12[Name],Table12[Commission %]))*Table10[[#This Row],[Ticket Count]],2)</f>
        <v>45</v>
      </c>
      <c r="K632" s="3" t="s">
        <v>2603</v>
      </c>
      <c r="L632" s="3" t="str">
        <f>_xlfn.XLOOKUP(Table10[[#This Row],[Serial '#]],Table5[Serial '#],Table5[Supplier],,,)</f>
        <v>GameCo</v>
      </c>
      <c r="M632" s="3" t="s">
        <v>352</v>
      </c>
      <c r="N632" s="9">
        <v>3000</v>
      </c>
      <c r="O632" s="36">
        <v>1</v>
      </c>
      <c r="P632" s="11">
        <v>3000</v>
      </c>
      <c r="Q632" s="11">
        <v>2250</v>
      </c>
      <c r="R632" s="11">
        <v>750</v>
      </c>
      <c r="S632" s="11">
        <v>180</v>
      </c>
      <c r="T632" s="11" t="str">
        <f>_xlfn.XLOOKUP(Table10[[#This Row],[Charity Association]],Table14[Charity Name],Table14[Billing Style],,,)</f>
        <v>Flat Per Ticket</v>
      </c>
      <c r="U632" s="11">
        <v>195</v>
      </c>
      <c r="V632" s="15">
        <v>102</v>
      </c>
      <c r="W632" s="15">
        <v>93</v>
      </c>
      <c r="X632" s="11"/>
      <c r="Y632" s="69">
        <v>4842</v>
      </c>
      <c r="Z632">
        <v>3011</v>
      </c>
      <c r="AA632" s="3">
        <f>IF(Table10[[#This Row],[Location Name]]=E631,AA631,AA631+1)</f>
        <v>1375</v>
      </c>
      <c r="AB632" s="33">
        <f>Table10[[#This Row],[Date]]+25</f>
        <v>45440</v>
      </c>
    </row>
    <row r="633" spans="1:28" ht="14.25" x14ac:dyDescent="0.45">
      <c r="A633" s="3">
        <v>625</v>
      </c>
      <c r="B63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33" s="33">
        <v>45415</v>
      </c>
      <c r="E633" s="3" t="s">
        <v>147</v>
      </c>
      <c r="F633" s="3">
        <f>_xlfn.XLOOKUP(Table10[[#This Row],[Location Name]],IBTP_Locations[Location Name],IBTP_Locations[Payee Name],"",,)</f>
        <v>0</v>
      </c>
      <c r="G633" s="3" t="s">
        <v>21</v>
      </c>
      <c r="H633" s="3" t="str">
        <f>_xlfn.XLOOKUP(Table10[[#This Row],[Location Name]],IBTP_Locations[Location Name],IBTP_Locations[Sales Rep],,,)</f>
        <v>Sarcyk, Neil</v>
      </c>
      <c r="I633" s="3" t="str">
        <f>_xlfn.XLOOKUP(Table10[[#This Row],[Location Name]],IBTP_Locations[Location Name],IBTP_Locations[Marketing Rep],,,)</f>
        <v>M Comella Enterprises</v>
      </c>
      <c r="J633" s="11">
        <f>ROUNDDOWN(IF(Table10[[#This Row],[Marketing Rep]]=0,0,_xlfn.XLOOKUP(Table10[[#This Row],[Marketing Rep]],Table12[Name],Table12[Commission %]))*Table10[[#This Row],[Ticket Count]],2)</f>
        <v>82.8</v>
      </c>
      <c r="K633" s="3" t="s">
        <v>2852</v>
      </c>
      <c r="L633" s="3" t="str">
        <f>_xlfn.XLOOKUP(Table10[[#This Row],[Serial '#]],Table5[Serial '#],Table5[Supplier],,,)</f>
        <v>GameCo</v>
      </c>
      <c r="M633" s="3" t="s">
        <v>349</v>
      </c>
      <c r="N633" s="9">
        <v>5520</v>
      </c>
      <c r="O633" s="36">
        <v>1</v>
      </c>
      <c r="P633" s="11">
        <v>5520</v>
      </c>
      <c r="Q633" s="11">
        <v>4560</v>
      </c>
      <c r="R633" s="11">
        <v>960</v>
      </c>
      <c r="S633" s="11">
        <v>331</v>
      </c>
      <c r="T633" s="11" t="str">
        <f>_xlfn.XLOOKUP(Table10[[#This Row],[Charity Association]],Table14[Charity Name],Table14[Billing Style],,,)</f>
        <v>Flat Per Ticket</v>
      </c>
      <c r="U633" s="11">
        <v>358.8</v>
      </c>
      <c r="V633" s="15">
        <v>186</v>
      </c>
      <c r="W633" s="15">
        <v>172.8</v>
      </c>
      <c r="X633" s="11"/>
      <c r="Y633" s="69">
        <v>38876068</v>
      </c>
      <c r="Z633">
        <v>8452</v>
      </c>
      <c r="AA633" s="3">
        <f>IF(Table10[[#This Row],[Location Name]]=E632,AA632,AA632+1)</f>
        <v>1376</v>
      </c>
      <c r="AB633" s="33">
        <f>Table10[[#This Row],[Date]]+25</f>
        <v>45440</v>
      </c>
    </row>
    <row r="634" spans="1:28" ht="14.25" x14ac:dyDescent="0.45">
      <c r="A634" s="3">
        <v>626</v>
      </c>
      <c r="B63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34" s="33">
        <v>45415</v>
      </c>
      <c r="E634" s="3" t="s">
        <v>177</v>
      </c>
      <c r="F634" s="3">
        <f>_xlfn.XLOOKUP(Table10[[#This Row],[Location Name]],IBTP_Locations[Location Name],IBTP_Locations[Payee Name],"",,)</f>
        <v>0</v>
      </c>
      <c r="G634" s="3" t="s">
        <v>27</v>
      </c>
      <c r="H634" s="3" t="str">
        <f>_xlfn.XLOOKUP(Table10[[#This Row],[Location Name]],IBTP_Locations[Location Name],IBTP_Locations[Sales Rep],,,)</f>
        <v>Sarcyk, Neil</v>
      </c>
      <c r="I634" s="3" t="str">
        <f>_xlfn.XLOOKUP(Table10[[#This Row],[Location Name]],IBTP_Locations[Location Name],IBTP_Locations[Marketing Rep],,,)</f>
        <v>Combros (GCFF)</v>
      </c>
      <c r="J634" s="11">
        <f>ROUNDDOWN(IF(Table10[[#This Row],[Marketing Rep]]=0,0,_xlfn.XLOOKUP(Table10[[#This Row],[Marketing Rep]],Table12[Name],Table12[Commission %]))*Table10[[#This Row],[Ticket Count]],2)</f>
        <v>60</v>
      </c>
      <c r="K634" s="3" t="s">
        <v>2604</v>
      </c>
      <c r="L634" s="3" t="str">
        <f>_xlfn.XLOOKUP(Table10[[#This Row],[Serial '#]],Table5[Serial '#],Table5[Supplier],,,)</f>
        <v>GameCo</v>
      </c>
      <c r="M634" s="3" t="s">
        <v>3747</v>
      </c>
      <c r="N634" s="9">
        <v>3000</v>
      </c>
      <c r="O634" s="36">
        <v>1</v>
      </c>
      <c r="P634" s="11">
        <v>3000</v>
      </c>
      <c r="Q634" s="11">
        <v>2250</v>
      </c>
      <c r="R634" s="11">
        <v>750</v>
      </c>
      <c r="S634" s="11">
        <v>180</v>
      </c>
      <c r="T634" s="11" t="str">
        <f>_xlfn.XLOOKUP(Table10[[#This Row],[Charity Association]],Table14[Charity Name],Table14[Billing Style],,,)</f>
        <v>Flat Per Ticket</v>
      </c>
      <c r="U634" s="11">
        <v>195</v>
      </c>
      <c r="V634" s="15">
        <v>102</v>
      </c>
      <c r="W634" s="15">
        <v>93</v>
      </c>
      <c r="X634" s="11"/>
      <c r="Y634" s="69">
        <v>2849</v>
      </c>
      <c r="Z634">
        <v>10118</v>
      </c>
      <c r="AA634" s="3">
        <f>IF(Table10[[#This Row],[Location Name]]=E633,AA633,AA633+1)</f>
        <v>1377</v>
      </c>
      <c r="AB634" s="33">
        <f>Table10[[#This Row],[Date]]+25</f>
        <v>45440</v>
      </c>
    </row>
    <row r="635" spans="1:28" ht="14.25" x14ac:dyDescent="0.45">
      <c r="A635" s="3">
        <v>627</v>
      </c>
      <c r="B63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35" s="33">
        <v>45417</v>
      </c>
      <c r="E635" s="3" t="s">
        <v>91</v>
      </c>
      <c r="F635" s="3">
        <f>_xlfn.XLOOKUP(Table10[[#This Row],[Location Name]],IBTP_Locations[Location Name],IBTP_Locations[Payee Name],"",,)</f>
        <v>0</v>
      </c>
      <c r="G635" s="3" t="s">
        <v>23</v>
      </c>
      <c r="H635" s="3" t="str">
        <f>_xlfn.XLOOKUP(Table10[[#This Row],[Location Name]],IBTP_Locations[Location Name],IBTP_Locations[Sales Rep],,,)</f>
        <v>Sarcyk, Neil</v>
      </c>
      <c r="I635" s="3">
        <f>_xlfn.XLOOKUP(Table10[[#This Row],[Location Name]],IBTP_Locations[Location Name],IBTP_Locations[Marketing Rep],,,)</f>
        <v>0</v>
      </c>
      <c r="J635" s="11">
        <f>ROUNDDOWN(IF(Table10[[#This Row],[Marketing Rep]]=0,0,_xlfn.XLOOKUP(Table10[[#This Row],[Marketing Rep]],Table12[Name],Table12[Commission %]))*Table10[[#This Row],[Ticket Count]],2)</f>
        <v>0</v>
      </c>
      <c r="K635" s="3" t="s">
        <v>2605</v>
      </c>
      <c r="L635" s="3" t="str">
        <f>_xlfn.XLOOKUP(Table10[[#This Row],[Serial '#]],Table5[Serial '#],Table5[Supplier],,,)</f>
        <v>GameCo</v>
      </c>
      <c r="M635" s="3" t="s">
        <v>352</v>
      </c>
      <c r="N635" s="9">
        <v>3000</v>
      </c>
      <c r="O635" s="36">
        <v>1</v>
      </c>
      <c r="P635" s="11">
        <v>3000</v>
      </c>
      <c r="Q635" s="11">
        <v>2250</v>
      </c>
      <c r="R635" s="11">
        <v>750</v>
      </c>
      <c r="S635" s="11">
        <v>180</v>
      </c>
      <c r="T635" s="11" t="str">
        <f>_xlfn.XLOOKUP(Table10[[#This Row],[Charity Association]],Table14[Charity Name],Table14[Billing Style],,,)</f>
        <v>Percentage</v>
      </c>
      <c r="U635" s="11">
        <v>207</v>
      </c>
      <c r="V635" s="15">
        <v>102</v>
      </c>
      <c r="W635" s="15">
        <v>75</v>
      </c>
      <c r="X635" s="11">
        <v>30</v>
      </c>
      <c r="Y635" s="69">
        <v>38916869</v>
      </c>
      <c r="Z635">
        <v>6828</v>
      </c>
      <c r="AA635" s="3">
        <f>IF(Table10[[#This Row],[Location Name]]=E634,AA634,AA634+1)</f>
        <v>1378</v>
      </c>
      <c r="AB635" s="33">
        <f>Table10[[#This Row],[Date]]+25</f>
        <v>45442</v>
      </c>
    </row>
    <row r="636" spans="1:28" ht="14.25" x14ac:dyDescent="0.45">
      <c r="A636" s="3">
        <v>628</v>
      </c>
      <c r="B63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36" s="33">
        <v>45418</v>
      </c>
      <c r="E636" s="3" t="s">
        <v>300</v>
      </c>
      <c r="F636" s="3">
        <f>_xlfn.XLOOKUP(Table10[[#This Row],[Location Name]],IBTP_Locations[Location Name],IBTP_Locations[Payee Name],"",,)</f>
        <v>0</v>
      </c>
      <c r="G636" s="3" t="s">
        <v>23</v>
      </c>
      <c r="H636" s="3" t="str">
        <f>_xlfn.XLOOKUP(Table10[[#This Row],[Location Name]],IBTP_Locations[Location Name],IBTP_Locations[Sales Rep],,,)</f>
        <v>Sarcyk, Neil</v>
      </c>
      <c r="I636" s="3" t="str">
        <f>_xlfn.XLOOKUP(Table10[[#This Row],[Location Name]],IBTP_Locations[Location Name],IBTP_Locations[Marketing Rep],,,)</f>
        <v>M Comella Enterprises</v>
      </c>
      <c r="J636" s="11">
        <f>ROUNDDOWN(IF(Table10[[#This Row],[Marketing Rep]]=0,0,_xlfn.XLOOKUP(Table10[[#This Row],[Marketing Rep]],Table12[Name],Table12[Commission %]))*Table10[[#This Row],[Ticket Count]],2)</f>
        <v>86.4</v>
      </c>
      <c r="K636" s="3">
        <v>100107</v>
      </c>
      <c r="L636" s="3" t="str">
        <f>_xlfn.XLOOKUP(Table10[[#This Row],[Serial '#]],Table5[Serial '#],Table5[Supplier],,,)</f>
        <v>Bingo Boss</v>
      </c>
      <c r="M636" s="3" t="s">
        <v>378</v>
      </c>
      <c r="N636" s="9">
        <v>5760</v>
      </c>
      <c r="O636" s="36">
        <v>1</v>
      </c>
      <c r="P636" s="11">
        <v>5760</v>
      </c>
      <c r="Q636" s="11">
        <v>4390</v>
      </c>
      <c r="R636" s="11">
        <v>1370</v>
      </c>
      <c r="S636" s="11">
        <v>345</v>
      </c>
      <c r="T636" s="11" t="str">
        <f>_xlfn.XLOOKUP(Table10[[#This Row],[Charity Association]],Table14[Charity Name],Table14[Billing Style],,,)</f>
        <v>Percentage</v>
      </c>
      <c r="U636" s="11">
        <v>447.73</v>
      </c>
      <c r="V636" s="15">
        <v>253.13</v>
      </c>
      <c r="W636" s="15">
        <v>137</v>
      </c>
      <c r="X636" s="11">
        <v>57.6</v>
      </c>
      <c r="Y636" s="69">
        <v>38876074</v>
      </c>
      <c r="Z636">
        <v>6807</v>
      </c>
      <c r="AA636" s="3">
        <f>IF(Table10[[#This Row],[Location Name]]=E635,AA635,AA635+1)</f>
        <v>1379</v>
      </c>
      <c r="AB636" s="33">
        <f>Table10[[#This Row],[Date]]+25</f>
        <v>45443</v>
      </c>
    </row>
    <row r="637" spans="1:28" ht="14.25" x14ac:dyDescent="0.45">
      <c r="A637" s="3">
        <v>629</v>
      </c>
      <c r="B63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37" s="33">
        <v>45418</v>
      </c>
      <c r="E637" s="3" t="s">
        <v>155</v>
      </c>
      <c r="F637" s="3" t="str">
        <f>_xlfn.XLOOKUP(Table10[[#This Row],[Location Name]],IBTP_Locations[Location Name],IBTP_Locations[Payee Name],"",,)</f>
        <v>Melron Inc DBA Mulligans</v>
      </c>
      <c r="G637" s="3" t="s">
        <v>27</v>
      </c>
      <c r="H637" s="3" t="str">
        <f>_xlfn.XLOOKUP(Table10[[#This Row],[Location Name]],IBTP_Locations[Location Name],IBTP_Locations[Sales Rep],,,)</f>
        <v>Sarcyk, Neil</v>
      </c>
      <c r="I637" s="3">
        <f>_xlfn.XLOOKUP(Table10[[#This Row],[Location Name]],IBTP_Locations[Location Name],IBTP_Locations[Marketing Rep],,,)</f>
        <v>0</v>
      </c>
      <c r="J637" s="11">
        <f>ROUNDDOWN(IF(Table10[[#This Row],[Marketing Rep]]=0,0,_xlfn.XLOOKUP(Table10[[#This Row],[Marketing Rep]],Table12[Name],Table12[Commission %]))*Table10[[#This Row],[Ticket Count]],2)</f>
        <v>0</v>
      </c>
      <c r="K637" s="3" t="s">
        <v>2532</v>
      </c>
      <c r="L637" s="3" t="str">
        <f>_xlfn.XLOOKUP(Table10[[#This Row],[Serial '#]],Table5[Serial '#],Table5[Supplier],,,)</f>
        <v>GameCo</v>
      </c>
      <c r="M637" s="3" t="s">
        <v>589</v>
      </c>
      <c r="N637" s="9">
        <v>6320</v>
      </c>
      <c r="O637" s="36">
        <v>1</v>
      </c>
      <c r="P637" s="11">
        <v>6320</v>
      </c>
      <c r="Q637" s="11">
        <v>4745</v>
      </c>
      <c r="R637" s="11">
        <v>1575</v>
      </c>
      <c r="S637" s="11">
        <v>379</v>
      </c>
      <c r="T637" s="11" t="str">
        <f>_xlfn.XLOOKUP(Table10[[#This Row],[Charity Association]],Table14[Charity Name],Table14[Billing Style],,,)</f>
        <v>Flat Per Ticket</v>
      </c>
      <c r="U637" s="11">
        <v>410.8</v>
      </c>
      <c r="V637" s="15">
        <v>212</v>
      </c>
      <c r="W637" s="15">
        <v>198.8</v>
      </c>
      <c r="X637" s="11"/>
      <c r="Y637" s="69">
        <v>2970</v>
      </c>
      <c r="Z637">
        <v>10119</v>
      </c>
      <c r="AA637" s="3">
        <f>IF(Table10[[#This Row],[Location Name]]=E636,AA636,AA636+1)</f>
        <v>1380</v>
      </c>
      <c r="AB637" s="33">
        <f>Table10[[#This Row],[Date]]+25</f>
        <v>45443</v>
      </c>
    </row>
    <row r="638" spans="1:28" ht="14.25" x14ac:dyDescent="0.45">
      <c r="A638" s="3">
        <v>630</v>
      </c>
      <c r="B63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38" s="33">
        <v>45418</v>
      </c>
      <c r="E638" s="3" t="s">
        <v>155</v>
      </c>
      <c r="F638" s="3" t="str">
        <f>_xlfn.XLOOKUP(Table10[[#This Row],[Location Name]],IBTP_Locations[Location Name],IBTP_Locations[Payee Name],"",,)</f>
        <v>Melron Inc DBA Mulligans</v>
      </c>
      <c r="G638" s="3" t="s">
        <v>27</v>
      </c>
      <c r="H638" s="3" t="str">
        <f>_xlfn.XLOOKUP(Table10[[#This Row],[Location Name]],IBTP_Locations[Location Name],IBTP_Locations[Sales Rep],,,)</f>
        <v>Sarcyk, Neil</v>
      </c>
      <c r="I638" s="3">
        <f>_xlfn.XLOOKUP(Table10[[#This Row],[Location Name]],IBTP_Locations[Location Name],IBTP_Locations[Marketing Rep],,,)</f>
        <v>0</v>
      </c>
      <c r="J638" s="11">
        <f>ROUNDDOWN(IF(Table10[[#This Row],[Marketing Rep]]=0,0,_xlfn.XLOOKUP(Table10[[#This Row],[Marketing Rep]],Table12[Name],Table12[Commission %]))*Table10[[#This Row],[Ticket Count]],2)</f>
        <v>0</v>
      </c>
      <c r="K638" s="3" t="s">
        <v>2855</v>
      </c>
      <c r="L638" s="3" t="str">
        <f>_xlfn.XLOOKUP(Table10[[#This Row],[Serial '#]],Table5[Serial '#],Table5[Supplier],,,)</f>
        <v>GameCo</v>
      </c>
      <c r="M638" s="3" t="s">
        <v>349</v>
      </c>
      <c r="N638" s="9">
        <v>5520</v>
      </c>
      <c r="O638" s="36">
        <v>1</v>
      </c>
      <c r="P638" s="11">
        <v>5520</v>
      </c>
      <c r="Q638" s="11">
        <v>4560</v>
      </c>
      <c r="R638" s="11">
        <v>960</v>
      </c>
      <c r="S638" s="11">
        <v>331</v>
      </c>
      <c r="T638" s="11" t="str">
        <f>_xlfn.XLOOKUP(Table10[[#This Row],[Charity Association]],Table14[Charity Name],Table14[Billing Style],,,)</f>
        <v>Flat Per Ticket</v>
      </c>
      <c r="U638" s="11">
        <v>358.8</v>
      </c>
      <c r="V638" s="15">
        <v>186</v>
      </c>
      <c r="W638" s="15">
        <v>172.8</v>
      </c>
      <c r="X638" s="11"/>
      <c r="Y638" s="69">
        <v>2970</v>
      </c>
      <c r="Z638">
        <v>10120</v>
      </c>
      <c r="AA638" s="3">
        <f>IF(Table10[[#This Row],[Location Name]]=E637,AA637,AA637+1)</f>
        <v>1380</v>
      </c>
      <c r="AB638" s="33">
        <f>Table10[[#This Row],[Date]]+25</f>
        <v>45443</v>
      </c>
    </row>
    <row r="639" spans="1:28" ht="14.25" x14ac:dyDescent="0.45">
      <c r="A639" s="3">
        <v>631</v>
      </c>
      <c r="B63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39" s="33">
        <v>45418</v>
      </c>
      <c r="E639" s="3" t="s">
        <v>155</v>
      </c>
      <c r="F639" s="3" t="str">
        <f>_xlfn.XLOOKUP(Table10[[#This Row],[Location Name]],IBTP_Locations[Location Name],IBTP_Locations[Payee Name],"",,)</f>
        <v>Melron Inc DBA Mulligans</v>
      </c>
      <c r="G639" s="3" t="s">
        <v>27</v>
      </c>
      <c r="H639" s="3" t="str">
        <f>_xlfn.XLOOKUP(Table10[[#This Row],[Location Name]],IBTP_Locations[Location Name],IBTP_Locations[Sales Rep],,,)</f>
        <v>Sarcyk, Neil</v>
      </c>
      <c r="I639" s="3">
        <f>_xlfn.XLOOKUP(Table10[[#This Row],[Location Name]],IBTP_Locations[Location Name],IBTP_Locations[Marketing Rep],,,)</f>
        <v>0</v>
      </c>
      <c r="J639" s="11">
        <f>ROUNDDOWN(IF(Table10[[#This Row],[Marketing Rep]]=0,0,_xlfn.XLOOKUP(Table10[[#This Row],[Marketing Rep]],Table12[Name],Table12[Commission %]))*Table10[[#This Row],[Ticket Count]],2)</f>
        <v>0</v>
      </c>
      <c r="K639" s="3" t="s">
        <v>2854</v>
      </c>
      <c r="L639" s="3" t="str">
        <f>_xlfn.XLOOKUP(Table10[[#This Row],[Serial '#]],Table5[Serial '#],Table5[Supplier],,,)</f>
        <v>GameCo</v>
      </c>
      <c r="M639" s="3" t="s">
        <v>349</v>
      </c>
      <c r="N639" s="9">
        <v>5520</v>
      </c>
      <c r="O639" s="36">
        <v>1</v>
      </c>
      <c r="P639" s="11">
        <v>5520</v>
      </c>
      <c r="Q639" s="11">
        <v>4560</v>
      </c>
      <c r="R639" s="11">
        <v>960</v>
      </c>
      <c r="S639" s="11">
        <v>331</v>
      </c>
      <c r="T639" s="11" t="str">
        <f>_xlfn.XLOOKUP(Table10[[#This Row],[Charity Association]],Table14[Charity Name],Table14[Billing Style],,,)</f>
        <v>Flat Per Ticket</v>
      </c>
      <c r="U639" s="11">
        <v>358.8</v>
      </c>
      <c r="V639" s="15">
        <v>186</v>
      </c>
      <c r="W639" s="15">
        <v>172.8</v>
      </c>
      <c r="X639" s="11"/>
      <c r="Y639" s="69">
        <v>2970</v>
      </c>
      <c r="Z639">
        <v>10121</v>
      </c>
      <c r="AA639" s="3">
        <f>IF(Table10[[#This Row],[Location Name]]=E638,AA638,AA638+1)</f>
        <v>1380</v>
      </c>
      <c r="AB639" s="33">
        <f>Table10[[#This Row],[Date]]+25</f>
        <v>45443</v>
      </c>
    </row>
    <row r="640" spans="1:28" ht="14.25" x14ac:dyDescent="0.45">
      <c r="A640" s="3">
        <v>632</v>
      </c>
      <c r="B64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40" s="33">
        <v>45418</v>
      </c>
      <c r="E640" s="3" t="s">
        <v>155</v>
      </c>
      <c r="F640" s="3" t="str">
        <f>_xlfn.XLOOKUP(Table10[[#This Row],[Location Name]],IBTP_Locations[Location Name],IBTP_Locations[Payee Name],"",,)</f>
        <v>Melron Inc DBA Mulligans</v>
      </c>
      <c r="G640" s="3" t="s">
        <v>27</v>
      </c>
      <c r="H640" s="3" t="str">
        <f>_xlfn.XLOOKUP(Table10[[#This Row],[Location Name]],IBTP_Locations[Location Name],IBTP_Locations[Sales Rep],,,)</f>
        <v>Sarcyk, Neil</v>
      </c>
      <c r="I640" s="3">
        <f>_xlfn.XLOOKUP(Table10[[#This Row],[Location Name]],IBTP_Locations[Location Name],IBTP_Locations[Marketing Rep],,,)</f>
        <v>0</v>
      </c>
      <c r="J640" s="11">
        <f>ROUNDDOWN(IF(Table10[[#This Row],[Marketing Rep]]=0,0,_xlfn.XLOOKUP(Table10[[#This Row],[Marketing Rep]],Table12[Name],Table12[Commission %]))*Table10[[#This Row],[Ticket Count]],2)</f>
        <v>0</v>
      </c>
      <c r="K640" s="3" t="s">
        <v>2853</v>
      </c>
      <c r="L640" s="3" t="str">
        <f>_xlfn.XLOOKUP(Table10[[#This Row],[Serial '#]],Table5[Serial '#],Table5[Supplier],,,)</f>
        <v>GameCo</v>
      </c>
      <c r="M640" s="3" t="s">
        <v>349</v>
      </c>
      <c r="N640" s="9">
        <v>5520</v>
      </c>
      <c r="O640" s="36">
        <v>1</v>
      </c>
      <c r="P640" s="11">
        <v>5520</v>
      </c>
      <c r="Q640" s="11">
        <v>4560</v>
      </c>
      <c r="R640" s="11">
        <v>960</v>
      </c>
      <c r="S640" s="11">
        <v>331</v>
      </c>
      <c r="T640" s="11" t="str">
        <f>_xlfn.XLOOKUP(Table10[[#This Row],[Charity Association]],Table14[Charity Name],Table14[Billing Style],,,)</f>
        <v>Flat Per Ticket</v>
      </c>
      <c r="U640" s="11">
        <v>358.8</v>
      </c>
      <c r="V640" s="15">
        <v>186</v>
      </c>
      <c r="W640" s="15">
        <v>172.8</v>
      </c>
      <c r="X640" s="11"/>
      <c r="Y640" s="69">
        <v>2970</v>
      </c>
      <c r="Z640">
        <v>10122</v>
      </c>
      <c r="AA640" s="3">
        <f>IF(Table10[[#This Row],[Location Name]]=E639,AA639,AA639+1)</f>
        <v>1380</v>
      </c>
      <c r="AB640" s="33">
        <f>Table10[[#This Row],[Date]]+25</f>
        <v>45443</v>
      </c>
    </row>
    <row r="641" spans="1:28" ht="14.25" x14ac:dyDescent="0.45">
      <c r="A641" s="3">
        <v>633</v>
      </c>
      <c r="B64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41" s="33">
        <v>45418</v>
      </c>
      <c r="E641" s="3" t="s">
        <v>155</v>
      </c>
      <c r="F641" s="3" t="str">
        <f>_xlfn.XLOOKUP(Table10[[#This Row],[Location Name]],IBTP_Locations[Location Name],IBTP_Locations[Payee Name],"",,)</f>
        <v>Melron Inc DBA Mulligans</v>
      </c>
      <c r="G641" s="3" t="s">
        <v>27</v>
      </c>
      <c r="H641" s="3" t="str">
        <f>_xlfn.XLOOKUP(Table10[[#This Row],[Location Name]],IBTP_Locations[Location Name],IBTP_Locations[Sales Rep],,,)</f>
        <v>Sarcyk, Neil</v>
      </c>
      <c r="I641" s="3">
        <f>_xlfn.XLOOKUP(Table10[[#This Row],[Location Name]],IBTP_Locations[Location Name],IBTP_Locations[Marketing Rep],,,)</f>
        <v>0</v>
      </c>
      <c r="J641" s="11">
        <f>ROUNDDOWN(IF(Table10[[#This Row],[Marketing Rep]]=0,0,_xlfn.XLOOKUP(Table10[[#This Row],[Marketing Rep]],Table12[Name],Table12[Commission %]))*Table10[[#This Row],[Ticket Count]],2)</f>
        <v>0</v>
      </c>
      <c r="K641" s="3" t="s">
        <v>2755</v>
      </c>
      <c r="L641" s="3" t="str">
        <f>_xlfn.XLOOKUP(Table10[[#This Row],[Serial '#]],Table5[Serial '#],Table5[Supplier],,,)</f>
        <v>GameCo</v>
      </c>
      <c r="M641" s="3" t="s">
        <v>347</v>
      </c>
      <c r="N641" s="9">
        <v>9959</v>
      </c>
      <c r="O641" s="36">
        <v>1</v>
      </c>
      <c r="P641" s="11">
        <v>9959</v>
      </c>
      <c r="Q641" s="11">
        <v>7840</v>
      </c>
      <c r="R641" s="11">
        <v>2119</v>
      </c>
      <c r="S641" s="11">
        <v>597</v>
      </c>
      <c r="T641" s="11" t="str">
        <f>_xlfn.XLOOKUP(Table10[[#This Row],[Charity Association]],Table14[Charity Name],Table14[Billing Style],,,)</f>
        <v>Flat Per Ticket</v>
      </c>
      <c r="U641" s="11">
        <v>647.34</v>
      </c>
      <c r="V641" s="15">
        <v>360</v>
      </c>
      <c r="W641" s="15">
        <v>287.33999999999997</v>
      </c>
      <c r="X641" s="11"/>
      <c r="Y641" s="69">
        <v>2970</v>
      </c>
      <c r="Z641">
        <v>10123</v>
      </c>
      <c r="AA641" s="3">
        <f>IF(Table10[[#This Row],[Location Name]]=E640,AA640,AA640+1)</f>
        <v>1380</v>
      </c>
      <c r="AB641" s="33">
        <f>Table10[[#This Row],[Date]]+25</f>
        <v>45443</v>
      </c>
    </row>
    <row r="642" spans="1:28" ht="14.25" x14ac:dyDescent="0.45">
      <c r="A642" s="3">
        <v>634</v>
      </c>
      <c r="B64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42" s="33">
        <v>45419</v>
      </c>
      <c r="E642" s="3" t="s">
        <v>75</v>
      </c>
      <c r="F642" s="3">
        <f>_xlfn.XLOOKUP(Table10[[#This Row],[Location Name]],IBTP_Locations[Location Name],IBTP_Locations[Payee Name],"",,)</f>
        <v>0</v>
      </c>
      <c r="G642" s="3" t="s">
        <v>23</v>
      </c>
      <c r="H642" s="3" t="str">
        <f>_xlfn.XLOOKUP(Table10[[#This Row],[Location Name]],IBTP_Locations[Location Name],IBTP_Locations[Sales Rep],,,)</f>
        <v>Sarcyk, Neil</v>
      </c>
      <c r="I642" s="3" t="str">
        <f>_xlfn.XLOOKUP(Table10[[#This Row],[Location Name]],IBTP_Locations[Location Name],IBTP_Locations[Marketing Rep],,,)</f>
        <v>Combros</v>
      </c>
      <c r="J642" s="11">
        <f>ROUNDDOWN(IF(Table10[[#This Row],[Marketing Rep]]=0,0,_xlfn.XLOOKUP(Table10[[#This Row],[Marketing Rep]],Table12[Name],Table12[Commission %]))*Table10[[#This Row],[Ticket Count]],2)</f>
        <v>82.8</v>
      </c>
      <c r="K642" s="3" t="s">
        <v>2856</v>
      </c>
      <c r="L642" s="3" t="str">
        <f>_xlfn.XLOOKUP(Table10[[#This Row],[Serial '#]],Table5[Serial '#],Table5[Supplier],,,)</f>
        <v>GameCo</v>
      </c>
      <c r="M642" s="3" t="s">
        <v>349</v>
      </c>
      <c r="N642" s="9">
        <v>5520</v>
      </c>
      <c r="O642" s="36">
        <v>1</v>
      </c>
      <c r="P642" s="11">
        <v>5520</v>
      </c>
      <c r="Q642" s="11">
        <v>4560</v>
      </c>
      <c r="R642" s="11">
        <v>960</v>
      </c>
      <c r="S642" s="11">
        <v>331</v>
      </c>
      <c r="T642" s="11" t="str">
        <f>_xlfn.XLOOKUP(Table10[[#This Row],[Charity Association]],Table14[Charity Name],Table14[Billing Style],,,)</f>
        <v>Percentage</v>
      </c>
      <c r="U642" s="11">
        <v>337.2</v>
      </c>
      <c r="V642" s="15">
        <v>186</v>
      </c>
      <c r="W642" s="15">
        <v>96</v>
      </c>
      <c r="X642" s="11">
        <v>55.2</v>
      </c>
      <c r="Y642" s="69">
        <v>606</v>
      </c>
      <c r="Z642">
        <v>6799</v>
      </c>
      <c r="AA642" s="3">
        <f>IF(Table10[[#This Row],[Location Name]]=E641,AA641,AA641+1)</f>
        <v>1381</v>
      </c>
      <c r="AB642" s="33">
        <f>Table10[[#This Row],[Date]]+25</f>
        <v>45444</v>
      </c>
    </row>
    <row r="643" spans="1:28" ht="14.25" x14ac:dyDescent="0.45">
      <c r="A643" s="3">
        <v>635</v>
      </c>
      <c r="B64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43" s="33">
        <v>45419</v>
      </c>
      <c r="E643" s="3" t="s">
        <v>199</v>
      </c>
      <c r="F643" s="3">
        <f>_xlfn.XLOOKUP(Table10[[#This Row],[Location Name]],IBTP_Locations[Location Name],IBTP_Locations[Payee Name],"",,)</f>
        <v>0</v>
      </c>
      <c r="G643" s="3" t="s">
        <v>23</v>
      </c>
      <c r="H643" s="3" t="str">
        <f>_xlfn.XLOOKUP(Table10[[#This Row],[Location Name]],IBTP_Locations[Location Name],IBTP_Locations[Sales Rep],,,)</f>
        <v>Sarcyk, Neil</v>
      </c>
      <c r="I643" s="3">
        <f>_xlfn.XLOOKUP(Table10[[#This Row],[Location Name]],IBTP_Locations[Location Name],IBTP_Locations[Marketing Rep],,,)</f>
        <v>0</v>
      </c>
      <c r="J643" s="11">
        <f>ROUNDDOWN(IF(Table10[[#This Row],[Marketing Rep]]=0,0,_xlfn.XLOOKUP(Table10[[#This Row],[Marketing Rep]],Table12[Name],Table12[Commission %]))*Table10[[#This Row],[Ticket Count]],2)</f>
        <v>0</v>
      </c>
      <c r="K643" s="3" t="s">
        <v>2533</v>
      </c>
      <c r="L643" s="3" t="str">
        <f>_xlfn.XLOOKUP(Table10[[#This Row],[Serial '#]],Table5[Serial '#],Table5[Supplier],,,)</f>
        <v>GameCo</v>
      </c>
      <c r="M643" s="3" t="s">
        <v>349</v>
      </c>
      <c r="N643" s="9">
        <v>5520</v>
      </c>
      <c r="O643" s="36">
        <v>1</v>
      </c>
      <c r="P643" s="11">
        <v>5520</v>
      </c>
      <c r="Q643" s="11">
        <v>4560</v>
      </c>
      <c r="R643" s="11">
        <v>960</v>
      </c>
      <c r="S643" s="11">
        <v>331</v>
      </c>
      <c r="T643" s="11" t="str">
        <f>_xlfn.XLOOKUP(Table10[[#This Row],[Charity Association]],Table14[Charity Name],Table14[Billing Style],,,)</f>
        <v>Percentage</v>
      </c>
      <c r="U643" s="11">
        <v>337.2</v>
      </c>
      <c r="V643" s="15">
        <v>186</v>
      </c>
      <c r="W643" s="15">
        <v>96</v>
      </c>
      <c r="X643" s="11">
        <v>55.2</v>
      </c>
      <c r="Y643" s="69">
        <v>1054</v>
      </c>
      <c r="Z643">
        <v>6800</v>
      </c>
      <c r="AA643" s="3">
        <f>IF(Table10[[#This Row],[Location Name]]=E642,AA642,AA642+1)</f>
        <v>1382</v>
      </c>
      <c r="AB643" s="33">
        <f>Table10[[#This Row],[Date]]+25</f>
        <v>45444</v>
      </c>
    </row>
    <row r="644" spans="1:28" ht="14.25" x14ac:dyDescent="0.45">
      <c r="A644" s="3">
        <v>636</v>
      </c>
      <c r="B64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44" s="33">
        <v>45419</v>
      </c>
      <c r="E644" s="3" t="s">
        <v>175</v>
      </c>
      <c r="F644" s="3">
        <f>_xlfn.XLOOKUP(Table10[[#This Row],[Location Name]],IBTP_Locations[Location Name],IBTP_Locations[Payee Name],"",,)</f>
        <v>0</v>
      </c>
      <c r="G644" s="3" t="s">
        <v>23</v>
      </c>
      <c r="H644" s="3" t="str">
        <f>_xlfn.XLOOKUP(Table10[[#This Row],[Location Name]],IBTP_Locations[Location Name],IBTP_Locations[Sales Rep],,,)</f>
        <v>Sarcyk, Neil</v>
      </c>
      <c r="I644" s="3" t="str">
        <f>_xlfn.XLOOKUP(Table10[[#This Row],[Location Name]],IBTP_Locations[Location Name],IBTP_Locations[Marketing Rep],,,)</f>
        <v>M Comella Enterprises</v>
      </c>
      <c r="J644" s="11">
        <f>ROUNDDOWN(IF(Table10[[#This Row],[Marketing Rep]]=0,0,_xlfn.XLOOKUP(Table10[[#This Row],[Marketing Rep]],Table12[Name],Table12[Commission %]))*Table10[[#This Row],[Ticket Count]],2)</f>
        <v>82.8</v>
      </c>
      <c r="K644" s="3" t="s">
        <v>2857</v>
      </c>
      <c r="L644" s="3" t="str">
        <f>_xlfn.XLOOKUP(Table10[[#This Row],[Serial '#]],Table5[Serial '#],Table5[Supplier],,,)</f>
        <v>GameCo</v>
      </c>
      <c r="M644" s="3" t="s">
        <v>349</v>
      </c>
      <c r="N644" s="9">
        <v>5520</v>
      </c>
      <c r="O644" s="36">
        <v>1</v>
      </c>
      <c r="P644" s="11">
        <v>5520</v>
      </c>
      <c r="Q644" s="11">
        <v>4560</v>
      </c>
      <c r="R644" s="11">
        <v>960</v>
      </c>
      <c r="S644" s="11">
        <v>331</v>
      </c>
      <c r="T644" s="11" t="str">
        <f>_xlfn.XLOOKUP(Table10[[#This Row],[Charity Association]],Table14[Charity Name],Table14[Billing Style],,,)</f>
        <v>Percentage</v>
      </c>
      <c r="U644" s="11">
        <v>337.2</v>
      </c>
      <c r="V644" s="15">
        <v>186</v>
      </c>
      <c r="W644" s="15">
        <v>96</v>
      </c>
      <c r="X644" s="11">
        <v>55.2</v>
      </c>
      <c r="Y644" s="69">
        <v>38876069</v>
      </c>
      <c r="Z644">
        <v>6808</v>
      </c>
      <c r="AA644" s="3">
        <f>IF(Table10[[#This Row],[Location Name]]=E643,AA643,AA643+1)</f>
        <v>1383</v>
      </c>
      <c r="AB644" s="33">
        <f>Table10[[#This Row],[Date]]+25</f>
        <v>45444</v>
      </c>
    </row>
    <row r="645" spans="1:28" ht="14.25" x14ac:dyDescent="0.45">
      <c r="A645" s="3">
        <v>637</v>
      </c>
      <c r="B64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45" s="33">
        <v>45419</v>
      </c>
      <c r="E645" s="3" t="s">
        <v>91</v>
      </c>
      <c r="F645" s="3">
        <f>_xlfn.XLOOKUP(Table10[[#This Row],[Location Name]],IBTP_Locations[Location Name],IBTP_Locations[Payee Name],"",,)</f>
        <v>0</v>
      </c>
      <c r="G645" s="3" t="s">
        <v>23</v>
      </c>
      <c r="H645" s="3" t="str">
        <f>_xlfn.XLOOKUP(Table10[[#This Row],[Location Name]],IBTP_Locations[Location Name],IBTP_Locations[Sales Rep],,,)</f>
        <v>Sarcyk, Neil</v>
      </c>
      <c r="I645" s="3">
        <f>_xlfn.XLOOKUP(Table10[[#This Row],[Location Name]],IBTP_Locations[Location Name],IBTP_Locations[Marketing Rep],,,)</f>
        <v>0</v>
      </c>
      <c r="J645" s="11">
        <f>ROUNDDOWN(IF(Table10[[#This Row],[Marketing Rep]]=0,0,_xlfn.XLOOKUP(Table10[[#This Row],[Marketing Rep]],Table12[Name],Table12[Commission %]))*Table10[[#This Row],[Ticket Count]],2)</f>
        <v>0</v>
      </c>
      <c r="K645" s="3" t="s">
        <v>2606</v>
      </c>
      <c r="L645" s="3" t="str">
        <f>_xlfn.XLOOKUP(Table10[[#This Row],[Serial '#]],Table5[Serial '#],Table5[Supplier],,,)</f>
        <v>GameCo</v>
      </c>
      <c r="M645" s="3" t="s">
        <v>352</v>
      </c>
      <c r="N645" s="9">
        <v>3000</v>
      </c>
      <c r="O645" s="36">
        <v>1</v>
      </c>
      <c r="P645" s="11">
        <v>3000</v>
      </c>
      <c r="Q645" s="11">
        <v>2250</v>
      </c>
      <c r="R645" s="11">
        <v>750</v>
      </c>
      <c r="S645" s="11">
        <v>180</v>
      </c>
      <c r="T645" s="11" t="str">
        <f>_xlfn.XLOOKUP(Table10[[#This Row],[Charity Association]],Table14[Charity Name],Table14[Billing Style],,,)</f>
        <v>Percentage</v>
      </c>
      <c r="U645" s="11">
        <v>207</v>
      </c>
      <c r="V645" s="15">
        <v>102</v>
      </c>
      <c r="W645" s="15">
        <v>75</v>
      </c>
      <c r="X645" s="11">
        <v>30</v>
      </c>
      <c r="Y645" s="69">
        <v>38876072</v>
      </c>
      <c r="Z645">
        <v>6809</v>
      </c>
      <c r="AA645" s="3">
        <f>IF(Table10[[#This Row],[Location Name]]=E644,AA644,AA644+1)</f>
        <v>1384</v>
      </c>
      <c r="AB645" s="33">
        <f>Table10[[#This Row],[Date]]+25</f>
        <v>45444</v>
      </c>
    </row>
    <row r="646" spans="1:28" ht="14.25" x14ac:dyDescent="0.45">
      <c r="A646" s="3">
        <v>638</v>
      </c>
      <c r="B64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46" s="33">
        <v>45420</v>
      </c>
      <c r="E646" s="3" t="s">
        <v>135</v>
      </c>
      <c r="F646" s="3">
        <f>_xlfn.XLOOKUP(Table10[[#This Row],[Location Name]],IBTP_Locations[Location Name],IBTP_Locations[Payee Name],"",,)</f>
        <v>0</v>
      </c>
      <c r="G646" s="3" t="s">
        <v>20</v>
      </c>
      <c r="H646" s="3" t="str">
        <f>_xlfn.XLOOKUP(Table10[[#This Row],[Location Name]],IBTP_Locations[Location Name],IBTP_Locations[Sales Rep],,,)</f>
        <v>Sarcyk, Neil</v>
      </c>
      <c r="I646" s="3" t="str">
        <f>_xlfn.XLOOKUP(Table10[[#This Row],[Location Name]],IBTP_Locations[Location Name],IBTP_Locations[Marketing Rep],,,)</f>
        <v>M Comella Enterprises</v>
      </c>
      <c r="J646" s="11">
        <f>ROUNDDOWN(IF(Table10[[#This Row],[Marketing Rep]]=0,0,_xlfn.XLOOKUP(Table10[[#This Row],[Marketing Rep]],Table12[Name],Table12[Commission %]))*Table10[[#This Row],[Ticket Count]],2)</f>
        <v>82.8</v>
      </c>
      <c r="K646" s="3" t="s">
        <v>2900</v>
      </c>
      <c r="L646" s="3" t="str">
        <f>_xlfn.XLOOKUP(Table10[[#This Row],[Serial '#]],Table5[Serial '#],Table5[Supplier],,,)</f>
        <v>GameCo</v>
      </c>
      <c r="M646" s="3" t="s">
        <v>349</v>
      </c>
      <c r="N646" s="9">
        <v>5520</v>
      </c>
      <c r="O646" s="36">
        <v>1</v>
      </c>
      <c r="P646" s="11">
        <v>5520</v>
      </c>
      <c r="Q646" s="11">
        <v>4560</v>
      </c>
      <c r="R646" s="11">
        <v>960</v>
      </c>
      <c r="S646" s="11">
        <v>331</v>
      </c>
      <c r="T646" s="11" t="str">
        <f>_xlfn.XLOOKUP(Table10[[#This Row],[Charity Association]],Table14[Charity Name],Table14[Billing Style],,,)</f>
        <v>Flat Per Ticket</v>
      </c>
      <c r="U646" s="11">
        <v>358.8</v>
      </c>
      <c r="V646" s="15">
        <v>186</v>
      </c>
      <c r="W646" s="15">
        <v>172.8</v>
      </c>
      <c r="X646" s="11"/>
      <c r="Y646" s="69">
        <v>3878</v>
      </c>
      <c r="Z646">
        <v>1170</v>
      </c>
      <c r="AA646" s="3">
        <f>IF(Table10[[#This Row],[Location Name]]=E645,AA645,AA645+1)</f>
        <v>1385</v>
      </c>
      <c r="AB646" s="33">
        <f>Table10[[#This Row],[Date]]+25</f>
        <v>45445</v>
      </c>
    </row>
    <row r="647" spans="1:28" ht="14.25" x14ac:dyDescent="0.45">
      <c r="A647" s="3">
        <v>639</v>
      </c>
      <c r="B64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47" s="33">
        <v>45420</v>
      </c>
      <c r="E647" s="3" t="s">
        <v>243</v>
      </c>
      <c r="F647" s="3">
        <f>_xlfn.XLOOKUP(Table10[[#This Row],[Location Name]],IBTP_Locations[Location Name],IBTP_Locations[Payee Name],"",,)</f>
        <v>0</v>
      </c>
      <c r="G647" s="3" t="s">
        <v>28</v>
      </c>
      <c r="H647" s="3" t="str">
        <f>_xlfn.XLOOKUP(Table10[[#This Row],[Location Name]],IBTP_Locations[Location Name],IBTP_Locations[Sales Rep],,,)</f>
        <v>Sarcyk, Neil</v>
      </c>
      <c r="I647" s="3">
        <f>_xlfn.XLOOKUP(Table10[[#This Row],[Location Name]],IBTP_Locations[Location Name],IBTP_Locations[Marketing Rep],,,)</f>
        <v>0</v>
      </c>
      <c r="J647" s="11">
        <f>ROUNDDOWN(IF(Table10[[#This Row],[Marketing Rep]]=0,0,_xlfn.XLOOKUP(Table10[[#This Row],[Marketing Rep]],Table12[Name],Table12[Commission %]))*Table10[[#This Row],[Ticket Count]],2)</f>
        <v>0</v>
      </c>
      <c r="K647" s="3" t="s">
        <v>2527</v>
      </c>
      <c r="L647" s="3" t="str">
        <f>_xlfn.XLOOKUP(Table10[[#This Row],[Serial '#]],Table5[Serial '#],Table5[Supplier],,,)</f>
        <v>GameCo</v>
      </c>
      <c r="M647" s="3" t="s">
        <v>583</v>
      </c>
      <c r="N647" s="9">
        <v>-6320</v>
      </c>
      <c r="O647" s="36">
        <v>-1</v>
      </c>
      <c r="P647" s="11">
        <v>6320</v>
      </c>
      <c r="Q647" s="11">
        <v>7895</v>
      </c>
      <c r="R647" s="11">
        <v>-1575</v>
      </c>
      <c r="S647" s="11">
        <v>-379</v>
      </c>
      <c r="T647" s="11" t="str">
        <f>_xlfn.XLOOKUP(Table10[[#This Row],[Charity Association]],Table14[Charity Name],Table14[Billing Style],,,)</f>
        <v>Flat Per Ticket</v>
      </c>
      <c r="U647" s="11">
        <v>-410.8</v>
      </c>
      <c r="V647" s="15">
        <v>0</v>
      </c>
      <c r="W647" s="15">
        <v>-410.8</v>
      </c>
      <c r="X647" s="11"/>
      <c r="Y647" s="69">
        <v>4878</v>
      </c>
      <c r="Z647">
        <v>3012</v>
      </c>
      <c r="AA647" s="3">
        <f>IF(Table10[[#This Row],[Location Name]]=E646,AA646,AA646+1)</f>
        <v>1386</v>
      </c>
      <c r="AB647" s="33">
        <f>Table10[[#This Row],[Date]]+25</f>
        <v>45445</v>
      </c>
    </row>
    <row r="648" spans="1:28" ht="14.25" x14ac:dyDescent="0.45">
      <c r="A648" s="3">
        <v>640</v>
      </c>
      <c r="B64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48" s="33">
        <v>45420</v>
      </c>
      <c r="E648" s="3" t="s">
        <v>195</v>
      </c>
      <c r="F648" s="3">
        <f>_xlfn.XLOOKUP(Table10[[#This Row],[Location Name]],IBTP_Locations[Location Name],IBTP_Locations[Payee Name],"",,)</f>
        <v>0</v>
      </c>
      <c r="G648" s="3" t="s">
        <v>27</v>
      </c>
      <c r="H648" s="3" t="str">
        <f>_xlfn.XLOOKUP(Table10[[#This Row],[Location Name]],IBTP_Locations[Location Name],IBTP_Locations[Sales Rep],,,)</f>
        <v>Sarcyk, Neil</v>
      </c>
      <c r="I648" s="3">
        <f>_xlfn.XLOOKUP(Table10[[#This Row],[Location Name]],IBTP_Locations[Location Name],IBTP_Locations[Marketing Rep],,,)</f>
        <v>0</v>
      </c>
      <c r="J648" s="11">
        <f>ROUNDDOWN(IF(Table10[[#This Row],[Marketing Rep]]=0,0,_xlfn.XLOOKUP(Table10[[#This Row],[Marketing Rep]],Table12[Name],Table12[Commission %]))*Table10[[#This Row],[Ticket Count]],2)</f>
        <v>0</v>
      </c>
      <c r="K648" s="3" t="s">
        <v>2899</v>
      </c>
      <c r="L648" s="3" t="str">
        <f>_xlfn.XLOOKUP(Table10[[#This Row],[Serial '#]],Table5[Serial '#],Table5[Supplier],,,)</f>
        <v>GameCo</v>
      </c>
      <c r="M648" s="3" t="s">
        <v>349</v>
      </c>
      <c r="N648" s="9">
        <v>5520</v>
      </c>
      <c r="O648" s="36">
        <v>1</v>
      </c>
      <c r="P648" s="11">
        <v>5520</v>
      </c>
      <c r="Q648" s="11">
        <v>4560</v>
      </c>
      <c r="R648" s="11">
        <v>960</v>
      </c>
      <c r="S648" s="11">
        <v>331</v>
      </c>
      <c r="T648" s="11" t="str">
        <f>_xlfn.XLOOKUP(Table10[[#This Row],[Charity Association]],Table14[Charity Name],Table14[Billing Style],,,)</f>
        <v>Flat Per Ticket</v>
      </c>
      <c r="U648" s="11">
        <v>358.8</v>
      </c>
      <c r="V648" s="15">
        <v>186</v>
      </c>
      <c r="W648" s="15">
        <v>172.8</v>
      </c>
      <c r="X648" s="11"/>
      <c r="Y648" s="69">
        <v>1989</v>
      </c>
      <c r="Z648">
        <v>10124</v>
      </c>
      <c r="AA648" s="3">
        <f>IF(Table10[[#This Row],[Location Name]]=E647,AA647,AA647+1)</f>
        <v>1387</v>
      </c>
      <c r="AB648" s="33">
        <f>Table10[[#This Row],[Date]]+25</f>
        <v>45445</v>
      </c>
    </row>
    <row r="649" spans="1:28" ht="14.25" x14ac:dyDescent="0.45">
      <c r="A649" s="3">
        <v>641</v>
      </c>
      <c r="B64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49" s="33">
        <v>45420</v>
      </c>
      <c r="E649" s="3" t="s">
        <v>191</v>
      </c>
      <c r="F649" s="3">
        <f>_xlfn.XLOOKUP(Table10[[#This Row],[Location Name]],IBTP_Locations[Location Name],IBTP_Locations[Payee Name],"",,)</f>
        <v>0</v>
      </c>
      <c r="G649" s="3" t="s">
        <v>27</v>
      </c>
      <c r="H649" s="3" t="str">
        <f>_xlfn.XLOOKUP(Table10[[#This Row],[Location Name]],IBTP_Locations[Location Name],IBTP_Locations[Sales Rep],,,)</f>
        <v>Sarcyk, Neil</v>
      </c>
      <c r="I649" s="3">
        <f>_xlfn.XLOOKUP(Table10[[#This Row],[Location Name]],IBTP_Locations[Location Name],IBTP_Locations[Marketing Rep],,,)</f>
        <v>0</v>
      </c>
      <c r="J649" s="11">
        <f>ROUNDDOWN(IF(Table10[[#This Row],[Marketing Rep]]=0,0,_xlfn.XLOOKUP(Table10[[#This Row],[Marketing Rep]],Table12[Name],Table12[Commission %]))*Table10[[#This Row],[Ticket Count]],2)</f>
        <v>0</v>
      </c>
      <c r="K649" s="3" t="s">
        <v>2607</v>
      </c>
      <c r="L649" s="3" t="str">
        <f>_xlfn.XLOOKUP(Table10[[#This Row],[Serial '#]],Table5[Serial '#],Table5[Supplier],,,)</f>
        <v>GameCo</v>
      </c>
      <c r="M649" s="3" t="s">
        <v>3747</v>
      </c>
      <c r="N649" s="9">
        <v>3000</v>
      </c>
      <c r="O649" s="36">
        <v>1</v>
      </c>
      <c r="P649" s="11">
        <v>3000</v>
      </c>
      <c r="Q649" s="11">
        <v>2250</v>
      </c>
      <c r="R649" s="11">
        <v>750</v>
      </c>
      <c r="S649" s="11">
        <v>180</v>
      </c>
      <c r="T649" s="11" t="str">
        <f>_xlfn.XLOOKUP(Table10[[#This Row],[Charity Association]],Table14[Charity Name],Table14[Billing Style],,,)</f>
        <v>Flat Per Ticket</v>
      </c>
      <c r="U649" s="11">
        <v>195</v>
      </c>
      <c r="V649" s="15">
        <v>102</v>
      </c>
      <c r="W649" s="15">
        <v>93</v>
      </c>
      <c r="X649" s="11"/>
      <c r="Y649" s="69">
        <v>7516</v>
      </c>
      <c r="Z649">
        <v>10125</v>
      </c>
      <c r="AA649" s="3">
        <f>IF(Table10[[#This Row],[Location Name]]=E648,AA648,AA648+1)</f>
        <v>1388</v>
      </c>
      <c r="AB649" s="33">
        <f>Table10[[#This Row],[Date]]+25</f>
        <v>45445</v>
      </c>
    </row>
    <row r="650" spans="1:28" ht="14.25" x14ac:dyDescent="0.45">
      <c r="A650" s="3">
        <v>642</v>
      </c>
      <c r="B65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50" s="33">
        <v>45420</v>
      </c>
      <c r="E650" s="3" t="s">
        <v>191</v>
      </c>
      <c r="F650" s="3">
        <f>_xlfn.XLOOKUP(Table10[[#This Row],[Location Name]],IBTP_Locations[Location Name],IBTP_Locations[Payee Name],"",,)</f>
        <v>0</v>
      </c>
      <c r="G650" s="3" t="s">
        <v>27</v>
      </c>
      <c r="H650" s="3" t="str">
        <f>_xlfn.XLOOKUP(Table10[[#This Row],[Location Name]],IBTP_Locations[Location Name],IBTP_Locations[Sales Rep],,,)</f>
        <v>Sarcyk, Neil</v>
      </c>
      <c r="I650" s="3">
        <f>_xlfn.XLOOKUP(Table10[[#This Row],[Location Name]],IBTP_Locations[Location Name],IBTP_Locations[Marketing Rep],,,)</f>
        <v>0</v>
      </c>
      <c r="J650" s="11">
        <f>ROUNDDOWN(IF(Table10[[#This Row],[Marketing Rep]]=0,0,_xlfn.XLOOKUP(Table10[[#This Row],[Marketing Rep]],Table12[Name],Table12[Commission %]))*Table10[[#This Row],[Ticket Count]],2)</f>
        <v>0</v>
      </c>
      <c r="K650" s="3">
        <v>100048</v>
      </c>
      <c r="L650" s="3" t="str">
        <f>_xlfn.XLOOKUP(Table10[[#This Row],[Serial '#]],Table5[Serial '#],Table5[Supplier],,,)</f>
        <v>Bingo Boss</v>
      </c>
      <c r="M650" s="3" t="s">
        <v>377</v>
      </c>
      <c r="N650" s="9">
        <v>5628</v>
      </c>
      <c r="O650" s="36">
        <v>1</v>
      </c>
      <c r="P650" s="11">
        <v>5628</v>
      </c>
      <c r="Q650" s="11">
        <v>4528</v>
      </c>
      <c r="R650" s="11">
        <v>1100</v>
      </c>
      <c r="S650" s="11">
        <v>337</v>
      </c>
      <c r="T650" s="11" t="str">
        <f>_xlfn.XLOOKUP(Table10[[#This Row],[Charity Association]],Table14[Charity Name],Table14[Billing Style],,,)</f>
        <v>Flat Per Ticket</v>
      </c>
      <c r="U650" s="11">
        <v>450.24</v>
      </c>
      <c r="V650" s="15">
        <v>245.76</v>
      </c>
      <c r="W650" s="15">
        <v>204.48</v>
      </c>
      <c r="X650" s="11"/>
      <c r="Y650" s="69">
        <v>7516</v>
      </c>
      <c r="Z650">
        <v>10126</v>
      </c>
      <c r="AA650" s="3">
        <f>IF(Table10[[#This Row],[Location Name]]=E649,AA649,AA649+1)</f>
        <v>1388</v>
      </c>
      <c r="AB650" s="33">
        <f>Table10[[#This Row],[Date]]+25</f>
        <v>45445</v>
      </c>
    </row>
    <row r="651" spans="1:28" ht="14.25" x14ac:dyDescent="0.45">
      <c r="A651" s="3">
        <v>643</v>
      </c>
      <c r="B65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51" s="33">
        <v>45421</v>
      </c>
      <c r="E651" s="3" t="s">
        <v>105</v>
      </c>
      <c r="F651" s="3">
        <f>_xlfn.XLOOKUP(Table10[[#This Row],[Location Name]],IBTP_Locations[Location Name],IBTP_Locations[Payee Name],"",,)</f>
        <v>0</v>
      </c>
      <c r="G651" s="3" t="s">
        <v>23</v>
      </c>
      <c r="H651" s="3" t="str">
        <f>_xlfn.XLOOKUP(Table10[[#This Row],[Location Name]],IBTP_Locations[Location Name],IBTP_Locations[Sales Rep],,,)</f>
        <v>Sarcyk, Neil</v>
      </c>
      <c r="I651" s="3" t="str">
        <f>_xlfn.XLOOKUP(Table10[[#This Row],[Location Name]],IBTP_Locations[Location Name],IBTP_Locations[Marketing Rep],,,)</f>
        <v>M Comella Enterprises</v>
      </c>
      <c r="J651" s="11">
        <f>ROUNDDOWN(IF(Table10[[#This Row],[Marketing Rep]]=0,0,_xlfn.XLOOKUP(Table10[[#This Row],[Marketing Rep]],Table12[Name],Table12[Commission %]))*Table10[[#This Row],[Ticket Count]],2)</f>
        <v>82.8</v>
      </c>
      <c r="K651" s="3" t="s">
        <v>2907</v>
      </c>
      <c r="L651" s="3" t="str">
        <f>_xlfn.XLOOKUP(Table10[[#This Row],[Serial '#]],Table5[Serial '#],Table5[Supplier],,,)</f>
        <v>GameCo</v>
      </c>
      <c r="M651" s="3" t="s">
        <v>349</v>
      </c>
      <c r="N651" s="9">
        <v>5520</v>
      </c>
      <c r="O651" s="36">
        <v>1</v>
      </c>
      <c r="P651" s="11">
        <v>5520</v>
      </c>
      <c r="Q651" s="11">
        <v>4560</v>
      </c>
      <c r="R651" s="11">
        <v>960</v>
      </c>
      <c r="S651" s="11">
        <v>331</v>
      </c>
      <c r="T651" s="11" t="str">
        <f>_xlfn.XLOOKUP(Table10[[#This Row],[Charity Association]],Table14[Charity Name],Table14[Billing Style],,,)</f>
        <v>Percentage</v>
      </c>
      <c r="U651" s="11">
        <v>337.2</v>
      </c>
      <c r="V651" s="15">
        <v>186</v>
      </c>
      <c r="W651" s="15">
        <v>96</v>
      </c>
      <c r="X651" s="11">
        <v>55.2</v>
      </c>
      <c r="Y651" s="71">
        <v>276</v>
      </c>
      <c r="Z651">
        <v>6810</v>
      </c>
      <c r="AA651" s="3">
        <f>IF(Table10[[#This Row],[Location Name]]=E650,AA650,AA650+1)</f>
        <v>1389</v>
      </c>
      <c r="AB651" s="33">
        <f>Table10[[#This Row],[Date]]+25</f>
        <v>45446</v>
      </c>
    </row>
    <row r="652" spans="1:28" ht="14.25" x14ac:dyDescent="0.45">
      <c r="A652" s="3">
        <v>644</v>
      </c>
      <c r="B65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52" s="33">
        <v>45421</v>
      </c>
      <c r="E652" s="3" t="s">
        <v>105</v>
      </c>
      <c r="F652" s="3">
        <f>_xlfn.XLOOKUP(Table10[[#This Row],[Location Name]],IBTP_Locations[Location Name],IBTP_Locations[Payee Name],"",,)</f>
        <v>0</v>
      </c>
      <c r="G652" s="3" t="s">
        <v>23</v>
      </c>
      <c r="H652" s="3" t="str">
        <f>_xlfn.XLOOKUP(Table10[[#This Row],[Location Name]],IBTP_Locations[Location Name],IBTP_Locations[Sales Rep],,,)</f>
        <v>Sarcyk, Neil</v>
      </c>
      <c r="I652" s="3" t="str">
        <f>_xlfn.XLOOKUP(Table10[[#This Row],[Location Name]],IBTP_Locations[Location Name],IBTP_Locations[Marketing Rep],,,)</f>
        <v>M Comella Enterprises</v>
      </c>
      <c r="J652" s="11">
        <f>ROUNDDOWN(IF(Table10[[#This Row],[Marketing Rep]]=0,0,_xlfn.XLOOKUP(Table10[[#This Row],[Marketing Rep]],Table12[Name],Table12[Commission %]))*Table10[[#This Row],[Ticket Count]],2)</f>
        <v>45</v>
      </c>
      <c r="K652" s="3" t="s">
        <v>2608</v>
      </c>
      <c r="L652" s="3" t="str">
        <f>_xlfn.XLOOKUP(Table10[[#This Row],[Serial '#]],Table5[Serial '#],Table5[Supplier],,,)</f>
        <v>GameCo</v>
      </c>
      <c r="M652" s="3" t="s">
        <v>352</v>
      </c>
      <c r="N652" s="9">
        <v>3000</v>
      </c>
      <c r="O652" s="36">
        <v>1</v>
      </c>
      <c r="P652" s="11">
        <v>3000</v>
      </c>
      <c r="Q652" s="11">
        <v>2250</v>
      </c>
      <c r="R652" s="11">
        <v>750</v>
      </c>
      <c r="S652" s="11">
        <v>180</v>
      </c>
      <c r="T652" s="11" t="str">
        <f>_xlfn.XLOOKUP(Table10[[#This Row],[Charity Association]],Table14[Charity Name],Table14[Billing Style],,,)</f>
        <v>Percentage</v>
      </c>
      <c r="U652" s="11">
        <v>207</v>
      </c>
      <c r="V652" s="15">
        <v>102</v>
      </c>
      <c r="W652" s="15">
        <v>75</v>
      </c>
      <c r="X652" s="11">
        <v>30</v>
      </c>
      <c r="Y652" s="71">
        <v>276</v>
      </c>
      <c r="Z652">
        <v>6811</v>
      </c>
      <c r="AA652" s="3">
        <f>IF(Table10[[#This Row],[Location Name]]=E651,AA651,AA651+1)</f>
        <v>1389</v>
      </c>
      <c r="AB652" s="33">
        <f>Table10[[#This Row],[Date]]+25</f>
        <v>45446</v>
      </c>
    </row>
    <row r="653" spans="1:28" ht="14.25" x14ac:dyDescent="0.45">
      <c r="A653" s="3">
        <v>645</v>
      </c>
      <c r="B65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53" s="33">
        <v>45421</v>
      </c>
      <c r="E653" s="3" t="s">
        <v>89</v>
      </c>
      <c r="F653" s="3">
        <f>_xlfn.XLOOKUP(Table10[[#This Row],[Location Name]],IBTP_Locations[Location Name],IBTP_Locations[Payee Name],"",,)</f>
        <v>0</v>
      </c>
      <c r="G653" s="3" t="s">
        <v>23</v>
      </c>
      <c r="H653" s="3" t="str">
        <f>_xlfn.XLOOKUP(Table10[[#This Row],[Location Name]],IBTP_Locations[Location Name],IBTP_Locations[Sales Rep],,,)</f>
        <v>Sarcyk, Neil</v>
      </c>
      <c r="I653" s="3" t="str">
        <f>_xlfn.XLOOKUP(Table10[[#This Row],[Location Name]],IBTP_Locations[Location Name],IBTP_Locations[Marketing Rep],,,)</f>
        <v>Combros</v>
      </c>
      <c r="J653" s="11">
        <f>ROUNDDOWN(IF(Table10[[#This Row],[Marketing Rep]]=0,0,_xlfn.XLOOKUP(Table10[[#This Row],[Marketing Rep]],Table12[Name],Table12[Commission %]))*Table10[[#This Row],[Ticket Count]],2)</f>
        <v>82.8</v>
      </c>
      <c r="K653" s="3" t="s">
        <v>2906</v>
      </c>
      <c r="L653" s="3" t="str">
        <f>_xlfn.XLOOKUP(Table10[[#This Row],[Serial '#]],Table5[Serial '#],Table5[Supplier],,,)</f>
        <v>GameCo</v>
      </c>
      <c r="M653" s="3" t="s">
        <v>349</v>
      </c>
      <c r="N653" s="9">
        <v>5520</v>
      </c>
      <c r="O653" s="36">
        <v>1</v>
      </c>
      <c r="P653" s="11">
        <v>5520</v>
      </c>
      <c r="Q653" s="11">
        <v>4560</v>
      </c>
      <c r="R653" s="11">
        <v>960</v>
      </c>
      <c r="S653" s="11">
        <v>331</v>
      </c>
      <c r="T653" s="11" t="str">
        <f>_xlfn.XLOOKUP(Table10[[#This Row],[Charity Association]],Table14[Charity Name],Table14[Billing Style],,,)</f>
        <v>Percentage</v>
      </c>
      <c r="U653" s="11">
        <v>337.2</v>
      </c>
      <c r="V653" s="15">
        <v>186</v>
      </c>
      <c r="W653" s="15">
        <v>96</v>
      </c>
      <c r="X653" s="11">
        <v>55.2</v>
      </c>
      <c r="Y653" s="71">
        <v>38884358</v>
      </c>
      <c r="Z653">
        <v>6812</v>
      </c>
      <c r="AA653" s="3">
        <f>IF(Table10[[#This Row],[Location Name]]=E652,AA652,AA652+1)</f>
        <v>1390</v>
      </c>
      <c r="AB653" s="33">
        <f>Table10[[#This Row],[Date]]+25</f>
        <v>45446</v>
      </c>
    </row>
    <row r="654" spans="1:28" ht="14.25" x14ac:dyDescent="0.45">
      <c r="A654" s="3">
        <v>646</v>
      </c>
      <c r="B65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54" s="33">
        <v>45421</v>
      </c>
      <c r="E654" s="3" t="s">
        <v>129</v>
      </c>
      <c r="F654" s="3">
        <f>_xlfn.XLOOKUP(Table10[[#This Row],[Location Name]],IBTP_Locations[Location Name],IBTP_Locations[Payee Name],"",,)</f>
        <v>0</v>
      </c>
      <c r="G654" s="3" t="s">
        <v>21</v>
      </c>
      <c r="H654" s="3" t="str">
        <f>_xlfn.XLOOKUP(Table10[[#This Row],[Location Name]],IBTP_Locations[Location Name],IBTP_Locations[Sales Rep],,,)</f>
        <v>Sarcyk, Neil</v>
      </c>
      <c r="I654" s="3">
        <f>_xlfn.XLOOKUP(Table10[[#This Row],[Location Name]],IBTP_Locations[Location Name],IBTP_Locations[Marketing Rep],,,)</f>
        <v>0</v>
      </c>
      <c r="J654" s="11">
        <f>ROUNDDOWN(IF(Table10[[#This Row],[Marketing Rep]]=0,0,_xlfn.XLOOKUP(Table10[[#This Row],[Marketing Rep]],Table12[Name],Table12[Commission %]))*Table10[[#This Row],[Ticket Count]],2)</f>
        <v>0</v>
      </c>
      <c r="K654" s="3" t="s">
        <v>2904</v>
      </c>
      <c r="L654" s="3" t="str">
        <f>_xlfn.XLOOKUP(Table10[[#This Row],[Serial '#]],Table5[Serial '#],Table5[Supplier],,,)</f>
        <v>GameCo</v>
      </c>
      <c r="M654" s="3" t="s">
        <v>349</v>
      </c>
      <c r="N654" s="9">
        <v>5520</v>
      </c>
      <c r="O654" s="36">
        <v>1</v>
      </c>
      <c r="P654" s="11">
        <v>5520</v>
      </c>
      <c r="Q654" s="11">
        <v>4560</v>
      </c>
      <c r="R654" s="11">
        <v>960</v>
      </c>
      <c r="S654" s="11">
        <v>331</v>
      </c>
      <c r="T654" s="11" t="str">
        <f>_xlfn.XLOOKUP(Table10[[#This Row],[Charity Association]],Table14[Charity Name],Table14[Billing Style],,,)</f>
        <v>Flat Per Ticket</v>
      </c>
      <c r="U654" s="11">
        <v>358.8</v>
      </c>
      <c r="V654" s="15">
        <v>186</v>
      </c>
      <c r="W654" s="15">
        <v>172.8</v>
      </c>
      <c r="X654" s="11"/>
      <c r="Y654" s="69">
        <v>3980</v>
      </c>
      <c r="Z654">
        <v>8453</v>
      </c>
      <c r="AA654" s="3">
        <f>IF(Table10[[#This Row],[Location Name]]=E653,AA653,AA653+1)</f>
        <v>1391</v>
      </c>
      <c r="AB654" s="33">
        <f>Table10[[#This Row],[Date]]+25</f>
        <v>45446</v>
      </c>
    </row>
    <row r="655" spans="1:28" ht="14.25" x14ac:dyDescent="0.45">
      <c r="A655" s="3">
        <v>647</v>
      </c>
      <c r="B65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55" s="33">
        <v>45421</v>
      </c>
      <c r="E655" s="3" t="s">
        <v>129</v>
      </c>
      <c r="F655" s="3">
        <f>_xlfn.XLOOKUP(Table10[[#This Row],[Location Name]],IBTP_Locations[Location Name],IBTP_Locations[Payee Name],"",,)</f>
        <v>0</v>
      </c>
      <c r="G655" s="3" t="s">
        <v>21</v>
      </c>
      <c r="H655" s="3" t="str">
        <f>_xlfn.XLOOKUP(Table10[[#This Row],[Location Name]],IBTP_Locations[Location Name],IBTP_Locations[Sales Rep],,,)</f>
        <v>Sarcyk, Neil</v>
      </c>
      <c r="I655" s="3">
        <f>_xlfn.XLOOKUP(Table10[[#This Row],[Location Name]],IBTP_Locations[Location Name],IBTP_Locations[Marketing Rep],,,)</f>
        <v>0</v>
      </c>
      <c r="J655" s="11">
        <f>ROUNDDOWN(IF(Table10[[#This Row],[Marketing Rep]]=0,0,_xlfn.XLOOKUP(Table10[[#This Row],[Marketing Rep]],Table12[Name],Table12[Commission %]))*Table10[[#This Row],[Ticket Count]],2)</f>
        <v>0</v>
      </c>
      <c r="K655" s="3" t="s">
        <v>2903</v>
      </c>
      <c r="L655" s="3" t="str">
        <f>_xlfn.XLOOKUP(Table10[[#This Row],[Serial '#]],Table5[Serial '#],Table5[Supplier],,,)</f>
        <v>GameCo</v>
      </c>
      <c r="M655" s="3" t="s">
        <v>349</v>
      </c>
      <c r="N655" s="9">
        <v>5520</v>
      </c>
      <c r="O655" s="36">
        <v>1</v>
      </c>
      <c r="P655" s="11">
        <v>5520</v>
      </c>
      <c r="Q655" s="11">
        <v>4560</v>
      </c>
      <c r="R655" s="11">
        <v>960</v>
      </c>
      <c r="S655" s="11">
        <v>331</v>
      </c>
      <c r="T655" s="11" t="str">
        <f>_xlfn.XLOOKUP(Table10[[#This Row],[Charity Association]],Table14[Charity Name],Table14[Billing Style],,,)</f>
        <v>Flat Per Ticket</v>
      </c>
      <c r="U655" s="11">
        <v>358.8</v>
      </c>
      <c r="V655" s="15">
        <v>186</v>
      </c>
      <c r="W655" s="15">
        <v>172.8</v>
      </c>
      <c r="X655" s="11"/>
      <c r="Y655" s="69">
        <v>3980</v>
      </c>
      <c r="Z655">
        <v>8454</v>
      </c>
      <c r="AA655" s="3">
        <f>IF(Table10[[#This Row],[Location Name]]=E654,AA654,AA654+1)</f>
        <v>1391</v>
      </c>
      <c r="AB655" s="33">
        <f>Table10[[#This Row],[Date]]+25</f>
        <v>45446</v>
      </c>
    </row>
    <row r="656" spans="1:28" ht="14.25" x14ac:dyDescent="0.45">
      <c r="A656" s="3">
        <v>648</v>
      </c>
      <c r="B65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56" s="33">
        <v>45421</v>
      </c>
      <c r="E656" s="3" t="s">
        <v>219</v>
      </c>
      <c r="F656" s="3">
        <f>_xlfn.XLOOKUP(Table10[[#This Row],[Location Name]],IBTP_Locations[Location Name],IBTP_Locations[Payee Name],"",,)</f>
        <v>0</v>
      </c>
      <c r="G656" s="3" t="s">
        <v>21</v>
      </c>
      <c r="H656" s="3" t="str">
        <f>_xlfn.XLOOKUP(Table10[[#This Row],[Location Name]],IBTP_Locations[Location Name],IBTP_Locations[Sales Rep],,,)</f>
        <v>Sarcyk, Neil</v>
      </c>
      <c r="I656" s="3">
        <f>_xlfn.XLOOKUP(Table10[[#This Row],[Location Name]],IBTP_Locations[Location Name],IBTP_Locations[Marketing Rep],,,)</f>
        <v>0</v>
      </c>
      <c r="J656" s="11">
        <f>ROUNDDOWN(IF(Table10[[#This Row],[Marketing Rep]]=0,0,_xlfn.XLOOKUP(Table10[[#This Row],[Marketing Rep]],Table12[Name],Table12[Commission %]))*Table10[[#This Row],[Ticket Count]],2)</f>
        <v>0</v>
      </c>
      <c r="K656" s="3" t="s">
        <v>2902</v>
      </c>
      <c r="L656" s="3" t="str">
        <f>_xlfn.XLOOKUP(Table10[[#This Row],[Serial '#]],Table5[Serial '#],Table5[Supplier],,,)</f>
        <v>GameCo</v>
      </c>
      <c r="M656" s="3" t="s">
        <v>349</v>
      </c>
      <c r="N656" s="9">
        <v>5520</v>
      </c>
      <c r="O656" s="36">
        <v>1</v>
      </c>
      <c r="P656" s="11">
        <v>5520</v>
      </c>
      <c r="Q656" s="11">
        <v>4560</v>
      </c>
      <c r="R656" s="11">
        <v>960</v>
      </c>
      <c r="S656" s="11">
        <v>331</v>
      </c>
      <c r="T656" s="11" t="str">
        <f>_xlfn.XLOOKUP(Table10[[#This Row],[Charity Association]],Table14[Charity Name],Table14[Billing Style],,,)</f>
        <v>Flat Per Ticket</v>
      </c>
      <c r="U656" s="11">
        <v>358.8</v>
      </c>
      <c r="V656" s="15">
        <v>186</v>
      </c>
      <c r="W656" s="15">
        <v>172.8</v>
      </c>
      <c r="X656" s="11"/>
      <c r="Y656" s="69">
        <v>2549</v>
      </c>
      <c r="Z656">
        <v>8455</v>
      </c>
      <c r="AA656" s="3">
        <f>IF(Table10[[#This Row],[Location Name]]=E655,AA655,AA655+1)</f>
        <v>1392</v>
      </c>
      <c r="AB656" s="33">
        <f>Table10[[#This Row],[Date]]+25</f>
        <v>45446</v>
      </c>
    </row>
    <row r="657" spans="1:28" ht="14.25" x14ac:dyDescent="0.45">
      <c r="A657" s="3">
        <v>649</v>
      </c>
      <c r="B65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57" s="33">
        <v>45421</v>
      </c>
      <c r="E657" s="3" t="s">
        <v>72</v>
      </c>
      <c r="F657" s="3">
        <f>_xlfn.XLOOKUP(Table10[[#This Row],[Location Name]],IBTP_Locations[Location Name],IBTP_Locations[Payee Name],"",,)</f>
        <v>0</v>
      </c>
      <c r="G657" s="3" t="s">
        <v>21</v>
      </c>
      <c r="H657" s="3" t="str">
        <f>_xlfn.XLOOKUP(Table10[[#This Row],[Location Name]],IBTP_Locations[Location Name],IBTP_Locations[Sales Rep],,,)</f>
        <v>Sarcyk, Neil</v>
      </c>
      <c r="I657" s="3" t="str">
        <f>_xlfn.XLOOKUP(Table10[[#This Row],[Location Name]],IBTP_Locations[Location Name],IBTP_Locations[Marketing Rep],,,)</f>
        <v>Combros</v>
      </c>
      <c r="J657" s="11">
        <f>ROUNDDOWN(IF(Table10[[#This Row],[Marketing Rep]]=0,0,_xlfn.XLOOKUP(Table10[[#This Row],[Marketing Rep]],Table12[Name],Table12[Commission %]))*Table10[[#This Row],[Ticket Count]],2)</f>
        <v>82.8</v>
      </c>
      <c r="K657" s="3" t="s">
        <v>2905</v>
      </c>
      <c r="L657" s="3" t="str">
        <f>_xlfn.XLOOKUP(Table10[[#This Row],[Serial '#]],Table5[Serial '#],Table5[Supplier],,,)</f>
        <v>GameCo</v>
      </c>
      <c r="M657" s="3" t="s">
        <v>349</v>
      </c>
      <c r="N657" s="9">
        <v>5520</v>
      </c>
      <c r="O657" s="36">
        <v>1</v>
      </c>
      <c r="P657" s="11">
        <v>5520</v>
      </c>
      <c r="Q657" s="11">
        <v>4560</v>
      </c>
      <c r="R657" s="11">
        <v>960</v>
      </c>
      <c r="S657" s="11">
        <v>331</v>
      </c>
      <c r="T657" s="11" t="str">
        <f>_xlfn.XLOOKUP(Table10[[#This Row],[Charity Association]],Table14[Charity Name],Table14[Billing Style],,,)</f>
        <v>Flat Per Ticket</v>
      </c>
      <c r="U657" s="11">
        <v>358.8</v>
      </c>
      <c r="V657" s="15">
        <v>186</v>
      </c>
      <c r="W657" s="15">
        <v>172.8</v>
      </c>
      <c r="X657" s="11"/>
      <c r="Y657" s="69">
        <v>2969</v>
      </c>
      <c r="Z657">
        <v>8456</v>
      </c>
      <c r="AA657" s="3">
        <f>IF(Table10[[#This Row],[Location Name]]=E656,AA656,AA656+1)</f>
        <v>1393</v>
      </c>
      <c r="AB657" s="33">
        <f>Table10[[#This Row],[Date]]+25</f>
        <v>45446</v>
      </c>
    </row>
    <row r="658" spans="1:28" ht="14.25" x14ac:dyDescent="0.45">
      <c r="A658" s="3">
        <v>650</v>
      </c>
      <c r="B65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58" s="33">
        <v>45421</v>
      </c>
      <c r="E658" s="3" t="s">
        <v>147</v>
      </c>
      <c r="F658" s="3">
        <f>_xlfn.XLOOKUP(Table10[[#This Row],[Location Name]],IBTP_Locations[Location Name],IBTP_Locations[Payee Name],"",,)</f>
        <v>0</v>
      </c>
      <c r="G658" s="3" t="s">
        <v>21</v>
      </c>
      <c r="H658" s="3" t="str">
        <f>_xlfn.XLOOKUP(Table10[[#This Row],[Location Name]],IBTP_Locations[Location Name],IBTP_Locations[Sales Rep],,,)</f>
        <v>Sarcyk, Neil</v>
      </c>
      <c r="I658" s="3" t="str">
        <f>_xlfn.XLOOKUP(Table10[[#This Row],[Location Name]],IBTP_Locations[Location Name],IBTP_Locations[Marketing Rep],,,)</f>
        <v>M Comella Enterprises</v>
      </c>
      <c r="J658" s="11">
        <f>ROUNDDOWN(IF(Table10[[#This Row],[Marketing Rep]]=0,0,_xlfn.XLOOKUP(Table10[[#This Row],[Marketing Rep]],Table12[Name],Table12[Commission %]))*Table10[[#This Row],[Ticket Count]],2)</f>
        <v>82.8</v>
      </c>
      <c r="K658" s="3" t="s">
        <v>2901</v>
      </c>
      <c r="L658" s="3" t="str">
        <f>_xlfn.XLOOKUP(Table10[[#This Row],[Serial '#]],Table5[Serial '#],Table5[Supplier],,,)</f>
        <v>GameCo</v>
      </c>
      <c r="M658" s="3" t="s">
        <v>349</v>
      </c>
      <c r="N658" s="9">
        <v>5520</v>
      </c>
      <c r="O658" s="36">
        <v>1</v>
      </c>
      <c r="P658" s="11">
        <v>5520</v>
      </c>
      <c r="Q658" s="11">
        <v>4560</v>
      </c>
      <c r="R658" s="11">
        <v>960</v>
      </c>
      <c r="S658" s="11">
        <v>331</v>
      </c>
      <c r="T658" s="11" t="str">
        <f>_xlfn.XLOOKUP(Table10[[#This Row],[Charity Association]],Table14[Charity Name],Table14[Billing Style],,,)</f>
        <v>Flat Per Ticket</v>
      </c>
      <c r="U658" s="11">
        <v>358.8</v>
      </c>
      <c r="V658" s="15">
        <v>186</v>
      </c>
      <c r="W658" s="15">
        <v>172.8</v>
      </c>
      <c r="X658" s="11"/>
      <c r="Y658" s="71">
        <v>38884357</v>
      </c>
      <c r="Z658">
        <v>8458</v>
      </c>
      <c r="AA658" s="3">
        <f>IF(Table10[[#This Row],[Location Name]]=E657,AA657,AA657+1)</f>
        <v>1394</v>
      </c>
      <c r="AB658" s="33">
        <f>Table10[[#This Row],[Date]]+25</f>
        <v>45446</v>
      </c>
    </row>
    <row r="659" spans="1:28" ht="14.25" x14ac:dyDescent="0.45">
      <c r="A659" s="3">
        <v>651</v>
      </c>
      <c r="B65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59" s="33">
        <v>45421</v>
      </c>
      <c r="E659" s="3" t="s">
        <v>167</v>
      </c>
      <c r="F659" s="3">
        <f>_xlfn.XLOOKUP(Table10[[#This Row],[Location Name]],IBTP_Locations[Location Name],IBTP_Locations[Payee Name],"",,)</f>
        <v>0</v>
      </c>
      <c r="G659" s="3" t="s">
        <v>27</v>
      </c>
      <c r="H659" s="3" t="str">
        <f>_xlfn.XLOOKUP(Table10[[#This Row],[Location Name]],IBTP_Locations[Location Name],IBTP_Locations[Sales Rep],,,)</f>
        <v>Sarcyk, Neil</v>
      </c>
      <c r="I659" s="3">
        <f>_xlfn.XLOOKUP(Table10[[#This Row],[Location Name]],IBTP_Locations[Location Name],IBTP_Locations[Marketing Rep],,,)</f>
        <v>0</v>
      </c>
      <c r="J659" s="11">
        <f>ROUNDDOWN(IF(Table10[[#This Row],[Marketing Rep]]=0,0,_xlfn.XLOOKUP(Table10[[#This Row],[Marketing Rep]],Table12[Name],Table12[Commission %]))*Table10[[#This Row],[Ticket Count]],2)</f>
        <v>0</v>
      </c>
      <c r="K659" s="3" t="s">
        <v>2609</v>
      </c>
      <c r="L659" s="3" t="str">
        <f>_xlfn.XLOOKUP(Table10[[#This Row],[Serial '#]],Table5[Serial '#],Table5[Supplier],,,)</f>
        <v>GameCo</v>
      </c>
      <c r="M659" s="3" t="s">
        <v>352</v>
      </c>
      <c r="N659" s="9">
        <v>3000</v>
      </c>
      <c r="O659" s="36">
        <v>1</v>
      </c>
      <c r="P659" s="11">
        <v>3000</v>
      </c>
      <c r="Q659" s="11">
        <v>2250</v>
      </c>
      <c r="R659" s="11">
        <v>750</v>
      </c>
      <c r="S659" s="11">
        <v>180</v>
      </c>
      <c r="T659" s="11" t="str">
        <f>_xlfn.XLOOKUP(Table10[[#This Row],[Charity Association]],Table14[Charity Name],Table14[Billing Style],,,)</f>
        <v>Flat Per Ticket</v>
      </c>
      <c r="U659" s="11">
        <v>195</v>
      </c>
      <c r="V659" s="15">
        <v>102</v>
      </c>
      <c r="W659" s="15">
        <v>93</v>
      </c>
      <c r="X659" s="11"/>
      <c r="Y659" s="69">
        <v>14685</v>
      </c>
      <c r="Z659">
        <v>10127</v>
      </c>
      <c r="AA659" s="3">
        <f>IF(Table10[[#This Row],[Location Name]]=E658,AA658,AA658+1)</f>
        <v>1395</v>
      </c>
      <c r="AB659" s="33">
        <f>Table10[[#This Row],[Date]]+25</f>
        <v>45446</v>
      </c>
    </row>
    <row r="660" spans="1:28" ht="14.25" x14ac:dyDescent="0.45">
      <c r="A660" s="3">
        <v>652</v>
      </c>
      <c r="B66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60" s="33">
        <v>45421</v>
      </c>
      <c r="E660" s="3" t="s">
        <v>167</v>
      </c>
      <c r="F660" s="3">
        <f>_xlfn.XLOOKUP(Table10[[#This Row],[Location Name]],IBTP_Locations[Location Name],IBTP_Locations[Payee Name],"",,)</f>
        <v>0</v>
      </c>
      <c r="G660" s="3" t="s">
        <v>27</v>
      </c>
      <c r="H660" s="3" t="str">
        <f>_xlfn.XLOOKUP(Table10[[#This Row],[Location Name]],IBTP_Locations[Location Name],IBTP_Locations[Sales Rep],,,)</f>
        <v>Sarcyk, Neil</v>
      </c>
      <c r="I660" s="3">
        <f>_xlfn.XLOOKUP(Table10[[#This Row],[Location Name]],IBTP_Locations[Location Name],IBTP_Locations[Marketing Rep],,,)</f>
        <v>0</v>
      </c>
      <c r="J660" s="11">
        <f>ROUNDDOWN(IF(Table10[[#This Row],[Marketing Rep]]=0,0,_xlfn.XLOOKUP(Table10[[#This Row],[Marketing Rep]],Table12[Name],Table12[Commission %]))*Table10[[#This Row],[Ticket Count]],2)</f>
        <v>0</v>
      </c>
      <c r="K660" s="3" t="s">
        <v>3734</v>
      </c>
      <c r="L660" s="3" t="e">
        <f>_xlfn.XLOOKUP(Table10[[#This Row],[Serial '#]],Table5[Serial '#],Table5[Supplier],,,)</f>
        <v>#N/A</v>
      </c>
      <c r="M660" s="3" t="s">
        <v>645</v>
      </c>
      <c r="N660" s="9">
        <v>2520</v>
      </c>
      <c r="O660" s="36">
        <v>1</v>
      </c>
      <c r="P660" s="11">
        <v>2520</v>
      </c>
      <c r="Q660" s="11">
        <v>2000</v>
      </c>
      <c r="R660" s="11">
        <v>520</v>
      </c>
      <c r="S660" s="11">
        <v>151</v>
      </c>
      <c r="T660" s="11" t="str">
        <f>_xlfn.XLOOKUP(Table10[[#This Row],[Charity Association]],Table14[Charity Name],Table14[Billing Style],,,)</f>
        <v>Flat Per Ticket</v>
      </c>
      <c r="U660" s="11">
        <v>151.19999999999999</v>
      </c>
      <c r="V660" s="15">
        <v>74</v>
      </c>
      <c r="W660" s="15">
        <v>77.2</v>
      </c>
      <c r="X660" s="11"/>
      <c r="Y660" s="69">
        <v>14686</v>
      </c>
      <c r="Z660">
        <v>10128</v>
      </c>
      <c r="AA660" s="3">
        <f>IF(Table10[[#This Row],[Location Name]]=E659,AA659,AA659+1)</f>
        <v>1395</v>
      </c>
      <c r="AB660" s="33">
        <f>Table10[[#This Row],[Date]]+25</f>
        <v>45446</v>
      </c>
    </row>
    <row r="661" spans="1:28" ht="14.25" x14ac:dyDescent="0.45">
      <c r="A661" s="3">
        <v>653</v>
      </c>
      <c r="B66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61" s="33">
        <v>45422</v>
      </c>
      <c r="E661" s="3" t="s">
        <v>207</v>
      </c>
      <c r="F661" s="3">
        <f>_xlfn.XLOOKUP(Table10[[#This Row],[Location Name]],IBTP_Locations[Location Name],IBTP_Locations[Payee Name],"",,)</f>
        <v>0</v>
      </c>
      <c r="G661" s="3" t="s">
        <v>20</v>
      </c>
      <c r="H661" s="3" t="str">
        <f>_xlfn.XLOOKUP(Table10[[#This Row],[Location Name]],IBTP_Locations[Location Name],IBTP_Locations[Sales Rep],,,)</f>
        <v>Sarcyk, Neil</v>
      </c>
      <c r="I661" s="3" t="str">
        <f>_xlfn.XLOOKUP(Table10[[#This Row],[Location Name]],IBTP_Locations[Location Name],IBTP_Locations[Marketing Rep],,,)</f>
        <v>Combros</v>
      </c>
      <c r="J661" s="11">
        <f>ROUNDDOWN(IF(Table10[[#This Row],[Marketing Rep]]=0,0,_xlfn.XLOOKUP(Table10[[#This Row],[Marketing Rep]],Table12[Name],Table12[Commission %]))*Table10[[#This Row],[Ticket Count]],2)</f>
        <v>69.3</v>
      </c>
      <c r="K661" s="3">
        <v>120832</v>
      </c>
      <c r="L661" s="3" t="str">
        <f>_xlfn.XLOOKUP(Table10[[#This Row],[Serial '#]],Table5[Serial '#],Table5[Supplier],,,)</f>
        <v>Bingo Boss</v>
      </c>
      <c r="M661" s="3" t="s">
        <v>370</v>
      </c>
      <c r="N661" s="9">
        <v>4620</v>
      </c>
      <c r="O661" s="36">
        <v>1</v>
      </c>
      <c r="P661" s="11">
        <v>4620</v>
      </c>
      <c r="Q661" s="11">
        <v>3720</v>
      </c>
      <c r="R661" s="11">
        <v>900</v>
      </c>
      <c r="S661" s="11">
        <v>277</v>
      </c>
      <c r="T661" s="11" t="str">
        <f>_xlfn.XLOOKUP(Table10[[#This Row],[Charity Association]],Table14[Charity Name],Table14[Billing Style],,,)</f>
        <v>Flat Per Ticket</v>
      </c>
      <c r="U661" s="11">
        <v>369.6</v>
      </c>
      <c r="V661" s="15">
        <v>195.03</v>
      </c>
      <c r="W661" s="15">
        <v>174.57</v>
      </c>
      <c r="X661" s="11"/>
      <c r="Y661" s="71">
        <v>2845</v>
      </c>
      <c r="Z661">
        <v>1171</v>
      </c>
      <c r="AA661" s="3">
        <f>IF(Table10[[#This Row],[Location Name]]=E660,AA660,AA660+1)</f>
        <v>1396</v>
      </c>
      <c r="AB661" s="33">
        <f>Table10[[#This Row],[Date]]+25</f>
        <v>45447</v>
      </c>
    </row>
    <row r="662" spans="1:28" ht="14.25" x14ac:dyDescent="0.45">
      <c r="A662" s="3">
        <v>654</v>
      </c>
      <c r="B66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62" s="33">
        <v>45422</v>
      </c>
      <c r="E662" s="3" t="s">
        <v>207</v>
      </c>
      <c r="F662" s="3">
        <f>_xlfn.XLOOKUP(Table10[[#This Row],[Location Name]],IBTP_Locations[Location Name],IBTP_Locations[Payee Name],"",,)</f>
        <v>0</v>
      </c>
      <c r="G662" s="3" t="s">
        <v>20</v>
      </c>
      <c r="H662" s="3" t="str">
        <f>_xlfn.XLOOKUP(Table10[[#This Row],[Location Name]],IBTP_Locations[Location Name],IBTP_Locations[Sales Rep],,,)</f>
        <v>Sarcyk, Neil</v>
      </c>
      <c r="I662" s="3" t="str">
        <f>_xlfn.XLOOKUP(Table10[[#This Row],[Location Name]],IBTP_Locations[Location Name],IBTP_Locations[Marketing Rep],,,)</f>
        <v>Combros</v>
      </c>
      <c r="J662" s="11">
        <f>ROUNDDOWN(IF(Table10[[#This Row],[Marketing Rep]]=0,0,_xlfn.XLOOKUP(Table10[[#This Row],[Marketing Rep]],Table12[Name],Table12[Commission %]))*Table10[[#This Row],[Ticket Count]],2)</f>
        <v>60</v>
      </c>
      <c r="K662" s="3" t="s">
        <v>3039</v>
      </c>
      <c r="L662" s="3" t="str">
        <f>_xlfn.XLOOKUP(Table10[[#This Row],[Serial '#]],Table5[Serial '#],Table5[Supplier],,,)</f>
        <v>GameCo</v>
      </c>
      <c r="M662" s="3" t="s">
        <v>623</v>
      </c>
      <c r="N662" s="9">
        <v>4000</v>
      </c>
      <c r="O662" s="36">
        <v>1</v>
      </c>
      <c r="P662" s="11">
        <v>4000</v>
      </c>
      <c r="Q662" s="11">
        <v>3002</v>
      </c>
      <c r="R662" s="11">
        <v>998</v>
      </c>
      <c r="S662" s="11">
        <v>240</v>
      </c>
      <c r="T662" s="11" t="str">
        <f>_xlfn.XLOOKUP(Table10[[#This Row],[Charity Association]],Table14[Charity Name],Table14[Billing Style],,,)</f>
        <v>Flat Per Ticket</v>
      </c>
      <c r="U662" s="11">
        <v>260</v>
      </c>
      <c r="V662" s="15">
        <v>134</v>
      </c>
      <c r="W662" s="15">
        <v>126</v>
      </c>
      <c r="X662" s="11"/>
      <c r="Y662" s="71">
        <v>2845</v>
      </c>
      <c r="Z662">
        <v>1172</v>
      </c>
      <c r="AA662" s="3">
        <f>IF(Table10[[#This Row],[Location Name]]=E661,AA661,AA661+1)</f>
        <v>1396</v>
      </c>
      <c r="AB662" s="33">
        <f>Table10[[#This Row],[Date]]+25</f>
        <v>45447</v>
      </c>
    </row>
    <row r="663" spans="1:28" ht="14.25" x14ac:dyDescent="0.45">
      <c r="A663" s="3">
        <v>655</v>
      </c>
      <c r="B66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63" s="33">
        <v>45422</v>
      </c>
      <c r="E663" s="3" t="s">
        <v>97</v>
      </c>
      <c r="F663" s="3">
        <f>_xlfn.XLOOKUP(Table10[[#This Row],[Location Name]],IBTP_Locations[Location Name],IBTP_Locations[Payee Name],"",,)</f>
        <v>0</v>
      </c>
      <c r="G663" s="3" t="s">
        <v>20</v>
      </c>
      <c r="H663" s="3" t="str">
        <f>_xlfn.XLOOKUP(Table10[[#This Row],[Location Name]],IBTP_Locations[Location Name],IBTP_Locations[Sales Rep],,,)</f>
        <v>Sarcyk, Neil</v>
      </c>
      <c r="I663" s="3" t="str">
        <f>_xlfn.XLOOKUP(Table10[[#This Row],[Location Name]],IBTP_Locations[Location Name],IBTP_Locations[Marketing Rep],,,)</f>
        <v>M Comella Enterprises</v>
      </c>
      <c r="J663" s="11">
        <f>ROUNDDOWN(IF(Table10[[#This Row],[Marketing Rep]]=0,0,_xlfn.XLOOKUP(Table10[[#This Row],[Marketing Rep]],Table12[Name],Table12[Commission %]))*Table10[[#This Row],[Ticket Count]],2)</f>
        <v>82.8</v>
      </c>
      <c r="K663" s="3" t="s">
        <v>2909</v>
      </c>
      <c r="L663" s="3" t="str">
        <f>_xlfn.XLOOKUP(Table10[[#This Row],[Serial '#]],Table5[Serial '#],Table5[Supplier],,,)</f>
        <v>GameCo</v>
      </c>
      <c r="M663" s="3" t="s">
        <v>349</v>
      </c>
      <c r="N663" s="9">
        <v>5520</v>
      </c>
      <c r="O663" s="36">
        <v>1</v>
      </c>
      <c r="P663" s="11">
        <v>5520</v>
      </c>
      <c r="Q663" s="11">
        <v>4560</v>
      </c>
      <c r="R663" s="11">
        <v>960</v>
      </c>
      <c r="S663" s="11">
        <v>331</v>
      </c>
      <c r="T663" s="11" t="str">
        <f>_xlfn.XLOOKUP(Table10[[#This Row],[Charity Association]],Table14[Charity Name],Table14[Billing Style],,,)</f>
        <v>Flat Per Ticket</v>
      </c>
      <c r="U663" s="11">
        <v>358.8</v>
      </c>
      <c r="V663" s="15">
        <v>186</v>
      </c>
      <c r="W663" s="15">
        <v>172.8</v>
      </c>
      <c r="X663" s="11"/>
      <c r="Y663" s="71">
        <v>7154</v>
      </c>
      <c r="Z663">
        <v>1173</v>
      </c>
      <c r="AA663" s="3">
        <f>IF(Table10[[#This Row],[Location Name]]=E662,AA662,AA662+1)</f>
        <v>1397</v>
      </c>
      <c r="AB663" s="33">
        <f>Table10[[#This Row],[Date]]+25</f>
        <v>45447</v>
      </c>
    </row>
    <row r="664" spans="1:28" ht="14.25" x14ac:dyDescent="0.45">
      <c r="A664" s="3">
        <v>656</v>
      </c>
      <c r="B66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64" s="33">
        <v>45422</v>
      </c>
      <c r="E664" s="3" t="s">
        <v>97</v>
      </c>
      <c r="F664" s="3">
        <f>_xlfn.XLOOKUP(Table10[[#This Row],[Location Name]],IBTP_Locations[Location Name],IBTP_Locations[Payee Name],"",,)</f>
        <v>0</v>
      </c>
      <c r="G664" s="3" t="s">
        <v>20</v>
      </c>
      <c r="H664" s="3" t="str">
        <f>_xlfn.XLOOKUP(Table10[[#This Row],[Location Name]],IBTP_Locations[Location Name],IBTP_Locations[Sales Rep],,,)</f>
        <v>Sarcyk, Neil</v>
      </c>
      <c r="I664" s="3" t="str">
        <f>_xlfn.XLOOKUP(Table10[[#This Row],[Location Name]],IBTP_Locations[Location Name],IBTP_Locations[Marketing Rep],,,)</f>
        <v>M Comella Enterprises</v>
      </c>
      <c r="J664" s="11">
        <f>ROUNDDOWN(IF(Table10[[#This Row],[Marketing Rep]]=0,0,_xlfn.XLOOKUP(Table10[[#This Row],[Marketing Rep]],Table12[Name],Table12[Commission %]))*Table10[[#This Row],[Ticket Count]],2)</f>
        <v>82.8</v>
      </c>
      <c r="K664" s="3" t="s">
        <v>2911</v>
      </c>
      <c r="L664" s="3" t="str">
        <f>_xlfn.XLOOKUP(Table10[[#This Row],[Serial '#]],Table5[Serial '#],Table5[Supplier],,,)</f>
        <v>GameCo</v>
      </c>
      <c r="M664" s="3" t="s">
        <v>349</v>
      </c>
      <c r="N664" s="9">
        <v>5520</v>
      </c>
      <c r="O664" s="36">
        <v>1</v>
      </c>
      <c r="P664" s="11">
        <v>5520</v>
      </c>
      <c r="Q664" s="11">
        <v>4560</v>
      </c>
      <c r="R664" s="11">
        <v>960</v>
      </c>
      <c r="S664" s="11">
        <v>331</v>
      </c>
      <c r="T664" s="11" t="str">
        <f>_xlfn.XLOOKUP(Table10[[#This Row],[Charity Association]],Table14[Charity Name],Table14[Billing Style],,,)</f>
        <v>Flat Per Ticket</v>
      </c>
      <c r="U664" s="11">
        <v>358.8</v>
      </c>
      <c r="V664" s="15">
        <v>186</v>
      </c>
      <c r="W664" s="15">
        <v>172.8</v>
      </c>
      <c r="X664" s="11"/>
      <c r="Y664" s="71">
        <v>7154</v>
      </c>
      <c r="Z664">
        <v>1174</v>
      </c>
      <c r="AA664" s="3">
        <f>IF(Table10[[#This Row],[Location Name]]=E663,AA663,AA663+1)</f>
        <v>1397</v>
      </c>
      <c r="AB664" s="33">
        <f>Table10[[#This Row],[Date]]+25</f>
        <v>45447</v>
      </c>
    </row>
    <row r="665" spans="1:28" ht="14.25" x14ac:dyDescent="0.45">
      <c r="A665" s="3">
        <v>657</v>
      </c>
      <c r="B66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65" s="33">
        <v>45422</v>
      </c>
      <c r="E665" s="3" t="s">
        <v>141</v>
      </c>
      <c r="F665" s="3">
        <f>_xlfn.XLOOKUP(Table10[[#This Row],[Location Name]],IBTP_Locations[Location Name],IBTP_Locations[Payee Name],"",,)</f>
        <v>0</v>
      </c>
      <c r="G665" s="3" t="s">
        <v>23</v>
      </c>
      <c r="H665" s="3" t="str">
        <f>_xlfn.XLOOKUP(Table10[[#This Row],[Location Name]],IBTP_Locations[Location Name],IBTP_Locations[Sales Rep],,,)</f>
        <v>Sarcyk, Neil</v>
      </c>
      <c r="I665" s="3">
        <f>_xlfn.XLOOKUP(Table10[[#This Row],[Location Name]],IBTP_Locations[Location Name],IBTP_Locations[Marketing Rep],,,)</f>
        <v>0</v>
      </c>
      <c r="J665" s="11">
        <f>ROUNDDOWN(IF(Table10[[#This Row],[Marketing Rep]]=0,0,_xlfn.XLOOKUP(Table10[[#This Row],[Marketing Rep]],Table12[Name],Table12[Commission %]))*Table10[[#This Row],[Ticket Count]],2)</f>
        <v>0</v>
      </c>
      <c r="K665" s="3" t="s">
        <v>2610</v>
      </c>
      <c r="L665" s="3" t="str">
        <f>_xlfn.XLOOKUP(Table10[[#This Row],[Serial '#]],Table5[Serial '#],Table5[Supplier],,,)</f>
        <v>GameCo</v>
      </c>
      <c r="M665" s="3" t="s">
        <v>352</v>
      </c>
      <c r="N665" s="9">
        <v>3000</v>
      </c>
      <c r="O665" s="36">
        <v>1</v>
      </c>
      <c r="P665" s="11">
        <v>3000</v>
      </c>
      <c r="Q665" s="11">
        <v>2250</v>
      </c>
      <c r="R665" s="11">
        <v>750</v>
      </c>
      <c r="S665" s="11">
        <v>180</v>
      </c>
      <c r="T665" s="11" t="str">
        <f>_xlfn.XLOOKUP(Table10[[#This Row],[Charity Association]],Table14[Charity Name],Table14[Billing Style],,,)</f>
        <v>Percentage</v>
      </c>
      <c r="U665" s="11">
        <v>207</v>
      </c>
      <c r="V665" s="15">
        <v>102</v>
      </c>
      <c r="W665" s="15">
        <v>75</v>
      </c>
      <c r="X665" s="11">
        <v>30</v>
      </c>
      <c r="Y665" s="69">
        <v>2497</v>
      </c>
      <c r="Z665">
        <v>6797</v>
      </c>
      <c r="AA665" s="3">
        <f>IF(Table10[[#This Row],[Location Name]]=E664,AA664,AA664+1)</f>
        <v>1398</v>
      </c>
      <c r="AB665" s="33">
        <f>Table10[[#This Row],[Date]]+25</f>
        <v>45447</v>
      </c>
    </row>
    <row r="666" spans="1:28" ht="14.25" x14ac:dyDescent="0.45">
      <c r="A666" s="3">
        <v>658</v>
      </c>
      <c r="B66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66" s="33">
        <v>45422</v>
      </c>
      <c r="E666" s="3" t="s">
        <v>141</v>
      </c>
      <c r="F666" s="3">
        <f>_xlfn.XLOOKUP(Table10[[#This Row],[Location Name]],IBTP_Locations[Location Name],IBTP_Locations[Payee Name],"",,)</f>
        <v>0</v>
      </c>
      <c r="G666" s="3" t="s">
        <v>23</v>
      </c>
      <c r="H666" s="3" t="str">
        <f>_xlfn.XLOOKUP(Table10[[#This Row],[Location Name]],IBTP_Locations[Location Name],IBTP_Locations[Sales Rep],,,)</f>
        <v>Sarcyk, Neil</v>
      </c>
      <c r="I666" s="3">
        <f>_xlfn.XLOOKUP(Table10[[#This Row],[Location Name]],IBTP_Locations[Location Name],IBTP_Locations[Marketing Rep],,,)</f>
        <v>0</v>
      </c>
      <c r="J666" s="11">
        <f>ROUNDDOWN(IF(Table10[[#This Row],[Marketing Rep]]=0,0,_xlfn.XLOOKUP(Table10[[#This Row],[Marketing Rep]],Table12[Name],Table12[Commission %]))*Table10[[#This Row],[Ticket Count]],2)</f>
        <v>0</v>
      </c>
      <c r="K666" s="3" t="s">
        <v>2611</v>
      </c>
      <c r="L666" s="3" t="str">
        <f>_xlfn.XLOOKUP(Table10[[#This Row],[Serial '#]],Table5[Serial '#],Table5[Supplier],,,)</f>
        <v>GameCo</v>
      </c>
      <c r="M666" s="3" t="s">
        <v>352</v>
      </c>
      <c r="N666" s="9">
        <v>3000</v>
      </c>
      <c r="O666" s="36">
        <v>1</v>
      </c>
      <c r="P666" s="11">
        <v>3000</v>
      </c>
      <c r="Q666" s="11">
        <v>2250</v>
      </c>
      <c r="R666" s="11">
        <v>750</v>
      </c>
      <c r="S666" s="11">
        <v>180</v>
      </c>
      <c r="T666" s="11" t="str">
        <f>_xlfn.XLOOKUP(Table10[[#This Row],[Charity Association]],Table14[Charity Name],Table14[Billing Style],,,)</f>
        <v>Percentage</v>
      </c>
      <c r="U666" s="11">
        <v>207</v>
      </c>
      <c r="V666" s="15">
        <v>102</v>
      </c>
      <c r="W666" s="15">
        <v>75</v>
      </c>
      <c r="X666" s="11">
        <v>30</v>
      </c>
      <c r="Y666" s="69">
        <v>2497</v>
      </c>
      <c r="Z666">
        <v>6798</v>
      </c>
      <c r="AA666" s="3">
        <f>IF(Table10[[#This Row],[Location Name]]=E665,AA665,AA665+1)</f>
        <v>1398</v>
      </c>
      <c r="AB666" s="33">
        <f>Table10[[#This Row],[Date]]+25</f>
        <v>45447</v>
      </c>
    </row>
    <row r="667" spans="1:28" ht="14.25" x14ac:dyDescent="0.45">
      <c r="A667" s="3">
        <v>659</v>
      </c>
      <c r="B66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67" s="33">
        <v>45422</v>
      </c>
      <c r="E667" s="3" t="s">
        <v>163</v>
      </c>
      <c r="F667" s="3">
        <f>_xlfn.XLOOKUP(Table10[[#This Row],[Location Name]],IBTP_Locations[Location Name],IBTP_Locations[Payee Name],"",,)</f>
        <v>0</v>
      </c>
      <c r="G667" s="3" t="s">
        <v>23</v>
      </c>
      <c r="H667" s="3" t="str">
        <f>_xlfn.XLOOKUP(Table10[[#This Row],[Location Name]],IBTP_Locations[Location Name],IBTP_Locations[Sales Rep],,,)</f>
        <v>Sarcyk, Neil</v>
      </c>
      <c r="I667" s="3">
        <f>_xlfn.XLOOKUP(Table10[[#This Row],[Location Name]],IBTP_Locations[Location Name],IBTP_Locations[Marketing Rep],,,)</f>
        <v>0</v>
      </c>
      <c r="J667" s="11">
        <f>ROUNDDOWN(IF(Table10[[#This Row],[Marketing Rep]]=0,0,_xlfn.XLOOKUP(Table10[[#This Row],[Marketing Rep]],Table12[Name],Table12[Commission %]))*Table10[[#This Row],[Ticket Count]],2)</f>
        <v>0</v>
      </c>
      <c r="K667" s="3" t="s">
        <v>2756</v>
      </c>
      <c r="L667" s="3" t="str">
        <f>_xlfn.XLOOKUP(Table10[[#This Row],[Serial '#]],Table5[Serial '#],Table5[Supplier],,,)</f>
        <v>GameCo</v>
      </c>
      <c r="M667" s="3" t="s">
        <v>613</v>
      </c>
      <c r="N667" s="9">
        <v>4560</v>
      </c>
      <c r="O667" s="36">
        <v>1</v>
      </c>
      <c r="P667" s="11">
        <v>4560</v>
      </c>
      <c r="Q667" s="11">
        <v>3460</v>
      </c>
      <c r="R667" s="11">
        <v>1100</v>
      </c>
      <c r="S667" s="11">
        <v>273</v>
      </c>
      <c r="T667" s="11" t="str">
        <f>_xlfn.XLOOKUP(Table10[[#This Row],[Charity Association]],Table14[Charity Name],Table14[Billing Style],,,)</f>
        <v>Percentage</v>
      </c>
      <c r="U667" s="11">
        <v>301.60000000000002</v>
      </c>
      <c r="V667" s="15">
        <v>146</v>
      </c>
      <c r="W667" s="15">
        <v>110</v>
      </c>
      <c r="X667" s="11">
        <v>45.6</v>
      </c>
      <c r="Y667" s="71">
        <v>1982</v>
      </c>
      <c r="Z667">
        <v>6813</v>
      </c>
      <c r="AA667" s="3">
        <f>IF(Table10[[#This Row],[Location Name]]=E666,AA666,AA666+1)</f>
        <v>1399</v>
      </c>
      <c r="AB667" s="33">
        <f>Table10[[#This Row],[Date]]+25</f>
        <v>45447</v>
      </c>
    </row>
    <row r="668" spans="1:28" ht="14.25" x14ac:dyDescent="0.45">
      <c r="A668" s="3">
        <v>660</v>
      </c>
      <c r="B66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68" s="33">
        <v>45422</v>
      </c>
      <c r="E668" s="3" t="s">
        <v>163</v>
      </c>
      <c r="F668" s="3">
        <f>_xlfn.XLOOKUP(Table10[[#This Row],[Location Name]],IBTP_Locations[Location Name],IBTP_Locations[Payee Name],"",,)</f>
        <v>0</v>
      </c>
      <c r="G668" s="3" t="s">
        <v>23</v>
      </c>
      <c r="H668" s="3" t="str">
        <f>_xlfn.XLOOKUP(Table10[[#This Row],[Location Name]],IBTP_Locations[Location Name],IBTP_Locations[Sales Rep],,,)</f>
        <v>Sarcyk, Neil</v>
      </c>
      <c r="I668" s="3">
        <f>_xlfn.XLOOKUP(Table10[[#This Row],[Location Name]],IBTP_Locations[Location Name],IBTP_Locations[Marketing Rep],,,)</f>
        <v>0</v>
      </c>
      <c r="J668" s="11">
        <f>ROUNDDOWN(IF(Table10[[#This Row],[Marketing Rep]]=0,0,_xlfn.XLOOKUP(Table10[[#This Row],[Marketing Rep]],Table12[Name],Table12[Commission %]))*Table10[[#This Row],[Ticket Count]],2)</f>
        <v>0</v>
      </c>
      <c r="K668" s="3" t="s">
        <v>2912</v>
      </c>
      <c r="L668" s="3" t="str">
        <f>_xlfn.XLOOKUP(Table10[[#This Row],[Serial '#]],Table5[Serial '#],Table5[Supplier],,,)</f>
        <v>GameCo</v>
      </c>
      <c r="M668" s="3" t="s">
        <v>572</v>
      </c>
      <c r="N668" s="9">
        <v>4000</v>
      </c>
      <c r="O668" s="36">
        <v>1</v>
      </c>
      <c r="P668" s="11">
        <v>4000</v>
      </c>
      <c r="Q668" s="11">
        <v>3000</v>
      </c>
      <c r="R668" s="11">
        <v>1000</v>
      </c>
      <c r="S668" s="11">
        <v>240</v>
      </c>
      <c r="T668" s="11" t="str">
        <f>_xlfn.XLOOKUP(Table10[[#This Row],[Charity Association]],Table14[Charity Name],Table14[Billing Style],,,)</f>
        <v>Percentage</v>
      </c>
      <c r="U668" s="11">
        <v>274</v>
      </c>
      <c r="V668" s="15">
        <v>134</v>
      </c>
      <c r="W668" s="15">
        <v>100</v>
      </c>
      <c r="X668" s="11">
        <v>40</v>
      </c>
      <c r="Y668" s="71">
        <v>1982</v>
      </c>
      <c r="Z668">
        <v>6814</v>
      </c>
      <c r="AA668" s="3">
        <f>IF(Table10[[#This Row],[Location Name]]=E667,AA667,AA667+1)</f>
        <v>1399</v>
      </c>
      <c r="AB668" s="33">
        <f>Table10[[#This Row],[Date]]+25</f>
        <v>45447</v>
      </c>
    </row>
    <row r="669" spans="1:28" ht="14.25" x14ac:dyDescent="0.45">
      <c r="A669" s="3">
        <v>661</v>
      </c>
      <c r="B66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69" s="33">
        <v>45422</v>
      </c>
      <c r="E669" s="3" t="s">
        <v>119</v>
      </c>
      <c r="F669" s="3">
        <f>_xlfn.XLOOKUP(Table10[[#This Row],[Location Name]],IBTP_Locations[Location Name],IBTP_Locations[Payee Name],"",,)</f>
        <v>0</v>
      </c>
      <c r="G669" s="3" t="s">
        <v>23</v>
      </c>
      <c r="H669" s="3" t="str">
        <f>_xlfn.XLOOKUP(Table10[[#This Row],[Location Name]],IBTP_Locations[Location Name],IBTP_Locations[Sales Rep],,,)</f>
        <v>Sarcyk, Neil</v>
      </c>
      <c r="I669" s="3" t="str">
        <f>_xlfn.XLOOKUP(Table10[[#This Row],[Location Name]],IBTP_Locations[Location Name],IBTP_Locations[Marketing Rep],,,)</f>
        <v>B and B Music</v>
      </c>
      <c r="J669" s="11">
        <f>ROUNDDOWN(IF(Table10[[#This Row],[Marketing Rep]]=0,0,_xlfn.XLOOKUP(Table10[[#This Row],[Marketing Rep]],Table12[Name],Table12[Commission %]))*Table10[[#This Row],[Ticket Count]],2)</f>
        <v>84.42</v>
      </c>
      <c r="K669" s="3">
        <v>100043</v>
      </c>
      <c r="L669" s="3" t="str">
        <f>_xlfn.XLOOKUP(Table10[[#This Row],[Serial '#]],Table5[Serial '#],Table5[Supplier],,,)</f>
        <v>Bingo Boss</v>
      </c>
      <c r="M669" s="3" t="s">
        <v>377</v>
      </c>
      <c r="N669" s="9">
        <v>5628</v>
      </c>
      <c r="O669" s="36">
        <v>1</v>
      </c>
      <c r="P669" s="11">
        <v>5628</v>
      </c>
      <c r="Q669" s="11">
        <v>4528</v>
      </c>
      <c r="R669" s="11">
        <v>1100</v>
      </c>
      <c r="S669" s="11">
        <v>337</v>
      </c>
      <c r="T669" s="11" t="str">
        <f>_xlfn.XLOOKUP(Table10[[#This Row],[Charity Association]],Table14[Charity Name],Table14[Billing Style],,,)</f>
        <v>Percentage</v>
      </c>
      <c r="U669" s="11">
        <v>412.04</v>
      </c>
      <c r="V669" s="15">
        <v>245.76</v>
      </c>
      <c r="W669" s="15">
        <v>110</v>
      </c>
      <c r="X669" s="11">
        <v>56.28</v>
      </c>
      <c r="Y669" s="71">
        <v>38898239</v>
      </c>
      <c r="Z669">
        <v>6815</v>
      </c>
      <c r="AA669" s="3">
        <f>IF(Table10[[#This Row],[Location Name]]=E668,AA668,AA668+1)</f>
        <v>1400</v>
      </c>
      <c r="AB669" s="33">
        <f>Table10[[#This Row],[Date]]+25</f>
        <v>45447</v>
      </c>
    </row>
    <row r="670" spans="1:28" ht="14.25" x14ac:dyDescent="0.45">
      <c r="A670" s="3">
        <v>662</v>
      </c>
      <c r="B67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70" s="33">
        <v>45422</v>
      </c>
      <c r="E670" s="3" t="s">
        <v>149</v>
      </c>
      <c r="F670" s="3">
        <f>_xlfn.XLOOKUP(Table10[[#This Row],[Location Name]],IBTP_Locations[Location Name],IBTP_Locations[Payee Name],"",,)</f>
        <v>0</v>
      </c>
      <c r="G670" s="3" t="s">
        <v>23</v>
      </c>
      <c r="H670" s="3" t="str">
        <f>_xlfn.XLOOKUP(Table10[[#This Row],[Location Name]],IBTP_Locations[Location Name],IBTP_Locations[Sales Rep],,,)</f>
        <v>Reese, Aaron J</v>
      </c>
      <c r="I670" s="3">
        <f>_xlfn.XLOOKUP(Table10[[#This Row],[Location Name]],IBTP_Locations[Location Name],IBTP_Locations[Marketing Rep],,,)</f>
        <v>0</v>
      </c>
      <c r="J670" s="11">
        <f>ROUNDDOWN(IF(Table10[[#This Row],[Marketing Rep]]=0,0,_xlfn.XLOOKUP(Table10[[#This Row],[Marketing Rep]],Table12[Name],Table12[Commission %]))*Table10[[#This Row],[Ticket Count]],2)</f>
        <v>0</v>
      </c>
      <c r="K670" s="3" t="s">
        <v>2859</v>
      </c>
      <c r="L670" s="3" t="str">
        <f>_xlfn.XLOOKUP(Table10[[#This Row],[Serial '#]],Table5[Serial '#],Table5[Supplier],,,)</f>
        <v>GameCo</v>
      </c>
      <c r="M670" s="3" t="s">
        <v>349</v>
      </c>
      <c r="N670" s="9">
        <v>5520</v>
      </c>
      <c r="O670" s="36">
        <v>1</v>
      </c>
      <c r="P670" s="11">
        <v>5520</v>
      </c>
      <c r="Q670" s="11">
        <v>4560</v>
      </c>
      <c r="R670" s="11">
        <v>960</v>
      </c>
      <c r="S670" s="11">
        <v>331</v>
      </c>
      <c r="T670" s="11" t="str">
        <f>_xlfn.XLOOKUP(Table10[[#This Row],[Charity Association]],Table14[Charity Name],Table14[Billing Style],,,)</f>
        <v>Percentage</v>
      </c>
      <c r="U670" s="11">
        <v>337.2</v>
      </c>
      <c r="V670" s="15">
        <v>186</v>
      </c>
      <c r="W670" s="15">
        <v>96</v>
      </c>
      <c r="X670" s="11">
        <v>55.2</v>
      </c>
      <c r="Y670" s="69">
        <v>3797</v>
      </c>
      <c r="Z670">
        <v>6829</v>
      </c>
      <c r="AA670" s="3">
        <f>IF(Table10[[#This Row],[Location Name]]=E669,AA669,AA669+1)</f>
        <v>1401</v>
      </c>
      <c r="AB670" s="33">
        <f>Table10[[#This Row],[Date]]+25</f>
        <v>45447</v>
      </c>
    </row>
    <row r="671" spans="1:28" ht="14.25" x14ac:dyDescent="0.45">
      <c r="A671" s="3">
        <v>663</v>
      </c>
      <c r="B67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71" s="33">
        <v>45422</v>
      </c>
      <c r="E671" s="3" t="s">
        <v>149</v>
      </c>
      <c r="F671" s="3">
        <f>_xlfn.XLOOKUP(Table10[[#This Row],[Location Name]],IBTP_Locations[Location Name],IBTP_Locations[Payee Name],"",,)</f>
        <v>0</v>
      </c>
      <c r="G671" s="3" t="s">
        <v>23</v>
      </c>
      <c r="H671" s="3" t="str">
        <f>_xlfn.XLOOKUP(Table10[[#This Row],[Location Name]],IBTP_Locations[Location Name],IBTP_Locations[Sales Rep],,,)</f>
        <v>Reese, Aaron J</v>
      </c>
      <c r="I671" s="3">
        <f>_xlfn.XLOOKUP(Table10[[#This Row],[Location Name]],IBTP_Locations[Location Name],IBTP_Locations[Marketing Rep],,,)</f>
        <v>0</v>
      </c>
      <c r="J671" s="11">
        <f>ROUNDDOWN(IF(Table10[[#This Row],[Marketing Rep]]=0,0,_xlfn.XLOOKUP(Table10[[#This Row],[Marketing Rep]],Table12[Name],Table12[Commission %]))*Table10[[#This Row],[Ticket Count]],2)</f>
        <v>0</v>
      </c>
      <c r="K671" s="3" t="s">
        <v>2882</v>
      </c>
      <c r="L671" s="3" t="str">
        <f>_xlfn.XLOOKUP(Table10[[#This Row],[Serial '#]],Table5[Serial '#],Table5[Supplier],,,)</f>
        <v>GameCo</v>
      </c>
      <c r="M671" s="3" t="s">
        <v>3743</v>
      </c>
      <c r="N671" s="9">
        <v>6320</v>
      </c>
      <c r="O671" s="36">
        <v>1</v>
      </c>
      <c r="P671" s="11">
        <v>6320</v>
      </c>
      <c r="Q671" s="11">
        <v>4745</v>
      </c>
      <c r="R671" s="11">
        <v>1575</v>
      </c>
      <c r="S671" s="11">
        <v>379</v>
      </c>
      <c r="T671" s="11" t="str">
        <f>_xlfn.XLOOKUP(Table10[[#This Row],[Charity Association]],Table14[Charity Name],Table14[Billing Style],,,)</f>
        <v>Percentage</v>
      </c>
      <c r="U671" s="11">
        <v>433.2</v>
      </c>
      <c r="V671" s="15">
        <v>212</v>
      </c>
      <c r="W671" s="15">
        <v>158</v>
      </c>
      <c r="X671" s="11">
        <v>63.2</v>
      </c>
      <c r="Y671" s="69">
        <v>3797</v>
      </c>
      <c r="Z671">
        <v>6830</v>
      </c>
      <c r="AA671" s="3">
        <f>IF(Table10[[#This Row],[Location Name]]=E670,AA670,AA670+1)</f>
        <v>1401</v>
      </c>
      <c r="AB671" s="33">
        <f>Table10[[#This Row],[Date]]+25</f>
        <v>45447</v>
      </c>
    </row>
    <row r="672" spans="1:28" ht="14.25" x14ac:dyDescent="0.45">
      <c r="A672" s="3">
        <v>664</v>
      </c>
      <c r="B67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72" s="33">
        <v>45422</v>
      </c>
      <c r="E672" s="3" t="s">
        <v>111</v>
      </c>
      <c r="F672" s="3">
        <f>_xlfn.XLOOKUP(Table10[[#This Row],[Location Name]],IBTP_Locations[Location Name],IBTP_Locations[Payee Name],"",,)</f>
        <v>0</v>
      </c>
      <c r="G672" s="3" t="s">
        <v>21</v>
      </c>
      <c r="H672" s="3" t="str">
        <f>_xlfn.XLOOKUP(Table10[[#This Row],[Location Name]],IBTP_Locations[Location Name],IBTP_Locations[Sales Rep],,,)</f>
        <v>Sarcyk, Neil</v>
      </c>
      <c r="I672" s="3" t="str">
        <f>_xlfn.XLOOKUP(Table10[[#This Row],[Location Name]],IBTP_Locations[Location Name],IBTP_Locations[Marketing Rep],,,)</f>
        <v>Combros</v>
      </c>
      <c r="J672" s="11">
        <f>ROUNDDOWN(IF(Table10[[#This Row],[Marketing Rep]]=0,0,_xlfn.XLOOKUP(Table10[[#This Row],[Marketing Rep]],Table12[Name],Table12[Commission %]))*Table10[[#This Row],[Ticket Count]],2)</f>
        <v>82.8</v>
      </c>
      <c r="K672" s="3" t="s">
        <v>2858</v>
      </c>
      <c r="L672" s="3" t="str">
        <f>_xlfn.XLOOKUP(Table10[[#This Row],[Serial '#]],Table5[Serial '#],Table5[Supplier],,,)</f>
        <v>GameCo</v>
      </c>
      <c r="M672" s="3" t="s">
        <v>349</v>
      </c>
      <c r="N672" s="9">
        <v>5520</v>
      </c>
      <c r="O672" s="36">
        <v>1</v>
      </c>
      <c r="P672" s="11">
        <v>5520</v>
      </c>
      <c r="Q672" s="11">
        <v>4560</v>
      </c>
      <c r="R672" s="11">
        <v>960</v>
      </c>
      <c r="S672" s="11">
        <v>331</v>
      </c>
      <c r="T672" s="11" t="str">
        <f>_xlfn.XLOOKUP(Table10[[#This Row],[Charity Association]],Table14[Charity Name],Table14[Billing Style],,,)</f>
        <v>Flat Per Ticket</v>
      </c>
      <c r="U672" s="11">
        <v>358.8</v>
      </c>
      <c r="V672" s="15">
        <v>186</v>
      </c>
      <c r="W672" s="15">
        <v>172.8</v>
      </c>
      <c r="X672" s="11"/>
      <c r="Y672" s="71">
        <v>2749</v>
      </c>
      <c r="Z672">
        <v>8459</v>
      </c>
      <c r="AA672" s="3">
        <f>IF(Table10[[#This Row],[Location Name]]=E671,AA671,AA671+1)</f>
        <v>1402</v>
      </c>
      <c r="AB672" s="33">
        <f>Table10[[#This Row],[Date]]+25</f>
        <v>45447</v>
      </c>
    </row>
    <row r="673" spans="1:28" ht="14.25" x14ac:dyDescent="0.45">
      <c r="A673" s="3">
        <v>665</v>
      </c>
      <c r="B67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73" s="33">
        <v>45422</v>
      </c>
      <c r="E673" s="3" t="s">
        <v>203</v>
      </c>
      <c r="F673" s="3">
        <f>_xlfn.XLOOKUP(Table10[[#This Row],[Location Name]],IBTP_Locations[Location Name],IBTP_Locations[Payee Name],"",,)</f>
        <v>0</v>
      </c>
      <c r="G673" s="3" t="s">
        <v>27</v>
      </c>
      <c r="H673" s="3" t="str">
        <f>_xlfn.XLOOKUP(Table10[[#This Row],[Location Name]],IBTP_Locations[Location Name],IBTP_Locations[Sales Rep],,,)</f>
        <v>Sarcyk, Neil</v>
      </c>
      <c r="I673" s="3" t="str">
        <f>_xlfn.XLOOKUP(Table10[[#This Row],[Location Name]],IBTP_Locations[Location Name],IBTP_Locations[Marketing Rep],,,)</f>
        <v>Greg Brown</v>
      </c>
      <c r="J673" s="11">
        <f>ROUNDDOWN(IF(Table10[[#This Row],[Marketing Rep]]=0,0,_xlfn.XLOOKUP(Table10[[#This Row],[Marketing Rep]],Table12[Name],Table12[Commission %]))*Table10[[#This Row],[Ticket Count]],2)</f>
        <v>110.4</v>
      </c>
      <c r="K673" s="3" t="s">
        <v>2908</v>
      </c>
      <c r="L673" s="3" t="str">
        <f>_xlfn.XLOOKUP(Table10[[#This Row],[Serial '#]],Table5[Serial '#],Table5[Supplier],,,)</f>
        <v>GameCo</v>
      </c>
      <c r="M673" s="3" t="s">
        <v>349</v>
      </c>
      <c r="N673" s="9">
        <v>5520</v>
      </c>
      <c r="O673" s="36">
        <v>1</v>
      </c>
      <c r="P673" s="11">
        <v>5520</v>
      </c>
      <c r="Q673" s="11">
        <v>4560</v>
      </c>
      <c r="R673" s="11">
        <v>960</v>
      </c>
      <c r="S673" s="11">
        <v>331</v>
      </c>
      <c r="T673" s="11" t="str">
        <f>_xlfn.XLOOKUP(Table10[[#This Row],[Charity Association]],Table14[Charity Name],Table14[Billing Style],,,)</f>
        <v>Flat Per Ticket</v>
      </c>
      <c r="U673" s="11">
        <v>358.8</v>
      </c>
      <c r="V673" s="15">
        <v>186</v>
      </c>
      <c r="W673" s="15">
        <v>172.8</v>
      </c>
      <c r="X673" s="11"/>
      <c r="Y673" s="71">
        <v>2664</v>
      </c>
      <c r="Z673">
        <v>10129</v>
      </c>
      <c r="AA673" s="3">
        <f>IF(Table10[[#This Row],[Location Name]]=E672,AA672,AA672+1)</f>
        <v>1403</v>
      </c>
      <c r="AB673" s="33">
        <f>Table10[[#This Row],[Date]]+25</f>
        <v>45447</v>
      </c>
    </row>
    <row r="674" spans="1:28" ht="14.25" x14ac:dyDescent="0.45">
      <c r="A674" s="3">
        <v>666</v>
      </c>
      <c r="B67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74" s="33">
        <v>45422</v>
      </c>
      <c r="E674" s="3" t="s">
        <v>203</v>
      </c>
      <c r="F674" s="3">
        <f>_xlfn.XLOOKUP(Table10[[#This Row],[Location Name]],IBTP_Locations[Location Name],IBTP_Locations[Payee Name],"",,)</f>
        <v>0</v>
      </c>
      <c r="G674" s="3" t="s">
        <v>27</v>
      </c>
      <c r="H674" s="3" t="str">
        <f>_xlfn.XLOOKUP(Table10[[#This Row],[Location Name]],IBTP_Locations[Location Name],IBTP_Locations[Sales Rep],,,)</f>
        <v>Sarcyk, Neil</v>
      </c>
      <c r="I674" s="3" t="str">
        <f>_xlfn.XLOOKUP(Table10[[#This Row],[Location Name]],IBTP_Locations[Location Name],IBTP_Locations[Marketing Rep],,,)</f>
        <v>Greg Brown</v>
      </c>
      <c r="J674" s="11">
        <f>ROUNDDOWN(IF(Table10[[#This Row],[Marketing Rep]]=0,0,_xlfn.XLOOKUP(Table10[[#This Row],[Marketing Rep]],Table12[Name],Table12[Commission %]))*Table10[[#This Row],[Ticket Count]],2)</f>
        <v>110.4</v>
      </c>
      <c r="K674" s="3" t="s">
        <v>2910</v>
      </c>
      <c r="L674" s="3" t="str">
        <f>_xlfn.XLOOKUP(Table10[[#This Row],[Serial '#]],Table5[Serial '#],Table5[Supplier],,,)</f>
        <v>GameCo</v>
      </c>
      <c r="M674" s="3" t="s">
        <v>349</v>
      </c>
      <c r="N674" s="9">
        <v>5520</v>
      </c>
      <c r="O674" s="36">
        <v>1</v>
      </c>
      <c r="P674" s="11">
        <v>5520</v>
      </c>
      <c r="Q674" s="11">
        <v>4560</v>
      </c>
      <c r="R674" s="11">
        <v>960</v>
      </c>
      <c r="S674" s="11">
        <v>331</v>
      </c>
      <c r="T674" s="11" t="str">
        <f>_xlfn.XLOOKUP(Table10[[#This Row],[Charity Association]],Table14[Charity Name],Table14[Billing Style],,,)</f>
        <v>Flat Per Ticket</v>
      </c>
      <c r="U674" s="11">
        <v>358.8</v>
      </c>
      <c r="V674" s="15">
        <v>186</v>
      </c>
      <c r="W674" s="15">
        <v>172.8</v>
      </c>
      <c r="X674" s="11"/>
      <c r="Y674" s="71">
        <v>2664</v>
      </c>
      <c r="Z674">
        <v>10130</v>
      </c>
      <c r="AA674" s="3">
        <f>IF(Table10[[#This Row],[Location Name]]=E673,AA673,AA673+1)</f>
        <v>1403</v>
      </c>
      <c r="AB674" s="33">
        <f>Table10[[#This Row],[Date]]+25</f>
        <v>45447</v>
      </c>
    </row>
    <row r="675" spans="1:28" ht="14.25" x14ac:dyDescent="0.45">
      <c r="A675" s="3">
        <v>667</v>
      </c>
      <c r="B67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75" s="33">
        <v>45424</v>
      </c>
      <c r="E675" s="3" t="s">
        <v>155</v>
      </c>
      <c r="F675" s="3" t="str">
        <f>_xlfn.XLOOKUP(Table10[[#This Row],[Location Name]],IBTP_Locations[Location Name],IBTP_Locations[Payee Name],"",,)</f>
        <v>Melron Inc DBA Mulligans</v>
      </c>
      <c r="G675" s="3" t="s">
        <v>27</v>
      </c>
      <c r="H675" s="3" t="str">
        <f>_xlfn.XLOOKUP(Table10[[#This Row],[Location Name]],IBTP_Locations[Location Name],IBTP_Locations[Sales Rep],,,)</f>
        <v>Sarcyk, Neil</v>
      </c>
      <c r="I675" s="3">
        <f>_xlfn.XLOOKUP(Table10[[#This Row],[Location Name]],IBTP_Locations[Location Name],IBTP_Locations[Marketing Rep],,,)</f>
        <v>0</v>
      </c>
      <c r="J675" s="11">
        <f>ROUNDDOWN(IF(Table10[[#This Row],[Marketing Rep]]=0,0,_xlfn.XLOOKUP(Table10[[#This Row],[Marketing Rep]],Table12[Name],Table12[Commission %]))*Table10[[#This Row],[Ticket Count]],2)</f>
        <v>0</v>
      </c>
      <c r="K675" s="3" t="s">
        <v>2527</v>
      </c>
      <c r="L675" s="3" t="str">
        <f>_xlfn.XLOOKUP(Table10[[#This Row],[Serial '#]],Table5[Serial '#],Table5[Supplier],,,)</f>
        <v>GameCo</v>
      </c>
      <c r="M675" s="3" t="s">
        <v>583</v>
      </c>
      <c r="N675" s="9">
        <v>6320</v>
      </c>
      <c r="O675" s="36">
        <v>1</v>
      </c>
      <c r="P675" s="11">
        <v>6320</v>
      </c>
      <c r="Q675" s="11">
        <v>4745</v>
      </c>
      <c r="R675" s="11">
        <v>1575</v>
      </c>
      <c r="S675" s="11">
        <v>379</v>
      </c>
      <c r="T675" s="11" t="str">
        <f>_xlfn.XLOOKUP(Table10[[#This Row],[Charity Association]],Table14[Charity Name],Table14[Billing Style],,,)</f>
        <v>Flat Per Ticket</v>
      </c>
      <c r="U675" s="11">
        <v>410.8</v>
      </c>
      <c r="V675" s="15">
        <v>212</v>
      </c>
      <c r="W675" s="15">
        <v>198.8</v>
      </c>
      <c r="X675" s="11"/>
      <c r="Y675" s="71">
        <v>2985</v>
      </c>
      <c r="Z675">
        <v>10131</v>
      </c>
      <c r="AA675" s="3">
        <f>IF(Table10[[#This Row],[Location Name]]=E674,AA674,AA674+1)</f>
        <v>1404</v>
      </c>
      <c r="AB675" s="33">
        <f>Table10[[#This Row],[Date]]+25</f>
        <v>45449</v>
      </c>
    </row>
    <row r="676" spans="1:28" ht="14.25" x14ac:dyDescent="0.45">
      <c r="A676" s="3">
        <v>668</v>
      </c>
      <c r="B67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76" s="33">
        <v>45425</v>
      </c>
      <c r="E676" s="3" t="s">
        <v>101</v>
      </c>
      <c r="F676" s="3">
        <f>_xlfn.XLOOKUP(Table10[[#This Row],[Location Name]],IBTP_Locations[Location Name],IBTP_Locations[Payee Name],"",,)</f>
        <v>0</v>
      </c>
      <c r="G676" s="3" t="s">
        <v>23</v>
      </c>
      <c r="H676" s="3" t="str">
        <f>_xlfn.XLOOKUP(Table10[[#This Row],[Location Name]],IBTP_Locations[Location Name],IBTP_Locations[Sales Rep],,,)</f>
        <v>Sarcyk, Neil</v>
      </c>
      <c r="I676" s="3">
        <f>_xlfn.XLOOKUP(Table10[[#This Row],[Location Name]],IBTP_Locations[Location Name],IBTP_Locations[Marketing Rep],,,)</f>
        <v>0</v>
      </c>
      <c r="J676" s="11">
        <f>ROUNDDOWN(IF(Table10[[#This Row],[Marketing Rep]]=0,0,_xlfn.XLOOKUP(Table10[[#This Row],[Marketing Rep]],Table12[Name],Table12[Commission %]))*Table10[[#This Row],[Ticket Count]],2)</f>
        <v>0</v>
      </c>
      <c r="K676" s="3" t="s">
        <v>2914</v>
      </c>
      <c r="L676" s="3" t="str">
        <f>_xlfn.XLOOKUP(Table10[[#This Row],[Serial '#]],Table5[Serial '#],Table5[Supplier],,,)</f>
        <v>GameCo</v>
      </c>
      <c r="M676" s="3" t="s">
        <v>349</v>
      </c>
      <c r="N676" s="9">
        <v>5520</v>
      </c>
      <c r="O676" s="36">
        <v>1</v>
      </c>
      <c r="P676" s="11">
        <v>5520</v>
      </c>
      <c r="Q676" s="11">
        <v>4560</v>
      </c>
      <c r="R676" s="11">
        <v>960</v>
      </c>
      <c r="S676" s="11">
        <v>331</v>
      </c>
      <c r="T676" s="11" t="str">
        <f>_xlfn.XLOOKUP(Table10[[#This Row],[Charity Association]],Table14[Charity Name],Table14[Billing Style],,,)</f>
        <v>Percentage</v>
      </c>
      <c r="U676" s="11">
        <v>337.2</v>
      </c>
      <c r="V676" s="15">
        <v>186</v>
      </c>
      <c r="W676" s="15">
        <v>96</v>
      </c>
      <c r="X676" s="11">
        <v>55.2</v>
      </c>
      <c r="Y676" s="71">
        <v>38898236</v>
      </c>
      <c r="Z676">
        <v>6816</v>
      </c>
      <c r="AA676" s="3">
        <f>IF(Table10[[#This Row],[Location Name]]=E675,AA675,AA675+1)</f>
        <v>1405</v>
      </c>
      <c r="AB676" s="33">
        <f>Table10[[#This Row],[Date]]+25</f>
        <v>45450</v>
      </c>
    </row>
    <row r="677" spans="1:28" ht="14.25" x14ac:dyDescent="0.45">
      <c r="A677" s="3">
        <v>669</v>
      </c>
      <c r="B67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77" s="33">
        <v>45425</v>
      </c>
      <c r="E677" s="3" t="s">
        <v>101</v>
      </c>
      <c r="F677" s="3">
        <f>_xlfn.XLOOKUP(Table10[[#This Row],[Location Name]],IBTP_Locations[Location Name],IBTP_Locations[Payee Name],"",,)</f>
        <v>0</v>
      </c>
      <c r="G677" s="3" t="s">
        <v>23</v>
      </c>
      <c r="H677" s="3" t="str">
        <f>_xlfn.XLOOKUP(Table10[[#This Row],[Location Name]],IBTP_Locations[Location Name],IBTP_Locations[Sales Rep],,,)</f>
        <v>Sarcyk, Neil</v>
      </c>
      <c r="I677" s="3">
        <f>_xlfn.XLOOKUP(Table10[[#This Row],[Location Name]],IBTP_Locations[Location Name],IBTP_Locations[Marketing Rep],,,)</f>
        <v>0</v>
      </c>
      <c r="J677" s="11">
        <f>ROUNDDOWN(IF(Table10[[#This Row],[Marketing Rep]]=0,0,_xlfn.XLOOKUP(Table10[[#This Row],[Marketing Rep]],Table12[Name],Table12[Commission %]))*Table10[[#This Row],[Ticket Count]],2)</f>
        <v>0</v>
      </c>
      <c r="K677" s="3" t="s">
        <v>2913</v>
      </c>
      <c r="L677" s="3" t="str">
        <f>_xlfn.XLOOKUP(Table10[[#This Row],[Serial '#]],Table5[Serial '#],Table5[Supplier],,,)</f>
        <v>GameCo</v>
      </c>
      <c r="M677" s="3" t="s">
        <v>349</v>
      </c>
      <c r="N677" s="9">
        <v>5520</v>
      </c>
      <c r="O677" s="36">
        <v>1</v>
      </c>
      <c r="P677" s="11">
        <v>5520</v>
      </c>
      <c r="Q677" s="11">
        <v>4560</v>
      </c>
      <c r="R677" s="11">
        <v>960</v>
      </c>
      <c r="S677" s="11">
        <v>331</v>
      </c>
      <c r="T677" s="11" t="str">
        <f>_xlfn.XLOOKUP(Table10[[#This Row],[Charity Association]],Table14[Charity Name],Table14[Billing Style],,,)</f>
        <v>Percentage</v>
      </c>
      <c r="U677" s="11">
        <v>337.2</v>
      </c>
      <c r="V677" s="15">
        <v>186</v>
      </c>
      <c r="W677" s="15">
        <v>96</v>
      </c>
      <c r="X677" s="11">
        <v>55.2</v>
      </c>
      <c r="Y677" s="71">
        <v>38898237</v>
      </c>
      <c r="Z677">
        <v>6817</v>
      </c>
      <c r="AA677" s="3">
        <f>IF(Table10[[#This Row],[Location Name]]=E676,AA676,AA676+1)</f>
        <v>1405</v>
      </c>
      <c r="AB677" s="33">
        <f>Table10[[#This Row],[Date]]+25</f>
        <v>45450</v>
      </c>
    </row>
    <row r="678" spans="1:28" ht="14.25" x14ac:dyDescent="0.45">
      <c r="A678" s="3">
        <v>670</v>
      </c>
      <c r="B67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78" s="33">
        <v>45425</v>
      </c>
      <c r="E678" s="3" t="s">
        <v>113</v>
      </c>
      <c r="F678" s="3">
        <f>_xlfn.XLOOKUP(Table10[[#This Row],[Location Name]],IBTP_Locations[Location Name],IBTP_Locations[Payee Name],"",,)</f>
        <v>0</v>
      </c>
      <c r="G678" s="3" t="s">
        <v>23</v>
      </c>
      <c r="H678" s="3" t="str">
        <f>_xlfn.XLOOKUP(Table10[[#This Row],[Location Name]],IBTP_Locations[Location Name],IBTP_Locations[Sales Rep],,,)</f>
        <v>Sarcyk, Neil</v>
      </c>
      <c r="I678" s="3">
        <f>_xlfn.XLOOKUP(Table10[[#This Row],[Location Name]],IBTP_Locations[Location Name],IBTP_Locations[Marketing Rep],,,)</f>
        <v>0</v>
      </c>
      <c r="J678" s="11">
        <f>ROUNDDOWN(IF(Table10[[#This Row],[Marketing Rep]]=0,0,_xlfn.XLOOKUP(Table10[[#This Row],[Marketing Rep]],Table12[Name],Table12[Commission %]))*Table10[[#This Row],[Ticket Count]],2)</f>
        <v>0</v>
      </c>
      <c r="K678" s="3" t="s">
        <v>2885</v>
      </c>
      <c r="L678" s="3" t="str">
        <f>_xlfn.XLOOKUP(Table10[[#This Row],[Serial '#]],Table5[Serial '#],Table5[Supplier],,,)</f>
        <v>GameCo</v>
      </c>
      <c r="M678" s="3" t="s">
        <v>589</v>
      </c>
      <c r="N678" s="9">
        <v>6320</v>
      </c>
      <c r="O678" s="36">
        <v>1</v>
      </c>
      <c r="P678" s="11">
        <v>6320</v>
      </c>
      <c r="Q678" s="11">
        <v>4745</v>
      </c>
      <c r="R678" s="11">
        <v>1575</v>
      </c>
      <c r="S678" s="11">
        <v>379</v>
      </c>
      <c r="T678" s="11" t="str">
        <f>_xlfn.XLOOKUP(Table10[[#This Row],[Charity Association]],Table14[Charity Name],Table14[Billing Style],,,)</f>
        <v>Percentage</v>
      </c>
      <c r="U678" s="11">
        <v>433.2</v>
      </c>
      <c r="V678" s="15">
        <v>212</v>
      </c>
      <c r="W678" s="15">
        <v>158</v>
      </c>
      <c r="X678" s="11">
        <v>63.2</v>
      </c>
      <c r="Y678" s="71" t="s">
        <v>4040</v>
      </c>
      <c r="Z678">
        <v>6818</v>
      </c>
      <c r="AA678" s="3">
        <f>IF(Table10[[#This Row],[Location Name]]=E677,AA677,AA677+1)</f>
        <v>1406</v>
      </c>
      <c r="AB678" s="33">
        <f>Table10[[#This Row],[Date]]+25</f>
        <v>45450</v>
      </c>
    </row>
    <row r="679" spans="1:28" ht="14.25" x14ac:dyDescent="0.45">
      <c r="A679" s="3">
        <v>671</v>
      </c>
      <c r="B67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79" s="33">
        <v>45425</v>
      </c>
      <c r="E679" s="3" t="s">
        <v>113</v>
      </c>
      <c r="F679" s="3">
        <f>_xlfn.XLOOKUP(Table10[[#This Row],[Location Name]],IBTP_Locations[Location Name],IBTP_Locations[Payee Name],"",,)</f>
        <v>0</v>
      </c>
      <c r="G679" s="3" t="s">
        <v>23</v>
      </c>
      <c r="H679" s="3" t="str">
        <f>_xlfn.XLOOKUP(Table10[[#This Row],[Location Name]],IBTP_Locations[Location Name],IBTP_Locations[Sales Rep],,,)</f>
        <v>Sarcyk, Neil</v>
      </c>
      <c r="I679" s="3">
        <f>_xlfn.XLOOKUP(Table10[[#This Row],[Location Name]],IBTP_Locations[Location Name],IBTP_Locations[Marketing Rep],,,)</f>
        <v>0</v>
      </c>
      <c r="J679" s="11">
        <f>ROUNDDOWN(IF(Table10[[#This Row],[Marketing Rep]]=0,0,_xlfn.XLOOKUP(Table10[[#This Row],[Marketing Rep]],Table12[Name],Table12[Commission %]))*Table10[[#This Row],[Ticket Count]],2)</f>
        <v>0</v>
      </c>
      <c r="K679" s="3" t="s">
        <v>2915</v>
      </c>
      <c r="L679" s="3" t="str">
        <f>_xlfn.XLOOKUP(Table10[[#This Row],[Serial '#]],Table5[Serial '#],Table5[Supplier],,,)</f>
        <v>GameCo</v>
      </c>
      <c r="M679" s="3" t="s">
        <v>349</v>
      </c>
      <c r="N679" s="9">
        <v>5520</v>
      </c>
      <c r="O679" s="36">
        <v>1</v>
      </c>
      <c r="P679" s="11">
        <v>5520</v>
      </c>
      <c r="Q679" s="11">
        <v>4560</v>
      </c>
      <c r="R679" s="11">
        <v>960</v>
      </c>
      <c r="S679" s="11">
        <v>331</v>
      </c>
      <c r="T679" s="11" t="str">
        <f>_xlfn.XLOOKUP(Table10[[#This Row],[Charity Association]],Table14[Charity Name],Table14[Billing Style],,,)</f>
        <v>Percentage</v>
      </c>
      <c r="U679" s="11">
        <v>337.2</v>
      </c>
      <c r="V679" s="15">
        <v>186</v>
      </c>
      <c r="W679" s="15">
        <v>96</v>
      </c>
      <c r="X679" s="11">
        <v>55.2</v>
      </c>
      <c r="Y679" s="71">
        <v>38898238</v>
      </c>
      <c r="Z679">
        <v>6819</v>
      </c>
      <c r="AA679" s="3">
        <f>IF(Table10[[#This Row],[Location Name]]=E678,AA678,AA678+1)</f>
        <v>1406</v>
      </c>
      <c r="AB679" s="33">
        <f>Table10[[#This Row],[Date]]+25</f>
        <v>45450</v>
      </c>
    </row>
    <row r="680" spans="1:28" ht="14.25" x14ac:dyDescent="0.45">
      <c r="A680" s="3">
        <v>672</v>
      </c>
      <c r="B68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80" s="33">
        <v>45425</v>
      </c>
      <c r="E680" s="3" t="s">
        <v>167</v>
      </c>
      <c r="F680" s="3">
        <f>_xlfn.XLOOKUP(Table10[[#This Row],[Location Name]],IBTP_Locations[Location Name],IBTP_Locations[Payee Name],"",,)</f>
        <v>0</v>
      </c>
      <c r="G680" s="3" t="s">
        <v>27</v>
      </c>
      <c r="H680" s="3" t="str">
        <f>_xlfn.XLOOKUP(Table10[[#This Row],[Location Name]],IBTP_Locations[Location Name],IBTP_Locations[Sales Rep],,,)</f>
        <v>Sarcyk, Neil</v>
      </c>
      <c r="I680" s="3">
        <f>_xlfn.XLOOKUP(Table10[[#This Row],[Location Name]],IBTP_Locations[Location Name],IBTP_Locations[Marketing Rep],,,)</f>
        <v>0</v>
      </c>
      <c r="J680" s="11">
        <f>ROUNDDOWN(IF(Table10[[#This Row],[Marketing Rep]]=0,0,_xlfn.XLOOKUP(Table10[[#This Row],[Marketing Rep]],Table12[Name],Table12[Commission %]))*Table10[[#This Row],[Ticket Count]],2)</f>
        <v>0</v>
      </c>
      <c r="K680" s="3" t="s">
        <v>2612</v>
      </c>
      <c r="L680" s="3" t="str">
        <f>_xlfn.XLOOKUP(Table10[[#This Row],[Serial '#]],Table5[Serial '#],Table5[Supplier],,,)</f>
        <v>GameCo</v>
      </c>
      <c r="M680" s="3" t="s">
        <v>352</v>
      </c>
      <c r="N680" s="9">
        <v>3000</v>
      </c>
      <c r="O680" s="36">
        <v>1</v>
      </c>
      <c r="P680" s="11">
        <v>3000</v>
      </c>
      <c r="Q680" s="11">
        <v>2250</v>
      </c>
      <c r="R680" s="11">
        <v>750</v>
      </c>
      <c r="S680" s="11">
        <v>180</v>
      </c>
      <c r="T680" s="11" t="str">
        <f>_xlfn.XLOOKUP(Table10[[#This Row],[Charity Association]],Table14[Charity Name],Table14[Billing Style],,,)</f>
        <v>Flat Per Ticket</v>
      </c>
      <c r="U680" s="11">
        <v>195</v>
      </c>
      <c r="V680" s="15">
        <v>102</v>
      </c>
      <c r="W680" s="15">
        <v>93</v>
      </c>
      <c r="X680" s="11"/>
      <c r="Y680" s="71">
        <v>14707</v>
      </c>
      <c r="Z680">
        <v>10132</v>
      </c>
      <c r="AA680" s="3">
        <f>IF(Table10[[#This Row],[Location Name]]=E679,AA679,AA679+1)</f>
        <v>1407</v>
      </c>
      <c r="AB680" s="33">
        <f>Table10[[#This Row],[Date]]+25</f>
        <v>45450</v>
      </c>
    </row>
    <row r="681" spans="1:28" ht="14.25" x14ac:dyDescent="0.45">
      <c r="A681" s="3">
        <v>673</v>
      </c>
      <c r="B68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81" s="33">
        <v>45425</v>
      </c>
      <c r="E681" s="3" t="s">
        <v>159</v>
      </c>
      <c r="F681" s="3">
        <f>_xlfn.XLOOKUP(Table10[[#This Row],[Location Name]],IBTP_Locations[Location Name],IBTP_Locations[Payee Name],"",,)</f>
        <v>0</v>
      </c>
      <c r="G681" s="3" t="s">
        <v>27</v>
      </c>
      <c r="H681" s="3" t="str">
        <f>_xlfn.XLOOKUP(Table10[[#This Row],[Location Name]],IBTP_Locations[Location Name],IBTP_Locations[Sales Rep],,,)</f>
        <v>Sarcyk, Neil</v>
      </c>
      <c r="I681" s="3" t="str">
        <f>_xlfn.XLOOKUP(Table10[[#This Row],[Location Name]],IBTP_Locations[Location Name],IBTP_Locations[Marketing Rep],,,)</f>
        <v>Combros (GCFF)</v>
      </c>
      <c r="J681" s="11">
        <f>ROUNDDOWN(IF(Table10[[#This Row],[Marketing Rep]]=0,0,_xlfn.XLOOKUP(Table10[[#This Row],[Marketing Rep]],Table12[Name],Table12[Commission %]))*Table10[[#This Row],[Ticket Count]],2)</f>
        <v>92.4</v>
      </c>
      <c r="K681" s="3">
        <v>120838</v>
      </c>
      <c r="L681" s="3" t="str">
        <f>_xlfn.XLOOKUP(Table10[[#This Row],[Serial '#]],Table5[Serial '#],Table5[Supplier],,,)</f>
        <v>Bingo Boss</v>
      </c>
      <c r="M681" s="3" t="s">
        <v>370</v>
      </c>
      <c r="N681" s="9">
        <v>4620</v>
      </c>
      <c r="O681" s="36">
        <v>1</v>
      </c>
      <c r="P681" s="11">
        <v>4620</v>
      </c>
      <c r="Q681" s="11">
        <v>3660</v>
      </c>
      <c r="R681" s="11">
        <v>960</v>
      </c>
      <c r="S681" s="11">
        <v>277</v>
      </c>
      <c r="T681" s="11" t="str">
        <f>_xlfn.XLOOKUP(Table10[[#This Row],[Charity Association]],Table14[Charity Name],Table14[Billing Style],,,)</f>
        <v>Flat Per Ticket</v>
      </c>
      <c r="U681" s="11">
        <v>369.6</v>
      </c>
      <c r="V681" s="15">
        <v>195.03</v>
      </c>
      <c r="W681" s="15">
        <v>174.57</v>
      </c>
      <c r="X681" s="11"/>
      <c r="Y681" s="71">
        <v>1106</v>
      </c>
      <c r="Z681">
        <v>10133</v>
      </c>
      <c r="AA681" s="3">
        <f>IF(Table10[[#This Row],[Location Name]]=E680,AA680,AA680+1)</f>
        <v>1408</v>
      </c>
      <c r="AB681" s="33">
        <f>Table10[[#This Row],[Date]]+25</f>
        <v>45450</v>
      </c>
    </row>
    <row r="682" spans="1:28" ht="14.25" x14ac:dyDescent="0.45">
      <c r="A682" s="3">
        <v>674</v>
      </c>
      <c r="B68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82" s="33">
        <v>45425</v>
      </c>
      <c r="E682" s="3" t="s">
        <v>159</v>
      </c>
      <c r="F682" s="3">
        <f>_xlfn.XLOOKUP(Table10[[#This Row],[Location Name]],IBTP_Locations[Location Name],IBTP_Locations[Payee Name],"",,)</f>
        <v>0</v>
      </c>
      <c r="G682" s="3" t="s">
        <v>27</v>
      </c>
      <c r="H682" s="3" t="str">
        <f>_xlfn.XLOOKUP(Table10[[#This Row],[Location Name]],IBTP_Locations[Location Name],IBTP_Locations[Sales Rep],,,)</f>
        <v>Sarcyk, Neil</v>
      </c>
      <c r="I682" s="3" t="str">
        <f>_xlfn.XLOOKUP(Table10[[#This Row],[Location Name]],IBTP_Locations[Location Name],IBTP_Locations[Marketing Rep],,,)</f>
        <v>Combros (GCFF)</v>
      </c>
      <c r="J682" s="11">
        <f>ROUNDDOWN(IF(Table10[[#This Row],[Marketing Rep]]=0,0,_xlfn.XLOOKUP(Table10[[#This Row],[Marketing Rep]],Table12[Name],Table12[Commission %]))*Table10[[#This Row],[Ticket Count]],2)</f>
        <v>109.2</v>
      </c>
      <c r="K682" s="3" t="s">
        <v>1760</v>
      </c>
      <c r="L682" s="3" t="str">
        <f>_xlfn.XLOOKUP(Table10[[#This Row],[Serial '#]],Table5[Serial '#],Table5[Supplier],,,)</f>
        <v>Bingo Boss</v>
      </c>
      <c r="M682" s="3" t="s">
        <v>371</v>
      </c>
      <c r="N682" s="9">
        <v>5460</v>
      </c>
      <c r="O682" s="36">
        <v>1</v>
      </c>
      <c r="P682" s="11">
        <v>5460</v>
      </c>
      <c r="Q682" s="11">
        <v>4500</v>
      </c>
      <c r="R682" s="11">
        <v>960</v>
      </c>
      <c r="S682" s="11">
        <v>327</v>
      </c>
      <c r="T682" s="11" t="str">
        <f>_xlfn.XLOOKUP(Table10[[#This Row],[Charity Association]],Table14[Charity Name],Table14[Billing Style],,,)</f>
        <v>Flat Per Ticket</v>
      </c>
      <c r="U682" s="11">
        <v>436.8</v>
      </c>
      <c r="V682" s="15">
        <v>281.19</v>
      </c>
      <c r="W682" s="15">
        <v>155.61000000000001</v>
      </c>
      <c r="X682" s="11"/>
      <c r="Y682" s="71">
        <v>1106</v>
      </c>
      <c r="Z682">
        <v>10134</v>
      </c>
      <c r="AA682" s="3">
        <f>IF(Table10[[#This Row],[Location Name]]=E681,AA681,AA681+1)</f>
        <v>1408</v>
      </c>
      <c r="AB682" s="33">
        <f>Table10[[#This Row],[Date]]+25</f>
        <v>45450</v>
      </c>
    </row>
    <row r="683" spans="1:28" ht="14.25" x14ac:dyDescent="0.45">
      <c r="A683" s="3">
        <v>675</v>
      </c>
      <c r="B68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83" s="33">
        <v>45425</v>
      </c>
      <c r="E683" s="3" t="s">
        <v>179</v>
      </c>
      <c r="F683" s="3">
        <f>_xlfn.XLOOKUP(Table10[[#This Row],[Location Name]],IBTP_Locations[Location Name],IBTP_Locations[Payee Name],"",,)</f>
        <v>0</v>
      </c>
      <c r="G683" s="3" t="s">
        <v>27</v>
      </c>
      <c r="H683" s="3" t="str">
        <f>_xlfn.XLOOKUP(Table10[[#This Row],[Location Name]],IBTP_Locations[Location Name],IBTP_Locations[Sales Rep],,,)</f>
        <v>Sarcyk, Neil</v>
      </c>
      <c r="I683" s="3">
        <f>_xlfn.XLOOKUP(Table10[[#This Row],[Location Name]],IBTP_Locations[Location Name],IBTP_Locations[Marketing Rep],,,)</f>
        <v>0</v>
      </c>
      <c r="J683" s="11">
        <f>ROUNDDOWN(IF(Table10[[#This Row],[Marketing Rep]]=0,0,_xlfn.XLOOKUP(Table10[[#This Row],[Marketing Rep]],Table12[Name],Table12[Commission %]))*Table10[[#This Row],[Ticket Count]],2)</f>
        <v>0</v>
      </c>
      <c r="K683" s="3" t="s">
        <v>2783</v>
      </c>
      <c r="L683" s="3" t="str">
        <f>_xlfn.XLOOKUP(Table10[[#This Row],[Serial '#]],Table5[Serial '#],Table5[Supplier],,,)</f>
        <v>GameCo</v>
      </c>
      <c r="M683" s="3" t="s">
        <v>549</v>
      </c>
      <c r="N683" s="9">
        <v>6320</v>
      </c>
      <c r="O683" s="36">
        <v>1</v>
      </c>
      <c r="P683" s="11">
        <v>6320</v>
      </c>
      <c r="Q683" s="11">
        <v>4745</v>
      </c>
      <c r="R683" s="11">
        <v>1575</v>
      </c>
      <c r="S683" s="11">
        <v>379</v>
      </c>
      <c r="T683" s="11" t="str">
        <f>_xlfn.XLOOKUP(Table10[[#This Row],[Charity Association]],Table14[Charity Name],Table14[Billing Style],,,)</f>
        <v>Flat Per Ticket</v>
      </c>
      <c r="U683" s="11">
        <v>410.8</v>
      </c>
      <c r="V683" s="15">
        <v>212</v>
      </c>
      <c r="W683" s="15">
        <v>198.8</v>
      </c>
      <c r="X683" s="11"/>
      <c r="Y683" s="71" t="s">
        <v>4041</v>
      </c>
      <c r="Z683">
        <v>10135</v>
      </c>
      <c r="AA683" s="3">
        <f>IF(Table10[[#This Row],[Location Name]]=E682,AA682,AA682+1)</f>
        <v>1409</v>
      </c>
      <c r="AB683" s="33">
        <f>Table10[[#This Row],[Date]]+25</f>
        <v>45450</v>
      </c>
    </row>
    <row r="684" spans="1:28" ht="14.25" x14ac:dyDescent="0.45">
      <c r="A684" s="3">
        <v>676</v>
      </c>
      <c r="B68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84" s="33">
        <v>45425</v>
      </c>
      <c r="E684" s="3" t="s">
        <v>179</v>
      </c>
      <c r="F684" s="3">
        <f>_xlfn.XLOOKUP(Table10[[#This Row],[Location Name]],IBTP_Locations[Location Name],IBTP_Locations[Payee Name],"",,)</f>
        <v>0</v>
      </c>
      <c r="G684" s="3" t="s">
        <v>27</v>
      </c>
      <c r="H684" s="3" t="str">
        <f>_xlfn.XLOOKUP(Table10[[#This Row],[Location Name]],IBTP_Locations[Location Name],IBTP_Locations[Sales Rep],,,)</f>
        <v>Sarcyk, Neil</v>
      </c>
      <c r="I684" s="3">
        <f>_xlfn.XLOOKUP(Table10[[#This Row],[Location Name]],IBTP_Locations[Location Name],IBTP_Locations[Marketing Rep],,,)</f>
        <v>0</v>
      </c>
      <c r="J684" s="11">
        <f>ROUNDDOWN(IF(Table10[[#This Row],[Marketing Rep]]=0,0,_xlfn.XLOOKUP(Table10[[#This Row],[Marketing Rep]],Table12[Name],Table12[Commission %]))*Table10[[#This Row],[Ticket Count]],2)</f>
        <v>0</v>
      </c>
      <c r="K684" s="3" t="s">
        <v>2883</v>
      </c>
      <c r="L684" s="3" t="str">
        <f>_xlfn.XLOOKUP(Table10[[#This Row],[Serial '#]],Table5[Serial '#],Table5[Supplier],,,)</f>
        <v>GameCo</v>
      </c>
      <c r="M684" s="3" t="s">
        <v>3746</v>
      </c>
      <c r="N684" s="9">
        <v>6320</v>
      </c>
      <c r="O684" s="36">
        <v>1</v>
      </c>
      <c r="P684" s="11">
        <v>6320</v>
      </c>
      <c r="Q684" s="11">
        <v>4745</v>
      </c>
      <c r="R684" s="11">
        <v>1575</v>
      </c>
      <c r="S684" s="11">
        <v>379</v>
      </c>
      <c r="T684" s="11" t="str">
        <f>_xlfn.XLOOKUP(Table10[[#This Row],[Charity Association]],Table14[Charity Name],Table14[Billing Style],,,)</f>
        <v>Flat Per Ticket</v>
      </c>
      <c r="U684" s="11">
        <v>410.8</v>
      </c>
      <c r="V684" s="15">
        <v>212</v>
      </c>
      <c r="W684" s="15">
        <v>198.8</v>
      </c>
      <c r="X684" s="11"/>
      <c r="Y684" s="71" t="s">
        <v>4041</v>
      </c>
      <c r="Z684">
        <v>10136</v>
      </c>
      <c r="AA684" s="3">
        <f>IF(Table10[[#This Row],[Location Name]]=E683,AA683,AA683+1)</f>
        <v>1409</v>
      </c>
      <c r="AB684" s="33">
        <f>Table10[[#This Row],[Date]]+25</f>
        <v>45450</v>
      </c>
    </row>
    <row r="685" spans="1:28" ht="14.25" x14ac:dyDescent="0.45">
      <c r="A685" s="3">
        <v>677</v>
      </c>
      <c r="B68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85" s="33">
        <v>45425</v>
      </c>
      <c r="E685" s="3" t="s">
        <v>179</v>
      </c>
      <c r="F685" s="3">
        <f>_xlfn.XLOOKUP(Table10[[#This Row],[Location Name]],IBTP_Locations[Location Name],IBTP_Locations[Payee Name],"",,)</f>
        <v>0</v>
      </c>
      <c r="G685" s="3" t="s">
        <v>27</v>
      </c>
      <c r="H685" s="3" t="str">
        <f>_xlfn.XLOOKUP(Table10[[#This Row],[Location Name]],IBTP_Locations[Location Name],IBTP_Locations[Sales Rep],,,)</f>
        <v>Sarcyk, Neil</v>
      </c>
      <c r="I685" s="3">
        <f>_xlfn.XLOOKUP(Table10[[#This Row],[Location Name]],IBTP_Locations[Location Name],IBTP_Locations[Marketing Rep],,,)</f>
        <v>0</v>
      </c>
      <c r="J685" s="11">
        <f>ROUNDDOWN(IF(Table10[[#This Row],[Marketing Rep]]=0,0,_xlfn.XLOOKUP(Table10[[#This Row],[Marketing Rep]],Table12[Name],Table12[Commission %]))*Table10[[#This Row],[Ticket Count]],2)</f>
        <v>0</v>
      </c>
      <c r="K685" s="3" t="s">
        <v>2884</v>
      </c>
      <c r="L685" s="3" t="str">
        <f>_xlfn.XLOOKUP(Table10[[#This Row],[Serial '#]],Table5[Serial '#],Table5[Supplier],,,)</f>
        <v>GameCo</v>
      </c>
      <c r="M685" s="3" t="s">
        <v>589</v>
      </c>
      <c r="N685" s="9">
        <v>6320</v>
      </c>
      <c r="O685" s="36">
        <v>1</v>
      </c>
      <c r="P685" s="11">
        <v>6320</v>
      </c>
      <c r="Q685" s="11">
        <v>4745</v>
      </c>
      <c r="R685" s="11">
        <v>1575</v>
      </c>
      <c r="S685" s="11">
        <v>379</v>
      </c>
      <c r="T685" s="11" t="str">
        <f>_xlfn.XLOOKUP(Table10[[#This Row],[Charity Association]],Table14[Charity Name],Table14[Billing Style],,,)</f>
        <v>Flat Per Ticket</v>
      </c>
      <c r="U685" s="11">
        <v>410.8</v>
      </c>
      <c r="V685" s="15">
        <v>212</v>
      </c>
      <c r="W685" s="15">
        <v>198.8</v>
      </c>
      <c r="X685" s="11"/>
      <c r="Y685" s="71" t="s">
        <v>4041</v>
      </c>
      <c r="Z685">
        <v>10137</v>
      </c>
      <c r="AA685" s="3">
        <f>IF(Table10[[#This Row],[Location Name]]=E684,AA684,AA684+1)</f>
        <v>1409</v>
      </c>
      <c r="AB685" s="33">
        <f>Table10[[#This Row],[Date]]+25</f>
        <v>45450</v>
      </c>
    </row>
    <row r="686" spans="1:28" ht="14.25" x14ac:dyDescent="0.45">
      <c r="A686" s="3">
        <v>678</v>
      </c>
      <c r="B68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86" s="33">
        <v>45426</v>
      </c>
      <c r="E686" s="3" t="s">
        <v>217</v>
      </c>
      <c r="F686" s="3">
        <f>_xlfn.XLOOKUP(Table10[[#This Row],[Location Name]],IBTP_Locations[Location Name],IBTP_Locations[Payee Name],"",,)</f>
        <v>0</v>
      </c>
      <c r="G686" s="3" t="s">
        <v>23</v>
      </c>
      <c r="H686" s="3" t="str">
        <f>_xlfn.XLOOKUP(Table10[[#This Row],[Location Name]],IBTP_Locations[Location Name],IBTP_Locations[Sales Rep],,,)</f>
        <v>Sarcyk, Neil</v>
      </c>
      <c r="I686" s="3">
        <f>_xlfn.XLOOKUP(Table10[[#This Row],[Location Name]],IBTP_Locations[Location Name],IBTP_Locations[Marketing Rep],,,)</f>
        <v>0</v>
      </c>
      <c r="J686" s="11">
        <f>ROUNDDOWN(IF(Table10[[#This Row],[Marketing Rep]]=0,0,_xlfn.XLOOKUP(Table10[[#This Row],[Marketing Rep]],Table12[Name],Table12[Commission %]))*Table10[[#This Row],[Ticket Count]],2)</f>
        <v>0</v>
      </c>
      <c r="K686" s="3" t="s">
        <v>2757</v>
      </c>
      <c r="L686" s="3" t="str">
        <f>_xlfn.XLOOKUP(Table10[[#This Row],[Serial '#]],Table5[Serial '#],Table5[Supplier],,,)</f>
        <v>GameCo</v>
      </c>
      <c r="M686" s="3" t="s">
        <v>613</v>
      </c>
      <c r="N686" s="9">
        <v>4560</v>
      </c>
      <c r="O686" s="36">
        <v>1</v>
      </c>
      <c r="P686" s="11">
        <v>4560</v>
      </c>
      <c r="Q686" s="11">
        <v>3460</v>
      </c>
      <c r="R686" s="11">
        <v>1100</v>
      </c>
      <c r="S686" s="11">
        <v>273</v>
      </c>
      <c r="T686" s="11" t="str">
        <f>_xlfn.XLOOKUP(Table10[[#This Row],[Charity Association]],Table14[Charity Name],Table14[Billing Style],,,)</f>
        <v>Percentage</v>
      </c>
      <c r="U686" s="11">
        <v>301.60000000000002</v>
      </c>
      <c r="V686" s="15">
        <v>146</v>
      </c>
      <c r="W686" s="15">
        <v>110</v>
      </c>
      <c r="X686" s="11">
        <v>45.6</v>
      </c>
      <c r="Y686" s="71">
        <v>1061</v>
      </c>
      <c r="Z686">
        <v>6820</v>
      </c>
      <c r="AA686" s="3">
        <f>IF(Table10[[#This Row],[Location Name]]=E685,AA685,AA685+1)</f>
        <v>1410</v>
      </c>
      <c r="AB686" s="33">
        <f>Table10[[#This Row],[Date]]+25</f>
        <v>45451</v>
      </c>
    </row>
    <row r="687" spans="1:28" ht="14.25" x14ac:dyDescent="0.45">
      <c r="A687" s="3">
        <v>679</v>
      </c>
      <c r="B68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87" s="33">
        <v>45426</v>
      </c>
      <c r="E687" s="3" t="s">
        <v>145</v>
      </c>
      <c r="F687" s="3">
        <f>_xlfn.XLOOKUP(Table10[[#This Row],[Location Name]],IBTP_Locations[Location Name],IBTP_Locations[Payee Name],"",,)</f>
        <v>0</v>
      </c>
      <c r="G687" s="3" t="s">
        <v>26</v>
      </c>
      <c r="H687" s="3" t="str">
        <f>_xlfn.XLOOKUP(Table10[[#This Row],[Location Name]],IBTP_Locations[Location Name],IBTP_Locations[Sales Rep],,,)</f>
        <v>Sarcyk, Neil</v>
      </c>
      <c r="I687" s="3" t="str">
        <f>_xlfn.XLOOKUP(Table10[[#This Row],[Location Name]],IBTP_Locations[Location Name],IBTP_Locations[Marketing Rep],,,)</f>
        <v>Combros</v>
      </c>
      <c r="J687" s="11">
        <f>ROUNDDOWN(IF(Table10[[#This Row],[Marketing Rep]]=0,0,_xlfn.XLOOKUP(Table10[[#This Row],[Marketing Rep]],Table12[Name],Table12[Commission %]))*Table10[[#This Row],[Ticket Count]],2)</f>
        <v>82.8</v>
      </c>
      <c r="K687" s="3" t="s">
        <v>2916</v>
      </c>
      <c r="L687" s="3" t="str">
        <f>_xlfn.XLOOKUP(Table10[[#This Row],[Serial '#]],Table5[Serial '#],Table5[Supplier],,,)</f>
        <v>GameCo</v>
      </c>
      <c r="M687" s="3" t="s">
        <v>349</v>
      </c>
      <c r="N687" s="9">
        <v>5520</v>
      </c>
      <c r="O687" s="36">
        <v>1</v>
      </c>
      <c r="P687" s="11">
        <v>5520</v>
      </c>
      <c r="Q687" s="11">
        <v>4560</v>
      </c>
      <c r="R687" s="11">
        <v>960</v>
      </c>
      <c r="S687" s="11">
        <v>331</v>
      </c>
      <c r="T687" s="11" t="str">
        <f>_xlfn.XLOOKUP(Table10[[#This Row],[Charity Association]],Table14[Charity Name],Table14[Billing Style],,,)</f>
        <v>Flat Per Ticket</v>
      </c>
      <c r="U687" s="11">
        <v>358.8</v>
      </c>
      <c r="V687" s="15">
        <v>186</v>
      </c>
      <c r="W687" s="15">
        <v>172.8</v>
      </c>
      <c r="X687" s="11"/>
      <c r="Y687" s="71">
        <v>1234</v>
      </c>
      <c r="Z687">
        <v>7010</v>
      </c>
      <c r="AA687" s="3">
        <f>IF(Table10[[#This Row],[Location Name]]=E686,AA686,AA686+1)</f>
        <v>1411</v>
      </c>
      <c r="AB687" s="33">
        <f>Table10[[#This Row],[Date]]+25</f>
        <v>45451</v>
      </c>
    </row>
    <row r="688" spans="1:28" ht="14.25" x14ac:dyDescent="0.45">
      <c r="A688" s="3">
        <v>680</v>
      </c>
      <c r="B68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88" s="33">
        <v>45426</v>
      </c>
      <c r="E688" s="3" t="s">
        <v>201</v>
      </c>
      <c r="F688" s="3">
        <f>_xlfn.XLOOKUP(Table10[[#This Row],[Location Name]],IBTP_Locations[Location Name],IBTP_Locations[Payee Name],"",,)</f>
        <v>0</v>
      </c>
      <c r="G688" s="3" t="s">
        <v>21</v>
      </c>
      <c r="H688" s="3" t="str">
        <f>_xlfn.XLOOKUP(Table10[[#This Row],[Location Name]],IBTP_Locations[Location Name],IBTP_Locations[Sales Rep],,,)</f>
        <v>Sarcyk, Neil</v>
      </c>
      <c r="I688" s="3">
        <f>_xlfn.XLOOKUP(Table10[[#This Row],[Location Name]],IBTP_Locations[Location Name],IBTP_Locations[Marketing Rep],,,)</f>
        <v>0</v>
      </c>
      <c r="J688" s="11">
        <f>ROUNDDOWN(IF(Table10[[#This Row],[Marketing Rep]]=0,0,_xlfn.XLOOKUP(Table10[[#This Row],[Marketing Rep]],Table12[Name],Table12[Commission %]))*Table10[[#This Row],[Ticket Count]],2)</f>
        <v>0</v>
      </c>
      <c r="K688" s="3" t="s">
        <v>1761</v>
      </c>
      <c r="L688" s="3" t="str">
        <f>_xlfn.XLOOKUP(Table10[[#This Row],[Serial '#]],Table5[Serial '#],Table5[Supplier],,,)</f>
        <v>Bingo Boss</v>
      </c>
      <c r="M688" s="3" t="s">
        <v>371</v>
      </c>
      <c r="N688" s="9">
        <v>5460</v>
      </c>
      <c r="O688" s="36">
        <v>1</v>
      </c>
      <c r="P688" s="11">
        <v>5460</v>
      </c>
      <c r="Q688" s="11">
        <v>4500</v>
      </c>
      <c r="R688" s="11">
        <v>960</v>
      </c>
      <c r="S688" s="11">
        <v>327</v>
      </c>
      <c r="T688" s="11" t="str">
        <f>_xlfn.XLOOKUP(Table10[[#This Row],[Charity Association]],Table14[Charity Name],Table14[Billing Style],,,)</f>
        <v>Flat Per Ticket</v>
      </c>
      <c r="U688" s="11">
        <v>436.8</v>
      </c>
      <c r="V688" s="15">
        <v>281.19</v>
      </c>
      <c r="W688" s="15">
        <v>155.61000000000001</v>
      </c>
      <c r="X688" s="11"/>
      <c r="Y688" s="71">
        <v>4317</v>
      </c>
      <c r="Z688">
        <v>8457</v>
      </c>
      <c r="AA688" s="3">
        <f>IF(Table10[[#This Row],[Location Name]]=E687,AA687,AA687+1)</f>
        <v>1412</v>
      </c>
      <c r="AB688" s="33">
        <f>Table10[[#This Row],[Date]]+25</f>
        <v>45451</v>
      </c>
    </row>
    <row r="689" spans="1:28" ht="14.25" x14ac:dyDescent="0.45">
      <c r="A689" s="3">
        <v>681</v>
      </c>
      <c r="B68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89" s="33">
        <v>45426</v>
      </c>
      <c r="E689" s="3" t="s">
        <v>177</v>
      </c>
      <c r="F689" s="3">
        <f>_xlfn.XLOOKUP(Table10[[#This Row],[Location Name]],IBTP_Locations[Location Name],IBTP_Locations[Payee Name],"",,)</f>
        <v>0</v>
      </c>
      <c r="G689" s="3" t="s">
        <v>27</v>
      </c>
      <c r="H689" s="3" t="str">
        <f>_xlfn.XLOOKUP(Table10[[#This Row],[Location Name]],IBTP_Locations[Location Name],IBTP_Locations[Sales Rep],,,)</f>
        <v>Sarcyk, Neil</v>
      </c>
      <c r="I689" s="3" t="str">
        <f>_xlfn.XLOOKUP(Table10[[#This Row],[Location Name]],IBTP_Locations[Location Name],IBTP_Locations[Marketing Rep],,,)</f>
        <v>Combros (GCFF)</v>
      </c>
      <c r="J689" s="11">
        <f>ROUNDDOWN(IF(Table10[[#This Row],[Marketing Rep]]=0,0,_xlfn.XLOOKUP(Table10[[#This Row],[Marketing Rep]],Table12[Name],Table12[Commission %]))*Table10[[#This Row],[Ticket Count]],2)</f>
        <v>72</v>
      </c>
      <c r="K689" s="3" t="s">
        <v>3063</v>
      </c>
      <c r="L689" s="3" t="str">
        <f>_xlfn.XLOOKUP(Table10[[#This Row],[Serial '#]],Table5[Serial '#],Table5[Supplier],,,)</f>
        <v>GameCo</v>
      </c>
      <c r="M689" s="3" t="s">
        <v>352</v>
      </c>
      <c r="N689" s="9">
        <v>3600</v>
      </c>
      <c r="O689" s="36">
        <v>1</v>
      </c>
      <c r="P689" s="11">
        <v>3600</v>
      </c>
      <c r="Q689" s="11">
        <v>2895</v>
      </c>
      <c r="R689" s="11">
        <v>705</v>
      </c>
      <c r="S689" s="11">
        <v>216</v>
      </c>
      <c r="T689" s="11" t="str">
        <f>_xlfn.XLOOKUP(Table10[[#This Row],[Charity Association]],Table14[Charity Name],Table14[Billing Style],,,)</f>
        <v>Flat Per Ticket</v>
      </c>
      <c r="U689" s="11">
        <v>234</v>
      </c>
      <c r="V689" s="15">
        <v>122</v>
      </c>
      <c r="W689" s="15">
        <v>112</v>
      </c>
      <c r="X689" s="11"/>
      <c r="Y689" s="71" t="s">
        <v>4042</v>
      </c>
      <c r="Z689">
        <v>10138</v>
      </c>
      <c r="AA689" s="3">
        <f>IF(Table10[[#This Row],[Location Name]]=E688,AA688,AA688+1)</f>
        <v>1413</v>
      </c>
      <c r="AB689" s="33">
        <f>Table10[[#This Row],[Date]]+25</f>
        <v>45451</v>
      </c>
    </row>
    <row r="690" spans="1:28" ht="14.25" x14ac:dyDescent="0.45">
      <c r="A690" s="3">
        <v>682</v>
      </c>
      <c r="B69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90" s="33">
        <v>45426</v>
      </c>
      <c r="E690" s="3" t="s">
        <v>177</v>
      </c>
      <c r="F690" s="3">
        <f>_xlfn.XLOOKUP(Table10[[#This Row],[Location Name]],IBTP_Locations[Location Name],IBTP_Locations[Payee Name],"",,)</f>
        <v>0</v>
      </c>
      <c r="G690" s="3" t="s">
        <v>27</v>
      </c>
      <c r="H690" s="3" t="str">
        <f>_xlfn.XLOOKUP(Table10[[#This Row],[Location Name]],IBTP_Locations[Location Name],IBTP_Locations[Sales Rep],,,)</f>
        <v>Sarcyk, Neil</v>
      </c>
      <c r="I690" s="3" t="str">
        <f>_xlfn.XLOOKUP(Table10[[#This Row],[Location Name]],IBTP_Locations[Location Name],IBTP_Locations[Marketing Rep],,,)</f>
        <v>Combros (GCFF)</v>
      </c>
      <c r="J690" s="11">
        <f>ROUNDDOWN(IF(Table10[[#This Row],[Marketing Rep]]=0,0,_xlfn.XLOOKUP(Table10[[#This Row],[Marketing Rep]],Table12[Name],Table12[Commission %]))*Table10[[#This Row],[Ticket Count]],2)</f>
        <v>60</v>
      </c>
      <c r="K690" s="3" t="s">
        <v>2613</v>
      </c>
      <c r="L690" s="3" t="str">
        <f>_xlfn.XLOOKUP(Table10[[#This Row],[Serial '#]],Table5[Serial '#],Table5[Supplier],,,)</f>
        <v>GameCo</v>
      </c>
      <c r="M690" s="3" t="s">
        <v>352</v>
      </c>
      <c r="N690" s="9">
        <v>3000</v>
      </c>
      <c r="O690" s="36">
        <v>1</v>
      </c>
      <c r="P690" s="11">
        <v>3000</v>
      </c>
      <c r="Q690" s="11">
        <v>2250</v>
      </c>
      <c r="R690" s="11">
        <v>750</v>
      </c>
      <c r="S690" s="11">
        <v>180</v>
      </c>
      <c r="T690" s="11" t="str">
        <f>_xlfn.XLOOKUP(Table10[[#This Row],[Charity Association]],Table14[Charity Name],Table14[Billing Style],,,)</f>
        <v>Flat Per Ticket</v>
      </c>
      <c r="U690" s="11">
        <v>195</v>
      </c>
      <c r="V690" s="15">
        <v>102</v>
      </c>
      <c r="W690" s="15">
        <v>93</v>
      </c>
      <c r="X690" s="11"/>
      <c r="Y690" s="71" t="s">
        <v>4042</v>
      </c>
      <c r="Z690">
        <v>10139</v>
      </c>
      <c r="AA690" s="3">
        <f>IF(Table10[[#This Row],[Location Name]]=E689,AA689,AA689+1)</f>
        <v>1413</v>
      </c>
      <c r="AB690" s="33">
        <f>Table10[[#This Row],[Date]]+25</f>
        <v>45451</v>
      </c>
    </row>
    <row r="691" spans="1:28" ht="14.25" x14ac:dyDescent="0.45">
      <c r="A691" s="3">
        <v>683</v>
      </c>
      <c r="B69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91" s="33">
        <v>45426</v>
      </c>
      <c r="E691" s="3" t="s">
        <v>95</v>
      </c>
      <c r="F691" s="3">
        <f>_xlfn.XLOOKUP(Table10[[#This Row],[Location Name]],IBTP_Locations[Location Name],IBTP_Locations[Payee Name],"",,)</f>
        <v>0</v>
      </c>
      <c r="G691" s="3" t="s">
        <v>27</v>
      </c>
      <c r="H691" s="3" t="str">
        <f>_xlfn.XLOOKUP(Table10[[#This Row],[Location Name]],IBTP_Locations[Location Name],IBTP_Locations[Sales Rep],,,)</f>
        <v>Sarcyk, Neil</v>
      </c>
      <c r="I691" s="3" t="str">
        <f>_xlfn.XLOOKUP(Table10[[#This Row],[Location Name]],IBTP_Locations[Location Name],IBTP_Locations[Marketing Rep],,,)</f>
        <v>M Comella Enterprises</v>
      </c>
      <c r="J691" s="11">
        <f>ROUNDDOWN(IF(Table10[[#This Row],[Marketing Rep]]=0,0,_xlfn.XLOOKUP(Table10[[#This Row],[Marketing Rep]],Table12[Name],Table12[Commission %]))*Table10[[#This Row],[Ticket Count]],2)</f>
        <v>82.8</v>
      </c>
      <c r="K691" s="3" t="s">
        <v>2917</v>
      </c>
      <c r="L691" s="3" t="str">
        <f>_xlfn.XLOOKUP(Table10[[#This Row],[Serial '#]],Table5[Serial '#],Table5[Supplier],,,)</f>
        <v>GameCo</v>
      </c>
      <c r="M691" s="3" t="s">
        <v>349</v>
      </c>
      <c r="N691" s="9">
        <v>5520</v>
      </c>
      <c r="O691" s="36">
        <v>1</v>
      </c>
      <c r="P691" s="11">
        <v>5520</v>
      </c>
      <c r="Q691" s="11">
        <v>4560</v>
      </c>
      <c r="R691" s="11">
        <v>960</v>
      </c>
      <c r="S691" s="11">
        <v>331</v>
      </c>
      <c r="T691" s="11" t="str">
        <f>_xlfn.XLOOKUP(Table10[[#This Row],[Charity Association]],Table14[Charity Name],Table14[Billing Style],,,)</f>
        <v>Flat Per Ticket</v>
      </c>
      <c r="U691" s="11">
        <v>358.8</v>
      </c>
      <c r="V691" s="15">
        <v>186</v>
      </c>
      <c r="W691" s="15">
        <v>172.8</v>
      </c>
      <c r="X691" s="11"/>
      <c r="Y691" s="69">
        <v>38908277</v>
      </c>
      <c r="Z691">
        <v>10140</v>
      </c>
      <c r="AA691" s="3">
        <f>IF(Table10[[#This Row],[Location Name]]=E690,AA690,AA690+1)</f>
        <v>1414</v>
      </c>
      <c r="AB691" s="33">
        <f>Table10[[#This Row],[Date]]+25</f>
        <v>45451</v>
      </c>
    </row>
    <row r="692" spans="1:28" ht="14.25" x14ac:dyDescent="0.45">
      <c r="A692" s="3">
        <v>684</v>
      </c>
      <c r="B69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92" s="33">
        <v>45427</v>
      </c>
      <c r="E692" s="3" t="s">
        <v>215</v>
      </c>
      <c r="F692" s="3">
        <f>_xlfn.XLOOKUP(Table10[[#This Row],[Location Name]],IBTP_Locations[Location Name],IBTP_Locations[Payee Name],"",,)</f>
        <v>0</v>
      </c>
      <c r="G692" s="3" t="s">
        <v>28</v>
      </c>
      <c r="H692" s="3" t="str">
        <f>_xlfn.XLOOKUP(Table10[[#This Row],[Location Name]],IBTP_Locations[Location Name],IBTP_Locations[Sales Rep],,,)</f>
        <v>Sarcyk, Neil</v>
      </c>
      <c r="I692" s="3" t="str">
        <f>_xlfn.XLOOKUP(Table10[[#This Row],[Location Name]],IBTP_Locations[Location Name],IBTP_Locations[Marketing Rep],,,)</f>
        <v>M Comella Enterprises</v>
      </c>
      <c r="J692" s="11">
        <f>ROUNDDOWN(IF(Table10[[#This Row],[Marketing Rep]]=0,0,_xlfn.XLOOKUP(Table10[[#This Row],[Marketing Rep]],Table12[Name],Table12[Commission %]))*Table10[[#This Row],[Ticket Count]],2)</f>
        <v>82.8</v>
      </c>
      <c r="K692" s="3" t="s">
        <v>2918</v>
      </c>
      <c r="L692" s="3" t="str">
        <f>_xlfn.XLOOKUP(Table10[[#This Row],[Serial '#]],Table5[Serial '#],Table5[Supplier],,,)</f>
        <v>GameCo</v>
      </c>
      <c r="M692" s="3" t="s">
        <v>349</v>
      </c>
      <c r="N692" s="9">
        <v>5520</v>
      </c>
      <c r="O692" s="36">
        <v>1</v>
      </c>
      <c r="P692" s="11">
        <v>5520</v>
      </c>
      <c r="Q692" s="11">
        <v>4560</v>
      </c>
      <c r="R692" s="11">
        <v>960</v>
      </c>
      <c r="S692" s="11">
        <v>331</v>
      </c>
      <c r="T692" s="11" t="str">
        <f>_xlfn.XLOOKUP(Table10[[#This Row],[Charity Association]],Table14[Charity Name],Table14[Billing Style],,,)</f>
        <v>Flat Per Ticket</v>
      </c>
      <c r="U692" s="11">
        <v>358.8</v>
      </c>
      <c r="V692" s="15">
        <v>186</v>
      </c>
      <c r="W692" s="15">
        <v>172.8</v>
      </c>
      <c r="X692" s="11"/>
      <c r="Y692" s="69">
        <v>4853</v>
      </c>
      <c r="Z692">
        <v>3013</v>
      </c>
      <c r="AA692" s="3">
        <f>IF(Table10[[#This Row],[Location Name]]=E691,AA691,AA691+1)</f>
        <v>1415</v>
      </c>
      <c r="AB692" s="33">
        <f>Table10[[#This Row],[Date]]+25</f>
        <v>45452</v>
      </c>
    </row>
    <row r="693" spans="1:28" ht="14.25" x14ac:dyDescent="0.45">
      <c r="A693" s="3">
        <v>685</v>
      </c>
      <c r="B69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93" s="33">
        <v>45427</v>
      </c>
      <c r="E693" s="3" t="s">
        <v>139</v>
      </c>
      <c r="F693" s="3">
        <f>_xlfn.XLOOKUP(Table10[[#This Row],[Location Name]],IBTP_Locations[Location Name],IBTP_Locations[Payee Name],"",,)</f>
        <v>0</v>
      </c>
      <c r="G693" s="3" t="s">
        <v>23</v>
      </c>
      <c r="H693" s="3" t="str">
        <f>_xlfn.XLOOKUP(Table10[[#This Row],[Location Name]],IBTP_Locations[Location Name],IBTP_Locations[Sales Rep],,,)</f>
        <v>Sarcyk, Neil</v>
      </c>
      <c r="I693" s="3" t="str">
        <f>_xlfn.XLOOKUP(Table10[[#This Row],[Location Name]],IBTP_Locations[Location Name],IBTP_Locations[Marketing Rep],,,)</f>
        <v>Greg Brown</v>
      </c>
      <c r="J693" s="11">
        <f>ROUNDDOWN(IF(Table10[[#This Row],[Marketing Rep]]=0,0,_xlfn.XLOOKUP(Table10[[#This Row],[Marketing Rep]],Table12[Name],Table12[Commission %]))*Table10[[#This Row],[Ticket Count]],2)</f>
        <v>80</v>
      </c>
      <c r="K693" s="3" t="s">
        <v>3040</v>
      </c>
      <c r="L693" s="3" t="str">
        <f>_xlfn.XLOOKUP(Table10[[#This Row],[Serial '#]],Table5[Serial '#],Table5[Supplier],,,)</f>
        <v>GameCo</v>
      </c>
      <c r="M693" s="3" t="s">
        <v>625</v>
      </c>
      <c r="N693" s="9">
        <v>4000</v>
      </c>
      <c r="O693" s="36">
        <v>1</v>
      </c>
      <c r="P693" s="11">
        <v>4000</v>
      </c>
      <c r="Q693" s="11">
        <v>3102</v>
      </c>
      <c r="R693" s="11">
        <v>898</v>
      </c>
      <c r="S693" s="11">
        <v>240</v>
      </c>
      <c r="T693" s="11" t="str">
        <f>_xlfn.XLOOKUP(Table10[[#This Row],[Charity Association]],Table14[Charity Name],Table14[Billing Style],,,)</f>
        <v>Percentage</v>
      </c>
      <c r="U693" s="11">
        <v>264</v>
      </c>
      <c r="V693" s="15">
        <v>134</v>
      </c>
      <c r="W693" s="15">
        <v>90</v>
      </c>
      <c r="X693" s="11">
        <v>40</v>
      </c>
      <c r="Y693" s="71">
        <v>5140</v>
      </c>
      <c r="Z693">
        <v>6821</v>
      </c>
      <c r="AA693" s="3">
        <f>IF(Table10[[#This Row],[Location Name]]=E692,AA692,AA692+1)</f>
        <v>1416</v>
      </c>
      <c r="AB693" s="33">
        <f>Table10[[#This Row],[Date]]+25</f>
        <v>45452</v>
      </c>
    </row>
    <row r="694" spans="1:28" ht="14.25" x14ac:dyDescent="0.45">
      <c r="A694" s="3">
        <v>686</v>
      </c>
      <c r="B69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94" s="33">
        <v>45427</v>
      </c>
      <c r="E694" s="3" t="s">
        <v>139</v>
      </c>
      <c r="F694" s="3">
        <f>_xlfn.XLOOKUP(Table10[[#This Row],[Location Name]],IBTP_Locations[Location Name],IBTP_Locations[Payee Name],"",,)</f>
        <v>0</v>
      </c>
      <c r="G694" s="3" t="s">
        <v>23</v>
      </c>
      <c r="H694" s="3" t="str">
        <f>_xlfn.XLOOKUP(Table10[[#This Row],[Location Name]],IBTP_Locations[Location Name],IBTP_Locations[Sales Rep],,,)</f>
        <v>Sarcyk, Neil</v>
      </c>
      <c r="I694" s="3" t="str">
        <f>_xlfn.XLOOKUP(Table10[[#This Row],[Location Name]],IBTP_Locations[Location Name],IBTP_Locations[Marketing Rep],,,)</f>
        <v>Greg Brown</v>
      </c>
      <c r="J694" s="11">
        <f>ROUNDDOWN(IF(Table10[[#This Row],[Marketing Rep]]=0,0,_xlfn.XLOOKUP(Table10[[#This Row],[Marketing Rep]],Table12[Name],Table12[Commission %]))*Table10[[#This Row],[Ticket Count]],2)</f>
        <v>80</v>
      </c>
      <c r="K694" s="3" t="s">
        <v>3041</v>
      </c>
      <c r="L694" s="3" t="str">
        <f>_xlfn.XLOOKUP(Table10[[#This Row],[Serial '#]],Table5[Serial '#],Table5[Supplier],,,)</f>
        <v>GameCo</v>
      </c>
      <c r="M694" s="3" t="s">
        <v>623</v>
      </c>
      <c r="N694" s="9">
        <v>4000</v>
      </c>
      <c r="O694" s="36">
        <v>1</v>
      </c>
      <c r="P694" s="11">
        <v>4000</v>
      </c>
      <c r="Q694" s="11">
        <v>3102</v>
      </c>
      <c r="R694" s="11">
        <v>898</v>
      </c>
      <c r="S694" s="11">
        <v>240</v>
      </c>
      <c r="T694" s="11" t="str">
        <f>_xlfn.XLOOKUP(Table10[[#This Row],[Charity Association]],Table14[Charity Name],Table14[Billing Style],,,)</f>
        <v>Percentage</v>
      </c>
      <c r="U694" s="11">
        <v>264</v>
      </c>
      <c r="V694" s="15">
        <v>134</v>
      </c>
      <c r="W694" s="15">
        <v>90</v>
      </c>
      <c r="X694" s="11">
        <v>40</v>
      </c>
      <c r="Y694" s="71">
        <v>5140</v>
      </c>
      <c r="Z694">
        <v>6822</v>
      </c>
      <c r="AA694" s="3">
        <f>IF(Table10[[#This Row],[Location Name]]=E693,AA693,AA693+1)</f>
        <v>1416</v>
      </c>
      <c r="AB694" s="33">
        <f>Table10[[#This Row],[Date]]+25</f>
        <v>45452</v>
      </c>
    </row>
    <row r="695" spans="1:28" ht="14.25" x14ac:dyDescent="0.45">
      <c r="A695" s="3">
        <v>687</v>
      </c>
      <c r="B69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95" s="33">
        <v>45428</v>
      </c>
      <c r="E695" s="3" t="s">
        <v>111</v>
      </c>
      <c r="F695" s="3">
        <f>_xlfn.XLOOKUP(Table10[[#This Row],[Location Name]],IBTP_Locations[Location Name],IBTP_Locations[Payee Name],"",,)</f>
        <v>0</v>
      </c>
      <c r="G695" s="3" t="s">
        <v>21</v>
      </c>
      <c r="H695" s="3" t="str">
        <f>_xlfn.XLOOKUP(Table10[[#This Row],[Location Name]],IBTP_Locations[Location Name],IBTP_Locations[Sales Rep],,,)</f>
        <v>Sarcyk, Neil</v>
      </c>
      <c r="I695" s="3" t="str">
        <f>_xlfn.XLOOKUP(Table10[[#This Row],[Location Name]],IBTP_Locations[Location Name],IBTP_Locations[Marketing Rep],,,)</f>
        <v>Combros</v>
      </c>
      <c r="J695" s="11">
        <f>ROUNDDOWN(IF(Table10[[#This Row],[Marketing Rep]]=0,0,_xlfn.XLOOKUP(Table10[[#This Row],[Marketing Rep]],Table12[Name],Table12[Commission %]))*Table10[[#This Row],[Ticket Count]],2)</f>
        <v>82.8</v>
      </c>
      <c r="K695" s="3" t="s">
        <v>2919</v>
      </c>
      <c r="L695" s="3" t="str">
        <f>_xlfn.XLOOKUP(Table10[[#This Row],[Serial '#]],Table5[Serial '#],Table5[Supplier],,,)</f>
        <v>GameCo</v>
      </c>
      <c r="M695" s="3" t="s">
        <v>349</v>
      </c>
      <c r="N695" s="9">
        <v>5520</v>
      </c>
      <c r="O695" s="36">
        <v>1</v>
      </c>
      <c r="P695" s="11">
        <v>5520</v>
      </c>
      <c r="Q695" s="11">
        <v>4560</v>
      </c>
      <c r="R695" s="11">
        <v>960</v>
      </c>
      <c r="S695" s="11">
        <v>331</v>
      </c>
      <c r="T695" s="11" t="str">
        <f>_xlfn.XLOOKUP(Table10[[#This Row],[Charity Association]],Table14[Charity Name],Table14[Billing Style],,,)</f>
        <v>Flat Per Ticket</v>
      </c>
      <c r="U695" s="11">
        <v>358.8</v>
      </c>
      <c r="V695" s="15">
        <v>186</v>
      </c>
      <c r="W695" s="15">
        <v>172.8</v>
      </c>
      <c r="X695" s="11"/>
      <c r="Y695" s="69">
        <v>2752</v>
      </c>
      <c r="Z695">
        <v>8460</v>
      </c>
      <c r="AA695" s="3">
        <f>IF(Table10[[#This Row],[Location Name]]=E694,AA694,AA694+1)</f>
        <v>1417</v>
      </c>
      <c r="AB695" s="33">
        <f>Table10[[#This Row],[Date]]+25</f>
        <v>45453</v>
      </c>
    </row>
    <row r="696" spans="1:28" ht="14.25" x14ac:dyDescent="0.45">
      <c r="A696" s="3">
        <v>688</v>
      </c>
      <c r="B69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96" s="33">
        <v>45429</v>
      </c>
      <c r="E696" s="3" t="s">
        <v>181</v>
      </c>
      <c r="F696" s="3">
        <f>_xlfn.XLOOKUP(Table10[[#This Row],[Location Name]],IBTP_Locations[Location Name],IBTP_Locations[Payee Name],"",,)</f>
        <v>0</v>
      </c>
      <c r="G696" s="3" t="s">
        <v>20</v>
      </c>
      <c r="H696" s="3" t="str">
        <f>_xlfn.XLOOKUP(Table10[[#This Row],[Location Name]],IBTP_Locations[Location Name],IBTP_Locations[Sales Rep],,,)</f>
        <v>Sarcyk, Neil</v>
      </c>
      <c r="I696" s="3" t="str">
        <f>_xlfn.XLOOKUP(Table10[[#This Row],[Location Name]],IBTP_Locations[Location Name],IBTP_Locations[Marketing Rep],,,)</f>
        <v>Combros</v>
      </c>
      <c r="J696" s="11">
        <f>ROUNDDOWN(IF(Table10[[#This Row],[Marketing Rep]]=0,0,_xlfn.XLOOKUP(Table10[[#This Row],[Marketing Rep]],Table12[Name],Table12[Commission %]))*Table10[[#This Row],[Ticket Count]],2)</f>
        <v>82.8</v>
      </c>
      <c r="K696" s="3" t="s">
        <v>2920</v>
      </c>
      <c r="L696" s="3" t="str">
        <f>_xlfn.XLOOKUP(Table10[[#This Row],[Serial '#]],Table5[Serial '#],Table5[Supplier],,,)</f>
        <v>GameCo</v>
      </c>
      <c r="M696" s="3" t="s">
        <v>349</v>
      </c>
      <c r="N696" s="9">
        <v>5520</v>
      </c>
      <c r="O696" s="36">
        <v>1</v>
      </c>
      <c r="P696" s="11">
        <v>5520</v>
      </c>
      <c r="Q696" s="11">
        <v>4560</v>
      </c>
      <c r="R696" s="11">
        <v>960</v>
      </c>
      <c r="S696" s="11">
        <v>331</v>
      </c>
      <c r="T696" s="11" t="str">
        <f>_xlfn.XLOOKUP(Table10[[#This Row],[Charity Association]],Table14[Charity Name],Table14[Billing Style],,,)</f>
        <v>Flat Per Ticket</v>
      </c>
      <c r="U696" s="11">
        <v>358.8</v>
      </c>
      <c r="V696" s="15">
        <v>186</v>
      </c>
      <c r="W696" s="15">
        <v>172.8</v>
      </c>
      <c r="X696" s="11"/>
      <c r="Y696" s="69">
        <v>1223</v>
      </c>
      <c r="Z696">
        <v>1175</v>
      </c>
      <c r="AA696" s="3">
        <f>IF(Table10[[#This Row],[Location Name]]=E695,AA695,AA695+1)</f>
        <v>1418</v>
      </c>
      <c r="AB696" s="33">
        <f>Table10[[#This Row],[Date]]+25</f>
        <v>45454</v>
      </c>
    </row>
    <row r="697" spans="1:28" ht="14.25" x14ac:dyDescent="0.45">
      <c r="A697" s="3">
        <v>689</v>
      </c>
      <c r="B69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97" s="33">
        <v>45429</v>
      </c>
      <c r="E697" s="3" t="s">
        <v>175</v>
      </c>
      <c r="F697" s="3">
        <f>_xlfn.XLOOKUP(Table10[[#This Row],[Location Name]],IBTP_Locations[Location Name],IBTP_Locations[Payee Name],"",,)</f>
        <v>0</v>
      </c>
      <c r="G697" s="3" t="s">
        <v>23</v>
      </c>
      <c r="H697" s="3" t="str">
        <f>_xlfn.XLOOKUP(Table10[[#This Row],[Location Name]],IBTP_Locations[Location Name],IBTP_Locations[Sales Rep],,,)</f>
        <v>Sarcyk, Neil</v>
      </c>
      <c r="I697" s="3" t="str">
        <f>_xlfn.XLOOKUP(Table10[[#This Row],[Location Name]],IBTP_Locations[Location Name],IBTP_Locations[Marketing Rep],,,)</f>
        <v>M Comella Enterprises</v>
      </c>
      <c r="J697" s="11">
        <f>ROUNDDOWN(IF(Table10[[#This Row],[Marketing Rep]]=0,0,_xlfn.XLOOKUP(Table10[[#This Row],[Marketing Rep]],Table12[Name],Table12[Commission %]))*Table10[[#This Row],[Ticket Count]],2)</f>
        <v>82.8</v>
      </c>
      <c r="K697" s="3" t="s">
        <v>2922</v>
      </c>
      <c r="L697" s="3" t="str">
        <f>_xlfn.XLOOKUP(Table10[[#This Row],[Serial '#]],Table5[Serial '#],Table5[Supplier],,,)</f>
        <v>GameCo</v>
      </c>
      <c r="M697" s="3" t="s">
        <v>349</v>
      </c>
      <c r="N697" s="9">
        <v>5520</v>
      </c>
      <c r="O697" s="36">
        <v>1</v>
      </c>
      <c r="P697" s="11">
        <v>5520</v>
      </c>
      <c r="Q697" s="11">
        <v>4560</v>
      </c>
      <c r="R697" s="11">
        <v>960</v>
      </c>
      <c r="S697" s="11">
        <v>331</v>
      </c>
      <c r="T697" s="11" t="str">
        <f>_xlfn.XLOOKUP(Table10[[#This Row],[Charity Association]],Table14[Charity Name],Table14[Billing Style],,,)</f>
        <v>Percentage</v>
      </c>
      <c r="U697" s="11">
        <v>337.2</v>
      </c>
      <c r="V697" s="15">
        <v>186</v>
      </c>
      <c r="W697" s="15">
        <v>96</v>
      </c>
      <c r="X697" s="11">
        <v>55.2</v>
      </c>
      <c r="Y697" s="69">
        <v>38916871</v>
      </c>
      <c r="Z697">
        <v>6823</v>
      </c>
      <c r="AA697" s="3">
        <f>IF(Table10[[#This Row],[Location Name]]=E696,AA696,AA696+1)</f>
        <v>1419</v>
      </c>
      <c r="AB697" s="33">
        <f>Table10[[#This Row],[Date]]+25</f>
        <v>45454</v>
      </c>
    </row>
    <row r="698" spans="1:28" ht="14.25" x14ac:dyDescent="0.45">
      <c r="A698" s="3">
        <v>690</v>
      </c>
      <c r="B69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98" s="33">
        <v>45429</v>
      </c>
      <c r="E698" s="3" t="s">
        <v>300</v>
      </c>
      <c r="F698" s="3">
        <f>_xlfn.XLOOKUP(Table10[[#This Row],[Location Name]],IBTP_Locations[Location Name],IBTP_Locations[Payee Name],"",,)</f>
        <v>0</v>
      </c>
      <c r="G698" s="3" t="s">
        <v>23</v>
      </c>
      <c r="H698" s="3" t="str">
        <f>_xlfn.XLOOKUP(Table10[[#This Row],[Location Name]],IBTP_Locations[Location Name],IBTP_Locations[Sales Rep],,,)</f>
        <v>Sarcyk, Neil</v>
      </c>
      <c r="I698" s="3" t="str">
        <f>_xlfn.XLOOKUP(Table10[[#This Row],[Location Name]],IBTP_Locations[Location Name],IBTP_Locations[Marketing Rep],,,)</f>
        <v>M Comella Enterprises</v>
      </c>
      <c r="J698" s="11">
        <f>ROUNDDOWN(IF(Table10[[#This Row],[Marketing Rep]]=0,0,_xlfn.XLOOKUP(Table10[[#This Row],[Marketing Rep]],Table12[Name],Table12[Commission %]))*Table10[[#This Row],[Ticket Count]],2)</f>
        <v>86.4</v>
      </c>
      <c r="K698" s="3">
        <v>100107</v>
      </c>
      <c r="L698" s="3" t="str">
        <f>_xlfn.XLOOKUP(Table10[[#This Row],[Serial '#]],Table5[Serial '#],Table5[Supplier],,,)</f>
        <v>Bingo Boss</v>
      </c>
      <c r="M698" s="3" t="s">
        <v>378</v>
      </c>
      <c r="N698" s="9">
        <v>5760</v>
      </c>
      <c r="O698" s="36">
        <v>2</v>
      </c>
      <c r="P698" s="11">
        <v>11520</v>
      </c>
      <c r="Q698" s="11">
        <v>10150</v>
      </c>
      <c r="R698" s="11">
        <v>1370</v>
      </c>
      <c r="S698" s="11">
        <v>345</v>
      </c>
      <c r="T698" s="11" t="str">
        <f>_xlfn.XLOOKUP(Table10[[#This Row],[Charity Association]],Table14[Charity Name],Table14[Billing Style],,,)</f>
        <v>Percentage</v>
      </c>
      <c r="U698" s="11">
        <v>447.73</v>
      </c>
      <c r="V698" s="15">
        <v>253.13</v>
      </c>
      <c r="W698" s="15">
        <v>137</v>
      </c>
      <c r="X698" s="11">
        <v>57.6</v>
      </c>
      <c r="Y698" s="69">
        <v>38916870</v>
      </c>
      <c r="Z698">
        <v>6824</v>
      </c>
      <c r="AA698" s="3">
        <f>IF(Table10[[#This Row],[Location Name]]=E697,AA697,AA697+1)</f>
        <v>1420</v>
      </c>
      <c r="AB698" s="33">
        <f>Table10[[#This Row],[Date]]+25</f>
        <v>45454</v>
      </c>
    </row>
    <row r="699" spans="1:28" ht="14.25" x14ac:dyDescent="0.45">
      <c r="A699" s="3">
        <v>691</v>
      </c>
      <c r="B69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99" s="33">
        <v>45429</v>
      </c>
      <c r="E699" s="3" t="s">
        <v>205</v>
      </c>
      <c r="F699" s="3">
        <f>_xlfn.XLOOKUP(Table10[[#This Row],[Location Name]],IBTP_Locations[Location Name],IBTP_Locations[Payee Name],"",,)</f>
        <v>0</v>
      </c>
      <c r="G699" s="3" t="s">
        <v>27</v>
      </c>
      <c r="H699" s="3" t="str">
        <f>_xlfn.XLOOKUP(Table10[[#This Row],[Location Name]],IBTP_Locations[Location Name],IBTP_Locations[Sales Rep],,,)</f>
        <v>Sarcyk, Neil</v>
      </c>
      <c r="I699" s="3">
        <f>_xlfn.XLOOKUP(Table10[[#This Row],[Location Name]],IBTP_Locations[Location Name],IBTP_Locations[Marketing Rep],,,)</f>
        <v>0</v>
      </c>
      <c r="J699" s="11">
        <f>ROUNDDOWN(IF(Table10[[#This Row],[Marketing Rep]]=0,0,_xlfn.XLOOKUP(Table10[[#This Row],[Marketing Rep]],Table12[Name],Table12[Commission %]))*Table10[[#This Row],[Ticket Count]],2)</f>
        <v>0</v>
      </c>
      <c r="K699" s="3" t="s">
        <v>2921</v>
      </c>
      <c r="L699" s="3" t="str">
        <f>_xlfn.XLOOKUP(Table10[[#This Row],[Serial '#]],Table5[Serial '#],Table5[Supplier],,,)</f>
        <v>GameCo</v>
      </c>
      <c r="M699" s="3" t="s">
        <v>349</v>
      </c>
      <c r="N699" s="9">
        <v>5520</v>
      </c>
      <c r="O699" s="36">
        <v>1</v>
      </c>
      <c r="P699" s="11">
        <v>5520</v>
      </c>
      <c r="Q699" s="11">
        <v>4560</v>
      </c>
      <c r="R699" s="11">
        <v>960</v>
      </c>
      <c r="S699" s="11">
        <v>331</v>
      </c>
      <c r="T699" s="11" t="str">
        <f>_xlfn.XLOOKUP(Table10[[#This Row],[Charity Association]],Table14[Charity Name],Table14[Billing Style],,,)</f>
        <v>Flat Per Ticket</v>
      </c>
      <c r="U699" s="11">
        <v>358.8</v>
      </c>
      <c r="V699" s="15">
        <v>186</v>
      </c>
      <c r="W699" s="15">
        <v>172.8</v>
      </c>
      <c r="X699" s="11"/>
      <c r="Y699" s="69">
        <v>0</v>
      </c>
      <c r="Z699">
        <v>10147</v>
      </c>
      <c r="AA699" s="3">
        <f>IF(Table10[[#This Row],[Location Name]]=E698,AA698,AA698+1)</f>
        <v>1421</v>
      </c>
      <c r="AB699" s="33">
        <f>Table10[[#This Row],[Date]]+25</f>
        <v>45454</v>
      </c>
    </row>
    <row r="700" spans="1:28" ht="14.25" x14ac:dyDescent="0.45">
      <c r="A700" s="3">
        <v>692</v>
      </c>
      <c r="B70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00" s="33">
        <v>45432</v>
      </c>
      <c r="E700" s="3" t="s">
        <v>70</v>
      </c>
      <c r="F700" s="3">
        <f>_xlfn.XLOOKUP(Table10[[#This Row],[Location Name]],IBTP_Locations[Location Name],IBTP_Locations[Payee Name],"",,)</f>
        <v>0</v>
      </c>
      <c r="G700" s="3" t="s">
        <v>20</v>
      </c>
      <c r="H700" s="3" t="str">
        <f>_xlfn.XLOOKUP(Table10[[#This Row],[Location Name]],IBTP_Locations[Location Name],IBTP_Locations[Sales Rep],,,)</f>
        <v>Sarcyk, Neil</v>
      </c>
      <c r="I700" s="3" t="str">
        <f>_xlfn.XLOOKUP(Table10[[#This Row],[Location Name]],IBTP_Locations[Location Name],IBTP_Locations[Marketing Rep],,,)</f>
        <v>M Comella Enterprises</v>
      </c>
      <c r="J700" s="11">
        <f>ROUNDDOWN(IF(Table10[[#This Row],[Marketing Rep]]=0,0,_xlfn.XLOOKUP(Table10[[#This Row],[Marketing Rep]],Table12[Name],Table12[Commission %]))*Table10[[#This Row],[Ticket Count]],2)</f>
        <v>94.8</v>
      </c>
      <c r="K700" s="3" t="s">
        <v>2786</v>
      </c>
      <c r="L700" s="3" t="str">
        <f>_xlfn.XLOOKUP(Table10[[#This Row],[Serial '#]],Table5[Serial '#],Table5[Supplier],,,)</f>
        <v>GameCo</v>
      </c>
      <c r="M700" s="3" t="s">
        <v>551</v>
      </c>
      <c r="N700" s="9">
        <v>6320</v>
      </c>
      <c r="O700" s="36">
        <v>1</v>
      </c>
      <c r="P700" s="11">
        <v>6320</v>
      </c>
      <c r="Q700" s="11">
        <v>4745</v>
      </c>
      <c r="R700" s="11">
        <v>1575</v>
      </c>
      <c r="S700" s="11">
        <v>379</v>
      </c>
      <c r="T700" s="11" t="str">
        <f>_xlfn.XLOOKUP(Table10[[#This Row],[Charity Association]],Table14[Charity Name],Table14[Billing Style],,,)</f>
        <v>Flat Per Ticket</v>
      </c>
      <c r="U700" s="11">
        <v>410.8</v>
      </c>
      <c r="V700" s="15">
        <v>212</v>
      </c>
      <c r="W700" s="15">
        <v>198.8</v>
      </c>
      <c r="X700" s="11"/>
      <c r="Y700" s="69">
        <v>9920</v>
      </c>
      <c r="Z700">
        <v>1176</v>
      </c>
      <c r="AA700" s="3">
        <f>IF(Table10[[#This Row],[Location Name]]=E699,AA699,AA699+1)</f>
        <v>1422</v>
      </c>
      <c r="AB700" s="33">
        <f>Table10[[#This Row],[Date]]+25</f>
        <v>45457</v>
      </c>
    </row>
    <row r="701" spans="1:28" ht="14.25" x14ac:dyDescent="0.45">
      <c r="A701" s="3">
        <v>693</v>
      </c>
      <c r="B70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01" s="33">
        <v>45432</v>
      </c>
      <c r="E701" s="3" t="s">
        <v>70</v>
      </c>
      <c r="F701" s="3">
        <f>_xlfn.XLOOKUP(Table10[[#This Row],[Location Name]],IBTP_Locations[Location Name],IBTP_Locations[Payee Name],"",,)</f>
        <v>0</v>
      </c>
      <c r="G701" s="3" t="s">
        <v>20</v>
      </c>
      <c r="H701" s="3" t="str">
        <f>_xlfn.XLOOKUP(Table10[[#This Row],[Location Name]],IBTP_Locations[Location Name],IBTP_Locations[Sales Rep],,,)</f>
        <v>Sarcyk, Neil</v>
      </c>
      <c r="I701" s="3" t="str">
        <f>_xlfn.XLOOKUP(Table10[[#This Row],[Location Name]],IBTP_Locations[Location Name],IBTP_Locations[Marketing Rep],,,)</f>
        <v>M Comella Enterprises</v>
      </c>
      <c r="J701" s="11">
        <f>ROUNDDOWN(IF(Table10[[#This Row],[Marketing Rep]]=0,0,_xlfn.XLOOKUP(Table10[[#This Row],[Marketing Rep]],Table12[Name],Table12[Commission %]))*Table10[[#This Row],[Ticket Count]],2)</f>
        <v>94.8</v>
      </c>
      <c r="K701" s="3" t="s">
        <v>2784</v>
      </c>
      <c r="L701" s="3" t="str">
        <f>_xlfn.XLOOKUP(Table10[[#This Row],[Serial '#]],Table5[Serial '#],Table5[Supplier],,,)</f>
        <v>GameCo</v>
      </c>
      <c r="M701" s="3" t="s">
        <v>617</v>
      </c>
      <c r="N701" s="9">
        <v>6320</v>
      </c>
      <c r="O701" s="36">
        <v>1</v>
      </c>
      <c r="P701" s="11">
        <v>6320</v>
      </c>
      <c r="Q701" s="11">
        <v>4745</v>
      </c>
      <c r="R701" s="11">
        <v>1575</v>
      </c>
      <c r="S701" s="11">
        <v>379</v>
      </c>
      <c r="T701" s="11" t="str">
        <f>_xlfn.XLOOKUP(Table10[[#This Row],[Charity Association]],Table14[Charity Name],Table14[Billing Style],,,)</f>
        <v>Flat Per Ticket</v>
      </c>
      <c r="U701" s="11">
        <v>410.8</v>
      </c>
      <c r="V701" s="15">
        <v>212</v>
      </c>
      <c r="W701" s="15">
        <v>198.8</v>
      </c>
      <c r="X701" s="11"/>
      <c r="Y701" s="69">
        <v>9920</v>
      </c>
      <c r="Z701">
        <v>1177</v>
      </c>
      <c r="AA701" s="3">
        <f>IF(Table10[[#This Row],[Location Name]]=E700,AA700,AA700+1)</f>
        <v>1422</v>
      </c>
      <c r="AB701" s="33">
        <f>Table10[[#This Row],[Date]]+25</f>
        <v>45457</v>
      </c>
    </row>
    <row r="702" spans="1:28" ht="14.25" x14ac:dyDescent="0.45">
      <c r="A702" s="3">
        <v>694</v>
      </c>
      <c r="B70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02" s="33">
        <v>45432</v>
      </c>
      <c r="E702" s="3" t="s">
        <v>79</v>
      </c>
      <c r="F702" s="3">
        <f>_xlfn.XLOOKUP(Table10[[#This Row],[Location Name]],IBTP_Locations[Location Name],IBTP_Locations[Payee Name],"",,)</f>
        <v>0</v>
      </c>
      <c r="G702" s="3" t="s">
        <v>20</v>
      </c>
      <c r="H702" s="3" t="str">
        <f>_xlfn.XLOOKUP(Table10[[#This Row],[Location Name]],IBTP_Locations[Location Name],IBTP_Locations[Sales Rep],,,)</f>
        <v>Sarcyk, Neil</v>
      </c>
      <c r="I702" s="3" t="str">
        <f>_xlfn.XLOOKUP(Table10[[#This Row],[Location Name]],IBTP_Locations[Location Name],IBTP_Locations[Marketing Rep],,,)</f>
        <v>M Comella Enterprises</v>
      </c>
      <c r="J702" s="11">
        <f>ROUNDDOWN(IF(Table10[[#This Row],[Marketing Rep]]=0,0,_xlfn.XLOOKUP(Table10[[#This Row],[Marketing Rep]],Table12[Name],Table12[Commission %]))*Table10[[#This Row],[Ticket Count]],2)</f>
        <v>94.8</v>
      </c>
      <c r="K702" s="3" t="s">
        <v>2785</v>
      </c>
      <c r="L702" s="3" t="str">
        <f>_xlfn.XLOOKUP(Table10[[#This Row],[Serial '#]],Table5[Serial '#],Table5[Supplier],,,)</f>
        <v>GameCo</v>
      </c>
      <c r="M702" s="3" t="s">
        <v>618</v>
      </c>
      <c r="N702" s="9">
        <v>6320</v>
      </c>
      <c r="O702" s="36">
        <v>1</v>
      </c>
      <c r="P702" s="11">
        <v>6320</v>
      </c>
      <c r="Q702" s="11">
        <v>4745</v>
      </c>
      <c r="R702" s="11">
        <v>1575</v>
      </c>
      <c r="S702" s="11">
        <v>379</v>
      </c>
      <c r="T702" s="11" t="str">
        <f>_xlfn.XLOOKUP(Table10[[#This Row],[Charity Association]],Table14[Charity Name],Table14[Billing Style],,,)</f>
        <v>Flat Per Ticket</v>
      </c>
      <c r="U702" s="11">
        <v>410.8</v>
      </c>
      <c r="V702" s="15">
        <v>212</v>
      </c>
      <c r="W702" s="15">
        <v>198.8</v>
      </c>
      <c r="X702" s="11"/>
      <c r="Y702" s="69">
        <v>8633</v>
      </c>
      <c r="Z702">
        <v>1178</v>
      </c>
      <c r="AA702" s="3">
        <f>IF(Table10[[#This Row],[Location Name]]=E701,AA701,AA701+1)</f>
        <v>1423</v>
      </c>
      <c r="AB702" s="33">
        <f>Table10[[#This Row],[Date]]+25</f>
        <v>45457</v>
      </c>
    </row>
    <row r="703" spans="1:28" ht="14.25" x14ac:dyDescent="0.45">
      <c r="A703" s="3">
        <v>695</v>
      </c>
      <c r="B70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03" s="33">
        <v>45432</v>
      </c>
      <c r="E703" s="3" t="s">
        <v>125</v>
      </c>
      <c r="F703" s="3">
        <f>_xlfn.XLOOKUP(Table10[[#This Row],[Location Name]],IBTP_Locations[Location Name],IBTP_Locations[Payee Name],"",,)</f>
        <v>0</v>
      </c>
      <c r="G703" s="3" t="s">
        <v>23</v>
      </c>
      <c r="H703" s="3" t="str">
        <f>_xlfn.XLOOKUP(Table10[[#This Row],[Location Name]],IBTP_Locations[Location Name],IBTP_Locations[Sales Rep],,,)</f>
        <v>Sarcyk, Neil</v>
      </c>
      <c r="I703" s="3" t="str">
        <f>_xlfn.XLOOKUP(Table10[[#This Row],[Location Name]],IBTP_Locations[Location Name],IBTP_Locations[Marketing Rep],,,)</f>
        <v>M Comella Enterprises</v>
      </c>
      <c r="J703" s="11">
        <f>ROUNDDOWN(IF(Table10[[#This Row],[Marketing Rep]]=0,0,_xlfn.XLOOKUP(Table10[[#This Row],[Marketing Rep]],Table12[Name],Table12[Commission %]))*Table10[[#This Row],[Ticket Count]],2)</f>
        <v>82.8</v>
      </c>
      <c r="K703" s="3" t="s">
        <v>2924</v>
      </c>
      <c r="L703" s="3" t="str">
        <f>_xlfn.XLOOKUP(Table10[[#This Row],[Serial '#]],Table5[Serial '#],Table5[Supplier],,,)</f>
        <v>GameCo</v>
      </c>
      <c r="M703" s="3" t="s">
        <v>349</v>
      </c>
      <c r="N703" s="9">
        <v>5520</v>
      </c>
      <c r="O703" s="36">
        <v>1</v>
      </c>
      <c r="P703" s="11">
        <v>5520</v>
      </c>
      <c r="Q703" s="11">
        <v>4560</v>
      </c>
      <c r="R703" s="11">
        <v>960</v>
      </c>
      <c r="S703" s="11">
        <v>331</v>
      </c>
      <c r="T703" s="11" t="str">
        <f>_xlfn.XLOOKUP(Table10[[#This Row],[Charity Association]],Table14[Charity Name],Table14[Billing Style],,,)</f>
        <v>Percentage</v>
      </c>
      <c r="U703" s="11">
        <v>337.2</v>
      </c>
      <c r="V703" s="15">
        <v>186</v>
      </c>
      <c r="W703" s="15">
        <v>96</v>
      </c>
      <c r="X703" s="11">
        <v>55.2</v>
      </c>
      <c r="Y703" s="69">
        <v>6126</v>
      </c>
      <c r="Z703">
        <v>6825</v>
      </c>
      <c r="AA703" s="3">
        <f>IF(Table10[[#This Row],[Location Name]]=E702,AA702,AA702+1)</f>
        <v>1424</v>
      </c>
      <c r="AB703" s="33">
        <f>Table10[[#This Row],[Date]]+25</f>
        <v>45457</v>
      </c>
    </row>
    <row r="704" spans="1:28" ht="14.25" x14ac:dyDescent="0.45">
      <c r="A704" s="3">
        <v>696</v>
      </c>
      <c r="B70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04" s="33">
        <v>45432</v>
      </c>
      <c r="E704" s="3" t="s">
        <v>125</v>
      </c>
      <c r="F704" s="3">
        <f>_xlfn.XLOOKUP(Table10[[#This Row],[Location Name]],IBTP_Locations[Location Name],IBTP_Locations[Payee Name],"",,)</f>
        <v>0</v>
      </c>
      <c r="G704" s="3" t="s">
        <v>23</v>
      </c>
      <c r="H704" s="3" t="str">
        <f>_xlfn.XLOOKUP(Table10[[#This Row],[Location Name]],IBTP_Locations[Location Name],IBTP_Locations[Sales Rep],,,)</f>
        <v>Sarcyk, Neil</v>
      </c>
      <c r="I704" s="3" t="str">
        <f>_xlfn.XLOOKUP(Table10[[#This Row],[Location Name]],IBTP_Locations[Location Name],IBTP_Locations[Marketing Rep],,,)</f>
        <v>M Comella Enterprises</v>
      </c>
      <c r="J704" s="11">
        <f>ROUNDDOWN(IF(Table10[[#This Row],[Marketing Rep]]=0,0,_xlfn.XLOOKUP(Table10[[#This Row],[Marketing Rep]],Table12[Name],Table12[Commission %]))*Table10[[#This Row],[Ticket Count]],2)</f>
        <v>45</v>
      </c>
      <c r="K704" s="3" t="s">
        <v>2614</v>
      </c>
      <c r="L704" s="3" t="str">
        <f>_xlfn.XLOOKUP(Table10[[#This Row],[Serial '#]],Table5[Serial '#],Table5[Supplier],,,)</f>
        <v>GameCo</v>
      </c>
      <c r="M704" s="3" t="s">
        <v>352</v>
      </c>
      <c r="N704" s="9">
        <v>3000</v>
      </c>
      <c r="O704" s="36">
        <v>1</v>
      </c>
      <c r="P704" s="11">
        <v>3000</v>
      </c>
      <c r="Q704" s="11">
        <v>2250</v>
      </c>
      <c r="R704" s="11">
        <v>750</v>
      </c>
      <c r="S704" s="11">
        <v>180</v>
      </c>
      <c r="T704" s="11" t="str">
        <f>_xlfn.XLOOKUP(Table10[[#This Row],[Charity Association]],Table14[Charity Name],Table14[Billing Style],,,)</f>
        <v>Percentage</v>
      </c>
      <c r="U704" s="11">
        <v>207</v>
      </c>
      <c r="V704" s="15">
        <v>102</v>
      </c>
      <c r="W704" s="15">
        <v>75</v>
      </c>
      <c r="X704" s="11">
        <v>30</v>
      </c>
      <c r="Y704" s="69">
        <v>6126</v>
      </c>
      <c r="Z704">
        <v>6826</v>
      </c>
      <c r="AA704" s="3">
        <f>IF(Table10[[#This Row],[Location Name]]=E703,AA703,AA703+1)</f>
        <v>1424</v>
      </c>
      <c r="AB704" s="33">
        <f>Table10[[#This Row],[Date]]+25</f>
        <v>45457</v>
      </c>
    </row>
    <row r="705" spans="1:28" ht="14.25" x14ac:dyDescent="0.45">
      <c r="A705" s="3">
        <v>697</v>
      </c>
      <c r="B70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05" s="33">
        <v>45432</v>
      </c>
      <c r="E705" s="3" t="s">
        <v>93</v>
      </c>
      <c r="F705" s="3">
        <f>_xlfn.XLOOKUP(Table10[[#This Row],[Location Name]],IBTP_Locations[Location Name],IBTP_Locations[Payee Name],"",,)</f>
        <v>0</v>
      </c>
      <c r="G705" s="3" t="s">
        <v>23</v>
      </c>
      <c r="H705" s="3" t="str">
        <f>_xlfn.XLOOKUP(Table10[[#This Row],[Location Name]],IBTP_Locations[Location Name],IBTP_Locations[Sales Rep],,,)</f>
        <v>Sarcyk, Neil</v>
      </c>
      <c r="I705" s="3">
        <f>_xlfn.XLOOKUP(Table10[[#This Row],[Location Name]],IBTP_Locations[Location Name],IBTP_Locations[Marketing Rep],,,)</f>
        <v>0</v>
      </c>
      <c r="J705" s="11">
        <f>ROUNDDOWN(IF(Table10[[#This Row],[Marketing Rep]]=0,0,_xlfn.XLOOKUP(Table10[[#This Row],[Marketing Rep]],Table12[Name],Table12[Commission %]))*Table10[[#This Row],[Ticket Count]],2)</f>
        <v>0</v>
      </c>
      <c r="K705" s="3" t="s">
        <v>2615</v>
      </c>
      <c r="L705" s="3" t="str">
        <f>_xlfn.XLOOKUP(Table10[[#This Row],[Serial '#]],Table5[Serial '#],Table5[Supplier],,,)</f>
        <v>GameCo</v>
      </c>
      <c r="M705" s="3" t="s">
        <v>352</v>
      </c>
      <c r="N705" s="9">
        <v>3000</v>
      </c>
      <c r="O705" s="36">
        <v>1</v>
      </c>
      <c r="P705" s="11">
        <v>3000</v>
      </c>
      <c r="Q705" s="11">
        <v>2250</v>
      </c>
      <c r="R705" s="11">
        <v>750</v>
      </c>
      <c r="S705" s="11">
        <v>180</v>
      </c>
      <c r="T705" s="11" t="str">
        <f>_xlfn.XLOOKUP(Table10[[#This Row],[Charity Association]],Table14[Charity Name],Table14[Billing Style],,,)</f>
        <v>Percentage</v>
      </c>
      <c r="U705" s="11">
        <v>207</v>
      </c>
      <c r="V705" s="15">
        <v>102</v>
      </c>
      <c r="W705" s="15">
        <v>75</v>
      </c>
      <c r="X705" s="11">
        <v>30</v>
      </c>
      <c r="Y705" s="69">
        <v>38916868</v>
      </c>
      <c r="Z705">
        <v>6827</v>
      </c>
      <c r="AA705" s="3">
        <f>IF(Table10[[#This Row],[Location Name]]=E704,AA704,AA704+1)</f>
        <v>1425</v>
      </c>
      <c r="AB705" s="33">
        <f>Table10[[#This Row],[Date]]+25</f>
        <v>45457</v>
      </c>
    </row>
    <row r="706" spans="1:28" ht="14.25" x14ac:dyDescent="0.45">
      <c r="A706" s="3">
        <v>698</v>
      </c>
      <c r="B70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06" s="33">
        <v>45432</v>
      </c>
      <c r="E706" s="3" t="s">
        <v>199</v>
      </c>
      <c r="F706" s="3">
        <f>_xlfn.XLOOKUP(Table10[[#This Row],[Location Name]],IBTP_Locations[Location Name],IBTP_Locations[Payee Name],"",,)</f>
        <v>0</v>
      </c>
      <c r="G706" s="3" t="s">
        <v>23</v>
      </c>
      <c r="H706" s="3" t="str">
        <f>_xlfn.XLOOKUP(Table10[[#This Row],[Location Name]],IBTP_Locations[Location Name],IBTP_Locations[Sales Rep],,,)</f>
        <v>Sarcyk, Neil</v>
      </c>
      <c r="I706" s="3">
        <f>_xlfn.XLOOKUP(Table10[[#This Row],[Location Name]],IBTP_Locations[Location Name],IBTP_Locations[Marketing Rep],,,)</f>
        <v>0</v>
      </c>
      <c r="J706" s="11">
        <f>ROUNDDOWN(IF(Table10[[#This Row],[Marketing Rep]]=0,0,_xlfn.XLOOKUP(Table10[[#This Row],[Marketing Rep]],Table12[Name],Table12[Commission %]))*Table10[[#This Row],[Ticket Count]],2)</f>
        <v>0</v>
      </c>
      <c r="K706" s="3" t="s">
        <v>2927</v>
      </c>
      <c r="L706" s="3" t="str">
        <f>_xlfn.XLOOKUP(Table10[[#This Row],[Serial '#]],Table5[Serial '#],Table5[Supplier],,,)</f>
        <v>GameCo</v>
      </c>
      <c r="M706" s="3" t="s">
        <v>349</v>
      </c>
      <c r="N706" s="9">
        <v>5520</v>
      </c>
      <c r="O706" s="36">
        <v>1</v>
      </c>
      <c r="P706" s="11">
        <v>5520</v>
      </c>
      <c r="Q706" s="11">
        <v>4560</v>
      </c>
      <c r="R706" s="11">
        <v>960</v>
      </c>
      <c r="S706" s="11">
        <v>331</v>
      </c>
      <c r="T706" s="11" t="str">
        <f>_xlfn.XLOOKUP(Table10[[#This Row],[Charity Association]],Table14[Charity Name],Table14[Billing Style],,,)</f>
        <v>Percentage</v>
      </c>
      <c r="U706" s="11">
        <v>337.2</v>
      </c>
      <c r="V706" s="15">
        <v>186</v>
      </c>
      <c r="W706" s="15">
        <v>96</v>
      </c>
      <c r="X706" s="11">
        <v>55.2</v>
      </c>
      <c r="Y706" s="69">
        <v>1092</v>
      </c>
      <c r="Z706">
        <v>6838</v>
      </c>
      <c r="AA706" s="3">
        <f>IF(Table10[[#This Row],[Location Name]]=E705,AA705,AA705+1)</f>
        <v>1426</v>
      </c>
      <c r="AB706" s="33">
        <f>Table10[[#This Row],[Date]]+25</f>
        <v>45457</v>
      </c>
    </row>
    <row r="707" spans="1:28" ht="14.25" x14ac:dyDescent="0.45">
      <c r="A707" s="3">
        <v>699</v>
      </c>
      <c r="B70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07" s="33">
        <v>45432</v>
      </c>
      <c r="E707" s="3" t="s">
        <v>217</v>
      </c>
      <c r="F707" s="3">
        <f>_xlfn.XLOOKUP(Table10[[#This Row],[Location Name]],IBTP_Locations[Location Name],IBTP_Locations[Payee Name],"",,)</f>
        <v>0</v>
      </c>
      <c r="G707" s="3" t="s">
        <v>23</v>
      </c>
      <c r="H707" s="3" t="str">
        <f>_xlfn.XLOOKUP(Table10[[#This Row],[Location Name]],IBTP_Locations[Location Name],IBTP_Locations[Sales Rep],,,)</f>
        <v>Sarcyk, Neil</v>
      </c>
      <c r="I707" s="3">
        <f>_xlfn.XLOOKUP(Table10[[#This Row],[Location Name]],IBTP_Locations[Location Name],IBTP_Locations[Marketing Rep],,,)</f>
        <v>0</v>
      </c>
      <c r="J707" s="11">
        <f>ROUNDDOWN(IF(Table10[[#This Row],[Marketing Rep]]=0,0,_xlfn.XLOOKUP(Table10[[#This Row],[Marketing Rep]],Table12[Name],Table12[Commission %]))*Table10[[#This Row],[Ticket Count]],2)</f>
        <v>0</v>
      </c>
      <c r="K707" s="3" t="s">
        <v>2758</v>
      </c>
      <c r="L707" s="3" t="str">
        <f>_xlfn.XLOOKUP(Table10[[#This Row],[Serial '#]],Table5[Serial '#],Table5[Supplier],,,)</f>
        <v>GameCo</v>
      </c>
      <c r="M707" s="3" t="s">
        <v>613</v>
      </c>
      <c r="N707" s="9">
        <v>4560</v>
      </c>
      <c r="O707" s="36">
        <v>1</v>
      </c>
      <c r="P707" s="11">
        <v>4560</v>
      </c>
      <c r="Q707" s="11">
        <v>3460</v>
      </c>
      <c r="R707" s="11">
        <v>1100</v>
      </c>
      <c r="S707" s="11">
        <v>273</v>
      </c>
      <c r="T707" s="11" t="str">
        <f>_xlfn.XLOOKUP(Table10[[#This Row],[Charity Association]],Table14[Charity Name],Table14[Billing Style],,,)</f>
        <v>Percentage</v>
      </c>
      <c r="U707" s="11">
        <v>301.60000000000002</v>
      </c>
      <c r="V707" s="15">
        <v>146</v>
      </c>
      <c r="W707" s="15">
        <v>110</v>
      </c>
      <c r="X707" s="11">
        <v>45.6</v>
      </c>
      <c r="Y707" s="69">
        <v>1068</v>
      </c>
      <c r="Z707">
        <v>6848</v>
      </c>
      <c r="AA707" s="3">
        <f>IF(Table10[[#This Row],[Location Name]]=E706,AA706,AA706+1)</f>
        <v>1427</v>
      </c>
      <c r="AB707" s="33">
        <f>Table10[[#This Row],[Date]]+25</f>
        <v>45457</v>
      </c>
    </row>
    <row r="708" spans="1:28" ht="14.25" x14ac:dyDescent="0.45">
      <c r="A708" s="3">
        <v>700</v>
      </c>
      <c r="B70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08" s="33">
        <v>45432</v>
      </c>
      <c r="E708" s="3" t="s">
        <v>155</v>
      </c>
      <c r="F708" s="3" t="str">
        <f>_xlfn.XLOOKUP(Table10[[#This Row],[Location Name]],IBTP_Locations[Location Name],IBTP_Locations[Payee Name],"",,)</f>
        <v>Melron Inc DBA Mulligans</v>
      </c>
      <c r="G708" s="3" t="s">
        <v>27</v>
      </c>
      <c r="H708" s="3" t="str">
        <f>_xlfn.XLOOKUP(Table10[[#This Row],[Location Name]],IBTP_Locations[Location Name],IBTP_Locations[Sales Rep],,,)</f>
        <v>Sarcyk, Neil</v>
      </c>
      <c r="I708" s="3">
        <f>_xlfn.XLOOKUP(Table10[[#This Row],[Location Name]],IBTP_Locations[Location Name],IBTP_Locations[Marketing Rep],,,)</f>
        <v>0</v>
      </c>
      <c r="J708" s="11">
        <f>ROUNDDOWN(IF(Table10[[#This Row],[Marketing Rep]]=0,0,_xlfn.XLOOKUP(Table10[[#This Row],[Marketing Rep]],Table12[Name],Table12[Commission %]))*Table10[[#This Row],[Ticket Count]],2)</f>
        <v>0</v>
      </c>
      <c r="K708" s="3" t="s">
        <v>2928</v>
      </c>
      <c r="L708" s="3" t="str">
        <f>_xlfn.XLOOKUP(Table10[[#This Row],[Serial '#]],Table5[Serial '#],Table5[Supplier],,,)</f>
        <v>GameCo</v>
      </c>
      <c r="M708" s="3" t="s">
        <v>349</v>
      </c>
      <c r="N708" s="9">
        <v>5520</v>
      </c>
      <c r="O708" s="36">
        <v>1</v>
      </c>
      <c r="P708" s="11">
        <v>5520</v>
      </c>
      <c r="Q708" s="11">
        <v>4560</v>
      </c>
      <c r="R708" s="11">
        <v>960</v>
      </c>
      <c r="S708" s="11">
        <v>331</v>
      </c>
      <c r="T708" s="11" t="str">
        <f>_xlfn.XLOOKUP(Table10[[#This Row],[Charity Association]],Table14[Charity Name],Table14[Billing Style],,,)</f>
        <v>Flat Per Ticket</v>
      </c>
      <c r="U708" s="11">
        <v>358.8</v>
      </c>
      <c r="V708" s="15">
        <v>186</v>
      </c>
      <c r="W708" s="15">
        <v>172.8</v>
      </c>
      <c r="X708" s="11"/>
      <c r="Y708" s="69">
        <v>2999</v>
      </c>
      <c r="Z708">
        <v>10141</v>
      </c>
      <c r="AA708" s="3">
        <f>IF(Table10[[#This Row],[Location Name]]=E707,AA707,AA707+1)</f>
        <v>1428</v>
      </c>
      <c r="AB708" s="33">
        <f>Table10[[#This Row],[Date]]+25</f>
        <v>45457</v>
      </c>
    </row>
    <row r="709" spans="1:28" ht="14.25" x14ac:dyDescent="0.45">
      <c r="A709" s="3">
        <v>701</v>
      </c>
      <c r="B70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09" s="33">
        <v>45432</v>
      </c>
      <c r="E709" s="3" t="s">
        <v>155</v>
      </c>
      <c r="F709" s="3" t="str">
        <f>_xlfn.XLOOKUP(Table10[[#This Row],[Location Name]],IBTP_Locations[Location Name],IBTP_Locations[Payee Name],"",,)</f>
        <v>Melron Inc DBA Mulligans</v>
      </c>
      <c r="G709" s="3" t="s">
        <v>27</v>
      </c>
      <c r="H709" s="3" t="str">
        <f>_xlfn.XLOOKUP(Table10[[#This Row],[Location Name]],IBTP_Locations[Location Name],IBTP_Locations[Sales Rep],,,)</f>
        <v>Sarcyk, Neil</v>
      </c>
      <c r="I709" s="3">
        <f>_xlfn.XLOOKUP(Table10[[#This Row],[Location Name]],IBTP_Locations[Location Name],IBTP_Locations[Marketing Rep],,,)</f>
        <v>0</v>
      </c>
      <c r="J709" s="11">
        <f>ROUNDDOWN(IF(Table10[[#This Row],[Marketing Rep]]=0,0,_xlfn.XLOOKUP(Table10[[#This Row],[Marketing Rep]],Table12[Name],Table12[Commission %]))*Table10[[#This Row],[Ticket Count]],2)</f>
        <v>0</v>
      </c>
      <c r="K709" s="3" t="s">
        <v>2926</v>
      </c>
      <c r="L709" s="3" t="str">
        <f>_xlfn.XLOOKUP(Table10[[#This Row],[Serial '#]],Table5[Serial '#],Table5[Supplier],,,)</f>
        <v>GameCo</v>
      </c>
      <c r="M709" s="3" t="s">
        <v>349</v>
      </c>
      <c r="N709" s="9">
        <v>5520</v>
      </c>
      <c r="O709" s="36">
        <v>1</v>
      </c>
      <c r="P709" s="11">
        <v>5520</v>
      </c>
      <c r="Q709" s="11">
        <v>4560</v>
      </c>
      <c r="R709" s="11">
        <v>960</v>
      </c>
      <c r="S709" s="11">
        <v>331</v>
      </c>
      <c r="T709" s="11" t="str">
        <f>_xlfn.XLOOKUP(Table10[[#This Row],[Charity Association]],Table14[Charity Name],Table14[Billing Style],,,)</f>
        <v>Flat Per Ticket</v>
      </c>
      <c r="U709" s="11">
        <v>358.8</v>
      </c>
      <c r="V709" s="15">
        <v>186</v>
      </c>
      <c r="W709" s="15">
        <v>172.8</v>
      </c>
      <c r="X709" s="11"/>
      <c r="Y709" s="69">
        <v>2999</v>
      </c>
      <c r="Z709">
        <v>10142</v>
      </c>
      <c r="AA709" s="3">
        <f>IF(Table10[[#This Row],[Location Name]]=E708,AA708,AA708+1)</f>
        <v>1428</v>
      </c>
      <c r="AB709" s="33">
        <f>Table10[[#This Row],[Date]]+25</f>
        <v>45457</v>
      </c>
    </row>
    <row r="710" spans="1:28" ht="14.25" x14ac:dyDescent="0.45">
      <c r="A710" s="3">
        <v>702</v>
      </c>
      <c r="B71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10" s="33">
        <v>45432</v>
      </c>
      <c r="E710" s="3" t="s">
        <v>155</v>
      </c>
      <c r="F710" s="3" t="str">
        <f>_xlfn.XLOOKUP(Table10[[#This Row],[Location Name]],IBTP_Locations[Location Name],IBTP_Locations[Payee Name],"",,)</f>
        <v>Melron Inc DBA Mulligans</v>
      </c>
      <c r="G710" s="3" t="s">
        <v>27</v>
      </c>
      <c r="H710" s="3" t="str">
        <f>_xlfn.XLOOKUP(Table10[[#This Row],[Location Name]],IBTP_Locations[Location Name],IBTP_Locations[Sales Rep],,,)</f>
        <v>Sarcyk, Neil</v>
      </c>
      <c r="I710" s="3">
        <f>_xlfn.XLOOKUP(Table10[[#This Row],[Location Name]],IBTP_Locations[Location Name],IBTP_Locations[Marketing Rep],,,)</f>
        <v>0</v>
      </c>
      <c r="J710" s="11">
        <f>ROUNDDOWN(IF(Table10[[#This Row],[Marketing Rep]]=0,0,_xlfn.XLOOKUP(Table10[[#This Row],[Marketing Rep]],Table12[Name],Table12[Commission %]))*Table10[[#This Row],[Ticket Count]],2)</f>
        <v>0</v>
      </c>
      <c r="K710" s="3" t="s">
        <v>2923</v>
      </c>
      <c r="L710" s="3" t="str">
        <f>_xlfn.XLOOKUP(Table10[[#This Row],[Serial '#]],Table5[Serial '#],Table5[Supplier],,,)</f>
        <v>GameCo</v>
      </c>
      <c r="M710" s="3" t="s">
        <v>349</v>
      </c>
      <c r="N710" s="9">
        <v>5520</v>
      </c>
      <c r="O710" s="36">
        <v>1</v>
      </c>
      <c r="P710" s="11">
        <v>5520</v>
      </c>
      <c r="Q710" s="11">
        <v>4560</v>
      </c>
      <c r="R710" s="11">
        <v>960</v>
      </c>
      <c r="S710" s="11">
        <v>331</v>
      </c>
      <c r="T710" s="11" t="str">
        <f>_xlfn.XLOOKUP(Table10[[#This Row],[Charity Association]],Table14[Charity Name],Table14[Billing Style],,,)</f>
        <v>Flat Per Ticket</v>
      </c>
      <c r="U710" s="11">
        <v>358.8</v>
      </c>
      <c r="V710" s="15">
        <v>186</v>
      </c>
      <c r="W710" s="15">
        <v>172.8</v>
      </c>
      <c r="X710" s="11"/>
      <c r="Y710" s="69">
        <v>2999</v>
      </c>
      <c r="Z710">
        <v>10143</v>
      </c>
      <c r="AA710" s="3">
        <f>IF(Table10[[#This Row],[Location Name]]=E709,AA709,AA709+1)</f>
        <v>1428</v>
      </c>
      <c r="AB710" s="33">
        <f>Table10[[#This Row],[Date]]+25</f>
        <v>45457</v>
      </c>
    </row>
    <row r="711" spans="1:28" ht="14.25" x14ac:dyDescent="0.45">
      <c r="A711" s="3">
        <v>703</v>
      </c>
      <c r="B71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11" s="33">
        <v>45432</v>
      </c>
      <c r="E711" s="3" t="s">
        <v>155</v>
      </c>
      <c r="F711" s="3" t="str">
        <f>_xlfn.XLOOKUP(Table10[[#This Row],[Location Name]],IBTP_Locations[Location Name],IBTP_Locations[Payee Name],"",,)</f>
        <v>Melron Inc DBA Mulligans</v>
      </c>
      <c r="G711" s="3" t="s">
        <v>27</v>
      </c>
      <c r="H711" s="3" t="str">
        <f>_xlfn.XLOOKUP(Table10[[#This Row],[Location Name]],IBTP_Locations[Location Name],IBTP_Locations[Sales Rep],,,)</f>
        <v>Sarcyk, Neil</v>
      </c>
      <c r="I711" s="3">
        <f>_xlfn.XLOOKUP(Table10[[#This Row],[Location Name]],IBTP_Locations[Location Name],IBTP_Locations[Marketing Rep],,,)</f>
        <v>0</v>
      </c>
      <c r="J711" s="11">
        <f>ROUNDDOWN(IF(Table10[[#This Row],[Marketing Rep]]=0,0,_xlfn.XLOOKUP(Table10[[#This Row],[Marketing Rep]],Table12[Name],Table12[Commission %]))*Table10[[#This Row],[Ticket Count]],2)</f>
        <v>0</v>
      </c>
      <c r="K711" s="3" t="s">
        <v>2925</v>
      </c>
      <c r="L711" s="3" t="str">
        <f>_xlfn.XLOOKUP(Table10[[#This Row],[Serial '#]],Table5[Serial '#],Table5[Supplier],,,)</f>
        <v>GameCo</v>
      </c>
      <c r="M711" s="3" t="s">
        <v>349</v>
      </c>
      <c r="N711" s="9">
        <v>5520</v>
      </c>
      <c r="O711" s="36">
        <v>1</v>
      </c>
      <c r="P711" s="11">
        <v>5520</v>
      </c>
      <c r="Q711" s="11">
        <v>4560</v>
      </c>
      <c r="R711" s="11">
        <v>960</v>
      </c>
      <c r="S711" s="11">
        <v>331</v>
      </c>
      <c r="T711" s="11" t="str">
        <f>_xlfn.XLOOKUP(Table10[[#This Row],[Charity Association]],Table14[Charity Name],Table14[Billing Style],,,)</f>
        <v>Flat Per Ticket</v>
      </c>
      <c r="U711" s="11">
        <v>358.8</v>
      </c>
      <c r="V711" s="15">
        <v>186</v>
      </c>
      <c r="W711" s="15">
        <v>172.8</v>
      </c>
      <c r="X711" s="11"/>
      <c r="Y711" s="69">
        <v>2999</v>
      </c>
      <c r="Z711">
        <v>10144</v>
      </c>
      <c r="AA711" s="3">
        <f>IF(Table10[[#This Row],[Location Name]]=E710,AA710,AA710+1)</f>
        <v>1428</v>
      </c>
      <c r="AB711" s="33">
        <f>Table10[[#This Row],[Date]]+25</f>
        <v>45457</v>
      </c>
    </row>
    <row r="712" spans="1:28" ht="14.25" x14ac:dyDescent="0.45">
      <c r="A712" s="3">
        <v>704</v>
      </c>
      <c r="B71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12" s="33">
        <v>45432</v>
      </c>
      <c r="E712" s="3" t="s">
        <v>155</v>
      </c>
      <c r="F712" s="3" t="str">
        <f>_xlfn.XLOOKUP(Table10[[#This Row],[Location Name]],IBTP_Locations[Location Name],IBTP_Locations[Payee Name],"",,)</f>
        <v>Melron Inc DBA Mulligans</v>
      </c>
      <c r="G712" s="3" t="s">
        <v>27</v>
      </c>
      <c r="H712" s="3" t="str">
        <f>_xlfn.XLOOKUP(Table10[[#This Row],[Location Name]],IBTP_Locations[Location Name],IBTP_Locations[Sales Rep],,,)</f>
        <v>Sarcyk, Neil</v>
      </c>
      <c r="I712" s="3">
        <f>_xlfn.XLOOKUP(Table10[[#This Row],[Location Name]],IBTP_Locations[Location Name],IBTP_Locations[Marketing Rep],,,)</f>
        <v>0</v>
      </c>
      <c r="J712" s="11">
        <f>ROUNDDOWN(IF(Table10[[#This Row],[Marketing Rep]]=0,0,_xlfn.XLOOKUP(Table10[[#This Row],[Marketing Rep]],Table12[Name],Table12[Commission %]))*Table10[[#This Row],[Ticket Count]],2)</f>
        <v>0</v>
      </c>
      <c r="K712" s="3" t="s">
        <v>2886</v>
      </c>
      <c r="L712" s="3" t="str">
        <f>_xlfn.XLOOKUP(Table10[[#This Row],[Serial '#]],Table5[Serial '#],Table5[Supplier],,,)</f>
        <v>GameCo</v>
      </c>
      <c r="M712" s="3" t="s">
        <v>580</v>
      </c>
      <c r="N712" s="9">
        <v>6320</v>
      </c>
      <c r="O712" s="36">
        <v>1</v>
      </c>
      <c r="P712" s="11">
        <v>6320</v>
      </c>
      <c r="Q712" s="11">
        <v>4745</v>
      </c>
      <c r="R712" s="11">
        <v>1575</v>
      </c>
      <c r="S712" s="11">
        <v>379</v>
      </c>
      <c r="T712" s="11" t="str">
        <f>_xlfn.XLOOKUP(Table10[[#This Row],[Charity Association]],Table14[Charity Name],Table14[Billing Style],,,)</f>
        <v>Flat Per Ticket</v>
      </c>
      <c r="U712" s="11">
        <v>410.8</v>
      </c>
      <c r="V712" s="15">
        <v>212</v>
      </c>
      <c r="W712" s="15">
        <v>198.8</v>
      </c>
      <c r="X712" s="11"/>
      <c r="Y712" s="69">
        <v>2999</v>
      </c>
      <c r="Z712">
        <v>10145</v>
      </c>
      <c r="AA712" s="3">
        <f>IF(Table10[[#This Row],[Location Name]]=E711,AA711,AA711+1)</f>
        <v>1428</v>
      </c>
      <c r="AB712" s="33">
        <f>Table10[[#This Row],[Date]]+25</f>
        <v>45457</v>
      </c>
    </row>
    <row r="713" spans="1:28" ht="14.25" x14ac:dyDescent="0.45">
      <c r="A713" s="3">
        <v>705</v>
      </c>
      <c r="B71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13" s="33">
        <v>45432</v>
      </c>
      <c r="E713" s="3" t="s">
        <v>155</v>
      </c>
      <c r="F713" s="3" t="str">
        <f>_xlfn.XLOOKUP(Table10[[#This Row],[Location Name]],IBTP_Locations[Location Name],IBTP_Locations[Payee Name],"",,)</f>
        <v>Melron Inc DBA Mulligans</v>
      </c>
      <c r="G713" s="3" t="s">
        <v>27</v>
      </c>
      <c r="H713" s="3" t="str">
        <f>_xlfn.XLOOKUP(Table10[[#This Row],[Location Name]],IBTP_Locations[Location Name],IBTP_Locations[Sales Rep],,,)</f>
        <v>Sarcyk, Neil</v>
      </c>
      <c r="I713" s="3">
        <f>_xlfn.XLOOKUP(Table10[[#This Row],[Location Name]],IBTP_Locations[Location Name],IBTP_Locations[Marketing Rep],,,)</f>
        <v>0</v>
      </c>
      <c r="J713" s="11">
        <f>ROUNDDOWN(IF(Table10[[#This Row],[Marketing Rep]]=0,0,_xlfn.XLOOKUP(Table10[[#This Row],[Marketing Rep]],Table12[Name],Table12[Commission %]))*Table10[[#This Row],[Ticket Count]],2)</f>
        <v>0</v>
      </c>
      <c r="K713" s="3" t="s">
        <v>2929</v>
      </c>
      <c r="L713" s="3" t="str">
        <f>_xlfn.XLOOKUP(Table10[[#This Row],[Serial '#]],Table5[Serial '#],Table5[Supplier],,,)</f>
        <v>GameCo</v>
      </c>
      <c r="M713" s="3" t="s">
        <v>347</v>
      </c>
      <c r="N713" s="9">
        <v>9959</v>
      </c>
      <c r="O713" s="36">
        <v>1</v>
      </c>
      <c r="P713" s="11">
        <v>9959</v>
      </c>
      <c r="Q713" s="11">
        <v>7840</v>
      </c>
      <c r="R713" s="11">
        <v>2119</v>
      </c>
      <c r="S713" s="11">
        <v>597</v>
      </c>
      <c r="T713" s="11" t="str">
        <f>_xlfn.XLOOKUP(Table10[[#This Row],[Charity Association]],Table14[Charity Name],Table14[Billing Style],,,)</f>
        <v>Flat Per Ticket</v>
      </c>
      <c r="U713" s="11">
        <v>647.34</v>
      </c>
      <c r="V713" s="15">
        <v>360</v>
      </c>
      <c r="W713" s="15">
        <v>287.33999999999997</v>
      </c>
      <c r="X713" s="11"/>
      <c r="Y713" s="69">
        <v>2999</v>
      </c>
      <c r="Z713">
        <v>10146</v>
      </c>
      <c r="AA713" s="3">
        <f>IF(Table10[[#This Row],[Location Name]]=E712,AA712,AA712+1)</f>
        <v>1428</v>
      </c>
      <c r="AB713" s="33">
        <f>Table10[[#This Row],[Date]]+25</f>
        <v>45457</v>
      </c>
    </row>
    <row r="714" spans="1:28" ht="14.25" x14ac:dyDescent="0.45">
      <c r="A714" s="3">
        <v>706</v>
      </c>
      <c r="B71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14" s="33">
        <v>45433</v>
      </c>
      <c r="E714" s="3" t="s">
        <v>119</v>
      </c>
      <c r="F714" s="3">
        <f>_xlfn.XLOOKUP(Table10[[#This Row],[Location Name]],IBTP_Locations[Location Name],IBTP_Locations[Payee Name],"",,)</f>
        <v>0</v>
      </c>
      <c r="G714" s="3" t="s">
        <v>23</v>
      </c>
      <c r="H714" s="3" t="str">
        <f>_xlfn.XLOOKUP(Table10[[#This Row],[Location Name]],IBTP_Locations[Location Name],IBTP_Locations[Sales Rep],,,)</f>
        <v>Sarcyk, Neil</v>
      </c>
      <c r="I714" s="3" t="str">
        <f>_xlfn.XLOOKUP(Table10[[#This Row],[Location Name]],IBTP_Locations[Location Name],IBTP_Locations[Marketing Rep],,,)</f>
        <v>B and B Music</v>
      </c>
      <c r="J714" s="11">
        <f>ROUNDDOWN(IF(Table10[[#This Row],[Marketing Rep]]=0,0,_xlfn.XLOOKUP(Table10[[#This Row],[Marketing Rep]],Table12[Name],Table12[Commission %]))*Table10[[#This Row],[Ticket Count]],2)</f>
        <v>94.5</v>
      </c>
      <c r="K714" s="3">
        <v>130778</v>
      </c>
      <c r="L714" s="3" t="str">
        <f>_xlfn.XLOOKUP(Table10[[#This Row],[Serial '#]],Table5[Serial '#],Table5[Supplier],,,)</f>
        <v>Bingo Boss</v>
      </c>
      <c r="M714" s="3" t="s">
        <v>355</v>
      </c>
      <c r="N714" s="9">
        <v>6300</v>
      </c>
      <c r="O714" s="36">
        <v>1</v>
      </c>
      <c r="P714" s="11">
        <v>6300</v>
      </c>
      <c r="Q714" s="11">
        <v>5305</v>
      </c>
      <c r="R714" s="11">
        <v>995</v>
      </c>
      <c r="S714" s="11">
        <v>378</v>
      </c>
      <c r="T714" s="11" t="str">
        <f>_xlfn.XLOOKUP(Table10[[#This Row],[Charity Association]],Table14[Charity Name],Table14[Billing Style],,,)</f>
        <v>Percentage</v>
      </c>
      <c r="U714" s="11">
        <v>425.23</v>
      </c>
      <c r="V714" s="15">
        <v>262.23</v>
      </c>
      <c r="W714" s="15">
        <v>100</v>
      </c>
      <c r="X714" s="11">
        <v>63</v>
      </c>
      <c r="Y714" s="69">
        <v>38924416</v>
      </c>
      <c r="Z714">
        <v>6831</v>
      </c>
      <c r="AA714" s="3">
        <f>IF(Table10[[#This Row],[Location Name]]=E713,AA713,AA713+1)</f>
        <v>1429</v>
      </c>
      <c r="AB714" s="33">
        <f>Table10[[#This Row],[Date]]+25</f>
        <v>45458</v>
      </c>
    </row>
    <row r="715" spans="1:28" ht="14.25" x14ac:dyDescent="0.45">
      <c r="A715" s="3">
        <v>707</v>
      </c>
      <c r="B71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15" s="33">
        <v>45433</v>
      </c>
      <c r="E715" s="3" t="s">
        <v>171</v>
      </c>
      <c r="F715" s="3">
        <f>_xlfn.XLOOKUP(Table10[[#This Row],[Location Name]],IBTP_Locations[Location Name],IBTP_Locations[Payee Name],"",,)</f>
        <v>0</v>
      </c>
      <c r="G715" s="3" t="s">
        <v>21</v>
      </c>
      <c r="H715" s="3" t="str">
        <f>_xlfn.XLOOKUP(Table10[[#This Row],[Location Name]],IBTP_Locations[Location Name],IBTP_Locations[Sales Rep],,,)</f>
        <v>Sarcyk, Neil</v>
      </c>
      <c r="I715" s="3">
        <f>_xlfn.XLOOKUP(Table10[[#This Row],[Location Name]],IBTP_Locations[Location Name],IBTP_Locations[Marketing Rep],,,)</f>
        <v>0</v>
      </c>
      <c r="J715" s="11">
        <f>ROUNDDOWN(IF(Table10[[#This Row],[Marketing Rep]]=0,0,_xlfn.XLOOKUP(Table10[[#This Row],[Marketing Rep]],Table12[Name],Table12[Commission %]))*Table10[[#This Row],[Ticket Count]],2)</f>
        <v>0</v>
      </c>
      <c r="K715" s="3">
        <v>100106</v>
      </c>
      <c r="L715" s="3" t="str">
        <f>_xlfn.XLOOKUP(Table10[[#This Row],[Serial '#]],Table5[Serial '#],Table5[Supplier],,,)</f>
        <v>Bingo Boss</v>
      </c>
      <c r="M715" s="3" t="s">
        <v>378</v>
      </c>
      <c r="N715" s="9">
        <v>5760</v>
      </c>
      <c r="O715" s="36">
        <v>1</v>
      </c>
      <c r="P715" s="11">
        <v>5760</v>
      </c>
      <c r="Q715" s="11">
        <v>4390</v>
      </c>
      <c r="R715" s="11">
        <v>1370</v>
      </c>
      <c r="S715" s="11">
        <v>345</v>
      </c>
      <c r="T715" s="11" t="str">
        <f>_xlfn.XLOOKUP(Table10[[#This Row],[Charity Association]],Table14[Charity Name],Table14[Billing Style],,,)</f>
        <v>Flat Per Ticket</v>
      </c>
      <c r="U715" s="11">
        <v>460.8</v>
      </c>
      <c r="V715" s="15">
        <v>253.13</v>
      </c>
      <c r="W715" s="15">
        <v>207.67</v>
      </c>
      <c r="X715" s="11"/>
      <c r="Y715" s="69">
        <v>38924417</v>
      </c>
      <c r="Z715">
        <v>8461</v>
      </c>
      <c r="AA715" s="3">
        <f>IF(Table10[[#This Row],[Location Name]]=E714,AA714,AA714+1)</f>
        <v>1430</v>
      </c>
      <c r="AB715" s="33">
        <f>Table10[[#This Row],[Date]]+25</f>
        <v>45458</v>
      </c>
    </row>
    <row r="716" spans="1:28" ht="14.25" x14ac:dyDescent="0.45">
      <c r="A716" s="3">
        <v>708</v>
      </c>
      <c r="B71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16" s="33">
        <v>45433</v>
      </c>
      <c r="E716" s="3" t="s">
        <v>105</v>
      </c>
      <c r="F716" s="3">
        <f>_xlfn.XLOOKUP(Table10[[#This Row],[Location Name]],IBTP_Locations[Location Name],IBTP_Locations[Payee Name],"",,)</f>
        <v>0</v>
      </c>
      <c r="G716" s="3" t="s">
        <v>24</v>
      </c>
      <c r="H716" s="3" t="str">
        <f>_xlfn.XLOOKUP(Table10[[#This Row],[Location Name]],IBTP_Locations[Location Name],IBTP_Locations[Sales Rep],,,)</f>
        <v>Sarcyk, Neil</v>
      </c>
      <c r="I716" s="3" t="str">
        <f>_xlfn.XLOOKUP(Table10[[#This Row],[Location Name]],IBTP_Locations[Location Name],IBTP_Locations[Marketing Rep],,,)</f>
        <v>M Comella Enterprises</v>
      </c>
      <c r="J716" s="11">
        <f>ROUNDDOWN(IF(Table10[[#This Row],[Marketing Rep]]=0,0,_xlfn.XLOOKUP(Table10[[#This Row],[Marketing Rep]],Table12[Name],Table12[Commission %]))*Table10[[#This Row],[Ticket Count]],2)</f>
        <v>82.8</v>
      </c>
      <c r="K716" s="3" t="s">
        <v>2930</v>
      </c>
      <c r="L716" s="3" t="str">
        <f>_xlfn.XLOOKUP(Table10[[#This Row],[Serial '#]],Table5[Serial '#],Table5[Supplier],,,)</f>
        <v>GameCo</v>
      </c>
      <c r="M716" s="3" t="s">
        <v>349</v>
      </c>
      <c r="N716" s="9">
        <v>5520</v>
      </c>
      <c r="O716" s="36">
        <v>1</v>
      </c>
      <c r="P716" s="11">
        <v>5520</v>
      </c>
      <c r="Q716" s="11">
        <v>4560</v>
      </c>
      <c r="R716" s="11">
        <v>960</v>
      </c>
      <c r="S716" s="11">
        <v>331</v>
      </c>
      <c r="T716" s="11" t="str">
        <f>_xlfn.XLOOKUP(Table10[[#This Row],[Charity Association]],Table14[Charity Name],Table14[Billing Style],,,)</f>
        <v>Flat Per Ticket</v>
      </c>
      <c r="U716" s="11">
        <v>358.8</v>
      </c>
      <c r="V716" s="15">
        <v>186</v>
      </c>
      <c r="W716" s="15">
        <v>172.8</v>
      </c>
      <c r="X716" s="11"/>
      <c r="Y716" s="69">
        <v>278</v>
      </c>
      <c r="Z716">
        <v>9030</v>
      </c>
      <c r="AA716" s="3">
        <f>IF(Table10[[#This Row],[Location Name]]=E715,AA715,AA715+1)</f>
        <v>1431</v>
      </c>
      <c r="AB716" s="33">
        <f>Table10[[#This Row],[Date]]+25</f>
        <v>45458</v>
      </c>
    </row>
    <row r="717" spans="1:28" ht="14.25" x14ac:dyDescent="0.45">
      <c r="A717" s="3">
        <v>709</v>
      </c>
      <c r="B71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17" s="33">
        <v>45433</v>
      </c>
      <c r="E717" s="3" t="s">
        <v>105</v>
      </c>
      <c r="F717" s="3">
        <f>_xlfn.XLOOKUP(Table10[[#This Row],[Location Name]],IBTP_Locations[Location Name],IBTP_Locations[Payee Name],"",,)</f>
        <v>0</v>
      </c>
      <c r="G717" s="3" t="s">
        <v>24</v>
      </c>
      <c r="H717" s="3" t="str">
        <f>_xlfn.XLOOKUP(Table10[[#This Row],[Location Name]],IBTP_Locations[Location Name],IBTP_Locations[Sales Rep],,,)</f>
        <v>Sarcyk, Neil</v>
      </c>
      <c r="I717" s="3" t="str">
        <f>_xlfn.XLOOKUP(Table10[[#This Row],[Location Name]],IBTP_Locations[Location Name],IBTP_Locations[Marketing Rep],,,)</f>
        <v>M Comella Enterprises</v>
      </c>
      <c r="J717" s="11">
        <f>ROUNDDOWN(IF(Table10[[#This Row],[Marketing Rep]]=0,0,_xlfn.XLOOKUP(Table10[[#This Row],[Marketing Rep]],Table12[Name],Table12[Commission %]))*Table10[[#This Row],[Ticket Count]],2)</f>
        <v>45</v>
      </c>
      <c r="K717" s="3" t="s">
        <v>2616</v>
      </c>
      <c r="L717" s="3" t="str">
        <f>_xlfn.XLOOKUP(Table10[[#This Row],[Serial '#]],Table5[Serial '#],Table5[Supplier],,,)</f>
        <v>GameCo</v>
      </c>
      <c r="M717" s="3" t="s">
        <v>352</v>
      </c>
      <c r="N717" s="9">
        <v>3000</v>
      </c>
      <c r="O717" s="36">
        <v>1</v>
      </c>
      <c r="P717" s="11">
        <v>3000</v>
      </c>
      <c r="Q717" s="11">
        <v>2250</v>
      </c>
      <c r="R717" s="11">
        <v>750</v>
      </c>
      <c r="S717" s="11">
        <v>180</v>
      </c>
      <c r="T717" s="11" t="str">
        <f>_xlfn.XLOOKUP(Table10[[#This Row],[Charity Association]],Table14[Charity Name],Table14[Billing Style],,,)</f>
        <v>Flat Per Ticket</v>
      </c>
      <c r="U717" s="11">
        <v>195</v>
      </c>
      <c r="V717" s="15">
        <v>102</v>
      </c>
      <c r="W717" s="15">
        <v>93</v>
      </c>
      <c r="X717" s="11"/>
      <c r="Y717" s="69">
        <v>278</v>
      </c>
      <c r="Z717">
        <v>9031</v>
      </c>
      <c r="AA717" s="3">
        <f>IF(Table10[[#This Row],[Location Name]]=E716,AA716,AA716+1)</f>
        <v>1431</v>
      </c>
      <c r="AB717" s="33">
        <f>Table10[[#This Row],[Date]]+25</f>
        <v>45458</v>
      </c>
    </row>
    <row r="718" spans="1:28" ht="14.25" x14ac:dyDescent="0.45">
      <c r="A718" s="3">
        <v>710</v>
      </c>
      <c r="B71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18" s="33">
        <v>45434</v>
      </c>
      <c r="E718" s="3" t="s">
        <v>207</v>
      </c>
      <c r="F718" s="3">
        <f>_xlfn.XLOOKUP(Table10[[#This Row],[Location Name]],IBTP_Locations[Location Name],IBTP_Locations[Payee Name],"",,)</f>
        <v>0</v>
      </c>
      <c r="G718" s="3" t="s">
        <v>20</v>
      </c>
      <c r="H718" s="3" t="str">
        <f>_xlfn.XLOOKUP(Table10[[#This Row],[Location Name]],IBTP_Locations[Location Name],IBTP_Locations[Sales Rep],,,)</f>
        <v>Sarcyk, Neil</v>
      </c>
      <c r="I718" s="3" t="str">
        <f>_xlfn.XLOOKUP(Table10[[#This Row],[Location Name]],IBTP_Locations[Location Name],IBTP_Locations[Marketing Rep],,,)</f>
        <v>Combros</v>
      </c>
      <c r="J718" s="11">
        <f>ROUNDDOWN(IF(Table10[[#This Row],[Marketing Rep]]=0,0,_xlfn.XLOOKUP(Table10[[#This Row],[Marketing Rep]],Table12[Name],Table12[Commission %]))*Table10[[#This Row],[Ticket Count]],2)</f>
        <v>60</v>
      </c>
      <c r="K718" s="3" t="s">
        <v>3043</v>
      </c>
      <c r="L718" s="3" t="str">
        <f>_xlfn.XLOOKUP(Table10[[#This Row],[Serial '#]],Table5[Serial '#],Table5[Supplier],,,)</f>
        <v>GameCo</v>
      </c>
      <c r="M718" s="3" t="s">
        <v>623</v>
      </c>
      <c r="N718" s="9">
        <v>4000</v>
      </c>
      <c r="O718" s="36">
        <v>1</v>
      </c>
      <c r="P718" s="11">
        <v>4000</v>
      </c>
      <c r="Q718" s="11">
        <v>3002</v>
      </c>
      <c r="R718" s="11">
        <v>998</v>
      </c>
      <c r="S718" s="11">
        <v>240</v>
      </c>
      <c r="T718" s="11" t="str">
        <f>_xlfn.XLOOKUP(Table10[[#This Row],[Charity Association]],Table14[Charity Name],Table14[Billing Style],,,)</f>
        <v>Flat Per Ticket</v>
      </c>
      <c r="U718" s="11">
        <v>260</v>
      </c>
      <c r="V718" s="15">
        <v>134</v>
      </c>
      <c r="W718" s="15">
        <v>126</v>
      </c>
      <c r="X718" s="11"/>
      <c r="Y718" s="69">
        <v>2864</v>
      </c>
      <c r="Z718">
        <v>1180</v>
      </c>
      <c r="AA718" s="3">
        <f>IF(Table10[[#This Row],[Location Name]]=E717,AA717,AA717+1)</f>
        <v>1432</v>
      </c>
      <c r="AB718" s="33">
        <f>Table10[[#This Row],[Date]]+25</f>
        <v>45459</v>
      </c>
    </row>
    <row r="719" spans="1:28" ht="14.25" x14ac:dyDescent="0.45">
      <c r="A719" s="3">
        <v>711</v>
      </c>
      <c r="B71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19" s="33">
        <v>45434</v>
      </c>
      <c r="E719" s="3" t="s">
        <v>207</v>
      </c>
      <c r="F719" s="3">
        <f>_xlfn.XLOOKUP(Table10[[#This Row],[Location Name]],IBTP_Locations[Location Name],IBTP_Locations[Payee Name],"",,)</f>
        <v>0</v>
      </c>
      <c r="G719" s="3" t="s">
        <v>20</v>
      </c>
      <c r="H719" s="3" t="str">
        <f>_xlfn.XLOOKUP(Table10[[#This Row],[Location Name]],IBTP_Locations[Location Name],IBTP_Locations[Sales Rep],,,)</f>
        <v>Sarcyk, Neil</v>
      </c>
      <c r="I719" s="3" t="str">
        <f>_xlfn.XLOOKUP(Table10[[#This Row],[Location Name]],IBTP_Locations[Location Name],IBTP_Locations[Marketing Rep],,,)</f>
        <v>Combros</v>
      </c>
      <c r="J719" s="11">
        <f>ROUNDDOWN(IF(Table10[[#This Row],[Marketing Rep]]=0,0,_xlfn.XLOOKUP(Table10[[#This Row],[Marketing Rep]],Table12[Name],Table12[Commission %]))*Table10[[#This Row],[Ticket Count]],2)</f>
        <v>60</v>
      </c>
      <c r="K719" s="3" t="s">
        <v>2933</v>
      </c>
      <c r="L719" s="3" t="str">
        <f>_xlfn.XLOOKUP(Table10[[#This Row],[Serial '#]],Table5[Serial '#],Table5[Supplier],,,)</f>
        <v>GameCo</v>
      </c>
      <c r="M719" s="3" t="s">
        <v>562</v>
      </c>
      <c r="N719" s="9">
        <v>4000</v>
      </c>
      <c r="O719" s="36">
        <v>1</v>
      </c>
      <c r="P719" s="11">
        <v>4000</v>
      </c>
      <c r="Q719" s="11">
        <v>3000</v>
      </c>
      <c r="R719" s="11">
        <v>1000</v>
      </c>
      <c r="S719" s="11">
        <v>240</v>
      </c>
      <c r="T719" s="11" t="str">
        <f>_xlfn.XLOOKUP(Table10[[#This Row],[Charity Association]],Table14[Charity Name],Table14[Billing Style],,,)</f>
        <v>Flat Per Ticket</v>
      </c>
      <c r="U719" s="11">
        <v>260</v>
      </c>
      <c r="V719" s="15">
        <v>134</v>
      </c>
      <c r="W719" s="15">
        <v>126</v>
      </c>
      <c r="X719" s="11"/>
      <c r="Y719" s="69">
        <v>2864</v>
      </c>
      <c r="Z719">
        <v>1181</v>
      </c>
      <c r="AA719" s="3">
        <f>IF(Table10[[#This Row],[Location Name]]=E718,AA718,AA718+1)</f>
        <v>1432</v>
      </c>
      <c r="AB719" s="33">
        <f>Table10[[#This Row],[Date]]+25</f>
        <v>45459</v>
      </c>
    </row>
    <row r="720" spans="1:28" ht="14.25" x14ac:dyDescent="0.45">
      <c r="A720" s="3">
        <v>712</v>
      </c>
      <c r="B72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20" s="33">
        <v>45434</v>
      </c>
      <c r="E720" s="3" t="s">
        <v>131</v>
      </c>
      <c r="F720" s="3">
        <f>_xlfn.XLOOKUP(Table10[[#This Row],[Location Name]],IBTP_Locations[Location Name],IBTP_Locations[Payee Name],"",,)</f>
        <v>0</v>
      </c>
      <c r="G720" s="3" t="s">
        <v>23</v>
      </c>
      <c r="H720" s="3" t="str">
        <f>_xlfn.XLOOKUP(Table10[[#This Row],[Location Name]],IBTP_Locations[Location Name],IBTP_Locations[Sales Rep],,,)</f>
        <v>Sarcyk, Neil</v>
      </c>
      <c r="I720" s="3">
        <f>_xlfn.XLOOKUP(Table10[[#This Row],[Location Name]],IBTP_Locations[Location Name],IBTP_Locations[Marketing Rep],,,)</f>
        <v>0</v>
      </c>
      <c r="J720" s="11">
        <f>ROUNDDOWN(IF(Table10[[#This Row],[Marketing Rep]]=0,0,_xlfn.XLOOKUP(Table10[[#This Row],[Marketing Rep]],Table12[Name],Table12[Commission %]))*Table10[[#This Row],[Ticket Count]],2)</f>
        <v>0</v>
      </c>
      <c r="K720" s="3" t="s">
        <v>2931</v>
      </c>
      <c r="L720" s="3" t="str">
        <f>_xlfn.XLOOKUP(Table10[[#This Row],[Serial '#]],Table5[Serial '#],Table5[Supplier],,,)</f>
        <v>GameCo</v>
      </c>
      <c r="M720" s="3" t="s">
        <v>349</v>
      </c>
      <c r="N720" s="9">
        <v>5520</v>
      </c>
      <c r="O720" s="36">
        <v>1</v>
      </c>
      <c r="P720" s="11">
        <v>5520</v>
      </c>
      <c r="Q720" s="11">
        <v>4560</v>
      </c>
      <c r="R720" s="11">
        <v>960</v>
      </c>
      <c r="S720" s="11">
        <v>331</v>
      </c>
      <c r="T720" s="11" t="str">
        <f>_xlfn.XLOOKUP(Table10[[#This Row],[Charity Association]],Table14[Charity Name],Table14[Billing Style],,,)</f>
        <v>Percentage</v>
      </c>
      <c r="U720" s="11">
        <v>337.2</v>
      </c>
      <c r="V720" s="15">
        <v>186</v>
      </c>
      <c r="W720" s="15">
        <v>96</v>
      </c>
      <c r="X720" s="11">
        <v>55.2</v>
      </c>
      <c r="Y720" s="69">
        <v>3113</v>
      </c>
      <c r="Z720">
        <v>6832</v>
      </c>
      <c r="AA720" s="3">
        <f>IF(Table10[[#This Row],[Location Name]]=E719,AA719,AA719+1)</f>
        <v>1433</v>
      </c>
      <c r="AB720" s="33">
        <f>Table10[[#This Row],[Date]]+25</f>
        <v>45459</v>
      </c>
    </row>
    <row r="721" spans="1:28" ht="14.25" x14ac:dyDescent="0.45">
      <c r="A721" s="3">
        <v>713</v>
      </c>
      <c r="B72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21" s="33">
        <v>45434</v>
      </c>
      <c r="E721" s="3" t="s">
        <v>131</v>
      </c>
      <c r="F721" s="3">
        <f>_xlfn.XLOOKUP(Table10[[#This Row],[Location Name]],IBTP_Locations[Location Name],IBTP_Locations[Payee Name],"",,)</f>
        <v>0</v>
      </c>
      <c r="G721" s="3" t="s">
        <v>23</v>
      </c>
      <c r="H721" s="3" t="str">
        <f>_xlfn.XLOOKUP(Table10[[#This Row],[Location Name]],IBTP_Locations[Location Name],IBTP_Locations[Sales Rep],,,)</f>
        <v>Sarcyk, Neil</v>
      </c>
      <c r="I721" s="3">
        <f>_xlfn.XLOOKUP(Table10[[#This Row],[Location Name]],IBTP_Locations[Location Name],IBTP_Locations[Marketing Rep],,,)</f>
        <v>0</v>
      </c>
      <c r="J721" s="11">
        <f>ROUNDDOWN(IF(Table10[[#This Row],[Marketing Rep]]=0,0,_xlfn.XLOOKUP(Table10[[#This Row],[Marketing Rep]],Table12[Name],Table12[Commission %]))*Table10[[#This Row],[Ticket Count]],2)</f>
        <v>0</v>
      </c>
      <c r="K721" s="3" t="s">
        <v>3044</v>
      </c>
      <c r="L721" s="3" t="str">
        <f>_xlfn.XLOOKUP(Table10[[#This Row],[Serial '#]],Table5[Serial '#],Table5[Supplier],,,)</f>
        <v>GameCo</v>
      </c>
      <c r="M721" s="3" t="s">
        <v>623</v>
      </c>
      <c r="N721" s="9">
        <v>4000</v>
      </c>
      <c r="O721" s="36">
        <v>1</v>
      </c>
      <c r="P721" s="11">
        <v>4000</v>
      </c>
      <c r="Q721" s="11">
        <v>3002</v>
      </c>
      <c r="R721" s="11">
        <v>998</v>
      </c>
      <c r="S721" s="11">
        <v>240</v>
      </c>
      <c r="T721" s="11" t="str">
        <f>_xlfn.XLOOKUP(Table10[[#This Row],[Charity Association]],Table14[Charity Name],Table14[Billing Style],,,)</f>
        <v>Percentage</v>
      </c>
      <c r="U721" s="11">
        <v>274</v>
      </c>
      <c r="V721" s="15">
        <v>134</v>
      </c>
      <c r="W721" s="15">
        <v>100</v>
      </c>
      <c r="X721" s="11">
        <v>40</v>
      </c>
      <c r="Y721" s="69">
        <v>3113</v>
      </c>
      <c r="Z721">
        <v>6833</v>
      </c>
      <c r="AA721" s="3">
        <f>IF(Table10[[#This Row],[Location Name]]=E720,AA720,AA720+1)</f>
        <v>1433</v>
      </c>
      <c r="AB721" s="33">
        <f>Table10[[#This Row],[Date]]+25</f>
        <v>45459</v>
      </c>
    </row>
    <row r="722" spans="1:28" ht="14.25" x14ac:dyDescent="0.45">
      <c r="A722" s="3">
        <v>714</v>
      </c>
      <c r="B72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22" s="33">
        <v>45434</v>
      </c>
      <c r="E722" s="3" t="s">
        <v>131</v>
      </c>
      <c r="F722" s="3">
        <f>_xlfn.XLOOKUP(Table10[[#This Row],[Location Name]],IBTP_Locations[Location Name],IBTP_Locations[Payee Name],"",,)</f>
        <v>0</v>
      </c>
      <c r="G722" s="3" t="s">
        <v>23</v>
      </c>
      <c r="H722" s="3" t="str">
        <f>_xlfn.XLOOKUP(Table10[[#This Row],[Location Name]],IBTP_Locations[Location Name],IBTP_Locations[Sales Rep],,,)</f>
        <v>Sarcyk, Neil</v>
      </c>
      <c r="I722" s="3">
        <f>_xlfn.XLOOKUP(Table10[[#This Row],[Location Name]],IBTP_Locations[Location Name],IBTP_Locations[Marketing Rep],,,)</f>
        <v>0</v>
      </c>
      <c r="J722" s="11">
        <f>ROUNDDOWN(IF(Table10[[#This Row],[Marketing Rep]]=0,0,_xlfn.XLOOKUP(Table10[[#This Row],[Marketing Rep]],Table12[Name],Table12[Commission %]))*Table10[[#This Row],[Ticket Count]],2)</f>
        <v>0</v>
      </c>
      <c r="K722" s="3" t="s">
        <v>3042</v>
      </c>
      <c r="L722" s="3" t="str">
        <f>_xlfn.XLOOKUP(Table10[[#This Row],[Serial '#]],Table5[Serial '#],Table5[Supplier],,,)</f>
        <v>GameCo</v>
      </c>
      <c r="M722" s="3" t="s">
        <v>3756</v>
      </c>
      <c r="N722" s="9">
        <v>4000</v>
      </c>
      <c r="O722" s="36">
        <v>1</v>
      </c>
      <c r="P722" s="11">
        <v>4000</v>
      </c>
      <c r="Q722" s="11">
        <v>3002</v>
      </c>
      <c r="R722" s="11">
        <v>998</v>
      </c>
      <c r="S722" s="11">
        <v>240</v>
      </c>
      <c r="T722" s="11" t="str">
        <f>_xlfn.XLOOKUP(Table10[[#This Row],[Charity Association]],Table14[Charity Name],Table14[Billing Style],,,)</f>
        <v>Percentage</v>
      </c>
      <c r="U722" s="11">
        <v>274</v>
      </c>
      <c r="V722" s="15">
        <v>134</v>
      </c>
      <c r="W722" s="15">
        <v>100</v>
      </c>
      <c r="X722" s="11">
        <v>40</v>
      </c>
      <c r="Y722" s="69">
        <v>3113</v>
      </c>
      <c r="Z722">
        <v>6834</v>
      </c>
      <c r="AA722" s="3">
        <f>IF(Table10[[#This Row],[Location Name]]=E721,AA721,AA721+1)</f>
        <v>1433</v>
      </c>
      <c r="AB722" s="33">
        <f>Table10[[#This Row],[Date]]+25</f>
        <v>45459</v>
      </c>
    </row>
    <row r="723" spans="1:28" ht="14.25" x14ac:dyDescent="0.45">
      <c r="A723" s="3">
        <v>715</v>
      </c>
      <c r="B72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23" s="33">
        <v>45434</v>
      </c>
      <c r="E723" s="3" t="s">
        <v>117</v>
      </c>
      <c r="F723" s="3">
        <f>_xlfn.XLOOKUP(Table10[[#This Row],[Location Name]],IBTP_Locations[Location Name],IBTP_Locations[Payee Name],"",,)</f>
        <v>0</v>
      </c>
      <c r="G723" s="3" t="s">
        <v>27</v>
      </c>
      <c r="H723" s="3" t="str">
        <f>_xlfn.XLOOKUP(Table10[[#This Row],[Location Name]],IBTP_Locations[Location Name],IBTP_Locations[Sales Rep],,,)</f>
        <v>Sarcyk, Neil</v>
      </c>
      <c r="I723" s="3" t="str">
        <f>_xlfn.XLOOKUP(Table10[[#This Row],[Location Name]],IBTP_Locations[Location Name],IBTP_Locations[Marketing Rep],,,)</f>
        <v>Combros (GCFF)</v>
      </c>
      <c r="J723" s="11">
        <f>ROUNDDOWN(IF(Table10[[#This Row],[Marketing Rep]]=0,0,_xlfn.XLOOKUP(Table10[[#This Row],[Marketing Rep]],Table12[Name],Table12[Commission %]))*Table10[[#This Row],[Ticket Count]],2)</f>
        <v>110.4</v>
      </c>
      <c r="K723" s="3" t="s">
        <v>2932</v>
      </c>
      <c r="L723" s="3" t="str">
        <f>_xlfn.XLOOKUP(Table10[[#This Row],[Serial '#]],Table5[Serial '#],Table5[Supplier],,,)</f>
        <v>GameCo</v>
      </c>
      <c r="M723" s="3" t="s">
        <v>349</v>
      </c>
      <c r="N723" s="9">
        <v>5520</v>
      </c>
      <c r="O723" s="36">
        <v>1</v>
      </c>
      <c r="P723" s="11">
        <v>5520</v>
      </c>
      <c r="Q723" s="11">
        <v>4560</v>
      </c>
      <c r="R723" s="11">
        <v>960</v>
      </c>
      <c r="S723" s="11">
        <v>331</v>
      </c>
      <c r="T723" s="11" t="str">
        <f>_xlfn.XLOOKUP(Table10[[#This Row],[Charity Association]],Table14[Charity Name],Table14[Billing Style],,,)</f>
        <v>Flat Per Ticket</v>
      </c>
      <c r="U723" s="11">
        <v>358.8</v>
      </c>
      <c r="V723" s="15">
        <v>186</v>
      </c>
      <c r="W723" s="15">
        <v>172.8</v>
      </c>
      <c r="X723" s="11"/>
      <c r="Y723" s="69">
        <v>307</v>
      </c>
      <c r="Z723">
        <v>10148</v>
      </c>
      <c r="AA723" s="3">
        <f>IF(Table10[[#This Row],[Location Name]]=E722,AA722,AA722+1)</f>
        <v>1434</v>
      </c>
      <c r="AB723" s="33">
        <f>Table10[[#This Row],[Date]]+25</f>
        <v>45459</v>
      </c>
    </row>
    <row r="724" spans="1:28" ht="14.25" x14ac:dyDescent="0.45">
      <c r="A724" s="3">
        <v>716</v>
      </c>
      <c r="B72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24" s="33">
        <v>45434</v>
      </c>
      <c r="E724" s="3" t="s">
        <v>117</v>
      </c>
      <c r="F724" s="3">
        <f>_xlfn.XLOOKUP(Table10[[#This Row],[Location Name]],IBTP_Locations[Location Name],IBTP_Locations[Payee Name],"",,)</f>
        <v>0</v>
      </c>
      <c r="G724" s="3" t="s">
        <v>27</v>
      </c>
      <c r="H724" s="3" t="str">
        <f>_xlfn.XLOOKUP(Table10[[#This Row],[Location Name]],IBTP_Locations[Location Name],IBTP_Locations[Sales Rep],,,)</f>
        <v>Sarcyk, Neil</v>
      </c>
      <c r="I724" s="3" t="str">
        <f>_xlfn.XLOOKUP(Table10[[#This Row],[Location Name]],IBTP_Locations[Location Name],IBTP_Locations[Marketing Rep],,,)</f>
        <v>Combros (GCFF)</v>
      </c>
      <c r="J724" s="11">
        <f>ROUNDDOWN(IF(Table10[[#This Row],[Marketing Rep]]=0,0,_xlfn.XLOOKUP(Table10[[#This Row],[Marketing Rep]],Table12[Name],Table12[Commission %]))*Table10[[#This Row],[Ticket Count]],2)</f>
        <v>60</v>
      </c>
      <c r="K724" s="3" t="s">
        <v>2617</v>
      </c>
      <c r="L724" s="3" t="str">
        <f>_xlfn.XLOOKUP(Table10[[#This Row],[Serial '#]],Table5[Serial '#],Table5[Supplier],,,)</f>
        <v>GameCo</v>
      </c>
      <c r="M724" s="3" t="s">
        <v>352</v>
      </c>
      <c r="N724" s="9">
        <v>3000</v>
      </c>
      <c r="O724" s="36">
        <v>1</v>
      </c>
      <c r="P724" s="11">
        <v>3000</v>
      </c>
      <c r="Q724" s="11">
        <v>2250</v>
      </c>
      <c r="R724" s="11">
        <v>750</v>
      </c>
      <c r="S724" s="11">
        <v>180</v>
      </c>
      <c r="T724" s="11" t="str">
        <f>_xlfn.XLOOKUP(Table10[[#This Row],[Charity Association]],Table14[Charity Name],Table14[Billing Style],,,)</f>
        <v>Flat Per Ticket</v>
      </c>
      <c r="U724" s="11">
        <v>195</v>
      </c>
      <c r="V724" s="15">
        <v>102</v>
      </c>
      <c r="W724" s="15">
        <v>93</v>
      </c>
      <c r="X724" s="11"/>
      <c r="Y724" s="69">
        <v>307</v>
      </c>
      <c r="Z724">
        <v>10149</v>
      </c>
      <c r="AA724" s="3">
        <f>IF(Table10[[#This Row],[Location Name]]=E723,AA723,AA723+1)</f>
        <v>1434</v>
      </c>
      <c r="AB724" s="33">
        <f>Table10[[#This Row],[Date]]+25</f>
        <v>45459</v>
      </c>
    </row>
    <row r="725" spans="1:28" ht="14.25" x14ac:dyDescent="0.45">
      <c r="A725" s="3">
        <v>717</v>
      </c>
      <c r="B72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25" s="33">
        <v>45435</v>
      </c>
      <c r="E725" s="3" t="s">
        <v>161</v>
      </c>
      <c r="F725" s="3">
        <f>_xlfn.XLOOKUP(Table10[[#This Row],[Location Name]],IBTP_Locations[Location Name],IBTP_Locations[Payee Name],"",,)</f>
        <v>0</v>
      </c>
      <c r="G725" s="3" t="s">
        <v>20</v>
      </c>
      <c r="H725" s="3" t="str">
        <f>_xlfn.XLOOKUP(Table10[[#This Row],[Location Name]],IBTP_Locations[Location Name],IBTP_Locations[Sales Rep],,,)</f>
        <v>Sarcyk, Neil</v>
      </c>
      <c r="I725" s="3" t="str">
        <f>_xlfn.XLOOKUP(Table10[[#This Row],[Location Name]],IBTP_Locations[Location Name],IBTP_Locations[Marketing Rep],,,)</f>
        <v>Combros</v>
      </c>
      <c r="J725" s="11">
        <f>ROUNDDOWN(IF(Table10[[#This Row],[Marketing Rep]]=0,0,_xlfn.XLOOKUP(Table10[[#This Row],[Marketing Rep]],Table12[Name],Table12[Commission %]))*Table10[[#This Row],[Ticket Count]],2)</f>
        <v>94.8</v>
      </c>
      <c r="K725" s="3" t="s">
        <v>3065</v>
      </c>
      <c r="L725" s="3" t="str">
        <f>_xlfn.XLOOKUP(Table10[[#This Row],[Serial '#]],Table5[Serial '#],Table5[Supplier],,,)</f>
        <v>GameCo</v>
      </c>
      <c r="M725" s="3" t="s">
        <v>586</v>
      </c>
      <c r="N725" s="9">
        <v>6320</v>
      </c>
      <c r="O725" s="36">
        <v>1</v>
      </c>
      <c r="P725" s="11">
        <v>6320</v>
      </c>
      <c r="Q725" s="11">
        <v>4745</v>
      </c>
      <c r="R725" s="11">
        <v>1575</v>
      </c>
      <c r="S725" s="11">
        <v>379</v>
      </c>
      <c r="T725" s="11" t="str">
        <f>_xlfn.XLOOKUP(Table10[[#This Row],[Charity Association]],Table14[Charity Name],Table14[Billing Style],,,)</f>
        <v>Flat Per Ticket</v>
      </c>
      <c r="U725" s="11">
        <v>410.8</v>
      </c>
      <c r="V725" s="15">
        <v>212</v>
      </c>
      <c r="W725" s="15">
        <v>198.8</v>
      </c>
      <c r="X725" s="11"/>
      <c r="Y725" s="69">
        <v>3781</v>
      </c>
      <c r="Z725">
        <v>1182</v>
      </c>
      <c r="AA725" s="3">
        <f>IF(Table10[[#This Row],[Location Name]]=E724,AA724,AA724+1)</f>
        <v>1435</v>
      </c>
      <c r="AB725" s="33">
        <f>Table10[[#This Row],[Date]]+25</f>
        <v>45460</v>
      </c>
    </row>
    <row r="726" spans="1:28" ht="14.25" x14ac:dyDescent="0.45">
      <c r="A726" s="3">
        <v>718</v>
      </c>
      <c r="B72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26" s="33">
        <v>45435</v>
      </c>
      <c r="E726" s="3" t="s">
        <v>143</v>
      </c>
      <c r="F726" s="3">
        <f>_xlfn.XLOOKUP(Table10[[#This Row],[Location Name]],IBTP_Locations[Location Name],IBTP_Locations[Payee Name],"",,)</f>
        <v>0</v>
      </c>
      <c r="G726" s="3" t="s">
        <v>23</v>
      </c>
      <c r="H726" s="3" t="str">
        <f>_xlfn.XLOOKUP(Table10[[#This Row],[Location Name]],IBTP_Locations[Location Name],IBTP_Locations[Sales Rep],,,)</f>
        <v>Sarcyk, Neil</v>
      </c>
      <c r="I726" s="3">
        <f>_xlfn.XLOOKUP(Table10[[#This Row],[Location Name]],IBTP_Locations[Location Name],IBTP_Locations[Marketing Rep],,,)</f>
        <v>0</v>
      </c>
      <c r="J726" s="11">
        <f>ROUNDDOWN(IF(Table10[[#This Row],[Marketing Rep]]=0,0,_xlfn.XLOOKUP(Table10[[#This Row],[Marketing Rep]],Table12[Name],Table12[Commission %]))*Table10[[#This Row],[Ticket Count]],2)</f>
        <v>0</v>
      </c>
      <c r="K726" s="3" t="s">
        <v>2935</v>
      </c>
      <c r="L726" s="3" t="str">
        <f>_xlfn.XLOOKUP(Table10[[#This Row],[Serial '#]],Table5[Serial '#],Table5[Supplier],,,)</f>
        <v>GameCo</v>
      </c>
      <c r="M726" s="3" t="s">
        <v>349</v>
      </c>
      <c r="N726" s="9">
        <v>5520</v>
      </c>
      <c r="O726" s="36">
        <v>1</v>
      </c>
      <c r="P726" s="11">
        <v>5520</v>
      </c>
      <c r="Q726" s="11">
        <v>4560</v>
      </c>
      <c r="R726" s="11">
        <v>960</v>
      </c>
      <c r="S726" s="11">
        <v>331</v>
      </c>
      <c r="T726" s="11" t="str">
        <f>_xlfn.XLOOKUP(Table10[[#This Row],[Charity Association]],Table14[Charity Name],Table14[Billing Style],,,)</f>
        <v>Percentage</v>
      </c>
      <c r="U726" s="11">
        <v>337.2</v>
      </c>
      <c r="V726" s="15">
        <v>186</v>
      </c>
      <c r="W726" s="15">
        <v>96</v>
      </c>
      <c r="X726" s="11">
        <v>55.2</v>
      </c>
      <c r="Y726" s="69">
        <v>1405</v>
      </c>
      <c r="Z726">
        <v>6835</v>
      </c>
      <c r="AA726" s="3">
        <f>IF(Table10[[#This Row],[Location Name]]=E725,AA725,AA725+1)</f>
        <v>1436</v>
      </c>
      <c r="AB726" s="33">
        <f>Table10[[#This Row],[Date]]+25</f>
        <v>45460</v>
      </c>
    </row>
    <row r="727" spans="1:28" ht="14.25" x14ac:dyDescent="0.45">
      <c r="A727" s="3">
        <v>719</v>
      </c>
      <c r="B72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27" s="33">
        <v>45435</v>
      </c>
      <c r="E727" s="3" t="s">
        <v>111</v>
      </c>
      <c r="F727" s="3">
        <f>_xlfn.XLOOKUP(Table10[[#This Row],[Location Name]],IBTP_Locations[Location Name],IBTP_Locations[Payee Name],"",,)</f>
        <v>0</v>
      </c>
      <c r="G727" s="3" t="s">
        <v>21</v>
      </c>
      <c r="H727" s="3" t="str">
        <f>_xlfn.XLOOKUP(Table10[[#This Row],[Location Name]],IBTP_Locations[Location Name],IBTP_Locations[Sales Rep],,,)</f>
        <v>Sarcyk, Neil</v>
      </c>
      <c r="I727" s="3" t="str">
        <f>_xlfn.XLOOKUP(Table10[[#This Row],[Location Name]],IBTP_Locations[Location Name],IBTP_Locations[Marketing Rep],,,)</f>
        <v>Combros</v>
      </c>
      <c r="J727" s="11">
        <f>ROUNDDOWN(IF(Table10[[#This Row],[Marketing Rep]]=0,0,_xlfn.XLOOKUP(Table10[[#This Row],[Marketing Rep]],Table12[Name],Table12[Commission %]))*Table10[[#This Row],[Ticket Count]],2)</f>
        <v>82.8</v>
      </c>
      <c r="K727" s="3" t="s">
        <v>2936</v>
      </c>
      <c r="L727" s="3" t="str">
        <f>_xlfn.XLOOKUP(Table10[[#This Row],[Serial '#]],Table5[Serial '#],Table5[Supplier],,,)</f>
        <v>GameCo</v>
      </c>
      <c r="M727" s="3" t="s">
        <v>349</v>
      </c>
      <c r="N727" s="9">
        <v>5520</v>
      </c>
      <c r="O727" s="36">
        <v>1</v>
      </c>
      <c r="P727" s="11">
        <v>5520</v>
      </c>
      <c r="Q727" s="11">
        <v>4560</v>
      </c>
      <c r="R727" s="11">
        <v>960</v>
      </c>
      <c r="S727" s="11">
        <v>331</v>
      </c>
      <c r="T727" s="11" t="str">
        <f>_xlfn.XLOOKUP(Table10[[#This Row],[Charity Association]],Table14[Charity Name],Table14[Billing Style],,,)</f>
        <v>Flat Per Ticket</v>
      </c>
      <c r="U727" s="11">
        <v>358.8</v>
      </c>
      <c r="V727" s="15">
        <v>186</v>
      </c>
      <c r="W727" s="15">
        <v>172.8</v>
      </c>
      <c r="X727" s="11"/>
      <c r="Y727" s="69">
        <v>3994</v>
      </c>
      <c r="Z727">
        <v>8462</v>
      </c>
      <c r="AA727" s="3">
        <f>IF(Table10[[#This Row],[Location Name]]=E726,AA726,AA726+1)</f>
        <v>1437</v>
      </c>
      <c r="AB727" s="33">
        <f>Table10[[#This Row],[Date]]+25</f>
        <v>45460</v>
      </c>
    </row>
    <row r="728" spans="1:28" ht="14.25" x14ac:dyDescent="0.45">
      <c r="A728" s="3">
        <v>720</v>
      </c>
      <c r="B72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28" s="33">
        <v>45435</v>
      </c>
      <c r="E728" s="3" t="s">
        <v>129</v>
      </c>
      <c r="F728" s="3">
        <f>_xlfn.XLOOKUP(Table10[[#This Row],[Location Name]],IBTP_Locations[Location Name],IBTP_Locations[Payee Name],"",,)</f>
        <v>0</v>
      </c>
      <c r="G728" s="3" t="s">
        <v>21</v>
      </c>
      <c r="H728" s="3" t="str">
        <f>_xlfn.XLOOKUP(Table10[[#This Row],[Location Name]],IBTP_Locations[Location Name],IBTP_Locations[Sales Rep],,,)</f>
        <v>Sarcyk, Neil</v>
      </c>
      <c r="I728" s="3">
        <f>_xlfn.XLOOKUP(Table10[[#This Row],[Location Name]],IBTP_Locations[Location Name],IBTP_Locations[Marketing Rep],,,)</f>
        <v>0</v>
      </c>
      <c r="J728" s="11">
        <f>ROUNDDOWN(IF(Table10[[#This Row],[Marketing Rep]]=0,0,_xlfn.XLOOKUP(Table10[[#This Row],[Marketing Rep]],Table12[Name],Table12[Commission %]))*Table10[[#This Row],[Ticket Count]],2)</f>
        <v>0</v>
      </c>
      <c r="K728" s="3" t="s">
        <v>2937</v>
      </c>
      <c r="L728" s="3" t="str">
        <f>_xlfn.XLOOKUP(Table10[[#This Row],[Serial '#]],Table5[Serial '#],Table5[Supplier],,,)</f>
        <v>GameCo</v>
      </c>
      <c r="M728" s="3" t="s">
        <v>349</v>
      </c>
      <c r="N728" s="9">
        <v>5520</v>
      </c>
      <c r="O728" s="36">
        <v>1</v>
      </c>
      <c r="P728" s="11">
        <v>5520</v>
      </c>
      <c r="Q728" s="11">
        <v>4560</v>
      </c>
      <c r="R728" s="11">
        <v>960</v>
      </c>
      <c r="S728" s="11">
        <v>331</v>
      </c>
      <c r="T728" s="11" t="str">
        <f>_xlfn.XLOOKUP(Table10[[#This Row],[Charity Association]],Table14[Charity Name],Table14[Billing Style],,,)</f>
        <v>Flat Per Ticket</v>
      </c>
      <c r="U728" s="11">
        <v>358.8</v>
      </c>
      <c r="V728" s="15">
        <v>186</v>
      </c>
      <c r="W728" s="15">
        <v>172.8</v>
      </c>
      <c r="X728" s="11"/>
      <c r="Y728" s="69">
        <v>3994</v>
      </c>
      <c r="Z728">
        <v>8463</v>
      </c>
      <c r="AA728" s="3">
        <f>IF(Table10[[#This Row],[Location Name]]=E727,AA727,AA727+1)</f>
        <v>1438</v>
      </c>
      <c r="AB728" s="33">
        <f>Table10[[#This Row],[Date]]+25</f>
        <v>45460</v>
      </c>
    </row>
    <row r="729" spans="1:28" ht="14.25" x14ac:dyDescent="0.45">
      <c r="A729" s="3">
        <v>721</v>
      </c>
      <c r="B72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29" s="33">
        <v>45435</v>
      </c>
      <c r="E729" s="3" t="s">
        <v>77</v>
      </c>
      <c r="F729" s="3">
        <f>_xlfn.XLOOKUP(Table10[[#This Row],[Location Name]],IBTP_Locations[Location Name],IBTP_Locations[Payee Name],"",,)</f>
        <v>0</v>
      </c>
      <c r="G729" s="3" t="s">
        <v>27</v>
      </c>
      <c r="H729" s="3" t="str">
        <f>_xlfn.XLOOKUP(Table10[[#This Row],[Location Name]],IBTP_Locations[Location Name],IBTP_Locations[Sales Rep],,,)</f>
        <v>Sarcyk, Neil</v>
      </c>
      <c r="I729" s="3" t="str">
        <f>_xlfn.XLOOKUP(Table10[[#This Row],[Location Name]],IBTP_Locations[Location Name],IBTP_Locations[Marketing Rep],,,)</f>
        <v>Combros (GCFF)</v>
      </c>
      <c r="J729" s="11">
        <f>ROUNDDOWN(IF(Table10[[#This Row],[Marketing Rep]]=0,0,_xlfn.XLOOKUP(Table10[[#This Row],[Marketing Rep]],Table12[Name],Table12[Commission %]))*Table10[[#This Row],[Ticket Count]],2)</f>
        <v>110.4</v>
      </c>
      <c r="K729" s="3" t="s">
        <v>2934</v>
      </c>
      <c r="L729" s="3" t="str">
        <f>_xlfn.XLOOKUP(Table10[[#This Row],[Serial '#]],Table5[Serial '#],Table5[Supplier],,,)</f>
        <v>GameCo</v>
      </c>
      <c r="M729" s="3" t="s">
        <v>349</v>
      </c>
      <c r="N729" s="9">
        <v>5520</v>
      </c>
      <c r="O729" s="36">
        <v>1</v>
      </c>
      <c r="P729" s="11">
        <v>5520</v>
      </c>
      <c r="Q729" s="11">
        <v>4560</v>
      </c>
      <c r="R729" s="11">
        <v>960</v>
      </c>
      <c r="S729" s="11">
        <v>331</v>
      </c>
      <c r="T729" s="11" t="str">
        <f>_xlfn.XLOOKUP(Table10[[#This Row],[Charity Association]],Table14[Charity Name],Table14[Billing Style],,,)</f>
        <v>Flat Per Ticket</v>
      </c>
      <c r="U729" s="11">
        <v>358.8</v>
      </c>
      <c r="V729" s="15">
        <v>186</v>
      </c>
      <c r="W729" s="15">
        <v>172.8</v>
      </c>
      <c r="X729" s="11"/>
      <c r="Y729" s="69">
        <v>23239</v>
      </c>
      <c r="Z729">
        <v>10150</v>
      </c>
      <c r="AA729" s="3">
        <f>IF(Table10[[#This Row],[Location Name]]=E728,AA728,AA728+1)</f>
        <v>1439</v>
      </c>
      <c r="AB729" s="33">
        <f>Table10[[#This Row],[Date]]+25</f>
        <v>45460</v>
      </c>
    </row>
    <row r="730" spans="1:28" ht="14.25" x14ac:dyDescent="0.45">
      <c r="A730" s="3">
        <v>722</v>
      </c>
      <c r="B73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30" s="33">
        <v>45435</v>
      </c>
      <c r="E730" s="3" t="s">
        <v>191</v>
      </c>
      <c r="F730" s="3">
        <f>_xlfn.XLOOKUP(Table10[[#This Row],[Location Name]],IBTP_Locations[Location Name],IBTP_Locations[Payee Name],"",,)</f>
        <v>0</v>
      </c>
      <c r="G730" s="3" t="s">
        <v>27</v>
      </c>
      <c r="H730" s="3" t="str">
        <f>_xlfn.XLOOKUP(Table10[[#This Row],[Location Name]],IBTP_Locations[Location Name],IBTP_Locations[Sales Rep],,,)</f>
        <v>Sarcyk, Neil</v>
      </c>
      <c r="I730" s="3">
        <f>_xlfn.XLOOKUP(Table10[[#This Row],[Location Name]],IBTP_Locations[Location Name],IBTP_Locations[Marketing Rep],,,)</f>
        <v>0</v>
      </c>
      <c r="J730" s="11">
        <f>ROUNDDOWN(IF(Table10[[#This Row],[Marketing Rep]]=0,0,_xlfn.XLOOKUP(Table10[[#This Row],[Marketing Rep]],Table12[Name],Table12[Commission %]))*Table10[[#This Row],[Ticket Count]],2)</f>
        <v>0</v>
      </c>
      <c r="K730" s="3" t="s">
        <v>2618</v>
      </c>
      <c r="L730" s="3" t="str">
        <f>_xlfn.XLOOKUP(Table10[[#This Row],[Serial '#]],Table5[Serial '#],Table5[Supplier],,,)</f>
        <v>GameCo</v>
      </c>
      <c r="M730" s="3" t="s">
        <v>3747</v>
      </c>
      <c r="N730" s="9">
        <v>3000</v>
      </c>
      <c r="O730" s="36">
        <v>1</v>
      </c>
      <c r="P730" s="11">
        <v>3000</v>
      </c>
      <c r="Q730" s="11">
        <v>2250</v>
      </c>
      <c r="R730" s="11">
        <v>750</v>
      </c>
      <c r="S730" s="11">
        <v>180</v>
      </c>
      <c r="T730" s="11" t="str">
        <f>_xlfn.XLOOKUP(Table10[[#This Row],[Charity Association]],Table14[Charity Name],Table14[Billing Style],,,)</f>
        <v>Flat Per Ticket</v>
      </c>
      <c r="U730" s="11">
        <v>195</v>
      </c>
      <c r="V730" s="15">
        <v>102</v>
      </c>
      <c r="W730" s="15">
        <v>93</v>
      </c>
      <c r="X730" s="11"/>
      <c r="Y730" s="69">
        <v>7553</v>
      </c>
      <c r="Z730">
        <v>10151</v>
      </c>
      <c r="AA730" s="3">
        <f>IF(Table10[[#This Row],[Location Name]]=E729,AA729,AA729+1)</f>
        <v>1440</v>
      </c>
      <c r="AB730" s="33">
        <f>Table10[[#This Row],[Date]]+25</f>
        <v>45460</v>
      </c>
    </row>
    <row r="731" spans="1:28" ht="14.25" x14ac:dyDescent="0.45">
      <c r="A731" s="3">
        <v>723</v>
      </c>
      <c r="B73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31" s="33">
        <v>45435</v>
      </c>
      <c r="E731" s="3" t="s">
        <v>191</v>
      </c>
      <c r="F731" s="3">
        <f>_xlfn.XLOOKUP(Table10[[#This Row],[Location Name]],IBTP_Locations[Location Name],IBTP_Locations[Payee Name],"",,)</f>
        <v>0</v>
      </c>
      <c r="G731" s="3" t="s">
        <v>27</v>
      </c>
      <c r="H731" s="3" t="str">
        <f>_xlfn.XLOOKUP(Table10[[#This Row],[Location Name]],IBTP_Locations[Location Name],IBTP_Locations[Sales Rep],,,)</f>
        <v>Sarcyk, Neil</v>
      </c>
      <c r="I731" s="3">
        <f>_xlfn.XLOOKUP(Table10[[#This Row],[Location Name]],IBTP_Locations[Location Name],IBTP_Locations[Marketing Rep],,,)</f>
        <v>0</v>
      </c>
      <c r="J731" s="11">
        <f>ROUNDDOWN(IF(Table10[[#This Row],[Marketing Rep]]=0,0,_xlfn.XLOOKUP(Table10[[#This Row],[Marketing Rep]],Table12[Name],Table12[Commission %]))*Table10[[#This Row],[Ticket Count]],2)</f>
        <v>0</v>
      </c>
      <c r="K731" s="3">
        <v>100052</v>
      </c>
      <c r="L731" s="3" t="str">
        <f>_xlfn.XLOOKUP(Table10[[#This Row],[Serial '#]],Table5[Serial '#],Table5[Supplier],,,)</f>
        <v>Bingo Boss</v>
      </c>
      <c r="M731" s="3" t="s">
        <v>377</v>
      </c>
      <c r="N731" s="9">
        <v>5628</v>
      </c>
      <c r="O731" s="36">
        <v>1</v>
      </c>
      <c r="P731" s="11">
        <v>5628</v>
      </c>
      <c r="Q731" s="11">
        <v>4528</v>
      </c>
      <c r="R731" s="11">
        <v>1100</v>
      </c>
      <c r="S731" s="11">
        <v>337</v>
      </c>
      <c r="T731" s="11" t="str">
        <f>_xlfn.XLOOKUP(Table10[[#This Row],[Charity Association]],Table14[Charity Name],Table14[Billing Style],,,)</f>
        <v>Flat Per Ticket</v>
      </c>
      <c r="U731" s="11">
        <v>450.24</v>
      </c>
      <c r="V731" s="15">
        <v>245.76</v>
      </c>
      <c r="W731" s="15">
        <v>204.48</v>
      </c>
      <c r="X731" s="11"/>
      <c r="Y731" s="69">
        <v>7553</v>
      </c>
      <c r="Z731">
        <v>10152</v>
      </c>
      <c r="AA731" s="3">
        <f>IF(Table10[[#This Row],[Location Name]]=E730,AA730,AA730+1)</f>
        <v>1440</v>
      </c>
      <c r="AB731" s="33">
        <f>Table10[[#This Row],[Date]]+25</f>
        <v>45460</v>
      </c>
    </row>
    <row r="732" spans="1:28" ht="14.25" x14ac:dyDescent="0.45">
      <c r="A732" s="3">
        <v>724</v>
      </c>
      <c r="B73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32" s="33">
        <v>45436</v>
      </c>
      <c r="E732" s="3" t="s">
        <v>211</v>
      </c>
      <c r="F732" s="3">
        <f>_xlfn.XLOOKUP(Table10[[#This Row],[Location Name]],IBTP_Locations[Location Name],IBTP_Locations[Payee Name],"",,)</f>
        <v>0</v>
      </c>
      <c r="G732" s="3" t="s">
        <v>23</v>
      </c>
      <c r="H732" s="3" t="str">
        <f>_xlfn.XLOOKUP(Table10[[#This Row],[Location Name]],IBTP_Locations[Location Name],IBTP_Locations[Sales Rep],,,)</f>
        <v>Sarcyk, Neil</v>
      </c>
      <c r="I732" s="3" t="str">
        <f>_xlfn.XLOOKUP(Table10[[#This Row],[Location Name]],IBTP_Locations[Location Name],IBTP_Locations[Marketing Rep],,,)</f>
        <v>Greg Brown</v>
      </c>
      <c r="J732" s="11">
        <f>ROUNDDOWN(IF(Table10[[#This Row],[Marketing Rep]]=0,0,_xlfn.XLOOKUP(Table10[[#This Row],[Marketing Rep]],Table12[Name],Table12[Commission %]))*Table10[[#This Row],[Ticket Count]],2)</f>
        <v>92.4</v>
      </c>
      <c r="K732" s="3">
        <v>120837</v>
      </c>
      <c r="L732" s="3" t="str">
        <f>_xlfn.XLOOKUP(Table10[[#This Row],[Serial '#]],Table5[Serial '#],Table5[Supplier],,,)</f>
        <v>Bingo Boss</v>
      </c>
      <c r="M732" s="3" t="s">
        <v>370</v>
      </c>
      <c r="N732" s="9">
        <v>4620</v>
      </c>
      <c r="O732" s="36">
        <v>1</v>
      </c>
      <c r="P732" s="11">
        <v>4620</v>
      </c>
      <c r="Q732" s="11">
        <v>3720</v>
      </c>
      <c r="R732" s="11">
        <v>900</v>
      </c>
      <c r="S732" s="11">
        <v>277</v>
      </c>
      <c r="T732" s="11" t="str">
        <f>_xlfn.XLOOKUP(Table10[[#This Row],[Charity Association]],Table14[Charity Name],Table14[Billing Style],,,)</f>
        <v>Percentage</v>
      </c>
      <c r="U732" s="11">
        <v>331.23</v>
      </c>
      <c r="V732" s="15">
        <v>195.03</v>
      </c>
      <c r="W732" s="15">
        <v>90</v>
      </c>
      <c r="X732" s="11">
        <v>46.2</v>
      </c>
      <c r="Y732" s="69">
        <v>7824</v>
      </c>
      <c r="Z732">
        <v>6836</v>
      </c>
      <c r="AA732" s="3">
        <f>IF(Table10[[#This Row],[Location Name]]=E731,AA731,AA731+1)</f>
        <v>1441</v>
      </c>
      <c r="AB732" s="33">
        <f>Table10[[#This Row],[Date]]+25</f>
        <v>45461</v>
      </c>
    </row>
    <row r="733" spans="1:28" ht="14.25" x14ac:dyDescent="0.45">
      <c r="A733" s="3">
        <v>725</v>
      </c>
      <c r="B73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33" s="33">
        <v>45436</v>
      </c>
      <c r="E733" s="3" t="s">
        <v>211</v>
      </c>
      <c r="F733" s="3">
        <f>_xlfn.XLOOKUP(Table10[[#This Row],[Location Name]],IBTP_Locations[Location Name],IBTP_Locations[Payee Name],"",,)</f>
        <v>0</v>
      </c>
      <c r="G733" s="3" t="s">
        <v>23</v>
      </c>
      <c r="H733" s="3" t="str">
        <f>_xlfn.XLOOKUP(Table10[[#This Row],[Location Name]],IBTP_Locations[Location Name],IBTP_Locations[Sales Rep],,,)</f>
        <v>Sarcyk, Neil</v>
      </c>
      <c r="I733" s="3" t="str">
        <f>_xlfn.XLOOKUP(Table10[[#This Row],[Location Name]],IBTP_Locations[Location Name],IBTP_Locations[Marketing Rep],,,)</f>
        <v>Greg Brown</v>
      </c>
      <c r="J733" s="11">
        <f>ROUNDDOWN(IF(Table10[[#This Row],[Marketing Rep]]=0,0,_xlfn.XLOOKUP(Table10[[#This Row],[Marketing Rep]],Table12[Name],Table12[Commission %]))*Table10[[#This Row],[Ticket Count]],2)</f>
        <v>110.4</v>
      </c>
      <c r="K733" s="3" t="s">
        <v>2939</v>
      </c>
      <c r="L733" s="3" t="str">
        <f>_xlfn.XLOOKUP(Table10[[#This Row],[Serial '#]],Table5[Serial '#],Table5[Supplier],,,)</f>
        <v>GameCo</v>
      </c>
      <c r="M733" s="3" t="s">
        <v>349</v>
      </c>
      <c r="N733" s="9">
        <v>5520</v>
      </c>
      <c r="O733" s="36">
        <v>1</v>
      </c>
      <c r="P733" s="11">
        <v>5520</v>
      </c>
      <c r="Q733" s="11">
        <v>4560</v>
      </c>
      <c r="R733" s="11">
        <v>960</v>
      </c>
      <c r="S733" s="11">
        <v>331</v>
      </c>
      <c r="T733" s="11" t="str">
        <f>_xlfn.XLOOKUP(Table10[[#This Row],[Charity Association]],Table14[Charity Name],Table14[Billing Style],,,)</f>
        <v>Percentage</v>
      </c>
      <c r="U733" s="11">
        <v>337.2</v>
      </c>
      <c r="V733" s="15">
        <v>186</v>
      </c>
      <c r="W733" s="15">
        <v>96</v>
      </c>
      <c r="X733" s="11">
        <v>55.2</v>
      </c>
      <c r="Y733" s="69">
        <v>7824</v>
      </c>
      <c r="Z733">
        <v>6837</v>
      </c>
      <c r="AA733" s="3">
        <f>IF(Table10[[#This Row],[Location Name]]=E732,AA732,AA732+1)</f>
        <v>1441</v>
      </c>
      <c r="AB733" s="33">
        <f>Table10[[#This Row],[Date]]+25</f>
        <v>45461</v>
      </c>
    </row>
    <row r="734" spans="1:28" ht="14.25" x14ac:dyDescent="0.45">
      <c r="A734" s="3">
        <v>726</v>
      </c>
      <c r="B73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34" s="33">
        <v>45436</v>
      </c>
      <c r="E734" s="3" t="s">
        <v>89</v>
      </c>
      <c r="F734" s="3">
        <f>_xlfn.XLOOKUP(Table10[[#This Row],[Location Name]],IBTP_Locations[Location Name],IBTP_Locations[Payee Name],"",,)</f>
        <v>0</v>
      </c>
      <c r="G734" s="3" t="s">
        <v>23</v>
      </c>
      <c r="H734" s="3" t="str">
        <f>_xlfn.XLOOKUP(Table10[[#This Row],[Location Name]],IBTP_Locations[Location Name],IBTP_Locations[Sales Rep],,,)</f>
        <v>Sarcyk, Neil</v>
      </c>
      <c r="I734" s="3" t="str">
        <f>_xlfn.XLOOKUP(Table10[[#This Row],[Location Name]],IBTP_Locations[Location Name],IBTP_Locations[Marketing Rep],,,)</f>
        <v>Combros</v>
      </c>
      <c r="J734" s="11">
        <f>ROUNDDOWN(IF(Table10[[#This Row],[Marketing Rep]]=0,0,_xlfn.XLOOKUP(Table10[[#This Row],[Marketing Rep]],Table12[Name],Table12[Commission %]))*Table10[[#This Row],[Ticket Count]],2)</f>
        <v>94.8</v>
      </c>
      <c r="K734" s="3" t="s">
        <v>3066</v>
      </c>
      <c r="L734" s="3" t="str">
        <f>_xlfn.XLOOKUP(Table10[[#This Row],[Serial '#]],Table5[Serial '#],Table5[Supplier],,,)</f>
        <v>GameCo</v>
      </c>
      <c r="M734" s="3" t="s">
        <v>586</v>
      </c>
      <c r="N734" s="9">
        <v>6320</v>
      </c>
      <c r="O734" s="36">
        <v>1</v>
      </c>
      <c r="P734" s="11">
        <v>6320</v>
      </c>
      <c r="Q734" s="11">
        <v>4745</v>
      </c>
      <c r="R734" s="11">
        <v>1575</v>
      </c>
      <c r="S734" s="11">
        <v>379</v>
      </c>
      <c r="T734" s="11" t="str">
        <f>_xlfn.XLOOKUP(Table10[[#This Row],[Charity Association]],Table14[Charity Name],Table14[Billing Style],,,)</f>
        <v>Percentage</v>
      </c>
      <c r="U734" s="11">
        <v>433.2</v>
      </c>
      <c r="V734" s="15">
        <v>212</v>
      </c>
      <c r="W734" s="15">
        <v>158</v>
      </c>
      <c r="X734" s="11">
        <v>63.2</v>
      </c>
      <c r="Y734" s="69" t="s">
        <v>4043</v>
      </c>
      <c r="Z734">
        <v>6839</v>
      </c>
      <c r="AA734" s="3">
        <f>IF(Table10[[#This Row],[Location Name]]=E733,AA733,AA733+1)</f>
        <v>1442</v>
      </c>
      <c r="AB734" s="33">
        <f>Table10[[#This Row],[Date]]+25</f>
        <v>45461</v>
      </c>
    </row>
    <row r="735" spans="1:28" ht="14.25" x14ac:dyDescent="0.45">
      <c r="A735" s="3">
        <v>727</v>
      </c>
      <c r="B73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35" s="33">
        <v>45436</v>
      </c>
      <c r="E735" s="3" t="s">
        <v>147</v>
      </c>
      <c r="F735" s="3">
        <f>_xlfn.XLOOKUP(Table10[[#This Row],[Location Name]],IBTP_Locations[Location Name],IBTP_Locations[Payee Name],"",,)</f>
        <v>0</v>
      </c>
      <c r="G735" s="3" t="s">
        <v>21</v>
      </c>
      <c r="H735" s="3" t="str">
        <f>_xlfn.XLOOKUP(Table10[[#This Row],[Location Name]],IBTP_Locations[Location Name],IBTP_Locations[Sales Rep],,,)</f>
        <v>Sarcyk, Neil</v>
      </c>
      <c r="I735" s="3" t="str">
        <f>_xlfn.XLOOKUP(Table10[[#This Row],[Location Name]],IBTP_Locations[Location Name],IBTP_Locations[Marketing Rep],,,)</f>
        <v>M Comella Enterprises</v>
      </c>
      <c r="J735" s="11">
        <f>ROUNDDOWN(IF(Table10[[#This Row],[Marketing Rep]]=0,0,_xlfn.XLOOKUP(Table10[[#This Row],[Marketing Rep]],Table12[Name],Table12[Commission %]))*Table10[[#This Row],[Ticket Count]],2)</f>
        <v>82.8</v>
      </c>
      <c r="K735" s="3" t="s">
        <v>2938</v>
      </c>
      <c r="L735" s="3" t="str">
        <f>_xlfn.XLOOKUP(Table10[[#This Row],[Serial '#]],Table5[Serial '#],Table5[Supplier],,,)</f>
        <v>GameCo</v>
      </c>
      <c r="M735" s="3" t="s">
        <v>349</v>
      </c>
      <c r="N735" s="9">
        <v>5520</v>
      </c>
      <c r="O735" s="36">
        <v>1</v>
      </c>
      <c r="P735" s="11">
        <v>5520</v>
      </c>
      <c r="Q735" s="11">
        <v>4560</v>
      </c>
      <c r="R735" s="11">
        <v>960</v>
      </c>
      <c r="S735" s="11">
        <v>331</v>
      </c>
      <c r="T735" s="11" t="str">
        <f>_xlfn.XLOOKUP(Table10[[#This Row],[Charity Association]],Table14[Charity Name],Table14[Billing Style],,,)</f>
        <v>Flat Per Ticket</v>
      </c>
      <c r="U735" s="11">
        <v>358.8</v>
      </c>
      <c r="V735" s="15">
        <v>186</v>
      </c>
      <c r="W735" s="15">
        <v>172.8</v>
      </c>
      <c r="X735" s="11"/>
      <c r="Y735" s="69">
        <v>38933668</v>
      </c>
      <c r="Z735">
        <v>8464</v>
      </c>
      <c r="AA735" s="3">
        <f>IF(Table10[[#This Row],[Location Name]]=E734,AA734,AA734+1)</f>
        <v>1443</v>
      </c>
      <c r="AB735" s="33">
        <f>Table10[[#This Row],[Date]]+25</f>
        <v>45461</v>
      </c>
    </row>
    <row r="736" spans="1:28" ht="14.25" x14ac:dyDescent="0.45">
      <c r="A736" s="3">
        <v>728</v>
      </c>
      <c r="B73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36" s="33">
        <v>45436</v>
      </c>
      <c r="E736" s="3" t="s">
        <v>101</v>
      </c>
      <c r="F736" s="3">
        <f>_xlfn.XLOOKUP(Table10[[#This Row],[Location Name]],IBTP_Locations[Location Name],IBTP_Locations[Payee Name],"",,)</f>
        <v>0</v>
      </c>
      <c r="G736" s="3" t="s">
        <v>24</v>
      </c>
      <c r="H736" s="3" t="str">
        <f>_xlfn.XLOOKUP(Table10[[#This Row],[Location Name]],IBTP_Locations[Location Name],IBTP_Locations[Sales Rep],,,)</f>
        <v>Sarcyk, Neil</v>
      </c>
      <c r="I736" s="3">
        <f>_xlfn.XLOOKUP(Table10[[#This Row],[Location Name]],IBTP_Locations[Location Name],IBTP_Locations[Marketing Rep],,,)</f>
        <v>0</v>
      </c>
      <c r="J736" s="11">
        <f>ROUNDDOWN(IF(Table10[[#This Row],[Marketing Rep]]=0,0,_xlfn.XLOOKUP(Table10[[#This Row],[Marketing Rep]],Table12[Name],Table12[Commission %]))*Table10[[#This Row],[Ticket Count]],2)</f>
        <v>0</v>
      </c>
      <c r="K736" s="3" t="s">
        <v>2941</v>
      </c>
      <c r="L736" s="3" t="str">
        <f>_xlfn.XLOOKUP(Table10[[#This Row],[Serial '#]],Table5[Serial '#],Table5[Supplier],,,)</f>
        <v>GameCo</v>
      </c>
      <c r="M736" s="3" t="s">
        <v>349</v>
      </c>
      <c r="N736" s="9">
        <v>5520</v>
      </c>
      <c r="O736" s="36">
        <v>1</v>
      </c>
      <c r="P736" s="11">
        <v>5520</v>
      </c>
      <c r="Q736" s="11">
        <v>4560</v>
      </c>
      <c r="R736" s="11">
        <v>960</v>
      </c>
      <c r="S736" s="11">
        <v>331</v>
      </c>
      <c r="T736" s="11" t="str">
        <f>_xlfn.XLOOKUP(Table10[[#This Row],[Charity Association]],Table14[Charity Name],Table14[Billing Style],,,)</f>
        <v>Flat Per Ticket</v>
      </c>
      <c r="U736" s="11">
        <v>358.8</v>
      </c>
      <c r="V736" s="15">
        <v>186</v>
      </c>
      <c r="W736" s="15">
        <v>172.8</v>
      </c>
      <c r="X736" s="11"/>
      <c r="Y736" s="69">
        <v>38933669</v>
      </c>
      <c r="Z736">
        <v>9032</v>
      </c>
      <c r="AA736" s="3">
        <f>IF(Table10[[#This Row],[Location Name]]=E735,AA735,AA735+1)</f>
        <v>1444</v>
      </c>
      <c r="AB736" s="33">
        <f>Table10[[#This Row],[Date]]+25</f>
        <v>45461</v>
      </c>
    </row>
    <row r="737" spans="1:28" ht="14.25" x14ac:dyDescent="0.45">
      <c r="A737" s="3">
        <v>729</v>
      </c>
      <c r="B73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37" s="33">
        <v>45436</v>
      </c>
      <c r="E737" s="3" t="s">
        <v>101</v>
      </c>
      <c r="F737" s="3">
        <f>_xlfn.XLOOKUP(Table10[[#This Row],[Location Name]],IBTP_Locations[Location Name],IBTP_Locations[Payee Name],"",,)</f>
        <v>0</v>
      </c>
      <c r="G737" s="3" t="s">
        <v>24</v>
      </c>
      <c r="H737" s="3" t="str">
        <f>_xlfn.XLOOKUP(Table10[[#This Row],[Location Name]],IBTP_Locations[Location Name],IBTP_Locations[Sales Rep],,,)</f>
        <v>Sarcyk, Neil</v>
      </c>
      <c r="I737" s="3">
        <f>_xlfn.XLOOKUP(Table10[[#This Row],[Location Name]],IBTP_Locations[Location Name],IBTP_Locations[Marketing Rep],,,)</f>
        <v>0</v>
      </c>
      <c r="J737" s="11">
        <f>ROUNDDOWN(IF(Table10[[#This Row],[Marketing Rep]]=0,0,_xlfn.XLOOKUP(Table10[[#This Row],[Marketing Rep]],Table12[Name],Table12[Commission %]))*Table10[[#This Row],[Ticket Count]],2)</f>
        <v>0</v>
      </c>
      <c r="K737" s="3" t="s">
        <v>2940</v>
      </c>
      <c r="L737" s="3" t="str">
        <f>_xlfn.XLOOKUP(Table10[[#This Row],[Serial '#]],Table5[Serial '#],Table5[Supplier],,,)</f>
        <v>GameCo</v>
      </c>
      <c r="M737" s="3" t="s">
        <v>349</v>
      </c>
      <c r="N737" s="9">
        <v>5520</v>
      </c>
      <c r="O737" s="36">
        <v>1</v>
      </c>
      <c r="P737" s="11">
        <v>5520</v>
      </c>
      <c r="Q737" s="11">
        <v>4560</v>
      </c>
      <c r="R737" s="11">
        <v>960</v>
      </c>
      <c r="S737" s="11">
        <v>331</v>
      </c>
      <c r="T737" s="11" t="str">
        <f>_xlfn.XLOOKUP(Table10[[#This Row],[Charity Association]],Table14[Charity Name],Table14[Billing Style],,,)</f>
        <v>Flat Per Ticket</v>
      </c>
      <c r="U737" s="11">
        <v>358.8</v>
      </c>
      <c r="V737" s="15">
        <v>186</v>
      </c>
      <c r="W737" s="15">
        <v>172.8</v>
      </c>
      <c r="X737" s="11"/>
      <c r="Y737" s="69">
        <v>38933667</v>
      </c>
      <c r="Z737">
        <v>9033</v>
      </c>
      <c r="AA737" s="3">
        <f>IF(Table10[[#This Row],[Location Name]]=E736,AA736,AA736+1)</f>
        <v>1444</v>
      </c>
      <c r="AB737" s="33">
        <f>Table10[[#This Row],[Date]]+25</f>
        <v>45461</v>
      </c>
    </row>
    <row r="738" spans="1:28" ht="14.25" x14ac:dyDescent="0.45">
      <c r="A738" s="3">
        <v>730</v>
      </c>
      <c r="B73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38" s="33">
        <v>45440</v>
      </c>
      <c r="E738" s="3" t="s">
        <v>217</v>
      </c>
      <c r="F738" s="3">
        <f>_xlfn.XLOOKUP(Table10[[#This Row],[Location Name]],IBTP_Locations[Location Name],IBTP_Locations[Payee Name],"",,)</f>
        <v>0</v>
      </c>
      <c r="G738" s="3" t="s">
        <v>23</v>
      </c>
      <c r="H738" s="3" t="str">
        <f>_xlfn.XLOOKUP(Table10[[#This Row],[Location Name]],IBTP_Locations[Location Name],IBTP_Locations[Sales Rep],,,)</f>
        <v>Sarcyk, Neil</v>
      </c>
      <c r="I738" s="3">
        <f>_xlfn.XLOOKUP(Table10[[#This Row],[Location Name]],IBTP_Locations[Location Name],IBTP_Locations[Marketing Rep],,,)</f>
        <v>0</v>
      </c>
      <c r="J738" s="11">
        <f>ROUNDDOWN(IF(Table10[[#This Row],[Marketing Rep]]=0,0,_xlfn.XLOOKUP(Table10[[#This Row],[Marketing Rep]],Table12[Name],Table12[Commission %]))*Table10[[#This Row],[Ticket Count]],2)</f>
        <v>0</v>
      </c>
      <c r="K738" s="3" t="s">
        <v>2759</v>
      </c>
      <c r="L738" s="3" t="str">
        <f>_xlfn.XLOOKUP(Table10[[#This Row],[Serial '#]],Table5[Serial '#],Table5[Supplier],,,)</f>
        <v>GameCo</v>
      </c>
      <c r="M738" s="3" t="s">
        <v>613</v>
      </c>
      <c r="N738" s="9">
        <v>4560</v>
      </c>
      <c r="O738" s="36">
        <v>1</v>
      </c>
      <c r="P738" s="11">
        <v>4560</v>
      </c>
      <c r="Q738" s="11">
        <v>3460</v>
      </c>
      <c r="R738" s="11">
        <v>1100</v>
      </c>
      <c r="S738" s="11">
        <v>273</v>
      </c>
      <c r="T738" s="11" t="str">
        <f>_xlfn.XLOOKUP(Table10[[#This Row],[Charity Association]],Table14[Charity Name],Table14[Billing Style],,,)</f>
        <v>Percentage</v>
      </c>
      <c r="U738" s="11">
        <v>301.60000000000002</v>
      </c>
      <c r="V738" s="15">
        <v>146</v>
      </c>
      <c r="W738" s="15">
        <v>110</v>
      </c>
      <c r="X738" s="11">
        <v>45.6</v>
      </c>
      <c r="Y738" s="69">
        <v>1075</v>
      </c>
      <c r="Z738">
        <v>6840</v>
      </c>
      <c r="AA738" s="3">
        <f>IF(Table10[[#This Row],[Location Name]]=E737,AA737,AA737+1)</f>
        <v>1445</v>
      </c>
      <c r="AB738" s="33">
        <f>Table10[[#This Row],[Date]]+25</f>
        <v>45465</v>
      </c>
    </row>
    <row r="739" spans="1:28" ht="14.25" x14ac:dyDescent="0.45">
      <c r="A739" s="3">
        <v>731</v>
      </c>
      <c r="B73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39" s="33">
        <v>45440</v>
      </c>
      <c r="E739" s="3" t="s">
        <v>167</v>
      </c>
      <c r="F739" s="3">
        <f>_xlfn.XLOOKUP(Table10[[#This Row],[Location Name]],IBTP_Locations[Location Name],IBTP_Locations[Payee Name],"",,)</f>
        <v>0</v>
      </c>
      <c r="G739" s="3" t="s">
        <v>27</v>
      </c>
      <c r="H739" s="3" t="str">
        <f>_xlfn.XLOOKUP(Table10[[#This Row],[Location Name]],IBTP_Locations[Location Name],IBTP_Locations[Sales Rep],,,)</f>
        <v>Sarcyk, Neil</v>
      </c>
      <c r="I739" s="3">
        <f>_xlfn.XLOOKUP(Table10[[#This Row],[Location Name]],IBTP_Locations[Location Name],IBTP_Locations[Marketing Rep],,,)</f>
        <v>0</v>
      </c>
      <c r="J739" s="11">
        <f>ROUNDDOWN(IF(Table10[[#This Row],[Marketing Rep]]=0,0,_xlfn.XLOOKUP(Table10[[#This Row],[Marketing Rep]],Table12[Name],Table12[Commission %]))*Table10[[#This Row],[Ticket Count]],2)</f>
        <v>0</v>
      </c>
      <c r="K739" s="3" t="s">
        <v>3735</v>
      </c>
      <c r="L739" s="3" t="e">
        <f>_xlfn.XLOOKUP(Table10[[#This Row],[Serial '#]],Table5[Serial '#],Table5[Supplier],,,)</f>
        <v>#N/A</v>
      </c>
      <c r="M739" s="3" t="s">
        <v>3757</v>
      </c>
      <c r="N739" s="9">
        <v>4000</v>
      </c>
      <c r="O739" s="36">
        <v>1</v>
      </c>
      <c r="P739" s="11">
        <v>4000</v>
      </c>
      <c r="Q739" s="11">
        <v>3000</v>
      </c>
      <c r="R739" s="11">
        <v>1000</v>
      </c>
      <c r="S739" s="11">
        <v>240</v>
      </c>
      <c r="T739" s="11" t="str">
        <f>_xlfn.XLOOKUP(Table10[[#This Row],[Charity Association]],Table14[Charity Name],Table14[Billing Style],,,)</f>
        <v>Flat Per Ticket</v>
      </c>
      <c r="U739" s="11">
        <v>260</v>
      </c>
      <c r="V739" s="15">
        <v>100</v>
      </c>
      <c r="W739" s="15">
        <v>160</v>
      </c>
      <c r="X739" s="11"/>
      <c r="Y739" s="69">
        <v>14717</v>
      </c>
      <c r="Z739">
        <v>10153</v>
      </c>
      <c r="AA739" s="3">
        <f>IF(Table10[[#This Row],[Location Name]]=E738,AA738,AA738+1)</f>
        <v>1446</v>
      </c>
      <c r="AB739" s="33">
        <f>Table10[[#This Row],[Date]]+25</f>
        <v>45465</v>
      </c>
    </row>
    <row r="740" spans="1:28" ht="14.25" x14ac:dyDescent="0.45">
      <c r="A740" s="3">
        <v>732</v>
      </c>
      <c r="B74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40" s="33">
        <v>45440</v>
      </c>
      <c r="E740" s="3" t="s">
        <v>167</v>
      </c>
      <c r="F740" s="3">
        <f>_xlfn.XLOOKUP(Table10[[#This Row],[Location Name]],IBTP_Locations[Location Name],IBTP_Locations[Payee Name],"",,)</f>
        <v>0</v>
      </c>
      <c r="G740" s="3" t="s">
        <v>27</v>
      </c>
      <c r="H740" s="3" t="str">
        <f>_xlfn.XLOOKUP(Table10[[#This Row],[Location Name]],IBTP_Locations[Location Name],IBTP_Locations[Sales Rep],,,)</f>
        <v>Sarcyk, Neil</v>
      </c>
      <c r="I740" s="3">
        <f>_xlfn.XLOOKUP(Table10[[#This Row],[Location Name]],IBTP_Locations[Location Name],IBTP_Locations[Marketing Rep],,,)</f>
        <v>0</v>
      </c>
      <c r="J740" s="11">
        <f>ROUNDDOWN(IF(Table10[[#This Row],[Marketing Rep]]=0,0,_xlfn.XLOOKUP(Table10[[#This Row],[Marketing Rep]],Table12[Name],Table12[Commission %]))*Table10[[#This Row],[Ticket Count]],2)</f>
        <v>0</v>
      </c>
      <c r="K740" s="3" t="s">
        <v>3067</v>
      </c>
      <c r="L740" s="3" t="str">
        <f>_xlfn.XLOOKUP(Table10[[#This Row],[Serial '#]],Table5[Serial '#],Table5[Supplier],,,)</f>
        <v>GameCo</v>
      </c>
      <c r="M740" s="3" t="s">
        <v>352</v>
      </c>
      <c r="N740" s="9">
        <v>3600</v>
      </c>
      <c r="O740" s="36">
        <v>1</v>
      </c>
      <c r="P740" s="11">
        <v>3600</v>
      </c>
      <c r="Q740" s="11">
        <v>2895</v>
      </c>
      <c r="R740" s="11">
        <v>705</v>
      </c>
      <c r="S740" s="11">
        <v>216</v>
      </c>
      <c r="T740" s="11" t="str">
        <f>_xlfn.XLOOKUP(Table10[[#This Row],[Charity Association]],Table14[Charity Name],Table14[Billing Style],,,)</f>
        <v>Flat Per Ticket</v>
      </c>
      <c r="U740" s="11">
        <v>234</v>
      </c>
      <c r="V740" s="15">
        <v>122</v>
      </c>
      <c r="W740" s="15">
        <v>112</v>
      </c>
      <c r="X740" s="11"/>
      <c r="Y740" s="69">
        <v>14717</v>
      </c>
      <c r="Z740">
        <v>10154</v>
      </c>
      <c r="AA740" s="3">
        <f>IF(Table10[[#This Row],[Location Name]]=E739,AA739,AA739+1)</f>
        <v>1446</v>
      </c>
      <c r="AB740" s="33">
        <f>Table10[[#This Row],[Date]]+25</f>
        <v>45465</v>
      </c>
    </row>
    <row r="741" spans="1:28" ht="14.25" x14ac:dyDescent="0.45">
      <c r="A741" s="3">
        <v>733</v>
      </c>
      <c r="B74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41" s="33">
        <v>45440</v>
      </c>
      <c r="E741" s="3" t="s">
        <v>85</v>
      </c>
      <c r="F741" s="3">
        <f>_xlfn.XLOOKUP(Table10[[#This Row],[Location Name]],IBTP_Locations[Location Name],IBTP_Locations[Payee Name],"",,)</f>
        <v>0</v>
      </c>
      <c r="G741" s="3" t="s">
        <v>27</v>
      </c>
      <c r="H741" s="3" t="str">
        <f>_xlfn.XLOOKUP(Table10[[#This Row],[Location Name]],IBTP_Locations[Location Name],IBTP_Locations[Sales Rep],,,)</f>
        <v>Sarcyk, Neil</v>
      </c>
      <c r="I741" s="3">
        <f>_xlfn.XLOOKUP(Table10[[#This Row],[Location Name]],IBTP_Locations[Location Name],IBTP_Locations[Marketing Rep],,,)</f>
        <v>0</v>
      </c>
      <c r="J741" s="11">
        <f>ROUNDDOWN(IF(Table10[[#This Row],[Marketing Rep]]=0,0,_xlfn.XLOOKUP(Table10[[#This Row],[Marketing Rep]],Table12[Name],Table12[Commission %]))*Table10[[#This Row],[Ticket Count]],2)</f>
        <v>0</v>
      </c>
      <c r="K741" s="3" t="s">
        <v>3068</v>
      </c>
      <c r="L741" s="3" t="str">
        <f>_xlfn.XLOOKUP(Table10[[#This Row],[Serial '#]],Table5[Serial '#],Table5[Supplier],,,)</f>
        <v>GameCo</v>
      </c>
      <c r="M741" s="3" t="s">
        <v>3758</v>
      </c>
      <c r="N741" s="9">
        <v>6320</v>
      </c>
      <c r="O741" s="36">
        <v>1</v>
      </c>
      <c r="P741" s="11">
        <v>6320</v>
      </c>
      <c r="Q741" s="11">
        <v>4745</v>
      </c>
      <c r="R741" s="11">
        <v>1575</v>
      </c>
      <c r="S741" s="11">
        <v>379</v>
      </c>
      <c r="T741" s="11" t="str">
        <f>_xlfn.XLOOKUP(Table10[[#This Row],[Charity Association]],Table14[Charity Name],Table14[Billing Style],,,)</f>
        <v>Flat Per Ticket</v>
      </c>
      <c r="U741" s="11">
        <v>410.8</v>
      </c>
      <c r="V741" s="15">
        <v>212</v>
      </c>
      <c r="W741" s="15">
        <v>198.8</v>
      </c>
      <c r="X741" s="11"/>
      <c r="Y741" s="69">
        <v>6758</v>
      </c>
      <c r="Z741">
        <v>10155</v>
      </c>
      <c r="AA741" s="3">
        <f>IF(Table10[[#This Row],[Location Name]]=E740,AA740,AA740+1)</f>
        <v>1447</v>
      </c>
      <c r="AB741" s="33">
        <f>Table10[[#This Row],[Date]]+25</f>
        <v>45465</v>
      </c>
    </row>
    <row r="742" spans="1:28" ht="14.25" x14ac:dyDescent="0.45">
      <c r="A742" s="3">
        <v>734</v>
      </c>
      <c r="B74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42" s="33">
        <v>45440</v>
      </c>
      <c r="E742" s="3" t="s">
        <v>85</v>
      </c>
      <c r="F742" s="3">
        <f>_xlfn.XLOOKUP(Table10[[#This Row],[Location Name]],IBTP_Locations[Location Name],IBTP_Locations[Payee Name],"",,)</f>
        <v>0</v>
      </c>
      <c r="G742" s="3" t="s">
        <v>27</v>
      </c>
      <c r="H742" s="3" t="str">
        <f>_xlfn.XLOOKUP(Table10[[#This Row],[Location Name]],IBTP_Locations[Location Name],IBTP_Locations[Sales Rep],,,)</f>
        <v>Sarcyk, Neil</v>
      </c>
      <c r="I742" s="3">
        <f>_xlfn.XLOOKUP(Table10[[#This Row],[Location Name]],IBTP_Locations[Location Name],IBTP_Locations[Marketing Rep],,,)</f>
        <v>0</v>
      </c>
      <c r="J742" s="11">
        <f>ROUNDDOWN(IF(Table10[[#This Row],[Marketing Rep]]=0,0,_xlfn.XLOOKUP(Table10[[#This Row],[Marketing Rep]],Table12[Name],Table12[Commission %]))*Table10[[#This Row],[Ticket Count]],2)</f>
        <v>0</v>
      </c>
      <c r="K742" s="3" t="s">
        <v>2860</v>
      </c>
      <c r="L742" s="3" t="str">
        <f>_xlfn.XLOOKUP(Table10[[#This Row],[Serial '#]],Table5[Serial '#],Table5[Supplier],,,)</f>
        <v>GameCo</v>
      </c>
      <c r="M742" s="3" t="s">
        <v>349</v>
      </c>
      <c r="N742" s="9">
        <v>5520</v>
      </c>
      <c r="O742" s="36">
        <v>1</v>
      </c>
      <c r="P742" s="11">
        <v>5520</v>
      </c>
      <c r="Q742" s="11">
        <v>4560</v>
      </c>
      <c r="R742" s="11">
        <v>960</v>
      </c>
      <c r="S742" s="11">
        <v>331</v>
      </c>
      <c r="T742" s="11" t="str">
        <f>_xlfn.XLOOKUP(Table10[[#This Row],[Charity Association]],Table14[Charity Name],Table14[Billing Style],,,)</f>
        <v>Flat Per Ticket</v>
      </c>
      <c r="U742" s="11">
        <v>358.8</v>
      </c>
      <c r="V742" s="15">
        <v>186</v>
      </c>
      <c r="W742" s="15">
        <v>172.8</v>
      </c>
      <c r="X742" s="11"/>
      <c r="Y742" s="69">
        <v>6758</v>
      </c>
      <c r="Z742">
        <v>10156</v>
      </c>
      <c r="AA742" s="3">
        <f>IF(Table10[[#This Row],[Location Name]]=E741,AA741,AA741+1)</f>
        <v>1447</v>
      </c>
      <c r="AB742" s="33">
        <f>Table10[[#This Row],[Date]]+25</f>
        <v>45465</v>
      </c>
    </row>
    <row r="743" spans="1:28" ht="14.25" x14ac:dyDescent="0.45">
      <c r="A743" s="3">
        <v>735</v>
      </c>
      <c r="B74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43" s="33">
        <v>45440</v>
      </c>
      <c r="E743" s="3" t="s">
        <v>85</v>
      </c>
      <c r="F743" s="3">
        <f>_xlfn.XLOOKUP(Table10[[#This Row],[Location Name]],IBTP_Locations[Location Name],IBTP_Locations[Payee Name],"",,)</f>
        <v>0</v>
      </c>
      <c r="G743" s="3" t="s">
        <v>27</v>
      </c>
      <c r="H743" s="3" t="str">
        <f>_xlfn.XLOOKUP(Table10[[#This Row],[Location Name]],IBTP_Locations[Location Name],IBTP_Locations[Sales Rep],,,)</f>
        <v>Sarcyk, Neil</v>
      </c>
      <c r="I743" s="3">
        <f>_xlfn.XLOOKUP(Table10[[#This Row],[Location Name]],IBTP_Locations[Location Name],IBTP_Locations[Marketing Rep],,,)</f>
        <v>0</v>
      </c>
      <c r="J743" s="11">
        <f>ROUNDDOWN(IF(Table10[[#This Row],[Marketing Rep]]=0,0,_xlfn.XLOOKUP(Table10[[#This Row],[Marketing Rep]],Table12[Name],Table12[Commission %]))*Table10[[#This Row],[Ticket Count]],2)</f>
        <v>0</v>
      </c>
      <c r="K743" s="3" t="s">
        <v>2943</v>
      </c>
      <c r="L743" s="3" t="str">
        <f>_xlfn.XLOOKUP(Table10[[#This Row],[Serial '#]],Table5[Serial '#],Table5[Supplier],,,)</f>
        <v>GameCo</v>
      </c>
      <c r="M743" s="3" t="s">
        <v>347</v>
      </c>
      <c r="N743" s="9">
        <v>9959</v>
      </c>
      <c r="O743" s="36">
        <v>1</v>
      </c>
      <c r="P743" s="11">
        <v>9959</v>
      </c>
      <c r="Q743" s="11">
        <v>7840</v>
      </c>
      <c r="R743" s="11">
        <v>2119</v>
      </c>
      <c r="S743" s="11">
        <v>597</v>
      </c>
      <c r="T743" s="11" t="str">
        <f>_xlfn.XLOOKUP(Table10[[#This Row],[Charity Association]],Table14[Charity Name],Table14[Billing Style],,,)</f>
        <v>Flat Per Ticket</v>
      </c>
      <c r="U743" s="11">
        <v>647.34</v>
      </c>
      <c r="V743" s="15">
        <v>360</v>
      </c>
      <c r="W743" s="15">
        <v>287.33999999999997</v>
      </c>
      <c r="X743" s="11"/>
      <c r="Y743" s="69">
        <v>6758</v>
      </c>
      <c r="Z743">
        <v>10157</v>
      </c>
      <c r="AA743" s="3">
        <f>IF(Table10[[#This Row],[Location Name]]=E742,AA742,AA742+1)</f>
        <v>1447</v>
      </c>
      <c r="AB743" s="33">
        <f>Table10[[#This Row],[Date]]+25</f>
        <v>45465</v>
      </c>
    </row>
    <row r="744" spans="1:28" ht="14.25" x14ac:dyDescent="0.45">
      <c r="A744" s="3">
        <v>736</v>
      </c>
      <c r="B74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44" s="33">
        <v>45440</v>
      </c>
      <c r="E744" s="3" t="s">
        <v>155</v>
      </c>
      <c r="F744" s="3" t="str">
        <f>_xlfn.XLOOKUP(Table10[[#This Row],[Location Name]],IBTP_Locations[Location Name],IBTP_Locations[Payee Name],"",,)</f>
        <v>Melron Inc DBA Mulligans</v>
      </c>
      <c r="G744" s="3" t="s">
        <v>27</v>
      </c>
      <c r="H744" s="3" t="str">
        <f>_xlfn.XLOOKUP(Table10[[#This Row],[Location Name]],IBTP_Locations[Location Name],IBTP_Locations[Sales Rep],,,)</f>
        <v>Sarcyk, Neil</v>
      </c>
      <c r="I744" s="3">
        <f>_xlfn.XLOOKUP(Table10[[#This Row],[Location Name]],IBTP_Locations[Location Name],IBTP_Locations[Marketing Rep],,,)</f>
        <v>0</v>
      </c>
      <c r="J744" s="11">
        <f>ROUNDDOWN(IF(Table10[[#This Row],[Marketing Rep]]=0,0,_xlfn.XLOOKUP(Table10[[#This Row],[Marketing Rep]],Table12[Name],Table12[Commission %]))*Table10[[#This Row],[Ticket Count]],2)</f>
        <v>0</v>
      </c>
      <c r="K744" s="3" t="s">
        <v>2942</v>
      </c>
      <c r="L744" s="3" t="str">
        <f>_xlfn.XLOOKUP(Table10[[#This Row],[Serial '#]],Table5[Serial '#],Table5[Supplier],,,)</f>
        <v>GameCo</v>
      </c>
      <c r="M744" s="3" t="s">
        <v>349</v>
      </c>
      <c r="N744" s="9">
        <v>5520</v>
      </c>
      <c r="O744" s="36">
        <v>1</v>
      </c>
      <c r="P744" s="11">
        <v>5520</v>
      </c>
      <c r="Q744" s="11">
        <v>4560</v>
      </c>
      <c r="R744" s="11">
        <v>960</v>
      </c>
      <c r="S744" s="11">
        <v>331</v>
      </c>
      <c r="T744" s="11" t="str">
        <f>_xlfn.XLOOKUP(Table10[[#This Row],[Charity Association]],Table14[Charity Name],Table14[Billing Style],,,)</f>
        <v>Flat Per Ticket</v>
      </c>
      <c r="U744" s="11">
        <v>358.8</v>
      </c>
      <c r="V744" s="15">
        <v>186</v>
      </c>
      <c r="W744" s="15">
        <v>172.8</v>
      </c>
      <c r="X744" s="11"/>
      <c r="Y744" s="69">
        <v>3015</v>
      </c>
      <c r="Z744">
        <v>10158</v>
      </c>
      <c r="AA744" s="3">
        <f>IF(Table10[[#This Row],[Location Name]]=E743,AA743,AA743+1)</f>
        <v>1448</v>
      </c>
      <c r="AB744" s="33">
        <f>Table10[[#This Row],[Date]]+25</f>
        <v>45465</v>
      </c>
    </row>
    <row r="745" spans="1:28" ht="14.25" x14ac:dyDescent="0.45">
      <c r="A745" s="3">
        <v>737</v>
      </c>
      <c r="B74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45" s="33">
        <v>45440</v>
      </c>
      <c r="E745" s="3" t="s">
        <v>155</v>
      </c>
      <c r="F745" s="3" t="str">
        <f>_xlfn.XLOOKUP(Table10[[#This Row],[Location Name]],IBTP_Locations[Location Name],IBTP_Locations[Payee Name],"",,)</f>
        <v>Melron Inc DBA Mulligans</v>
      </c>
      <c r="G745" s="3" t="s">
        <v>27</v>
      </c>
      <c r="H745" s="3" t="str">
        <f>_xlfn.XLOOKUP(Table10[[#This Row],[Location Name]],IBTP_Locations[Location Name],IBTP_Locations[Sales Rep],,,)</f>
        <v>Sarcyk, Neil</v>
      </c>
      <c r="I745" s="3">
        <f>_xlfn.XLOOKUP(Table10[[#This Row],[Location Name]],IBTP_Locations[Location Name],IBTP_Locations[Marketing Rep],,,)</f>
        <v>0</v>
      </c>
      <c r="J745" s="11">
        <f>ROUNDDOWN(IF(Table10[[#This Row],[Marketing Rep]]=0,0,_xlfn.XLOOKUP(Table10[[#This Row],[Marketing Rep]],Table12[Name],Table12[Commission %]))*Table10[[#This Row],[Ticket Count]],2)</f>
        <v>0</v>
      </c>
      <c r="K745" s="3" t="s">
        <v>2887</v>
      </c>
      <c r="L745" s="3" t="str">
        <f>_xlfn.XLOOKUP(Table10[[#This Row],[Serial '#]],Table5[Serial '#],Table5[Supplier],,,)</f>
        <v>GameCo</v>
      </c>
      <c r="M745" s="3" t="s">
        <v>580</v>
      </c>
      <c r="N745" s="9">
        <v>6320</v>
      </c>
      <c r="O745" s="36">
        <v>1</v>
      </c>
      <c r="P745" s="11">
        <v>6320</v>
      </c>
      <c r="Q745" s="11">
        <v>4745</v>
      </c>
      <c r="R745" s="11">
        <v>1575</v>
      </c>
      <c r="S745" s="11">
        <v>379</v>
      </c>
      <c r="T745" s="11" t="str">
        <f>_xlfn.XLOOKUP(Table10[[#This Row],[Charity Association]],Table14[Charity Name],Table14[Billing Style],,,)</f>
        <v>Flat Per Ticket</v>
      </c>
      <c r="U745" s="11">
        <v>410.8</v>
      </c>
      <c r="V745" s="15">
        <v>212</v>
      </c>
      <c r="W745" s="15">
        <v>198.8</v>
      </c>
      <c r="X745" s="11"/>
      <c r="Y745" s="69">
        <v>3015</v>
      </c>
      <c r="Z745">
        <v>10159</v>
      </c>
      <c r="AA745" s="3">
        <f>IF(Table10[[#This Row],[Location Name]]=E744,AA744,AA744+1)</f>
        <v>1448</v>
      </c>
      <c r="AB745" s="33">
        <f>Table10[[#This Row],[Date]]+25</f>
        <v>45465</v>
      </c>
    </row>
    <row r="746" spans="1:28" ht="14.25" x14ac:dyDescent="0.45">
      <c r="A746" s="3">
        <v>738</v>
      </c>
      <c r="B74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46" s="33">
        <v>45440</v>
      </c>
      <c r="E746" s="3" t="s">
        <v>155</v>
      </c>
      <c r="F746" s="3" t="str">
        <f>_xlfn.XLOOKUP(Table10[[#This Row],[Location Name]],IBTP_Locations[Location Name],IBTP_Locations[Payee Name],"",,)</f>
        <v>Melron Inc DBA Mulligans</v>
      </c>
      <c r="G746" s="3" t="s">
        <v>27</v>
      </c>
      <c r="H746" s="3" t="str">
        <f>_xlfn.XLOOKUP(Table10[[#This Row],[Location Name]],IBTP_Locations[Location Name],IBTP_Locations[Sales Rep],,,)</f>
        <v>Sarcyk, Neil</v>
      </c>
      <c r="I746" s="3">
        <f>_xlfn.XLOOKUP(Table10[[#This Row],[Location Name]],IBTP_Locations[Location Name],IBTP_Locations[Marketing Rep],,,)</f>
        <v>0</v>
      </c>
      <c r="J746" s="11">
        <f>ROUNDDOWN(IF(Table10[[#This Row],[Marketing Rep]]=0,0,_xlfn.XLOOKUP(Table10[[#This Row],[Marketing Rep]],Table12[Name],Table12[Commission %]))*Table10[[#This Row],[Ticket Count]],2)</f>
        <v>0</v>
      </c>
      <c r="K746" s="3" t="s">
        <v>2944</v>
      </c>
      <c r="L746" s="3" t="str">
        <f>_xlfn.XLOOKUP(Table10[[#This Row],[Serial '#]],Table5[Serial '#],Table5[Supplier],,,)</f>
        <v>GameCo</v>
      </c>
      <c r="M746" s="3" t="s">
        <v>347</v>
      </c>
      <c r="N746" s="9">
        <v>9959</v>
      </c>
      <c r="O746" s="36">
        <v>1</v>
      </c>
      <c r="P746" s="11">
        <v>9959</v>
      </c>
      <c r="Q746" s="11">
        <v>7840</v>
      </c>
      <c r="R746" s="11">
        <v>2119</v>
      </c>
      <c r="S746" s="11">
        <v>597</v>
      </c>
      <c r="T746" s="11" t="str">
        <f>_xlfn.XLOOKUP(Table10[[#This Row],[Charity Association]],Table14[Charity Name],Table14[Billing Style],,,)</f>
        <v>Flat Per Ticket</v>
      </c>
      <c r="U746" s="11">
        <v>647.34</v>
      </c>
      <c r="V746" s="15">
        <v>360</v>
      </c>
      <c r="W746" s="15">
        <v>287.33999999999997</v>
      </c>
      <c r="X746" s="11"/>
      <c r="Y746" s="69">
        <v>3015</v>
      </c>
      <c r="Z746">
        <v>10160</v>
      </c>
      <c r="AA746" s="3">
        <f>IF(Table10[[#This Row],[Location Name]]=E745,AA745,AA745+1)</f>
        <v>1448</v>
      </c>
      <c r="AB746" s="33">
        <f>Table10[[#This Row],[Date]]+25</f>
        <v>45465</v>
      </c>
    </row>
    <row r="747" spans="1:28" ht="14.25" x14ac:dyDescent="0.45">
      <c r="A747" s="3">
        <v>739</v>
      </c>
      <c r="B74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47" s="33">
        <v>45441</v>
      </c>
      <c r="E747" s="3" t="s">
        <v>97</v>
      </c>
      <c r="F747" s="3">
        <f>_xlfn.XLOOKUP(Table10[[#This Row],[Location Name]],IBTP_Locations[Location Name],IBTP_Locations[Payee Name],"",,)</f>
        <v>0</v>
      </c>
      <c r="G747" s="3" t="s">
        <v>20</v>
      </c>
      <c r="H747" s="3" t="str">
        <f>_xlfn.XLOOKUP(Table10[[#This Row],[Location Name]],IBTP_Locations[Location Name],IBTP_Locations[Sales Rep],,,)</f>
        <v>Sarcyk, Neil</v>
      </c>
      <c r="I747" s="3" t="str">
        <f>_xlfn.XLOOKUP(Table10[[#This Row],[Location Name]],IBTP_Locations[Location Name],IBTP_Locations[Marketing Rep],,,)</f>
        <v>M Comella Enterprises</v>
      </c>
      <c r="J747" s="11">
        <f>ROUNDDOWN(IF(Table10[[#This Row],[Marketing Rep]]=0,0,_xlfn.XLOOKUP(Table10[[#This Row],[Marketing Rep]],Table12[Name],Table12[Commission %]))*Table10[[#This Row],[Ticket Count]],2)</f>
        <v>82.8</v>
      </c>
      <c r="K747" s="3" t="s">
        <v>2946</v>
      </c>
      <c r="L747" s="3" t="str">
        <f>_xlfn.XLOOKUP(Table10[[#This Row],[Serial '#]],Table5[Serial '#],Table5[Supplier],,,)</f>
        <v>GameCo</v>
      </c>
      <c r="M747" s="3" t="s">
        <v>349</v>
      </c>
      <c r="N747" s="9">
        <v>5520</v>
      </c>
      <c r="O747" s="36">
        <v>1</v>
      </c>
      <c r="P747" s="11">
        <v>5520</v>
      </c>
      <c r="Q747" s="11">
        <v>4560</v>
      </c>
      <c r="R747" s="11">
        <v>960</v>
      </c>
      <c r="S747" s="11">
        <v>331</v>
      </c>
      <c r="T747" s="11" t="str">
        <f>_xlfn.XLOOKUP(Table10[[#This Row],[Charity Association]],Table14[Charity Name],Table14[Billing Style],,,)</f>
        <v>Flat Per Ticket</v>
      </c>
      <c r="U747" s="11">
        <v>358.8</v>
      </c>
      <c r="V747" s="15">
        <v>186</v>
      </c>
      <c r="W747" s="15">
        <v>172.8</v>
      </c>
      <c r="X747" s="11"/>
      <c r="Y747" s="69">
        <v>7172</v>
      </c>
      <c r="Z747">
        <v>1183</v>
      </c>
      <c r="AA747" s="3">
        <f>IF(Table10[[#This Row],[Location Name]]=E746,AA746,AA746+1)</f>
        <v>1449</v>
      </c>
      <c r="AB747" s="33">
        <f>Table10[[#This Row],[Date]]+25</f>
        <v>45466</v>
      </c>
    </row>
    <row r="748" spans="1:28" ht="14.25" x14ac:dyDescent="0.45">
      <c r="A748" s="3">
        <v>740</v>
      </c>
      <c r="B74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48" s="33">
        <v>45441</v>
      </c>
      <c r="E748" s="3" t="s">
        <v>97</v>
      </c>
      <c r="F748" s="3">
        <f>_xlfn.XLOOKUP(Table10[[#This Row],[Location Name]],IBTP_Locations[Location Name],IBTP_Locations[Payee Name],"",,)</f>
        <v>0</v>
      </c>
      <c r="G748" s="3" t="s">
        <v>20</v>
      </c>
      <c r="H748" s="3" t="str">
        <f>_xlfn.XLOOKUP(Table10[[#This Row],[Location Name]],IBTP_Locations[Location Name],IBTP_Locations[Sales Rep],,,)</f>
        <v>Sarcyk, Neil</v>
      </c>
      <c r="I748" s="3" t="str">
        <f>_xlfn.XLOOKUP(Table10[[#This Row],[Location Name]],IBTP_Locations[Location Name],IBTP_Locations[Marketing Rep],,,)</f>
        <v>M Comella Enterprises</v>
      </c>
      <c r="J748" s="11">
        <f>ROUNDDOWN(IF(Table10[[#This Row],[Marketing Rep]]=0,0,_xlfn.XLOOKUP(Table10[[#This Row],[Marketing Rep]],Table12[Name],Table12[Commission %]))*Table10[[#This Row],[Ticket Count]],2)</f>
        <v>82.8</v>
      </c>
      <c r="K748" s="3" t="s">
        <v>2947</v>
      </c>
      <c r="L748" s="3" t="str">
        <f>_xlfn.XLOOKUP(Table10[[#This Row],[Serial '#]],Table5[Serial '#],Table5[Supplier],,,)</f>
        <v>GameCo</v>
      </c>
      <c r="M748" s="3" t="s">
        <v>349</v>
      </c>
      <c r="N748" s="9">
        <v>5520</v>
      </c>
      <c r="O748" s="36">
        <v>1</v>
      </c>
      <c r="P748" s="11">
        <v>5520</v>
      </c>
      <c r="Q748" s="11">
        <v>4560</v>
      </c>
      <c r="R748" s="11">
        <v>960</v>
      </c>
      <c r="S748" s="11">
        <v>331</v>
      </c>
      <c r="T748" s="11" t="str">
        <f>_xlfn.XLOOKUP(Table10[[#This Row],[Charity Association]],Table14[Charity Name],Table14[Billing Style],,,)</f>
        <v>Flat Per Ticket</v>
      </c>
      <c r="U748" s="11">
        <v>358.8</v>
      </c>
      <c r="V748" s="15">
        <v>186</v>
      </c>
      <c r="W748" s="15">
        <v>172.8</v>
      </c>
      <c r="X748" s="11"/>
      <c r="Y748" s="69">
        <v>7172</v>
      </c>
      <c r="Z748">
        <v>1184</v>
      </c>
      <c r="AA748" s="3">
        <f>IF(Table10[[#This Row],[Location Name]]=E747,AA747,AA747+1)</f>
        <v>1449</v>
      </c>
      <c r="AB748" s="33">
        <f>Table10[[#This Row],[Date]]+25</f>
        <v>45466</v>
      </c>
    </row>
    <row r="749" spans="1:28" ht="14.25" x14ac:dyDescent="0.45">
      <c r="A749" s="3">
        <v>741</v>
      </c>
      <c r="B74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49" s="33">
        <v>45441</v>
      </c>
      <c r="E749" s="3" t="s">
        <v>103</v>
      </c>
      <c r="F749" s="3">
        <f>_xlfn.XLOOKUP(Table10[[#This Row],[Location Name]],IBTP_Locations[Location Name],IBTP_Locations[Payee Name],"",,)</f>
        <v>0</v>
      </c>
      <c r="G749" s="3" t="s">
        <v>23</v>
      </c>
      <c r="H749" s="3" t="str">
        <f>_xlfn.XLOOKUP(Table10[[#This Row],[Location Name]],IBTP_Locations[Location Name],IBTP_Locations[Sales Rep],,,)</f>
        <v>Sarcyk, Neil</v>
      </c>
      <c r="I749" s="3">
        <f>_xlfn.XLOOKUP(Table10[[#This Row],[Location Name]],IBTP_Locations[Location Name],IBTP_Locations[Marketing Rep],,,)</f>
        <v>0</v>
      </c>
      <c r="J749" s="11">
        <f>ROUNDDOWN(IF(Table10[[#This Row],[Marketing Rep]]=0,0,_xlfn.XLOOKUP(Table10[[#This Row],[Marketing Rep]],Table12[Name],Table12[Commission %]))*Table10[[#This Row],[Ticket Count]],2)</f>
        <v>0</v>
      </c>
      <c r="K749" s="3" t="s">
        <v>3069</v>
      </c>
      <c r="L749" s="3" t="str">
        <f>_xlfn.XLOOKUP(Table10[[#This Row],[Serial '#]],Table5[Serial '#],Table5[Supplier],,,)</f>
        <v>GameCo</v>
      </c>
      <c r="M749" s="3" t="s">
        <v>584</v>
      </c>
      <c r="N749" s="9">
        <v>6320</v>
      </c>
      <c r="O749" s="36">
        <v>1</v>
      </c>
      <c r="P749" s="11">
        <v>6320</v>
      </c>
      <c r="Q749" s="11">
        <v>4745</v>
      </c>
      <c r="R749" s="11">
        <v>1575</v>
      </c>
      <c r="S749" s="11">
        <v>379</v>
      </c>
      <c r="T749" s="11" t="str">
        <f>_xlfn.XLOOKUP(Table10[[#This Row],[Charity Association]],Table14[Charity Name],Table14[Billing Style],,,)</f>
        <v>Percentage</v>
      </c>
      <c r="U749" s="11">
        <v>433.2</v>
      </c>
      <c r="V749" s="15">
        <v>212</v>
      </c>
      <c r="W749" s="15">
        <v>158</v>
      </c>
      <c r="X749" s="11">
        <v>63.2</v>
      </c>
      <c r="Y749" s="69">
        <v>10090</v>
      </c>
      <c r="Z749">
        <v>6841</v>
      </c>
      <c r="AA749" s="3">
        <f>IF(Table10[[#This Row],[Location Name]]=E748,AA748,AA748+1)</f>
        <v>1450</v>
      </c>
      <c r="AB749" s="33">
        <f>Table10[[#This Row],[Date]]+25</f>
        <v>45466</v>
      </c>
    </row>
    <row r="750" spans="1:28" ht="14.25" x14ac:dyDescent="0.45">
      <c r="A750" s="3">
        <v>742</v>
      </c>
      <c r="B75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50" s="33">
        <v>45441</v>
      </c>
      <c r="E750" s="3" t="s">
        <v>103</v>
      </c>
      <c r="F750" s="3">
        <f>_xlfn.XLOOKUP(Table10[[#This Row],[Location Name]],IBTP_Locations[Location Name],IBTP_Locations[Payee Name],"",,)</f>
        <v>0</v>
      </c>
      <c r="G750" s="3" t="s">
        <v>23</v>
      </c>
      <c r="H750" s="3" t="str">
        <f>_xlfn.XLOOKUP(Table10[[#This Row],[Location Name]],IBTP_Locations[Location Name],IBTP_Locations[Sales Rep],,,)</f>
        <v>Sarcyk, Neil</v>
      </c>
      <c r="I750" s="3">
        <f>_xlfn.XLOOKUP(Table10[[#This Row],[Location Name]],IBTP_Locations[Location Name],IBTP_Locations[Marketing Rep],,,)</f>
        <v>0</v>
      </c>
      <c r="J750" s="11">
        <f>ROUNDDOWN(IF(Table10[[#This Row],[Marketing Rep]]=0,0,_xlfn.XLOOKUP(Table10[[#This Row],[Marketing Rep]],Table12[Name],Table12[Commission %]))*Table10[[#This Row],[Ticket Count]],2)</f>
        <v>0</v>
      </c>
      <c r="K750" s="3">
        <v>100047</v>
      </c>
      <c r="L750" s="3" t="str">
        <f>_xlfn.XLOOKUP(Table10[[#This Row],[Serial '#]],Table5[Serial '#],Table5[Supplier],,,)</f>
        <v>Bingo Boss</v>
      </c>
      <c r="M750" s="3" t="s">
        <v>377</v>
      </c>
      <c r="N750" s="9">
        <v>5628</v>
      </c>
      <c r="O750" s="36">
        <v>1</v>
      </c>
      <c r="P750" s="11">
        <v>5628</v>
      </c>
      <c r="Q750" s="11">
        <v>4528</v>
      </c>
      <c r="R750" s="11">
        <v>1100</v>
      </c>
      <c r="S750" s="11">
        <v>337</v>
      </c>
      <c r="T750" s="11" t="str">
        <f>_xlfn.XLOOKUP(Table10[[#This Row],[Charity Association]],Table14[Charity Name],Table14[Billing Style],,,)</f>
        <v>Percentage</v>
      </c>
      <c r="U750" s="11">
        <v>412.04</v>
      </c>
      <c r="V750" s="15">
        <v>245.76</v>
      </c>
      <c r="W750" s="15">
        <v>110</v>
      </c>
      <c r="X750" s="11">
        <v>56.28</v>
      </c>
      <c r="Y750" s="69">
        <v>10090</v>
      </c>
      <c r="Z750">
        <v>6842</v>
      </c>
      <c r="AA750" s="3">
        <f>IF(Table10[[#This Row],[Location Name]]=E749,AA749,AA749+1)</f>
        <v>1450</v>
      </c>
      <c r="AB750" s="33">
        <f>Table10[[#This Row],[Date]]+25</f>
        <v>45466</v>
      </c>
    </row>
    <row r="751" spans="1:28" ht="14.25" x14ac:dyDescent="0.45">
      <c r="A751" s="3">
        <v>743</v>
      </c>
      <c r="B75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51" s="33">
        <v>45441</v>
      </c>
      <c r="E751" s="3" t="s">
        <v>115</v>
      </c>
      <c r="F751" s="3">
        <f>_xlfn.XLOOKUP(Table10[[#This Row],[Location Name]],IBTP_Locations[Location Name],IBTP_Locations[Payee Name],"",,)</f>
        <v>0</v>
      </c>
      <c r="G751" s="3" t="s">
        <v>23</v>
      </c>
      <c r="H751" s="3" t="str">
        <f>_xlfn.XLOOKUP(Table10[[#This Row],[Location Name]],IBTP_Locations[Location Name],IBTP_Locations[Sales Rep],,,)</f>
        <v>Sarcyk, Neil</v>
      </c>
      <c r="I751" s="3">
        <f>_xlfn.XLOOKUP(Table10[[#This Row],[Location Name]],IBTP_Locations[Location Name],IBTP_Locations[Marketing Rep],,,)</f>
        <v>0</v>
      </c>
      <c r="J751" s="11">
        <f>ROUNDDOWN(IF(Table10[[#This Row],[Marketing Rep]]=0,0,_xlfn.XLOOKUP(Table10[[#This Row],[Marketing Rep]],Table12[Name],Table12[Commission %]))*Table10[[#This Row],[Ticket Count]],2)</f>
        <v>0</v>
      </c>
      <c r="K751" s="3">
        <v>100029</v>
      </c>
      <c r="L751" s="3" t="str">
        <f>_xlfn.XLOOKUP(Table10[[#This Row],[Serial '#]],Table5[Serial '#],Table5[Supplier],,,)</f>
        <v>Bingo Boss</v>
      </c>
      <c r="M751" s="3" t="s">
        <v>377</v>
      </c>
      <c r="N751" s="9">
        <v>5628</v>
      </c>
      <c r="O751" s="36">
        <v>1</v>
      </c>
      <c r="P751" s="11">
        <v>5628</v>
      </c>
      <c r="Q751" s="11">
        <v>4528</v>
      </c>
      <c r="R751" s="11">
        <v>1100</v>
      </c>
      <c r="S751" s="11">
        <v>337</v>
      </c>
      <c r="T751" s="11" t="str">
        <f>_xlfn.XLOOKUP(Table10[[#This Row],[Charity Association]],Table14[Charity Name],Table14[Billing Style],,,)</f>
        <v>Percentage</v>
      </c>
      <c r="U751" s="11">
        <v>412.04</v>
      </c>
      <c r="V751" s="15">
        <v>245.76</v>
      </c>
      <c r="W751" s="15">
        <v>110</v>
      </c>
      <c r="X751" s="11">
        <v>56.28</v>
      </c>
      <c r="Y751" s="69">
        <v>3584</v>
      </c>
      <c r="Z751">
        <v>6843</v>
      </c>
      <c r="AA751" s="3">
        <f>IF(Table10[[#This Row],[Location Name]]=E750,AA750,AA750+1)</f>
        <v>1451</v>
      </c>
      <c r="AB751" s="33">
        <f>Table10[[#This Row],[Date]]+25</f>
        <v>45466</v>
      </c>
    </row>
    <row r="752" spans="1:28" ht="14.25" x14ac:dyDescent="0.45">
      <c r="A752" s="3">
        <v>744</v>
      </c>
      <c r="B75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52" s="33">
        <v>45441</v>
      </c>
      <c r="E752" s="3" t="s">
        <v>163</v>
      </c>
      <c r="F752" s="3">
        <f>_xlfn.XLOOKUP(Table10[[#This Row],[Location Name]],IBTP_Locations[Location Name],IBTP_Locations[Payee Name],"",,)</f>
        <v>0</v>
      </c>
      <c r="G752" s="3" t="s">
        <v>23</v>
      </c>
      <c r="H752" s="3" t="str">
        <f>_xlfn.XLOOKUP(Table10[[#This Row],[Location Name]],IBTP_Locations[Location Name],IBTP_Locations[Sales Rep],,,)</f>
        <v>Sarcyk, Neil</v>
      </c>
      <c r="I752" s="3">
        <f>_xlfn.XLOOKUP(Table10[[#This Row],[Location Name]],IBTP_Locations[Location Name],IBTP_Locations[Marketing Rep],,,)</f>
        <v>0</v>
      </c>
      <c r="J752" s="11">
        <f>ROUNDDOWN(IF(Table10[[#This Row],[Marketing Rep]]=0,0,_xlfn.XLOOKUP(Table10[[#This Row],[Marketing Rep]],Table12[Name],Table12[Commission %]))*Table10[[#This Row],[Ticket Count]],2)</f>
        <v>0</v>
      </c>
      <c r="K752" s="3" t="s">
        <v>2760</v>
      </c>
      <c r="L752" s="3" t="str">
        <f>_xlfn.XLOOKUP(Table10[[#This Row],[Serial '#]],Table5[Serial '#],Table5[Supplier],,,)</f>
        <v>GameCo</v>
      </c>
      <c r="M752" s="3" t="s">
        <v>613</v>
      </c>
      <c r="N752" s="9">
        <v>4560</v>
      </c>
      <c r="O752" s="36">
        <v>1</v>
      </c>
      <c r="P752" s="11">
        <v>4560</v>
      </c>
      <c r="Q752" s="11">
        <v>3460</v>
      </c>
      <c r="R752" s="11">
        <v>1100</v>
      </c>
      <c r="S752" s="11">
        <v>273</v>
      </c>
      <c r="T752" s="11" t="str">
        <f>_xlfn.XLOOKUP(Table10[[#This Row],[Charity Association]],Table14[Charity Name],Table14[Billing Style],,,)</f>
        <v>Percentage</v>
      </c>
      <c r="U752" s="11">
        <v>301.60000000000002</v>
      </c>
      <c r="V752" s="15">
        <v>146</v>
      </c>
      <c r="W752" s="15">
        <v>110</v>
      </c>
      <c r="X752" s="11">
        <v>45.6</v>
      </c>
      <c r="Y752" s="69">
        <v>1987</v>
      </c>
      <c r="Z752">
        <v>6844</v>
      </c>
      <c r="AA752" s="3">
        <f>IF(Table10[[#This Row],[Location Name]]=E751,AA751,AA751+1)</f>
        <v>1452</v>
      </c>
      <c r="AB752" s="33">
        <f>Table10[[#This Row],[Date]]+25</f>
        <v>45466</v>
      </c>
    </row>
    <row r="753" spans="1:28" ht="14.25" x14ac:dyDescent="0.45">
      <c r="A753" s="3">
        <v>745</v>
      </c>
      <c r="B75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53" s="33">
        <v>45441</v>
      </c>
      <c r="E753" s="3" t="s">
        <v>163</v>
      </c>
      <c r="F753" s="3">
        <f>_xlfn.XLOOKUP(Table10[[#This Row],[Location Name]],IBTP_Locations[Location Name],IBTP_Locations[Payee Name],"",,)</f>
        <v>0</v>
      </c>
      <c r="G753" s="3" t="s">
        <v>23</v>
      </c>
      <c r="H753" s="3" t="str">
        <f>_xlfn.XLOOKUP(Table10[[#This Row],[Location Name]],IBTP_Locations[Location Name],IBTP_Locations[Sales Rep],,,)</f>
        <v>Sarcyk, Neil</v>
      </c>
      <c r="I753" s="3">
        <f>_xlfn.XLOOKUP(Table10[[#This Row],[Location Name]],IBTP_Locations[Location Name],IBTP_Locations[Marketing Rep],,,)</f>
        <v>0</v>
      </c>
      <c r="J753" s="11">
        <f>ROUNDDOWN(IF(Table10[[#This Row],[Marketing Rep]]=0,0,_xlfn.XLOOKUP(Table10[[#This Row],[Marketing Rep]],Table12[Name],Table12[Commission %]))*Table10[[#This Row],[Ticket Count]],2)</f>
        <v>0</v>
      </c>
      <c r="K753" s="3" t="s">
        <v>2948</v>
      </c>
      <c r="L753" s="3" t="str">
        <f>_xlfn.XLOOKUP(Table10[[#This Row],[Serial '#]],Table5[Serial '#],Table5[Supplier],,,)</f>
        <v>GameCo</v>
      </c>
      <c r="M753" s="3" t="s">
        <v>562</v>
      </c>
      <c r="N753" s="9">
        <v>4000</v>
      </c>
      <c r="O753" s="36">
        <v>1</v>
      </c>
      <c r="P753" s="11">
        <v>4000</v>
      </c>
      <c r="Q753" s="11">
        <v>3000</v>
      </c>
      <c r="R753" s="11">
        <v>1000</v>
      </c>
      <c r="S753" s="11">
        <v>240</v>
      </c>
      <c r="T753" s="11" t="str">
        <f>_xlfn.XLOOKUP(Table10[[#This Row],[Charity Association]],Table14[Charity Name],Table14[Billing Style],,,)</f>
        <v>Percentage</v>
      </c>
      <c r="U753" s="11">
        <v>274</v>
      </c>
      <c r="V753" s="15">
        <v>134</v>
      </c>
      <c r="W753" s="15">
        <v>100</v>
      </c>
      <c r="X753" s="11">
        <v>40</v>
      </c>
      <c r="Y753" s="69">
        <v>1987</v>
      </c>
      <c r="Z753">
        <v>6845</v>
      </c>
      <c r="AA753" s="3">
        <f>IF(Table10[[#This Row],[Location Name]]=E752,AA752,AA752+1)</f>
        <v>1452</v>
      </c>
      <c r="AB753" s="33">
        <f>Table10[[#This Row],[Date]]+25</f>
        <v>45466</v>
      </c>
    </row>
    <row r="754" spans="1:28" ht="14.25" x14ac:dyDescent="0.45">
      <c r="A754" s="3">
        <v>746</v>
      </c>
      <c r="B75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54" s="33">
        <v>45441</v>
      </c>
      <c r="E754" s="3" t="s">
        <v>105</v>
      </c>
      <c r="F754" s="3">
        <f>_xlfn.XLOOKUP(Table10[[#This Row],[Location Name]],IBTP_Locations[Location Name],IBTP_Locations[Payee Name],"",,)</f>
        <v>0</v>
      </c>
      <c r="G754" s="3" t="s">
        <v>23</v>
      </c>
      <c r="H754" s="3" t="str">
        <f>_xlfn.XLOOKUP(Table10[[#This Row],[Location Name]],IBTP_Locations[Location Name],IBTP_Locations[Sales Rep],,,)</f>
        <v>Sarcyk, Neil</v>
      </c>
      <c r="I754" s="3" t="str">
        <f>_xlfn.XLOOKUP(Table10[[#This Row],[Location Name]],IBTP_Locations[Location Name],IBTP_Locations[Marketing Rep],,,)</f>
        <v>M Comella Enterprises</v>
      </c>
      <c r="J754" s="11">
        <f>ROUNDDOWN(IF(Table10[[#This Row],[Marketing Rep]]=0,0,_xlfn.XLOOKUP(Table10[[#This Row],[Marketing Rep]],Table12[Name],Table12[Commission %]))*Table10[[#This Row],[Ticket Count]],2)</f>
        <v>82.8</v>
      </c>
      <c r="K754" s="3" t="s">
        <v>2945</v>
      </c>
      <c r="L754" s="3" t="str">
        <f>_xlfn.XLOOKUP(Table10[[#This Row],[Serial '#]],Table5[Serial '#],Table5[Supplier],,,)</f>
        <v>GameCo</v>
      </c>
      <c r="M754" s="3" t="s">
        <v>349</v>
      </c>
      <c r="N754" s="9">
        <v>5520</v>
      </c>
      <c r="O754" s="36">
        <v>1</v>
      </c>
      <c r="P754" s="11">
        <v>5520</v>
      </c>
      <c r="Q754" s="11">
        <v>4560</v>
      </c>
      <c r="R754" s="11">
        <v>960</v>
      </c>
      <c r="S754" s="11">
        <v>331</v>
      </c>
      <c r="T754" s="11" t="str">
        <f>_xlfn.XLOOKUP(Table10[[#This Row],[Charity Association]],Table14[Charity Name],Table14[Billing Style],,,)</f>
        <v>Percentage</v>
      </c>
      <c r="U754" s="11">
        <v>337.2</v>
      </c>
      <c r="V754" s="15">
        <v>186</v>
      </c>
      <c r="W754" s="15">
        <v>96</v>
      </c>
      <c r="X754" s="11">
        <v>55.2</v>
      </c>
      <c r="Y754" s="69">
        <v>281</v>
      </c>
      <c r="Z754">
        <v>6846</v>
      </c>
      <c r="AA754" s="3">
        <f>IF(Table10[[#This Row],[Location Name]]=E753,AA753,AA753+1)</f>
        <v>1453</v>
      </c>
      <c r="AB754" s="33">
        <f>Table10[[#This Row],[Date]]+25</f>
        <v>45466</v>
      </c>
    </row>
    <row r="755" spans="1:28" ht="14.25" x14ac:dyDescent="0.45">
      <c r="A755" s="3">
        <v>747</v>
      </c>
      <c r="B75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55" s="33">
        <v>45441</v>
      </c>
      <c r="E755" s="3" t="s">
        <v>105</v>
      </c>
      <c r="F755" s="3">
        <f>_xlfn.XLOOKUP(Table10[[#This Row],[Location Name]],IBTP_Locations[Location Name],IBTP_Locations[Payee Name],"",,)</f>
        <v>0</v>
      </c>
      <c r="G755" s="3" t="s">
        <v>23</v>
      </c>
      <c r="H755" s="3" t="str">
        <f>_xlfn.XLOOKUP(Table10[[#This Row],[Location Name]],IBTP_Locations[Location Name],IBTP_Locations[Sales Rep],,,)</f>
        <v>Sarcyk, Neil</v>
      </c>
      <c r="I755" s="3" t="str">
        <f>_xlfn.XLOOKUP(Table10[[#This Row],[Location Name]],IBTP_Locations[Location Name],IBTP_Locations[Marketing Rep],,,)</f>
        <v>M Comella Enterprises</v>
      </c>
      <c r="J755" s="11">
        <f>ROUNDDOWN(IF(Table10[[#This Row],[Marketing Rep]]=0,0,_xlfn.XLOOKUP(Table10[[#This Row],[Marketing Rep]],Table12[Name],Table12[Commission %]))*Table10[[#This Row],[Ticket Count]],2)</f>
        <v>45</v>
      </c>
      <c r="K755" s="3" t="s">
        <v>2619</v>
      </c>
      <c r="L755" s="3" t="str">
        <f>_xlfn.XLOOKUP(Table10[[#This Row],[Serial '#]],Table5[Serial '#],Table5[Supplier],,,)</f>
        <v>GameCo</v>
      </c>
      <c r="M755" s="3" t="s">
        <v>352</v>
      </c>
      <c r="N755" s="9">
        <v>3000</v>
      </c>
      <c r="O755" s="36">
        <v>1</v>
      </c>
      <c r="P755" s="11">
        <v>3000</v>
      </c>
      <c r="Q755" s="11">
        <v>2250</v>
      </c>
      <c r="R755" s="11">
        <v>750</v>
      </c>
      <c r="S755" s="11">
        <v>180</v>
      </c>
      <c r="T755" s="11" t="str">
        <f>_xlfn.XLOOKUP(Table10[[#This Row],[Charity Association]],Table14[Charity Name],Table14[Billing Style],,,)</f>
        <v>Percentage</v>
      </c>
      <c r="U755" s="11">
        <v>207</v>
      </c>
      <c r="V755" s="15">
        <v>102</v>
      </c>
      <c r="W755" s="15">
        <v>75</v>
      </c>
      <c r="X755" s="11">
        <v>30</v>
      </c>
      <c r="Y755" s="69">
        <v>281</v>
      </c>
      <c r="Z755">
        <v>6847</v>
      </c>
      <c r="AA755" s="3">
        <f>IF(Table10[[#This Row],[Location Name]]=E754,AA754,AA754+1)</f>
        <v>1453</v>
      </c>
      <c r="AB755" s="33">
        <f>Table10[[#This Row],[Date]]+25</f>
        <v>45466</v>
      </c>
    </row>
    <row r="756" spans="1:28" ht="14.25" x14ac:dyDescent="0.45">
      <c r="A756" s="3">
        <v>748</v>
      </c>
      <c r="B75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56" s="33">
        <v>45442</v>
      </c>
      <c r="E756" s="3" t="s">
        <v>139</v>
      </c>
      <c r="F756" s="3">
        <f>_xlfn.XLOOKUP(Table10[[#This Row],[Location Name]],IBTP_Locations[Location Name],IBTP_Locations[Payee Name],"",,)</f>
        <v>0</v>
      </c>
      <c r="G756" s="3" t="s">
        <v>23</v>
      </c>
      <c r="H756" s="3" t="str">
        <f>_xlfn.XLOOKUP(Table10[[#This Row],[Location Name]],IBTP_Locations[Location Name],IBTP_Locations[Sales Rep],,,)</f>
        <v>Sarcyk, Neil</v>
      </c>
      <c r="I756" s="3" t="str">
        <f>_xlfn.XLOOKUP(Table10[[#This Row],[Location Name]],IBTP_Locations[Location Name],IBTP_Locations[Marketing Rep],,,)</f>
        <v>Greg Brown</v>
      </c>
      <c r="J756" s="11">
        <f>ROUNDDOWN(IF(Table10[[#This Row],[Marketing Rep]]=0,0,_xlfn.XLOOKUP(Table10[[#This Row],[Marketing Rep]],Table12[Name],Table12[Commission %]))*Table10[[#This Row],[Ticket Count]],2)</f>
        <v>80</v>
      </c>
      <c r="K756" s="3" t="s">
        <v>3046</v>
      </c>
      <c r="L756" s="3" t="str">
        <f>_xlfn.XLOOKUP(Table10[[#This Row],[Serial '#]],Table5[Serial '#],Table5[Supplier],,,)</f>
        <v>GameCo</v>
      </c>
      <c r="M756" s="3" t="s">
        <v>624</v>
      </c>
      <c r="N756" s="9">
        <v>4000</v>
      </c>
      <c r="O756" s="36">
        <v>1</v>
      </c>
      <c r="P756" s="11">
        <v>4000</v>
      </c>
      <c r="Q756" s="11">
        <v>3102</v>
      </c>
      <c r="R756" s="11">
        <v>898</v>
      </c>
      <c r="S756" s="11">
        <v>240</v>
      </c>
      <c r="T756" s="11" t="str">
        <f>_xlfn.XLOOKUP(Table10[[#This Row],[Charity Association]],Table14[Charity Name],Table14[Billing Style],,,)</f>
        <v>Percentage</v>
      </c>
      <c r="U756" s="11">
        <v>264</v>
      </c>
      <c r="V756" s="15">
        <v>134</v>
      </c>
      <c r="W756" s="15">
        <v>90</v>
      </c>
      <c r="X756" s="11">
        <v>40</v>
      </c>
      <c r="Y756" s="69">
        <v>5160</v>
      </c>
      <c r="Z756">
        <v>6849</v>
      </c>
      <c r="AA756" s="3">
        <f>IF(Table10[[#This Row],[Location Name]]=E755,AA755,AA755+1)</f>
        <v>1454</v>
      </c>
      <c r="AB756" s="33">
        <f>Table10[[#This Row],[Date]]+25</f>
        <v>45467</v>
      </c>
    </row>
    <row r="757" spans="1:28" ht="14.25" x14ac:dyDescent="0.45">
      <c r="A757" s="3">
        <v>749</v>
      </c>
      <c r="B75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57" s="33">
        <v>45442</v>
      </c>
      <c r="E757" s="3" t="s">
        <v>139</v>
      </c>
      <c r="F757" s="3">
        <f>_xlfn.XLOOKUP(Table10[[#This Row],[Location Name]],IBTP_Locations[Location Name],IBTP_Locations[Payee Name],"",,)</f>
        <v>0</v>
      </c>
      <c r="G757" s="3" t="s">
        <v>23</v>
      </c>
      <c r="H757" s="3" t="str">
        <f>_xlfn.XLOOKUP(Table10[[#This Row],[Location Name]],IBTP_Locations[Location Name],IBTP_Locations[Sales Rep],,,)</f>
        <v>Sarcyk, Neil</v>
      </c>
      <c r="I757" s="3" t="str">
        <f>_xlfn.XLOOKUP(Table10[[#This Row],[Location Name]],IBTP_Locations[Location Name],IBTP_Locations[Marketing Rep],,,)</f>
        <v>Greg Brown</v>
      </c>
      <c r="J757" s="11">
        <f>ROUNDDOWN(IF(Table10[[#This Row],[Marketing Rep]]=0,0,_xlfn.XLOOKUP(Table10[[#This Row],[Marketing Rep]],Table12[Name],Table12[Commission %]))*Table10[[#This Row],[Ticket Count]],2)</f>
        <v>80</v>
      </c>
      <c r="K757" s="3" t="s">
        <v>3045</v>
      </c>
      <c r="L757" s="3" t="str">
        <f>_xlfn.XLOOKUP(Table10[[#This Row],[Serial '#]],Table5[Serial '#],Table5[Supplier],,,)</f>
        <v>GameCo</v>
      </c>
      <c r="M757" s="3" t="s">
        <v>625</v>
      </c>
      <c r="N757" s="9">
        <v>4000</v>
      </c>
      <c r="O757" s="36">
        <v>1</v>
      </c>
      <c r="P757" s="11">
        <v>4000</v>
      </c>
      <c r="Q757" s="11">
        <v>3102</v>
      </c>
      <c r="R757" s="11">
        <v>898</v>
      </c>
      <c r="S757" s="11">
        <v>240</v>
      </c>
      <c r="T757" s="11" t="str">
        <f>_xlfn.XLOOKUP(Table10[[#This Row],[Charity Association]],Table14[Charity Name],Table14[Billing Style],,,)</f>
        <v>Percentage</v>
      </c>
      <c r="U757" s="11">
        <v>264</v>
      </c>
      <c r="V757" s="15">
        <v>134</v>
      </c>
      <c r="W757" s="15">
        <v>90</v>
      </c>
      <c r="X757" s="11">
        <v>40</v>
      </c>
      <c r="Y757" s="69">
        <v>5160</v>
      </c>
      <c r="Z757">
        <v>6850</v>
      </c>
      <c r="AA757" s="3">
        <f>IF(Table10[[#This Row],[Location Name]]=E756,AA756,AA756+1)</f>
        <v>1454</v>
      </c>
      <c r="AB757" s="33">
        <f>Table10[[#This Row],[Date]]+25</f>
        <v>45467</v>
      </c>
    </row>
    <row r="758" spans="1:28" ht="14.25" x14ac:dyDescent="0.45">
      <c r="A758" s="3">
        <v>750</v>
      </c>
      <c r="B75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58" s="33">
        <v>45442</v>
      </c>
      <c r="E758" s="3" t="s">
        <v>119</v>
      </c>
      <c r="F758" s="3">
        <f>_xlfn.XLOOKUP(Table10[[#This Row],[Location Name]],IBTP_Locations[Location Name],IBTP_Locations[Payee Name],"",,)</f>
        <v>0</v>
      </c>
      <c r="G758" s="3" t="s">
        <v>23</v>
      </c>
      <c r="H758" s="3" t="str">
        <f>_xlfn.XLOOKUP(Table10[[#This Row],[Location Name]],IBTP_Locations[Location Name],IBTP_Locations[Sales Rep],,,)</f>
        <v>Sarcyk, Neil</v>
      </c>
      <c r="I758" s="3" t="str">
        <f>_xlfn.XLOOKUP(Table10[[#This Row],[Location Name]],IBTP_Locations[Location Name],IBTP_Locations[Marketing Rep],,,)</f>
        <v>B and B Music</v>
      </c>
      <c r="J758" s="11">
        <f>ROUNDDOWN(IF(Table10[[#This Row],[Marketing Rep]]=0,0,_xlfn.XLOOKUP(Table10[[#This Row],[Marketing Rep]],Table12[Name],Table12[Commission %]))*Table10[[#This Row],[Ticket Count]],2)</f>
        <v>94.8</v>
      </c>
      <c r="K758" s="3" t="s">
        <v>3070</v>
      </c>
      <c r="L758" s="3" t="str">
        <f>_xlfn.XLOOKUP(Table10[[#This Row],[Serial '#]],Table5[Serial '#],Table5[Supplier],,,)</f>
        <v>GameCo</v>
      </c>
      <c r="M758" s="3" t="s">
        <v>586</v>
      </c>
      <c r="N758" s="9">
        <v>6320</v>
      </c>
      <c r="O758" s="36">
        <v>1</v>
      </c>
      <c r="P758" s="11">
        <v>6320</v>
      </c>
      <c r="Q758" s="11">
        <v>4945</v>
      </c>
      <c r="R758" s="11">
        <v>1375</v>
      </c>
      <c r="S758" s="11">
        <v>379</v>
      </c>
      <c r="T758" s="11" t="str">
        <f>_xlfn.XLOOKUP(Table10[[#This Row],[Charity Association]],Table14[Charity Name],Table14[Billing Style],,,)</f>
        <v>Percentage</v>
      </c>
      <c r="U758" s="11">
        <v>413.2</v>
      </c>
      <c r="V758" s="15">
        <v>212</v>
      </c>
      <c r="W758" s="15">
        <v>138</v>
      </c>
      <c r="X758" s="11">
        <v>63.2</v>
      </c>
      <c r="Y758" s="69">
        <v>38951664</v>
      </c>
      <c r="Z758">
        <v>6851</v>
      </c>
      <c r="AA758" s="3">
        <f>IF(Table10[[#This Row],[Location Name]]=E757,AA757,AA757+1)</f>
        <v>1455</v>
      </c>
      <c r="AB758" s="33">
        <f>Table10[[#This Row],[Date]]+25</f>
        <v>45467</v>
      </c>
    </row>
    <row r="759" spans="1:28" ht="14.25" x14ac:dyDescent="0.45">
      <c r="A759" s="3">
        <v>751</v>
      </c>
      <c r="B75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59" s="33">
        <v>45442</v>
      </c>
      <c r="E759" s="3" t="s">
        <v>197</v>
      </c>
      <c r="F759" s="3">
        <f>_xlfn.XLOOKUP(Table10[[#This Row],[Location Name]],IBTP_Locations[Location Name],IBTP_Locations[Payee Name],"",,)</f>
        <v>0</v>
      </c>
      <c r="G759" s="3" t="s">
        <v>27</v>
      </c>
      <c r="H759" s="3" t="str">
        <f>_xlfn.XLOOKUP(Table10[[#This Row],[Location Name]],IBTP_Locations[Location Name],IBTP_Locations[Sales Rep],,,)</f>
        <v>Sarcyk, Neil</v>
      </c>
      <c r="I759" s="3">
        <f>_xlfn.XLOOKUP(Table10[[#This Row],[Location Name]],IBTP_Locations[Location Name],IBTP_Locations[Marketing Rep],,,)</f>
        <v>0</v>
      </c>
      <c r="J759" s="11">
        <f>ROUNDDOWN(IF(Table10[[#This Row],[Marketing Rep]]=0,0,_xlfn.XLOOKUP(Table10[[#This Row],[Marketing Rep]],Table12[Name],Table12[Commission %]))*Table10[[#This Row],[Ticket Count]],2)</f>
        <v>0</v>
      </c>
      <c r="K759" s="3">
        <v>100099</v>
      </c>
      <c r="L759" s="3" t="str">
        <f>_xlfn.XLOOKUP(Table10[[#This Row],[Serial '#]],Table5[Serial '#],Table5[Supplier],,,)</f>
        <v>Bingo Boss</v>
      </c>
      <c r="M759" s="3" t="s">
        <v>3759</v>
      </c>
      <c r="N759" s="9">
        <v>5760</v>
      </c>
      <c r="O759" s="36">
        <v>1</v>
      </c>
      <c r="P759" s="11">
        <v>5760</v>
      </c>
      <c r="Q759" s="11">
        <v>4390</v>
      </c>
      <c r="R759" s="11">
        <v>1370</v>
      </c>
      <c r="S759" s="11">
        <v>345</v>
      </c>
      <c r="T759" s="11" t="str">
        <f>_xlfn.XLOOKUP(Table10[[#This Row],[Charity Association]],Table14[Charity Name],Table14[Billing Style],,,)</f>
        <v>Flat Per Ticket</v>
      </c>
      <c r="U759" s="11">
        <v>460.8</v>
      </c>
      <c r="V759" s="15">
        <v>253.13</v>
      </c>
      <c r="W759" s="15">
        <v>207.67</v>
      </c>
      <c r="X759" s="11"/>
      <c r="Y759" s="69">
        <v>4337</v>
      </c>
      <c r="Z759">
        <v>10161</v>
      </c>
      <c r="AA759" s="3">
        <f>IF(Table10[[#This Row],[Location Name]]=E758,AA758,AA758+1)</f>
        <v>1456</v>
      </c>
      <c r="AB759" s="33">
        <f>Table10[[#This Row],[Date]]+25</f>
        <v>45467</v>
      </c>
    </row>
    <row r="760" spans="1:28" ht="14.25" x14ac:dyDescent="0.45">
      <c r="A760" s="3">
        <v>752</v>
      </c>
      <c r="B76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60" s="33">
        <v>45442</v>
      </c>
      <c r="E760" s="3" t="s">
        <v>127</v>
      </c>
      <c r="F760" s="3">
        <f>_xlfn.XLOOKUP(Table10[[#This Row],[Location Name]],IBTP_Locations[Location Name],IBTP_Locations[Payee Name],"",,)</f>
        <v>0</v>
      </c>
      <c r="G760" s="3" t="s">
        <v>27</v>
      </c>
      <c r="H760" s="3" t="str">
        <f>_xlfn.XLOOKUP(Table10[[#This Row],[Location Name]],IBTP_Locations[Location Name],IBTP_Locations[Sales Rep],,,)</f>
        <v>Sarcyk, Neil</v>
      </c>
      <c r="I760" s="3">
        <f>_xlfn.XLOOKUP(Table10[[#This Row],[Location Name]],IBTP_Locations[Location Name],IBTP_Locations[Marketing Rep],,,)</f>
        <v>0</v>
      </c>
      <c r="J760" s="11">
        <f>ROUNDDOWN(IF(Table10[[#This Row],[Marketing Rep]]=0,0,_xlfn.XLOOKUP(Table10[[#This Row],[Marketing Rep]],Table12[Name],Table12[Commission %]))*Table10[[#This Row],[Ticket Count]],2)</f>
        <v>0</v>
      </c>
      <c r="K760" s="3" t="s">
        <v>3071</v>
      </c>
      <c r="L760" s="3" t="str">
        <f>_xlfn.XLOOKUP(Table10[[#This Row],[Serial '#]],Table5[Serial '#],Table5[Supplier],,,)</f>
        <v>GameCo</v>
      </c>
      <c r="M760" s="3" t="s">
        <v>586</v>
      </c>
      <c r="N760" s="9">
        <v>6320</v>
      </c>
      <c r="O760" s="36">
        <v>1</v>
      </c>
      <c r="P760" s="11">
        <v>6320</v>
      </c>
      <c r="Q760" s="11">
        <v>4745</v>
      </c>
      <c r="R760" s="11">
        <v>1575</v>
      </c>
      <c r="S760" s="11">
        <v>379</v>
      </c>
      <c r="T760" s="11" t="str">
        <f>_xlfn.XLOOKUP(Table10[[#This Row],[Charity Association]],Table14[Charity Name],Table14[Billing Style],,,)</f>
        <v>Flat Per Ticket</v>
      </c>
      <c r="U760" s="11">
        <v>410.8</v>
      </c>
      <c r="V760" s="15">
        <v>212</v>
      </c>
      <c r="W760" s="15">
        <v>198.8</v>
      </c>
      <c r="X760" s="11"/>
      <c r="Y760" s="69">
        <v>2106</v>
      </c>
      <c r="Z760">
        <v>10162</v>
      </c>
      <c r="AA760" s="3">
        <f>IF(Table10[[#This Row],[Location Name]]=E759,AA759,AA759+1)</f>
        <v>1457</v>
      </c>
      <c r="AB760" s="33">
        <f>Table10[[#This Row],[Date]]+25</f>
        <v>45467</v>
      </c>
    </row>
    <row r="761" spans="1:28" ht="14.25" x14ac:dyDescent="0.45">
      <c r="A761" s="3">
        <v>753</v>
      </c>
      <c r="B76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61" s="33">
        <v>45442</v>
      </c>
      <c r="E761" s="3" t="s">
        <v>203</v>
      </c>
      <c r="F761" s="3">
        <f>_xlfn.XLOOKUP(Table10[[#This Row],[Location Name]],IBTP_Locations[Location Name],IBTP_Locations[Payee Name],"",,)</f>
        <v>0</v>
      </c>
      <c r="G761" s="3" t="s">
        <v>27</v>
      </c>
      <c r="H761" s="3" t="str">
        <f>_xlfn.XLOOKUP(Table10[[#This Row],[Location Name]],IBTP_Locations[Location Name],IBTP_Locations[Sales Rep],,,)</f>
        <v>Sarcyk, Neil</v>
      </c>
      <c r="I761" s="3" t="str">
        <f>_xlfn.XLOOKUP(Table10[[#This Row],[Location Name]],IBTP_Locations[Location Name],IBTP_Locations[Marketing Rep],,,)</f>
        <v>Greg Brown</v>
      </c>
      <c r="J761" s="11">
        <f>ROUNDDOWN(IF(Table10[[#This Row],[Marketing Rep]]=0,0,_xlfn.XLOOKUP(Table10[[#This Row],[Marketing Rep]],Table12[Name],Table12[Commission %]))*Table10[[#This Row],[Ticket Count]],2)</f>
        <v>110.4</v>
      </c>
      <c r="K761" s="3" t="s">
        <v>2949</v>
      </c>
      <c r="L761" s="3" t="str">
        <f>_xlfn.XLOOKUP(Table10[[#This Row],[Serial '#]],Table5[Serial '#],Table5[Supplier],,,)</f>
        <v>GameCo</v>
      </c>
      <c r="M761" s="3" t="s">
        <v>349</v>
      </c>
      <c r="N761" s="9">
        <v>5520</v>
      </c>
      <c r="O761" s="36">
        <v>1</v>
      </c>
      <c r="P761" s="11">
        <v>5520</v>
      </c>
      <c r="Q761" s="11">
        <v>4560</v>
      </c>
      <c r="R761" s="11">
        <v>960</v>
      </c>
      <c r="S761" s="11">
        <v>331</v>
      </c>
      <c r="T761" s="11" t="str">
        <f>_xlfn.XLOOKUP(Table10[[#This Row],[Charity Association]],Table14[Charity Name],Table14[Billing Style],,,)</f>
        <v>Flat Per Ticket</v>
      </c>
      <c r="U761" s="11">
        <v>358.8</v>
      </c>
      <c r="V761" s="15">
        <v>186</v>
      </c>
      <c r="W761" s="15">
        <v>172.8</v>
      </c>
      <c r="X761" s="11"/>
      <c r="Y761" s="69">
        <v>2671</v>
      </c>
      <c r="Z761">
        <v>10163</v>
      </c>
      <c r="AA761" s="3">
        <f>IF(Table10[[#This Row],[Location Name]]=E760,AA760,AA760+1)</f>
        <v>1458</v>
      </c>
      <c r="AB761" s="33">
        <f>Table10[[#This Row],[Date]]+25</f>
        <v>45467</v>
      </c>
    </row>
    <row r="762" spans="1:28" ht="14.25" x14ac:dyDescent="0.45">
      <c r="A762" s="3">
        <v>754</v>
      </c>
      <c r="B76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62" s="33">
        <v>45442</v>
      </c>
      <c r="E762" s="3" t="s">
        <v>203</v>
      </c>
      <c r="F762" s="3">
        <f>_xlfn.XLOOKUP(Table10[[#This Row],[Location Name]],IBTP_Locations[Location Name],IBTP_Locations[Payee Name],"",,)</f>
        <v>0</v>
      </c>
      <c r="G762" s="3" t="s">
        <v>27</v>
      </c>
      <c r="H762" s="3" t="str">
        <f>_xlfn.XLOOKUP(Table10[[#This Row],[Location Name]],IBTP_Locations[Location Name],IBTP_Locations[Sales Rep],,,)</f>
        <v>Sarcyk, Neil</v>
      </c>
      <c r="I762" s="3" t="str">
        <f>_xlfn.XLOOKUP(Table10[[#This Row],[Location Name]],IBTP_Locations[Location Name],IBTP_Locations[Marketing Rep],,,)</f>
        <v>Greg Brown</v>
      </c>
      <c r="J762" s="11">
        <f>ROUNDDOWN(IF(Table10[[#This Row],[Marketing Rep]]=0,0,_xlfn.XLOOKUP(Table10[[#This Row],[Marketing Rep]],Table12[Name],Table12[Commission %]))*Table10[[#This Row],[Ticket Count]],2)</f>
        <v>110.4</v>
      </c>
      <c r="K762" s="3" t="s">
        <v>2950</v>
      </c>
      <c r="L762" s="3" t="str">
        <f>_xlfn.XLOOKUP(Table10[[#This Row],[Serial '#]],Table5[Serial '#],Table5[Supplier],,,)</f>
        <v>GameCo</v>
      </c>
      <c r="M762" s="3" t="s">
        <v>349</v>
      </c>
      <c r="N762" s="9">
        <v>5520</v>
      </c>
      <c r="O762" s="36">
        <v>1</v>
      </c>
      <c r="P762" s="11">
        <v>5520</v>
      </c>
      <c r="Q762" s="11">
        <v>4560</v>
      </c>
      <c r="R762" s="11">
        <v>960</v>
      </c>
      <c r="S762" s="11">
        <v>331</v>
      </c>
      <c r="T762" s="11" t="str">
        <f>_xlfn.XLOOKUP(Table10[[#This Row],[Charity Association]],Table14[Charity Name],Table14[Billing Style],,,)</f>
        <v>Flat Per Ticket</v>
      </c>
      <c r="U762" s="11">
        <v>358.8</v>
      </c>
      <c r="V762" s="15">
        <v>186</v>
      </c>
      <c r="W762" s="15">
        <v>172.8</v>
      </c>
      <c r="X762" s="11"/>
      <c r="Y762" s="69">
        <v>2671</v>
      </c>
      <c r="Z762">
        <v>10164</v>
      </c>
      <c r="AA762" s="3">
        <f>IF(Table10[[#This Row],[Location Name]]=E761,AA761,AA761+1)</f>
        <v>1458</v>
      </c>
      <c r="AB762" s="33">
        <f>Table10[[#This Row],[Date]]+25</f>
        <v>45467</v>
      </c>
    </row>
    <row r="763" spans="1:28" ht="14.25" x14ac:dyDescent="0.45">
      <c r="A763" s="3">
        <v>755</v>
      </c>
      <c r="B76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63" s="33">
        <v>45443</v>
      </c>
      <c r="E763" s="3" t="s">
        <v>157</v>
      </c>
      <c r="F763" s="3">
        <f>_xlfn.XLOOKUP(Table10[[#This Row],[Location Name]],IBTP_Locations[Location Name],IBTP_Locations[Payee Name],"",,)</f>
        <v>0</v>
      </c>
      <c r="G763" s="3" t="s">
        <v>23</v>
      </c>
      <c r="H763" s="3" t="str">
        <f>_xlfn.XLOOKUP(Table10[[#This Row],[Location Name]],IBTP_Locations[Location Name],IBTP_Locations[Sales Rep],,,)</f>
        <v>Sarcyk, Neil</v>
      </c>
      <c r="I763" s="3">
        <f>_xlfn.XLOOKUP(Table10[[#This Row],[Location Name]],IBTP_Locations[Location Name],IBTP_Locations[Marketing Rep],,,)</f>
        <v>0</v>
      </c>
      <c r="J763" s="11">
        <f>ROUNDDOWN(IF(Table10[[#This Row],[Marketing Rep]]=0,0,_xlfn.XLOOKUP(Table10[[#This Row],[Marketing Rep]],Table12[Name],Table12[Commission %]))*Table10[[#This Row],[Ticket Count]],2)</f>
        <v>0</v>
      </c>
      <c r="K763" s="3" t="s">
        <v>3047</v>
      </c>
      <c r="L763" s="3" t="str">
        <f>_xlfn.XLOOKUP(Table10[[#This Row],[Serial '#]],Table5[Serial '#],Table5[Supplier],,,)</f>
        <v>GameCo</v>
      </c>
      <c r="M763" s="3" t="s">
        <v>3756</v>
      </c>
      <c r="N763" s="9">
        <v>4000</v>
      </c>
      <c r="O763" s="36">
        <v>1</v>
      </c>
      <c r="P763" s="11">
        <v>4000</v>
      </c>
      <c r="Q763" s="11">
        <v>3002</v>
      </c>
      <c r="R763" s="11">
        <v>998</v>
      </c>
      <c r="S763" s="11">
        <v>240</v>
      </c>
      <c r="T763" s="11" t="str">
        <f>_xlfn.XLOOKUP(Table10[[#This Row],[Charity Association]],Table14[Charity Name],Table14[Billing Style],,,)</f>
        <v>Percentage</v>
      </c>
      <c r="U763" s="11">
        <v>274</v>
      </c>
      <c r="V763" s="15">
        <v>134</v>
      </c>
      <c r="W763" s="15">
        <v>100</v>
      </c>
      <c r="X763" s="11">
        <v>40</v>
      </c>
      <c r="Y763" s="69">
        <v>2630</v>
      </c>
      <c r="Z763">
        <v>6852</v>
      </c>
      <c r="AA763" s="3">
        <f>IF(Table10[[#This Row],[Location Name]]=E762,AA762,AA762+1)</f>
        <v>1459</v>
      </c>
      <c r="AB763" s="33">
        <f>Table10[[#This Row],[Date]]+25</f>
        <v>45468</v>
      </c>
    </row>
    <row r="764" spans="1:28" ht="14.25" x14ac:dyDescent="0.45">
      <c r="A764" s="3">
        <v>756</v>
      </c>
      <c r="B76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64" s="33">
        <v>45443</v>
      </c>
      <c r="E764" s="3" t="s">
        <v>157</v>
      </c>
      <c r="F764" s="3">
        <f>_xlfn.XLOOKUP(Table10[[#This Row],[Location Name]],IBTP_Locations[Location Name],IBTP_Locations[Payee Name],"",,)</f>
        <v>0</v>
      </c>
      <c r="G764" s="3" t="s">
        <v>23</v>
      </c>
      <c r="H764" s="3" t="str">
        <f>_xlfn.XLOOKUP(Table10[[#This Row],[Location Name]],IBTP_Locations[Location Name],IBTP_Locations[Sales Rep],,,)</f>
        <v>Sarcyk, Neil</v>
      </c>
      <c r="I764" s="3">
        <f>_xlfn.XLOOKUP(Table10[[#This Row],[Location Name]],IBTP_Locations[Location Name],IBTP_Locations[Marketing Rep],,,)</f>
        <v>0</v>
      </c>
      <c r="J764" s="11">
        <f>ROUNDDOWN(IF(Table10[[#This Row],[Marketing Rep]]=0,0,_xlfn.XLOOKUP(Table10[[#This Row],[Marketing Rep]],Table12[Name],Table12[Commission %]))*Table10[[#This Row],[Ticket Count]],2)</f>
        <v>0</v>
      </c>
      <c r="K764" s="3" t="s">
        <v>3048</v>
      </c>
      <c r="L764" s="3" t="str">
        <f>_xlfn.XLOOKUP(Table10[[#This Row],[Serial '#]],Table5[Serial '#],Table5[Supplier],,,)</f>
        <v>GameCo</v>
      </c>
      <c r="M764" s="3" t="s">
        <v>622</v>
      </c>
      <c r="N764" s="9">
        <v>4000</v>
      </c>
      <c r="O764" s="36">
        <v>1</v>
      </c>
      <c r="P764" s="11">
        <v>4000</v>
      </c>
      <c r="Q764" s="11">
        <v>3002</v>
      </c>
      <c r="R764" s="11">
        <v>998</v>
      </c>
      <c r="S764" s="11">
        <v>240</v>
      </c>
      <c r="T764" s="11" t="str">
        <f>_xlfn.XLOOKUP(Table10[[#This Row],[Charity Association]],Table14[Charity Name],Table14[Billing Style],,,)</f>
        <v>Percentage</v>
      </c>
      <c r="U764" s="11">
        <v>274</v>
      </c>
      <c r="V764" s="15">
        <v>134</v>
      </c>
      <c r="W764" s="15">
        <v>100</v>
      </c>
      <c r="X764" s="11">
        <v>40</v>
      </c>
      <c r="Y764" s="69">
        <v>2630</v>
      </c>
      <c r="Z764">
        <v>6853</v>
      </c>
      <c r="AA764" s="3">
        <f>IF(Table10[[#This Row],[Location Name]]=E763,AA763,AA763+1)</f>
        <v>1459</v>
      </c>
      <c r="AB764" s="33">
        <f>Table10[[#This Row],[Date]]+25</f>
        <v>45468</v>
      </c>
    </row>
    <row r="765" spans="1:28" ht="14.25" x14ac:dyDescent="0.45">
      <c r="A765" s="3">
        <v>757</v>
      </c>
      <c r="B76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65" s="33">
        <v>45443</v>
      </c>
      <c r="E765" s="3" t="s">
        <v>99</v>
      </c>
      <c r="F765" s="3">
        <f>_xlfn.XLOOKUP(Table10[[#This Row],[Location Name]],IBTP_Locations[Location Name],IBTP_Locations[Payee Name],"",,)</f>
        <v>0</v>
      </c>
      <c r="G765" s="3" t="s">
        <v>23</v>
      </c>
      <c r="H765" s="3" t="str">
        <f>_xlfn.XLOOKUP(Table10[[#This Row],[Location Name]],IBTP_Locations[Location Name],IBTP_Locations[Sales Rep],,,)</f>
        <v>Sarcyk, Neil</v>
      </c>
      <c r="I765" s="3">
        <f>_xlfn.XLOOKUP(Table10[[#This Row],[Location Name]],IBTP_Locations[Location Name],IBTP_Locations[Marketing Rep],,,)</f>
        <v>0</v>
      </c>
      <c r="J765" s="11">
        <f>ROUNDDOWN(IF(Table10[[#This Row],[Marketing Rep]]=0,0,_xlfn.XLOOKUP(Table10[[#This Row],[Marketing Rep]],Table12[Name],Table12[Commission %]))*Table10[[#This Row],[Ticket Count]],2)</f>
        <v>0</v>
      </c>
      <c r="K765" s="3" t="s">
        <v>2951</v>
      </c>
      <c r="L765" s="3" t="str">
        <f>_xlfn.XLOOKUP(Table10[[#This Row],[Serial '#]],Table5[Serial '#],Table5[Supplier],,,)</f>
        <v>GameCo</v>
      </c>
      <c r="M765" s="3" t="s">
        <v>349</v>
      </c>
      <c r="N765" s="9">
        <v>5520</v>
      </c>
      <c r="O765" s="36">
        <v>1</v>
      </c>
      <c r="P765" s="11">
        <v>5520</v>
      </c>
      <c r="Q765" s="11">
        <v>4560</v>
      </c>
      <c r="R765" s="11">
        <v>960</v>
      </c>
      <c r="S765" s="11">
        <v>331</v>
      </c>
      <c r="T765" s="11" t="str">
        <f>_xlfn.XLOOKUP(Table10[[#This Row],[Charity Association]],Table14[Charity Name],Table14[Billing Style],,,)</f>
        <v>Percentage</v>
      </c>
      <c r="U765" s="11">
        <v>337.2</v>
      </c>
      <c r="V765" s="15">
        <v>186</v>
      </c>
      <c r="W765" s="15">
        <v>96</v>
      </c>
      <c r="X765" s="11">
        <v>55.2</v>
      </c>
      <c r="Y765" s="69" t="s">
        <v>4035</v>
      </c>
      <c r="Z765">
        <v>6854</v>
      </c>
      <c r="AA765" s="3">
        <f>IF(Table10[[#This Row],[Location Name]]=E764,AA764,AA764+1)</f>
        <v>1460</v>
      </c>
      <c r="AB765" s="33">
        <f>Table10[[#This Row],[Date]]+25</f>
        <v>45468</v>
      </c>
    </row>
    <row r="766" spans="1:28" ht="14.25" x14ac:dyDescent="0.45">
      <c r="A766" s="3">
        <v>758</v>
      </c>
      <c r="B76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66" s="33">
        <v>45444</v>
      </c>
      <c r="E766" s="3" t="s">
        <v>79</v>
      </c>
      <c r="F766" s="3">
        <f>_xlfn.XLOOKUP(Table10[[#This Row],[Location Name]],IBTP_Locations[Location Name],IBTP_Locations[Payee Name],"",,)</f>
        <v>0</v>
      </c>
      <c r="G766" s="3" t="s">
        <v>20</v>
      </c>
      <c r="H766" s="3" t="str">
        <f>_xlfn.XLOOKUP(Table10[[#This Row],[Location Name]],IBTP_Locations[Location Name],IBTP_Locations[Sales Rep],,,)</f>
        <v>Sarcyk, Neil</v>
      </c>
      <c r="I766" s="3" t="str">
        <f>_xlfn.XLOOKUP(Table10[[#This Row],[Location Name]],IBTP_Locations[Location Name],IBTP_Locations[Marketing Rep],,,)</f>
        <v>M Comella Enterprises</v>
      </c>
      <c r="J766" s="11">
        <f>ROUNDDOWN(IF(Table10[[#This Row],[Marketing Rep]]=0,0,_xlfn.XLOOKUP(Table10[[#This Row],[Marketing Rep]],Table12[Name],Table12[Commission %]))*Table10[[#This Row],[Ticket Count]],2)</f>
        <v>94.8</v>
      </c>
      <c r="K766" s="3" t="s">
        <v>2789</v>
      </c>
      <c r="L766" s="3" t="str">
        <f>_xlfn.XLOOKUP(Table10[[#This Row],[Serial '#]],Table5[Serial '#],Table5[Supplier],,,)</f>
        <v>GameCo</v>
      </c>
      <c r="M766" s="3" t="s">
        <v>612</v>
      </c>
      <c r="N766" s="9">
        <v>6320</v>
      </c>
      <c r="O766" s="36">
        <v>1</v>
      </c>
      <c r="P766" s="11">
        <v>6320</v>
      </c>
      <c r="Q766" s="11">
        <v>4745</v>
      </c>
      <c r="R766" s="11">
        <v>1575</v>
      </c>
      <c r="S766" s="11">
        <v>379</v>
      </c>
      <c r="T766" s="11" t="str">
        <f>_xlfn.XLOOKUP(Table10[[#This Row],[Charity Association]],Table14[Charity Name],Table14[Billing Style],,,)</f>
        <v>Flat Per Ticket</v>
      </c>
      <c r="U766" s="11">
        <v>410.8</v>
      </c>
      <c r="V766" s="15">
        <v>202</v>
      </c>
      <c r="W766" s="15">
        <v>208.8</v>
      </c>
      <c r="X766" s="11"/>
      <c r="Y766" s="69">
        <v>8634</v>
      </c>
      <c r="Z766">
        <v>1186</v>
      </c>
      <c r="AA766" s="3">
        <f>IF(Table10[[#This Row],[Location Name]]=E765,AA765,AA765+1)</f>
        <v>1461</v>
      </c>
      <c r="AB766" s="33">
        <f>Table10[[#This Row],[Date]]+25</f>
        <v>45469</v>
      </c>
    </row>
    <row r="767" spans="1:28" ht="14.25" x14ac:dyDescent="0.45">
      <c r="A767" s="3">
        <v>759</v>
      </c>
      <c r="B76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67" s="33">
        <v>45444</v>
      </c>
      <c r="E767" s="3" t="s">
        <v>70</v>
      </c>
      <c r="F767" s="3">
        <f>_xlfn.XLOOKUP(Table10[[#This Row],[Location Name]],IBTP_Locations[Location Name],IBTP_Locations[Payee Name],"",,)</f>
        <v>0</v>
      </c>
      <c r="G767" s="3" t="s">
        <v>20</v>
      </c>
      <c r="H767" s="3" t="str">
        <f>_xlfn.XLOOKUP(Table10[[#This Row],[Location Name]],IBTP_Locations[Location Name],IBTP_Locations[Sales Rep],,,)</f>
        <v>Sarcyk, Neil</v>
      </c>
      <c r="I767" s="3" t="str">
        <f>_xlfn.XLOOKUP(Table10[[#This Row],[Location Name]],IBTP_Locations[Location Name],IBTP_Locations[Marketing Rep],,,)</f>
        <v>M Comella Enterprises</v>
      </c>
      <c r="J767" s="11">
        <f>ROUNDDOWN(IF(Table10[[#This Row],[Marketing Rep]]=0,0,_xlfn.XLOOKUP(Table10[[#This Row],[Marketing Rep]],Table12[Name],Table12[Commission %]))*Table10[[#This Row],[Ticket Count]],2)</f>
        <v>94.8</v>
      </c>
      <c r="K767" s="3" t="s">
        <v>2787</v>
      </c>
      <c r="L767" s="3" t="str">
        <f>_xlfn.XLOOKUP(Table10[[#This Row],[Serial '#]],Table5[Serial '#],Table5[Supplier],,,)</f>
        <v>GameCo</v>
      </c>
      <c r="M767" s="3" t="s">
        <v>616</v>
      </c>
      <c r="N767" s="9">
        <v>6320</v>
      </c>
      <c r="O767" s="36">
        <v>1</v>
      </c>
      <c r="P767" s="11">
        <v>6320</v>
      </c>
      <c r="Q767" s="11">
        <v>4745</v>
      </c>
      <c r="R767" s="11">
        <v>1575</v>
      </c>
      <c r="S767" s="11">
        <v>379</v>
      </c>
      <c r="T767" s="11" t="str">
        <f>_xlfn.XLOOKUP(Table10[[#This Row],[Charity Association]],Table14[Charity Name],Table14[Billing Style],,,)</f>
        <v>Flat Per Ticket</v>
      </c>
      <c r="U767" s="11">
        <v>410.8</v>
      </c>
      <c r="V767" s="15">
        <v>202</v>
      </c>
      <c r="W767" s="15">
        <v>208.8</v>
      </c>
      <c r="X767" s="11"/>
      <c r="Y767" s="69">
        <v>9963</v>
      </c>
      <c r="Z767">
        <v>1187</v>
      </c>
      <c r="AA767" s="3">
        <f>IF(Table10[[#This Row],[Location Name]]=E766,AA766,AA766+1)</f>
        <v>1462</v>
      </c>
      <c r="AB767" s="33">
        <f>Table10[[#This Row],[Date]]+25</f>
        <v>45469</v>
      </c>
    </row>
    <row r="768" spans="1:28" ht="14.25" x14ac:dyDescent="0.45">
      <c r="A768" s="3">
        <v>760</v>
      </c>
      <c r="B76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68" s="33">
        <v>45444</v>
      </c>
      <c r="E768" s="3" t="s">
        <v>70</v>
      </c>
      <c r="F768" s="3">
        <f>_xlfn.XLOOKUP(Table10[[#This Row],[Location Name]],IBTP_Locations[Location Name],IBTP_Locations[Payee Name],"",,)</f>
        <v>0</v>
      </c>
      <c r="G768" s="3" t="s">
        <v>20</v>
      </c>
      <c r="H768" s="3" t="str">
        <f>_xlfn.XLOOKUP(Table10[[#This Row],[Location Name]],IBTP_Locations[Location Name],IBTP_Locations[Sales Rep],,,)</f>
        <v>Sarcyk, Neil</v>
      </c>
      <c r="I768" s="3" t="str">
        <f>_xlfn.XLOOKUP(Table10[[#This Row],[Location Name]],IBTP_Locations[Location Name],IBTP_Locations[Marketing Rep],,,)</f>
        <v>M Comella Enterprises</v>
      </c>
      <c r="J768" s="11">
        <f>ROUNDDOWN(IF(Table10[[#This Row],[Marketing Rep]]=0,0,_xlfn.XLOOKUP(Table10[[#This Row],[Marketing Rep]],Table12[Name],Table12[Commission %]))*Table10[[#This Row],[Ticket Count]],2)</f>
        <v>94.8</v>
      </c>
      <c r="K768" s="3" t="s">
        <v>2788</v>
      </c>
      <c r="L768" s="3" t="str">
        <f>_xlfn.XLOOKUP(Table10[[#This Row],[Serial '#]],Table5[Serial '#],Table5[Supplier],,,)</f>
        <v>GameCo</v>
      </c>
      <c r="M768" s="3" t="s">
        <v>617</v>
      </c>
      <c r="N768" s="9">
        <v>6320</v>
      </c>
      <c r="O768" s="36">
        <v>1</v>
      </c>
      <c r="P768" s="11">
        <v>6320</v>
      </c>
      <c r="Q768" s="11">
        <v>4745</v>
      </c>
      <c r="R768" s="11">
        <v>1575</v>
      </c>
      <c r="S768" s="11">
        <v>379</v>
      </c>
      <c r="T768" s="11" t="str">
        <f>_xlfn.XLOOKUP(Table10[[#This Row],[Charity Association]],Table14[Charity Name],Table14[Billing Style],,,)</f>
        <v>Flat Per Ticket</v>
      </c>
      <c r="U768" s="11">
        <v>410.8</v>
      </c>
      <c r="V768" s="15">
        <v>212</v>
      </c>
      <c r="W768" s="15">
        <v>198.8</v>
      </c>
      <c r="X768" s="11"/>
      <c r="Y768" s="69">
        <v>9963</v>
      </c>
      <c r="Z768">
        <v>1188</v>
      </c>
      <c r="AA768" s="3">
        <f>IF(Table10[[#This Row],[Location Name]]=E767,AA767,AA767+1)</f>
        <v>1462</v>
      </c>
      <c r="AB768" s="33">
        <f>Table10[[#This Row],[Date]]+25</f>
        <v>45469</v>
      </c>
    </row>
    <row r="769" spans="1:28" ht="14.25" x14ac:dyDescent="0.45">
      <c r="A769" s="3">
        <v>761</v>
      </c>
      <c r="B76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69" s="33">
        <v>45444</v>
      </c>
      <c r="E769" s="3" t="s">
        <v>133</v>
      </c>
      <c r="F769" s="3">
        <f>_xlfn.XLOOKUP(Table10[[#This Row],[Location Name]],IBTP_Locations[Location Name],IBTP_Locations[Payee Name],"",,)</f>
        <v>0</v>
      </c>
      <c r="G769" s="3" t="s">
        <v>20</v>
      </c>
      <c r="H769" s="3" t="str">
        <f>_xlfn.XLOOKUP(Table10[[#This Row],[Location Name]],IBTP_Locations[Location Name],IBTP_Locations[Sales Rep],,,)</f>
        <v>Sarcyk, Neil</v>
      </c>
      <c r="I769" s="3" t="str">
        <f>_xlfn.XLOOKUP(Table10[[#This Row],[Location Name]],IBTP_Locations[Location Name],IBTP_Locations[Marketing Rep],,,)</f>
        <v>M Comella Enterprises</v>
      </c>
      <c r="J769" s="11">
        <f>ROUNDDOWN(IF(Table10[[#This Row],[Marketing Rep]]=0,0,_xlfn.XLOOKUP(Table10[[#This Row],[Marketing Rep]],Table12[Name],Table12[Commission %]))*Table10[[#This Row],[Ticket Count]],2)</f>
        <v>82.8</v>
      </c>
      <c r="K769" s="3" t="s">
        <v>2952</v>
      </c>
      <c r="L769" s="3" t="str">
        <f>_xlfn.XLOOKUP(Table10[[#This Row],[Serial '#]],Table5[Serial '#],Table5[Supplier],,,)</f>
        <v>GameCo</v>
      </c>
      <c r="M769" s="3" t="s">
        <v>349</v>
      </c>
      <c r="N769" s="9">
        <v>5520</v>
      </c>
      <c r="O769" s="36">
        <v>1</v>
      </c>
      <c r="P769" s="11">
        <v>5520</v>
      </c>
      <c r="Q769" s="11">
        <v>4560</v>
      </c>
      <c r="R769" s="11">
        <v>960</v>
      </c>
      <c r="S769" s="11">
        <v>331</v>
      </c>
      <c r="T769" s="11" t="str">
        <f>_xlfn.XLOOKUP(Table10[[#This Row],[Charity Association]],Table14[Charity Name],Table14[Billing Style],,,)</f>
        <v>Flat Per Ticket</v>
      </c>
      <c r="U769" s="11">
        <v>358.8</v>
      </c>
      <c r="V769" s="15">
        <v>186</v>
      </c>
      <c r="W769" s="15">
        <v>172.8</v>
      </c>
      <c r="X769" s="11"/>
      <c r="Y769" s="69">
        <v>3413</v>
      </c>
      <c r="Z769">
        <v>1189</v>
      </c>
      <c r="AA769" s="3">
        <f>IF(Table10[[#This Row],[Location Name]]=E768,AA768,AA768+1)</f>
        <v>1463</v>
      </c>
      <c r="AB769" s="33">
        <f>Table10[[#This Row],[Date]]+25</f>
        <v>45469</v>
      </c>
    </row>
    <row r="770" spans="1:28" ht="14.25" x14ac:dyDescent="0.45">
      <c r="A770" s="3">
        <v>762</v>
      </c>
      <c r="B77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70" s="33">
        <v>45445</v>
      </c>
      <c r="E770" s="3" t="s">
        <v>300</v>
      </c>
      <c r="F770" s="3">
        <f>_xlfn.XLOOKUP(Table10[[#This Row],[Location Name]],IBTP_Locations[Location Name],IBTP_Locations[Payee Name],"",,)</f>
        <v>0</v>
      </c>
      <c r="G770" s="3" t="s">
        <v>23</v>
      </c>
      <c r="H770" s="3" t="str">
        <f>_xlfn.XLOOKUP(Table10[[#This Row],[Location Name]],IBTP_Locations[Location Name],IBTP_Locations[Sales Rep],,,)</f>
        <v>Sarcyk, Neil</v>
      </c>
      <c r="I770" s="3" t="str">
        <f>_xlfn.XLOOKUP(Table10[[#This Row],[Location Name]],IBTP_Locations[Location Name],IBTP_Locations[Marketing Rep],,,)</f>
        <v>M Comella Enterprises</v>
      </c>
      <c r="J770" s="11">
        <f>ROUNDDOWN(IF(Table10[[#This Row],[Marketing Rep]]=0,0,_xlfn.XLOOKUP(Table10[[#This Row],[Marketing Rep]],Table12[Name],Table12[Commission %]))*Table10[[#This Row],[Ticket Count]],2)</f>
        <v>86.4</v>
      </c>
      <c r="K770" s="3">
        <v>100108</v>
      </c>
      <c r="L770" s="3" t="str">
        <f>_xlfn.XLOOKUP(Table10[[#This Row],[Serial '#]],Table5[Serial '#],Table5[Supplier],,,)</f>
        <v>Bingo Boss</v>
      </c>
      <c r="M770" s="3" t="s">
        <v>378</v>
      </c>
      <c r="N770" s="9">
        <v>5760</v>
      </c>
      <c r="O770" s="36">
        <v>1</v>
      </c>
      <c r="P770" s="11">
        <v>5760</v>
      </c>
      <c r="Q770" s="11">
        <v>4390</v>
      </c>
      <c r="R770" s="11">
        <v>1370</v>
      </c>
      <c r="S770" s="11">
        <v>345</v>
      </c>
      <c r="T770" s="11" t="str">
        <f>_xlfn.XLOOKUP(Table10[[#This Row],[Charity Association]],Table14[Charity Name],Table14[Billing Style],,,)</f>
        <v>Percentage</v>
      </c>
      <c r="U770" s="11">
        <v>447.73</v>
      </c>
      <c r="V770" s="15">
        <v>253.13</v>
      </c>
      <c r="W770" s="15">
        <v>137</v>
      </c>
      <c r="X770" s="11">
        <v>57.6</v>
      </c>
      <c r="Y770" s="69">
        <v>38986417</v>
      </c>
      <c r="Z770">
        <v>6855</v>
      </c>
      <c r="AA770" s="3">
        <f>IF(Table10[[#This Row],[Location Name]]=E769,AA769,AA769+1)</f>
        <v>1464</v>
      </c>
      <c r="AB770" s="33">
        <f>Table10[[#This Row],[Date]]+25</f>
        <v>45470</v>
      </c>
    </row>
    <row r="771" spans="1:28" ht="14.25" x14ac:dyDescent="0.45">
      <c r="A771" s="3">
        <v>763</v>
      </c>
      <c r="B77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71" s="33">
        <v>45445</v>
      </c>
      <c r="E771" s="3" t="s">
        <v>91</v>
      </c>
      <c r="F771" s="3">
        <f>_xlfn.XLOOKUP(Table10[[#This Row],[Location Name]],IBTP_Locations[Location Name],IBTP_Locations[Payee Name],"",,)</f>
        <v>0</v>
      </c>
      <c r="G771" s="3" t="s">
        <v>23</v>
      </c>
      <c r="H771" s="3" t="str">
        <f>_xlfn.XLOOKUP(Table10[[#This Row],[Location Name]],IBTP_Locations[Location Name],IBTP_Locations[Sales Rep],,,)</f>
        <v>Sarcyk, Neil</v>
      </c>
      <c r="I771" s="3">
        <f>_xlfn.XLOOKUP(Table10[[#This Row],[Location Name]],IBTP_Locations[Location Name],IBTP_Locations[Marketing Rep],,,)</f>
        <v>0</v>
      </c>
      <c r="J771" s="11">
        <f>ROUNDDOWN(IF(Table10[[#This Row],[Marketing Rep]]=0,0,_xlfn.XLOOKUP(Table10[[#This Row],[Marketing Rep]],Table12[Name],Table12[Commission %]))*Table10[[#This Row],[Ticket Count]],2)</f>
        <v>0</v>
      </c>
      <c r="K771" s="3" t="s">
        <v>3064</v>
      </c>
      <c r="L771" s="3" t="str">
        <f>_xlfn.XLOOKUP(Table10[[#This Row],[Serial '#]],Table5[Serial '#],Table5[Supplier],,,)</f>
        <v>GameCo</v>
      </c>
      <c r="M771" s="3" t="s">
        <v>352</v>
      </c>
      <c r="N771" s="9">
        <v>3600</v>
      </c>
      <c r="O771" s="36">
        <v>1</v>
      </c>
      <c r="P771" s="11">
        <v>3600</v>
      </c>
      <c r="Q771" s="11">
        <v>2895</v>
      </c>
      <c r="R771" s="11">
        <v>705</v>
      </c>
      <c r="S771" s="11">
        <v>216</v>
      </c>
      <c r="T771" s="11" t="str">
        <f>_xlfn.XLOOKUP(Table10[[#This Row],[Charity Association]],Table14[Charity Name],Table14[Billing Style],,,)</f>
        <v>Percentage</v>
      </c>
      <c r="U771" s="11">
        <v>229</v>
      </c>
      <c r="V771" s="15">
        <v>122</v>
      </c>
      <c r="W771" s="15">
        <v>71</v>
      </c>
      <c r="X771" s="11">
        <v>36</v>
      </c>
      <c r="Y771" s="69">
        <v>39005905</v>
      </c>
      <c r="Z771">
        <v>6870</v>
      </c>
      <c r="AA771" s="3">
        <f>IF(Table10[[#This Row],[Location Name]]=E770,AA770,AA770+1)</f>
        <v>1465</v>
      </c>
      <c r="AB771" s="33">
        <f>Table10[[#This Row],[Date]]+25</f>
        <v>45470</v>
      </c>
    </row>
    <row r="772" spans="1:28" ht="14.25" x14ac:dyDescent="0.45">
      <c r="A772" s="3">
        <v>764</v>
      </c>
      <c r="B77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72" s="33">
        <v>45446</v>
      </c>
      <c r="E772" s="3" t="s">
        <v>217</v>
      </c>
      <c r="F772" s="3">
        <f>_xlfn.XLOOKUP(Table10[[#This Row],[Location Name]],IBTP_Locations[Location Name],IBTP_Locations[Payee Name],"",,)</f>
        <v>0</v>
      </c>
      <c r="G772" s="3" t="s">
        <v>23</v>
      </c>
      <c r="H772" s="3" t="str">
        <f>_xlfn.XLOOKUP(Table10[[#This Row],[Location Name]],IBTP_Locations[Location Name],IBTP_Locations[Sales Rep],,,)</f>
        <v>Sarcyk, Neil</v>
      </c>
      <c r="I772" s="3">
        <f>_xlfn.XLOOKUP(Table10[[#This Row],[Location Name]],IBTP_Locations[Location Name],IBTP_Locations[Marketing Rep],,,)</f>
        <v>0</v>
      </c>
      <c r="J772" s="11">
        <f>ROUNDDOWN(IF(Table10[[#This Row],[Marketing Rep]]=0,0,_xlfn.XLOOKUP(Table10[[#This Row],[Marketing Rep]],Table12[Name],Table12[Commission %]))*Table10[[#This Row],[Ticket Count]],2)</f>
        <v>0</v>
      </c>
      <c r="K772" s="3" t="s">
        <v>2761</v>
      </c>
      <c r="L772" s="3" t="str">
        <f>_xlfn.XLOOKUP(Table10[[#This Row],[Serial '#]],Table5[Serial '#],Table5[Supplier],,,)</f>
        <v>GameCo</v>
      </c>
      <c r="M772" s="3" t="s">
        <v>613</v>
      </c>
      <c r="N772" s="9">
        <v>4560</v>
      </c>
      <c r="O772" s="36">
        <v>1</v>
      </c>
      <c r="P772" s="11">
        <v>4560</v>
      </c>
      <c r="Q772" s="11">
        <v>3460</v>
      </c>
      <c r="R772" s="11">
        <v>1100</v>
      </c>
      <c r="S772" s="11">
        <v>273</v>
      </c>
      <c r="T772" s="11" t="str">
        <f>_xlfn.XLOOKUP(Table10[[#This Row],[Charity Association]],Table14[Charity Name],Table14[Billing Style],,,)</f>
        <v>Percentage</v>
      </c>
      <c r="U772" s="11">
        <v>301.60000000000002</v>
      </c>
      <c r="V772" s="15">
        <v>146</v>
      </c>
      <c r="W772" s="15">
        <v>110</v>
      </c>
      <c r="X772" s="11">
        <v>45.6</v>
      </c>
      <c r="Y772" s="69">
        <v>1078</v>
      </c>
      <c r="Z772">
        <v>6857</v>
      </c>
      <c r="AA772" s="3">
        <f>IF(Table10[[#This Row],[Location Name]]=E771,AA771,AA771+1)</f>
        <v>1466</v>
      </c>
      <c r="AB772" s="33">
        <f>Table10[[#This Row],[Date]]+25</f>
        <v>45471</v>
      </c>
    </row>
    <row r="773" spans="1:28" ht="14.25" x14ac:dyDescent="0.45">
      <c r="A773" s="3">
        <v>765</v>
      </c>
      <c r="B77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73" s="33">
        <v>45446</v>
      </c>
      <c r="E773" s="3" t="s">
        <v>95</v>
      </c>
      <c r="F773" s="3">
        <f>_xlfn.XLOOKUP(Table10[[#This Row],[Location Name]],IBTP_Locations[Location Name],IBTP_Locations[Payee Name],"",,)</f>
        <v>0</v>
      </c>
      <c r="G773" s="3" t="s">
        <v>27</v>
      </c>
      <c r="H773" s="3" t="str">
        <f>_xlfn.XLOOKUP(Table10[[#This Row],[Location Name]],IBTP_Locations[Location Name],IBTP_Locations[Sales Rep],,,)</f>
        <v>Sarcyk, Neil</v>
      </c>
      <c r="I773" s="3" t="str">
        <f>_xlfn.XLOOKUP(Table10[[#This Row],[Location Name]],IBTP_Locations[Location Name],IBTP_Locations[Marketing Rep],,,)</f>
        <v>M Comella Enterprises</v>
      </c>
      <c r="J773" s="11">
        <f>ROUNDDOWN(IF(Table10[[#This Row],[Marketing Rep]]=0,0,_xlfn.XLOOKUP(Table10[[#This Row],[Marketing Rep]],Table12[Name],Table12[Commission %]))*Table10[[#This Row],[Ticket Count]],2)</f>
        <v>82.8</v>
      </c>
      <c r="K773" s="3" t="s">
        <v>2953</v>
      </c>
      <c r="L773" s="3" t="str">
        <f>_xlfn.XLOOKUP(Table10[[#This Row],[Serial '#]],Table5[Serial '#],Table5[Supplier],,,)</f>
        <v>GameCo</v>
      </c>
      <c r="M773" s="3" t="s">
        <v>349</v>
      </c>
      <c r="N773" s="9">
        <v>5520</v>
      </c>
      <c r="O773" s="36">
        <v>1</v>
      </c>
      <c r="P773" s="11">
        <v>5520</v>
      </c>
      <c r="Q773" s="11">
        <v>4560</v>
      </c>
      <c r="R773" s="11">
        <v>960</v>
      </c>
      <c r="S773" s="11">
        <v>331</v>
      </c>
      <c r="T773" s="11" t="str">
        <f>_xlfn.XLOOKUP(Table10[[#This Row],[Charity Association]],Table14[Charity Name],Table14[Billing Style],,,)</f>
        <v>Flat Per Ticket</v>
      </c>
      <c r="U773" s="11">
        <v>358.8</v>
      </c>
      <c r="V773" s="15">
        <v>186</v>
      </c>
      <c r="W773" s="15">
        <v>172.8</v>
      </c>
      <c r="X773" s="11"/>
      <c r="Y773" s="69">
        <v>38986415</v>
      </c>
      <c r="Z773">
        <v>10168</v>
      </c>
      <c r="AA773" s="3">
        <f>IF(Table10[[#This Row],[Location Name]]=E772,AA772,AA772+1)</f>
        <v>1467</v>
      </c>
      <c r="AB773" s="33">
        <f>Table10[[#This Row],[Date]]+25</f>
        <v>45471</v>
      </c>
    </row>
    <row r="774" spans="1:28" ht="14.25" x14ac:dyDescent="0.45">
      <c r="A774" s="3">
        <v>766</v>
      </c>
      <c r="B77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74" s="33">
        <v>45446</v>
      </c>
      <c r="E774" s="3" t="s">
        <v>179</v>
      </c>
      <c r="F774" s="3">
        <f>_xlfn.XLOOKUP(Table10[[#This Row],[Location Name]],IBTP_Locations[Location Name],IBTP_Locations[Payee Name],"",,)</f>
        <v>0</v>
      </c>
      <c r="G774" s="3" t="s">
        <v>27</v>
      </c>
      <c r="H774" s="3" t="str">
        <f>_xlfn.XLOOKUP(Table10[[#This Row],[Location Name]],IBTP_Locations[Location Name],IBTP_Locations[Sales Rep],,,)</f>
        <v>Sarcyk, Neil</v>
      </c>
      <c r="I774" s="3">
        <f>_xlfn.XLOOKUP(Table10[[#This Row],[Location Name]],IBTP_Locations[Location Name],IBTP_Locations[Marketing Rep],,,)</f>
        <v>0</v>
      </c>
      <c r="J774" s="11">
        <f>ROUNDDOWN(IF(Table10[[#This Row],[Marketing Rep]]=0,0,_xlfn.XLOOKUP(Table10[[#This Row],[Marketing Rep]],Table12[Name],Table12[Commission %]))*Table10[[#This Row],[Ticket Count]],2)</f>
        <v>0</v>
      </c>
      <c r="K774" s="3" t="s">
        <v>2790</v>
      </c>
      <c r="L774" s="3" t="str">
        <f>_xlfn.XLOOKUP(Table10[[#This Row],[Serial '#]],Table5[Serial '#],Table5[Supplier],,,)</f>
        <v>GameCo</v>
      </c>
      <c r="M774" s="3" t="s">
        <v>615</v>
      </c>
      <c r="N774" s="9">
        <v>6320</v>
      </c>
      <c r="O774" s="36">
        <v>1</v>
      </c>
      <c r="P774" s="11">
        <v>6320</v>
      </c>
      <c r="Q774" s="11">
        <v>4745</v>
      </c>
      <c r="R774" s="11">
        <v>1575</v>
      </c>
      <c r="S774" s="11">
        <v>379</v>
      </c>
      <c r="T774" s="11" t="str">
        <f>_xlfn.XLOOKUP(Table10[[#This Row],[Charity Association]],Table14[Charity Name],Table14[Billing Style],,,)</f>
        <v>Flat Per Ticket</v>
      </c>
      <c r="U774" s="11">
        <v>410.8</v>
      </c>
      <c r="V774" s="15">
        <v>202</v>
      </c>
      <c r="W774" s="15">
        <v>208.8</v>
      </c>
      <c r="X774" s="11"/>
      <c r="Y774" s="69">
        <v>415500500108</v>
      </c>
      <c r="Z774">
        <v>10169</v>
      </c>
      <c r="AA774" s="3">
        <f>IF(Table10[[#This Row],[Location Name]]=E773,AA773,AA773+1)</f>
        <v>1468</v>
      </c>
      <c r="AB774" s="33">
        <f>Table10[[#This Row],[Date]]+25</f>
        <v>45471</v>
      </c>
    </row>
    <row r="775" spans="1:28" ht="14.25" x14ac:dyDescent="0.45">
      <c r="A775" s="3">
        <v>767</v>
      </c>
      <c r="B77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75" s="33">
        <v>45446</v>
      </c>
      <c r="E775" s="3" t="s">
        <v>179</v>
      </c>
      <c r="F775" s="3">
        <f>_xlfn.XLOOKUP(Table10[[#This Row],[Location Name]],IBTP_Locations[Location Name],IBTP_Locations[Payee Name],"",,)</f>
        <v>0</v>
      </c>
      <c r="G775" s="3" t="s">
        <v>27</v>
      </c>
      <c r="H775" s="3" t="str">
        <f>_xlfn.XLOOKUP(Table10[[#This Row],[Location Name]],IBTP_Locations[Location Name],IBTP_Locations[Sales Rep],,,)</f>
        <v>Sarcyk, Neil</v>
      </c>
      <c r="I775" s="3">
        <f>_xlfn.XLOOKUP(Table10[[#This Row],[Location Name]],IBTP_Locations[Location Name],IBTP_Locations[Marketing Rep],,,)</f>
        <v>0</v>
      </c>
      <c r="J775" s="11">
        <f>ROUNDDOWN(IF(Table10[[#This Row],[Marketing Rep]]=0,0,_xlfn.XLOOKUP(Table10[[#This Row],[Marketing Rep]],Table12[Name],Table12[Commission %]))*Table10[[#This Row],[Ticket Count]],2)</f>
        <v>0</v>
      </c>
      <c r="K775" s="3" t="s">
        <v>3073</v>
      </c>
      <c r="L775" s="3" t="str">
        <f>_xlfn.XLOOKUP(Table10[[#This Row],[Serial '#]],Table5[Serial '#],Table5[Supplier],,,)</f>
        <v>GameCo</v>
      </c>
      <c r="M775" s="3" t="s">
        <v>585</v>
      </c>
      <c r="N775" s="9">
        <v>6320</v>
      </c>
      <c r="O775" s="36">
        <v>1</v>
      </c>
      <c r="P775" s="11">
        <v>6320</v>
      </c>
      <c r="Q775" s="11">
        <v>4745</v>
      </c>
      <c r="R775" s="11">
        <v>1575</v>
      </c>
      <c r="S775" s="11">
        <v>379</v>
      </c>
      <c r="T775" s="11" t="str">
        <f>_xlfn.XLOOKUP(Table10[[#This Row],[Charity Association]],Table14[Charity Name],Table14[Billing Style],,,)</f>
        <v>Flat Per Ticket</v>
      </c>
      <c r="U775" s="11">
        <v>410.8</v>
      </c>
      <c r="V775" s="15">
        <v>212</v>
      </c>
      <c r="W775" s="15">
        <v>198.8</v>
      </c>
      <c r="X775" s="11"/>
      <c r="Y775" s="69">
        <v>415500500108</v>
      </c>
      <c r="Z775">
        <v>10170</v>
      </c>
      <c r="AA775" s="3">
        <f>IF(Table10[[#This Row],[Location Name]]=E774,AA774,AA774+1)</f>
        <v>1468</v>
      </c>
      <c r="AB775" s="33">
        <f>Table10[[#This Row],[Date]]+25</f>
        <v>45471</v>
      </c>
    </row>
    <row r="776" spans="1:28" ht="14.25" x14ac:dyDescent="0.45">
      <c r="A776" s="3">
        <v>768</v>
      </c>
      <c r="B77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76" s="33">
        <v>45446</v>
      </c>
      <c r="E776" s="3" t="s">
        <v>179</v>
      </c>
      <c r="F776" s="3">
        <f>_xlfn.XLOOKUP(Table10[[#This Row],[Location Name]],IBTP_Locations[Location Name],IBTP_Locations[Payee Name],"",,)</f>
        <v>0</v>
      </c>
      <c r="G776" s="3" t="s">
        <v>27</v>
      </c>
      <c r="H776" s="3" t="str">
        <f>_xlfn.XLOOKUP(Table10[[#This Row],[Location Name]],IBTP_Locations[Location Name],IBTP_Locations[Sales Rep],,,)</f>
        <v>Sarcyk, Neil</v>
      </c>
      <c r="I776" s="3">
        <f>_xlfn.XLOOKUP(Table10[[#This Row],[Location Name]],IBTP_Locations[Location Name],IBTP_Locations[Marketing Rep],,,)</f>
        <v>0</v>
      </c>
      <c r="J776" s="11">
        <f>ROUNDDOWN(IF(Table10[[#This Row],[Marketing Rep]]=0,0,_xlfn.XLOOKUP(Table10[[#This Row],[Marketing Rep]],Table12[Name],Table12[Commission %]))*Table10[[#This Row],[Ticket Count]],2)</f>
        <v>0</v>
      </c>
      <c r="K776" s="3" t="s">
        <v>3072</v>
      </c>
      <c r="L776" s="3" t="str">
        <f>_xlfn.XLOOKUP(Table10[[#This Row],[Serial '#]],Table5[Serial '#],Table5[Supplier],,,)</f>
        <v>GameCo</v>
      </c>
      <c r="M776" s="3" t="s">
        <v>579</v>
      </c>
      <c r="N776" s="9">
        <v>6320</v>
      </c>
      <c r="O776" s="36">
        <v>1</v>
      </c>
      <c r="P776" s="11">
        <v>6320</v>
      </c>
      <c r="Q776" s="11">
        <v>4745</v>
      </c>
      <c r="R776" s="11">
        <v>1575</v>
      </c>
      <c r="S776" s="11">
        <v>379</v>
      </c>
      <c r="T776" s="11" t="str">
        <f>_xlfn.XLOOKUP(Table10[[#This Row],[Charity Association]],Table14[Charity Name],Table14[Billing Style],,,)</f>
        <v>Flat Per Ticket</v>
      </c>
      <c r="U776" s="11">
        <v>410.8</v>
      </c>
      <c r="V776" s="15">
        <v>212</v>
      </c>
      <c r="W776" s="15">
        <v>198.8</v>
      </c>
      <c r="X776" s="11"/>
      <c r="Y776" s="69">
        <v>415500500108</v>
      </c>
      <c r="Z776">
        <v>10171</v>
      </c>
      <c r="AA776" s="3">
        <f>IF(Table10[[#This Row],[Location Name]]=E775,AA775,AA775+1)</f>
        <v>1468</v>
      </c>
      <c r="AB776" s="33">
        <f>Table10[[#This Row],[Date]]+25</f>
        <v>45471</v>
      </c>
    </row>
    <row r="777" spans="1:28" ht="14.25" x14ac:dyDescent="0.45">
      <c r="A777" s="3">
        <v>769</v>
      </c>
      <c r="B77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77" s="33">
        <v>45447</v>
      </c>
      <c r="E777" s="3" t="s">
        <v>111</v>
      </c>
      <c r="F777" s="3">
        <f>_xlfn.XLOOKUP(Table10[[#This Row],[Location Name]],IBTP_Locations[Location Name],IBTP_Locations[Payee Name],"",,)</f>
        <v>0</v>
      </c>
      <c r="G777" s="3" t="s">
        <v>21</v>
      </c>
      <c r="H777" s="3" t="str">
        <f>_xlfn.XLOOKUP(Table10[[#This Row],[Location Name]],IBTP_Locations[Location Name],IBTP_Locations[Sales Rep],,,)</f>
        <v>Sarcyk, Neil</v>
      </c>
      <c r="I777" s="3" t="str">
        <f>_xlfn.XLOOKUP(Table10[[#This Row],[Location Name]],IBTP_Locations[Location Name],IBTP_Locations[Marketing Rep],,,)</f>
        <v>Combros</v>
      </c>
      <c r="J777" s="11">
        <f>ROUNDDOWN(IF(Table10[[#This Row],[Marketing Rep]]=0,0,_xlfn.XLOOKUP(Table10[[#This Row],[Marketing Rep]],Table12[Name],Table12[Commission %]))*Table10[[#This Row],[Ticket Count]],2)</f>
        <v>82.8</v>
      </c>
      <c r="K777" s="3" t="s">
        <v>2954</v>
      </c>
      <c r="L777" s="3" t="str">
        <f>_xlfn.XLOOKUP(Table10[[#This Row],[Serial '#]],Table5[Serial '#],Table5[Supplier],,,)</f>
        <v>GameCo</v>
      </c>
      <c r="M777" s="3" t="s">
        <v>349</v>
      </c>
      <c r="N777" s="9">
        <v>5520</v>
      </c>
      <c r="O777" s="36">
        <v>1</v>
      </c>
      <c r="P777" s="11">
        <v>5520</v>
      </c>
      <c r="Q777" s="11">
        <v>4560</v>
      </c>
      <c r="R777" s="11">
        <v>960</v>
      </c>
      <c r="S777" s="11">
        <v>331</v>
      </c>
      <c r="T777" s="11" t="str">
        <f>_xlfn.XLOOKUP(Table10[[#This Row],[Charity Association]],Table14[Charity Name],Table14[Billing Style],,,)</f>
        <v>Flat Per Ticket</v>
      </c>
      <c r="U777" s="11">
        <v>358.8</v>
      </c>
      <c r="V777" s="15">
        <v>186</v>
      </c>
      <c r="W777" s="15">
        <v>172.8</v>
      </c>
      <c r="X777" s="11"/>
      <c r="Y777" s="69">
        <v>2767</v>
      </c>
      <c r="Z777">
        <v>8466</v>
      </c>
      <c r="AA777" s="3">
        <f>IF(Table10[[#This Row],[Location Name]]=E776,AA776,AA776+1)</f>
        <v>1469</v>
      </c>
      <c r="AB777" s="33">
        <f>Table10[[#This Row],[Date]]+25</f>
        <v>45472</v>
      </c>
    </row>
    <row r="778" spans="1:28" ht="14.25" x14ac:dyDescent="0.45">
      <c r="A778" s="3">
        <v>770</v>
      </c>
      <c r="B77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78" s="33">
        <v>45448</v>
      </c>
      <c r="E778" s="3" t="s">
        <v>133</v>
      </c>
      <c r="F778" s="3">
        <f>_xlfn.XLOOKUP(Table10[[#This Row],[Location Name]],IBTP_Locations[Location Name],IBTP_Locations[Payee Name],"",,)</f>
        <v>0</v>
      </c>
      <c r="G778" s="3" t="s">
        <v>20</v>
      </c>
      <c r="H778" s="3" t="str">
        <f>_xlfn.XLOOKUP(Table10[[#This Row],[Location Name]],IBTP_Locations[Location Name],IBTP_Locations[Sales Rep],,,)</f>
        <v>Sarcyk, Neil</v>
      </c>
      <c r="I778" s="3" t="str">
        <f>_xlfn.XLOOKUP(Table10[[#This Row],[Location Name]],IBTP_Locations[Location Name],IBTP_Locations[Marketing Rep],,,)</f>
        <v>M Comella Enterprises</v>
      </c>
      <c r="J778" s="11">
        <f>ROUNDDOWN(IF(Table10[[#This Row],[Marketing Rep]]=0,0,_xlfn.XLOOKUP(Table10[[#This Row],[Marketing Rep]],Table12[Name],Table12[Commission %]))*Table10[[#This Row],[Ticket Count]],2)</f>
        <v>82.8</v>
      </c>
      <c r="K778" s="3" t="s">
        <v>2955</v>
      </c>
      <c r="L778" s="3" t="str">
        <f>_xlfn.XLOOKUP(Table10[[#This Row],[Serial '#]],Table5[Serial '#],Table5[Supplier],,,)</f>
        <v>GameCo</v>
      </c>
      <c r="M778" s="3" t="s">
        <v>349</v>
      </c>
      <c r="N778" s="9">
        <v>5520</v>
      </c>
      <c r="O778" s="36">
        <v>1</v>
      </c>
      <c r="P778" s="11">
        <v>5520</v>
      </c>
      <c r="Q778" s="11">
        <v>4560</v>
      </c>
      <c r="R778" s="11">
        <v>960</v>
      </c>
      <c r="S778" s="11">
        <v>331</v>
      </c>
      <c r="T778" s="11" t="str">
        <f>_xlfn.XLOOKUP(Table10[[#This Row],[Charity Association]],Table14[Charity Name],Table14[Billing Style],,,)</f>
        <v>Flat Per Ticket</v>
      </c>
      <c r="U778" s="11">
        <v>358.8</v>
      </c>
      <c r="V778" s="15">
        <v>186</v>
      </c>
      <c r="W778" s="15">
        <v>172.8</v>
      </c>
      <c r="X778" s="11"/>
      <c r="Y778" s="69">
        <v>3411</v>
      </c>
      <c r="Z778">
        <v>1193</v>
      </c>
      <c r="AA778" s="3">
        <f>IF(Table10[[#This Row],[Location Name]]=E777,AA777,AA777+1)</f>
        <v>1470</v>
      </c>
      <c r="AB778" s="33">
        <f>Table10[[#This Row],[Date]]+25</f>
        <v>45473</v>
      </c>
    </row>
    <row r="779" spans="1:28" ht="14.25" x14ac:dyDescent="0.45">
      <c r="A779" s="3">
        <v>771</v>
      </c>
      <c r="B77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79" s="33">
        <v>45448</v>
      </c>
      <c r="E779" s="3" t="s">
        <v>147</v>
      </c>
      <c r="F779" s="3">
        <f>_xlfn.XLOOKUP(Table10[[#This Row],[Location Name]],IBTP_Locations[Location Name],IBTP_Locations[Payee Name],"",,)</f>
        <v>0</v>
      </c>
      <c r="G779" s="3" t="s">
        <v>21</v>
      </c>
      <c r="H779" s="3" t="str">
        <f>_xlfn.XLOOKUP(Table10[[#This Row],[Location Name]],IBTP_Locations[Location Name],IBTP_Locations[Sales Rep],,,)</f>
        <v>Sarcyk, Neil</v>
      </c>
      <c r="I779" s="3" t="str">
        <f>_xlfn.XLOOKUP(Table10[[#This Row],[Location Name]],IBTP_Locations[Location Name],IBTP_Locations[Marketing Rep],,,)</f>
        <v>M Comella Enterprises</v>
      </c>
      <c r="J779" s="11">
        <f>ROUNDDOWN(IF(Table10[[#This Row],[Marketing Rep]]=0,0,_xlfn.XLOOKUP(Table10[[#This Row],[Marketing Rep]],Table12[Name],Table12[Commission %]))*Table10[[#This Row],[Ticket Count]],2)</f>
        <v>82.8</v>
      </c>
      <c r="K779" s="3" t="s">
        <v>2956</v>
      </c>
      <c r="L779" s="3" t="str">
        <f>_xlfn.XLOOKUP(Table10[[#This Row],[Serial '#]],Table5[Serial '#],Table5[Supplier],,,)</f>
        <v>GameCo</v>
      </c>
      <c r="M779" s="3" t="s">
        <v>349</v>
      </c>
      <c r="N779" s="9">
        <v>5520</v>
      </c>
      <c r="O779" s="36">
        <v>1</v>
      </c>
      <c r="P779" s="11">
        <v>5520</v>
      </c>
      <c r="Q779" s="11">
        <v>4560</v>
      </c>
      <c r="R779" s="11">
        <v>960</v>
      </c>
      <c r="S779" s="11">
        <v>331</v>
      </c>
      <c r="T779" s="11" t="str">
        <f>_xlfn.XLOOKUP(Table10[[#This Row],[Charity Association]],Table14[Charity Name],Table14[Billing Style],,,)</f>
        <v>Flat Per Ticket</v>
      </c>
      <c r="U779" s="11">
        <v>358.8</v>
      </c>
      <c r="V779" s="15">
        <v>186</v>
      </c>
      <c r="W779" s="15">
        <v>172.8</v>
      </c>
      <c r="X779" s="11"/>
      <c r="Y779" s="69">
        <v>38986414</v>
      </c>
      <c r="Z779">
        <v>8468</v>
      </c>
      <c r="AA779" s="3">
        <f>IF(Table10[[#This Row],[Location Name]]=E778,AA778,AA778+1)</f>
        <v>1471</v>
      </c>
      <c r="AB779" s="33">
        <f>Table10[[#This Row],[Date]]+25</f>
        <v>45473</v>
      </c>
    </row>
    <row r="780" spans="1:28" ht="14.25" x14ac:dyDescent="0.45">
      <c r="A780" s="3">
        <v>772</v>
      </c>
      <c r="B78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80" s="33">
        <v>45449</v>
      </c>
      <c r="E780" s="3" t="s">
        <v>131</v>
      </c>
      <c r="F780" s="3">
        <f>_xlfn.XLOOKUP(Table10[[#This Row],[Location Name]],IBTP_Locations[Location Name],IBTP_Locations[Payee Name],"",,)</f>
        <v>0</v>
      </c>
      <c r="G780" s="3" t="s">
        <v>23</v>
      </c>
      <c r="H780" s="3" t="str">
        <f>_xlfn.XLOOKUP(Table10[[#This Row],[Location Name]],IBTP_Locations[Location Name],IBTP_Locations[Sales Rep],,,)</f>
        <v>Sarcyk, Neil</v>
      </c>
      <c r="I780" s="3">
        <f>_xlfn.XLOOKUP(Table10[[#This Row],[Location Name]],IBTP_Locations[Location Name],IBTP_Locations[Marketing Rep],,,)</f>
        <v>0</v>
      </c>
      <c r="J780" s="11">
        <f>ROUNDDOWN(IF(Table10[[#This Row],[Marketing Rep]]=0,0,_xlfn.XLOOKUP(Table10[[#This Row],[Marketing Rep]],Table12[Name],Table12[Commission %]))*Table10[[#This Row],[Ticket Count]],2)</f>
        <v>0</v>
      </c>
      <c r="K780" s="3" t="s">
        <v>3049</v>
      </c>
      <c r="L780" s="3" t="str">
        <f>_xlfn.XLOOKUP(Table10[[#This Row],[Serial '#]],Table5[Serial '#],Table5[Supplier],,,)</f>
        <v>GameCo</v>
      </c>
      <c r="M780" s="3" t="s">
        <v>3756</v>
      </c>
      <c r="N780" s="9">
        <v>4000</v>
      </c>
      <c r="O780" s="36">
        <v>1</v>
      </c>
      <c r="P780" s="11">
        <v>4000</v>
      </c>
      <c r="Q780" s="11">
        <v>3002</v>
      </c>
      <c r="R780" s="11">
        <v>998</v>
      </c>
      <c r="S780" s="11">
        <v>240</v>
      </c>
      <c r="T780" s="11" t="str">
        <f>_xlfn.XLOOKUP(Table10[[#This Row],[Charity Association]],Table14[Charity Name],Table14[Billing Style],,,)</f>
        <v>Percentage</v>
      </c>
      <c r="U780" s="11">
        <v>274</v>
      </c>
      <c r="V780" s="15">
        <v>134</v>
      </c>
      <c r="W780" s="15">
        <v>100</v>
      </c>
      <c r="X780" s="11">
        <v>40</v>
      </c>
      <c r="Y780" s="69">
        <v>3142</v>
      </c>
      <c r="Z780">
        <v>6862</v>
      </c>
      <c r="AA780" s="3">
        <f>IF(Table10[[#This Row],[Location Name]]=E779,AA779,AA779+1)</f>
        <v>1472</v>
      </c>
      <c r="AB780" s="33">
        <f>Table10[[#This Row],[Date]]+25</f>
        <v>45474</v>
      </c>
    </row>
    <row r="781" spans="1:28" ht="14.25" x14ac:dyDescent="0.45">
      <c r="A781" s="3">
        <v>773</v>
      </c>
      <c r="B78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81" s="33">
        <v>45449</v>
      </c>
      <c r="E781" s="3" t="s">
        <v>131</v>
      </c>
      <c r="F781" s="3">
        <f>_xlfn.XLOOKUP(Table10[[#This Row],[Location Name]],IBTP_Locations[Location Name],IBTP_Locations[Payee Name],"",,)</f>
        <v>0</v>
      </c>
      <c r="G781" s="3" t="s">
        <v>23</v>
      </c>
      <c r="H781" s="3" t="str">
        <f>_xlfn.XLOOKUP(Table10[[#This Row],[Location Name]],IBTP_Locations[Location Name],IBTP_Locations[Sales Rep],,,)</f>
        <v>Sarcyk, Neil</v>
      </c>
      <c r="I781" s="3">
        <f>_xlfn.XLOOKUP(Table10[[#This Row],[Location Name]],IBTP_Locations[Location Name],IBTP_Locations[Marketing Rep],,,)</f>
        <v>0</v>
      </c>
      <c r="J781" s="11">
        <f>ROUNDDOWN(IF(Table10[[#This Row],[Marketing Rep]]=0,0,_xlfn.XLOOKUP(Table10[[#This Row],[Marketing Rep]],Table12[Name],Table12[Commission %]))*Table10[[#This Row],[Ticket Count]],2)</f>
        <v>0</v>
      </c>
      <c r="K781" s="3" t="s">
        <v>3050</v>
      </c>
      <c r="L781" s="3" t="str">
        <f>_xlfn.XLOOKUP(Table10[[#This Row],[Serial '#]],Table5[Serial '#],Table5[Supplier],,,)</f>
        <v>GameCo</v>
      </c>
      <c r="M781" s="3" t="s">
        <v>622</v>
      </c>
      <c r="N781" s="9">
        <v>4000</v>
      </c>
      <c r="O781" s="36">
        <v>1</v>
      </c>
      <c r="P781" s="11">
        <v>4000</v>
      </c>
      <c r="Q781" s="11">
        <v>3002</v>
      </c>
      <c r="R781" s="11">
        <v>998</v>
      </c>
      <c r="S781" s="11">
        <v>240</v>
      </c>
      <c r="T781" s="11" t="str">
        <f>_xlfn.XLOOKUP(Table10[[#This Row],[Charity Association]],Table14[Charity Name],Table14[Billing Style],,,)</f>
        <v>Percentage</v>
      </c>
      <c r="U781" s="11">
        <v>274</v>
      </c>
      <c r="V781" s="15">
        <v>134</v>
      </c>
      <c r="W781" s="15">
        <v>100</v>
      </c>
      <c r="X781" s="11">
        <v>40</v>
      </c>
      <c r="Y781" s="69">
        <v>3142</v>
      </c>
      <c r="Z781">
        <v>6863</v>
      </c>
      <c r="AA781" s="3">
        <f>IF(Table10[[#This Row],[Location Name]]=E780,AA780,AA780+1)</f>
        <v>1472</v>
      </c>
      <c r="AB781" s="33">
        <f>Table10[[#This Row],[Date]]+25</f>
        <v>45474</v>
      </c>
    </row>
    <row r="782" spans="1:28" ht="14.25" x14ac:dyDescent="0.45">
      <c r="A782" s="3">
        <v>774</v>
      </c>
      <c r="B78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82" s="33">
        <v>45449</v>
      </c>
      <c r="E782" s="3" t="s">
        <v>131</v>
      </c>
      <c r="F782" s="3">
        <f>_xlfn.XLOOKUP(Table10[[#This Row],[Location Name]],IBTP_Locations[Location Name],IBTP_Locations[Payee Name],"",,)</f>
        <v>0</v>
      </c>
      <c r="G782" s="3" t="s">
        <v>23</v>
      </c>
      <c r="H782" s="3" t="str">
        <f>_xlfn.XLOOKUP(Table10[[#This Row],[Location Name]],IBTP_Locations[Location Name],IBTP_Locations[Sales Rep],,,)</f>
        <v>Sarcyk, Neil</v>
      </c>
      <c r="I782" s="3">
        <f>_xlfn.XLOOKUP(Table10[[#This Row],[Location Name]],IBTP_Locations[Location Name],IBTP_Locations[Marketing Rep],,,)</f>
        <v>0</v>
      </c>
      <c r="J782" s="11">
        <f>ROUNDDOWN(IF(Table10[[#This Row],[Marketing Rep]]=0,0,_xlfn.XLOOKUP(Table10[[#This Row],[Marketing Rep]],Table12[Name],Table12[Commission %]))*Table10[[#This Row],[Ticket Count]],2)</f>
        <v>0</v>
      </c>
      <c r="K782" s="3" t="s">
        <v>2957</v>
      </c>
      <c r="L782" s="3" t="str">
        <f>_xlfn.XLOOKUP(Table10[[#This Row],[Serial '#]],Table5[Serial '#],Table5[Supplier],,,)</f>
        <v>GameCo</v>
      </c>
      <c r="M782" s="3" t="s">
        <v>349</v>
      </c>
      <c r="N782" s="9">
        <v>5520</v>
      </c>
      <c r="O782" s="36">
        <v>1</v>
      </c>
      <c r="P782" s="11">
        <v>5520</v>
      </c>
      <c r="Q782" s="11">
        <v>4560</v>
      </c>
      <c r="R782" s="11">
        <v>960</v>
      </c>
      <c r="S782" s="11">
        <v>331</v>
      </c>
      <c r="T782" s="11" t="str">
        <f>_xlfn.XLOOKUP(Table10[[#This Row],[Charity Association]],Table14[Charity Name],Table14[Billing Style],,,)</f>
        <v>Percentage</v>
      </c>
      <c r="U782" s="11">
        <v>337.2</v>
      </c>
      <c r="V782" s="15">
        <v>186</v>
      </c>
      <c r="W782" s="15">
        <v>96</v>
      </c>
      <c r="X782" s="11">
        <v>55.2</v>
      </c>
      <c r="Y782" s="69">
        <v>3142</v>
      </c>
      <c r="Z782">
        <v>6864</v>
      </c>
      <c r="AA782" s="3">
        <f>IF(Table10[[#This Row],[Location Name]]=E781,AA781,AA781+1)</f>
        <v>1472</v>
      </c>
      <c r="AB782" s="33">
        <f>Table10[[#This Row],[Date]]+25</f>
        <v>45474</v>
      </c>
    </row>
    <row r="783" spans="1:28" ht="14.25" x14ac:dyDescent="0.45">
      <c r="A783" s="3">
        <v>775</v>
      </c>
      <c r="B78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83" s="33">
        <v>45449</v>
      </c>
      <c r="E783" s="3" t="s">
        <v>129</v>
      </c>
      <c r="F783" s="3">
        <f>_xlfn.XLOOKUP(Table10[[#This Row],[Location Name]],IBTP_Locations[Location Name],IBTP_Locations[Payee Name],"",,)</f>
        <v>0</v>
      </c>
      <c r="G783" s="3" t="s">
        <v>21</v>
      </c>
      <c r="H783" s="3" t="str">
        <f>_xlfn.XLOOKUP(Table10[[#This Row],[Location Name]],IBTP_Locations[Location Name],IBTP_Locations[Sales Rep],,,)</f>
        <v>Sarcyk, Neil</v>
      </c>
      <c r="I783" s="3">
        <f>_xlfn.XLOOKUP(Table10[[#This Row],[Location Name]],IBTP_Locations[Location Name],IBTP_Locations[Marketing Rep],,,)</f>
        <v>0</v>
      </c>
      <c r="J783" s="11">
        <f>ROUNDDOWN(IF(Table10[[#This Row],[Marketing Rep]]=0,0,_xlfn.XLOOKUP(Table10[[#This Row],[Marketing Rep]],Table12[Name],Table12[Commission %]))*Table10[[#This Row],[Ticket Count]],2)</f>
        <v>0</v>
      </c>
      <c r="K783" s="3" t="s">
        <v>2958</v>
      </c>
      <c r="L783" s="3" t="str">
        <f>_xlfn.XLOOKUP(Table10[[#This Row],[Serial '#]],Table5[Serial '#],Table5[Supplier],,,)</f>
        <v>GameCo</v>
      </c>
      <c r="M783" s="3" t="s">
        <v>349</v>
      </c>
      <c r="N783" s="9">
        <v>5520</v>
      </c>
      <c r="O783" s="36">
        <v>1</v>
      </c>
      <c r="P783" s="11">
        <v>5520</v>
      </c>
      <c r="Q783" s="11">
        <v>4560</v>
      </c>
      <c r="R783" s="11">
        <v>960</v>
      </c>
      <c r="S783" s="11">
        <v>331</v>
      </c>
      <c r="T783" s="11" t="str">
        <f>_xlfn.XLOOKUP(Table10[[#This Row],[Charity Association]],Table14[Charity Name],Table14[Billing Style],,,)</f>
        <v>Flat Per Ticket</v>
      </c>
      <c r="U783" s="11">
        <v>358.8</v>
      </c>
      <c r="V783" s="15">
        <v>186</v>
      </c>
      <c r="W783" s="15">
        <v>172.8</v>
      </c>
      <c r="X783" s="11"/>
      <c r="Y783" s="69">
        <v>4009</v>
      </c>
      <c r="Z783">
        <v>8467</v>
      </c>
      <c r="AA783" s="3">
        <f>IF(Table10[[#This Row],[Location Name]]=E782,AA782,AA782+1)</f>
        <v>1473</v>
      </c>
      <c r="AB783" s="33">
        <f>Table10[[#This Row],[Date]]+25</f>
        <v>45474</v>
      </c>
    </row>
    <row r="784" spans="1:28" ht="14.25" x14ac:dyDescent="0.45">
      <c r="A784" s="3">
        <v>776</v>
      </c>
      <c r="B78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84" s="33">
        <v>45449</v>
      </c>
      <c r="E784" s="3" t="s">
        <v>219</v>
      </c>
      <c r="F784" s="3">
        <f>_xlfn.XLOOKUP(Table10[[#This Row],[Location Name]],IBTP_Locations[Location Name],IBTP_Locations[Payee Name],"",,)</f>
        <v>0</v>
      </c>
      <c r="G784" s="3" t="s">
        <v>21</v>
      </c>
      <c r="H784" s="3" t="str">
        <f>_xlfn.XLOOKUP(Table10[[#This Row],[Location Name]],IBTP_Locations[Location Name],IBTP_Locations[Sales Rep],,,)</f>
        <v>Sarcyk, Neil</v>
      </c>
      <c r="I784" s="3">
        <f>_xlfn.XLOOKUP(Table10[[#This Row],[Location Name]],IBTP_Locations[Location Name],IBTP_Locations[Marketing Rep],,,)</f>
        <v>0</v>
      </c>
      <c r="J784" s="11">
        <f>ROUNDDOWN(IF(Table10[[#This Row],[Marketing Rep]]=0,0,_xlfn.XLOOKUP(Table10[[#This Row],[Marketing Rep]],Table12[Name],Table12[Commission %]))*Table10[[#This Row],[Ticket Count]],2)</f>
        <v>0</v>
      </c>
      <c r="K784" s="3" t="s">
        <v>2959</v>
      </c>
      <c r="L784" s="3" t="str">
        <f>_xlfn.XLOOKUP(Table10[[#This Row],[Serial '#]],Table5[Serial '#],Table5[Supplier],,,)</f>
        <v>GameCo</v>
      </c>
      <c r="M784" s="3" t="s">
        <v>349</v>
      </c>
      <c r="N784" s="9">
        <v>5520</v>
      </c>
      <c r="O784" s="36">
        <v>1</v>
      </c>
      <c r="P784" s="11">
        <v>5520</v>
      </c>
      <c r="Q784" s="11">
        <v>4560</v>
      </c>
      <c r="R784" s="11">
        <v>960</v>
      </c>
      <c r="S784" s="11">
        <v>331</v>
      </c>
      <c r="T784" s="11" t="str">
        <f>_xlfn.XLOOKUP(Table10[[#This Row],[Charity Association]],Table14[Charity Name],Table14[Billing Style],,,)</f>
        <v>Flat Per Ticket</v>
      </c>
      <c r="U784" s="11">
        <v>358.8</v>
      </c>
      <c r="V784" s="15">
        <v>186</v>
      </c>
      <c r="W784" s="15">
        <v>172.8</v>
      </c>
      <c r="X784" s="11"/>
      <c r="Y784" s="69">
        <v>2599</v>
      </c>
      <c r="Z784">
        <v>8469</v>
      </c>
      <c r="AA784" s="3">
        <f>IF(Table10[[#This Row],[Location Name]]=E783,AA783,AA783+1)</f>
        <v>1474</v>
      </c>
      <c r="AB784" s="33">
        <f>Table10[[#This Row],[Date]]+25</f>
        <v>45474</v>
      </c>
    </row>
    <row r="785" spans="1:28" ht="14.25" x14ac:dyDescent="0.45">
      <c r="A785" s="3">
        <v>777</v>
      </c>
      <c r="B78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85" s="33">
        <v>45450</v>
      </c>
      <c r="E785" s="3" t="s">
        <v>163</v>
      </c>
      <c r="F785" s="3">
        <f>_xlfn.XLOOKUP(Table10[[#This Row],[Location Name]],IBTP_Locations[Location Name],IBTP_Locations[Payee Name],"",,)</f>
        <v>0</v>
      </c>
      <c r="G785" s="3" t="s">
        <v>23</v>
      </c>
      <c r="H785" s="3" t="str">
        <f>_xlfn.XLOOKUP(Table10[[#This Row],[Location Name]],IBTP_Locations[Location Name],IBTP_Locations[Sales Rep],,,)</f>
        <v>Sarcyk, Neil</v>
      </c>
      <c r="I785" s="3">
        <f>_xlfn.XLOOKUP(Table10[[#This Row],[Location Name]],IBTP_Locations[Location Name],IBTP_Locations[Marketing Rep],,,)</f>
        <v>0</v>
      </c>
      <c r="J785" s="11">
        <f>ROUNDDOWN(IF(Table10[[#This Row],[Marketing Rep]]=0,0,_xlfn.XLOOKUP(Table10[[#This Row],[Marketing Rep]],Table12[Name],Table12[Commission %]))*Table10[[#This Row],[Ticket Count]],2)</f>
        <v>0</v>
      </c>
      <c r="K785" s="3" t="s">
        <v>2762</v>
      </c>
      <c r="L785" s="3" t="str">
        <f>_xlfn.XLOOKUP(Table10[[#This Row],[Serial '#]],Table5[Serial '#],Table5[Supplier],,,)</f>
        <v>GameCo</v>
      </c>
      <c r="M785" s="3" t="s">
        <v>613</v>
      </c>
      <c r="N785" s="9">
        <v>4560</v>
      </c>
      <c r="O785" s="36">
        <v>1</v>
      </c>
      <c r="P785" s="11">
        <v>4560</v>
      </c>
      <c r="Q785" s="11">
        <v>3460</v>
      </c>
      <c r="R785" s="11">
        <v>1100</v>
      </c>
      <c r="S785" s="11">
        <v>273</v>
      </c>
      <c r="T785" s="11" t="str">
        <f>_xlfn.XLOOKUP(Table10[[#This Row],[Charity Association]],Table14[Charity Name],Table14[Billing Style],,,)</f>
        <v>Percentage</v>
      </c>
      <c r="U785" s="11">
        <v>301.60000000000002</v>
      </c>
      <c r="V785" s="15">
        <v>146</v>
      </c>
      <c r="W785" s="15">
        <v>110</v>
      </c>
      <c r="X785" s="11">
        <v>45.6</v>
      </c>
      <c r="Y785" s="69">
        <v>1994</v>
      </c>
      <c r="Z785">
        <v>6858</v>
      </c>
      <c r="AA785" s="3">
        <f>IF(Table10[[#This Row],[Location Name]]=E784,AA784,AA784+1)</f>
        <v>1475</v>
      </c>
      <c r="AB785" s="33">
        <f>Table10[[#This Row],[Date]]+25</f>
        <v>45475</v>
      </c>
    </row>
    <row r="786" spans="1:28" ht="14.25" x14ac:dyDescent="0.45">
      <c r="A786" s="3">
        <v>778</v>
      </c>
      <c r="B78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86" s="33">
        <v>45450</v>
      </c>
      <c r="E786" s="3" t="s">
        <v>163</v>
      </c>
      <c r="F786" s="3">
        <f>_xlfn.XLOOKUP(Table10[[#This Row],[Location Name]],IBTP_Locations[Location Name],IBTP_Locations[Payee Name],"",,)</f>
        <v>0</v>
      </c>
      <c r="G786" s="3" t="s">
        <v>23</v>
      </c>
      <c r="H786" s="3" t="str">
        <f>_xlfn.XLOOKUP(Table10[[#This Row],[Location Name]],IBTP_Locations[Location Name],IBTP_Locations[Sales Rep],,,)</f>
        <v>Sarcyk, Neil</v>
      </c>
      <c r="I786" s="3">
        <f>_xlfn.XLOOKUP(Table10[[#This Row],[Location Name]],IBTP_Locations[Location Name],IBTP_Locations[Marketing Rep],,,)</f>
        <v>0</v>
      </c>
      <c r="J786" s="11">
        <f>ROUNDDOWN(IF(Table10[[#This Row],[Marketing Rep]]=0,0,_xlfn.XLOOKUP(Table10[[#This Row],[Marketing Rep]],Table12[Name],Table12[Commission %]))*Table10[[#This Row],[Ticket Count]],2)</f>
        <v>0</v>
      </c>
      <c r="K786" s="3" t="s">
        <v>2965</v>
      </c>
      <c r="L786" s="3" t="str">
        <f>_xlfn.XLOOKUP(Table10[[#This Row],[Serial '#]],Table5[Serial '#],Table5[Supplier],,,)</f>
        <v>GameCo</v>
      </c>
      <c r="M786" s="3" t="s">
        <v>572</v>
      </c>
      <c r="N786" s="9">
        <v>4000</v>
      </c>
      <c r="O786" s="36">
        <v>1</v>
      </c>
      <c r="P786" s="11">
        <v>4000</v>
      </c>
      <c r="Q786" s="11">
        <v>3000</v>
      </c>
      <c r="R786" s="11">
        <v>1000</v>
      </c>
      <c r="S786" s="11">
        <v>240</v>
      </c>
      <c r="T786" s="11" t="str">
        <f>_xlfn.XLOOKUP(Table10[[#This Row],[Charity Association]],Table14[Charity Name],Table14[Billing Style],,,)</f>
        <v>Percentage</v>
      </c>
      <c r="U786" s="11">
        <v>274</v>
      </c>
      <c r="V786" s="15">
        <v>134</v>
      </c>
      <c r="W786" s="15">
        <v>100</v>
      </c>
      <c r="X786" s="11">
        <v>40</v>
      </c>
      <c r="Y786" s="69">
        <v>1994</v>
      </c>
      <c r="Z786">
        <v>6859</v>
      </c>
      <c r="AA786" s="3">
        <f>IF(Table10[[#This Row],[Location Name]]=E785,AA785,AA785+1)</f>
        <v>1475</v>
      </c>
      <c r="AB786" s="33">
        <f>Table10[[#This Row],[Date]]+25</f>
        <v>45475</v>
      </c>
    </row>
    <row r="787" spans="1:28" ht="14.25" x14ac:dyDescent="0.45">
      <c r="A787" s="3">
        <v>779</v>
      </c>
      <c r="B78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87" s="33">
        <v>45450</v>
      </c>
      <c r="E787" s="3" t="s">
        <v>105</v>
      </c>
      <c r="F787" s="3">
        <f>_xlfn.XLOOKUP(Table10[[#This Row],[Location Name]],IBTP_Locations[Location Name],IBTP_Locations[Payee Name],"",,)</f>
        <v>0</v>
      </c>
      <c r="G787" s="3" t="s">
        <v>23</v>
      </c>
      <c r="H787" s="3" t="str">
        <f>_xlfn.XLOOKUP(Table10[[#This Row],[Location Name]],IBTP_Locations[Location Name],IBTP_Locations[Sales Rep],,,)</f>
        <v>Sarcyk, Neil</v>
      </c>
      <c r="I787" s="3" t="str">
        <f>_xlfn.XLOOKUP(Table10[[#This Row],[Location Name]],IBTP_Locations[Location Name],IBTP_Locations[Marketing Rep],,,)</f>
        <v>M Comella Enterprises</v>
      </c>
      <c r="J787" s="11">
        <f>ROUNDDOWN(IF(Table10[[#This Row],[Marketing Rep]]=0,0,_xlfn.XLOOKUP(Table10[[#This Row],[Marketing Rep]],Table12[Name],Table12[Commission %]))*Table10[[#This Row],[Ticket Count]],2)</f>
        <v>82.8</v>
      </c>
      <c r="K787" s="3" t="s">
        <v>2960</v>
      </c>
      <c r="L787" s="3" t="str">
        <f>_xlfn.XLOOKUP(Table10[[#This Row],[Serial '#]],Table5[Serial '#],Table5[Supplier],,,)</f>
        <v>GameCo</v>
      </c>
      <c r="M787" s="3" t="s">
        <v>349</v>
      </c>
      <c r="N787" s="9">
        <v>5520</v>
      </c>
      <c r="O787" s="36">
        <v>1</v>
      </c>
      <c r="P787" s="11">
        <v>5520</v>
      </c>
      <c r="Q787" s="11">
        <v>4560</v>
      </c>
      <c r="R787" s="11">
        <v>960</v>
      </c>
      <c r="S787" s="11">
        <v>331</v>
      </c>
      <c r="T787" s="11" t="str">
        <f>_xlfn.XLOOKUP(Table10[[#This Row],[Charity Association]],Table14[Charity Name],Table14[Billing Style],,,)</f>
        <v>Percentage</v>
      </c>
      <c r="U787" s="11">
        <v>337.2</v>
      </c>
      <c r="V787" s="15">
        <v>186</v>
      </c>
      <c r="W787" s="15">
        <v>96</v>
      </c>
      <c r="X787" s="11">
        <v>55.2</v>
      </c>
      <c r="Y787" s="69">
        <v>282</v>
      </c>
      <c r="Z787">
        <v>6860</v>
      </c>
      <c r="AA787" s="3">
        <f>IF(Table10[[#This Row],[Location Name]]=E786,AA786,AA786+1)</f>
        <v>1476</v>
      </c>
      <c r="AB787" s="33">
        <f>Table10[[#This Row],[Date]]+25</f>
        <v>45475</v>
      </c>
    </row>
    <row r="788" spans="1:28" ht="14.25" x14ac:dyDescent="0.45">
      <c r="A788" s="3">
        <v>780</v>
      </c>
      <c r="B78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88" s="33">
        <v>45450</v>
      </c>
      <c r="E788" s="3" t="s">
        <v>105</v>
      </c>
      <c r="F788" s="3">
        <f>_xlfn.XLOOKUP(Table10[[#This Row],[Location Name]],IBTP_Locations[Location Name],IBTP_Locations[Payee Name],"",,)</f>
        <v>0</v>
      </c>
      <c r="G788" s="3" t="s">
        <v>23</v>
      </c>
      <c r="H788" s="3" t="str">
        <f>_xlfn.XLOOKUP(Table10[[#This Row],[Location Name]],IBTP_Locations[Location Name],IBTP_Locations[Sales Rep],,,)</f>
        <v>Sarcyk, Neil</v>
      </c>
      <c r="I788" s="3" t="str">
        <f>_xlfn.XLOOKUP(Table10[[#This Row],[Location Name]],IBTP_Locations[Location Name],IBTP_Locations[Marketing Rep],,,)</f>
        <v>M Comella Enterprises</v>
      </c>
      <c r="J788" s="11">
        <f>ROUNDDOWN(IF(Table10[[#This Row],[Marketing Rep]]=0,0,_xlfn.XLOOKUP(Table10[[#This Row],[Marketing Rep]],Table12[Name],Table12[Commission %]))*Table10[[#This Row],[Ticket Count]],2)</f>
        <v>45</v>
      </c>
      <c r="K788" s="3" t="s">
        <v>2620</v>
      </c>
      <c r="L788" s="3" t="str">
        <f>_xlfn.XLOOKUP(Table10[[#This Row],[Serial '#]],Table5[Serial '#],Table5[Supplier],,,)</f>
        <v>GameCo</v>
      </c>
      <c r="M788" s="3" t="s">
        <v>352</v>
      </c>
      <c r="N788" s="9">
        <v>3000</v>
      </c>
      <c r="O788" s="36">
        <v>1</v>
      </c>
      <c r="P788" s="11">
        <v>3000</v>
      </c>
      <c r="Q788" s="11">
        <v>2250</v>
      </c>
      <c r="R788" s="11">
        <v>750</v>
      </c>
      <c r="S788" s="11">
        <v>180</v>
      </c>
      <c r="T788" s="11" t="str">
        <f>_xlfn.XLOOKUP(Table10[[#This Row],[Charity Association]],Table14[Charity Name],Table14[Billing Style],,,)</f>
        <v>Percentage</v>
      </c>
      <c r="U788" s="11">
        <v>207</v>
      </c>
      <c r="V788" s="15">
        <v>102</v>
      </c>
      <c r="W788" s="15">
        <v>75</v>
      </c>
      <c r="X788" s="11">
        <v>30</v>
      </c>
      <c r="Y788" s="69">
        <v>282</v>
      </c>
      <c r="Z788">
        <v>6861</v>
      </c>
      <c r="AA788" s="3">
        <f>IF(Table10[[#This Row],[Location Name]]=E787,AA787,AA787+1)</f>
        <v>1476</v>
      </c>
      <c r="AB788" s="33">
        <f>Table10[[#This Row],[Date]]+25</f>
        <v>45475</v>
      </c>
    </row>
    <row r="789" spans="1:28" ht="14.25" x14ac:dyDescent="0.45">
      <c r="A789" s="3">
        <v>781</v>
      </c>
      <c r="B78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89" s="33">
        <v>45450</v>
      </c>
      <c r="E789" s="3" t="s">
        <v>101</v>
      </c>
      <c r="F789" s="3">
        <f>_xlfn.XLOOKUP(Table10[[#This Row],[Location Name]],IBTP_Locations[Location Name],IBTP_Locations[Payee Name],"",,)</f>
        <v>0</v>
      </c>
      <c r="G789" s="3" t="s">
        <v>23</v>
      </c>
      <c r="H789" s="3" t="str">
        <f>_xlfn.XLOOKUP(Table10[[#This Row],[Location Name]],IBTP_Locations[Location Name],IBTP_Locations[Sales Rep],,,)</f>
        <v>Sarcyk, Neil</v>
      </c>
      <c r="I789" s="3">
        <f>_xlfn.XLOOKUP(Table10[[#This Row],[Location Name]],IBTP_Locations[Location Name],IBTP_Locations[Marketing Rep],,,)</f>
        <v>0</v>
      </c>
      <c r="J789" s="11">
        <f>ROUNDDOWN(IF(Table10[[#This Row],[Marketing Rep]]=0,0,_xlfn.XLOOKUP(Table10[[#This Row],[Marketing Rep]],Table12[Name],Table12[Commission %]))*Table10[[#This Row],[Ticket Count]],2)</f>
        <v>0</v>
      </c>
      <c r="K789" s="3" t="s">
        <v>2961</v>
      </c>
      <c r="L789" s="3" t="str">
        <f>_xlfn.XLOOKUP(Table10[[#This Row],[Serial '#]],Table5[Serial '#],Table5[Supplier],,,)</f>
        <v>GameCo</v>
      </c>
      <c r="M789" s="3" t="s">
        <v>349</v>
      </c>
      <c r="N789" s="9">
        <v>5520</v>
      </c>
      <c r="O789" s="36">
        <v>1</v>
      </c>
      <c r="P789" s="11">
        <v>5520</v>
      </c>
      <c r="Q789" s="11">
        <v>4560</v>
      </c>
      <c r="R789" s="11">
        <v>960</v>
      </c>
      <c r="S789" s="11">
        <v>331</v>
      </c>
      <c r="T789" s="11" t="str">
        <f>_xlfn.XLOOKUP(Table10[[#This Row],[Charity Association]],Table14[Charity Name],Table14[Billing Style],,,)</f>
        <v>Percentage</v>
      </c>
      <c r="U789" s="11">
        <v>337.2</v>
      </c>
      <c r="V789" s="15">
        <v>186</v>
      </c>
      <c r="W789" s="15">
        <v>96</v>
      </c>
      <c r="X789" s="11">
        <v>55.2</v>
      </c>
      <c r="Y789" s="69">
        <v>39005901</v>
      </c>
      <c r="Z789">
        <v>6871</v>
      </c>
      <c r="AA789" s="3">
        <f>IF(Table10[[#This Row],[Location Name]]=E788,AA788,AA788+1)</f>
        <v>1477</v>
      </c>
      <c r="AB789" s="33">
        <f>Table10[[#This Row],[Date]]+25</f>
        <v>45475</v>
      </c>
    </row>
    <row r="790" spans="1:28" ht="14.25" x14ac:dyDescent="0.45">
      <c r="A790" s="3">
        <v>782</v>
      </c>
      <c r="B79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90" s="33">
        <v>45450</v>
      </c>
      <c r="E790" s="3" t="s">
        <v>101</v>
      </c>
      <c r="F790" s="3">
        <f>_xlfn.XLOOKUP(Table10[[#This Row],[Location Name]],IBTP_Locations[Location Name],IBTP_Locations[Payee Name],"",,)</f>
        <v>0</v>
      </c>
      <c r="G790" s="3" t="s">
        <v>23</v>
      </c>
      <c r="H790" s="3" t="str">
        <f>_xlfn.XLOOKUP(Table10[[#This Row],[Location Name]],IBTP_Locations[Location Name],IBTP_Locations[Sales Rep],,,)</f>
        <v>Sarcyk, Neil</v>
      </c>
      <c r="I790" s="3">
        <f>_xlfn.XLOOKUP(Table10[[#This Row],[Location Name]],IBTP_Locations[Location Name],IBTP_Locations[Marketing Rep],,,)</f>
        <v>0</v>
      </c>
      <c r="J790" s="11">
        <f>ROUNDDOWN(IF(Table10[[#This Row],[Marketing Rep]]=0,0,_xlfn.XLOOKUP(Table10[[#This Row],[Marketing Rep]],Table12[Name],Table12[Commission %]))*Table10[[#This Row],[Ticket Count]],2)</f>
        <v>0</v>
      </c>
      <c r="K790" s="3" t="s">
        <v>2962</v>
      </c>
      <c r="L790" s="3" t="str">
        <f>_xlfn.XLOOKUP(Table10[[#This Row],[Serial '#]],Table5[Serial '#],Table5[Supplier],,,)</f>
        <v>GameCo</v>
      </c>
      <c r="M790" s="3" t="s">
        <v>349</v>
      </c>
      <c r="N790" s="9">
        <v>5520</v>
      </c>
      <c r="O790" s="36">
        <v>1</v>
      </c>
      <c r="P790" s="11">
        <v>5520</v>
      </c>
      <c r="Q790" s="11">
        <v>4560</v>
      </c>
      <c r="R790" s="11">
        <v>960</v>
      </c>
      <c r="S790" s="11">
        <v>331</v>
      </c>
      <c r="T790" s="11" t="str">
        <f>_xlfn.XLOOKUP(Table10[[#This Row],[Charity Association]],Table14[Charity Name],Table14[Billing Style],,,)</f>
        <v>Percentage</v>
      </c>
      <c r="U790" s="11">
        <v>337.2</v>
      </c>
      <c r="V790" s="15">
        <v>186</v>
      </c>
      <c r="W790" s="15">
        <v>96</v>
      </c>
      <c r="X790" s="11">
        <v>55.2</v>
      </c>
      <c r="Y790" s="69">
        <v>39005900</v>
      </c>
      <c r="Z790">
        <v>6872</v>
      </c>
      <c r="AA790" s="3">
        <f>IF(Table10[[#This Row],[Location Name]]=E789,AA789,AA789+1)</f>
        <v>1477</v>
      </c>
      <c r="AB790" s="33">
        <f>Table10[[#This Row],[Date]]+25</f>
        <v>45475</v>
      </c>
    </row>
    <row r="791" spans="1:28" ht="14.25" x14ac:dyDescent="0.45">
      <c r="A791" s="3">
        <v>783</v>
      </c>
      <c r="B79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91" s="33">
        <v>45450</v>
      </c>
      <c r="E791" s="3" t="s">
        <v>113</v>
      </c>
      <c r="F791" s="3">
        <f>_xlfn.XLOOKUP(Table10[[#This Row],[Location Name]],IBTP_Locations[Location Name],IBTP_Locations[Payee Name],"",,)</f>
        <v>0</v>
      </c>
      <c r="G791" s="3" t="s">
        <v>23</v>
      </c>
      <c r="H791" s="3" t="str">
        <f>_xlfn.XLOOKUP(Table10[[#This Row],[Location Name]],IBTP_Locations[Location Name],IBTP_Locations[Sales Rep],,,)</f>
        <v>Sarcyk, Neil</v>
      </c>
      <c r="I791" s="3">
        <f>_xlfn.XLOOKUP(Table10[[#This Row],[Location Name]],IBTP_Locations[Location Name],IBTP_Locations[Marketing Rep],,,)</f>
        <v>0</v>
      </c>
      <c r="J791" s="11">
        <f>ROUNDDOWN(IF(Table10[[#This Row],[Marketing Rep]]=0,0,_xlfn.XLOOKUP(Table10[[#This Row],[Marketing Rep]],Table12[Name],Table12[Commission %]))*Table10[[#This Row],[Ticket Count]],2)</f>
        <v>0</v>
      </c>
      <c r="K791" s="3" t="s">
        <v>2964</v>
      </c>
      <c r="L791" s="3" t="str">
        <f>_xlfn.XLOOKUP(Table10[[#This Row],[Serial '#]],Table5[Serial '#],Table5[Supplier],,,)</f>
        <v>GameCo</v>
      </c>
      <c r="M791" s="3" t="s">
        <v>349</v>
      </c>
      <c r="N791" s="9">
        <v>5520</v>
      </c>
      <c r="O791" s="36">
        <v>1</v>
      </c>
      <c r="P791" s="11">
        <v>5520</v>
      </c>
      <c r="Q791" s="11">
        <v>4560</v>
      </c>
      <c r="R791" s="11">
        <v>960</v>
      </c>
      <c r="S791" s="11">
        <v>331</v>
      </c>
      <c r="T791" s="11" t="str">
        <f>_xlfn.XLOOKUP(Table10[[#This Row],[Charity Association]],Table14[Charity Name],Table14[Billing Style],,,)</f>
        <v>Percentage</v>
      </c>
      <c r="U791" s="11">
        <v>337.2</v>
      </c>
      <c r="V791" s="15">
        <v>186</v>
      </c>
      <c r="W791" s="15">
        <v>96</v>
      </c>
      <c r="X791" s="11">
        <v>55.2</v>
      </c>
      <c r="Y791" s="69">
        <v>39005902</v>
      </c>
      <c r="Z791">
        <v>6873</v>
      </c>
      <c r="AA791" s="3">
        <f>IF(Table10[[#This Row],[Location Name]]=E790,AA790,AA790+1)</f>
        <v>1478</v>
      </c>
      <c r="AB791" s="33">
        <f>Table10[[#This Row],[Date]]+25</f>
        <v>45475</v>
      </c>
    </row>
    <row r="792" spans="1:28" ht="14.25" x14ac:dyDescent="0.45">
      <c r="A792" s="3">
        <v>784</v>
      </c>
      <c r="B79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92" s="33">
        <v>45450</v>
      </c>
      <c r="E792" s="3" t="s">
        <v>113</v>
      </c>
      <c r="F792" s="3">
        <f>_xlfn.XLOOKUP(Table10[[#This Row],[Location Name]],IBTP_Locations[Location Name],IBTP_Locations[Payee Name],"",,)</f>
        <v>0</v>
      </c>
      <c r="G792" s="3" t="s">
        <v>23</v>
      </c>
      <c r="H792" s="3" t="str">
        <f>_xlfn.XLOOKUP(Table10[[#This Row],[Location Name]],IBTP_Locations[Location Name],IBTP_Locations[Sales Rep],,,)</f>
        <v>Sarcyk, Neil</v>
      </c>
      <c r="I792" s="3">
        <f>_xlfn.XLOOKUP(Table10[[#This Row],[Location Name]],IBTP_Locations[Location Name],IBTP_Locations[Marketing Rep],,,)</f>
        <v>0</v>
      </c>
      <c r="J792" s="11">
        <f>ROUNDDOWN(IF(Table10[[#This Row],[Marketing Rep]]=0,0,_xlfn.XLOOKUP(Table10[[#This Row],[Marketing Rep]],Table12[Name],Table12[Commission %]))*Table10[[#This Row],[Ticket Count]],2)</f>
        <v>0</v>
      </c>
      <c r="K792" s="3" t="s">
        <v>2963</v>
      </c>
      <c r="L792" s="3" t="str">
        <f>_xlfn.XLOOKUP(Table10[[#This Row],[Serial '#]],Table5[Serial '#],Table5[Supplier],,,)</f>
        <v>GameCo</v>
      </c>
      <c r="M792" s="3" t="s">
        <v>349</v>
      </c>
      <c r="N792" s="9">
        <v>5520</v>
      </c>
      <c r="O792" s="36">
        <v>1</v>
      </c>
      <c r="P792" s="11">
        <v>5520</v>
      </c>
      <c r="Q792" s="11">
        <v>4560</v>
      </c>
      <c r="R792" s="11">
        <v>960</v>
      </c>
      <c r="S792" s="11">
        <v>331</v>
      </c>
      <c r="T792" s="11" t="str">
        <f>_xlfn.XLOOKUP(Table10[[#This Row],[Charity Association]],Table14[Charity Name],Table14[Billing Style],,,)</f>
        <v>Percentage</v>
      </c>
      <c r="U792" s="11">
        <v>337.2</v>
      </c>
      <c r="V792" s="15">
        <v>186</v>
      </c>
      <c r="W792" s="15">
        <v>96</v>
      </c>
      <c r="X792" s="11">
        <v>55.2</v>
      </c>
      <c r="Y792" s="69">
        <v>39005903</v>
      </c>
      <c r="Z792">
        <v>6874</v>
      </c>
      <c r="AA792" s="3">
        <f>IF(Table10[[#This Row],[Location Name]]=E791,AA791,AA791+1)</f>
        <v>1478</v>
      </c>
      <c r="AB792" s="33">
        <f>Table10[[#This Row],[Date]]+25</f>
        <v>45475</v>
      </c>
    </row>
    <row r="793" spans="1:28" ht="14.25" x14ac:dyDescent="0.45">
      <c r="A793" s="3">
        <v>785</v>
      </c>
      <c r="B79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93" s="33">
        <v>45451</v>
      </c>
      <c r="E793" s="3" t="s">
        <v>151</v>
      </c>
      <c r="F793" s="3">
        <f>_xlfn.XLOOKUP(Table10[[#This Row],[Location Name]],IBTP_Locations[Location Name],IBTP_Locations[Payee Name],"",,)</f>
        <v>0</v>
      </c>
      <c r="G793" s="3" t="s">
        <v>23</v>
      </c>
      <c r="H793" s="3" t="str">
        <f>_xlfn.XLOOKUP(Table10[[#This Row],[Location Name]],IBTP_Locations[Location Name],IBTP_Locations[Sales Rep],,,)</f>
        <v>Reese, Aaron J</v>
      </c>
      <c r="I793" s="3">
        <f>_xlfn.XLOOKUP(Table10[[#This Row],[Location Name]],IBTP_Locations[Location Name],IBTP_Locations[Marketing Rep],,,)</f>
        <v>0</v>
      </c>
      <c r="J793" s="11">
        <f>ROUNDDOWN(IF(Table10[[#This Row],[Marketing Rep]]=0,0,_xlfn.XLOOKUP(Table10[[#This Row],[Marketing Rep]],Table12[Name],Table12[Commission %]))*Table10[[#This Row],[Ticket Count]],2)</f>
        <v>0</v>
      </c>
      <c r="K793" s="3" t="s">
        <v>2621</v>
      </c>
      <c r="L793" s="3" t="str">
        <f>_xlfn.XLOOKUP(Table10[[#This Row],[Serial '#]],Table5[Serial '#],Table5[Supplier],,,)</f>
        <v>GameCo</v>
      </c>
      <c r="M793" s="3" t="s">
        <v>352</v>
      </c>
      <c r="N793" s="9">
        <v>3000</v>
      </c>
      <c r="O793" s="36">
        <v>1</v>
      </c>
      <c r="P793" s="11">
        <v>3000</v>
      </c>
      <c r="Q793" s="11">
        <v>2250</v>
      </c>
      <c r="R793" s="11">
        <v>750</v>
      </c>
      <c r="S793" s="11">
        <v>180</v>
      </c>
      <c r="T793" s="11" t="str">
        <f>_xlfn.XLOOKUP(Table10[[#This Row],[Charity Association]],Table14[Charity Name],Table14[Billing Style],,,)</f>
        <v>Percentage</v>
      </c>
      <c r="U793" s="11">
        <v>207</v>
      </c>
      <c r="V793" s="15">
        <v>102</v>
      </c>
      <c r="W793" s="15">
        <v>75</v>
      </c>
      <c r="X793" s="11">
        <v>30</v>
      </c>
      <c r="Y793" s="69">
        <v>5250</v>
      </c>
      <c r="Z793">
        <v>6896</v>
      </c>
      <c r="AA793" s="3">
        <f>IF(Table10[[#This Row],[Location Name]]=E792,AA792,AA792+1)</f>
        <v>1479</v>
      </c>
      <c r="AB793" s="33">
        <f>Table10[[#This Row],[Date]]+25</f>
        <v>45476</v>
      </c>
    </row>
    <row r="794" spans="1:28" ht="14.25" x14ac:dyDescent="0.45">
      <c r="A794" s="3">
        <v>786</v>
      </c>
      <c r="B79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94" s="33">
        <v>45451</v>
      </c>
      <c r="E794" s="3" t="s">
        <v>151</v>
      </c>
      <c r="F794" s="3">
        <f>_xlfn.XLOOKUP(Table10[[#This Row],[Location Name]],IBTP_Locations[Location Name],IBTP_Locations[Payee Name],"",,)</f>
        <v>0</v>
      </c>
      <c r="G794" s="3" t="s">
        <v>23</v>
      </c>
      <c r="H794" s="3" t="str">
        <f>_xlfn.XLOOKUP(Table10[[#This Row],[Location Name]],IBTP_Locations[Location Name],IBTP_Locations[Sales Rep],,,)</f>
        <v>Reese, Aaron J</v>
      </c>
      <c r="I794" s="3">
        <f>_xlfn.XLOOKUP(Table10[[#This Row],[Location Name]],IBTP_Locations[Location Name],IBTP_Locations[Marketing Rep],,,)</f>
        <v>0</v>
      </c>
      <c r="J794" s="11">
        <f>ROUNDDOWN(IF(Table10[[#This Row],[Marketing Rep]]=0,0,_xlfn.XLOOKUP(Table10[[#This Row],[Marketing Rep]],Table12[Name],Table12[Commission %]))*Table10[[#This Row],[Ticket Count]],2)</f>
        <v>0</v>
      </c>
      <c r="K794" s="3" t="s">
        <v>2966</v>
      </c>
      <c r="L794" s="3" t="str">
        <f>_xlfn.XLOOKUP(Table10[[#This Row],[Serial '#]],Table5[Serial '#],Table5[Supplier],,,)</f>
        <v>GameCo</v>
      </c>
      <c r="M794" s="3" t="s">
        <v>349</v>
      </c>
      <c r="N794" s="9">
        <v>5520</v>
      </c>
      <c r="O794" s="36">
        <v>1</v>
      </c>
      <c r="P794" s="11">
        <v>5520</v>
      </c>
      <c r="Q794" s="11">
        <v>4560</v>
      </c>
      <c r="R794" s="11">
        <v>960</v>
      </c>
      <c r="S794" s="11">
        <v>331</v>
      </c>
      <c r="T794" s="11" t="str">
        <f>_xlfn.XLOOKUP(Table10[[#This Row],[Charity Association]],Table14[Charity Name],Table14[Billing Style],,,)</f>
        <v>Percentage</v>
      </c>
      <c r="U794" s="11">
        <v>337.2</v>
      </c>
      <c r="V794" s="15">
        <v>186</v>
      </c>
      <c r="W794" s="15">
        <v>96</v>
      </c>
      <c r="X794" s="11">
        <v>55.2</v>
      </c>
      <c r="Y794" s="69">
        <v>5250</v>
      </c>
      <c r="Z794">
        <v>6897</v>
      </c>
      <c r="AA794" s="3">
        <f>IF(Table10[[#This Row],[Location Name]]=E793,AA793,AA793+1)</f>
        <v>1479</v>
      </c>
      <c r="AB794" s="33">
        <f>Table10[[#This Row],[Date]]+25</f>
        <v>45476</v>
      </c>
    </row>
    <row r="795" spans="1:28" ht="14.25" x14ac:dyDescent="0.45">
      <c r="A795" s="3">
        <v>787</v>
      </c>
      <c r="B79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95" s="33">
        <v>45453</v>
      </c>
      <c r="E795" s="3" t="s">
        <v>173</v>
      </c>
      <c r="F795" s="3">
        <f>_xlfn.XLOOKUP(Table10[[#This Row],[Location Name]],IBTP_Locations[Location Name],IBTP_Locations[Payee Name],"",,)</f>
        <v>0</v>
      </c>
      <c r="G795" s="3" t="s">
        <v>23</v>
      </c>
      <c r="H795" s="3" t="str">
        <f>_xlfn.XLOOKUP(Table10[[#This Row],[Location Name]],IBTP_Locations[Location Name],IBTP_Locations[Sales Rep],,,)</f>
        <v>Sarcyk, Neil</v>
      </c>
      <c r="I795" s="3">
        <f>_xlfn.XLOOKUP(Table10[[#This Row],[Location Name]],IBTP_Locations[Location Name],IBTP_Locations[Marketing Rep],,,)</f>
        <v>0</v>
      </c>
      <c r="J795" s="11">
        <f>ROUNDDOWN(IF(Table10[[#This Row],[Marketing Rep]]=0,0,_xlfn.XLOOKUP(Table10[[#This Row],[Marketing Rep]],Table12[Name],Table12[Commission %]))*Table10[[#This Row],[Ticket Count]],2)</f>
        <v>0</v>
      </c>
      <c r="K795" s="3" t="s">
        <v>2624</v>
      </c>
      <c r="L795" s="3" t="str">
        <f>_xlfn.XLOOKUP(Table10[[#This Row],[Serial '#]],Table5[Serial '#],Table5[Supplier],,,)</f>
        <v>GameCo</v>
      </c>
      <c r="M795" s="3" t="s">
        <v>3745</v>
      </c>
      <c r="N795" s="9">
        <v>3000</v>
      </c>
      <c r="O795" s="36">
        <v>1</v>
      </c>
      <c r="P795" s="11">
        <v>3000</v>
      </c>
      <c r="Q795" s="11">
        <v>2250</v>
      </c>
      <c r="R795" s="11">
        <v>750</v>
      </c>
      <c r="S795" s="11">
        <v>180</v>
      </c>
      <c r="T795" s="11" t="str">
        <f>_xlfn.XLOOKUP(Table10[[#This Row],[Charity Association]],Table14[Charity Name],Table14[Billing Style],,,)</f>
        <v>Percentage</v>
      </c>
      <c r="U795" s="11">
        <v>207</v>
      </c>
      <c r="V795" s="15">
        <v>102</v>
      </c>
      <c r="W795" s="15">
        <v>75</v>
      </c>
      <c r="X795" s="11">
        <v>30</v>
      </c>
      <c r="Y795" s="69">
        <v>9560</v>
      </c>
      <c r="Z795">
        <v>6856</v>
      </c>
      <c r="AA795" s="3">
        <f>IF(Table10[[#This Row],[Location Name]]=E794,AA794,AA794+1)</f>
        <v>1480</v>
      </c>
      <c r="AB795" s="33">
        <f>Table10[[#This Row],[Date]]+25</f>
        <v>45478</v>
      </c>
    </row>
    <row r="796" spans="1:28" ht="14.25" x14ac:dyDescent="0.45">
      <c r="A796" s="3">
        <v>788</v>
      </c>
      <c r="B79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96" s="33">
        <v>45453</v>
      </c>
      <c r="E796" s="3" t="s">
        <v>125</v>
      </c>
      <c r="F796" s="3">
        <f>_xlfn.XLOOKUP(Table10[[#This Row],[Location Name]],IBTP_Locations[Location Name],IBTP_Locations[Payee Name],"",,)</f>
        <v>0</v>
      </c>
      <c r="G796" s="3" t="s">
        <v>23</v>
      </c>
      <c r="H796" s="3" t="str">
        <f>_xlfn.XLOOKUP(Table10[[#This Row],[Location Name]],IBTP_Locations[Location Name],IBTP_Locations[Sales Rep],,,)</f>
        <v>Sarcyk, Neil</v>
      </c>
      <c r="I796" s="3" t="str">
        <f>_xlfn.XLOOKUP(Table10[[#This Row],[Location Name]],IBTP_Locations[Location Name],IBTP_Locations[Marketing Rep],,,)</f>
        <v>M Comella Enterprises</v>
      </c>
      <c r="J796" s="11">
        <f>ROUNDDOWN(IF(Table10[[#This Row],[Marketing Rep]]=0,0,_xlfn.XLOOKUP(Table10[[#This Row],[Marketing Rep]],Table12[Name],Table12[Commission %]))*Table10[[#This Row],[Ticket Count]],2)</f>
        <v>82.8</v>
      </c>
      <c r="K796" s="3" t="s">
        <v>2967</v>
      </c>
      <c r="L796" s="3" t="str">
        <f>_xlfn.XLOOKUP(Table10[[#This Row],[Serial '#]],Table5[Serial '#],Table5[Supplier],,,)</f>
        <v>GameCo</v>
      </c>
      <c r="M796" s="3" t="s">
        <v>349</v>
      </c>
      <c r="N796" s="9">
        <v>5520</v>
      </c>
      <c r="O796" s="36">
        <v>1</v>
      </c>
      <c r="P796" s="11">
        <v>5520</v>
      </c>
      <c r="Q796" s="11">
        <v>4560</v>
      </c>
      <c r="R796" s="11">
        <v>960</v>
      </c>
      <c r="S796" s="11">
        <v>331</v>
      </c>
      <c r="T796" s="11" t="str">
        <f>_xlfn.XLOOKUP(Table10[[#This Row],[Charity Association]],Table14[Charity Name],Table14[Billing Style],,,)</f>
        <v>Percentage</v>
      </c>
      <c r="U796" s="11">
        <v>337.2</v>
      </c>
      <c r="V796" s="15">
        <v>186</v>
      </c>
      <c r="W796" s="15">
        <v>96</v>
      </c>
      <c r="X796" s="11">
        <v>55.2</v>
      </c>
      <c r="Y796" s="69">
        <v>6083</v>
      </c>
      <c r="Z796">
        <v>6866</v>
      </c>
      <c r="AA796" s="3">
        <f>IF(Table10[[#This Row],[Location Name]]=E795,AA795,AA795+1)</f>
        <v>1481</v>
      </c>
      <c r="AB796" s="33">
        <f>Table10[[#This Row],[Date]]+25</f>
        <v>45478</v>
      </c>
    </row>
    <row r="797" spans="1:28" ht="14.25" x14ac:dyDescent="0.45">
      <c r="A797" s="3">
        <v>789</v>
      </c>
      <c r="B79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97" s="33">
        <v>45453</v>
      </c>
      <c r="E797" s="3" t="s">
        <v>125</v>
      </c>
      <c r="F797" s="3">
        <f>_xlfn.XLOOKUP(Table10[[#This Row],[Location Name]],IBTP_Locations[Location Name],IBTP_Locations[Payee Name],"",,)</f>
        <v>0</v>
      </c>
      <c r="G797" s="3" t="s">
        <v>23</v>
      </c>
      <c r="H797" s="3" t="str">
        <f>_xlfn.XLOOKUP(Table10[[#This Row],[Location Name]],IBTP_Locations[Location Name],IBTP_Locations[Sales Rep],,,)</f>
        <v>Sarcyk, Neil</v>
      </c>
      <c r="I797" s="3" t="str">
        <f>_xlfn.XLOOKUP(Table10[[#This Row],[Location Name]],IBTP_Locations[Location Name],IBTP_Locations[Marketing Rep],,,)</f>
        <v>M Comella Enterprises</v>
      </c>
      <c r="J797" s="11">
        <f>ROUNDDOWN(IF(Table10[[#This Row],[Marketing Rep]]=0,0,_xlfn.XLOOKUP(Table10[[#This Row],[Marketing Rep]],Table12[Name],Table12[Commission %]))*Table10[[#This Row],[Ticket Count]],2)</f>
        <v>45</v>
      </c>
      <c r="K797" s="3" t="s">
        <v>2622</v>
      </c>
      <c r="L797" s="3" t="str">
        <f>_xlfn.XLOOKUP(Table10[[#This Row],[Serial '#]],Table5[Serial '#],Table5[Supplier],,,)</f>
        <v>GameCo</v>
      </c>
      <c r="M797" s="3" t="s">
        <v>352</v>
      </c>
      <c r="N797" s="9">
        <v>3000</v>
      </c>
      <c r="O797" s="36">
        <v>1</v>
      </c>
      <c r="P797" s="11">
        <v>3000</v>
      </c>
      <c r="Q797" s="11">
        <v>2250</v>
      </c>
      <c r="R797" s="11">
        <v>750</v>
      </c>
      <c r="S797" s="11">
        <v>180</v>
      </c>
      <c r="T797" s="11" t="str">
        <f>_xlfn.XLOOKUP(Table10[[#This Row],[Charity Association]],Table14[Charity Name],Table14[Billing Style],,,)</f>
        <v>Percentage</v>
      </c>
      <c r="U797" s="11">
        <v>207</v>
      </c>
      <c r="V797" s="15">
        <v>102</v>
      </c>
      <c r="W797" s="15">
        <v>75</v>
      </c>
      <c r="X797" s="11">
        <v>30</v>
      </c>
      <c r="Y797" s="69">
        <v>6083</v>
      </c>
      <c r="Z797">
        <v>6867</v>
      </c>
      <c r="AA797" s="3">
        <f>IF(Table10[[#This Row],[Location Name]]=E796,AA796,AA796+1)</f>
        <v>1481</v>
      </c>
      <c r="AB797" s="33">
        <f>Table10[[#This Row],[Date]]+25</f>
        <v>45478</v>
      </c>
    </row>
    <row r="798" spans="1:28" ht="14.25" x14ac:dyDescent="0.45">
      <c r="A798" s="3">
        <v>790</v>
      </c>
      <c r="B79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98" s="33">
        <v>45453</v>
      </c>
      <c r="E798" s="3" t="s">
        <v>115</v>
      </c>
      <c r="F798" s="3">
        <f>_xlfn.XLOOKUP(Table10[[#This Row],[Location Name]],IBTP_Locations[Location Name],IBTP_Locations[Payee Name],"",,)</f>
        <v>0</v>
      </c>
      <c r="G798" s="3" t="s">
        <v>23</v>
      </c>
      <c r="H798" s="3" t="str">
        <f>_xlfn.XLOOKUP(Table10[[#This Row],[Location Name]],IBTP_Locations[Location Name],IBTP_Locations[Sales Rep],,,)</f>
        <v>Sarcyk, Neil</v>
      </c>
      <c r="I798" s="3">
        <f>_xlfn.XLOOKUP(Table10[[#This Row],[Location Name]],IBTP_Locations[Location Name],IBTP_Locations[Marketing Rep],,,)</f>
        <v>0</v>
      </c>
      <c r="J798" s="11">
        <f>ROUNDDOWN(IF(Table10[[#This Row],[Marketing Rep]]=0,0,_xlfn.XLOOKUP(Table10[[#This Row],[Marketing Rep]],Table12[Name],Table12[Commission %]))*Table10[[#This Row],[Ticket Count]],2)</f>
        <v>0</v>
      </c>
      <c r="K798" s="3">
        <v>100042</v>
      </c>
      <c r="L798" s="3" t="str">
        <f>_xlfn.XLOOKUP(Table10[[#This Row],[Serial '#]],Table5[Serial '#],Table5[Supplier],,,)</f>
        <v>Bingo Boss</v>
      </c>
      <c r="M798" s="3" t="s">
        <v>377</v>
      </c>
      <c r="N798" s="9">
        <v>5628</v>
      </c>
      <c r="O798" s="36">
        <v>1</v>
      </c>
      <c r="P798" s="11">
        <v>5628</v>
      </c>
      <c r="Q798" s="11">
        <v>4528</v>
      </c>
      <c r="R798" s="11">
        <v>1100</v>
      </c>
      <c r="S798" s="11">
        <v>337</v>
      </c>
      <c r="T798" s="11" t="str">
        <f>_xlfn.XLOOKUP(Table10[[#This Row],[Charity Association]],Table14[Charity Name],Table14[Billing Style],,,)</f>
        <v>Percentage</v>
      </c>
      <c r="U798" s="11">
        <v>412.04</v>
      </c>
      <c r="V798" s="15">
        <v>245.76</v>
      </c>
      <c r="W798" s="15">
        <v>110</v>
      </c>
      <c r="X798" s="11">
        <v>56.28</v>
      </c>
      <c r="Y798" s="69">
        <v>3602</v>
      </c>
      <c r="Z798">
        <v>6868</v>
      </c>
      <c r="AA798" s="3">
        <f>IF(Table10[[#This Row],[Location Name]]=E797,AA797,AA797+1)</f>
        <v>1482</v>
      </c>
      <c r="AB798" s="33">
        <f>Table10[[#This Row],[Date]]+25</f>
        <v>45478</v>
      </c>
    </row>
    <row r="799" spans="1:28" ht="14.25" x14ac:dyDescent="0.45">
      <c r="A799" s="3">
        <v>791</v>
      </c>
      <c r="B79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99" s="33">
        <v>45453</v>
      </c>
      <c r="E799" s="3" t="s">
        <v>115</v>
      </c>
      <c r="F799" s="3">
        <f>_xlfn.XLOOKUP(Table10[[#This Row],[Location Name]],IBTP_Locations[Location Name],IBTP_Locations[Payee Name],"",,)</f>
        <v>0</v>
      </c>
      <c r="G799" s="3" t="s">
        <v>23</v>
      </c>
      <c r="H799" s="3" t="str">
        <f>_xlfn.XLOOKUP(Table10[[#This Row],[Location Name]],IBTP_Locations[Location Name],IBTP_Locations[Sales Rep],,,)</f>
        <v>Sarcyk, Neil</v>
      </c>
      <c r="I799" s="3">
        <f>_xlfn.XLOOKUP(Table10[[#This Row],[Location Name]],IBTP_Locations[Location Name],IBTP_Locations[Marketing Rep],,,)</f>
        <v>0</v>
      </c>
      <c r="J799" s="11">
        <f>ROUNDDOWN(IF(Table10[[#This Row],[Marketing Rep]]=0,0,_xlfn.XLOOKUP(Table10[[#This Row],[Marketing Rep]],Table12[Name],Table12[Commission %]))*Table10[[#This Row],[Ticket Count]],2)</f>
        <v>0</v>
      </c>
      <c r="K799" s="3" t="s">
        <v>3074</v>
      </c>
      <c r="L799" s="3" t="str">
        <f>_xlfn.XLOOKUP(Table10[[#This Row],[Serial '#]],Table5[Serial '#],Table5[Supplier],,,)</f>
        <v>GameCo</v>
      </c>
      <c r="M799" s="3" t="s">
        <v>579</v>
      </c>
      <c r="N799" s="9">
        <v>6320</v>
      </c>
      <c r="O799" s="36">
        <v>1</v>
      </c>
      <c r="P799" s="11">
        <v>6320</v>
      </c>
      <c r="Q799" s="11">
        <v>4745</v>
      </c>
      <c r="R799" s="11">
        <v>1575</v>
      </c>
      <c r="S799" s="11">
        <v>379</v>
      </c>
      <c r="T799" s="11" t="str">
        <f>_xlfn.XLOOKUP(Table10[[#This Row],[Charity Association]],Table14[Charity Name],Table14[Billing Style],,,)</f>
        <v>Percentage</v>
      </c>
      <c r="U799" s="11">
        <v>433.2</v>
      </c>
      <c r="V799" s="15">
        <v>212</v>
      </c>
      <c r="W799" s="15">
        <v>158</v>
      </c>
      <c r="X799" s="11">
        <v>63.2</v>
      </c>
      <c r="Y799" s="69">
        <v>3602</v>
      </c>
      <c r="Z799">
        <v>6869</v>
      </c>
      <c r="AA799" s="3">
        <f>IF(Table10[[#This Row],[Location Name]]=E798,AA798,AA798+1)</f>
        <v>1482</v>
      </c>
      <c r="AB799" s="33">
        <f>Table10[[#This Row],[Date]]+25</f>
        <v>45478</v>
      </c>
    </row>
    <row r="800" spans="1:28" ht="14.25" x14ac:dyDescent="0.45">
      <c r="A800" s="3">
        <v>792</v>
      </c>
      <c r="B80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00" s="33">
        <v>45453</v>
      </c>
      <c r="E800" s="3" t="s">
        <v>175</v>
      </c>
      <c r="F800" s="3">
        <f>_xlfn.XLOOKUP(Table10[[#This Row],[Location Name]],IBTP_Locations[Location Name],IBTP_Locations[Payee Name],"",,)</f>
        <v>0</v>
      </c>
      <c r="G800" s="3" t="s">
        <v>23</v>
      </c>
      <c r="H800" s="3" t="str">
        <f>_xlfn.XLOOKUP(Table10[[#This Row],[Location Name]],IBTP_Locations[Location Name],IBTP_Locations[Sales Rep],,,)</f>
        <v>Sarcyk, Neil</v>
      </c>
      <c r="I800" s="3" t="str">
        <f>_xlfn.XLOOKUP(Table10[[#This Row],[Location Name]],IBTP_Locations[Location Name],IBTP_Locations[Marketing Rep],,,)</f>
        <v>M Comella Enterprises</v>
      </c>
      <c r="J800" s="11">
        <f>ROUNDDOWN(IF(Table10[[#This Row],[Marketing Rep]]=0,0,_xlfn.XLOOKUP(Table10[[#This Row],[Marketing Rep]],Table12[Name],Table12[Commission %]))*Table10[[#This Row],[Ticket Count]],2)</f>
        <v>82.8</v>
      </c>
      <c r="K800" s="3" t="s">
        <v>2971</v>
      </c>
      <c r="L800" s="3" t="str">
        <f>_xlfn.XLOOKUP(Table10[[#This Row],[Serial '#]],Table5[Serial '#],Table5[Supplier],,,)</f>
        <v>GameCo</v>
      </c>
      <c r="M800" s="3" t="s">
        <v>349</v>
      </c>
      <c r="N800" s="9">
        <v>5520</v>
      </c>
      <c r="O800" s="36">
        <v>1</v>
      </c>
      <c r="P800" s="11">
        <v>5520</v>
      </c>
      <c r="Q800" s="11">
        <v>4560</v>
      </c>
      <c r="R800" s="11">
        <v>960</v>
      </c>
      <c r="S800" s="11">
        <v>331</v>
      </c>
      <c r="T800" s="11" t="str">
        <f>_xlfn.XLOOKUP(Table10[[#This Row],[Charity Association]],Table14[Charity Name],Table14[Billing Style],,,)</f>
        <v>Percentage</v>
      </c>
      <c r="U800" s="11">
        <v>337.2</v>
      </c>
      <c r="V800" s="15">
        <v>186</v>
      </c>
      <c r="W800" s="15">
        <v>96</v>
      </c>
      <c r="X800" s="11">
        <v>55.2</v>
      </c>
      <c r="Y800" s="69">
        <v>39005899</v>
      </c>
      <c r="Z800">
        <v>6875</v>
      </c>
      <c r="AA800" s="3">
        <f>IF(Table10[[#This Row],[Location Name]]=E799,AA799,AA799+1)</f>
        <v>1483</v>
      </c>
      <c r="AB800" s="33">
        <f>Table10[[#This Row],[Date]]+25</f>
        <v>45478</v>
      </c>
    </row>
    <row r="801" spans="1:28" ht="14.25" x14ac:dyDescent="0.45">
      <c r="A801" s="3">
        <v>793</v>
      </c>
      <c r="B80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01" s="33">
        <v>45453</v>
      </c>
      <c r="E801" s="3" t="s">
        <v>89</v>
      </c>
      <c r="F801" s="3">
        <f>_xlfn.XLOOKUP(Table10[[#This Row],[Location Name]],IBTP_Locations[Location Name],IBTP_Locations[Payee Name],"",,)</f>
        <v>0</v>
      </c>
      <c r="G801" s="3" t="s">
        <v>23</v>
      </c>
      <c r="H801" s="3" t="str">
        <f>_xlfn.XLOOKUP(Table10[[#This Row],[Location Name]],IBTP_Locations[Location Name],IBTP_Locations[Sales Rep],,,)</f>
        <v>Sarcyk, Neil</v>
      </c>
      <c r="I801" s="3" t="str">
        <f>_xlfn.XLOOKUP(Table10[[#This Row],[Location Name]],IBTP_Locations[Location Name],IBTP_Locations[Marketing Rep],,,)</f>
        <v>Combros</v>
      </c>
      <c r="J801" s="11">
        <f>ROUNDDOWN(IF(Table10[[#This Row],[Marketing Rep]]=0,0,_xlfn.XLOOKUP(Table10[[#This Row],[Marketing Rep]],Table12[Name],Table12[Commission %]))*Table10[[#This Row],[Ticket Count]],2)</f>
        <v>94.8</v>
      </c>
      <c r="K801" s="3" t="s">
        <v>2970</v>
      </c>
      <c r="L801" s="3" t="str">
        <f>_xlfn.XLOOKUP(Table10[[#This Row],[Serial '#]],Table5[Serial '#],Table5[Supplier],,,)</f>
        <v>GameCo</v>
      </c>
      <c r="M801" s="3" t="s">
        <v>349</v>
      </c>
      <c r="N801" s="9">
        <v>6320</v>
      </c>
      <c r="O801" s="36">
        <v>1</v>
      </c>
      <c r="P801" s="11">
        <v>6320</v>
      </c>
      <c r="Q801" s="11">
        <v>4745</v>
      </c>
      <c r="R801" s="11">
        <v>1575</v>
      </c>
      <c r="S801" s="11">
        <v>331</v>
      </c>
      <c r="T801" s="11" t="str">
        <f>_xlfn.XLOOKUP(Table10[[#This Row],[Charity Association]],Table14[Charity Name],Table14[Billing Style],,,)</f>
        <v>Percentage</v>
      </c>
      <c r="U801" s="11">
        <v>407.2</v>
      </c>
      <c r="V801" s="15">
        <v>186</v>
      </c>
      <c r="W801" s="15">
        <v>158</v>
      </c>
      <c r="X801" s="11">
        <v>63.2</v>
      </c>
      <c r="Y801" s="69">
        <v>39005898</v>
      </c>
      <c r="Z801">
        <v>6876</v>
      </c>
      <c r="AA801" s="3">
        <f>IF(Table10[[#This Row],[Location Name]]=E800,AA800,AA800+1)</f>
        <v>1484</v>
      </c>
      <c r="AB801" s="33">
        <f>Table10[[#This Row],[Date]]+25</f>
        <v>45478</v>
      </c>
    </row>
    <row r="802" spans="1:28" ht="14.25" x14ac:dyDescent="0.45">
      <c r="A802" s="3">
        <v>794</v>
      </c>
      <c r="B80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02" s="33">
        <v>45453</v>
      </c>
      <c r="E802" s="3" t="s">
        <v>151</v>
      </c>
      <c r="F802" s="3">
        <f>_xlfn.XLOOKUP(Table10[[#This Row],[Location Name]],IBTP_Locations[Location Name],IBTP_Locations[Payee Name],"",,)</f>
        <v>0</v>
      </c>
      <c r="G802" s="3" t="s">
        <v>23</v>
      </c>
      <c r="H802" s="3" t="str">
        <f>_xlfn.XLOOKUP(Table10[[#This Row],[Location Name]],IBTP_Locations[Location Name],IBTP_Locations[Sales Rep],,,)</f>
        <v>Reese, Aaron J</v>
      </c>
      <c r="I802" s="3">
        <f>_xlfn.XLOOKUP(Table10[[#This Row],[Location Name]],IBTP_Locations[Location Name],IBTP_Locations[Marketing Rep],,,)</f>
        <v>0</v>
      </c>
      <c r="J802" s="11">
        <f>ROUNDDOWN(IF(Table10[[#This Row],[Marketing Rep]]=0,0,_xlfn.XLOOKUP(Table10[[#This Row],[Marketing Rep]],Table12[Name],Table12[Commission %]))*Table10[[#This Row],[Ticket Count]],2)</f>
        <v>0</v>
      </c>
      <c r="K802" s="3" t="s">
        <v>2861</v>
      </c>
      <c r="L802" s="3" t="str">
        <f>_xlfn.XLOOKUP(Table10[[#This Row],[Serial '#]],Table5[Serial '#],Table5[Supplier],,,)</f>
        <v>GameCo</v>
      </c>
      <c r="M802" s="3" t="s">
        <v>349</v>
      </c>
      <c r="N802" s="9">
        <v>5520</v>
      </c>
      <c r="O802" s="36">
        <v>1</v>
      </c>
      <c r="P802" s="11">
        <v>5520</v>
      </c>
      <c r="Q802" s="11">
        <v>4560</v>
      </c>
      <c r="R802" s="11">
        <v>960</v>
      </c>
      <c r="S802" s="11">
        <v>331</v>
      </c>
      <c r="T802" s="11" t="str">
        <f>_xlfn.XLOOKUP(Table10[[#This Row],[Charity Association]],Table14[Charity Name],Table14[Billing Style],,,)</f>
        <v>Percentage</v>
      </c>
      <c r="U802" s="11">
        <v>337.2</v>
      </c>
      <c r="V802" s="15">
        <v>186</v>
      </c>
      <c r="W802" s="15">
        <v>96</v>
      </c>
      <c r="X802" s="11">
        <v>55.2</v>
      </c>
      <c r="Y802" s="69">
        <v>5251</v>
      </c>
      <c r="Z802">
        <v>6898</v>
      </c>
      <c r="AA802" s="3">
        <f>IF(Table10[[#This Row],[Location Name]]=E801,AA801,AA801+1)</f>
        <v>1485</v>
      </c>
      <c r="AB802" s="33">
        <f>Table10[[#This Row],[Date]]+25</f>
        <v>45478</v>
      </c>
    </row>
    <row r="803" spans="1:28" ht="14.25" x14ac:dyDescent="0.45">
      <c r="A803" s="3">
        <v>795</v>
      </c>
      <c r="B80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03" s="33">
        <v>45453</v>
      </c>
      <c r="E803" s="3" t="s">
        <v>151</v>
      </c>
      <c r="F803" s="3">
        <f>_xlfn.XLOOKUP(Table10[[#This Row],[Location Name]],IBTP_Locations[Location Name],IBTP_Locations[Payee Name],"",,)</f>
        <v>0</v>
      </c>
      <c r="G803" s="3" t="s">
        <v>23</v>
      </c>
      <c r="H803" s="3" t="str">
        <f>_xlfn.XLOOKUP(Table10[[#This Row],[Location Name]],IBTP_Locations[Location Name],IBTP_Locations[Sales Rep],,,)</f>
        <v>Reese, Aaron J</v>
      </c>
      <c r="I803" s="3">
        <f>_xlfn.XLOOKUP(Table10[[#This Row],[Location Name]],IBTP_Locations[Location Name],IBTP_Locations[Marketing Rep],,,)</f>
        <v>0</v>
      </c>
      <c r="J803" s="11">
        <f>ROUNDDOWN(IF(Table10[[#This Row],[Marketing Rep]]=0,0,_xlfn.XLOOKUP(Table10[[#This Row],[Marketing Rep]],Table12[Name],Table12[Commission %]))*Table10[[#This Row],[Ticket Count]],2)</f>
        <v>0</v>
      </c>
      <c r="K803" s="3" t="s">
        <v>2623</v>
      </c>
      <c r="L803" s="3" t="str">
        <f>_xlfn.XLOOKUP(Table10[[#This Row],[Serial '#]],Table5[Serial '#],Table5[Supplier],,,)</f>
        <v>GameCo</v>
      </c>
      <c r="M803" s="3" t="s">
        <v>352</v>
      </c>
      <c r="N803" s="9">
        <v>3000</v>
      </c>
      <c r="O803" s="36">
        <v>1</v>
      </c>
      <c r="P803" s="11">
        <v>3000</v>
      </c>
      <c r="Q803" s="11">
        <v>2250</v>
      </c>
      <c r="R803" s="11">
        <v>750</v>
      </c>
      <c r="S803" s="11">
        <v>180</v>
      </c>
      <c r="T803" s="11" t="str">
        <f>_xlfn.XLOOKUP(Table10[[#This Row],[Charity Association]],Table14[Charity Name],Table14[Billing Style],,,)</f>
        <v>Percentage</v>
      </c>
      <c r="U803" s="11">
        <v>207</v>
      </c>
      <c r="V803" s="15">
        <v>102</v>
      </c>
      <c r="W803" s="15">
        <v>75</v>
      </c>
      <c r="X803" s="11">
        <v>30</v>
      </c>
      <c r="Y803" s="69">
        <v>5251</v>
      </c>
      <c r="Z803">
        <v>6899</v>
      </c>
      <c r="AA803" s="3">
        <f>IF(Table10[[#This Row],[Location Name]]=E802,AA802,AA802+1)</f>
        <v>1485</v>
      </c>
      <c r="AB803" s="33">
        <f>Table10[[#This Row],[Date]]+25</f>
        <v>45478</v>
      </c>
    </row>
    <row r="804" spans="1:28" ht="14.25" x14ac:dyDescent="0.45">
      <c r="A804" s="3">
        <v>796</v>
      </c>
      <c r="B80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04" s="33">
        <v>45453</v>
      </c>
      <c r="E804" s="3" t="s">
        <v>145</v>
      </c>
      <c r="F804" s="3">
        <f>_xlfn.XLOOKUP(Table10[[#This Row],[Location Name]],IBTP_Locations[Location Name],IBTP_Locations[Payee Name],"",,)</f>
        <v>0</v>
      </c>
      <c r="G804" s="3" t="s">
        <v>26</v>
      </c>
      <c r="H804" s="3" t="str">
        <f>_xlfn.XLOOKUP(Table10[[#This Row],[Location Name]],IBTP_Locations[Location Name],IBTP_Locations[Sales Rep],,,)</f>
        <v>Sarcyk, Neil</v>
      </c>
      <c r="I804" s="3" t="str">
        <f>_xlfn.XLOOKUP(Table10[[#This Row],[Location Name]],IBTP_Locations[Location Name],IBTP_Locations[Marketing Rep],,,)</f>
        <v>Combros</v>
      </c>
      <c r="J804" s="11">
        <f>ROUNDDOWN(IF(Table10[[#This Row],[Marketing Rep]]=0,0,_xlfn.XLOOKUP(Table10[[#This Row],[Marketing Rep]],Table12[Name],Table12[Commission %]))*Table10[[#This Row],[Ticket Count]],2)</f>
        <v>82.8</v>
      </c>
      <c r="K804" s="3" t="s">
        <v>2974</v>
      </c>
      <c r="L804" s="3" t="str">
        <f>_xlfn.XLOOKUP(Table10[[#This Row],[Serial '#]],Table5[Serial '#],Table5[Supplier],,,)</f>
        <v>GameCo</v>
      </c>
      <c r="M804" s="3" t="s">
        <v>349</v>
      </c>
      <c r="N804" s="9">
        <v>5520</v>
      </c>
      <c r="O804" s="36">
        <v>1</v>
      </c>
      <c r="P804" s="11">
        <v>5520</v>
      </c>
      <c r="Q804" s="11">
        <v>4560</v>
      </c>
      <c r="R804" s="11">
        <v>960</v>
      </c>
      <c r="S804" s="11">
        <v>331</v>
      </c>
      <c r="T804" s="11" t="str">
        <f>_xlfn.XLOOKUP(Table10[[#This Row],[Charity Association]],Table14[Charity Name],Table14[Billing Style],,,)</f>
        <v>Flat Per Ticket</v>
      </c>
      <c r="U804" s="11">
        <v>358.8</v>
      </c>
      <c r="V804" s="15">
        <v>186</v>
      </c>
      <c r="W804" s="15">
        <v>172.8</v>
      </c>
      <c r="X804" s="11"/>
      <c r="Y804" s="69">
        <v>1235</v>
      </c>
      <c r="Z804">
        <v>7012</v>
      </c>
      <c r="AA804" s="3">
        <f>IF(Table10[[#This Row],[Location Name]]=E803,AA803,AA803+1)</f>
        <v>1486</v>
      </c>
      <c r="AB804" s="33">
        <f>Table10[[#This Row],[Date]]+25</f>
        <v>45478</v>
      </c>
    </row>
    <row r="805" spans="1:28" ht="14.25" x14ac:dyDescent="0.45">
      <c r="A805" s="3">
        <v>797</v>
      </c>
      <c r="B80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05" s="33">
        <v>45453</v>
      </c>
      <c r="E805" s="3" t="s">
        <v>201</v>
      </c>
      <c r="F805" s="3">
        <f>_xlfn.XLOOKUP(Table10[[#This Row],[Location Name]],IBTP_Locations[Location Name],IBTP_Locations[Payee Name],"",,)</f>
        <v>0</v>
      </c>
      <c r="G805" s="3" t="s">
        <v>21</v>
      </c>
      <c r="H805" s="3" t="str">
        <f>_xlfn.XLOOKUP(Table10[[#This Row],[Location Name]],IBTP_Locations[Location Name],IBTP_Locations[Sales Rep],,,)</f>
        <v>Sarcyk, Neil</v>
      </c>
      <c r="I805" s="3">
        <f>_xlfn.XLOOKUP(Table10[[#This Row],[Location Name]],IBTP_Locations[Location Name],IBTP_Locations[Marketing Rep],,,)</f>
        <v>0</v>
      </c>
      <c r="J805" s="11">
        <f>ROUNDDOWN(IF(Table10[[#This Row],[Marketing Rep]]=0,0,_xlfn.XLOOKUP(Table10[[#This Row],[Marketing Rep]],Table12[Name],Table12[Commission %]))*Table10[[#This Row],[Ticket Count]],2)</f>
        <v>0</v>
      </c>
      <c r="K805" s="3" t="s">
        <v>1762</v>
      </c>
      <c r="L805" s="3" t="str">
        <f>_xlfn.XLOOKUP(Table10[[#This Row],[Serial '#]],Table5[Serial '#],Table5[Supplier],,,)</f>
        <v>Bingo Boss</v>
      </c>
      <c r="M805" s="3" t="s">
        <v>371</v>
      </c>
      <c r="N805" s="9">
        <v>5460</v>
      </c>
      <c r="O805" s="36">
        <v>1</v>
      </c>
      <c r="P805" s="11">
        <v>5460</v>
      </c>
      <c r="Q805" s="11">
        <v>4500</v>
      </c>
      <c r="R805" s="11">
        <v>960</v>
      </c>
      <c r="S805" s="11">
        <v>327</v>
      </c>
      <c r="T805" s="11" t="str">
        <f>_xlfn.XLOOKUP(Table10[[#This Row],[Charity Association]],Table14[Charity Name],Table14[Billing Style],,,)</f>
        <v>Flat Per Ticket</v>
      </c>
      <c r="U805" s="11">
        <v>436.8</v>
      </c>
      <c r="V805" s="15">
        <v>281.19</v>
      </c>
      <c r="W805" s="15">
        <v>155.61000000000001</v>
      </c>
      <c r="X805" s="11"/>
      <c r="Y805" s="69">
        <v>4359</v>
      </c>
      <c r="Z805">
        <v>8470</v>
      </c>
      <c r="AA805" s="3">
        <f>IF(Table10[[#This Row],[Location Name]]=E804,AA804,AA804+1)</f>
        <v>1487</v>
      </c>
      <c r="AB805" s="33">
        <f>Table10[[#This Row],[Date]]+25</f>
        <v>45478</v>
      </c>
    </row>
    <row r="806" spans="1:28" ht="14.25" x14ac:dyDescent="0.45">
      <c r="A806" s="3">
        <v>798</v>
      </c>
      <c r="B80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06" s="33">
        <v>45453</v>
      </c>
      <c r="E806" s="3" t="s">
        <v>155</v>
      </c>
      <c r="F806" s="3" t="str">
        <f>_xlfn.XLOOKUP(Table10[[#This Row],[Location Name]],IBTP_Locations[Location Name],IBTP_Locations[Payee Name],"",,)</f>
        <v>Melron Inc DBA Mulligans</v>
      </c>
      <c r="G806" s="3" t="s">
        <v>27</v>
      </c>
      <c r="H806" s="3" t="str">
        <f>_xlfn.XLOOKUP(Table10[[#This Row],[Location Name]],IBTP_Locations[Location Name],IBTP_Locations[Sales Rep],,,)</f>
        <v>Sarcyk, Neil</v>
      </c>
      <c r="I806" s="3">
        <f>_xlfn.XLOOKUP(Table10[[#This Row],[Location Name]],IBTP_Locations[Location Name],IBTP_Locations[Marketing Rep],,,)</f>
        <v>0</v>
      </c>
      <c r="J806" s="11">
        <f>ROUNDDOWN(IF(Table10[[#This Row],[Marketing Rep]]=0,0,_xlfn.XLOOKUP(Table10[[#This Row],[Marketing Rep]],Table12[Name],Table12[Commission %]))*Table10[[#This Row],[Ticket Count]],2)</f>
        <v>0</v>
      </c>
      <c r="K806" s="3" t="s">
        <v>2973</v>
      </c>
      <c r="L806" s="3" t="str">
        <f>_xlfn.XLOOKUP(Table10[[#This Row],[Serial '#]],Table5[Serial '#],Table5[Supplier],,,)</f>
        <v>GameCo</v>
      </c>
      <c r="M806" s="3" t="s">
        <v>349</v>
      </c>
      <c r="N806" s="9">
        <v>5520</v>
      </c>
      <c r="O806" s="36">
        <v>1</v>
      </c>
      <c r="P806" s="11">
        <v>5520</v>
      </c>
      <c r="Q806" s="11">
        <v>4560</v>
      </c>
      <c r="R806" s="11">
        <v>960</v>
      </c>
      <c r="S806" s="11">
        <v>331</v>
      </c>
      <c r="T806" s="11" t="str">
        <f>_xlfn.XLOOKUP(Table10[[#This Row],[Charity Association]],Table14[Charity Name],Table14[Billing Style],,,)</f>
        <v>Flat Per Ticket</v>
      </c>
      <c r="U806" s="11">
        <v>358.8</v>
      </c>
      <c r="V806" s="15">
        <v>186</v>
      </c>
      <c r="W806" s="15">
        <v>172.8</v>
      </c>
      <c r="X806" s="11"/>
      <c r="Y806" s="69">
        <v>3042</v>
      </c>
      <c r="Z806">
        <v>10172</v>
      </c>
      <c r="AA806" s="3">
        <f>IF(Table10[[#This Row],[Location Name]]=E805,AA805,AA805+1)</f>
        <v>1488</v>
      </c>
      <c r="AB806" s="33">
        <f>Table10[[#This Row],[Date]]+25</f>
        <v>45478</v>
      </c>
    </row>
    <row r="807" spans="1:28" ht="14.25" x14ac:dyDescent="0.45">
      <c r="A807" s="3">
        <v>799</v>
      </c>
      <c r="B80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07" s="33">
        <v>45453</v>
      </c>
      <c r="E807" s="3" t="s">
        <v>155</v>
      </c>
      <c r="F807" s="3" t="str">
        <f>_xlfn.XLOOKUP(Table10[[#This Row],[Location Name]],IBTP_Locations[Location Name],IBTP_Locations[Payee Name],"",,)</f>
        <v>Melron Inc DBA Mulligans</v>
      </c>
      <c r="G807" s="3" t="s">
        <v>27</v>
      </c>
      <c r="H807" s="3" t="str">
        <f>_xlfn.XLOOKUP(Table10[[#This Row],[Location Name]],IBTP_Locations[Location Name],IBTP_Locations[Sales Rep],,,)</f>
        <v>Sarcyk, Neil</v>
      </c>
      <c r="I807" s="3">
        <f>_xlfn.XLOOKUP(Table10[[#This Row],[Location Name]],IBTP_Locations[Location Name],IBTP_Locations[Marketing Rep],,,)</f>
        <v>0</v>
      </c>
      <c r="J807" s="11">
        <f>ROUNDDOWN(IF(Table10[[#This Row],[Marketing Rep]]=0,0,_xlfn.XLOOKUP(Table10[[#This Row],[Marketing Rep]],Table12[Name],Table12[Commission %]))*Table10[[#This Row],[Ticket Count]],2)</f>
        <v>0</v>
      </c>
      <c r="K807" s="3" t="s">
        <v>2972</v>
      </c>
      <c r="L807" s="3" t="str">
        <f>_xlfn.XLOOKUP(Table10[[#This Row],[Serial '#]],Table5[Serial '#],Table5[Supplier],,,)</f>
        <v>GameCo</v>
      </c>
      <c r="M807" s="3" t="s">
        <v>349</v>
      </c>
      <c r="N807" s="9">
        <v>5520</v>
      </c>
      <c r="O807" s="36">
        <v>1</v>
      </c>
      <c r="P807" s="11">
        <v>5520</v>
      </c>
      <c r="Q807" s="11">
        <v>4560</v>
      </c>
      <c r="R807" s="11">
        <v>960</v>
      </c>
      <c r="S807" s="11">
        <v>331</v>
      </c>
      <c r="T807" s="11" t="str">
        <f>_xlfn.XLOOKUP(Table10[[#This Row],[Charity Association]],Table14[Charity Name],Table14[Billing Style],,,)</f>
        <v>Flat Per Ticket</v>
      </c>
      <c r="U807" s="11">
        <v>358.8</v>
      </c>
      <c r="V807" s="15">
        <v>186</v>
      </c>
      <c r="W807" s="15">
        <v>172.8</v>
      </c>
      <c r="X807" s="11"/>
      <c r="Y807" s="69">
        <v>3042</v>
      </c>
      <c r="Z807">
        <v>10173</v>
      </c>
      <c r="AA807" s="3">
        <f>IF(Table10[[#This Row],[Location Name]]=E806,AA806,AA806+1)</f>
        <v>1488</v>
      </c>
      <c r="AB807" s="33">
        <f>Table10[[#This Row],[Date]]+25</f>
        <v>45478</v>
      </c>
    </row>
    <row r="808" spans="1:28" ht="14.25" x14ac:dyDescent="0.45">
      <c r="A808" s="3">
        <v>800</v>
      </c>
      <c r="B80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08" s="33">
        <v>45453</v>
      </c>
      <c r="E808" s="3" t="s">
        <v>155</v>
      </c>
      <c r="F808" s="3" t="str">
        <f>_xlfn.XLOOKUP(Table10[[#This Row],[Location Name]],IBTP_Locations[Location Name],IBTP_Locations[Payee Name],"",,)</f>
        <v>Melron Inc DBA Mulligans</v>
      </c>
      <c r="G808" s="3" t="s">
        <v>27</v>
      </c>
      <c r="H808" s="3" t="str">
        <f>_xlfn.XLOOKUP(Table10[[#This Row],[Location Name]],IBTP_Locations[Location Name],IBTP_Locations[Sales Rep],,,)</f>
        <v>Sarcyk, Neil</v>
      </c>
      <c r="I808" s="3">
        <f>_xlfn.XLOOKUP(Table10[[#This Row],[Location Name]],IBTP_Locations[Location Name],IBTP_Locations[Marketing Rep],,,)</f>
        <v>0</v>
      </c>
      <c r="J808" s="11">
        <f>ROUNDDOWN(IF(Table10[[#This Row],[Marketing Rep]]=0,0,_xlfn.XLOOKUP(Table10[[#This Row],[Marketing Rep]],Table12[Name],Table12[Commission %]))*Table10[[#This Row],[Ticket Count]],2)</f>
        <v>0</v>
      </c>
      <c r="K808" s="3" t="s">
        <v>3075</v>
      </c>
      <c r="L808" s="3" t="str">
        <f>_xlfn.XLOOKUP(Table10[[#This Row],[Serial '#]],Table5[Serial '#],Table5[Supplier],,,)</f>
        <v>GameCo</v>
      </c>
      <c r="M808" s="3" t="s">
        <v>585</v>
      </c>
      <c r="N808" s="9">
        <v>6320</v>
      </c>
      <c r="O808" s="36">
        <v>1</v>
      </c>
      <c r="P808" s="11">
        <v>6320</v>
      </c>
      <c r="Q808" s="11">
        <v>4745</v>
      </c>
      <c r="R808" s="11">
        <v>1575</v>
      </c>
      <c r="S808" s="11">
        <v>379</v>
      </c>
      <c r="T808" s="11" t="str">
        <f>_xlfn.XLOOKUP(Table10[[#This Row],[Charity Association]],Table14[Charity Name],Table14[Billing Style],,,)</f>
        <v>Flat Per Ticket</v>
      </c>
      <c r="U808" s="11">
        <v>410.8</v>
      </c>
      <c r="V808" s="15">
        <v>212</v>
      </c>
      <c r="W808" s="15">
        <v>198.8</v>
      </c>
      <c r="X808" s="11"/>
      <c r="Y808" s="69">
        <v>3042</v>
      </c>
      <c r="Z808">
        <v>10174</v>
      </c>
      <c r="AA808" s="3">
        <f>IF(Table10[[#This Row],[Location Name]]=E807,AA807,AA807+1)</f>
        <v>1488</v>
      </c>
      <c r="AB808" s="33">
        <f>Table10[[#This Row],[Date]]+25</f>
        <v>45478</v>
      </c>
    </row>
    <row r="809" spans="1:28" ht="14.25" x14ac:dyDescent="0.45">
      <c r="A809" s="3">
        <v>801</v>
      </c>
      <c r="B80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09" s="33">
        <v>45453</v>
      </c>
      <c r="E809" s="3" t="s">
        <v>155</v>
      </c>
      <c r="F809" s="3" t="str">
        <f>_xlfn.XLOOKUP(Table10[[#This Row],[Location Name]],IBTP_Locations[Location Name],IBTP_Locations[Payee Name],"",,)</f>
        <v>Melron Inc DBA Mulligans</v>
      </c>
      <c r="G809" s="3" t="s">
        <v>27</v>
      </c>
      <c r="H809" s="3" t="str">
        <f>_xlfn.XLOOKUP(Table10[[#This Row],[Location Name]],IBTP_Locations[Location Name],IBTP_Locations[Sales Rep],,,)</f>
        <v>Sarcyk, Neil</v>
      </c>
      <c r="I809" s="3">
        <f>_xlfn.XLOOKUP(Table10[[#This Row],[Location Name]],IBTP_Locations[Location Name],IBTP_Locations[Marketing Rep],,,)</f>
        <v>0</v>
      </c>
      <c r="J809" s="11">
        <f>ROUNDDOWN(IF(Table10[[#This Row],[Marketing Rep]]=0,0,_xlfn.XLOOKUP(Table10[[#This Row],[Marketing Rep]],Table12[Name],Table12[Commission %]))*Table10[[#This Row],[Ticket Count]],2)</f>
        <v>0</v>
      </c>
      <c r="K809" s="3" t="s">
        <v>2975</v>
      </c>
      <c r="L809" s="3" t="str">
        <f>_xlfn.XLOOKUP(Table10[[#This Row],[Serial '#]],Table5[Serial '#],Table5[Supplier],,,)</f>
        <v>GameCo</v>
      </c>
      <c r="M809" s="3" t="s">
        <v>347</v>
      </c>
      <c r="N809" s="9">
        <v>9959</v>
      </c>
      <c r="O809" s="36">
        <v>1</v>
      </c>
      <c r="P809" s="11">
        <v>9959</v>
      </c>
      <c r="Q809" s="11">
        <v>7840</v>
      </c>
      <c r="R809" s="11">
        <v>2119</v>
      </c>
      <c r="S809" s="11">
        <v>597</v>
      </c>
      <c r="T809" s="11" t="str">
        <f>_xlfn.XLOOKUP(Table10[[#This Row],[Charity Association]],Table14[Charity Name],Table14[Billing Style],,,)</f>
        <v>Flat Per Ticket</v>
      </c>
      <c r="U809" s="11">
        <v>647.34</v>
      </c>
      <c r="V809" s="15">
        <v>360</v>
      </c>
      <c r="W809" s="15">
        <v>287.33999999999997</v>
      </c>
      <c r="X809" s="11"/>
      <c r="Y809" s="69">
        <v>3042</v>
      </c>
      <c r="Z809">
        <v>10175</v>
      </c>
      <c r="AA809" s="3">
        <f>IF(Table10[[#This Row],[Location Name]]=E808,AA808,AA808+1)</f>
        <v>1488</v>
      </c>
      <c r="AB809" s="33">
        <f>Table10[[#This Row],[Date]]+25</f>
        <v>45478</v>
      </c>
    </row>
    <row r="810" spans="1:28" ht="14.25" x14ac:dyDescent="0.45">
      <c r="A810" s="3">
        <v>802</v>
      </c>
      <c r="B81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10" s="33">
        <v>45453</v>
      </c>
      <c r="E810" s="3" t="s">
        <v>117</v>
      </c>
      <c r="F810" s="3">
        <f>_xlfn.XLOOKUP(Table10[[#This Row],[Location Name]],IBTP_Locations[Location Name],IBTP_Locations[Payee Name],"",,)</f>
        <v>0</v>
      </c>
      <c r="G810" s="3" t="s">
        <v>27</v>
      </c>
      <c r="H810" s="3" t="str">
        <f>_xlfn.XLOOKUP(Table10[[#This Row],[Location Name]],IBTP_Locations[Location Name],IBTP_Locations[Sales Rep],,,)</f>
        <v>Sarcyk, Neil</v>
      </c>
      <c r="I810" s="3" t="str">
        <f>_xlfn.XLOOKUP(Table10[[#This Row],[Location Name]],IBTP_Locations[Location Name],IBTP_Locations[Marketing Rep],,,)</f>
        <v>Combros (GCFF)</v>
      </c>
      <c r="J810" s="11">
        <f>ROUNDDOWN(IF(Table10[[#This Row],[Marketing Rep]]=0,0,_xlfn.XLOOKUP(Table10[[#This Row],[Marketing Rep]],Table12[Name],Table12[Commission %]))*Table10[[#This Row],[Ticket Count]],2)</f>
        <v>110.4</v>
      </c>
      <c r="K810" s="3" t="s">
        <v>2969</v>
      </c>
      <c r="L810" s="3" t="str">
        <f>_xlfn.XLOOKUP(Table10[[#This Row],[Serial '#]],Table5[Serial '#],Table5[Supplier],,,)</f>
        <v>GameCo</v>
      </c>
      <c r="M810" s="3" t="s">
        <v>349</v>
      </c>
      <c r="N810" s="9">
        <v>5520</v>
      </c>
      <c r="O810" s="36">
        <v>1</v>
      </c>
      <c r="P810" s="11">
        <v>5520</v>
      </c>
      <c r="Q810" s="11">
        <v>4560</v>
      </c>
      <c r="R810" s="11">
        <v>960</v>
      </c>
      <c r="S810" s="11">
        <v>331</v>
      </c>
      <c r="T810" s="11" t="str">
        <f>_xlfn.XLOOKUP(Table10[[#This Row],[Charity Association]],Table14[Charity Name],Table14[Billing Style],,,)</f>
        <v>Flat Per Ticket</v>
      </c>
      <c r="U810" s="11">
        <v>358.8</v>
      </c>
      <c r="V810" s="15">
        <v>186</v>
      </c>
      <c r="W810" s="15">
        <v>172.8</v>
      </c>
      <c r="X810" s="11"/>
      <c r="Y810" s="69">
        <v>330</v>
      </c>
      <c r="Z810">
        <v>10176</v>
      </c>
      <c r="AA810" s="3">
        <f>IF(Table10[[#This Row],[Location Name]]=E809,AA809,AA809+1)</f>
        <v>1489</v>
      </c>
      <c r="AB810" s="33">
        <f>Table10[[#This Row],[Date]]+25</f>
        <v>45478</v>
      </c>
    </row>
    <row r="811" spans="1:28" ht="14.25" x14ac:dyDescent="0.45">
      <c r="A811" s="3">
        <v>803</v>
      </c>
      <c r="B81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11" s="33">
        <v>45453</v>
      </c>
      <c r="E811" s="3" t="s">
        <v>117</v>
      </c>
      <c r="F811" s="3">
        <f>_xlfn.XLOOKUP(Table10[[#This Row],[Location Name]],IBTP_Locations[Location Name],IBTP_Locations[Payee Name],"",,)</f>
        <v>0</v>
      </c>
      <c r="G811" s="3" t="s">
        <v>27</v>
      </c>
      <c r="H811" s="3" t="str">
        <f>_xlfn.XLOOKUP(Table10[[#This Row],[Location Name]],IBTP_Locations[Location Name],IBTP_Locations[Sales Rep],,,)</f>
        <v>Sarcyk, Neil</v>
      </c>
      <c r="I811" s="3" t="str">
        <f>_xlfn.XLOOKUP(Table10[[#This Row],[Location Name]],IBTP_Locations[Location Name],IBTP_Locations[Marketing Rep],,,)</f>
        <v>Combros (GCFF)</v>
      </c>
      <c r="J811" s="11">
        <f>ROUNDDOWN(IF(Table10[[#This Row],[Marketing Rep]]=0,0,_xlfn.XLOOKUP(Table10[[#This Row],[Marketing Rep]],Table12[Name],Table12[Commission %]))*Table10[[#This Row],[Ticket Count]],2)</f>
        <v>110.4</v>
      </c>
      <c r="K811" s="3" t="s">
        <v>2968</v>
      </c>
      <c r="L811" s="3" t="str">
        <f>_xlfn.XLOOKUP(Table10[[#This Row],[Serial '#]],Table5[Serial '#],Table5[Supplier],,,)</f>
        <v>GameCo</v>
      </c>
      <c r="M811" s="3" t="s">
        <v>349</v>
      </c>
      <c r="N811" s="9">
        <v>5520</v>
      </c>
      <c r="O811" s="36">
        <v>1</v>
      </c>
      <c r="P811" s="11">
        <v>5520</v>
      </c>
      <c r="Q811" s="11">
        <v>4560</v>
      </c>
      <c r="R811" s="11">
        <v>960</v>
      </c>
      <c r="S811" s="11">
        <v>331</v>
      </c>
      <c r="T811" s="11" t="str">
        <f>_xlfn.XLOOKUP(Table10[[#This Row],[Charity Association]],Table14[Charity Name],Table14[Billing Style],,,)</f>
        <v>Flat Per Ticket</v>
      </c>
      <c r="U811" s="11">
        <v>358.8</v>
      </c>
      <c r="V811" s="15">
        <v>186</v>
      </c>
      <c r="W811" s="15">
        <v>172.8</v>
      </c>
      <c r="X811" s="11"/>
      <c r="Y811" s="69">
        <v>330</v>
      </c>
      <c r="Z811">
        <v>10177</v>
      </c>
      <c r="AA811" s="3">
        <f>IF(Table10[[#This Row],[Location Name]]=E810,AA810,AA810+1)</f>
        <v>1489</v>
      </c>
      <c r="AB811" s="33">
        <f>Table10[[#This Row],[Date]]+25</f>
        <v>45478</v>
      </c>
    </row>
    <row r="812" spans="1:28" ht="14.25" x14ac:dyDescent="0.45">
      <c r="A812" s="3">
        <v>804</v>
      </c>
      <c r="B81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12" s="33">
        <v>45454</v>
      </c>
      <c r="E812" s="3" t="s">
        <v>101</v>
      </c>
      <c r="F812" s="3">
        <f>_xlfn.XLOOKUP(Table10[[#This Row],[Location Name]],IBTP_Locations[Location Name],IBTP_Locations[Payee Name],"",,)</f>
        <v>0</v>
      </c>
      <c r="G812" s="3" t="s">
        <v>23</v>
      </c>
      <c r="H812" s="3" t="str">
        <f>_xlfn.XLOOKUP(Table10[[#This Row],[Location Name]],IBTP_Locations[Location Name],IBTP_Locations[Sales Rep],,,)</f>
        <v>Sarcyk, Neil</v>
      </c>
      <c r="I812" s="3">
        <f>_xlfn.XLOOKUP(Table10[[#This Row],[Location Name]],IBTP_Locations[Location Name],IBTP_Locations[Marketing Rep],,,)</f>
        <v>0</v>
      </c>
      <c r="J812" s="11">
        <f>ROUNDDOWN(IF(Table10[[#This Row],[Marketing Rep]]=0,0,_xlfn.XLOOKUP(Table10[[#This Row],[Marketing Rep]],Table12[Name],Table12[Commission %]))*Table10[[#This Row],[Ticket Count]],2)</f>
        <v>0</v>
      </c>
      <c r="K812" s="3" t="s">
        <v>2976</v>
      </c>
      <c r="L812" s="3" t="str">
        <f>_xlfn.XLOOKUP(Table10[[#This Row],[Serial '#]],Table5[Serial '#],Table5[Supplier],,,)</f>
        <v>GameCo</v>
      </c>
      <c r="M812" s="3" t="s">
        <v>349</v>
      </c>
      <c r="N812" s="9">
        <v>5520</v>
      </c>
      <c r="O812" s="36">
        <v>1</v>
      </c>
      <c r="P812" s="11">
        <v>5520</v>
      </c>
      <c r="Q812" s="11">
        <v>4560</v>
      </c>
      <c r="R812" s="11">
        <v>960</v>
      </c>
      <c r="S812" s="11">
        <v>331</v>
      </c>
      <c r="T812" s="11" t="str">
        <f>_xlfn.XLOOKUP(Table10[[#This Row],[Charity Association]],Table14[Charity Name],Table14[Billing Style],,,)</f>
        <v>Percentage</v>
      </c>
      <c r="U812" s="11">
        <v>337.2</v>
      </c>
      <c r="V812" s="15">
        <v>186</v>
      </c>
      <c r="W812" s="15">
        <v>96</v>
      </c>
      <c r="X812" s="11">
        <v>55.2</v>
      </c>
      <c r="Y812" s="69">
        <v>39005904</v>
      </c>
      <c r="Z812">
        <v>6877</v>
      </c>
      <c r="AA812" s="3">
        <f>IF(Table10[[#This Row],[Location Name]]=E811,AA811,AA811+1)</f>
        <v>1490</v>
      </c>
      <c r="AB812" s="33">
        <f>Table10[[#This Row],[Date]]+25</f>
        <v>45479</v>
      </c>
    </row>
    <row r="813" spans="1:28" ht="14.25" x14ac:dyDescent="0.45">
      <c r="A813" s="3">
        <v>805</v>
      </c>
      <c r="B81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13" s="33">
        <v>45454</v>
      </c>
      <c r="E813" s="3" t="s">
        <v>300</v>
      </c>
      <c r="F813" s="3">
        <f>_xlfn.XLOOKUP(Table10[[#This Row],[Location Name]],IBTP_Locations[Location Name],IBTP_Locations[Payee Name],"",,)</f>
        <v>0</v>
      </c>
      <c r="G813" s="3" t="s">
        <v>23</v>
      </c>
      <c r="H813" s="3" t="str">
        <f>_xlfn.XLOOKUP(Table10[[#This Row],[Location Name]],IBTP_Locations[Location Name],IBTP_Locations[Sales Rep],,,)</f>
        <v>Sarcyk, Neil</v>
      </c>
      <c r="I813" s="3" t="str">
        <f>_xlfn.XLOOKUP(Table10[[#This Row],[Location Name]],IBTP_Locations[Location Name],IBTP_Locations[Marketing Rep],,,)</f>
        <v>M Comella Enterprises</v>
      </c>
      <c r="J813" s="11">
        <f>ROUNDDOWN(IF(Table10[[#This Row],[Marketing Rep]]=0,0,_xlfn.XLOOKUP(Table10[[#This Row],[Marketing Rep]],Table12[Name],Table12[Commission %]))*Table10[[#This Row],[Ticket Count]],2)</f>
        <v>86.4</v>
      </c>
      <c r="K813" s="3">
        <v>100116</v>
      </c>
      <c r="L813" s="3" t="str">
        <f>_xlfn.XLOOKUP(Table10[[#This Row],[Serial '#]],Table5[Serial '#],Table5[Supplier],,,)</f>
        <v>Bingo Boss</v>
      </c>
      <c r="M813" s="3" t="s">
        <v>378</v>
      </c>
      <c r="N813" s="9">
        <v>5760</v>
      </c>
      <c r="O813" s="36">
        <v>2</v>
      </c>
      <c r="P813" s="11">
        <v>11520</v>
      </c>
      <c r="Q813" s="11">
        <v>10150</v>
      </c>
      <c r="R813" s="11">
        <v>1370</v>
      </c>
      <c r="S813" s="11">
        <v>345</v>
      </c>
      <c r="T813" s="11" t="str">
        <f>_xlfn.XLOOKUP(Table10[[#This Row],[Charity Association]],Table14[Charity Name],Table14[Billing Style],,,)</f>
        <v>Percentage</v>
      </c>
      <c r="U813" s="11">
        <v>447.73</v>
      </c>
      <c r="V813" s="15">
        <v>253.13</v>
      </c>
      <c r="W813" s="15">
        <v>137</v>
      </c>
      <c r="X813" s="11">
        <v>57.6</v>
      </c>
      <c r="Y813" s="69">
        <v>1575</v>
      </c>
      <c r="Z813">
        <v>6878</v>
      </c>
      <c r="AA813" s="3">
        <f>IF(Table10[[#This Row],[Location Name]]=E812,AA812,AA812+1)</f>
        <v>1491</v>
      </c>
      <c r="AB813" s="33">
        <f>Table10[[#This Row],[Date]]+25</f>
        <v>45479</v>
      </c>
    </row>
    <row r="814" spans="1:28" ht="14.25" x14ac:dyDescent="0.45">
      <c r="A814" s="3">
        <v>806</v>
      </c>
      <c r="B81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14" s="33">
        <v>45454</v>
      </c>
      <c r="E814" s="3" t="s">
        <v>217</v>
      </c>
      <c r="F814" s="3">
        <f>_xlfn.XLOOKUP(Table10[[#This Row],[Location Name]],IBTP_Locations[Location Name],IBTP_Locations[Payee Name],"",,)</f>
        <v>0</v>
      </c>
      <c r="G814" s="3" t="s">
        <v>23</v>
      </c>
      <c r="H814" s="3" t="str">
        <f>_xlfn.XLOOKUP(Table10[[#This Row],[Location Name]],IBTP_Locations[Location Name],IBTP_Locations[Sales Rep],,,)</f>
        <v>Sarcyk, Neil</v>
      </c>
      <c r="I814" s="3">
        <f>_xlfn.XLOOKUP(Table10[[#This Row],[Location Name]],IBTP_Locations[Location Name],IBTP_Locations[Marketing Rep],,,)</f>
        <v>0</v>
      </c>
      <c r="J814" s="11">
        <f>ROUNDDOWN(IF(Table10[[#This Row],[Marketing Rep]]=0,0,_xlfn.XLOOKUP(Table10[[#This Row],[Marketing Rep]],Table12[Name],Table12[Commission %]))*Table10[[#This Row],[Ticket Count]],2)</f>
        <v>0</v>
      </c>
      <c r="K814" s="3" t="s">
        <v>2763</v>
      </c>
      <c r="L814" s="3" t="str">
        <f>_xlfn.XLOOKUP(Table10[[#This Row],[Serial '#]],Table5[Serial '#],Table5[Supplier],,,)</f>
        <v>GameCo</v>
      </c>
      <c r="M814" s="3" t="s">
        <v>613</v>
      </c>
      <c r="N814" s="9">
        <v>4560</v>
      </c>
      <c r="O814" s="36">
        <v>1</v>
      </c>
      <c r="P814" s="11">
        <v>4560</v>
      </c>
      <c r="Q814" s="11">
        <v>3460</v>
      </c>
      <c r="R814" s="11">
        <v>1100</v>
      </c>
      <c r="S814" s="11">
        <v>273</v>
      </c>
      <c r="T814" s="11" t="str">
        <f>_xlfn.XLOOKUP(Table10[[#This Row],[Charity Association]],Table14[Charity Name],Table14[Billing Style],,,)</f>
        <v>Percentage</v>
      </c>
      <c r="U814" s="11">
        <v>301.60000000000002</v>
      </c>
      <c r="V814" s="15">
        <v>146</v>
      </c>
      <c r="W814" s="15">
        <v>110</v>
      </c>
      <c r="X814" s="11">
        <v>45.6</v>
      </c>
      <c r="Y814" s="69">
        <v>1083</v>
      </c>
      <c r="Z814">
        <v>6880</v>
      </c>
      <c r="AA814" s="3">
        <f>IF(Table10[[#This Row],[Location Name]]=E813,AA813,AA813+1)</f>
        <v>1492</v>
      </c>
      <c r="AB814" s="33">
        <f>Table10[[#This Row],[Date]]+25</f>
        <v>45479</v>
      </c>
    </row>
    <row r="815" spans="1:28" ht="14.25" x14ac:dyDescent="0.45">
      <c r="A815" s="3">
        <v>807</v>
      </c>
      <c r="B81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15" s="33">
        <v>45454</v>
      </c>
      <c r="E815" s="3" t="s">
        <v>292</v>
      </c>
      <c r="F815" s="3">
        <f>_xlfn.XLOOKUP(Table10[[#This Row],[Location Name]],IBTP_Locations[Location Name],IBTP_Locations[Payee Name],"",,)</f>
        <v>0</v>
      </c>
      <c r="G815" s="3" t="s">
        <v>23</v>
      </c>
      <c r="H815" s="3" t="str">
        <f>_xlfn.XLOOKUP(Table10[[#This Row],[Location Name]],IBTP_Locations[Location Name],IBTP_Locations[Sales Rep],,,)</f>
        <v>Sarcyk, Neil</v>
      </c>
      <c r="I815" s="3">
        <f>_xlfn.XLOOKUP(Table10[[#This Row],[Location Name]],IBTP_Locations[Location Name],IBTP_Locations[Marketing Rep],,,)</f>
        <v>0</v>
      </c>
      <c r="J815" s="11">
        <f>ROUNDDOWN(IF(Table10[[#This Row],[Marketing Rep]]=0,0,_xlfn.XLOOKUP(Table10[[#This Row],[Marketing Rep]],Table12[Name],Table12[Commission %]))*Table10[[#This Row],[Ticket Count]],2)</f>
        <v>0</v>
      </c>
      <c r="K815" s="3">
        <v>120835</v>
      </c>
      <c r="L815" s="3" t="str">
        <f>_xlfn.XLOOKUP(Table10[[#This Row],[Serial '#]],Table5[Serial '#],Table5[Supplier],,,)</f>
        <v>Bingo Boss</v>
      </c>
      <c r="M815" s="3" t="s">
        <v>370</v>
      </c>
      <c r="N815" s="9">
        <v>4620</v>
      </c>
      <c r="O815" s="36">
        <v>1</v>
      </c>
      <c r="P815" s="11">
        <v>4620</v>
      </c>
      <c r="Q815" s="11">
        <v>3720</v>
      </c>
      <c r="R815" s="11">
        <v>900</v>
      </c>
      <c r="S815" s="11">
        <v>277</v>
      </c>
      <c r="T815" s="11" t="str">
        <f>_xlfn.XLOOKUP(Table10[[#This Row],[Charity Association]],Table14[Charity Name],Table14[Billing Style],,,)</f>
        <v>Percentage</v>
      </c>
      <c r="U815" s="11">
        <v>331.23</v>
      </c>
      <c r="V815" s="15">
        <v>195.03</v>
      </c>
      <c r="W815" s="15">
        <v>90</v>
      </c>
      <c r="X815" s="11">
        <v>46.2</v>
      </c>
      <c r="Y815" s="69">
        <v>4419</v>
      </c>
      <c r="Z815">
        <v>6881</v>
      </c>
      <c r="AA815" s="3">
        <f>IF(Table10[[#This Row],[Location Name]]=E814,AA814,AA814+1)</f>
        <v>1493</v>
      </c>
      <c r="AB815" s="33">
        <f>Table10[[#This Row],[Date]]+25</f>
        <v>45479</v>
      </c>
    </row>
    <row r="816" spans="1:28" ht="14.25" x14ac:dyDescent="0.45">
      <c r="A816" s="3">
        <v>808</v>
      </c>
      <c r="B81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16" s="33">
        <v>45454</v>
      </c>
      <c r="E816" s="3" t="s">
        <v>292</v>
      </c>
      <c r="F816" s="3">
        <f>_xlfn.XLOOKUP(Table10[[#This Row],[Location Name]],IBTP_Locations[Location Name],IBTP_Locations[Payee Name],"",,)</f>
        <v>0</v>
      </c>
      <c r="G816" s="3" t="s">
        <v>23</v>
      </c>
      <c r="H816" s="3" t="str">
        <f>_xlfn.XLOOKUP(Table10[[#This Row],[Location Name]],IBTP_Locations[Location Name],IBTP_Locations[Sales Rep],,,)</f>
        <v>Sarcyk, Neil</v>
      </c>
      <c r="I816" s="3">
        <f>_xlfn.XLOOKUP(Table10[[#This Row],[Location Name]],IBTP_Locations[Location Name],IBTP_Locations[Marketing Rep],,,)</f>
        <v>0</v>
      </c>
      <c r="J816" s="11">
        <f>ROUNDDOWN(IF(Table10[[#This Row],[Marketing Rep]]=0,0,_xlfn.XLOOKUP(Table10[[#This Row],[Marketing Rep]],Table12[Name],Table12[Commission %]))*Table10[[#This Row],[Ticket Count]],2)</f>
        <v>0</v>
      </c>
      <c r="K816" s="3">
        <v>130775</v>
      </c>
      <c r="L816" s="3" t="str">
        <f>_xlfn.XLOOKUP(Table10[[#This Row],[Serial '#]],Table5[Serial '#],Table5[Supplier],,,)</f>
        <v>Bingo Boss</v>
      </c>
      <c r="M816" s="3" t="s">
        <v>355</v>
      </c>
      <c r="N816" s="9">
        <v>6300</v>
      </c>
      <c r="O816" s="36">
        <v>1</v>
      </c>
      <c r="P816" s="11">
        <v>6300</v>
      </c>
      <c r="Q816" s="11">
        <v>5305</v>
      </c>
      <c r="R816" s="11">
        <v>995</v>
      </c>
      <c r="S816" s="11">
        <v>378</v>
      </c>
      <c r="T816" s="11" t="str">
        <f>_xlfn.XLOOKUP(Table10[[#This Row],[Charity Association]],Table14[Charity Name],Table14[Billing Style],,,)</f>
        <v>Percentage</v>
      </c>
      <c r="U816" s="11">
        <v>425.23</v>
      </c>
      <c r="V816" s="15">
        <v>262.23</v>
      </c>
      <c r="W816" s="15">
        <v>100</v>
      </c>
      <c r="X816" s="11">
        <v>63</v>
      </c>
      <c r="Y816" s="69">
        <v>4419</v>
      </c>
      <c r="Z816">
        <v>6882</v>
      </c>
      <c r="AA816" s="3">
        <f>IF(Table10[[#This Row],[Location Name]]=E815,AA815,AA815+1)</f>
        <v>1493</v>
      </c>
      <c r="AB816" s="33">
        <f>Table10[[#This Row],[Date]]+25</f>
        <v>45479</v>
      </c>
    </row>
    <row r="817" spans="1:28" ht="14.25" x14ac:dyDescent="0.45">
      <c r="A817" s="3">
        <v>809</v>
      </c>
      <c r="B81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17" s="33">
        <v>45454</v>
      </c>
      <c r="E817" s="3" t="s">
        <v>292</v>
      </c>
      <c r="F817" s="3">
        <f>_xlfn.XLOOKUP(Table10[[#This Row],[Location Name]],IBTP_Locations[Location Name],IBTP_Locations[Payee Name],"",,)</f>
        <v>0</v>
      </c>
      <c r="G817" s="3" t="s">
        <v>23</v>
      </c>
      <c r="H817" s="3" t="str">
        <f>_xlfn.XLOOKUP(Table10[[#This Row],[Location Name]],IBTP_Locations[Location Name],IBTP_Locations[Sales Rep],,,)</f>
        <v>Sarcyk, Neil</v>
      </c>
      <c r="I817" s="3">
        <f>_xlfn.XLOOKUP(Table10[[#This Row],[Location Name]],IBTP_Locations[Location Name],IBTP_Locations[Marketing Rep],,,)</f>
        <v>0</v>
      </c>
      <c r="J817" s="11">
        <f>ROUNDDOWN(IF(Table10[[#This Row],[Marketing Rep]]=0,0,_xlfn.XLOOKUP(Table10[[#This Row],[Marketing Rep]],Table12[Name],Table12[Commission %]))*Table10[[#This Row],[Ticket Count]],2)</f>
        <v>0</v>
      </c>
      <c r="K817" s="3" t="s">
        <v>3076</v>
      </c>
      <c r="L817" s="3" t="str">
        <f>_xlfn.XLOOKUP(Table10[[#This Row],[Serial '#]],Table5[Serial '#],Table5[Supplier],,,)</f>
        <v>GameCo</v>
      </c>
      <c r="M817" s="3" t="s">
        <v>579</v>
      </c>
      <c r="N817" s="9">
        <v>6320</v>
      </c>
      <c r="O817" s="36">
        <v>1</v>
      </c>
      <c r="P817" s="11">
        <v>6320</v>
      </c>
      <c r="Q817" s="11">
        <v>4745</v>
      </c>
      <c r="R817" s="11">
        <v>1575</v>
      </c>
      <c r="S817" s="11">
        <v>379</v>
      </c>
      <c r="T817" s="11" t="str">
        <f>_xlfn.XLOOKUP(Table10[[#This Row],[Charity Association]],Table14[Charity Name],Table14[Billing Style],,,)</f>
        <v>Percentage</v>
      </c>
      <c r="U817" s="11">
        <v>433.2</v>
      </c>
      <c r="V817" s="15">
        <v>212</v>
      </c>
      <c r="W817" s="15">
        <v>158</v>
      </c>
      <c r="X817" s="11">
        <v>63.2</v>
      </c>
      <c r="Y817" s="69">
        <v>4419</v>
      </c>
      <c r="Z817">
        <v>6883</v>
      </c>
      <c r="AA817" s="3">
        <f>IF(Table10[[#This Row],[Location Name]]=E816,AA816,AA816+1)</f>
        <v>1493</v>
      </c>
      <c r="AB817" s="33">
        <f>Table10[[#This Row],[Date]]+25</f>
        <v>45479</v>
      </c>
    </row>
    <row r="818" spans="1:28" ht="14.25" x14ac:dyDescent="0.45">
      <c r="A818" s="3">
        <v>810</v>
      </c>
      <c r="B81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18" s="33">
        <v>45454</v>
      </c>
      <c r="E818" s="3" t="s">
        <v>292</v>
      </c>
      <c r="F818" s="3">
        <f>_xlfn.XLOOKUP(Table10[[#This Row],[Location Name]],IBTP_Locations[Location Name],IBTP_Locations[Payee Name],"",,)</f>
        <v>0</v>
      </c>
      <c r="G818" s="3" t="s">
        <v>23</v>
      </c>
      <c r="H818" s="3" t="str">
        <f>_xlfn.XLOOKUP(Table10[[#This Row],[Location Name]],IBTP_Locations[Location Name],IBTP_Locations[Sales Rep],,,)</f>
        <v>Sarcyk, Neil</v>
      </c>
      <c r="I818" s="3">
        <f>_xlfn.XLOOKUP(Table10[[#This Row],[Location Name]],IBTP_Locations[Location Name],IBTP_Locations[Marketing Rep],,,)</f>
        <v>0</v>
      </c>
      <c r="J818" s="11">
        <f>ROUNDDOWN(IF(Table10[[#This Row],[Marketing Rep]]=0,0,_xlfn.XLOOKUP(Table10[[#This Row],[Marketing Rep]],Table12[Name],Table12[Commission %]))*Table10[[#This Row],[Ticket Count]],2)</f>
        <v>0</v>
      </c>
      <c r="K818" s="3">
        <v>115906</v>
      </c>
      <c r="L818" s="3" t="str">
        <f>_xlfn.XLOOKUP(Table10[[#This Row],[Serial '#]],Table5[Serial '#],Table5[Supplier],,,)</f>
        <v>GameCo</v>
      </c>
      <c r="M818" s="3" t="s">
        <v>632</v>
      </c>
      <c r="N818" s="9">
        <v>5100</v>
      </c>
      <c r="O818" s="36">
        <v>2</v>
      </c>
      <c r="P818" s="11">
        <v>10200</v>
      </c>
      <c r="Q818" s="11">
        <v>8780</v>
      </c>
      <c r="R818" s="11">
        <v>1420</v>
      </c>
      <c r="S818" s="11">
        <v>612</v>
      </c>
      <c r="T818" s="11" t="str">
        <f>_xlfn.XLOOKUP(Table10[[#This Row],[Charity Association]],Table14[Charity Name],Table14[Billing Style],,,)</f>
        <v>Percentage</v>
      </c>
      <c r="U818" s="11">
        <v>499</v>
      </c>
      <c r="V818" s="15">
        <v>255</v>
      </c>
      <c r="W818" s="15">
        <v>142</v>
      </c>
      <c r="X818" s="11">
        <v>102</v>
      </c>
      <c r="Y818" s="69">
        <v>4419</v>
      </c>
      <c r="Z818">
        <v>6884</v>
      </c>
      <c r="AA818" s="3">
        <f>IF(Table10[[#This Row],[Location Name]]=E817,AA817,AA817+1)</f>
        <v>1493</v>
      </c>
      <c r="AB818" s="33">
        <f>Table10[[#This Row],[Date]]+25</f>
        <v>45479</v>
      </c>
    </row>
    <row r="819" spans="1:28" ht="14.25" x14ac:dyDescent="0.45">
      <c r="A819" s="3">
        <v>811</v>
      </c>
      <c r="B81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19" s="33">
        <v>45455</v>
      </c>
      <c r="E819" s="3" t="s">
        <v>119</v>
      </c>
      <c r="F819" s="3">
        <f>_xlfn.XLOOKUP(Table10[[#This Row],[Location Name]],IBTP_Locations[Location Name],IBTP_Locations[Payee Name],"",,)</f>
        <v>0</v>
      </c>
      <c r="G819" s="3" t="s">
        <v>23</v>
      </c>
      <c r="H819" s="3" t="str">
        <f>_xlfn.XLOOKUP(Table10[[#This Row],[Location Name]],IBTP_Locations[Location Name],IBTP_Locations[Sales Rep],,,)</f>
        <v>Sarcyk, Neil</v>
      </c>
      <c r="I819" s="3" t="str">
        <f>_xlfn.XLOOKUP(Table10[[#This Row],[Location Name]],IBTP_Locations[Location Name],IBTP_Locations[Marketing Rep],,,)</f>
        <v>B and B Music</v>
      </c>
      <c r="J819" s="11">
        <f>ROUNDDOWN(IF(Table10[[#This Row],[Marketing Rep]]=0,0,_xlfn.XLOOKUP(Table10[[#This Row],[Marketing Rep]],Table12[Name],Table12[Commission %]))*Table10[[#This Row],[Ticket Count]],2)</f>
        <v>94.5</v>
      </c>
      <c r="K819" s="3">
        <v>130745</v>
      </c>
      <c r="L819" s="3" t="str">
        <f>_xlfn.XLOOKUP(Table10[[#This Row],[Serial '#]],Table5[Serial '#],Table5[Supplier],,,)</f>
        <v>Bingo Boss</v>
      </c>
      <c r="M819" s="3" t="s">
        <v>3754</v>
      </c>
      <c r="N819" s="9">
        <v>6300</v>
      </c>
      <c r="O819" s="36">
        <v>1</v>
      </c>
      <c r="P819" s="11">
        <v>6300</v>
      </c>
      <c r="Q819" s="11">
        <v>5305</v>
      </c>
      <c r="R819" s="11">
        <v>995</v>
      </c>
      <c r="S819" s="11">
        <v>378</v>
      </c>
      <c r="T819" s="11" t="str">
        <f>_xlfn.XLOOKUP(Table10[[#This Row],[Charity Association]],Table14[Charity Name],Table14[Billing Style],,,)</f>
        <v>Percentage</v>
      </c>
      <c r="U819" s="11">
        <v>463.23</v>
      </c>
      <c r="V819" s="15">
        <v>262.23</v>
      </c>
      <c r="W819" s="15">
        <v>138</v>
      </c>
      <c r="X819" s="11">
        <v>63</v>
      </c>
      <c r="Y819" s="69">
        <v>39010415</v>
      </c>
      <c r="Z819">
        <v>6879</v>
      </c>
      <c r="AA819" s="3">
        <f>IF(Table10[[#This Row],[Location Name]]=E818,AA818,AA818+1)</f>
        <v>1494</v>
      </c>
      <c r="AB819" s="33">
        <f>Table10[[#This Row],[Date]]+25</f>
        <v>45480</v>
      </c>
    </row>
    <row r="820" spans="1:28" ht="14.25" x14ac:dyDescent="0.45">
      <c r="A820" s="3">
        <v>812</v>
      </c>
      <c r="B82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20" s="33">
        <v>45456</v>
      </c>
      <c r="E820" s="3" t="s">
        <v>111</v>
      </c>
      <c r="F820" s="3">
        <f>_xlfn.XLOOKUP(Table10[[#This Row],[Location Name]],IBTP_Locations[Location Name],IBTP_Locations[Payee Name],"",,)</f>
        <v>0</v>
      </c>
      <c r="G820" s="3" t="s">
        <v>21</v>
      </c>
      <c r="H820" s="3" t="str">
        <f>_xlfn.XLOOKUP(Table10[[#This Row],[Location Name]],IBTP_Locations[Location Name],IBTP_Locations[Sales Rep],,,)</f>
        <v>Sarcyk, Neil</v>
      </c>
      <c r="I820" s="3" t="str">
        <f>_xlfn.XLOOKUP(Table10[[#This Row],[Location Name]],IBTP_Locations[Location Name],IBTP_Locations[Marketing Rep],,,)</f>
        <v>Combros</v>
      </c>
      <c r="J820" s="11">
        <f>ROUNDDOWN(IF(Table10[[#This Row],[Marketing Rep]]=0,0,_xlfn.XLOOKUP(Table10[[#This Row],[Marketing Rep]],Table12[Name],Table12[Commission %]))*Table10[[#This Row],[Ticket Count]],2)</f>
        <v>82.8</v>
      </c>
      <c r="K820" s="3" t="s">
        <v>3089</v>
      </c>
      <c r="L820" s="3" t="str">
        <f>_xlfn.XLOOKUP(Table10[[#This Row],[Serial '#]],Table5[Serial '#],Table5[Supplier],,,)</f>
        <v>GameCo</v>
      </c>
      <c r="M820" s="3" t="s">
        <v>349</v>
      </c>
      <c r="N820" s="9">
        <v>5520</v>
      </c>
      <c r="O820" s="36">
        <v>1</v>
      </c>
      <c r="P820" s="11">
        <v>5520</v>
      </c>
      <c r="Q820" s="11">
        <v>4560</v>
      </c>
      <c r="R820" s="11">
        <v>960</v>
      </c>
      <c r="S820" s="11">
        <v>331</v>
      </c>
      <c r="T820" s="11" t="str">
        <f>_xlfn.XLOOKUP(Table10[[#This Row],[Charity Association]],Table14[Charity Name],Table14[Billing Style],,,)</f>
        <v>Flat Per Ticket</v>
      </c>
      <c r="U820" s="11">
        <v>358.8</v>
      </c>
      <c r="V820" s="15">
        <v>186</v>
      </c>
      <c r="W820" s="15">
        <v>172.8</v>
      </c>
      <c r="X820" s="11"/>
      <c r="Y820" s="69">
        <v>2778</v>
      </c>
      <c r="Z820">
        <v>8471</v>
      </c>
      <c r="AA820" s="3">
        <f>IF(Table10[[#This Row],[Location Name]]=E819,AA819,AA819+1)</f>
        <v>1495</v>
      </c>
      <c r="AB820" s="33">
        <f>Table10[[#This Row],[Date]]+25</f>
        <v>45481</v>
      </c>
    </row>
    <row r="821" spans="1:28" ht="14.25" x14ac:dyDescent="0.45">
      <c r="A821" s="3">
        <v>813</v>
      </c>
      <c r="B82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21" s="33">
        <v>45456</v>
      </c>
      <c r="E821" s="3" t="s">
        <v>111</v>
      </c>
      <c r="F821" s="3">
        <f>_xlfn.XLOOKUP(Table10[[#This Row],[Location Name]],IBTP_Locations[Location Name],IBTP_Locations[Payee Name],"",,)</f>
        <v>0</v>
      </c>
      <c r="G821" s="3" t="s">
        <v>21</v>
      </c>
      <c r="H821" s="3" t="str">
        <f>_xlfn.XLOOKUP(Table10[[#This Row],[Location Name]],IBTP_Locations[Location Name],IBTP_Locations[Sales Rep],,,)</f>
        <v>Sarcyk, Neil</v>
      </c>
      <c r="I821" s="3" t="str">
        <f>_xlfn.XLOOKUP(Table10[[#This Row],[Location Name]],IBTP_Locations[Location Name],IBTP_Locations[Marketing Rep],,,)</f>
        <v>Combros</v>
      </c>
      <c r="J821" s="11">
        <f>ROUNDDOWN(IF(Table10[[#This Row],[Marketing Rep]]=0,0,_xlfn.XLOOKUP(Table10[[#This Row],[Marketing Rep]],Table12[Name],Table12[Commission %]))*Table10[[#This Row],[Ticket Count]],2)</f>
        <v>82.8</v>
      </c>
      <c r="K821" s="3" t="s">
        <v>3088</v>
      </c>
      <c r="L821" s="3" t="str">
        <f>_xlfn.XLOOKUP(Table10[[#This Row],[Serial '#]],Table5[Serial '#],Table5[Supplier],,,)</f>
        <v>GameCo</v>
      </c>
      <c r="M821" s="3" t="s">
        <v>349</v>
      </c>
      <c r="N821" s="9">
        <v>5520</v>
      </c>
      <c r="O821" s="36">
        <v>1</v>
      </c>
      <c r="P821" s="11">
        <v>5520</v>
      </c>
      <c r="Q821" s="11">
        <v>4560</v>
      </c>
      <c r="R821" s="11">
        <v>960</v>
      </c>
      <c r="S821" s="11">
        <v>331</v>
      </c>
      <c r="T821" s="11" t="str">
        <f>_xlfn.XLOOKUP(Table10[[#This Row],[Charity Association]],Table14[Charity Name],Table14[Billing Style],,,)</f>
        <v>Flat Per Ticket</v>
      </c>
      <c r="U821" s="11">
        <v>358.8</v>
      </c>
      <c r="V821" s="15">
        <v>186</v>
      </c>
      <c r="W821" s="15">
        <v>172.8</v>
      </c>
      <c r="X821" s="11"/>
      <c r="Y821" s="69">
        <v>2778</v>
      </c>
      <c r="Z821">
        <v>8472</v>
      </c>
      <c r="AA821" s="3">
        <f>IF(Table10[[#This Row],[Location Name]]=E820,AA820,AA820+1)</f>
        <v>1495</v>
      </c>
      <c r="AB821" s="33">
        <f>Table10[[#This Row],[Date]]+25</f>
        <v>45481</v>
      </c>
    </row>
    <row r="822" spans="1:28" ht="14.25" x14ac:dyDescent="0.45">
      <c r="A822" s="3">
        <v>814</v>
      </c>
      <c r="B82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22" s="33">
        <v>45456</v>
      </c>
      <c r="E822" s="3" t="s">
        <v>147</v>
      </c>
      <c r="F822" s="3">
        <f>_xlfn.XLOOKUP(Table10[[#This Row],[Location Name]],IBTP_Locations[Location Name],IBTP_Locations[Payee Name],"",,)</f>
        <v>0</v>
      </c>
      <c r="G822" s="3" t="s">
        <v>21</v>
      </c>
      <c r="H822" s="3" t="str">
        <f>_xlfn.XLOOKUP(Table10[[#This Row],[Location Name]],IBTP_Locations[Location Name],IBTP_Locations[Sales Rep],,,)</f>
        <v>Sarcyk, Neil</v>
      </c>
      <c r="I822" s="3" t="str">
        <f>_xlfn.XLOOKUP(Table10[[#This Row],[Location Name]],IBTP_Locations[Location Name],IBTP_Locations[Marketing Rep],,,)</f>
        <v>M Comella Enterprises</v>
      </c>
      <c r="J822" s="11">
        <f>ROUNDDOWN(IF(Table10[[#This Row],[Marketing Rep]]=0,0,_xlfn.XLOOKUP(Table10[[#This Row],[Marketing Rep]],Table12[Name],Table12[Commission %]))*Table10[[#This Row],[Ticket Count]],2)</f>
        <v>82.8</v>
      </c>
      <c r="K822" s="3" t="s">
        <v>2977</v>
      </c>
      <c r="L822" s="3" t="str">
        <f>_xlfn.XLOOKUP(Table10[[#This Row],[Serial '#]],Table5[Serial '#],Table5[Supplier],,,)</f>
        <v>GameCo</v>
      </c>
      <c r="M822" s="3" t="s">
        <v>349</v>
      </c>
      <c r="N822" s="9">
        <v>5520</v>
      </c>
      <c r="O822" s="36">
        <v>1</v>
      </c>
      <c r="P822" s="11">
        <v>5520</v>
      </c>
      <c r="Q822" s="11">
        <v>4560</v>
      </c>
      <c r="R822" s="11">
        <v>960</v>
      </c>
      <c r="S822" s="11">
        <v>331</v>
      </c>
      <c r="T822" s="11" t="str">
        <f>_xlfn.XLOOKUP(Table10[[#This Row],[Charity Association]],Table14[Charity Name],Table14[Billing Style],,,)</f>
        <v>Flat Per Ticket</v>
      </c>
      <c r="U822" s="11">
        <v>358.8</v>
      </c>
      <c r="V822" s="15">
        <v>186</v>
      </c>
      <c r="W822" s="15">
        <v>172.8</v>
      </c>
      <c r="X822" s="11"/>
      <c r="Y822" s="69">
        <v>39014330</v>
      </c>
      <c r="Z822">
        <v>8473</v>
      </c>
      <c r="AA822" s="3">
        <f>IF(Table10[[#This Row],[Location Name]]=E821,AA821,AA821+1)</f>
        <v>1496</v>
      </c>
      <c r="AB822" s="33">
        <f>Table10[[#This Row],[Date]]+25</f>
        <v>45481</v>
      </c>
    </row>
    <row r="823" spans="1:28" ht="14.25" x14ac:dyDescent="0.45">
      <c r="A823" s="3">
        <v>815</v>
      </c>
      <c r="B82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23" s="33">
        <v>45456</v>
      </c>
      <c r="E823" s="3" t="s">
        <v>159</v>
      </c>
      <c r="F823" s="3">
        <f>_xlfn.XLOOKUP(Table10[[#This Row],[Location Name]],IBTP_Locations[Location Name],IBTP_Locations[Payee Name],"",,)</f>
        <v>0</v>
      </c>
      <c r="G823" s="3" t="s">
        <v>27</v>
      </c>
      <c r="H823" s="3" t="str">
        <f>_xlfn.XLOOKUP(Table10[[#This Row],[Location Name]],IBTP_Locations[Location Name],IBTP_Locations[Sales Rep],,,)</f>
        <v>Sarcyk, Neil</v>
      </c>
      <c r="I823" s="3" t="str">
        <f>_xlfn.XLOOKUP(Table10[[#This Row],[Location Name]],IBTP_Locations[Location Name],IBTP_Locations[Marketing Rep],,,)</f>
        <v>Combros (GCFF)</v>
      </c>
      <c r="J823" s="11">
        <f>ROUNDDOWN(IF(Table10[[#This Row],[Marketing Rep]]=0,0,_xlfn.XLOOKUP(Table10[[#This Row],[Marketing Rep]],Table12[Name],Table12[Commission %]))*Table10[[#This Row],[Ticket Count]],2)</f>
        <v>92.4</v>
      </c>
      <c r="K823" s="3">
        <v>120844</v>
      </c>
      <c r="L823" s="3" t="str">
        <f>_xlfn.XLOOKUP(Table10[[#This Row],[Serial '#]],Table5[Serial '#],Table5[Supplier],,,)</f>
        <v>Bingo Boss</v>
      </c>
      <c r="M823" s="3" t="s">
        <v>370</v>
      </c>
      <c r="N823" s="9">
        <v>4620</v>
      </c>
      <c r="O823" s="36">
        <v>1</v>
      </c>
      <c r="P823" s="11">
        <v>4620</v>
      </c>
      <c r="Q823" s="11">
        <v>3660</v>
      </c>
      <c r="R823" s="11">
        <v>960</v>
      </c>
      <c r="S823" s="11">
        <v>277</v>
      </c>
      <c r="T823" s="11" t="str">
        <f>_xlfn.XLOOKUP(Table10[[#This Row],[Charity Association]],Table14[Charity Name],Table14[Billing Style],,,)</f>
        <v>Flat Per Ticket</v>
      </c>
      <c r="U823" s="11">
        <v>369.6</v>
      </c>
      <c r="V823" s="15">
        <v>195.03</v>
      </c>
      <c r="W823" s="15">
        <v>174.57</v>
      </c>
      <c r="X823" s="11"/>
      <c r="Y823" s="69">
        <v>1177</v>
      </c>
      <c r="Z823">
        <v>10178</v>
      </c>
      <c r="AA823" s="3">
        <f>IF(Table10[[#This Row],[Location Name]]=E822,AA822,AA822+1)</f>
        <v>1497</v>
      </c>
      <c r="AB823" s="33">
        <f>Table10[[#This Row],[Date]]+25</f>
        <v>45481</v>
      </c>
    </row>
    <row r="824" spans="1:28" ht="14.25" x14ac:dyDescent="0.45">
      <c r="A824" s="3">
        <v>816</v>
      </c>
      <c r="B82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24" s="33">
        <v>45456</v>
      </c>
      <c r="E824" s="3" t="s">
        <v>159</v>
      </c>
      <c r="F824" s="3">
        <f>_xlfn.XLOOKUP(Table10[[#This Row],[Location Name]],IBTP_Locations[Location Name],IBTP_Locations[Payee Name],"",,)</f>
        <v>0</v>
      </c>
      <c r="G824" s="3" t="s">
        <v>27</v>
      </c>
      <c r="H824" s="3" t="str">
        <f>_xlfn.XLOOKUP(Table10[[#This Row],[Location Name]],IBTP_Locations[Location Name],IBTP_Locations[Sales Rep],,,)</f>
        <v>Sarcyk, Neil</v>
      </c>
      <c r="I824" s="3" t="str">
        <f>_xlfn.XLOOKUP(Table10[[#This Row],[Location Name]],IBTP_Locations[Location Name],IBTP_Locations[Marketing Rep],,,)</f>
        <v>Combros (GCFF)</v>
      </c>
      <c r="J824" s="11">
        <f>ROUNDDOWN(IF(Table10[[#This Row],[Marketing Rep]]=0,0,_xlfn.XLOOKUP(Table10[[#This Row],[Marketing Rep]],Table12[Name],Table12[Commission %]))*Table10[[#This Row],[Ticket Count]],2)</f>
        <v>109.2</v>
      </c>
      <c r="K824" s="3" t="s">
        <v>1763</v>
      </c>
      <c r="L824" s="3" t="str">
        <f>_xlfn.XLOOKUP(Table10[[#This Row],[Serial '#]],Table5[Serial '#],Table5[Supplier],,,)</f>
        <v>Bingo Boss</v>
      </c>
      <c r="M824" s="3" t="s">
        <v>371</v>
      </c>
      <c r="N824" s="9">
        <v>5460</v>
      </c>
      <c r="O824" s="36">
        <v>1</v>
      </c>
      <c r="P824" s="11">
        <v>5460</v>
      </c>
      <c r="Q824" s="11">
        <v>4500</v>
      </c>
      <c r="R824" s="11">
        <v>960</v>
      </c>
      <c r="S824" s="11">
        <v>327</v>
      </c>
      <c r="T824" s="11" t="str">
        <f>_xlfn.XLOOKUP(Table10[[#This Row],[Charity Association]],Table14[Charity Name],Table14[Billing Style],,,)</f>
        <v>Flat Per Ticket</v>
      </c>
      <c r="U824" s="11">
        <v>436.8</v>
      </c>
      <c r="V824" s="15">
        <v>281.19</v>
      </c>
      <c r="W824" s="15">
        <v>155.61000000000001</v>
      </c>
      <c r="X824" s="11"/>
      <c r="Y824" s="69">
        <v>1177</v>
      </c>
      <c r="Z824">
        <v>10179</v>
      </c>
      <c r="AA824" s="3">
        <f>IF(Table10[[#This Row],[Location Name]]=E823,AA823,AA823+1)</f>
        <v>1497</v>
      </c>
      <c r="AB824" s="33">
        <f>Table10[[#This Row],[Date]]+25</f>
        <v>45481</v>
      </c>
    </row>
    <row r="825" spans="1:28" ht="14.25" x14ac:dyDescent="0.45">
      <c r="A825" s="3">
        <v>817</v>
      </c>
      <c r="B82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25" s="33">
        <v>45457</v>
      </c>
      <c r="E825" s="3" t="s">
        <v>70</v>
      </c>
      <c r="F825" s="3">
        <f>_xlfn.XLOOKUP(Table10[[#This Row],[Location Name]],IBTP_Locations[Location Name],IBTP_Locations[Payee Name],"",,)</f>
        <v>0</v>
      </c>
      <c r="G825" s="3" t="s">
        <v>20</v>
      </c>
      <c r="H825" s="3" t="str">
        <f>_xlfn.XLOOKUP(Table10[[#This Row],[Location Name]],IBTP_Locations[Location Name],IBTP_Locations[Sales Rep],,,)</f>
        <v>Sarcyk, Neil</v>
      </c>
      <c r="I825" s="3" t="str">
        <f>_xlfn.XLOOKUP(Table10[[#This Row],[Location Name]],IBTP_Locations[Location Name],IBTP_Locations[Marketing Rep],,,)</f>
        <v>M Comella Enterprises</v>
      </c>
      <c r="J825" s="11">
        <f>ROUNDDOWN(IF(Table10[[#This Row],[Marketing Rep]]=0,0,_xlfn.XLOOKUP(Table10[[#This Row],[Marketing Rep]],Table12[Name],Table12[Commission %]))*Table10[[#This Row],[Ticket Count]],2)</f>
        <v>94.8</v>
      </c>
      <c r="K825" s="3" t="s">
        <v>2792</v>
      </c>
      <c r="L825" s="3" t="str">
        <f>_xlfn.XLOOKUP(Table10[[#This Row],[Serial '#]],Table5[Serial '#],Table5[Supplier],,,)</f>
        <v>GameCo</v>
      </c>
      <c r="M825" s="3" t="s">
        <v>628</v>
      </c>
      <c r="N825" s="9">
        <v>6320</v>
      </c>
      <c r="O825" s="36">
        <v>1</v>
      </c>
      <c r="P825" s="11">
        <v>6320</v>
      </c>
      <c r="Q825" s="11">
        <v>4745</v>
      </c>
      <c r="R825" s="11">
        <v>1575</v>
      </c>
      <c r="S825" s="11">
        <v>379</v>
      </c>
      <c r="T825" s="11" t="str">
        <f>_xlfn.XLOOKUP(Table10[[#This Row],[Charity Association]],Table14[Charity Name],Table14[Billing Style],,,)</f>
        <v>Flat Per Ticket</v>
      </c>
      <c r="U825" s="11">
        <v>410.8</v>
      </c>
      <c r="V825" s="15">
        <v>212</v>
      </c>
      <c r="W825" s="15">
        <v>198.8</v>
      </c>
      <c r="X825" s="11"/>
      <c r="Y825" s="69">
        <v>9978</v>
      </c>
      <c r="Z825">
        <v>1190</v>
      </c>
      <c r="AA825" s="3">
        <f>IF(Table10[[#This Row],[Location Name]]=E824,AA824,AA824+1)</f>
        <v>1498</v>
      </c>
      <c r="AB825" s="33">
        <f>Table10[[#This Row],[Date]]+25</f>
        <v>45482</v>
      </c>
    </row>
    <row r="826" spans="1:28" ht="14.25" x14ac:dyDescent="0.45">
      <c r="A826" s="3">
        <v>818</v>
      </c>
      <c r="B82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26" s="33">
        <v>45457</v>
      </c>
      <c r="E826" s="3" t="s">
        <v>70</v>
      </c>
      <c r="F826" s="3">
        <f>_xlfn.XLOOKUP(Table10[[#This Row],[Location Name]],IBTP_Locations[Location Name],IBTP_Locations[Payee Name],"",,)</f>
        <v>0</v>
      </c>
      <c r="G826" s="3" t="s">
        <v>20</v>
      </c>
      <c r="H826" s="3" t="str">
        <f>_xlfn.XLOOKUP(Table10[[#This Row],[Location Name]],IBTP_Locations[Location Name],IBTP_Locations[Sales Rep],,,)</f>
        <v>Sarcyk, Neil</v>
      </c>
      <c r="I826" s="3" t="str">
        <f>_xlfn.XLOOKUP(Table10[[#This Row],[Location Name]],IBTP_Locations[Location Name],IBTP_Locations[Marketing Rep],,,)</f>
        <v>M Comella Enterprises</v>
      </c>
      <c r="J826" s="11">
        <f>ROUNDDOWN(IF(Table10[[#This Row],[Marketing Rep]]=0,0,_xlfn.XLOOKUP(Table10[[#This Row],[Marketing Rep]],Table12[Name],Table12[Commission %]))*Table10[[#This Row],[Ticket Count]],2)</f>
        <v>94.8</v>
      </c>
      <c r="K826" s="3" t="s">
        <v>2791</v>
      </c>
      <c r="L826" s="3" t="str">
        <f>_xlfn.XLOOKUP(Table10[[#This Row],[Serial '#]],Table5[Serial '#],Table5[Supplier],,,)</f>
        <v>GameCo</v>
      </c>
      <c r="M826" s="3" t="s">
        <v>552</v>
      </c>
      <c r="N826" s="9">
        <v>6320</v>
      </c>
      <c r="O826" s="36">
        <v>1</v>
      </c>
      <c r="P826" s="11">
        <v>6320</v>
      </c>
      <c r="Q826" s="11">
        <v>4745</v>
      </c>
      <c r="R826" s="11">
        <v>1575</v>
      </c>
      <c r="S826" s="11">
        <v>379</v>
      </c>
      <c r="T826" s="11" t="str">
        <f>_xlfn.XLOOKUP(Table10[[#This Row],[Charity Association]],Table14[Charity Name],Table14[Billing Style],,,)</f>
        <v>Flat Per Ticket</v>
      </c>
      <c r="U826" s="11">
        <v>410.8</v>
      </c>
      <c r="V826" s="15">
        <v>212</v>
      </c>
      <c r="W826" s="15">
        <v>198.8</v>
      </c>
      <c r="X826" s="11"/>
      <c r="Y826" s="69">
        <v>9978</v>
      </c>
      <c r="Z826">
        <v>1191</v>
      </c>
      <c r="AA826" s="3">
        <f>IF(Table10[[#This Row],[Location Name]]=E825,AA825,AA825+1)</f>
        <v>1498</v>
      </c>
      <c r="AB826" s="33">
        <f>Table10[[#This Row],[Date]]+25</f>
        <v>45482</v>
      </c>
    </row>
    <row r="827" spans="1:28" ht="14.25" x14ac:dyDescent="0.45">
      <c r="A827" s="3">
        <v>819</v>
      </c>
      <c r="B82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27" s="33">
        <v>45457</v>
      </c>
      <c r="E827" s="3" t="s">
        <v>105</v>
      </c>
      <c r="F827" s="3">
        <f>_xlfn.XLOOKUP(Table10[[#This Row],[Location Name]],IBTP_Locations[Location Name],IBTP_Locations[Payee Name],"",,)</f>
        <v>0</v>
      </c>
      <c r="G827" s="3" t="s">
        <v>23</v>
      </c>
      <c r="H827" s="3" t="str">
        <f>_xlfn.XLOOKUP(Table10[[#This Row],[Location Name]],IBTP_Locations[Location Name],IBTP_Locations[Sales Rep],,,)</f>
        <v>Sarcyk, Neil</v>
      </c>
      <c r="I827" s="3" t="str">
        <f>_xlfn.XLOOKUP(Table10[[#This Row],[Location Name]],IBTP_Locations[Location Name],IBTP_Locations[Marketing Rep],,,)</f>
        <v>M Comella Enterprises</v>
      </c>
      <c r="J827" s="11">
        <f>ROUNDDOWN(IF(Table10[[#This Row],[Marketing Rep]]=0,0,_xlfn.XLOOKUP(Table10[[#This Row],[Marketing Rep]],Table12[Name],Table12[Commission %]))*Table10[[#This Row],[Ticket Count]],2)</f>
        <v>82.8</v>
      </c>
      <c r="K827" s="3" t="s">
        <v>2978</v>
      </c>
      <c r="L827" s="3" t="str">
        <f>_xlfn.XLOOKUP(Table10[[#This Row],[Serial '#]],Table5[Serial '#],Table5[Supplier],,,)</f>
        <v>GameCo</v>
      </c>
      <c r="M827" s="3" t="s">
        <v>349</v>
      </c>
      <c r="N827" s="9">
        <v>5520</v>
      </c>
      <c r="O827" s="36">
        <v>1</v>
      </c>
      <c r="P827" s="11">
        <v>5520</v>
      </c>
      <c r="Q827" s="11">
        <v>4560</v>
      </c>
      <c r="R827" s="11">
        <v>960</v>
      </c>
      <c r="S827" s="11">
        <v>331</v>
      </c>
      <c r="T827" s="11" t="str">
        <f>_xlfn.XLOOKUP(Table10[[#This Row],[Charity Association]],Table14[Charity Name],Table14[Billing Style],,,)</f>
        <v>Percentage</v>
      </c>
      <c r="U827" s="11">
        <v>337.2</v>
      </c>
      <c r="V827" s="15">
        <v>186</v>
      </c>
      <c r="W827" s="15">
        <v>96</v>
      </c>
      <c r="X827" s="11">
        <v>55.2</v>
      </c>
      <c r="Y827" s="69">
        <v>283</v>
      </c>
      <c r="Z827">
        <v>6887</v>
      </c>
      <c r="AA827" s="3">
        <f>IF(Table10[[#This Row],[Location Name]]=E826,AA826,AA826+1)</f>
        <v>1499</v>
      </c>
      <c r="AB827" s="33">
        <f>Table10[[#This Row],[Date]]+25</f>
        <v>45482</v>
      </c>
    </row>
    <row r="828" spans="1:28" ht="14.25" x14ac:dyDescent="0.45">
      <c r="A828" s="3">
        <v>820</v>
      </c>
      <c r="B82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28" s="33">
        <v>45457</v>
      </c>
      <c r="E828" s="3" t="s">
        <v>105</v>
      </c>
      <c r="F828" s="3">
        <f>_xlfn.XLOOKUP(Table10[[#This Row],[Location Name]],IBTP_Locations[Location Name],IBTP_Locations[Payee Name],"",,)</f>
        <v>0</v>
      </c>
      <c r="G828" s="3" t="s">
        <v>23</v>
      </c>
      <c r="H828" s="3" t="str">
        <f>_xlfn.XLOOKUP(Table10[[#This Row],[Location Name]],IBTP_Locations[Location Name],IBTP_Locations[Sales Rep],,,)</f>
        <v>Sarcyk, Neil</v>
      </c>
      <c r="I828" s="3" t="str">
        <f>_xlfn.XLOOKUP(Table10[[#This Row],[Location Name]],IBTP_Locations[Location Name],IBTP_Locations[Marketing Rep],,,)</f>
        <v>M Comella Enterprises</v>
      </c>
      <c r="J828" s="11">
        <f>ROUNDDOWN(IF(Table10[[#This Row],[Marketing Rep]]=0,0,_xlfn.XLOOKUP(Table10[[#This Row],[Marketing Rep]],Table12[Name],Table12[Commission %]))*Table10[[#This Row],[Ticket Count]],2)</f>
        <v>45</v>
      </c>
      <c r="K828" s="3" t="s">
        <v>2625</v>
      </c>
      <c r="L828" s="3" t="str">
        <f>_xlfn.XLOOKUP(Table10[[#This Row],[Serial '#]],Table5[Serial '#],Table5[Supplier],,,)</f>
        <v>GameCo</v>
      </c>
      <c r="M828" s="3" t="s">
        <v>352</v>
      </c>
      <c r="N828" s="9">
        <v>3000</v>
      </c>
      <c r="O828" s="36">
        <v>1</v>
      </c>
      <c r="P828" s="11">
        <v>3000</v>
      </c>
      <c r="Q828" s="11">
        <v>2250</v>
      </c>
      <c r="R828" s="11">
        <v>750</v>
      </c>
      <c r="S828" s="11">
        <v>180</v>
      </c>
      <c r="T828" s="11" t="str">
        <f>_xlfn.XLOOKUP(Table10[[#This Row],[Charity Association]],Table14[Charity Name],Table14[Billing Style],,,)</f>
        <v>Percentage</v>
      </c>
      <c r="U828" s="11">
        <v>207</v>
      </c>
      <c r="V828" s="15">
        <v>102</v>
      </c>
      <c r="W828" s="15">
        <v>75</v>
      </c>
      <c r="X828" s="11">
        <v>30</v>
      </c>
      <c r="Y828" s="69">
        <v>283</v>
      </c>
      <c r="Z828">
        <v>6888</v>
      </c>
      <c r="AA828" s="3">
        <f>IF(Table10[[#This Row],[Location Name]]=E827,AA827,AA827+1)</f>
        <v>1499</v>
      </c>
      <c r="AB828" s="33">
        <f>Table10[[#This Row],[Date]]+25</f>
        <v>45482</v>
      </c>
    </row>
    <row r="829" spans="1:28" ht="14.25" x14ac:dyDescent="0.45">
      <c r="A829" s="3">
        <v>821</v>
      </c>
      <c r="B82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29" s="33">
        <v>45457</v>
      </c>
      <c r="E829" s="3" t="s">
        <v>149</v>
      </c>
      <c r="F829" s="3">
        <f>_xlfn.XLOOKUP(Table10[[#This Row],[Location Name]],IBTP_Locations[Location Name],IBTP_Locations[Payee Name],"",,)</f>
        <v>0</v>
      </c>
      <c r="G829" s="3" t="s">
        <v>23</v>
      </c>
      <c r="H829" s="3" t="str">
        <f>_xlfn.XLOOKUP(Table10[[#This Row],[Location Name]],IBTP_Locations[Location Name],IBTP_Locations[Sales Rep],,,)</f>
        <v>Reese, Aaron J</v>
      </c>
      <c r="I829" s="3">
        <f>_xlfn.XLOOKUP(Table10[[#This Row],[Location Name]],IBTP_Locations[Location Name],IBTP_Locations[Marketing Rep],,,)</f>
        <v>0</v>
      </c>
      <c r="J829" s="11">
        <f>ROUNDDOWN(IF(Table10[[#This Row],[Marketing Rep]]=0,0,_xlfn.XLOOKUP(Table10[[#This Row],[Marketing Rep]],Table12[Name],Table12[Commission %]))*Table10[[#This Row],[Ticket Count]],2)</f>
        <v>0</v>
      </c>
      <c r="K829" s="3" t="s">
        <v>2979</v>
      </c>
      <c r="L829" s="3" t="str">
        <f>_xlfn.XLOOKUP(Table10[[#This Row],[Serial '#]],Table5[Serial '#],Table5[Supplier],,,)</f>
        <v>GameCo</v>
      </c>
      <c r="M829" s="3" t="s">
        <v>349</v>
      </c>
      <c r="N829" s="9">
        <v>5520</v>
      </c>
      <c r="O829" s="36">
        <v>1</v>
      </c>
      <c r="P829" s="11">
        <v>5520</v>
      </c>
      <c r="Q829" s="11">
        <v>4560</v>
      </c>
      <c r="R829" s="11">
        <v>960</v>
      </c>
      <c r="S829" s="11">
        <v>331</v>
      </c>
      <c r="T829" s="11" t="str">
        <f>_xlfn.XLOOKUP(Table10[[#This Row],[Charity Association]],Table14[Charity Name],Table14[Billing Style],,,)</f>
        <v>Percentage</v>
      </c>
      <c r="U829" s="11">
        <v>337.2</v>
      </c>
      <c r="V829" s="15">
        <v>186</v>
      </c>
      <c r="W829" s="15">
        <v>96</v>
      </c>
      <c r="X829" s="11">
        <v>55.2</v>
      </c>
      <c r="Y829" s="69">
        <v>3909</v>
      </c>
      <c r="Z829">
        <v>6900</v>
      </c>
      <c r="AA829" s="3">
        <f>IF(Table10[[#This Row],[Location Name]]=E828,AA828,AA828+1)</f>
        <v>1500</v>
      </c>
      <c r="AB829" s="33">
        <f>Table10[[#This Row],[Date]]+25</f>
        <v>45482</v>
      </c>
    </row>
    <row r="830" spans="1:28" ht="14.25" x14ac:dyDescent="0.45">
      <c r="A830" s="3">
        <v>822</v>
      </c>
      <c r="B83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30" s="33">
        <v>45457</v>
      </c>
      <c r="E830" s="3" t="s">
        <v>149</v>
      </c>
      <c r="F830" s="3">
        <f>_xlfn.XLOOKUP(Table10[[#This Row],[Location Name]],IBTP_Locations[Location Name],IBTP_Locations[Payee Name],"",,)</f>
        <v>0</v>
      </c>
      <c r="G830" s="3" t="s">
        <v>23</v>
      </c>
      <c r="H830" s="3" t="str">
        <f>_xlfn.XLOOKUP(Table10[[#This Row],[Location Name]],IBTP_Locations[Location Name],IBTP_Locations[Sales Rep],,,)</f>
        <v>Reese, Aaron J</v>
      </c>
      <c r="I830" s="3">
        <f>_xlfn.XLOOKUP(Table10[[#This Row],[Location Name]],IBTP_Locations[Location Name],IBTP_Locations[Marketing Rep],,,)</f>
        <v>0</v>
      </c>
      <c r="J830" s="11">
        <f>ROUNDDOWN(IF(Table10[[#This Row],[Marketing Rep]]=0,0,_xlfn.XLOOKUP(Table10[[#This Row],[Marketing Rep]],Table12[Name],Table12[Commission %]))*Table10[[#This Row],[Ticket Count]],2)</f>
        <v>0</v>
      </c>
      <c r="K830" s="3" t="s">
        <v>3077</v>
      </c>
      <c r="L830" s="3" t="str">
        <f>_xlfn.XLOOKUP(Table10[[#This Row],[Serial '#]],Table5[Serial '#],Table5[Supplier],,,)</f>
        <v>GameCo</v>
      </c>
      <c r="M830" s="3" t="s">
        <v>587</v>
      </c>
      <c r="N830" s="9">
        <v>6320</v>
      </c>
      <c r="O830" s="36">
        <v>1</v>
      </c>
      <c r="P830" s="11">
        <v>6320</v>
      </c>
      <c r="Q830" s="11">
        <v>4745</v>
      </c>
      <c r="R830" s="11">
        <v>1575</v>
      </c>
      <c r="S830" s="11">
        <v>379</v>
      </c>
      <c r="T830" s="11" t="str">
        <f>_xlfn.XLOOKUP(Table10[[#This Row],[Charity Association]],Table14[Charity Name],Table14[Billing Style],,,)</f>
        <v>Percentage</v>
      </c>
      <c r="U830" s="11">
        <v>433.2</v>
      </c>
      <c r="V830" s="15">
        <v>212</v>
      </c>
      <c r="W830" s="15">
        <v>158</v>
      </c>
      <c r="X830" s="11">
        <v>63.2</v>
      </c>
      <c r="Y830" s="69">
        <v>3909</v>
      </c>
      <c r="Z830">
        <v>6901</v>
      </c>
      <c r="AA830" s="3">
        <f>IF(Table10[[#This Row],[Location Name]]=E829,AA829,AA829+1)</f>
        <v>1500</v>
      </c>
      <c r="AB830" s="33">
        <f>Table10[[#This Row],[Date]]+25</f>
        <v>45482</v>
      </c>
    </row>
    <row r="831" spans="1:28" ht="14.25" x14ac:dyDescent="0.45">
      <c r="A831" s="3">
        <v>823</v>
      </c>
      <c r="B83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31" s="33">
        <v>45460</v>
      </c>
      <c r="E831" s="3" t="s">
        <v>103</v>
      </c>
      <c r="F831" s="3">
        <f>_xlfn.XLOOKUP(Table10[[#This Row],[Location Name]],IBTP_Locations[Location Name],IBTP_Locations[Payee Name],"",,)</f>
        <v>0</v>
      </c>
      <c r="G831" s="3" t="s">
        <v>23</v>
      </c>
      <c r="H831" s="3" t="str">
        <f>_xlfn.XLOOKUP(Table10[[#This Row],[Location Name]],IBTP_Locations[Location Name],IBTP_Locations[Sales Rep],,,)</f>
        <v>Sarcyk, Neil</v>
      </c>
      <c r="I831" s="3">
        <f>_xlfn.XLOOKUP(Table10[[#This Row],[Location Name]],IBTP_Locations[Location Name],IBTP_Locations[Marketing Rep],,,)</f>
        <v>0</v>
      </c>
      <c r="J831" s="11">
        <f>ROUNDDOWN(IF(Table10[[#This Row],[Marketing Rep]]=0,0,_xlfn.XLOOKUP(Table10[[#This Row],[Marketing Rep]],Table12[Name],Table12[Commission %]))*Table10[[#This Row],[Ticket Count]],2)</f>
        <v>0</v>
      </c>
      <c r="K831" s="3">
        <v>100037</v>
      </c>
      <c r="L831" s="3" t="str">
        <f>_xlfn.XLOOKUP(Table10[[#This Row],[Serial '#]],Table5[Serial '#],Table5[Supplier],,,)</f>
        <v>Bingo Boss</v>
      </c>
      <c r="M831" s="3" t="s">
        <v>377</v>
      </c>
      <c r="N831" s="9">
        <v>5628</v>
      </c>
      <c r="O831" s="36">
        <v>1</v>
      </c>
      <c r="P831" s="11">
        <v>5628</v>
      </c>
      <c r="Q831" s="11">
        <v>4528</v>
      </c>
      <c r="R831" s="11">
        <v>1100</v>
      </c>
      <c r="S831" s="11">
        <v>337</v>
      </c>
      <c r="T831" s="11" t="str">
        <f>_xlfn.XLOOKUP(Table10[[#This Row],[Charity Association]],Table14[Charity Name],Table14[Billing Style],,,)</f>
        <v>Percentage</v>
      </c>
      <c r="U831" s="11">
        <v>412.04</v>
      </c>
      <c r="V831" s="15">
        <v>245.76</v>
      </c>
      <c r="W831" s="15">
        <v>110</v>
      </c>
      <c r="X831" s="11">
        <v>56.28</v>
      </c>
      <c r="Y831" s="69">
        <v>10113</v>
      </c>
      <c r="Z831">
        <v>6885</v>
      </c>
      <c r="AA831" s="3">
        <f>IF(Table10[[#This Row],[Location Name]]=E830,AA830,AA830+1)</f>
        <v>1501</v>
      </c>
      <c r="AB831" s="33">
        <f>Table10[[#This Row],[Date]]+25</f>
        <v>45485</v>
      </c>
    </row>
    <row r="832" spans="1:28" ht="14.25" x14ac:dyDescent="0.45">
      <c r="A832" s="3">
        <v>824</v>
      </c>
      <c r="B83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32" s="33">
        <v>45460</v>
      </c>
      <c r="E832" s="3" t="s">
        <v>103</v>
      </c>
      <c r="F832" s="3">
        <f>_xlfn.XLOOKUP(Table10[[#This Row],[Location Name]],IBTP_Locations[Location Name],IBTP_Locations[Payee Name],"",,)</f>
        <v>0</v>
      </c>
      <c r="G832" s="3" t="s">
        <v>23</v>
      </c>
      <c r="H832" s="3" t="str">
        <f>_xlfn.XLOOKUP(Table10[[#This Row],[Location Name]],IBTP_Locations[Location Name],IBTP_Locations[Sales Rep],,,)</f>
        <v>Sarcyk, Neil</v>
      </c>
      <c r="I832" s="3">
        <f>_xlfn.XLOOKUP(Table10[[#This Row],[Location Name]],IBTP_Locations[Location Name],IBTP_Locations[Marketing Rep],,,)</f>
        <v>0</v>
      </c>
      <c r="J832" s="11">
        <f>ROUNDDOWN(IF(Table10[[#This Row],[Marketing Rep]]=0,0,_xlfn.XLOOKUP(Table10[[#This Row],[Marketing Rep]],Table12[Name],Table12[Commission %]))*Table10[[#This Row],[Ticket Count]],2)</f>
        <v>0</v>
      </c>
      <c r="K832" s="3" t="s">
        <v>3079</v>
      </c>
      <c r="L832" s="3" t="str">
        <f>_xlfn.XLOOKUP(Table10[[#This Row],[Serial '#]],Table5[Serial '#],Table5[Supplier],,,)</f>
        <v>GameCo</v>
      </c>
      <c r="M832" s="3" t="s">
        <v>585</v>
      </c>
      <c r="N832" s="9">
        <v>6320</v>
      </c>
      <c r="O832" s="36">
        <v>1</v>
      </c>
      <c r="P832" s="11">
        <v>6320</v>
      </c>
      <c r="Q832" s="11">
        <v>4745</v>
      </c>
      <c r="R832" s="11">
        <v>1575</v>
      </c>
      <c r="S832" s="11">
        <v>379</v>
      </c>
      <c r="T832" s="11" t="str">
        <f>_xlfn.XLOOKUP(Table10[[#This Row],[Charity Association]],Table14[Charity Name],Table14[Billing Style],,,)</f>
        <v>Percentage</v>
      </c>
      <c r="U832" s="11">
        <v>433.2</v>
      </c>
      <c r="V832" s="15">
        <v>212</v>
      </c>
      <c r="W832" s="15">
        <v>158</v>
      </c>
      <c r="X832" s="11">
        <v>63.2</v>
      </c>
      <c r="Y832" s="69">
        <v>10113</v>
      </c>
      <c r="Z832">
        <v>6886</v>
      </c>
      <c r="AA832" s="3">
        <f>IF(Table10[[#This Row],[Location Name]]=E831,AA831,AA831+1)</f>
        <v>1501</v>
      </c>
      <c r="AB832" s="33">
        <f>Table10[[#This Row],[Date]]+25</f>
        <v>45485</v>
      </c>
    </row>
    <row r="833" spans="1:28" ht="14.25" x14ac:dyDescent="0.45">
      <c r="A833" s="3">
        <v>825</v>
      </c>
      <c r="B83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33" s="33">
        <v>45460</v>
      </c>
      <c r="E833" s="3" t="s">
        <v>91</v>
      </c>
      <c r="F833" s="3">
        <f>_xlfn.XLOOKUP(Table10[[#This Row],[Location Name]],IBTP_Locations[Location Name],IBTP_Locations[Payee Name],"",,)</f>
        <v>0</v>
      </c>
      <c r="G833" s="3" t="s">
        <v>23</v>
      </c>
      <c r="H833" s="3" t="str">
        <f>_xlfn.XLOOKUP(Table10[[#This Row],[Location Name]],IBTP_Locations[Location Name],IBTP_Locations[Sales Rep],,,)</f>
        <v>Sarcyk, Neil</v>
      </c>
      <c r="I833" s="3">
        <f>_xlfn.XLOOKUP(Table10[[#This Row],[Location Name]],IBTP_Locations[Location Name],IBTP_Locations[Marketing Rep],,,)</f>
        <v>0</v>
      </c>
      <c r="J833" s="11">
        <f>ROUNDDOWN(IF(Table10[[#This Row],[Marketing Rep]]=0,0,_xlfn.XLOOKUP(Table10[[#This Row],[Marketing Rep]],Table12[Name],Table12[Commission %]))*Table10[[#This Row],[Ticket Count]],2)</f>
        <v>0</v>
      </c>
      <c r="K833" s="3" t="s">
        <v>2626</v>
      </c>
      <c r="L833" s="3" t="str">
        <f>_xlfn.XLOOKUP(Table10[[#This Row],[Serial '#]],Table5[Serial '#],Table5[Supplier],,,)</f>
        <v>GameCo</v>
      </c>
      <c r="M833" s="3" t="s">
        <v>352</v>
      </c>
      <c r="N833" s="9">
        <v>3000</v>
      </c>
      <c r="O833" s="36">
        <v>1</v>
      </c>
      <c r="P833" s="11">
        <v>3000</v>
      </c>
      <c r="Q833" s="11">
        <v>2250</v>
      </c>
      <c r="R833" s="11">
        <v>750</v>
      </c>
      <c r="S833" s="11">
        <v>180</v>
      </c>
      <c r="T833" s="11" t="str">
        <f>_xlfn.XLOOKUP(Table10[[#This Row],[Charity Association]],Table14[Charity Name],Table14[Billing Style],,,)</f>
        <v>Percentage</v>
      </c>
      <c r="U833" s="11">
        <v>207</v>
      </c>
      <c r="V833" s="15">
        <v>102</v>
      </c>
      <c r="W833" s="15">
        <v>75</v>
      </c>
      <c r="X833" s="11">
        <v>30</v>
      </c>
      <c r="Y833" s="69" t="s">
        <v>4033</v>
      </c>
      <c r="Z833">
        <v>6889</v>
      </c>
      <c r="AA833" s="3">
        <f>IF(Table10[[#This Row],[Location Name]]=E832,AA832,AA832+1)</f>
        <v>1502</v>
      </c>
      <c r="AB833" s="33">
        <f>Table10[[#This Row],[Date]]+25</f>
        <v>45485</v>
      </c>
    </row>
    <row r="834" spans="1:28" ht="14.25" x14ac:dyDescent="0.45">
      <c r="A834" s="3">
        <v>826</v>
      </c>
      <c r="B83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34" s="33">
        <v>45460</v>
      </c>
      <c r="E834" s="3" t="s">
        <v>155</v>
      </c>
      <c r="F834" s="3" t="str">
        <f>_xlfn.XLOOKUP(Table10[[#This Row],[Location Name]],IBTP_Locations[Location Name],IBTP_Locations[Payee Name],"",,)</f>
        <v>Melron Inc DBA Mulligans</v>
      </c>
      <c r="G834" s="3" t="s">
        <v>27</v>
      </c>
      <c r="H834" s="3" t="str">
        <f>_xlfn.XLOOKUP(Table10[[#This Row],[Location Name]],IBTP_Locations[Location Name],IBTP_Locations[Sales Rep],,,)</f>
        <v>Sarcyk, Neil</v>
      </c>
      <c r="I834" s="3">
        <f>_xlfn.XLOOKUP(Table10[[#This Row],[Location Name]],IBTP_Locations[Location Name],IBTP_Locations[Marketing Rep],,,)</f>
        <v>0</v>
      </c>
      <c r="J834" s="11">
        <f>ROUNDDOWN(IF(Table10[[#This Row],[Marketing Rep]]=0,0,_xlfn.XLOOKUP(Table10[[#This Row],[Marketing Rep]],Table12[Name],Table12[Commission %]))*Table10[[#This Row],[Ticket Count]],2)</f>
        <v>0</v>
      </c>
      <c r="K834" s="3" t="s">
        <v>3092</v>
      </c>
      <c r="L834" s="3" t="str">
        <f>_xlfn.XLOOKUP(Table10[[#This Row],[Serial '#]],Table5[Serial '#],Table5[Supplier],,,)</f>
        <v>GameCo</v>
      </c>
      <c r="M834" s="3" t="s">
        <v>347</v>
      </c>
      <c r="N834" s="9">
        <v>9959</v>
      </c>
      <c r="O834" s="36">
        <v>1</v>
      </c>
      <c r="P834" s="11">
        <v>9959</v>
      </c>
      <c r="Q834" s="11">
        <v>7840</v>
      </c>
      <c r="R834" s="11">
        <v>2119</v>
      </c>
      <c r="S834" s="11">
        <v>597</v>
      </c>
      <c r="T834" s="11" t="str">
        <f>_xlfn.XLOOKUP(Table10[[#This Row],[Charity Association]],Table14[Charity Name],Table14[Billing Style],,,)</f>
        <v>Flat Per Ticket</v>
      </c>
      <c r="U834" s="11">
        <v>647.34</v>
      </c>
      <c r="V834" s="15">
        <v>360</v>
      </c>
      <c r="W834" s="15">
        <v>287.33999999999997</v>
      </c>
      <c r="X834" s="11"/>
      <c r="Y834" s="69">
        <v>3060</v>
      </c>
      <c r="Z834">
        <v>10180</v>
      </c>
      <c r="AA834" s="3">
        <f>IF(Table10[[#This Row],[Location Name]]=E833,AA833,AA833+1)</f>
        <v>1503</v>
      </c>
      <c r="AB834" s="33">
        <f>Table10[[#This Row],[Date]]+25</f>
        <v>45485</v>
      </c>
    </row>
    <row r="835" spans="1:28" ht="14.25" x14ac:dyDescent="0.45">
      <c r="A835" s="3">
        <v>827</v>
      </c>
      <c r="B83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35" s="33">
        <v>45460</v>
      </c>
      <c r="E835" s="3" t="s">
        <v>155</v>
      </c>
      <c r="F835" s="3" t="str">
        <f>_xlfn.XLOOKUP(Table10[[#This Row],[Location Name]],IBTP_Locations[Location Name],IBTP_Locations[Payee Name],"",,)</f>
        <v>Melron Inc DBA Mulligans</v>
      </c>
      <c r="G835" s="3" t="s">
        <v>27</v>
      </c>
      <c r="H835" s="3" t="str">
        <f>_xlfn.XLOOKUP(Table10[[#This Row],[Location Name]],IBTP_Locations[Location Name],IBTP_Locations[Sales Rep],,,)</f>
        <v>Sarcyk, Neil</v>
      </c>
      <c r="I835" s="3">
        <f>_xlfn.XLOOKUP(Table10[[#This Row],[Location Name]],IBTP_Locations[Location Name],IBTP_Locations[Marketing Rep],,,)</f>
        <v>0</v>
      </c>
      <c r="J835" s="11">
        <f>ROUNDDOWN(IF(Table10[[#This Row],[Marketing Rep]]=0,0,_xlfn.XLOOKUP(Table10[[#This Row],[Marketing Rep]],Table12[Name],Table12[Commission %]))*Table10[[#This Row],[Ticket Count]],2)</f>
        <v>0</v>
      </c>
      <c r="K835" s="3" t="s">
        <v>3091</v>
      </c>
      <c r="L835" s="3" t="str">
        <f>_xlfn.XLOOKUP(Table10[[#This Row],[Serial '#]],Table5[Serial '#],Table5[Supplier],,,)</f>
        <v>GameCo</v>
      </c>
      <c r="M835" s="3" t="s">
        <v>349</v>
      </c>
      <c r="N835" s="9">
        <v>5520</v>
      </c>
      <c r="O835" s="36">
        <v>1</v>
      </c>
      <c r="P835" s="11">
        <v>5520</v>
      </c>
      <c r="Q835" s="11">
        <v>4560</v>
      </c>
      <c r="R835" s="11">
        <v>960</v>
      </c>
      <c r="S835" s="11">
        <v>331</v>
      </c>
      <c r="T835" s="11" t="str">
        <f>_xlfn.XLOOKUP(Table10[[#This Row],[Charity Association]],Table14[Charity Name],Table14[Billing Style],,,)</f>
        <v>Flat Per Ticket</v>
      </c>
      <c r="U835" s="11">
        <v>358.8</v>
      </c>
      <c r="V835" s="15">
        <v>186</v>
      </c>
      <c r="W835" s="15">
        <v>172.8</v>
      </c>
      <c r="X835" s="11"/>
      <c r="Y835" s="69">
        <v>3060</v>
      </c>
      <c r="Z835">
        <v>10181</v>
      </c>
      <c r="AA835" s="3">
        <f>IF(Table10[[#This Row],[Location Name]]=E834,AA834,AA834+1)</f>
        <v>1503</v>
      </c>
      <c r="AB835" s="33">
        <f>Table10[[#This Row],[Date]]+25</f>
        <v>45485</v>
      </c>
    </row>
    <row r="836" spans="1:28" ht="14.25" x14ac:dyDescent="0.45">
      <c r="A836" s="3">
        <v>828</v>
      </c>
      <c r="B83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36" s="33">
        <v>45460</v>
      </c>
      <c r="E836" s="3" t="s">
        <v>155</v>
      </c>
      <c r="F836" s="3" t="str">
        <f>_xlfn.XLOOKUP(Table10[[#This Row],[Location Name]],IBTP_Locations[Location Name],IBTP_Locations[Payee Name],"",,)</f>
        <v>Melron Inc DBA Mulligans</v>
      </c>
      <c r="G836" s="3" t="s">
        <v>27</v>
      </c>
      <c r="H836" s="3" t="str">
        <f>_xlfn.XLOOKUP(Table10[[#This Row],[Location Name]],IBTP_Locations[Location Name],IBTP_Locations[Sales Rep],,,)</f>
        <v>Sarcyk, Neil</v>
      </c>
      <c r="I836" s="3">
        <f>_xlfn.XLOOKUP(Table10[[#This Row],[Location Name]],IBTP_Locations[Location Name],IBTP_Locations[Marketing Rep],,,)</f>
        <v>0</v>
      </c>
      <c r="J836" s="11">
        <f>ROUNDDOWN(IF(Table10[[#This Row],[Marketing Rep]]=0,0,_xlfn.XLOOKUP(Table10[[#This Row],[Marketing Rep]],Table12[Name],Table12[Commission %]))*Table10[[#This Row],[Ticket Count]],2)</f>
        <v>0</v>
      </c>
      <c r="K836" s="3" t="s">
        <v>2283</v>
      </c>
      <c r="L836" s="3" t="str">
        <f>_xlfn.XLOOKUP(Table10[[#This Row],[Serial '#]],Table5[Serial '#],Table5[Supplier],,,)</f>
        <v>GameCo</v>
      </c>
      <c r="M836" s="3" t="s">
        <v>583</v>
      </c>
      <c r="N836" s="9">
        <v>6320</v>
      </c>
      <c r="O836" s="36">
        <v>1</v>
      </c>
      <c r="P836" s="11">
        <v>6320</v>
      </c>
      <c r="Q836" s="11">
        <v>4745</v>
      </c>
      <c r="R836" s="11">
        <v>1575</v>
      </c>
      <c r="S836" s="11">
        <v>379</v>
      </c>
      <c r="T836" s="11" t="str">
        <f>_xlfn.XLOOKUP(Table10[[#This Row],[Charity Association]],Table14[Charity Name],Table14[Billing Style],,,)</f>
        <v>Flat Per Ticket</v>
      </c>
      <c r="U836" s="11">
        <v>410.8</v>
      </c>
      <c r="V836" s="15">
        <v>212</v>
      </c>
      <c r="W836" s="15">
        <v>198.8</v>
      </c>
      <c r="X836" s="11"/>
      <c r="Y836" s="69">
        <v>3060</v>
      </c>
      <c r="Z836">
        <v>10182</v>
      </c>
      <c r="AA836" s="3">
        <f>IF(Table10[[#This Row],[Location Name]]=E835,AA835,AA835+1)</f>
        <v>1503</v>
      </c>
      <c r="AB836" s="33">
        <f>Table10[[#This Row],[Date]]+25</f>
        <v>45485</v>
      </c>
    </row>
    <row r="837" spans="1:28" ht="14.25" x14ac:dyDescent="0.45">
      <c r="A837" s="3">
        <v>829</v>
      </c>
      <c r="B83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37" s="33">
        <v>45460</v>
      </c>
      <c r="E837" s="3" t="s">
        <v>155</v>
      </c>
      <c r="F837" s="3" t="str">
        <f>_xlfn.XLOOKUP(Table10[[#This Row],[Location Name]],IBTP_Locations[Location Name],IBTP_Locations[Payee Name],"",,)</f>
        <v>Melron Inc DBA Mulligans</v>
      </c>
      <c r="G837" s="3" t="s">
        <v>27</v>
      </c>
      <c r="H837" s="3" t="str">
        <f>_xlfn.XLOOKUP(Table10[[#This Row],[Location Name]],IBTP_Locations[Location Name],IBTP_Locations[Sales Rep],,,)</f>
        <v>Sarcyk, Neil</v>
      </c>
      <c r="I837" s="3">
        <f>_xlfn.XLOOKUP(Table10[[#This Row],[Location Name]],IBTP_Locations[Location Name],IBTP_Locations[Marketing Rep],,,)</f>
        <v>0</v>
      </c>
      <c r="J837" s="11">
        <f>ROUNDDOWN(IF(Table10[[#This Row],[Marketing Rep]]=0,0,_xlfn.XLOOKUP(Table10[[#This Row],[Marketing Rep]],Table12[Name],Table12[Commission %]))*Table10[[#This Row],[Ticket Count]],2)</f>
        <v>0</v>
      </c>
      <c r="K837" s="3" t="s">
        <v>3078</v>
      </c>
      <c r="L837" s="3" t="str">
        <f>_xlfn.XLOOKUP(Table10[[#This Row],[Serial '#]],Table5[Serial '#],Table5[Supplier],,,)</f>
        <v>GameCo</v>
      </c>
      <c r="M837" s="3" t="s">
        <v>3760</v>
      </c>
      <c r="N837" s="9">
        <v>6320</v>
      </c>
      <c r="O837" s="36">
        <v>1</v>
      </c>
      <c r="P837" s="11">
        <v>6320</v>
      </c>
      <c r="Q837" s="11">
        <v>4745</v>
      </c>
      <c r="R837" s="11">
        <v>1575</v>
      </c>
      <c r="S837" s="11">
        <v>379</v>
      </c>
      <c r="T837" s="11" t="str">
        <f>_xlfn.XLOOKUP(Table10[[#This Row],[Charity Association]],Table14[Charity Name],Table14[Billing Style],,,)</f>
        <v>Flat Per Ticket</v>
      </c>
      <c r="U837" s="11">
        <v>410.8</v>
      </c>
      <c r="V837" s="15">
        <v>212</v>
      </c>
      <c r="W837" s="15">
        <v>198.8</v>
      </c>
      <c r="X837" s="11"/>
      <c r="Y837" s="69">
        <v>3060</v>
      </c>
      <c r="Z837">
        <v>10183</v>
      </c>
      <c r="AA837" s="3">
        <f>IF(Table10[[#This Row],[Location Name]]=E836,AA836,AA836+1)</f>
        <v>1503</v>
      </c>
      <c r="AB837" s="33">
        <f>Table10[[#This Row],[Date]]+25</f>
        <v>45485</v>
      </c>
    </row>
    <row r="838" spans="1:28" ht="14.25" x14ac:dyDescent="0.45">
      <c r="A838" s="3">
        <v>830</v>
      </c>
      <c r="B83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38" s="33">
        <v>45460</v>
      </c>
      <c r="E838" s="3" t="s">
        <v>95</v>
      </c>
      <c r="F838" s="3">
        <f>_xlfn.XLOOKUP(Table10[[#This Row],[Location Name]],IBTP_Locations[Location Name],IBTP_Locations[Payee Name],"",,)</f>
        <v>0</v>
      </c>
      <c r="G838" s="3" t="s">
        <v>27</v>
      </c>
      <c r="H838" s="3" t="str">
        <f>_xlfn.XLOOKUP(Table10[[#This Row],[Location Name]],IBTP_Locations[Location Name],IBTP_Locations[Sales Rep],,,)</f>
        <v>Sarcyk, Neil</v>
      </c>
      <c r="I838" s="3" t="str">
        <f>_xlfn.XLOOKUP(Table10[[#This Row],[Location Name]],IBTP_Locations[Location Name],IBTP_Locations[Marketing Rep],,,)</f>
        <v>M Comella Enterprises</v>
      </c>
      <c r="J838" s="11">
        <f>ROUNDDOWN(IF(Table10[[#This Row],[Marketing Rep]]=0,0,_xlfn.XLOOKUP(Table10[[#This Row],[Marketing Rep]],Table12[Name],Table12[Commission %]))*Table10[[#This Row],[Ticket Count]],2)</f>
        <v>82.8</v>
      </c>
      <c r="K838" s="3" t="s">
        <v>3090</v>
      </c>
      <c r="L838" s="3" t="str">
        <f>_xlfn.XLOOKUP(Table10[[#This Row],[Serial '#]],Table5[Serial '#],Table5[Supplier],,,)</f>
        <v>GameCo</v>
      </c>
      <c r="M838" s="3" t="s">
        <v>349</v>
      </c>
      <c r="N838" s="9">
        <v>5520</v>
      </c>
      <c r="O838" s="36">
        <v>1</v>
      </c>
      <c r="P838" s="11">
        <v>5520</v>
      </c>
      <c r="Q838" s="11">
        <v>4560</v>
      </c>
      <c r="R838" s="11">
        <v>960</v>
      </c>
      <c r="S838" s="11">
        <v>331</v>
      </c>
      <c r="T838" s="11" t="str">
        <f>_xlfn.XLOOKUP(Table10[[#This Row],[Charity Association]],Table14[Charity Name],Table14[Billing Style],,,)</f>
        <v>Flat Per Ticket</v>
      </c>
      <c r="U838" s="11">
        <v>358.8</v>
      </c>
      <c r="V838" s="15">
        <v>186</v>
      </c>
      <c r="W838" s="15">
        <v>172.8</v>
      </c>
      <c r="X838" s="11"/>
      <c r="Y838" s="69" t="s">
        <v>4033</v>
      </c>
      <c r="Z838">
        <v>10184</v>
      </c>
      <c r="AA838" s="3">
        <f>IF(Table10[[#This Row],[Location Name]]=E837,AA837,AA837+1)</f>
        <v>1504</v>
      </c>
      <c r="AB838" s="33">
        <f>Table10[[#This Row],[Date]]+25</f>
        <v>45485</v>
      </c>
    </row>
    <row r="839" spans="1:28" ht="14.25" x14ac:dyDescent="0.45">
      <c r="A839" s="3">
        <v>831</v>
      </c>
      <c r="B83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39" s="33">
        <v>45461</v>
      </c>
      <c r="E839" s="3" t="s">
        <v>135</v>
      </c>
      <c r="F839" s="3">
        <f>_xlfn.XLOOKUP(Table10[[#This Row],[Location Name]],IBTP_Locations[Location Name],IBTP_Locations[Payee Name],"",,)</f>
        <v>0</v>
      </c>
      <c r="G839" s="3" t="s">
        <v>20</v>
      </c>
      <c r="H839" s="3" t="str">
        <f>_xlfn.XLOOKUP(Table10[[#This Row],[Location Name]],IBTP_Locations[Location Name],IBTP_Locations[Sales Rep],,,)</f>
        <v>Sarcyk, Neil</v>
      </c>
      <c r="I839" s="3" t="str">
        <f>_xlfn.XLOOKUP(Table10[[#This Row],[Location Name]],IBTP_Locations[Location Name],IBTP_Locations[Marketing Rep],,,)</f>
        <v>M Comella Enterprises</v>
      </c>
      <c r="J839" s="11">
        <f>ROUNDDOWN(IF(Table10[[#This Row],[Marketing Rep]]=0,0,_xlfn.XLOOKUP(Table10[[#This Row],[Marketing Rep]],Table12[Name],Table12[Commission %]))*Table10[[#This Row],[Ticket Count]],2)</f>
        <v>82.8</v>
      </c>
      <c r="K839" s="3" t="s">
        <v>3093</v>
      </c>
      <c r="L839" s="3" t="str">
        <f>_xlfn.XLOOKUP(Table10[[#This Row],[Serial '#]],Table5[Serial '#],Table5[Supplier],,,)</f>
        <v>GameCo</v>
      </c>
      <c r="M839" s="3" t="s">
        <v>349</v>
      </c>
      <c r="N839" s="9">
        <v>5520</v>
      </c>
      <c r="O839" s="36">
        <v>1</v>
      </c>
      <c r="P839" s="11">
        <v>5520</v>
      </c>
      <c r="Q839" s="11">
        <v>4560</v>
      </c>
      <c r="R839" s="11">
        <v>960</v>
      </c>
      <c r="S839" s="11">
        <v>331</v>
      </c>
      <c r="T839" s="11" t="str">
        <f>_xlfn.XLOOKUP(Table10[[#This Row],[Charity Association]],Table14[Charity Name],Table14[Billing Style],,,)</f>
        <v>Flat Per Ticket</v>
      </c>
      <c r="U839" s="11">
        <v>358.8</v>
      </c>
      <c r="V839" s="15">
        <v>186</v>
      </c>
      <c r="W839" s="15">
        <v>172.8</v>
      </c>
      <c r="X839" s="11"/>
      <c r="Y839" s="69">
        <v>3906</v>
      </c>
      <c r="Z839">
        <v>1192</v>
      </c>
      <c r="AA839" s="3">
        <f>IF(Table10[[#This Row],[Location Name]]=E838,AA838,AA838+1)</f>
        <v>1505</v>
      </c>
      <c r="AB839" s="33">
        <f>Table10[[#This Row],[Date]]+25</f>
        <v>45486</v>
      </c>
    </row>
    <row r="840" spans="1:28" ht="14.25" x14ac:dyDescent="0.45">
      <c r="A840" s="3">
        <v>832</v>
      </c>
      <c r="B84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40" s="33">
        <v>45461</v>
      </c>
      <c r="E840" s="3" t="s">
        <v>131</v>
      </c>
      <c r="F840" s="3">
        <f>_xlfn.XLOOKUP(Table10[[#This Row],[Location Name]],IBTP_Locations[Location Name],IBTP_Locations[Payee Name],"",,)</f>
        <v>0</v>
      </c>
      <c r="G840" s="3" t="s">
        <v>23</v>
      </c>
      <c r="H840" s="3" t="str">
        <f>_xlfn.XLOOKUP(Table10[[#This Row],[Location Name]],IBTP_Locations[Location Name],IBTP_Locations[Sales Rep],,,)</f>
        <v>Sarcyk, Neil</v>
      </c>
      <c r="I840" s="3">
        <f>_xlfn.XLOOKUP(Table10[[#This Row],[Location Name]],IBTP_Locations[Location Name],IBTP_Locations[Marketing Rep],,,)</f>
        <v>0</v>
      </c>
      <c r="J840" s="11">
        <f>ROUNDDOWN(IF(Table10[[#This Row],[Marketing Rep]]=0,0,_xlfn.XLOOKUP(Table10[[#This Row],[Marketing Rep]],Table12[Name],Table12[Commission %]))*Table10[[#This Row],[Ticket Count]],2)</f>
        <v>0</v>
      </c>
      <c r="K840" s="3" t="s">
        <v>3052</v>
      </c>
      <c r="L840" s="3" t="str">
        <f>_xlfn.XLOOKUP(Table10[[#This Row],[Serial '#]],Table5[Serial '#],Table5[Supplier],,,)</f>
        <v>GameCo</v>
      </c>
      <c r="M840" s="3" t="s">
        <v>3756</v>
      </c>
      <c r="N840" s="9">
        <v>4000</v>
      </c>
      <c r="O840" s="36">
        <v>1</v>
      </c>
      <c r="P840" s="11">
        <v>4000</v>
      </c>
      <c r="Q840" s="11">
        <v>3002</v>
      </c>
      <c r="R840" s="11">
        <v>998</v>
      </c>
      <c r="S840" s="11">
        <v>240</v>
      </c>
      <c r="T840" s="11" t="str">
        <f>_xlfn.XLOOKUP(Table10[[#This Row],[Charity Association]],Table14[Charity Name],Table14[Billing Style],,,)</f>
        <v>Percentage</v>
      </c>
      <c r="U840" s="11">
        <v>274</v>
      </c>
      <c r="V840" s="15">
        <v>134</v>
      </c>
      <c r="W840" s="15">
        <v>100</v>
      </c>
      <c r="X840" s="11">
        <v>40</v>
      </c>
      <c r="Y840" s="69">
        <v>3170</v>
      </c>
      <c r="Z840">
        <v>6890</v>
      </c>
      <c r="AA840" s="3">
        <f>IF(Table10[[#This Row],[Location Name]]=E839,AA839,AA839+1)</f>
        <v>1506</v>
      </c>
      <c r="AB840" s="33">
        <f>Table10[[#This Row],[Date]]+25</f>
        <v>45486</v>
      </c>
    </row>
    <row r="841" spans="1:28" ht="14.25" x14ac:dyDescent="0.45">
      <c r="A841" s="3">
        <v>833</v>
      </c>
      <c r="B84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41" s="33">
        <v>45461</v>
      </c>
      <c r="E841" s="3" t="s">
        <v>131</v>
      </c>
      <c r="F841" s="3">
        <f>_xlfn.XLOOKUP(Table10[[#This Row],[Location Name]],IBTP_Locations[Location Name],IBTP_Locations[Payee Name],"",,)</f>
        <v>0</v>
      </c>
      <c r="G841" s="3" t="s">
        <v>23</v>
      </c>
      <c r="H841" s="3" t="str">
        <f>_xlfn.XLOOKUP(Table10[[#This Row],[Location Name]],IBTP_Locations[Location Name],IBTP_Locations[Sales Rep],,,)</f>
        <v>Sarcyk, Neil</v>
      </c>
      <c r="I841" s="3">
        <f>_xlfn.XLOOKUP(Table10[[#This Row],[Location Name]],IBTP_Locations[Location Name],IBTP_Locations[Marketing Rep],,,)</f>
        <v>0</v>
      </c>
      <c r="J841" s="11">
        <f>ROUNDDOWN(IF(Table10[[#This Row],[Marketing Rep]]=0,0,_xlfn.XLOOKUP(Table10[[#This Row],[Marketing Rep]],Table12[Name],Table12[Commission %]))*Table10[[#This Row],[Ticket Count]],2)</f>
        <v>0</v>
      </c>
      <c r="K841" s="3" t="s">
        <v>3051</v>
      </c>
      <c r="L841" s="3" t="str">
        <f>_xlfn.XLOOKUP(Table10[[#This Row],[Serial '#]],Table5[Serial '#],Table5[Supplier],,,)</f>
        <v>GameCo</v>
      </c>
      <c r="M841" s="3" t="s">
        <v>625</v>
      </c>
      <c r="N841" s="9">
        <v>4000</v>
      </c>
      <c r="O841" s="36">
        <v>1</v>
      </c>
      <c r="P841" s="11">
        <v>4000</v>
      </c>
      <c r="Q841" s="11">
        <v>3002</v>
      </c>
      <c r="R841" s="11">
        <v>998</v>
      </c>
      <c r="S841" s="11">
        <v>240</v>
      </c>
      <c r="T841" s="11" t="str">
        <f>_xlfn.XLOOKUP(Table10[[#This Row],[Charity Association]],Table14[Charity Name],Table14[Billing Style],,,)</f>
        <v>Percentage</v>
      </c>
      <c r="U841" s="11">
        <v>274</v>
      </c>
      <c r="V841" s="15">
        <v>134</v>
      </c>
      <c r="W841" s="15">
        <v>100</v>
      </c>
      <c r="X841" s="11">
        <v>40</v>
      </c>
      <c r="Y841" s="69">
        <v>3170</v>
      </c>
      <c r="Z841">
        <v>6891</v>
      </c>
      <c r="AA841" s="3">
        <f>IF(Table10[[#This Row],[Location Name]]=E840,AA840,AA840+1)</f>
        <v>1506</v>
      </c>
      <c r="AB841" s="33">
        <f>Table10[[#This Row],[Date]]+25</f>
        <v>45486</v>
      </c>
    </row>
    <row r="842" spans="1:28" ht="14.25" x14ac:dyDescent="0.45">
      <c r="A842" s="3">
        <v>834</v>
      </c>
      <c r="B84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42" s="33">
        <v>45461</v>
      </c>
      <c r="E842" s="3" t="s">
        <v>131</v>
      </c>
      <c r="F842" s="3">
        <f>_xlfn.XLOOKUP(Table10[[#This Row],[Location Name]],IBTP_Locations[Location Name],IBTP_Locations[Payee Name],"",,)</f>
        <v>0</v>
      </c>
      <c r="G842" s="3" t="s">
        <v>23</v>
      </c>
      <c r="H842" s="3" t="str">
        <f>_xlfn.XLOOKUP(Table10[[#This Row],[Location Name]],IBTP_Locations[Location Name],IBTP_Locations[Sales Rep],,,)</f>
        <v>Sarcyk, Neil</v>
      </c>
      <c r="I842" s="3">
        <f>_xlfn.XLOOKUP(Table10[[#This Row],[Location Name]],IBTP_Locations[Location Name],IBTP_Locations[Marketing Rep],,,)</f>
        <v>0</v>
      </c>
      <c r="J842" s="11">
        <f>ROUNDDOWN(IF(Table10[[#This Row],[Marketing Rep]]=0,0,_xlfn.XLOOKUP(Table10[[#This Row],[Marketing Rep]],Table12[Name],Table12[Commission %]))*Table10[[#This Row],[Ticket Count]],2)</f>
        <v>0</v>
      </c>
      <c r="K842" s="3" t="s">
        <v>2980</v>
      </c>
      <c r="L842" s="3" t="str">
        <f>_xlfn.XLOOKUP(Table10[[#This Row],[Serial '#]],Table5[Serial '#],Table5[Supplier],,,)</f>
        <v>GameCo</v>
      </c>
      <c r="M842" s="3" t="s">
        <v>349</v>
      </c>
      <c r="N842" s="9">
        <v>5520</v>
      </c>
      <c r="O842" s="36">
        <v>1</v>
      </c>
      <c r="P842" s="11">
        <v>5520</v>
      </c>
      <c r="Q842" s="11">
        <v>4560</v>
      </c>
      <c r="R842" s="11">
        <v>960</v>
      </c>
      <c r="S842" s="11">
        <v>331</v>
      </c>
      <c r="T842" s="11" t="str">
        <f>_xlfn.XLOOKUP(Table10[[#This Row],[Charity Association]],Table14[Charity Name],Table14[Billing Style],,,)</f>
        <v>Percentage</v>
      </c>
      <c r="U842" s="11">
        <v>337.2</v>
      </c>
      <c r="V842" s="15">
        <v>186</v>
      </c>
      <c r="W842" s="15">
        <v>96</v>
      </c>
      <c r="X842" s="11">
        <v>55.2</v>
      </c>
      <c r="Y842" s="69">
        <v>3170</v>
      </c>
      <c r="Z842">
        <v>6892</v>
      </c>
      <c r="AA842" s="3">
        <f>IF(Table10[[#This Row],[Location Name]]=E841,AA841,AA841+1)</f>
        <v>1506</v>
      </c>
      <c r="AB842" s="33">
        <f>Table10[[#This Row],[Date]]+25</f>
        <v>45486</v>
      </c>
    </row>
    <row r="843" spans="1:28" ht="14.25" x14ac:dyDescent="0.45">
      <c r="A843" s="3">
        <v>835</v>
      </c>
      <c r="B84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43" s="33">
        <v>45461</v>
      </c>
      <c r="E843" s="3" t="s">
        <v>163</v>
      </c>
      <c r="F843" s="3">
        <f>_xlfn.XLOOKUP(Table10[[#This Row],[Location Name]],IBTP_Locations[Location Name],IBTP_Locations[Payee Name],"",,)</f>
        <v>0</v>
      </c>
      <c r="G843" s="3" t="s">
        <v>23</v>
      </c>
      <c r="H843" s="3" t="str">
        <f>_xlfn.XLOOKUP(Table10[[#This Row],[Location Name]],IBTP_Locations[Location Name],IBTP_Locations[Sales Rep],,,)</f>
        <v>Sarcyk, Neil</v>
      </c>
      <c r="I843" s="3">
        <f>_xlfn.XLOOKUP(Table10[[#This Row],[Location Name]],IBTP_Locations[Location Name],IBTP_Locations[Marketing Rep],,,)</f>
        <v>0</v>
      </c>
      <c r="J843" s="11">
        <f>ROUNDDOWN(IF(Table10[[#This Row],[Marketing Rep]]=0,0,_xlfn.XLOOKUP(Table10[[#This Row],[Marketing Rep]],Table12[Name],Table12[Commission %]))*Table10[[#This Row],[Ticket Count]],2)</f>
        <v>0</v>
      </c>
      <c r="K843" s="3" t="s">
        <v>3736</v>
      </c>
      <c r="L843" s="3" t="str">
        <f>_xlfn.XLOOKUP(Table10[[#This Row],[Serial '#]],Table5[Serial '#],Table5[Supplier],,,)</f>
        <v>GameCo</v>
      </c>
      <c r="M843" s="3" t="s">
        <v>613</v>
      </c>
      <c r="N843" s="9">
        <v>4560</v>
      </c>
      <c r="O843" s="36">
        <v>1</v>
      </c>
      <c r="P843" s="11">
        <v>4560</v>
      </c>
      <c r="Q843" s="11">
        <v>3460</v>
      </c>
      <c r="R843" s="11">
        <v>1100</v>
      </c>
      <c r="S843" s="11">
        <v>273</v>
      </c>
      <c r="T843" s="11" t="str">
        <f>_xlfn.XLOOKUP(Table10[[#This Row],[Charity Association]],Table14[Charity Name],Table14[Billing Style],,,)</f>
        <v>Percentage</v>
      </c>
      <c r="U843" s="11">
        <v>301.60000000000002</v>
      </c>
      <c r="V843" s="15">
        <v>146</v>
      </c>
      <c r="W843" s="15">
        <v>110</v>
      </c>
      <c r="X843" s="11">
        <v>45.6</v>
      </c>
      <c r="Y843" s="69">
        <v>1997</v>
      </c>
      <c r="Z843">
        <v>6893</v>
      </c>
      <c r="AA843" s="3">
        <f>IF(Table10[[#This Row],[Location Name]]=E842,AA842,AA842+1)</f>
        <v>1507</v>
      </c>
      <c r="AB843" s="33">
        <f>Table10[[#This Row],[Date]]+25</f>
        <v>45486</v>
      </c>
    </row>
    <row r="844" spans="1:28" ht="14.25" x14ac:dyDescent="0.45">
      <c r="A844" s="3">
        <v>836</v>
      </c>
      <c r="B84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44" s="33">
        <v>45461</v>
      </c>
      <c r="E844" s="3" t="s">
        <v>163</v>
      </c>
      <c r="F844" s="3">
        <f>_xlfn.XLOOKUP(Table10[[#This Row],[Location Name]],IBTP_Locations[Location Name],IBTP_Locations[Payee Name],"",,)</f>
        <v>0</v>
      </c>
      <c r="G844" s="3" t="s">
        <v>23</v>
      </c>
      <c r="H844" s="3" t="str">
        <f>_xlfn.XLOOKUP(Table10[[#This Row],[Location Name]],IBTP_Locations[Location Name],IBTP_Locations[Sales Rep],,,)</f>
        <v>Sarcyk, Neil</v>
      </c>
      <c r="I844" s="3">
        <f>_xlfn.XLOOKUP(Table10[[#This Row],[Location Name]],IBTP_Locations[Location Name],IBTP_Locations[Marketing Rep],,,)</f>
        <v>0</v>
      </c>
      <c r="J844" s="11">
        <f>ROUNDDOWN(IF(Table10[[#This Row],[Marketing Rep]]=0,0,_xlfn.XLOOKUP(Table10[[#This Row],[Marketing Rep]],Table12[Name],Table12[Commission %]))*Table10[[#This Row],[Ticket Count]],2)</f>
        <v>0</v>
      </c>
      <c r="K844" s="3" t="s">
        <v>1393</v>
      </c>
      <c r="L844" s="3" t="str">
        <f>_xlfn.XLOOKUP(Table10[[#This Row],[Serial '#]],Table5[Serial '#],Table5[Supplier],,,)</f>
        <v>GameCo</v>
      </c>
      <c r="M844" s="3" t="s">
        <v>590</v>
      </c>
      <c r="N844" s="9">
        <v>4000</v>
      </c>
      <c r="O844" s="36">
        <v>1</v>
      </c>
      <c r="P844" s="11">
        <v>4000</v>
      </c>
      <c r="Q844" s="11">
        <v>3000</v>
      </c>
      <c r="R844" s="11">
        <v>1000</v>
      </c>
      <c r="S844" s="11">
        <v>240</v>
      </c>
      <c r="T844" s="11" t="str">
        <f>_xlfn.XLOOKUP(Table10[[#This Row],[Charity Association]],Table14[Charity Name],Table14[Billing Style],,,)</f>
        <v>Percentage</v>
      </c>
      <c r="U844" s="11">
        <v>274</v>
      </c>
      <c r="V844" s="15">
        <v>134</v>
      </c>
      <c r="W844" s="15">
        <v>100</v>
      </c>
      <c r="X844" s="11">
        <v>40</v>
      </c>
      <c r="Y844" s="69">
        <v>1997</v>
      </c>
      <c r="Z844">
        <v>6894</v>
      </c>
      <c r="AA844" s="3">
        <f>IF(Table10[[#This Row],[Location Name]]=E843,AA843,AA843+1)</f>
        <v>1507</v>
      </c>
      <c r="AB844" s="33">
        <f>Table10[[#This Row],[Date]]+25</f>
        <v>45486</v>
      </c>
    </row>
    <row r="845" spans="1:28" ht="14.25" x14ac:dyDescent="0.45">
      <c r="A845" s="3">
        <v>837</v>
      </c>
      <c r="B84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45" s="33">
        <v>45461</v>
      </c>
      <c r="E845" s="3" t="s">
        <v>199</v>
      </c>
      <c r="F845" s="3">
        <f>_xlfn.XLOOKUP(Table10[[#This Row],[Location Name]],IBTP_Locations[Location Name],IBTP_Locations[Payee Name],"",,)</f>
        <v>0</v>
      </c>
      <c r="G845" s="3" t="s">
        <v>23</v>
      </c>
      <c r="H845" s="3" t="str">
        <f>_xlfn.XLOOKUP(Table10[[#This Row],[Location Name]],IBTP_Locations[Location Name],IBTP_Locations[Sales Rep],,,)</f>
        <v>Sarcyk, Neil</v>
      </c>
      <c r="I845" s="3">
        <f>_xlfn.XLOOKUP(Table10[[#This Row],[Location Name]],IBTP_Locations[Location Name],IBTP_Locations[Marketing Rep],,,)</f>
        <v>0</v>
      </c>
      <c r="J845" s="11">
        <f>ROUNDDOWN(IF(Table10[[#This Row],[Marketing Rep]]=0,0,_xlfn.XLOOKUP(Table10[[#This Row],[Marketing Rep]],Table12[Name],Table12[Commission %]))*Table10[[#This Row],[Ticket Count]],2)</f>
        <v>0</v>
      </c>
      <c r="K845" s="3" t="s">
        <v>2981</v>
      </c>
      <c r="L845" s="3" t="str">
        <f>_xlfn.XLOOKUP(Table10[[#This Row],[Serial '#]],Table5[Serial '#],Table5[Supplier],,,)</f>
        <v>GameCo</v>
      </c>
      <c r="M845" s="3" t="s">
        <v>349</v>
      </c>
      <c r="N845" s="9">
        <v>5520</v>
      </c>
      <c r="O845" s="36">
        <v>1</v>
      </c>
      <c r="P845" s="11">
        <v>5520</v>
      </c>
      <c r="Q845" s="11">
        <v>4560</v>
      </c>
      <c r="R845" s="11">
        <v>960</v>
      </c>
      <c r="S845" s="11">
        <v>331</v>
      </c>
      <c r="T845" s="11" t="str">
        <f>_xlfn.XLOOKUP(Table10[[#This Row],[Charity Association]],Table14[Charity Name],Table14[Billing Style],,,)</f>
        <v>Percentage</v>
      </c>
      <c r="U845" s="11">
        <v>337.2</v>
      </c>
      <c r="V845" s="15">
        <v>186</v>
      </c>
      <c r="W845" s="15">
        <v>96</v>
      </c>
      <c r="X845" s="11">
        <v>55.2</v>
      </c>
      <c r="Y845" s="69">
        <v>1116</v>
      </c>
      <c r="Z845">
        <v>6895</v>
      </c>
      <c r="AA845" s="3">
        <f>IF(Table10[[#This Row],[Location Name]]=E844,AA844,AA844+1)</f>
        <v>1508</v>
      </c>
      <c r="AB845" s="33">
        <f>Table10[[#This Row],[Date]]+25</f>
        <v>45486</v>
      </c>
    </row>
    <row r="846" spans="1:28" ht="14.25" x14ac:dyDescent="0.45">
      <c r="A846" s="3">
        <v>838</v>
      </c>
      <c r="B84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46" s="33">
        <v>45461</v>
      </c>
      <c r="E846" s="3" t="s">
        <v>171</v>
      </c>
      <c r="F846" s="3">
        <f>_xlfn.XLOOKUP(Table10[[#This Row],[Location Name]],IBTP_Locations[Location Name],IBTP_Locations[Payee Name],"",,)</f>
        <v>0</v>
      </c>
      <c r="G846" s="3" t="s">
        <v>21</v>
      </c>
      <c r="H846" s="3" t="str">
        <f>_xlfn.XLOOKUP(Table10[[#This Row],[Location Name]],IBTP_Locations[Location Name],IBTP_Locations[Sales Rep],,,)</f>
        <v>Sarcyk, Neil</v>
      </c>
      <c r="I846" s="3">
        <f>_xlfn.XLOOKUP(Table10[[#This Row],[Location Name]],IBTP_Locations[Location Name],IBTP_Locations[Marketing Rep],,,)</f>
        <v>0</v>
      </c>
      <c r="J846" s="11">
        <f>ROUNDDOWN(IF(Table10[[#This Row],[Marketing Rep]]=0,0,_xlfn.XLOOKUP(Table10[[#This Row],[Marketing Rep]],Table12[Name],Table12[Commission %]))*Table10[[#This Row],[Ticket Count]],2)</f>
        <v>0</v>
      </c>
      <c r="K846" s="3">
        <v>100105</v>
      </c>
      <c r="L846" s="3" t="str">
        <f>_xlfn.XLOOKUP(Table10[[#This Row],[Serial '#]],Table5[Serial '#],Table5[Supplier],,,)</f>
        <v>Bingo Boss</v>
      </c>
      <c r="M846" s="3" t="s">
        <v>378</v>
      </c>
      <c r="N846" s="9">
        <v>5760</v>
      </c>
      <c r="O846" s="36">
        <v>1</v>
      </c>
      <c r="P846" s="11">
        <v>5760</v>
      </c>
      <c r="Q846" s="11">
        <v>4390</v>
      </c>
      <c r="R846" s="11">
        <v>1370</v>
      </c>
      <c r="S846" s="11">
        <v>345</v>
      </c>
      <c r="T846" s="11" t="str">
        <f>_xlfn.XLOOKUP(Table10[[#This Row],[Charity Association]],Table14[Charity Name],Table14[Billing Style],,,)</f>
        <v>Flat Per Ticket</v>
      </c>
      <c r="U846" s="11">
        <v>460.8</v>
      </c>
      <c r="V846" s="15">
        <v>253.13</v>
      </c>
      <c r="W846" s="15">
        <v>207.67</v>
      </c>
      <c r="X846" s="11"/>
      <c r="Y846" s="69" t="s">
        <v>4033</v>
      </c>
      <c r="Z846">
        <v>8474</v>
      </c>
      <c r="AA846" s="3">
        <f>IF(Table10[[#This Row],[Location Name]]=E845,AA845,AA845+1)</f>
        <v>1509</v>
      </c>
      <c r="AB846" s="33">
        <f>Table10[[#This Row],[Date]]+25</f>
        <v>45486</v>
      </c>
    </row>
    <row r="847" spans="1:28" ht="14.25" x14ac:dyDescent="0.45">
      <c r="A847" s="3">
        <v>839</v>
      </c>
      <c r="B84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47" s="33">
        <v>45461</v>
      </c>
      <c r="E847" s="3" t="s">
        <v>129</v>
      </c>
      <c r="F847" s="3">
        <f>_xlfn.XLOOKUP(Table10[[#This Row],[Location Name]],IBTP_Locations[Location Name],IBTP_Locations[Payee Name],"",,)</f>
        <v>0</v>
      </c>
      <c r="G847" s="3" t="s">
        <v>21</v>
      </c>
      <c r="H847" s="3" t="str">
        <f>_xlfn.XLOOKUP(Table10[[#This Row],[Location Name]],IBTP_Locations[Location Name],IBTP_Locations[Sales Rep],,,)</f>
        <v>Sarcyk, Neil</v>
      </c>
      <c r="I847" s="3">
        <f>_xlfn.XLOOKUP(Table10[[#This Row],[Location Name]],IBTP_Locations[Location Name],IBTP_Locations[Marketing Rep],,,)</f>
        <v>0</v>
      </c>
      <c r="J847" s="11">
        <f>ROUNDDOWN(IF(Table10[[#This Row],[Marketing Rep]]=0,0,_xlfn.XLOOKUP(Table10[[#This Row],[Marketing Rep]],Table12[Name],Table12[Commission %]))*Table10[[#This Row],[Ticket Count]],2)</f>
        <v>0</v>
      </c>
      <c r="K847" s="3" t="s">
        <v>3094</v>
      </c>
      <c r="L847" s="3" t="str">
        <f>_xlfn.XLOOKUP(Table10[[#This Row],[Serial '#]],Table5[Serial '#],Table5[Supplier],,,)</f>
        <v>GameCo</v>
      </c>
      <c r="M847" s="3" t="s">
        <v>349</v>
      </c>
      <c r="N847" s="9">
        <v>5520</v>
      </c>
      <c r="O847" s="36">
        <v>1</v>
      </c>
      <c r="P847" s="11">
        <v>5520</v>
      </c>
      <c r="Q847" s="11">
        <v>4560</v>
      </c>
      <c r="R847" s="11">
        <v>960</v>
      </c>
      <c r="S847" s="11">
        <v>331</v>
      </c>
      <c r="T847" s="11" t="str">
        <f>_xlfn.XLOOKUP(Table10[[#This Row],[Charity Association]],Table14[Charity Name],Table14[Billing Style],,,)</f>
        <v>Flat Per Ticket</v>
      </c>
      <c r="U847" s="11">
        <v>358.8</v>
      </c>
      <c r="V847" s="15">
        <v>186</v>
      </c>
      <c r="W847" s="15">
        <v>172.8</v>
      </c>
      <c r="X847" s="11"/>
      <c r="Y847" s="69">
        <v>4025</v>
      </c>
      <c r="Z847">
        <v>8475</v>
      </c>
      <c r="AA847" s="3">
        <f>IF(Table10[[#This Row],[Location Name]]=E846,AA846,AA846+1)</f>
        <v>1510</v>
      </c>
      <c r="AB847" s="33">
        <f>Table10[[#This Row],[Date]]+25</f>
        <v>45486</v>
      </c>
    </row>
    <row r="848" spans="1:28" ht="14.25" x14ac:dyDescent="0.45">
      <c r="A848" s="3">
        <v>840</v>
      </c>
      <c r="B84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48" s="33">
        <v>45461</v>
      </c>
      <c r="E848" s="3" t="s">
        <v>129</v>
      </c>
      <c r="F848" s="3">
        <f>_xlfn.XLOOKUP(Table10[[#This Row],[Location Name]],IBTP_Locations[Location Name],IBTP_Locations[Payee Name],"",,)</f>
        <v>0</v>
      </c>
      <c r="G848" s="3" t="s">
        <v>21</v>
      </c>
      <c r="H848" s="3" t="str">
        <f>_xlfn.XLOOKUP(Table10[[#This Row],[Location Name]],IBTP_Locations[Location Name],IBTP_Locations[Sales Rep],,,)</f>
        <v>Sarcyk, Neil</v>
      </c>
      <c r="I848" s="3">
        <f>_xlfn.XLOOKUP(Table10[[#This Row],[Location Name]],IBTP_Locations[Location Name],IBTP_Locations[Marketing Rep],,,)</f>
        <v>0</v>
      </c>
      <c r="J848" s="11">
        <f>ROUNDDOWN(IF(Table10[[#This Row],[Marketing Rep]]=0,0,_xlfn.XLOOKUP(Table10[[#This Row],[Marketing Rep]],Table12[Name],Table12[Commission %]))*Table10[[#This Row],[Ticket Count]],2)</f>
        <v>0</v>
      </c>
      <c r="K848" s="3" t="s">
        <v>3095</v>
      </c>
      <c r="L848" s="3" t="str">
        <f>_xlfn.XLOOKUP(Table10[[#This Row],[Serial '#]],Table5[Serial '#],Table5[Supplier],,,)</f>
        <v>GameCo</v>
      </c>
      <c r="M848" s="3" t="s">
        <v>349</v>
      </c>
      <c r="N848" s="9">
        <v>5520</v>
      </c>
      <c r="O848" s="36">
        <v>1</v>
      </c>
      <c r="P848" s="11">
        <v>5520</v>
      </c>
      <c r="Q848" s="11">
        <v>4560</v>
      </c>
      <c r="R848" s="11">
        <v>960</v>
      </c>
      <c r="S848" s="11">
        <v>331</v>
      </c>
      <c r="T848" s="11" t="str">
        <f>_xlfn.XLOOKUP(Table10[[#This Row],[Charity Association]],Table14[Charity Name],Table14[Billing Style],,,)</f>
        <v>Flat Per Ticket</v>
      </c>
      <c r="U848" s="11">
        <v>358.8</v>
      </c>
      <c r="V848" s="15">
        <v>186</v>
      </c>
      <c r="W848" s="15">
        <v>172.8</v>
      </c>
      <c r="X848" s="11"/>
      <c r="Y848" s="69">
        <v>4025</v>
      </c>
      <c r="Z848">
        <v>8476</v>
      </c>
      <c r="AA848" s="3">
        <f>IF(Table10[[#This Row],[Location Name]]=E847,AA847,AA847+1)</f>
        <v>1510</v>
      </c>
      <c r="AB848" s="33">
        <f>Table10[[#This Row],[Date]]+25</f>
        <v>45486</v>
      </c>
    </row>
    <row r="849" spans="1:28" ht="14.25" x14ac:dyDescent="0.45">
      <c r="A849" s="3">
        <v>841</v>
      </c>
      <c r="B84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49" s="33">
        <v>45461</v>
      </c>
      <c r="E849" s="3" t="s">
        <v>201</v>
      </c>
      <c r="F849" s="3">
        <f>_xlfn.XLOOKUP(Table10[[#This Row],[Location Name]],IBTP_Locations[Location Name],IBTP_Locations[Payee Name],"",,)</f>
        <v>0</v>
      </c>
      <c r="G849" s="3" t="s">
        <v>21</v>
      </c>
      <c r="H849" s="3" t="str">
        <f>_xlfn.XLOOKUP(Table10[[#This Row],[Location Name]],IBTP_Locations[Location Name],IBTP_Locations[Sales Rep],,,)</f>
        <v>Sarcyk, Neil</v>
      </c>
      <c r="I849" s="3">
        <f>_xlfn.XLOOKUP(Table10[[#This Row],[Location Name]],IBTP_Locations[Location Name],IBTP_Locations[Marketing Rep],,,)</f>
        <v>0</v>
      </c>
      <c r="J849" s="11">
        <f>ROUNDDOWN(IF(Table10[[#This Row],[Marketing Rep]]=0,0,_xlfn.XLOOKUP(Table10[[#This Row],[Marketing Rep]],Table12[Name],Table12[Commission %]))*Table10[[#This Row],[Ticket Count]],2)</f>
        <v>0</v>
      </c>
      <c r="K849" s="3" t="s">
        <v>1764</v>
      </c>
      <c r="L849" s="3" t="str">
        <f>_xlfn.XLOOKUP(Table10[[#This Row],[Serial '#]],Table5[Serial '#],Table5[Supplier],,,)</f>
        <v>Bingo Boss</v>
      </c>
      <c r="M849" s="3" t="s">
        <v>371</v>
      </c>
      <c r="N849" s="9">
        <v>5460</v>
      </c>
      <c r="O849" s="36">
        <v>1</v>
      </c>
      <c r="P849" s="11">
        <v>5460</v>
      </c>
      <c r="Q849" s="11">
        <v>4500</v>
      </c>
      <c r="R849" s="11">
        <v>960</v>
      </c>
      <c r="S849" s="11">
        <v>327</v>
      </c>
      <c r="T849" s="11" t="str">
        <f>_xlfn.XLOOKUP(Table10[[#This Row],[Charity Association]],Table14[Charity Name],Table14[Billing Style],,,)</f>
        <v>Flat Per Ticket</v>
      </c>
      <c r="U849" s="11">
        <v>436.8</v>
      </c>
      <c r="V849" s="15">
        <v>281.19</v>
      </c>
      <c r="W849" s="15">
        <v>155.61000000000001</v>
      </c>
      <c r="X849" s="11"/>
      <c r="Y849" s="69">
        <v>4377</v>
      </c>
      <c r="Z849">
        <v>8477</v>
      </c>
      <c r="AA849" s="3">
        <f>IF(Table10[[#This Row],[Location Name]]=E848,AA848,AA848+1)</f>
        <v>1511</v>
      </c>
      <c r="AB849" s="33">
        <f>Table10[[#This Row],[Date]]+25</f>
        <v>45486</v>
      </c>
    </row>
    <row r="850" spans="1:28" ht="14.25" x14ac:dyDescent="0.45">
      <c r="A850" s="3">
        <v>842</v>
      </c>
      <c r="B85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50" s="33">
        <v>45462</v>
      </c>
      <c r="E850" s="3" t="s">
        <v>215</v>
      </c>
      <c r="F850" s="3">
        <f>_xlfn.XLOOKUP(Table10[[#This Row],[Location Name]],IBTP_Locations[Location Name],IBTP_Locations[Payee Name],"",,)</f>
        <v>0</v>
      </c>
      <c r="G850" s="3" t="s">
        <v>28</v>
      </c>
      <c r="H850" s="3" t="str">
        <f>_xlfn.XLOOKUP(Table10[[#This Row],[Location Name]],IBTP_Locations[Location Name],IBTP_Locations[Sales Rep],,,)</f>
        <v>Sarcyk, Neil</v>
      </c>
      <c r="I850" s="3" t="str">
        <f>_xlfn.XLOOKUP(Table10[[#This Row],[Location Name]],IBTP_Locations[Location Name],IBTP_Locations[Marketing Rep],,,)</f>
        <v>M Comella Enterprises</v>
      </c>
      <c r="J850" s="11">
        <f>ROUNDDOWN(IF(Table10[[#This Row],[Marketing Rep]]=0,0,_xlfn.XLOOKUP(Table10[[#This Row],[Marketing Rep]],Table12[Name],Table12[Commission %]))*Table10[[#This Row],[Ticket Count]],2)</f>
        <v>82.8</v>
      </c>
      <c r="K850" s="3" t="s">
        <v>3098</v>
      </c>
      <c r="L850" s="3" t="str">
        <f>_xlfn.XLOOKUP(Table10[[#This Row],[Serial '#]],Table5[Serial '#],Table5[Supplier],,,)</f>
        <v>GameCo</v>
      </c>
      <c r="M850" s="3" t="s">
        <v>349</v>
      </c>
      <c r="N850" s="9">
        <v>5520</v>
      </c>
      <c r="O850" s="36">
        <v>1</v>
      </c>
      <c r="P850" s="11">
        <v>5520</v>
      </c>
      <c r="Q850" s="11">
        <v>4560</v>
      </c>
      <c r="R850" s="11">
        <v>960</v>
      </c>
      <c r="S850" s="11">
        <v>331</v>
      </c>
      <c r="T850" s="11" t="str">
        <f>_xlfn.XLOOKUP(Table10[[#This Row],[Charity Association]],Table14[Charity Name],Table14[Billing Style],,,)</f>
        <v>Flat Per Ticket</v>
      </c>
      <c r="U850" s="11">
        <v>358.8</v>
      </c>
      <c r="V850" s="15">
        <v>186</v>
      </c>
      <c r="W850" s="15">
        <v>172.8</v>
      </c>
      <c r="X850" s="11"/>
      <c r="Y850" s="69">
        <v>4875</v>
      </c>
      <c r="Z850">
        <v>3015</v>
      </c>
      <c r="AA850" s="3">
        <f>IF(Table10[[#This Row],[Location Name]]=E849,AA849,AA849+1)</f>
        <v>1512</v>
      </c>
      <c r="AB850" s="33">
        <f>Table10[[#This Row],[Date]]+25</f>
        <v>45487</v>
      </c>
    </row>
    <row r="851" spans="1:28" ht="14.25" x14ac:dyDescent="0.45">
      <c r="A851" s="3">
        <v>843</v>
      </c>
      <c r="B85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51" s="33">
        <v>45462</v>
      </c>
      <c r="E851" s="3" t="s">
        <v>213</v>
      </c>
      <c r="F851" s="3">
        <f>_xlfn.XLOOKUP(Table10[[#This Row],[Location Name]],IBTP_Locations[Location Name],IBTP_Locations[Payee Name],"",,)</f>
        <v>0</v>
      </c>
      <c r="G851" s="3" t="s">
        <v>28</v>
      </c>
      <c r="H851" s="3" t="str">
        <f>_xlfn.XLOOKUP(Table10[[#This Row],[Location Name]],IBTP_Locations[Location Name],IBTP_Locations[Sales Rep],,,)</f>
        <v>Sarcyk, Neil</v>
      </c>
      <c r="I851" s="3" t="str">
        <f>_xlfn.XLOOKUP(Table10[[#This Row],[Location Name]],IBTP_Locations[Location Name],IBTP_Locations[Marketing Rep],,,)</f>
        <v>M Comella Enterprises</v>
      </c>
      <c r="J851" s="11">
        <f>ROUNDDOWN(IF(Table10[[#This Row],[Marketing Rep]]=0,0,_xlfn.XLOOKUP(Table10[[#This Row],[Marketing Rep]],Table12[Name],Table12[Commission %]))*Table10[[#This Row],[Ticket Count]],2)</f>
        <v>45</v>
      </c>
      <c r="K851" s="3" t="s">
        <v>2627</v>
      </c>
      <c r="L851" s="3" t="str">
        <f>_xlfn.XLOOKUP(Table10[[#This Row],[Serial '#]],Table5[Serial '#],Table5[Supplier],,,)</f>
        <v>GameCo</v>
      </c>
      <c r="M851" s="3" t="s">
        <v>352</v>
      </c>
      <c r="N851" s="9">
        <v>3000</v>
      </c>
      <c r="O851" s="36">
        <v>1</v>
      </c>
      <c r="P851" s="11">
        <v>3000</v>
      </c>
      <c r="Q851" s="11">
        <v>2250</v>
      </c>
      <c r="R851" s="11">
        <v>750</v>
      </c>
      <c r="S851" s="11">
        <v>180</v>
      </c>
      <c r="T851" s="11" t="str">
        <f>_xlfn.XLOOKUP(Table10[[#This Row],[Charity Association]],Table14[Charity Name],Table14[Billing Style],,,)</f>
        <v>Flat Per Ticket</v>
      </c>
      <c r="U851" s="11">
        <v>195</v>
      </c>
      <c r="V851" s="15">
        <v>102</v>
      </c>
      <c r="W851" s="15">
        <v>93</v>
      </c>
      <c r="X851" s="11"/>
      <c r="Y851" s="69">
        <v>2190</v>
      </c>
      <c r="Z851">
        <v>3016</v>
      </c>
      <c r="AA851" s="3">
        <f>IF(Table10[[#This Row],[Location Name]]=E850,AA850,AA850+1)</f>
        <v>1513</v>
      </c>
      <c r="AB851" s="33">
        <f>Table10[[#This Row],[Date]]+25</f>
        <v>45487</v>
      </c>
    </row>
    <row r="852" spans="1:28" ht="14.25" x14ac:dyDescent="0.45">
      <c r="A852" s="3">
        <v>844</v>
      </c>
      <c r="B85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52" s="33">
        <v>45462</v>
      </c>
      <c r="E852" s="3" t="s">
        <v>211</v>
      </c>
      <c r="F852" s="3">
        <f>_xlfn.XLOOKUP(Table10[[#This Row],[Location Name]],IBTP_Locations[Location Name],IBTP_Locations[Payee Name],"",,)</f>
        <v>0</v>
      </c>
      <c r="G852" s="3" t="s">
        <v>23</v>
      </c>
      <c r="H852" s="3" t="str">
        <f>_xlfn.XLOOKUP(Table10[[#This Row],[Location Name]],IBTP_Locations[Location Name],IBTP_Locations[Sales Rep],,,)</f>
        <v>Sarcyk, Neil</v>
      </c>
      <c r="I852" s="3" t="str">
        <f>_xlfn.XLOOKUP(Table10[[#This Row],[Location Name]],IBTP_Locations[Location Name],IBTP_Locations[Marketing Rep],,,)</f>
        <v>Greg Brown</v>
      </c>
      <c r="J852" s="11">
        <f>ROUNDDOWN(IF(Table10[[#This Row],[Marketing Rep]]=0,0,_xlfn.XLOOKUP(Table10[[#This Row],[Marketing Rep]],Table12[Name],Table12[Commission %]))*Table10[[#This Row],[Ticket Count]],2)</f>
        <v>110.4</v>
      </c>
      <c r="K852" s="3" t="s">
        <v>3096</v>
      </c>
      <c r="L852" s="3" t="str">
        <f>_xlfn.XLOOKUP(Table10[[#This Row],[Serial '#]],Table5[Serial '#],Table5[Supplier],,,)</f>
        <v>GameCo</v>
      </c>
      <c r="M852" s="3" t="s">
        <v>349</v>
      </c>
      <c r="N852" s="9">
        <v>5520</v>
      </c>
      <c r="O852" s="36">
        <v>1</v>
      </c>
      <c r="P852" s="11">
        <v>5520</v>
      </c>
      <c r="Q852" s="11">
        <v>4560</v>
      </c>
      <c r="R852" s="11">
        <v>960</v>
      </c>
      <c r="S852" s="11">
        <v>331</v>
      </c>
      <c r="T852" s="11" t="str">
        <f>_xlfn.XLOOKUP(Table10[[#This Row],[Charity Association]],Table14[Charity Name],Table14[Billing Style],,,)</f>
        <v>Percentage</v>
      </c>
      <c r="U852" s="11">
        <v>337.2</v>
      </c>
      <c r="V852" s="15">
        <v>186</v>
      </c>
      <c r="W852" s="15">
        <v>96</v>
      </c>
      <c r="X852" s="11">
        <v>55.2</v>
      </c>
      <c r="Y852" s="69">
        <v>7827</v>
      </c>
      <c r="Z852">
        <v>6902</v>
      </c>
      <c r="AA852" s="3">
        <f>IF(Table10[[#This Row],[Location Name]]=E851,AA851,AA851+1)</f>
        <v>1514</v>
      </c>
      <c r="AB852" s="33">
        <f>Table10[[#This Row],[Date]]+25</f>
        <v>45487</v>
      </c>
    </row>
    <row r="853" spans="1:28" ht="14.25" x14ac:dyDescent="0.45">
      <c r="A853" s="3">
        <v>845</v>
      </c>
      <c r="B85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53" s="33">
        <v>45462</v>
      </c>
      <c r="E853" s="3" t="s">
        <v>211</v>
      </c>
      <c r="F853" s="3">
        <f>_xlfn.XLOOKUP(Table10[[#This Row],[Location Name]],IBTP_Locations[Location Name],IBTP_Locations[Payee Name],"",,)</f>
        <v>0</v>
      </c>
      <c r="G853" s="3" t="s">
        <v>23</v>
      </c>
      <c r="H853" s="3" t="str">
        <f>_xlfn.XLOOKUP(Table10[[#This Row],[Location Name]],IBTP_Locations[Location Name],IBTP_Locations[Sales Rep],,,)</f>
        <v>Sarcyk, Neil</v>
      </c>
      <c r="I853" s="3" t="str">
        <f>_xlfn.XLOOKUP(Table10[[#This Row],[Location Name]],IBTP_Locations[Location Name],IBTP_Locations[Marketing Rep],,,)</f>
        <v>Greg Brown</v>
      </c>
      <c r="J853" s="11">
        <f>ROUNDDOWN(IF(Table10[[#This Row],[Marketing Rep]]=0,0,_xlfn.XLOOKUP(Table10[[#This Row],[Marketing Rep]],Table12[Name],Table12[Commission %]))*Table10[[#This Row],[Ticket Count]],2)</f>
        <v>92.4</v>
      </c>
      <c r="K853" s="3">
        <v>120834</v>
      </c>
      <c r="L853" s="3" t="str">
        <f>_xlfn.XLOOKUP(Table10[[#This Row],[Serial '#]],Table5[Serial '#],Table5[Supplier],,,)</f>
        <v>Bingo Boss</v>
      </c>
      <c r="M853" s="3" t="s">
        <v>370</v>
      </c>
      <c r="N853" s="9">
        <v>4620</v>
      </c>
      <c r="O853" s="36">
        <v>1</v>
      </c>
      <c r="P853" s="11">
        <v>4620</v>
      </c>
      <c r="Q853" s="11">
        <v>3720</v>
      </c>
      <c r="R853" s="11">
        <v>900</v>
      </c>
      <c r="S853" s="11">
        <v>277</v>
      </c>
      <c r="T853" s="11" t="str">
        <f>_xlfn.XLOOKUP(Table10[[#This Row],[Charity Association]],Table14[Charity Name],Table14[Billing Style],,,)</f>
        <v>Percentage</v>
      </c>
      <c r="U853" s="11">
        <v>331.23</v>
      </c>
      <c r="V853" s="15">
        <v>195.03</v>
      </c>
      <c r="W853" s="15">
        <v>90</v>
      </c>
      <c r="X853" s="11">
        <v>46.2</v>
      </c>
      <c r="Y853" s="69">
        <v>7827</v>
      </c>
      <c r="Z853">
        <v>6903</v>
      </c>
      <c r="AA853" s="3">
        <f>IF(Table10[[#This Row],[Location Name]]=E852,AA852,AA852+1)</f>
        <v>1514</v>
      </c>
      <c r="AB853" s="33">
        <f>Table10[[#This Row],[Date]]+25</f>
        <v>45487</v>
      </c>
    </row>
    <row r="854" spans="1:28" ht="14.25" x14ac:dyDescent="0.45">
      <c r="A854" s="3">
        <v>846</v>
      </c>
      <c r="B85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54" s="33">
        <v>45462</v>
      </c>
      <c r="E854" s="3" t="s">
        <v>217</v>
      </c>
      <c r="F854" s="3">
        <f>_xlfn.XLOOKUP(Table10[[#This Row],[Location Name]],IBTP_Locations[Location Name],IBTP_Locations[Payee Name],"",,)</f>
        <v>0</v>
      </c>
      <c r="G854" s="3" t="s">
        <v>23</v>
      </c>
      <c r="H854" s="3" t="str">
        <f>_xlfn.XLOOKUP(Table10[[#This Row],[Location Name]],IBTP_Locations[Location Name],IBTP_Locations[Sales Rep],,,)</f>
        <v>Sarcyk, Neil</v>
      </c>
      <c r="I854" s="3">
        <f>_xlfn.XLOOKUP(Table10[[#This Row],[Location Name]],IBTP_Locations[Location Name],IBTP_Locations[Marketing Rep],,,)</f>
        <v>0</v>
      </c>
      <c r="J854" s="11">
        <f>ROUNDDOWN(IF(Table10[[#This Row],[Marketing Rep]]=0,0,_xlfn.XLOOKUP(Table10[[#This Row],[Marketing Rep]],Table12[Name],Table12[Commission %]))*Table10[[#This Row],[Ticket Count]],2)</f>
        <v>0</v>
      </c>
      <c r="K854" s="3" t="s">
        <v>1667</v>
      </c>
      <c r="L854" s="3" t="str">
        <f>_xlfn.XLOOKUP(Table10[[#This Row],[Serial '#]],Table5[Serial '#],Table5[Supplier],,,)</f>
        <v>GameCo</v>
      </c>
      <c r="M854" s="3" t="s">
        <v>613</v>
      </c>
      <c r="N854" s="9">
        <v>4560</v>
      </c>
      <c r="O854" s="36">
        <v>1</v>
      </c>
      <c r="P854" s="11">
        <v>4560</v>
      </c>
      <c r="Q854" s="11">
        <v>3460</v>
      </c>
      <c r="R854" s="11">
        <v>1100</v>
      </c>
      <c r="S854" s="11">
        <v>273</v>
      </c>
      <c r="T854" s="11" t="str">
        <f>_xlfn.XLOOKUP(Table10[[#This Row],[Charity Association]],Table14[Charity Name],Table14[Billing Style],,,)</f>
        <v>Percentage</v>
      </c>
      <c r="U854" s="11">
        <v>301.60000000000002</v>
      </c>
      <c r="V854" s="15">
        <v>146</v>
      </c>
      <c r="W854" s="15">
        <v>110</v>
      </c>
      <c r="X854" s="11">
        <v>45.6</v>
      </c>
      <c r="Y854" s="69">
        <v>1087</v>
      </c>
      <c r="Z854">
        <v>6904</v>
      </c>
      <c r="AA854" s="3">
        <f>IF(Table10[[#This Row],[Location Name]]=E853,AA853,AA853+1)</f>
        <v>1515</v>
      </c>
      <c r="AB854" s="33">
        <f>Table10[[#This Row],[Date]]+25</f>
        <v>45487</v>
      </c>
    </row>
    <row r="855" spans="1:28" ht="14.25" x14ac:dyDescent="0.45">
      <c r="A855" s="3">
        <v>847</v>
      </c>
      <c r="B85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55" s="33">
        <v>45462</v>
      </c>
      <c r="E855" s="3" t="s">
        <v>119</v>
      </c>
      <c r="F855" s="3">
        <f>_xlfn.XLOOKUP(Table10[[#This Row],[Location Name]],IBTP_Locations[Location Name],IBTP_Locations[Payee Name],"",,)</f>
        <v>0</v>
      </c>
      <c r="G855" s="3" t="s">
        <v>23</v>
      </c>
      <c r="H855" s="3" t="str">
        <f>_xlfn.XLOOKUP(Table10[[#This Row],[Location Name]],IBTP_Locations[Location Name],IBTP_Locations[Sales Rep],,,)</f>
        <v>Sarcyk, Neil</v>
      </c>
      <c r="I855" s="3" t="str">
        <f>_xlfn.XLOOKUP(Table10[[#This Row],[Location Name]],IBTP_Locations[Location Name],IBTP_Locations[Marketing Rep],,,)</f>
        <v>B and B Music</v>
      </c>
      <c r="J855" s="11">
        <f>ROUNDDOWN(IF(Table10[[#This Row],[Marketing Rep]]=0,0,_xlfn.XLOOKUP(Table10[[#This Row],[Marketing Rep]],Table12[Name],Table12[Commission %]))*Table10[[#This Row],[Ticket Count]],2)</f>
        <v>84.42</v>
      </c>
      <c r="K855" s="3">
        <v>100049</v>
      </c>
      <c r="L855" s="3" t="str">
        <f>_xlfn.XLOOKUP(Table10[[#This Row],[Serial '#]],Table5[Serial '#],Table5[Supplier],,,)</f>
        <v>Bingo Boss</v>
      </c>
      <c r="M855" s="3" t="s">
        <v>377</v>
      </c>
      <c r="N855" s="9">
        <v>5628</v>
      </c>
      <c r="O855" s="36">
        <v>1</v>
      </c>
      <c r="P855" s="11">
        <v>5628</v>
      </c>
      <c r="Q855" s="11">
        <v>4528</v>
      </c>
      <c r="R855" s="11">
        <v>1100</v>
      </c>
      <c r="S855" s="11">
        <v>337</v>
      </c>
      <c r="T855" s="11" t="str">
        <f>_xlfn.XLOOKUP(Table10[[#This Row],[Charity Association]],Table14[Charity Name],Table14[Billing Style],,,)</f>
        <v>Percentage</v>
      </c>
      <c r="U855" s="11">
        <v>412.04</v>
      </c>
      <c r="V855" s="15">
        <v>245.76</v>
      </c>
      <c r="W855" s="15">
        <v>110</v>
      </c>
      <c r="X855" s="11">
        <v>56.28</v>
      </c>
      <c r="Y855" s="69" t="s">
        <v>4033</v>
      </c>
      <c r="Z855">
        <v>6905</v>
      </c>
      <c r="AA855" s="3">
        <f>IF(Table10[[#This Row],[Location Name]]=E854,AA854,AA854+1)</f>
        <v>1516</v>
      </c>
      <c r="AB855" s="33">
        <f>Table10[[#This Row],[Date]]+25</f>
        <v>45487</v>
      </c>
    </row>
    <row r="856" spans="1:28" ht="14.25" x14ac:dyDescent="0.45">
      <c r="A856" s="3">
        <v>848</v>
      </c>
      <c r="B85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56" s="33">
        <v>45462</v>
      </c>
      <c r="E856" s="3" t="s">
        <v>145</v>
      </c>
      <c r="F856" s="3">
        <f>_xlfn.XLOOKUP(Table10[[#This Row],[Location Name]],IBTP_Locations[Location Name],IBTP_Locations[Payee Name],"",,)</f>
        <v>0</v>
      </c>
      <c r="G856" s="3" t="s">
        <v>26</v>
      </c>
      <c r="H856" s="3" t="str">
        <f>_xlfn.XLOOKUP(Table10[[#This Row],[Location Name]],IBTP_Locations[Location Name],IBTP_Locations[Sales Rep],,,)</f>
        <v>Sarcyk, Neil</v>
      </c>
      <c r="I856" s="3" t="str">
        <f>_xlfn.XLOOKUP(Table10[[#This Row],[Location Name]],IBTP_Locations[Location Name],IBTP_Locations[Marketing Rep],,,)</f>
        <v>Combros</v>
      </c>
      <c r="J856" s="11">
        <f>ROUNDDOWN(IF(Table10[[#This Row],[Marketing Rep]]=0,0,_xlfn.XLOOKUP(Table10[[#This Row],[Marketing Rep]],Table12[Name],Table12[Commission %]))*Table10[[#This Row],[Ticket Count]],2)</f>
        <v>82.8</v>
      </c>
      <c r="K856" s="3" t="s">
        <v>3097</v>
      </c>
      <c r="L856" s="3" t="str">
        <f>_xlfn.XLOOKUP(Table10[[#This Row],[Serial '#]],Table5[Serial '#],Table5[Supplier],,,)</f>
        <v>GameCo</v>
      </c>
      <c r="M856" s="3" t="s">
        <v>349</v>
      </c>
      <c r="N856" s="9">
        <v>5520</v>
      </c>
      <c r="O856" s="36">
        <v>1</v>
      </c>
      <c r="P856" s="11">
        <v>5520</v>
      </c>
      <c r="Q856" s="11">
        <v>4560</v>
      </c>
      <c r="R856" s="11">
        <v>960</v>
      </c>
      <c r="S856" s="11">
        <v>331</v>
      </c>
      <c r="T856" s="11" t="str">
        <f>_xlfn.XLOOKUP(Table10[[#This Row],[Charity Association]],Table14[Charity Name],Table14[Billing Style],,,)</f>
        <v>Flat Per Ticket</v>
      </c>
      <c r="U856" s="11">
        <v>358.8</v>
      </c>
      <c r="V856" s="15">
        <v>186</v>
      </c>
      <c r="W856" s="15">
        <v>172.8</v>
      </c>
      <c r="X856" s="11"/>
      <c r="Y856" s="69">
        <v>1251</v>
      </c>
      <c r="Z856">
        <v>7013</v>
      </c>
      <c r="AA856" s="3">
        <f>IF(Table10[[#This Row],[Location Name]]=E855,AA855,AA855+1)</f>
        <v>1517</v>
      </c>
      <c r="AB856" s="33">
        <f>Table10[[#This Row],[Date]]+25</f>
        <v>45487</v>
      </c>
    </row>
    <row r="857" spans="1:28" ht="14.25" x14ac:dyDescent="0.45">
      <c r="A857" s="3">
        <v>849</v>
      </c>
      <c r="B85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57" s="33">
        <v>45463</v>
      </c>
      <c r="E857" s="3" t="s">
        <v>141</v>
      </c>
      <c r="F857" s="3">
        <f>_xlfn.XLOOKUP(Table10[[#This Row],[Location Name]],IBTP_Locations[Location Name],IBTP_Locations[Payee Name],"",,)</f>
        <v>0</v>
      </c>
      <c r="G857" s="3" t="s">
        <v>23</v>
      </c>
      <c r="H857" s="3" t="str">
        <f>_xlfn.XLOOKUP(Table10[[#This Row],[Location Name]],IBTP_Locations[Location Name],IBTP_Locations[Sales Rep],,,)</f>
        <v>Sarcyk, Neil</v>
      </c>
      <c r="I857" s="3">
        <f>_xlfn.XLOOKUP(Table10[[#This Row],[Location Name]],IBTP_Locations[Location Name],IBTP_Locations[Marketing Rep],,,)</f>
        <v>0</v>
      </c>
      <c r="J857" s="11">
        <f>ROUNDDOWN(IF(Table10[[#This Row],[Marketing Rep]]=0,0,_xlfn.XLOOKUP(Table10[[#This Row],[Marketing Rep]],Table12[Name],Table12[Commission %]))*Table10[[#This Row],[Ticket Count]],2)</f>
        <v>0</v>
      </c>
      <c r="K857" s="3" t="s">
        <v>2630</v>
      </c>
      <c r="L857" s="3" t="str">
        <f>_xlfn.XLOOKUP(Table10[[#This Row],[Serial '#]],Table5[Serial '#],Table5[Supplier],,,)</f>
        <v>GameCo</v>
      </c>
      <c r="M857" s="3" t="s">
        <v>352</v>
      </c>
      <c r="N857" s="9">
        <v>3000</v>
      </c>
      <c r="O857" s="36">
        <v>1</v>
      </c>
      <c r="P857" s="11">
        <v>3000</v>
      </c>
      <c r="Q857" s="11">
        <v>2250</v>
      </c>
      <c r="R857" s="11">
        <v>750</v>
      </c>
      <c r="S857" s="11">
        <v>180</v>
      </c>
      <c r="T857" s="11" t="str">
        <f>_xlfn.XLOOKUP(Table10[[#This Row],[Charity Association]],Table14[Charity Name],Table14[Billing Style],,,)</f>
        <v>Percentage</v>
      </c>
      <c r="U857" s="11">
        <v>207</v>
      </c>
      <c r="V857" s="15">
        <v>102</v>
      </c>
      <c r="W857" s="15">
        <v>75</v>
      </c>
      <c r="X857" s="11">
        <v>30</v>
      </c>
      <c r="Y857" s="69">
        <v>2501</v>
      </c>
      <c r="Z857">
        <v>6908</v>
      </c>
      <c r="AA857" s="3">
        <f>IF(Table10[[#This Row],[Location Name]]=E856,AA856,AA856+1)</f>
        <v>1518</v>
      </c>
      <c r="AB857" s="33">
        <f>Table10[[#This Row],[Date]]+25</f>
        <v>45488</v>
      </c>
    </row>
    <row r="858" spans="1:28" ht="14.25" x14ac:dyDescent="0.45">
      <c r="A858" s="3">
        <v>850</v>
      </c>
      <c r="B85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58" s="33">
        <v>45463</v>
      </c>
      <c r="E858" s="3" t="s">
        <v>141</v>
      </c>
      <c r="F858" s="3">
        <f>_xlfn.XLOOKUP(Table10[[#This Row],[Location Name]],IBTP_Locations[Location Name],IBTP_Locations[Payee Name],"",,)</f>
        <v>0</v>
      </c>
      <c r="G858" s="3" t="s">
        <v>23</v>
      </c>
      <c r="H858" s="3" t="str">
        <f>_xlfn.XLOOKUP(Table10[[#This Row],[Location Name]],IBTP_Locations[Location Name],IBTP_Locations[Sales Rep],,,)</f>
        <v>Sarcyk, Neil</v>
      </c>
      <c r="I858" s="3">
        <f>_xlfn.XLOOKUP(Table10[[#This Row],[Location Name]],IBTP_Locations[Location Name],IBTP_Locations[Marketing Rep],,,)</f>
        <v>0</v>
      </c>
      <c r="J858" s="11">
        <f>ROUNDDOWN(IF(Table10[[#This Row],[Marketing Rep]]=0,0,_xlfn.XLOOKUP(Table10[[#This Row],[Marketing Rep]],Table12[Name],Table12[Commission %]))*Table10[[#This Row],[Ticket Count]],2)</f>
        <v>0</v>
      </c>
      <c r="K858" s="3" t="s">
        <v>2629</v>
      </c>
      <c r="L858" s="3" t="str">
        <f>_xlfn.XLOOKUP(Table10[[#This Row],[Serial '#]],Table5[Serial '#],Table5[Supplier],,,)</f>
        <v>GameCo</v>
      </c>
      <c r="M858" s="3" t="s">
        <v>352</v>
      </c>
      <c r="N858" s="9">
        <v>3000</v>
      </c>
      <c r="O858" s="36">
        <v>1</v>
      </c>
      <c r="P858" s="11">
        <v>3000</v>
      </c>
      <c r="Q858" s="11">
        <v>2250</v>
      </c>
      <c r="R858" s="11">
        <v>750</v>
      </c>
      <c r="S858" s="11">
        <v>180</v>
      </c>
      <c r="T858" s="11" t="str">
        <f>_xlfn.XLOOKUP(Table10[[#This Row],[Charity Association]],Table14[Charity Name],Table14[Billing Style],,,)</f>
        <v>Percentage</v>
      </c>
      <c r="U858" s="11">
        <v>207</v>
      </c>
      <c r="V858" s="15">
        <v>102</v>
      </c>
      <c r="W858" s="15">
        <v>75</v>
      </c>
      <c r="X858" s="11">
        <v>30</v>
      </c>
      <c r="Y858" s="69">
        <v>2501</v>
      </c>
      <c r="Z858">
        <v>6909</v>
      </c>
      <c r="AA858" s="3">
        <f>IF(Table10[[#This Row],[Location Name]]=E857,AA857,AA857+1)</f>
        <v>1518</v>
      </c>
      <c r="AB858" s="33">
        <f>Table10[[#This Row],[Date]]+25</f>
        <v>45488</v>
      </c>
    </row>
    <row r="859" spans="1:28" ht="14.25" x14ac:dyDescent="0.45">
      <c r="A859" s="3">
        <v>851</v>
      </c>
      <c r="B85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59" s="33">
        <v>45463</v>
      </c>
      <c r="E859" s="3" t="s">
        <v>111</v>
      </c>
      <c r="F859" s="3">
        <f>_xlfn.XLOOKUP(Table10[[#This Row],[Location Name]],IBTP_Locations[Location Name],IBTP_Locations[Payee Name],"",,)</f>
        <v>0</v>
      </c>
      <c r="G859" s="3" t="s">
        <v>21</v>
      </c>
      <c r="H859" s="3" t="str">
        <f>_xlfn.XLOOKUP(Table10[[#This Row],[Location Name]],IBTP_Locations[Location Name],IBTP_Locations[Sales Rep],,,)</f>
        <v>Sarcyk, Neil</v>
      </c>
      <c r="I859" s="3" t="str">
        <f>_xlfn.XLOOKUP(Table10[[#This Row],[Location Name]],IBTP_Locations[Location Name],IBTP_Locations[Marketing Rep],,,)</f>
        <v>Combros</v>
      </c>
      <c r="J859" s="11">
        <f>ROUNDDOWN(IF(Table10[[#This Row],[Marketing Rep]]=0,0,_xlfn.XLOOKUP(Table10[[#This Row],[Marketing Rep]],Table12[Name],Table12[Commission %]))*Table10[[#This Row],[Ticket Count]],2)</f>
        <v>82.8</v>
      </c>
      <c r="K859" s="3" t="s">
        <v>3099</v>
      </c>
      <c r="L859" s="3" t="str">
        <f>_xlfn.XLOOKUP(Table10[[#This Row],[Serial '#]],Table5[Serial '#],Table5[Supplier],,,)</f>
        <v>GameCo</v>
      </c>
      <c r="M859" s="3" t="s">
        <v>349</v>
      </c>
      <c r="N859" s="9">
        <v>5520</v>
      </c>
      <c r="O859" s="36">
        <v>1</v>
      </c>
      <c r="P859" s="11">
        <v>5520</v>
      </c>
      <c r="Q859" s="11">
        <v>4560</v>
      </c>
      <c r="R859" s="11">
        <v>960</v>
      </c>
      <c r="S859" s="11">
        <v>331</v>
      </c>
      <c r="T859" s="11" t="str">
        <f>_xlfn.XLOOKUP(Table10[[#This Row],[Charity Association]],Table14[Charity Name],Table14[Billing Style],,,)</f>
        <v>Flat Per Ticket</v>
      </c>
      <c r="U859" s="11">
        <v>358.8</v>
      </c>
      <c r="V859" s="15">
        <v>186</v>
      </c>
      <c r="W859" s="15">
        <v>172.8</v>
      </c>
      <c r="X859" s="11"/>
      <c r="Y859" s="69">
        <v>2783</v>
      </c>
      <c r="Z859">
        <v>8478</v>
      </c>
      <c r="AA859" s="3">
        <f>IF(Table10[[#This Row],[Location Name]]=E858,AA858,AA858+1)</f>
        <v>1519</v>
      </c>
      <c r="AB859" s="33">
        <f>Table10[[#This Row],[Date]]+25</f>
        <v>45488</v>
      </c>
    </row>
    <row r="860" spans="1:28" ht="14.25" x14ac:dyDescent="0.45">
      <c r="A860" s="3">
        <v>852</v>
      </c>
      <c r="B86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60" s="33">
        <v>45463</v>
      </c>
      <c r="E860" s="3" t="s">
        <v>177</v>
      </c>
      <c r="F860" s="3">
        <f>_xlfn.XLOOKUP(Table10[[#This Row],[Location Name]],IBTP_Locations[Location Name],IBTP_Locations[Payee Name],"",,)</f>
        <v>0</v>
      </c>
      <c r="G860" s="3" t="s">
        <v>27</v>
      </c>
      <c r="H860" s="3" t="str">
        <f>_xlfn.XLOOKUP(Table10[[#This Row],[Location Name]],IBTP_Locations[Location Name],IBTP_Locations[Sales Rep],,,)</f>
        <v>Sarcyk, Neil</v>
      </c>
      <c r="I860" s="3" t="str">
        <f>_xlfn.XLOOKUP(Table10[[#This Row],[Location Name]],IBTP_Locations[Location Name],IBTP_Locations[Marketing Rep],,,)</f>
        <v>Combros (GCFF)</v>
      </c>
      <c r="J860" s="11">
        <f>ROUNDDOWN(IF(Table10[[#This Row],[Marketing Rep]]=0,0,_xlfn.XLOOKUP(Table10[[#This Row],[Marketing Rep]],Table12[Name],Table12[Commission %]))*Table10[[#This Row],[Ticket Count]],2)</f>
        <v>60</v>
      </c>
      <c r="K860" s="3" t="s">
        <v>2628</v>
      </c>
      <c r="L860" s="3" t="str">
        <f>_xlfn.XLOOKUP(Table10[[#This Row],[Serial '#]],Table5[Serial '#],Table5[Supplier],,,)</f>
        <v>GameCo</v>
      </c>
      <c r="M860" s="3" t="s">
        <v>352</v>
      </c>
      <c r="N860" s="9">
        <v>3000</v>
      </c>
      <c r="O860" s="36">
        <v>1</v>
      </c>
      <c r="P860" s="11">
        <v>3000</v>
      </c>
      <c r="Q860" s="11">
        <v>2250</v>
      </c>
      <c r="R860" s="11">
        <v>750</v>
      </c>
      <c r="S860" s="11">
        <v>180</v>
      </c>
      <c r="T860" s="11" t="str">
        <f>_xlfn.XLOOKUP(Table10[[#This Row],[Charity Association]],Table14[Charity Name],Table14[Billing Style],,,)</f>
        <v>Flat Per Ticket</v>
      </c>
      <c r="U860" s="11">
        <v>195</v>
      </c>
      <c r="V860" s="15">
        <v>102</v>
      </c>
      <c r="W860" s="15">
        <v>93</v>
      </c>
      <c r="X860" s="11"/>
      <c r="Y860" s="71">
        <v>417200500063</v>
      </c>
      <c r="Z860">
        <v>10185</v>
      </c>
      <c r="AA860" s="3">
        <f>IF(Table10[[#This Row],[Location Name]]=E859,AA859,AA859+1)</f>
        <v>1520</v>
      </c>
      <c r="AB860" s="33">
        <f>Table10[[#This Row],[Date]]+25</f>
        <v>45488</v>
      </c>
    </row>
    <row r="861" spans="1:28" ht="14.25" x14ac:dyDescent="0.45">
      <c r="A861" s="3">
        <v>853</v>
      </c>
      <c r="B86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61" s="33">
        <v>45463</v>
      </c>
      <c r="E861" s="3" t="s">
        <v>177</v>
      </c>
      <c r="F861" s="3">
        <f>_xlfn.XLOOKUP(Table10[[#This Row],[Location Name]],IBTP_Locations[Location Name],IBTP_Locations[Payee Name],"",,)</f>
        <v>0</v>
      </c>
      <c r="G861" s="3" t="s">
        <v>27</v>
      </c>
      <c r="H861" s="3" t="str">
        <f>_xlfn.XLOOKUP(Table10[[#This Row],[Location Name]],IBTP_Locations[Location Name],IBTP_Locations[Sales Rep],,,)</f>
        <v>Sarcyk, Neil</v>
      </c>
      <c r="I861" s="3" t="str">
        <f>_xlfn.XLOOKUP(Table10[[#This Row],[Location Name]],IBTP_Locations[Location Name],IBTP_Locations[Marketing Rep],,,)</f>
        <v>Combros (GCFF)</v>
      </c>
      <c r="J861" s="11">
        <f>ROUNDDOWN(IF(Table10[[#This Row],[Marketing Rep]]=0,0,_xlfn.XLOOKUP(Table10[[#This Row],[Marketing Rep]],Table12[Name],Table12[Commission %]))*Table10[[#This Row],[Ticket Count]],2)</f>
        <v>72</v>
      </c>
      <c r="K861" s="3" t="s">
        <v>3080</v>
      </c>
      <c r="L861" s="3" t="str">
        <f>_xlfn.XLOOKUP(Table10[[#This Row],[Serial '#]],Table5[Serial '#],Table5[Supplier],,,)</f>
        <v>GameCo</v>
      </c>
      <c r="M861" s="3" t="s">
        <v>352</v>
      </c>
      <c r="N861" s="9">
        <v>3600</v>
      </c>
      <c r="O861" s="36">
        <v>1</v>
      </c>
      <c r="P861" s="11">
        <v>3600</v>
      </c>
      <c r="Q861" s="11">
        <v>2895</v>
      </c>
      <c r="R861" s="11">
        <v>705</v>
      </c>
      <c r="S861" s="11">
        <v>216</v>
      </c>
      <c r="T861" s="11" t="str">
        <f>_xlfn.XLOOKUP(Table10[[#This Row],[Charity Association]],Table14[Charity Name],Table14[Billing Style],,,)</f>
        <v>Flat Per Ticket</v>
      </c>
      <c r="U861" s="11">
        <v>234</v>
      </c>
      <c r="V861" s="15">
        <v>122</v>
      </c>
      <c r="W861" s="15">
        <v>112</v>
      </c>
      <c r="X861" s="11"/>
      <c r="Y861" s="71">
        <v>417200500063</v>
      </c>
      <c r="Z861">
        <v>10186</v>
      </c>
      <c r="AA861" s="3">
        <f>IF(Table10[[#This Row],[Location Name]]=E860,AA860,AA860+1)</f>
        <v>1520</v>
      </c>
      <c r="AB861" s="33">
        <f>Table10[[#This Row],[Date]]+25</f>
        <v>45488</v>
      </c>
    </row>
    <row r="862" spans="1:28" ht="14.25" x14ac:dyDescent="0.45">
      <c r="A862" s="3">
        <v>854</v>
      </c>
      <c r="B86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62" s="33">
        <v>45464</v>
      </c>
      <c r="E862" s="3" t="s">
        <v>133</v>
      </c>
      <c r="F862" s="3">
        <f>_xlfn.XLOOKUP(Table10[[#This Row],[Location Name]],IBTP_Locations[Location Name],IBTP_Locations[Payee Name],"",,)</f>
        <v>0</v>
      </c>
      <c r="G862" s="3" t="s">
        <v>20</v>
      </c>
      <c r="H862" s="3" t="str">
        <f>_xlfn.XLOOKUP(Table10[[#This Row],[Location Name]],IBTP_Locations[Location Name],IBTP_Locations[Sales Rep],,,)</f>
        <v>Sarcyk, Neil</v>
      </c>
      <c r="I862" s="3" t="str">
        <f>_xlfn.XLOOKUP(Table10[[#This Row],[Location Name]],IBTP_Locations[Location Name],IBTP_Locations[Marketing Rep],,,)</f>
        <v>M Comella Enterprises</v>
      </c>
      <c r="J862" s="11">
        <f>ROUNDDOWN(IF(Table10[[#This Row],[Marketing Rep]]=0,0,_xlfn.XLOOKUP(Table10[[#This Row],[Marketing Rep]],Table12[Name],Table12[Commission %]))*Table10[[#This Row],[Ticket Count]],2)</f>
        <v>82.8</v>
      </c>
      <c r="K862" s="3" t="s">
        <v>3101</v>
      </c>
      <c r="L862" s="3" t="str">
        <f>_xlfn.XLOOKUP(Table10[[#This Row],[Serial '#]],Table5[Serial '#],Table5[Supplier],,,)</f>
        <v>GameCo</v>
      </c>
      <c r="M862" s="3" t="s">
        <v>349</v>
      </c>
      <c r="N862" s="9">
        <v>5520</v>
      </c>
      <c r="O862" s="36">
        <v>1</v>
      </c>
      <c r="P862" s="11">
        <v>5520</v>
      </c>
      <c r="Q862" s="11">
        <v>4560</v>
      </c>
      <c r="R862" s="11">
        <v>960</v>
      </c>
      <c r="S862" s="11">
        <v>331</v>
      </c>
      <c r="T862" s="11" t="str">
        <f>_xlfn.XLOOKUP(Table10[[#This Row],[Charity Association]],Table14[Charity Name],Table14[Billing Style],,,)</f>
        <v>Flat Per Ticket</v>
      </c>
      <c r="U862" s="11">
        <v>358.8</v>
      </c>
      <c r="V862" s="15">
        <v>186</v>
      </c>
      <c r="W862" s="15">
        <v>172.8</v>
      </c>
      <c r="X862" s="11"/>
      <c r="Y862" s="69">
        <v>3425</v>
      </c>
      <c r="Z862">
        <v>1194</v>
      </c>
      <c r="AA862" s="3">
        <f>IF(Table10[[#This Row],[Location Name]]=E861,AA861,AA861+1)</f>
        <v>1521</v>
      </c>
      <c r="AB862" s="33">
        <f>Table10[[#This Row],[Date]]+25</f>
        <v>45489</v>
      </c>
    </row>
    <row r="863" spans="1:28" ht="14.25" x14ac:dyDescent="0.45">
      <c r="A863" s="3">
        <v>855</v>
      </c>
      <c r="B86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63" s="33">
        <v>45464</v>
      </c>
      <c r="E863" s="3" t="s">
        <v>139</v>
      </c>
      <c r="F863" s="3">
        <f>_xlfn.XLOOKUP(Table10[[#This Row],[Location Name]],IBTP_Locations[Location Name],IBTP_Locations[Payee Name],"",,)</f>
        <v>0</v>
      </c>
      <c r="G863" s="3" t="s">
        <v>23</v>
      </c>
      <c r="H863" s="3" t="str">
        <f>_xlfn.XLOOKUP(Table10[[#This Row],[Location Name]],IBTP_Locations[Location Name],IBTP_Locations[Sales Rep],,,)</f>
        <v>Sarcyk, Neil</v>
      </c>
      <c r="I863" s="3" t="str">
        <f>_xlfn.XLOOKUP(Table10[[#This Row],[Location Name]],IBTP_Locations[Location Name],IBTP_Locations[Marketing Rep],,,)</f>
        <v>Greg Brown</v>
      </c>
      <c r="J863" s="11">
        <f>ROUNDDOWN(IF(Table10[[#This Row],[Marketing Rep]]=0,0,_xlfn.XLOOKUP(Table10[[#This Row],[Marketing Rep]],Table12[Name],Table12[Commission %]))*Table10[[#This Row],[Ticket Count]],2)</f>
        <v>80</v>
      </c>
      <c r="K863" s="3" t="s">
        <v>3054</v>
      </c>
      <c r="L863" s="3" t="str">
        <f>_xlfn.XLOOKUP(Table10[[#This Row],[Serial '#]],Table5[Serial '#],Table5[Supplier],,,)</f>
        <v>GameCo</v>
      </c>
      <c r="M863" s="3" t="s">
        <v>622</v>
      </c>
      <c r="N863" s="9">
        <v>4000</v>
      </c>
      <c r="O863" s="36">
        <v>1</v>
      </c>
      <c r="P863" s="11">
        <v>4000</v>
      </c>
      <c r="Q863" s="11">
        <v>3102</v>
      </c>
      <c r="R863" s="11">
        <v>898</v>
      </c>
      <c r="S863" s="11">
        <v>240</v>
      </c>
      <c r="T863" s="11" t="str">
        <f>_xlfn.XLOOKUP(Table10[[#This Row],[Charity Association]],Table14[Charity Name],Table14[Billing Style],,,)</f>
        <v>Percentage</v>
      </c>
      <c r="U863" s="11">
        <v>264</v>
      </c>
      <c r="V863" s="15">
        <v>134</v>
      </c>
      <c r="W863" s="15">
        <v>90</v>
      </c>
      <c r="X863" s="11">
        <v>40</v>
      </c>
      <c r="Y863" s="69">
        <v>5183</v>
      </c>
      <c r="Z863">
        <v>6906</v>
      </c>
      <c r="AA863" s="3">
        <f>IF(Table10[[#This Row],[Location Name]]=E862,AA862,AA862+1)</f>
        <v>1522</v>
      </c>
      <c r="AB863" s="33">
        <f>Table10[[#This Row],[Date]]+25</f>
        <v>45489</v>
      </c>
    </row>
    <row r="864" spans="1:28" ht="14.25" x14ac:dyDescent="0.45">
      <c r="A864" s="3">
        <v>856</v>
      </c>
      <c r="B86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64" s="33">
        <v>45464</v>
      </c>
      <c r="E864" s="3" t="s">
        <v>139</v>
      </c>
      <c r="F864" s="3">
        <f>_xlfn.XLOOKUP(Table10[[#This Row],[Location Name]],IBTP_Locations[Location Name],IBTP_Locations[Payee Name],"",,)</f>
        <v>0</v>
      </c>
      <c r="G864" s="3" t="s">
        <v>23</v>
      </c>
      <c r="H864" s="3" t="str">
        <f>_xlfn.XLOOKUP(Table10[[#This Row],[Location Name]],IBTP_Locations[Location Name],IBTP_Locations[Sales Rep],,,)</f>
        <v>Sarcyk, Neil</v>
      </c>
      <c r="I864" s="3" t="str">
        <f>_xlfn.XLOOKUP(Table10[[#This Row],[Location Name]],IBTP_Locations[Location Name],IBTP_Locations[Marketing Rep],,,)</f>
        <v>Greg Brown</v>
      </c>
      <c r="J864" s="11">
        <f>ROUNDDOWN(IF(Table10[[#This Row],[Marketing Rep]]=0,0,_xlfn.XLOOKUP(Table10[[#This Row],[Marketing Rep]],Table12[Name],Table12[Commission %]))*Table10[[#This Row],[Ticket Count]],2)</f>
        <v>80</v>
      </c>
      <c r="K864" s="3" t="s">
        <v>3053</v>
      </c>
      <c r="L864" s="3" t="str">
        <f>_xlfn.XLOOKUP(Table10[[#This Row],[Serial '#]],Table5[Serial '#],Table5[Supplier],,,)</f>
        <v>GameCo</v>
      </c>
      <c r="M864" s="3" t="s">
        <v>624</v>
      </c>
      <c r="N864" s="9">
        <v>4000</v>
      </c>
      <c r="O864" s="36">
        <v>1</v>
      </c>
      <c r="P864" s="11">
        <v>4000</v>
      </c>
      <c r="Q864" s="11">
        <v>3102</v>
      </c>
      <c r="R864" s="11">
        <v>898</v>
      </c>
      <c r="S864" s="11">
        <v>240</v>
      </c>
      <c r="T864" s="11" t="str">
        <f>_xlfn.XLOOKUP(Table10[[#This Row],[Charity Association]],Table14[Charity Name],Table14[Billing Style],,,)</f>
        <v>Percentage</v>
      </c>
      <c r="U864" s="11">
        <v>264</v>
      </c>
      <c r="V864" s="15">
        <v>134</v>
      </c>
      <c r="W864" s="15">
        <v>90</v>
      </c>
      <c r="X864" s="11">
        <v>40</v>
      </c>
      <c r="Y864" s="69">
        <v>5183</v>
      </c>
      <c r="Z864">
        <v>6907</v>
      </c>
      <c r="AA864" s="3">
        <f>IF(Table10[[#This Row],[Location Name]]=E863,AA863,AA863+1)</f>
        <v>1522</v>
      </c>
      <c r="AB864" s="33">
        <f>Table10[[#This Row],[Date]]+25</f>
        <v>45489</v>
      </c>
    </row>
    <row r="865" spans="1:28" ht="14.25" x14ac:dyDescent="0.45">
      <c r="A865" s="3">
        <v>857</v>
      </c>
      <c r="B86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65" s="33">
        <v>45464</v>
      </c>
      <c r="E865" s="3" t="s">
        <v>105</v>
      </c>
      <c r="F865" s="3">
        <f>_xlfn.XLOOKUP(Table10[[#This Row],[Location Name]],IBTP_Locations[Location Name],IBTP_Locations[Payee Name],"",,)</f>
        <v>0</v>
      </c>
      <c r="G865" s="3" t="s">
        <v>23</v>
      </c>
      <c r="H865" s="3" t="str">
        <f>_xlfn.XLOOKUP(Table10[[#This Row],[Location Name]],IBTP_Locations[Location Name],IBTP_Locations[Sales Rep],,,)</f>
        <v>Sarcyk, Neil</v>
      </c>
      <c r="I865" s="3" t="str">
        <f>_xlfn.XLOOKUP(Table10[[#This Row],[Location Name]],IBTP_Locations[Location Name],IBTP_Locations[Marketing Rep],,,)</f>
        <v>M Comella Enterprises</v>
      </c>
      <c r="J865" s="11">
        <f>ROUNDDOWN(IF(Table10[[#This Row],[Marketing Rep]]=0,0,_xlfn.XLOOKUP(Table10[[#This Row],[Marketing Rep]],Table12[Name],Table12[Commission %]))*Table10[[#This Row],[Ticket Count]],2)</f>
        <v>45</v>
      </c>
      <c r="K865" s="3" t="s">
        <v>2631</v>
      </c>
      <c r="L865" s="3" t="str">
        <f>_xlfn.XLOOKUP(Table10[[#This Row],[Serial '#]],Table5[Serial '#],Table5[Supplier],,,)</f>
        <v>GameCo</v>
      </c>
      <c r="M865" s="3" t="s">
        <v>352</v>
      </c>
      <c r="N865" s="9">
        <v>3000</v>
      </c>
      <c r="O865" s="36">
        <v>1</v>
      </c>
      <c r="P865" s="11">
        <v>3000</v>
      </c>
      <c r="Q865" s="11">
        <v>2250</v>
      </c>
      <c r="R865" s="11">
        <v>750</v>
      </c>
      <c r="S865" s="11">
        <v>180</v>
      </c>
      <c r="T865" s="11" t="str">
        <f>_xlfn.XLOOKUP(Table10[[#This Row],[Charity Association]],Table14[Charity Name],Table14[Billing Style],,,)</f>
        <v>Percentage</v>
      </c>
      <c r="U865" s="11">
        <v>207</v>
      </c>
      <c r="V865" s="15">
        <v>102</v>
      </c>
      <c r="W865" s="15">
        <v>75</v>
      </c>
      <c r="X865" s="11">
        <v>30</v>
      </c>
      <c r="Y865" s="71">
        <v>284</v>
      </c>
      <c r="Z865">
        <v>6910</v>
      </c>
      <c r="AA865" s="3">
        <f>IF(Table10[[#This Row],[Location Name]]=E864,AA864,AA864+1)</f>
        <v>1523</v>
      </c>
      <c r="AB865" s="33">
        <f>Table10[[#This Row],[Date]]+25</f>
        <v>45489</v>
      </c>
    </row>
    <row r="866" spans="1:28" ht="14.25" x14ac:dyDescent="0.45">
      <c r="A866" s="3">
        <v>858</v>
      </c>
      <c r="B86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66" s="33">
        <v>45464</v>
      </c>
      <c r="E866" s="3" t="s">
        <v>205</v>
      </c>
      <c r="F866" s="3">
        <f>_xlfn.XLOOKUP(Table10[[#This Row],[Location Name]],IBTP_Locations[Location Name],IBTP_Locations[Payee Name],"",,)</f>
        <v>0</v>
      </c>
      <c r="G866" s="3" t="s">
        <v>27</v>
      </c>
      <c r="H866" s="3" t="str">
        <f>_xlfn.XLOOKUP(Table10[[#This Row],[Location Name]],IBTP_Locations[Location Name],IBTP_Locations[Sales Rep],,,)</f>
        <v>Sarcyk, Neil</v>
      </c>
      <c r="I866" s="3">
        <f>_xlfn.XLOOKUP(Table10[[#This Row],[Location Name]],IBTP_Locations[Location Name],IBTP_Locations[Marketing Rep],,,)</f>
        <v>0</v>
      </c>
      <c r="J866" s="11">
        <f>ROUNDDOWN(IF(Table10[[#This Row],[Marketing Rep]]=0,0,_xlfn.XLOOKUP(Table10[[#This Row],[Marketing Rep]],Table12[Name],Table12[Commission %]))*Table10[[#This Row],[Ticket Count]],2)</f>
        <v>0</v>
      </c>
      <c r="K866" s="3" t="s">
        <v>3100</v>
      </c>
      <c r="L866" s="3" t="str">
        <f>_xlfn.XLOOKUP(Table10[[#This Row],[Serial '#]],Table5[Serial '#],Table5[Supplier],,,)</f>
        <v>GameCo</v>
      </c>
      <c r="M866" s="3" t="s">
        <v>349</v>
      </c>
      <c r="N866" s="9">
        <v>5520</v>
      </c>
      <c r="O866" s="36">
        <v>1</v>
      </c>
      <c r="P866" s="11">
        <v>5520</v>
      </c>
      <c r="Q866" s="11">
        <v>4560</v>
      </c>
      <c r="R866" s="11">
        <v>960</v>
      </c>
      <c r="S866" s="11">
        <v>331</v>
      </c>
      <c r="T866" s="11" t="str">
        <f>_xlfn.XLOOKUP(Table10[[#This Row],[Charity Association]],Table14[Charity Name],Table14[Billing Style],,,)</f>
        <v>Flat Per Ticket</v>
      </c>
      <c r="U866" s="11">
        <v>358.8</v>
      </c>
      <c r="V866" s="15">
        <v>186</v>
      </c>
      <c r="W866" s="15">
        <v>172.8</v>
      </c>
      <c r="X866" s="11"/>
      <c r="Y866" s="69">
        <v>0</v>
      </c>
      <c r="Z866">
        <v>10187</v>
      </c>
      <c r="AA866" s="3">
        <f>IF(Table10[[#This Row],[Location Name]]=E865,AA865,AA865+1)</f>
        <v>1524</v>
      </c>
      <c r="AB866" s="33">
        <f>Table10[[#This Row],[Date]]+25</f>
        <v>45489</v>
      </c>
    </row>
    <row r="867" spans="1:28" ht="14.25" x14ac:dyDescent="0.45">
      <c r="A867" s="3">
        <v>859</v>
      </c>
      <c r="B86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67" s="33">
        <v>45467</v>
      </c>
      <c r="E867" s="3" t="s">
        <v>123</v>
      </c>
      <c r="F867" s="3">
        <f>_xlfn.XLOOKUP(Table10[[#This Row],[Location Name]],IBTP_Locations[Location Name],IBTP_Locations[Payee Name],"",,)</f>
        <v>0</v>
      </c>
      <c r="G867" s="3" t="s">
        <v>23</v>
      </c>
      <c r="H867" s="3" t="str">
        <f>_xlfn.XLOOKUP(Table10[[#This Row],[Location Name]],IBTP_Locations[Location Name],IBTP_Locations[Sales Rep],,,)</f>
        <v>Sarcyk, Neil</v>
      </c>
      <c r="I867" s="3" t="str">
        <f>_xlfn.XLOOKUP(Table10[[#This Row],[Location Name]],IBTP_Locations[Location Name],IBTP_Locations[Marketing Rep],,,)</f>
        <v>Combros</v>
      </c>
      <c r="J867" s="11">
        <f>ROUNDDOWN(IF(Table10[[#This Row],[Marketing Rep]]=0,0,_xlfn.XLOOKUP(Table10[[#This Row],[Marketing Rep]],Table12[Name],Table12[Commission %]))*Table10[[#This Row],[Ticket Count]],2)</f>
        <v>60</v>
      </c>
      <c r="K867" s="3" t="s">
        <v>3183</v>
      </c>
      <c r="L867" s="3" t="str">
        <f>_xlfn.XLOOKUP(Table10[[#This Row],[Serial '#]],Table5[Serial '#],Table5[Supplier],,,)</f>
        <v>GameCo</v>
      </c>
      <c r="M867" s="3" t="s">
        <v>627</v>
      </c>
      <c r="N867" s="9">
        <v>4000</v>
      </c>
      <c r="O867" s="36">
        <v>1</v>
      </c>
      <c r="P867" s="11">
        <v>4000</v>
      </c>
      <c r="Q867" s="11">
        <v>3000</v>
      </c>
      <c r="R867" s="11">
        <v>1000</v>
      </c>
      <c r="S867" s="11">
        <v>240</v>
      </c>
      <c r="T867" s="11" t="str">
        <f>_xlfn.XLOOKUP(Table10[[#This Row],[Charity Association]],Table14[Charity Name],Table14[Billing Style],,,)</f>
        <v>Percentage</v>
      </c>
      <c r="U867" s="11">
        <v>274</v>
      </c>
      <c r="V867" s="15">
        <v>134</v>
      </c>
      <c r="W867" s="15">
        <v>100</v>
      </c>
      <c r="X867" s="11">
        <v>40</v>
      </c>
      <c r="Y867" s="69">
        <v>614</v>
      </c>
      <c r="Z867">
        <v>6911</v>
      </c>
      <c r="AA867" s="3">
        <f>IF(Table10[[#This Row],[Location Name]]=E866,AA866,AA866+1)</f>
        <v>1525</v>
      </c>
      <c r="AB867" s="33">
        <f>Table10[[#This Row],[Date]]+25</f>
        <v>45492</v>
      </c>
    </row>
    <row r="868" spans="1:28" ht="14.25" x14ac:dyDescent="0.45">
      <c r="A868" s="3">
        <v>860</v>
      </c>
      <c r="B86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68" s="33">
        <v>45467</v>
      </c>
      <c r="E868" s="3" t="s">
        <v>123</v>
      </c>
      <c r="F868" s="3">
        <f>_xlfn.XLOOKUP(Table10[[#This Row],[Location Name]],IBTP_Locations[Location Name],IBTP_Locations[Payee Name],"",,)</f>
        <v>0</v>
      </c>
      <c r="G868" s="3" t="s">
        <v>23</v>
      </c>
      <c r="H868" s="3" t="str">
        <f>_xlfn.XLOOKUP(Table10[[#This Row],[Location Name]],IBTP_Locations[Location Name],IBTP_Locations[Sales Rep],,,)</f>
        <v>Sarcyk, Neil</v>
      </c>
      <c r="I868" s="3" t="str">
        <f>_xlfn.XLOOKUP(Table10[[#This Row],[Location Name]],IBTP_Locations[Location Name],IBTP_Locations[Marketing Rep],,,)</f>
        <v>Combros</v>
      </c>
      <c r="J868" s="11">
        <f>ROUNDDOWN(IF(Table10[[#This Row],[Marketing Rep]]=0,0,_xlfn.XLOOKUP(Table10[[#This Row],[Marketing Rep]],Table12[Name],Table12[Commission %]))*Table10[[#This Row],[Ticket Count]],2)</f>
        <v>60</v>
      </c>
      <c r="K868" s="3" t="s">
        <v>3185</v>
      </c>
      <c r="L868" s="3" t="str">
        <f>_xlfn.XLOOKUP(Table10[[#This Row],[Serial '#]],Table5[Serial '#],Table5[Supplier],,,)</f>
        <v>GameCo</v>
      </c>
      <c r="M868" s="3" t="s">
        <v>564</v>
      </c>
      <c r="N868" s="9">
        <v>4000</v>
      </c>
      <c r="O868" s="36">
        <v>1</v>
      </c>
      <c r="P868" s="11">
        <v>4000</v>
      </c>
      <c r="Q868" s="11">
        <v>3000</v>
      </c>
      <c r="R868" s="11">
        <v>1000</v>
      </c>
      <c r="S868" s="11">
        <v>240</v>
      </c>
      <c r="T868" s="11" t="str">
        <f>_xlfn.XLOOKUP(Table10[[#This Row],[Charity Association]],Table14[Charity Name],Table14[Billing Style],,,)</f>
        <v>Percentage</v>
      </c>
      <c r="U868" s="11">
        <v>274</v>
      </c>
      <c r="V868" s="15">
        <v>134</v>
      </c>
      <c r="W868" s="15">
        <v>100</v>
      </c>
      <c r="X868" s="11">
        <v>40</v>
      </c>
      <c r="Y868" s="69">
        <v>614</v>
      </c>
      <c r="Z868">
        <v>6912</v>
      </c>
      <c r="AA868" s="3">
        <f>IF(Table10[[#This Row],[Location Name]]=E867,AA867,AA867+1)</f>
        <v>1525</v>
      </c>
      <c r="AB868" s="33">
        <f>Table10[[#This Row],[Date]]+25</f>
        <v>45492</v>
      </c>
    </row>
    <row r="869" spans="1:28" ht="14.25" x14ac:dyDescent="0.45">
      <c r="A869" s="3">
        <v>861</v>
      </c>
      <c r="B86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69" s="33">
        <v>45467</v>
      </c>
      <c r="E869" s="3" t="s">
        <v>123</v>
      </c>
      <c r="F869" s="3">
        <f>_xlfn.XLOOKUP(Table10[[#This Row],[Location Name]],IBTP_Locations[Location Name],IBTP_Locations[Payee Name],"",,)</f>
        <v>0</v>
      </c>
      <c r="G869" s="3" t="s">
        <v>23</v>
      </c>
      <c r="H869" s="3" t="str">
        <f>_xlfn.XLOOKUP(Table10[[#This Row],[Location Name]],IBTP_Locations[Location Name],IBTP_Locations[Sales Rep],,,)</f>
        <v>Sarcyk, Neil</v>
      </c>
      <c r="I869" s="3" t="str">
        <f>_xlfn.XLOOKUP(Table10[[#This Row],[Location Name]],IBTP_Locations[Location Name],IBTP_Locations[Marketing Rep],,,)</f>
        <v>Combros</v>
      </c>
      <c r="J869" s="11">
        <f>ROUNDDOWN(IF(Table10[[#This Row],[Marketing Rep]]=0,0,_xlfn.XLOOKUP(Table10[[#This Row],[Marketing Rep]],Table12[Name],Table12[Commission %]))*Table10[[#This Row],[Ticket Count]],2)</f>
        <v>60</v>
      </c>
      <c r="K869" s="3" t="s">
        <v>3184</v>
      </c>
      <c r="L869" s="3" t="str">
        <f>_xlfn.XLOOKUP(Table10[[#This Row],[Serial '#]],Table5[Serial '#],Table5[Supplier],,,)</f>
        <v>GameCo</v>
      </c>
      <c r="M869" s="3" t="s">
        <v>629</v>
      </c>
      <c r="N869" s="9">
        <v>4000</v>
      </c>
      <c r="O869" s="36">
        <v>1</v>
      </c>
      <c r="P869" s="11">
        <v>4000</v>
      </c>
      <c r="Q869" s="11">
        <v>3000</v>
      </c>
      <c r="R869" s="11">
        <v>1000</v>
      </c>
      <c r="S869" s="11">
        <v>240</v>
      </c>
      <c r="T869" s="11" t="str">
        <f>_xlfn.XLOOKUP(Table10[[#This Row],[Charity Association]],Table14[Charity Name],Table14[Billing Style],,,)</f>
        <v>Percentage</v>
      </c>
      <c r="U869" s="11">
        <v>274</v>
      </c>
      <c r="V869" s="15">
        <v>134</v>
      </c>
      <c r="W869" s="15">
        <v>100</v>
      </c>
      <c r="X869" s="11">
        <v>40</v>
      </c>
      <c r="Y869" s="69">
        <v>614</v>
      </c>
      <c r="Z869">
        <v>6913</v>
      </c>
      <c r="AA869" s="3">
        <f>IF(Table10[[#This Row],[Location Name]]=E868,AA868,AA868+1)</f>
        <v>1525</v>
      </c>
      <c r="AB869" s="33">
        <f>Table10[[#This Row],[Date]]+25</f>
        <v>45492</v>
      </c>
    </row>
    <row r="870" spans="1:28" ht="14.25" x14ac:dyDescent="0.45">
      <c r="A870" s="3">
        <v>862</v>
      </c>
      <c r="B87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70" s="33">
        <v>45467</v>
      </c>
      <c r="E870" s="3" t="s">
        <v>123</v>
      </c>
      <c r="F870" s="3">
        <f>_xlfn.XLOOKUP(Table10[[#This Row],[Location Name]],IBTP_Locations[Location Name],IBTP_Locations[Payee Name],"",,)</f>
        <v>0</v>
      </c>
      <c r="G870" s="3" t="s">
        <v>23</v>
      </c>
      <c r="H870" s="3" t="str">
        <f>_xlfn.XLOOKUP(Table10[[#This Row],[Location Name]],IBTP_Locations[Location Name],IBTP_Locations[Sales Rep],,,)</f>
        <v>Sarcyk, Neil</v>
      </c>
      <c r="I870" s="3" t="str">
        <f>_xlfn.XLOOKUP(Table10[[#This Row],[Location Name]],IBTP_Locations[Location Name],IBTP_Locations[Marketing Rep],,,)</f>
        <v>Combros</v>
      </c>
      <c r="J870" s="11">
        <f>ROUNDDOWN(IF(Table10[[#This Row],[Marketing Rep]]=0,0,_xlfn.XLOOKUP(Table10[[#This Row],[Marketing Rep]],Table12[Name],Table12[Commission %]))*Table10[[#This Row],[Ticket Count]],2)</f>
        <v>60</v>
      </c>
      <c r="K870" s="3" t="s">
        <v>3186</v>
      </c>
      <c r="L870" s="3" t="str">
        <f>_xlfn.XLOOKUP(Table10[[#This Row],[Serial '#]],Table5[Serial '#],Table5[Supplier],,,)</f>
        <v>GameCo</v>
      </c>
      <c r="M870" s="3" t="s">
        <v>566</v>
      </c>
      <c r="N870" s="9">
        <v>4000</v>
      </c>
      <c r="O870" s="36">
        <v>1</v>
      </c>
      <c r="P870" s="11">
        <v>4000</v>
      </c>
      <c r="Q870" s="11">
        <v>3000</v>
      </c>
      <c r="R870" s="11">
        <v>1000</v>
      </c>
      <c r="S870" s="11">
        <v>240</v>
      </c>
      <c r="T870" s="11" t="str">
        <f>_xlfn.XLOOKUP(Table10[[#This Row],[Charity Association]],Table14[Charity Name],Table14[Billing Style],,,)</f>
        <v>Percentage</v>
      </c>
      <c r="U870" s="11">
        <v>274</v>
      </c>
      <c r="V870" s="15">
        <v>134</v>
      </c>
      <c r="W870" s="15">
        <v>100</v>
      </c>
      <c r="X870" s="11">
        <v>40</v>
      </c>
      <c r="Y870" s="69">
        <v>614</v>
      </c>
      <c r="Z870">
        <v>6914</v>
      </c>
      <c r="AA870" s="3">
        <f>IF(Table10[[#This Row],[Location Name]]=E869,AA869,AA869+1)</f>
        <v>1525</v>
      </c>
      <c r="AB870" s="33">
        <f>Table10[[#This Row],[Date]]+25</f>
        <v>45492</v>
      </c>
    </row>
    <row r="871" spans="1:28" ht="14.25" x14ac:dyDescent="0.45">
      <c r="A871" s="3">
        <v>863</v>
      </c>
      <c r="B87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71" s="33">
        <v>45467</v>
      </c>
      <c r="E871" s="3" t="s">
        <v>89</v>
      </c>
      <c r="F871" s="3">
        <f>_xlfn.XLOOKUP(Table10[[#This Row],[Location Name]],IBTP_Locations[Location Name],IBTP_Locations[Payee Name],"",,)</f>
        <v>0</v>
      </c>
      <c r="G871" s="3" t="s">
        <v>23</v>
      </c>
      <c r="H871" s="3" t="str">
        <f>_xlfn.XLOOKUP(Table10[[#This Row],[Location Name]],IBTP_Locations[Location Name],IBTP_Locations[Sales Rep],,,)</f>
        <v>Sarcyk, Neil</v>
      </c>
      <c r="I871" s="3" t="str">
        <f>_xlfn.XLOOKUP(Table10[[#This Row],[Location Name]],IBTP_Locations[Location Name],IBTP_Locations[Marketing Rep],,,)</f>
        <v>Combros</v>
      </c>
      <c r="J871" s="11">
        <f>ROUNDDOWN(IF(Table10[[#This Row],[Marketing Rep]]=0,0,_xlfn.XLOOKUP(Table10[[#This Row],[Marketing Rep]],Table12[Name],Table12[Commission %]))*Table10[[#This Row],[Ticket Count]],2)</f>
        <v>82.8</v>
      </c>
      <c r="K871" s="3" t="s">
        <v>3102</v>
      </c>
      <c r="L871" s="3" t="str">
        <f>_xlfn.XLOOKUP(Table10[[#This Row],[Serial '#]],Table5[Serial '#],Table5[Supplier],,,)</f>
        <v>GameCo</v>
      </c>
      <c r="M871" s="3" t="s">
        <v>349</v>
      </c>
      <c r="N871" s="9">
        <v>5520</v>
      </c>
      <c r="O871" s="36">
        <v>1</v>
      </c>
      <c r="P871" s="11">
        <v>5520</v>
      </c>
      <c r="Q871" s="11">
        <v>4560</v>
      </c>
      <c r="R871" s="11">
        <v>960</v>
      </c>
      <c r="S871" s="11">
        <v>331</v>
      </c>
      <c r="T871" s="11" t="str">
        <f>_xlfn.XLOOKUP(Table10[[#This Row],[Charity Association]],Table14[Charity Name],Table14[Billing Style],,,)</f>
        <v>Percentage</v>
      </c>
      <c r="U871" s="11">
        <v>337.2</v>
      </c>
      <c r="V871" s="15">
        <v>186</v>
      </c>
      <c r="W871" s="15">
        <v>96</v>
      </c>
      <c r="X871" s="11">
        <v>55.2</v>
      </c>
      <c r="Y871" s="69">
        <v>39043960</v>
      </c>
      <c r="Z871">
        <v>6915</v>
      </c>
      <c r="AA871" s="3">
        <f>IF(Table10[[#This Row],[Location Name]]=E870,AA870,AA870+1)</f>
        <v>1526</v>
      </c>
      <c r="AB871" s="33">
        <f>Table10[[#This Row],[Date]]+25</f>
        <v>45492</v>
      </c>
    </row>
    <row r="872" spans="1:28" ht="14.25" x14ac:dyDescent="0.45">
      <c r="A872" s="3">
        <v>864</v>
      </c>
      <c r="B87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72" s="33">
        <v>45467</v>
      </c>
      <c r="E872" s="3" t="s">
        <v>101</v>
      </c>
      <c r="F872" s="3">
        <f>_xlfn.XLOOKUP(Table10[[#This Row],[Location Name]],IBTP_Locations[Location Name],IBTP_Locations[Payee Name],"",,)</f>
        <v>0</v>
      </c>
      <c r="G872" s="3" t="s">
        <v>24</v>
      </c>
      <c r="H872" s="3" t="str">
        <f>_xlfn.XLOOKUP(Table10[[#This Row],[Location Name]],IBTP_Locations[Location Name],IBTP_Locations[Sales Rep],,,)</f>
        <v>Sarcyk, Neil</v>
      </c>
      <c r="I872" s="3">
        <f>_xlfn.XLOOKUP(Table10[[#This Row],[Location Name]],IBTP_Locations[Location Name],IBTP_Locations[Marketing Rep],,,)</f>
        <v>0</v>
      </c>
      <c r="J872" s="11">
        <f>ROUNDDOWN(IF(Table10[[#This Row],[Marketing Rep]]=0,0,_xlfn.XLOOKUP(Table10[[#This Row],[Marketing Rep]],Table12[Name],Table12[Commission %]))*Table10[[#This Row],[Ticket Count]],2)</f>
        <v>0</v>
      </c>
      <c r="K872" s="3" t="s">
        <v>3104</v>
      </c>
      <c r="L872" s="3" t="str">
        <f>_xlfn.XLOOKUP(Table10[[#This Row],[Serial '#]],Table5[Serial '#],Table5[Supplier],,,)</f>
        <v>GameCo</v>
      </c>
      <c r="M872" s="3" t="s">
        <v>349</v>
      </c>
      <c r="N872" s="9">
        <v>5520</v>
      </c>
      <c r="O872" s="36">
        <v>1</v>
      </c>
      <c r="P872" s="11">
        <v>5520</v>
      </c>
      <c r="Q872" s="11">
        <v>4560</v>
      </c>
      <c r="R872" s="11">
        <v>960</v>
      </c>
      <c r="S872" s="11">
        <v>331</v>
      </c>
      <c r="T872" s="11" t="str">
        <f>_xlfn.XLOOKUP(Table10[[#This Row],[Charity Association]],Table14[Charity Name],Table14[Billing Style],,,)</f>
        <v>Flat Per Ticket</v>
      </c>
      <c r="U872" s="11">
        <v>358.8</v>
      </c>
      <c r="V872" s="15">
        <v>186</v>
      </c>
      <c r="W872" s="15">
        <v>172.8</v>
      </c>
      <c r="X872" s="11"/>
      <c r="Y872" s="69">
        <v>39043962</v>
      </c>
      <c r="Z872">
        <v>9035</v>
      </c>
      <c r="AA872" s="3">
        <f>IF(Table10[[#This Row],[Location Name]]=E871,AA871,AA871+1)</f>
        <v>1527</v>
      </c>
      <c r="AB872" s="33">
        <f>Table10[[#This Row],[Date]]+25</f>
        <v>45492</v>
      </c>
    </row>
    <row r="873" spans="1:28" ht="14.25" x14ac:dyDescent="0.45">
      <c r="A873" s="3">
        <v>865</v>
      </c>
      <c r="B87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73" s="33">
        <v>45467</v>
      </c>
      <c r="E873" s="3" t="s">
        <v>101</v>
      </c>
      <c r="F873" s="3">
        <f>_xlfn.XLOOKUP(Table10[[#This Row],[Location Name]],IBTP_Locations[Location Name],IBTP_Locations[Payee Name],"",,)</f>
        <v>0</v>
      </c>
      <c r="G873" s="3" t="s">
        <v>24</v>
      </c>
      <c r="H873" s="3" t="str">
        <f>_xlfn.XLOOKUP(Table10[[#This Row],[Location Name]],IBTP_Locations[Location Name],IBTP_Locations[Sales Rep],,,)</f>
        <v>Sarcyk, Neil</v>
      </c>
      <c r="I873" s="3">
        <f>_xlfn.XLOOKUP(Table10[[#This Row],[Location Name]],IBTP_Locations[Location Name],IBTP_Locations[Marketing Rep],,,)</f>
        <v>0</v>
      </c>
      <c r="J873" s="11">
        <f>ROUNDDOWN(IF(Table10[[#This Row],[Marketing Rep]]=0,0,_xlfn.XLOOKUP(Table10[[#This Row],[Marketing Rep]],Table12[Name],Table12[Commission %]))*Table10[[#This Row],[Ticket Count]],2)</f>
        <v>0</v>
      </c>
      <c r="K873" s="3" t="s">
        <v>3081</v>
      </c>
      <c r="L873" s="3" t="str">
        <f>_xlfn.XLOOKUP(Table10[[#This Row],[Serial '#]],Table5[Serial '#],Table5[Supplier],,,)</f>
        <v>GameCo</v>
      </c>
      <c r="M873" s="3" t="s">
        <v>3761</v>
      </c>
      <c r="N873" s="9">
        <v>6320</v>
      </c>
      <c r="O873" s="36">
        <v>1</v>
      </c>
      <c r="P873" s="11">
        <v>6320</v>
      </c>
      <c r="Q873" s="11">
        <v>4745</v>
      </c>
      <c r="R873" s="11">
        <v>1575</v>
      </c>
      <c r="S873" s="11">
        <v>379</v>
      </c>
      <c r="T873" s="11" t="str">
        <f>_xlfn.XLOOKUP(Table10[[#This Row],[Charity Association]],Table14[Charity Name],Table14[Billing Style],,,)</f>
        <v>Flat Per Ticket</v>
      </c>
      <c r="U873" s="11">
        <v>410.8</v>
      </c>
      <c r="V873" s="15">
        <v>212</v>
      </c>
      <c r="W873" s="15">
        <v>198.8</v>
      </c>
      <c r="X873" s="11"/>
      <c r="Y873" s="69">
        <v>39043970</v>
      </c>
      <c r="Z873">
        <v>9036</v>
      </c>
      <c r="AA873" s="3">
        <f>IF(Table10[[#This Row],[Location Name]]=E872,AA872,AA872+1)</f>
        <v>1527</v>
      </c>
      <c r="AB873" s="33">
        <f>Table10[[#This Row],[Date]]+25</f>
        <v>45492</v>
      </c>
    </row>
    <row r="874" spans="1:28" ht="14.25" x14ac:dyDescent="0.45">
      <c r="A874" s="3">
        <v>866</v>
      </c>
      <c r="B87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74" s="33">
        <v>45467</v>
      </c>
      <c r="E874" s="3" t="s">
        <v>113</v>
      </c>
      <c r="F874" s="3">
        <f>_xlfn.XLOOKUP(Table10[[#This Row],[Location Name]],IBTP_Locations[Location Name],IBTP_Locations[Payee Name],"",,)</f>
        <v>0</v>
      </c>
      <c r="G874" s="3" t="s">
        <v>24</v>
      </c>
      <c r="H874" s="3" t="str">
        <f>_xlfn.XLOOKUP(Table10[[#This Row],[Location Name]],IBTP_Locations[Location Name],IBTP_Locations[Sales Rep],,,)</f>
        <v>Sarcyk, Neil</v>
      </c>
      <c r="I874" s="3">
        <f>_xlfn.XLOOKUP(Table10[[#This Row],[Location Name]],IBTP_Locations[Location Name],IBTP_Locations[Marketing Rep],,,)</f>
        <v>0</v>
      </c>
      <c r="J874" s="11">
        <f>ROUNDDOWN(IF(Table10[[#This Row],[Marketing Rep]]=0,0,_xlfn.XLOOKUP(Table10[[#This Row],[Marketing Rep]],Table12[Name],Table12[Commission %]))*Table10[[#This Row],[Ticket Count]],2)</f>
        <v>0</v>
      </c>
      <c r="K874" s="3" t="s">
        <v>3103</v>
      </c>
      <c r="L874" s="3" t="str">
        <f>_xlfn.XLOOKUP(Table10[[#This Row],[Serial '#]],Table5[Serial '#],Table5[Supplier],,,)</f>
        <v>GameCo</v>
      </c>
      <c r="M874" s="3" t="s">
        <v>349</v>
      </c>
      <c r="N874" s="9">
        <v>5520</v>
      </c>
      <c r="O874" s="36">
        <v>1</v>
      </c>
      <c r="P874" s="11">
        <v>5520</v>
      </c>
      <c r="Q874" s="11">
        <v>4560</v>
      </c>
      <c r="R874" s="11">
        <v>960</v>
      </c>
      <c r="S874" s="11">
        <v>331</v>
      </c>
      <c r="T874" s="11" t="str">
        <f>_xlfn.XLOOKUP(Table10[[#This Row],[Charity Association]],Table14[Charity Name],Table14[Billing Style],,,)</f>
        <v>Flat Per Ticket</v>
      </c>
      <c r="U874" s="11">
        <v>358.8</v>
      </c>
      <c r="V874" s="15">
        <v>186</v>
      </c>
      <c r="W874" s="15">
        <v>172.8</v>
      </c>
      <c r="X874" s="11"/>
      <c r="Y874" s="69">
        <v>39043961</v>
      </c>
      <c r="Z874">
        <v>9037</v>
      </c>
      <c r="AA874" s="3">
        <f>IF(Table10[[#This Row],[Location Name]]=E873,AA873,AA873+1)</f>
        <v>1528</v>
      </c>
      <c r="AB874" s="33">
        <f>Table10[[#This Row],[Date]]+25</f>
        <v>45492</v>
      </c>
    </row>
    <row r="875" spans="1:28" ht="14.25" x14ac:dyDescent="0.45">
      <c r="A875" s="3">
        <v>867</v>
      </c>
      <c r="B87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75" s="33">
        <v>45467</v>
      </c>
      <c r="E875" s="3" t="s">
        <v>113</v>
      </c>
      <c r="F875" s="3">
        <f>_xlfn.XLOOKUP(Table10[[#This Row],[Location Name]],IBTP_Locations[Location Name],IBTP_Locations[Payee Name],"",,)</f>
        <v>0</v>
      </c>
      <c r="G875" s="3" t="s">
        <v>24</v>
      </c>
      <c r="H875" s="3" t="str">
        <f>_xlfn.XLOOKUP(Table10[[#This Row],[Location Name]],IBTP_Locations[Location Name],IBTP_Locations[Sales Rep],,,)</f>
        <v>Sarcyk, Neil</v>
      </c>
      <c r="I875" s="3">
        <f>_xlfn.XLOOKUP(Table10[[#This Row],[Location Name]],IBTP_Locations[Location Name],IBTP_Locations[Marketing Rep],,,)</f>
        <v>0</v>
      </c>
      <c r="J875" s="11">
        <f>ROUNDDOWN(IF(Table10[[#This Row],[Marketing Rep]]=0,0,_xlfn.XLOOKUP(Table10[[#This Row],[Marketing Rep]],Table12[Name],Table12[Commission %]))*Table10[[#This Row],[Ticket Count]],2)</f>
        <v>0</v>
      </c>
      <c r="K875" s="3" t="s">
        <v>3084</v>
      </c>
      <c r="L875" s="3" t="str">
        <f>_xlfn.XLOOKUP(Table10[[#This Row],[Serial '#]],Table5[Serial '#],Table5[Supplier],,,)</f>
        <v>GameCo</v>
      </c>
      <c r="M875" s="3" t="s">
        <v>585</v>
      </c>
      <c r="N875" s="9">
        <v>6320</v>
      </c>
      <c r="O875" s="36">
        <v>1</v>
      </c>
      <c r="P875" s="11">
        <v>6320</v>
      </c>
      <c r="Q875" s="11">
        <v>4745</v>
      </c>
      <c r="R875" s="11">
        <v>1575</v>
      </c>
      <c r="S875" s="11">
        <v>379</v>
      </c>
      <c r="T875" s="11" t="str">
        <f>_xlfn.XLOOKUP(Table10[[#This Row],[Charity Association]],Table14[Charity Name],Table14[Billing Style],,,)</f>
        <v>Flat Per Ticket</v>
      </c>
      <c r="U875" s="11">
        <v>410.8</v>
      </c>
      <c r="V875" s="15">
        <v>212</v>
      </c>
      <c r="W875" s="15">
        <v>198.8</v>
      </c>
      <c r="X875" s="11"/>
      <c r="Y875" s="69">
        <v>39043968</v>
      </c>
      <c r="Z875">
        <v>9038</v>
      </c>
      <c r="AA875" s="3">
        <f>IF(Table10[[#This Row],[Location Name]]=E874,AA874,AA874+1)</f>
        <v>1528</v>
      </c>
      <c r="AB875" s="33">
        <f>Table10[[#This Row],[Date]]+25</f>
        <v>45492</v>
      </c>
    </row>
    <row r="876" spans="1:28" ht="14.25" x14ac:dyDescent="0.45">
      <c r="A876" s="3">
        <v>868</v>
      </c>
      <c r="B87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76" s="33">
        <v>45467</v>
      </c>
      <c r="E876" s="3" t="s">
        <v>179</v>
      </c>
      <c r="F876" s="3">
        <f>_xlfn.XLOOKUP(Table10[[#This Row],[Location Name]],IBTP_Locations[Location Name],IBTP_Locations[Payee Name],"",,)</f>
        <v>0</v>
      </c>
      <c r="G876" s="3" t="s">
        <v>27</v>
      </c>
      <c r="H876" s="3" t="str">
        <f>_xlfn.XLOOKUP(Table10[[#This Row],[Location Name]],IBTP_Locations[Location Name],IBTP_Locations[Sales Rep],,,)</f>
        <v>Sarcyk, Neil</v>
      </c>
      <c r="I876" s="3">
        <f>_xlfn.XLOOKUP(Table10[[#This Row],[Location Name]],IBTP_Locations[Location Name],IBTP_Locations[Marketing Rep],,,)</f>
        <v>0</v>
      </c>
      <c r="J876" s="11">
        <f>ROUNDDOWN(IF(Table10[[#This Row],[Marketing Rep]]=0,0,_xlfn.XLOOKUP(Table10[[#This Row],[Marketing Rep]],Table12[Name],Table12[Commission %]))*Table10[[#This Row],[Ticket Count]],2)</f>
        <v>0</v>
      </c>
      <c r="K876" s="3" t="s">
        <v>2284</v>
      </c>
      <c r="L876" s="3" t="str">
        <f>_xlfn.XLOOKUP(Table10[[#This Row],[Serial '#]],Table5[Serial '#],Table5[Supplier],,,)</f>
        <v>GameCo</v>
      </c>
      <c r="M876" s="3" t="s">
        <v>583</v>
      </c>
      <c r="N876" s="9">
        <v>6320</v>
      </c>
      <c r="O876" s="36">
        <v>1</v>
      </c>
      <c r="P876" s="11">
        <v>6320</v>
      </c>
      <c r="Q876" s="11">
        <v>4745</v>
      </c>
      <c r="R876" s="11">
        <v>1575</v>
      </c>
      <c r="S876" s="11">
        <v>379</v>
      </c>
      <c r="T876" s="11" t="str">
        <f>_xlfn.XLOOKUP(Table10[[#This Row],[Charity Association]],Table14[Charity Name],Table14[Billing Style],,,)</f>
        <v>Flat Per Ticket</v>
      </c>
      <c r="U876" s="11">
        <v>410.8</v>
      </c>
      <c r="V876" s="15">
        <v>212</v>
      </c>
      <c r="W876" s="15">
        <v>198.8</v>
      </c>
      <c r="X876" s="11"/>
      <c r="Y876" s="69">
        <v>417600500080</v>
      </c>
      <c r="Z876">
        <v>10188</v>
      </c>
      <c r="AA876" s="3">
        <f>IF(Table10[[#This Row],[Location Name]]=E875,AA875,AA875+1)</f>
        <v>1529</v>
      </c>
      <c r="AB876" s="33">
        <f>Table10[[#This Row],[Date]]+25</f>
        <v>45492</v>
      </c>
    </row>
    <row r="877" spans="1:28" ht="14.25" x14ac:dyDescent="0.45">
      <c r="A877" s="3">
        <v>869</v>
      </c>
      <c r="B87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77" s="33">
        <v>45467</v>
      </c>
      <c r="E877" s="3" t="s">
        <v>179</v>
      </c>
      <c r="F877" s="3">
        <f>_xlfn.XLOOKUP(Table10[[#This Row],[Location Name]],IBTP_Locations[Location Name],IBTP_Locations[Payee Name],"",,)</f>
        <v>0</v>
      </c>
      <c r="G877" s="3" t="s">
        <v>27</v>
      </c>
      <c r="H877" s="3" t="str">
        <f>_xlfn.XLOOKUP(Table10[[#This Row],[Location Name]],IBTP_Locations[Location Name],IBTP_Locations[Sales Rep],,,)</f>
        <v>Sarcyk, Neil</v>
      </c>
      <c r="I877" s="3">
        <f>_xlfn.XLOOKUP(Table10[[#This Row],[Location Name]],IBTP_Locations[Location Name],IBTP_Locations[Marketing Rep],,,)</f>
        <v>0</v>
      </c>
      <c r="J877" s="11">
        <f>ROUNDDOWN(IF(Table10[[#This Row],[Marketing Rep]]=0,0,_xlfn.XLOOKUP(Table10[[#This Row],[Marketing Rep]],Table12[Name],Table12[Commission %]))*Table10[[#This Row],[Ticket Count]],2)</f>
        <v>0</v>
      </c>
      <c r="K877" s="3" t="s">
        <v>3083</v>
      </c>
      <c r="L877" s="3" t="str">
        <f>_xlfn.XLOOKUP(Table10[[#This Row],[Serial '#]],Table5[Serial '#],Table5[Supplier],,,)</f>
        <v>GameCo</v>
      </c>
      <c r="M877" s="3" t="s">
        <v>3761</v>
      </c>
      <c r="N877" s="9">
        <v>6320</v>
      </c>
      <c r="O877" s="36">
        <v>1</v>
      </c>
      <c r="P877" s="11">
        <v>6320</v>
      </c>
      <c r="Q877" s="11">
        <v>4745</v>
      </c>
      <c r="R877" s="11">
        <v>1575</v>
      </c>
      <c r="S877" s="11">
        <v>379</v>
      </c>
      <c r="T877" s="11" t="str">
        <f>_xlfn.XLOOKUP(Table10[[#This Row],[Charity Association]],Table14[Charity Name],Table14[Billing Style],,,)</f>
        <v>Flat Per Ticket</v>
      </c>
      <c r="U877" s="11">
        <v>410.8</v>
      </c>
      <c r="V877" s="15">
        <v>212</v>
      </c>
      <c r="W877" s="15">
        <v>198.8</v>
      </c>
      <c r="X877" s="11"/>
      <c r="Y877" s="69">
        <v>417600500080</v>
      </c>
      <c r="Z877">
        <v>10189</v>
      </c>
      <c r="AA877" s="3">
        <f>IF(Table10[[#This Row],[Location Name]]=E876,AA876,AA876+1)</f>
        <v>1529</v>
      </c>
      <c r="AB877" s="33">
        <f>Table10[[#This Row],[Date]]+25</f>
        <v>45492</v>
      </c>
    </row>
    <row r="878" spans="1:28" ht="14.25" x14ac:dyDescent="0.45">
      <c r="A878" s="3">
        <v>870</v>
      </c>
      <c r="B87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78" s="33">
        <v>45467</v>
      </c>
      <c r="E878" s="3" t="s">
        <v>179</v>
      </c>
      <c r="F878" s="3">
        <f>_xlfn.XLOOKUP(Table10[[#This Row],[Location Name]],IBTP_Locations[Location Name],IBTP_Locations[Payee Name],"",,)</f>
        <v>0</v>
      </c>
      <c r="G878" s="3" t="s">
        <v>27</v>
      </c>
      <c r="H878" s="3" t="str">
        <f>_xlfn.XLOOKUP(Table10[[#This Row],[Location Name]],IBTP_Locations[Location Name],IBTP_Locations[Sales Rep],,,)</f>
        <v>Sarcyk, Neil</v>
      </c>
      <c r="I878" s="3">
        <f>_xlfn.XLOOKUP(Table10[[#This Row],[Location Name]],IBTP_Locations[Location Name],IBTP_Locations[Marketing Rep],,,)</f>
        <v>0</v>
      </c>
      <c r="J878" s="11">
        <f>ROUNDDOWN(IF(Table10[[#This Row],[Marketing Rep]]=0,0,_xlfn.XLOOKUP(Table10[[#This Row],[Marketing Rep]],Table12[Name],Table12[Commission %]))*Table10[[#This Row],[Ticket Count]],2)</f>
        <v>0</v>
      </c>
      <c r="K878" s="3" t="s">
        <v>2793</v>
      </c>
      <c r="L878" s="3" t="str">
        <f>_xlfn.XLOOKUP(Table10[[#This Row],[Serial '#]],Table5[Serial '#],Table5[Supplier],,,)</f>
        <v>GameCo</v>
      </c>
      <c r="M878" s="3" t="s">
        <v>611</v>
      </c>
      <c r="N878" s="9">
        <v>6320</v>
      </c>
      <c r="O878" s="36">
        <v>1</v>
      </c>
      <c r="P878" s="11">
        <v>6320</v>
      </c>
      <c r="Q878" s="11">
        <v>4745</v>
      </c>
      <c r="R878" s="11">
        <v>1575</v>
      </c>
      <c r="S878" s="11">
        <v>379</v>
      </c>
      <c r="T878" s="11" t="str">
        <f>_xlfn.XLOOKUP(Table10[[#This Row],[Charity Association]],Table14[Charity Name],Table14[Billing Style],,,)</f>
        <v>Flat Per Ticket</v>
      </c>
      <c r="U878" s="11">
        <v>410.8</v>
      </c>
      <c r="V878" s="15">
        <v>202</v>
      </c>
      <c r="W878" s="15">
        <v>208.8</v>
      </c>
      <c r="X878" s="11"/>
      <c r="Y878" s="69">
        <v>417600500080</v>
      </c>
      <c r="Z878">
        <v>10190</v>
      </c>
      <c r="AA878" s="3">
        <f>IF(Table10[[#This Row],[Location Name]]=E877,AA877,AA877+1)</f>
        <v>1529</v>
      </c>
      <c r="AB878" s="33">
        <f>Table10[[#This Row],[Date]]+25</f>
        <v>45492</v>
      </c>
    </row>
    <row r="879" spans="1:28" ht="14.25" x14ac:dyDescent="0.45">
      <c r="A879" s="3">
        <v>871</v>
      </c>
      <c r="B87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79" s="33">
        <v>45467</v>
      </c>
      <c r="E879" s="3" t="s">
        <v>155</v>
      </c>
      <c r="F879" s="3" t="str">
        <f>_xlfn.XLOOKUP(Table10[[#This Row],[Location Name]],IBTP_Locations[Location Name],IBTP_Locations[Payee Name],"",,)</f>
        <v>Melron Inc DBA Mulligans</v>
      </c>
      <c r="G879" s="3" t="s">
        <v>27</v>
      </c>
      <c r="H879" s="3" t="str">
        <f>_xlfn.XLOOKUP(Table10[[#This Row],[Location Name]],IBTP_Locations[Location Name],IBTP_Locations[Sales Rep],,,)</f>
        <v>Sarcyk, Neil</v>
      </c>
      <c r="I879" s="3">
        <f>_xlfn.XLOOKUP(Table10[[#This Row],[Location Name]],IBTP_Locations[Location Name],IBTP_Locations[Marketing Rep],,,)</f>
        <v>0</v>
      </c>
      <c r="J879" s="11">
        <f>ROUNDDOWN(IF(Table10[[#This Row],[Marketing Rep]]=0,0,_xlfn.XLOOKUP(Table10[[#This Row],[Marketing Rep]],Table12[Name],Table12[Commission %]))*Table10[[#This Row],[Ticket Count]],2)</f>
        <v>0</v>
      </c>
      <c r="K879" s="3" t="s">
        <v>3105</v>
      </c>
      <c r="L879" s="3" t="str">
        <f>_xlfn.XLOOKUP(Table10[[#This Row],[Serial '#]],Table5[Serial '#],Table5[Supplier],,,)</f>
        <v>GameCo</v>
      </c>
      <c r="M879" s="3" t="s">
        <v>349</v>
      </c>
      <c r="N879" s="9">
        <v>5520</v>
      </c>
      <c r="O879" s="36">
        <v>1</v>
      </c>
      <c r="P879" s="11">
        <v>5520</v>
      </c>
      <c r="Q879" s="11">
        <v>4560</v>
      </c>
      <c r="R879" s="11">
        <v>960</v>
      </c>
      <c r="S879" s="11">
        <v>331</v>
      </c>
      <c r="T879" s="11" t="str">
        <f>_xlfn.XLOOKUP(Table10[[#This Row],[Charity Association]],Table14[Charity Name],Table14[Billing Style],,,)</f>
        <v>Flat Per Ticket</v>
      </c>
      <c r="U879" s="11">
        <v>358.8</v>
      </c>
      <c r="V879" s="15">
        <v>186</v>
      </c>
      <c r="W879" s="15">
        <v>172.8</v>
      </c>
      <c r="X879" s="11"/>
      <c r="Y879" s="69">
        <v>3079</v>
      </c>
      <c r="Z879">
        <v>10191</v>
      </c>
      <c r="AA879" s="3">
        <f>IF(Table10[[#This Row],[Location Name]]=E878,AA878,AA878+1)</f>
        <v>1530</v>
      </c>
      <c r="AB879" s="33">
        <f>Table10[[#This Row],[Date]]+25</f>
        <v>45492</v>
      </c>
    </row>
    <row r="880" spans="1:28" ht="14.25" x14ac:dyDescent="0.45">
      <c r="A880" s="3">
        <v>872</v>
      </c>
      <c r="B88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80" s="33">
        <v>45467</v>
      </c>
      <c r="E880" s="3" t="s">
        <v>155</v>
      </c>
      <c r="F880" s="3" t="str">
        <f>_xlfn.XLOOKUP(Table10[[#This Row],[Location Name]],IBTP_Locations[Location Name],IBTP_Locations[Payee Name],"",,)</f>
        <v>Melron Inc DBA Mulligans</v>
      </c>
      <c r="G880" s="3" t="s">
        <v>27</v>
      </c>
      <c r="H880" s="3" t="str">
        <f>_xlfn.XLOOKUP(Table10[[#This Row],[Location Name]],IBTP_Locations[Location Name],IBTP_Locations[Sales Rep],,,)</f>
        <v>Sarcyk, Neil</v>
      </c>
      <c r="I880" s="3">
        <f>_xlfn.XLOOKUP(Table10[[#This Row],[Location Name]],IBTP_Locations[Location Name],IBTP_Locations[Marketing Rep],,,)</f>
        <v>0</v>
      </c>
      <c r="J880" s="11">
        <f>ROUNDDOWN(IF(Table10[[#This Row],[Marketing Rep]]=0,0,_xlfn.XLOOKUP(Table10[[#This Row],[Marketing Rep]],Table12[Name],Table12[Commission %]))*Table10[[#This Row],[Ticket Count]],2)</f>
        <v>0</v>
      </c>
      <c r="K880" s="3" t="s">
        <v>3106</v>
      </c>
      <c r="L880" s="3" t="str">
        <f>_xlfn.XLOOKUP(Table10[[#This Row],[Serial '#]],Table5[Serial '#],Table5[Supplier],,,)</f>
        <v>GameCo</v>
      </c>
      <c r="M880" s="3" t="s">
        <v>347</v>
      </c>
      <c r="N880" s="9">
        <v>9959</v>
      </c>
      <c r="O880" s="36">
        <v>1</v>
      </c>
      <c r="P880" s="11">
        <v>9959</v>
      </c>
      <c r="Q880" s="11">
        <v>7840</v>
      </c>
      <c r="R880" s="11">
        <v>2119</v>
      </c>
      <c r="S880" s="11">
        <v>597</v>
      </c>
      <c r="T880" s="11" t="str">
        <f>_xlfn.XLOOKUP(Table10[[#This Row],[Charity Association]],Table14[Charity Name],Table14[Billing Style],,,)</f>
        <v>Flat Per Ticket</v>
      </c>
      <c r="U880" s="11">
        <v>647.34</v>
      </c>
      <c r="V880" s="15">
        <v>360</v>
      </c>
      <c r="W880" s="15">
        <v>287.33999999999997</v>
      </c>
      <c r="X880" s="11"/>
      <c r="Y880" s="69">
        <v>3079</v>
      </c>
      <c r="Z880">
        <v>10192</v>
      </c>
      <c r="AA880" s="3">
        <f>IF(Table10[[#This Row],[Location Name]]=E879,AA879,AA879+1)</f>
        <v>1530</v>
      </c>
      <c r="AB880" s="33">
        <f>Table10[[#This Row],[Date]]+25</f>
        <v>45492</v>
      </c>
    </row>
    <row r="881" spans="1:28" ht="14.25" x14ac:dyDescent="0.45">
      <c r="A881" s="3">
        <v>873</v>
      </c>
      <c r="B88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81" s="33">
        <v>45467</v>
      </c>
      <c r="E881" s="3" t="s">
        <v>155</v>
      </c>
      <c r="F881" s="3" t="str">
        <f>_xlfn.XLOOKUP(Table10[[#This Row],[Location Name]],IBTP_Locations[Location Name],IBTP_Locations[Payee Name],"",,)</f>
        <v>Melron Inc DBA Mulligans</v>
      </c>
      <c r="G881" s="3" t="s">
        <v>27</v>
      </c>
      <c r="H881" s="3" t="str">
        <f>_xlfn.XLOOKUP(Table10[[#This Row],[Location Name]],IBTP_Locations[Location Name],IBTP_Locations[Sales Rep],,,)</f>
        <v>Sarcyk, Neil</v>
      </c>
      <c r="I881" s="3">
        <f>_xlfn.XLOOKUP(Table10[[#This Row],[Location Name]],IBTP_Locations[Location Name],IBTP_Locations[Marketing Rep],,,)</f>
        <v>0</v>
      </c>
      <c r="J881" s="11">
        <f>ROUNDDOWN(IF(Table10[[#This Row],[Marketing Rep]]=0,0,_xlfn.XLOOKUP(Table10[[#This Row],[Marketing Rep]],Table12[Name],Table12[Commission %]))*Table10[[#This Row],[Ticket Count]],2)</f>
        <v>0</v>
      </c>
      <c r="K881" s="3" t="s">
        <v>3082</v>
      </c>
      <c r="L881" s="3" t="str">
        <f>_xlfn.XLOOKUP(Table10[[#This Row],[Serial '#]],Table5[Serial '#],Table5[Supplier],,,)</f>
        <v>GameCo</v>
      </c>
      <c r="M881" s="3" t="s">
        <v>3761</v>
      </c>
      <c r="N881" s="9">
        <v>6320</v>
      </c>
      <c r="O881" s="36">
        <v>1</v>
      </c>
      <c r="P881" s="11">
        <v>6320</v>
      </c>
      <c r="Q881" s="11">
        <v>4745</v>
      </c>
      <c r="R881" s="11">
        <v>1575</v>
      </c>
      <c r="S881" s="11">
        <v>379</v>
      </c>
      <c r="T881" s="11" t="str">
        <f>_xlfn.XLOOKUP(Table10[[#This Row],[Charity Association]],Table14[Charity Name],Table14[Billing Style],,,)</f>
        <v>Flat Per Ticket</v>
      </c>
      <c r="U881" s="11">
        <v>410.8</v>
      </c>
      <c r="V881" s="15">
        <v>212</v>
      </c>
      <c r="W881" s="15">
        <v>198.8</v>
      </c>
      <c r="X881" s="11"/>
      <c r="Y881" s="69">
        <v>3079</v>
      </c>
      <c r="Z881">
        <v>10193</v>
      </c>
      <c r="AA881" s="3">
        <f>IF(Table10[[#This Row],[Location Name]]=E880,AA880,AA880+1)</f>
        <v>1530</v>
      </c>
      <c r="AB881" s="33">
        <f>Table10[[#This Row],[Date]]+25</f>
        <v>45492</v>
      </c>
    </row>
    <row r="882" spans="1:28" ht="14.25" x14ac:dyDescent="0.45">
      <c r="A882" s="3">
        <v>874</v>
      </c>
      <c r="B88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82" s="33">
        <v>45468</v>
      </c>
      <c r="E882" s="3" t="s">
        <v>97</v>
      </c>
      <c r="F882" s="3">
        <f>_xlfn.XLOOKUP(Table10[[#This Row],[Location Name]],IBTP_Locations[Location Name],IBTP_Locations[Payee Name],"",,)</f>
        <v>0</v>
      </c>
      <c r="G882" s="3" t="s">
        <v>20</v>
      </c>
      <c r="H882" s="3" t="str">
        <f>_xlfn.XLOOKUP(Table10[[#This Row],[Location Name]],IBTP_Locations[Location Name],IBTP_Locations[Sales Rep],,,)</f>
        <v>Sarcyk, Neil</v>
      </c>
      <c r="I882" s="3" t="str">
        <f>_xlfn.XLOOKUP(Table10[[#This Row],[Location Name]],IBTP_Locations[Location Name],IBTP_Locations[Marketing Rep],,,)</f>
        <v>M Comella Enterprises</v>
      </c>
      <c r="J882" s="11">
        <f>ROUNDDOWN(IF(Table10[[#This Row],[Marketing Rep]]=0,0,_xlfn.XLOOKUP(Table10[[#This Row],[Marketing Rep]],Table12[Name],Table12[Commission %]))*Table10[[#This Row],[Ticket Count]],2)</f>
        <v>82.8</v>
      </c>
      <c r="K882" s="3" t="s">
        <v>3107</v>
      </c>
      <c r="L882" s="3" t="str">
        <f>_xlfn.XLOOKUP(Table10[[#This Row],[Serial '#]],Table5[Serial '#],Table5[Supplier],,,)</f>
        <v>GameCo</v>
      </c>
      <c r="M882" s="3" t="s">
        <v>349</v>
      </c>
      <c r="N882" s="9">
        <v>5520</v>
      </c>
      <c r="O882" s="36">
        <v>1</v>
      </c>
      <c r="P882" s="11">
        <v>5520</v>
      </c>
      <c r="Q882" s="11">
        <v>4560</v>
      </c>
      <c r="R882" s="11">
        <v>960</v>
      </c>
      <c r="S882" s="11">
        <v>331</v>
      </c>
      <c r="T882" s="11" t="str">
        <f>_xlfn.XLOOKUP(Table10[[#This Row],[Charity Association]],Table14[Charity Name],Table14[Billing Style],,,)</f>
        <v>Flat Per Ticket</v>
      </c>
      <c r="U882" s="11">
        <v>358.8</v>
      </c>
      <c r="V882" s="15">
        <v>186</v>
      </c>
      <c r="W882" s="15">
        <v>172.8</v>
      </c>
      <c r="X882" s="11"/>
      <c r="Y882" s="69">
        <v>7194</v>
      </c>
      <c r="Z882">
        <v>1195</v>
      </c>
      <c r="AA882" s="3">
        <f>IF(Table10[[#This Row],[Location Name]]=E881,AA881,AA881+1)</f>
        <v>1531</v>
      </c>
      <c r="AB882" s="33">
        <f>Table10[[#This Row],[Date]]+25</f>
        <v>45493</v>
      </c>
    </row>
    <row r="883" spans="1:28" ht="14.25" x14ac:dyDescent="0.45">
      <c r="A883" s="3">
        <v>875</v>
      </c>
      <c r="B88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83" s="33">
        <v>45468</v>
      </c>
      <c r="E883" s="3" t="s">
        <v>97</v>
      </c>
      <c r="F883" s="3">
        <f>_xlfn.XLOOKUP(Table10[[#This Row],[Location Name]],IBTP_Locations[Location Name],IBTP_Locations[Payee Name],"",,)</f>
        <v>0</v>
      </c>
      <c r="G883" s="3" t="s">
        <v>20</v>
      </c>
      <c r="H883" s="3" t="str">
        <f>_xlfn.XLOOKUP(Table10[[#This Row],[Location Name]],IBTP_Locations[Location Name],IBTP_Locations[Sales Rep],,,)</f>
        <v>Sarcyk, Neil</v>
      </c>
      <c r="I883" s="3" t="str">
        <f>_xlfn.XLOOKUP(Table10[[#This Row],[Location Name]],IBTP_Locations[Location Name],IBTP_Locations[Marketing Rep],,,)</f>
        <v>M Comella Enterprises</v>
      </c>
      <c r="J883" s="11">
        <f>ROUNDDOWN(IF(Table10[[#This Row],[Marketing Rep]]=0,0,_xlfn.XLOOKUP(Table10[[#This Row],[Marketing Rep]],Table12[Name],Table12[Commission %]))*Table10[[#This Row],[Ticket Count]],2)</f>
        <v>82.8</v>
      </c>
      <c r="K883" s="3" t="s">
        <v>3108</v>
      </c>
      <c r="L883" s="3" t="str">
        <f>_xlfn.XLOOKUP(Table10[[#This Row],[Serial '#]],Table5[Serial '#],Table5[Supplier],,,)</f>
        <v>GameCo</v>
      </c>
      <c r="M883" s="3" t="s">
        <v>349</v>
      </c>
      <c r="N883" s="9">
        <v>5520</v>
      </c>
      <c r="O883" s="36">
        <v>1</v>
      </c>
      <c r="P883" s="11">
        <v>5520</v>
      </c>
      <c r="Q883" s="11">
        <v>4560</v>
      </c>
      <c r="R883" s="11">
        <v>960</v>
      </c>
      <c r="S883" s="11">
        <v>331</v>
      </c>
      <c r="T883" s="11" t="str">
        <f>_xlfn.XLOOKUP(Table10[[#This Row],[Charity Association]],Table14[Charity Name],Table14[Billing Style],,,)</f>
        <v>Flat Per Ticket</v>
      </c>
      <c r="U883" s="11">
        <v>358.8</v>
      </c>
      <c r="V883" s="15">
        <v>186</v>
      </c>
      <c r="W883" s="15">
        <v>172.8</v>
      </c>
      <c r="X883" s="11"/>
      <c r="Y883" s="69">
        <v>7194</v>
      </c>
      <c r="Z883">
        <v>1196</v>
      </c>
      <c r="AA883" s="3">
        <f>IF(Table10[[#This Row],[Location Name]]=E882,AA882,AA882+1)</f>
        <v>1531</v>
      </c>
      <c r="AB883" s="33">
        <f>Table10[[#This Row],[Date]]+25</f>
        <v>45493</v>
      </c>
    </row>
    <row r="884" spans="1:28" ht="14.25" x14ac:dyDescent="0.45">
      <c r="A884" s="3">
        <v>876</v>
      </c>
      <c r="B88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84" s="33">
        <v>45468</v>
      </c>
      <c r="E884" s="3" t="s">
        <v>217</v>
      </c>
      <c r="F884" s="3">
        <f>_xlfn.XLOOKUP(Table10[[#This Row],[Location Name]],IBTP_Locations[Location Name],IBTP_Locations[Payee Name],"",,)</f>
        <v>0</v>
      </c>
      <c r="G884" s="3" t="s">
        <v>23</v>
      </c>
      <c r="H884" s="3" t="str">
        <f>_xlfn.XLOOKUP(Table10[[#This Row],[Location Name]],IBTP_Locations[Location Name],IBTP_Locations[Sales Rep],,,)</f>
        <v>Sarcyk, Neil</v>
      </c>
      <c r="I884" s="3">
        <f>_xlfn.XLOOKUP(Table10[[#This Row],[Location Name]],IBTP_Locations[Location Name],IBTP_Locations[Marketing Rep],,,)</f>
        <v>0</v>
      </c>
      <c r="J884" s="11">
        <f>ROUNDDOWN(IF(Table10[[#This Row],[Marketing Rep]]=0,0,_xlfn.XLOOKUP(Table10[[#This Row],[Marketing Rep]],Table12[Name],Table12[Commission %]))*Table10[[#This Row],[Ticket Count]],2)</f>
        <v>0</v>
      </c>
      <c r="K884" s="3" t="s">
        <v>1668</v>
      </c>
      <c r="L884" s="3" t="str">
        <f>_xlfn.XLOOKUP(Table10[[#This Row],[Serial '#]],Table5[Serial '#],Table5[Supplier],,,)</f>
        <v>GameCo</v>
      </c>
      <c r="M884" s="3" t="s">
        <v>613</v>
      </c>
      <c r="N884" s="9">
        <v>4560</v>
      </c>
      <c r="O884" s="36">
        <v>1</v>
      </c>
      <c r="P884" s="11">
        <v>4560</v>
      </c>
      <c r="Q884" s="11">
        <v>3460</v>
      </c>
      <c r="R884" s="11">
        <v>1100</v>
      </c>
      <c r="S884" s="11">
        <v>273</v>
      </c>
      <c r="T884" s="11" t="str">
        <f>_xlfn.XLOOKUP(Table10[[#This Row],[Charity Association]],Table14[Charity Name],Table14[Billing Style],,,)</f>
        <v>Percentage</v>
      </c>
      <c r="U884" s="11">
        <v>301.60000000000002</v>
      </c>
      <c r="V884" s="15">
        <v>146</v>
      </c>
      <c r="W884" s="15">
        <v>110</v>
      </c>
      <c r="X884" s="11">
        <v>45.6</v>
      </c>
      <c r="Y884" s="69">
        <v>1090</v>
      </c>
      <c r="Z884">
        <v>6916</v>
      </c>
      <c r="AA884" s="3">
        <f>IF(Table10[[#This Row],[Location Name]]=E883,AA883,AA883+1)</f>
        <v>1532</v>
      </c>
      <c r="AB884" s="33">
        <f>Table10[[#This Row],[Date]]+25</f>
        <v>45493</v>
      </c>
    </row>
    <row r="885" spans="1:28" ht="14.25" x14ac:dyDescent="0.45">
      <c r="A885" s="3">
        <v>877</v>
      </c>
      <c r="B88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85" s="33">
        <v>45468</v>
      </c>
      <c r="E885" s="3" t="s">
        <v>175</v>
      </c>
      <c r="F885" s="3">
        <f>_xlfn.XLOOKUP(Table10[[#This Row],[Location Name]],IBTP_Locations[Location Name],IBTP_Locations[Payee Name],"",,)</f>
        <v>0</v>
      </c>
      <c r="G885" s="3" t="s">
        <v>23</v>
      </c>
      <c r="H885" s="3" t="str">
        <f>_xlfn.XLOOKUP(Table10[[#This Row],[Location Name]],IBTP_Locations[Location Name],IBTP_Locations[Sales Rep],,,)</f>
        <v>Sarcyk, Neil</v>
      </c>
      <c r="I885" s="3" t="str">
        <f>_xlfn.XLOOKUP(Table10[[#This Row],[Location Name]],IBTP_Locations[Location Name],IBTP_Locations[Marketing Rep],,,)</f>
        <v>M Comella Enterprises</v>
      </c>
      <c r="J885" s="11">
        <f>ROUNDDOWN(IF(Table10[[#This Row],[Marketing Rep]]=0,0,_xlfn.XLOOKUP(Table10[[#This Row],[Marketing Rep]],Table12[Name],Table12[Commission %]))*Table10[[#This Row],[Ticket Count]],2)</f>
        <v>82.8</v>
      </c>
      <c r="K885" s="3" t="s">
        <v>3109</v>
      </c>
      <c r="L885" s="3" t="str">
        <f>_xlfn.XLOOKUP(Table10[[#This Row],[Serial '#]],Table5[Serial '#],Table5[Supplier],,,)</f>
        <v>GameCo</v>
      </c>
      <c r="M885" s="3" t="s">
        <v>349</v>
      </c>
      <c r="N885" s="9">
        <v>5520</v>
      </c>
      <c r="O885" s="36">
        <v>1</v>
      </c>
      <c r="P885" s="11">
        <v>5520</v>
      </c>
      <c r="Q885" s="11">
        <v>4560</v>
      </c>
      <c r="R885" s="11">
        <v>960</v>
      </c>
      <c r="S885" s="11">
        <v>331</v>
      </c>
      <c r="T885" s="11" t="str">
        <f>_xlfn.XLOOKUP(Table10[[#This Row],[Charity Association]],Table14[Charity Name],Table14[Billing Style],,,)</f>
        <v>Percentage</v>
      </c>
      <c r="U885" s="11">
        <v>337.2</v>
      </c>
      <c r="V885" s="15">
        <v>186</v>
      </c>
      <c r="W885" s="15">
        <v>96</v>
      </c>
      <c r="X885" s="11">
        <v>55.2</v>
      </c>
      <c r="Y885" s="69">
        <v>39065617</v>
      </c>
      <c r="Z885">
        <v>6920</v>
      </c>
      <c r="AA885" s="3">
        <f>IF(Table10[[#This Row],[Location Name]]=E884,AA884,AA884+1)</f>
        <v>1533</v>
      </c>
      <c r="AB885" s="33">
        <f>Table10[[#This Row],[Date]]+25</f>
        <v>45493</v>
      </c>
    </row>
    <row r="886" spans="1:28" ht="14.25" x14ac:dyDescent="0.45">
      <c r="A886" s="3">
        <v>878</v>
      </c>
      <c r="B88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86" s="33">
        <v>45470</v>
      </c>
      <c r="E886" s="3" t="s">
        <v>115</v>
      </c>
      <c r="F886" s="3">
        <f>_xlfn.XLOOKUP(Table10[[#This Row],[Location Name]],IBTP_Locations[Location Name],IBTP_Locations[Payee Name],"",,)</f>
        <v>0</v>
      </c>
      <c r="G886" s="3" t="s">
        <v>23</v>
      </c>
      <c r="H886" s="3" t="str">
        <f>_xlfn.XLOOKUP(Table10[[#This Row],[Location Name]],IBTP_Locations[Location Name],IBTP_Locations[Sales Rep],,,)</f>
        <v>Sarcyk, Neil</v>
      </c>
      <c r="I886" s="3">
        <f>_xlfn.XLOOKUP(Table10[[#This Row],[Location Name]],IBTP_Locations[Location Name],IBTP_Locations[Marketing Rep],,,)</f>
        <v>0</v>
      </c>
      <c r="J886" s="11">
        <f>ROUNDDOWN(IF(Table10[[#This Row],[Marketing Rep]]=0,0,_xlfn.XLOOKUP(Table10[[#This Row],[Marketing Rep]],Table12[Name],Table12[Commission %]))*Table10[[#This Row],[Ticket Count]],2)</f>
        <v>0</v>
      </c>
      <c r="K886" s="3" t="s">
        <v>3111</v>
      </c>
      <c r="L886" s="3" t="str">
        <f>_xlfn.XLOOKUP(Table10[[#This Row],[Serial '#]],Table5[Serial '#],Table5[Supplier],,,)</f>
        <v>GameCo</v>
      </c>
      <c r="M886" s="3" t="s">
        <v>3761</v>
      </c>
      <c r="N886" s="9">
        <v>6320</v>
      </c>
      <c r="O886" s="36">
        <v>1</v>
      </c>
      <c r="P886" s="11">
        <v>6320</v>
      </c>
      <c r="Q886" s="11">
        <v>4745</v>
      </c>
      <c r="R886" s="11">
        <v>1575</v>
      </c>
      <c r="S886" s="11">
        <v>379</v>
      </c>
      <c r="T886" s="11" t="str">
        <f>_xlfn.XLOOKUP(Table10[[#This Row],[Charity Association]],Table14[Charity Name],Table14[Billing Style],,,)</f>
        <v>Percentage</v>
      </c>
      <c r="U886" s="11">
        <v>433.2</v>
      </c>
      <c r="V886" s="15">
        <v>212</v>
      </c>
      <c r="W886" s="15">
        <v>158</v>
      </c>
      <c r="X886" s="11">
        <v>63.2</v>
      </c>
      <c r="Y886" s="69">
        <v>3624</v>
      </c>
      <c r="Z886">
        <v>6917</v>
      </c>
      <c r="AA886" s="3">
        <f>IF(Table10[[#This Row],[Location Name]]=E885,AA885,AA885+1)</f>
        <v>1534</v>
      </c>
      <c r="AB886" s="33">
        <f>Table10[[#This Row],[Date]]+25</f>
        <v>45495</v>
      </c>
    </row>
    <row r="887" spans="1:28" ht="14.25" x14ac:dyDescent="0.45">
      <c r="A887" s="3">
        <v>879</v>
      </c>
      <c r="B88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87" s="33">
        <v>45470</v>
      </c>
      <c r="E887" s="3" t="s">
        <v>115</v>
      </c>
      <c r="F887" s="3">
        <f>_xlfn.XLOOKUP(Table10[[#This Row],[Location Name]],IBTP_Locations[Location Name],IBTP_Locations[Payee Name],"",,)</f>
        <v>0</v>
      </c>
      <c r="G887" s="3" t="s">
        <v>23</v>
      </c>
      <c r="H887" s="3" t="str">
        <f>_xlfn.XLOOKUP(Table10[[#This Row],[Location Name]],IBTP_Locations[Location Name],IBTP_Locations[Sales Rep],,,)</f>
        <v>Sarcyk, Neil</v>
      </c>
      <c r="I887" s="3">
        <f>_xlfn.XLOOKUP(Table10[[#This Row],[Location Name]],IBTP_Locations[Location Name],IBTP_Locations[Marketing Rep],,,)</f>
        <v>0</v>
      </c>
      <c r="J887" s="11">
        <f>ROUNDDOWN(IF(Table10[[#This Row],[Marketing Rep]]=0,0,_xlfn.XLOOKUP(Table10[[#This Row],[Marketing Rep]],Table12[Name],Table12[Commission %]))*Table10[[#This Row],[Ticket Count]],2)</f>
        <v>0</v>
      </c>
      <c r="K887" s="3" t="s">
        <v>3110</v>
      </c>
      <c r="L887" s="3" t="str">
        <f>_xlfn.XLOOKUP(Table10[[#This Row],[Serial '#]],Table5[Serial '#],Table5[Supplier],,,)</f>
        <v>GameCo</v>
      </c>
      <c r="M887" s="3" t="s">
        <v>586</v>
      </c>
      <c r="N887" s="9">
        <v>6320</v>
      </c>
      <c r="O887" s="36">
        <v>1</v>
      </c>
      <c r="P887" s="11">
        <v>6320</v>
      </c>
      <c r="Q887" s="11">
        <v>4745</v>
      </c>
      <c r="R887" s="11">
        <v>1575</v>
      </c>
      <c r="S887" s="11">
        <v>379</v>
      </c>
      <c r="T887" s="11" t="str">
        <f>_xlfn.XLOOKUP(Table10[[#This Row],[Charity Association]],Table14[Charity Name],Table14[Billing Style],,,)</f>
        <v>Percentage</v>
      </c>
      <c r="U887" s="11">
        <v>433.2</v>
      </c>
      <c r="V887" s="15">
        <v>212</v>
      </c>
      <c r="W887" s="15">
        <v>158</v>
      </c>
      <c r="X887" s="11">
        <v>63.2</v>
      </c>
      <c r="Y887" s="69">
        <v>3624</v>
      </c>
      <c r="Z887">
        <v>6918</v>
      </c>
      <c r="AA887" s="3">
        <f>IF(Table10[[#This Row],[Location Name]]=E886,AA886,AA886+1)</f>
        <v>1534</v>
      </c>
      <c r="AB887" s="33">
        <f>Table10[[#This Row],[Date]]+25</f>
        <v>45495</v>
      </c>
    </row>
    <row r="888" spans="1:28" ht="14.25" x14ac:dyDescent="0.45">
      <c r="A888" s="3">
        <v>880</v>
      </c>
      <c r="B88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88" s="33">
        <v>45470</v>
      </c>
      <c r="E888" s="3" t="s">
        <v>103</v>
      </c>
      <c r="F888" s="3">
        <f>_xlfn.XLOOKUP(Table10[[#This Row],[Location Name]],IBTP_Locations[Location Name],IBTP_Locations[Payee Name],"",,)</f>
        <v>0</v>
      </c>
      <c r="G888" s="3" t="s">
        <v>23</v>
      </c>
      <c r="H888" s="3" t="str">
        <f>_xlfn.XLOOKUP(Table10[[#This Row],[Location Name]],IBTP_Locations[Location Name],IBTP_Locations[Sales Rep],,,)</f>
        <v>Sarcyk, Neil</v>
      </c>
      <c r="I888" s="3">
        <f>_xlfn.XLOOKUP(Table10[[#This Row],[Location Name]],IBTP_Locations[Location Name],IBTP_Locations[Marketing Rep],,,)</f>
        <v>0</v>
      </c>
      <c r="J888" s="11">
        <f>ROUNDDOWN(IF(Table10[[#This Row],[Marketing Rep]]=0,0,_xlfn.XLOOKUP(Table10[[#This Row],[Marketing Rep]],Table12[Name],Table12[Commission %]))*Table10[[#This Row],[Ticket Count]],2)</f>
        <v>0</v>
      </c>
      <c r="K888" s="3" t="s">
        <v>3112</v>
      </c>
      <c r="L888" s="3" t="str">
        <f>_xlfn.XLOOKUP(Table10[[#This Row],[Serial '#]],Table5[Serial '#],Table5[Supplier],,,)</f>
        <v>GameCo</v>
      </c>
      <c r="M888" s="3" t="s">
        <v>3761</v>
      </c>
      <c r="N888" s="9">
        <v>6320</v>
      </c>
      <c r="O888" s="36">
        <v>1</v>
      </c>
      <c r="P888" s="11">
        <v>6320</v>
      </c>
      <c r="Q888" s="11">
        <v>4745</v>
      </c>
      <c r="R888" s="11">
        <v>1575</v>
      </c>
      <c r="S888" s="11">
        <v>379</v>
      </c>
      <c r="T888" s="11" t="str">
        <f>_xlfn.XLOOKUP(Table10[[#This Row],[Charity Association]],Table14[Charity Name],Table14[Billing Style],,,)</f>
        <v>Percentage</v>
      </c>
      <c r="U888" s="11">
        <v>433.2</v>
      </c>
      <c r="V888" s="15">
        <v>212</v>
      </c>
      <c r="W888" s="15">
        <v>158</v>
      </c>
      <c r="X888" s="11">
        <v>63.2</v>
      </c>
      <c r="Y888" s="69">
        <v>10131</v>
      </c>
      <c r="Z888">
        <v>6919</v>
      </c>
      <c r="AA888" s="3">
        <f>IF(Table10[[#This Row],[Location Name]]=E887,AA887,AA887+1)</f>
        <v>1535</v>
      </c>
      <c r="AB888" s="33">
        <f>Table10[[#This Row],[Date]]+25</f>
        <v>45495</v>
      </c>
    </row>
    <row r="889" spans="1:28" ht="14.25" x14ac:dyDescent="0.45">
      <c r="A889" s="3">
        <v>881</v>
      </c>
      <c r="B88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89" s="33">
        <v>45470</v>
      </c>
      <c r="E889" s="3" t="s">
        <v>119</v>
      </c>
      <c r="F889" s="3">
        <f>_xlfn.XLOOKUP(Table10[[#This Row],[Location Name]],IBTP_Locations[Location Name],IBTP_Locations[Payee Name],"",,)</f>
        <v>0</v>
      </c>
      <c r="G889" s="3" t="s">
        <v>23</v>
      </c>
      <c r="H889" s="3" t="str">
        <f>_xlfn.XLOOKUP(Table10[[#This Row],[Location Name]],IBTP_Locations[Location Name],IBTP_Locations[Sales Rep],,,)</f>
        <v>Sarcyk, Neil</v>
      </c>
      <c r="I889" s="3" t="str">
        <f>_xlfn.XLOOKUP(Table10[[#This Row],[Location Name]],IBTP_Locations[Location Name],IBTP_Locations[Marketing Rep],,,)</f>
        <v>B and B Music</v>
      </c>
      <c r="J889" s="11">
        <f>ROUNDDOWN(IF(Table10[[#This Row],[Marketing Rep]]=0,0,_xlfn.XLOOKUP(Table10[[#This Row],[Marketing Rep]],Table12[Name],Table12[Commission %]))*Table10[[#This Row],[Ticket Count]],2)</f>
        <v>45</v>
      </c>
      <c r="K889" s="3" t="s">
        <v>2632</v>
      </c>
      <c r="L889" s="3" t="str">
        <f>_xlfn.XLOOKUP(Table10[[#This Row],[Serial '#]],Table5[Serial '#],Table5[Supplier],,,)</f>
        <v>GameCo</v>
      </c>
      <c r="M889" s="3" t="s">
        <v>352</v>
      </c>
      <c r="N889" s="9">
        <v>3000</v>
      </c>
      <c r="O889" s="36">
        <v>1</v>
      </c>
      <c r="P889" s="11">
        <v>3000</v>
      </c>
      <c r="Q889" s="11">
        <v>2250</v>
      </c>
      <c r="R889" s="11">
        <v>750</v>
      </c>
      <c r="S889" s="11">
        <v>180</v>
      </c>
      <c r="T889" s="11" t="str">
        <f>_xlfn.XLOOKUP(Table10[[#This Row],[Charity Association]],Table14[Charity Name],Table14[Billing Style],,,)</f>
        <v>Percentage</v>
      </c>
      <c r="U889" s="11">
        <v>207</v>
      </c>
      <c r="V889" s="15">
        <v>102</v>
      </c>
      <c r="W889" s="15">
        <v>75</v>
      </c>
      <c r="X889" s="11">
        <v>30</v>
      </c>
      <c r="Y889" s="69">
        <v>39065618</v>
      </c>
      <c r="Z889">
        <v>6921</v>
      </c>
      <c r="AA889" s="3">
        <f>IF(Table10[[#This Row],[Location Name]]=E888,AA888,AA888+1)</f>
        <v>1536</v>
      </c>
      <c r="AB889" s="33">
        <f>Table10[[#This Row],[Date]]+25</f>
        <v>45495</v>
      </c>
    </row>
    <row r="890" spans="1:28" ht="14.25" x14ac:dyDescent="0.45">
      <c r="A890" s="3">
        <v>882</v>
      </c>
      <c r="B89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90" s="33">
        <v>45471</v>
      </c>
      <c r="E890" s="3" t="s">
        <v>207</v>
      </c>
      <c r="F890" s="3">
        <f>_xlfn.XLOOKUP(Table10[[#This Row],[Location Name]],IBTP_Locations[Location Name],IBTP_Locations[Payee Name],"",,)</f>
        <v>0</v>
      </c>
      <c r="G890" s="3" t="s">
        <v>20</v>
      </c>
      <c r="H890" s="3" t="str">
        <f>_xlfn.XLOOKUP(Table10[[#This Row],[Location Name]],IBTP_Locations[Location Name],IBTP_Locations[Sales Rep],,,)</f>
        <v>Sarcyk, Neil</v>
      </c>
      <c r="I890" s="3" t="str">
        <f>_xlfn.XLOOKUP(Table10[[#This Row],[Location Name]],IBTP_Locations[Location Name],IBTP_Locations[Marketing Rep],,,)</f>
        <v>Combros</v>
      </c>
      <c r="J890" s="11">
        <f>ROUNDDOWN(IF(Table10[[#This Row],[Marketing Rep]]=0,0,_xlfn.XLOOKUP(Table10[[#This Row],[Marketing Rep]],Table12[Name],Table12[Commission %]))*Table10[[#This Row],[Ticket Count]],2)</f>
        <v>81.900000000000006</v>
      </c>
      <c r="K890" s="3" t="s">
        <v>1765</v>
      </c>
      <c r="L890" s="3" t="str">
        <f>_xlfn.XLOOKUP(Table10[[#This Row],[Serial '#]],Table5[Serial '#],Table5[Supplier],,,)</f>
        <v>Bingo Boss</v>
      </c>
      <c r="M890" s="3" t="s">
        <v>371</v>
      </c>
      <c r="N890" s="9">
        <v>5460</v>
      </c>
      <c r="O890" s="36">
        <v>1</v>
      </c>
      <c r="P890" s="11">
        <v>5460</v>
      </c>
      <c r="Q890" s="11">
        <v>4500</v>
      </c>
      <c r="R890" s="11">
        <v>960</v>
      </c>
      <c r="S890" s="11">
        <v>327</v>
      </c>
      <c r="T890" s="11" t="str">
        <f>_xlfn.XLOOKUP(Table10[[#This Row],[Charity Association]],Table14[Charity Name],Table14[Billing Style],,,)</f>
        <v>Flat Per Ticket</v>
      </c>
      <c r="U890" s="11">
        <v>436.8</v>
      </c>
      <c r="V890" s="15">
        <v>281.19</v>
      </c>
      <c r="W890" s="15">
        <v>155.61000000000001</v>
      </c>
      <c r="X890" s="11"/>
      <c r="Y890" s="69">
        <v>2897</v>
      </c>
      <c r="Z890">
        <v>1197</v>
      </c>
      <c r="AA890" s="3">
        <f>IF(Table10[[#This Row],[Location Name]]=E889,AA889,AA889+1)</f>
        <v>1537</v>
      </c>
      <c r="AB890" s="33">
        <f>Table10[[#This Row],[Date]]+25</f>
        <v>45496</v>
      </c>
    </row>
    <row r="891" spans="1:28" ht="14.25" x14ac:dyDescent="0.45">
      <c r="A891" s="3">
        <v>883</v>
      </c>
      <c r="B89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91" s="33">
        <v>45471</v>
      </c>
      <c r="E891" s="3" t="s">
        <v>207</v>
      </c>
      <c r="F891" s="3">
        <f>_xlfn.XLOOKUP(Table10[[#This Row],[Location Name]],IBTP_Locations[Location Name],IBTP_Locations[Payee Name],"",,)</f>
        <v>0</v>
      </c>
      <c r="G891" s="3" t="s">
        <v>20</v>
      </c>
      <c r="H891" s="3" t="str">
        <f>_xlfn.XLOOKUP(Table10[[#This Row],[Location Name]],IBTP_Locations[Location Name],IBTP_Locations[Sales Rep],,,)</f>
        <v>Sarcyk, Neil</v>
      </c>
      <c r="I891" s="3" t="str">
        <f>_xlfn.XLOOKUP(Table10[[#This Row],[Location Name]],IBTP_Locations[Location Name],IBTP_Locations[Marketing Rep],,,)</f>
        <v>Combros</v>
      </c>
      <c r="J891" s="11">
        <f>ROUNDDOWN(IF(Table10[[#This Row],[Marketing Rep]]=0,0,_xlfn.XLOOKUP(Table10[[#This Row],[Marketing Rep]],Table12[Name],Table12[Commission %]))*Table10[[#This Row],[Ticket Count]],2)</f>
        <v>69.3</v>
      </c>
      <c r="K891" s="3">
        <v>120841</v>
      </c>
      <c r="L891" s="3" t="str">
        <f>_xlfn.XLOOKUP(Table10[[#This Row],[Serial '#]],Table5[Serial '#],Table5[Supplier],,,)</f>
        <v>Bingo Boss</v>
      </c>
      <c r="M891" s="3" t="s">
        <v>370</v>
      </c>
      <c r="N891" s="9">
        <v>4620</v>
      </c>
      <c r="O891" s="36">
        <v>1</v>
      </c>
      <c r="P891" s="11">
        <v>4620</v>
      </c>
      <c r="Q891" s="11">
        <v>3720</v>
      </c>
      <c r="R891" s="11">
        <v>900</v>
      </c>
      <c r="S891" s="11">
        <v>277</v>
      </c>
      <c r="T891" s="11" t="str">
        <f>_xlfn.XLOOKUP(Table10[[#This Row],[Charity Association]],Table14[Charity Name],Table14[Billing Style],,,)</f>
        <v>Flat Per Ticket</v>
      </c>
      <c r="U891" s="11">
        <v>369.6</v>
      </c>
      <c r="V891" s="15">
        <v>195.03</v>
      </c>
      <c r="W891" s="15">
        <v>174.57</v>
      </c>
      <c r="X891" s="11"/>
      <c r="Y891" s="69">
        <v>2897</v>
      </c>
      <c r="Z891">
        <v>1198</v>
      </c>
      <c r="AA891" s="3">
        <f>IF(Table10[[#This Row],[Location Name]]=E890,AA890,AA890+1)</f>
        <v>1537</v>
      </c>
      <c r="AB891" s="33">
        <f>Table10[[#This Row],[Date]]+25</f>
        <v>45496</v>
      </c>
    </row>
    <row r="892" spans="1:28" ht="14.25" x14ac:dyDescent="0.45">
      <c r="A892" s="3">
        <v>884</v>
      </c>
      <c r="B89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92" s="33">
        <v>45471</v>
      </c>
      <c r="E892" s="3" t="s">
        <v>105</v>
      </c>
      <c r="F892" s="3">
        <f>_xlfn.XLOOKUP(Table10[[#This Row],[Location Name]],IBTP_Locations[Location Name],IBTP_Locations[Payee Name],"",,)</f>
        <v>0</v>
      </c>
      <c r="G892" s="3" t="s">
        <v>23</v>
      </c>
      <c r="H892" s="3" t="str">
        <f>_xlfn.XLOOKUP(Table10[[#This Row],[Location Name]],IBTP_Locations[Location Name],IBTP_Locations[Sales Rep],,,)</f>
        <v>Sarcyk, Neil</v>
      </c>
      <c r="I892" s="3" t="str">
        <f>_xlfn.XLOOKUP(Table10[[#This Row],[Location Name]],IBTP_Locations[Location Name],IBTP_Locations[Marketing Rep],,,)</f>
        <v>M Comella Enterprises</v>
      </c>
      <c r="J892" s="11">
        <f>ROUNDDOWN(IF(Table10[[#This Row],[Marketing Rep]]=0,0,_xlfn.XLOOKUP(Table10[[#This Row],[Marketing Rep]],Table12[Name],Table12[Commission %]))*Table10[[#This Row],[Ticket Count]],2)</f>
        <v>82.8</v>
      </c>
      <c r="K892" s="3" t="s">
        <v>3114</v>
      </c>
      <c r="L892" s="3" t="str">
        <f>_xlfn.XLOOKUP(Table10[[#This Row],[Serial '#]],Table5[Serial '#],Table5[Supplier],,,)</f>
        <v>GameCo</v>
      </c>
      <c r="M892" s="3" t="s">
        <v>349</v>
      </c>
      <c r="N892" s="9">
        <v>5520</v>
      </c>
      <c r="O892" s="36">
        <v>1</v>
      </c>
      <c r="P892" s="11">
        <v>5520</v>
      </c>
      <c r="Q892" s="11">
        <v>4560</v>
      </c>
      <c r="R892" s="11">
        <v>960</v>
      </c>
      <c r="S892" s="11">
        <v>331</v>
      </c>
      <c r="T892" s="11" t="str">
        <f>_xlfn.XLOOKUP(Table10[[#This Row],[Charity Association]],Table14[Charity Name],Table14[Billing Style],,,)</f>
        <v>Percentage</v>
      </c>
      <c r="U892" s="11">
        <v>337.2</v>
      </c>
      <c r="V892" s="15">
        <v>186</v>
      </c>
      <c r="W892" s="15">
        <v>96</v>
      </c>
      <c r="X892" s="11">
        <v>55.2</v>
      </c>
      <c r="Y892" s="69">
        <v>285</v>
      </c>
      <c r="Z892">
        <v>6922</v>
      </c>
      <c r="AA892" s="3">
        <f>IF(Table10[[#This Row],[Location Name]]=E891,AA891,AA891+1)</f>
        <v>1538</v>
      </c>
      <c r="AB892" s="33">
        <f>Table10[[#This Row],[Date]]+25</f>
        <v>45496</v>
      </c>
    </row>
    <row r="893" spans="1:28" ht="14.25" x14ac:dyDescent="0.45">
      <c r="A893" s="3">
        <v>885</v>
      </c>
      <c r="B89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93" s="33">
        <v>45471</v>
      </c>
      <c r="E893" s="3" t="s">
        <v>105</v>
      </c>
      <c r="F893" s="3">
        <f>_xlfn.XLOOKUP(Table10[[#This Row],[Location Name]],IBTP_Locations[Location Name],IBTP_Locations[Payee Name],"",,)</f>
        <v>0</v>
      </c>
      <c r="G893" s="3" t="s">
        <v>23</v>
      </c>
      <c r="H893" s="3" t="str">
        <f>_xlfn.XLOOKUP(Table10[[#This Row],[Location Name]],IBTP_Locations[Location Name],IBTP_Locations[Sales Rep],,,)</f>
        <v>Sarcyk, Neil</v>
      </c>
      <c r="I893" s="3" t="str">
        <f>_xlfn.XLOOKUP(Table10[[#This Row],[Location Name]],IBTP_Locations[Location Name],IBTP_Locations[Marketing Rep],,,)</f>
        <v>M Comella Enterprises</v>
      </c>
      <c r="J893" s="11">
        <f>ROUNDDOWN(IF(Table10[[#This Row],[Marketing Rep]]=0,0,_xlfn.XLOOKUP(Table10[[#This Row],[Marketing Rep]],Table12[Name],Table12[Commission %]))*Table10[[#This Row],[Ticket Count]],2)</f>
        <v>45</v>
      </c>
      <c r="K893" s="3" t="s">
        <v>2635</v>
      </c>
      <c r="L893" s="3" t="str">
        <f>_xlfn.XLOOKUP(Table10[[#This Row],[Serial '#]],Table5[Serial '#],Table5[Supplier],,,)</f>
        <v>GameCo</v>
      </c>
      <c r="M893" s="3" t="s">
        <v>352</v>
      </c>
      <c r="N893" s="9">
        <v>3000</v>
      </c>
      <c r="O893" s="36">
        <v>1</v>
      </c>
      <c r="P893" s="11">
        <v>3000</v>
      </c>
      <c r="Q893" s="11">
        <v>2250</v>
      </c>
      <c r="R893" s="11">
        <v>750</v>
      </c>
      <c r="S893" s="11">
        <v>180</v>
      </c>
      <c r="T893" s="11" t="str">
        <f>_xlfn.XLOOKUP(Table10[[#This Row],[Charity Association]],Table14[Charity Name],Table14[Billing Style],,,)</f>
        <v>Percentage</v>
      </c>
      <c r="U893" s="11">
        <v>207</v>
      </c>
      <c r="V893" s="15">
        <v>102</v>
      </c>
      <c r="W893" s="15">
        <v>75</v>
      </c>
      <c r="X893" s="11">
        <v>30</v>
      </c>
      <c r="Y893" s="69">
        <v>285</v>
      </c>
      <c r="Z893">
        <v>6923</v>
      </c>
      <c r="AA893" s="3">
        <f>IF(Table10[[#This Row],[Location Name]]=E892,AA892,AA892+1)</f>
        <v>1538</v>
      </c>
      <c r="AB893" s="33">
        <f>Table10[[#This Row],[Date]]+25</f>
        <v>45496</v>
      </c>
    </row>
    <row r="894" spans="1:28" ht="14.25" x14ac:dyDescent="0.45">
      <c r="A894" s="3">
        <v>886</v>
      </c>
      <c r="B89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94" s="33">
        <v>45471</v>
      </c>
      <c r="E894" s="3" t="s">
        <v>151</v>
      </c>
      <c r="F894" s="3">
        <f>_xlfn.XLOOKUP(Table10[[#This Row],[Location Name]],IBTP_Locations[Location Name],IBTP_Locations[Payee Name],"",,)</f>
        <v>0</v>
      </c>
      <c r="G894" s="3" t="s">
        <v>23</v>
      </c>
      <c r="H894" s="3" t="str">
        <f>_xlfn.XLOOKUP(Table10[[#This Row],[Location Name]],IBTP_Locations[Location Name],IBTP_Locations[Sales Rep],,,)</f>
        <v>Reese, Aaron J</v>
      </c>
      <c r="I894" s="3">
        <f>_xlfn.XLOOKUP(Table10[[#This Row],[Location Name]],IBTP_Locations[Location Name],IBTP_Locations[Marketing Rep],,,)</f>
        <v>0</v>
      </c>
      <c r="J894" s="11">
        <f>ROUNDDOWN(IF(Table10[[#This Row],[Marketing Rep]]=0,0,_xlfn.XLOOKUP(Table10[[#This Row],[Marketing Rep]],Table12[Name],Table12[Commission %]))*Table10[[#This Row],[Ticket Count]],2)</f>
        <v>0</v>
      </c>
      <c r="K894" s="3" t="s">
        <v>1766</v>
      </c>
      <c r="L894" s="3" t="str">
        <f>_xlfn.XLOOKUP(Table10[[#This Row],[Serial '#]],Table5[Serial '#],Table5[Supplier],,,)</f>
        <v>Bingo Boss</v>
      </c>
      <c r="M894" s="3" t="s">
        <v>374</v>
      </c>
      <c r="N894" s="9">
        <v>8064</v>
      </c>
      <c r="O894" s="36">
        <v>1</v>
      </c>
      <c r="P894" s="11">
        <v>8064</v>
      </c>
      <c r="Q894" s="11">
        <v>3224</v>
      </c>
      <c r="R894" s="11">
        <v>4840</v>
      </c>
      <c r="S894" s="11">
        <v>2419</v>
      </c>
      <c r="T894" s="11" t="str">
        <f>_xlfn.XLOOKUP(Table10[[#This Row],[Charity Association]],Table14[Charity Name],Table14[Billing Style],,,)</f>
        <v>Percentage</v>
      </c>
      <c r="U894" s="11">
        <v>1302.5</v>
      </c>
      <c r="V894" s="15">
        <v>415.3</v>
      </c>
      <c r="W894" s="15">
        <v>484</v>
      </c>
      <c r="X894" s="11">
        <v>403.2</v>
      </c>
      <c r="Y894" s="69" t="s">
        <v>4034</v>
      </c>
      <c r="Z894">
        <v>6924</v>
      </c>
      <c r="AA894" s="3">
        <f>IF(Table10[[#This Row],[Location Name]]=E893,AA893,AA893+1)</f>
        <v>1539</v>
      </c>
      <c r="AB894" s="33">
        <f>Table10[[#This Row],[Date]]+25</f>
        <v>45496</v>
      </c>
    </row>
    <row r="895" spans="1:28" ht="14.25" x14ac:dyDescent="0.45">
      <c r="A895" s="3">
        <v>887</v>
      </c>
      <c r="B89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95" s="33">
        <v>45471</v>
      </c>
      <c r="E895" s="3" t="s">
        <v>151</v>
      </c>
      <c r="F895" s="3">
        <f>_xlfn.XLOOKUP(Table10[[#This Row],[Location Name]],IBTP_Locations[Location Name],IBTP_Locations[Payee Name],"",,)</f>
        <v>0</v>
      </c>
      <c r="G895" s="3" t="s">
        <v>23</v>
      </c>
      <c r="H895" s="3" t="str">
        <f>_xlfn.XLOOKUP(Table10[[#This Row],[Location Name]],IBTP_Locations[Location Name],IBTP_Locations[Sales Rep],,,)</f>
        <v>Reese, Aaron J</v>
      </c>
      <c r="I895" s="3">
        <f>_xlfn.XLOOKUP(Table10[[#This Row],[Location Name]],IBTP_Locations[Location Name],IBTP_Locations[Marketing Rep],,,)</f>
        <v>0</v>
      </c>
      <c r="J895" s="11">
        <f>ROUNDDOWN(IF(Table10[[#This Row],[Marketing Rep]]=0,0,_xlfn.XLOOKUP(Table10[[#This Row],[Marketing Rep]],Table12[Name],Table12[Commission %]))*Table10[[#This Row],[Ticket Count]],2)</f>
        <v>0</v>
      </c>
      <c r="K895" s="3" t="s">
        <v>3113</v>
      </c>
      <c r="L895" s="3" t="str">
        <f>_xlfn.XLOOKUP(Table10[[#This Row],[Serial '#]],Table5[Serial '#],Table5[Supplier],,,)</f>
        <v>GameCo</v>
      </c>
      <c r="M895" s="3" t="s">
        <v>349</v>
      </c>
      <c r="N895" s="9">
        <v>5520</v>
      </c>
      <c r="O895" s="36">
        <v>1</v>
      </c>
      <c r="P895" s="11">
        <v>5520</v>
      </c>
      <c r="Q895" s="11">
        <v>4560</v>
      </c>
      <c r="R895" s="11">
        <v>960</v>
      </c>
      <c r="S895" s="11">
        <v>331</v>
      </c>
      <c r="T895" s="11" t="str">
        <f>_xlfn.XLOOKUP(Table10[[#This Row],[Charity Association]],Table14[Charity Name],Table14[Billing Style],,,)</f>
        <v>Percentage</v>
      </c>
      <c r="U895" s="11">
        <v>337.2</v>
      </c>
      <c r="V895" s="15">
        <v>186</v>
      </c>
      <c r="W895" s="15">
        <v>96</v>
      </c>
      <c r="X895" s="11">
        <v>55.2</v>
      </c>
      <c r="Y895" s="69" t="s">
        <v>4034</v>
      </c>
      <c r="Z895">
        <v>6925</v>
      </c>
      <c r="AA895" s="3">
        <f>IF(Table10[[#This Row],[Location Name]]=E894,AA894,AA894+1)</f>
        <v>1539</v>
      </c>
      <c r="AB895" s="33">
        <f>Table10[[#This Row],[Date]]+25</f>
        <v>45496</v>
      </c>
    </row>
    <row r="896" spans="1:28" ht="14.25" x14ac:dyDescent="0.45">
      <c r="A896" s="3">
        <v>888</v>
      </c>
      <c r="B89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96" s="33">
        <v>45471</v>
      </c>
      <c r="E896" s="3" t="s">
        <v>151</v>
      </c>
      <c r="F896" s="3">
        <f>_xlfn.XLOOKUP(Table10[[#This Row],[Location Name]],IBTP_Locations[Location Name],IBTP_Locations[Payee Name],"",,)</f>
        <v>0</v>
      </c>
      <c r="G896" s="3" t="s">
        <v>23</v>
      </c>
      <c r="H896" s="3" t="str">
        <f>_xlfn.XLOOKUP(Table10[[#This Row],[Location Name]],IBTP_Locations[Location Name],IBTP_Locations[Sales Rep],,,)</f>
        <v>Reese, Aaron J</v>
      </c>
      <c r="I896" s="3">
        <f>_xlfn.XLOOKUP(Table10[[#This Row],[Location Name]],IBTP_Locations[Location Name],IBTP_Locations[Marketing Rep],,,)</f>
        <v>0</v>
      </c>
      <c r="J896" s="11">
        <f>ROUNDDOWN(IF(Table10[[#This Row],[Marketing Rep]]=0,0,_xlfn.XLOOKUP(Table10[[#This Row],[Marketing Rep]],Table12[Name],Table12[Commission %]))*Table10[[#This Row],[Ticket Count]],2)</f>
        <v>0</v>
      </c>
      <c r="K896" s="3" t="s">
        <v>2633</v>
      </c>
      <c r="L896" s="3" t="str">
        <f>_xlfn.XLOOKUP(Table10[[#This Row],[Serial '#]],Table5[Serial '#],Table5[Supplier],,,)</f>
        <v>GameCo</v>
      </c>
      <c r="M896" s="3" t="s">
        <v>352</v>
      </c>
      <c r="N896" s="9">
        <v>3000</v>
      </c>
      <c r="O896" s="36">
        <v>1</v>
      </c>
      <c r="P896" s="11">
        <v>3000</v>
      </c>
      <c r="Q896" s="11">
        <v>2250</v>
      </c>
      <c r="R896" s="11">
        <v>750</v>
      </c>
      <c r="S896" s="11">
        <v>180</v>
      </c>
      <c r="T896" s="11" t="str">
        <f>_xlfn.XLOOKUP(Table10[[#This Row],[Charity Association]],Table14[Charity Name],Table14[Billing Style],,,)</f>
        <v>Percentage</v>
      </c>
      <c r="U896" s="11">
        <v>207</v>
      </c>
      <c r="V896" s="15">
        <v>102</v>
      </c>
      <c r="W896" s="15">
        <v>75</v>
      </c>
      <c r="X896" s="11">
        <v>30</v>
      </c>
      <c r="Y896" s="69" t="s">
        <v>4034</v>
      </c>
      <c r="Z896">
        <v>6926</v>
      </c>
      <c r="AA896" s="3">
        <f>IF(Table10[[#This Row],[Location Name]]=E895,AA895,AA895+1)</f>
        <v>1539</v>
      </c>
      <c r="AB896" s="33">
        <f>Table10[[#This Row],[Date]]+25</f>
        <v>45496</v>
      </c>
    </row>
    <row r="897" spans="1:28" ht="14.25" x14ac:dyDescent="0.45">
      <c r="A897" s="3">
        <v>889</v>
      </c>
      <c r="B89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97" s="33">
        <v>45471</v>
      </c>
      <c r="E897" s="3" t="s">
        <v>187</v>
      </c>
      <c r="F897" s="3">
        <f>_xlfn.XLOOKUP(Table10[[#This Row],[Location Name]],IBTP_Locations[Location Name],IBTP_Locations[Payee Name],"",,)</f>
        <v>0</v>
      </c>
      <c r="G897" s="3" t="s">
        <v>27</v>
      </c>
      <c r="H897" s="3" t="str">
        <f>_xlfn.XLOOKUP(Table10[[#This Row],[Location Name]],IBTP_Locations[Location Name],IBTP_Locations[Sales Rep],,,)</f>
        <v>Sarcyk, Neil</v>
      </c>
      <c r="I897" s="3" t="str">
        <f>_xlfn.XLOOKUP(Table10[[#This Row],[Location Name]],IBTP_Locations[Location Name],IBTP_Locations[Marketing Rep],,,)</f>
        <v>Combros (GCFF)</v>
      </c>
      <c r="J897" s="11">
        <f>ROUNDDOWN(IF(Table10[[#This Row],[Marketing Rep]]=0,0,_xlfn.XLOOKUP(Table10[[#This Row],[Marketing Rep]],Table12[Name],Table12[Commission %]))*Table10[[#This Row],[Ticket Count]],2)</f>
        <v>115.2</v>
      </c>
      <c r="K897" s="3">
        <v>100111</v>
      </c>
      <c r="L897" s="3" t="str">
        <f>_xlfn.XLOOKUP(Table10[[#This Row],[Serial '#]],Table5[Serial '#],Table5[Supplier],,,)</f>
        <v>Bingo Boss</v>
      </c>
      <c r="M897" s="3" t="s">
        <v>3759</v>
      </c>
      <c r="N897" s="9">
        <v>5760</v>
      </c>
      <c r="O897" s="36">
        <v>1</v>
      </c>
      <c r="P897" s="11">
        <v>5760</v>
      </c>
      <c r="Q897" s="11">
        <v>4390</v>
      </c>
      <c r="R897" s="11">
        <v>1370</v>
      </c>
      <c r="S897" s="11">
        <v>345</v>
      </c>
      <c r="T897" s="11" t="str">
        <f>_xlfn.XLOOKUP(Table10[[#This Row],[Charity Association]],Table14[Charity Name],Table14[Billing Style],,,)</f>
        <v>Flat Per Ticket</v>
      </c>
      <c r="U897" s="11">
        <v>460.8</v>
      </c>
      <c r="V897" s="15">
        <v>253.13</v>
      </c>
      <c r="W897" s="15">
        <v>207.67</v>
      </c>
      <c r="X897" s="11"/>
      <c r="Y897" s="69">
        <v>418000500097</v>
      </c>
      <c r="Z897">
        <v>10194</v>
      </c>
      <c r="AA897" s="3">
        <f>IF(Table10[[#This Row],[Location Name]]=E896,AA896,AA896+1)</f>
        <v>1540</v>
      </c>
      <c r="AB897" s="33">
        <f>Table10[[#This Row],[Date]]+25</f>
        <v>45496</v>
      </c>
    </row>
    <row r="898" spans="1:28" ht="14.25" x14ac:dyDescent="0.45">
      <c r="A898" s="3">
        <v>890</v>
      </c>
      <c r="B89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98" s="33">
        <v>45471</v>
      </c>
      <c r="E898" s="3" t="s">
        <v>153</v>
      </c>
      <c r="F898" s="3">
        <f>_xlfn.XLOOKUP(Table10[[#This Row],[Location Name]],IBTP_Locations[Location Name],IBTP_Locations[Payee Name],"",,)</f>
        <v>0</v>
      </c>
      <c r="G898" s="3" t="s">
        <v>27</v>
      </c>
      <c r="H898" s="3" t="str">
        <f>_xlfn.XLOOKUP(Table10[[#This Row],[Location Name]],IBTP_Locations[Location Name],IBTP_Locations[Sales Rep],,,)</f>
        <v>Sarcyk, Neil</v>
      </c>
      <c r="I898" s="3" t="str">
        <f>_xlfn.XLOOKUP(Table10[[#This Row],[Location Name]],IBTP_Locations[Location Name],IBTP_Locations[Marketing Rep],,,)</f>
        <v>Combros (GCFF)</v>
      </c>
      <c r="J898" s="11">
        <f>ROUNDDOWN(IF(Table10[[#This Row],[Marketing Rep]]=0,0,_xlfn.XLOOKUP(Table10[[#This Row],[Marketing Rep]],Table12[Name],Table12[Commission %]))*Table10[[#This Row],[Ticket Count]],2)</f>
        <v>60</v>
      </c>
      <c r="K898" s="3" t="s">
        <v>2634</v>
      </c>
      <c r="L898" s="3" t="str">
        <f>_xlfn.XLOOKUP(Table10[[#This Row],[Serial '#]],Table5[Serial '#],Table5[Supplier],,,)</f>
        <v>GameCo</v>
      </c>
      <c r="M898" s="3" t="s">
        <v>352</v>
      </c>
      <c r="N898" s="9">
        <v>3000</v>
      </c>
      <c r="O898" s="36">
        <v>1</v>
      </c>
      <c r="P898" s="11">
        <v>3000</v>
      </c>
      <c r="Q898" s="11">
        <v>2250</v>
      </c>
      <c r="R898" s="11">
        <v>750</v>
      </c>
      <c r="S898" s="11">
        <v>180</v>
      </c>
      <c r="T898" s="11" t="str">
        <f>_xlfn.XLOOKUP(Table10[[#This Row],[Charity Association]],Table14[Charity Name],Table14[Billing Style],,,)</f>
        <v>Flat Per Ticket</v>
      </c>
      <c r="U898" s="11">
        <v>195</v>
      </c>
      <c r="V898" s="15">
        <v>102</v>
      </c>
      <c r="W898" s="15">
        <v>93</v>
      </c>
      <c r="X898" s="11"/>
      <c r="Y898" s="69">
        <v>2302</v>
      </c>
      <c r="Z898">
        <v>10195</v>
      </c>
      <c r="AA898" s="3">
        <f>IF(Table10[[#This Row],[Location Name]]=E897,AA897,AA897+1)</f>
        <v>1541</v>
      </c>
      <c r="AB898" s="33">
        <f>Table10[[#This Row],[Date]]+25</f>
        <v>45496</v>
      </c>
    </row>
    <row r="899" spans="1:28" ht="14.25" x14ac:dyDescent="0.45">
      <c r="A899" s="3">
        <v>891</v>
      </c>
      <c r="B89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99" s="33">
        <v>45471</v>
      </c>
      <c r="E899" s="3" t="s">
        <v>209</v>
      </c>
      <c r="F899" s="3">
        <f>_xlfn.XLOOKUP(Table10[[#This Row],[Location Name]],IBTP_Locations[Location Name],IBTP_Locations[Payee Name],"",,)</f>
        <v>0</v>
      </c>
      <c r="G899" s="3" t="s">
        <v>27</v>
      </c>
      <c r="H899" s="3" t="str">
        <f>_xlfn.XLOOKUP(Table10[[#This Row],[Location Name]],IBTP_Locations[Location Name],IBTP_Locations[Sales Rep],,,)</f>
        <v>Sarcyk, Neil</v>
      </c>
      <c r="I899" s="3">
        <f>_xlfn.XLOOKUP(Table10[[#This Row],[Location Name]],IBTP_Locations[Location Name],IBTP_Locations[Marketing Rep],,,)</f>
        <v>0</v>
      </c>
      <c r="J899" s="11">
        <f>ROUNDDOWN(IF(Table10[[#This Row],[Marketing Rep]]=0,0,_xlfn.XLOOKUP(Table10[[#This Row],[Marketing Rep]],Table12[Name],Table12[Commission %]))*Table10[[#This Row],[Ticket Count]],2)</f>
        <v>0</v>
      </c>
      <c r="K899" s="3" t="s">
        <v>1669</v>
      </c>
      <c r="L899" s="3" t="str">
        <f>_xlfn.XLOOKUP(Table10[[#This Row],[Serial '#]],Table5[Serial '#],Table5[Supplier],,,)</f>
        <v>GameCo</v>
      </c>
      <c r="M899" s="3" t="s">
        <v>613</v>
      </c>
      <c r="N899" s="9">
        <v>4560</v>
      </c>
      <c r="O899" s="36">
        <v>1</v>
      </c>
      <c r="P899" s="11">
        <v>4560</v>
      </c>
      <c r="Q899" s="11">
        <v>3460</v>
      </c>
      <c r="R899" s="11">
        <v>1100</v>
      </c>
      <c r="S899" s="11">
        <v>273</v>
      </c>
      <c r="T899" s="11" t="str">
        <f>_xlfn.XLOOKUP(Table10[[#This Row],[Charity Association]],Table14[Charity Name],Table14[Billing Style],,,)</f>
        <v>Flat Per Ticket</v>
      </c>
      <c r="U899" s="11">
        <v>296.39999999999998</v>
      </c>
      <c r="V899" s="15">
        <v>146</v>
      </c>
      <c r="W899" s="15">
        <v>150.4</v>
      </c>
      <c r="X899" s="11"/>
      <c r="Y899" s="69">
        <v>1220</v>
      </c>
      <c r="Z899">
        <v>10196</v>
      </c>
      <c r="AA899" s="3">
        <f>IF(Table10[[#This Row],[Location Name]]=E898,AA898,AA898+1)</f>
        <v>1542</v>
      </c>
      <c r="AB899" s="33">
        <f>Table10[[#This Row],[Date]]+25</f>
        <v>45496</v>
      </c>
    </row>
    <row r="900" spans="1:28" ht="14.25" x14ac:dyDescent="0.45">
      <c r="A900" s="3">
        <v>892</v>
      </c>
      <c r="B90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00" s="33">
        <v>45474</v>
      </c>
      <c r="E900" s="3" t="s">
        <v>199</v>
      </c>
      <c r="F900" s="3">
        <f>_xlfn.XLOOKUP(Table10[[#This Row],[Location Name]],IBTP_Locations[Location Name],IBTP_Locations[Payee Name],"",,)</f>
        <v>0</v>
      </c>
      <c r="G900" s="3" t="s">
        <v>23</v>
      </c>
      <c r="H900" s="3" t="str">
        <f>_xlfn.XLOOKUP(Table10[[#This Row],[Location Name]],IBTP_Locations[Location Name],IBTP_Locations[Sales Rep],,,)</f>
        <v>Sarcyk, Neil</v>
      </c>
      <c r="I900" s="3">
        <f>_xlfn.XLOOKUP(Table10[[#This Row],[Location Name]],IBTP_Locations[Location Name],IBTP_Locations[Marketing Rep],,,)</f>
        <v>0</v>
      </c>
      <c r="J900" s="11">
        <f>ROUNDDOWN(IF(Table10[[#This Row],[Marketing Rep]]=0,0,_xlfn.XLOOKUP(Table10[[#This Row],[Marketing Rep]],Table12[Name],Table12[Commission %]))*Table10[[#This Row],[Ticket Count]],2)</f>
        <v>0</v>
      </c>
      <c r="K900" s="3" t="s">
        <v>3116</v>
      </c>
      <c r="L900" s="3" t="str">
        <f>_xlfn.XLOOKUP(Table10[[#This Row],[Serial '#]],Table5[Serial '#],Table5[Supplier],,,)</f>
        <v>GameCo</v>
      </c>
      <c r="M900" s="3" t="s">
        <v>349</v>
      </c>
      <c r="N900" s="9">
        <v>5520</v>
      </c>
      <c r="O900" s="36">
        <v>1</v>
      </c>
      <c r="P900" s="11">
        <v>5520</v>
      </c>
      <c r="Q900" s="11">
        <v>4560</v>
      </c>
      <c r="R900" s="11">
        <v>960</v>
      </c>
      <c r="S900" s="11">
        <v>331</v>
      </c>
      <c r="T900" s="11" t="str">
        <f>_xlfn.XLOOKUP(Table10[[#This Row],[Charity Association]],Table14[Charity Name],Table14[Billing Style],,,)</f>
        <v>Percentage</v>
      </c>
      <c r="U900" s="11">
        <v>337.2</v>
      </c>
      <c r="V900" s="15">
        <v>186</v>
      </c>
      <c r="W900" s="15">
        <v>96</v>
      </c>
      <c r="X900" s="11">
        <v>55.2</v>
      </c>
      <c r="Y900" s="69">
        <v>1106</v>
      </c>
      <c r="Z900">
        <v>6928</v>
      </c>
      <c r="AA900" s="3">
        <f>IF(Table10[[#This Row],[Location Name]]=E899,AA899,AA899+1)</f>
        <v>1543</v>
      </c>
      <c r="AB900" s="33">
        <f>Table10[[#This Row],[Date]]+25</f>
        <v>45499</v>
      </c>
    </row>
    <row r="901" spans="1:28" ht="14.25" x14ac:dyDescent="0.45">
      <c r="A901" s="3">
        <v>893</v>
      </c>
      <c r="B90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01" s="33">
        <v>45474</v>
      </c>
      <c r="E901" s="3" t="s">
        <v>109</v>
      </c>
      <c r="F901" s="3">
        <f>_xlfn.XLOOKUP(Table10[[#This Row],[Location Name]],IBTP_Locations[Location Name],IBTP_Locations[Payee Name],"",,)</f>
        <v>0</v>
      </c>
      <c r="G901" s="3" t="s">
        <v>23</v>
      </c>
      <c r="H901" s="3" t="str">
        <f>_xlfn.XLOOKUP(Table10[[#This Row],[Location Name]],IBTP_Locations[Location Name],IBTP_Locations[Sales Rep],,,)</f>
        <v>Sarcyk, Neil</v>
      </c>
      <c r="I901" s="3" t="str">
        <f>_xlfn.XLOOKUP(Table10[[#This Row],[Location Name]],IBTP_Locations[Location Name],IBTP_Locations[Marketing Rep],,,)</f>
        <v>B and B Music</v>
      </c>
      <c r="J901" s="11">
        <f>ROUNDDOWN(IF(Table10[[#This Row],[Marketing Rep]]=0,0,_xlfn.XLOOKUP(Table10[[#This Row],[Marketing Rep]],Table12[Name],Table12[Commission %]))*Table10[[#This Row],[Ticket Count]],2)</f>
        <v>45</v>
      </c>
      <c r="K901" s="3" t="s">
        <v>2636</v>
      </c>
      <c r="L901" s="3" t="str">
        <f>_xlfn.XLOOKUP(Table10[[#This Row],[Serial '#]],Table5[Serial '#],Table5[Supplier],,,)</f>
        <v>GameCo</v>
      </c>
      <c r="M901" s="3" t="s">
        <v>352</v>
      </c>
      <c r="N901" s="9">
        <v>3000</v>
      </c>
      <c r="O901" s="36">
        <v>1</v>
      </c>
      <c r="P901" s="11">
        <v>3000</v>
      </c>
      <c r="Q901" s="11">
        <v>2250</v>
      </c>
      <c r="R901" s="11">
        <v>750</v>
      </c>
      <c r="S901" s="11">
        <v>180</v>
      </c>
      <c r="T901" s="11" t="str">
        <f>_xlfn.XLOOKUP(Table10[[#This Row],[Charity Association]],Table14[Charity Name],Table14[Billing Style],,,)</f>
        <v>Percentage</v>
      </c>
      <c r="U901" s="11">
        <v>207</v>
      </c>
      <c r="V901" s="15">
        <v>102</v>
      </c>
      <c r="W901" s="15">
        <v>75</v>
      </c>
      <c r="X901" s="11">
        <v>30</v>
      </c>
      <c r="Y901" s="69">
        <v>39082260</v>
      </c>
      <c r="Z901">
        <v>6929</v>
      </c>
      <c r="AA901" s="3">
        <f>IF(Table10[[#This Row],[Location Name]]=E900,AA900,AA900+1)</f>
        <v>1544</v>
      </c>
      <c r="AB901" s="33">
        <f>Table10[[#This Row],[Date]]+25</f>
        <v>45499</v>
      </c>
    </row>
    <row r="902" spans="1:28" ht="14.25" x14ac:dyDescent="0.45">
      <c r="A902" s="3">
        <v>894</v>
      </c>
      <c r="B90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02" s="33">
        <v>45474</v>
      </c>
      <c r="E902" s="3" t="s">
        <v>199</v>
      </c>
      <c r="F902" s="3">
        <f>_xlfn.XLOOKUP(Table10[[#This Row],[Location Name]],IBTP_Locations[Location Name],IBTP_Locations[Payee Name],"",,)</f>
        <v>0</v>
      </c>
      <c r="G902" s="3" t="s">
        <v>23</v>
      </c>
      <c r="H902" s="3" t="str">
        <f>_xlfn.XLOOKUP(Table10[[#This Row],[Location Name]],IBTP_Locations[Location Name],IBTP_Locations[Sales Rep],,,)</f>
        <v>Sarcyk, Neil</v>
      </c>
      <c r="I902" s="3">
        <f>_xlfn.XLOOKUP(Table10[[#This Row],[Location Name]],IBTP_Locations[Location Name],IBTP_Locations[Marketing Rep],,,)</f>
        <v>0</v>
      </c>
      <c r="J902" s="11">
        <f>ROUNDDOWN(IF(Table10[[#This Row],[Marketing Rep]]=0,0,_xlfn.XLOOKUP(Table10[[#This Row],[Marketing Rep]],Table12[Name],Table12[Commission %]))*Table10[[#This Row],[Ticket Count]],2)</f>
        <v>0</v>
      </c>
      <c r="K902" s="3" t="s">
        <v>3118</v>
      </c>
      <c r="L902" s="3" t="str">
        <f>_xlfn.XLOOKUP(Table10[[#This Row],[Serial '#]],Table5[Serial '#],Table5[Supplier],,,)</f>
        <v>GameCo</v>
      </c>
      <c r="M902" s="3" t="s">
        <v>349</v>
      </c>
      <c r="N902" s="9">
        <v>5520</v>
      </c>
      <c r="O902" s="36">
        <v>1</v>
      </c>
      <c r="P902" s="11">
        <v>5520</v>
      </c>
      <c r="Q902" s="11">
        <v>4560</v>
      </c>
      <c r="R902" s="11">
        <v>960</v>
      </c>
      <c r="S902" s="11">
        <v>331</v>
      </c>
      <c r="T902" s="11" t="str">
        <f>_xlfn.XLOOKUP(Table10[[#This Row],[Charity Association]],Table14[Charity Name],Table14[Billing Style],,,)</f>
        <v>Percentage</v>
      </c>
      <c r="U902" s="11">
        <v>337.2</v>
      </c>
      <c r="V902" s="15">
        <v>186</v>
      </c>
      <c r="W902" s="15">
        <v>96</v>
      </c>
      <c r="X902" s="11">
        <v>55.2</v>
      </c>
      <c r="Y902" s="69">
        <v>39082259</v>
      </c>
      <c r="Z902">
        <v>6930</v>
      </c>
      <c r="AA902" s="3">
        <f>IF(Table10[[#This Row],[Location Name]]=E901,AA901,AA901+1)</f>
        <v>1545</v>
      </c>
      <c r="AB902" s="33">
        <f>Table10[[#This Row],[Date]]+25</f>
        <v>45499</v>
      </c>
    </row>
    <row r="903" spans="1:28" ht="14.25" x14ac:dyDescent="0.45">
      <c r="A903" s="3">
        <v>895</v>
      </c>
      <c r="B90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03" s="33">
        <v>45474</v>
      </c>
      <c r="E903" s="3" t="s">
        <v>101</v>
      </c>
      <c r="F903" s="3">
        <f>_xlfn.XLOOKUP(Table10[[#This Row],[Location Name]],IBTP_Locations[Location Name],IBTP_Locations[Payee Name],"",,)</f>
        <v>0</v>
      </c>
      <c r="G903" s="3" t="s">
        <v>23</v>
      </c>
      <c r="H903" s="3" t="str">
        <f>_xlfn.XLOOKUP(Table10[[#This Row],[Location Name]],IBTP_Locations[Location Name],IBTP_Locations[Sales Rep],,,)</f>
        <v>Sarcyk, Neil</v>
      </c>
      <c r="I903" s="3">
        <f>_xlfn.XLOOKUP(Table10[[#This Row],[Location Name]],IBTP_Locations[Location Name],IBTP_Locations[Marketing Rep],,,)</f>
        <v>0</v>
      </c>
      <c r="J903" s="11">
        <f>ROUNDDOWN(IF(Table10[[#This Row],[Marketing Rep]]=0,0,_xlfn.XLOOKUP(Table10[[#This Row],[Marketing Rep]],Table12[Name],Table12[Commission %]))*Table10[[#This Row],[Ticket Count]],2)</f>
        <v>0</v>
      </c>
      <c r="K903" s="3" t="s">
        <v>3117</v>
      </c>
      <c r="L903" s="3" t="str">
        <f>_xlfn.XLOOKUP(Table10[[#This Row],[Serial '#]],Table5[Serial '#],Table5[Supplier],,,)</f>
        <v>GameCo</v>
      </c>
      <c r="M903" s="3" t="s">
        <v>349</v>
      </c>
      <c r="N903" s="9">
        <v>5520</v>
      </c>
      <c r="O903" s="36">
        <v>1</v>
      </c>
      <c r="P903" s="11">
        <v>5520</v>
      </c>
      <c r="Q903" s="11">
        <v>4560</v>
      </c>
      <c r="R903" s="11">
        <v>960</v>
      </c>
      <c r="S903" s="11">
        <v>331</v>
      </c>
      <c r="T903" s="11" t="str">
        <f>_xlfn.XLOOKUP(Table10[[#This Row],[Charity Association]],Table14[Charity Name],Table14[Billing Style],,,)</f>
        <v>Percentage</v>
      </c>
      <c r="U903" s="11">
        <v>337.2</v>
      </c>
      <c r="V903" s="15">
        <v>186</v>
      </c>
      <c r="W903" s="15">
        <v>96</v>
      </c>
      <c r="X903" s="11">
        <v>55.2</v>
      </c>
      <c r="Y903" s="69">
        <v>39082258</v>
      </c>
      <c r="Z903">
        <v>6931</v>
      </c>
      <c r="AA903" s="3">
        <f>IF(Table10[[#This Row],[Location Name]]=E902,AA902,AA902+1)</f>
        <v>1546</v>
      </c>
      <c r="AB903" s="33">
        <f>Table10[[#This Row],[Date]]+25</f>
        <v>45499</v>
      </c>
    </row>
    <row r="904" spans="1:28" ht="14.25" x14ac:dyDescent="0.45">
      <c r="A904" s="3">
        <v>896</v>
      </c>
      <c r="B90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04" s="33">
        <v>45474</v>
      </c>
      <c r="E904" s="3" t="s">
        <v>101</v>
      </c>
      <c r="F904" s="3">
        <f>_xlfn.XLOOKUP(Table10[[#This Row],[Location Name]],IBTP_Locations[Location Name],IBTP_Locations[Payee Name],"",,)</f>
        <v>0</v>
      </c>
      <c r="G904" s="3" t="s">
        <v>23</v>
      </c>
      <c r="H904" s="3" t="str">
        <f>_xlfn.XLOOKUP(Table10[[#This Row],[Location Name]],IBTP_Locations[Location Name],IBTP_Locations[Sales Rep],,,)</f>
        <v>Sarcyk, Neil</v>
      </c>
      <c r="I904" s="3">
        <f>_xlfn.XLOOKUP(Table10[[#This Row],[Location Name]],IBTP_Locations[Location Name],IBTP_Locations[Marketing Rep],,,)</f>
        <v>0</v>
      </c>
      <c r="J904" s="11">
        <f>ROUNDDOWN(IF(Table10[[#This Row],[Marketing Rep]]=0,0,_xlfn.XLOOKUP(Table10[[#This Row],[Marketing Rep]],Table12[Name],Table12[Commission %]))*Table10[[#This Row],[Ticket Count]],2)</f>
        <v>0</v>
      </c>
      <c r="K904" s="3" t="s">
        <v>3123</v>
      </c>
      <c r="L904" s="3" t="str">
        <f>_xlfn.XLOOKUP(Table10[[#This Row],[Serial '#]],Table5[Serial '#],Table5[Supplier],,,)</f>
        <v>GameCo</v>
      </c>
      <c r="M904" s="3" t="s">
        <v>349</v>
      </c>
      <c r="N904" s="9">
        <v>5520</v>
      </c>
      <c r="O904" s="36">
        <v>1</v>
      </c>
      <c r="P904" s="11">
        <v>5520</v>
      </c>
      <c r="Q904" s="11">
        <v>4560</v>
      </c>
      <c r="R904" s="11">
        <v>960</v>
      </c>
      <c r="S904" s="11">
        <v>331</v>
      </c>
      <c r="T904" s="11" t="str">
        <f>_xlfn.XLOOKUP(Table10[[#This Row],[Charity Association]],Table14[Charity Name],Table14[Billing Style],,,)</f>
        <v>Percentage</v>
      </c>
      <c r="U904" s="11">
        <v>337.2</v>
      </c>
      <c r="V904" s="15">
        <v>186</v>
      </c>
      <c r="W904" s="15">
        <v>96</v>
      </c>
      <c r="X904" s="11">
        <v>55.2</v>
      </c>
      <c r="Y904" s="69">
        <v>39082257</v>
      </c>
      <c r="Z904">
        <v>6932</v>
      </c>
      <c r="AA904" s="3">
        <f>IF(Table10[[#This Row],[Location Name]]=E903,AA903,AA903+1)</f>
        <v>1546</v>
      </c>
      <c r="AB904" s="33">
        <f>Table10[[#This Row],[Date]]+25</f>
        <v>45499</v>
      </c>
    </row>
    <row r="905" spans="1:28" ht="14.25" x14ac:dyDescent="0.45">
      <c r="A905" s="3">
        <v>897</v>
      </c>
      <c r="B90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05" s="33">
        <v>45474</v>
      </c>
      <c r="E905" s="3" t="s">
        <v>113</v>
      </c>
      <c r="F905" s="3">
        <f>_xlfn.XLOOKUP(Table10[[#This Row],[Location Name]],IBTP_Locations[Location Name],IBTP_Locations[Payee Name],"",,)</f>
        <v>0</v>
      </c>
      <c r="G905" s="3" t="s">
        <v>23</v>
      </c>
      <c r="H905" s="3" t="str">
        <f>_xlfn.XLOOKUP(Table10[[#This Row],[Location Name]],IBTP_Locations[Location Name],IBTP_Locations[Sales Rep],,,)</f>
        <v>Sarcyk, Neil</v>
      </c>
      <c r="I905" s="3">
        <f>_xlfn.XLOOKUP(Table10[[#This Row],[Location Name]],IBTP_Locations[Location Name],IBTP_Locations[Marketing Rep],,,)</f>
        <v>0</v>
      </c>
      <c r="J905" s="11">
        <f>ROUNDDOWN(IF(Table10[[#This Row],[Marketing Rep]]=0,0,_xlfn.XLOOKUP(Table10[[#This Row],[Marketing Rep]],Table12[Name],Table12[Commission %]))*Table10[[#This Row],[Ticket Count]],2)</f>
        <v>0</v>
      </c>
      <c r="K905" s="3" t="s">
        <v>3115</v>
      </c>
      <c r="L905" s="3" t="str">
        <f>_xlfn.XLOOKUP(Table10[[#This Row],[Serial '#]],Table5[Serial '#],Table5[Supplier],,,)</f>
        <v>GameCo</v>
      </c>
      <c r="M905" s="3" t="s">
        <v>349</v>
      </c>
      <c r="N905" s="9">
        <v>5520</v>
      </c>
      <c r="O905" s="36">
        <v>1</v>
      </c>
      <c r="P905" s="11">
        <v>5520</v>
      </c>
      <c r="Q905" s="11">
        <v>4560</v>
      </c>
      <c r="R905" s="11">
        <v>960</v>
      </c>
      <c r="S905" s="11">
        <v>331</v>
      </c>
      <c r="T905" s="11" t="str">
        <f>_xlfn.XLOOKUP(Table10[[#This Row],[Charity Association]],Table14[Charity Name],Table14[Billing Style],,,)</f>
        <v>Percentage</v>
      </c>
      <c r="U905" s="11">
        <v>337.2</v>
      </c>
      <c r="V905" s="15">
        <v>186</v>
      </c>
      <c r="W905" s="15">
        <v>96</v>
      </c>
      <c r="X905" s="11">
        <v>55.2</v>
      </c>
      <c r="Y905" s="69">
        <v>39082256</v>
      </c>
      <c r="Z905">
        <v>6933</v>
      </c>
      <c r="AA905" s="3">
        <f>IF(Table10[[#This Row],[Location Name]]=E904,AA904,AA904+1)</f>
        <v>1547</v>
      </c>
      <c r="AB905" s="33">
        <f>Table10[[#This Row],[Date]]+25</f>
        <v>45499</v>
      </c>
    </row>
    <row r="906" spans="1:28" ht="14.25" x14ac:dyDescent="0.45">
      <c r="A906" s="3">
        <v>898</v>
      </c>
      <c r="B90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06" s="33">
        <v>45474</v>
      </c>
      <c r="E906" s="3" t="s">
        <v>147</v>
      </c>
      <c r="F906" s="3">
        <f>_xlfn.XLOOKUP(Table10[[#This Row],[Location Name]],IBTP_Locations[Location Name],IBTP_Locations[Payee Name],"",,)</f>
        <v>0</v>
      </c>
      <c r="G906" s="3" t="s">
        <v>21</v>
      </c>
      <c r="H906" s="3" t="str">
        <f>_xlfn.XLOOKUP(Table10[[#This Row],[Location Name]],IBTP_Locations[Location Name],IBTP_Locations[Sales Rep],,,)</f>
        <v>Sarcyk, Neil</v>
      </c>
      <c r="I906" s="3" t="str">
        <f>_xlfn.XLOOKUP(Table10[[#This Row],[Location Name]],IBTP_Locations[Location Name],IBTP_Locations[Marketing Rep],,,)</f>
        <v>M Comella Enterprises</v>
      </c>
      <c r="J906" s="11">
        <f>ROUNDDOWN(IF(Table10[[#This Row],[Marketing Rep]]=0,0,_xlfn.XLOOKUP(Table10[[#This Row],[Marketing Rep]],Table12[Name],Table12[Commission %]))*Table10[[#This Row],[Ticket Count]],2)</f>
        <v>82.8</v>
      </c>
      <c r="K906" s="3" t="s">
        <v>3119</v>
      </c>
      <c r="L906" s="3" t="str">
        <f>_xlfn.XLOOKUP(Table10[[#This Row],[Serial '#]],Table5[Serial '#],Table5[Supplier],,,)</f>
        <v>GameCo</v>
      </c>
      <c r="M906" s="3" t="s">
        <v>349</v>
      </c>
      <c r="N906" s="9">
        <v>5520</v>
      </c>
      <c r="O906" s="36">
        <v>1</v>
      </c>
      <c r="P906" s="11">
        <v>5520</v>
      </c>
      <c r="Q906" s="11">
        <v>4560</v>
      </c>
      <c r="R906" s="11">
        <v>960</v>
      </c>
      <c r="S906" s="11">
        <v>331</v>
      </c>
      <c r="T906" s="11" t="str">
        <f>_xlfn.XLOOKUP(Table10[[#This Row],[Charity Association]],Table14[Charity Name],Table14[Billing Style],,,)</f>
        <v>Flat Per Ticket</v>
      </c>
      <c r="U906" s="11">
        <v>386.4</v>
      </c>
      <c r="V906" s="15">
        <v>186</v>
      </c>
      <c r="W906" s="15">
        <v>200.4</v>
      </c>
      <c r="X906" s="11"/>
      <c r="Y906" s="69">
        <v>39082255</v>
      </c>
      <c r="Z906">
        <v>8480</v>
      </c>
      <c r="AA906" s="3">
        <f>IF(Table10[[#This Row],[Location Name]]=E905,AA905,AA905+1)</f>
        <v>1548</v>
      </c>
      <c r="AB906" s="33">
        <f>Table10[[#This Row],[Date]]+25</f>
        <v>45499</v>
      </c>
    </row>
    <row r="907" spans="1:28" ht="14.25" x14ac:dyDescent="0.45">
      <c r="A907" s="3">
        <v>899</v>
      </c>
      <c r="B90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07" s="33">
        <v>45474</v>
      </c>
      <c r="E907" s="3" t="s">
        <v>155</v>
      </c>
      <c r="F907" s="3" t="str">
        <f>_xlfn.XLOOKUP(Table10[[#This Row],[Location Name]],IBTP_Locations[Location Name],IBTP_Locations[Payee Name],"",,)</f>
        <v>Melron Inc DBA Mulligans</v>
      </c>
      <c r="G907" s="3" t="s">
        <v>27</v>
      </c>
      <c r="H907" s="3" t="str">
        <f>_xlfn.XLOOKUP(Table10[[#This Row],[Location Name]],IBTP_Locations[Location Name],IBTP_Locations[Sales Rep],,,)</f>
        <v>Sarcyk, Neil</v>
      </c>
      <c r="I907" s="3">
        <f>_xlfn.XLOOKUP(Table10[[#This Row],[Location Name]],IBTP_Locations[Location Name],IBTP_Locations[Marketing Rep],,,)</f>
        <v>0</v>
      </c>
      <c r="J907" s="11">
        <f>ROUNDDOWN(IF(Table10[[#This Row],[Marketing Rep]]=0,0,_xlfn.XLOOKUP(Table10[[#This Row],[Marketing Rep]],Table12[Name],Table12[Commission %]))*Table10[[#This Row],[Ticket Count]],2)</f>
        <v>0</v>
      </c>
      <c r="K907" s="3" t="s">
        <v>3122</v>
      </c>
      <c r="L907" s="3" t="str">
        <f>_xlfn.XLOOKUP(Table10[[#This Row],[Serial '#]],Table5[Serial '#],Table5[Supplier],,,)</f>
        <v>GameCo</v>
      </c>
      <c r="M907" s="3" t="s">
        <v>347</v>
      </c>
      <c r="N907" s="9">
        <v>9959</v>
      </c>
      <c r="O907" s="36">
        <v>1</v>
      </c>
      <c r="P907" s="11">
        <v>9959</v>
      </c>
      <c r="Q907" s="11">
        <v>7840</v>
      </c>
      <c r="R907" s="11">
        <v>2119</v>
      </c>
      <c r="S907" s="11">
        <v>597</v>
      </c>
      <c r="T907" s="11" t="str">
        <f>_xlfn.XLOOKUP(Table10[[#This Row],[Charity Association]],Table14[Charity Name],Table14[Billing Style],,,)</f>
        <v>Flat Per Ticket</v>
      </c>
      <c r="U907" s="11">
        <v>697.13</v>
      </c>
      <c r="V907" s="15">
        <v>360</v>
      </c>
      <c r="W907" s="15">
        <v>337.13</v>
      </c>
      <c r="X907" s="11"/>
      <c r="Y907" s="69">
        <v>3092</v>
      </c>
      <c r="Z907">
        <v>10199</v>
      </c>
      <c r="AA907" s="3">
        <f>IF(Table10[[#This Row],[Location Name]]=E906,AA906,AA906+1)</f>
        <v>1549</v>
      </c>
      <c r="AB907" s="33">
        <f>Table10[[#This Row],[Date]]+25</f>
        <v>45499</v>
      </c>
    </row>
    <row r="908" spans="1:28" ht="14.25" x14ac:dyDescent="0.45">
      <c r="A908" s="3">
        <v>900</v>
      </c>
      <c r="B90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08" s="33">
        <v>45474</v>
      </c>
      <c r="E908" s="3" t="s">
        <v>155</v>
      </c>
      <c r="F908" s="3" t="str">
        <f>_xlfn.XLOOKUP(Table10[[#This Row],[Location Name]],IBTP_Locations[Location Name],IBTP_Locations[Payee Name],"",,)</f>
        <v>Melron Inc DBA Mulligans</v>
      </c>
      <c r="G908" s="3" t="s">
        <v>27</v>
      </c>
      <c r="H908" s="3" t="str">
        <f>_xlfn.XLOOKUP(Table10[[#This Row],[Location Name]],IBTP_Locations[Location Name],IBTP_Locations[Sales Rep],,,)</f>
        <v>Sarcyk, Neil</v>
      </c>
      <c r="I908" s="3">
        <f>_xlfn.XLOOKUP(Table10[[#This Row],[Location Name]],IBTP_Locations[Location Name],IBTP_Locations[Marketing Rep],,,)</f>
        <v>0</v>
      </c>
      <c r="J908" s="11">
        <f>ROUNDDOWN(IF(Table10[[#This Row],[Marketing Rep]]=0,0,_xlfn.XLOOKUP(Table10[[#This Row],[Marketing Rep]],Table12[Name],Table12[Commission %]))*Table10[[#This Row],[Ticket Count]],2)</f>
        <v>0</v>
      </c>
      <c r="K908" s="3" t="s">
        <v>3120</v>
      </c>
      <c r="L908" s="3" t="str">
        <f>_xlfn.XLOOKUP(Table10[[#This Row],[Serial '#]],Table5[Serial '#],Table5[Supplier],,,)</f>
        <v>GameCo</v>
      </c>
      <c r="M908" s="3" t="s">
        <v>349</v>
      </c>
      <c r="N908" s="9">
        <v>5520</v>
      </c>
      <c r="O908" s="36">
        <v>1</v>
      </c>
      <c r="P908" s="11">
        <v>5520</v>
      </c>
      <c r="Q908" s="11">
        <v>4560</v>
      </c>
      <c r="R908" s="11">
        <v>960</v>
      </c>
      <c r="S908" s="11">
        <v>331</v>
      </c>
      <c r="T908" s="11" t="str">
        <f>_xlfn.XLOOKUP(Table10[[#This Row],[Charity Association]],Table14[Charity Name],Table14[Billing Style],,,)</f>
        <v>Flat Per Ticket</v>
      </c>
      <c r="U908" s="11">
        <v>386.4</v>
      </c>
      <c r="V908" s="15">
        <v>186</v>
      </c>
      <c r="W908" s="15">
        <v>200.4</v>
      </c>
      <c r="X908" s="11"/>
      <c r="Y908" s="69">
        <v>3092</v>
      </c>
      <c r="Z908">
        <v>10200</v>
      </c>
      <c r="AA908" s="3">
        <f>IF(Table10[[#This Row],[Location Name]]=E907,AA907,AA907+1)</f>
        <v>1549</v>
      </c>
      <c r="AB908" s="33">
        <f>Table10[[#This Row],[Date]]+25</f>
        <v>45499</v>
      </c>
    </row>
    <row r="909" spans="1:28" ht="14.25" x14ac:dyDescent="0.45">
      <c r="A909" s="3">
        <v>901</v>
      </c>
      <c r="B90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09" s="33">
        <v>45474</v>
      </c>
      <c r="E909" s="3" t="s">
        <v>155</v>
      </c>
      <c r="F909" s="3" t="str">
        <f>_xlfn.XLOOKUP(Table10[[#This Row],[Location Name]],IBTP_Locations[Location Name],IBTP_Locations[Payee Name],"",,)</f>
        <v>Melron Inc DBA Mulligans</v>
      </c>
      <c r="G909" s="3" t="s">
        <v>27</v>
      </c>
      <c r="H909" s="3" t="str">
        <f>_xlfn.XLOOKUP(Table10[[#This Row],[Location Name]],IBTP_Locations[Location Name],IBTP_Locations[Sales Rep],,,)</f>
        <v>Sarcyk, Neil</v>
      </c>
      <c r="I909" s="3">
        <f>_xlfn.XLOOKUP(Table10[[#This Row],[Location Name]],IBTP_Locations[Location Name],IBTP_Locations[Marketing Rep],,,)</f>
        <v>0</v>
      </c>
      <c r="J909" s="11">
        <f>ROUNDDOWN(IF(Table10[[#This Row],[Marketing Rep]]=0,0,_xlfn.XLOOKUP(Table10[[#This Row],[Marketing Rep]],Table12[Name],Table12[Commission %]))*Table10[[#This Row],[Ticket Count]],2)</f>
        <v>0</v>
      </c>
      <c r="K909" s="3" t="s">
        <v>3121</v>
      </c>
      <c r="L909" s="3" t="str">
        <f>_xlfn.XLOOKUP(Table10[[#This Row],[Serial '#]],Table5[Serial '#],Table5[Supplier],,,)</f>
        <v>GameCo</v>
      </c>
      <c r="M909" s="3" t="s">
        <v>349</v>
      </c>
      <c r="N909" s="9">
        <v>5520</v>
      </c>
      <c r="O909" s="36">
        <v>1</v>
      </c>
      <c r="P909" s="11">
        <v>5520</v>
      </c>
      <c r="Q909" s="11">
        <v>4560</v>
      </c>
      <c r="R909" s="11">
        <v>960</v>
      </c>
      <c r="S909" s="11">
        <v>331</v>
      </c>
      <c r="T909" s="11" t="str">
        <f>_xlfn.XLOOKUP(Table10[[#This Row],[Charity Association]],Table14[Charity Name],Table14[Billing Style],,,)</f>
        <v>Flat Per Ticket</v>
      </c>
      <c r="U909" s="11">
        <v>386.4</v>
      </c>
      <c r="V909" s="15">
        <v>186</v>
      </c>
      <c r="W909" s="15">
        <v>200.4</v>
      </c>
      <c r="X909" s="11"/>
      <c r="Y909" s="69">
        <v>3092</v>
      </c>
      <c r="Z909">
        <v>10201</v>
      </c>
      <c r="AA909" s="3">
        <f>IF(Table10[[#This Row],[Location Name]]=E908,AA908,AA908+1)</f>
        <v>1549</v>
      </c>
      <c r="AB909" s="33">
        <f>Table10[[#This Row],[Date]]+25</f>
        <v>45499</v>
      </c>
    </row>
    <row r="910" spans="1:28" ht="14.25" x14ac:dyDescent="0.45">
      <c r="A910" s="3">
        <v>902</v>
      </c>
      <c r="B91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10" s="33">
        <v>45474</v>
      </c>
      <c r="E910" s="3" t="s">
        <v>155</v>
      </c>
      <c r="F910" s="3" t="str">
        <f>_xlfn.XLOOKUP(Table10[[#This Row],[Location Name]],IBTP_Locations[Location Name],IBTP_Locations[Payee Name],"",,)</f>
        <v>Melron Inc DBA Mulligans</v>
      </c>
      <c r="G910" s="3" t="s">
        <v>27</v>
      </c>
      <c r="H910" s="3" t="str">
        <f>_xlfn.XLOOKUP(Table10[[#This Row],[Location Name]],IBTP_Locations[Location Name],IBTP_Locations[Sales Rep],,,)</f>
        <v>Sarcyk, Neil</v>
      </c>
      <c r="I910" s="3">
        <f>_xlfn.XLOOKUP(Table10[[#This Row],[Location Name]],IBTP_Locations[Location Name],IBTP_Locations[Marketing Rep],,,)</f>
        <v>0</v>
      </c>
      <c r="J910" s="11">
        <f>ROUNDDOWN(IF(Table10[[#This Row],[Marketing Rep]]=0,0,_xlfn.XLOOKUP(Table10[[#This Row],[Marketing Rep]],Table12[Name],Table12[Commission %]))*Table10[[#This Row],[Ticket Count]],2)</f>
        <v>0</v>
      </c>
      <c r="K910" s="3" t="s">
        <v>3085</v>
      </c>
      <c r="L910" s="3" t="str">
        <f>_xlfn.XLOOKUP(Table10[[#This Row],[Serial '#]],Table5[Serial '#],Table5[Supplier],,,)</f>
        <v>GameCo</v>
      </c>
      <c r="M910" s="3" t="s">
        <v>587</v>
      </c>
      <c r="N910" s="9">
        <v>6320</v>
      </c>
      <c r="O910" s="36">
        <v>1</v>
      </c>
      <c r="P910" s="11">
        <v>6320</v>
      </c>
      <c r="Q910" s="11">
        <v>4745</v>
      </c>
      <c r="R910" s="11">
        <v>1575</v>
      </c>
      <c r="S910" s="11">
        <v>379</v>
      </c>
      <c r="T910" s="11" t="str">
        <f>_xlfn.XLOOKUP(Table10[[#This Row],[Charity Association]],Table14[Charity Name],Table14[Billing Style],,,)</f>
        <v>Flat Per Ticket</v>
      </c>
      <c r="U910" s="11">
        <v>442.4</v>
      </c>
      <c r="V910" s="15">
        <v>212</v>
      </c>
      <c r="W910" s="15">
        <v>230.4</v>
      </c>
      <c r="X910" s="11"/>
      <c r="Y910" s="69">
        <v>3092</v>
      </c>
      <c r="Z910">
        <v>10202</v>
      </c>
      <c r="AA910" s="3">
        <f>IF(Table10[[#This Row],[Location Name]]=E909,AA909,AA909+1)</f>
        <v>1549</v>
      </c>
      <c r="AB910" s="33">
        <f>Table10[[#This Row],[Date]]+25</f>
        <v>45499</v>
      </c>
    </row>
    <row r="911" spans="1:28" ht="14.25" x14ac:dyDescent="0.45">
      <c r="A911" s="3">
        <v>903</v>
      </c>
      <c r="B91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11" s="33">
        <v>45475</v>
      </c>
      <c r="E911" s="3" t="s">
        <v>161</v>
      </c>
      <c r="F911" s="3">
        <f>_xlfn.XLOOKUP(Table10[[#This Row],[Location Name]],IBTP_Locations[Location Name],IBTP_Locations[Payee Name],"",,)</f>
        <v>0</v>
      </c>
      <c r="G911" s="3" t="s">
        <v>20</v>
      </c>
      <c r="H911" s="3" t="str">
        <f>_xlfn.XLOOKUP(Table10[[#This Row],[Location Name]],IBTP_Locations[Location Name],IBTP_Locations[Sales Rep],,,)</f>
        <v>Sarcyk, Neil</v>
      </c>
      <c r="I911" s="3" t="str">
        <f>_xlfn.XLOOKUP(Table10[[#This Row],[Location Name]],IBTP_Locations[Location Name],IBTP_Locations[Marketing Rep],,,)</f>
        <v>Combros</v>
      </c>
      <c r="J911" s="11">
        <f>ROUNDDOWN(IF(Table10[[#This Row],[Marketing Rep]]=0,0,_xlfn.XLOOKUP(Table10[[#This Row],[Marketing Rep]],Table12[Name],Table12[Commission %]))*Table10[[#This Row],[Ticket Count]],2)</f>
        <v>94.8</v>
      </c>
      <c r="K911" s="3" t="s">
        <v>3125</v>
      </c>
      <c r="L911" s="3" t="str">
        <f>_xlfn.XLOOKUP(Table10[[#This Row],[Serial '#]],Table5[Serial '#],Table5[Supplier],,,)</f>
        <v>GameCo</v>
      </c>
      <c r="M911" s="3" t="s">
        <v>586</v>
      </c>
      <c r="N911" s="9">
        <v>6320</v>
      </c>
      <c r="O911" s="36">
        <v>1</v>
      </c>
      <c r="P911" s="11">
        <v>6320</v>
      </c>
      <c r="Q911" s="11">
        <v>4745</v>
      </c>
      <c r="R911" s="11">
        <v>1575</v>
      </c>
      <c r="S911" s="11">
        <v>379</v>
      </c>
      <c r="T911" s="11" t="str">
        <f>_xlfn.XLOOKUP(Table10[[#This Row],[Charity Association]],Table14[Charity Name],Table14[Billing Style],,,)</f>
        <v>Flat Per Ticket</v>
      </c>
      <c r="U911" s="11">
        <v>442.4</v>
      </c>
      <c r="V911" s="15">
        <v>212</v>
      </c>
      <c r="W911" s="15">
        <v>230.4</v>
      </c>
      <c r="X911" s="11"/>
      <c r="Y911" s="69">
        <v>3803</v>
      </c>
      <c r="Z911">
        <v>1200</v>
      </c>
      <c r="AA911" s="3">
        <f>IF(Table10[[#This Row],[Location Name]]=E910,AA910,AA910+1)</f>
        <v>1550</v>
      </c>
      <c r="AB911" s="33">
        <f>Table10[[#This Row],[Date]]+25</f>
        <v>45500</v>
      </c>
    </row>
    <row r="912" spans="1:28" ht="14.25" x14ac:dyDescent="0.45">
      <c r="A912" s="3">
        <v>904</v>
      </c>
      <c r="B91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12" s="33">
        <v>45475</v>
      </c>
      <c r="E912" s="3" t="s">
        <v>217</v>
      </c>
      <c r="F912" s="3">
        <f>_xlfn.XLOOKUP(Table10[[#This Row],[Location Name]],IBTP_Locations[Location Name],IBTP_Locations[Payee Name],"",,)</f>
        <v>0</v>
      </c>
      <c r="G912" s="3" t="s">
        <v>23</v>
      </c>
      <c r="H912" s="3" t="str">
        <f>_xlfn.XLOOKUP(Table10[[#This Row],[Location Name]],IBTP_Locations[Location Name],IBTP_Locations[Sales Rep],,,)</f>
        <v>Sarcyk, Neil</v>
      </c>
      <c r="I912" s="3">
        <f>_xlfn.XLOOKUP(Table10[[#This Row],[Location Name]],IBTP_Locations[Location Name],IBTP_Locations[Marketing Rep],,,)</f>
        <v>0</v>
      </c>
      <c r="J912" s="11">
        <f>ROUNDDOWN(IF(Table10[[#This Row],[Marketing Rep]]=0,0,_xlfn.XLOOKUP(Table10[[#This Row],[Marketing Rep]],Table12[Name],Table12[Commission %]))*Table10[[#This Row],[Ticket Count]],2)</f>
        <v>0</v>
      </c>
      <c r="K912" s="3" t="s">
        <v>2764</v>
      </c>
      <c r="L912" s="3" t="str">
        <f>_xlfn.XLOOKUP(Table10[[#This Row],[Serial '#]],Table5[Serial '#],Table5[Supplier],,,)</f>
        <v>GameCo</v>
      </c>
      <c r="M912" s="3" t="s">
        <v>613</v>
      </c>
      <c r="N912" s="9">
        <v>4560</v>
      </c>
      <c r="O912" s="36">
        <v>1</v>
      </c>
      <c r="P912" s="11">
        <v>4560</v>
      </c>
      <c r="Q912" s="11">
        <v>3460</v>
      </c>
      <c r="R912" s="11">
        <v>1100</v>
      </c>
      <c r="S912" s="11">
        <v>273</v>
      </c>
      <c r="T912" s="11" t="str">
        <f>_xlfn.XLOOKUP(Table10[[#This Row],[Charity Association]],Table14[Charity Name],Table14[Billing Style],,,)</f>
        <v>Percentage</v>
      </c>
      <c r="U912" s="11">
        <v>301.60000000000002</v>
      </c>
      <c r="V912" s="15">
        <v>146</v>
      </c>
      <c r="W912" s="15">
        <v>110</v>
      </c>
      <c r="X912" s="11">
        <v>45.6</v>
      </c>
      <c r="Y912" s="69">
        <v>1094</v>
      </c>
      <c r="Z912">
        <v>6955</v>
      </c>
      <c r="AA912" s="3">
        <f>IF(Table10[[#This Row],[Location Name]]=E911,AA911,AA911+1)</f>
        <v>1551</v>
      </c>
      <c r="AB912" s="33">
        <f>Table10[[#This Row],[Date]]+25</f>
        <v>45500</v>
      </c>
    </row>
    <row r="913" spans="1:28" ht="14.25" x14ac:dyDescent="0.45">
      <c r="A913" s="3">
        <v>905</v>
      </c>
      <c r="B91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13" s="33">
        <v>45475</v>
      </c>
      <c r="E913" s="3" t="s">
        <v>95</v>
      </c>
      <c r="F913" s="3">
        <f>_xlfn.XLOOKUP(Table10[[#This Row],[Location Name]],IBTP_Locations[Location Name],IBTP_Locations[Payee Name],"",,)</f>
        <v>0</v>
      </c>
      <c r="G913" s="3" t="s">
        <v>27</v>
      </c>
      <c r="H913" s="3" t="str">
        <f>_xlfn.XLOOKUP(Table10[[#This Row],[Location Name]],IBTP_Locations[Location Name],IBTP_Locations[Sales Rep],,,)</f>
        <v>Sarcyk, Neil</v>
      </c>
      <c r="I913" s="3" t="str">
        <f>_xlfn.XLOOKUP(Table10[[#This Row],[Location Name]],IBTP_Locations[Location Name],IBTP_Locations[Marketing Rep],,,)</f>
        <v>M Comella Enterprises</v>
      </c>
      <c r="J913" s="11">
        <f>ROUNDDOWN(IF(Table10[[#This Row],[Marketing Rep]]=0,0,_xlfn.XLOOKUP(Table10[[#This Row],[Marketing Rep]],Table12[Name],Table12[Commission %]))*Table10[[#This Row],[Ticket Count]],2)</f>
        <v>82.8</v>
      </c>
      <c r="K913" s="3" t="s">
        <v>3124</v>
      </c>
      <c r="L913" s="3" t="str">
        <f>_xlfn.XLOOKUP(Table10[[#This Row],[Serial '#]],Table5[Serial '#],Table5[Supplier],,,)</f>
        <v>GameCo</v>
      </c>
      <c r="M913" s="3" t="s">
        <v>349</v>
      </c>
      <c r="N913" s="9">
        <v>5520</v>
      </c>
      <c r="O913" s="36">
        <v>1</v>
      </c>
      <c r="P913" s="11">
        <v>5520</v>
      </c>
      <c r="Q913" s="11">
        <v>4560</v>
      </c>
      <c r="R913" s="11">
        <v>960</v>
      </c>
      <c r="S913" s="11">
        <v>331</v>
      </c>
      <c r="T913" s="11" t="str">
        <f>_xlfn.XLOOKUP(Table10[[#This Row],[Charity Association]],Table14[Charity Name],Table14[Billing Style],,,)</f>
        <v>Flat Per Ticket</v>
      </c>
      <c r="U913" s="11">
        <v>386.4</v>
      </c>
      <c r="V913" s="15">
        <v>186</v>
      </c>
      <c r="W913" s="15">
        <v>200.4</v>
      </c>
      <c r="X913" s="11"/>
      <c r="Y913" s="69">
        <v>39089820</v>
      </c>
      <c r="Z913">
        <v>10203</v>
      </c>
      <c r="AA913" s="3">
        <f>IF(Table10[[#This Row],[Location Name]]=E912,AA912,AA912+1)</f>
        <v>1552</v>
      </c>
      <c r="AB913" s="33">
        <f>Table10[[#This Row],[Date]]+25</f>
        <v>45500</v>
      </c>
    </row>
    <row r="914" spans="1:28" ht="14.25" x14ac:dyDescent="0.45">
      <c r="A914" s="3">
        <v>906</v>
      </c>
      <c r="B91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14" s="33">
        <v>45475</v>
      </c>
      <c r="E914" s="3" t="s">
        <v>121</v>
      </c>
      <c r="F914" s="3">
        <f>_xlfn.XLOOKUP(Table10[[#This Row],[Location Name]],IBTP_Locations[Location Name],IBTP_Locations[Payee Name],"",,)</f>
        <v>0</v>
      </c>
      <c r="G914" s="3" t="s">
        <v>27</v>
      </c>
      <c r="H914" s="3" t="str">
        <f>_xlfn.XLOOKUP(Table10[[#This Row],[Location Name]],IBTP_Locations[Location Name],IBTP_Locations[Sales Rep],,,)</f>
        <v>Sarcyk, Neil</v>
      </c>
      <c r="I914" s="3">
        <f>_xlfn.XLOOKUP(Table10[[#This Row],[Location Name]],IBTP_Locations[Location Name],IBTP_Locations[Marketing Rep],,,)</f>
        <v>0</v>
      </c>
      <c r="J914" s="11">
        <f>ROUNDDOWN(IF(Table10[[#This Row],[Marketing Rep]]=0,0,_xlfn.XLOOKUP(Table10[[#This Row],[Marketing Rep]],Table12[Name],Table12[Commission %]))*Table10[[#This Row],[Ticket Count]],2)</f>
        <v>0</v>
      </c>
      <c r="K914" s="3" t="s">
        <v>2637</v>
      </c>
      <c r="L914" s="3" t="str">
        <f>_xlfn.XLOOKUP(Table10[[#This Row],[Serial '#]],Table5[Serial '#],Table5[Supplier],,,)</f>
        <v>GameCo</v>
      </c>
      <c r="M914" s="3" t="s">
        <v>352</v>
      </c>
      <c r="N914" s="9">
        <v>3000</v>
      </c>
      <c r="O914" s="36">
        <v>1</v>
      </c>
      <c r="P914" s="11">
        <v>3000</v>
      </c>
      <c r="Q914" s="11">
        <v>2250</v>
      </c>
      <c r="R914" s="11">
        <v>750</v>
      </c>
      <c r="S914" s="11">
        <v>180</v>
      </c>
      <c r="T914" s="11" t="str">
        <f>_xlfn.XLOOKUP(Table10[[#This Row],[Charity Association]],Table14[Charity Name],Table14[Billing Style],,,)</f>
        <v>Flat Per Ticket</v>
      </c>
      <c r="U914" s="11">
        <v>210</v>
      </c>
      <c r="V914" s="15">
        <v>102</v>
      </c>
      <c r="W914" s="15">
        <v>108</v>
      </c>
      <c r="X914" s="11"/>
      <c r="Y914" s="69">
        <v>1012</v>
      </c>
      <c r="Z914">
        <v>10207</v>
      </c>
      <c r="AA914" s="3">
        <f>IF(Table10[[#This Row],[Location Name]]=E913,AA913,AA913+1)</f>
        <v>1553</v>
      </c>
      <c r="AB914" s="33">
        <f>Table10[[#This Row],[Date]]+25</f>
        <v>45500</v>
      </c>
    </row>
    <row r="915" spans="1:28" ht="14.25" x14ac:dyDescent="0.45">
      <c r="A915" s="3">
        <v>907</v>
      </c>
      <c r="B91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15" s="33">
        <v>45475</v>
      </c>
      <c r="E915" s="3" t="s">
        <v>83</v>
      </c>
      <c r="F915" s="3">
        <f>_xlfn.XLOOKUP(Table10[[#This Row],[Location Name]],IBTP_Locations[Location Name],IBTP_Locations[Payee Name],"",,)</f>
        <v>0</v>
      </c>
      <c r="G915" s="3" t="s">
        <v>27</v>
      </c>
      <c r="H915" s="3" t="str">
        <f>_xlfn.XLOOKUP(Table10[[#This Row],[Location Name]],IBTP_Locations[Location Name],IBTP_Locations[Sales Rep],,,)</f>
        <v>Sarcyk, Neil</v>
      </c>
      <c r="I915" s="3">
        <f>_xlfn.XLOOKUP(Table10[[#This Row],[Location Name]],IBTP_Locations[Location Name],IBTP_Locations[Marketing Rep],,,)</f>
        <v>0</v>
      </c>
      <c r="J915" s="11">
        <f>ROUNDDOWN(IF(Table10[[#This Row],[Marketing Rep]]=0,0,_xlfn.XLOOKUP(Table10[[#This Row],[Marketing Rep]],Table12[Name],Table12[Commission %]))*Table10[[#This Row],[Ticket Count]],2)</f>
        <v>0</v>
      </c>
      <c r="K915" s="3" t="s">
        <v>2638</v>
      </c>
      <c r="L915" s="3" t="str">
        <f>_xlfn.XLOOKUP(Table10[[#This Row],[Serial '#]],Table5[Serial '#],Table5[Supplier],,,)</f>
        <v>GameCo</v>
      </c>
      <c r="M915" s="3" t="s">
        <v>352</v>
      </c>
      <c r="N915" s="9">
        <v>3000</v>
      </c>
      <c r="O915" s="36">
        <v>1</v>
      </c>
      <c r="P915" s="11">
        <v>3000</v>
      </c>
      <c r="Q915" s="11">
        <v>2250</v>
      </c>
      <c r="R915" s="11">
        <v>750</v>
      </c>
      <c r="S915" s="11">
        <v>180</v>
      </c>
      <c r="T915" s="11" t="str">
        <f>_xlfn.XLOOKUP(Table10[[#This Row],[Charity Association]],Table14[Charity Name],Table14[Billing Style],,,)</f>
        <v>Flat Per Ticket</v>
      </c>
      <c r="U915" s="11">
        <v>210</v>
      </c>
      <c r="V915" s="15">
        <v>102</v>
      </c>
      <c r="W915" s="15">
        <v>108</v>
      </c>
      <c r="X915" s="11"/>
      <c r="Y915" s="69">
        <v>3480</v>
      </c>
      <c r="Z915">
        <v>10209</v>
      </c>
      <c r="AA915" s="3">
        <f>IF(Table10[[#This Row],[Location Name]]=E914,AA914,AA914+1)</f>
        <v>1554</v>
      </c>
      <c r="AB915" s="33">
        <f>Table10[[#This Row],[Date]]+25</f>
        <v>45500</v>
      </c>
    </row>
    <row r="916" spans="1:28" ht="14.25" x14ac:dyDescent="0.45">
      <c r="A916" s="3">
        <v>908</v>
      </c>
      <c r="B91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16" s="33">
        <v>45476</v>
      </c>
      <c r="E916" s="3" t="s">
        <v>81</v>
      </c>
      <c r="F916" s="3">
        <f>_xlfn.XLOOKUP(Table10[[#This Row],[Location Name]],IBTP_Locations[Location Name],IBTP_Locations[Payee Name],"",,)</f>
        <v>0</v>
      </c>
      <c r="G916" s="3" t="s">
        <v>23</v>
      </c>
      <c r="H916" s="3" t="str">
        <f>_xlfn.XLOOKUP(Table10[[#This Row],[Location Name]],IBTP_Locations[Location Name],IBTP_Locations[Sales Rep],,,)</f>
        <v>Sarcyk, Neil</v>
      </c>
      <c r="I916" s="3" t="str">
        <f>_xlfn.XLOOKUP(Table10[[#This Row],[Location Name]],IBTP_Locations[Location Name],IBTP_Locations[Marketing Rep],,,)</f>
        <v>B and B Music</v>
      </c>
      <c r="J916" s="11">
        <f>ROUNDDOWN(IF(Table10[[#This Row],[Marketing Rep]]=0,0,_xlfn.XLOOKUP(Table10[[#This Row],[Marketing Rep]],Table12[Name],Table12[Commission %]))*Table10[[#This Row],[Ticket Count]],2)</f>
        <v>60</v>
      </c>
      <c r="K916" s="3" t="s">
        <v>3055</v>
      </c>
      <c r="L916" s="3" t="str">
        <f>_xlfn.XLOOKUP(Table10[[#This Row],[Serial '#]],Table5[Serial '#],Table5[Supplier],,,)</f>
        <v>GameCo</v>
      </c>
      <c r="M916" s="3" t="s">
        <v>625</v>
      </c>
      <c r="N916" s="9">
        <v>4000</v>
      </c>
      <c r="O916" s="36">
        <v>1</v>
      </c>
      <c r="P916" s="11">
        <v>4000</v>
      </c>
      <c r="Q916" s="11">
        <v>3102</v>
      </c>
      <c r="R916" s="11">
        <v>898</v>
      </c>
      <c r="S916" s="11">
        <v>240</v>
      </c>
      <c r="T916" s="11" t="str">
        <f>_xlfn.XLOOKUP(Table10[[#This Row],[Charity Association]],Table14[Charity Name],Table14[Billing Style],,,)</f>
        <v>Percentage</v>
      </c>
      <c r="U916" s="11">
        <v>264</v>
      </c>
      <c r="V916" s="15">
        <v>134</v>
      </c>
      <c r="W916" s="15">
        <v>90</v>
      </c>
      <c r="X916" s="11">
        <v>40</v>
      </c>
      <c r="Y916" s="69">
        <v>5190</v>
      </c>
      <c r="Z916">
        <v>6934</v>
      </c>
      <c r="AA916" s="3">
        <f>IF(Table10[[#This Row],[Location Name]]=E915,AA915,AA915+1)</f>
        <v>1555</v>
      </c>
      <c r="AB916" s="33">
        <f>Table10[[#This Row],[Date]]+25</f>
        <v>45501</v>
      </c>
    </row>
    <row r="917" spans="1:28" ht="14.25" x14ac:dyDescent="0.45">
      <c r="A917" s="3">
        <v>909</v>
      </c>
      <c r="B91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17" s="33">
        <v>45476</v>
      </c>
      <c r="E917" s="3" t="s">
        <v>139</v>
      </c>
      <c r="F917" s="3">
        <f>_xlfn.XLOOKUP(Table10[[#This Row],[Location Name]],IBTP_Locations[Location Name],IBTP_Locations[Payee Name],"",,)</f>
        <v>0</v>
      </c>
      <c r="G917" s="3" t="s">
        <v>23</v>
      </c>
      <c r="H917" s="3" t="str">
        <f>_xlfn.XLOOKUP(Table10[[#This Row],[Location Name]],IBTP_Locations[Location Name],IBTP_Locations[Sales Rep],,,)</f>
        <v>Sarcyk, Neil</v>
      </c>
      <c r="I917" s="3" t="str">
        <f>_xlfn.XLOOKUP(Table10[[#This Row],[Location Name]],IBTP_Locations[Location Name],IBTP_Locations[Marketing Rep],,,)</f>
        <v>Greg Brown</v>
      </c>
      <c r="J917" s="11">
        <f>ROUNDDOWN(IF(Table10[[#This Row],[Marketing Rep]]=0,0,_xlfn.XLOOKUP(Table10[[#This Row],[Marketing Rep]],Table12[Name],Table12[Commission %]))*Table10[[#This Row],[Ticket Count]],2)</f>
        <v>80</v>
      </c>
      <c r="K917" s="3" t="s">
        <v>3056</v>
      </c>
      <c r="L917" s="3" t="str">
        <f>_xlfn.XLOOKUP(Table10[[#This Row],[Serial '#]],Table5[Serial '#],Table5[Supplier],,,)</f>
        <v>GameCo</v>
      </c>
      <c r="M917" s="3" t="s">
        <v>622</v>
      </c>
      <c r="N917" s="9">
        <v>4000</v>
      </c>
      <c r="O917" s="36">
        <v>1</v>
      </c>
      <c r="P917" s="11">
        <v>4000</v>
      </c>
      <c r="Q917" s="11">
        <v>3102</v>
      </c>
      <c r="R917" s="11">
        <v>898</v>
      </c>
      <c r="S917" s="11">
        <v>240</v>
      </c>
      <c r="T917" s="11" t="str">
        <f>_xlfn.XLOOKUP(Table10[[#This Row],[Charity Association]],Table14[Charity Name],Table14[Billing Style],,,)</f>
        <v>Percentage</v>
      </c>
      <c r="U917" s="11">
        <v>264</v>
      </c>
      <c r="V917" s="15">
        <v>134</v>
      </c>
      <c r="W917" s="15">
        <v>90</v>
      </c>
      <c r="X917" s="11">
        <v>40</v>
      </c>
      <c r="Y917" s="69">
        <v>5190</v>
      </c>
      <c r="Z917">
        <v>6935</v>
      </c>
      <c r="AA917" s="3">
        <f>IF(Table10[[#This Row],[Location Name]]=E916,AA916,AA916+1)</f>
        <v>1556</v>
      </c>
      <c r="AB917" s="33">
        <f>Table10[[#This Row],[Date]]+25</f>
        <v>45501</v>
      </c>
    </row>
    <row r="918" spans="1:28" ht="14.25" x14ac:dyDescent="0.45">
      <c r="A918" s="3">
        <v>910</v>
      </c>
      <c r="B91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18" s="33">
        <v>45476</v>
      </c>
      <c r="E918" s="3" t="s">
        <v>139</v>
      </c>
      <c r="F918" s="3">
        <f>_xlfn.XLOOKUP(Table10[[#This Row],[Location Name]],IBTP_Locations[Location Name],IBTP_Locations[Payee Name],"",,)</f>
        <v>0</v>
      </c>
      <c r="G918" s="3" t="s">
        <v>23</v>
      </c>
      <c r="H918" s="3" t="str">
        <f>_xlfn.XLOOKUP(Table10[[#This Row],[Location Name]],IBTP_Locations[Location Name],IBTP_Locations[Sales Rep],,,)</f>
        <v>Sarcyk, Neil</v>
      </c>
      <c r="I918" s="3" t="str">
        <f>_xlfn.XLOOKUP(Table10[[#This Row],[Location Name]],IBTP_Locations[Location Name],IBTP_Locations[Marketing Rep],,,)</f>
        <v>Greg Brown</v>
      </c>
      <c r="J918" s="11">
        <f>ROUNDDOWN(IF(Table10[[#This Row],[Marketing Rep]]=0,0,_xlfn.XLOOKUP(Table10[[#This Row],[Marketing Rep]],Table12[Name],Table12[Commission %]))*Table10[[#This Row],[Ticket Count]],2)</f>
        <v>80</v>
      </c>
      <c r="K918" s="3" t="s">
        <v>3058</v>
      </c>
      <c r="L918" s="3" t="str">
        <f>_xlfn.XLOOKUP(Table10[[#This Row],[Serial '#]],Table5[Serial '#],Table5[Supplier],,,)</f>
        <v>GameCo</v>
      </c>
      <c r="M918" s="3" t="s">
        <v>623</v>
      </c>
      <c r="N918" s="9">
        <v>4000</v>
      </c>
      <c r="O918" s="36">
        <v>1</v>
      </c>
      <c r="P918" s="11">
        <v>4000</v>
      </c>
      <c r="Q918" s="11">
        <v>3102</v>
      </c>
      <c r="R918" s="11">
        <v>898</v>
      </c>
      <c r="S918" s="11">
        <v>240</v>
      </c>
      <c r="T918" s="11" t="str">
        <f>_xlfn.XLOOKUP(Table10[[#This Row],[Charity Association]],Table14[Charity Name],Table14[Billing Style],,,)</f>
        <v>Percentage</v>
      </c>
      <c r="U918" s="11">
        <v>264</v>
      </c>
      <c r="V918" s="15">
        <v>134</v>
      </c>
      <c r="W918" s="15">
        <v>90</v>
      </c>
      <c r="X918" s="11">
        <v>40</v>
      </c>
      <c r="Y918" s="69">
        <v>5190</v>
      </c>
      <c r="Z918">
        <v>6936</v>
      </c>
      <c r="AA918" s="3">
        <f>IF(Table10[[#This Row],[Location Name]]=E917,AA917,AA917+1)</f>
        <v>1556</v>
      </c>
      <c r="AB918" s="33">
        <f>Table10[[#This Row],[Date]]+25</f>
        <v>45501</v>
      </c>
    </row>
    <row r="919" spans="1:28" ht="14.25" x14ac:dyDescent="0.45">
      <c r="A919" s="3">
        <v>911</v>
      </c>
      <c r="B91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19" s="33">
        <v>45476</v>
      </c>
      <c r="E919" s="3" t="s">
        <v>119</v>
      </c>
      <c r="F919" s="3">
        <f>_xlfn.XLOOKUP(Table10[[#This Row],[Location Name]],IBTP_Locations[Location Name],IBTP_Locations[Payee Name],"",,)</f>
        <v>0</v>
      </c>
      <c r="G919" s="3" t="s">
        <v>23</v>
      </c>
      <c r="H919" s="3" t="str">
        <f>_xlfn.XLOOKUP(Table10[[#This Row],[Location Name]],IBTP_Locations[Location Name],IBTP_Locations[Sales Rep],,,)</f>
        <v>Sarcyk, Neil</v>
      </c>
      <c r="I919" s="3" t="str">
        <f>_xlfn.XLOOKUP(Table10[[#This Row],[Location Name]],IBTP_Locations[Location Name],IBTP_Locations[Marketing Rep],,,)</f>
        <v>B and B Music</v>
      </c>
      <c r="J919" s="11">
        <f>ROUNDDOWN(IF(Table10[[#This Row],[Marketing Rep]]=0,0,_xlfn.XLOOKUP(Table10[[#This Row],[Marketing Rep]],Table12[Name],Table12[Commission %]))*Table10[[#This Row],[Ticket Count]],2)</f>
        <v>86.4</v>
      </c>
      <c r="K919" s="3">
        <v>100112</v>
      </c>
      <c r="L919" s="3" t="str">
        <f>_xlfn.XLOOKUP(Table10[[#This Row],[Serial '#]],Table5[Serial '#],Table5[Supplier],,,)</f>
        <v>Bingo Boss</v>
      </c>
      <c r="M919" s="3" t="s">
        <v>3759</v>
      </c>
      <c r="N919" s="9">
        <v>5760</v>
      </c>
      <c r="O919" s="36">
        <v>1</v>
      </c>
      <c r="P919" s="11">
        <v>5760</v>
      </c>
      <c r="Q919" s="11">
        <v>4390</v>
      </c>
      <c r="R919" s="11">
        <v>1370</v>
      </c>
      <c r="S919" s="11">
        <v>345</v>
      </c>
      <c r="T919" s="11" t="str">
        <f>_xlfn.XLOOKUP(Table10[[#This Row],[Charity Association]],Table14[Charity Name],Table14[Billing Style],,,)</f>
        <v>Percentage</v>
      </c>
      <c r="U919" s="11">
        <v>447.73</v>
      </c>
      <c r="V919" s="15">
        <v>253.13</v>
      </c>
      <c r="W919" s="15">
        <v>137</v>
      </c>
      <c r="X919" s="11">
        <v>57.6</v>
      </c>
      <c r="Y919" s="69">
        <v>39089819</v>
      </c>
      <c r="Z919">
        <v>6937</v>
      </c>
      <c r="AA919" s="3">
        <f>IF(Table10[[#This Row],[Location Name]]=E918,AA918,AA918+1)</f>
        <v>1557</v>
      </c>
      <c r="AB919" s="33">
        <f>Table10[[#This Row],[Date]]+25</f>
        <v>45501</v>
      </c>
    </row>
    <row r="920" spans="1:28" ht="14.25" x14ac:dyDescent="0.45">
      <c r="A920" s="3">
        <v>912</v>
      </c>
      <c r="B92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20" s="33">
        <v>45476</v>
      </c>
      <c r="E920" s="3" t="s">
        <v>163</v>
      </c>
      <c r="F920" s="3">
        <f>_xlfn.XLOOKUP(Table10[[#This Row],[Location Name]],IBTP_Locations[Location Name],IBTP_Locations[Payee Name],"",,)</f>
        <v>0</v>
      </c>
      <c r="G920" s="3" t="s">
        <v>23</v>
      </c>
      <c r="H920" s="3" t="str">
        <f>_xlfn.XLOOKUP(Table10[[#This Row],[Location Name]],IBTP_Locations[Location Name],IBTP_Locations[Sales Rep],,,)</f>
        <v>Sarcyk, Neil</v>
      </c>
      <c r="I920" s="3">
        <f>_xlfn.XLOOKUP(Table10[[#This Row],[Location Name]],IBTP_Locations[Location Name],IBTP_Locations[Marketing Rep],,,)</f>
        <v>0</v>
      </c>
      <c r="J920" s="11">
        <f>ROUNDDOWN(IF(Table10[[#This Row],[Marketing Rep]]=0,0,_xlfn.XLOOKUP(Table10[[#This Row],[Marketing Rep]],Table12[Name],Table12[Commission %]))*Table10[[#This Row],[Ticket Count]],2)</f>
        <v>0</v>
      </c>
      <c r="K920" s="3" t="s">
        <v>2765</v>
      </c>
      <c r="L920" s="3" t="str">
        <f>_xlfn.XLOOKUP(Table10[[#This Row],[Serial '#]],Table5[Serial '#],Table5[Supplier],,,)</f>
        <v>GameCo</v>
      </c>
      <c r="M920" s="3" t="s">
        <v>613</v>
      </c>
      <c r="N920" s="9">
        <v>4560</v>
      </c>
      <c r="O920" s="36">
        <v>1</v>
      </c>
      <c r="P920" s="11">
        <v>4560</v>
      </c>
      <c r="Q920" s="11">
        <v>3460</v>
      </c>
      <c r="R920" s="11">
        <v>1100</v>
      </c>
      <c r="S920" s="11">
        <v>273</v>
      </c>
      <c r="T920" s="11" t="str">
        <f>_xlfn.XLOOKUP(Table10[[#This Row],[Charity Association]],Table14[Charity Name],Table14[Billing Style],,,)</f>
        <v>Percentage</v>
      </c>
      <c r="U920" s="11">
        <v>301.60000000000002</v>
      </c>
      <c r="V920" s="15">
        <v>146</v>
      </c>
      <c r="W920" s="15">
        <v>110</v>
      </c>
      <c r="X920" s="11">
        <v>45.6</v>
      </c>
      <c r="Y920" s="69">
        <v>2004</v>
      </c>
      <c r="Z920">
        <v>6938</v>
      </c>
      <c r="AA920" s="3">
        <f>IF(Table10[[#This Row],[Location Name]]=E919,AA919,AA919+1)</f>
        <v>1558</v>
      </c>
      <c r="AB920" s="33">
        <f>Table10[[#This Row],[Date]]+25</f>
        <v>45501</v>
      </c>
    </row>
    <row r="921" spans="1:28" ht="14.25" x14ac:dyDescent="0.45">
      <c r="A921" s="3">
        <v>913</v>
      </c>
      <c r="B92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21" s="33">
        <v>45476</v>
      </c>
      <c r="E921" s="3" t="s">
        <v>163</v>
      </c>
      <c r="F921" s="3">
        <f>_xlfn.XLOOKUP(Table10[[#This Row],[Location Name]],IBTP_Locations[Location Name],IBTP_Locations[Payee Name],"",,)</f>
        <v>0</v>
      </c>
      <c r="G921" s="3" t="s">
        <v>23</v>
      </c>
      <c r="H921" s="3" t="str">
        <f>_xlfn.XLOOKUP(Table10[[#This Row],[Location Name]],IBTP_Locations[Location Name],IBTP_Locations[Sales Rep],,,)</f>
        <v>Sarcyk, Neil</v>
      </c>
      <c r="I921" s="3">
        <f>_xlfn.XLOOKUP(Table10[[#This Row],[Location Name]],IBTP_Locations[Location Name],IBTP_Locations[Marketing Rep],,,)</f>
        <v>0</v>
      </c>
      <c r="J921" s="11">
        <f>ROUNDDOWN(IF(Table10[[#This Row],[Marketing Rep]]=0,0,_xlfn.XLOOKUP(Table10[[#This Row],[Marketing Rep]],Table12[Name],Table12[Commission %]))*Table10[[#This Row],[Ticket Count]],2)</f>
        <v>0</v>
      </c>
      <c r="K921" s="3" t="s">
        <v>2983</v>
      </c>
      <c r="L921" s="3" t="str">
        <f>_xlfn.XLOOKUP(Table10[[#This Row],[Serial '#]],Table5[Serial '#],Table5[Supplier],,,)</f>
        <v>GameCo</v>
      </c>
      <c r="M921" s="3" t="s">
        <v>568</v>
      </c>
      <c r="N921" s="9">
        <v>4000</v>
      </c>
      <c r="O921" s="36">
        <v>1</v>
      </c>
      <c r="P921" s="11">
        <v>4000</v>
      </c>
      <c r="Q921" s="11">
        <v>3000</v>
      </c>
      <c r="R921" s="11">
        <v>1000</v>
      </c>
      <c r="S921" s="11">
        <v>240</v>
      </c>
      <c r="T921" s="11" t="str">
        <f>_xlfn.XLOOKUP(Table10[[#This Row],[Charity Association]],Table14[Charity Name],Table14[Billing Style],,,)</f>
        <v>Percentage</v>
      </c>
      <c r="U921" s="11">
        <v>274</v>
      </c>
      <c r="V921" s="15">
        <v>134</v>
      </c>
      <c r="W921" s="15">
        <v>100</v>
      </c>
      <c r="X921" s="11">
        <v>40</v>
      </c>
      <c r="Y921" s="69">
        <v>2004</v>
      </c>
      <c r="Z921">
        <v>6939</v>
      </c>
      <c r="AA921" s="3">
        <f>IF(Table10[[#This Row],[Location Name]]=E920,AA920,AA920+1)</f>
        <v>1558</v>
      </c>
      <c r="AB921" s="33">
        <f>Table10[[#This Row],[Date]]+25</f>
        <v>45501</v>
      </c>
    </row>
    <row r="922" spans="1:28" ht="14.25" x14ac:dyDescent="0.45">
      <c r="A922" s="3">
        <v>914</v>
      </c>
      <c r="B92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22" s="33">
        <v>45476</v>
      </c>
      <c r="E922" s="3" t="s">
        <v>93</v>
      </c>
      <c r="F922" s="3">
        <f>_xlfn.XLOOKUP(Table10[[#This Row],[Location Name]],IBTP_Locations[Location Name],IBTP_Locations[Payee Name],"",,)</f>
        <v>0</v>
      </c>
      <c r="G922" s="3" t="s">
        <v>23</v>
      </c>
      <c r="H922" s="3" t="str">
        <f>_xlfn.XLOOKUP(Table10[[#This Row],[Location Name]],IBTP_Locations[Location Name],IBTP_Locations[Sales Rep],,,)</f>
        <v>Sarcyk, Neil</v>
      </c>
      <c r="I922" s="3">
        <f>_xlfn.XLOOKUP(Table10[[#This Row],[Location Name]],IBTP_Locations[Location Name],IBTP_Locations[Marketing Rep],,,)</f>
        <v>0</v>
      </c>
      <c r="J922" s="11">
        <f>ROUNDDOWN(IF(Table10[[#This Row],[Marketing Rep]]=0,0,_xlfn.XLOOKUP(Table10[[#This Row],[Marketing Rep]],Table12[Name],Table12[Commission %]))*Table10[[#This Row],[Ticket Count]],2)</f>
        <v>0</v>
      </c>
      <c r="K922" s="3" t="s">
        <v>2639</v>
      </c>
      <c r="L922" s="3" t="str">
        <f>_xlfn.XLOOKUP(Table10[[#This Row],[Serial '#]],Table5[Serial '#],Table5[Supplier],,,)</f>
        <v>GameCo</v>
      </c>
      <c r="M922" s="3" t="s">
        <v>352</v>
      </c>
      <c r="N922" s="9">
        <v>3000</v>
      </c>
      <c r="O922" s="36">
        <v>1</v>
      </c>
      <c r="P922" s="11">
        <v>3000</v>
      </c>
      <c r="Q922" s="11">
        <v>2250</v>
      </c>
      <c r="R922" s="11">
        <v>750</v>
      </c>
      <c r="S922" s="11">
        <v>180</v>
      </c>
      <c r="T922" s="11" t="str">
        <f>_xlfn.XLOOKUP(Table10[[#This Row],[Charity Association]],Table14[Charity Name],Table14[Billing Style],,,)</f>
        <v>Percentage</v>
      </c>
      <c r="U922" s="11">
        <v>207</v>
      </c>
      <c r="V922" s="15">
        <v>102</v>
      </c>
      <c r="W922" s="15">
        <v>75</v>
      </c>
      <c r="X922" s="11">
        <v>30</v>
      </c>
      <c r="Y922" s="69">
        <v>39113956</v>
      </c>
      <c r="Z922">
        <v>6953</v>
      </c>
      <c r="AA922" s="3">
        <f>IF(Table10[[#This Row],[Location Name]]=E921,AA921,AA921+1)</f>
        <v>1559</v>
      </c>
      <c r="AB922" s="33">
        <f>Table10[[#This Row],[Date]]+25</f>
        <v>45501</v>
      </c>
    </row>
    <row r="923" spans="1:28" ht="14.25" x14ac:dyDescent="0.45">
      <c r="A923" s="3">
        <v>915</v>
      </c>
      <c r="B92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23" s="33">
        <v>45476</v>
      </c>
      <c r="E923" s="3" t="s">
        <v>175</v>
      </c>
      <c r="F923" s="3">
        <f>_xlfn.XLOOKUP(Table10[[#This Row],[Location Name]],IBTP_Locations[Location Name],IBTP_Locations[Payee Name],"",,)</f>
        <v>0</v>
      </c>
      <c r="G923" s="3" t="s">
        <v>23</v>
      </c>
      <c r="H923" s="3" t="str">
        <f>_xlfn.XLOOKUP(Table10[[#This Row],[Location Name]],IBTP_Locations[Location Name],IBTP_Locations[Sales Rep],,,)</f>
        <v>Sarcyk, Neil</v>
      </c>
      <c r="I923" s="3" t="str">
        <f>_xlfn.XLOOKUP(Table10[[#This Row],[Location Name]],IBTP_Locations[Location Name],IBTP_Locations[Marketing Rep],,,)</f>
        <v>M Comella Enterprises</v>
      </c>
      <c r="J923" s="11">
        <f>ROUNDDOWN(IF(Table10[[#This Row],[Marketing Rep]]=0,0,_xlfn.XLOOKUP(Table10[[#This Row],[Marketing Rep]],Table12[Name],Table12[Commission %]))*Table10[[#This Row],[Ticket Count]],2)</f>
        <v>82.8</v>
      </c>
      <c r="K923" s="3" t="s">
        <v>3126</v>
      </c>
      <c r="L923" s="3" t="str">
        <f>_xlfn.XLOOKUP(Table10[[#This Row],[Serial '#]],Table5[Serial '#],Table5[Supplier],,,)</f>
        <v>GameCo</v>
      </c>
      <c r="M923" s="3" t="s">
        <v>349</v>
      </c>
      <c r="N923" s="9">
        <v>5520</v>
      </c>
      <c r="O923" s="36">
        <v>1</v>
      </c>
      <c r="P923" s="11">
        <v>5520</v>
      </c>
      <c r="Q923" s="11">
        <v>4560</v>
      </c>
      <c r="R923" s="11">
        <v>960</v>
      </c>
      <c r="S923" s="11">
        <v>331</v>
      </c>
      <c r="T923" s="11" t="str">
        <f>_xlfn.XLOOKUP(Table10[[#This Row],[Charity Association]],Table14[Charity Name],Table14[Billing Style],,,)</f>
        <v>Percentage</v>
      </c>
      <c r="U923" s="11">
        <v>337.2</v>
      </c>
      <c r="V923" s="15">
        <v>186</v>
      </c>
      <c r="W923" s="15">
        <v>96</v>
      </c>
      <c r="X923" s="11">
        <v>55.2</v>
      </c>
      <c r="Y923" s="69">
        <v>39128875</v>
      </c>
      <c r="Z923">
        <v>6954</v>
      </c>
      <c r="AA923" s="3">
        <f>IF(Table10[[#This Row],[Location Name]]=E922,AA922,AA922+1)</f>
        <v>1560</v>
      </c>
      <c r="AB923" s="33">
        <f>Table10[[#This Row],[Date]]+25</f>
        <v>45501</v>
      </c>
    </row>
    <row r="924" spans="1:28" ht="14.25" x14ac:dyDescent="0.45">
      <c r="A924" s="3">
        <v>916</v>
      </c>
      <c r="B92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24" s="33">
        <v>45476</v>
      </c>
      <c r="E924" s="3" t="s">
        <v>111</v>
      </c>
      <c r="F924" s="3">
        <f>_xlfn.XLOOKUP(Table10[[#This Row],[Location Name]],IBTP_Locations[Location Name],IBTP_Locations[Payee Name],"",,)</f>
        <v>0</v>
      </c>
      <c r="G924" s="3" t="s">
        <v>21</v>
      </c>
      <c r="H924" s="3" t="str">
        <f>_xlfn.XLOOKUP(Table10[[#This Row],[Location Name]],IBTP_Locations[Location Name],IBTP_Locations[Sales Rep],,,)</f>
        <v>Sarcyk, Neil</v>
      </c>
      <c r="I924" s="3" t="str">
        <f>_xlfn.XLOOKUP(Table10[[#This Row],[Location Name]],IBTP_Locations[Location Name],IBTP_Locations[Marketing Rep],,,)</f>
        <v>Combros</v>
      </c>
      <c r="J924" s="11">
        <f>ROUNDDOWN(IF(Table10[[#This Row],[Marketing Rep]]=0,0,_xlfn.XLOOKUP(Table10[[#This Row],[Marketing Rep]],Table12[Name],Table12[Commission %]))*Table10[[#This Row],[Ticket Count]],2)</f>
        <v>82.8</v>
      </c>
      <c r="K924" s="3" t="s">
        <v>3127</v>
      </c>
      <c r="L924" s="3" t="str">
        <f>_xlfn.XLOOKUP(Table10[[#This Row],[Serial '#]],Table5[Serial '#],Table5[Supplier],,,)</f>
        <v>GameCo</v>
      </c>
      <c r="M924" s="3" t="s">
        <v>349</v>
      </c>
      <c r="N924" s="9">
        <v>5520</v>
      </c>
      <c r="O924" s="36">
        <v>1</v>
      </c>
      <c r="P924" s="11">
        <v>5520</v>
      </c>
      <c r="Q924" s="11">
        <v>4560</v>
      </c>
      <c r="R924" s="11">
        <v>960</v>
      </c>
      <c r="S924" s="11">
        <v>331</v>
      </c>
      <c r="T924" s="11" t="str">
        <f>_xlfn.XLOOKUP(Table10[[#This Row],[Charity Association]],Table14[Charity Name],Table14[Billing Style],,,)</f>
        <v>Flat Per Ticket</v>
      </c>
      <c r="U924" s="11">
        <v>386.4</v>
      </c>
      <c r="V924" s="15">
        <v>186</v>
      </c>
      <c r="W924" s="15">
        <v>200.4</v>
      </c>
      <c r="X924" s="11"/>
      <c r="Y924" s="69">
        <v>2796</v>
      </c>
      <c r="Z924">
        <v>8481</v>
      </c>
      <c r="AA924" s="3">
        <f>IF(Table10[[#This Row],[Location Name]]=E923,AA923,AA923+1)</f>
        <v>1561</v>
      </c>
      <c r="AB924" s="33">
        <f>Table10[[#This Row],[Date]]+25</f>
        <v>45501</v>
      </c>
    </row>
    <row r="925" spans="1:28" ht="14.25" x14ac:dyDescent="0.45">
      <c r="A925" s="3">
        <v>917</v>
      </c>
      <c r="B92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25" s="33">
        <v>45476</v>
      </c>
      <c r="E925" s="3" t="s">
        <v>201</v>
      </c>
      <c r="F925" s="3">
        <f>_xlfn.XLOOKUP(Table10[[#This Row],[Location Name]],IBTP_Locations[Location Name],IBTP_Locations[Payee Name],"",,)</f>
        <v>0</v>
      </c>
      <c r="G925" s="3" t="s">
        <v>21</v>
      </c>
      <c r="H925" s="3" t="str">
        <f>_xlfn.XLOOKUP(Table10[[#This Row],[Location Name]],IBTP_Locations[Location Name],IBTP_Locations[Sales Rep],,,)</f>
        <v>Sarcyk, Neil</v>
      </c>
      <c r="I925" s="3">
        <f>_xlfn.XLOOKUP(Table10[[#This Row],[Location Name]],IBTP_Locations[Location Name],IBTP_Locations[Marketing Rep],,,)</f>
        <v>0</v>
      </c>
      <c r="J925" s="11">
        <f>ROUNDDOWN(IF(Table10[[#This Row],[Marketing Rep]]=0,0,_xlfn.XLOOKUP(Table10[[#This Row],[Marketing Rep]],Table12[Name],Table12[Commission %]))*Table10[[#This Row],[Ticket Count]],2)</f>
        <v>0</v>
      </c>
      <c r="K925" s="3" t="s">
        <v>1767</v>
      </c>
      <c r="L925" s="3" t="str">
        <f>_xlfn.XLOOKUP(Table10[[#This Row],[Serial '#]],Table5[Serial '#],Table5[Supplier],,,)</f>
        <v>Bingo Boss</v>
      </c>
      <c r="M925" s="3" t="s">
        <v>371</v>
      </c>
      <c r="N925" s="9">
        <v>5460</v>
      </c>
      <c r="O925" s="36">
        <v>1</v>
      </c>
      <c r="P925" s="11">
        <v>5460</v>
      </c>
      <c r="Q925" s="11">
        <v>4500</v>
      </c>
      <c r="R925" s="11">
        <v>960</v>
      </c>
      <c r="S925" s="11">
        <v>327</v>
      </c>
      <c r="T925" s="11" t="str">
        <f>_xlfn.XLOOKUP(Table10[[#This Row],[Charity Association]],Table14[Charity Name],Table14[Billing Style],,,)</f>
        <v>Flat Per Ticket</v>
      </c>
      <c r="U925" s="11">
        <v>436.8</v>
      </c>
      <c r="V925" s="15">
        <v>281.19</v>
      </c>
      <c r="W925" s="15">
        <v>155.61000000000001</v>
      </c>
      <c r="X925" s="11"/>
      <c r="Y925" s="69">
        <v>4402</v>
      </c>
      <c r="Z925">
        <v>8482</v>
      </c>
      <c r="AA925" s="3">
        <f>IF(Table10[[#This Row],[Location Name]]=E924,AA924,AA924+1)</f>
        <v>1562</v>
      </c>
      <c r="AB925" s="33">
        <f>Table10[[#This Row],[Date]]+25</f>
        <v>45501</v>
      </c>
    </row>
    <row r="926" spans="1:28" ht="14.25" x14ac:dyDescent="0.45">
      <c r="A926" s="3">
        <v>918</v>
      </c>
      <c r="B92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26" s="33">
        <v>45476</v>
      </c>
      <c r="E926" s="3" t="s">
        <v>147</v>
      </c>
      <c r="F926" s="3">
        <f>_xlfn.XLOOKUP(Table10[[#This Row],[Location Name]],IBTP_Locations[Location Name],IBTP_Locations[Payee Name],"",,)</f>
        <v>0</v>
      </c>
      <c r="G926" s="3" t="s">
        <v>21</v>
      </c>
      <c r="H926" s="3" t="str">
        <f>_xlfn.XLOOKUP(Table10[[#This Row],[Location Name]],IBTP_Locations[Location Name],IBTP_Locations[Sales Rep],,,)</f>
        <v>Sarcyk, Neil</v>
      </c>
      <c r="I926" s="3" t="str">
        <f>_xlfn.XLOOKUP(Table10[[#This Row],[Location Name]],IBTP_Locations[Location Name],IBTP_Locations[Marketing Rep],,,)</f>
        <v>M Comella Enterprises</v>
      </c>
      <c r="J926" s="11">
        <f>ROUNDDOWN(IF(Table10[[#This Row],[Marketing Rep]]=0,0,_xlfn.XLOOKUP(Table10[[#This Row],[Marketing Rep]],Table12[Name],Table12[Commission %]))*Table10[[#This Row],[Ticket Count]],2)</f>
        <v>82.8</v>
      </c>
      <c r="K926" s="3" t="s">
        <v>2982</v>
      </c>
      <c r="L926" s="3" t="str">
        <f>_xlfn.XLOOKUP(Table10[[#This Row],[Serial '#]],Table5[Serial '#],Table5[Supplier],,,)</f>
        <v>GameCo</v>
      </c>
      <c r="M926" s="3" t="s">
        <v>349</v>
      </c>
      <c r="N926" s="9">
        <v>5520</v>
      </c>
      <c r="O926" s="36">
        <v>1</v>
      </c>
      <c r="P926" s="11">
        <v>5520</v>
      </c>
      <c r="Q926" s="11">
        <v>4560</v>
      </c>
      <c r="R926" s="11">
        <v>960</v>
      </c>
      <c r="S926" s="11">
        <v>331</v>
      </c>
      <c r="T926" s="11" t="str">
        <f>_xlfn.XLOOKUP(Table10[[#This Row],[Charity Association]],Table14[Charity Name],Table14[Billing Style],,,)</f>
        <v>Flat Per Ticket</v>
      </c>
      <c r="U926" s="11">
        <v>386.4</v>
      </c>
      <c r="V926" s="15">
        <v>186</v>
      </c>
      <c r="W926" s="15">
        <v>200.4</v>
      </c>
      <c r="X926" s="11"/>
      <c r="Y926" s="69">
        <v>39113951</v>
      </c>
      <c r="Z926">
        <v>8487</v>
      </c>
      <c r="AA926" s="3">
        <f>IF(Table10[[#This Row],[Location Name]]=E925,AA925,AA925+1)</f>
        <v>1563</v>
      </c>
      <c r="AB926" s="33">
        <f>Table10[[#This Row],[Date]]+25</f>
        <v>45501</v>
      </c>
    </row>
    <row r="927" spans="1:28" ht="14.25" x14ac:dyDescent="0.45">
      <c r="A927" s="3">
        <v>919</v>
      </c>
      <c r="B92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27" s="33">
        <v>45476</v>
      </c>
      <c r="E927" s="3" t="s">
        <v>137</v>
      </c>
      <c r="F927" s="3">
        <f>_xlfn.XLOOKUP(Table10[[#This Row],[Location Name]],IBTP_Locations[Location Name],IBTP_Locations[Payee Name],"",,)</f>
        <v>0</v>
      </c>
      <c r="G927" s="3" t="s">
        <v>27</v>
      </c>
      <c r="H927" s="3" t="str">
        <f>_xlfn.XLOOKUP(Table10[[#This Row],[Location Name]],IBTP_Locations[Location Name],IBTP_Locations[Sales Rep],,,)</f>
        <v>Sarcyk, Neil</v>
      </c>
      <c r="I927" s="3" t="str">
        <f>_xlfn.XLOOKUP(Table10[[#This Row],[Location Name]],IBTP_Locations[Location Name],IBTP_Locations[Marketing Rep],,,)</f>
        <v>B and B Music</v>
      </c>
      <c r="J927" s="11">
        <f>ROUNDDOWN(IF(Table10[[#This Row],[Marketing Rep]]=0,0,_xlfn.XLOOKUP(Table10[[#This Row],[Marketing Rep]],Table12[Name],Table12[Commission %]))*Table10[[#This Row],[Ticket Count]],2)</f>
        <v>60</v>
      </c>
      <c r="K927" s="3" t="s">
        <v>3057</v>
      </c>
      <c r="L927" s="3" t="str">
        <f>_xlfn.XLOOKUP(Table10[[#This Row],[Serial '#]],Table5[Serial '#],Table5[Supplier],,,)</f>
        <v>GameCo</v>
      </c>
      <c r="M927" s="3" t="s">
        <v>622</v>
      </c>
      <c r="N927" s="9">
        <v>4000</v>
      </c>
      <c r="O927" s="36">
        <v>1</v>
      </c>
      <c r="P927" s="11">
        <v>4000</v>
      </c>
      <c r="Q927" s="11">
        <v>3102</v>
      </c>
      <c r="R927" s="11">
        <v>898</v>
      </c>
      <c r="S927" s="11">
        <v>240</v>
      </c>
      <c r="T927" s="11" t="str">
        <f>_xlfn.XLOOKUP(Table10[[#This Row],[Charity Association]],Table14[Charity Name],Table14[Billing Style],,,)</f>
        <v>Flat Per Ticket</v>
      </c>
      <c r="U927" s="11">
        <v>280</v>
      </c>
      <c r="V927" s="15">
        <v>134</v>
      </c>
      <c r="W927" s="15">
        <v>146</v>
      </c>
      <c r="X927" s="11"/>
      <c r="Y927" s="69">
        <v>5191</v>
      </c>
      <c r="Z927">
        <v>10208</v>
      </c>
      <c r="AA927" s="3">
        <f>IF(Table10[[#This Row],[Location Name]]=E926,AA926,AA926+1)</f>
        <v>1564</v>
      </c>
      <c r="AB927" s="33">
        <f>Table10[[#This Row],[Date]]+25</f>
        <v>45501</v>
      </c>
    </row>
    <row r="928" spans="1:28" ht="14.25" x14ac:dyDescent="0.45">
      <c r="A928" s="3">
        <v>920</v>
      </c>
      <c r="B92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28" s="33">
        <v>45476</v>
      </c>
      <c r="E928" s="3" t="s">
        <v>91</v>
      </c>
      <c r="F928" s="3">
        <f>_xlfn.XLOOKUP(Table10[[#This Row],[Location Name]],IBTP_Locations[Location Name],IBTP_Locations[Payee Name],"",,)</f>
        <v>0</v>
      </c>
      <c r="G928" s="3" t="s">
        <v>23</v>
      </c>
      <c r="H928" s="3" t="str">
        <f>_xlfn.XLOOKUP(Table10[[#This Row],[Location Name]],IBTP_Locations[Location Name],IBTP_Locations[Sales Rep],,,)</f>
        <v>Sarcyk, Neil</v>
      </c>
      <c r="I928" s="3">
        <f>_xlfn.XLOOKUP(Table10[[#This Row],[Location Name]],IBTP_Locations[Location Name],IBTP_Locations[Marketing Rep],,,)</f>
        <v>0</v>
      </c>
      <c r="J928" s="11">
        <f>ROUNDDOWN(IF(Table10[[#This Row],[Marketing Rep]]=0,0,_xlfn.XLOOKUP(Table10[[#This Row],[Marketing Rep]],Table12[Name],Table12[Commission %]))*Table10[[#This Row],[Ticket Count]],2)</f>
        <v>0</v>
      </c>
      <c r="K928" s="3" t="s">
        <v>2640</v>
      </c>
      <c r="L928" s="3" t="str">
        <f>_xlfn.XLOOKUP(Table10[[#This Row],[Serial '#]],Table5[Serial '#],Table5[Supplier],,,)</f>
        <v>GameCo</v>
      </c>
      <c r="M928" s="3" t="s">
        <v>352</v>
      </c>
      <c r="N928" s="9">
        <v>3000</v>
      </c>
      <c r="O928" s="36">
        <v>1</v>
      </c>
      <c r="P928" s="11">
        <v>3000</v>
      </c>
      <c r="Q928" s="11">
        <v>2250</v>
      </c>
      <c r="R928" s="11">
        <v>750</v>
      </c>
      <c r="S928" s="11">
        <v>180</v>
      </c>
      <c r="T928" s="11" t="str">
        <f>_xlfn.XLOOKUP(Table10[[#This Row],[Charity Association]],Table14[Charity Name],Table14[Billing Style],,,)</f>
        <v>Percentage</v>
      </c>
      <c r="U928" s="11">
        <v>207</v>
      </c>
      <c r="V928" s="15">
        <v>102</v>
      </c>
      <c r="W928" s="15">
        <v>75</v>
      </c>
      <c r="X928" s="11">
        <v>30</v>
      </c>
      <c r="Y928" s="69">
        <v>39159582</v>
      </c>
      <c r="Z928">
        <v>6974</v>
      </c>
      <c r="AA928" s="3">
        <f>IF(Table10[[#This Row],[Location Name]]=E927,AA927,AA927+1)</f>
        <v>1565</v>
      </c>
      <c r="AB928" s="33">
        <f>Table10[[#This Row],[Date]]+25</f>
        <v>45501</v>
      </c>
    </row>
    <row r="929" spans="1:28" ht="14.25" x14ac:dyDescent="0.45">
      <c r="A929" s="3">
        <v>921</v>
      </c>
      <c r="B92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29" s="33">
        <v>45478</v>
      </c>
      <c r="E929" s="3" t="s">
        <v>181</v>
      </c>
      <c r="F929" s="3">
        <f>_xlfn.XLOOKUP(Table10[[#This Row],[Location Name]],IBTP_Locations[Location Name],IBTP_Locations[Payee Name],"",,)</f>
        <v>0</v>
      </c>
      <c r="G929" s="3" t="s">
        <v>20</v>
      </c>
      <c r="H929" s="3" t="str">
        <f>_xlfn.XLOOKUP(Table10[[#This Row],[Location Name]],IBTP_Locations[Location Name],IBTP_Locations[Sales Rep],,,)</f>
        <v>Sarcyk, Neil</v>
      </c>
      <c r="I929" s="3" t="str">
        <f>_xlfn.XLOOKUP(Table10[[#This Row],[Location Name]],IBTP_Locations[Location Name],IBTP_Locations[Marketing Rep],,,)</f>
        <v>Combros</v>
      </c>
      <c r="J929" s="11">
        <f>ROUNDDOWN(IF(Table10[[#This Row],[Marketing Rep]]=0,0,_xlfn.XLOOKUP(Table10[[#This Row],[Marketing Rep]],Table12[Name],Table12[Commission %]))*Table10[[#This Row],[Ticket Count]],2)</f>
        <v>82.8</v>
      </c>
      <c r="K929" s="3" t="s">
        <v>3128</v>
      </c>
      <c r="L929" s="3" t="str">
        <f>_xlfn.XLOOKUP(Table10[[#This Row],[Serial '#]],Table5[Serial '#],Table5[Supplier],,,)</f>
        <v>GameCo</v>
      </c>
      <c r="M929" s="3" t="s">
        <v>349</v>
      </c>
      <c r="N929" s="9">
        <v>5520</v>
      </c>
      <c r="O929" s="36">
        <v>1</v>
      </c>
      <c r="P929" s="11">
        <v>5520</v>
      </c>
      <c r="Q929" s="11">
        <v>4560</v>
      </c>
      <c r="R929" s="11">
        <v>960</v>
      </c>
      <c r="S929" s="11">
        <v>331</v>
      </c>
      <c r="T929" s="11" t="str">
        <f>_xlfn.XLOOKUP(Table10[[#This Row],[Charity Association]],Table14[Charity Name],Table14[Billing Style],,,)</f>
        <v>Flat Per Ticket</v>
      </c>
      <c r="U929" s="11">
        <v>386.4</v>
      </c>
      <c r="V929" s="15">
        <v>186</v>
      </c>
      <c r="W929" s="15">
        <v>200.4</v>
      </c>
      <c r="X929" s="11"/>
      <c r="Y929" s="69">
        <v>1254</v>
      </c>
      <c r="Z929">
        <v>1201</v>
      </c>
      <c r="AA929" s="3">
        <f>IF(Table10[[#This Row],[Location Name]]=E928,AA928,AA928+1)</f>
        <v>1566</v>
      </c>
      <c r="AB929" s="33">
        <f>Table10[[#This Row],[Date]]+25</f>
        <v>45503</v>
      </c>
    </row>
    <row r="930" spans="1:28" ht="14.25" x14ac:dyDescent="0.45">
      <c r="A930" s="3">
        <v>922</v>
      </c>
      <c r="B93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30" s="33">
        <v>45480</v>
      </c>
      <c r="E930" s="3" t="s">
        <v>91</v>
      </c>
      <c r="F930" s="3">
        <f>_xlfn.XLOOKUP(Table10[[#This Row],[Location Name]],IBTP_Locations[Location Name],IBTP_Locations[Payee Name],"",,)</f>
        <v>0</v>
      </c>
      <c r="G930" s="3" t="s">
        <v>23</v>
      </c>
      <c r="H930" s="3" t="str">
        <f>_xlfn.XLOOKUP(Table10[[#This Row],[Location Name]],IBTP_Locations[Location Name],IBTP_Locations[Sales Rep],,,)</f>
        <v>Sarcyk, Neil</v>
      </c>
      <c r="I930" s="3">
        <f>_xlfn.XLOOKUP(Table10[[#This Row],[Location Name]],IBTP_Locations[Location Name],IBTP_Locations[Marketing Rep],,,)</f>
        <v>0</v>
      </c>
      <c r="J930" s="11">
        <f>ROUNDDOWN(IF(Table10[[#This Row],[Marketing Rep]]=0,0,_xlfn.XLOOKUP(Table10[[#This Row],[Marketing Rep]],Table12[Name],Table12[Commission %]))*Table10[[#This Row],[Ticket Count]],2)</f>
        <v>0</v>
      </c>
      <c r="K930" s="3" t="s">
        <v>3086</v>
      </c>
      <c r="L930" s="3" t="str">
        <f>_xlfn.XLOOKUP(Table10[[#This Row],[Serial '#]],Table5[Serial '#],Table5[Supplier],,,)</f>
        <v>GameCo</v>
      </c>
      <c r="M930" s="3" t="s">
        <v>352</v>
      </c>
      <c r="N930" s="9">
        <v>3600</v>
      </c>
      <c r="O930" s="36">
        <v>1</v>
      </c>
      <c r="P930" s="11">
        <v>3600</v>
      </c>
      <c r="Q930" s="11">
        <v>2895</v>
      </c>
      <c r="R930" s="11">
        <v>705</v>
      </c>
      <c r="S930" s="11">
        <v>216</v>
      </c>
      <c r="T930" s="11" t="str">
        <f>_xlfn.XLOOKUP(Table10[[#This Row],[Charity Association]],Table14[Charity Name],Table14[Billing Style],,,)</f>
        <v>Percentage</v>
      </c>
      <c r="U930" s="11">
        <v>229</v>
      </c>
      <c r="V930" s="15">
        <v>122</v>
      </c>
      <c r="W930" s="15">
        <v>71</v>
      </c>
      <c r="X930" s="11">
        <v>36</v>
      </c>
      <c r="Y930" s="69">
        <v>39089818</v>
      </c>
      <c r="Z930">
        <v>6940</v>
      </c>
      <c r="AA930" s="3">
        <f>IF(Table10[[#This Row],[Location Name]]=E929,AA929,AA929+1)</f>
        <v>1567</v>
      </c>
      <c r="AB930" s="33">
        <f>Table10[[#This Row],[Date]]+25</f>
        <v>45505</v>
      </c>
    </row>
    <row r="931" spans="1:28" ht="14.25" x14ac:dyDescent="0.45">
      <c r="A931" s="3">
        <v>923</v>
      </c>
      <c r="B93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31" s="33">
        <v>45481</v>
      </c>
      <c r="E931" s="3" t="s">
        <v>217</v>
      </c>
      <c r="F931" s="3">
        <f>_xlfn.XLOOKUP(Table10[[#This Row],[Location Name]],IBTP_Locations[Location Name],IBTP_Locations[Payee Name],"",,)</f>
        <v>0</v>
      </c>
      <c r="G931" s="3" t="s">
        <v>23</v>
      </c>
      <c r="H931" s="3" t="str">
        <f>_xlfn.XLOOKUP(Table10[[#This Row],[Location Name]],IBTP_Locations[Location Name],IBTP_Locations[Sales Rep],,,)</f>
        <v>Sarcyk, Neil</v>
      </c>
      <c r="I931" s="3">
        <f>_xlfn.XLOOKUP(Table10[[#This Row],[Location Name]],IBTP_Locations[Location Name],IBTP_Locations[Marketing Rep],,,)</f>
        <v>0</v>
      </c>
      <c r="J931" s="11">
        <f>ROUNDDOWN(IF(Table10[[#This Row],[Marketing Rep]]=0,0,_xlfn.XLOOKUP(Table10[[#This Row],[Marketing Rep]],Table12[Name],Table12[Commission %]))*Table10[[#This Row],[Ticket Count]],2)</f>
        <v>0</v>
      </c>
      <c r="K931" s="3" t="s">
        <v>2766</v>
      </c>
      <c r="L931" s="3" t="str">
        <f>_xlfn.XLOOKUP(Table10[[#This Row],[Serial '#]],Table5[Serial '#],Table5[Supplier],,,)</f>
        <v>GameCo</v>
      </c>
      <c r="M931" s="3" t="s">
        <v>613</v>
      </c>
      <c r="N931" s="9">
        <v>4560</v>
      </c>
      <c r="O931" s="36">
        <v>1</v>
      </c>
      <c r="P931" s="11">
        <v>4560</v>
      </c>
      <c r="Q931" s="11">
        <v>3460</v>
      </c>
      <c r="R931" s="11">
        <v>1100</v>
      </c>
      <c r="S931" s="11">
        <v>273</v>
      </c>
      <c r="T931" s="11" t="str">
        <f>_xlfn.XLOOKUP(Table10[[#This Row],[Charity Association]],Table14[Charity Name],Table14[Billing Style],,,)</f>
        <v>Percentage</v>
      </c>
      <c r="U931" s="11">
        <v>301.60000000000002</v>
      </c>
      <c r="V931" s="15">
        <v>146</v>
      </c>
      <c r="W931" s="15">
        <v>110</v>
      </c>
      <c r="X931" s="11">
        <v>45.6</v>
      </c>
      <c r="Y931" s="69">
        <v>1097</v>
      </c>
      <c r="Z931">
        <v>6941</v>
      </c>
      <c r="AA931" s="3">
        <f>IF(Table10[[#This Row],[Location Name]]=E930,AA930,AA930+1)</f>
        <v>1568</v>
      </c>
      <c r="AB931" s="33">
        <f>Table10[[#This Row],[Date]]+25</f>
        <v>45506</v>
      </c>
    </row>
    <row r="932" spans="1:28" ht="14.25" x14ac:dyDescent="0.45">
      <c r="A932" s="3">
        <v>924</v>
      </c>
      <c r="B93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32" s="33">
        <v>45481</v>
      </c>
      <c r="E932" s="3" t="s">
        <v>139</v>
      </c>
      <c r="F932" s="3">
        <f>_xlfn.XLOOKUP(Table10[[#This Row],[Location Name]],IBTP_Locations[Location Name],IBTP_Locations[Payee Name],"",,)</f>
        <v>0</v>
      </c>
      <c r="G932" s="3" t="s">
        <v>23</v>
      </c>
      <c r="H932" s="3" t="str">
        <f>_xlfn.XLOOKUP(Table10[[#This Row],[Location Name]],IBTP_Locations[Location Name],IBTP_Locations[Sales Rep],,,)</f>
        <v>Sarcyk, Neil</v>
      </c>
      <c r="I932" s="3" t="str">
        <f>_xlfn.XLOOKUP(Table10[[#This Row],[Location Name]],IBTP_Locations[Location Name],IBTP_Locations[Marketing Rep],,,)</f>
        <v>Greg Brown</v>
      </c>
      <c r="J932" s="11">
        <f>ROUNDDOWN(IF(Table10[[#This Row],[Marketing Rep]]=0,0,_xlfn.XLOOKUP(Table10[[#This Row],[Marketing Rep]],Table12[Name],Table12[Commission %]))*Table10[[#This Row],[Ticket Count]],2)</f>
        <v>80</v>
      </c>
      <c r="K932" s="3" t="s">
        <v>3060</v>
      </c>
      <c r="L932" s="3" t="str">
        <f>_xlfn.XLOOKUP(Table10[[#This Row],[Serial '#]],Table5[Serial '#],Table5[Supplier],,,)</f>
        <v>GameCo</v>
      </c>
      <c r="M932" s="3" t="s">
        <v>623</v>
      </c>
      <c r="N932" s="9">
        <v>4000</v>
      </c>
      <c r="O932" s="36">
        <v>1</v>
      </c>
      <c r="P932" s="11">
        <v>4000</v>
      </c>
      <c r="Q932" s="11">
        <v>3102</v>
      </c>
      <c r="R932" s="11">
        <v>898</v>
      </c>
      <c r="S932" s="11">
        <v>240</v>
      </c>
      <c r="T932" s="11" t="str">
        <f>_xlfn.XLOOKUP(Table10[[#This Row],[Charity Association]],Table14[Charity Name],Table14[Billing Style],,,)</f>
        <v>Percentage</v>
      </c>
      <c r="U932" s="11">
        <v>264</v>
      </c>
      <c r="V932" s="15">
        <v>134</v>
      </c>
      <c r="W932" s="15">
        <v>90</v>
      </c>
      <c r="X932" s="11">
        <v>40</v>
      </c>
      <c r="Y932" s="69">
        <v>5193</v>
      </c>
      <c r="Z932">
        <v>6942</v>
      </c>
      <c r="AA932" s="3">
        <f>IF(Table10[[#This Row],[Location Name]]=E931,AA931,AA931+1)</f>
        <v>1569</v>
      </c>
      <c r="AB932" s="33">
        <f>Table10[[#This Row],[Date]]+25</f>
        <v>45506</v>
      </c>
    </row>
    <row r="933" spans="1:28" ht="14.25" x14ac:dyDescent="0.45">
      <c r="A933" s="3">
        <v>925</v>
      </c>
      <c r="B93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33" s="33">
        <v>45481</v>
      </c>
      <c r="E933" s="3" t="s">
        <v>139</v>
      </c>
      <c r="F933" s="3">
        <f>_xlfn.XLOOKUP(Table10[[#This Row],[Location Name]],IBTP_Locations[Location Name],IBTP_Locations[Payee Name],"",,)</f>
        <v>0</v>
      </c>
      <c r="G933" s="3" t="s">
        <v>23</v>
      </c>
      <c r="H933" s="3" t="str">
        <f>_xlfn.XLOOKUP(Table10[[#This Row],[Location Name]],IBTP_Locations[Location Name],IBTP_Locations[Sales Rep],,,)</f>
        <v>Sarcyk, Neil</v>
      </c>
      <c r="I933" s="3" t="str">
        <f>_xlfn.XLOOKUP(Table10[[#This Row],[Location Name]],IBTP_Locations[Location Name],IBTP_Locations[Marketing Rep],,,)</f>
        <v>Greg Brown</v>
      </c>
      <c r="J933" s="11">
        <f>ROUNDDOWN(IF(Table10[[#This Row],[Marketing Rep]]=0,0,_xlfn.XLOOKUP(Table10[[#This Row],[Marketing Rep]],Table12[Name],Table12[Commission %]))*Table10[[#This Row],[Ticket Count]],2)</f>
        <v>80</v>
      </c>
      <c r="K933" s="3" t="s">
        <v>3059</v>
      </c>
      <c r="L933" s="3" t="str">
        <f>_xlfn.XLOOKUP(Table10[[#This Row],[Serial '#]],Table5[Serial '#],Table5[Supplier],,,)</f>
        <v>GameCo</v>
      </c>
      <c r="M933" s="3" t="s">
        <v>625</v>
      </c>
      <c r="N933" s="9">
        <v>4000</v>
      </c>
      <c r="O933" s="36">
        <v>1</v>
      </c>
      <c r="P933" s="11">
        <v>4000</v>
      </c>
      <c r="Q933" s="11">
        <v>3102</v>
      </c>
      <c r="R933" s="11">
        <v>898</v>
      </c>
      <c r="S933" s="11">
        <v>240</v>
      </c>
      <c r="T933" s="11" t="str">
        <f>_xlfn.XLOOKUP(Table10[[#This Row],[Charity Association]],Table14[Charity Name],Table14[Billing Style],,,)</f>
        <v>Percentage</v>
      </c>
      <c r="U933" s="11">
        <v>264</v>
      </c>
      <c r="V933" s="15">
        <v>134</v>
      </c>
      <c r="W933" s="15">
        <v>90</v>
      </c>
      <c r="X933" s="11">
        <v>40</v>
      </c>
      <c r="Y933" s="69">
        <v>5193</v>
      </c>
      <c r="Z933">
        <v>6943</v>
      </c>
      <c r="AA933" s="3">
        <f>IF(Table10[[#This Row],[Location Name]]=E932,AA932,AA932+1)</f>
        <v>1569</v>
      </c>
      <c r="AB933" s="33">
        <f>Table10[[#This Row],[Date]]+25</f>
        <v>45506</v>
      </c>
    </row>
    <row r="934" spans="1:28" ht="14.25" x14ac:dyDescent="0.45">
      <c r="A934" s="3">
        <v>926</v>
      </c>
      <c r="B93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34" s="33">
        <v>45481</v>
      </c>
      <c r="E934" s="3" t="s">
        <v>129</v>
      </c>
      <c r="F934" s="3">
        <f>_xlfn.XLOOKUP(Table10[[#This Row],[Location Name]],IBTP_Locations[Location Name],IBTP_Locations[Payee Name],"",,)</f>
        <v>0</v>
      </c>
      <c r="G934" s="3" t="s">
        <v>21</v>
      </c>
      <c r="H934" s="3" t="str">
        <f>_xlfn.XLOOKUP(Table10[[#This Row],[Location Name]],IBTP_Locations[Location Name],IBTP_Locations[Sales Rep],,,)</f>
        <v>Sarcyk, Neil</v>
      </c>
      <c r="I934" s="3">
        <f>_xlfn.XLOOKUP(Table10[[#This Row],[Location Name]],IBTP_Locations[Location Name],IBTP_Locations[Marketing Rep],,,)</f>
        <v>0</v>
      </c>
      <c r="J934" s="11">
        <f>ROUNDDOWN(IF(Table10[[#This Row],[Marketing Rep]]=0,0,_xlfn.XLOOKUP(Table10[[#This Row],[Marketing Rep]],Table12[Name],Table12[Commission %]))*Table10[[#This Row],[Ticket Count]],2)</f>
        <v>0</v>
      </c>
      <c r="K934" s="3" t="s">
        <v>3132</v>
      </c>
      <c r="L934" s="3" t="str">
        <f>_xlfn.XLOOKUP(Table10[[#This Row],[Serial '#]],Table5[Serial '#],Table5[Supplier],,,)</f>
        <v>GameCo</v>
      </c>
      <c r="M934" s="3" t="s">
        <v>349</v>
      </c>
      <c r="N934" s="9">
        <v>5520</v>
      </c>
      <c r="O934" s="36">
        <v>1</v>
      </c>
      <c r="P934" s="11">
        <v>5520</v>
      </c>
      <c r="Q934" s="11">
        <v>4560</v>
      </c>
      <c r="R934" s="11">
        <v>960</v>
      </c>
      <c r="S934" s="11">
        <v>331</v>
      </c>
      <c r="T934" s="11" t="str">
        <f>_xlfn.XLOOKUP(Table10[[#This Row],[Charity Association]],Table14[Charity Name],Table14[Billing Style],,,)</f>
        <v>Flat Per Ticket</v>
      </c>
      <c r="U934" s="11">
        <v>386.4</v>
      </c>
      <c r="V934" s="15">
        <v>186</v>
      </c>
      <c r="W934" s="15">
        <v>200.4</v>
      </c>
      <c r="X934" s="11"/>
      <c r="Y934" s="69">
        <v>4039</v>
      </c>
      <c r="Z934">
        <v>8483</v>
      </c>
      <c r="AA934" s="3">
        <f>IF(Table10[[#This Row],[Location Name]]=E933,AA933,AA933+1)</f>
        <v>1570</v>
      </c>
      <c r="AB934" s="33">
        <f>Table10[[#This Row],[Date]]+25</f>
        <v>45506</v>
      </c>
    </row>
    <row r="935" spans="1:28" ht="14.25" x14ac:dyDescent="0.45">
      <c r="A935" s="3">
        <v>927</v>
      </c>
      <c r="B93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35" s="33">
        <v>45481</v>
      </c>
      <c r="E935" s="3" t="s">
        <v>129</v>
      </c>
      <c r="F935" s="3">
        <f>_xlfn.XLOOKUP(Table10[[#This Row],[Location Name]],IBTP_Locations[Location Name],IBTP_Locations[Payee Name],"",,)</f>
        <v>0</v>
      </c>
      <c r="G935" s="3" t="s">
        <v>21</v>
      </c>
      <c r="H935" s="3" t="str">
        <f>_xlfn.XLOOKUP(Table10[[#This Row],[Location Name]],IBTP_Locations[Location Name],IBTP_Locations[Sales Rep],,,)</f>
        <v>Sarcyk, Neil</v>
      </c>
      <c r="I935" s="3">
        <f>_xlfn.XLOOKUP(Table10[[#This Row],[Location Name]],IBTP_Locations[Location Name],IBTP_Locations[Marketing Rep],,,)</f>
        <v>0</v>
      </c>
      <c r="J935" s="11">
        <f>ROUNDDOWN(IF(Table10[[#This Row],[Marketing Rep]]=0,0,_xlfn.XLOOKUP(Table10[[#This Row],[Marketing Rep]],Table12[Name],Table12[Commission %]))*Table10[[#This Row],[Ticket Count]],2)</f>
        <v>0</v>
      </c>
      <c r="K935" s="3" t="s">
        <v>3131</v>
      </c>
      <c r="L935" s="3" t="str">
        <f>_xlfn.XLOOKUP(Table10[[#This Row],[Serial '#]],Table5[Serial '#],Table5[Supplier],,,)</f>
        <v>GameCo</v>
      </c>
      <c r="M935" s="3" t="s">
        <v>349</v>
      </c>
      <c r="N935" s="9">
        <v>5520</v>
      </c>
      <c r="O935" s="36">
        <v>1</v>
      </c>
      <c r="P935" s="11">
        <v>5520</v>
      </c>
      <c r="Q935" s="11">
        <v>4560</v>
      </c>
      <c r="R935" s="11">
        <v>960</v>
      </c>
      <c r="S935" s="11">
        <v>331</v>
      </c>
      <c r="T935" s="11" t="str">
        <f>_xlfn.XLOOKUP(Table10[[#This Row],[Charity Association]],Table14[Charity Name],Table14[Billing Style],,,)</f>
        <v>Flat Per Ticket</v>
      </c>
      <c r="U935" s="11">
        <v>386.4</v>
      </c>
      <c r="V935" s="15">
        <v>186</v>
      </c>
      <c r="W935" s="15">
        <v>200.4</v>
      </c>
      <c r="X935" s="11"/>
      <c r="Y935" s="69">
        <v>4039</v>
      </c>
      <c r="Z935">
        <v>8484</v>
      </c>
      <c r="AA935" s="3">
        <f>IF(Table10[[#This Row],[Location Name]]=E934,AA934,AA934+1)</f>
        <v>1570</v>
      </c>
      <c r="AB935" s="33">
        <f>Table10[[#This Row],[Date]]+25</f>
        <v>45506</v>
      </c>
    </row>
    <row r="936" spans="1:28" ht="14.25" x14ac:dyDescent="0.45">
      <c r="A936" s="3">
        <v>928</v>
      </c>
      <c r="B93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36" s="33">
        <v>45481</v>
      </c>
      <c r="E936" s="3" t="s">
        <v>111</v>
      </c>
      <c r="F936" s="3">
        <f>_xlfn.XLOOKUP(Table10[[#This Row],[Location Name]],IBTP_Locations[Location Name],IBTP_Locations[Payee Name],"",,)</f>
        <v>0</v>
      </c>
      <c r="G936" s="3" t="s">
        <v>21</v>
      </c>
      <c r="H936" s="3" t="str">
        <f>_xlfn.XLOOKUP(Table10[[#This Row],[Location Name]],IBTP_Locations[Location Name],IBTP_Locations[Sales Rep],,,)</f>
        <v>Sarcyk, Neil</v>
      </c>
      <c r="I936" s="3" t="str">
        <f>_xlfn.XLOOKUP(Table10[[#This Row],[Location Name]],IBTP_Locations[Location Name],IBTP_Locations[Marketing Rep],,,)</f>
        <v>Combros</v>
      </c>
      <c r="J936" s="11">
        <f>ROUNDDOWN(IF(Table10[[#This Row],[Marketing Rep]]=0,0,_xlfn.XLOOKUP(Table10[[#This Row],[Marketing Rep]],Table12[Name],Table12[Commission %]))*Table10[[#This Row],[Ticket Count]],2)</f>
        <v>82.8</v>
      </c>
      <c r="K936" s="3" t="s">
        <v>3130</v>
      </c>
      <c r="L936" s="3" t="str">
        <f>_xlfn.XLOOKUP(Table10[[#This Row],[Serial '#]],Table5[Serial '#],Table5[Supplier],,,)</f>
        <v>GameCo</v>
      </c>
      <c r="M936" s="3" t="s">
        <v>349</v>
      </c>
      <c r="N936" s="9">
        <v>5520</v>
      </c>
      <c r="O936" s="36">
        <v>1</v>
      </c>
      <c r="P936" s="11">
        <v>5520</v>
      </c>
      <c r="Q936" s="11">
        <v>4560</v>
      </c>
      <c r="R936" s="11">
        <v>960</v>
      </c>
      <c r="S936" s="11">
        <v>331</v>
      </c>
      <c r="T936" s="11" t="str">
        <f>_xlfn.XLOOKUP(Table10[[#This Row],[Charity Association]],Table14[Charity Name],Table14[Billing Style],,,)</f>
        <v>Flat Per Ticket</v>
      </c>
      <c r="U936" s="11">
        <v>386.4</v>
      </c>
      <c r="V936" s="15">
        <v>186</v>
      </c>
      <c r="W936" s="15">
        <v>200.4</v>
      </c>
      <c r="X936" s="11"/>
      <c r="Y936" s="69">
        <v>2800</v>
      </c>
      <c r="Z936">
        <v>8485</v>
      </c>
      <c r="AA936" s="3">
        <f>IF(Table10[[#This Row],[Location Name]]=E935,AA935,AA935+1)</f>
        <v>1571</v>
      </c>
      <c r="AB936" s="33">
        <f>Table10[[#This Row],[Date]]+25</f>
        <v>45506</v>
      </c>
    </row>
    <row r="937" spans="1:28" ht="14.25" x14ac:dyDescent="0.45">
      <c r="A937" s="3">
        <v>929</v>
      </c>
      <c r="B93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37" s="33">
        <v>45481</v>
      </c>
      <c r="E937" s="3" t="s">
        <v>111</v>
      </c>
      <c r="F937" s="3">
        <f>_xlfn.XLOOKUP(Table10[[#This Row],[Location Name]],IBTP_Locations[Location Name],IBTP_Locations[Payee Name],"",,)</f>
        <v>0</v>
      </c>
      <c r="G937" s="3" t="s">
        <v>21</v>
      </c>
      <c r="H937" s="3" t="str">
        <f>_xlfn.XLOOKUP(Table10[[#This Row],[Location Name]],IBTP_Locations[Location Name],IBTP_Locations[Sales Rep],,,)</f>
        <v>Sarcyk, Neil</v>
      </c>
      <c r="I937" s="3" t="str">
        <f>_xlfn.XLOOKUP(Table10[[#This Row],[Location Name]],IBTP_Locations[Location Name],IBTP_Locations[Marketing Rep],,,)</f>
        <v>Combros</v>
      </c>
      <c r="J937" s="11">
        <f>ROUNDDOWN(IF(Table10[[#This Row],[Marketing Rep]]=0,0,_xlfn.XLOOKUP(Table10[[#This Row],[Marketing Rep]],Table12[Name],Table12[Commission %]))*Table10[[#This Row],[Ticket Count]],2)</f>
        <v>82.8</v>
      </c>
      <c r="K937" s="3" t="s">
        <v>3129</v>
      </c>
      <c r="L937" s="3" t="str">
        <f>_xlfn.XLOOKUP(Table10[[#This Row],[Serial '#]],Table5[Serial '#],Table5[Supplier],,,)</f>
        <v>GameCo</v>
      </c>
      <c r="M937" s="3" t="s">
        <v>349</v>
      </c>
      <c r="N937" s="9">
        <v>5520</v>
      </c>
      <c r="O937" s="36">
        <v>1</v>
      </c>
      <c r="P937" s="11">
        <v>5520</v>
      </c>
      <c r="Q937" s="11">
        <v>4560</v>
      </c>
      <c r="R937" s="11">
        <v>960</v>
      </c>
      <c r="S937" s="11">
        <v>331</v>
      </c>
      <c r="T937" s="11" t="str">
        <f>_xlfn.XLOOKUP(Table10[[#This Row],[Charity Association]],Table14[Charity Name],Table14[Billing Style],,,)</f>
        <v>Flat Per Ticket</v>
      </c>
      <c r="U937" s="11">
        <v>386.4</v>
      </c>
      <c r="V937" s="15">
        <v>186</v>
      </c>
      <c r="W937" s="15">
        <v>200.4</v>
      </c>
      <c r="X937" s="11"/>
      <c r="Y937" s="69">
        <v>2800</v>
      </c>
      <c r="Z937">
        <v>8486</v>
      </c>
      <c r="AA937" s="3">
        <f>IF(Table10[[#This Row],[Location Name]]=E936,AA936,AA936+1)</f>
        <v>1571</v>
      </c>
      <c r="AB937" s="33">
        <f>Table10[[#This Row],[Date]]+25</f>
        <v>45506</v>
      </c>
    </row>
    <row r="938" spans="1:28" ht="14.25" x14ac:dyDescent="0.45">
      <c r="A938" s="3">
        <v>930</v>
      </c>
      <c r="B93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38" s="33">
        <v>45481</v>
      </c>
      <c r="E938" s="3" t="s">
        <v>155</v>
      </c>
      <c r="F938" s="3" t="str">
        <f>_xlfn.XLOOKUP(Table10[[#This Row],[Location Name]],IBTP_Locations[Location Name],IBTP_Locations[Payee Name],"",,)</f>
        <v>Melron Inc DBA Mulligans</v>
      </c>
      <c r="G938" s="3" t="s">
        <v>27</v>
      </c>
      <c r="H938" s="3" t="str">
        <f>_xlfn.XLOOKUP(Table10[[#This Row],[Location Name]],IBTP_Locations[Location Name],IBTP_Locations[Sales Rep],,,)</f>
        <v>Sarcyk, Neil</v>
      </c>
      <c r="I938" s="3">
        <f>_xlfn.XLOOKUP(Table10[[#This Row],[Location Name]],IBTP_Locations[Location Name],IBTP_Locations[Marketing Rep],,,)</f>
        <v>0</v>
      </c>
      <c r="J938" s="11">
        <f>ROUNDDOWN(IF(Table10[[#This Row],[Marketing Rep]]=0,0,_xlfn.XLOOKUP(Table10[[#This Row],[Marketing Rep]],Table12[Name],Table12[Commission %]))*Table10[[#This Row],[Ticket Count]],2)</f>
        <v>0</v>
      </c>
      <c r="K938" s="3" t="s">
        <v>3133</v>
      </c>
      <c r="L938" s="3" t="str">
        <f>_xlfn.XLOOKUP(Table10[[#This Row],[Serial '#]],Table5[Serial '#],Table5[Supplier],,,)</f>
        <v>GameCo</v>
      </c>
      <c r="M938" s="3" t="s">
        <v>579</v>
      </c>
      <c r="N938" s="9">
        <v>6320</v>
      </c>
      <c r="O938" s="36">
        <v>1</v>
      </c>
      <c r="P938" s="11">
        <v>6320</v>
      </c>
      <c r="Q938" s="11">
        <v>4745</v>
      </c>
      <c r="R938" s="11">
        <v>1575</v>
      </c>
      <c r="S938" s="11">
        <v>379</v>
      </c>
      <c r="T938" s="11" t="str">
        <f>_xlfn.XLOOKUP(Table10[[#This Row],[Charity Association]],Table14[Charity Name],Table14[Billing Style],,,)</f>
        <v>Flat Per Ticket</v>
      </c>
      <c r="U938" s="11">
        <v>442.4</v>
      </c>
      <c r="V938" s="15">
        <v>212</v>
      </c>
      <c r="W938" s="15">
        <v>230.4</v>
      </c>
      <c r="X938" s="11"/>
      <c r="Y938" s="69">
        <v>3105</v>
      </c>
      <c r="Z938">
        <v>10204</v>
      </c>
      <c r="AA938" s="3">
        <f>IF(Table10[[#This Row],[Location Name]]=E937,AA937,AA937+1)</f>
        <v>1572</v>
      </c>
      <c r="AB938" s="33">
        <f>Table10[[#This Row],[Date]]+25</f>
        <v>45506</v>
      </c>
    </row>
    <row r="939" spans="1:28" ht="14.25" x14ac:dyDescent="0.45">
      <c r="A939" s="3">
        <v>931</v>
      </c>
      <c r="B93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39" s="33">
        <v>45481</v>
      </c>
      <c r="E939" s="3" t="s">
        <v>155</v>
      </c>
      <c r="F939" s="3" t="str">
        <f>_xlfn.XLOOKUP(Table10[[#This Row],[Location Name]],IBTP_Locations[Location Name],IBTP_Locations[Payee Name],"",,)</f>
        <v>Melron Inc DBA Mulligans</v>
      </c>
      <c r="G939" s="3" t="s">
        <v>27</v>
      </c>
      <c r="H939" s="3" t="str">
        <f>_xlfn.XLOOKUP(Table10[[#This Row],[Location Name]],IBTP_Locations[Location Name],IBTP_Locations[Sales Rep],,,)</f>
        <v>Sarcyk, Neil</v>
      </c>
      <c r="I939" s="3">
        <f>_xlfn.XLOOKUP(Table10[[#This Row],[Location Name]],IBTP_Locations[Location Name],IBTP_Locations[Marketing Rep],,,)</f>
        <v>0</v>
      </c>
      <c r="J939" s="11">
        <f>ROUNDDOWN(IF(Table10[[#This Row],[Marketing Rep]]=0,0,_xlfn.XLOOKUP(Table10[[#This Row],[Marketing Rep]],Table12[Name],Table12[Commission %]))*Table10[[#This Row],[Ticket Count]],2)</f>
        <v>0</v>
      </c>
      <c r="K939" s="3" t="s">
        <v>2888</v>
      </c>
      <c r="L939" s="3" t="str">
        <f>_xlfn.XLOOKUP(Table10[[#This Row],[Serial '#]],Table5[Serial '#],Table5[Supplier],,,)</f>
        <v>GameCo</v>
      </c>
      <c r="M939" s="3" t="s">
        <v>3743</v>
      </c>
      <c r="N939" s="9">
        <v>6320</v>
      </c>
      <c r="O939" s="36">
        <v>1</v>
      </c>
      <c r="P939" s="11">
        <v>6320</v>
      </c>
      <c r="Q939" s="11">
        <v>4745</v>
      </c>
      <c r="R939" s="11">
        <v>1575</v>
      </c>
      <c r="S939" s="11">
        <v>379</v>
      </c>
      <c r="T939" s="11" t="str">
        <f>_xlfn.XLOOKUP(Table10[[#This Row],[Charity Association]],Table14[Charity Name],Table14[Billing Style],,,)</f>
        <v>Flat Per Ticket</v>
      </c>
      <c r="U939" s="11">
        <v>442.4</v>
      </c>
      <c r="V939" s="15">
        <v>212</v>
      </c>
      <c r="W939" s="15">
        <v>230.4</v>
      </c>
      <c r="X939" s="11"/>
      <c r="Y939" s="69">
        <v>3105</v>
      </c>
      <c r="Z939">
        <v>10205</v>
      </c>
      <c r="AA939" s="3">
        <f>IF(Table10[[#This Row],[Location Name]]=E938,AA938,AA938+1)</f>
        <v>1572</v>
      </c>
      <c r="AB939" s="33">
        <f>Table10[[#This Row],[Date]]+25</f>
        <v>45506</v>
      </c>
    </row>
    <row r="940" spans="1:28" ht="14.25" x14ac:dyDescent="0.45">
      <c r="A940" s="3">
        <v>932</v>
      </c>
      <c r="B94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40" s="33">
        <v>45481</v>
      </c>
      <c r="E940" s="3" t="s">
        <v>155</v>
      </c>
      <c r="F940" s="3" t="str">
        <f>_xlfn.XLOOKUP(Table10[[#This Row],[Location Name]],IBTP_Locations[Location Name],IBTP_Locations[Payee Name],"",,)</f>
        <v>Melron Inc DBA Mulligans</v>
      </c>
      <c r="G940" s="3" t="s">
        <v>27</v>
      </c>
      <c r="H940" s="3" t="str">
        <f>_xlfn.XLOOKUP(Table10[[#This Row],[Location Name]],IBTP_Locations[Location Name],IBTP_Locations[Sales Rep],,,)</f>
        <v>Sarcyk, Neil</v>
      </c>
      <c r="I940" s="3">
        <f>_xlfn.XLOOKUP(Table10[[#This Row],[Location Name]],IBTP_Locations[Location Name],IBTP_Locations[Marketing Rep],,,)</f>
        <v>0</v>
      </c>
      <c r="J940" s="11">
        <f>ROUNDDOWN(IF(Table10[[#This Row],[Marketing Rep]]=0,0,_xlfn.XLOOKUP(Table10[[#This Row],[Marketing Rep]],Table12[Name],Table12[Commission %]))*Table10[[#This Row],[Ticket Count]],2)</f>
        <v>0</v>
      </c>
      <c r="K940" s="3" t="s">
        <v>2984</v>
      </c>
      <c r="L940" s="3" t="str">
        <f>_xlfn.XLOOKUP(Table10[[#This Row],[Serial '#]],Table5[Serial '#],Table5[Supplier],,,)</f>
        <v>GameCo</v>
      </c>
      <c r="M940" s="3" t="s">
        <v>349</v>
      </c>
      <c r="N940" s="9">
        <v>5520</v>
      </c>
      <c r="O940" s="36">
        <v>1</v>
      </c>
      <c r="P940" s="11">
        <v>5520</v>
      </c>
      <c r="Q940" s="11">
        <v>4560</v>
      </c>
      <c r="R940" s="11">
        <v>960</v>
      </c>
      <c r="S940" s="11">
        <v>331</v>
      </c>
      <c r="T940" s="11" t="str">
        <f>_xlfn.XLOOKUP(Table10[[#This Row],[Charity Association]],Table14[Charity Name],Table14[Billing Style],,,)</f>
        <v>Flat Per Ticket</v>
      </c>
      <c r="U940" s="11">
        <v>386.4</v>
      </c>
      <c r="V940" s="15">
        <v>186</v>
      </c>
      <c r="W940" s="15">
        <v>200.4</v>
      </c>
      <c r="X940" s="11"/>
      <c r="Y940" s="69">
        <v>3105</v>
      </c>
      <c r="Z940">
        <v>10206</v>
      </c>
      <c r="AA940" s="3">
        <f>IF(Table10[[#This Row],[Location Name]]=E939,AA939,AA939+1)</f>
        <v>1572</v>
      </c>
      <c r="AB940" s="33">
        <f>Table10[[#This Row],[Date]]+25</f>
        <v>45506</v>
      </c>
    </row>
    <row r="941" spans="1:28" ht="14.25" x14ac:dyDescent="0.45">
      <c r="A941" s="3">
        <v>933</v>
      </c>
      <c r="B94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41" s="33">
        <v>45483</v>
      </c>
      <c r="E941" s="3" t="s">
        <v>131</v>
      </c>
      <c r="F941" s="3">
        <f>_xlfn.XLOOKUP(Table10[[#This Row],[Location Name]],IBTP_Locations[Location Name],IBTP_Locations[Payee Name],"",,)</f>
        <v>0</v>
      </c>
      <c r="G941" s="3" t="s">
        <v>23</v>
      </c>
      <c r="H941" s="3" t="str">
        <f>_xlfn.XLOOKUP(Table10[[#This Row],[Location Name]],IBTP_Locations[Location Name],IBTP_Locations[Sales Rep],,,)</f>
        <v>Sarcyk, Neil</v>
      </c>
      <c r="I941" s="3">
        <f>_xlfn.XLOOKUP(Table10[[#This Row],[Location Name]],IBTP_Locations[Location Name],IBTP_Locations[Marketing Rep],,,)</f>
        <v>0</v>
      </c>
      <c r="J941" s="11">
        <f>ROUNDDOWN(IF(Table10[[#This Row],[Marketing Rep]]=0,0,_xlfn.XLOOKUP(Table10[[#This Row],[Marketing Rep]],Table12[Name],Table12[Commission %]))*Table10[[#This Row],[Ticket Count]],2)</f>
        <v>0</v>
      </c>
      <c r="K941" s="3" t="s">
        <v>3137</v>
      </c>
      <c r="L941" s="3" t="str">
        <f>_xlfn.XLOOKUP(Table10[[#This Row],[Serial '#]],Table5[Serial '#],Table5[Supplier],,,)</f>
        <v>GameCo</v>
      </c>
      <c r="M941" s="3" t="s">
        <v>349</v>
      </c>
      <c r="N941" s="9">
        <v>5520</v>
      </c>
      <c r="O941" s="36">
        <v>1</v>
      </c>
      <c r="P941" s="11">
        <v>5520</v>
      </c>
      <c r="Q941" s="11">
        <v>4560</v>
      </c>
      <c r="R941" s="11">
        <v>960</v>
      </c>
      <c r="S941" s="11">
        <v>331</v>
      </c>
      <c r="T941" s="11" t="str">
        <f>_xlfn.XLOOKUP(Table10[[#This Row],[Charity Association]],Table14[Charity Name],Table14[Billing Style],,,)</f>
        <v>Percentage</v>
      </c>
      <c r="U941" s="11">
        <v>337.2</v>
      </c>
      <c r="V941" s="15">
        <v>186</v>
      </c>
      <c r="W941" s="15">
        <v>96</v>
      </c>
      <c r="X941" s="11">
        <v>55.2</v>
      </c>
      <c r="Y941" s="69">
        <v>3208</v>
      </c>
      <c r="Z941">
        <v>6944</v>
      </c>
      <c r="AA941" s="3">
        <f>IF(Table10[[#This Row],[Location Name]]=E940,AA940,AA940+1)</f>
        <v>1573</v>
      </c>
      <c r="AB941" s="33">
        <f>Table10[[#This Row],[Date]]+25</f>
        <v>45508</v>
      </c>
    </row>
    <row r="942" spans="1:28" ht="14.25" x14ac:dyDescent="0.45">
      <c r="A942" s="3">
        <v>934</v>
      </c>
      <c r="B94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42" s="33">
        <v>45483</v>
      </c>
      <c r="E942" s="3" t="s">
        <v>131</v>
      </c>
      <c r="F942" s="3">
        <f>_xlfn.XLOOKUP(Table10[[#This Row],[Location Name]],IBTP_Locations[Location Name],IBTP_Locations[Payee Name],"",,)</f>
        <v>0</v>
      </c>
      <c r="G942" s="3" t="s">
        <v>23</v>
      </c>
      <c r="H942" s="3" t="str">
        <f>_xlfn.XLOOKUP(Table10[[#This Row],[Location Name]],IBTP_Locations[Location Name],IBTP_Locations[Sales Rep],,,)</f>
        <v>Sarcyk, Neil</v>
      </c>
      <c r="I942" s="3">
        <f>_xlfn.XLOOKUP(Table10[[#This Row],[Location Name]],IBTP_Locations[Location Name],IBTP_Locations[Marketing Rep],,,)</f>
        <v>0</v>
      </c>
      <c r="J942" s="11">
        <f>ROUNDDOWN(IF(Table10[[#This Row],[Marketing Rep]]=0,0,_xlfn.XLOOKUP(Table10[[#This Row],[Marketing Rep]],Table12[Name],Table12[Commission %]))*Table10[[#This Row],[Ticket Count]],2)</f>
        <v>0</v>
      </c>
      <c r="K942" s="3" t="s">
        <v>2985</v>
      </c>
      <c r="L942" s="3" t="str">
        <f>_xlfn.XLOOKUP(Table10[[#This Row],[Serial '#]],Table5[Serial '#],Table5[Supplier],,,)</f>
        <v>GameCo</v>
      </c>
      <c r="M942" s="3" t="s">
        <v>622</v>
      </c>
      <c r="N942" s="9">
        <v>4000</v>
      </c>
      <c r="O942" s="36">
        <v>1</v>
      </c>
      <c r="P942" s="11">
        <v>4000</v>
      </c>
      <c r="Q942" s="11">
        <v>3002</v>
      </c>
      <c r="R942" s="11">
        <v>998</v>
      </c>
      <c r="S942" s="11">
        <v>240</v>
      </c>
      <c r="T942" s="11" t="str">
        <f>_xlfn.XLOOKUP(Table10[[#This Row],[Charity Association]],Table14[Charity Name],Table14[Billing Style],,,)</f>
        <v>Percentage</v>
      </c>
      <c r="U942" s="11">
        <v>274</v>
      </c>
      <c r="V942" s="15">
        <v>134</v>
      </c>
      <c r="W942" s="15">
        <v>100</v>
      </c>
      <c r="X942" s="11">
        <v>40</v>
      </c>
      <c r="Y942" s="69">
        <v>3208</v>
      </c>
      <c r="Z942">
        <v>6945</v>
      </c>
      <c r="AA942" s="3">
        <f>IF(Table10[[#This Row],[Location Name]]=E941,AA941,AA941+1)</f>
        <v>1573</v>
      </c>
      <c r="AB942" s="33">
        <f>Table10[[#This Row],[Date]]+25</f>
        <v>45508</v>
      </c>
    </row>
    <row r="943" spans="1:28" ht="14.25" x14ac:dyDescent="0.45">
      <c r="A943" s="3">
        <v>935</v>
      </c>
      <c r="B94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43" s="33">
        <v>45483</v>
      </c>
      <c r="E943" s="3" t="s">
        <v>131</v>
      </c>
      <c r="F943" s="3">
        <f>_xlfn.XLOOKUP(Table10[[#This Row],[Location Name]],IBTP_Locations[Location Name],IBTP_Locations[Payee Name],"",,)</f>
        <v>0</v>
      </c>
      <c r="G943" s="3" t="s">
        <v>23</v>
      </c>
      <c r="H943" s="3" t="str">
        <f>_xlfn.XLOOKUP(Table10[[#This Row],[Location Name]],IBTP_Locations[Location Name],IBTP_Locations[Sales Rep],,,)</f>
        <v>Sarcyk, Neil</v>
      </c>
      <c r="I943" s="3">
        <f>_xlfn.XLOOKUP(Table10[[#This Row],[Location Name]],IBTP_Locations[Location Name],IBTP_Locations[Marketing Rep],,,)</f>
        <v>0</v>
      </c>
      <c r="J943" s="11">
        <f>ROUNDDOWN(IF(Table10[[#This Row],[Marketing Rep]]=0,0,_xlfn.XLOOKUP(Table10[[#This Row],[Marketing Rep]],Table12[Name],Table12[Commission %]))*Table10[[#This Row],[Ticket Count]],2)</f>
        <v>0</v>
      </c>
      <c r="K943" s="3" t="s">
        <v>2986</v>
      </c>
      <c r="L943" s="3" t="str">
        <f>_xlfn.XLOOKUP(Table10[[#This Row],[Serial '#]],Table5[Serial '#],Table5[Supplier],,,)</f>
        <v>GameCo</v>
      </c>
      <c r="M943" s="3" t="s">
        <v>3762</v>
      </c>
      <c r="N943" s="9">
        <v>4000</v>
      </c>
      <c r="O943" s="36">
        <v>1</v>
      </c>
      <c r="P943" s="11">
        <v>4000</v>
      </c>
      <c r="Q943" s="11">
        <v>3002</v>
      </c>
      <c r="R943" s="11">
        <v>998</v>
      </c>
      <c r="S943" s="11">
        <v>240</v>
      </c>
      <c r="T943" s="11" t="str">
        <f>_xlfn.XLOOKUP(Table10[[#This Row],[Charity Association]],Table14[Charity Name],Table14[Billing Style],,,)</f>
        <v>Percentage</v>
      </c>
      <c r="U943" s="11">
        <v>274</v>
      </c>
      <c r="V943" s="15">
        <v>134</v>
      </c>
      <c r="W943" s="15">
        <v>100</v>
      </c>
      <c r="X943" s="11">
        <v>40</v>
      </c>
      <c r="Y943" s="69">
        <v>3208</v>
      </c>
      <c r="Z943">
        <v>6946</v>
      </c>
      <c r="AA943" s="3">
        <f>IF(Table10[[#This Row],[Location Name]]=E942,AA942,AA942+1)</f>
        <v>1573</v>
      </c>
      <c r="AB943" s="33">
        <f>Table10[[#This Row],[Date]]+25</f>
        <v>45508</v>
      </c>
    </row>
    <row r="944" spans="1:28" ht="14.25" x14ac:dyDescent="0.45">
      <c r="A944" s="3">
        <v>936</v>
      </c>
      <c r="B94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44" s="33">
        <v>45483</v>
      </c>
      <c r="E944" s="3" t="s">
        <v>89</v>
      </c>
      <c r="F944" s="3">
        <f>_xlfn.XLOOKUP(Table10[[#This Row],[Location Name]],IBTP_Locations[Location Name],IBTP_Locations[Payee Name],"",,)</f>
        <v>0</v>
      </c>
      <c r="G944" s="3" t="s">
        <v>23</v>
      </c>
      <c r="H944" s="3" t="str">
        <f>_xlfn.XLOOKUP(Table10[[#This Row],[Location Name]],IBTP_Locations[Location Name],IBTP_Locations[Sales Rep],,,)</f>
        <v>Sarcyk, Neil</v>
      </c>
      <c r="I944" s="3" t="str">
        <f>_xlfn.XLOOKUP(Table10[[#This Row],[Location Name]],IBTP_Locations[Location Name],IBTP_Locations[Marketing Rep],,,)</f>
        <v>Combros</v>
      </c>
      <c r="J944" s="11">
        <f>ROUNDDOWN(IF(Table10[[#This Row],[Marketing Rep]]=0,0,_xlfn.XLOOKUP(Table10[[#This Row],[Marketing Rep]],Table12[Name],Table12[Commission %]))*Table10[[#This Row],[Ticket Count]],2)</f>
        <v>94.8</v>
      </c>
      <c r="K944" s="3" t="s">
        <v>3140</v>
      </c>
      <c r="L944" s="3" t="str">
        <f>_xlfn.XLOOKUP(Table10[[#This Row],[Serial '#]],Table5[Serial '#],Table5[Supplier],,,)</f>
        <v>GameCo</v>
      </c>
      <c r="M944" s="3" t="s">
        <v>585</v>
      </c>
      <c r="N944" s="9">
        <v>6320</v>
      </c>
      <c r="O944" s="36">
        <v>1</v>
      </c>
      <c r="P944" s="11">
        <v>6320</v>
      </c>
      <c r="Q944" s="11">
        <v>4745</v>
      </c>
      <c r="R944" s="11">
        <v>1575</v>
      </c>
      <c r="S944" s="11">
        <v>379</v>
      </c>
      <c r="T944" s="11" t="str">
        <f>_xlfn.XLOOKUP(Table10[[#This Row],[Charity Association]],Table14[Charity Name],Table14[Billing Style],,,)</f>
        <v>Percentage</v>
      </c>
      <c r="U944" s="11">
        <v>433.2</v>
      </c>
      <c r="V944" s="15">
        <v>212</v>
      </c>
      <c r="W944" s="15">
        <v>158</v>
      </c>
      <c r="X944" s="11">
        <v>63.2</v>
      </c>
      <c r="Y944" s="69">
        <v>39113958</v>
      </c>
      <c r="Z944">
        <v>6947</v>
      </c>
      <c r="AA944" s="3">
        <f>IF(Table10[[#This Row],[Location Name]]=E943,AA943,AA943+1)</f>
        <v>1574</v>
      </c>
      <c r="AB944" s="33">
        <f>Table10[[#This Row],[Date]]+25</f>
        <v>45508</v>
      </c>
    </row>
    <row r="945" spans="1:28" ht="14.25" x14ac:dyDescent="0.45">
      <c r="A945" s="3">
        <v>937</v>
      </c>
      <c r="B94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45" s="33">
        <v>45483</v>
      </c>
      <c r="E945" s="3" t="s">
        <v>89</v>
      </c>
      <c r="F945" s="3">
        <f>_xlfn.XLOOKUP(Table10[[#This Row],[Location Name]],IBTP_Locations[Location Name],IBTP_Locations[Payee Name],"",,)</f>
        <v>0</v>
      </c>
      <c r="G945" s="3" t="s">
        <v>23</v>
      </c>
      <c r="H945" s="3" t="str">
        <f>_xlfn.XLOOKUP(Table10[[#This Row],[Location Name]],IBTP_Locations[Location Name],IBTP_Locations[Sales Rep],,,)</f>
        <v>Sarcyk, Neil</v>
      </c>
      <c r="I945" s="3" t="str">
        <f>_xlfn.XLOOKUP(Table10[[#This Row],[Location Name]],IBTP_Locations[Location Name],IBTP_Locations[Marketing Rep],,,)</f>
        <v>Combros</v>
      </c>
      <c r="J945" s="11">
        <f>ROUNDDOWN(IF(Table10[[#This Row],[Marketing Rep]]=0,0,_xlfn.XLOOKUP(Table10[[#This Row],[Marketing Rep]],Table12[Name],Table12[Commission %]))*Table10[[#This Row],[Ticket Count]],2)</f>
        <v>82.8</v>
      </c>
      <c r="K945" s="3" t="s">
        <v>3138</v>
      </c>
      <c r="L945" s="3" t="str">
        <f>_xlfn.XLOOKUP(Table10[[#This Row],[Serial '#]],Table5[Serial '#],Table5[Supplier],,,)</f>
        <v>GameCo</v>
      </c>
      <c r="M945" s="3" t="s">
        <v>349</v>
      </c>
      <c r="N945" s="9">
        <v>5520</v>
      </c>
      <c r="O945" s="36">
        <v>1</v>
      </c>
      <c r="P945" s="11">
        <v>5520</v>
      </c>
      <c r="Q945" s="11">
        <v>4560</v>
      </c>
      <c r="R945" s="11">
        <v>960</v>
      </c>
      <c r="S945" s="11">
        <v>331</v>
      </c>
      <c r="T945" s="11" t="str">
        <f>_xlfn.XLOOKUP(Table10[[#This Row],[Charity Association]],Table14[Charity Name],Table14[Billing Style],,,)</f>
        <v>Percentage</v>
      </c>
      <c r="U945" s="11">
        <v>337.2</v>
      </c>
      <c r="V945" s="15">
        <v>186</v>
      </c>
      <c r="W945" s="15">
        <v>96</v>
      </c>
      <c r="X945" s="11">
        <v>55.2</v>
      </c>
      <c r="Y945" s="69">
        <v>39113955</v>
      </c>
      <c r="Z945">
        <v>6948</v>
      </c>
      <c r="AA945" s="3">
        <f>IF(Table10[[#This Row],[Location Name]]=E944,AA944,AA944+1)</f>
        <v>1574</v>
      </c>
      <c r="AB945" s="33">
        <f>Table10[[#This Row],[Date]]+25</f>
        <v>45508</v>
      </c>
    </row>
    <row r="946" spans="1:28" ht="14.25" x14ac:dyDescent="0.45">
      <c r="A946" s="3">
        <v>938</v>
      </c>
      <c r="B94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46" s="33">
        <v>45483</v>
      </c>
      <c r="E946" s="3" t="s">
        <v>113</v>
      </c>
      <c r="F946" s="3">
        <f>_xlfn.XLOOKUP(Table10[[#This Row],[Location Name]],IBTP_Locations[Location Name],IBTP_Locations[Payee Name],"",,)</f>
        <v>0</v>
      </c>
      <c r="G946" s="3" t="s">
        <v>23</v>
      </c>
      <c r="H946" s="3" t="str">
        <f>_xlfn.XLOOKUP(Table10[[#This Row],[Location Name]],IBTP_Locations[Location Name],IBTP_Locations[Sales Rep],,,)</f>
        <v>Sarcyk, Neil</v>
      </c>
      <c r="I946" s="3">
        <f>_xlfn.XLOOKUP(Table10[[#This Row],[Location Name]],IBTP_Locations[Location Name],IBTP_Locations[Marketing Rep],,,)</f>
        <v>0</v>
      </c>
      <c r="J946" s="11">
        <f>ROUNDDOWN(IF(Table10[[#This Row],[Marketing Rep]]=0,0,_xlfn.XLOOKUP(Table10[[#This Row],[Marketing Rep]],Table12[Name],Table12[Commission %]))*Table10[[#This Row],[Ticket Count]],2)</f>
        <v>0</v>
      </c>
      <c r="K946" s="3" t="s">
        <v>3134</v>
      </c>
      <c r="L946" s="3" t="str">
        <f>_xlfn.XLOOKUP(Table10[[#This Row],[Serial '#]],Table5[Serial '#],Table5[Supplier],,,)</f>
        <v>GameCo</v>
      </c>
      <c r="M946" s="3" t="s">
        <v>349</v>
      </c>
      <c r="N946" s="9">
        <v>5520</v>
      </c>
      <c r="O946" s="36">
        <v>1</v>
      </c>
      <c r="P946" s="11">
        <v>5520</v>
      </c>
      <c r="Q946" s="11">
        <v>4560</v>
      </c>
      <c r="R946" s="11">
        <v>960</v>
      </c>
      <c r="S946" s="11">
        <v>331</v>
      </c>
      <c r="T946" s="11" t="str">
        <f>_xlfn.XLOOKUP(Table10[[#This Row],[Charity Association]],Table14[Charity Name],Table14[Billing Style],,,)</f>
        <v>Percentage</v>
      </c>
      <c r="U946" s="11">
        <v>337.2</v>
      </c>
      <c r="V946" s="15">
        <v>186</v>
      </c>
      <c r="W946" s="15">
        <v>96</v>
      </c>
      <c r="X946" s="11">
        <v>55.2</v>
      </c>
      <c r="Y946" s="69">
        <v>39113954</v>
      </c>
      <c r="Z946">
        <v>6949</v>
      </c>
      <c r="AA946" s="3">
        <f>IF(Table10[[#This Row],[Location Name]]=E945,AA945,AA945+1)</f>
        <v>1575</v>
      </c>
      <c r="AB946" s="33">
        <f>Table10[[#This Row],[Date]]+25</f>
        <v>45508</v>
      </c>
    </row>
    <row r="947" spans="1:28" ht="14.25" x14ac:dyDescent="0.45">
      <c r="A947" s="3">
        <v>939</v>
      </c>
      <c r="B94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47" s="33">
        <v>45483</v>
      </c>
      <c r="E947" s="3" t="s">
        <v>113</v>
      </c>
      <c r="F947" s="3">
        <f>_xlfn.XLOOKUP(Table10[[#This Row],[Location Name]],IBTP_Locations[Location Name],IBTP_Locations[Payee Name],"",,)</f>
        <v>0</v>
      </c>
      <c r="G947" s="3" t="s">
        <v>23</v>
      </c>
      <c r="H947" s="3" t="str">
        <f>_xlfn.XLOOKUP(Table10[[#This Row],[Location Name]],IBTP_Locations[Location Name],IBTP_Locations[Sales Rep],,,)</f>
        <v>Sarcyk, Neil</v>
      </c>
      <c r="I947" s="3">
        <f>_xlfn.XLOOKUP(Table10[[#This Row],[Location Name]],IBTP_Locations[Location Name],IBTP_Locations[Marketing Rep],,,)</f>
        <v>0</v>
      </c>
      <c r="J947" s="11">
        <f>ROUNDDOWN(IF(Table10[[#This Row],[Marketing Rep]]=0,0,_xlfn.XLOOKUP(Table10[[#This Row],[Marketing Rep]],Table12[Name],Table12[Commission %]))*Table10[[#This Row],[Ticket Count]],2)</f>
        <v>0</v>
      </c>
      <c r="K947" s="3" t="s">
        <v>3141</v>
      </c>
      <c r="L947" s="3" t="str">
        <f>_xlfn.XLOOKUP(Table10[[#This Row],[Serial '#]],Table5[Serial '#],Table5[Supplier],,,)</f>
        <v>GameCo</v>
      </c>
      <c r="M947" s="3" t="s">
        <v>585</v>
      </c>
      <c r="N947" s="9">
        <v>6320</v>
      </c>
      <c r="O947" s="36">
        <v>1</v>
      </c>
      <c r="P947" s="11">
        <v>6320</v>
      </c>
      <c r="Q947" s="11">
        <v>4745</v>
      </c>
      <c r="R947" s="11">
        <v>1575</v>
      </c>
      <c r="S947" s="11">
        <v>379</v>
      </c>
      <c r="T947" s="11" t="str">
        <f>_xlfn.XLOOKUP(Table10[[#This Row],[Charity Association]],Table14[Charity Name],Table14[Billing Style],,,)</f>
        <v>Percentage</v>
      </c>
      <c r="U947" s="11">
        <v>433.2</v>
      </c>
      <c r="V947" s="15">
        <v>212</v>
      </c>
      <c r="W947" s="15">
        <v>158</v>
      </c>
      <c r="X947" s="11">
        <v>63.2</v>
      </c>
      <c r="Y947" s="69">
        <v>39113957</v>
      </c>
      <c r="Z947">
        <v>6950</v>
      </c>
      <c r="AA947" s="3">
        <f>IF(Table10[[#This Row],[Location Name]]=E946,AA946,AA946+1)</f>
        <v>1575</v>
      </c>
      <c r="AB947" s="33">
        <f>Table10[[#This Row],[Date]]+25</f>
        <v>45508</v>
      </c>
    </row>
    <row r="948" spans="1:28" ht="14.25" x14ac:dyDescent="0.45">
      <c r="A948" s="3">
        <v>940</v>
      </c>
      <c r="B94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48" s="33">
        <v>45483</v>
      </c>
      <c r="E948" s="3" t="s">
        <v>101</v>
      </c>
      <c r="F948" s="3">
        <f>_xlfn.XLOOKUP(Table10[[#This Row],[Location Name]],IBTP_Locations[Location Name],IBTP_Locations[Payee Name],"",,)</f>
        <v>0</v>
      </c>
      <c r="G948" s="3" t="s">
        <v>23</v>
      </c>
      <c r="H948" s="3" t="str">
        <f>_xlfn.XLOOKUP(Table10[[#This Row],[Location Name]],IBTP_Locations[Location Name],IBTP_Locations[Sales Rep],,,)</f>
        <v>Sarcyk, Neil</v>
      </c>
      <c r="I948" s="3">
        <f>_xlfn.XLOOKUP(Table10[[#This Row],[Location Name]],IBTP_Locations[Location Name],IBTP_Locations[Marketing Rep],,,)</f>
        <v>0</v>
      </c>
      <c r="J948" s="11">
        <f>ROUNDDOWN(IF(Table10[[#This Row],[Marketing Rep]]=0,0,_xlfn.XLOOKUP(Table10[[#This Row],[Marketing Rep]],Table12[Name],Table12[Commission %]))*Table10[[#This Row],[Ticket Count]],2)</f>
        <v>0</v>
      </c>
      <c r="K948" s="3" t="s">
        <v>3135</v>
      </c>
      <c r="L948" s="3" t="str">
        <f>_xlfn.XLOOKUP(Table10[[#This Row],[Serial '#]],Table5[Serial '#],Table5[Supplier],,,)</f>
        <v>GameCo</v>
      </c>
      <c r="M948" s="3" t="s">
        <v>349</v>
      </c>
      <c r="N948" s="9">
        <v>5520</v>
      </c>
      <c r="O948" s="36">
        <v>1</v>
      </c>
      <c r="P948" s="11">
        <v>5520</v>
      </c>
      <c r="Q948" s="11">
        <v>4560</v>
      </c>
      <c r="R948" s="11">
        <v>960</v>
      </c>
      <c r="S948" s="11">
        <v>331</v>
      </c>
      <c r="T948" s="11" t="str">
        <f>_xlfn.XLOOKUP(Table10[[#This Row],[Charity Association]],Table14[Charity Name],Table14[Billing Style],,,)</f>
        <v>Percentage</v>
      </c>
      <c r="U948" s="11">
        <v>337.2</v>
      </c>
      <c r="V948" s="15">
        <v>186</v>
      </c>
      <c r="W948" s="15">
        <v>96</v>
      </c>
      <c r="X948" s="11">
        <v>55.2</v>
      </c>
      <c r="Y948" s="69">
        <v>39113952</v>
      </c>
      <c r="Z948">
        <v>6951</v>
      </c>
      <c r="AA948" s="3">
        <f>IF(Table10[[#This Row],[Location Name]]=E947,AA947,AA947+1)</f>
        <v>1576</v>
      </c>
      <c r="AB948" s="33">
        <f>Table10[[#This Row],[Date]]+25</f>
        <v>45508</v>
      </c>
    </row>
    <row r="949" spans="1:28" ht="14.25" x14ac:dyDescent="0.45">
      <c r="A949" s="3">
        <v>941</v>
      </c>
      <c r="B94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49" s="33">
        <v>45483</v>
      </c>
      <c r="E949" s="3" t="s">
        <v>101</v>
      </c>
      <c r="F949" s="3">
        <f>_xlfn.XLOOKUP(Table10[[#This Row],[Location Name]],IBTP_Locations[Location Name],IBTP_Locations[Payee Name],"",,)</f>
        <v>0</v>
      </c>
      <c r="G949" s="3" t="s">
        <v>23</v>
      </c>
      <c r="H949" s="3" t="str">
        <f>_xlfn.XLOOKUP(Table10[[#This Row],[Location Name]],IBTP_Locations[Location Name],IBTP_Locations[Sales Rep],,,)</f>
        <v>Sarcyk, Neil</v>
      </c>
      <c r="I949" s="3">
        <f>_xlfn.XLOOKUP(Table10[[#This Row],[Location Name]],IBTP_Locations[Location Name],IBTP_Locations[Marketing Rep],,,)</f>
        <v>0</v>
      </c>
      <c r="J949" s="11">
        <f>ROUNDDOWN(IF(Table10[[#This Row],[Marketing Rep]]=0,0,_xlfn.XLOOKUP(Table10[[#This Row],[Marketing Rep]],Table12[Name],Table12[Commission %]))*Table10[[#This Row],[Ticket Count]],2)</f>
        <v>0</v>
      </c>
      <c r="K949" s="3" t="s">
        <v>3136</v>
      </c>
      <c r="L949" s="3" t="str">
        <f>_xlfn.XLOOKUP(Table10[[#This Row],[Serial '#]],Table5[Serial '#],Table5[Supplier],,,)</f>
        <v>GameCo</v>
      </c>
      <c r="M949" s="3" t="s">
        <v>349</v>
      </c>
      <c r="N949" s="9">
        <v>5520</v>
      </c>
      <c r="O949" s="36">
        <v>1</v>
      </c>
      <c r="P949" s="11">
        <v>5520</v>
      </c>
      <c r="Q949" s="11">
        <v>4560</v>
      </c>
      <c r="R949" s="11">
        <v>960</v>
      </c>
      <c r="S949" s="11">
        <v>331</v>
      </c>
      <c r="T949" s="11" t="str">
        <f>_xlfn.XLOOKUP(Table10[[#This Row],[Charity Association]],Table14[Charity Name],Table14[Billing Style],,,)</f>
        <v>Percentage</v>
      </c>
      <c r="U949" s="11">
        <v>337.2</v>
      </c>
      <c r="V949" s="15">
        <v>186</v>
      </c>
      <c r="W949" s="15">
        <v>96</v>
      </c>
      <c r="X949" s="11">
        <v>55.2</v>
      </c>
      <c r="Y949" s="69">
        <v>39113953</v>
      </c>
      <c r="Z949">
        <v>6952</v>
      </c>
      <c r="AA949" s="3">
        <f>IF(Table10[[#This Row],[Location Name]]=E948,AA948,AA948+1)</f>
        <v>1576</v>
      </c>
      <c r="AB949" s="33">
        <f>Table10[[#This Row],[Date]]+25</f>
        <v>45508</v>
      </c>
    </row>
    <row r="950" spans="1:28" ht="14.25" x14ac:dyDescent="0.45">
      <c r="A950" s="3">
        <v>942</v>
      </c>
      <c r="B95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50" s="33">
        <v>45483</v>
      </c>
      <c r="E950" s="3" t="s">
        <v>179</v>
      </c>
      <c r="F950" s="3">
        <f>_xlfn.XLOOKUP(Table10[[#This Row],[Location Name]],IBTP_Locations[Location Name],IBTP_Locations[Payee Name],"",,)</f>
        <v>0</v>
      </c>
      <c r="G950" s="3" t="s">
        <v>27</v>
      </c>
      <c r="H950" s="3" t="str">
        <f>_xlfn.XLOOKUP(Table10[[#This Row],[Location Name]],IBTP_Locations[Location Name],IBTP_Locations[Sales Rep],,,)</f>
        <v>Sarcyk, Neil</v>
      </c>
      <c r="I950" s="3">
        <f>_xlfn.XLOOKUP(Table10[[#This Row],[Location Name]],IBTP_Locations[Location Name],IBTP_Locations[Marketing Rep],,,)</f>
        <v>0</v>
      </c>
      <c r="J950" s="11">
        <f>ROUNDDOWN(IF(Table10[[#This Row],[Marketing Rep]]=0,0,_xlfn.XLOOKUP(Table10[[#This Row],[Marketing Rep]],Table12[Name],Table12[Commission %]))*Table10[[#This Row],[Ticket Count]],2)</f>
        <v>0</v>
      </c>
      <c r="K950" s="3" t="s">
        <v>2794</v>
      </c>
      <c r="L950" s="3" t="str">
        <f>_xlfn.XLOOKUP(Table10[[#This Row],[Serial '#]],Table5[Serial '#],Table5[Supplier],,,)</f>
        <v>GameCo</v>
      </c>
      <c r="M950" s="3" t="s">
        <v>618</v>
      </c>
      <c r="N950" s="9">
        <v>6320</v>
      </c>
      <c r="O950" s="36">
        <v>1</v>
      </c>
      <c r="P950" s="11">
        <v>6320</v>
      </c>
      <c r="Q950" s="11">
        <v>4745</v>
      </c>
      <c r="R950" s="11">
        <v>1575</v>
      </c>
      <c r="S950" s="11">
        <v>379</v>
      </c>
      <c r="T950" s="11" t="str">
        <f>_xlfn.XLOOKUP(Table10[[#This Row],[Charity Association]],Table14[Charity Name],Table14[Billing Style],,,)</f>
        <v>Flat Per Ticket</v>
      </c>
      <c r="U950" s="11">
        <v>442.4</v>
      </c>
      <c r="V950" s="15">
        <v>212</v>
      </c>
      <c r="W950" s="15">
        <v>230.4</v>
      </c>
      <c r="X950" s="11"/>
      <c r="Y950" s="69">
        <v>419200500114</v>
      </c>
      <c r="Z950">
        <v>10210</v>
      </c>
      <c r="AA950" s="3">
        <f>IF(Table10[[#This Row],[Location Name]]=E949,AA949,AA949+1)</f>
        <v>1577</v>
      </c>
      <c r="AB950" s="33">
        <f>Table10[[#This Row],[Date]]+25</f>
        <v>45508</v>
      </c>
    </row>
    <row r="951" spans="1:28" ht="14.25" x14ac:dyDescent="0.45">
      <c r="A951" s="3">
        <v>943</v>
      </c>
      <c r="B95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51" s="33">
        <v>45483</v>
      </c>
      <c r="E951" s="3" t="s">
        <v>179</v>
      </c>
      <c r="F951" s="3">
        <f>_xlfn.XLOOKUP(Table10[[#This Row],[Location Name]],IBTP_Locations[Location Name],IBTP_Locations[Payee Name],"",,)</f>
        <v>0</v>
      </c>
      <c r="G951" s="3" t="s">
        <v>27</v>
      </c>
      <c r="H951" s="3" t="str">
        <f>_xlfn.XLOOKUP(Table10[[#This Row],[Location Name]],IBTP_Locations[Location Name],IBTP_Locations[Sales Rep],,,)</f>
        <v>Sarcyk, Neil</v>
      </c>
      <c r="I951" s="3">
        <f>_xlfn.XLOOKUP(Table10[[#This Row],[Location Name]],IBTP_Locations[Location Name],IBTP_Locations[Marketing Rep],,,)</f>
        <v>0</v>
      </c>
      <c r="J951" s="11">
        <f>ROUNDDOWN(IF(Table10[[#This Row],[Marketing Rep]]=0,0,_xlfn.XLOOKUP(Table10[[#This Row],[Marketing Rep]],Table12[Name],Table12[Commission %]))*Table10[[#This Row],[Ticket Count]],2)</f>
        <v>0</v>
      </c>
      <c r="K951" s="3" t="s">
        <v>3087</v>
      </c>
      <c r="L951" s="3" t="str">
        <f>_xlfn.XLOOKUP(Table10[[#This Row],[Serial '#]],Table5[Serial '#],Table5[Supplier],,,)</f>
        <v>GameCo</v>
      </c>
      <c r="M951" s="3" t="s">
        <v>587</v>
      </c>
      <c r="N951" s="9">
        <v>6320</v>
      </c>
      <c r="O951" s="36">
        <v>1</v>
      </c>
      <c r="P951" s="11">
        <v>6320</v>
      </c>
      <c r="Q951" s="11">
        <v>4745</v>
      </c>
      <c r="R951" s="11">
        <v>1575</v>
      </c>
      <c r="S951" s="11">
        <v>379</v>
      </c>
      <c r="T951" s="11" t="str">
        <f>_xlfn.XLOOKUP(Table10[[#This Row],[Charity Association]],Table14[Charity Name],Table14[Billing Style],,,)</f>
        <v>Flat Per Ticket</v>
      </c>
      <c r="U951" s="11">
        <v>442.4</v>
      </c>
      <c r="V951" s="15">
        <v>212</v>
      </c>
      <c r="W951" s="15">
        <v>230.4</v>
      </c>
      <c r="X951" s="11"/>
      <c r="Y951" s="69">
        <v>419200500114</v>
      </c>
      <c r="Z951">
        <v>10211</v>
      </c>
      <c r="AA951" s="3">
        <f>IF(Table10[[#This Row],[Location Name]]=E950,AA950,AA950+1)</f>
        <v>1577</v>
      </c>
      <c r="AB951" s="33">
        <f>Table10[[#This Row],[Date]]+25</f>
        <v>45508</v>
      </c>
    </row>
    <row r="952" spans="1:28" ht="14.25" x14ac:dyDescent="0.45">
      <c r="A952" s="3">
        <v>944</v>
      </c>
      <c r="B95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52" s="33">
        <v>45483</v>
      </c>
      <c r="E952" s="3" t="s">
        <v>179</v>
      </c>
      <c r="F952" s="3">
        <f>_xlfn.XLOOKUP(Table10[[#This Row],[Location Name]],IBTP_Locations[Location Name],IBTP_Locations[Payee Name],"",,)</f>
        <v>0</v>
      </c>
      <c r="G952" s="3" t="s">
        <v>27</v>
      </c>
      <c r="H952" s="3" t="str">
        <f>_xlfn.XLOOKUP(Table10[[#This Row],[Location Name]],IBTP_Locations[Location Name],IBTP_Locations[Sales Rep],,,)</f>
        <v>Sarcyk, Neil</v>
      </c>
      <c r="I952" s="3">
        <f>_xlfn.XLOOKUP(Table10[[#This Row],[Location Name]],IBTP_Locations[Location Name],IBTP_Locations[Marketing Rep],,,)</f>
        <v>0</v>
      </c>
      <c r="J952" s="11">
        <f>ROUNDDOWN(IF(Table10[[#This Row],[Marketing Rep]]=0,0,_xlfn.XLOOKUP(Table10[[#This Row],[Marketing Rep]],Table12[Name],Table12[Commission %]))*Table10[[#This Row],[Ticket Count]],2)</f>
        <v>0</v>
      </c>
      <c r="K952" s="3" t="s">
        <v>3139</v>
      </c>
      <c r="L952" s="3" t="str">
        <f>_xlfn.XLOOKUP(Table10[[#This Row],[Serial '#]],Table5[Serial '#],Table5[Supplier],,,)</f>
        <v>GameCo</v>
      </c>
      <c r="M952" s="3" t="s">
        <v>579</v>
      </c>
      <c r="N952" s="9">
        <v>6320</v>
      </c>
      <c r="O952" s="36">
        <v>1</v>
      </c>
      <c r="P952" s="11">
        <v>6320</v>
      </c>
      <c r="Q952" s="11">
        <v>4745</v>
      </c>
      <c r="R952" s="11">
        <v>1575</v>
      </c>
      <c r="S952" s="11">
        <v>379</v>
      </c>
      <c r="T952" s="11" t="str">
        <f>_xlfn.XLOOKUP(Table10[[#This Row],[Charity Association]],Table14[Charity Name],Table14[Billing Style],,,)</f>
        <v>Flat Per Ticket</v>
      </c>
      <c r="U952" s="11">
        <v>442.4</v>
      </c>
      <c r="V952" s="15">
        <v>212</v>
      </c>
      <c r="W952" s="15">
        <v>230.4</v>
      </c>
      <c r="X952" s="11"/>
      <c r="Y952" s="69">
        <v>419200500114</v>
      </c>
      <c r="Z952">
        <v>10212</v>
      </c>
      <c r="AA952" s="3">
        <f>IF(Table10[[#This Row],[Location Name]]=E951,AA951,AA951+1)</f>
        <v>1577</v>
      </c>
      <c r="AB952" s="33">
        <f>Table10[[#This Row],[Date]]+25</f>
        <v>45508</v>
      </c>
    </row>
    <row r="953" spans="1:28" ht="14.25" x14ac:dyDescent="0.45">
      <c r="A953" s="3">
        <v>945</v>
      </c>
      <c r="B95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53" s="33">
        <v>45483</v>
      </c>
      <c r="E953" s="3" t="s">
        <v>203</v>
      </c>
      <c r="F953" s="3">
        <f>_xlfn.XLOOKUP(Table10[[#This Row],[Location Name]],IBTP_Locations[Location Name],IBTP_Locations[Payee Name],"",,)</f>
        <v>0</v>
      </c>
      <c r="G953" s="3" t="s">
        <v>27</v>
      </c>
      <c r="H953" s="3" t="str">
        <f>_xlfn.XLOOKUP(Table10[[#This Row],[Location Name]],IBTP_Locations[Location Name],IBTP_Locations[Sales Rep],,,)</f>
        <v>Sarcyk, Neil</v>
      </c>
      <c r="I953" s="3" t="str">
        <f>_xlfn.XLOOKUP(Table10[[#This Row],[Location Name]],IBTP_Locations[Location Name],IBTP_Locations[Marketing Rep],,,)</f>
        <v>Greg Brown</v>
      </c>
      <c r="J953" s="11">
        <f>ROUNDDOWN(IF(Table10[[#This Row],[Marketing Rep]]=0,0,_xlfn.XLOOKUP(Table10[[#This Row],[Marketing Rep]],Table12[Name],Table12[Commission %]))*Table10[[#This Row],[Ticket Count]],2)</f>
        <v>80</v>
      </c>
      <c r="K953" s="3" t="s">
        <v>3061</v>
      </c>
      <c r="L953" s="3" t="str">
        <f>_xlfn.XLOOKUP(Table10[[#This Row],[Serial '#]],Table5[Serial '#],Table5[Supplier],,,)</f>
        <v>GameCo</v>
      </c>
      <c r="M953" s="3" t="s">
        <v>625</v>
      </c>
      <c r="N953" s="9">
        <v>4000</v>
      </c>
      <c r="O953" s="36">
        <v>1</v>
      </c>
      <c r="P953" s="11">
        <v>4000</v>
      </c>
      <c r="Q953" s="11">
        <v>3040</v>
      </c>
      <c r="R953" s="11">
        <v>960</v>
      </c>
      <c r="S953" s="11">
        <v>240</v>
      </c>
      <c r="T953" s="11" t="str">
        <f>_xlfn.XLOOKUP(Table10[[#This Row],[Charity Association]],Table14[Charity Name],Table14[Billing Style],,,)</f>
        <v>Flat Per Ticket</v>
      </c>
      <c r="U953" s="11">
        <v>280</v>
      </c>
      <c r="V953" s="15">
        <v>134</v>
      </c>
      <c r="W953" s="15">
        <v>146</v>
      </c>
      <c r="X953" s="11"/>
      <c r="Y953" s="69">
        <v>2697</v>
      </c>
      <c r="Z953">
        <v>10213</v>
      </c>
      <c r="AA953" s="3">
        <f>IF(Table10[[#This Row],[Location Name]]=E952,AA952,AA952+1)</f>
        <v>1578</v>
      </c>
      <c r="AB953" s="33">
        <f>Table10[[#This Row],[Date]]+25</f>
        <v>45508</v>
      </c>
    </row>
    <row r="954" spans="1:28" ht="14.25" x14ac:dyDescent="0.45">
      <c r="A954" s="3">
        <v>946</v>
      </c>
      <c r="B95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54" s="33">
        <v>45483</v>
      </c>
      <c r="E954" s="3" t="s">
        <v>203</v>
      </c>
      <c r="F954" s="3">
        <f>_xlfn.XLOOKUP(Table10[[#This Row],[Location Name]],IBTP_Locations[Location Name],IBTP_Locations[Payee Name],"",,)</f>
        <v>0</v>
      </c>
      <c r="G954" s="3" t="s">
        <v>27</v>
      </c>
      <c r="H954" s="3" t="str">
        <f>_xlfn.XLOOKUP(Table10[[#This Row],[Location Name]],IBTP_Locations[Location Name],IBTP_Locations[Sales Rep],,,)</f>
        <v>Sarcyk, Neil</v>
      </c>
      <c r="I954" s="3" t="str">
        <f>_xlfn.XLOOKUP(Table10[[#This Row],[Location Name]],IBTP_Locations[Location Name],IBTP_Locations[Marketing Rep],,,)</f>
        <v>Greg Brown</v>
      </c>
      <c r="J954" s="11">
        <f>ROUNDDOWN(IF(Table10[[#This Row],[Marketing Rep]]=0,0,_xlfn.XLOOKUP(Table10[[#This Row],[Marketing Rep]],Table12[Name],Table12[Commission %]))*Table10[[#This Row],[Ticket Count]],2)</f>
        <v>80</v>
      </c>
      <c r="K954" s="3" t="s">
        <v>3062</v>
      </c>
      <c r="L954" s="3" t="str">
        <f>_xlfn.XLOOKUP(Table10[[#This Row],[Serial '#]],Table5[Serial '#],Table5[Supplier],,,)</f>
        <v>GameCo</v>
      </c>
      <c r="M954" s="3" t="s">
        <v>622</v>
      </c>
      <c r="N954" s="9">
        <v>4000</v>
      </c>
      <c r="O954" s="36">
        <v>1</v>
      </c>
      <c r="P954" s="11">
        <v>4000</v>
      </c>
      <c r="Q954" s="11">
        <v>3040</v>
      </c>
      <c r="R954" s="11">
        <v>960</v>
      </c>
      <c r="S954" s="11">
        <v>240</v>
      </c>
      <c r="T954" s="11" t="str">
        <f>_xlfn.XLOOKUP(Table10[[#This Row],[Charity Association]],Table14[Charity Name],Table14[Billing Style],,,)</f>
        <v>Flat Per Ticket</v>
      </c>
      <c r="U954" s="11">
        <v>280</v>
      </c>
      <c r="V954" s="15">
        <v>134</v>
      </c>
      <c r="W954" s="15">
        <v>146</v>
      </c>
      <c r="X954" s="11"/>
      <c r="Y954" s="69">
        <v>2697</v>
      </c>
      <c r="Z954">
        <v>10214</v>
      </c>
      <c r="AA954" s="3">
        <f>IF(Table10[[#This Row],[Location Name]]=E953,AA953,AA953+1)</f>
        <v>1578</v>
      </c>
      <c r="AB954" s="33">
        <f>Table10[[#This Row],[Date]]+25</f>
        <v>45508</v>
      </c>
    </row>
    <row r="955" spans="1:28" ht="14.25" x14ac:dyDescent="0.45">
      <c r="A955" s="3">
        <v>947</v>
      </c>
      <c r="B95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55" s="33">
        <v>45485</v>
      </c>
      <c r="E955" s="3" t="s">
        <v>97</v>
      </c>
      <c r="F955" s="3">
        <f>_xlfn.XLOOKUP(Table10[[#This Row],[Location Name]],IBTP_Locations[Location Name],IBTP_Locations[Payee Name],"",,)</f>
        <v>0</v>
      </c>
      <c r="G955" s="3" t="s">
        <v>20</v>
      </c>
      <c r="H955" s="3" t="str">
        <f>_xlfn.XLOOKUP(Table10[[#This Row],[Location Name]],IBTP_Locations[Location Name],IBTP_Locations[Sales Rep],,,)</f>
        <v>Sarcyk, Neil</v>
      </c>
      <c r="I955" s="3" t="str">
        <f>_xlfn.XLOOKUP(Table10[[#This Row],[Location Name]],IBTP_Locations[Location Name],IBTP_Locations[Marketing Rep],,,)</f>
        <v>M Comella Enterprises</v>
      </c>
      <c r="J955" s="11">
        <f>ROUNDDOWN(IF(Table10[[#This Row],[Marketing Rep]]=0,0,_xlfn.XLOOKUP(Table10[[#This Row],[Marketing Rep]],Table12[Name],Table12[Commission %]))*Table10[[#This Row],[Ticket Count]],2)</f>
        <v>82.8</v>
      </c>
      <c r="K955" s="3" t="s">
        <v>3143</v>
      </c>
      <c r="L955" s="3" t="str">
        <f>_xlfn.XLOOKUP(Table10[[#This Row],[Serial '#]],Table5[Serial '#],Table5[Supplier],,,)</f>
        <v>GameCo</v>
      </c>
      <c r="M955" s="3" t="s">
        <v>349</v>
      </c>
      <c r="N955" s="9">
        <v>5520</v>
      </c>
      <c r="O955" s="36">
        <v>1</v>
      </c>
      <c r="P955" s="11">
        <v>5520</v>
      </c>
      <c r="Q955" s="11">
        <v>4560</v>
      </c>
      <c r="R955" s="11">
        <v>960</v>
      </c>
      <c r="S955" s="11">
        <v>331</v>
      </c>
      <c r="T955" s="11" t="str">
        <f>_xlfn.XLOOKUP(Table10[[#This Row],[Charity Association]],Table14[Charity Name],Table14[Billing Style],,,)</f>
        <v>Flat Per Ticket</v>
      </c>
      <c r="U955" s="11">
        <v>386.4</v>
      </c>
      <c r="V955" s="15">
        <v>186</v>
      </c>
      <c r="W955" s="15">
        <v>200.4</v>
      </c>
      <c r="X955" s="11"/>
      <c r="Y955" s="69">
        <v>7210</v>
      </c>
      <c r="Z955">
        <v>1202</v>
      </c>
      <c r="AA955" s="3">
        <f>IF(Table10[[#This Row],[Location Name]]=E954,AA954,AA954+1)</f>
        <v>1579</v>
      </c>
      <c r="AB955" s="33">
        <f>Table10[[#This Row],[Date]]+25</f>
        <v>45510</v>
      </c>
    </row>
    <row r="956" spans="1:28" ht="14.25" x14ac:dyDescent="0.45">
      <c r="A956" s="3">
        <v>948</v>
      </c>
      <c r="B95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56" s="33">
        <v>45485</v>
      </c>
      <c r="E956" s="3" t="s">
        <v>97</v>
      </c>
      <c r="F956" s="3">
        <f>_xlfn.XLOOKUP(Table10[[#This Row],[Location Name]],IBTP_Locations[Location Name],IBTP_Locations[Payee Name],"",,)</f>
        <v>0</v>
      </c>
      <c r="G956" s="3" t="s">
        <v>20</v>
      </c>
      <c r="H956" s="3" t="str">
        <f>_xlfn.XLOOKUP(Table10[[#This Row],[Location Name]],IBTP_Locations[Location Name],IBTP_Locations[Sales Rep],,,)</f>
        <v>Sarcyk, Neil</v>
      </c>
      <c r="I956" s="3" t="str">
        <f>_xlfn.XLOOKUP(Table10[[#This Row],[Location Name]],IBTP_Locations[Location Name],IBTP_Locations[Marketing Rep],,,)</f>
        <v>M Comella Enterprises</v>
      </c>
      <c r="J956" s="11">
        <f>ROUNDDOWN(IF(Table10[[#This Row],[Marketing Rep]]=0,0,_xlfn.XLOOKUP(Table10[[#This Row],[Marketing Rep]],Table12[Name],Table12[Commission %]))*Table10[[#This Row],[Ticket Count]],2)</f>
        <v>82.8</v>
      </c>
      <c r="K956" s="3" t="s">
        <v>3144</v>
      </c>
      <c r="L956" s="3" t="str">
        <f>_xlfn.XLOOKUP(Table10[[#This Row],[Serial '#]],Table5[Serial '#],Table5[Supplier],,,)</f>
        <v>GameCo</v>
      </c>
      <c r="M956" s="3" t="s">
        <v>349</v>
      </c>
      <c r="N956" s="9">
        <v>5520</v>
      </c>
      <c r="O956" s="36">
        <v>1</v>
      </c>
      <c r="P956" s="11">
        <v>5520</v>
      </c>
      <c r="Q956" s="11">
        <v>4560</v>
      </c>
      <c r="R956" s="11">
        <v>960</v>
      </c>
      <c r="S956" s="11">
        <v>331</v>
      </c>
      <c r="T956" s="11" t="str">
        <f>_xlfn.XLOOKUP(Table10[[#This Row],[Charity Association]],Table14[Charity Name],Table14[Billing Style],,,)</f>
        <v>Flat Per Ticket</v>
      </c>
      <c r="U956" s="11">
        <v>386.4</v>
      </c>
      <c r="V956" s="15">
        <v>186</v>
      </c>
      <c r="W956" s="15">
        <v>200.4</v>
      </c>
      <c r="X956" s="11"/>
      <c r="Y956" s="69">
        <v>7210</v>
      </c>
      <c r="Z956">
        <v>1203</v>
      </c>
      <c r="AA956" s="3">
        <f>IF(Table10[[#This Row],[Location Name]]=E955,AA955,AA955+1)</f>
        <v>1579</v>
      </c>
      <c r="AB956" s="33">
        <f>Table10[[#This Row],[Date]]+25</f>
        <v>45510</v>
      </c>
    </row>
    <row r="957" spans="1:28" ht="14.25" x14ac:dyDescent="0.45">
      <c r="A957" s="3">
        <v>949</v>
      </c>
      <c r="B95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57" s="33">
        <v>45485</v>
      </c>
      <c r="E957" s="3" t="s">
        <v>79</v>
      </c>
      <c r="F957" s="3">
        <f>_xlfn.XLOOKUP(Table10[[#This Row],[Location Name]],IBTP_Locations[Location Name],IBTP_Locations[Payee Name],"",,)</f>
        <v>0</v>
      </c>
      <c r="G957" s="3" t="s">
        <v>20</v>
      </c>
      <c r="H957" s="3" t="str">
        <f>_xlfn.XLOOKUP(Table10[[#This Row],[Location Name]],IBTP_Locations[Location Name],IBTP_Locations[Sales Rep],,,)</f>
        <v>Sarcyk, Neil</v>
      </c>
      <c r="I957" s="3" t="str">
        <f>_xlfn.XLOOKUP(Table10[[#This Row],[Location Name]],IBTP_Locations[Location Name],IBTP_Locations[Marketing Rep],,,)</f>
        <v>M Comella Enterprises</v>
      </c>
      <c r="J957" s="11">
        <f>ROUNDDOWN(IF(Table10[[#This Row],[Marketing Rep]]=0,0,_xlfn.XLOOKUP(Table10[[#This Row],[Marketing Rep]],Table12[Name],Table12[Commission %]))*Table10[[#This Row],[Ticket Count]],2)</f>
        <v>94.8</v>
      </c>
      <c r="K957" s="3" t="s">
        <v>2535</v>
      </c>
      <c r="L957" s="3" t="str">
        <f>_xlfn.XLOOKUP(Table10[[#This Row],[Serial '#]],Table5[Serial '#],Table5[Supplier],,,)</f>
        <v>GameCo</v>
      </c>
      <c r="M957" s="3" t="s">
        <v>608</v>
      </c>
      <c r="N957" s="9">
        <v>6320</v>
      </c>
      <c r="O957" s="36">
        <v>1</v>
      </c>
      <c r="P957" s="11">
        <v>6320</v>
      </c>
      <c r="Q957" s="11">
        <v>4745</v>
      </c>
      <c r="R957" s="11">
        <v>1575</v>
      </c>
      <c r="S957" s="11">
        <v>379</v>
      </c>
      <c r="T957" s="11" t="str">
        <f>_xlfn.XLOOKUP(Table10[[#This Row],[Charity Association]],Table14[Charity Name],Table14[Billing Style],,,)</f>
        <v>Flat Per Ticket</v>
      </c>
      <c r="U957" s="11">
        <v>442.4</v>
      </c>
      <c r="V957" s="15">
        <v>212</v>
      </c>
      <c r="W957" s="15">
        <v>230.4</v>
      </c>
      <c r="X957" s="11"/>
      <c r="Y957" s="69">
        <v>8637</v>
      </c>
      <c r="Z957">
        <v>1204</v>
      </c>
      <c r="AA957" s="3">
        <f>IF(Table10[[#This Row],[Location Name]]=E956,AA956,AA956+1)</f>
        <v>1580</v>
      </c>
      <c r="AB957" s="33">
        <f>Table10[[#This Row],[Date]]+25</f>
        <v>45510</v>
      </c>
    </row>
    <row r="958" spans="1:28" ht="14.25" x14ac:dyDescent="0.45">
      <c r="A958" s="3">
        <v>950</v>
      </c>
      <c r="B95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58" s="33">
        <v>45485</v>
      </c>
      <c r="E958" s="3" t="s">
        <v>70</v>
      </c>
      <c r="F958" s="3">
        <f>_xlfn.XLOOKUP(Table10[[#This Row],[Location Name]],IBTP_Locations[Location Name],IBTP_Locations[Payee Name],"",,)</f>
        <v>0</v>
      </c>
      <c r="G958" s="3" t="s">
        <v>20</v>
      </c>
      <c r="H958" s="3" t="str">
        <f>_xlfn.XLOOKUP(Table10[[#This Row],[Location Name]],IBTP_Locations[Location Name],IBTP_Locations[Sales Rep],,,)</f>
        <v>Sarcyk, Neil</v>
      </c>
      <c r="I958" s="3" t="str">
        <f>_xlfn.XLOOKUP(Table10[[#This Row],[Location Name]],IBTP_Locations[Location Name],IBTP_Locations[Marketing Rep],,,)</f>
        <v>M Comella Enterprises</v>
      </c>
      <c r="J958" s="11">
        <f>ROUNDDOWN(IF(Table10[[#This Row],[Marketing Rep]]=0,0,_xlfn.XLOOKUP(Table10[[#This Row],[Marketing Rep]],Table12[Name],Table12[Commission %]))*Table10[[#This Row],[Ticket Count]],2)</f>
        <v>94.8</v>
      </c>
      <c r="K958" s="3" t="s">
        <v>2534</v>
      </c>
      <c r="L958" s="3" t="str">
        <f>_xlfn.XLOOKUP(Table10[[#This Row],[Serial '#]],Table5[Serial '#],Table5[Supplier],,,)</f>
        <v>GameCo</v>
      </c>
      <c r="M958" s="3" t="s">
        <v>608</v>
      </c>
      <c r="N958" s="9">
        <v>6320</v>
      </c>
      <c r="O958" s="36">
        <v>1</v>
      </c>
      <c r="P958" s="11">
        <v>6320</v>
      </c>
      <c r="Q958" s="11">
        <v>4745</v>
      </c>
      <c r="R958" s="11">
        <v>1575</v>
      </c>
      <c r="S958" s="11">
        <v>379</v>
      </c>
      <c r="T958" s="11" t="str">
        <f>_xlfn.XLOOKUP(Table10[[#This Row],[Charity Association]],Table14[Charity Name],Table14[Billing Style],,,)</f>
        <v>Flat Per Ticket</v>
      </c>
      <c r="U958" s="11">
        <v>442.4</v>
      </c>
      <c r="V958" s="15">
        <v>212</v>
      </c>
      <c r="W958" s="15">
        <v>230.4</v>
      </c>
      <c r="X958" s="11"/>
      <c r="Y958" s="69">
        <v>10011</v>
      </c>
      <c r="Z958">
        <v>1205</v>
      </c>
      <c r="AA958" s="3">
        <f>IF(Table10[[#This Row],[Location Name]]=E957,AA957,AA957+1)</f>
        <v>1581</v>
      </c>
      <c r="AB958" s="33">
        <f>Table10[[#This Row],[Date]]+25</f>
        <v>45510</v>
      </c>
    </row>
    <row r="959" spans="1:28" ht="14.25" x14ac:dyDescent="0.45">
      <c r="A959" s="3">
        <v>951</v>
      </c>
      <c r="B95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59" s="33">
        <v>45485</v>
      </c>
      <c r="E959" s="3" t="s">
        <v>105</v>
      </c>
      <c r="F959" s="3">
        <f>_xlfn.XLOOKUP(Table10[[#This Row],[Location Name]],IBTP_Locations[Location Name],IBTP_Locations[Payee Name],"",,)</f>
        <v>0</v>
      </c>
      <c r="G959" s="3" t="s">
        <v>23</v>
      </c>
      <c r="H959" s="3" t="str">
        <f>_xlfn.XLOOKUP(Table10[[#This Row],[Location Name]],IBTP_Locations[Location Name],IBTP_Locations[Sales Rep],,,)</f>
        <v>Sarcyk, Neil</v>
      </c>
      <c r="I959" s="3" t="str">
        <f>_xlfn.XLOOKUP(Table10[[#This Row],[Location Name]],IBTP_Locations[Location Name],IBTP_Locations[Marketing Rep],,,)</f>
        <v>M Comella Enterprises</v>
      </c>
      <c r="J959" s="11">
        <f>ROUNDDOWN(IF(Table10[[#This Row],[Marketing Rep]]=0,0,_xlfn.XLOOKUP(Table10[[#This Row],[Marketing Rep]],Table12[Name],Table12[Commission %]))*Table10[[#This Row],[Ticket Count]],2)</f>
        <v>82.8</v>
      </c>
      <c r="K959" s="3" t="s">
        <v>3142</v>
      </c>
      <c r="L959" s="3" t="str">
        <f>_xlfn.XLOOKUP(Table10[[#This Row],[Serial '#]],Table5[Serial '#],Table5[Supplier],,,)</f>
        <v>GameCo</v>
      </c>
      <c r="M959" s="3" t="s">
        <v>349</v>
      </c>
      <c r="N959" s="9">
        <v>5520</v>
      </c>
      <c r="O959" s="36">
        <v>1</v>
      </c>
      <c r="P959" s="11">
        <v>5520</v>
      </c>
      <c r="Q959" s="11">
        <v>4560</v>
      </c>
      <c r="R959" s="11">
        <v>960</v>
      </c>
      <c r="S959" s="11">
        <v>331</v>
      </c>
      <c r="T959" s="11" t="str">
        <f>_xlfn.XLOOKUP(Table10[[#This Row],[Charity Association]],Table14[Charity Name],Table14[Billing Style],,,)</f>
        <v>Percentage</v>
      </c>
      <c r="U959" s="11">
        <v>337.2</v>
      </c>
      <c r="V959" s="15">
        <v>186</v>
      </c>
      <c r="W959" s="15">
        <v>96</v>
      </c>
      <c r="X959" s="11">
        <v>55.2</v>
      </c>
      <c r="Y959" s="69">
        <v>288</v>
      </c>
      <c r="Z959">
        <v>6956</v>
      </c>
      <c r="AA959" s="3">
        <f>IF(Table10[[#This Row],[Location Name]]=E958,AA958,AA958+1)</f>
        <v>1582</v>
      </c>
      <c r="AB959" s="33">
        <f>Table10[[#This Row],[Date]]+25</f>
        <v>45510</v>
      </c>
    </row>
    <row r="960" spans="1:28" ht="14.25" x14ac:dyDescent="0.45">
      <c r="A960" s="3">
        <v>952</v>
      </c>
      <c r="B96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60" s="33">
        <v>45485</v>
      </c>
      <c r="E960" s="3" t="s">
        <v>105</v>
      </c>
      <c r="F960" s="3">
        <f>_xlfn.XLOOKUP(Table10[[#This Row],[Location Name]],IBTP_Locations[Location Name],IBTP_Locations[Payee Name],"",,)</f>
        <v>0</v>
      </c>
      <c r="G960" s="3" t="s">
        <v>23</v>
      </c>
      <c r="H960" s="3" t="str">
        <f>_xlfn.XLOOKUP(Table10[[#This Row],[Location Name]],IBTP_Locations[Location Name],IBTP_Locations[Sales Rep],,,)</f>
        <v>Sarcyk, Neil</v>
      </c>
      <c r="I960" s="3" t="str">
        <f>_xlfn.XLOOKUP(Table10[[#This Row],[Location Name]],IBTP_Locations[Location Name],IBTP_Locations[Marketing Rep],,,)</f>
        <v>M Comella Enterprises</v>
      </c>
      <c r="J960" s="11">
        <f>ROUNDDOWN(IF(Table10[[#This Row],[Marketing Rep]]=0,0,_xlfn.XLOOKUP(Table10[[#This Row],[Marketing Rep]],Table12[Name],Table12[Commission %]))*Table10[[#This Row],[Ticket Count]],2)</f>
        <v>45</v>
      </c>
      <c r="K960" s="3" t="s">
        <v>3187</v>
      </c>
      <c r="L960" s="3" t="str">
        <f>_xlfn.XLOOKUP(Table10[[#This Row],[Serial '#]],Table5[Serial '#],Table5[Supplier],,,)</f>
        <v>GameCo</v>
      </c>
      <c r="M960" s="3" t="s">
        <v>352</v>
      </c>
      <c r="N960" s="9">
        <v>3000</v>
      </c>
      <c r="O960" s="36">
        <v>1</v>
      </c>
      <c r="P960" s="11">
        <v>3000</v>
      </c>
      <c r="Q960" s="11">
        <v>2250</v>
      </c>
      <c r="R960" s="11">
        <v>750</v>
      </c>
      <c r="S960" s="11">
        <v>180</v>
      </c>
      <c r="T960" s="11" t="str">
        <f>_xlfn.XLOOKUP(Table10[[#This Row],[Charity Association]],Table14[Charity Name],Table14[Billing Style],,,)</f>
        <v>Percentage</v>
      </c>
      <c r="U960" s="11">
        <v>106</v>
      </c>
      <c r="V960" s="15">
        <v>1</v>
      </c>
      <c r="W960" s="15">
        <v>75</v>
      </c>
      <c r="X960" s="11">
        <v>30</v>
      </c>
      <c r="Y960" s="69">
        <v>288</v>
      </c>
      <c r="Z960">
        <v>6957</v>
      </c>
      <c r="AA960" s="3">
        <f>IF(Table10[[#This Row],[Location Name]]=E959,AA959,AA959+1)</f>
        <v>1582</v>
      </c>
      <c r="AB960" s="33">
        <f>Table10[[#This Row],[Date]]+25</f>
        <v>45510</v>
      </c>
    </row>
    <row r="961" spans="1:28" ht="14.25" x14ac:dyDescent="0.45">
      <c r="A961" s="3">
        <v>953</v>
      </c>
      <c r="B96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61" s="33">
        <v>45486</v>
      </c>
      <c r="E961" s="3" t="s">
        <v>209</v>
      </c>
      <c r="F961" s="3">
        <f>_xlfn.XLOOKUP(Table10[[#This Row],[Location Name]],IBTP_Locations[Location Name],IBTP_Locations[Payee Name],"",,)</f>
        <v>0</v>
      </c>
      <c r="G961" s="3" t="s">
        <v>27</v>
      </c>
      <c r="H961" s="3" t="str">
        <f>_xlfn.XLOOKUP(Table10[[#This Row],[Location Name]],IBTP_Locations[Location Name],IBTP_Locations[Sales Rep],,,)</f>
        <v>Sarcyk, Neil</v>
      </c>
      <c r="I961" s="3">
        <f>_xlfn.XLOOKUP(Table10[[#This Row],[Location Name]],IBTP_Locations[Location Name],IBTP_Locations[Marketing Rep],,,)</f>
        <v>0</v>
      </c>
      <c r="J961" s="11">
        <f>ROUNDDOWN(IF(Table10[[#This Row],[Marketing Rep]]=0,0,_xlfn.XLOOKUP(Table10[[#This Row],[Marketing Rep]],Table12[Name],Table12[Commission %]))*Table10[[#This Row],[Ticket Count]],2)</f>
        <v>0</v>
      </c>
      <c r="K961" s="3" t="s">
        <v>2987</v>
      </c>
      <c r="L961" s="3" t="str">
        <f>_xlfn.XLOOKUP(Table10[[#This Row],[Serial '#]],Table5[Serial '#],Table5[Supplier],,,)</f>
        <v>GameCo</v>
      </c>
      <c r="M961" s="3" t="s">
        <v>3763</v>
      </c>
      <c r="N961" s="9">
        <v>4000</v>
      </c>
      <c r="O961" s="36">
        <v>1</v>
      </c>
      <c r="P961" s="11">
        <v>4000</v>
      </c>
      <c r="Q961" s="11">
        <v>3000</v>
      </c>
      <c r="R961" s="11">
        <v>1000</v>
      </c>
      <c r="S961" s="11">
        <v>240</v>
      </c>
      <c r="T961" s="11" t="str">
        <f>_xlfn.XLOOKUP(Table10[[#This Row],[Charity Association]],Table14[Charity Name],Table14[Billing Style],,,)</f>
        <v>Flat Per Ticket</v>
      </c>
      <c r="U961" s="11">
        <v>280</v>
      </c>
      <c r="V961" s="15">
        <v>134</v>
      </c>
      <c r="W961" s="15">
        <v>146</v>
      </c>
      <c r="X961" s="11"/>
      <c r="Y961" s="69">
        <v>1222</v>
      </c>
      <c r="Z961">
        <v>10215</v>
      </c>
      <c r="AA961" s="3">
        <f>IF(Table10[[#This Row],[Location Name]]=E960,AA960,AA960+1)</f>
        <v>1583</v>
      </c>
      <c r="AB961" s="33">
        <f>Table10[[#This Row],[Date]]+25</f>
        <v>45511</v>
      </c>
    </row>
    <row r="962" spans="1:28" ht="14.25" x14ac:dyDescent="0.45">
      <c r="A962" s="3">
        <v>954</v>
      </c>
      <c r="B96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62" s="33">
        <v>45488</v>
      </c>
      <c r="E962" s="3" t="s">
        <v>103</v>
      </c>
      <c r="F962" s="3">
        <f>_xlfn.XLOOKUP(Table10[[#This Row],[Location Name]],IBTP_Locations[Location Name],IBTP_Locations[Payee Name],"",,)</f>
        <v>0</v>
      </c>
      <c r="G962" s="3" t="s">
        <v>23</v>
      </c>
      <c r="H962" s="3" t="str">
        <f>_xlfn.XLOOKUP(Table10[[#This Row],[Location Name]],IBTP_Locations[Location Name],IBTP_Locations[Sales Rep],,,)</f>
        <v>Sarcyk, Neil</v>
      </c>
      <c r="I962" s="3">
        <f>_xlfn.XLOOKUP(Table10[[#This Row],[Location Name]],IBTP_Locations[Location Name],IBTP_Locations[Marketing Rep],,,)</f>
        <v>0</v>
      </c>
      <c r="J962" s="11">
        <f>ROUNDDOWN(IF(Table10[[#This Row],[Marketing Rep]]=0,0,_xlfn.XLOOKUP(Table10[[#This Row],[Marketing Rep]],Table12[Name],Table12[Commission %]))*Table10[[#This Row],[Ticket Count]],2)</f>
        <v>0</v>
      </c>
      <c r="K962" s="3" t="s">
        <v>2889</v>
      </c>
      <c r="L962" s="3" t="str">
        <f>_xlfn.XLOOKUP(Table10[[#This Row],[Serial '#]],Table5[Serial '#],Table5[Supplier],,,)</f>
        <v>GameCo</v>
      </c>
      <c r="M962" s="3" t="s">
        <v>3746</v>
      </c>
      <c r="N962" s="9">
        <v>6320</v>
      </c>
      <c r="O962" s="36">
        <v>1</v>
      </c>
      <c r="P962" s="11">
        <v>6320</v>
      </c>
      <c r="Q962" s="11">
        <v>4745</v>
      </c>
      <c r="R962" s="11">
        <v>1575</v>
      </c>
      <c r="S962" s="11">
        <v>379</v>
      </c>
      <c r="T962" s="11" t="str">
        <f>_xlfn.XLOOKUP(Table10[[#This Row],[Charity Association]],Table14[Charity Name],Table14[Billing Style],,,)</f>
        <v>Percentage</v>
      </c>
      <c r="U962" s="11">
        <v>433.2</v>
      </c>
      <c r="V962" s="15">
        <v>212</v>
      </c>
      <c r="W962" s="15">
        <v>158</v>
      </c>
      <c r="X962" s="11">
        <v>63.2</v>
      </c>
      <c r="Y962" s="69">
        <v>10156</v>
      </c>
      <c r="Z962">
        <v>6958</v>
      </c>
      <c r="AA962" s="3">
        <f>IF(Table10[[#This Row],[Location Name]]=E961,AA961,AA961+1)</f>
        <v>1584</v>
      </c>
      <c r="AB962" s="33">
        <f>Table10[[#This Row],[Date]]+25</f>
        <v>45513</v>
      </c>
    </row>
    <row r="963" spans="1:28" ht="14.25" x14ac:dyDescent="0.45">
      <c r="A963" s="3">
        <v>955</v>
      </c>
      <c r="B96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63" s="33">
        <v>45488</v>
      </c>
      <c r="E963" s="3" t="s">
        <v>103</v>
      </c>
      <c r="F963" s="3">
        <f>_xlfn.XLOOKUP(Table10[[#This Row],[Location Name]],IBTP_Locations[Location Name],IBTP_Locations[Payee Name],"",,)</f>
        <v>0</v>
      </c>
      <c r="G963" s="3" t="s">
        <v>23</v>
      </c>
      <c r="H963" s="3" t="str">
        <f>_xlfn.XLOOKUP(Table10[[#This Row],[Location Name]],IBTP_Locations[Location Name],IBTP_Locations[Sales Rep],,,)</f>
        <v>Sarcyk, Neil</v>
      </c>
      <c r="I963" s="3">
        <f>_xlfn.XLOOKUP(Table10[[#This Row],[Location Name]],IBTP_Locations[Location Name],IBTP_Locations[Marketing Rep],,,)</f>
        <v>0</v>
      </c>
      <c r="J963" s="11">
        <f>ROUNDDOWN(IF(Table10[[#This Row],[Marketing Rep]]=0,0,_xlfn.XLOOKUP(Table10[[#This Row],[Marketing Rep]],Table12[Name],Table12[Commission %]))*Table10[[#This Row],[Ticket Count]],2)</f>
        <v>0</v>
      </c>
      <c r="K963" s="3" t="s">
        <v>3151</v>
      </c>
      <c r="L963" s="3" t="str">
        <f>_xlfn.XLOOKUP(Table10[[#This Row],[Serial '#]],Table5[Serial '#],Table5[Supplier],,,)</f>
        <v>GameCo</v>
      </c>
      <c r="M963" s="3" t="s">
        <v>3764</v>
      </c>
      <c r="N963" s="9">
        <v>6320</v>
      </c>
      <c r="O963" s="36">
        <v>1</v>
      </c>
      <c r="P963" s="11">
        <v>6320</v>
      </c>
      <c r="Q963" s="11">
        <v>4745</v>
      </c>
      <c r="R963" s="11">
        <v>1575</v>
      </c>
      <c r="S963" s="11">
        <v>379</v>
      </c>
      <c r="T963" s="11" t="str">
        <f>_xlfn.XLOOKUP(Table10[[#This Row],[Charity Association]],Table14[Charity Name],Table14[Billing Style],,,)</f>
        <v>Percentage</v>
      </c>
      <c r="U963" s="11">
        <v>433.2</v>
      </c>
      <c r="V963" s="15">
        <v>212</v>
      </c>
      <c r="W963" s="15">
        <v>158</v>
      </c>
      <c r="X963" s="11">
        <v>63.2</v>
      </c>
      <c r="Y963" s="69">
        <v>10156</v>
      </c>
      <c r="Z963">
        <v>6959</v>
      </c>
      <c r="AA963" s="3">
        <f>IF(Table10[[#This Row],[Location Name]]=E962,AA962,AA962+1)</f>
        <v>1584</v>
      </c>
      <c r="AB963" s="33">
        <f>Table10[[#This Row],[Date]]+25</f>
        <v>45513</v>
      </c>
    </row>
    <row r="964" spans="1:28" ht="14.25" x14ac:dyDescent="0.45">
      <c r="A964" s="3">
        <v>956</v>
      </c>
      <c r="B96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64" s="33">
        <v>45488</v>
      </c>
      <c r="E964" s="3" t="s">
        <v>115</v>
      </c>
      <c r="F964" s="3">
        <f>_xlfn.XLOOKUP(Table10[[#This Row],[Location Name]],IBTP_Locations[Location Name],IBTP_Locations[Payee Name],"",,)</f>
        <v>0</v>
      </c>
      <c r="G964" s="3" t="s">
        <v>23</v>
      </c>
      <c r="H964" s="3" t="str">
        <f>_xlfn.XLOOKUP(Table10[[#This Row],[Location Name]],IBTP_Locations[Location Name],IBTP_Locations[Sales Rep],,,)</f>
        <v>Sarcyk, Neil</v>
      </c>
      <c r="I964" s="3">
        <f>_xlfn.XLOOKUP(Table10[[#This Row],[Location Name]],IBTP_Locations[Location Name],IBTP_Locations[Marketing Rep],,,)</f>
        <v>0</v>
      </c>
      <c r="J964" s="11">
        <f>ROUNDDOWN(IF(Table10[[#This Row],[Marketing Rep]]=0,0,_xlfn.XLOOKUP(Table10[[#This Row],[Marketing Rep]],Table12[Name],Table12[Commission %]))*Table10[[#This Row],[Ticket Count]],2)</f>
        <v>0</v>
      </c>
      <c r="K964" s="3" t="s">
        <v>3150</v>
      </c>
      <c r="L964" s="3" t="str">
        <f>_xlfn.XLOOKUP(Table10[[#This Row],[Serial '#]],Table5[Serial '#],Table5[Supplier],,,)</f>
        <v>GameCo</v>
      </c>
      <c r="M964" s="3" t="s">
        <v>587</v>
      </c>
      <c r="N964" s="9">
        <v>6320</v>
      </c>
      <c r="O964" s="36">
        <v>1</v>
      </c>
      <c r="P964" s="11">
        <v>6320</v>
      </c>
      <c r="Q964" s="11">
        <v>4745</v>
      </c>
      <c r="R964" s="11">
        <v>1575</v>
      </c>
      <c r="S964" s="11">
        <v>379</v>
      </c>
      <c r="T964" s="11" t="str">
        <f>_xlfn.XLOOKUP(Table10[[#This Row],[Charity Association]],Table14[Charity Name],Table14[Billing Style],,,)</f>
        <v>Percentage</v>
      </c>
      <c r="U964" s="11">
        <v>433.2</v>
      </c>
      <c r="V964" s="15">
        <v>212</v>
      </c>
      <c r="W964" s="15">
        <v>158</v>
      </c>
      <c r="X964" s="11">
        <v>63.2</v>
      </c>
      <c r="Y964" s="69">
        <v>3644</v>
      </c>
      <c r="Z964">
        <v>6960</v>
      </c>
      <c r="AA964" s="3">
        <f>IF(Table10[[#This Row],[Location Name]]=E963,AA963,AA963+1)</f>
        <v>1585</v>
      </c>
      <c r="AB964" s="33">
        <f>Table10[[#This Row],[Date]]+25</f>
        <v>45513</v>
      </c>
    </row>
    <row r="965" spans="1:28" ht="14.25" x14ac:dyDescent="0.45">
      <c r="A965" s="3">
        <v>957</v>
      </c>
      <c r="B96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65" s="33">
        <v>45488</v>
      </c>
      <c r="E965" s="3" t="s">
        <v>115</v>
      </c>
      <c r="F965" s="3">
        <f>_xlfn.XLOOKUP(Table10[[#This Row],[Location Name]],IBTP_Locations[Location Name],IBTP_Locations[Payee Name],"",,)</f>
        <v>0</v>
      </c>
      <c r="G965" s="3" t="s">
        <v>23</v>
      </c>
      <c r="H965" s="3" t="str">
        <f>_xlfn.XLOOKUP(Table10[[#This Row],[Location Name]],IBTP_Locations[Location Name],IBTP_Locations[Sales Rep],,,)</f>
        <v>Sarcyk, Neil</v>
      </c>
      <c r="I965" s="3">
        <f>_xlfn.XLOOKUP(Table10[[#This Row],[Location Name]],IBTP_Locations[Location Name],IBTP_Locations[Marketing Rep],,,)</f>
        <v>0</v>
      </c>
      <c r="J965" s="11">
        <f>ROUNDDOWN(IF(Table10[[#This Row],[Marketing Rep]]=0,0,_xlfn.XLOOKUP(Table10[[#This Row],[Marketing Rep]],Table12[Name],Table12[Commission %]))*Table10[[#This Row],[Ticket Count]],2)</f>
        <v>0</v>
      </c>
      <c r="K965" s="3" t="s">
        <v>2890</v>
      </c>
      <c r="L965" s="3" t="str">
        <f>_xlfn.XLOOKUP(Table10[[#This Row],[Serial '#]],Table5[Serial '#],Table5[Supplier],,,)</f>
        <v>GameCo</v>
      </c>
      <c r="M965" s="3" t="s">
        <v>3743</v>
      </c>
      <c r="N965" s="9">
        <v>6320</v>
      </c>
      <c r="O965" s="36">
        <v>1</v>
      </c>
      <c r="P965" s="11">
        <v>6320</v>
      </c>
      <c r="Q965" s="11">
        <v>4745</v>
      </c>
      <c r="R965" s="11">
        <v>1575</v>
      </c>
      <c r="S965" s="11">
        <v>379</v>
      </c>
      <c r="T965" s="11" t="str">
        <f>_xlfn.XLOOKUP(Table10[[#This Row],[Charity Association]],Table14[Charity Name],Table14[Billing Style],,,)</f>
        <v>Percentage</v>
      </c>
      <c r="U965" s="11">
        <v>433.2</v>
      </c>
      <c r="V965" s="15">
        <v>212</v>
      </c>
      <c r="W965" s="15">
        <v>158</v>
      </c>
      <c r="X965" s="11">
        <v>63.2</v>
      </c>
      <c r="Y965" s="69">
        <v>3644</v>
      </c>
      <c r="Z965">
        <v>6961</v>
      </c>
      <c r="AA965" s="3">
        <f>IF(Table10[[#This Row],[Location Name]]=E964,AA964,AA964+1)</f>
        <v>1585</v>
      </c>
      <c r="AB965" s="33">
        <f>Table10[[#This Row],[Date]]+25</f>
        <v>45513</v>
      </c>
    </row>
    <row r="966" spans="1:28" ht="14.25" x14ac:dyDescent="0.45">
      <c r="A966" s="3">
        <v>958</v>
      </c>
      <c r="B96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66" s="33">
        <v>45488</v>
      </c>
      <c r="E966" s="3" t="s">
        <v>125</v>
      </c>
      <c r="F966" s="3">
        <f>_xlfn.XLOOKUP(Table10[[#This Row],[Location Name]],IBTP_Locations[Location Name],IBTP_Locations[Payee Name],"",,)</f>
        <v>0</v>
      </c>
      <c r="G966" s="3" t="s">
        <v>23</v>
      </c>
      <c r="H966" s="3" t="str">
        <f>_xlfn.XLOOKUP(Table10[[#This Row],[Location Name]],IBTP_Locations[Location Name],IBTP_Locations[Sales Rep],,,)</f>
        <v>Sarcyk, Neil</v>
      </c>
      <c r="I966" s="3" t="str">
        <f>_xlfn.XLOOKUP(Table10[[#This Row],[Location Name]],IBTP_Locations[Location Name],IBTP_Locations[Marketing Rep],,,)</f>
        <v>M Comella Enterprises</v>
      </c>
      <c r="J966" s="11">
        <f>ROUNDDOWN(IF(Table10[[#This Row],[Marketing Rep]]=0,0,_xlfn.XLOOKUP(Table10[[#This Row],[Marketing Rep]],Table12[Name],Table12[Commission %]))*Table10[[#This Row],[Ticket Count]],2)</f>
        <v>82.8</v>
      </c>
      <c r="K966" s="3" t="s">
        <v>3145</v>
      </c>
      <c r="L966" s="3" t="str">
        <f>_xlfn.XLOOKUP(Table10[[#This Row],[Serial '#]],Table5[Serial '#],Table5[Supplier],,,)</f>
        <v>GameCo</v>
      </c>
      <c r="M966" s="3" t="s">
        <v>349</v>
      </c>
      <c r="N966" s="9">
        <v>5520</v>
      </c>
      <c r="O966" s="36">
        <v>1</v>
      </c>
      <c r="P966" s="11">
        <v>5520</v>
      </c>
      <c r="Q966" s="11">
        <v>4560</v>
      </c>
      <c r="R966" s="11">
        <v>960</v>
      </c>
      <c r="S966" s="11">
        <v>331</v>
      </c>
      <c r="T966" s="11" t="str">
        <f>_xlfn.XLOOKUP(Table10[[#This Row],[Charity Association]],Table14[Charity Name],Table14[Billing Style],,,)</f>
        <v>Percentage</v>
      </c>
      <c r="U966" s="11">
        <v>337.2</v>
      </c>
      <c r="V966" s="15">
        <v>186</v>
      </c>
      <c r="W966" s="15">
        <v>96</v>
      </c>
      <c r="X966" s="11">
        <v>55.2</v>
      </c>
      <c r="Y966" s="69">
        <v>6659</v>
      </c>
      <c r="Z966">
        <v>6962</v>
      </c>
      <c r="AA966" s="3">
        <f>IF(Table10[[#This Row],[Location Name]]=E965,AA965,AA965+1)</f>
        <v>1586</v>
      </c>
      <c r="AB966" s="33">
        <f>Table10[[#This Row],[Date]]+25</f>
        <v>45513</v>
      </c>
    </row>
    <row r="967" spans="1:28" ht="14.25" x14ac:dyDescent="0.45">
      <c r="A967" s="3">
        <v>959</v>
      </c>
      <c r="B96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67" s="33">
        <v>45488</v>
      </c>
      <c r="E967" s="3" t="s">
        <v>125</v>
      </c>
      <c r="F967" s="3">
        <f>_xlfn.XLOOKUP(Table10[[#This Row],[Location Name]],IBTP_Locations[Location Name],IBTP_Locations[Payee Name],"",,)</f>
        <v>0</v>
      </c>
      <c r="G967" s="3" t="s">
        <v>23</v>
      </c>
      <c r="H967" s="3" t="str">
        <f>_xlfn.XLOOKUP(Table10[[#This Row],[Location Name]],IBTP_Locations[Location Name],IBTP_Locations[Sales Rep],,,)</f>
        <v>Sarcyk, Neil</v>
      </c>
      <c r="I967" s="3" t="str">
        <f>_xlfn.XLOOKUP(Table10[[#This Row],[Location Name]],IBTP_Locations[Location Name],IBTP_Locations[Marketing Rep],,,)</f>
        <v>M Comella Enterprises</v>
      </c>
      <c r="J967" s="11">
        <f>ROUNDDOWN(IF(Table10[[#This Row],[Marketing Rep]]=0,0,_xlfn.XLOOKUP(Table10[[#This Row],[Marketing Rep]],Table12[Name],Table12[Commission %]))*Table10[[#This Row],[Ticket Count]],2)</f>
        <v>45</v>
      </c>
      <c r="K967" s="3" t="s">
        <v>3188</v>
      </c>
      <c r="L967" s="3" t="str">
        <f>_xlfn.XLOOKUP(Table10[[#This Row],[Serial '#]],Table5[Serial '#],Table5[Supplier],,,)</f>
        <v>GameCo</v>
      </c>
      <c r="M967" s="3" t="s">
        <v>352</v>
      </c>
      <c r="N967" s="9">
        <v>3000</v>
      </c>
      <c r="O967" s="36">
        <v>1</v>
      </c>
      <c r="P967" s="11">
        <v>3000</v>
      </c>
      <c r="Q967" s="11">
        <v>2250</v>
      </c>
      <c r="R967" s="11">
        <v>750</v>
      </c>
      <c r="S967" s="11">
        <v>180</v>
      </c>
      <c r="T967" s="11" t="str">
        <f>_xlfn.XLOOKUP(Table10[[#This Row],[Charity Association]],Table14[Charity Name],Table14[Billing Style],,,)</f>
        <v>Percentage</v>
      </c>
      <c r="U967" s="11">
        <v>106</v>
      </c>
      <c r="V967" s="15">
        <v>1</v>
      </c>
      <c r="W967" s="15">
        <v>75</v>
      </c>
      <c r="X967" s="11">
        <v>30</v>
      </c>
      <c r="Y967" s="69">
        <v>6659</v>
      </c>
      <c r="Z967">
        <v>6963</v>
      </c>
      <c r="AA967" s="3">
        <f>IF(Table10[[#This Row],[Location Name]]=E966,AA966,AA966+1)</f>
        <v>1586</v>
      </c>
      <c r="AB967" s="33">
        <f>Table10[[#This Row],[Date]]+25</f>
        <v>45513</v>
      </c>
    </row>
    <row r="968" spans="1:28" ht="14.25" x14ac:dyDescent="0.45">
      <c r="A968" s="3">
        <v>960</v>
      </c>
      <c r="B96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68" s="33">
        <v>45488</v>
      </c>
      <c r="E968" s="3" t="s">
        <v>119</v>
      </c>
      <c r="F968" s="3">
        <f>_xlfn.XLOOKUP(Table10[[#This Row],[Location Name]],IBTP_Locations[Location Name],IBTP_Locations[Payee Name],"",,)</f>
        <v>0</v>
      </c>
      <c r="G968" s="3" t="s">
        <v>23</v>
      </c>
      <c r="H968" s="3" t="str">
        <f>_xlfn.XLOOKUP(Table10[[#This Row],[Location Name]],IBTP_Locations[Location Name],IBTP_Locations[Sales Rep],,,)</f>
        <v>Sarcyk, Neil</v>
      </c>
      <c r="I968" s="3" t="str">
        <f>_xlfn.XLOOKUP(Table10[[#This Row],[Location Name]],IBTP_Locations[Location Name],IBTP_Locations[Marketing Rep],,,)</f>
        <v>B and B Music</v>
      </c>
      <c r="J968" s="11">
        <f>ROUNDDOWN(IF(Table10[[#This Row],[Marketing Rep]]=0,0,_xlfn.XLOOKUP(Table10[[#This Row],[Marketing Rep]],Table12[Name],Table12[Commission %]))*Table10[[#This Row],[Ticket Count]],2)</f>
        <v>94.5</v>
      </c>
      <c r="K968" s="3">
        <v>130774</v>
      </c>
      <c r="L968" s="3" t="str">
        <f>_xlfn.XLOOKUP(Table10[[#This Row],[Serial '#]],Table5[Serial '#],Table5[Supplier],,,)</f>
        <v>Bingo Boss</v>
      </c>
      <c r="M968" s="3" t="s">
        <v>3754</v>
      </c>
      <c r="N968" s="9">
        <v>6300</v>
      </c>
      <c r="O968" s="36">
        <v>1</v>
      </c>
      <c r="P968" s="11">
        <v>6300</v>
      </c>
      <c r="Q968" s="11">
        <v>5305</v>
      </c>
      <c r="R968" s="11">
        <v>995</v>
      </c>
      <c r="S968" s="11">
        <v>378</v>
      </c>
      <c r="T968" s="11" t="str">
        <f>_xlfn.XLOOKUP(Table10[[#This Row],[Charity Association]],Table14[Charity Name],Table14[Billing Style],,,)</f>
        <v>Percentage</v>
      </c>
      <c r="U968" s="11">
        <v>463.23</v>
      </c>
      <c r="V968" s="15">
        <v>262.23</v>
      </c>
      <c r="W968" s="15">
        <v>138</v>
      </c>
      <c r="X968" s="11">
        <v>63</v>
      </c>
      <c r="Y968" s="69">
        <v>39128874</v>
      </c>
      <c r="Z968">
        <v>6964</v>
      </c>
      <c r="AA968" s="3">
        <f>IF(Table10[[#This Row],[Location Name]]=E967,AA967,AA967+1)</f>
        <v>1587</v>
      </c>
      <c r="AB968" s="33">
        <f>Table10[[#This Row],[Date]]+25</f>
        <v>45513</v>
      </c>
    </row>
    <row r="969" spans="1:28" ht="14.25" x14ac:dyDescent="0.45">
      <c r="A969" s="3">
        <v>961</v>
      </c>
      <c r="B96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69" s="33">
        <v>45488</v>
      </c>
      <c r="E969" s="3" t="s">
        <v>153</v>
      </c>
      <c r="F969" s="3">
        <f>_xlfn.XLOOKUP(Table10[[#This Row],[Location Name]],IBTP_Locations[Location Name],IBTP_Locations[Payee Name],"",,)</f>
        <v>0</v>
      </c>
      <c r="G969" s="3" t="s">
        <v>27</v>
      </c>
      <c r="H969" s="3" t="str">
        <f>_xlfn.XLOOKUP(Table10[[#This Row],[Location Name]],IBTP_Locations[Location Name],IBTP_Locations[Sales Rep],,,)</f>
        <v>Sarcyk, Neil</v>
      </c>
      <c r="I969" s="3" t="str">
        <f>_xlfn.XLOOKUP(Table10[[#This Row],[Location Name]],IBTP_Locations[Location Name],IBTP_Locations[Marketing Rep],,,)</f>
        <v>Combros (GCFF)</v>
      </c>
      <c r="J969" s="11">
        <f>ROUNDDOWN(IF(Table10[[#This Row],[Marketing Rep]]=0,0,_xlfn.XLOOKUP(Table10[[#This Row],[Marketing Rep]],Table12[Name],Table12[Commission %]))*Table10[[#This Row],[Ticket Count]],2)</f>
        <v>126.4</v>
      </c>
      <c r="K969" s="3" t="s">
        <v>2892</v>
      </c>
      <c r="L969" s="3" t="str">
        <f>_xlfn.XLOOKUP(Table10[[#This Row],[Serial '#]],Table5[Serial '#],Table5[Supplier],,,)</f>
        <v>GameCo</v>
      </c>
      <c r="M969" s="3" t="s">
        <v>589</v>
      </c>
      <c r="N969" s="9">
        <v>6320</v>
      </c>
      <c r="O969" s="36">
        <v>1</v>
      </c>
      <c r="P969" s="11">
        <v>6320</v>
      </c>
      <c r="Q969" s="11">
        <v>4745</v>
      </c>
      <c r="R969" s="11">
        <v>1575</v>
      </c>
      <c r="S969" s="11">
        <v>379</v>
      </c>
      <c r="T969" s="11" t="str">
        <f>_xlfn.XLOOKUP(Table10[[#This Row],[Charity Association]],Table14[Charity Name],Table14[Billing Style],,,)</f>
        <v>Flat Per Ticket</v>
      </c>
      <c r="U969" s="11">
        <v>442.4</v>
      </c>
      <c r="V969" s="15">
        <v>212</v>
      </c>
      <c r="W969" s="15">
        <v>230.4</v>
      </c>
      <c r="X969" s="11"/>
      <c r="Y969" s="69">
        <v>419700500131</v>
      </c>
      <c r="Z969">
        <v>10216</v>
      </c>
      <c r="AA969" s="3">
        <f>IF(Table10[[#This Row],[Location Name]]=E968,AA968,AA968+1)</f>
        <v>1588</v>
      </c>
      <c r="AB969" s="33">
        <f>Table10[[#This Row],[Date]]+25</f>
        <v>45513</v>
      </c>
    </row>
    <row r="970" spans="1:28" ht="14.25" x14ac:dyDescent="0.45">
      <c r="A970" s="3">
        <v>962</v>
      </c>
      <c r="B97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70" s="33">
        <v>45488</v>
      </c>
      <c r="E970" s="3" t="s">
        <v>155</v>
      </c>
      <c r="F970" s="3" t="str">
        <f>_xlfn.XLOOKUP(Table10[[#This Row],[Location Name]],IBTP_Locations[Location Name],IBTP_Locations[Payee Name],"",,)</f>
        <v>Melron Inc DBA Mulligans</v>
      </c>
      <c r="G970" s="3" t="s">
        <v>27</v>
      </c>
      <c r="H970" s="3" t="str">
        <f>_xlfn.XLOOKUP(Table10[[#This Row],[Location Name]],IBTP_Locations[Location Name],IBTP_Locations[Sales Rep],,,)</f>
        <v>Sarcyk, Neil</v>
      </c>
      <c r="I970" s="3">
        <f>_xlfn.XLOOKUP(Table10[[#This Row],[Location Name]],IBTP_Locations[Location Name],IBTP_Locations[Marketing Rep],,,)</f>
        <v>0</v>
      </c>
      <c r="J970" s="11">
        <f>ROUNDDOWN(IF(Table10[[#This Row],[Marketing Rep]]=0,0,_xlfn.XLOOKUP(Table10[[#This Row],[Marketing Rep]],Table12[Name],Table12[Commission %]))*Table10[[#This Row],[Ticket Count]],2)</f>
        <v>0</v>
      </c>
      <c r="K970" s="3" t="s">
        <v>3147</v>
      </c>
      <c r="L970" s="3" t="str">
        <f>_xlfn.XLOOKUP(Table10[[#This Row],[Serial '#]],Table5[Serial '#],Table5[Supplier],,,)</f>
        <v>GameCo</v>
      </c>
      <c r="M970" s="3" t="s">
        <v>349</v>
      </c>
      <c r="N970" s="9">
        <v>5520</v>
      </c>
      <c r="O970" s="36">
        <v>1</v>
      </c>
      <c r="P970" s="11">
        <v>5520</v>
      </c>
      <c r="Q970" s="11">
        <v>4560</v>
      </c>
      <c r="R970" s="11">
        <v>960</v>
      </c>
      <c r="S970" s="11">
        <v>331</v>
      </c>
      <c r="T970" s="11" t="str">
        <f>_xlfn.XLOOKUP(Table10[[#This Row],[Charity Association]],Table14[Charity Name],Table14[Billing Style],,,)</f>
        <v>Flat Per Ticket</v>
      </c>
      <c r="U970" s="11">
        <v>386.4</v>
      </c>
      <c r="V970" s="15">
        <v>186</v>
      </c>
      <c r="W970" s="15">
        <v>200.4</v>
      </c>
      <c r="X970" s="11"/>
      <c r="Y970" s="69">
        <v>3119</v>
      </c>
      <c r="Z970">
        <v>10217</v>
      </c>
      <c r="AA970" s="3">
        <f>IF(Table10[[#This Row],[Location Name]]=E969,AA969,AA969+1)</f>
        <v>1589</v>
      </c>
      <c r="AB970" s="33">
        <f>Table10[[#This Row],[Date]]+25</f>
        <v>45513</v>
      </c>
    </row>
    <row r="971" spans="1:28" ht="14.25" x14ac:dyDescent="0.45">
      <c r="A971" s="3">
        <v>963</v>
      </c>
      <c r="B97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71" s="33">
        <v>45488</v>
      </c>
      <c r="E971" s="3" t="s">
        <v>155</v>
      </c>
      <c r="F971" s="3" t="str">
        <f>_xlfn.XLOOKUP(Table10[[#This Row],[Location Name]],IBTP_Locations[Location Name],IBTP_Locations[Payee Name],"",,)</f>
        <v>Melron Inc DBA Mulligans</v>
      </c>
      <c r="G971" s="3" t="s">
        <v>27</v>
      </c>
      <c r="H971" s="3" t="str">
        <f>_xlfn.XLOOKUP(Table10[[#This Row],[Location Name]],IBTP_Locations[Location Name],IBTP_Locations[Sales Rep],,,)</f>
        <v>Sarcyk, Neil</v>
      </c>
      <c r="I971" s="3">
        <f>_xlfn.XLOOKUP(Table10[[#This Row],[Location Name]],IBTP_Locations[Location Name],IBTP_Locations[Marketing Rep],,,)</f>
        <v>0</v>
      </c>
      <c r="J971" s="11">
        <f>ROUNDDOWN(IF(Table10[[#This Row],[Marketing Rep]]=0,0,_xlfn.XLOOKUP(Table10[[#This Row],[Marketing Rep]],Table12[Name],Table12[Commission %]))*Table10[[#This Row],[Ticket Count]],2)</f>
        <v>0</v>
      </c>
      <c r="K971" s="3" t="s">
        <v>2536</v>
      </c>
      <c r="L971" s="3" t="str">
        <f>_xlfn.XLOOKUP(Table10[[#This Row],[Serial '#]],Table5[Serial '#],Table5[Supplier],,,)</f>
        <v>GameCo</v>
      </c>
      <c r="M971" s="3" t="s">
        <v>580</v>
      </c>
      <c r="N971" s="9">
        <v>6320</v>
      </c>
      <c r="O971" s="36">
        <v>1</v>
      </c>
      <c r="P971" s="11">
        <v>6320</v>
      </c>
      <c r="Q971" s="11">
        <v>4745</v>
      </c>
      <c r="R971" s="11">
        <v>1575</v>
      </c>
      <c r="S971" s="11">
        <v>379</v>
      </c>
      <c r="T971" s="11" t="str">
        <f>_xlfn.XLOOKUP(Table10[[#This Row],[Charity Association]],Table14[Charity Name],Table14[Billing Style],,,)</f>
        <v>Flat Per Ticket</v>
      </c>
      <c r="U971" s="11">
        <v>442.4</v>
      </c>
      <c r="V971" s="15">
        <v>212</v>
      </c>
      <c r="W971" s="15">
        <v>230.4</v>
      </c>
      <c r="X971" s="11"/>
      <c r="Y971" s="69">
        <v>3119</v>
      </c>
      <c r="Z971">
        <v>10218</v>
      </c>
      <c r="AA971" s="3">
        <f>IF(Table10[[#This Row],[Location Name]]=E970,AA970,AA970+1)</f>
        <v>1589</v>
      </c>
      <c r="AB971" s="33">
        <f>Table10[[#This Row],[Date]]+25</f>
        <v>45513</v>
      </c>
    </row>
    <row r="972" spans="1:28" ht="14.25" x14ac:dyDescent="0.45">
      <c r="A972" s="3">
        <v>964</v>
      </c>
      <c r="B97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72" s="33">
        <v>45488</v>
      </c>
      <c r="E972" s="3" t="s">
        <v>155</v>
      </c>
      <c r="F972" s="3" t="str">
        <f>_xlfn.XLOOKUP(Table10[[#This Row],[Location Name]],IBTP_Locations[Location Name],IBTP_Locations[Payee Name],"",,)</f>
        <v>Melron Inc DBA Mulligans</v>
      </c>
      <c r="G972" s="3" t="s">
        <v>27</v>
      </c>
      <c r="H972" s="3" t="str">
        <f>_xlfn.XLOOKUP(Table10[[#This Row],[Location Name]],IBTP_Locations[Location Name],IBTP_Locations[Sales Rep],,,)</f>
        <v>Sarcyk, Neil</v>
      </c>
      <c r="I972" s="3">
        <f>_xlfn.XLOOKUP(Table10[[#This Row],[Location Name]],IBTP_Locations[Location Name],IBTP_Locations[Marketing Rep],,,)</f>
        <v>0</v>
      </c>
      <c r="J972" s="11">
        <f>ROUNDDOWN(IF(Table10[[#This Row],[Marketing Rep]]=0,0,_xlfn.XLOOKUP(Table10[[#This Row],[Marketing Rep]],Table12[Name],Table12[Commission %]))*Table10[[#This Row],[Ticket Count]],2)</f>
        <v>0</v>
      </c>
      <c r="K972" s="3" t="s">
        <v>3149</v>
      </c>
      <c r="L972" s="3" t="str">
        <f>_xlfn.XLOOKUP(Table10[[#This Row],[Serial '#]],Table5[Serial '#],Table5[Supplier],,,)</f>
        <v>GameCo</v>
      </c>
      <c r="M972" s="3" t="s">
        <v>347</v>
      </c>
      <c r="N972" s="9">
        <v>9959</v>
      </c>
      <c r="O972" s="36">
        <v>1</v>
      </c>
      <c r="P972" s="11">
        <v>9959</v>
      </c>
      <c r="Q972" s="11">
        <v>7840</v>
      </c>
      <c r="R972" s="11">
        <v>2119</v>
      </c>
      <c r="S972" s="11">
        <v>597</v>
      </c>
      <c r="T972" s="11" t="str">
        <f>_xlfn.XLOOKUP(Table10[[#This Row],[Charity Association]],Table14[Charity Name],Table14[Billing Style],,,)</f>
        <v>Flat Per Ticket</v>
      </c>
      <c r="U972" s="11">
        <v>697.13</v>
      </c>
      <c r="V972" s="15">
        <v>360</v>
      </c>
      <c r="W972" s="15">
        <v>337.13</v>
      </c>
      <c r="X972" s="11"/>
      <c r="Y972" s="69">
        <v>3119</v>
      </c>
      <c r="Z972">
        <v>10219</v>
      </c>
      <c r="AA972" s="3">
        <f>IF(Table10[[#This Row],[Location Name]]=E971,AA971,AA971+1)</f>
        <v>1589</v>
      </c>
      <c r="AB972" s="33">
        <f>Table10[[#This Row],[Date]]+25</f>
        <v>45513</v>
      </c>
    </row>
    <row r="973" spans="1:28" ht="14.25" x14ac:dyDescent="0.45">
      <c r="A973" s="3">
        <v>965</v>
      </c>
      <c r="B97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73" s="33">
        <v>45488</v>
      </c>
      <c r="E973" s="3" t="s">
        <v>85</v>
      </c>
      <c r="F973" s="3">
        <f>_xlfn.XLOOKUP(Table10[[#This Row],[Location Name]],IBTP_Locations[Location Name],IBTP_Locations[Payee Name],"",,)</f>
        <v>0</v>
      </c>
      <c r="G973" s="3" t="s">
        <v>27</v>
      </c>
      <c r="H973" s="3" t="str">
        <f>_xlfn.XLOOKUP(Table10[[#This Row],[Location Name]],IBTP_Locations[Location Name],IBTP_Locations[Sales Rep],,,)</f>
        <v>Sarcyk, Neil</v>
      </c>
      <c r="I973" s="3">
        <f>_xlfn.XLOOKUP(Table10[[#This Row],[Location Name]],IBTP_Locations[Location Name],IBTP_Locations[Marketing Rep],,,)</f>
        <v>0</v>
      </c>
      <c r="J973" s="11">
        <f>ROUNDDOWN(IF(Table10[[#This Row],[Marketing Rep]]=0,0,_xlfn.XLOOKUP(Table10[[#This Row],[Marketing Rep]],Table12[Name],Table12[Commission %]))*Table10[[#This Row],[Ticket Count]],2)</f>
        <v>0</v>
      </c>
      <c r="K973" s="3" t="s">
        <v>3148</v>
      </c>
      <c r="L973" s="3" t="str">
        <f>_xlfn.XLOOKUP(Table10[[#This Row],[Serial '#]],Table5[Serial '#],Table5[Supplier],,,)</f>
        <v>GameCo</v>
      </c>
      <c r="M973" s="3" t="s">
        <v>347</v>
      </c>
      <c r="N973" s="9">
        <v>9959</v>
      </c>
      <c r="O973" s="36">
        <v>1</v>
      </c>
      <c r="P973" s="11">
        <v>9959</v>
      </c>
      <c r="Q973" s="11">
        <v>7840</v>
      </c>
      <c r="R973" s="11">
        <v>2119</v>
      </c>
      <c r="S973" s="11">
        <v>597</v>
      </c>
      <c r="T973" s="11" t="str">
        <f>_xlfn.XLOOKUP(Table10[[#This Row],[Charity Association]],Table14[Charity Name],Table14[Billing Style],,,)</f>
        <v>Flat Per Ticket</v>
      </c>
      <c r="U973" s="11">
        <v>697.13</v>
      </c>
      <c r="V973" s="15">
        <v>360</v>
      </c>
      <c r="W973" s="15">
        <v>337.13</v>
      </c>
      <c r="X973" s="11"/>
      <c r="Y973" s="69">
        <v>6844</v>
      </c>
      <c r="Z973">
        <v>10220</v>
      </c>
      <c r="AA973" s="3">
        <f>IF(Table10[[#This Row],[Location Name]]=E972,AA972,AA972+1)</f>
        <v>1590</v>
      </c>
      <c r="AB973" s="33">
        <f>Table10[[#This Row],[Date]]+25</f>
        <v>45513</v>
      </c>
    </row>
    <row r="974" spans="1:28" ht="14.25" x14ac:dyDescent="0.45">
      <c r="A974" s="3">
        <v>966</v>
      </c>
      <c r="B97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74" s="33">
        <v>45488</v>
      </c>
      <c r="E974" s="3" t="s">
        <v>85</v>
      </c>
      <c r="F974" s="3">
        <f>_xlfn.XLOOKUP(Table10[[#This Row],[Location Name]],IBTP_Locations[Location Name],IBTP_Locations[Payee Name],"",,)</f>
        <v>0</v>
      </c>
      <c r="G974" s="3" t="s">
        <v>27</v>
      </c>
      <c r="H974" s="3" t="str">
        <f>_xlfn.XLOOKUP(Table10[[#This Row],[Location Name]],IBTP_Locations[Location Name],IBTP_Locations[Sales Rep],,,)</f>
        <v>Sarcyk, Neil</v>
      </c>
      <c r="I974" s="3">
        <f>_xlfn.XLOOKUP(Table10[[#This Row],[Location Name]],IBTP_Locations[Location Name],IBTP_Locations[Marketing Rep],,,)</f>
        <v>0</v>
      </c>
      <c r="J974" s="11">
        <f>ROUNDDOWN(IF(Table10[[#This Row],[Marketing Rep]]=0,0,_xlfn.XLOOKUP(Table10[[#This Row],[Marketing Rep]],Table12[Name],Table12[Commission %]))*Table10[[#This Row],[Ticket Count]],2)</f>
        <v>0</v>
      </c>
      <c r="K974" s="3" t="s">
        <v>3146</v>
      </c>
      <c r="L974" s="3" t="str">
        <f>_xlfn.XLOOKUP(Table10[[#This Row],[Serial '#]],Table5[Serial '#],Table5[Supplier],,,)</f>
        <v>GameCo</v>
      </c>
      <c r="M974" s="3" t="s">
        <v>349</v>
      </c>
      <c r="N974" s="9">
        <v>5520</v>
      </c>
      <c r="O974" s="36">
        <v>1</v>
      </c>
      <c r="P974" s="11">
        <v>5520</v>
      </c>
      <c r="Q974" s="11">
        <v>4560</v>
      </c>
      <c r="R974" s="11">
        <v>960</v>
      </c>
      <c r="S974" s="11">
        <v>331</v>
      </c>
      <c r="T974" s="11" t="str">
        <f>_xlfn.XLOOKUP(Table10[[#This Row],[Charity Association]],Table14[Charity Name],Table14[Billing Style],,,)</f>
        <v>Flat Per Ticket</v>
      </c>
      <c r="U974" s="11">
        <v>386.4</v>
      </c>
      <c r="V974" s="15">
        <v>186</v>
      </c>
      <c r="W974" s="15">
        <v>200.4</v>
      </c>
      <c r="X974" s="11"/>
      <c r="Y974" s="69">
        <v>6844</v>
      </c>
      <c r="Z974">
        <v>10221</v>
      </c>
      <c r="AA974" s="3">
        <f>IF(Table10[[#This Row],[Location Name]]=E973,AA973,AA973+1)</f>
        <v>1590</v>
      </c>
      <c r="AB974" s="33">
        <f>Table10[[#This Row],[Date]]+25</f>
        <v>45513</v>
      </c>
    </row>
    <row r="975" spans="1:28" ht="14.25" x14ac:dyDescent="0.45">
      <c r="A975" s="3">
        <v>967</v>
      </c>
      <c r="B97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75" s="33">
        <v>45488</v>
      </c>
      <c r="E975" s="3" t="s">
        <v>85</v>
      </c>
      <c r="F975" s="3">
        <f>_xlfn.XLOOKUP(Table10[[#This Row],[Location Name]],IBTP_Locations[Location Name],IBTP_Locations[Payee Name],"",,)</f>
        <v>0</v>
      </c>
      <c r="G975" s="3" t="s">
        <v>27</v>
      </c>
      <c r="H975" s="3" t="str">
        <f>_xlfn.XLOOKUP(Table10[[#This Row],[Location Name]],IBTP_Locations[Location Name],IBTP_Locations[Sales Rep],,,)</f>
        <v>Sarcyk, Neil</v>
      </c>
      <c r="I975" s="3">
        <f>_xlfn.XLOOKUP(Table10[[#This Row],[Location Name]],IBTP_Locations[Location Name],IBTP_Locations[Marketing Rep],,,)</f>
        <v>0</v>
      </c>
      <c r="J975" s="11">
        <f>ROUNDDOWN(IF(Table10[[#This Row],[Marketing Rep]]=0,0,_xlfn.XLOOKUP(Table10[[#This Row],[Marketing Rep]],Table12[Name],Table12[Commission %]))*Table10[[#This Row],[Ticket Count]],2)</f>
        <v>0</v>
      </c>
      <c r="K975" s="3" t="s">
        <v>2891</v>
      </c>
      <c r="L975" s="3" t="str">
        <f>_xlfn.XLOOKUP(Table10[[#This Row],[Serial '#]],Table5[Serial '#],Table5[Supplier],,,)</f>
        <v>GameCo</v>
      </c>
      <c r="M975" s="3" t="s">
        <v>3743</v>
      </c>
      <c r="N975" s="9">
        <v>6320</v>
      </c>
      <c r="O975" s="36">
        <v>1</v>
      </c>
      <c r="P975" s="11">
        <v>6320</v>
      </c>
      <c r="Q975" s="11">
        <v>4745</v>
      </c>
      <c r="R975" s="11">
        <v>1575</v>
      </c>
      <c r="S975" s="11">
        <v>379</v>
      </c>
      <c r="T975" s="11" t="str">
        <f>_xlfn.XLOOKUP(Table10[[#This Row],[Charity Association]],Table14[Charity Name],Table14[Billing Style],,,)</f>
        <v>Flat Per Ticket</v>
      </c>
      <c r="U975" s="11">
        <v>442.4</v>
      </c>
      <c r="V975" s="15">
        <v>212</v>
      </c>
      <c r="W975" s="15">
        <v>230.4</v>
      </c>
      <c r="X975" s="11"/>
      <c r="Y975" s="69">
        <v>6844</v>
      </c>
      <c r="Z975">
        <v>10222</v>
      </c>
      <c r="AA975" s="3">
        <f>IF(Table10[[#This Row],[Location Name]]=E974,AA974,AA974+1)</f>
        <v>1590</v>
      </c>
      <c r="AB975" s="33">
        <f>Table10[[#This Row],[Date]]+25</f>
        <v>45513</v>
      </c>
    </row>
    <row r="976" spans="1:28" ht="14.25" x14ac:dyDescent="0.45">
      <c r="A976" s="3">
        <v>968</v>
      </c>
      <c r="B97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76" s="33">
        <v>45489</v>
      </c>
      <c r="E976" s="3" t="s">
        <v>70</v>
      </c>
      <c r="F976" s="3">
        <f>_xlfn.XLOOKUP(Table10[[#This Row],[Location Name]],IBTP_Locations[Location Name],IBTP_Locations[Payee Name],"",,)</f>
        <v>0</v>
      </c>
      <c r="G976" s="3" t="s">
        <v>20</v>
      </c>
      <c r="H976" s="3" t="str">
        <f>_xlfn.XLOOKUP(Table10[[#This Row],[Location Name]],IBTP_Locations[Location Name],IBTP_Locations[Sales Rep],,,)</f>
        <v>Sarcyk, Neil</v>
      </c>
      <c r="I976" s="3" t="str">
        <f>_xlfn.XLOOKUP(Table10[[#This Row],[Location Name]],IBTP_Locations[Location Name],IBTP_Locations[Marketing Rep],,,)</f>
        <v>M Comella Enterprises</v>
      </c>
      <c r="J976" s="11">
        <f>ROUNDDOWN(IF(Table10[[#This Row],[Marketing Rep]]=0,0,_xlfn.XLOOKUP(Table10[[#This Row],[Marketing Rep]],Table12[Name],Table12[Commission %]))*Table10[[#This Row],[Ticket Count]],2)</f>
        <v>94.8</v>
      </c>
      <c r="K976" s="3" t="s">
        <v>2795</v>
      </c>
      <c r="L976" s="3" t="str">
        <f>_xlfn.XLOOKUP(Table10[[#This Row],[Serial '#]],Table5[Serial '#],Table5[Supplier],,,)</f>
        <v>GameCo</v>
      </c>
      <c r="M976" s="3" t="s">
        <v>550</v>
      </c>
      <c r="N976" s="9">
        <v>6320</v>
      </c>
      <c r="O976" s="36">
        <v>1</v>
      </c>
      <c r="P976" s="11">
        <v>6320</v>
      </c>
      <c r="Q976" s="11">
        <v>4745</v>
      </c>
      <c r="R976" s="11">
        <v>1575</v>
      </c>
      <c r="S976" s="11">
        <v>379</v>
      </c>
      <c r="T976" s="11" t="str">
        <f>_xlfn.XLOOKUP(Table10[[#This Row],[Charity Association]],Table14[Charity Name],Table14[Billing Style],,,)</f>
        <v>Flat Per Ticket</v>
      </c>
      <c r="U976" s="11">
        <v>442.4</v>
      </c>
      <c r="V976" s="3">
        <v>212</v>
      </c>
      <c r="W976" s="15">
        <v>230.4</v>
      </c>
      <c r="X976" s="11"/>
      <c r="Y976" s="69">
        <v>10011</v>
      </c>
      <c r="Z976">
        <v>1206</v>
      </c>
      <c r="AA976" s="3">
        <f>IF(Table10[[#This Row],[Location Name]]=E975,AA975,AA975+1)</f>
        <v>1591</v>
      </c>
      <c r="AB976" s="33">
        <f>Table10[[#This Row],[Date]]+25</f>
        <v>45514</v>
      </c>
    </row>
    <row r="977" spans="1:28" ht="14.25" x14ac:dyDescent="0.45">
      <c r="A977" s="3">
        <v>969</v>
      </c>
      <c r="B97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77" s="33">
        <v>45489</v>
      </c>
      <c r="E977" s="3" t="s">
        <v>107</v>
      </c>
      <c r="F977" s="3">
        <f>_xlfn.XLOOKUP(Table10[[#This Row],[Location Name]],IBTP_Locations[Location Name],IBTP_Locations[Payee Name],"",,)</f>
        <v>0</v>
      </c>
      <c r="G977" s="3" t="s">
        <v>27</v>
      </c>
      <c r="H977" s="3" t="str">
        <f>_xlfn.XLOOKUP(Table10[[#This Row],[Location Name]],IBTP_Locations[Location Name],IBTP_Locations[Sales Rep],,,)</f>
        <v>Sarcyk, Neil</v>
      </c>
      <c r="I977" s="3">
        <f>_xlfn.XLOOKUP(Table10[[#This Row],[Location Name]],IBTP_Locations[Location Name],IBTP_Locations[Marketing Rep],,,)</f>
        <v>0</v>
      </c>
      <c r="J977" s="11">
        <f>ROUNDDOWN(IF(Table10[[#This Row],[Marketing Rep]]=0,0,_xlfn.XLOOKUP(Table10[[#This Row],[Marketing Rep]],Table12[Name],Table12[Commission %]))*Table10[[#This Row],[Ticket Count]],2)</f>
        <v>0</v>
      </c>
      <c r="K977" s="3" t="s">
        <v>3152</v>
      </c>
      <c r="L977" s="3" t="str">
        <f>_xlfn.XLOOKUP(Table10[[#This Row],[Serial '#]],Table5[Serial '#],Table5[Supplier],,,)</f>
        <v>GameCo</v>
      </c>
      <c r="M977" s="3" t="s">
        <v>349</v>
      </c>
      <c r="N977" s="9">
        <v>5520</v>
      </c>
      <c r="O977" s="36">
        <v>1</v>
      </c>
      <c r="P977" s="11">
        <v>5520</v>
      </c>
      <c r="Q977" s="11">
        <v>4560</v>
      </c>
      <c r="R977" s="11">
        <v>960</v>
      </c>
      <c r="S977" s="11">
        <v>331</v>
      </c>
      <c r="T977" s="11" t="str">
        <f>_xlfn.XLOOKUP(Table10[[#This Row],[Charity Association]],Table14[Charity Name],Table14[Billing Style],,,)</f>
        <v>Flat Per Ticket</v>
      </c>
      <c r="U977" s="11">
        <v>386.4</v>
      </c>
      <c r="V977" s="15">
        <v>186</v>
      </c>
      <c r="W977" s="15">
        <v>200.4</v>
      </c>
      <c r="X977" s="11"/>
      <c r="Y977" s="69">
        <v>3995</v>
      </c>
      <c r="Z977">
        <v>10223</v>
      </c>
      <c r="AA977" s="3">
        <f>IF(Table10[[#This Row],[Location Name]]=E976,AA976,AA976+1)</f>
        <v>1592</v>
      </c>
      <c r="AB977" s="33">
        <f>Table10[[#This Row],[Date]]+25</f>
        <v>45514</v>
      </c>
    </row>
    <row r="978" spans="1:28" ht="14.25" x14ac:dyDescent="0.45">
      <c r="A978" s="3">
        <v>970</v>
      </c>
      <c r="B97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78" s="33">
        <v>45489</v>
      </c>
      <c r="E978" s="3" t="s">
        <v>107</v>
      </c>
      <c r="F978" s="3">
        <f>_xlfn.XLOOKUP(Table10[[#This Row],[Location Name]],IBTP_Locations[Location Name],IBTP_Locations[Payee Name],"",,)</f>
        <v>0</v>
      </c>
      <c r="G978" s="3" t="s">
        <v>27</v>
      </c>
      <c r="H978" s="3" t="str">
        <f>_xlfn.XLOOKUP(Table10[[#This Row],[Location Name]],IBTP_Locations[Location Name],IBTP_Locations[Sales Rep],,,)</f>
        <v>Sarcyk, Neil</v>
      </c>
      <c r="I978" s="3">
        <f>_xlfn.XLOOKUP(Table10[[#This Row],[Location Name]],IBTP_Locations[Location Name],IBTP_Locations[Marketing Rep],,,)</f>
        <v>0</v>
      </c>
      <c r="J978" s="11">
        <f>ROUNDDOWN(IF(Table10[[#This Row],[Marketing Rep]]=0,0,_xlfn.XLOOKUP(Table10[[#This Row],[Marketing Rep]],Table12[Name],Table12[Commission %]))*Table10[[#This Row],[Ticket Count]],2)</f>
        <v>0</v>
      </c>
      <c r="K978" s="3">
        <v>115907</v>
      </c>
      <c r="L978" s="3" t="str">
        <f>_xlfn.XLOOKUP(Table10[[#This Row],[Serial '#]],Table5[Serial '#],Table5[Supplier],,,)</f>
        <v>GameCo</v>
      </c>
      <c r="M978" s="3" t="s">
        <v>632</v>
      </c>
      <c r="N978" s="9">
        <v>5100</v>
      </c>
      <c r="O978" s="36">
        <v>2</v>
      </c>
      <c r="P978" s="11">
        <v>10200</v>
      </c>
      <c r="Q978" s="11">
        <v>8780</v>
      </c>
      <c r="R978" s="11">
        <v>1420</v>
      </c>
      <c r="S978" s="11">
        <v>612</v>
      </c>
      <c r="T978" s="11" t="str">
        <f>_xlfn.XLOOKUP(Table10[[#This Row],[Charity Association]],Table14[Charity Name],Table14[Billing Style],,,)</f>
        <v>Flat Per Ticket</v>
      </c>
      <c r="U978" s="11">
        <v>357</v>
      </c>
      <c r="V978" s="15">
        <v>255</v>
      </c>
      <c r="W978" s="15">
        <v>102</v>
      </c>
      <c r="X978" s="11"/>
      <c r="Y978" s="69">
        <v>3995</v>
      </c>
      <c r="Z978">
        <v>10224</v>
      </c>
      <c r="AA978" s="3">
        <f>IF(Table10[[#This Row],[Location Name]]=E977,AA977,AA977+1)</f>
        <v>1592</v>
      </c>
      <c r="AB978" s="33">
        <f>Table10[[#This Row],[Date]]+25</f>
        <v>45514</v>
      </c>
    </row>
    <row r="979" spans="1:28" ht="14.25" x14ac:dyDescent="0.45">
      <c r="A979" s="3">
        <v>971</v>
      </c>
      <c r="B97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79" s="33">
        <v>45489</v>
      </c>
      <c r="E979" s="3" t="s">
        <v>117</v>
      </c>
      <c r="F979" s="3">
        <f>_xlfn.XLOOKUP(Table10[[#This Row],[Location Name]],IBTP_Locations[Location Name],IBTP_Locations[Payee Name],"",,)</f>
        <v>0</v>
      </c>
      <c r="G979" s="3" t="s">
        <v>27</v>
      </c>
      <c r="H979" s="3" t="str">
        <f>_xlfn.XLOOKUP(Table10[[#This Row],[Location Name]],IBTP_Locations[Location Name],IBTP_Locations[Sales Rep],,,)</f>
        <v>Sarcyk, Neil</v>
      </c>
      <c r="I979" s="3" t="str">
        <f>_xlfn.XLOOKUP(Table10[[#This Row],[Location Name]],IBTP_Locations[Location Name],IBTP_Locations[Marketing Rep],,,)</f>
        <v>Combros (GCFF)</v>
      </c>
      <c r="J979" s="11">
        <f>ROUNDDOWN(IF(Table10[[#This Row],[Marketing Rep]]=0,0,_xlfn.XLOOKUP(Table10[[#This Row],[Marketing Rep]],Table12[Name],Table12[Commission %]))*Table10[[#This Row],[Ticket Count]],2)</f>
        <v>110.4</v>
      </c>
      <c r="K979" s="3" t="s">
        <v>2988</v>
      </c>
      <c r="L979" s="3" t="str">
        <f>_xlfn.XLOOKUP(Table10[[#This Row],[Serial '#]],Table5[Serial '#],Table5[Supplier],,,)</f>
        <v>GameCo</v>
      </c>
      <c r="M979" s="3" t="s">
        <v>349</v>
      </c>
      <c r="N979" s="9">
        <v>5520</v>
      </c>
      <c r="O979" s="36">
        <v>1</v>
      </c>
      <c r="P979" s="11">
        <v>5520</v>
      </c>
      <c r="Q979" s="11">
        <v>4560</v>
      </c>
      <c r="R979" s="11">
        <v>960</v>
      </c>
      <c r="S979" s="11">
        <v>331</v>
      </c>
      <c r="T979" s="11" t="str">
        <f>_xlfn.XLOOKUP(Table10[[#This Row],[Charity Association]],Table14[Charity Name],Table14[Billing Style],,,)</f>
        <v>Flat Per Ticket</v>
      </c>
      <c r="U979" s="11">
        <v>386.4</v>
      </c>
      <c r="V979" s="15">
        <v>186</v>
      </c>
      <c r="W979" s="15">
        <v>200.4</v>
      </c>
      <c r="X979" s="11"/>
      <c r="Y979" s="69">
        <v>371</v>
      </c>
      <c r="Z979">
        <v>10225</v>
      </c>
      <c r="AA979" s="3">
        <f>IF(Table10[[#This Row],[Location Name]]=E978,AA978,AA978+1)</f>
        <v>1593</v>
      </c>
      <c r="AB979" s="33">
        <f>Table10[[#This Row],[Date]]+25</f>
        <v>45514</v>
      </c>
    </row>
    <row r="980" spans="1:28" ht="14.25" x14ac:dyDescent="0.45">
      <c r="A980" s="3">
        <v>972</v>
      </c>
      <c r="B98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80" s="33">
        <v>45489</v>
      </c>
      <c r="E980" s="3" t="s">
        <v>117</v>
      </c>
      <c r="F980" s="3">
        <f>_xlfn.XLOOKUP(Table10[[#This Row],[Location Name]],IBTP_Locations[Location Name],IBTP_Locations[Payee Name],"",,)</f>
        <v>0</v>
      </c>
      <c r="G980" s="3" t="s">
        <v>27</v>
      </c>
      <c r="H980" s="3" t="str">
        <f>_xlfn.XLOOKUP(Table10[[#This Row],[Location Name]],IBTP_Locations[Location Name],IBTP_Locations[Sales Rep],,,)</f>
        <v>Sarcyk, Neil</v>
      </c>
      <c r="I980" s="3" t="str">
        <f>_xlfn.XLOOKUP(Table10[[#This Row],[Location Name]],IBTP_Locations[Location Name],IBTP_Locations[Marketing Rep],,,)</f>
        <v>Combros (GCFF)</v>
      </c>
      <c r="J980" s="11">
        <f>ROUNDDOWN(IF(Table10[[#This Row],[Marketing Rep]]=0,0,_xlfn.XLOOKUP(Table10[[#This Row],[Marketing Rep]],Table12[Name],Table12[Commission %]))*Table10[[#This Row],[Ticket Count]],2)</f>
        <v>110.4</v>
      </c>
      <c r="K980" s="3" t="s">
        <v>3153</v>
      </c>
      <c r="L980" s="3" t="str">
        <f>_xlfn.XLOOKUP(Table10[[#This Row],[Serial '#]],Table5[Serial '#],Table5[Supplier],,,)</f>
        <v>GameCo</v>
      </c>
      <c r="M980" s="3" t="s">
        <v>349</v>
      </c>
      <c r="N980" s="9">
        <v>5520</v>
      </c>
      <c r="O980" s="36">
        <v>1</v>
      </c>
      <c r="P980" s="11">
        <v>5520</v>
      </c>
      <c r="Q980" s="11">
        <v>4560</v>
      </c>
      <c r="R980" s="11">
        <v>960</v>
      </c>
      <c r="S980" s="11">
        <v>331</v>
      </c>
      <c r="T980" s="11" t="str">
        <f>_xlfn.XLOOKUP(Table10[[#This Row],[Charity Association]],Table14[Charity Name],Table14[Billing Style],,,)</f>
        <v>Flat Per Ticket</v>
      </c>
      <c r="U980" s="11">
        <v>386.4</v>
      </c>
      <c r="V980" s="15">
        <v>186</v>
      </c>
      <c r="W980" s="15">
        <v>200.4</v>
      </c>
      <c r="X980" s="11"/>
      <c r="Y980" s="69">
        <v>371</v>
      </c>
      <c r="Z980">
        <v>10226</v>
      </c>
      <c r="AA980" s="3">
        <f>IF(Table10[[#This Row],[Location Name]]=E979,AA979,AA979+1)</f>
        <v>1593</v>
      </c>
      <c r="AB980" s="33">
        <f>Table10[[#This Row],[Date]]+25</f>
        <v>45514</v>
      </c>
    </row>
    <row r="981" spans="1:28" ht="14.25" x14ac:dyDescent="0.45">
      <c r="A981" s="3">
        <v>973</v>
      </c>
      <c r="B98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81" s="33">
        <v>45490</v>
      </c>
      <c r="E981" s="3" t="s">
        <v>101</v>
      </c>
      <c r="F981" s="3">
        <f>_xlfn.XLOOKUP(Table10[[#This Row],[Location Name]],IBTP_Locations[Location Name],IBTP_Locations[Payee Name],"",,)</f>
        <v>0</v>
      </c>
      <c r="G981" s="3" t="s">
        <v>23</v>
      </c>
      <c r="H981" s="3" t="str">
        <f>_xlfn.XLOOKUP(Table10[[#This Row],[Location Name]],IBTP_Locations[Location Name],IBTP_Locations[Sales Rep],,,)</f>
        <v>Sarcyk, Neil</v>
      </c>
      <c r="I981" s="3">
        <f>_xlfn.XLOOKUP(Table10[[#This Row],[Location Name]],IBTP_Locations[Location Name],IBTP_Locations[Marketing Rep],,,)</f>
        <v>0</v>
      </c>
      <c r="J981" s="11">
        <f>ROUNDDOWN(IF(Table10[[#This Row],[Marketing Rep]]=0,0,_xlfn.XLOOKUP(Table10[[#This Row],[Marketing Rep]],Table12[Name],Table12[Commission %]))*Table10[[#This Row],[Ticket Count]],2)</f>
        <v>0</v>
      </c>
      <c r="K981" s="3" t="s">
        <v>2989</v>
      </c>
      <c r="L981" s="3" t="str">
        <f>_xlfn.XLOOKUP(Table10[[#This Row],[Serial '#]],Table5[Serial '#],Table5[Supplier],,,)</f>
        <v>GameCo</v>
      </c>
      <c r="M981" s="3" t="s">
        <v>349</v>
      </c>
      <c r="N981" s="9">
        <v>5520</v>
      </c>
      <c r="O981" s="36">
        <v>1</v>
      </c>
      <c r="P981" s="11">
        <v>5520</v>
      </c>
      <c r="Q981" s="11">
        <v>4560</v>
      </c>
      <c r="R981" s="11">
        <v>960</v>
      </c>
      <c r="S981" s="11">
        <v>331</v>
      </c>
      <c r="T981" s="11" t="str">
        <f>_xlfn.XLOOKUP(Table10[[#This Row],[Charity Association]],Table14[Charity Name],Table14[Billing Style],,,)</f>
        <v>Percentage</v>
      </c>
      <c r="U981" s="11">
        <v>337.2</v>
      </c>
      <c r="V981" s="15">
        <v>186</v>
      </c>
      <c r="W981" s="15">
        <v>96</v>
      </c>
      <c r="X981" s="11">
        <v>55.2</v>
      </c>
      <c r="Y981" s="69">
        <v>39142997</v>
      </c>
      <c r="Z981">
        <v>6966</v>
      </c>
      <c r="AA981" s="3">
        <f>IF(Table10[[#This Row],[Location Name]]=E980,AA980,AA980+1)</f>
        <v>1594</v>
      </c>
      <c r="AB981" s="33">
        <f>Table10[[#This Row],[Date]]+25</f>
        <v>45515</v>
      </c>
    </row>
    <row r="982" spans="1:28" ht="14.25" x14ac:dyDescent="0.45">
      <c r="A982" s="3">
        <v>974</v>
      </c>
      <c r="B98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82" s="33">
        <v>45490</v>
      </c>
      <c r="E982" s="3" t="s">
        <v>101</v>
      </c>
      <c r="F982" s="3">
        <f>_xlfn.XLOOKUP(Table10[[#This Row],[Location Name]],IBTP_Locations[Location Name],IBTP_Locations[Payee Name],"",,)</f>
        <v>0</v>
      </c>
      <c r="G982" s="3" t="s">
        <v>23</v>
      </c>
      <c r="H982" s="3" t="str">
        <f>_xlfn.XLOOKUP(Table10[[#This Row],[Location Name]],IBTP_Locations[Location Name],IBTP_Locations[Sales Rep],,,)</f>
        <v>Sarcyk, Neil</v>
      </c>
      <c r="I982" s="3">
        <f>_xlfn.XLOOKUP(Table10[[#This Row],[Location Name]],IBTP_Locations[Location Name],IBTP_Locations[Marketing Rep],,,)</f>
        <v>0</v>
      </c>
      <c r="J982" s="11">
        <f>ROUNDDOWN(IF(Table10[[#This Row],[Marketing Rep]]=0,0,_xlfn.XLOOKUP(Table10[[#This Row],[Marketing Rep]],Table12[Name],Table12[Commission %]))*Table10[[#This Row],[Ticket Count]],2)</f>
        <v>0</v>
      </c>
      <c r="K982" s="3" t="s">
        <v>3154</v>
      </c>
      <c r="L982" s="3" t="str">
        <f>_xlfn.XLOOKUP(Table10[[#This Row],[Serial '#]],Table5[Serial '#],Table5[Supplier],,,)</f>
        <v>GameCo</v>
      </c>
      <c r="M982" s="3" t="s">
        <v>349</v>
      </c>
      <c r="N982" s="9">
        <v>5520</v>
      </c>
      <c r="O982" s="36">
        <v>1</v>
      </c>
      <c r="P982" s="11">
        <v>5520</v>
      </c>
      <c r="Q982" s="11">
        <v>4560</v>
      </c>
      <c r="R982" s="11">
        <v>960</v>
      </c>
      <c r="S982" s="11">
        <v>331</v>
      </c>
      <c r="T982" s="11" t="str">
        <f>_xlfn.XLOOKUP(Table10[[#This Row],[Charity Association]],Table14[Charity Name],Table14[Billing Style],,,)</f>
        <v>Percentage</v>
      </c>
      <c r="U982" s="11">
        <v>337.2</v>
      </c>
      <c r="V982" s="15">
        <v>186</v>
      </c>
      <c r="W982" s="15">
        <v>96</v>
      </c>
      <c r="X982" s="11">
        <v>55.2</v>
      </c>
      <c r="Y982" s="69">
        <v>39142996</v>
      </c>
      <c r="Z982">
        <v>6965</v>
      </c>
      <c r="AA982" s="3">
        <f>IF(Table10[[#This Row],[Location Name]]=E981,AA981,AA981+1)</f>
        <v>1594</v>
      </c>
      <c r="AB982" s="33">
        <f>Table10[[#This Row],[Date]]+25</f>
        <v>45515</v>
      </c>
    </row>
    <row r="983" spans="1:28" ht="14.25" x14ac:dyDescent="0.45">
      <c r="A983" s="3">
        <v>975</v>
      </c>
      <c r="B98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83" s="33">
        <v>45490</v>
      </c>
      <c r="E983" s="3" t="s">
        <v>181</v>
      </c>
      <c r="F983" s="3">
        <f>_xlfn.XLOOKUP(Table10[[#This Row],[Location Name]],IBTP_Locations[Location Name],IBTP_Locations[Payee Name],"",,)</f>
        <v>0</v>
      </c>
      <c r="G983" s="3" t="s">
        <v>20</v>
      </c>
      <c r="H983" s="3" t="str">
        <f>_xlfn.XLOOKUP(Table10[[#This Row],[Location Name]],IBTP_Locations[Location Name],IBTP_Locations[Sales Rep],,,)</f>
        <v>Sarcyk, Neil</v>
      </c>
      <c r="I983" s="3" t="str">
        <f>_xlfn.XLOOKUP(Table10[[#This Row],[Location Name]],IBTP_Locations[Location Name],IBTP_Locations[Marketing Rep],,,)</f>
        <v>Combros</v>
      </c>
      <c r="J983" s="11">
        <f>ROUNDDOWN(IF(Table10[[#This Row],[Marketing Rep]]=0,0,_xlfn.XLOOKUP(Table10[[#This Row],[Marketing Rep]],Table12[Name],Table12[Commission %]))*Table10[[#This Row],[Ticket Count]],2)</f>
        <v>82.8</v>
      </c>
      <c r="K983" s="3" t="s">
        <v>3156</v>
      </c>
      <c r="L983" s="3" t="str">
        <f>_xlfn.XLOOKUP(Table10[[#This Row],[Serial '#]],Table5[Serial '#],Table5[Supplier],,,)</f>
        <v>GameCo</v>
      </c>
      <c r="M983" s="3" t="s">
        <v>349</v>
      </c>
      <c r="N983" s="9">
        <v>5520</v>
      </c>
      <c r="O983" s="36">
        <v>1</v>
      </c>
      <c r="P983" s="11">
        <v>5520</v>
      </c>
      <c r="Q983" s="11">
        <v>4560</v>
      </c>
      <c r="R983" s="11">
        <v>960</v>
      </c>
      <c r="S983" s="11">
        <v>331</v>
      </c>
      <c r="T983" s="11" t="str">
        <f>_xlfn.XLOOKUP(Table10[[#This Row],[Charity Association]],Table14[Charity Name],Table14[Billing Style],,,)</f>
        <v>Flat Per Ticket</v>
      </c>
      <c r="U983" s="11">
        <v>386.4</v>
      </c>
      <c r="V983" s="15">
        <v>186</v>
      </c>
      <c r="W983" s="15">
        <v>200.4</v>
      </c>
      <c r="X983" s="11"/>
      <c r="Y983" s="69">
        <v>1265</v>
      </c>
      <c r="Z983">
        <v>1208</v>
      </c>
      <c r="AA983" s="3">
        <f>IF(Table10[[#This Row],[Location Name]]=E982,AA982,AA982+1)</f>
        <v>1595</v>
      </c>
      <c r="AB983" s="33">
        <f>Table10[[#This Row],[Date]]+25</f>
        <v>45515</v>
      </c>
    </row>
    <row r="984" spans="1:28" ht="14.25" x14ac:dyDescent="0.45">
      <c r="A984" s="3">
        <v>976</v>
      </c>
      <c r="B98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84" s="33">
        <v>45490</v>
      </c>
      <c r="E984" s="3" t="s">
        <v>135</v>
      </c>
      <c r="F984" s="3">
        <f>_xlfn.XLOOKUP(Table10[[#This Row],[Location Name]],IBTP_Locations[Location Name],IBTP_Locations[Payee Name],"",,)</f>
        <v>0</v>
      </c>
      <c r="G984" s="3" t="s">
        <v>20</v>
      </c>
      <c r="H984" s="3" t="str">
        <f>_xlfn.XLOOKUP(Table10[[#This Row],[Location Name]],IBTP_Locations[Location Name],IBTP_Locations[Sales Rep],,,)</f>
        <v>Sarcyk, Neil</v>
      </c>
      <c r="I984" s="3" t="str">
        <f>_xlfn.XLOOKUP(Table10[[#This Row],[Location Name]],IBTP_Locations[Location Name],IBTP_Locations[Marketing Rep],,,)</f>
        <v>M Comella Enterprises</v>
      </c>
      <c r="J984" s="11">
        <f>ROUNDDOWN(IF(Table10[[#This Row],[Marketing Rep]]=0,0,_xlfn.XLOOKUP(Table10[[#This Row],[Marketing Rep]],Table12[Name],Table12[Commission %]))*Table10[[#This Row],[Ticket Count]],2)</f>
        <v>82.8</v>
      </c>
      <c r="K984" s="3" t="s">
        <v>3155</v>
      </c>
      <c r="L984" s="3" t="str">
        <f>_xlfn.XLOOKUP(Table10[[#This Row],[Serial '#]],Table5[Serial '#],Table5[Supplier],,,)</f>
        <v>GameCo</v>
      </c>
      <c r="M984" s="3" t="s">
        <v>349</v>
      </c>
      <c r="N984" s="9">
        <v>5520</v>
      </c>
      <c r="O984" s="36">
        <v>1</v>
      </c>
      <c r="P984" s="11">
        <v>5520</v>
      </c>
      <c r="Q984" s="11">
        <v>4560</v>
      </c>
      <c r="R984" s="11">
        <v>960</v>
      </c>
      <c r="S984" s="11">
        <v>331</v>
      </c>
      <c r="T984" s="11" t="str">
        <f>_xlfn.XLOOKUP(Table10[[#This Row],[Charity Association]],Table14[Charity Name],Table14[Billing Style],,,)</f>
        <v>Flat Per Ticket</v>
      </c>
      <c r="U984" s="11">
        <v>386.4</v>
      </c>
      <c r="V984" s="15">
        <v>186</v>
      </c>
      <c r="W984" s="15">
        <v>200.4</v>
      </c>
      <c r="X984" s="11"/>
      <c r="Y984" s="69">
        <v>3680</v>
      </c>
      <c r="Z984">
        <v>1207</v>
      </c>
      <c r="AA984" s="3">
        <f>IF(Table10[[#This Row],[Location Name]]=E983,AA983,AA983+1)</f>
        <v>1596</v>
      </c>
      <c r="AB984" s="33">
        <f>Table10[[#This Row],[Date]]+25</f>
        <v>45515</v>
      </c>
    </row>
    <row r="985" spans="1:28" ht="14.25" x14ac:dyDescent="0.45">
      <c r="A985" s="3">
        <v>977</v>
      </c>
      <c r="B98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85" s="33">
        <v>45491</v>
      </c>
      <c r="E985" s="3" t="s">
        <v>111</v>
      </c>
      <c r="F985" s="3">
        <f>_xlfn.XLOOKUP(Table10[[#This Row],[Location Name]],IBTP_Locations[Location Name],IBTP_Locations[Payee Name],"",,)</f>
        <v>0</v>
      </c>
      <c r="G985" s="3" t="s">
        <v>21</v>
      </c>
      <c r="H985" s="3" t="str">
        <f>_xlfn.XLOOKUP(Table10[[#This Row],[Location Name]],IBTP_Locations[Location Name],IBTP_Locations[Sales Rep],,,)</f>
        <v>Sarcyk, Neil</v>
      </c>
      <c r="I985" s="3" t="str">
        <f>_xlfn.XLOOKUP(Table10[[#This Row],[Location Name]],IBTP_Locations[Location Name],IBTP_Locations[Marketing Rep],,,)</f>
        <v>Combros</v>
      </c>
      <c r="J985" s="11">
        <f>ROUNDDOWN(IF(Table10[[#This Row],[Marketing Rep]]=0,0,_xlfn.XLOOKUP(Table10[[#This Row],[Marketing Rep]],Table12[Name],Table12[Commission %]))*Table10[[#This Row],[Ticket Count]],2)</f>
        <v>82.8</v>
      </c>
      <c r="K985" s="3" t="s">
        <v>2990</v>
      </c>
      <c r="L985" s="3" t="str">
        <f>_xlfn.XLOOKUP(Table10[[#This Row],[Serial '#]],Table5[Serial '#],Table5[Supplier],,,)</f>
        <v>GameCo</v>
      </c>
      <c r="M985" s="3" t="s">
        <v>349</v>
      </c>
      <c r="N985" s="9">
        <v>5520</v>
      </c>
      <c r="O985" s="36">
        <v>1</v>
      </c>
      <c r="P985" s="11">
        <v>5520</v>
      </c>
      <c r="Q985" s="11">
        <v>4560</v>
      </c>
      <c r="R985" s="11">
        <v>960</v>
      </c>
      <c r="S985" s="11">
        <v>331</v>
      </c>
      <c r="T985" s="11" t="str">
        <f>_xlfn.XLOOKUP(Table10[[#This Row],[Charity Association]],Table14[Charity Name],Table14[Billing Style],,,)</f>
        <v>Flat Per Ticket</v>
      </c>
      <c r="U985" s="11">
        <v>386.4</v>
      </c>
      <c r="V985" s="15">
        <v>186</v>
      </c>
      <c r="W985" s="15">
        <v>200.4</v>
      </c>
      <c r="X985" s="11"/>
      <c r="Y985" s="69">
        <v>2810</v>
      </c>
      <c r="Z985">
        <v>8489</v>
      </c>
      <c r="AA985" s="3">
        <f>IF(Table10[[#This Row],[Location Name]]=E984,AA984,AA984+1)</f>
        <v>1597</v>
      </c>
      <c r="AB985" s="33">
        <f>Table10[[#This Row],[Date]]+25</f>
        <v>45516</v>
      </c>
    </row>
    <row r="986" spans="1:28" ht="14.25" x14ac:dyDescent="0.45">
      <c r="A986" s="3">
        <v>978</v>
      </c>
      <c r="B98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86" s="33">
        <v>45491</v>
      </c>
      <c r="E986" s="3" t="s">
        <v>147</v>
      </c>
      <c r="F986" s="3">
        <f>_xlfn.XLOOKUP(Table10[[#This Row],[Location Name]],IBTP_Locations[Location Name],IBTP_Locations[Payee Name],"",,)</f>
        <v>0</v>
      </c>
      <c r="G986" s="3" t="s">
        <v>21</v>
      </c>
      <c r="H986" s="3" t="str">
        <f>_xlfn.XLOOKUP(Table10[[#This Row],[Location Name]],IBTP_Locations[Location Name],IBTP_Locations[Sales Rep],,,)</f>
        <v>Sarcyk, Neil</v>
      </c>
      <c r="I986" s="3" t="str">
        <f>_xlfn.XLOOKUP(Table10[[#This Row],[Location Name]],IBTP_Locations[Location Name],IBTP_Locations[Marketing Rep],,,)</f>
        <v>M Comella Enterprises</v>
      </c>
      <c r="J986" s="11">
        <f>ROUNDDOWN(IF(Table10[[#This Row],[Marketing Rep]]=0,0,_xlfn.XLOOKUP(Table10[[#This Row],[Marketing Rep]],Table12[Name],Table12[Commission %]))*Table10[[#This Row],[Ticket Count]],2)</f>
        <v>82.8</v>
      </c>
      <c r="K986" s="3" t="s">
        <v>2862</v>
      </c>
      <c r="L986" s="3" t="str">
        <f>_xlfn.XLOOKUP(Table10[[#This Row],[Serial '#]],Table5[Serial '#],Table5[Supplier],,,)</f>
        <v>GameCo</v>
      </c>
      <c r="M986" s="3" t="s">
        <v>349</v>
      </c>
      <c r="N986" s="9">
        <v>5520</v>
      </c>
      <c r="O986" s="36">
        <v>1</v>
      </c>
      <c r="P986" s="11">
        <v>5520</v>
      </c>
      <c r="Q986" s="11">
        <v>4560</v>
      </c>
      <c r="R986" s="11">
        <v>960</v>
      </c>
      <c r="S986" s="11">
        <v>331</v>
      </c>
      <c r="T986" s="11" t="str">
        <f>_xlfn.XLOOKUP(Table10[[#This Row],[Charity Association]],Table14[Charity Name],Table14[Billing Style],,,)</f>
        <v>Flat Per Ticket</v>
      </c>
      <c r="U986" s="11">
        <v>386.4</v>
      </c>
      <c r="V986" s="15">
        <v>186</v>
      </c>
      <c r="W986" s="15">
        <v>200.4</v>
      </c>
      <c r="X986" s="11"/>
      <c r="Y986" s="69">
        <v>39142998</v>
      </c>
      <c r="Z986">
        <v>8488</v>
      </c>
      <c r="AA986" s="3">
        <f>IF(Table10[[#This Row],[Location Name]]=E985,AA985,AA985+1)</f>
        <v>1598</v>
      </c>
      <c r="AB986" s="33">
        <f>Table10[[#This Row],[Date]]+25</f>
        <v>45516</v>
      </c>
    </row>
    <row r="987" spans="1:28" ht="14.25" x14ac:dyDescent="0.45">
      <c r="A987" s="3">
        <v>979</v>
      </c>
      <c r="B98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87" s="33">
        <v>45492</v>
      </c>
      <c r="E987" s="3" t="s">
        <v>145</v>
      </c>
      <c r="F987" s="3">
        <f>_xlfn.XLOOKUP(Table10[[#This Row],[Location Name]],IBTP_Locations[Location Name],IBTP_Locations[Payee Name],"",,)</f>
        <v>0</v>
      </c>
      <c r="G987" s="3" t="s">
        <v>26</v>
      </c>
      <c r="H987" s="3" t="str">
        <f>_xlfn.XLOOKUP(Table10[[#This Row],[Location Name]],IBTP_Locations[Location Name],IBTP_Locations[Sales Rep],,,)</f>
        <v>Sarcyk, Neil</v>
      </c>
      <c r="I987" s="3" t="str">
        <f>_xlfn.XLOOKUP(Table10[[#This Row],[Location Name]],IBTP_Locations[Location Name],IBTP_Locations[Marketing Rep],,,)</f>
        <v>Combros</v>
      </c>
      <c r="J987" s="11">
        <f>ROUNDDOWN(IF(Table10[[#This Row],[Marketing Rep]]=0,0,_xlfn.XLOOKUP(Table10[[#This Row],[Marketing Rep]],Table12[Name],Table12[Commission %]))*Table10[[#This Row],[Ticket Count]],2)</f>
        <v>82.8</v>
      </c>
      <c r="K987" s="3" t="s">
        <v>3158</v>
      </c>
      <c r="L987" s="3" t="str">
        <f>_xlfn.XLOOKUP(Table10[[#This Row],[Serial '#]],Table5[Serial '#],Table5[Supplier],,,)</f>
        <v>GameCo</v>
      </c>
      <c r="M987" s="3" t="s">
        <v>349</v>
      </c>
      <c r="N987" s="9">
        <v>5520</v>
      </c>
      <c r="O987" s="36">
        <v>1</v>
      </c>
      <c r="P987" s="11">
        <v>5520</v>
      </c>
      <c r="Q987" s="11">
        <v>4560</v>
      </c>
      <c r="R987" s="11">
        <v>960</v>
      </c>
      <c r="S987" s="11">
        <v>331</v>
      </c>
      <c r="T987" s="11" t="str">
        <f>_xlfn.XLOOKUP(Table10[[#This Row],[Charity Association]],Table14[Charity Name],Table14[Billing Style],,,)</f>
        <v>Flat Per Ticket</v>
      </c>
      <c r="U987" s="11">
        <v>386.4</v>
      </c>
      <c r="V987" s="15">
        <v>186</v>
      </c>
      <c r="W987" s="15">
        <v>200.4</v>
      </c>
      <c r="X987" s="11"/>
      <c r="Y987" s="69">
        <v>1259</v>
      </c>
      <c r="Z987">
        <v>7015</v>
      </c>
      <c r="AA987" s="3">
        <f>IF(Table10[[#This Row],[Location Name]]=E986,AA986,AA986+1)</f>
        <v>1599</v>
      </c>
      <c r="AB987" s="33">
        <f>Table10[[#This Row],[Date]]+25</f>
        <v>45517</v>
      </c>
    </row>
    <row r="988" spans="1:28" ht="14.25" x14ac:dyDescent="0.45">
      <c r="A988" s="3">
        <v>980</v>
      </c>
      <c r="B98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88" s="33">
        <v>45492</v>
      </c>
      <c r="E988" s="3" t="s">
        <v>163</v>
      </c>
      <c r="F988" s="3">
        <f>_xlfn.XLOOKUP(Table10[[#This Row],[Location Name]],IBTP_Locations[Location Name],IBTP_Locations[Payee Name],"",,)</f>
        <v>0</v>
      </c>
      <c r="G988" s="3" t="s">
        <v>23</v>
      </c>
      <c r="H988" s="3" t="str">
        <f>_xlfn.XLOOKUP(Table10[[#This Row],[Location Name]],IBTP_Locations[Location Name],IBTP_Locations[Sales Rep],,,)</f>
        <v>Sarcyk, Neil</v>
      </c>
      <c r="I988" s="3">
        <f>_xlfn.XLOOKUP(Table10[[#This Row],[Location Name]],IBTP_Locations[Location Name],IBTP_Locations[Marketing Rep],,,)</f>
        <v>0</v>
      </c>
      <c r="J988" s="11">
        <f>ROUNDDOWN(IF(Table10[[#This Row],[Marketing Rep]]=0,0,_xlfn.XLOOKUP(Table10[[#This Row],[Marketing Rep]],Table12[Name],Table12[Commission %]))*Table10[[#This Row],[Ticket Count]],2)</f>
        <v>0</v>
      </c>
      <c r="K988" s="3" t="s">
        <v>2991</v>
      </c>
      <c r="L988" s="3" t="str">
        <f>_xlfn.XLOOKUP(Table10[[#This Row],[Serial '#]],Table5[Serial '#],Table5[Supplier],,,)</f>
        <v>GameCo</v>
      </c>
      <c r="M988" s="3" t="s">
        <v>572</v>
      </c>
      <c r="N988" s="9">
        <v>4000</v>
      </c>
      <c r="O988" s="36">
        <v>1</v>
      </c>
      <c r="P988" s="11">
        <v>4000</v>
      </c>
      <c r="Q988" s="11">
        <v>3000</v>
      </c>
      <c r="R988" s="11">
        <v>1000</v>
      </c>
      <c r="S988" s="11">
        <v>240</v>
      </c>
      <c r="T988" s="11" t="str">
        <f>_xlfn.XLOOKUP(Table10[[#This Row],[Charity Association]],Table14[Charity Name],Table14[Billing Style],,,)</f>
        <v>Percentage</v>
      </c>
      <c r="U988" s="11">
        <v>274</v>
      </c>
      <c r="V988" s="15">
        <v>134</v>
      </c>
      <c r="W988" s="15">
        <v>100</v>
      </c>
      <c r="X988" s="11">
        <v>40</v>
      </c>
      <c r="Y988" s="69">
        <v>2010</v>
      </c>
      <c r="Z988">
        <v>6968</v>
      </c>
      <c r="AA988" s="3">
        <f>IF(Table10[[#This Row],[Location Name]]=E987,AA987,AA987+1)</f>
        <v>1600</v>
      </c>
      <c r="AB988" s="33">
        <f>Table10[[#This Row],[Date]]+25</f>
        <v>45517</v>
      </c>
    </row>
    <row r="989" spans="1:28" ht="14.25" x14ac:dyDescent="0.45">
      <c r="A989" s="3">
        <v>981</v>
      </c>
      <c r="B98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89" s="33">
        <v>45492</v>
      </c>
      <c r="E989" s="3" t="s">
        <v>163</v>
      </c>
      <c r="F989" s="3">
        <f>_xlfn.XLOOKUP(Table10[[#This Row],[Location Name]],IBTP_Locations[Location Name],IBTP_Locations[Payee Name],"",,)</f>
        <v>0</v>
      </c>
      <c r="G989" s="3" t="s">
        <v>23</v>
      </c>
      <c r="H989" s="3" t="str">
        <f>_xlfn.XLOOKUP(Table10[[#This Row],[Location Name]],IBTP_Locations[Location Name],IBTP_Locations[Sales Rep],,,)</f>
        <v>Sarcyk, Neil</v>
      </c>
      <c r="I989" s="3">
        <f>_xlfn.XLOOKUP(Table10[[#This Row],[Location Name]],IBTP_Locations[Location Name],IBTP_Locations[Marketing Rep],,,)</f>
        <v>0</v>
      </c>
      <c r="J989" s="11">
        <f>ROUNDDOWN(IF(Table10[[#This Row],[Marketing Rep]]=0,0,_xlfn.XLOOKUP(Table10[[#This Row],[Marketing Rep]],Table12[Name],Table12[Commission %]))*Table10[[#This Row],[Ticket Count]],2)</f>
        <v>0</v>
      </c>
      <c r="K989" s="3" t="s">
        <v>2767</v>
      </c>
      <c r="L989" s="3" t="str">
        <f>_xlfn.XLOOKUP(Table10[[#This Row],[Serial '#]],Table5[Serial '#],Table5[Supplier],,,)</f>
        <v>GameCo</v>
      </c>
      <c r="M989" s="3" t="s">
        <v>613</v>
      </c>
      <c r="N989" s="9">
        <v>4560</v>
      </c>
      <c r="O989" s="36">
        <v>1</v>
      </c>
      <c r="P989" s="11">
        <v>4560</v>
      </c>
      <c r="Q989" s="11">
        <v>3460</v>
      </c>
      <c r="R989" s="11">
        <v>1100</v>
      </c>
      <c r="S989" s="11">
        <v>273</v>
      </c>
      <c r="T989" s="11" t="str">
        <f>_xlfn.XLOOKUP(Table10[[#This Row],[Charity Association]],Table14[Charity Name],Table14[Billing Style],,,)</f>
        <v>Percentage</v>
      </c>
      <c r="U989" s="11">
        <v>301.60000000000002</v>
      </c>
      <c r="V989" s="15">
        <v>146</v>
      </c>
      <c r="W989" s="15">
        <v>110</v>
      </c>
      <c r="X989" s="11">
        <v>45.6</v>
      </c>
      <c r="Y989" s="69">
        <v>2010</v>
      </c>
      <c r="Z989">
        <v>6967</v>
      </c>
      <c r="AA989" s="3">
        <f>IF(Table10[[#This Row],[Location Name]]=E988,AA988,AA988+1)</f>
        <v>1600</v>
      </c>
      <c r="AB989" s="33">
        <f>Table10[[#This Row],[Date]]+25</f>
        <v>45517</v>
      </c>
    </row>
    <row r="990" spans="1:28" ht="14.25" x14ac:dyDescent="0.45">
      <c r="A990" s="3">
        <v>982</v>
      </c>
      <c r="B99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90" s="33">
        <v>45492</v>
      </c>
      <c r="E990" s="3" t="s">
        <v>207</v>
      </c>
      <c r="F990" s="3">
        <f>_xlfn.XLOOKUP(Table10[[#This Row],[Location Name]],IBTP_Locations[Location Name],IBTP_Locations[Payee Name],"",,)</f>
        <v>0</v>
      </c>
      <c r="G990" s="3" t="s">
        <v>20</v>
      </c>
      <c r="H990" s="3" t="str">
        <f>_xlfn.XLOOKUP(Table10[[#This Row],[Location Name]],IBTP_Locations[Location Name],IBTP_Locations[Sales Rep],,,)</f>
        <v>Sarcyk, Neil</v>
      </c>
      <c r="I990" s="3" t="str">
        <f>_xlfn.XLOOKUP(Table10[[#This Row],[Location Name]],IBTP_Locations[Location Name],IBTP_Locations[Marketing Rep],,,)</f>
        <v>Combros</v>
      </c>
      <c r="J990" s="11">
        <f>ROUNDDOWN(IF(Table10[[#This Row],[Marketing Rep]]=0,0,_xlfn.XLOOKUP(Table10[[#This Row],[Marketing Rep]],Table12[Name],Table12[Commission %]))*Table10[[#This Row],[Ticket Count]],2)</f>
        <v>82.8</v>
      </c>
      <c r="K990" s="3" t="s">
        <v>3157</v>
      </c>
      <c r="L990" s="3" t="str">
        <f>_xlfn.XLOOKUP(Table10[[#This Row],[Serial '#]],Table5[Serial '#],Table5[Supplier],,,)</f>
        <v>GameCo</v>
      </c>
      <c r="M990" s="3" t="s">
        <v>349</v>
      </c>
      <c r="N990" s="9">
        <v>5520</v>
      </c>
      <c r="O990" s="36">
        <v>1</v>
      </c>
      <c r="P990" s="11">
        <v>5520</v>
      </c>
      <c r="Q990" s="11">
        <v>4560</v>
      </c>
      <c r="R990" s="11">
        <v>960</v>
      </c>
      <c r="S990" s="11">
        <v>331</v>
      </c>
      <c r="T990" s="11" t="str">
        <f>_xlfn.XLOOKUP(Table10[[#This Row],[Charity Association]],Table14[Charity Name],Table14[Billing Style],,,)</f>
        <v>Flat Per Ticket</v>
      </c>
      <c r="U990" s="11">
        <v>386.4</v>
      </c>
      <c r="V990" s="15">
        <v>186</v>
      </c>
      <c r="W990" s="15">
        <v>200.4</v>
      </c>
      <c r="X990" s="11"/>
      <c r="Y990" s="69">
        <v>2918</v>
      </c>
      <c r="Z990">
        <v>1211</v>
      </c>
      <c r="AA990" s="3">
        <f>IF(Table10[[#This Row],[Location Name]]=E989,AA989,AA989+1)</f>
        <v>1601</v>
      </c>
      <c r="AB990" s="33">
        <f>Table10[[#This Row],[Date]]+25</f>
        <v>45517</v>
      </c>
    </row>
    <row r="991" spans="1:28" ht="14.25" x14ac:dyDescent="0.45">
      <c r="A991" s="3">
        <v>983</v>
      </c>
      <c r="B99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91" s="33">
        <v>45492</v>
      </c>
      <c r="E991" s="3" t="s">
        <v>207</v>
      </c>
      <c r="F991" s="3">
        <f>_xlfn.XLOOKUP(Table10[[#This Row],[Location Name]],IBTP_Locations[Location Name],IBTP_Locations[Payee Name],"",,)</f>
        <v>0</v>
      </c>
      <c r="G991" s="3" t="s">
        <v>20</v>
      </c>
      <c r="H991" s="3" t="str">
        <f>_xlfn.XLOOKUP(Table10[[#This Row],[Location Name]],IBTP_Locations[Location Name],IBTP_Locations[Sales Rep],,,)</f>
        <v>Sarcyk, Neil</v>
      </c>
      <c r="I991" s="3" t="str">
        <f>_xlfn.XLOOKUP(Table10[[#This Row],[Location Name]],IBTP_Locations[Location Name],IBTP_Locations[Marketing Rep],,,)</f>
        <v>Combros</v>
      </c>
      <c r="J991" s="11">
        <f>ROUNDDOWN(IF(Table10[[#This Row],[Marketing Rep]]=0,0,_xlfn.XLOOKUP(Table10[[#This Row],[Marketing Rep]],Table12[Name],Table12[Commission %]))*Table10[[#This Row],[Ticket Count]],2)</f>
        <v>84.42</v>
      </c>
      <c r="K991" s="3">
        <v>100030</v>
      </c>
      <c r="L991" s="3" t="str">
        <f>_xlfn.XLOOKUP(Table10[[#This Row],[Serial '#]],Table5[Serial '#],Table5[Supplier],,,)</f>
        <v>Bingo Boss</v>
      </c>
      <c r="M991" s="3" t="s">
        <v>377</v>
      </c>
      <c r="N991" s="9">
        <v>5628</v>
      </c>
      <c r="O991" s="36">
        <v>1</v>
      </c>
      <c r="P991" s="11">
        <v>5628</v>
      </c>
      <c r="Q991" s="11">
        <v>4528</v>
      </c>
      <c r="R991" s="11">
        <v>1100</v>
      </c>
      <c r="S991" s="11">
        <v>337</v>
      </c>
      <c r="T991" s="11" t="str">
        <f>_xlfn.XLOOKUP(Table10[[#This Row],[Charity Association]],Table14[Charity Name],Table14[Billing Style],,,)</f>
        <v>Flat Per Ticket</v>
      </c>
      <c r="U991" s="11">
        <v>450.24</v>
      </c>
      <c r="V991" s="15">
        <v>245.76</v>
      </c>
      <c r="W991" s="15">
        <v>204.48</v>
      </c>
      <c r="X991" s="11"/>
      <c r="Y991" s="69">
        <v>2918</v>
      </c>
      <c r="Z991">
        <v>1210</v>
      </c>
      <c r="AA991" s="3">
        <f>IF(Table10[[#This Row],[Location Name]]=E990,AA990,AA990+1)</f>
        <v>1601</v>
      </c>
      <c r="AB991" s="33">
        <f>Table10[[#This Row],[Date]]+25</f>
        <v>45517</v>
      </c>
    </row>
    <row r="992" spans="1:28" ht="14.25" x14ac:dyDescent="0.45">
      <c r="A992" s="3">
        <v>984</v>
      </c>
      <c r="B99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92" s="33">
        <v>45492</v>
      </c>
      <c r="E992" s="3" t="s">
        <v>207</v>
      </c>
      <c r="F992" s="3">
        <f>_xlfn.XLOOKUP(Table10[[#This Row],[Location Name]],IBTP_Locations[Location Name],IBTP_Locations[Payee Name],"",,)</f>
        <v>0</v>
      </c>
      <c r="G992" s="3" t="s">
        <v>20</v>
      </c>
      <c r="H992" s="3" t="str">
        <f>_xlfn.XLOOKUP(Table10[[#This Row],[Location Name]],IBTP_Locations[Location Name],IBTP_Locations[Sales Rep],,,)</f>
        <v>Sarcyk, Neil</v>
      </c>
      <c r="I992" s="3" t="str">
        <f>_xlfn.XLOOKUP(Table10[[#This Row],[Location Name]],IBTP_Locations[Location Name],IBTP_Locations[Marketing Rep],,,)</f>
        <v>Combros</v>
      </c>
      <c r="J992" s="11">
        <f>ROUNDDOWN(IF(Table10[[#This Row],[Marketing Rep]]=0,0,_xlfn.XLOOKUP(Table10[[#This Row],[Marketing Rep]],Table12[Name],Table12[Commission %]))*Table10[[#This Row],[Ticket Count]],2)</f>
        <v>94.5</v>
      </c>
      <c r="K992" s="3">
        <v>130771</v>
      </c>
      <c r="L992" s="3" t="str">
        <f>_xlfn.XLOOKUP(Table10[[#This Row],[Serial '#]],Table5[Serial '#],Table5[Supplier],,,)</f>
        <v>Bingo Boss</v>
      </c>
      <c r="M992" s="3" t="s">
        <v>355</v>
      </c>
      <c r="N992" s="9">
        <v>6300</v>
      </c>
      <c r="O992" s="36">
        <v>1</v>
      </c>
      <c r="P992" s="11">
        <v>6300</v>
      </c>
      <c r="Q992" s="11">
        <v>5305</v>
      </c>
      <c r="R992" s="11">
        <v>995</v>
      </c>
      <c r="S992" s="11">
        <v>378</v>
      </c>
      <c r="T992" s="11" t="str">
        <f>_xlfn.XLOOKUP(Table10[[#This Row],[Charity Association]],Table14[Charity Name],Table14[Billing Style],,,)</f>
        <v>Flat Per Ticket</v>
      </c>
      <c r="U992" s="11">
        <v>504</v>
      </c>
      <c r="V992" s="15">
        <v>262.23</v>
      </c>
      <c r="W992" s="15">
        <v>241.77</v>
      </c>
      <c r="X992" s="11"/>
      <c r="Y992" s="69">
        <v>2918</v>
      </c>
      <c r="Z992">
        <v>1209</v>
      </c>
      <c r="AA992" s="3">
        <f>IF(Table10[[#This Row],[Location Name]]=E991,AA991,AA991+1)</f>
        <v>1601</v>
      </c>
      <c r="AB992" s="33">
        <f>Table10[[#This Row],[Date]]+25</f>
        <v>45517</v>
      </c>
    </row>
    <row r="993" spans="1:28" ht="14.25" x14ac:dyDescent="0.45">
      <c r="A993" s="3">
        <v>985</v>
      </c>
      <c r="B99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93" s="33">
        <v>45492</v>
      </c>
      <c r="E993" s="3" t="s">
        <v>72</v>
      </c>
      <c r="F993" s="3">
        <f>_xlfn.XLOOKUP(Table10[[#This Row],[Location Name]],IBTP_Locations[Location Name],IBTP_Locations[Payee Name],"",,)</f>
        <v>0</v>
      </c>
      <c r="G993" s="3" t="s">
        <v>21</v>
      </c>
      <c r="H993" s="3" t="str">
        <f>_xlfn.XLOOKUP(Table10[[#This Row],[Location Name]],IBTP_Locations[Location Name],IBTP_Locations[Sales Rep],,,)</f>
        <v>Sarcyk, Neil</v>
      </c>
      <c r="I993" s="3" t="str">
        <f>_xlfn.XLOOKUP(Table10[[#This Row],[Location Name]],IBTP_Locations[Location Name],IBTP_Locations[Marketing Rep],,,)</f>
        <v>Combros</v>
      </c>
      <c r="J993" s="11">
        <f>ROUNDDOWN(IF(Table10[[#This Row],[Marketing Rep]]=0,0,_xlfn.XLOOKUP(Table10[[#This Row],[Marketing Rep]],Table12[Name],Table12[Commission %]))*Table10[[#This Row],[Ticket Count]],2)</f>
        <v>82.8</v>
      </c>
      <c r="K993" s="3" t="s">
        <v>3159</v>
      </c>
      <c r="L993" s="3" t="str">
        <f>_xlfn.XLOOKUP(Table10[[#This Row],[Serial '#]],Table5[Serial '#],Table5[Supplier],,,)</f>
        <v>GameCo</v>
      </c>
      <c r="M993" s="3" t="s">
        <v>349</v>
      </c>
      <c r="N993" s="9">
        <v>5520</v>
      </c>
      <c r="O993" s="36">
        <v>1</v>
      </c>
      <c r="P993" s="11">
        <v>5520</v>
      </c>
      <c r="Q993" s="11">
        <v>4560</v>
      </c>
      <c r="R993" s="11">
        <v>960</v>
      </c>
      <c r="S993" s="11">
        <v>331</v>
      </c>
      <c r="T993" s="11" t="str">
        <f>_xlfn.XLOOKUP(Table10[[#This Row],[Charity Association]],Table14[Charity Name],Table14[Billing Style],,,)</f>
        <v>Flat Per Ticket</v>
      </c>
      <c r="U993" s="11">
        <v>386.4</v>
      </c>
      <c r="V993" s="15">
        <v>186</v>
      </c>
      <c r="W993" s="15">
        <v>200.4</v>
      </c>
      <c r="X993" s="11"/>
      <c r="Y993" s="69">
        <v>3004</v>
      </c>
      <c r="Z993">
        <v>8490</v>
      </c>
      <c r="AA993" s="3">
        <f>IF(Table10[[#This Row],[Location Name]]=E992,AA992,AA992+1)</f>
        <v>1602</v>
      </c>
      <c r="AB993" s="33">
        <f>Table10[[#This Row],[Date]]+25</f>
        <v>45517</v>
      </c>
    </row>
    <row r="994" spans="1:28" ht="14.25" x14ac:dyDescent="0.45">
      <c r="A994" s="3">
        <v>986</v>
      </c>
      <c r="B99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994" s="33">
        <v>45494</v>
      </c>
      <c r="E994" s="3" t="s">
        <v>133</v>
      </c>
      <c r="F994" s="3">
        <f>_xlfn.XLOOKUP(Table10[[#This Row],[Location Name]],IBTP_Locations[Location Name],IBTP_Locations[Payee Name],"",,)</f>
        <v>0</v>
      </c>
      <c r="G994" s="3" t="s">
        <v>20</v>
      </c>
      <c r="H994" s="3" t="str">
        <f>_xlfn.XLOOKUP(Table10[[#This Row],[Location Name]],IBTP_Locations[Location Name],IBTP_Locations[Sales Rep],,,)</f>
        <v>Sarcyk, Neil</v>
      </c>
      <c r="I994" s="3" t="str">
        <f>_xlfn.XLOOKUP(Table10[[#This Row],[Location Name]],IBTP_Locations[Location Name],IBTP_Locations[Marketing Rep],,,)</f>
        <v>M Comella Enterprises</v>
      </c>
      <c r="J994" s="11">
        <f>ROUNDDOWN(IF(Table10[[#This Row],[Marketing Rep]]=0,0,_xlfn.XLOOKUP(Table10[[#This Row],[Marketing Rep]],Table12[Name],Table12[Commission %]))*Table10[[#This Row],[Ticket Count]],2)</f>
        <v>82.8</v>
      </c>
      <c r="K994" s="3" t="s">
        <v>3160</v>
      </c>
      <c r="L994" s="3" t="str">
        <f>_xlfn.XLOOKUP(Table10[[#This Row],[Serial '#]],Table5[Serial '#],Table5[Supplier],,,)</f>
        <v>GameCo</v>
      </c>
      <c r="M994" s="3" t="s">
        <v>349</v>
      </c>
      <c r="N994" s="9">
        <v>5520</v>
      </c>
      <c r="O994" s="36">
        <v>1</v>
      </c>
      <c r="P994" s="11">
        <v>5520</v>
      </c>
      <c r="Q994" s="11">
        <v>4560</v>
      </c>
      <c r="R994" s="11">
        <v>960</v>
      </c>
      <c r="S994" s="11">
        <v>331</v>
      </c>
      <c r="T994" s="11" t="str">
        <f>_xlfn.XLOOKUP(Table10[[#This Row],[Charity Association]],Table14[Charity Name],Table14[Billing Style],,,)</f>
        <v>Flat Per Ticket</v>
      </c>
      <c r="U994" s="11">
        <v>386.4</v>
      </c>
      <c r="V994" s="15">
        <v>186</v>
      </c>
      <c r="W994" s="15">
        <v>200.4</v>
      </c>
      <c r="X994" s="11"/>
      <c r="Y994" s="69">
        <v>3426</v>
      </c>
      <c r="Z994">
        <v>1212</v>
      </c>
      <c r="AA994" s="3">
        <f>IF(Table10[[#This Row],[Location Name]]=E993,AA993,AA993+1)</f>
        <v>1603</v>
      </c>
      <c r="AB994" s="33"/>
    </row>
    <row r="995" spans="1:28" ht="14.25" x14ac:dyDescent="0.45">
      <c r="A995" s="3">
        <v>987</v>
      </c>
      <c r="B99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995" s="33">
        <v>45495</v>
      </c>
      <c r="E995" s="3" t="s">
        <v>217</v>
      </c>
      <c r="F995" s="3">
        <f>_xlfn.XLOOKUP(Table10[[#This Row],[Location Name]],IBTP_Locations[Location Name],IBTP_Locations[Payee Name],"",,)</f>
        <v>0</v>
      </c>
      <c r="G995" s="3" t="s">
        <v>23</v>
      </c>
      <c r="H995" s="3" t="str">
        <f>_xlfn.XLOOKUP(Table10[[#This Row],[Location Name]],IBTP_Locations[Location Name],IBTP_Locations[Sales Rep],,,)</f>
        <v>Sarcyk, Neil</v>
      </c>
      <c r="I995" s="3">
        <f>_xlfn.XLOOKUP(Table10[[#This Row],[Location Name]],IBTP_Locations[Location Name],IBTP_Locations[Marketing Rep],,,)</f>
        <v>0</v>
      </c>
      <c r="J995" s="11">
        <f>ROUNDDOWN(IF(Table10[[#This Row],[Marketing Rep]]=0,0,_xlfn.XLOOKUP(Table10[[#This Row],[Marketing Rep]],Table12[Name],Table12[Commission %]))*Table10[[#This Row],[Ticket Count]],2)</f>
        <v>0</v>
      </c>
      <c r="K995" s="3" t="s">
        <v>3208</v>
      </c>
      <c r="L995" s="3" t="str">
        <f>_xlfn.XLOOKUP(Table10[[#This Row],[Serial '#]],Table5[Serial '#],Table5[Supplier],,,)</f>
        <v>GameCo</v>
      </c>
      <c r="M995" s="3" t="s">
        <v>613</v>
      </c>
      <c r="N995" s="9">
        <v>4560</v>
      </c>
      <c r="O995" s="36">
        <v>1</v>
      </c>
      <c r="P995" s="11">
        <v>4560</v>
      </c>
      <c r="Q995" s="11">
        <v>3460</v>
      </c>
      <c r="R995" s="11">
        <v>1100</v>
      </c>
      <c r="S995" s="11">
        <v>273</v>
      </c>
      <c r="T995" s="11" t="str">
        <f>_xlfn.XLOOKUP(Table10[[#This Row],[Charity Association]],Table14[Charity Name],Table14[Billing Style],,,)</f>
        <v>Percentage</v>
      </c>
      <c r="U995" s="11">
        <v>301.60000000000002</v>
      </c>
      <c r="V995" s="15">
        <v>146</v>
      </c>
      <c r="W995" s="15">
        <v>110</v>
      </c>
      <c r="X995" s="11">
        <v>45.6</v>
      </c>
      <c r="Y995" s="69">
        <v>1104</v>
      </c>
      <c r="Z995">
        <v>6969</v>
      </c>
      <c r="AA995" s="3">
        <f>IF(Table10[[#This Row],[Location Name]]=E994,AA994,AA994+1)</f>
        <v>1604</v>
      </c>
      <c r="AB995" s="33"/>
    </row>
    <row r="996" spans="1:28" ht="14.25" x14ac:dyDescent="0.45">
      <c r="A996" s="3">
        <v>988</v>
      </c>
      <c r="B99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996" s="33">
        <v>45495</v>
      </c>
      <c r="E996" s="3" t="s">
        <v>191</v>
      </c>
      <c r="F996" s="3">
        <f>_xlfn.XLOOKUP(Table10[[#This Row],[Location Name]],IBTP_Locations[Location Name],IBTP_Locations[Payee Name],"",,)</f>
        <v>0</v>
      </c>
      <c r="G996" s="3" t="s">
        <v>27</v>
      </c>
      <c r="H996" s="3" t="str">
        <f>_xlfn.XLOOKUP(Table10[[#This Row],[Location Name]],IBTP_Locations[Location Name],IBTP_Locations[Sales Rep],,,)</f>
        <v>Sarcyk, Neil</v>
      </c>
      <c r="I996" s="3">
        <f>_xlfn.XLOOKUP(Table10[[#This Row],[Location Name]],IBTP_Locations[Location Name],IBTP_Locations[Marketing Rep],,,)</f>
        <v>0</v>
      </c>
      <c r="J996" s="11">
        <f>ROUNDDOWN(IF(Table10[[#This Row],[Marketing Rep]]=0,0,_xlfn.XLOOKUP(Table10[[#This Row],[Marketing Rep]],Table12[Name],Table12[Commission %]))*Table10[[#This Row],[Ticket Count]],2)</f>
        <v>0</v>
      </c>
      <c r="K996" s="3">
        <v>100051</v>
      </c>
      <c r="L996" s="3" t="str">
        <f>_xlfn.XLOOKUP(Table10[[#This Row],[Serial '#]],Table5[Serial '#],Table5[Supplier],,,)</f>
        <v>Bingo Boss</v>
      </c>
      <c r="M996" s="3" t="s">
        <v>377</v>
      </c>
      <c r="N996" s="9">
        <v>5628</v>
      </c>
      <c r="O996" s="36">
        <v>1</v>
      </c>
      <c r="P996" s="11">
        <v>5628</v>
      </c>
      <c r="Q996" s="11">
        <v>4528</v>
      </c>
      <c r="R996" s="11">
        <v>1100</v>
      </c>
      <c r="S996" s="11">
        <v>337</v>
      </c>
      <c r="T996" s="11" t="str">
        <f>_xlfn.XLOOKUP(Table10[[#This Row],[Charity Association]],Table14[Charity Name],Table14[Billing Style],,,)</f>
        <v>Flat Per Ticket</v>
      </c>
      <c r="U996" s="11">
        <v>450.24</v>
      </c>
      <c r="V996" s="15">
        <v>245.76</v>
      </c>
      <c r="W996" s="15">
        <v>204.48</v>
      </c>
      <c r="X996" s="11"/>
      <c r="Y996" s="69">
        <v>7682</v>
      </c>
      <c r="Z996">
        <v>10233</v>
      </c>
      <c r="AA996" s="3">
        <f>IF(Table10[[#This Row],[Location Name]]=E995,AA995,AA995+1)</f>
        <v>1605</v>
      </c>
      <c r="AB996" s="33"/>
    </row>
    <row r="997" spans="1:28" ht="14.25" x14ac:dyDescent="0.45">
      <c r="A997" s="3">
        <v>989</v>
      </c>
      <c r="B99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997" s="33">
        <v>45495</v>
      </c>
      <c r="E997" s="3" t="s">
        <v>191</v>
      </c>
      <c r="F997" s="3">
        <f>_xlfn.XLOOKUP(Table10[[#This Row],[Location Name]],IBTP_Locations[Location Name],IBTP_Locations[Payee Name],"",,)</f>
        <v>0</v>
      </c>
      <c r="G997" s="3" t="s">
        <v>27</v>
      </c>
      <c r="H997" s="3" t="str">
        <f>_xlfn.XLOOKUP(Table10[[#This Row],[Location Name]],IBTP_Locations[Location Name],IBTP_Locations[Sales Rep],,,)</f>
        <v>Sarcyk, Neil</v>
      </c>
      <c r="I997" s="3">
        <f>_xlfn.XLOOKUP(Table10[[#This Row],[Location Name]],IBTP_Locations[Location Name],IBTP_Locations[Marketing Rep],,,)</f>
        <v>0</v>
      </c>
      <c r="J997" s="11">
        <f>ROUNDDOWN(IF(Table10[[#This Row],[Marketing Rep]]=0,0,_xlfn.XLOOKUP(Table10[[#This Row],[Marketing Rep]],Table12[Name],Table12[Commission %]))*Table10[[#This Row],[Ticket Count]],2)</f>
        <v>0</v>
      </c>
      <c r="K997" s="3" t="s">
        <v>3189</v>
      </c>
      <c r="L997" s="3" t="str">
        <f>_xlfn.XLOOKUP(Table10[[#This Row],[Serial '#]],Table5[Serial '#],Table5[Supplier],,,)</f>
        <v>GameCo</v>
      </c>
      <c r="M997" s="3" t="s">
        <v>3747</v>
      </c>
      <c r="N997" s="9">
        <v>3000</v>
      </c>
      <c r="O997" s="36">
        <v>1</v>
      </c>
      <c r="P997" s="11">
        <v>3000</v>
      </c>
      <c r="Q997" s="11">
        <v>2250</v>
      </c>
      <c r="R997" s="11">
        <v>750</v>
      </c>
      <c r="S997" s="11">
        <v>180</v>
      </c>
      <c r="T997" s="11" t="str">
        <f>_xlfn.XLOOKUP(Table10[[#This Row],[Charity Association]],Table14[Charity Name],Table14[Billing Style],,,)</f>
        <v>Flat Per Ticket</v>
      </c>
      <c r="U997" s="11">
        <v>210</v>
      </c>
      <c r="V997" s="15">
        <v>1</v>
      </c>
      <c r="W997" s="15">
        <v>209</v>
      </c>
      <c r="X997" s="11"/>
      <c r="Y997" s="69">
        <v>7682</v>
      </c>
      <c r="Z997">
        <v>10232</v>
      </c>
      <c r="AA997" s="3">
        <f>IF(Table10[[#This Row],[Location Name]]=E996,AA996,AA996+1)</f>
        <v>1605</v>
      </c>
      <c r="AB997" s="33"/>
    </row>
    <row r="998" spans="1:28" ht="14.25" x14ac:dyDescent="0.45">
      <c r="A998" s="3">
        <v>990</v>
      </c>
      <c r="B99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998" s="33">
        <v>45495</v>
      </c>
      <c r="E998" s="3" t="s">
        <v>155</v>
      </c>
      <c r="F998" s="3" t="str">
        <f>_xlfn.XLOOKUP(Table10[[#This Row],[Location Name]],IBTP_Locations[Location Name],IBTP_Locations[Payee Name],"",,)</f>
        <v>Melron Inc DBA Mulligans</v>
      </c>
      <c r="G998" s="3" t="s">
        <v>27</v>
      </c>
      <c r="H998" s="3" t="str">
        <f>_xlfn.XLOOKUP(Table10[[#This Row],[Location Name]],IBTP_Locations[Location Name],IBTP_Locations[Sales Rep],,,)</f>
        <v>Sarcyk, Neil</v>
      </c>
      <c r="I998" s="3">
        <f>_xlfn.XLOOKUP(Table10[[#This Row],[Location Name]],IBTP_Locations[Location Name],IBTP_Locations[Marketing Rep],,,)</f>
        <v>0</v>
      </c>
      <c r="J998" s="11">
        <f>ROUNDDOWN(IF(Table10[[#This Row],[Marketing Rep]]=0,0,_xlfn.XLOOKUP(Table10[[#This Row],[Marketing Rep]],Table12[Name],Table12[Commission %]))*Table10[[#This Row],[Ticket Count]],2)</f>
        <v>0</v>
      </c>
      <c r="K998" s="3" t="s">
        <v>3207</v>
      </c>
      <c r="L998" s="3" t="str">
        <f>_xlfn.XLOOKUP(Table10[[#This Row],[Serial '#]],Table5[Serial '#],Table5[Supplier],,,)</f>
        <v>GameCo</v>
      </c>
      <c r="M998" s="3" t="s">
        <v>347</v>
      </c>
      <c r="N998" s="9">
        <v>9959</v>
      </c>
      <c r="O998" s="36">
        <v>1</v>
      </c>
      <c r="P998" s="11">
        <v>9959</v>
      </c>
      <c r="Q998" s="11">
        <v>7840</v>
      </c>
      <c r="R998" s="11">
        <v>2119</v>
      </c>
      <c r="S998" s="11">
        <v>597</v>
      </c>
      <c r="T998" s="11" t="str">
        <f>_xlfn.XLOOKUP(Table10[[#This Row],[Charity Association]],Table14[Charity Name],Table14[Billing Style],,,)</f>
        <v>Flat Per Ticket</v>
      </c>
      <c r="U998" s="11">
        <v>697.13</v>
      </c>
      <c r="V998" s="15">
        <v>360</v>
      </c>
      <c r="W998" s="15">
        <v>337.13</v>
      </c>
      <c r="X998" s="11"/>
      <c r="Y998" s="69">
        <v>3134</v>
      </c>
      <c r="Z998">
        <v>10231</v>
      </c>
      <c r="AA998" s="3">
        <f>IF(Table10[[#This Row],[Location Name]]=E997,AA997,AA997+1)</f>
        <v>1606</v>
      </c>
      <c r="AB998" s="33"/>
    </row>
    <row r="999" spans="1:28" ht="14.25" x14ac:dyDescent="0.45">
      <c r="A999" s="3">
        <v>991</v>
      </c>
      <c r="B99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999" s="33">
        <v>45495</v>
      </c>
      <c r="E999" s="3" t="s">
        <v>155</v>
      </c>
      <c r="F999" s="3" t="str">
        <f>_xlfn.XLOOKUP(Table10[[#This Row],[Location Name]],IBTP_Locations[Location Name],IBTP_Locations[Payee Name],"",,)</f>
        <v>Melron Inc DBA Mulligans</v>
      </c>
      <c r="G999" s="3" t="s">
        <v>27</v>
      </c>
      <c r="H999" s="3" t="str">
        <f>_xlfn.XLOOKUP(Table10[[#This Row],[Location Name]],IBTP_Locations[Location Name],IBTP_Locations[Sales Rep],,,)</f>
        <v>Sarcyk, Neil</v>
      </c>
      <c r="I999" s="3">
        <f>_xlfn.XLOOKUP(Table10[[#This Row],[Location Name]],IBTP_Locations[Location Name],IBTP_Locations[Marketing Rep],,,)</f>
        <v>0</v>
      </c>
      <c r="J999" s="11">
        <f>ROUNDDOWN(IF(Table10[[#This Row],[Marketing Rep]]=0,0,_xlfn.XLOOKUP(Table10[[#This Row],[Marketing Rep]],Table12[Name],Table12[Commission %]))*Table10[[#This Row],[Ticket Count]],2)</f>
        <v>0</v>
      </c>
      <c r="K999" s="3" t="s">
        <v>2992</v>
      </c>
      <c r="L999" s="3" t="str">
        <f>_xlfn.XLOOKUP(Table10[[#This Row],[Serial '#]],Table5[Serial '#],Table5[Supplier],,,)</f>
        <v>GameCo</v>
      </c>
      <c r="M999" s="3" t="s">
        <v>347</v>
      </c>
      <c r="N999" s="9">
        <v>9959</v>
      </c>
      <c r="O999" s="36">
        <v>1</v>
      </c>
      <c r="P999" s="11">
        <v>9959</v>
      </c>
      <c r="Q999" s="11">
        <v>7840</v>
      </c>
      <c r="R999" s="11">
        <v>2119</v>
      </c>
      <c r="S999" s="11">
        <v>597</v>
      </c>
      <c r="T999" s="11" t="str">
        <f>_xlfn.XLOOKUP(Table10[[#This Row],[Charity Association]],Table14[Charity Name],Table14[Billing Style],,,)</f>
        <v>Flat Per Ticket</v>
      </c>
      <c r="U999" s="11">
        <v>697.13</v>
      </c>
      <c r="V999" s="15">
        <v>360</v>
      </c>
      <c r="W999" s="15">
        <v>337.13</v>
      </c>
      <c r="X999" s="11"/>
      <c r="Y999" s="69">
        <v>3134</v>
      </c>
      <c r="Z999">
        <v>10230</v>
      </c>
      <c r="AA999" s="3">
        <f>IF(Table10[[#This Row],[Location Name]]=E998,AA998,AA998+1)</f>
        <v>1606</v>
      </c>
      <c r="AB999" s="33"/>
    </row>
    <row r="1000" spans="1:28" ht="14.25" x14ac:dyDescent="0.45">
      <c r="A1000" s="3">
        <v>992</v>
      </c>
      <c r="B100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00" s="33">
        <v>45495</v>
      </c>
      <c r="E1000" s="3" t="s">
        <v>155</v>
      </c>
      <c r="F1000" s="3" t="str">
        <f>_xlfn.XLOOKUP(Table10[[#This Row],[Location Name]],IBTP_Locations[Location Name],IBTP_Locations[Payee Name],"",,)</f>
        <v>Melron Inc DBA Mulligans</v>
      </c>
      <c r="G1000" s="3" t="s">
        <v>27</v>
      </c>
      <c r="H1000" s="3" t="str">
        <f>_xlfn.XLOOKUP(Table10[[#This Row],[Location Name]],IBTP_Locations[Location Name],IBTP_Locations[Sales Rep],,,)</f>
        <v>Sarcyk, Neil</v>
      </c>
      <c r="I1000" s="3">
        <f>_xlfn.XLOOKUP(Table10[[#This Row],[Location Name]],IBTP_Locations[Location Name],IBTP_Locations[Marketing Rep],,,)</f>
        <v>0</v>
      </c>
      <c r="J1000" s="11">
        <f>ROUNDDOWN(IF(Table10[[#This Row],[Marketing Rep]]=0,0,_xlfn.XLOOKUP(Table10[[#This Row],[Marketing Rep]],Table12[Name],Table12[Commission %]))*Table10[[#This Row],[Ticket Count]],2)</f>
        <v>0</v>
      </c>
      <c r="K1000" s="3" t="s">
        <v>3161</v>
      </c>
      <c r="L1000" s="3" t="str">
        <f>_xlfn.XLOOKUP(Table10[[#This Row],[Serial '#]],Table5[Serial '#],Table5[Supplier],,,)</f>
        <v>GameCo</v>
      </c>
      <c r="M1000" s="3" t="s">
        <v>349</v>
      </c>
      <c r="N1000" s="9">
        <v>5520</v>
      </c>
      <c r="O1000" s="36">
        <v>1</v>
      </c>
      <c r="P1000" s="11">
        <v>5520</v>
      </c>
      <c r="Q1000" s="11">
        <v>4560</v>
      </c>
      <c r="R1000" s="11">
        <v>960</v>
      </c>
      <c r="S1000" s="11">
        <v>331</v>
      </c>
      <c r="T1000" s="11" t="str">
        <f>_xlfn.XLOOKUP(Table10[[#This Row],[Charity Association]],Table14[Charity Name],Table14[Billing Style],,,)</f>
        <v>Flat Per Ticket</v>
      </c>
      <c r="U1000" s="11">
        <v>386.4</v>
      </c>
      <c r="V1000" s="15">
        <v>186</v>
      </c>
      <c r="W1000" s="15">
        <v>200.4</v>
      </c>
      <c r="X1000" s="11"/>
      <c r="Y1000" s="69">
        <v>3134</v>
      </c>
      <c r="Z1000">
        <v>10229</v>
      </c>
      <c r="AA1000" s="3">
        <f>IF(Table10[[#This Row],[Location Name]]=E999,AA999,AA999+1)</f>
        <v>1606</v>
      </c>
      <c r="AB1000" s="33"/>
    </row>
    <row r="1001" spans="1:28" ht="14.25" x14ac:dyDescent="0.45">
      <c r="A1001" s="3">
        <v>993</v>
      </c>
      <c r="B100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01" s="33">
        <v>45495</v>
      </c>
      <c r="E1001" s="3" t="s">
        <v>175</v>
      </c>
      <c r="F1001" s="3">
        <f>_xlfn.XLOOKUP(Table10[[#This Row],[Location Name]],IBTP_Locations[Location Name],IBTP_Locations[Payee Name],"",,)</f>
        <v>0</v>
      </c>
      <c r="G1001" s="3" t="s">
        <v>23</v>
      </c>
      <c r="H1001" s="3" t="str">
        <f>_xlfn.XLOOKUP(Table10[[#This Row],[Location Name]],IBTP_Locations[Location Name],IBTP_Locations[Sales Rep],,,)</f>
        <v>Sarcyk, Neil</v>
      </c>
      <c r="I1001" s="3" t="str">
        <f>_xlfn.XLOOKUP(Table10[[#This Row],[Location Name]],IBTP_Locations[Location Name],IBTP_Locations[Marketing Rep],,,)</f>
        <v>M Comella Enterprises</v>
      </c>
      <c r="J1001" s="11">
        <f>ROUNDDOWN(IF(Table10[[#This Row],[Marketing Rep]]=0,0,_xlfn.XLOOKUP(Table10[[#This Row],[Marketing Rep]],Table12[Name],Table12[Commission %]))*Table10[[#This Row],[Ticket Count]],2)</f>
        <v>82.8</v>
      </c>
      <c r="K1001" s="3" t="s">
        <v>3164</v>
      </c>
      <c r="L1001" s="3" t="str">
        <f>_xlfn.XLOOKUP(Table10[[#This Row],[Serial '#]],Table5[Serial '#],Table5[Supplier],,,)</f>
        <v>GameCo</v>
      </c>
      <c r="M1001" s="3" t="s">
        <v>349</v>
      </c>
      <c r="N1001" s="9">
        <v>5520</v>
      </c>
      <c r="O1001" s="36">
        <v>1</v>
      </c>
      <c r="P1001" s="11">
        <v>5520</v>
      </c>
      <c r="Q1001" s="11">
        <v>4560</v>
      </c>
      <c r="R1001" s="11">
        <v>960</v>
      </c>
      <c r="S1001" s="11">
        <v>331</v>
      </c>
      <c r="T1001" s="11" t="str">
        <f>_xlfn.XLOOKUP(Table10[[#This Row],[Charity Association]],Table14[Charity Name],Table14[Billing Style],,,)</f>
        <v>Percentage</v>
      </c>
      <c r="U1001" s="11">
        <v>337.2</v>
      </c>
      <c r="V1001" s="15">
        <v>186</v>
      </c>
      <c r="W1001" s="15">
        <v>96</v>
      </c>
      <c r="X1001" s="11">
        <v>55.2</v>
      </c>
      <c r="Y1001" s="69">
        <v>39159581</v>
      </c>
      <c r="Z1001">
        <v>6975</v>
      </c>
      <c r="AA1001" s="3">
        <f>IF(Table10[[#This Row],[Location Name]]=E1000,AA1000,AA1000+1)</f>
        <v>1607</v>
      </c>
      <c r="AB1001" s="33"/>
    </row>
    <row r="1002" spans="1:28" ht="14.25" x14ac:dyDescent="0.45">
      <c r="A1002" s="3">
        <v>994</v>
      </c>
      <c r="B100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02" s="33">
        <v>45495</v>
      </c>
      <c r="E1002" s="3" t="s">
        <v>105</v>
      </c>
      <c r="F1002" s="3">
        <f>_xlfn.XLOOKUP(Table10[[#This Row],[Location Name]],IBTP_Locations[Location Name],IBTP_Locations[Payee Name],"",,)</f>
        <v>0</v>
      </c>
      <c r="G1002" s="3" t="s">
        <v>23</v>
      </c>
      <c r="H1002" s="3" t="str">
        <f>_xlfn.XLOOKUP(Table10[[#This Row],[Location Name]],IBTP_Locations[Location Name],IBTP_Locations[Sales Rep],,,)</f>
        <v>Sarcyk, Neil</v>
      </c>
      <c r="I1002" s="3" t="str">
        <f>_xlfn.XLOOKUP(Table10[[#This Row],[Location Name]],IBTP_Locations[Location Name],IBTP_Locations[Marketing Rep],,,)</f>
        <v>M Comella Enterprises</v>
      </c>
      <c r="J1002" s="11">
        <f>ROUNDDOWN(IF(Table10[[#This Row],[Marketing Rep]]=0,0,_xlfn.XLOOKUP(Table10[[#This Row],[Marketing Rep]],Table12[Name],Table12[Commission %]))*Table10[[#This Row],[Ticket Count]],2)</f>
        <v>82.8</v>
      </c>
      <c r="K1002" s="3" t="s">
        <v>3162</v>
      </c>
      <c r="L1002" s="3" t="str">
        <f>_xlfn.XLOOKUP(Table10[[#This Row],[Serial '#]],Table5[Serial '#],Table5[Supplier],,,)</f>
        <v>GameCo</v>
      </c>
      <c r="M1002" s="3" t="s">
        <v>349</v>
      </c>
      <c r="N1002" s="9">
        <v>5520</v>
      </c>
      <c r="O1002" s="36">
        <v>1</v>
      </c>
      <c r="P1002" s="11">
        <v>5520</v>
      </c>
      <c r="Q1002" s="11">
        <v>4560</v>
      </c>
      <c r="R1002" s="11">
        <v>960</v>
      </c>
      <c r="S1002" s="11">
        <v>331</v>
      </c>
      <c r="T1002" s="11" t="str">
        <f>_xlfn.XLOOKUP(Table10[[#This Row],[Charity Association]],Table14[Charity Name],Table14[Billing Style],,,)</f>
        <v>Percentage</v>
      </c>
      <c r="U1002" s="11">
        <v>337.2</v>
      </c>
      <c r="V1002" s="15">
        <v>186</v>
      </c>
      <c r="W1002" s="15">
        <v>96</v>
      </c>
      <c r="X1002" s="11">
        <v>55.2</v>
      </c>
      <c r="Y1002" s="69">
        <v>289</v>
      </c>
      <c r="Z1002">
        <v>6971</v>
      </c>
      <c r="AA1002" s="3">
        <f>IF(Table10[[#This Row],[Location Name]]=E1001,AA1001,AA1001+1)</f>
        <v>1608</v>
      </c>
      <c r="AB1002" s="33"/>
    </row>
    <row r="1003" spans="1:28" ht="14.25" x14ac:dyDescent="0.45">
      <c r="A1003" s="3">
        <v>995</v>
      </c>
      <c r="B100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03" s="33">
        <v>45495</v>
      </c>
      <c r="E1003" s="3" t="s">
        <v>105</v>
      </c>
      <c r="F1003" s="3">
        <f>_xlfn.XLOOKUP(Table10[[#This Row],[Location Name]],IBTP_Locations[Location Name],IBTP_Locations[Payee Name],"",,)</f>
        <v>0</v>
      </c>
      <c r="G1003" s="3" t="s">
        <v>23</v>
      </c>
      <c r="H1003" s="3" t="str">
        <f>_xlfn.XLOOKUP(Table10[[#This Row],[Location Name]],IBTP_Locations[Location Name],IBTP_Locations[Sales Rep],,,)</f>
        <v>Sarcyk, Neil</v>
      </c>
      <c r="I1003" s="3" t="str">
        <f>_xlfn.XLOOKUP(Table10[[#This Row],[Location Name]],IBTP_Locations[Location Name],IBTP_Locations[Marketing Rep],,,)</f>
        <v>M Comella Enterprises</v>
      </c>
      <c r="J1003" s="11">
        <f>ROUNDDOWN(IF(Table10[[#This Row],[Marketing Rep]]=0,0,_xlfn.XLOOKUP(Table10[[#This Row],[Marketing Rep]],Table12[Name],Table12[Commission %]))*Table10[[#This Row],[Ticket Count]],2)</f>
        <v>45</v>
      </c>
      <c r="K1003" s="3" t="s">
        <v>3190</v>
      </c>
      <c r="L1003" s="3" t="str">
        <f>_xlfn.XLOOKUP(Table10[[#This Row],[Serial '#]],Table5[Serial '#],Table5[Supplier],,,)</f>
        <v>GameCo</v>
      </c>
      <c r="M1003" s="3" t="s">
        <v>352</v>
      </c>
      <c r="N1003" s="9">
        <v>3000</v>
      </c>
      <c r="O1003" s="36">
        <v>1</v>
      </c>
      <c r="P1003" s="11">
        <v>3000</v>
      </c>
      <c r="Q1003" s="11">
        <v>2250</v>
      </c>
      <c r="R1003" s="11">
        <v>750</v>
      </c>
      <c r="S1003" s="11">
        <v>180</v>
      </c>
      <c r="T1003" s="11" t="str">
        <f>_xlfn.XLOOKUP(Table10[[#This Row],[Charity Association]],Table14[Charity Name],Table14[Billing Style],,,)</f>
        <v>Percentage</v>
      </c>
      <c r="U1003" s="11">
        <v>106</v>
      </c>
      <c r="V1003" s="15">
        <v>1</v>
      </c>
      <c r="W1003" s="15">
        <v>75</v>
      </c>
      <c r="X1003" s="11">
        <v>30</v>
      </c>
      <c r="Y1003" s="69">
        <v>289</v>
      </c>
      <c r="Z1003">
        <v>6970</v>
      </c>
      <c r="AA1003" s="3">
        <f>IF(Table10[[#This Row],[Location Name]]=E1002,AA1002,AA1002+1)</f>
        <v>1608</v>
      </c>
      <c r="AB1003" s="33"/>
    </row>
    <row r="1004" spans="1:28" ht="14.25" x14ac:dyDescent="0.45">
      <c r="A1004" s="3">
        <v>996</v>
      </c>
      <c r="B100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04" s="33">
        <v>45495</v>
      </c>
      <c r="E1004" s="3" t="s">
        <v>205</v>
      </c>
      <c r="F1004" s="3">
        <f>_xlfn.XLOOKUP(Table10[[#This Row],[Location Name]],IBTP_Locations[Location Name],IBTP_Locations[Payee Name],"",,)</f>
        <v>0</v>
      </c>
      <c r="G1004" s="3" t="s">
        <v>27</v>
      </c>
      <c r="H1004" s="3" t="str">
        <f>_xlfn.XLOOKUP(Table10[[#This Row],[Location Name]],IBTP_Locations[Location Name],IBTP_Locations[Sales Rep],,,)</f>
        <v>Sarcyk, Neil</v>
      </c>
      <c r="I1004" s="3">
        <f>_xlfn.XLOOKUP(Table10[[#This Row],[Location Name]],IBTP_Locations[Location Name],IBTP_Locations[Marketing Rep],,,)</f>
        <v>0</v>
      </c>
      <c r="J1004" s="11">
        <f>ROUNDDOWN(IF(Table10[[#This Row],[Marketing Rep]]=0,0,_xlfn.XLOOKUP(Table10[[#This Row],[Marketing Rep]],Table12[Name],Table12[Commission %]))*Table10[[#This Row],[Ticket Count]],2)</f>
        <v>0</v>
      </c>
      <c r="K1004" s="3" t="s">
        <v>3163</v>
      </c>
      <c r="L1004" s="3" t="str">
        <f>_xlfn.XLOOKUP(Table10[[#This Row],[Serial '#]],Table5[Serial '#],Table5[Supplier],,,)</f>
        <v>GameCo</v>
      </c>
      <c r="M1004" s="3" t="s">
        <v>349</v>
      </c>
      <c r="N1004" s="9">
        <v>5520</v>
      </c>
      <c r="O1004" s="36">
        <v>1</v>
      </c>
      <c r="P1004" s="11">
        <v>5520</v>
      </c>
      <c r="Q1004" s="11">
        <v>4560</v>
      </c>
      <c r="R1004" s="11">
        <v>960</v>
      </c>
      <c r="S1004" s="11">
        <v>331</v>
      </c>
      <c r="T1004" s="11" t="str">
        <f>_xlfn.XLOOKUP(Table10[[#This Row],[Charity Association]],Table14[Charity Name],Table14[Billing Style],,,)</f>
        <v>Flat Per Ticket</v>
      </c>
      <c r="U1004" s="11">
        <v>386.4</v>
      </c>
      <c r="V1004" s="15">
        <v>186</v>
      </c>
      <c r="W1004" s="15">
        <v>200.4</v>
      </c>
      <c r="X1004" s="11"/>
      <c r="Y1004" s="69">
        <v>0</v>
      </c>
      <c r="Z1004">
        <v>10234</v>
      </c>
      <c r="AA1004" s="3">
        <f>IF(Table10[[#This Row],[Location Name]]=E1003,AA1003,AA1003+1)</f>
        <v>1609</v>
      </c>
      <c r="AB1004" s="33"/>
    </row>
    <row r="1005" spans="1:28" ht="14.25" x14ac:dyDescent="0.45">
      <c r="A1005" s="3">
        <v>997</v>
      </c>
      <c r="B100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05" s="33">
        <v>45496</v>
      </c>
      <c r="E1005" s="3" t="s">
        <v>201</v>
      </c>
      <c r="F1005" s="3">
        <f>_xlfn.XLOOKUP(Table10[[#This Row],[Location Name]],IBTP_Locations[Location Name],IBTP_Locations[Payee Name],"",,)</f>
        <v>0</v>
      </c>
      <c r="G1005" s="3" t="s">
        <v>21</v>
      </c>
      <c r="H1005" s="3" t="str">
        <f>_xlfn.XLOOKUP(Table10[[#This Row],[Location Name]],IBTP_Locations[Location Name],IBTP_Locations[Sales Rep],,,)</f>
        <v>Sarcyk, Neil</v>
      </c>
      <c r="I1005" s="3">
        <f>_xlfn.XLOOKUP(Table10[[#This Row],[Location Name]],IBTP_Locations[Location Name],IBTP_Locations[Marketing Rep],,,)</f>
        <v>0</v>
      </c>
      <c r="J1005" s="11">
        <f>ROUNDDOWN(IF(Table10[[#This Row],[Marketing Rep]]=0,0,_xlfn.XLOOKUP(Table10[[#This Row],[Marketing Rep]],Table12[Name],Table12[Commission %]))*Table10[[#This Row],[Ticket Count]],2)</f>
        <v>0</v>
      </c>
      <c r="K1005" s="3" t="s">
        <v>1768</v>
      </c>
      <c r="L1005" s="3" t="str">
        <f>_xlfn.XLOOKUP(Table10[[#This Row],[Serial '#]],Table5[Serial '#],Table5[Supplier],,,)</f>
        <v>Bingo Boss</v>
      </c>
      <c r="M1005" s="3" t="s">
        <v>371</v>
      </c>
      <c r="N1005" s="9">
        <v>5460</v>
      </c>
      <c r="O1005" s="36">
        <v>1</v>
      </c>
      <c r="P1005" s="11">
        <v>5460</v>
      </c>
      <c r="Q1005" s="11">
        <v>4500</v>
      </c>
      <c r="R1005" s="11">
        <v>960</v>
      </c>
      <c r="S1005" s="11">
        <v>327</v>
      </c>
      <c r="T1005" s="11" t="str">
        <f>_xlfn.XLOOKUP(Table10[[#This Row],[Charity Association]],Table14[Charity Name],Table14[Billing Style],,,)</f>
        <v>Flat Per Ticket</v>
      </c>
      <c r="U1005" s="11">
        <v>436.8</v>
      </c>
      <c r="V1005" s="15">
        <v>281.19</v>
      </c>
      <c r="W1005" s="15">
        <v>155.61000000000001</v>
      </c>
      <c r="X1005" s="11"/>
      <c r="Y1005" s="69">
        <v>4430</v>
      </c>
      <c r="Z1005">
        <v>8491</v>
      </c>
      <c r="AA1005" s="3">
        <f>IF(Table10[[#This Row],[Location Name]]=E1004,AA1004,AA1004+1)</f>
        <v>1610</v>
      </c>
      <c r="AB1005" s="33"/>
    </row>
    <row r="1006" spans="1:28" ht="14.25" x14ac:dyDescent="0.45">
      <c r="A1006" s="3">
        <v>998</v>
      </c>
      <c r="B100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06" s="33">
        <v>45496</v>
      </c>
      <c r="E1006" s="3" t="s">
        <v>109</v>
      </c>
      <c r="F1006" s="3">
        <f>_xlfn.XLOOKUP(Table10[[#This Row],[Location Name]],IBTP_Locations[Location Name],IBTP_Locations[Payee Name],"",,)</f>
        <v>0</v>
      </c>
      <c r="G1006" s="3" t="s">
        <v>23</v>
      </c>
      <c r="H1006" s="3" t="str">
        <f>_xlfn.XLOOKUP(Table10[[#This Row],[Location Name]],IBTP_Locations[Location Name],IBTP_Locations[Sales Rep],,,)</f>
        <v>Sarcyk, Neil</v>
      </c>
      <c r="I1006" s="3" t="str">
        <f>_xlfn.XLOOKUP(Table10[[#This Row],[Location Name]],IBTP_Locations[Location Name],IBTP_Locations[Marketing Rep],,,)</f>
        <v>B and B Music</v>
      </c>
      <c r="J1006" s="11">
        <f>ROUNDDOWN(IF(Table10[[#This Row],[Marketing Rep]]=0,0,_xlfn.XLOOKUP(Table10[[#This Row],[Marketing Rep]],Table12[Name],Table12[Commission %]))*Table10[[#This Row],[Ticket Count]],2)</f>
        <v>81.900000000000006</v>
      </c>
      <c r="K1006" s="3" t="s">
        <v>1769</v>
      </c>
      <c r="L1006" s="3" t="str">
        <f>_xlfn.XLOOKUP(Table10[[#This Row],[Serial '#]],Table5[Serial '#],Table5[Supplier],,,)</f>
        <v>Bingo Boss</v>
      </c>
      <c r="M1006" s="3" t="s">
        <v>371</v>
      </c>
      <c r="N1006" s="9">
        <v>5460</v>
      </c>
      <c r="O1006" s="36">
        <v>1</v>
      </c>
      <c r="P1006" s="11">
        <v>5460</v>
      </c>
      <c r="Q1006" s="11">
        <v>4500</v>
      </c>
      <c r="R1006" s="11">
        <v>960</v>
      </c>
      <c r="S1006" s="11">
        <v>327</v>
      </c>
      <c r="T1006" s="11" t="str">
        <f>_xlfn.XLOOKUP(Table10[[#This Row],[Charity Association]],Table14[Charity Name],Table14[Billing Style],,,)</f>
        <v>Percentage</v>
      </c>
      <c r="U1006" s="11">
        <v>431.79</v>
      </c>
      <c r="V1006" s="15">
        <v>281.19</v>
      </c>
      <c r="W1006" s="15">
        <v>96</v>
      </c>
      <c r="X1006" s="11">
        <v>54.6</v>
      </c>
      <c r="Y1006" s="69">
        <v>9916</v>
      </c>
      <c r="Z1006">
        <v>6973</v>
      </c>
      <c r="AA1006" s="3">
        <f>IF(Table10[[#This Row],[Location Name]]=E1005,AA1005,AA1005+1)</f>
        <v>1611</v>
      </c>
      <c r="AB1006" s="33"/>
    </row>
    <row r="1007" spans="1:28" ht="14.25" x14ac:dyDescent="0.45">
      <c r="A1007" s="3">
        <v>999</v>
      </c>
      <c r="B100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07" s="33">
        <v>45496</v>
      </c>
      <c r="E1007" s="3" t="s">
        <v>109</v>
      </c>
      <c r="F1007" s="3">
        <f>_xlfn.XLOOKUP(Table10[[#This Row],[Location Name]],IBTP_Locations[Location Name],IBTP_Locations[Payee Name],"",,)</f>
        <v>0</v>
      </c>
      <c r="G1007" s="3" t="s">
        <v>23</v>
      </c>
      <c r="H1007" s="3" t="str">
        <f>_xlfn.XLOOKUP(Table10[[#This Row],[Location Name]],IBTP_Locations[Location Name],IBTP_Locations[Sales Rep],,,)</f>
        <v>Sarcyk, Neil</v>
      </c>
      <c r="I1007" s="3" t="str">
        <f>_xlfn.XLOOKUP(Table10[[#This Row],[Location Name]],IBTP_Locations[Location Name],IBTP_Locations[Marketing Rep],,,)</f>
        <v>B and B Music</v>
      </c>
      <c r="J1007" s="11">
        <f>ROUNDDOWN(IF(Table10[[#This Row],[Marketing Rep]]=0,0,_xlfn.XLOOKUP(Table10[[#This Row],[Marketing Rep]],Table12[Name],Table12[Commission %]))*Table10[[#This Row],[Ticket Count]],2)</f>
        <v>45</v>
      </c>
      <c r="K1007" s="3" t="s">
        <v>3191</v>
      </c>
      <c r="L1007" s="3" t="str">
        <f>_xlfn.XLOOKUP(Table10[[#This Row],[Serial '#]],Table5[Serial '#],Table5[Supplier],,,)</f>
        <v>GameCo</v>
      </c>
      <c r="M1007" s="3" t="s">
        <v>352</v>
      </c>
      <c r="N1007" s="9">
        <v>3000</v>
      </c>
      <c r="O1007" s="36">
        <v>1</v>
      </c>
      <c r="P1007" s="11">
        <v>3000</v>
      </c>
      <c r="Q1007" s="11">
        <v>2250</v>
      </c>
      <c r="R1007" s="11">
        <v>750</v>
      </c>
      <c r="S1007" s="11">
        <v>180</v>
      </c>
      <c r="T1007" s="11" t="str">
        <f>_xlfn.XLOOKUP(Table10[[#This Row],[Charity Association]],Table14[Charity Name],Table14[Billing Style],,,)</f>
        <v>Percentage</v>
      </c>
      <c r="U1007" s="11">
        <v>106</v>
      </c>
      <c r="V1007" s="15">
        <v>1</v>
      </c>
      <c r="W1007" s="15">
        <v>75</v>
      </c>
      <c r="X1007" s="11">
        <v>30</v>
      </c>
      <c r="Y1007" s="69">
        <v>9916</v>
      </c>
      <c r="Z1007">
        <v>6972</v>
      </c>
      <c r="AA1007" s="3">
        <f>IF(Table10[[#This Row],[Location Name]]=E1006,AA1006,AA1006+1)</f>
        <v>1611</v>
      </c>
      <c r="AB1007" s="33"/>
    </row>
    <row r="1008" spans="1:28" ht="14.25" x14ac:dyDescent="0.45">
      <c r="A1008" s="3">
        <v>1000</v>
      </c>
      <c r="B100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08" s="33">
        <v>45496</v>
      </c>
      <c r="E1008" s="3" t="s">
        <v>167</v>
      </c>
      <c r="F1008" s="3">
        <f>_xlfn.XLOOKUP(Table10[[#This Row],[Location Name]],IBTP_Locations[Location Name],IBTP_Locations[Payee Name],"",,)</f>
        <v>0</v>
      </c>
      <c r="G1008" s="3" t="s">
        <v>27</v>
      </c>
      <c r="H1008" s="3" t="str">
        <f>_xlfn.XLOOKUP(Table10[[#This Row],[Location Name]],IBTP_Locations[Location Name],IBTP_Locations[Sales Rep],,,)</f>
        <v>Sarcyk, Neil</v>
      </c>
      <c r="I1008" s="3">
        <f>_xlfn.XLOOKUP(Table10[[#This Row],[Location Name]],IBTP_Locations[Location Name],IBTP_Locations[Marketing Rep],,,)</f>
        <v>0</v>
      </c>
      <c r="J1008" s="11">
        <f>ROUNDDOWN(IF(Table10[[#This Row],[Marketing Rep]]=0,0,_xlfn.XLOOKUP(Table10[[#This Row],[Marketing Rep]],Table12[Name],Table12[Commission %]))*Table10[[#This Row],[Ticket Count]],2)</f>
        <v>0</v>
      </c>
      <c r="K1008" s="3" t="s">
        <v>3165</v>
      </c>
      <c r="L1008" s="3" t="str">
        <f>_xlfn.XLOOKUP(Table10[[#This Row],[Serial '#]],Table5[Serial '#],Table5[Supplier],,,)</f>
        <v>GameCo</v>
      </c>
      <c r="M1008" s="3" t="s">
        <v>349</v>
      </c>
      <c r="N1008" s="9">
        <v>5520</v>
      </c>
      <c r="O1008" s="36">
        <v>1</v>
      </c>
      <c r="P1008" s="11">
        <v>5520</v>
      </c>
      <c r="Q1008" s="11">
        <v>4560</v>
      </c>
      <c r="R1008" s="11">
        <v>960</v>
      </c>
      <c r="S1008" s="11">
        <v>331</v>
      </c>
      <c r="T1008" s="11" t="str">
        <f>_xlfn.XLOOKUP(Table10[[#This Row],[Charity Association]],Table14[Charity Name],Table14[Billing Style],,,)</f>
        <v>Flat Per Ticket</v>
      </c>
      <c r="U1008" s="11">
        <v>386.4</v>
      </c>
      <c r="V1008" s="15">
        <v>186</v>
      </c>
      <c r="W1008" s="15">
        <v>200.4</v>
      </c>
      <c r="X1008" s="11"/>
      <c r="Y1008" s="69">
        <v>14746</v>
      </c>
      <c r="Z1008">
        <v>10235</v>
      </c>
      <c r="AA1008" s="3">
        <f>IF(Table10[[#This Row],[Location Name]]=E1007,AA1007,AA1007+1)</f>
        <v>1612</v>
      </c>
      <c r="AB1008" s="33"/>
    </row>
    <row r="1009" spans="1:28" ht="14.25" x14ac:dyDescent="0.45">
      <c r="A1009" s="3">
        <v>1001</v>
      </c>
      <c r="B100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09" s="33">
        <v>45497</v>
      </c>
      <c r="E1009" s="3" t="s">
        <v>215</v>
      </c>
      <c r="F1009" s="3">
        <f>_xlfn.XLOOKUP(Table10[[#This Row],[Location Name]],IBTP_Locations[Location Name],IBTP_Locations[Payee Name],"",,)</f>
        <v>0</v>
      </c>
      <c r="G1009" s="3" t="s">
        <v>28</v>
      </c>
      <c r="H1009" s="3" t="str">
        <f>_xlfn.XLOOKUP(Table10[[#This Row],[Location Name]],IBTP_Locations[Location Name],IBTP_Locations[Sales Rep],,,)</f>
        <v>Sarcyk, Neil</v>
      </c>
      <c r="I1009" s="3" t="str">
        <f>_xlfn.XLOOKUP(Table10[[#This Row],[Location Name]],IBTP_Locations[Location Name],IBTP_Locations[Marketing Rep],,,)</f>
        <v>M Comella Enterprises</v>
      </c>
      <c r="J1009" s="11">
        <f>ROUNDDOWN(IF(Table10[[#This Row],[Marketing Rep]]=0,0,_xlfn.XLOOKUP(Table10[[#This Row],[Marketing Rep]],Table12[Name],Table12[Commission %]))*Table10[[#This Row],[Ticket Count]],2)</f>
        <v>82.8</v>
      </c>
      <c r="K1009" s="3" t="s">
        <v>3166</v>
      </c>
      <c r="L1009" s="3" t="str">
        <f>_xlfn.XLOOKUP(Table10[[#This Row],[Serial '#]],Table5[Serial '#],Table5[Supplier],,,)</f>
        <v>GameCo</v>
      </c>
      <c r="M1009" s="3" t="s">
        <v>349</v>
      </c>
      <c r="N1009" s="9">
        <v>5520</v>
      </c>
      <c r="O1009" s="36">
        <v>1</v>
      </c>
      <c r="P1009" s="11">
        <v>5520</v>
      </c>
      <c r="Q1009" s="11">
        <v>4560</v>
      </c>
      <c r="R1009" s="11">
        <v>960</v>
      </c>
      <c r="S1009" s="11">
        <v>331</v>
      </c>
      <c r="T1009" s="11" t="str">
        <f>_xlfn.XLOOKUP(Table10[[#This Row],[Charity Association]],Table14[Charity Name],Table14[Billing Style],,,)</f>
        <v>Flat Per Ticket</v>
      </c>
      <c r="U1009" s="11">
        <v>386.4</v>
      </c>
      <c r="V1009" s="15">
        <v>186</v>
      </c>
      <c r="W1009" s="15">
        <v>200.4</v>
      </c>
      <c r="X1009" s="11"/>
      <c r="Y1009" s="69">
        <v>4900</v>
      </c>
      <c r="Z1009">
        <v>3018</v>
      </c>
      <c r="AA1009" s="3">
        <f>IF(Table10[[#This Row],[Location Name]]=E1008,AA1008,AA1008+1)</f>
        <v>1613</v>
      </c>
      <c r="AB1009" s="33"/>
    </row>
    <row r="1010" spans="1:28" ht="14.25" x14ac:dyDescent="0.45">
      <c r="A1010" s="3">
        <v>1002</v>
      </c>
      <c r="B101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10" s="33">
        <v>45497</v>
      </c>
      <c r="E1010" s="3" t="s">
        <v>137</v>
      </c>
      <c r="F1010" s="3">
        <f>_xlfn.XLOOKUP(Table10[[#This Row],[Location Name]],IBTP_Locations[Location Name],IBTP_Locations[Payee Name],"",,)</f>
        <v>0</v>
      </c>
      <c r="G1010" s="3" t="s">
        <v>27</v>
      </c>
      <c r="H1010" s="3" t="str">
        <f>_xlfn.XLOOKUP(Table10[[#This Row],[Location Name]],IBTP_Locations[Location Name],IBTP_Locations[Sales Rep],,,)</f>
        <v>Sarcyk, Neil</v>
      </c>
      <c r="I1010" s="3" t="str">
        <f>_xlfn.XLOOKUP(Table10[[#This Row],[Location Name]],IBTP_Locations[Location Name],IBTP_Locations[Marketing Rep],,,)</f>
        <v>B and B Music</v>
      </c>
      <c r="J1010" s="11">
        <f>ROUNDDOWN(IF(Table10[[#This Row],[Marketing Rep]]=0,0,_xlfn.XLOOKUP(Table10[[#This Row],[Marketing Rep]],Table12[Name],Table12[Commission %]))*Table10[[#This Row],[Ticket Count]],2)</f>
        <v>60</v>
      </c>
      <c r="K1010" s="3" t="s">
        <v>3209</v>
      </c>
      <c r="L1010" s="3" t="str">
        <f>_xlfn.XLOOKUP(Table10[[#This Row],[Serial '#]],Table5[Serial '#],Table5[Supplier],,,)</f>
        <v>GameCo</v>
      </c>
      <c r="M1010" s="3" t="s">
        <v>3765</v>
      </c>
      <c r="N1010" s="9">
        <v>4000</v>
      </c>
      <c r="O1010" s="36">
        <v>1</v>
      </c>
      <c r="P1010" s="11">
        <v>4000</v>
      </c>
      <c r="Q1010" s="11">
        <v>3102</v>
      </c>
      <c r="R1010" s="11">
        <v>898</v>
      </c>
      <c r="S1010" s="11">
        <v>240</v>
      </c>
      <c r="T1010" s="11" t="str">
        <f>_xlfn.XLOOKUP(Table10[[#This Row],[Charity Association]],Table14[Charity Name],Table14[Billing Style],,,)</f>
        <v>Flat Per Ticket</v>
      </c>
      <c r="U1010" s="11">
        <v>280</v>
      </c>
      <c r="V1010" s="15">
        <v>134</v>
      </c>
      <c r="W1010" s="15">
        <v>146</v>
      </c>
      <c r="X1010" s="11"/>
      <c r="Y1010" s="69">
        <v>1154</v>
      </c>
      <c r="Z1010">
        <v>10239</v>
      </c>
      <c r="AA1010" s="3">
        <f>IF(Table10[[#This Row],[Location Name]]=E1009,AA1009,AA1009+1)</f>
        <v>1614</v>
      </c>
      <c r="AB1010" s="33"/>
    </row>
    <row r="1011" spans="1:28" ht="14.25" x14ac:dyDescent="0.45">
      <c r="A1011" s="3">
        <v>1003</v>
      </c>
      <c r="B101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11" s="33">
        <v>45497</v>
      </c>
      <c r="E1011" s="3" t="s">
        <v>95</v>
      </c>
      <c r="F1011" s="3">
        <f>_xlfn.XLOOKUP(Table10[[#This Row],[Location Name]],IBTP_Locations[Location Name],IBTP_Locations[Payee Name],"",,)</f>
        <v>0</v>
      </c>
      <c r="G1011" s="3" t="s">
        <v>27</v>
      </c>
      <c r="H1011" s="3" t="str">
        <f>_xlfn.XLOOKUP(Table10[[#This Row],[Location Name]],IBTP_Locations[Location Name],IBTP_Locations[Sales Rep],,,)</f>
        <v>Sarcyk, Neil</v>
      </c>
      <c r="I1011" s="3" t="str">
        <f>_xlfn.XLOOKUP(Table10[[#This Row],[Location Name]],IBTP_Locations[Location Name],IBTP_Locations[Marketing Rep],,,)</f>
        <v>M Comella Enterprises</v>
      </c>
      <c r="J1011" s="11">
        <f>ROUNDDOWN(IF(Table10[[#This Row],[Marketing Rep]]=0,0,_xlfn.XLOOKUP(Table10[[#This Row],[Marketing Rep]],Table12[Name],Table12[Commission %]))*Table10[[#This Row],[Ticket Count]],2)</f>
        <v>82.8</v>
      </c>
      <c r="K1011" s="3" t="s">
        <v>3167</v>
      </c>
      <c r="L1011" s="3" t="str">
        <f>_xlfn.XLOOKUP(Table10[[#This Row],[Serial '#]],Table5[Serial '#],Table5[Supplier],,,)</f>
        <v>GameCo</v>
      </c>
      <c r="M1011" s="3" t="s">
        <v>349</v>
      </c>
      <c r="N1011" s="9">
        <v>5520</v>
      </c>
      <c r="O1011" s="36">
        <v>1</v>
      </c>
      <c r="P1011" s="11">
        <v>5520</v>
      </c>
      <c r="Q1011" s="11">
        <v>4560</v>
      </c>
      <c r="R1011" s="11">
        <v>960</v>
      </c>
      <c r="S1011" s="11">
        <v>331</v>
      </c>
      <c r="T1011" s="11" t="str">
        <f>_xlfn.XLOOKUP(Table10[[#This Row],[Charity Association]],Table14[Charity Name],Table14[Billing Style],,,)</f>
        <v>Flat Per Ticket</v>
      </c>
      <c r="U1011" s="11">
        <v>386.4</v>
      </c>
      <c r="V1011" s="15">
        <v>186</v>
      </c>
      <c r="W1011" s="15">
        <v>200.4</v>
      </c>
      <c r="X1011" s="11"/>
      <c r="Y1011" s="69">
        <v>39159580</v>
      </c>
      <c r="Z1011">
        <v>10236</v>
      </c>
      <c r="AA1011" s="3">
        <f>IF(Table10[[#This Row],[Location Name]]=E1010,AA1010,AA1010+1)</f>
        <v>1615</v>
      </c>
      <c r="AB1011" s="33"/>
    </row>
    <row r="1012" spans="1:28" ht="14.25" x14ac:dyDescent="0.45">
      <c r="A1012" s="3">
        <v>1004</v>
      </c>
      <c r="B101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12" s="33">
        <v>45498</v>
      </c>
      <c r="E1012" s="3" t="s">
        <v>171</v>
      </c>
      <c r="F1012" s="3">
        <f>_xlfn.XLOOKUP(Table10[[#This Row],[Location Name]],IBTP_Locations[Location Name],IBTP_Locations[Payee Name],"",,)</f>
        <v>0</v>
      </c>
      <c r="G1012" s="3" t="s">
        <v>21</v>
      </c>
      <c r="H1012" s="3" t="str">
        <f>_xlfn.XLOOKUP(Table10[[#This Row],[Location Name]],IBTP_Locations[Location Name],IBTP_Locations[Sales Rep],,,)</f>
        <v>Sarcyk, Neil</v>
      </c>
      <c r="I1012" s="3">
        <f>_xlfn.XLOOKUP(Table10[[#This Row],[Location Name]],IBTP_Locations[Location Name],IBTP_Locations[Marketing Rep],,,)</f>
        <v>0</v>
      </c>
      <c r="J1012" s="11">
        <f>ROUNDDOWN(IF(Table10[[#This Row],[Marketing Rep]]=0,0,_xlfn.XLOOKUP(Table10[[#This Row],[Marketing Rep]],Table12[Name],Table12[Commission %]))*Table10[[#This Row],[Ticket Count]],2)</f>
        <v>0</v>
      </c>
      <c r="K1012" s="3">
        <v>100109</v>
      </c>
      <c r="L1012" s="3" t="str">
        <f>_xlfn.XLOOKUP(Table10[[#This Row],[Serial '#]],Table5[Serial '#],Table5[Supplier],,,)</f>
        <v>Bingo Boss</v>
      </c>
      <c r="M1012" s="3" t="s">
        <v>378</v>
      </c>
      <c r="N1012" s="9">
        <v>5760</v>
      </c>
      <c r="O1012" s="36">
        <v>1</v>
      </c>
      <c r="P1012" s="11">
        <v>5760</v>
      </c>
      <c r="Q1012" s="11">
        <v>4390</v>
      </c>
      <c r="R1012" s="11">
        <v>1370</v>
      </c>
      <c r="S1012" s="11">
        <v>345</v>
      </c>
      <c r="T1012" s="11" t="str">
        <f>_xlfn.XLOOKUP(Table10[[#This Row],[Charity Association]],Table14[Charity Name],Table14[Billing Style],,,)</f>
        <v>Flat Per Ticket</v>
      </c>
      <c r="U1012" s="11">
        <v>460.8</v>
      </c>
      <c r="V1012" s="15">
        <v>253.13</v>
      </c>
      <c r="W1012" s="15">
        <v>207.67</v>
      </c>
      <c r="X1012" s="11"/>
      <c r="Y1012" s="69">
        <v>39162046</v>
      </c>
      <c r="Z1012">
        <v>8493</v>
      </c>
      <c r="AA1012" s="3">
        <f>IF(Table10[[#This Row],[Location Name]]=E1011,AA1011,AA1011+1)</f>
        <v>1616</v>
      </c>
      <c r="AB1012" s="33"/>
    </row>
    <row r="1013" spans="1:28" ht="14.25" x14ac:dyDescent="0.45">
      <c r="A1013" s="3">
        <v>1005</v>
      </c>
      <c r="B101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13" s="33">
        <v>45498</v>
      </c>
      <c r="E1013" s="3" t="s">
        <v>147</v>
      </c>
      <c r="F1013" s="3">
        <f>_xlfn.XLOOKUP(Table10[[#This Row],[Location Name]],IBTP_Locations[Location Name],IBTP_Locations[Payee Name],"",,)</f>
        <v>0</v>
      </c>
      <c r="G1013" s="3" t="s">
        <v>21</v>
      </c>
      <c r="H1013" s="3" t="str">
        <f>_xlfn.XLOOKUP(Table10[[#This Row],[Location Name]],IBTP_Locations[Location Name],IBTP_Locations[Sales Rep],,,)</f>
        <v>Sarcyk, Neil</v>
      </c>
      <c r="I1013" s="3" t="str">
        <f>_xlfn.XLOOKUP(Table10[[#This Row],[Location Name]],IBTP_Locations[Location Name],IBTP_Locations[Marketing Rep],,,)</f>
        <v>M Comella Enterprises</v>
      </c>
      <c r="J1013" s="11">
        <f>ROUNDDOWN(IF(Table10[[#This Row],[Marketing Rep]]=0,0,_xlfn.XLOOKUP(Table10[[#This Row],[Marketing Rep]],Table12[Name],Table12[Commission %]))*Table10[[#This Row],[Ticket Count]],2)</f>
        <v>82.8</v>
      </c>
      <c r="K1013" s="3" t="s">
        <v>3168</v>
      </c>
      <c r="L1013" s="3" t="str">
        <f>_xlfn.XLOOKUP(Table10[[#This Row],[Serial '#]],Table5[Serial '#],Table5[Supplier],,,)</f>
        <v>GameCo</v>
      </c>
      <c r="M1013" s="3" t="s">
        <v>349</v>
      </c>
      <c r="N1013" s="9">
        <v>5520</v>
      </c>
      <c r="O1013" s="36">
        <v>1</v>
      </c>
      <c r="P1013" s="11">
        <v>5520</v>
      </c>
      <c r="Q1013" s="11">
        <v>4560</v>
      </c>
      <c r="R1013" s="11">
        <v>960</v>
      </c>
      <c r="S1013" s="11">
        <v>331</v>
      </c>
      <c r="T1013" s="11" t="str">
        <f>_xlfn.XLOOKUP(Table10[[#This Row],[Charity Association]],Table14[Charity Name],Table14[Billing Style],,,)</f>
        <v>Flat Per Ticket</v>
      </c>
      <c r="U1013" s="11">
        <v>386.4</v>
      </c>
      <c r="V1013" s="15">
        <v>186</v>
      </c>
      <c r="W1013" s="15">
        <v>200.4</v>
      </c>
      <c r="X1013" s="11"/>
      <c r="Y1013" s="69">
        <v>39162047</v>
      </c>
      <c r="Z1013">
        <v>8492</v>
      </c>
      <c r="AA1013" s="3">
        <f>IF(Table10[[#This Row],[Location Name]]=E1012,AA1012,AA1012+1)</f>
        <v>1617</v>
      </c>
      <c r="AB1013" s="33"/>
    </row>
    <row r="1014" spans="1:28" ht="14.25" x14ac:dyDescent="0.45">
      <c r="A1014" s="3">
        <v>1006</v>
      </c>
      <c r="B101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14" s="33">
        <v>45498</v>
      </c>
      <c r="E1014" s="3" t="s">
        <v>77</v>
      </c>
      <c r="F1014" s="3">
        <f>_xlfn.XLOOKUP(Table10[[#This Row],[Location Name]],IBTP_Locations[Location Name],IBTP_Locations[Payee Name],"",,)</f>
        <v>0</v>
      </c>
      <c r="G1014" s="3" t="s">
        <v>27</v>
      </c>
      <c r="H1014" s="3" t="str">
        <f>_xlfn.XLOOKUP(Table10[[#This Row],[Location Name]],IBTP_Locations[Location Name],IBTP_Locations[Sales Rep],,,)</f>
        <v>Sarcyk, Neil</v>
      </c>
      <c r="I1014" s="3" t="str">
        <f>_xlfn.XLOOKUP(Table10[[#This Row],[Location Name]],IBTP_Locations[Location Name],IBTP_Locations[Marketing Rep],,,)</f>
        <v>Combros (GCFF)</v>
      </c>
      <c r="J1014" s="11">
        <f>ROUNDDOWN(IF(Table10[[#This Row],[Marketing Rep]]=0,0,_xlfn.XLOOKUP(Table10[[#This Row],[Marketing Rep]],Table12[Name],Table12[Commission %]))*Table10[[#This Row],[Ticket Count]],2)</f>
        <v>110.4</v>
      </c>
      <c r="K1014" s="3" t="s">
        <v>3169</v>
      </c>
      <c r="L1014" s="3" t="str">
        <f>_xlfn.XLOOKUP(Table10[[#This Row],[Serial '#]],Table5[Serial '#],Table5[Supplier],,,)</f>
        <v>GameCo</v>
      </c>
      <c r="M1014" s="3" t="s">
        <v>349</v>
      </c>
      <c r="N1014" s="9">
        <v>5520</v>
      </c>
      <c r="O1014" s="36">
        <v>1</v>
      </c>
      <c r="P1014" s="11">
        <v>5520</v>
      </c>
      <c r="Q1014" s="11">
        <v>4560</v>
      </c>
      <c r="R1014" s="11">
        <v>960</v>
      </c>
      <c r="S1014" s="11">
        <v>331</v>
      </c>
      <c r="T1014" s="11" t="str">
        <f>_xlfn.XLOOKUP(Table10[[#This Row],[Charity Association]],Table14[Charity Name],Table14[Billing Style],,,)</f>
        <v>Flat Per Ticket</v>
      </c>
      <c r="U1014" s="11">
        <v>386.4</v>
      </c>
      <c r="V1014" s="15">
        <v>186</v>
      </c>
      <c r="W1014" s="15">
        <v>200.4</v>
      </c>
      <c r="X1014" s="11"/>
      <c r="Y1014" s="69">
        <v>23342</v>
      </c>
      <c r="Z1014">
        <v>10238</v>
      </c>
      <c r="AA1014" s="3">
        <f>IF(Table10[[#This Row],[Location Name]]=E1013,AA1013,AA1013+1)</f>
        <v>1618</v>
      </c>
      <c r="AB1014" s="33"/>
    </row>
    <row r="1015" spans="1:28" ht="14.25" x14ac:dyDescent="0.45">
      <c r="A1015" s="3">
        <v>1007</v>
      </c>
      <c r="B101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15" s="33">
        <v>45498</v>
      </c>
      <c r="E1015" s="3" t="s">
        <v>77</v>
      </c>
      <c r="F1015" s="3">
        <f>_xlfn.XLOOKUP(Table10[[#This Row],[Location Name]],IBTP_Locations[Location Name],IBTP_Locations[Payee Name],"",,)</f>
        <v>0</v>
      </c>
      <c r="G1015" s="3" t="s">
        <v>27</v>
      </c>
      <c r="H1015" s="3" t="str">
        <f>_xlfn.XLOOKUP(Table10[[#This Row],[Location Name]],IBTP_Locations[Location Name],IBTP_Locations[Sales Rep],,,)</f>
        <v>Sarcyk, Neil</v>
      </c>
      <c r="I1015" s="3" t="str">
        <f>_xlfn.XLOOKUP(Table10[[#This Row],[Location Name]],IBTP_Locations[Location Name],IBTP_Locations[Marketing Rep],,,)</f>
        <v>Combros (GCFF)</v>
      </c>
      <c r="J1015" s="11">
        <f>ROUNDDOWN(IF(Table10[[#This Row],[Marketing Rep]]=0,0,_xlfn.XLOOKUP(Table10[[#This Row],[Marketing Rep]],Table12[Name],Table12[Commission %]))*Table10[[#This Row],[Ticket Count]],2)</f>
        <v>80</v>
      </c>
      <c r="K1015" s="3" t="s">
        <v>2993</v>
      </c>
      <c r="L1015" s="3" t="str">
        <f>_xlfn.XLOOKUP(Table10[[#This Row],[Serial '#]],Table5[Serial '#],Table5[Supplier],,,)</f>
        <v>GameCo</v>
      </c>
      <c r="M1015" s="3" t="s">
        <v>539</v>
      </c>
      <c r="N1015" s="9">
        <v>4000</v>
      </c>
      <c r="O1015" s="36">
        <v>1</v>
      </c>
      <c r="P1015" s="11">
        <v>4000</v>
      </c>
      <c r="Q1015" s="11">
        <v>3000</v>
      </c>
      <c r="R1015" s="11">
        <v>1000</v>
      </c>
      <c r="S1015" s="11">
        <v>240</v>
      </c>
      <c r="T1015" s="11" t="str">
        <f>_xlfn.XLOOKUP(Table10[[#This Row],[Charity Association]],Table14[Charity Name],Table14[Billing Style],,,)</f>
        <v>Flat Per Ticket</v>
      </c>
      <c r="U1015" s="11">
        <v>280</v>
      </c>
      <c r="V1015" s="15">
        <v>134</v>
      </c>
      <c r="W1015" s="15">
        <v>146</v>
      </c>
      <c r="X1015" s="11"/>
      <c r="Y1015" s="69">
        <v>23342</v>
      </c>
      <c r="Z1015">
        <v>10237</v>
      </c>
      <c r="AA1015" s="3">
        <f>IF(Table10[[#This Row],[Location Name]]=E1014,AA1014,AA1014+1)</f>
        <v>1618</v>
      </c>
      <c r="AB1015" s="33"/>
    </row>
    <row r="1016" spans="1:28" ht="14.25" x14ac:dyDescent="0.45">
      <c r="A1016" s="3">
        <v>1008</v>
      </c>
      <c r="B101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16" s="33">
        <v>45499</v>
      </c>
      <c r="E1016" s="3" t="s">
        <v>89</v>
      </c>
      <c r="F1016" s="3">
        <f>_xlfn.XLOOKUP(Table10[[#This Row],[Location Name]],IBTP_Locations[Location Name],IBTP_Locations[Payee Name],"",,)</f>
        <v>0</v>
      </c>
      <c r="G1016" s="3" t="s">
        <v>23</v>
      </c>
      <c r="H1016" s="3" t="str">
        <f>_xlfn.XLOOKUP(Table10[[#This Row],[Location Name]],IBTP_Locations[Location Name],IBTP_Locations[Sales Rep],,,)</f>
        <v>Sarcyk, Neil</v>
      </c>
      <c r="I1016" s="3" t="str">
        <f>_xlfn.XLOOKUP(Table10[[#This Row],[Location Name]],IBTP_Locations[Location Name],IBTP_Locations[Marketing Rep],,,)</f>
        <v>Combros</v>
      </c>
      <c r="J1016" s="11">
        <f>ROUNDDOWN(IF(Table10[[#This Row],[Marketing Rep]]=0,0,_xlfn.XLOOKUP(Table10[[#This Row],[Marketing Rep]],Table12[Name],Table12[Commission %]))*Table10[[#This Row],[Ticket Count]],2)</f>
        <v>82.8</v>
      </c>
      <c r="K1016" s="3" t="s">
        <v>3171</v>
      </c>
      <c r="L1016" s="3" t="str">
        <f>_xlfn.XLOOKUP(Table10[[#This Row],[Serial '#]],Table5[Serial '#],Table5[Supplier],,,)</f>
        <v>GameCo</v>
      </c>
      <c r="M1016" s="3" t="s">
        <v>349</v>
      </c>
      <c r="N1016" s="9">
        <v>5520</v>
      </c>
      <c r="O1016" s="36">
        <v>1</v>
      </c>
      <c r="P1016" s="11">
        <v>5520</v>
      </c>
      <c r="Q1016" s="11">
        <v>4560</v>
      </c>
      <c r="R1016" s="11">
        <v>960</v>
      </c>
      <c r="S1016" s="11">
        <v>331</v>
      </c>
      <c r="T1016" s="11" t="str">
        <f>_xlfn.XLOOKUP(Table10[[#This Row],[Charity Association]],Table14[Charity Name],Table14[Billing Style],,,)</f>
        <v>Percentage</v>
      </c>
      <c r="U1016" s="11">
        <v>337.2</v>
      </c>
      <c r="V1016" s="15">
        <v>186</v>
      </c>
      <c r="W1016" s="15">
        <v>96</v>
      </c>
      <c r="X1016" s="11">
        <v>55.2</v>
      </c>
      <c r="Y1016" s="69">
        <v>39173187</v>
      </c>
      <c r="Z1016">
        <v>6980</v>
      </c>
      <c r="AA1016" s="3">
        <f>IF(Table10[[#This Row],[Location Name]]=E1015,AA1015,AA1015+1)</f>
        <v>1619</v>
      </c>
      <c r="AB1016" s="33"/>
    </row>
    <row r="1017" spans="1:28" ht="14.25" x14ac:dyDescent="0.45">
      <c r="A1017" s="3">
        <v>1009</v>
      </c>
      <c r="B101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17" s="33">
        <v>45499</v>
      </c>
      <c r="E1017" s="3" t="s">
        <v>89</v>
      </c>
      <c r="F1017" s="3">
        <f>_xlfn.XLOOKUP(Table10[[#This Row],[Location Name]],IBTP_Locations[Location Name],IBTP_Locations[Payee Name],"",,)</f>
        <v>0</v>
      </c>
      <c r="G1017" s="3" t="s">
        <v>23</v>
      </c>
      <c r="H1017" s="3" t="str">
        <f>_xlfn.XLOOKUP(Table10[[#This Row],[Location Name]],IBTP_Locations[Location Name],IBTP_Locations[Sales Rep],,,)</f>
        <v>Sarcyk, Neil</v>
      </c>
      <c r="I1017" s="3" t="str">
        <f>_xlfn.XLOOKUP(Table10[[#This Row],[Location Name]],IBTP_Locations[Location Name],IBTP_Locations[Marketing Rep],,,)</f>
        <v>Combros</v>
      </c>
      <c r="J1017" s="11">
        <f>ROUNDDOWN(IF(Table10[[#This Row],[Marketing Rep]]=0,0,_xlfn.XLOOKUP(Table10[[#This Row],[Marketing Rep]],Table12[Name],Table12[Commission %]))*Table10[[#This Row],[Ticket Count]],2)</f>
        <v>94.8</v>
      </c>
      <c r="K1017" s="3" t="s">
        <v>3211</v>
      </c>
      <c r="L1017" s="3" t="str">
        <f>_xlfn.XLOOKUP(Table10[[#This Row],[Serial '#]],Table5[Serial '#],Table5[Supplier],,,)</f>
        <v>GameCo</v>
      </c>
      <c r="M1017" s="3" t="s">
        <v>586</v>
      </c>
      <c r="N1017" s="9">
        <v>6320</v>
      </c>
      <c r="O1017" s="36">
        <v>1</v>
      </c>
      <c r="P1017" s="11">
        <v>6320</v>
      </c>
      <c r="Q1017" s="11">
        <v>4745</v>
      </c>
      <c r="R1017" s="11">
        <v>1575</v>
      </c>
      <c r="S1017" s="11">
        <v>379</v>
      </c>
      <c r="T1017" s="11" t="str">
        <f>_xlfn.XLOOKUP(Table10[[#This Row],[Charity Association]],Table14[Charity Name],Table14[Billing Style],,,)</f>
        <v>Percentage</v>
      </c>
      <c r="U1017" s="11">
        <v>433.2</v>
      </c>
      <c r="V1017" s="15">
        <v>212</v>
      </c>
      <c r="W1017" s="15">
        <v>158</v>
      </c>
      <c r="X1017" s="11">
        <v>63.2</v>
      </c>
      <c r="Y1017" s="69">
        <v>39173190</v>
      </c>
      <c r="Z1017">
        <v>6979</v>
      </c>
      <c r="AA1017" s="3">
        <f>IF(Table10[[#This Row],[Location Name]]=E1016,AA1016,AA1016+1)</f>
        <v>1619</v>
      </c>
      <c r="AB1017" s="33"/>
    </row>
    <row r="1018" spans="1:28" ht="14.25" x14ac:dyDescent="0.45">
      <c r="A1018" s="3">
        <v>1010</v>
      </c>
      <c r="B101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18" s="33">
        <v>45499</v>
      </c>
      <c r="E1018" s="3" t="s">
        <v>99</v>
      </c>
      <c r="F1018" s="3">
        <f>_xlfn.XLOOKUP(Table10[[#This Row],[Location Name]],IBTP_Locations[Location Name],IBTP_Locations[Payee Name],"",,)</f>
        <v>0</v>
      </c>
      <c r="G1018" s="3" t="s">
        <v>23</v>
      </c>
      <c r="H1018" s="3" t="str">
        <f>_xlfn.XLOOKUP(Table10[[#This Row],[Location Name]],IBTP_Locations[Location Name],IBTP_Locations[Sales Rep],,,)</f>
        <v>Sarcyk, Neil</v>
      </c>
      <c r="I1018" s="3">
        <f>_xlfn.XLOOKUP(Table10[[#This Row],[Location Name]],IBTP_Locations[Location Name],IBTP_Locations[Marketing Rep],,,)</f>
        <v>0</v>
      </c>
      <c r="J1018" s="11">
        <f>ROUNDDOWN(IF(Table10[[#This Row],[Marketing Rep]]=0,0,_xlfn.XLOOKUP(Table10[[#This Row],[Marketing Rep]],Table12[Name],Table12[Commission %]))*Table10[[#This Row],[Ticket Count]],2)</f>
        <v>0</v>
      </c>
      <c r="K1018" s="3" t="s">
        <v>3170</v>
      </c>
      <c r="L1018" s="3" t="str">
        <f>_xlfn.XLOOKUP(Table10[[#This Row],[Serial '#]],Table5[Serial '#],Table5[Supplier],,,)</f>
        <v>GameCo</v>
      </c>
      <c r="M1018" s="3" t="s">
        <v>349</v>
      </c>
      <c r="N1018" s="9">
        <v>5520</v>
      </c>
      <c r="O1018" s="36">
        <v>1</v>
      </c>
      <c r="P1018" s="11">
        <v>5520</v>
      </c>
      <c r="Q1018" s="11">
        <v>4560</v>
      </c>
      <c r="R1018" s="11">
        <v>960</v>
      </c>
      <c r="S1018" s="11">
        <v>331</v>
      </c>
      <c r="T1018" s="11" t="str">
        <f>_xlfn.XLOOKUP(Table10[[#This Row],[Charity Association]],Table14[Charity Name],Table14[Billing Style],,,)</f>
        <v>Percentage</v>
      </c>
      <c r="U1018" s="11">
        <v>337.2</v>
      </c>
      <c r="V1018" s="15">
        <v>186</v>
      </c>
      <c r="W1018" s="15">
        <v>96</v>
      </c>
      <c r="X1018" s="11">
        <v>55.2</v>
      </c>
      <c r="Y1018" s="69">
        <v>39173188</v>
      </c>
      <c r="Z1018">
        <v>6978</v>
      </c>
      <c r="AA1018" s="3">
        <f>IF(Table10[[#This Row],[Location Name]]=E1017,AA1017,AA1017+1)</f>
        <v>1620</v>
      </c>
      <c r="AB1018" s="33"/>
    </row>
    <row r="1019" spans="1:28" ht="14.25" x14ac:dyDescent="0.45">
      <c r="A1019" s="3">
        <v>1011</v>
      </c>
      <c r="B101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19" s="33">
        <v>45499</v>
      </c>
      <c r="E1019" s="3" t="s">
        <v>149</v>
      </c>
      <c r="F1019" s="3">
        <f>_xlfn.XLOOKUP(Table10[[#This Row],[Location Name]],IBTP_Locations[Location Name],IBTP_Locations[Payee Name],"",,)</f>
        <v>0</v>
      </c>
      <c r="G1019" s="3" t="s">
        <v>23</v>
      </c>
      <c r="H1019" s="3" t="str">
        <f>_xlfn.XLOOKUP(Table10[[#This Row],[Location Name]],IBTP_Locations[Location Name],IBTP_Locations[Sales Rep],,,)</f>
        <v>Reese, Aaron J</v>
      </c>
      <c r="I1019" s="3">
        <f>_xlfn.XLOOKUP(Table10[[#This Row],[Location Name]],IBTP_Locations[Location Name],IBTP_Locations[Marketing Rep],,,)</f>
        <v>0</v>
      </c>
      <c r="J1019" s="11">
        <f>ROUNDDOWN(IF(Table10[[#This Row],[Marketing Rep]]=0,0,_xlfn.XLOOKUP(Table10[[#This Row],[Marketing Rep]],Table12[Name],Table12[Commission %]))*Table10[[#This Row],[Ticket Count]],2)</f>
        <v>0</v>
      </c>
      <c r="K1019" s="3" t="s">
        <v>2641</v>
      </c>
      <c r="L1019" s="3" t="str">
        <f>_xlfn.XLOOKUP(Table10[[#This Row],[Serial '#]],Table5[Serial '#],Table5[Supplier],,,)</f>
        <v>GameCo</v>
      </c>
      <c r="M1019" s="3" t="s">
        <v>352</v>
      </c>
      <c r="N1019" s="9">
        <v>3000</v>
      </c>
      <c r="O1019" s="36">
        <v>1</v>
      </c>
      <c r="P1019" s="11">
        <v>3000</v>
      </c>
      <c r="Q1019" s="11">
        <v>2250</v>
      </c>
      <c r="R1019" s="11">
        <v>750</v>
      </c>
      <c r="S1019" s="11">
        <v>180</v>
      </c>
      <c r="T1019" s="11" t="str">
        <f>_xlfn.XLOOKUP(Table10[[#This Row],[Charity Association]],Table14[Charity Name],Table14[Billing Style],,,)</f>
        <v>Percentage</v>
      </c>
      <c r="U1019" s="11">
        <v>207</v>
      </c>
      <c r="V1019" s="15">
        <v>102</v>
      </c>
      <c r="W1019" s="15">
        <v>75</v>
      </c>
      <c r="X1019" s="11">
        <v>30</v>
      </c>
      <c r="Y1019" s="69">
        <v>4030</v>
      </c>
      <c r="Z1019">
        <v>6986</v>
      </c>
      <c r="AA1019" s="3">
        <f>IF(Table10[[#This Row],[Location Name]]=E1018,AA1018,AA1018+1)</f>
        <v>1621</v>
      </c>
      <c r="AB1019" s="33"/>
    </row>
    <row r="1020" spans="1:28" ht="14.25" x14ac:dyDescent="0.45">
      <c r="A1020" s="3">
        <v>1012</v>
      </c>
      <c r="B102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20" s="33">
        <v>45499</v>
      </c>
      <c r="E1020" s="3" t="s">
        <v>149</v>
      </c>
      <c r="F1020" s="3">
        <f>_xlfn.XLOOKUP(Table10[[#This Row],[Location Name]],IBTP_Locations[Location Name],IBTP_Locations[Payee Name],"",,)</f>
        <v>0</v>
      </c>
      <c r="G1020" s="3" t="s">
        <v>23</v>
      </c>
      <c r="H1020" s="3" t="str">
        <f>_xlfn.XLOOKUP(Table10[[#This Row],[Location Name]],IBTP_Locations[Location Name],IBTP_Locations[Sales Rep],,,)</f>
        <v>Reese, Aaron J</v>
      </c>
      <c r="I1020" s="3">
        <f>_xlfn.XLOOKUP(Table10[[#This Row],[Location Name]],IBTP_Locations[Location Name],IBTP_Locations[Marketing Rep],,,)</f>
        <v>0</v>
      </c>
      <c r="J1020" s="11">
        <f>ROUNDDOWN(IF(Table10[[#This Row],[Marketing Rep]]=0,0,_xlfn.XLOOKUP(Table10[[#This Row],[Marketing Rep]],Table12[Name],Table12[Commission %]))*Table10[[#This Row],[Ticket Count]],2)</f>
        <v>0</v>
      </c>
      <c r="K1020" s="3" t="s">
        <v>3172</v>
      </c>
      <c r="L1020" s="3" t="str">
        <f>_xlfn.XLOOKUP(Table10[[#This Row],[Serial '#]],Table5[Serial '#],Table5[Supplier],,,)</f>
        <v>GameCo</v>
      </c>
      <c r="M1020" s="3" t="s">
        <v>349</v>
      </c>
      <c r="N1020" s="9">
        <v>5520</v>
      </c>
      <c r="O1020" s="36">
        <v>1</v>
      </c>
      <c r="P1020" s="11">
        <v>5520</v>
      </c>
      <c r="Q1020" s="11">
        <v>4560</v>
      </c>
      <c r="R1020" s="11">
        <v>960</v>
      </c>
      <c r="S1020" s="11">
        <v>331</v>
      </c>
      <c r="T1020" s="11" t="str">
        <f>_xlfn.XLOOKUP(Table10[[#This Row],[Charity Association]],Table14[Charity Name],Table14[Billing Style],,,)</f>
        <v>Percentage</v>
      </c>
      <c r="U1020" s="11">
        <v>337.2</v>
      </c>
      <c r="V1020" s="15">
        <v>186</v>
      </c>
      <c r="W1020" s="15">
        <v>96</v>
      </c>
      <c r="X1020" s="11">
        <v>55.2</v>
      </c>
      <c r="Y1020" s="69">
        <v>4030</v>
      </c>
      <c r="Z1020">
        <v>6985</v>
      </c>
      <c r="AA1020" s="3">
        <f>IF(Table10[[#This Row],[Location Name]]=E1019,AA1019,AA1019+1)</f>
        <v>1621</v>
      </c>
      <c r="AB1020" s="33"/>
    </row>
    <row r="1021" spans="1:28" ht="14.25" x14ac:dyDescent="0.45">
      <c r="A1021" s="3">
        <v>1013</v>
      </c>
      <c r="B102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21" s="33">
        <v>45499</v>
      </c>
      <c r="E1021" s="3" t="s">
        <v>151</v>
      </c>
      <c r="F1021" s="3">
        <f>_xlfn.XLOOKUP(Table10[[#This Row],[Location Name]],IBTP_Locations[Location Name],IBTP_Locations[Payee Name],"",,)</f>
        <v>0</v>
      </c>
      <c r="G1021" s="3" t="s">
        <v>23</v>
      </c>
      <c r="H1021" s="3" t="str">
        <f>_xlfn.XLOOKUP(Table10[[#This Row],[Location Name]],IBTP_Locations[Location Name],IBTP_Locations[Sales Rep],,,)</f>
        <v>Reese, Aaron J</v>
      </c>
      <c r="I1021" s="3">
        <f>_xlfn.XLOOKUP(Table10[[#This Row],[Location Name]],IBTP_Locations[Location Name],IBTP_Locations[Marketing Rep],,,)</f>
        <v>0</v>
      </c>
      <c r="J1021" s="11">
        <f>ROUNDDOWN(IF(Table10[[#This Row],[Marketing Rep]]=0,0,_xlfn.XLOOKUP(Table10[[#This Row],[Marketing Rep]],Table12[Name],Table12[Commission %]))*Table10[[#This Row],[Ticket Count]],2)</f>
        <v>0</v>
      </c>
      <c r="K1021" s="3" t="s">
        <v>2642</v>
      </c>
      <c r="L1021" s="3" t="str">
        <f>_xlfn.XLOOKUP(Table10[[#This Row],[Serial '#]],Table5[Serial '#],Table5[Supplier],,,)</f>
        <v>GameCo</v>
      </c>
      <c r="M1021" s="3" t="s">
        <v>352</v>
      </c>
      <c r="N1021" s="9">
        <v>3000</v>
      </c>
      <c r="O1021" s="36">
        <v>1</v>
      </c>
      <c r="P1021" s="11">
        <v>3000</v>
      </c>
      <c r="Q1021" s="11">
        <v>2250</v>
      </c>
      <c r="R1021" s="11">
        <v>750</v>
      </c>
      <c r="S1021" s="11">
        <v>180</v>
      </c>
      <c r="T1021" s="11" t="str">
        <f>_xlfn.XLOOKUP(Table10[[#This Row],[Charity Association]],Table14[Charity Name],Table14[Billing Style],,,)</f>
        <v>Percentage</v>
      </c>
      <c r="U1021" s="11">
        <v>207</v>
      </c>
      <c r="V1021" s="15">
        <v>102</v>
      </c>
      <c r="W1021" s="15">
        <v>75</v>
      </c>
      <c r="X1021" s="11">
        <v>30</v>
      </c>
      <c r="Y1021" s="69">
        <v>5330</v>
      </c>
      <c r="Z1021">
        <v>6984</v>
      </c>
      <c r="AA1021" s="3">
        <f>IF(Table10[[#This Row],[Location Name]]=E1020,AA1020,AA1020+1)</f>
        <v>1622</v>
      </c>
      <c r="AB1021" s="33"/>
    </row>
    <row r="1022" spans="1:28" ht="14.25" x14ac:dyDescent="0.45">
      <c r="A1022" s="3">
        <v>1014</v>
      </c>
      <c r="B102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22" s="33">
        <v>45499</v>
      </c>
      <c r="E1022" s="3" t="s">
        <v>151</v>
      </c>
      <c r="F1022" s="3">
        <f>_xlfn.XLOOKUP(Table10[[#This Row],[Location Name]],IBTP_Locations[Location Name],IBTP_Locations[Payee Name],"",,)</f>
        <v>0</v>
      </c>
      <c r="G1022" s="3" t="s">
        <v>23</v>
      </c>
      <c r="H1022" s="3" t="str">
        <f>_xlfn.XLOOKUP(Table10[[#This Row],[Location Name]],IBTP_Locations[Location Name],IBTP_Locations[Sales Rep],,,)</f>
        <v>Reese, Aaron J</v>
      </c>
      <c r="I1022" s="3">
        <f>_xlfn.XLOOKUP(Table10[[#This Row],[Location Name]],IBTP_Locations[Location Name],IBTP_Locations[Marketing Rep],,,)</f>
        <v>0</v>
      </c>
      <c r="J1022" s="11">
        <f>ROUNDDOWN(IF(Table10[[#This Row],[Marketing Rep]]=0,0,_xlfn.XLOOKUP(Table10[[#This Row],[Marketing Rep]],Table12[Name],Table12[Commission %]))*Table10[[#This Row],[Ticket Count]],2)</f>
        <v>0</v>
      </c>
      <c r="K1022" s="3" t="s">
        <v>3210</v>
      </c>
      <c r="L1022" s="3" t="str">
        <f>_xlfn.XLOOKUP(Table10[[#This Row],[Serial '#]],Table5[Serial '#],Table5[Supplier],,,)</f>
        <v>GameCo</v>
      </c>
      <c r="M1022" s="3" t="s">
        <v>3761</v>
      </c>
      <c r="N1022" s="9">
        <v>6320</v>
      </c>
      <c r="O1022" s="36">
        <v>1</v>
      </c>
      <c r="P1022" s="11">
        <v>6320</v>
      </c>
      <c r="Q1022" s="11">
        <v>4745</v>
      </c>
      <c r="R1022" s="11">
        <v>1575</v>
      </c>
      <c r="S1022" s="11">
        <v>379</v>
      </c>
      <c r="T1022" s="11" t="str">
        <f>_xlfn.XLOOKUP(Table10[[#This Row],[Charity Association]],Table14[Charity Name],Table14[Billing Style],,,)</f>
        <v>Percentage</v>
      </c>
      <c r="U1022" s="11">
        <v>433.2</v>
      </c>
      <c r="V1022" s="15">
        <v>212</v>
      </c>
      <c r="W1022" s="15">
        <v>158</v>
      </c>
      <c r="X1022" s="11">
        <v>63.2</v>
      </c>
      <c r="Y1022" s="69">
        <v>5330</v>
      </c>
      <c r="Z1022">
        <v>6983</v>
      </c>
      <c r="AA1022" s="3">
        <f>IF(Table10[[#This Row],[Location Name]]=E1021,AA1021,AA1021+1)</f>
        <v>1622</v>
      </c>
      <c r="AB1022" s="33"/>
    </row>
    <row r="1023" spans="1:28" ht="14.25" x14ac:dyDescent="0.45">
      <c r="A1023" s="3">
        <v>1015</v>
      </c>
      <c r="B102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23" s="33">
        <v>45502</v>
      </c>
      <c r="E1023" s="3" t="s">
        <v>119</v>
      </c>
      <c r="F1023" s="3">
        <f>_xlfn.XLOOKUP(Table10[[#This Row],[Location Name]],IBTP_Locations[Location Name],IBTP_Locations[Payee Name],"",,)</f>
        <v>0</v>
      </c>
      <c r="G1023" s="3" t="s">
        <v>23</v>
      </c>
      <c r="H1023" s="3" t="str">
        <f>_xlfn.XLOOKUP(Table10[[#This Row],[Location Name]],IBTP_Locations[Location Name],IBTP_Locations[Sales Rep],,,)</f>
        <v>Sarcyk, Neil</v>
      </c>
      <c r="I1023" s="3" t="str">
        <f>_xlfn.XLOOKUP(Table10[[#This Row],[Location Name]],IBTP_Locations[Location Name],IBTP_Locations[Marketing Rep],,,)</f>
        <v>B and B Music</v>
      </c>
      <c r="J1023" s="11">
        <f>ROUNDDOWN(IF(Table10[[#This Row],[Marketing Rep]]=0,0,_xlfn.XLOOKUP(Table10[[#This Row],[Marketing Rep]],Table12[Name],Table12[Commission %]))*Table10[[#This Row],[Ticket Count]],2)</f>
        <v>84.42</v>
      </c>
      <c r="K1023" s="3">
        <v>100034</v>
      </c>
      <c r="L1023" s="3" t="str">
        <f>_xlfn.XLOOKUP(Table10[[#This Row],[Serial '#]],Table5[Serial '#],Table5[Supplier],,,)</f>
        <v>Bingo Boss</v>
      </c>
      <c r="M1023" s="3" t="s">
        <v>3755</v>
      </c>
      <c r="N1023" s="9">
        <v>5628</v>
      </c>
      <c r="O1023" s="36">
        <v>1</v>
      </c>
      <c r="P1023" s="11">
        <v>5628</v>
      </c>
      <c r="Q1023" s="11">
        <v>4528</v>
      </c>
      <c r="R1023" s="11">
        <v>1100</v>
      </c>
      <c r="S1023" s="11">
        <v>337</v>
      </c>
      <c r="T1023" s="11" t="str">
        <f>_xlfn.XLOOKUP(Table10[[#This Row],[Charity Association]],Table14[Charity Name],Table14[Billing Style],,,)</f>
        <v>Percentage</v>
      </c>
      <c r="U1023" s="11">
        <v>412.04</v>
      </c>
      <c r="V1023" s="15">
        <v>245.76</v>
      </c>
      <c r="W1023" s="15">
        <v>110</v>
      </c>
      <c r="X1023" s="11">
        <v>56.28</v>
      </c>
      <c r="Y1023" s="69">
        <v>39173189</v>
      </c>
      <c r="Z1023">
        <v>6981</v>
      </c>
      <c r="AA1023" s="3">
        <f>IF(Table10[[#This Row],[Location Name]]=E1022,AA1022,AA1022+1)</f>
        <v>1623</v>
      </c>
      <c r="AB1023" s="33"/>
    </row>
    <row r="1024" spans="1:28" ht="14.25" x14ac:dyDescent="0.45">
      <c r="A1024" s="3">
        <v>1016</v>
      </c>
      <c r="B102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24" s="33">
        <v>45502</v>
      </c>
      <c r="E1024" s="3" t="s">
        <v>105</v>
      </c>
      <c r="F1024" s="3">
        <f>_xlfn.XLOOKUP(Table10[[#This Row],[Location Name]],IBTP_Locations[Location Name],IBTP_Locations[Payee Name],"",,)</f>
        <v>0</v>
      </c>
      <c r="G1024" s="3" t="s">
        <v>23</v>
      </c>
      <c r="H1024" s="3" t="str">
        <f>_xlfn.XLOOKUP(Table10[[#This Row],[Location Name]],IBTP_Locations[Location Name],IBTP_Locations[Sales Rep],,,)</f>
        <v>Sarcyk, Neil</v>
      </c>
      <c r="I1024" s="3" t="str">
        <f>_xlfn.XLOOKUP(Table10[[#This Row],[Location Name]],IBTP_Locations[Location Name],IBTP_Locations[Marketing Rep],,,)</f>
        <v>M Comella Enterprises</v>
      </c>
      <c r="J1024" s="11">
        <f>ROUNDDOWN(IF(Table10[[#This Row],[Marketing Rep]]=0,0,_xlfn.XLOOKUP(Table10[[#This Row],[Marketing Rep]],Table12[Name],Table12[Commission %]))*Table10[[#This Row],[Ticket Count]],2)</f>
        <v>45</v>
      </c>
      <c r="K1024" s="3" t="s">
        <v>3193</v>
      </c>
      <c r="L1024" s="3" t="str">
        <f>_xlfn.XLOOKUP(Table10[[#This Row],[Serial '#]],Table5[Serial '#],Table5[Supplier],,,)</f>
        <v>GameCo</v>
      </c>
      <c r="M1024" s="3" t="s">
        <v>352</v>
      </c>
      <c r="N1024" s="9">
        <v>3000</v>
      </c>
      <c r="O1024" s="36">
        <v>1</v>
      </c>
      <c r="P1024" s="11">
        <v>3000</v>
      </c>
      <c r="Q1024" s="11">
        <v>2250</v>
      </c>
      <c r="R1024" s="11">
        <v>750</v>
      </c>
      <c r="S1024" s="11">
        <v>180</v>
      </c>
      <c r="T1024" s="11" t="str">
        <f>_xlfn.XLOOKUP(Table10[[#This Row],[Charity Association]],Table14[Charity Name],Table14[Billing Style],,,)</f>
        <v>Percentage</v>
      </c>
      <c r="U1024" s="11">
        <v>106</v>
      </c>
      <c r="V1024" s="15">
        <v>1</v>
      </c>
      <c r="W1024" s="15">
        <v>75</v>
      </c>
      <c r="X1024" s="11">
        <v>30</v>
      </c>
      <c r="Y1024" s="69">
        <v>290</v>
      </c>
      <c r="Z1024">
        <v>6977</v>
      </c>
      <c r="AA1024" s="3">
        <f>IF(Table10[[#This Row],[Location Name]]=E1023,AA1023,AA1023+1)</f>
        <v>1624</v>
      </c>
      <c r="AB1024" s="33"/>
    </row>
    <row r="1025" spans="1:28" ht="14.25" x14ac:dyDescent="0.45">
      <c r="A1025" s="3">
        <v>1017</v>
      </c>
      <c r="B102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25" s="33">
        <v>45502</v>
      </c>
      <c r="E1025" s="3" t="s">
        <v>105</v>
      </c>
      <c r="F1025" s="3">
        <f>_xlfn.XLOOKUP(Table10[[#This Row],[Location Name]],IBTP_Locations[Location Name],IBTP_Locations[Payee Name],"",,)</f>
        <v>0</v>
      </c>
      <c r="G1025" s="3" t="s">
        <v>23</v>
      </c>
      <c r="H1025" s="3" t="str">
        <f>_xlfn.XLOOKUP(Table10[[#This Row],[Location Name]],IBTP_Locations[Location Name],IBTP_Locations[Sales Rep],,,)</f>
        <v>Sarcyk, Neil</v>
      </c>
      <c r="I1025" s="3" t="str">
        <f>_xlfn.XLOOKUP(Table10[[#This Row],[Location Name]],IBTP_Locations[Location Name],IBTP_Locations[Marketing Rep],,,)</f>
        <v>M Comella Enterprises</v>
      </c>
      <c r="J1025" s="11">
        <f>ROUNDDOWN(IF(Table10[[#This Row],[Marketing Rep]]=0,0,_xlfn.XLOOKUP(Table10[[#This Row],[Marketing Rep]],Table12[Name],Table12[Commission %]))*Table10[[#This Row],[Ticket Count]],2)</f>
        <v>82.8</v>
      </c>
      <c r="K1025" s="3" t="s">
        <v>3175</v>
      </c>
      <c r="L1025" s="3" t="str">
        <f>_xlfn.XLOOKUP(Table10[[#This Row],[Serial '#]],Table5[Serial '#],Table5[Supplier],,,)</f>
        <v>GameCo</v>
      </c>
      <c r="M1025" s="3" t="s">
        <v>349</v>
      </c>
      <c r="N1025" s="9">
        <v>5520</v>
      </c>
      <c r="O1025" s="36">
        <v>1</v>
      </c>
      <c r="P1025" s="11">
        <v>5520</v>
      </c>
      <c r="Q1025" s="11">
        <v>4560</v>
      </c>
      <c r="R1025" s="11">
        <v>960</v>
      </c>
      <c r="S1025" s="11">
        <v>331</v>
      </c>
      <c r="T1025" s="11" t="str">
        <f>_xlfn.XLOOKUP(Table10[[#This Row],[Charity Association]],Table14[Charity Name],Table14[Billing Style],,,)</f>
        <v>Percentage</v>
      </c>
      <c r="U1025" s="11">
        <v>337.2</v>
      </c>
      <c r="V1025" s="15">
        <v>186</v>
      </c>
      <c r="W1025" s="15">
        <v>96</v>
      </c>
      <c r="X1025" s="11">
        <v>55.2</v>
      </c>
      <c r="Y1025" s="69">
        <v>290</v>
      </c>
      <c r="Z1025">
        <v>6976</v>
      </c>
      <c r="AA1025" s="3">
        <f>IF(Table10[[#This Row],[Location Name]]=E1024,AA1024,AA1024+1)</f>
        <v>1624</v>
      </c>
      <c r="AB1025" s="33"/>
    </row>
    <row r="1026" spans="1:28" ht="14.25" x14ac:dyDescent="0.45">
      <c r="A1026" s="3">
        <v>1018</v>
      </c>
      <c r="B102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26" s="33">
        <v>45502</v>
      </c>
      <c r="E1026" s="3" t="s">
        <v>159</v>
      </c>
      <c r="F1026" s="3">
        <f>_xlfn.XLOOKUP(Table10[[#This Row],[Location Name]],IBTP_Locations[Location Name],IBTP_Locations[Payee Name],"",,)</f>
        <v>0</v>
      </c>
      <c r="G1026" s="3" t="s">
        <v>27</v>
      </c>
      <c r="H1026" s="3" t="str">
        <f>_xlfn.XLOOKUP(Table10[[#This Row],[Location Name]],IBTP_Locations[Location Name],IBTP_Locations[Sales Rep],,,)</f>
        <v>Sarcyk, Neil</v>
      </c>
      <c r="I1026" s="3" t="str">
        <f>_xlfn.XLOOKUP(Table10[[#This Row],[Location Name]],IBTP_Locations[Location Name],IBTP_Locations[Marketing Rep],,,)</f>
        <v>Combros (GCFF)</v>
      </c>
      <c r="J1026" s="11">
        <f>ROUNDDOWN(IF(Table10[[#This Row],[Marketing Rep]]=0,0,_xlfn.XLOOKUP(Table10[[#This Row],[Marketing Rep]],Table12[Name],Table12[Commission %]))*Table10[[#This Row],[Ticket Count]],2)</f>
        <v>92.4</v>
      </c>
      <c r="K1026" s="3">
        <v>120831</v>
      </c>
      <c r="L1026" s="3" t="str">
        <f>_xlfn.XLOOKUP(Table10[[#This Row],[Serial '#]],Table5[Serial '#],Table5[Supplier],,,)</f>
        <v>Bingo Boss</v>
      </c>
      <c r="M1026" s="3" t="s">
        <v>370</v>
      </c>
      <c r="N1026" s="9">
        <v>4620</v>
      </c>
      <c r="O1026" s="36">
        <v>1</v>
      </c>
      <c r="P1026" s="11">
        <v>4620</v>
      </c>
      <c r="Q1026" s="11">
        <v>3660</v>
      </c>
      <c r="R1026" s="11">
        <v>960</v>
      </c>
      <c r="S1026" s="11">
        <v>277</v>
      </c>
      <c r="T1026" s="11" t="str">
        <f>_xlfn.XLOOKUP(Table10[[#This Row],[Charity Association]],Table14[Charity Name],Table14[Billing Style],,,)</f>
        <v>Flat Per Ticket</v>
      </c>
      <c r="U1026" s="11">
        <v>369.6</v>
      </c>
      <c r="V1026" s="15">
        <v>195.03</v>
      </c>
      <c r="W1026" s="15">
        <v>174.57</v>
      </c>
      <c r="X1026" s="11"/>
      <c r="Y1026" s="69">
        <v>1285</v>
      </c>
      <c r="Z1026">
        <v>10247</v>
      </c>
      <c r="AA1026" s="3">
        <f>IF(Table10[[#This Row],[Location Name]]=E1025,AA1025,AA1025+1)</f>
        <v>1625</v>
      </c>
      <c r="AB1026" s="33"/>
    </row>
    <row r="1027" spans="1:28" ht="14.25" x14ac:dyDescent="0.45">
      <c r="A1027" s="3">
        <v>1019</v>
      </c>
      <c r="B102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27" s="33">
        <v>45502</v>
      </c>
      <c r="E1027" s="3" t="s">
        <v>159</v>
      </c>
      <c r="F1027" s="3">
        <f>_xlfn.XLOOKUP(Table10[[#This Row],[Location Name]],IBTP_Locations[Location Name],IBTP_Locations[Payee Name],"",,)</f>
        <v>0</v>
      </c>
      <c r="G1027" s="3" t="s">
        <v>27</v>
      </c>
      <c r="H1027" s="3" t="str">
        <f>_xlfn.XLOOKUP(Table10[[#This Row],[Location Name]],IBTP_Locations[Location Name],IBTP_Locations[Sales Rep],,,)</f>
        <v>Sarcyk, Neil</v>
      </c>
      <c r="I1027" s="3" t="str">
        <f>_xlfn.XLOOKUP(Table10[[#This Row],[Location Name]],IBTP_Locations[Location Name],IBTP_Locations[Marketing Rep],,,)</f>
        <v>Combros (GCFF)</v>
      </c>
      <c r="J1027" s="11">
        <f>ROUNDDOWN(IF(Table10[[#This Row],[Marketing Rep]]=0,0,_xlfn.XLOOKUP(Table10[[#This Row],[Marketing Rep]],Table12[Name],Table12[Commission %]))*Table10[[#This Row],[Ticket Count]],2)</f>
        <v>60</v>
      </c>
      <c r="K1027" s="3" t="s">
        <v>3192</v>
      </c>
      <c r="L1027" s="3" t="str">
        <f>_xlfn.XLOOKUP(Table10[[#This Row],[Serial '#]],Table5[Serial '#],Table5[Supplier],,,)</f>
        <v>GameCo</v>
      </c>
      <c r="M1027" s="3" t="s">
        <v>352</v>
      </c>
      <c r="N1027" s="9">
        <v>3000</v>
      </c>
      <c r="O1027" s="36">
        <v>1</v>
      </c>
      <c r="P1027" s="11">
        <v>3000</v>
      </c>
      <c r="Q1027" s="11">
        <v>2250</v>
      </c>
      <c r="R1027" s="11">
        <v>750</v>
      </c>
      <c r="S1027" s="11">
        <v>180</v>
      </c>
      <c r="T1027" s="11" t="str">
        <f>_xlfn.XLOOKUP(Table10[[#This Row],[Charity Association]],Table14[Charity Name],Table14[Billing Style],,,)</f>
        <v>Flat Per Ticket</v>
      </c>
      <c r="U1027" s="11">
        <v>210</v>
      </c>
      <c r="V1027" s="15">
        <v>1</v>
      </c>
      <c r="W1027" s="15">
        <v>209</v>
      </c>
      <c r="X1027" s="11"/>
      <c r="Y1027" s="69">
        <v>1285</v>
      </c>
      <c r="Z1027">
        <v>10246</v>
      </c>
      <c r="AA1027" s="3">
        <f>IF(Table10[[#This Row],[Location Name]]=E1026,AA1026,AA1026+1)</f>
        <v>1625</v>
      </c>
      <c r="AB1027" s="33"/>
    </row>
    <row r="1028" spans="1:28" ht="14.25" x14ac:dyDescent="0.45">
      <c r="A1028" s="3">
        <v>1020</v>
      </c>
      <c r="B102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28" s="33">
        <v>45502</v>
      </c>
      <c r="E1028" s="3" t="s">
        <v>155</v>
      </c>
      <c r="F1028" s="3" t="str">
        <f>_xlfn.XLOOKUP(Table10[[#This Row],[Location Name]],IBTP_Locations[Location Name],IBTP_Locations[Payee Name],"",,)</f>
        <v>Melron Inc DBA Mulligans</v>
      </c>
      <c r="G1028" s="3" t="s">
        <v>27</v>
      </c>
      <c r="H1028" s="3" t="str">
        <f>_xlfn.XLOOKUP(Table10[[#This Row],[Location Name]],IBTP_Locations[Location Name],IBTP_Locations[Sales Rep],,,)</f>
        <v>Sarcyk, Neil</v>
      </c>
      <c r="I1028" s="3">
        <f>_xlfn.XLOOKUP(Table10[[#This Row],[Location Name]],IBTP_Locations[Location Name],IBTP_Locations[Marketing Rep],,,)</f>
        <v>0</v>
      </c>
      <c r="J1028" s="11">
        <f>ROUNDDOWN(IF(Table10[[#This Row],[Marketing Rep]]=0,0,_xlfn.XLOOKUP(Table10[[#This Row],[Marketing Rep]],Table12[Name],Table12[Commission %]))*Table10[[#This Row],[Ticket Count]],2)</f>
        <v>0</v>
      </c>
      <c r="K1028" s="3" t="s">
        <v>3174</v>
      </c>
      <c r="L1028" s="3" t="str">
        <f>_xlfn.XLOOKUP(Table10[[#This Row],[Serial '#]],Table5[Serial '#],Table5[Supplier],,,)</f>
        <v>GameCo</v>
      </c>
      <c r="M1028" s="3" t="s">
        <v>349</v>
      </c>
      <c r="N1028" s="9">
        <v>5520</v>
      </c>
      <c r="O1028" s="36">
        <v>1</v>
      </c>
      <c r="P1028" s="11">
        <v>5520</v>
      </c>
      <c r="Q1028" s="11">
        <v>4560</v>
      </c>
      <c r="R1028" s="11">
        <v>960</v>
      </c>
      <c r="S1028" s="11">
        <v>331</v>
      </c>
      <c r="T1028" s="11" t="str">
        <f>_xlfn.XLOOKUP(Table10[[#This Row],[Charity Association]],Table14[Charity Name],Table14[Billing Style],,,)</f>
        <v>Flat Per Ticket</v>
      </c>
      <c r="U1028" s="11">
        <v>386.4</v>
      </c>
      <c r="V1028" s="15">
        <v>186</v>
      </c>
      <c r="W1028" s="15">
        <v>200.4</v>
      </c>
      <c r="X1028" s="11"/>
      <c r="Y1028" s="69">
        <v>3148</v>
      </c>
      <c r="Z1028">
        <v>10245</v>
      </c>
      <c r="AA1028" s="3">
        <f>IF(Table10[[#This Row],[Location Name]]=E1027,AA1027,AA1027+1)</f>
        <v>1626</v>
      </c>
      <c r="AB1028" s="33"/>
    </row>
    <row r="1029" spans="1:28" ht="14.25" x14ac:dyDescent="0.45">
      <c r="A1029" s="3">
        <v>1021</v>
      </c>
      <c r="B102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29" s="33">
        <v>45502</v>
      </c>
      <c r="E1029" s="3" t="s">
        <v>155</v>
      </c>
      <c r="F1029" s="3" t="str">
        <f>_xlfn.XLOOKUP(Table10[[#This Row],[Location Name]],IBTP_Locations[Location Name],IBTP_Locations[Payee Name],"",,)</f>
        <v>Melron Inc DBA Mulligans</v>
      </c>
      <c r="G1029" s="3" t="s">
        <v>27</v>
      </c>
      <c r="H1029" s="3" t="str">
        <f>_xlfn.XLOOKUP(Table10[[#This Row],[Location Name]],IBTP_Locations[Location Name],IBTP_Locations[Sales Rep],,,)</f>
        <v>Sarcyk, Neil</v>
      </c>
      <c r="I1029" s="3">
        <f>_xlfn.XLOOKUP(Table10[[#This Row],[Location Name]],IBTP_Locations[Location Name],IBTP_Locations[Marketing Rep],,,)</f>
        <v>0</v>
      </c>
      <c r="J1029" s="11">
        <f>ROUNDDOWN(IF(Table10[[#This Row],[Marketing Rep]]=0,0,_xlfn.XLOOKUP(Table10[[#This Row],[Marketing Rep]],Table12[Name],Table12[Commission %]))*Table10[[#This Row],[Ticket Count]],2)</f>
        <v>0</v>
      </c>
      <c r="K1029" s="3" t="s">
        <v>3173</v>
      </c>
      <c r="L1029" s="3" t="str">
        <f>_xlfn.XLOOKUP(Table10[[#This Row],[Serial '#]],Table5[Serial '#],Table5[Supplier],,,)</f>
        <v>GameCo</v>
      </c>
      <c r="M1029" s="3" t="s">
        <v>349</v>
      </c>
      <c r="N1029" s="9">
        <v>5520</v>
      </c>
      <c r="O1029" s="36">
        <v>1</v>
      </c>
      <c r="P1029" s="11">
        <v>5520</v>
      </c>
      <c r="Q1029" s="11">
        <v>4560</v>
      </c>
      <c r="R1029" s="11">
        <v>960</v>
      </c>
      <c r="S1029" s="11">
        <v>331</v>
      </c>
      <c r="T1029" s="11" t="str">
        <f>_xlfn.XLOOKUP(Table10[[#This Row],[Charity Association]],Table14[Charity Name],Table14[Billing Style],,,)</f>
        <v>Flat Per Ticket</v>
      </c>
      <c r="U1029" s="11">
        <v>386.4</v>
      </c>
      <c r="V1029" s="15">
        <v>186</v>
      </c>
      <c r="W1029" s="15">
        <v>200.4</v>
      </c>
      <c r="X1029" s="11"/>
      <c r="Y1029" s="69">
        <v>3148</v>
      </c>
      <c r="Z1029">
        <v>10244</v>
      </c>
      <c r="AA1029" s="3">
        <f>IF(Table10[[#This Row],[Location Name]]=E1028,AA1028,AA1028+1)</f>
        <v>1626</v>
      </c>
      <c r="AB1029" s="33"/>
    </row>
    <row r="1030" spans="1:28" ht="14.25" x14ac:dyDescent="0.45">
      <c r="A1030" s="3">
        <v>1022</v>
      </c>
      <c r="B103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30" s="33">
        <v>45502</v>
      </c>
      <c r="E1030" s="3" t="s">
        <v>155</v>
      </c>
      <c r="F1030" s="3" t="str">
        <f>_xlfn.XLOOKUP(Table10[[#This Row],[Location Name]],IBTP_Locations[Location Name],IBTP_Locations[Payee Name],"",,)</f>
        <v>Melron Inc DBA Mulligans</v>
      </c>
      <c r="G1030" s="3" t="s">
        <v>27</v>
      </c>
      <c r="H1030" s="3" t="str">
        <f>_xlfn.XLOOKUP(Table10[[#This Row],[Location Name]],IBTP_Locations[Location Name],IBTP_Locations[Sales Rep],,,)</f>
        <v>Sarcyk, Neil</v>
      </c>
      <c r="I1030" s="3">
        <f>_xlfn.XLOOKUP(Table10[[#This Row],[Location Name]],IBTP_Locations[Location Name],IBTP_Locations[Marketing Rep],,,)</f>
        <v>0</v>
      </c>
      <c r="J1030" s="11">
        <f>ROUNDDOWN(IF(Table10[[#This Row],[Marketing Rep]]=0,0,_xlfn.XLOOKUP(Table10[[#This Row],[Marketing Rep]],Table12[Name],Table12[Commission %]))*Table10[[#This Row],[Ticket Count]],2)</f>
        <v>0</v>
      </c>
      <c r="K1030" s="3" t="s">
        <v>3214</v>
      </c>
      <c r="L1030" s="3" t="str">
        <f>_xlfn.XLOOKUP(Table10[[#This Row],[Serial '#]],Table5[Serial '#],Table5[Supplier],,,)</f>
        <v>GameCo</v>
      </c>
      <c r="M1030" s="3" t="s">
        <v>584</v>
      </c>
      <c r="N1030" s="9">
        <v>6320</v>
      </c>
      <c r="O1030" s="36">
        <v>1</v>
      </c>
      <c r="P1030" s="11">
        <v>6320</v>
      </c>
      <c r="Q1030" s="11">
        <v>4745</v>
      </c>
      <c r="R1030" s="11">
        <v>1575</v>
      </c>
      <c r="S1030" s="11">
        <v>379</v>
      </c>
      <c r="T1030" s="11" t="str">
        <f>_xlfn.XLOOKUP(Table10[[#This Row],[Charity Association]],Table14[Charity Name],Table14[Billing Style],,,)</f>
        <v>Flat Per Ticket</v>
      </c>
      <c r="U1030" s="11">
        <v>442.4</v>
      </c>
      <c r="V1030" s="15">
        <v>212</v>
      </c>
      <c r="W1030" s="15">
        <v>230.4</v>
      </c>
      <c r="X1030" s="11"/>
      <c r="Y1030" s="69">
        <v>3148</v>
      </c>
      <c r="Z1030">
        <v>10243</v>
      </c>
      <c r="AA1030" s="3">
        <f>IF(Table10[[#This Row],[Location Name]]=E1029,AA1029,AA1029+1)</f>
        <v>1626</v>
      </c>
      <c r="AB1030" s="33"/>
    </row>
    <row r="1031" spans="1:28" ht="14.25" x14ac:dyDescent="0.45">
      <c r="A1031" s="3">
        <v>1023</v>
      </c>
      <c r="B103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31" s="33">
        <v>45502</v>
      </c>
      <c r="E1031" s="3" t="s">
        <v>179</v>
      </c>
      <c r="F1031" s="3">
        <f>_xlfn.XLOOKUP(Table10[[#This Row],[Location Name]],IBTP_Locations[Location Name],IBTP_Locations[Payee Name],"",,)</f>
        <v>0</v>
      </c>
      <c r="G1031" s="3" t="s">
        <v>27</v>
      </c>
      <c r="H1031" s="3" t="str">
        <f>_xlfn.XLOOKUP(Table10[[#This Row],[Location Name]],IBTP_Locations[Location Name],IBTP_Locations[Sales Rep],,,)</f>
        <v>Sarcyk, Neil</v>
      </c>
      <c r="I1031" s="3">
        <f>_xlfn.XLOOKUP(Table10[[#This Row],[Location Name]],IBTP_Locations[Location Name],IBTP_Locations[Marketing Rep],,,)</f>
        <v>0</v>
      </c>
      <c r="J1031" s="11">
        <f>ROUNDDOWN(IF(Table10[[#This Row],[Marketing Rep]]=0,0,_xlfn.XLOOKUP(Table10[[#This Row],[Marketing Rep]],Table12[Name],Table12[Commission %]))*Table10[[#This Row],[Ticket Count]],2)</f>
        <v>0</v>
      </c>
      <c r="K1031" s="3" t="s">
        <v>3215</v>
      </c>
      <c r="L1031" s="3" t="str">
        <f>_xlfn.XLOOKUP(Table10[[#This Row],[Serial '#]],Table5[Serial '#],Table5[Supplier],,,)</f>
        <v>GameCo</v>
      </c>
      <c r="M1031" s="3" t="s">
        <v>607</v>
      </c>
      <c r="N1031" s="9">
        <v>6320</v>
      </c>
      <c r="O1031" s="36">
        <v>1</v>
      </c>
      <c r="P1031" s="11">
        <v>6320</v>
      </c>
      <c r="Q1031" s="11">
        <v>4745</v>
      </c>
      <c r="R1031" s="11">
        <v>1575</v>
      </c>
      <c r="S1031" s="11">
        <v>379</v>
      </c>
      <c r="T1031" s="11" t="str">
        <f>_xlfn.XLOOKUP(Table10[[#This Row],[Charity Association]],Table14[Charity Name],Table14[Billing Style],,,)</f>
        <v>Flat Per Ticket</v>
      </c>
      <c r="U1031" s="11">
        <v>442.4</v>
      </c>
      <c r="V1031" s="15">
        <v>212</v>
      </c>
      <c r="W1031" s="15">
        <v>230.4</v>
      </c>
      <c r="X1031" s="11"/>
      <c r="Y1031" s="69">
        <v>421100500193</v>
      </c>
      <c r="Z1031">
        <v>10242</v>
      </c>
      <c r="AA1031" s="3">
        <f>IF(Table10[[#This Row],[Location Name]]=E1030,AA1030,AA1030+1)</f>
        <v>1627</v>
      </c>
      <c r="AB1031" s="33"/>
    </row>
    <row r="1032" spans="1:28" ht="14.25" x14ac:dyDescent="0.45">
      <c r="A1032" s="3">
        <v>1024</v>
      </c>
      <c r="B103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32" s="33">
        <v>45502</v>
      </c>
      <c r="E1032" s="3" t="s">
        <v>179</v>
      </c>
      <c r="F1032" s="3">
        <f>_xlfn.XLOOKUP(Table10[[#This Row],[Location Name]],IBTP_Locations[Location Name],IBTP_Locations[Payee Name],"",,)</f>
        <v>0</v>
      </c>
      <c r="G1032" s="3" t="s">
        <v>27</v>
      </c>
      <c r="H1032" s="3" t="str">
        <f>_xlfn.XLOOKUP(Table10[[#This Row],[Location Name]],IBTP_Locations[Location Name],IBTP_Locations[Sales Rep],,,)</f>
        <v>Sarcyk, Neil</v>
      </c>
      <c r="I1032" s="3">
        <f>_xlfn.XLOOKUP(Table10[[#This Row],[Location Name]],IBTP_Locations[Location Name],IBTP_Locations[Marketing Rep],,,)</f>
        <v>0</v>
      </c>
      <c r="J1032" s="11">
        <f>ROUNDDOWN(IF(Table10[[#This Row],[Marketing Rep]]=0,0,_xlfn.XLOOKUP(Table10[[#This Row],[Marketing Rep]],Table12[Name],Table12[Commission %]))*Table10[[#This Row],[Ticket Count]],2)</f>
        <v>0</v>
      </c>
      <c r="K1032" s="3" t="s">
        <v>3213</v>
      </c>
      <c r="L1032" s="3" t="str">
        <f>_xlfn.XLOOKUP(Table10[[#This Row],[Serial '#]],Table5[Serial '#],Table5[Supplier],,,)</f>
        <v>GameCo</v>
      </c>
      <c r="M1032" s="3" t="s">
        <v>580</v>
      </c>
      <c r="N1032" s="9">
        <v>6320</v>
      </c>
      <c r="O1032" s="36">
        <v>1</v>
      </c>
      <c r="P1032" s="11">
        <v>6320</v>
      </c>
      <c r="Q1032" s="11">
        <v>4745</v>
      </c>
      <c r="R1032" s="11">
        <v>1575</v>
      </c>
      <c r="S1032" s="11">
        <v>379</v>
      </c>
      <c r="T1032" s="11" t="str">
        <f>_xlfn.XLOOKUP(Table10[[#This Row],[Charity Association]],Table14[Charity Name],Table14[Billing Style],,,)</f>
        <v>Flat Per Ticket</v>
      </c>
      <c r="U1032" s="11">
        <v>442.4</v>
      </c>
      <c r="V1032" s="15">
        <v>212</v>
      </c>
      <c r="W1032" s="15">
        <v>230.4</v>
      </c>
      <c r="X1032" s="11"/>
      <c r="Y1032" s="69">
        <v>421100500193</v>
      </c>
      <c r="Z1032">
        <v>10241</v>
      </c>
      <c r="AA1032" s="3">
        <f>IF(Table10[[#This Row],[Location Name]]=E1031,AA1031,AA1031+1)</f>
        <v>1627</v>
      </c>
      <c r="AB1032" s="33"/>
    </row>
    <row r="1033" spans="1:28" ht="14.25" x14ac:dyDescent="0.45">
      <c r="A1033" s="3">
        <v>1025</v>
      </c>
      <c r="B103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33" s="33">
        <v>45502</v>
      </c>
      <c r="E1033" s="3" t="s">
        <v>179</v>
      </c>
      <c r="F1033" s="3">
        <f>_xlfn.XLOOKUP(Table10[[#This Row],[Location Name]],IBTP_Locations[Location Name],IBTP_Locations[Payee Name],"",,)</f>
        <v>0</v>
      </c>
      <c r="G1033" s="3" t="s">
        <v>27</v>
      </c>
      <c r="H1033" s="3" t="str">
        <f>_xlfn.XLOOKUP(Table10[[#This Row],[Location Name]],IBTP_Locations[Location Name],IBTP_Locations[Sales Rep],,,)</f>
        <v>Sarcyk, Neil</v>
      </c>
      <c r="I1033" s="3">
        <f>_xlfn.XLOOKUP(Table10[[#This Row],[Location Name]],IBTP_Locations[Location Name],IBTP_Locations[Marketing Rep],,,)</f>
        <v>0</v>
      </c>
      <c r="J1033" s="11">
        <f>ROUNDDOWN(IF(Table10[[#This Row],[Marketing Rep]]=0,0,_xlfn.XLOOKUP(Table10[[#This Row],[Marketing Rep]],Table12[Name],Table12[Commission %]))*Table10[[#This Row],[Ticket Count]],2)</f>
        <v>0</v>
      </c>
      <c r="K1033" s="3" t="s">
        <v>3212</v>
      </c>
      <c r="L1033" s="3" t="str">
        <f>_xlfn.XLOOKUP(Table10[[#This Row],[Serial '#]],Table5[Serial '#],Table5[Supplier],,,)</f>
        <v>GameCo</v>
      </c>
      <c r="M1033" s="3" t="s">
        <v>579</v>
      </c>
      <c r="N1033" s="9">
        <v>6320</v>
      </c>
      <c r="O1033" s="36">
        <v>1</v>
      </c>
      <c r="P1033" s="11">
        <v>6320</v>
      </c>
      <c r="Q1033" s="11">
        <v>4745</v>
      </c>
      <c r="R1033" s="11">
        <v>1575</v>
      </c>
      <c r="S1033" s="11">
        <v>379</v>
      </c>
      <c r="T1033" s="11" t="str">
        <f>_xlfn.XLOOKUP(Table10[[#This Row],[Charity Association]],Table14[Charity Name],Table14[Billing Style],,,)</f>
        <v>Flat Per Ticket</v>
      </c>
      <c r="U1033" s="11">
        <v>442.4</v>
      </c>
      <c r="V1033" s="15">
        <v>212</v>
      </c>
      <c r="W1033" s="15">
        <v>230.4</v>
      </c>
      <c r="X1033" s="11"/>
      <c r="Y1033" s="69">
        <v>421100500193</v>
      </c>
      <c r="Z1033">
        <v>10240</v>
      </c>
      <c r="AA1033" s="3">
        <f>IF(Table10[[#This Row],[Location Name]]=E1032,AA1032,AA1032+1)</f>
        <v>1627</v>
      </c>
      <c r="AB1033" s="33"/>
    </row>
    <row r="1034" spans="1:28" ht="14.25" x14ac:dyDescent="0.45">
      <c r="A1034" s="3">
        <v>1026</v>
      </c>
      <c r="B103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34" s="33">
        <v>45503</v>
      </c>
      <c r="E1034" s="3" t="s">
        <v>175</v>
      </c>
      <c r="F1034" s="3">
        <f>_xlfn.XLOOKUP(Table10[[#This Row],[Location Name]],IBTP_Locations[Location Name],IBTP_Locations[Payee Name],"",,)</f>
        <v>0</v>
      </c>
      <c r="G1034" s="3" t="s">
        <v>23</v>
      </c>
      <c r="H1034" s="3" t="str">
        <f>_xlfn.XLOOKUP(Table10[[#This Row],[Location Name]],IBTP_Locations[Location Name],IBTP_Locations[Sales Rep],,,)</f>
        <v>Sarcyk, Neil</v>
      </c>
      <c r="I1034" s="3" t="str">
        <f>_xlfn.XLOOKUP(Table10[[#This Row],[Location Name]],IBTP_Locations[Location Name],IBTP_Locations[Marketing Rep],,,)</f>
        <v>M Comella Enterprises</v>
      </c>
      <c r="J1034" s="11">
        <f>ROUNDDOWN(IF(Table10[[#This Row],[Marketing Rep]]=0,0,_xlfn.XLOOKUP(Table10[[#This Row],[Marketing Rep]],Table12[Name],Table12[Commission %]))*Table10[[#This Row],[Ticket Count]],2)</f>
        <v>82.8</v>
      </c>
      <c r="K1034" s="3" t="s">
        <v>2863</v>
      </c>
      <c r="L1034" s="3" t="str">
        <f>_xlfn.XLOOKUP(Table10[[#This Row],[Serial '#]],Table5[Serial '#],Table5[Supplier],,,)</f>
        <v>GameCo</v>
      </c>
      <c r="M1034" s="3" t="s">
        <v>349</v>
      </c>
      <c r="N1034" s="9">
        <v>5520</v>
      </c>
      <c r="O1034" s="36">
        <v>1</v>
      </c>
      <c r="P1034" s="11">
        <v>5520</v>
      </c>
      <c r="Q1034" s="11">
        <v>4560</v>
      </c>
      <c r="R1034" s="11">
        <v>960</v>
      </c>
      <c r="S1034" s="11">
        <v>331</v>
      </c>
      <c r="T1034" s="11" t="str">
        <f>_xlfn.XLOOKUP(Table10[[#This Row],[Charity Association]],Table14[Charity Name],Table14[Billing Style],,,)</f>
        <v>Percentage</v>
      </c>
      <c r="U1034" s="11">
        <v>337.2</v>
      </c>
      <c r="V1034" s="15">
        <v>186</v>
      </c>
      <c r="W1034" s="15">
        <v>96</v>
      </c>
      <c r="X1034" s="11">
        <v>55.2</v>
      </c>
      <c r="Y1034" s="69">
        <v>39180027</v>
      </c>
      <c r="Z1034">
        <v>6982</v>
      </c>
      <c r="AA1034" s="3">
        <f>IF(Table10[[#This Row],[Location Name]]=E1033,AA1033,AA1033+1)</f>
        <v>1628</v>
      </c>
      <c r="AB1034" s="33"/>
    </row>
    <row r="1035" spans="1:28" ht="14.25" x14ac:dyDescent="0.45">
      <c r="A1035" s="3">
        <v>1027</v>
      </c>
      <c r="B103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35" s="33">
        <v>45503</v>
      </c>
      <c r="E1035" s="3" t="s">
        <v>113</v>
      </c>
      <c r="F1035" s="3">
        <f>_xlfn.XLOOKUP(Table10[[#This Row],[Location Name]],IBTP_Locations[Location Name],IBTP_Locations[Payee Name],"",,)</f>
        <v>0</v>
      </c>
      <c r="G1035" s="3" t="s">
        <v>24</v>
      </c>
      <c r="H1035" s="3" t="str">
        <f>_xlfn.XLOOKUP(Table10[[#This Row],[Location Name]],IBTP_Locations[Location Name],IBTP_Locations[Sales Rep],,,)</f>
        <v>Sarcyk, Neil</v>
      </c>
      <c r="I1035" s="3">
        <f>_xlfn.XLOOKUP(Table10[[#This Row],[Location Name]],IBTP_Locations[Location Name],IBTP_Locations[Marketing Rep],,,)</f>
        <v>0</v>
      </c>
      <c r="J1035" s="11">
        <f>ROUNDDOWN(IF(Table10[[#This Row],[Marketing Rep]]=0,0,_xlfn.XLOOKUP(Table10[[#This Row],[Marketing Rep]],Table12[Name],Table12[Commission %]))*Table10[[#This Row],[Ticket Count]],2)</f>
        <v>0</v>
      </c>
      <c r="K1035" s="3" t="s">
        <v>3216</v>
      </c>
      <c r="L1035" s="3" t="str">
        <f>_xlfn.XLOOKUP(Table10[[#This Row],[Serial '#]],Table5[Serial '#],Table5[Supplier],,,)</f>
        <v>GameCo</v>
      </c>
      <c r="M1035" s="3" t="s">
        <v>579</v>
      </c>
      <c r="N1035" s="9">
        <v>6320</v>
      </c>
      <c r="O1035" s="36">
        <v>1</v>
      </c>
      <c r="P1035" s="11">
        <v>6320</v>
      </c>
      <c r="Q1035" s="11">
        <v>4745</v>
      </c>
      <c r="R1035" s="11">
        <v>1575</v>
      </c>
      <c r="S1035" s="11">
        <v>379</v>
      </c>
      <c r="T1035" s="11" t="str">
        <f>_xlfn.XLOOKUP(Table10[[#This Row],[Charity Association]],Table14[Charity Name],Table14[Billing Style],,,)</f>
        <v>Flat Per Ticket</v>
      </c>
      <c r="U1035" s="11">
        <v>442.4</v>
      </c>
      <c r="V1035" s="15">
        <v>212</v>
      </c>
      <c r="W1035" s="15">
        <v>230.4</v>
      </c>
      <c r="X1035" s="11"/>
      <c r="Y1035" s="69">
        <v>39180029</v>
      </c>
      <c r="Z1035">
        <v>9043</v>
      </c>
      <c r="AA1035" s="3">
        <f>IF(Table10[[#This Row],[Location Name]]=E1034,AA1034,AA1034+1)</f>
        <v>1629</v>
      </c>
      <c r="AB1035" s="33"/>
    </row>
    <row r="1036" spans="1:28" ht="14.25" x14ac:dyDescent="0.45">
      <c r="A1036" s="3">
        <v>1028</v>
      </c>
      <c r="B103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36" s="33">
        <v>45503</v>
      </c>
      <c r="E1036" s="3" t="s">
        <v>113</v>
      </c>
      <c r="F1036" s="3">
        <f>_xlfn.XLOOKUP(Table10[[#This Row],[Location Name]],IBTP_Locations[Location Name],IBTP_Locations[Payee Name],"",,)</f>
        <v>0</v>
      </c>
      <c r="G1036" s="3" t="s">
        <v>24</v>
      </c>
      <c r="H1036" s="3" t="str">
        <f>_xlfn.XLOOKUP(Table10[[#This Row],[Location Name]],IBTP_Locations[Location Name],IBTP_Locations[Sales Rep],,,)</f>
        <v>Sarcyk, Neil</v>
      </c>
      <c r="I1036" s="3">
        <f>_xlfn.XLOOKUP(Table10[[#This Row],[Location Name]],IBTP_Locations[Location Name],IBTP_Locations[Marketing Rep],,,)</f>
        <v>0</v>
      </c>
      <c r="J1036" s="11">
        <f>ROUNDDOWN(IF(Table10[[#This Row],[Marketing Rep]]=0,0,_xlfn.XLOOKUP(Table10[[#This Row],[Marketing Rep]],Table12[Name],Table12[Commission %]))*Table10[[#This Row],[Ticket Count]],2)</f>
        <v>0</v>
      </c>
      <c r="K1036" s="3" t="s">
        <v>3176</v>
      </c>
      <c r="L1036" s="3" t="str">
        <f>_xlfn.XLOOKUP(Table10[[#This Row],[Serial '#]],Table5[Serial '#],Table5[Supplier],,,)</f>
        <v>GameCo</v>
      </c>
      <c r="M1036" s="3" t="s">
        <v>349</v>
      </c>
      <c r="N1036" s="9">
        <v>5520</v>
      </c>
      <c r="O1036" s="36">
        <v>1</v>
      </c>
      <c r="P1036" s="11">
        <v>5520</v>
      </c>
      <c r="Q1036" s="11">
        <v>4560</v>
      </c>
      <c r="R1036" s="11">
        <v>960</v>
      </c>
      <c r="S1036" s="11">
        <v>331</v>
      </c>
      <c r="T1036" s="11" t="str">
        <f>_xlfn.XLOOKUP(Table10[[#This Row],[Charity Association]],Table14[Charity Name],Table14[Billing Style],,,)</f>
        <v>Flat Per Ticket</v>
      </c>
      <c r="U1036" s="11">
        <v>386.4</v>
      </c>
      <c r="V1036" s="15">
        <v>186</v>
      </c>
      <c r="W1036" s="15">
        <v>200.4</v>
      </c>
      <c r="X1036" s="11"/>
      <c r="Y1036" s="69">
        <v>39180026</v>
      </c>
      <c r="Z1036">
        <v>9042</v>
      </c>
      <c r="AA1036" s="3">
        <f>IF(Table10[[#This Row],[Location Name]]=E1035,AA1035,AA1035+1)</f>
        <v>1629</v>
      </c>
      <c r="AB1036" s="33"/>
    </row>
    <row r="1037" spans="1:28" ht="14.25" x14ac:dyDescent="0.45">
      <c r="A1037" s="3">
        <v>1029</v>
      </c>
      <c r="B103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37" s="33">
        <v>45503</v>
      </c>
      <c r="E1037" s="3" t="s">
        <v>101</v>
      </c>
      <c r="F1037" s="3">
        <f>_xlfn.XLOOKUP(Table10[[#This Row],[Location Name]],IBTP_Locations[Location Name],IBTP_Locations[Payee Name],"",,)</f>
        <v>0</v>
      </c>
      <c r="G1037" s="3" t="s">
        <v>24</v>
      </c>
      <c r="H1037" s="3" t="str">
        <f>_xlfn.XLOOKUP(Table10[[#This Row],[Location Name]],IBTP_Locations[Location Name],IBTP_Locations[Sales Rep],,,)</f>
        <v>Sarcyk, Neil</v>
      </c>
      <c r="I1037" s="3">
        <f>_xlfn.XLOOKUP(Table10[[#This Row],[Location Name]],IBTP_Locations[Location Name],IBTP_Locations[Marketing Rep],,,)</f>
        <v>0</v>
      </c>
      <c r="J1037" s="11">
        <f>ROUNDDOWN(IF(Table10[[#This Row],[Marketing Rep]]=0,0,_xlfn.XLOOKUP(Table10[[#This Row],[Marketing Rep]],Table12[Name],Table12[Commission %]))*Table10[[#This Row],[Ticket Count]],2)</f>
        <v>0</v>
      </c>
      <c r="K1037" s="3" t="s">
        <v>3177</v>
      </c>
      <c r="L1037" s="3" t="str">
        <f>_xlfn.XLOOKUP(Table10[[#This Row],[Serial '#]],Table5[Serial '#],Table5[Supplier],,,)</f>
        <v>GameCo</v>
      </c>
      <c r="M1037" s="3" t="s">
        <v>349</v>
      </c>
      <c r="N1037" s="9">
        <v>5520</v>
      </c>
      <c r="O1037" s="36">
        <v>1</v>
      </c>
      <c r="P1037" s="11">
        <v>5520</v>
      </c>
      <c r="Q1037" s="11">
        <v>4560</v>
      </c>
      <c r="R1037" s="11">
        <v>960</v>
      </c>
      <c r="S1037" s="11">
        <v>331</v>
      </c>
      <c r="T1037" s="11" t="str">
        <f>_xlfn.XLOOKUP(Table10[[#This Row],[Charity Association]],Table14[Charity Name],Table14[Billing Style],,,)</f>
        <v>Flat Per Ticket</v>
      </c>
      <c r="U1037" s="11">
        <v>386.4</v>
      </c>
      <c r="V1037" s="15">
        <v>186</v>
      </c>
      <c r="W1037" s="15">
        <v>200.4</v>
      </c>
      <c r="X1037" s="11"/>
      <c r="Y1037" s="69">
        <v>39180025</v>
      </c>
      <c r="Z1037">
        <v>9041</v>
      </c>
      <c r="AA1037" s="3">
        <f>IF(Table10[[#This Row],[Location Name]]=E1036,AA1036,AA1036+1)</f>
        <v>1630</v>
      </c>
      <c r="AB1037" s="33"/>
    </row>
    <row r="1038" spans="1:28" ht="14.25" x14ac:dyDescent="0.45">
      <c r="A1038" s="3">
        <v>1030</v>
      </c>
      <c r="B103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38" s="33">
        <v>45503</v>
      </c>
      <c r="E1038" s="3" t="s">
        <v>101</v>
      </c>
      <c r="F1038" s="3">
        <f>_xlfn.XLOOKUP(Table10[[#This Row],[Location Name]],IBTP_Locations[Location Name],IBTP_Locations[Payee Name],"",,)</f>
        <v>0</v>
      </c>
      <c r="G1038" s="3" t="s">
        <v>24</v>
      </c>
      <c r="H1038" s="3" t="str">
        <f>_xlfn.XLOOKUP(Table10[[#This Row],[Location Name]],IBTP_Locations[Location Name],IBTP_Locations[Sales Rep],,,)</f>
        <v>Sarcyk, Neil</v>
      </c>
      <c r="I1038" s="3">
        <f>_xlfn.XLOOKUP(Table10[[#This Row],[Location Name]],IBTP_Locations[Location Name],IBTP_Locations[Marketing Rep],,,)</f>
        <v>0</v>
      </c>
      <c r="J1038" s="11">
        <f>ROUNDDOWN(IF(Table10[[#This Row],[Marketing Rep]]=0,0,_xlfn.XLOOKUP(Table10[[#This Row],[Marketing Rep]],Table12[Name],Table12[Commission %]))*Table10[[#This Row],[Ticket Count]],2)</f>
        <v>0</v>
      </c>
      <c r="K1038" s="3" t="s">
        <v>3217</v>
      </c>
      <c r="L1038" s="3" t="str">
        <f>_xlfn.XLOOKUP(Table10[[#This Row],[Serial '#]],Table5[Serial '#],Table5[Supplier],,,)</f>
        <v>GameCo</v>
      </c>
      <c r="M1038" s="3" t="s">
        <v>3746</v>
      </c>
      <c r="N1038" s="9">
        <v>6320</v>
      </c>
      <c r="O1038" s="36">
        <v>1</v>
      </c>
      <c r="P1038" s="11">
        <v>6320</v>
      </c>
      <c r="Q1038" s="11">
        <v>4745</v>
      </c>
      <c r="R1038" s="11">
        <v>1575</v>
      </c>
      <c r="S1038" s="11">
        <v>379</v>
      </c>
      <c r="T1038" s="11" t="str">
        <f>_xlfn.XLOOKUP(Table10[[#This Row],[Charity Association]],Table14[Charity Name],Table14[Billing Style],,,)</f>
        <v>Flat Per Ticket</v>
      </c>
      <c r="U1038" s="11">
        <v>442.4</v>
      </c>
      <c r="V1038" s="15">
        <v>212</v>
      </c>
      <c r="W1038" s="15">
        <v>230.4</v>
      </c>
      <c r="X1038" s="11"/>
      <c r="Y1038" s="69">
        <v>39180028</v>
      </c>
      <c r="Z1038">
        <v>9040</v>
      </c>
      <c r="AA1038" s="3">
        <f>IF(Table10[[#This Row],[Location Name]]=E1037,AA1037,AA1037+1)</f>
        <v>1630</v>
      </c>
      <c r="AB1038" s="33"/>
    </row>
    <row r="1039" spans="1:28" ht="14.25" x14ac:dyDescent="0.45">
      <c r="A1039" s="3">
        <v>1031</v>
      </c>
      <c r="B103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39" s="33">
        <v>45506</v>
      </c>
      <c r="E1039" s="3" t="s">
        <v>105</v>
      </c>
      <c r="F1039" s="3">
        <f>_xlfn.XLOOKUP(Table10[[#This Row],[Location Name]],IBTP_Locations[Location Name],IBTP_Locations[Payee Name],"",,)</f>
        <v>0</v>
      </c>
      <c r="G1039" s="3" t="s">
        <v>23</v>
      </c>
      <c r="H1039" s="3" t="str">
        <f>_xlfn.XLOOKUP(Table10[[#This Row],[Location Name]],IBTP_Locations[Location Name],IBTP_Locations[Sales Rep],,,)</f>
        <v>Sarcyk, Neil</v>
      </c>
      <c r="I1039" s="3" t="str">
        <f>_xlfn.XLOOKUP(Table10[[#This Row],[Location Name]],IBTP_Locations[Location Name],IBTP_Locations[Marketing Rep],,,)</f>
        <v>M Comella Enterprises</v>
      </c>
      <c r="J1039" s="11">
        <f>ROUNDDOWN(IF(Table10[[#This Row],[Marketing Rep]]=0,0,_xlfn.XLOOKUP(Table10[[#This Row],[Marketing Rep]],Table12[Name],Table12[Commission %]))*Table10[[#This Row],[Ticket Count]],2)</f>
        <v>82.8</v>
      </c>
      <c r="K1039" s="3" t="s">
        <v>2869</v>
      </c>
      <c r="L1039" s="3" t="str">
        <f>_xlfn.XLOOKUP(Table10[[#This Row],[Serial '#]],Table5[Serial '#],Table5[Supplier],,,)</f>
        <v>GameCo</v>
      </c>
      <c r="M1039" s="3" t="s">
        <v>349</v>
      </c>
      <c r="N1039" s="9">
        <v>5520</v>
      </c>
      <c r="O1039" s="36">
        <v>1</v>
      </c>
      <c r="P1039" s="11">
        <v>5520</v>
      </c>
      <c r="Q1039" s="11">
        <v>4560</v>
      </c>
      <c r="R1039" s="11">
        <v>960</v>
      </c>
      <c r="S1039" s="11">
        <v>331</v>
      </c>
      <c r="T1039" s="11" t="str">
        <f>_xlfn.XLOOKUP(Table10[[#This Row],[Charity Association]],Table14[Charity Name],Table14[Billing Style],,,)</f>
        <v>Percentage</v>
      </c>
      <c r="U1039" s="11">
        <v>337.2</v>
      </c>
      <c r="V1039" s="15">
        <v>186</v>
      </c>
      <c r="W1039" s="15">
        <v>96</v>
      </c>
      <c r="X1039" s="11">
        <v>55.2</v>
      </c>
      <c r="Y1039" s="69">
        <v>291</v>
      </c>
      <c r="Z1039">
        <v>6990</v>
      </c>
      <c r="AB1039" s="33"/>
    </row>
    <row r="1040" spans="1:28" ht="14.25" x14ac:dyDescent="0.45">
      <c r="A1040" s="3">
        <v>1032</v>
      </c>
      <c r="B104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40" s="33">
        <v>45506</v>
      </c>
      <c r="E1040" s="3" t="s">
        <v>105</v>
      </c>
      <c r="F1040" s="3">
        <f>_xlfn.XLOOKUP(Table10[[#This Row],[Location Name]],IBTP_Locations[Location Name],IBTP_Locations[Payee Name],"",,)</f>
        <v>0</v>
      </c>
      <c r="G1040" s="3" t="s">
        <v>23</v>
      </c>
      <c r="H1040" s="3" t="str">
        <f>_xlfn.XLOOKUP(Table10[[#This Row],[Location Name]],IBTP_Locations[Location Name],IBTP_Locations[Sales Rep],,,)</f>
        <v>Sarcyk, Neil</v>
      </c>
      <c r="I1040" s="3" t="str">
        <f>_xlfn.XLOOKUP(Table10[[#This Row],[Location Name]],IBTP_Locations[Location Name],IBTP_Locations[Marketing Rep],,,)</f>
        <v>M Comella Enterprises</v>
      </c>
      <c r="J1040" s="11">
        <f>ROUNDDOWN(IF(Table10[[#This Row],[Marketing Rep]]=0,0,_xlfn.XLOOKUP(Table10[[#This Row],[Marketing Rep]],Table12[Name],Table12[Commission %]))*Table10[[#This Row],[Ticket Count]],2)</f>
        <v>45</v>
      </c>
      <c r="K1040" s="3" t="s">
        <v>3195</v>
      </c>
      <c r="L1040" s="3" t="str">
        <f>_xlfn.XLOOKUP(Table10[[#This Row],[Serial '#]],Table5[Serial '#],Table5[Supplier],,,)</f>
        <v>GameCo</v>
      </c>
      <c r="M1040" s="3" t="s">
        <v>352</v>
      </c>
      <c r="N1040" s="9">
        <v>3000</v>
      </c>
      <c r="O1040" s="36">
        <v>1</v>
      </c>
      <c r="P1040" s="11">
        <v>3000</v>
      </c>
      <c r="Q1040" s="11">
        <v>2250</v>
      </c>
      <c r="R1040" s="11">
        <v>750</v>
      </c>
      <c r="S1040" s="11">
        <v>180</v>
      </c>
      <c r="T1040" s="11" t="str">
        <f>_xlfn.XLOOKUP(Table10[[#This Row],[Charity Association]],Table14[Charity Name],Table14[Billing Style],,,)</f>
        <v>Percentage</v>
      </c>
      <c r="U1040" s="11">
        <v>106</v>
      </c>
      <c r="V1040" s="15">
        <v>1</v>
      </c>
      <c r="W1040" s="15">
        <v>75</v>
      </c>
      <c r="X1040" s="11">
        <v>30</v>
      </c>
      <c r="Y1040" s="69">
        <v>291</v>
      </c>
      <c r="Z1040">
        <v>6989</v>
      </c>
      <c r="AB1040" s="33"/>
    </row>
    <row r="1041" spans="1:28" ht="14.25" x14ac:dyDescent="0.45">
      <c r="A1041" s="3">
        <v>1033</v>
      </c>
      <c r="B104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41" s="33">
        <v>45506</v>
      </c>
      <c r="E1041" s="3" t="s">
        <v>163</v>
      </c>
      <c r="F1041" s="3">
        <f>_xlfn.XLOOKUP(Table10[[#This Row],[Location Name]],IBTP_Locations[Location Name],IBTP_Locations[Payee Name],"",,)</f>
        <v>0</v>
      </c>
      <c r="G1041" s="3" t="s">
        <v>23</v>
      </c>
      <c r="H1041" s="3" t="str">
        <f>_xlfn.XLOOKUP(Table10[[#This Row],[Location Name]],IBTP_Locations[Location Name],IBTP_Locations[Sales Rep],,,)</f>
        <v>Sarcyk, Neil</v>
      </c>
      <c r="I1041" s="3">
        <f>_xlfn.XLOOKUP(Table10[[#This Row],[Location Name]],IBTP_Locations[Location Name],IBTP_Locations[Marketing Rep],,,)</f>
        <v>0</v>
      </c>
      <c r="J1041" s="11">
        <f>ROUNDDOWN(IF(Table10[[#This Row],[Marketing Rep]]=0,0,_xlfn.XLOOKUP(Table10[[#This Row],[Marketing Rep]],Table12[Name],Table12[Commission %]))*Table10[[#This Row],[Ticket Count]],2)</f>
        <v>0</v>
      </c>
      <c r="K1041" s="3" t="s">
        <v>2994</v>
      </c>
      <c r="L1041" s="3" t="str">
        <f>_xlfn.XLOOKUP(Table10[[#This Row],[Serial '#]],Table5[Serial '#],Table5[Supplier],,,)</f>
        <v>GameCo</v>
      </c>
      <c r="M1041" s="3" t="s">
        <v>549</v>
      </c>
      <c r="N1041" s="9">
        <v>4000</v>
      </c>
      <c r="O1041" s="36">
        <v>1</v>
      </c>
      <c r="P1041" s="11">
        <v>4000</v>
      </c>
      <c r="Q1041" s="11">
        <v>3000</v>
      </c>
      <c r="R1041" s="11">
        <v>1000</v>
      </c>
      <c r="S1041" s="11">
        <v>240</v>
      </c>
      <c r="T1041" s="11" t="str">
        <f>_xlfn.XLOOKUP(Table10[[#This Row],[Charity Association]],Table14[Charity Name],Table14[Billing Style],,,)</f>
        <v>Percentage</v>
      </c>
      <c r="U1041" s="11">
        <v>274</v>
      </c>
      <c r="V1041" s="15">
        <v>134</v>
      </c>
      <c r="W1041" s="15">
        <v>100</v>
      </c>
      <c r="X1041" s="11">
        <v>40</v>
      </c>
      <c r="Y1041" s="69">
        <v>2018</v>
      </c>
      <c r="Z1041">
        <v>6988</v>
      </c>
      <c r="AB1041" s="33"/>
    </row>
    <row r="1042" spans="1:28" ht="14.25" x14ac:dyDescent="0.45">
      <c r="A1042" s="3">
        <v>1034</v>
      </c>
      <c r="B104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42" s="33">
        <v>45506</v>
      </c>
      <c r="E1042" s="3" t="s">
        <v>163</v>
      </c>
      <c r="F1042" s="3">
        <f>_xlfn.XLOOKUP(Table10[[#This Row],[Location Name]],IBTP_Locations[Location Name],IBTP_Locations[Payee Name],"",,)</f>
        <v>0</v>
      </c>
      <c r="G1042" s="3" t="s">
        <v>23</v>
      </c>
      <c r="H1042" s="3" t="str">
        <f>_xlfn.XLOOKUP(Table10[[#This Row],[Location Name]],IBTP_Locations[Location Name],IBTP_Locations[Sales Rep],,,)</f>
        <v>Sarcyk, Neil</v>
      </c>
      <c r="I1042" s="3">
        <f>_xlfn.XLOOKUP(Table10[[#This Row],[Location Name]],IBTP_Locations[Location Name],IBTP_Locations[Marketing Rep],,,)</f>
        <v>0</v>
      </c>
      <c r="J1042" s="11">
        <f>ROUNDDOWN(IF(Table10[[#This Row],[Marketing Rep]]=0,0,_xlfn.XLOOKUP(Table10[[#This Row],[Marketing Rep]],Table12[Name],Table12[Commission %]))*Table10[[#This Row],[Ticket Count]],2)</f>
        <v>0</v>
      </c>
      <c r="K1042" s="3" t="s">
        <v>3219</v>
      </c>
      <c r="L1042" s="3" t="str">
        <f>_xlfn.XLOOKUP(Table10[[#This Row],[Serial '#]],Table5[Serial '#],Table5[Supplier],,,)</f>
        <v>GameCo</v>
      </c>
      <c r="M1042" s="3" t="s">
        <v>613</v>
      </c>
      <c r="N1042" s="9">
        <v>4560</v>
      </c>
      <c r="O1042" s="36">
        <v>1</v>
      </c>
      <c r="P1042" s="11">
        <v>4560</v>
      </c>
      <c r="Q1042" s="11">
        <v>3460</v>
      </c>
      <c r="R1042" s="11">
        <v>1100</v>
      </c>
      <c r="S1042" s="11">
        <v>273</v>
      </c>
      <c r="T1042" s="11" t="str">
        <f>_xlfn.XLOOKUP(Table10[[#This Row],[Charity Association]],Table14[Charity Name],Table14[Billing Style],,,)</f>
        <v>Percentage</v>
      </c>
      <c r="U1042" s="11">
        <v>301.60000000000002</v>
      </c>
      <c r="V1042" s="15">
        <v>146</v>
      </c>
      <c r="W1042" s="15">
        <v>110</v>
      </c>
      <c r="X1042" s="11">
        <v>45.6</v>
      </c>
      <c r="Y1042" s="69">
        <v>2018</v>
      </c>
      <c r="Z1042">
        <v>6987</v>
      </c>
      <c r="AB1042" s="33"/>
    </row>
    <row r="1043" spans="1:28" ht="14.25" x14ac:dyDescent="0.45">
      <c r="A1043" s="3">
        <v>1035</v>
      </c>
      <c r="B104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43" s="33">
        <v>45508</v>
      </c>
      <c r="E1043" s="3" t="s">
        <v>199</v>
      </c>
      <c r="F1043" s="3">
        <f>_xlfn.XLOOKUP(Table10[[#This Row],[Location Name]],IBTP_Locations[Location Name],IBTP_Locations[Payee Name],"",,)</f>
        <v>0</v>
      </c>
      <c r="G1043" s="3" t="s">
        <v>23</v>
      </c>
      <c r="H1043" s="3" t="str">
        <f>_xlfn.XLOOKUP(Table10[[#This Row],[Location Name]],IBTP_Locations[Location Name],IBTP_Locations[Sales Rep],,,)</f>
        <v>Sarcyk, Neil</v>
      </c>
      <c r="I1043" s="3">
        <f>_xlfn.XLOOKUP(Table10[[#This Row],[Location Name]],IBTP_Locations[Location Name],IBTP_Locations[Marketing Rep],,,)</f>
        <v>0</v>
      </c>
      <c r="J1043" s="11">
        <f>ROUNDDOWN(IF(Table10[[#This Row],[Marketing Rep]]=0,0,_xlfn.XLOOKUP(Table10[[#This Row],[Marketing Rep]],Table12[Name],Table12[Commission %]))*Table10[[#This Row],[Ticket Count]],2)</f>
        <v>0</v>
      </c>
      <c r="K1043" s="3" t="s">
        <v>3181</v>
      </c>
      <c r="L1043" s="3" t="str">
        <f>_xlfn.XLOOKUP(Table10[[#This Row],[Serial '#]],Table5[Serial '#],Table5[Supplier],,,)</f>
        <v>GameCo</v>
      </c>
      <c r="M1043" s="3" t="s">
        <v>349</v>
      </c>
      <c r="N1043" s="9">
        <v>5520</v>
      </c>
      <c r="O1043" s="36">
        <v>1</v>
      </c>
      <c r="P1043" s="11">
        <v>5520</v>
      </c>
      <c r="Q1043" s="11">
        <v>4560</v>
      </c>
      <c r="R1043" s="11">
        <v>960</v>
      </c>
      <c r="S1043" s="11">
        <v>331</v>
      </c>
      <c r="T1043" s="11" t="str">
        <f>_xlfn.XLOOKUP(Table10[[#This Row],[Charity Association]],Table14[Charity Name],Table14[Billing Style],,,)</f>
        <v>Percentage</v>
      </c>
      <c r="U1043" s="11">
        <v>337.2</v>
      </c>
      <c r="V1043" s="15">
        <v>186</v>
      </c>
      <c r="W1043" s="15">
        <v>96</v>
      </c>
      <c r="X1043" s="11">
        <v>55.2</v>
      </c>
      <c r="Y1043" s="69">
        <v>1131</v>
      </c>
      <c r="Z1043">
        <v>6991</v>
      </c>
      <c r="AB1043" s="33"/>
    </row>
    <row r="1044" spans="1:28" ht="14.25" x14ac:dyDescent="0.45">
      <c r="A1044" s="3">
        <v>1036</v>
      </c>
      <c r="B104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44" s="33">
        <v>45512</v>
      </c>
      <c r="E1044" s="3" t="s">
        <v>91</v>
      </c>
      <c r="F1044" s="3">
        <f>_xlfn.XLOOKUP(Table10[[#This Row],[Location Name]],IBTP_Locations[Location Name],IBTP_Locations[Payee Name],"",,)</f>
        <v>0</v>
      </c>
      <c r="G1044" s="3" t="s">
        <v>23</v>
      </c>
      <c r="H1044" s="3" t="str">
        <f>_xlfn.XLOOKUP(Table10[[#This Row],[Location Name]],IBTP_Locations[Location Name],IBTP_Locations[Sales Rep],,,)</f>
        <v>Sarcyk, Neil</v>
      </c>
      <c r="I1044" s="3">
        <f>_xlfn.XLOOKUP(Table10[[#This Row],[Location Name]],IBTP_Locations[Location Name],IBTP_Locations[Marketing Rep],,,)</f>
        <v>0</v>
      </c>
      <c r="J1044" s="11">
        <f>ROUNDDOWN(IF(Table10[[#This Row],[Marketing Rep]]=0,0,_xlfn.XLOOKUP(Table10[[#This Row],[Marketing Rep]],Table12[Name],Table12[Commission %]))*Table10[[#This Row],[Ticket Count]],2)</f>
        <v>0</v>
      </c>
      <c r="K1044" s="3" t="s">
        <v>3198</v>
      </c>
      <c r="L1044" s="3" t="str">
        <f>_xlfn.XLOOKUP(Table10[[#This Row],[Serial '#]],Table5[Serial '#],Table5[Supplier],,,)</f>
        <v>GameCo</v>
      </c>
      <c r="M1044" s="3" t="s">
        <v>352</v>
      </c>
      <c r="N1044" s="9">
        <v>3000</v>
      </c>
      <c r="O1044" s="36">
        <v>1</v>
      </c>
      <c r="P1044" s="11">
        <v>3000</v>
      </c>
      <c r="Q1044" s="11">
        <v>2250</v>
      </c>
      <c r="R1044" s="11">
        <v>750</v>
      </c>
      <c r="S1044" s="11">
        <v>180</v>
      </c>
      <c r="T1044" s="11" t="str">
        <f>_xlfn.XLOOKUP(Table10[[#This Row],[Charity Association]],Table14[Charity Name],Table14[Billing Style],,,)</f>
        <v>Percentage</v>
      </c>
      <c r="U1044" s="11">
        <v>207</v>
      </c>
      <c r="V1044" s="15">
        <v>102</v>
      </c>
      <c r="W1044" s="15">
        <v>75</v>
      </c>
      <c r="X1044" s="11">
        <v>30</v>
      </c>
      <c r="Y1044" s="69" t="s">
        <v>4033</v>
      </c>
      <c r="Z1044">
        <v>6999</v>
      </c>
      <c r="AB1044" s="33"/>
    </row>
    <row r="1045" spans="1:28" ht="14.25" x14ac:dyDescent="0.45">
      <c r="A1045" s="3">
        <v>1037</v>
      </c>
      <c r="B104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45" s="33">
        <v>45510</v>
      </c>
      <c r="E1045" s="3" t="s">
        <v>143</v>
      </c>
      <c r="F1045" s="3">
        <f>_xlfn.XLOOKUP(Table10[[#This Row],[Location Name]],IBTP_Locations[Location Name],IBTP_Locations[Payee Name],"",,)</f>
        <v>0</v>
      </c>
      <c r="G1045" s="3" t="s">
        <v>23</v>
      </c>
      <c r="H1045" s="3" t="str">
        <f>_xlfn.XLOOKUP(Table10[[#This Row],[Location Name]],IBTP_Locations[Location Name],IBTP_Locations[Sales Rep],,,)</f>
        <v>Sarcyk, Neil</v>
      </c>
      <c r="I1045" s="3">
        <f>_xlfn.XLOOKUP(Table10[[#This Row],[Location Name]],IBTP_Locations[Location Name],IBTP_Locations[Marketing Rep],,,)</f>
        <v>0</v>
      </c>
      <c r="J1045" s="11">
        <f>ROUNDDOWN(IF(Table10[[#This Row],[Marketing Rep]]=0,0,_xlfn.XLOOKUP(Table10[[#This Row],[Marketing Rep]],Table12[Name],Table12[Commission %]))*Table10[[#This Row],[Ticket Count]],2)</f>
        <v>0</v>
      </c>
      <c r="K1045" s="3" t="s">
        <v>3261</v>
      </c>
      <c r="L1045" s="3" t="str">
        <f>_xlfn.XLOOKUP(Table10[[#This Row],[Serial '#]],Table5[Serial '#],Table5[Supplier],,,)</f>
        <v>GameCo</v>
      </c>
      <c r="M1045" s="3" t="s">
        <v>349</v>
      </c>
      <c r="N1045" s="9">
        <v>5520</v>
      </c>
      <c r="O1045" s="36">
        <v>1</v>
      </c>
      <c r="P1045" s="11">
        <v>5520</v>
      </c>
      <c r="Q1045" s="11">
        <v>4560</v>
      </c>
      <c r="R1045" s="11">
        <v>960</v>
      </c>
      <c r="S1045" s="11">
        <v>331</v>
      </c>
      <c r="T1045" s="11" t="str">
        <f>_xlfn.XLOOKUP(Table10[[#This Row],[Charity Association]],Table14[Charity Name],Table14[Billing Style],,,)</f>
        <v>Percentage</v>
      </c>
      <c r="U1045" s="11">
        <v>337.2</v>
      </c>
      <c r="V1045" s="15">
        <v>186</v>
      </c>
      <c r="W1045" s="15">
        <v>96</v>
      </c>
      <c r="X1045" s="11">
        <v>55.2</v>
      </c>
      <c r="Y1045" s="69">
        <v>150</v>
      </c>
      <c r="Z1045">
        <v>6998</v>
      </c>
      <c r="AB1045" s="33"/>
    </row>
    <row r="1046" spans="1:28" ht="14.25" x14ac:dyDescent="0.45">
      <c r="A1046" s="3">
        <v>1038</v>
      </c>
      <c r="B104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46" s="33">
        <v>45509</v>
      </c>
      <c r="E1046" s="3" t="s">
        <v>217</v>
      </c>
      <c r="F1046" s="3">
        <f>_xlfn.XLOOKUP(Table10[[#This Row],[Location Name]],IBTP_Locations[Location Name],IBTP_Locations[Payee Name],"",,)</f>
        <v>0</v>
      </c>
      <c r="G1046" s="3" t="s">
        <v>23</v>
      </c>
      <c r="H1046" s="3" t="str">
        <f>_xlfn.XLOOKUP(Table10[[#This Row],[Location Name]],IBTP_Locations[Location Name],IBTP_Locations[Sales Rep],,,)</f>
        <v>Sarcyk, Neil</v>
      </c>
      <c r="I1046" s="3">
        <f>_xlfn.XLOOKUP(Table10[[#This Row],[Location Name]],IBTP_Locations[Location Name],IBTP_Locations[Marketing Rep],,,)</f>
        <v>0</v>
      </c>
      <c r="J1046" s="11">
        <f>ROUNDDOWN(IF(Table10[[#This Row],[Marketing Rep]]=0,0,_xlfn.XLOOKUP(Table10[[#This Row],[Marketing Rep]],Table12[Name],Table12[Commission %]))*Table10[[#This Row],[Ticket Count]],2)</f>
        <v>0</v>
      </c>
      <c r="K1046" s="3" t="s">
        <v>3222</v>
      </c>
      <c r="L1046" s="3" t="str">
        <f>_xlfn.XLOOKUP(Table10[[#This Row],[Serial '#]],Table5[Serial '#],Table5[Supplier],,,)</f>
        <v>GameCo</v>
      </c>
      <c r="M1046" s="3" t="s">
        <v>613</v>
      </c>
      <c r="N1046" s="9">
        <v>4560</v>
      </c>
      <c r="O1046" s="36">
        <v>1</v>
      </c>
      <c r="P1046" s="11">
        <v>4560</v>
      </c>
      <c r="Q1046" s="11">
        <v>3460</v>
      </c>
      <c r="R1046" s="11">
        <v>1100</v>
      </c>
      <c r="S1046" s="11">
        <v>273</v>
      </c>
      <c r="T1046" s="11" t="str">
        <f>_xlfn.XLOOKUP(Table10[[#This Row],[Charity Association]],Table14[Charity Name],Table14[Billing Style],,,)</f>
        <v>Percentage</v>
      </c>
      <c r="U1046" s="11">
        <v>301.60000000000002</v>
      </c>
      <c r="V1046" s="15">
        <v>146</v>
      </c>
      <c r="W1046" s="15">
        <v>110</v>
      </c>
      <c r="X1046" s="11">
        <v>45.6</v>
      </c>
      <c r="Y1046" s="69">
        <v>1111</v>
      </c>
      <c r="Z1046">
        <v>6997</v>
      </c>
      <c r="AB1046" s="33"/>
    </row>
    <row r="1047" spans="1:28" ht="14.25" x14ac:dyDescent="0.45">
      <c r="A1047" s="3">
        <v>1039</v>
      </c>
      <c r="B104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47" s="33">
        <v>45506</v>
      </c>
      <c r="E1047" s="3" t="s">
        <v>125</v>
      </c>
      <c r="F1047" s="3">
        <f>_xlfn.XLOOKUP(Table10[[#This Row],[Location Name]],IBTP_Locations[Location Name],IBTP_Locations[Payee Name],"",,)</f>
        <v>0</v>
      </c>
      <c r="G1047" s="3" t="s">
        <v>23</v>
      </c>
      <c r="H1047" s="3" t="str">
        <f>_xlfn.XLOOKUP(Table10[[#This Row],[Location Name]],IBTP_Locations[Location Name],IBTP_Locations[Sales Rep],,,)</f>
        <v>Sarcyk, Neil</v>
      </c>
      <c r="I1047" s="3" t="str">
        <f>_xlfn.XLOOKUP(Table10[[#This Row],[Location Name]],IBTP_Locations[Location Name],IBTP_Locations[Marketing Rep],,,)</f>
        <v>M Comella Enterprises</v>
      </c>
      <c r="J1047" s="11">
        <f>ROUNDDOWN(IF(Table10[[#This Row],[Marketing Rep]]=0,0,_xlfn.XLOOKUP(Table10[[#This Row],[Marketing Rep]],Table12[Name],Table12[Commission %]))*Table10[[#This Row],[Ticket Count]],2)</f>
        <v>82.8</v>
      </c>
      <c r="K1047" s="3" t="s">
        <v>2537</v>
      </c>
      <c r="L1047" s="3" t="str">
        <f>_xlfn.XLOOKUP(Table10[[#This Row],[Serial '#]],Table5[Serial '#],Table5[Supplier],,,)</f>
        <v>GameCo</v>
      </c>
      <c r="M1047" s="3" t="s">
        <v>349</v>
      </c>
      <c r="N1047" s="9">
        <v>5520</v>
      </c>
      <c r="O1047" s="36">
        <v>1</v>
      </c>
      <c r="P1047" s="11">
        <v>5520</v>
      </c>
      <c r="Q1047" s="11">
        <v>4560</v>
      </c>
      <c r="R1047" s="11">
        <v>960</v>
      </c>
      <c r="S1047" s="11">
        <v>331</v>
      </c>
      <c r="T1047" s="11" t="str">
        <f>_xlfn.XLOOKUP(Table10[[#This Row],[Charity Association]],Table14[Charity Name],Table14[Billing Style],,,)</f>
        <v>Percentage</v>
      </c>
      <c r="U1047" s="11">
        <v>337.2</v>
      </c>
      <c r="V1047" s="15">
        <v>186</v>
      </c>
      <c r="W1047" s="15">
        <v>96</v>
      </c>
      <c r="X1047" s="11">
        <v>55.2</v>
      </c>
      <c r="Y1047" s="69">
        <v>6676</v>
      </c>
      <c r="Z1047">
        <v>6996</v>
      </c>
      <c r="AB1047" s="33"/>
    </row>
    <row r="1048" spans="1:28" ht="14.25" x14ac:dyDescent="0.45">
      <c r="A1048" s="3">
        <v>1040</v>
      </c>
      <c r="B104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48" s="33">
        <v>45506</v>
      </c>
      <c r="E1048" s="3" t="s">
        <v>125</v>
      </c>
      <c r="F1048" s="3">
        <f>_xlfn.XLOOKUP(Table10[[#This Row],[Location Name]],IBTP_Locations[Location Name],IBTP_Locations[Payee Name],"",,)</f>
        <v>0</v>
      </c>
      <c r="G1048" s="3" t="s">
        <v>23</v>
      </c>
      <c r="H1048" s="3" t="str">
        <f>_xlfn.XLOOKUP(Table10[[#This Row],[Location Name]],IBTP_Locations[Location Name],IBTP_Locations[Sales Rep],,,)</f>
        <v>Sarcyk, Neil</v>
      </c>
      <c r="I1048" s="3" t="str">
        <f>_xlfn.XLOOKUP(Table10[[#This Row],[Location Name]],IBTP_Locations[Location Name],IBTP_Locations[Marketing Rep],,,)</f>
        <v>M Comella Enterprises</v>
      </c>
      <c r="J1048" s="11">
        <f>ROUNDDOWN(IF(Table10[[#This Row],[Marketing Rep]]=0,0,_xlfn.XLOOKUP(Table10[[#This Row],[Marketing Rep]],Table12[Name],Table12[Commission %]))*Table10[[#This Row],[Ticket Count]],2)</f>
        <v>45</v>
      </c>
      <c r="K1048" s="3" t="s">
        <v>3196</v>
      </c>
      <c r="L1048" s="3" t="str">
        <f>_xlfn.XLOOKUP(Table10[[#This Row],[Serial '#]],Table5[Serial '#],Table5[Supplier],,,)</f>
        <v>GameCo</v>
      </c>
      <c r="M1048" s="3" t="s">
        <v>352</v>
      </c>
      <c r="N1048" s="9">
        <v>3000</v>
      </c>
      <c r="O1048" s="36">
        <v>1</v>
      </c>
      <c r="P1048" s="11">
        <v>3000</v>
      </c>
      <c r="Q1048" s="11">
        <v>2250</v>
      </c>
      <c r="R1048" s="11">
        <v>750</v>
      </c>
      <c r="S1048" s="11">
        <v>180</v>
      </c>
      <c r="T1048" s="11" t="str">
        <f>_xlfn.XLOOKUP(Table10[[#This Row],[Charity Association]],Table14[Charity Name],Table14[Billing Style],,,)</f>
        <v>Percentage</v>
      </c>
      <c r="U1048" s="11">
        <v>207</v>
      </c>
      <c r="V1048" s="15">
        <v>102</v>
      </c>
      <c r="W1048" s="15">
        <v>75</v>
      </c>
      <c r="X1048" s="11">
        <v>30</v>
      </c>
      <c r="Y1048" s="69">
        <v>6676</v>
      </c>
      <c r="Z1048">
        <v>6995</v>
      </c>
      <c r="AB1048" s="33"/>
    </row>
    <row r="1049" spans="1:28" ht="14.25" x14ac:dyDescent="0.45">
      <c r="A1049" s="3">
        <v>1041</v>
      </c>
      <c r="B104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49" s="33">
        <v>45505</v>
      </c>
      <c r="E1049" s="3" t="s">
        <v>119</v>
      </c>
      <c r="F1049" s="3">
        <f>_xlfn.XLOOKUP(Table10[[#This Row],[Location Name]],IBTP_Locations[Location Name],IBTP_Locations[Payee Name],"",,)</f>
        <v>0</v>
      </c>
      <c r="G1049" s="3" t="s">
        <v>23</v>
      </c>
      <c r="H1049" s="3" t="str">
        <f>_xlfn.XLOOKUP(Table10[[#This Row],[Location Name]],IBTP_Locations[Location Name],IBTP_Locations[Sales Rep],,,)</f>
        <v>Sarcyk, Neil</v>
      </c>
      <c r="I1049" s="3" t="str">
        <f>_xlfn.XLOOKUP(Table10[[#This Row],[Location Name]],IBTP_Locations[Location Name],IBTP_Locations[Marketing Rep],,,)</f>
        <v>B and B Music</v>
      </c>
      <c r="J1049" s="11">
        <f>ROUNDDOWN(IF(Table10[[#This Row],[Marketing Rep]]=0,0,_xlfn.XLOOKUP(Table10[[#This Row],[Marketing Rep]],Table12[Name],Table12[Commission %]))*Table10[[#This Row],[Ticket Count]],2)</f>
        <v>69.3</v>
      </c>
      <c r="K1049" s="3">
        <v>120840</v>
      </c>
      <c r="L1049" s="3" t="str">
        <f>_xlfn.XLOOKUP(Table10[[#This Row],[Serial '#]],Table5[Serial '#],Table5[Supplier],,,)</f>
        <v>Bingo Boss</v>
      </c>
      <c r="M1049" s="3" t="s">
        <v>370</v>
      </c>
      <c r="N1049" s="9">
        <v>4620</v>
      </c>
      <c r="O1049" s="36">
        <v>1</v>
      </c>
      <c r="P1049" s="11">
        <v>4620</v>
      </c>
      <c r="Q1049" s="11">
        <v>3720</v>
      </c>
      <c r="R1049" s="11">
        <v>900</v>
      </c>
      <c r="S1049" s="11">
        <v>277</v>
      </c>
      <c r="T1049" s="11" t="str">
        <f>_xlfn.XLOOKUP(Table10[[#This Row],[Charity Association]],Table14[Charity Name],Table14[Billing Style],,,)</f>
        <v>Percentage</v>
      </c>
      <c r="U1049" s="11">
        <v>331.23</v>
      </c>
      <c r="V1049" s="15">
        <v>195.03</v>
      </c>
      <c r="W1049" s="15">
        <v>90</v>
      </c>
      <c r="X1049" s="11">
        <v>46.2</v>
      </c>
      <c r="Y1049" s="69">
        <v>39196996</v>
      </c>
      <c r="Z1049">
        <v>6994</v>
      </c>
      <c r="AB1049" s="33"/>
    </row>
    <row r="1050" spans="1:28" ht="14.25" x14ac:dyDescent="0.45">
      <c r="A1050" s="3">
        <v>1042</v>
      </c>
      <c r="B105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50" s="33">
        <v>45505</v>
      </c>
      <c r="E1050" s="3" t="s">
        <v>91</v>
      </c>
      <c r="F1050" s="3">
        <f>_xlfn.XLOOKUP(Table10[[#This Row],[Location Name]],IBTP_Locations[Location Name],IBTP_Locations[Payee Name],"",,)</f>
        <v>0</v>
      </c>
      <c r="G1050" s="3" t="s">
        <v>23</v>
      </c>
      <c r="H1050" s="3" t="str">
        <f>_xlfn.XLOOKUP(Table10[[#This Row],[Location Name]],IBTP_Locations[Location Name],IBTP_Locations[Sales Rep],,,)</f>
        <v>Sarcyk, Neil</v>
      </c>
      <c r="I1050" s="3">
        <f>_xlfn.XLOOKUP(Table10[[#This Row],[Location Name]],IBTP_Locations[Location Name],IBTP_Locations[Marketing Rep],,,)</f>
        <v>0</v>
      </c>
      <c r="J1050" s="11">
        <f>ROUNDDOWN(IF(Table10[[#This Row],[Marketing Rep]]=0,0,_xlfn.XLOOKUP(Table10[[#This Row],[Marketing Rep]],Table12[Name],Table12[Commission %]))*Table10[[#This Row],[Ticket Count]],2)</f>
        <v>0</v>
      </c>
      <c r="K1050" s="3" t="s">
        <v>3194</v>
      </c>
      <c r="L1050" s="3" t="str">
        <f>_xlfn.XLOOKUP(Table10[[#This Row],[Serial '#]],Table5[Serial '#],Table5[Supplier],,,)</f>
        <v>GameCo</v>
      </c>
      <c r="M1050" s="3" t="s">
        <v>352</v>
      </c>
      <c r="N1050" s="9">
        <v>3000</v>
      </c>
      <c r="O1050" s="36">
        <v>1</v>
      </c>
      <c r="P1050" s="11">
        <v>3000</v>
      </c>
      <c r="Q1050" s="11">
        <v>2250</v>
      </c>
      <c r="R1050" s="11">
        <v>750</v>
      </c>
      <c r="S1050" s="11">
        <v>180</v>
      </c>
      <c r="T1050" s="11" t="str">
        <f>_xlfn.XLOOKUP(Table10[[#This Row],[Charity Association]],Table14[Charity Name],Table14[Billing Style],,,)</f>
        <v>Percentage</v>
      </c>
      <c r="U1050" s="11">
        <v>207</v>
      </c>
      <c r="V1050" s="15">
        <v>102</v>
      </c>
      <c r="W1050" s="15">
        <v>75</v>
      </c>
      <c r="X1050" s="11">
        <v>30</v>
      </c>
      <c r="Y1050" s="69">
        <v>39196998</v>
      </c>
      <c r="Z1050">
        <v>6993</v>
      </c>
      <c r="AB1050" s="33"/>
    </row>
    <row r="1051" spans="1:28" ht="14.25" x14ac:dyDescent="0.45">
      <c r="A1051" s="3">
        <v>1043</v>
      </c>
      <c r="B105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51" s="33">
        <v>45509</v>
      </c>
      <c r="E1051" s="3" t="s">
        <v>135</v>
      </c>
      <c r="F1051" s="3">
        <f>_xlfn.XLOOKUP(Table10[[#This Row],[Location Name]],IBTP_Locations[Location Name],IBTP_Locations[Payee Name],"",,)</f>
        <v>0</v>
      </c>
      <c r="G1051" s="3" t="s">
        <v>20</v>
      </c>
      <c r="H1051" s="3" t="str">
        <f>_xlfn.XLOOKUP(Table10[[#This Row],[Location Name]],IBTP_Locations[Location Name],IBTP_Locations[Sales Rep],,,)</f>
        <v>Sarcyk, Neil</v>
      </c>
      <c r="I1051" s="3" t="str">
        <f>_xlfn.XLOOKUP(Table10[[#This Row],[Location Name]],IBTP_Locations[Location Name],IBTP_Locations[Marketing Rep],,,)</f>
        <v>M Comella Enterprises</v>
      </c>
      <c r="J1051" s="11">
        <f>ROUNDDOWN(IF(Table10[[#This Row],[Marketing Rep]]=0,0,_xlfn.XLOOKUP(Table10[[#This Row],[Marketing Rep]],Table12[Name],Table12[Commission %]))*Table10[[#This Row],[Ticket Count]],2)</f>
        <v>82.8</v>
      </c>
      <c r="K1051" s="3" t="s">
        <v>2871</v>
      </c>
      <c r="L1051" s="3" t="str">
        <f>_xlfn.XLOOKUP(Table10[[#This Row],[Serial '#]],Table5[Serial '#],Table5[Supplier],,,)</f>
        <v>GameCo</v>
      </c>
      <c r="M1051" s="3" t="s">
        <v>349</v>
      </c>
      <c r="N1051" s="9">
        <v>5520</v>
      </c>
      <c r="O1051" s="36">
        <v>1</v>
      </c>
      <c r="P1051" s="11">
        <v>5520</v>
      </c>
      <c r="Q1051" s="11">
        <v>4560</v>
      </c>
      <c r="R1051" s="11">
        <v>960</v>
      </c>
      <c r="S1051" s="11">
        <v>331</v>
      </c>
      <c r="T1051" s="11" t="str">
        <f>_xlfn.XLOOKUP(Table10[[#This Row],[Charity Association]],Table14[Charity Name],Table14[Billing Style],,,)</f>
        <v>Flat Per Ticket</v>
      </c>
      <c r="U1051" s="11">
        <v>386.4</v>
      </c>
      <c r="V1051" s="15">
        <v>186</v>
      </c>
      <c r="W1051" s="15">
        <v>200.4</v>
      </c>
      <c r="X1051" s="11"/>
      <c r="Y1051" s="69">
        <v>3697</v>
      </c>
      <c r="Z1051">
        <v>1217</v>
      </c>
      <c r="AB1051" s="33"/>
    </row>
    <row r="1052" spans="1:28" ht="14.25" x14ac:dyDescent="0.45">
      <c r="A1052" s="3">
        <v>1044</v>
      </c>
      <c r="B105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52" s="33">
        <v>45505</v>
      </c>
      <c r="E1052" s="3" t="s">
        <v>207</v>
      </c>
      <c r="F1052" s="3">
        <f>_xlfn.XLOOKUP(Table10[[#This Row],[Location Name]],IBTP_Locations[Location Name],IBTP_Locations[Payee Name],"",,)</f>
        <v>0</v>
      </c>
      <c r="G1052" s="3" t="s">
        <v>20</v>
      </c>
      <c r="H1052" s="3" t="str">
        <f>_xlfn.XLOOKUP(Table10[[#This Row],[Location Name]],IBTP_Locations[Location Name],IBTP_Locations[Sales Rep],,,)</f>
        <v>Sarcyk, Neil</v>
      </c>
      <c r="I1052" s="3" t="str">
        <f>_xlfn.XLOOKUP(Table10[[#This Row],[Location Name]],IBTP_Locations[Location Name],IBTP_Locations[Marketing Rep],,,)</f>
        <v>Combros</v>
      </c>
      <c r="J1052" s="11">
        <f>ROUNDDOWN(IF(Table10[[#This Row],[Marketing Rep]]=0,0,_xlfn.XLOOKUP(Table10[[#This Row],[Marketing Rep]],Table12[Name],Table12[Commission %]))*Table10[[#This Row],[Ticket Count]],2)</f>
        <v>94.8</v>
      </c>
      <c r="K1052" s="3" t="s">
        <v>3218</v>
      </c>
      <c r="L1052" s="3" t="str">
        <f>_xlfn.XLOOKUP(Table10[[#This Row],[Serial '#]],Table5[Serial '#],Table5[Supplier],,,)</f>
        <v>GameCo</v>
      </c>
      <c r="M1052" s="3" t="s">
        <v>585</v>
      </c>
      <c r="N1052" s="9">
        <v>6320</v>
      </c>
      <c r="O1052" s="36">
        <v>1</v>
      </c>
      <c r="P1052" s="11">
        <v>6320</v>
      </c>
      <c r="Q1052" s="11">
        <v>4745</v>
      </c>
      <c r="R1052" s="11">
        <v>1575</v>
      </c>
      <c r="S1052" s="11">
        <v>379</v>
      </c>
      <c r="T1052" s="11" t="str">
        <f>_xlfn.XLOOKUP(Table10[[#This Row],[Charity Association]],Table14[Charity Name],Table14[Billing Style],,,)</f>
        <v>Flat Per Ticket</v>
      </c>
      <c r="U1052" s="11">
        <v>442.4</v>
      </c>
      <c r="V1052" s="15">
        <v>212</v>
      </c>
      <c r="W1052" s="15">
        <v>230.4</v>
      </c>
      <c r="X1052" s="11"/>
      <c r="Y1052" s="69">
        <v>2926</v>
      </c>
      <c r="Z1052">
        <v>1215</v>
      </c>
      <c r="AB1052" s="33"/>
    </row>
    <row r="1053" spans="1:28" ht="14.25" x14ac:dyDescent="0.45">
      <c r="A1053" s="3">
        <v>1045</v>
      </c>
      <c r="B105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53" s="33">
        <v>45505</v>
      </c>
      <c r="E1053" s="3" t="s">
        <v>207</v>
      </c>
      <c r="F1053" s="3">
        <f>_xlfn.XLOOKUP(Table10[[#This Row],[Location Name]],IBTP_Locations[Location Name],IBTP_Locations[Payee Name],"",,)</f>
        <v>0</v>
      </c>
      <c r="G1053" s="3" t="s">
        <v>20</v>
      </c>
      <c r="H1053" s="3" t="str">
        <f>_xlfn.XLOOKUP(Table10[[#This Row],[Location Name]],IBTP_Locations[Location Name],IBTP_Locations[Sales Rep],,,)</f>
        <v>Sarcyk, Neil</v>
      </c>
      <c r="I1053" s="3" t="str">
        <f>_xlfn.XLOOKUP(Table10[[#This Row],[Location Name]],IBTP_Locations[Location Name],IBTP_Locations[Marketing Rep],,,)</f>
        <v>Combros</v>
      </c>
      <c r="J1053" s="11">
        <f>ROUNDDOWN(IF(Table10[[#This Row],[Marketing Rep]]=0,0,_xlfn.XLOOKUP(Table10[[#This Row],[Marketing Rep]],Table12[Name],Table12[Commission %]))*Table10[[#This Row],[Ticket Count]],2)</f>
        <v>82.8</v>
      </c>
      <c r="K1053" s="3" t="s">
        <v>2866</v>
      </c>
      <c r="L1053" s="3" t="str">
        <f>_xlfn.XLOOKUP(Table10[[#This Row],[Serial '#]],Table5[Serial '#],Table5[Supplier],,,)</f>
        <v>GameCo</v>
      </c>
      <c r="M1053" s="3" t="s">
        <v>349</v>
      </c>
      <c r="N1053" s="9">
        <v>5520</v>
      </c>
      <c r="O1053" s="36">
        <v>1</v>
      </c>
      <c r="P1053" s="11">
        <v>5520</v>
      </c>
      <c r="Q1053" s="11">
        <v>4560</v>
      </c>
      <c r="R1053" s="11">
        <v>960</v>
      </c>
      <c r="S1053" s="11">
        <v>331</v>
      </c>
      <c r="T1053" s="11" t="str">
        <f>_xlfn.XLOOKUP(Table10[[#This Row],[Charity Association]],Table14[Charity Name],Table14[Billing Style],,,)</f>
        <v>Flat Per Ticket</v>
      </c>
      <c r="U1053" s="11">
        <v>386.4</v>
      </c>
      <c r="V1053" s="15">
        <v>186</v>
      </c>
      <c r="W1053" s="15">
        <v>200.4</v>
      </c>
      <c r="X1053" s="11"/>
      <c r="Y1053" s="69">
        <v>2926</v>
      </c>
      <c r="Z1053">
        <v>1214</v>
      </c>
      <c r="AB1053" s="33"/>
    </row>
    <row r="1054" spans="1:28" ht="14.25" x14ac:dyDescent="0.45">
      <c r="A1054" s="3">
        <v>1046</v>
      </c>
      <c r="B105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54" s="33">
        <v>45505</v>
      </c>
      <c r="E1054" s="3" t="s">
        <v>133</v>
      </c>
      <c r="F1054" s="3">
        <f>_xlfn.XLOOKUP(Table10[[#This Row],[Location Name]],IBTP_Locations[Location Name],IBTP_Locations[Payee Name],"",,)</f>
        <v>0</v>
      </c>
      <c r="G1054" s="3" t="s">
        <v>20</v>
      </c>
      <c r="H1054" s="3" t="str">
        <f>_xlfn.XLOOKUP(Table10[[#This Row],[Location Name]],IBTP_Locations[Location Name],IBTP_Locations[Sales Rep],,,)</f>
        <v>Sarcyk, Neil</v>
      </c>
      <c r="I1054" s="3" t="str">
        <f>_xlfn.XLOOKUP(Table10[[#This Row],[Location Name]],IBTP_Locations[Location Name],IBTP_Locations[Marketing Rep],,,)</f>
        <v>M Comella Enterprises</v>
      </c>
      <c r="J1054" s="11">
        <f>ROUNDDOWN(IF(Table10[[#This Row],[Marketing Rep]]=0,0,_xlfn.XLOOKUP(Table10[[#This Row],[Marketing Rep]],Table12[Name],Table12[Commission %]))*Table10[[#This Row],[Ticket Count]],2)</f>
        <v>82.8</v>
      </c>
      <c r="K1054" s="3" t="s">
        <v>3178</v>
      </c>
      <c r="L1054" s="3" t="str">
        <f>_xlfn.XLOOKUP(Table10[[#This Row],[Serial '#]],Table5[Serial '#],Table5[Supplier],,,)</f>
        <v>GameCo</v>
      </c>
      <c r="M1054" s="3" t="s">
        <v>349</v>
      </c>
      <c r="N1054" s="9">
        <v>5520</v>
      </c>
      <c r="O1054" s="36">
        <v>1</v>
      </c>
      <c r="P1054" s="11">
        <v>5520</v>
      </c>
      <c r="Q1054" s="11">
        <v>4560</v>
      </c>
      <c r="R1054" s="11">
        <v>960</v>
      </c>
      <c r="S1054" s="11">
        <v>331</v>
      </c>
      <c r="T1054" s="11" t="str">
        <f>_xlfn.XLOOKUP(Table10[[#This Row],[Charity Association]],Table14[Charity Name],Table14[Billing Style],,,)</f>
        <v>Flat Per Ticket</v>
      </c>
      <c r="U1054" s="11">
        <v>386.4</v>
      </c>
      <c r="V1054" s="15">
        <v>186</v>
      </c>
      <c r="W1054" s="15">
        <v>200.4</v>
      </c>
      <c r="X1054" s="11"/>
      <c r="Y1054" s="69">
        <v>3451</v>
      </c>
      <c r="Z1054">
        <v>1213</v>
      </c>
      <c r="AB1054" s="33"/>
    </row>
    <row r="1055" spans="1:28" ht="14.25" x14ac:dyDescent="0.45">
      <c r="A1055" s="3">
        <v>1047</v>
      </c>
      <c r="B105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55" s="33">
        <v>45510</v>
      </c>
      <c r="E1055" s="3" t="s">
        <v>193</v>
      </c>
      <c r="F1055" s="3">
        <f>_xlfn.XLOOKUP(Table10[[#This Row],[Location Name]],IBTP_Locations[Location Name],IBTP_Locations[Payee Name],"",,)</f>
        <v>0</v>
      </c>
      <c r="G1055" s="3" t="s">
        <v>27</v>
      </c>
      <c r="H1055" s="3" t="str">
        <f>_xlfn.XLOOKUP(Table10[[#This Row],[Location Name]],IBTP_Locations[Location Name],IBTP_Locations[Sales Rep],,,)</f>
        <v>Sarcyk, Neil</v>
      </c>
      <c r="I1055" s="3" t="str">
        <f>_xlfn.XLOOKUP(Table10[[#This Row],[Location Name]],IBTP_Locations[Location Name],IBTP_Locations[Marketing Rep],,,)</f>
        <v>Combros (GCFF)</v>
      </c>
      <c r="J1055" s="11">
        <f>ROUNDDOWN(IF(Table10[[#This Row],[Marketing Rep]]=0,0,_xlfn.XLOOKUP(Table10[[#This Row],[Marketing Rep]],Table12[Name],Table12[Commission %]))*Table10[[#This Row],[Ticket Count]],2)</f>
        <v>110.4</v>
      </c>
      <c r="K1055" s="3" t="s">
        <v>2873</v>
      </c>
      <c r="L1055" s="3" t="str">
        <f>_xlfn.XLOOKUP(Table10[[#This Row],[Serial '#]],Table5[Serial '#],Table5[Supplier],,,)</f>
        <v>GameCo</v>
      </c>
      <c r="M1055" s="3" t="s">
        <v>349</v>
      </c>
      <c r="N1055" s="9">
        <v>5520</v>
      </c>
      <c r="O1055" s="36">
        <v>1</v>
      </c>
      <c r="P1055" s="11">
        <v>5520</v>
      </c>
      <c r="Q1055" s="11">
        <v>4560</v>
      </c>
      <c r="R1055" s="11">
        <v>960</v>
      </c>
      <c r="S1055" s="11">
        <v>331</v>
      </c>
      <c r="T1055" s="11" t="str">
        <f>_xlfn.XLOOKUP(Table10[[#This Row],[Charity Association]],Table14[Charity Name],Table14[Billing Style],,,)</f>
        <v>Flat Per Ticket</v>
      </c>
      <c r="U1055" s="11">
        <v>386.4</v>
      </c>
      <c r="V1055" s="15">
        <v>186</v>
      </c>
      <c r="W1055" s="15">
        <v>200.4</v>
      </c>
      <c r="X1055" s="11"/>
      <c r="Y1055" s="69">
        <v>94</v>
      </c>
      <c r="Z1055">
        <v>10257</v>
      </c>
      <c r="AB1055" s="33"/>
    </row>
    <row r="1056" spans="1:28" ht="14.25" x14ac:dyDescent="0.45">
      <c r="A1056" s="3">
        <v>1048</v>
      </c>
      <c r="B105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56" s="33">
        <v>45509</v>
      </c>
      <c r="E1056" s="3" t="s">
        <v>155</v>
      </c>
      <c r="F1056" s="3" t="str">
        <f>_xlfn.XLOOKUP(Table10[[#This Row],[Location Name]],IBTP_Locations[Location Name],IBTP_Locations[Payee Name],"",,)</f>
        <v>Melron Inc DBA Mulligans</v>
      </c>
      <c r="G1056" s="3" t="s">
        <v>27</v>
      </c>
      <c r="H1056" s="3" t="str">
        <f>_xlfn.XLOOKUP(Table10[[#This Row],[Location Name]],IBTP_Locations[Location Name],IBTP_Locations[Sales Rep],,,)</f>
        <v>Sarcyk, Neil</v>
      </c>
      <c r="I1056" s="3">
        <f>_xlfn.XLOOKUP(Table10[[#This Row],[Location Name]],IBTP_Locations[Location Name],IBTP_Locations[Marketing Rep],,,)</f>
        <v>0</v>
      </c>
      <c r="J1056" s="11">
        <f>ROUNDDOWN(IF(Table10[[#This Row],[Marketing Rep]]=0,0,_xlfn.XLOOKUP(Table10[[#This Row],[Marketing Rep]],Table12[Name],Table12[Commission %]))*Table10[[#This Row],[Ticket Count]],2)</f>
        <v>0</v>
      </c>
      <c r="K1056" s="3" t="s">
        <v>3220</v>
      </c>
      <c r="L1056" s="3" t="str">
        <f>_xlfn.XLOOKUP(Table10[[#This Row],[Serial '#]],Table5[Serial '#],Table5[Supplier],,,)</f>
        <v>GameCo</v>
      </c>
      <c r="M1056" s="3" t="s">
        <v>347</v>
      </c>
      <c r="N1056" s="9">
        <v>9959</v>
      </c>
      <c r="O1056" s="36">
        <v>1</v>
      </c>
      <c r="P1056" s="11">
        <v>9959</v>
      </c>
      <c r="Q1056" s="11">
        <v>7840</v>
      </c>
      <c r="R1056" s="11">
        <v>2119</v>
      </c>
      <c r="S1056" s="11">
        <v>597</v>
      </c>
      <c r="T1056" s="11" t="str">
        <f>_xlfn.XLOOKUP(Table10[[#This Row],[Charity Association]],Table14[Charity Name],Table14[Billing Style],,,)</f>
        <v>Flat Per Ticket</v>
      </c>
      <c r="U1056" s="11">
        <v>697.13</v>
      </c>
      <c r="V1056" s="15">
        <v>360</v>
      </c>
      <c r="W1056" s="15">
        <v>337.13</v>
      </c>
      <c r="X1056" s="11"/>
      <c r="Y1056" s="69">
        <v>3162</v>
      </c>
      <c r="Z1056">
        <v>10256</v>
      </c>
      <c r="AB1056" s="33"/>
    </row>
    <row r="1057" spans="1:28" ht="14.25" x14ac:dyDescent="0.45">
      <c r="A1057" s="3">
        <v>1049</v>
      </c>
      <c r="B105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57" s="33">
        <v>45511</v>
      </c>
      <c r="E1057" s="3" t="s">
        <v>155</v>
      </c>
      <c r="F1057" s="3" t="str">
        <f>_xlfn.XLOOKUP(Table10[[#This Row],[Location Name]],IBTP_Locations[Location Name],IBTP_Locations[Payee Name],"",,)</f>
        <v>Melron Inc DBA Mulligans</v>
      </c>
      <c r="G1057" s="3" t="s">
        <v>27</v>
      </c>
      <c r="H1057" s="3" t="str">
        <f>_xlfn.XLOOKUP(Table10[[#This Row],[Location Name]],IBTP_Locations[Location Name],IBTP_Locations[Sales Rep],,,)</f>
        <v>Sarcyk, Neil</v>
      </c>
      <c r="I1057" s="3">
        <f>_xlfn.XLOOKUP(Table10[[#This Row],[Location Name]],IBTP_Locations[Location Name],IBTP_Locations[Marketing Rep],,,)</f>
        <v>0</v>
      </c>
      <c r="J1057" s="11">
        <f>ROUNDDOWN(IF(Table10[[#This Row],[Marketing Rep]]=0,0,_xlfn.XLOOKUP(Table10[[#This Row],[Marketing Rep]],Table12[Name],Table12[Commission %]))*Table10[[#This Row],[Ticket Count]],2)</f>
        <v>0</v>
      </c>
      <c r="K1057" s="3" t="s">
        <v>2874</v>
      </c>
      <c r="L1057" s="3" t="str">
        <f>_xlfn.XLOOKUP(Table10[[#This Row],[Serial '#]],Table5[Serial '#],Table5[Supplier],,,)</f>
        <v>GameCo</v>
      </c>
      <c r="M1057" s="3" t="s">
        <v>349</v>
      </c>
      <c r="N1057" s="9">
        <v>5520</v>
      </c>
      <c r="O1057" s="36">
        <v>1</v>
      </c>
      <c r="P1057" s="11">
        <v>5520</v>
      </c>
      <c r="Q1057" s="11">
        <v>4560</v>
      </c>
      <c r="R1057" s="11">
        <v>960</v>
      </c>
      <c r="S1057" s="11">
        <v>331</v>
      </c>
      <c r="T1057" s="11" t="str">
        <f>_xlfn.XLOOKUP(Table10[[#This Row],[Charity Association]],Table14[Charity Name],Table14[Billing Style],,,)</f>
        <v>Flat Per Ticket</v>
      </c>
      <c r="U1057" s="11">
        <v>386.4</v>
      </c>
      <c r="V1057" s="15">
        <v>186</v>
      </c>
      <c r="W1057" s="15">
        <v>200.4</v>
      </c>
      <c r="X1057" s="11"/>
      <c r="Y1057" s="69">
        <v>3162</v>
      </c>
      <c r="Z1057">
        <v>10255</v>
      </c>
      <c r="AB1057" s="33"/>
    </row>
    <row r="1058" spans="1:28" ht="14.25" x14ac:dyDescent="0.45">
      <c r="A1058" s="3">
        <v>1050</v>
      </c>
      <c r="B105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58" s="33">
        <v>45509</v>
      </c>
      <c r="E1058" s="3" t="s">
        <v>155</v>
      </c>
      <c r="F1058" s="3" t="str">
        <f>_xlfn.XLOOKUP(Table10[[#This Row],[Location Name]],IBTP_Locations[Location Name],IBTP_Locations[Payee Name],"",,)</f>
        <v>Melron Inc DBA Mulligans</v>
      </c>
      <c r="G1058" s="3" t="s">
        <v>27</v>
      </c>
      <c r="H1058" s="3" t="str">
        <f>_xlfn.XLOOKUP(Table10[[#This Row],[Location Name]],IBTP_Locations[Location Name],IBTP_Locations[Sales Rep],,,)</f>
        <v>Sarcyk, Neil</v>
      </c>
      <c r="I1058" s="3">
        <f>_xlfn.XLOOKUP(Table10[[#This Row],[Location Name]],IBTP_Locations[Location Name],IBTP_Locations[Marketing Rep],,,)</f>
        <v>0</v>
      </c>
      <c r="J1058" s="11">
        <f>ROUNDDOWN(IF(Table10[[#This Row],[Marketing Rep]]=0,0,_xlfn.XLOOKUP(Table10[[#This Row],[Marketing Rep]],Table12[Name],Table12[Commission %]))*Table10[[#This Row],[Ticket Count]],2)</f>
        <v>0</v>
      </c>
      <c r="K1058" s="3" t="s">
        <v>2872</v>
      </c>
      <c r="L1058" s="3" t="str">
        <f>_xlfn.XLOOKUP(Table10[[#This Row],[Serial '#]],Table5[Serial '#],Table5[Supplier],,,)</f>
        <v>GameCo</v>
      </c>
      <c r="M1058" s="3" t="s">
        <v>349</v>
      </c>
      <c r="N1058" s="9">
        <v>5520</v>
      </c>
      <c r="O1058" s="36">
        <v>1</v>
      </c>
      <c r="P1058" s="11">
        <v>5520</v>
      </c>
      <c r="Q1058" s="11">
        <v>4560</v>
      </c>
      <c r="R1058" s="11">
        <v>960</v>
      </c>
      <c r="S1058" s="11">
        <v>331</v>
      </c>
      <c r="T1058" s="11" t="str">
        <f>_xlfn.XLOOKUP(Table10[[#This Row],[Charity Association]],Table14[Charity Name],Table14[Billing Style],,,)</f>
        <v>Flat Per Ticket</v>
      </c>
      <c r="U1058" s="11">
        <v>386.4</v>
      </c>
      <c r="V1058" s="15">
        <v>186</v>
      </c>
      <c r="W1058" s="15">
        <v>200.4</v>
      </c>
      <c r="X1058" s="11"/>
      <c r="Y1058" s="69">
        <v>3162</v>
      </c>
      <c r="Z1058">
        <v>10254</v>
      </c>
      <c r="AB1058" s="33"/>
    </row>
    <row r="1059" spans="1:28" ht="14.25" x14ac:dyDescent="0.45">
      <c r="A1059" s="3">
        <v>1051</v>
      </c>
      <c r="B105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59" s="33">
        <v>45509</v>
      </c>
      <c r="E1059" s="3" t="s">
        <v>155</v>
      </c>
      <c r="F1059" s="3" t="str">
        <f>_xlfn.XLOOKUP(Table10[[#This Row],[Location Name]],IBTP_Locations[Location Name],IBTP_Locations[Payee Name],"",,)</f>
        <v>Melron Inc DBA Mulligans</v>
      </c>
      <c r="G1059" s="3" t="s">
        <v>27</v>
      </c>
      <c r="H1059" s="3" t="str">
        <f>_xlfn.XLOOKUP(Table10[[#This Row],[Location Name]],IBTP_Locations[Location Name],IBTP_Locations[Sales Rep],,,)</f>
        <v>Sarcyk, Neil</v>
      </c>
      <c r="I1059" s="3">
        <f>_xlfn.XLOOKUP(Table10[[#This Row],[Location Name]],IBTP_Locations[Location Name],IBTP_Locations[Marketing Rep],,,)</f>
        <v>0</v>
      </c>
      <c r="J1059" s="11">
        <f>ROUNDDOWN(IF(Table10[[#This Row],[Marketing Rep]]=0,0,_xlfn.XLOOKUP(Table10[[#This Row],[Marketing Rep]],Table12[Name],Table12[Commission %]))*Table10[[#This Row],[Ticket Count]],2)</f>
        <v>0</v>
      </c>
      <c r="K1059" s="3" t="s">
        <v>2870</v>
      </c>
      <c r="L1059" s="3" t="str">
        <f>_xlfn.XLOOKUP(Table10[[#This Row],[Serial '#]],Table5[Serial '#],Table5[Supplier],,,)</f>
        <v>GameCo</v>
      </c>
      <c r="M1059" s="3" t="s">
        <v>349</v>
      </c>
      <c r="N1059" s="9">
        <v>5520</v>
      </c>
      <c r="O1059" s="36">
        <v>1</v>
      </c>
      <c r="P1059" s="11">
        <v>5520</v>
      </c>
      <c r="Q1059" s="11">
        <v>4560</v>
      </c>
      <c r="R1059" s="11">
        <v>960</v>
      </c>
      <c r="S1059" s="11">
        <v>331</v>
      </c>
      <c r="T1059" s="11" t="str">
        <f>_xlfn.XLOOKUP(Table10[[#This Row],[Charity Association]],Table14[Charity Name],Table14[Billing Style],,,)</f>
        <v>Flat Per Ticket</v>
      </c>
      <c r="U1059" s="11">
        <v>386.4</v>
      </c>
      <c r="V1059" s="15">
        <v>186</v>
      </c>
      <c r="W1059" s="15">
        <v>200.4</v>
      </c>
      <c r="X1059" s="11"/>
      <c r="Y1059" s="69">
        <v>3162</v>
      </c>
      <c r="Z1059">
        <v>10253</v>
      </c>
      <c r="AB1059" s="33"/>
    </row>
    <row r="1060" spans="1:28" ht="14.25" x14ac:dyDescent="0.45">
      <c r="A1060" s="3">
        <v>1052</v>
      </c>
      <c r="B106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60" s="33">
        <v>45509</v>
      </c>
      <c r="E1060" s="3" t="s">
        <v>155</v>
      </c>
      <c r="F1060" s="3" t="str">
        <f>_xlfn.XLOOKUP(Table10[[#This Row],[Location Name]],IBTP_Locations[Location Name],IBTP_Locations[Payee Name],"",,)</f>
        <v>Melron Inc DBA Mulligans</v>
      </c>
      <c r="G1060" s="3" t="s">
        <v>27</v>
      </c>
      <c r="H1060" s="3" t="str">
        <f>_xlfn.XLOOKUP(Table10[[#This Row],[Location Name]],IBTP_Locations[Location Name],IBTP_Locations[Sales Rep],,,)</f>
        <v>Sarcyk, Neil</v>
      </c>
      <c r="I1060" s="3">
        <f>_xlfn.XLOOKUP(Table10[[#This Row],[Location Name]],IBTP_Locations[Location Name],IBTP_Locations[Marketing Rep],,,)</f>
        <v>0</v>
      </c>
      <c r="J1060" s="11">
        <f>ROUNDDOWN(IF(Table10[[#This Row],[Marketing Rep]]=0,0,_xlfn.XLOOKUP(Table10[[#This Row],[Marketing Rep]],Table12[Name],Table12[Commission %]))*Table10[[#This Row],[Ticket Count]],2)</f>
        <v>0</v>
      </c>
      <c r="K1060" s="3" t="s">
        <v>3221</v>
      </c>
      <c r="L1060" s="3" t="str">
        <f>_xlfn.XLOOKUP(Table10[[#This Row],[Serial '#]],Table5[Serial '#],Table5[Supplier],,,)</f>
        <v>GameCo</v>
      </c>
      <c r="M1060" s="3" t="s">
        <v>583</v>
      </c>
      <c r="N1060" s="9">
        <v>6320</v>
      </c>
      <c r="O1060" s="36">
        <v>1</v>
      </c>
      <c r="P1060" s="11">
        <v>6320</v>
      </c>
      <c r="Q1060" s="11">
        <v>4745</v>
      </c>
      <c r="R1060" s="11">
        <v>1575</v>
      </c>
      <c r="S1060" s="11">
        <v>379</v>
      </c>
      <c r="T1060" s="11" t="str">
        <f>_xlfn.XLOOKUP(Table10[[#This Row],[Charity Association]],Table14[Charity Name],Table14[Billing Style],,,)</f>
        <v>Flat Per Ticket</v>
      </c>
      <c r="U1060" s="11">
        <v>442.4</v>
      </c>
      <c r="V1060" s="15">
        <v>212</v>
      </c>
      <c r="W1060" s="15">
        <v>230.4</v>
      </c>
      <c r="X1060" s="11"/>
      <c r="Y1060" s="69">
        <v>3162</v>
      </c>
      <c r="Z1060">
        <v>10252</v>
      </c>
      <c r="AB1060" s="33"/>
    </row>
    <row r="1061" spans="1:28" ht="14.25" x14ac:dyDescent="0.45">
      <c r="A1061" s="3">
        <v>1053</v>
      </c>
      <c r="B106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61" s="33">
        <v>45505</v>
      </c>
      <c r="E1061" s="3" t="s">
        <v>95</v>
      </c>
      <c r="F1061" s="3">
        <f>_xlfn.XLOOKUP(Table10[[#This Row],[Location Name]],IBTP_Locations[Location Name],IBTP_Locations[Payee Name],"",,)</f>
        <v>0</v>
      </c>
      <c r="G1061" s="3" t="s">
        <v>27</v>
      </c>
      <c r="H1061" s="3" t="str">
        <f>_xlfn.XLOOKUP(Table10[[#This Row],[Location Name]],IBTP_Locations[Location Name],IBTP_Locations[Sales Rep],,,)</f>
        <v>Sarcyk, Neil</v>
      </c>
      <c r="I1061" s="3" t="str">
        <f>_xlfn.XLOOKUP(Table10[[#This Row],[Location Name]],IBTP_Locations[Location Name],IBTP_Locations[Marketing Rep],,,)</f>
        <v>M Comella Enterprises</v>
      </c>
      <c r="J1061" s="11">
        <f>ROUNDDOWN(IF(Table10[[#This Row],[Marketing Rep]]=0,0,_xlfn.XLOOKUP(Table10[[#This Row],[Marketing Rep]],Table12[Name],Table12[Commission %]))*Table10[[#This Row],[Ticket Count]],2)</f>
        <v>82.8</v>
      </c>
      <c r="K1061" s="3" t="s">
        <v>2868</v>
      </c>
      <c r="L1061" s="3" t="str">
        <f>_xlfn.XLOOKUP(Table10[[#This Row],[Serial '#]],Table5[Serial '#],Table5[Supplier],,,)</f>
        <v>GameCo</v>
      </c>
      <c r="M1061" s="3" t="s">
        <v>349</v>
      </c>
      <c r="N1061" s="9">
        <v>5520</v>
      </c>
      <c r="O1061" s="36">
        <v>1</v>
      </c>
      <c r="P1061" s="11">
        <v>5520</v>
      </c>
      <c r="Q1061" s="11">
        <v>4560</v>
      </c>
      <c r="R1061" s="11">
        <v>960</v>
      </c>
      <c r="S1061" s="11">
        <v>331</v>
      </c>
      <c r="T1061" s="11" t="str">
        <f>_xlfn.XLOOKUP(Table10[[#This Row],[Charity Association]],Table14[Charity Name],Table14[Billing Style],,,)</f>
        <v>Flat Per Ticket</v>
      </c>
      <c r="U1061" s="11">
        <v>386.4</v>
      </c>
      <c r="V1061" s="15">
        <v>186</v>
      </c>
      <c r="W1061" s="15">
        <v>200.4</v>
      </c>
      <c r="X1061" s="11"/>
      <c r="Y1061" s="69">
        <v>39196997</v>
      </c>
      <c r="Z1061">
        <v>10251</v>
      </c>
      <c r="AB1061" s="33"/>
    </row>
    <row r="1062" spans="1:28" ht="14.25" x14ac:dyDescent="0.45">
      <c r="A1062" s="3">
        <v>1054</v>
      </c>
      <c r="B106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62" s="33">
        <v>45505</v>
      </c>
      <c r="E1062" s="3" t="s">
        <v>195</v>
      </c>
      <c r="F1062" s="3">
        <f>_xlfn.XLOOKUP(Table10[[#This Row],[Location Name]],IBTP_Locations[Location Name],IBTP_Locations[Payee Name],"",,)</f>
        <v>0</v>
      </c>
      <c r="G1062" s="3" t="s">
        <v>27</v>
      </c>
      <c r="H1062" s="3" t="str">
        <f>_xlfn.XLOOKUP(Table10[[#This Row],[Location Name]],IBTP_Locations[Location Name],IBTP_Locations[Sales Rep],,,)</f>
        <v>Sarcyk, Neil</v>
      </c>
      <c r="I1062" s="3">
        <f>_xlfn.XLOOKUP(Table10[[#This Row],[Location Name]],IBTP_Locations[Location Name],IBTP_Locations[Marketing Rep],,,)</f>
        <v>0</v>
      </c>
      <c r="J1062" s="11">
        <f>ROUNDDOWN(IF(Table10[[#This Row],[Marketing Rep]]=0,0,_xlfn.XLOOKUP(Table10[[#This Row],[Marketing Rep]],Table12[Name],Table12[Commission %]))*Table10[[#This Row],[Ticket Count]],2)</f>
        <v>0</v>
      </c>
      <c r="K1062" s="3" t="s">
        <v>2867</v>
      </c>
      <c r="L1062" s="3" t="str">
        <f>_xlfn.XLOOKUP(Table10[[#This Row],[Serial '#]],Table5[Serial '#],Table5[Supplier],,,)</f>
        <v>GameCo</v>
      </c>
      <c r="M1062" s="3" t="s">
        <v>349</v>
      </c>
      <c r="N1062" s="9">
        <v>5520</v>
      </c>
      <c r="O1062" s="36">
        <v>1</v>
      </c>
      <c r="P1062" s="11">
        <v>5520</v>
      </c>
      <c r="Q1062" s="11">
        <v>4560</v>
      </c>
      <c r="R1062" s="11">
        <v>960</v>
      </c>
      <c r="S1062" s="11">
        <v>331</v>
      </c>
      <c r="T1062" s="11" t="str">
        <f>_xlfn.XLOOKUP(Table10[[#This Row],[Charity Association]],Table14[Charity Name],Table14[Billing Style],,,)</f>
        <v>Flat Per Ticket</v>
      </c>
      <c r="U1062" s="11">
        <v>386.4</v>
      </c>
      <c r="V1062" s="15">
        <v>186</v>
      </c>
      <c r="W1062" s="15">
        <v>200.4</v>
      </c>
      <c r="X1062" s="11"/>
      <c r="Y1062" s="69">
        <v>2019</v>
      </c>
      <c r="Z1062">
        <v>10248</v>
      </c>
      <c r="AB1062" s="33"/>
    </row>
    <row r="1063" spans="1:28" ht="14.25" x14ac:dyDescent="0.45">
      <c r="A1063" s="3">
        <v>1055</v>
      </c>
      <c r="B106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63" s="33">
        <v>45511</v>
      </c>
      <c r="E1063" s="3" t="s">
        <v>147</v>
      </c>
      <c r="F1063" s="3">
        <f>_xlfn.XLOOKUP(Table10[[#This Row],[Location Name]],IBTP_Locations[Location Name],IBTP_Locations[Payee Name],"",,)</f>
        <v>0</v>
      </c>
      <c r="G1063" s="3" t="s">
        <v>21</v>
      </c>
      <c r="H1063" s="3" t="str">
        <f>_xlfn.XLOOKUP(Table10[[#This Row],[Location Name]],IBTP_Locations[Location Name],IBTP_Locations[Sales Rep],,,)</f>
        <v>Sarcyk, Neil</v>
      </c>
      <c r="I1063" s="3" t="str">
        <f>_xlfn.XLOOKUP(Table10[[#This Row],[Location Name]],IBTP_Locations[Location Name],IBTP_Locations[Marketing Rep],,,)</f>
        <v>M Comella Enterprises</v>
      </c>
      <c r="J1063" s="11">
        <f>ROUNDDOWN(IF(Table10[[#This Row],[Marketing Rep]]=0,0,_xlfn.XLOOKUP(Table10[[#This Row],[Marketing Rep]],Table12[Name],Table12[Commission %]))*Table10[[#This Row],[Ticket Count]],2)</f>
        <v>82.8</v>
      </c>
      <c r="K1063" s="3" t="s">
        <v>2538</v>
      </c>
      <c r="L1063" s="3" t="str">
        <f>_xlfn.XLOOKUP(Table10[[#This Row],[Serial '#]],Table5[Serial '#],Table5[Supplier],,,)</f>
        <v>GameCo</v>
      </c>
      <c r="M1063" s="3" t="s">
        <v>349</v>
      </c>
      <c r="N1063" s="9">
        <v>5520</v>
      </c>
      <c r="O1063" s="36">
        <v>1</v>
      </c>
      <c r="P1063" s="11">
        <v>5520</v>
      </c>
      <c r="Q1063" s="11">
        <v>4560</v>
      </c>
      <c r="R1063" s="11">
        <v>960</v>
      </c>
      <c r="S1063" s="11">
        <v>331</v>
      </c>
      <c r="T1063" s="11" t="str">
        <f>_xlfn.XLOOKUP(Table10[[#This Row],[Charity Association]],Table14[Charity Name],Table14[Billing Style],,,)</f>
        <v>Flat Per Ticket</v>
      </c>
      <c r="U1063" s="11">
        <v>386.4</v>
      </c>
      <c r="V1063" s="15">
        <v>186</v>
      </c>
      <c r="W1063" s="15">
        <v>200.4</v>
      </c>
      <c r="X1063" s="11"/>
      <c r="Y1063" s="69" t="s">
        <v>4033</v>
      </c>
      <c r="Z1063">
        <v>8498</v>
      </c>
      <c r="AB1063" s="33"/>
    </row>
    <row r="1064" spans="1:28" ht="14.25" x14ac:dyDescent="0.45">
      <c r="A1064" s="3">
        <v>1056</v>
      </c>
      <c r="B106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64" s="33">
        <v>45505</v>
      </c>
      <c r="E1064" s="3" t="s">
        <v>111</v>
      </c>
      <c r="F1064" s="3">
        <f>_xlfn.XLOOKUP(Table10[[#This Row],[Location Name]],IBTP_Locations[Location Name],IBTP_Locations[Payee Name],"",,)</f>
        <v>0</v>
      </c>
      <c r="G1064" s="3" t="s">
        <v>21</v>
      </c>
      <c r="H1064" s="3" t="str">
        <f>_xlfn.XLOOKUP(Table10[[#This Row],[Location Name]],IBTP_Locations[Location Name],IBTP_Locations[Sales Rep],,,)</f>
        <v>Sarcyk, Neil</v>
      </c>
      <c r="I1064" s="3" t="str">
        <f>_xlfn.XLOOKUP(Table10[[#This Row],[Location Name]],IBTP_Locations[Location Name],IBTP_Locations[Marketing Rep],,,)</f>
        <v>Combros</v>
      </c>
      <c r="J1064" s="11">
        <f>ROUNDDOWN(IF(Table10[[#This Row],[Marketing Rep]]=0,0,_xlfn.XLOOKUP(Table10[[#This Row],[Marketing Rep]],Table12[Name],Table12[Commission %]))*Table10[[#This Row],[Ticket Count]],2)</f>
        <v>82.8</v>
      </c>
      <c r="K1064" s="3" t="s">
        <v>2865</v>
      </c>
      <c r="L1064" s="3" t="str">
        <f>_xlfn.XLOOKUP(Table10[[#This Row],[Serial '#]],Table5[Serial '#],Table5[Supplier],,,)</f>
        <v>GameCo</v>
      </c>
      <c r="M1064" s="3" t="s">
        <v>349</v>
      </c>
      <c r="N1064" s="9">
        <v>5520</v>
      </c>
      <c r="O1064" s="36">
        <v>1</v>
      </c>
      <c r="P1064" s="11">
        <v>5520</v>
      </c>
      <c r="Q1064" s="11">
        <v>4560</v>
      </c>
      <c r="R1064" s="11">
        <v>960</v>
      </c>
      <c r="S1064" s="11">
        <v>331</v>
      </c>
      <c r="T1064" s="11" t="str">
        <f>_xlfn.XLOOKUP(Table10[[#This Row],[Charity Association]],Table14[Charity Name],Table14[Billing Style],,,)</f>
        <v>Flat Per Ticket</v>
      </c>
      <c r="U1064" s="11">
        <v>386.4</v>
      </c>
      <c r="V1064" s="15">
        <v>186</v>
      </c>
      <c r="W1064" s="15">
        <v>200.4</v>
      </c>
      <c r="X1064" s="11"/>
      <c r="Y1064" s="69">
        <v>2825</v>
      </c>
      <c r="Z1064">
        <v>8496</v>
      </c>
      <c r="AB1064" s="33"/>
    </row>
    <row r="1065" spans="1:28" ht="14.25" x14ac:dyDescent="0.45">
      <c r="A1065" s="3">
        <v>1057</v>
      </c>
      <c r="B106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65" s="33">
        <v>45505</v>
      </c>
      <c r="E1065" s="3" t="s">
        <v>129</v>
      </c>
      <c r="F1065" s="3">
        <f>_xlfn.XLOOKUP(Table10[[#This Row],[Location Name]],IBTP_Locations[Location Name],IBTP_Locations[Payee Name],"",,)</f>
        <v>0</v>
      </c>
      <c r="G1065" s="3" t="s">
        <v>21</v>
      </c>
      <c r="H1065" s="3" t="str">
        <f>_xlfn.XLOOKUP(Table10[[#This Row],[Location Name]],IBTP_Locations[Location Name],IBTP_Locations[Sales Rep],,,)</f>
        <v>Sarcyk, Neil</v>
      </c>
      <c r="I1065" s="3">
        <f>_xlfn.XLOOKUP(Table10[[#This Row],[Location Name]],IBTP_Locations[Location Name],IBTP_Locations[Marketing Rep],,,)</f>
        <v>0</v>
      </c>
      <c r="J1065" s="11">
        <f>ROUNDDOWN(IF(Table10[[#This Row],[Marketing Rep]]=0,0,_xlfn.XLOOKUP(Table10[[#This Row],[Marketing Rep]],Table12[Name],Table12[Commission %]))*Table10[[#This Row],[Ticket Count]],2)</f>
        <v>0</v>
      </c>
      <c r="K1065" s="3" t="s">
        <v>3180</v>
      </c>
      <c r="L1065" s="3" t="str">
        <f>_xlfn.XLOOKUP(Table10[[#This Row],[Serial '#]],Table5[Serial '#],Table5[Supplier],,,)</f>
        <v>GameCo</v>
      </c>
      <c r="M1065" s="3" t="s">
        <v>349</v>
      </c>
      <c r="N1065" s="9">
        <v>5520</v>
      </c>
      <c r="O1065" s="36">
        <v>1</v>
      </c>
      <c r="P1065" s="11">
        <v>5520</v>
      </c>
      <c r="Q1065" s="11">
        <v>4560</v>
      </c>
      <c r="R1065" s="11">
        <v>960</v>
      </c>
      <c r="S1065" s="11">
        <v>331</v>
      </c>
      <c r="T1065" s="11" t="str">
        <f>_xlfn.XLOOKUP(Table10[[#This Row],[Charity Association]],Table14[Charity Name],Table14[Billing Style],,,)</f>
        <v>Flat Per Ticket</v>
      </c>
      <c r="U1065" s="11">
        <v>386.4</v>
      </c>
      <c r="V1065" s="15">
        <v>186</v>
      </c>
      <c r="W1065" s="15">
        <v>200.4</v>
      </c>
      <c r="X1065" s="11"/>
      <c r="Y1065" s="69">
        <v>4064</v>
      </c>
      <c r="Z1065">
        <v>8495</v>
      </c>
      <c r="AB1065" s="33"/>
    </row>
    <row r="1066" spans="1:28" ht="14.25" x14ac:dyDescent="0.45">
      <c r="A1066" s="3">
        <v>1058</v>
      </c>
      <c r="B106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66" s="33">
        <v>45505</v>
      </c>
      <c r="E1066" s="3" t="s">
        <v>129</v>
      </c>
      <c r="F1066" s="3">
        <f>_xlfn.XLOOKUP(Table10[[#This Row],[Location Name]],IBTP_Locations[Location Name],IBTP_Locations[Payee Name],"",,)</f>
        <v>0</v>
      </c>
      <c r="G1066" s="3" t="s">
        <v>21</v>
      </c>
      <c r="H1066" s="3" t="str">
        <f>_xlfn.XLOOKUP(Table10[[#This Row],[Location Name]],IBTP_Locations[Location Name],IBTP_Locations[Sales Rep],,,)</f>
        <v>Sarcyk, Neil</v>
      </c>
      <c r="I1066" s="3">
        <f>_xlfn.XLOOKUP(Table10[[#This Row],[Location Name]],IBTP_Locations[Location Name],IBTP_Locations[Marketing Rep],,,)</f>
        <v>0</v>
      </c>
      <c r="J1066" s="11">
        <f>ROUNDDOWN(IF(Table10[[#This Row],[Marketing Rep]]=0,0,_xlfn.XLOOKUP(Table10[[#This Row],[Marketing Rep]],Table12[Name],Table12[Commission %]))*Table10[[#This Row],[Ticket Count]],2)</f>
        <v>0</v>
      </c>
      <c r="K1066" s="3" t="s">
        <v>3179</v>
      </c>
      <c r="L1066" s="3" t="str">
        <f>_xlfn.XLOOKUP(Table10[[#This Row],[Serial '#]],Table5[Serial '#],Table5[Supplier],,,)</f>
        <v>GameCo</v>
      </c>
      <c r="M1066" s="3" t="s">
        <v>349</v>
      </c>
      <c r="N1066" s="9">
        <v>5520</v>
      </c>
      <c r="O1066" s="36">
        <v>1</v>
      </c>
      <c r="P1066" s="11">
        <v>5520</v>
      </c>
      <c r="Q1066" s="11">
        <v>4560</v>
      </c>
      <c r="R1066" s="11">
        <v>960</v>
      </c>
      <c r="S1066" s="11">
        <v>331</v>
      </c>
      <c r="T1066" s="11" t="str">
        <f>_xlfn.XLOOKUP(Table10[[#This Row],[Charity Association]],Table14[Charity Name],Table14[Billing Style],,,)</f>
        <v>Flat Per Ticket</v>
      </c>
      <c r="U1066" s="11">
        <v>386.4</v>
      </c>
      <c r="V1066" s="15">
        <v>186</v>
      </c>
      <c r="W1066" s="15">
        <v>200.4</v>
      </c>
      <c r="X1066" s="11"/>
      <c r="Y1066" s="69">
        <v>4064</v>
      </c>
      <c r="Z1066">
        <v>8494</v>
      </c>
      <c r="AB1066" s="33"/>
    </row>
    <row r="1067" spans="1:28" ht="14.25" x14ac:dyDescent="0.45">
      <c r="A1067" s="3">
        <v>1059</v>
      </c>
      <c r="B106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67" s="33">
        <v>45516</v>
      </c>
      <c r="E1067" s="3" t="s">
        <v>161</v>
      </c>
      <c r="F1067" s="3">
        <f>_xlfn.XLOOKUP(Table10[[#This Row],[Location Name]],IBTP_Locations[Location Name],IBTP_Locations[Payee Name],"",,)</f>
        <v>0</v>
      </c>
      <c r="G1067" s="3" t="s">
        <v>20</v>
      </c>
      <c r="H1067" s="3" t="str">
        <f>_xlfn.XLOOKUP(Table10[[#This Row],[Location Name]],IBTP_Locations[Location Name],IBTP_Locations[Sales Rep],,,)</f>
        <v>Sarcyk, Neil</v>
      </c>
      <c r="I1067" s="3" t="str">
        <f>_xlfn.XLOOKUP(Table10[[#This Row],[Location Name]],IBTP_Locations[Location Name],IBTP_Locations[Marketing Rep],,,)</f>
        <v>Combros</v>
      </c>
      <c r="J1067" s="11">
        <f>ROUNDDOWN(IF(Table10[[#This Row],[Marketing Rep]]=0,0,_xlfn.XLOOKUP(Table10[[#This Row],[Marketing Rep]],Table12[Name],Table12[Commission %]))*Table10[[#This Row],[Ticket Count]],2)</f>
        <v>94.8</v>
      </c>
      <c r="K1067" s="3" t="s">
        <v>3227</v>
      </c>
      <c r="L1067" s="3" t="str">
        <f>_xlfn.XLOOKUP(Table10[[#This Row],[Serial '#]],Table5[Serial '#],Table5[Supplier],,,)</f>
        <v>GameCo</v>
      </c>
      <c r="M1067" s="3" t="s">
        <v>579</v>
      </c>
      <c r="N1067" s="9">
        <v>6320</v>
      </c>
      <c r="O1067" s="36">
        <v>1</v>
      </c>
      <c r="P1067" s="11">
        <v>6320</v>
      </c>
      <c r="Q1067" s="11">
        <v>4745</v>
      </c>
      <c r="R1067" s="11">
        <v>1575</v>
      </c>
      <c r="S1067" s="11">
        <v>379</v>
      </c>
      <c r="T1067" s="11" t="str">
        <f>_xlfn.XLOOKUP(Table10[[#This Row],[Charity Association]],Table14[Charity Name],Table14[Billing Style],,,)</f>
        <v>Flat Per Ticket</v>
      </c>
      <c r="U1067" s="11">
        <v>442.4</v>
      </c>
      <c r="V1067" s="15">
        <v>212</v>
      </c>
      <c r="W1067" s="15">
        <v>230.4</v>
      </c>
      <c r="X1067" s="11"/>
      <c r="Y1067" s="69">
        <v>3824</v>
      </c>
      <c r="Z1067">
        <v>1221</v>
      </c>
      <c r="AB1067" s="33"/>
    </row>
    <row r="1068" spans="1:28" ht="14.25" x14ac:dyDescent="0.45">
      <c r="A1068" s="3">
        <v>1060</v>
      </c>
      <c r="B106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68" s="33">
        <v>45513</v>
      </c>
      <c r="E1068" s="3" t="s">
        <v>97</v>
      </c>
      <c r="F1068" s="3">
        <f>_xlfn.XLOOKUP(Table10[[#This Row],[Location Name]],IBTP_Locations[Location Name],IBTP_Locations[Payee Name],"",,)</f>
        <v>0</v>
      </c>
      <c r="G1068" s="3" t="s">
        <v>20</v>
      </c>
      <c r="H1068" s="3" t="str">
        <f>_xlfn.XLOOKUP(Table10[[#This Row],[Location Name]],IBTP_Locations[Location Name],IBTP_Locations[Sales Rep],,,)</f>
        <v>Sarcyk, Neil</v>
      </c>
      <c r="I1068" s="3" t="str">
        <f>_xlfn.XLOOKUP(Table10[[#This Row],[Location Name]],IBTP_Locations[Location Name],IBTP_Locations[Marketing Rep],,,)</f>
        <v>M Comella Enterprises</v>
      </c>
      <c r="J1068" s="11">
        <f>ROUNDDOWN(IF(Table10[[#This Row],[Marketing Rep]]=0,0,_xlfn.XLOOKUP(Table10[[#This Row],[Marketing Rep]],Table12[Name],Table12[Commission %]))*Table10[[#This Row],[Ticket Count]],2)</f>
        <v>82.8</v>
      </c>
      <c r="K1068" s="3" t="s">
        <v>3263</v>
      </c>
      <c r="L1068" s="3" t="str">
        <f>_xlfn.XLOOKUP(Table10[[#This Row],[Serial '#]],Table5[Serial '#],Table5[Supplier],,,)</f>
        <v>GameCo</v>
      </c>
      <c r="M1068" s="3" t="s">
        <v>349</v>
      </c>
      <c r="N1068" s="9">
        <v>5520</v>
      </c>
      <c r="O1068" s="36">
        <v>1</v>
      </c>
      <c r="P1068" s="11">
        <v>5520</v>
      </c>
      <c r="Q1068" s="11">
        <v>4560</v>
      </c>
      <c r="R1068" s="11">
        <v>960</v>
      </c>
      <c r="S1068" s="11">
        <v>331</v>
      </c>
      <c r="T1068" s="11" t="str">
        <f>_xlfn.XLOOKUP(Table10[[#This Row],[Charity Association]],Table14[Charity Name],Table14[Billing Style],,,)</f>
        <v>Flat Per Ticket</v>
      </c>
      <c r="U1068" s="11">
        <v>386.4</v>
      </c>
      <c r="V1068" s="15">
        <v>186</v>
      </c>
      <c r="W1068" s="15">
        <v>200.4</v>
      </c>
      <c r="X1068" s="11"/>
      <c r="Y1068" s="69">
        <v>7236</v>
      </c>
      <c r="Z1068">
        <v>1220</v>
      </c>
      <c r="AB1068" s="33"/>
    </row>
    <row r="1069" spans="1:28" ht="14.25" x14ac:dyDescent="0.45">
      <c r="A1069" s="3">
        <v>1061</v>
      </c>
      <c r="B106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69" s="33">
        <v>45513</v>
      </c>
      <c r="E1069" s="3" t="s">
        <v>97</v>
      </c>
      <c r="F1069" s="3">
        <f>_xlfn.XLOOKUP(Table10[[#This Row],[Location Name]],IBTP_Locations[Location Name],IBTP_Locations[Payee Name],"",,)</f>
        <v>0</v>
      </c>
      <c r="G1069" s="3" t="s">
        <v>20</v>
      </c>
      <c r="H1069" s="3" t="str">
        <f>_xlfn.XLOOKUP(Table10[[#This Row],[Location Name]],IBTP_Locations[Location Name],IBTP_Locations[Sales Rep],,,)</f>
        <v>Sarcyk, Neil</v>
      </c>
      <c r="I1069" s="3" t="str">
        <f>_xlfn.XLOOKUP(Table10[[#This Row],[Location Name]],IBTP_Locations[Location Name],IBTP_Locations[Marketing Rep],,,)</f>
        <v>M Comella Enterprises</v>
      </c>
      <c r="J1069" s="11">
        <f>ROUNDDOWN(IF(Table10[[#This Row],[Marketing Rep]]=0,0,_xlfn.XLOOKUP(Table10[[#This Row],[Marketing Rep]],Table12[Name],Table12[Commission %]))*Table10[[#This Row],[Ticket Count]],2)</f>
        <v>82.8</v>
      </c>
      <c r="K1069" s="3" t="s">
        <v>3265</v>
      </c>
      <c r="L1069" s="3" t="str">
        <f>_xlfn.XLOOKUP(Table10[[#This Row],[Serial '#]],Table5[Serial '#],Table5[Supplier],,,)</f>
        <v>GameCo</v>
      </c>
      <c r="M1069" s="3" t="s">
        <v>349</v>
      </c>
      <c r="N1069" s="9">
        <v>5520</v>
      </c>
      <c r="O1069" s="36">
        <v>1</v>
      </c>
      <c r="P1069" s="11">
        <v>5520</v>
      </c>
      <c r="Q1069" s="11">
        <v>4560</v>
      </c>
      <c r="R1069" s="11">
        <v>960</v>
      </c>
      <c r="S1069" s="11">
        <v>331</v>
      </c>
      <c r="T1069" s="11" t="str">
        <f>_xlfn.XLOOKUP(Table10[[#This Row],[Charity Association]],Table14[Charity Name],Table14[Billing Style],,,)</f>
        <v>Flat Per Ticket</v>
      </c>
      <c r="U1069" s="11">
        <v>386.4</v>
      </c>
      <c r="V1069" s="15">
        <v>186</v>
      </c>
      <c r="W1069" s="15">
        <v>200.4</v>
      </c>
      <c r="X1069" s="11"/>
      <c r="Y1069" s="69">
        <v>7236</v>
      </c>
      <c r="Z1069">
        <v>1219</v>
      </c>
      <c r="AB1069" s="33"/>
    </row>
    <row r="1070" spans="1:28" ht="14.25" x14ac:dyDescent="0.45">
      <c r="A1070" s="3">
        <v>1062</v>
      </c>
      <c r="B107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70" s="33">
        <v>45505</v>
      </c>
      <c r="E1070" s="3" t="s">
        <v>181</v>
      </c>
      <c r="F1070" s="3">
        <f>_xlfn.XLOOKUP(Table10[[#This Row],[Location Name]],IBTP_Locations[Location Name],IBTP_Locations[Payee Name],"",,)</f>
        <v>0</v>
      </c>
      <c r="G1070" s="3" t="s">
        <v>20</v>
      </c>
      <c r="H1070" s="3" t="str">
        <f>_xlfn.XLOOKUP(Table10[[#This Row],[Location Name]],IBTP_Locations[Location Name],IBTP_Locations[Sales Rep],,,)</f>
        <v>Sarcyk, Neil</v>
      </c>
      <c r="I1070" s="3" t="str">
        <f>_xlfn.XLOOKUP(Table10[[#This Row],[Location Name]],IBTP_Locations[Location Name],IBTP_Locations[Marketing Rep],,,)</f>
        <v>Combros</v>
      </c>
      <c r="J1070" s="11">
        <f>ROUNDDOWN(IF(Table10[[#This Row],[Marketing Rep]]=0,0,_xlfn.XLOOKUP(Table10[[#This Row],[Marketing Rep]],Table12[Name],Table12[Commission %]))*Table10[[#This Row],[Ticket Count]],2)</f>
        <v>82.8</v>
      </c>
      <c r="K1070" s="3" t="s">
        <v>2864</v>
      </c>
      <c r="L1070" s="3" t="str">
        <f>_xlfn.XLOOKUP(Table10[[#This Row],[Serial '#]],Table5[Serial '#],Table5[Supplier],,,)</f>
        <v>GameCo</v>
      </c>
      <c r="M1070" s="3" t="s">
        <v>349</v>
      </c>
      <c r="N1070" s="9">
        <v>5520</v>
      </c>
      <c r="O1070" s="36">
        <v>1</v>
      </c>
      <c r="P1070" s="11">
        <v>5520</v>
      </c>
      <c r="Q1070" s="11">
        <v>4560</v>
      </c>
      <c r="R1070" s="11">
        <v>960</v>
      </c>
      <c r="S1070" s="11">
        <v>331</v>
      </c>
      <c r="T1070" s="11" t="str">
        <f>_xlfn.XLOOKUP(Table10[[#This Row],[Charity Association]],Table14[Charity Name],Table14[Billing Style],,,)</f>
        <v>Flat Per Ticket</v>
      </c>
      <c r="U1070" s="11">
        <v>386.4</v>
      </c>
      <c r="V1070" s="15">
        <v>186</v>
      </c>
      <c r="W1070" s="15">
        <v>200.4</v>
      </c>
      <c r="X1070" s="11"/>
      <c r="Y1070" s="69">
        <v>1276</v>
      </c>
      <c r="Z1070">
        <v>1218</v>
      </c>
      <c r="AB1070" s="33"/>
    </row>
    <row r="1071" spans="1:28" ht="14.25" x14ac:dyDescent="0.45">
      <c r="A1071" s="3">
        <v>1063</v>
      </c>
      <c r="B107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71" s="33">
        <v>45516</v>
      </c>
      <c r="E1071" s="3" t="s">
        <v>177</v>
      </c>
      <c r="F1071" s="3">
        <f>_xlfn.XLOOKUP(Table10[[#This Row],[Location Name]],IBTP_Locations[Location Name],IBTP_Locations[Payee Name],"",,)</f>
        <v>0</v>
      </c>
      <c r="G1071" s="3" t="s">
        <v>27</v>
      </c>
      <c r="H1071" s="3" t="str">
        <f>_xlfn.XLOOKUP(Table10[[#This Row],[Location Name]],IBTP_Locations[Location Name],IBTP_Locations[Sales Rep],,,)</f>
        <v>Sarcyk, Neil</v>
      </c>
      <c r="I1071" s="3" t="str">
        <f>_xlfn.XLOOKUP(Table10[[#This Row],[Location Name]],IBTP_Locations[Location Name],IBTP_Locations[Marketing Rep],,,)</f>
        <v>Combros (GCFF)</v>
      </c>
      <c r="J1071" s="11">
        <f>ROUNDDOWN(IF(Table10[[#This Row],[Marketing Rep]]=0,0,_xlfn.XLOOKUP(Table10[[#This Row],[Marketing Rep]],Table12[Name],Table12[Commission %]))*Table10[[#This Row],[Ticket Count]],2)</f>
        <v>60</v>
      </c>
      <c r="K1071" s="3" t="s">
        <v>3202</v>
      </c>
      <c r="L1071" s="3" t="str">
        <f>_xlfn.XLOOKUP(Table10[[#This Row],[Serial '#]],Table5[Serial '#],Table5[Supplier],,,)</f>
        <v>GameCo</v>
      </c>
      <c r="M1071" s="3" t="s">
        <v>352</v>
      </c>
      <c r="N1071" s="9">
        <v>3000</v>
      </c>
      <c r="O1071" s="36">
        <v>1</v>
      </c>
      <c r="P1071" s="11">
        <v>3000</v>
      </c>
      <c r="Q1071" s="11">
        <v>2250</v>
      </c>
      <c r="R1071" s="11">
        <v>750</v>
      </c>
      <c r="S1071" s="11">
        <v>180</v>
      </c>
      <c r="T1071" s="11" t="str">
        <f>_xlfn.XLOOKUP(Table10[[#This Row],[Charity Association]],Table14[Charity Name],Table14[Billing Style],,,)</f>
        <v>Flat Per Ticket</v>
      </c>
      <c r="U1071" s="11">
        <v>210</v>
      </c>
      <c r="V1071" s="15">
        <v>102</v>
      </c>
      <c r="W1071" s="15">
        <v>108</v>
      </c>
      <c r="X1071" s="11"/>
      <c r="Y1071" s="69">
        <v>422500500199</v>
      </c>
      <c r="Z1071">
        <v>10263</v>
      </c>
      <c r="AB1071" s="33"/>
    </row>
    <row r="1072" spans="1:28" ht="14.25" x14ac:dyDescent="0.45">
      <c r="A1072" s="3">
        <v>1064</v>
      </c>
      <c r="B107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72" s="33">
        <v>45516</v>
      </c>
      <c r="E1072" s="3" t="s">
        <v>177</v>
      </c>
      <c r="F1072" s="3">
        <f>_xlfn.XLOOKUP(Table10[[#This Row],[Location Name]],IBTP_Locations[Location Name],IBTP_Locations[Payee Name],"",,)</f>
        <v>0</v>
      </c>
      <c r="G1072" s="3" t="s">
        <v>27</v>
      </c>
      <c r="H1072" s="3" t="str">
        <f>_xlfn.XLOOKUP(Table10[[#This Row],[Location Name]],IBTP_Locations[Location Name],IBTP_Locations[Sales Rep],,,)</f>
        <v>Sarcyk, Neil</v>
      </c>
      <c r="I1072" s="3" t="str">
        <f>_xlfn.XLOOKUP(Table10[[#This Row],[Location Name]],IBTP_Locations[Location Name],IBTP_Locations[Marketing Rep],,,)</f>
        <v>Combros (GCFF)</v>
      </c>
      <c r="J1072" s="11">
        <f>ROUNDDOWN(IF(Table10[[#This Row],[Marketing Rep]]=0,0,_xlfn.XLOOKUP(Table10[[#This Row],[Marketing Rep]],Table12[Name],Table12[Commission %]))*Table10[[#This Row],[Ticket Count]],2)</f>
        <v>112.56</v>
      </c>
      <c r="K1072" s="3">
        <v>100033</v>
      </c>
      <c r="L1072" s="3" t="str">
        <f>_xlfn.XLOOKUP(Table10[[#This Row],[Serial '#]],Table5[Serial '#],Table5[Supplier],,,)</f>
        <v>Bingo Boss</v>
      </c>
      <c r="M1072" s="3" t="s">
        <v>3755</v>
      </c>
      <c r="N1072" s="9">
        <v>5628</v>
      </c>
      <c r="O1072" s="36">
        <v>1</v>
      </c>
      <c r="P1072" s="11">
        <v>5628</v>
      </c>
      <c r="Q1072" s="11">
        <v>4528</v>
      </c>
      <c r="R1072" s="11">
        <v>1100</v>
      </c>
      <c r="S1072" s="11">
        <v>337</v>
      </c>
      <c r="T1072" s="11" t="str">
        <f>_xlfn.XLOOKUP(Table10[[#This Row],[Charity Association]],Table14[Charity Name],Table14[Billing Style],,,)</f>
        <v>Flat Per Ticket</v>
      </c>
      <c r="U1072" s="11">
        <v>450.24</v>
      </c>
      <c r="V1072" s="15">
        <v>245.76</v>
      </c>
      <c r="W1072" s="15">
        <v>204.48</v>
      </c>
      <c r="X1072" s="11"/>
      <c r="Y1072" s="69">
        <v>422500500199</v>
      </c>
      <c r="Z1072">
        <v>10262</v>
      </c>
      <c r="AB1072" s="33"/>
    </row>
    <row r="1073" spans="1:28" ht="14.25" x14ac:dyDescent="0.45">
      <c r="A1073" s="3">
        <v>1065</v>
      </c>
      <c r="B107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73" s="33">
        <v>45516</v>
      </c>
      <c r="E1073" s="3" t="s">
        <v>155</v>
      </c>
      <c r="F1073" s="3" t="str">
        <f>_xlfn.XLOOKUP(Table10[[#This Row],[Location Name]],IBTP_Locations[Location Name],IBTP_Locations[Payee Name],"",,)</f>
        <v>Melron Inc DBA Mulligans</v>
      </c>
      <c r="G1073" s="3" t="s">
        <v>27</v>
      </c>
      <c r="H1073" s="3" t="str">
        <f>_xlfn.XLOOKUP(Table10[[#This Row],[Location Name]],IBTP_Locations[Location Name],IBTP_Locations[Sales Rep],,,)</f>
        <v>Sarcyk, Neil</v>
      </c>
      <c r="I1073" s="3">
        <f>_xlfn.XLOOKUP(Table10[[#This Row],[Location Name]],IBTP_Locations[Location Name],IBTP_Locations[Marketing Rep],,,)</f>
        <v>0</v>
      </c>
      <c r="J1073" s="11">
        <f>ROUNDDOWN(IF(Table10[[#This Row],[Marketing Rep]]=0,0,_xlfn.XLOOKUP(Table10[[#This Row],[Marketing Rep]],Table12[Name],Table12[Commission %]))*Table10[[#This Row],[Ticket Count]],2)</f>
        <v>0</v>
      </c>
      <c r="K1073" s="3" t="s">
        <v>3267</v>
      </c>
      <c r="L1073" s="3" t="str">
        <f>_xlfn.XLOOKUP(Table10[[#This Row],[Serial '#]],Table5[Serial '#],Table5[Supplier],,,)</f>
        <v>GameCo</v>
      </c>
      <c r="M1073" s="3" t="s">
        <v>349</v>
      </c>
      <c r="N1073" s="9">
        <v>5520</v>
      </c>
      <c r="O1073" s="36">
        <v>1</v>
      </c>
      <c r="P1073" s="11">
        <v>5520</v>
      </c>
      <c r="Q1073" s="11">
        <v>4560</v>
      </c>
      <c r="R1073" s="11">
        <v>960</v>
      </c>
      <c r="S1073" s="11">
        <v>331</v>
      </c>
      <c r="T1073" s="11" t="str">
        <f>_xlfn.XLOOKUP(Table10[[#This Row],[Charity Association]],Table14[Charity Name],Table14[Billing Style],,,)</f>
        <v>Flat Per Ticket</v>
      </c>
      <c r="U1073" s="11">
        <v>386.4</v>
      </c>
      <c r="V1073" s="15">
        <v>186</v>
      </c>
      <c r="W1073" s="15">
        <v>200.4</v>
      </c>
      <c r="X1073" s="11"/>
      <c r="Y1073" s="69">
        <v>3173</v>
      </c>
      <c r="Z1073">
        <v>10261</v>
      </c>
      <c r="AB1073" s="33"/>
    </row>
    <row r="1074" spans="1:28" ht="14.25" x14ac:dyDescent="0.45">
      <c r="A1074" s="3">
        <v>1066</v>
      </c>
      <c r="B107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74" s="33">
        <v>45516</v>
      </c>
      <c r="E1074" s="3" t="s">
        <v>155</v>
      </c>
      <c r="F1074" s="3" t="str">
        <f>_xlfn.XLOOKUP(Table10[[#This Row],[Location Name]],IBTP_Locations[Location Name],IBTP_Locations[Payee Name],"",,)</f>
        <v>Melron Inc DBA Mulligans</v>
      </c>
      <c r="G1074" s="3" t="s">
        <v>27</v>
      </c>
      <c r="H1074" s="3" t="str">
        <f>_xlfn.XLOOKUP(Table10[[#This Row],[Location Name]],IBTP_Locations[Location Name],IBTP_Locations[Sales Rep],,,)</f>
        <v>Sarcyk, Neil</v>
      </c>
      <c r="I1074" s="3">
        <f>_xlfn.XLOOKUP(Table10[[#This Row],[Location Name]],IBTP_Locations[Location Name],IBTP_Locations[Marketing Rep],,,)</f>
        <v>0</v>
      </c>
      <c r="J1074" s="11">
        <f>ROUNDDOWN(IF(Table10[[#This Row],[Marketing Rep]]=0,0,_xlfn.XLOOKUP(Table10[[#This Row],[Marketing Rep]],Table12[Name],Table12[Commission %]))*Table10[[#This Row],[Ticket Count]],2)</f>
        <v>0</v>
      </c>
      <c r="K1074" s="3" t="s">
        <v>3228</v>
      </c>
      <c r="L1074" s="3" t="str">
        <f>_xlfn.XLOOKUP(Table10[[#This Row],[Serial '#]],Table5[Serial '#],Table5[Supplier],,,)</f>
        <v>GameCo</v>
      </c>
      <c r="M1074" s="3" t="s">
        <v>581</v>
      </c>
      <c r="N1074" s="9">
        <v>6320</v>
      </c>
      <c r="O1074" s="36">
        <v>1</v>
      </c>
      <c r="P1074" s="11">
        <v>6320</v>
      </c>
      <c r="Q1074" s="11">
        <v>4745</v>
      </c>
      <c r="R1074" s="11">
        <v>1575</v>
      </c>
      <c r="S1074" s="11">
        <v>379</v>
      </c>
      <c r="T1074" s="11" t="str">
        <f>_xlfn.XLOOKUP(Table10[[#This Row],[Charity Association]],Table14[Charity Name],Table14[Billing Style],,,)</f>
        <v>Flat Per Ticket</v>
      </c>
      <c r="U1074" s="11">
        <v>442.4</v>
      </c>
      <c r="V1074" s="15">
        <v>212</v>
      </c>
      <c r="W1074" s="15">
        <v>230.4</v>
      </c>
      <c r="X1074" s="11"/>
      <c r="Y1074" s="69">
        <v>3173</v>
      </c>
      <c r="Z1074">
        <v>10260</v>
      </c>
      <c r="AB1074" s="33"/>
    </row>
    <row r="1075" spans="1:28" ht="14.25" x14ac:dyDescent="0.45">
      <c r="A1075" s="3">
        <v>1067</v>
      </c>
      <c r="B107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75" s="33">
        <v>45513</v>
      </c>
      <c r="E1075" s="3" t="s">
        <v>127</v>
      </c>
      <c r="F1075" s="3">
        <f>_xlfn.XLOOKUP(Table10[[#This Row],[Location Name]],IBTP_Locations[Location Name],IBTP_Locations[Payee Name],"",,)</f>
        <v>0</v>
      </c>
      <c r="G1075" s="3" t="s">
        <v>27</v>
      </c>
      <c r="H1075" s="3" t="str">
        <f>_xlfn.XLOOKUP(Table10[[#This Row],[Location Name]],IBTP_Locations[Location Name],IBTP_Locations[Sales Rep],,,)</f>
        <v>Sarcyk, Neil</v>
      </c>
      <c r="I1075" s="3">
        <f>_xlfn.XLOOKUP(Table10[[#This Row],[Location Name]],IBTP_Locations[Location Name],IBTP_Locations[Marketing Rep],,,)</f>
        <v>0</v>
      </c>
      <c r="J1075" s="11">
        <f>ROUNDDOWN(IF(Table10[[#This Row],[Marketing Rep]]=0,0,_xlfn.XLOOKUP(Table10[[#This Row],[Marketing Rep]],Table12[Name],Table12[Commission %]))*Table10[[#This Row],[Ticket Count]],2)</f>
        <v>0</v>
      </c>
      <c r="K1075" s="3" t="s">
        <v>3200</v>
      </c>
      <c r="L1075" s="3" t="str">
        <f>_xlfn.XLOOKUP(Table10[[#This Row],[Serial '#]],Table5[Serial '#],Table5[Supplier],,,)</f>
        <v>GameCo</v>
      </c>
      <c r="M1075" s="3" t="s">
        <v>352</v>
      </c>
      <c r="N1075" s="9">
        <v>3000</v>
      </c>
      <c r="O1075" s="36">
        <v>1</v>
      </c>
      <c r="P1075" s="11">
        <v>3000</v>
      </c>
      <c r="Q1075" s="11">
        <v>2250</v>
      </c>
      <c r="R1075" s="11">
        <v>750</v>
      </c>
      <c r="S1075" s="11">
        <v>180</v>
      </c>
      <c r="T1075" s="11" t="str">
        <f>_xlfn.XLOOKUP(Table10[[#This Row],[Charity Association]],Table14[Charity Name],Table14[Billing Style],,,)</f>
        <v>Flat Per Ticket</v>
      </c>
      <c r="U1075" s="11">
        <v>210</v>
      </c>
      <c r="V1075" s="15">
        <v>102</v>
      </c>
      <c r="W1075" s="15">
        <v>108</v>
      </c>
      <c r="X1075" s="11"/>
      <c r="Y1075" s="69">
        <v>2119</v>
      </c>
      <c r="Z1075">
        <v>10259</v>
      </c>
      <c r="AB1075" s="33"/>
    </row>
    <row r="1076" spans="1:28" ht="14.25" x14ac:dyDescent="0.45">
      <c r="A1076" s="3">
        <v>1068</v>
      </c>
      <c r="B107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76" s="33">
        <v>45513</v>
      </c>
      <c r="E1076" s="3" t="s">
        <v>127</v>
      </c>
      <c r="F1076" s="3">
        <f>_xlfn.XLOOKUP(Table10[[#This Row],[Location Name]],IBTP_Locations[Location Name],IBTP_Locations[Payee Name],"",,)</f>
        <v>0</v>
      </c>
      <c r="G1076" s="3" t="s">
        <v>27</v>
      </c>
      <c r="H1076" s="3" t="str">
        <f>_xlfn.XLOOKUP(Table10[[#This Row],[Location Name]],IBTP_Locations[Location Name],IBTP_Locations[Sales Rep],,,)</f>
        <v>Sarcyk, Neil</v>
      </c>
      <c r="I1076" s="3">
        <f>_xlfn.XLOOKUP(Table10[[#This Row],[Location Name]],IBTP_Locations[Location Name],IBTP_Locations[Marketing Rep],,,)</f>
        <v>0</v>
      </c>
      <c r="J1076" s="11">
        <f>ROUNDDOWN(IF(Table10[[#This Row],[Marketing Rep]]=0,0,_xlfn.XLOOKUP(Table10[[#This Row],[Marketing Rep]],Table12[Name],Table12[Commission %]))*Table10[[#This Row],[Ticket Count]],2)</f>
        <v>0</v>
      </c>
      <c r="K1076" s="3" t="s">
        <v>3224</v>
      </c>
      <c r="L1076" s="3" t="str">
        <f>_xlfn.XLOOKUP(Table10[[#This Row],[Serial '#]],Table5[Serial '#],Table5[Supplier],,,)</f>
        <v>GameCo</v>
      </c>
      <c r="M1076" s="3" t="s">
        <v>3743</v>
      </c>
      <c r="N1076" s="9">
        <v>6320</v>
      </c>
      <c r="O1076" s="36">
        <v>1</v>
      </c>
      <c r="P1076" s="11">
        <v>6320</v>
      </c>
      <c r="Q1076" s="11">
        <v>4745</v>
      </c>
      <c r="R1076" s="11">
        <v>1575</v>
      </c>
      <c r="S1076" s="11">
        <v>379</v>
      </c>
      <c r="T1076" s="11" t="str">
        <f>_xlfn.XLOOKUP(Table10[[#This Row],[Charity Association]],Table14[Charity Name],Table14[Billing Style],,,)</f>
        <v>Flat Per Ticket</v>
      </c>
      <c r="U1076" s="11">
        <v>442.4</v>
      </c>
      <c r="V1076" s="15">
        <v>212</v>
      </c>
      <c r="W1076" s="15">
        <v>230.4</v>
      </c>
      <c r="X1076" s="11"/>
      <c r="Y1076" s="69">
        <v>2119</v>
      </c>
      <c r="Z1076">
        <v>10258</v>
      </c>
      <c r="AB1076" s="33"/>
    </row>
    <row r="1077" spans="1:28" ht="14.25" x14ac:dyDescent="0.45">
      <c r="A1077" s="3">
        <v>1069</v>
      </c>
      <c r="B107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77" s="33">
        <v>45516</v>
      </c>
      <c r="E1077" s="3" t="s">
        <v>131</v>
      </c>
      <c r="F1077" s="3">
        <f>_xlfn.XLOOKUP(Table10[[#This Row],[Location Name]],IBTP_Locations[Location Name],IBTP_Locations[Payee Name],"",,)</f>
        <v>0</v>
      </c>
      <c r="G1077" s="3" t="s">
        <v>23</v>
      </c>
      <c r="H1077" s="3" t="str">
        <f>_xlfn.XLOOKUP(Table10[[#This Row],[Location Name]],IBTP_Locations[Location Name],IBTP_Locations[Sales Rep],,,)</f>
        <v>Sarcyk, Neil</v>
      </c>
      <c r="I1077" s="3">
        <f>_xlfn.XLOOKUP(Table10[[#This Row],[Location Name]],IBTP_Locations[Location Name],IBTP_Locations[Marketing Rep],,,)</f>
        <v>0</v>
      </c>
      <c r="J1077" s="11">
        <f>ROUNDDOWN(IF(Table10[[#This Row],[Marketing Rep]]=0,0,_xlfn.XLOOKUP(Table10[[#This Row],[Marketing Rep]],Table12[Name],Table12[Commission %]))*Table10[[#This Row],[Ticket Count]],2)</f>
        <v>0</v>
      </c>
      <c r="K1077" s="3" t="s">
        <v>3232</v>
      </c>
      <c r="L1077" s="3" t="str">
        <f>_xlfn.XLOOKUP(Table10[[#This Row],[Serial '#]],Table5[Serial '#],Table5[Supplier],,,)</f>
        <v>GameCo</v>
      </c>
      <c r="M1077" s="3" t="s">
        <v>544</v>
      </c>
      <c r="N1077" s="9">
        <v>4000</v>
      </c>
      <c r="O1077" s="36">
        <v>1</v>
      </c>
      <c r="P1077" s="11">
        <v>4000</v>
      </c>
      <c r="Q1077" s="11">
        <v>3002</v>
      </c>
      <c r="R1077" s="11">
        <v>998</v>
      </c>
      <c r="S1077" s="11">
        <v>240</v>
      </c>
      <c r="T1077" s="11" t="str">
        <f>_xlfn.XLOOKUP(Table10[[#This Row],[Charity Association]],Table14[Charity Name],Table14[Billing Style],,,)</f>
        <v>Percentage</v>
      </c>
      <c r="U1077" s="11">
        <v>274</v>
      </c>
      <c r="V1077" s="15">
        <v>134</v>
      </c>
      <c r="W1077" s="15">
        <v>100</v>
      </c>
      <c r="X1077" s="11">
        <v>40</v>
      </c>
      <c r="Y1077" s="69">
        <v>3271</v>
      </c>
      <c r="Z1077">
        <v>7016</v>
      </c>
      <c r="AB1077" s="33"/>
    </row>
    <row r="1078" spans="1:28" ht="14.25" x14ac:dyDescent="0.45">
      <c r="A1078" s="3">
        <v>1070</v>
      </c>
      <c r="B107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78" s="33">
        <v>45516</v>
      </c>
      <c r="E1078" s="3" t="s">
        <v>131</v>
      </c>
      <c r="F1078" s="3">
        <f>_xlfn.XLOOKUP(Table10[[#This Row],[Location Name]],IBTP_Locations[Location Name],IBTP_Locations[Payee Name],"",,)</f>
        <v>0</v>
      </c>
      <c r="G1078" s="3" t="s">
        <v>23</v>
      </c>
      <c r="H1078" s="3" t="str">
        <f>_xlfn.XLOOKUP(Table10[[#This Row],[Location Name]],IBTP_Locations[Location Name],IBTP_Locations[Sales Rep],,,)</f>
        <v>Sarcyk, Neil</v>
      </c>
      <c r="I1078" s="3">
        <f>_xlfn.XLOOKUP(Table10[[#This Row],[Location Name]],IBTP_Locations[Location Name],IBTP_Locations[Marketing Rep],,,)</f>
        <v>0</v>
      </c>
      <c r="J1078" s="11">
        <f>ROUNDDOWN(IF(Table10[[#This Row],[Marketing Rep]]=0,0,_xlfn.XLOOKUP(Table10[[#This Row],[Marketing Rep]],Table12[Name],Table12[Commission %]))*Table10[[#This Row],[Ticket Count]],2)</f>
        <v>0</v>
      </c>
      <c r="K1078" s="3" t="s">
        <v>3233</v>
      </c>
      <c r="L1078" s="3" t="str">
        <f>_xlfn.XLOOKUP(Table10[[#This Row],[Serial '#]],Table5[Serial '#],Table5[Supplier],,,)</f>
        <v>GameCo</v>
      </c>
      <c r="M1078" s="3" t="s">
        <v>545</v>
      </c>
      <c r="N1078" s="9">
        <v>4000</v>
      </c>
      <c r="O1078" s="36">
        <v>1</v>
      </c>
      <c r="P1078" s="11">
        <v>4000</v>
      </c>
      <c r="Q1078" s="11">
        <v>3002</v>
      </c>
      <c r="R1078" s="11">
        <v>998</v>
      </c>
      <c r="S1078" s="11">
        <v>240</v>
      </c>
      <c r="T1078" s="11" t="str">
        <f>_xlfn.XLOOKUP(Table10[[#This Row],[Charity Association]],Table14[Charity Name],Table14[Billing Style],,,)</f>
        <v>Percentage</v>
      </c>
      <c r="U1078" s="11">
        <v>274</v>
      </c>
      <c r="V1078" s="15">
        <v>134</v>
      </c>
      <c r="W1078" s="15">
        <v>100</v>
      </c>
      <c r="X1078" s="11">
        <v>40</v>
      </c>
      <c r="Y1078" s="69">
        <v>3271</v>
      </c>
      <c r="Z1078">
        <v>7015</v>
      </c>
      <c r="AB1078" s="33"/>
    </row>
    <row r="1079" spans="1:28" ht="14.25" x14ac:dyDescent="0.45">
      <c r="A1079" s="3">
        <v>1071</v>
      </c>
      <c r="B107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79" s="33">
        <v>45516</v>
      </c>
      <c r="E1079" s="3" t="s">
        <v>131</v>
      </c>
      <c r="F1079" s="3">
        <f>_xlfn.XLOOKUP(Table10[[#This Row],[Location Name]],IBTP_Locations[Location Name],IBTP_Locations[Payee Name],"",,)</f>
        <v>0</v>
      </c>
      <c r="G1079" s="3" t="s">
        <v>23</v>
      </c>
      <c r="H1079" s="3" t="str">
        <f>_xlfn.XLOOKUP(Table10[[#This Row],[Location Name]],IBTP_Locations[Location Name],IBTP_Locations[Sales Rep],,,)</f>
        <v>Sarcyk, Neil</v>
      </c>
      <c r="I1079" s="3">
        <f>_xlfn.XLOOKUP(Table10[[#This Row],[Location Name]],IBTP_Locations[Location Name],IBTP_Locations[Marketing Rep],,,)</f>
        <v>0</v>
      </c>
      <c r="J1079" s="11">
        <f>ROUNDDOWN(IF(Table10[[#This Row],[Marketing Rep]]=0,0,_xlfn.XLOOKUP(Table10[[#This Row],[Marketing Rep]],Table12[Name],Table12[Commission %]))*Table10[[#This Row],[Ticket Count]],2)</f>
        <v>0</v>
      </c>
      <c r="K1079" s="3" t="s">
        <v>3269</v>
      </c>
      <c r="L1079" s="3" t="str">
        <f>_xlfn.XLOOKUP(Table10[[#This Row],[Serial '#]],Table5[Serial '#],Table5[Supplier],,,)</f>
        <v>GameCo</v>
      </c>
      <c r="M1079" s="3" t="s">
        <v>349</v>
      </c>
      <c r="N1079" s="9">
        <v>5520</v>
      </c>
      <c r="O1079" s="36">
        <v>1</v>
      </c>
      <c r="P1079" s="11">
        <v>5520</v>
      </c>
      <c r="Q1079" s="11">
        <v>4560</v>
      </c>
      <c r="R1079" s="11">
        <v>960</v>
      </c>
      <c r="S1079" s="11">
        <v>331</v>
      </c>
      <c r="T1079" s="11" t="str">
        <f>_xlfn.XLOOKUP(Table10[[#This Row],[Charity Association]],Table14[Charity Name],Table14[Billing Style],,,)</f>
        <v>Percentage</v>
      </c>
      <c r="U1079" s="11">
        <v>337.2</v>
      </c>
      <c r="V1079" s="15">
        <v>186</v>
      </c>
      <c r="W1079" s="15">
        <v>96</v>
      </c>
      <c r="X1079" s="11">
        <v>55.2</v>
      </c>
      <c r="Y1079" s="69">
        <v>3271</v>
      </c>
      <c r="Z1079">
        <v>7014</v>
      </c>
      <c r="AB1079" s="33"/>
    </row>
    <row r="1080" spans="1:28" ht="14.25" x14ac:dyDescent="0.45">
      <c r="A1080" s="3">
        <v>1072</v>
      </c>
      <c r="B108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80" s="33">
        <v>45516</v>
      </c>
      <c r="E1080" s="3" t="s">
        <v>139</v>
      </c>
      <c r="F1080" s="3">
        <f>_xlfn.XLOOKUP(Table10[[#This Row],[Location Name]],IBTP_Locations[Location Name],IBTP_Locations[Payee Name],"",,)</f>
        <v>0</v>
      </c>
      <c r="G1080" s="3" t="s">
        <v>23</v>
      </c>
      <c r="H1080" s="3" t="str">
        <f>_xlfn.XLOOKUP(Table10[[#This Row],[Location Name]],IBTP_Locations[Location Name],IBTP_Locations[Sales Rep],,,)</f>
        <v>Sarcyk, Neil</v>
      </c>
      <c r="I1080" s="3" t="str">
        <f>_xlfn.XLOOKUP(Table10[[#This Row],[Location Name]],IBTP_Locations[Location Name],IBTP_Locations[Marketing Rep],,,)</f>
        <v>Greg Brown</v>
      </c>
      <c r="J1080" s="11">
        <f>ROUNDDOWN(IF(Table10[[#This Row],[Marketing Rep]]=0,0,_xlfn.XLOOKUP(Table10[[#This Row],[Marketing Rep]],Table12[Name],Table12[Commission %]))*Table10[[#This Row],[Ticket Count]],2)</f>
        <v>80</v>
      </c>
      <c r="K1080" s="3" t="s">
        <v>3231</v>
      </c>
      <c r="L1080" s="3" t="str">
        <f>_xlfn.XLOOKUP(Table10[[#This Row],[Serial '#]],Table5[Serial '#],Table5[Supplier],,,)</f>
        <v>GameCo</v>
      </c>
      <c r="M1080" s="3" t="s">
        <v>546</v>
      </c>
      <c r="N1080" s="9">
        <v>4000</v>
      </c>
      <c r="O1080" s="36">
        <v>1</v>
      </c>
      <c r="P1080" s="11">
        <v>4000</v>
      </c>
      <c r="Q1080" s="11">
        <v>3102</v>
      </c>
      <c r="R1080" s="11">
        <v>898</v>
      </c>
      <c r="S1080" s="11">
        <v>240</v>
      </c>
      <c r="T1080" s="11" t="str">
        <f>_xlfn.XLOOKUP(Table10[[#This Row],[Charity Association]],Table14[Charity Name],Table14[Billing Style],,,)</f>
        <v>Percentage</v>
      </c>
      <c r="U1080" s="11">
        <v>264</v>
      </c>
      <c r="V1080" s="15">
        <v>134</v>
      </c>
      <c r="W1080" s="15">
        <v>90</v>
      </c>
      <c r="X1080" s="11">
        <v>40</v>
      </c>
      <c r="Y1080" s="69">
        <v>5214</v>
      </c>
      <c r="Z1080">
        <v>7013</v>
      </c>
      <c r="AB1080" s="33"/>
    </row>
    <row r="1081" spans="1:28" ht="14.25" x14ac:dyDescent="0.45">
      <c r="A1081" s="3">
        <v>1073</v>
      </c>
      <c r="B108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81" s="33">
        <v>45516</v>
      </c>
      <c r="E1081" s="3" t="s">
        <v>139</v>
      </c>
      <c r="F1081" s="3">
        <f>_xlfn.XLOOKUP(Table10[[#This Row],[Location Name]],IBTP_Locations[Location Name],IBTP_Locations[Payee Name],"",,)</f>
        <v>0</v>
      </c>
      <c r="G1081" s="3" t="s">
        <v>23</v>
      </c>
      <c r="H1081" s="3" t="str">
        <f>_xlfn.XLOOKUP(Table10[[#This Row],[Location Name]],IBTP_Locations[Location Name],IBTP_Locations[Sales Rep],,,)</f>
        <v>Sarcyk, Neil</v>
      </c>
      <c r="I1081" s="3" t="str">
        <f>_xlfn.XLOOKUP(Table10[[#This Row],[Location Name]],IBTP_Locations[Location Name],IBTP_Locations[Marketing Rep],,,)</f>
        <v>Greg Brown</v>
      </c>
      <c r="J1081" s="11">
        <f>ROUNDDOWN(IF(Table10[[#This Row],[Marketing Rep]]=0,0,_xlfn.XLOOKUP(Table10[[#This Row],[Marketing Rep]],Table12[Name],Table12[Commission %]))*Table10[[#This Row],[Ticket Count]],2)</f>
        <v>80</v>
      </c>
      <c r="K1081" s="3" t="s">
        <v>3235</v>
      </c>
      <c r="L1081" s="3" t="str">
        <f>_xlfn.XLOOKUP(Table10[[#This Row],[Serial '#]],Table5[Serial '#],Table5[Supplier],,,)</f>
        <v>GameCo</v>
      </c>
      <c r="M1081" s="3" t="s">
        <v>3766</v>
      </c>
      <c r="N1081" s="9">
        <v>4000</v>
      </c>
      <c r="O1081" s="36">
        <v>1</v>
      </c>
      <c r="P1081" s="11">
        <v>4000</v>
      </c>
      <c r="Q1081" s="11">
        <v>3102</v>
      </c>
      <c r="R1081" s="11">
        <v>898</v>
      </c>
      <c r="S1081" s="11">
        <v>240</v>
      </c>
      <c r="T1081" s="11" t="str">
        <f>_xlfn.XLOOKUP(Table10[[#This Row],[Charity Association]],Table14[Charity Name],Table14[Billing Style],,,)</f>
        <v>Percentage</v>
      </c>
      <c r="U1081" s="11">
        <v>264</v>
      </c>
      <c r="V1081" s="15">
        <v>134</v>
      </c>
      <c r="W1081" s="15">
        <v>90</v>
      </c>
      <c r="X1081" s="11">
        <v>40</v>
      </c>
      <c r="Y1081" s="69">
        <v>5214</v>
      </c>
      <c r="Z1081">
        <v>7012</v>
      </c>
      <c r="AB1081" s="33"/>
    </row>
    <row r="1082" spans="1:28" ht="14.25" x14ac:dyDescent="0.45">
      <c r="A1082" s="3">
        <v>1074</v>
      </c>
      <c r="B108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82" s="33">
        <v>45516</v>
      </c>
      <c r="E1082" s="3" t="s">
        <v>139</v>
      </c>
      <c r="F1082" s="3">
        <f>_xlfn.XLOOKUP(Table10[[#This Row],[Location Name]],IBTP_Locations[Location Name],IBTP_Locations[Payee Name],"",,)</f>
        <v>0</v>
      </c>
      <c r="G1082" s="3" t="s">
        <v>23</v>
      </c>
      <c r="H1082" s="3" t="str">
        <f>_xlfn.XLOOKUP(Table10[[#This Row],[Location Name]],IBTP_Locations[Location Name],IBTP_Locations[Sales Rep],,,)</f>
        <v>Sarcyk, Neil</v>
      </c>
      <c r="I1082" s="3" t="str">
        <f>_xlfn.XLOOKUP(Table10[[#This Row],[Location Name]],IBTP_Locations[Location Name],IBTP_Locations[Marketing Rep],,,)</f>
        <v>Greg Brown</v>
      </c>
      <c r="J1082" s="11">
        <f>ROUNDDOWN(IF(Table10[[#This Row],[Marketing Rep]]=0,0,_xlfn.XLOOKUP(Table10[[#This Row],[Marketing Rep]],Table12[Name],Table12[Commission %]))*Table10[[#This Row],[Ticket Count]],2)</f>
        <v>80</v>
      </c>
      <c r="K1082" s="3" t="s">
        <v>3236</v>
      </c>
      <c r="L1082" s="3" t="str">
        <f>_xlfn.XLOOKUP(Table10[[#This Row],[Serial '#]],Table5[Serial '#],Table5[Supplier],,,)</f>
        <v>GameCo</v>
      </c>
      <c r="M1082" s="3" t="s">
        <v>3766</v>
      </c>
      <c r="N1082" s="9">
        <v>4000</v>
      </c>
      <c r="O1082" s="36">
        <v>1</v>
      </c>
      <c r="P1082" s="11">
        <v>4000</v>
      </c>
      <c r="Q1082" s="11">
        <v>3102</v>
      </c>
      <c r="R1082" s="11">
        <v>898</v>
      </c>
      <c r="S1082" s="11">
        <v>240</v>
      </c>
      <c r="T1082" s="11" t="str">
        <f>_xlfn.XLOOKUP(Table10[[#This Row],[Charity Association]],Table14[Charity Name],Table14[Billing Style],,,)</f>
        <v>Percentage</v>
      </c>
      <c r="U1082" s="11">
        <v>264</v>
      </c>
      <c r="V1082" s="15">
        <v>134</v>
      </c>
      <c r="W1082" s="15">
        <v>90</v>
      </c>
      <c r="X1082" s="11">
        <v>40</v>
      </c>
      <c r="Y1082" s="69">
        <v>5214</v>
      </c>
      <c r="Z1082">
        <v>7011</v>
      </c>
      <c r="AB1082" s="33"/>
    </row>
    <row r="1083" spans="1:28" ht="14.25" x14ac:dyDescent="0.45">
      <c r="A1083" s="3">
        <v>1075</v>
      </c>
      <c r="B108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83" s="33">
        <v>45516</v>
      </c>
      <c r="E1083" s="3" t="s">
        <v>81</v>
      </c>
      <c r="F1083" s="3">
        <f>_xlfn.XLOOKUP(Table10[[#This Row],[Location Name]],IBTP_Locations[Location Name],IBTP_Locations[Payee Name],"",,)</f>
        <v>0</v>
      </c>
      <c r="G1083" s="3" t="s">
        <v>23</v>
      </c>
      <c r="H1083" s="3" t="str">
        <f>_xlfn.XLOOKUP(Table10[[#This Row],[Location Name]],IBTP_Locations[Location Name],IBTP_Locations[Sales Rep],,,)</f>
        <v>Sarcyk, Neil</v>
      </c>
      <c r="I1083" s="3" t="str">
        <f>_xlfn.XLOOKUP(Table10[[#This Row],[Location Name]],IBTP_Locations[Location Name],IBTP_Locations[Marketing Rep],,,)</f>
        <v>B and B Music</v>
      </c>
      <c r="J1083" s="11">
        <f>ROUNDDOWN(IF(Table10[[#This Row],[Marketing Rep]]=0,0,_xlfn.XLOOKUP(Table10[[#This Row],[Marketing Rep]],Table12[Name],Table12[Commission %]))*Table10[[#This Row],[Ticket Count]],2)</f>
        <v>60</v>
      </c>
      <c r="K1083" s="3" t="s">
        <v>3234</v>
      </c>
      <c r="L1083" s="3" t="str">
        <f>_xlfn.XLOOKUP(Table10[[#This Row],[Serial '#]],Table5[Serial '#],Table5[Supplier],,,)</f>
        <v>GameCo</v>
      </c>
      <c r="M1083" s="3" t="s">
        <v>547</v>
      </c>
      <c r="N1083" s="9">
        <v>4000</v>
      </c>
      <c r="O1083" s="36">
        <v>1</v>
      </c>
      <c r="P1083" s="11">
        <v>4000</v>
      </c>
      <c r="Q1083" s="11">
        <v>3102</v>
      </c>
      <c r="R1083" s="11">
        <v>898</v>
      </c>
      <c r="S1083" s="11">
        <v>240</v>
      </c>
      <c r="T1083" s="11" t="str">
        <f>_xlfn.XLOOKUP(Table10[[#This Row],[Charity Association]],Table14[Charity Name],Table14[Billing Style],,,)</f>
        <v>Percentage</v>
      </c>
      <c r="U1083" s="11">
        <v>264</v>
      </c>
      <c r="V1083" s="15">
        <v>134</v>
      </c>
      <c r="W1083" s="15">
        <v>90</v>
      </c>
      <c r="X1083" s="11">
        <v>40</v>
      </c>
      <c r="Y1083" s="69">
        <v>5214</v>
      </c>
      <c r="Z1083">
        <v>7010</v>
      </c>
      <c r="AB1083" s="33"/>
    </row>
    <row r="1084" spans="1:28" ht="14.25" x14ac:dyDescent="0.45">
      <c r="A1084" s="3">
        <v>1076</v>
      </c>
      <c r="B108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84" s="33">
        <v>45516</v>
      </c>
      <c r="E1084" s="3" t="s">
        <v>87</v>
      </c>
      <c r="F1084" s="3">
        <f>_xlfn.XLOOKUP(Table10[[#This Row],[Location Name]],IBTP_Locations[Location Name],IBTP_Locations[Payee Name],"",,)</f>
        <v>0</v>
      </c>
      <c r="G1084" s="3" t="s">
        <v>23</v>
      </c>
      <c r="H1084" s="3" t="str">
        <f>_xlfn.XLOOKUP(Table10[[#This Row],[Location Name]],IBTP_Locations[Location Name],IBTP_Locations[Sales Rep],,,)</f>
        <v>Sarcyk, Neil</v>
      </c>
      <c r="I1084" s="3" t="str">
        <f>_xlfn.XLOOKUP(Table10[[#This Row],[Location Name]],IBTP_Locations[Location Name],IBTP_Locations[Marketing Rep],,,)</f>
        <v>B and B Music</v>
      </c>
      <c r="J1084" s="11">
        <f>ROUNDDOWN(IF(Table10[[#This Row],[Marketing Rep]]=0,0,_xlfn.XLOOKUP(Table10[[#This Row],[Marketing Rep]],Table12[Name],Table12[Commission %]))*Table10[[#This Row],[Ticket Count]],2)</f>
        <v>60</v>
      </c>
      <c r="K1084" s="3" t="s">
        <v>3230</v>
      </c>
      <c r="L1084" s="3" t="str">
        <f>_xlfn.XLOOKUP(Table10[[#This Row],[Serial '#]],Table5[Serial '#],Table5[Supplier],,,)</f>
        <v>GameCo</v>
      </c>
      <c r="M1084" s="3" t="s">
        <v>3767</v>
      </c>
      <c r="N1084" s="9">
        <v>4000</v>
      </c>
      <c r="O1084" s="36">
        <v>1</v>
      </c>
      <c r="P1084" s="11">
        <v>4000</v>
      </c>
      <c r="Q1084" s="11">
        <v>3102</v>
      </c>
      <c r="R1084" s="11">
        <v>898</v>
      </c>
      <c r="S1084" s="11">
        <v>240</v>
      </c>
      <c r="T1084" s="11" t="str">
        <f>_xlfn.XLOOKUP(Table10[[#This Row],[Charity Association]],Table14[Charity Name],Table14[Billing Style],,,)</f>
        <v>Percentage</v>
      </c>
      <c r="U1084" s="11">
        <v>264</v>
      </c>
      <c r="V1084" s="15">
        <v>134</v>
      </c>
      <c r="W1084" s="15">
        <v>90</v>
      </c>
      <c r="X1084" s="11">
        <v>40</v>
      </c>
      <c r="Y1084" s="69">
        <v>5214</v>
      </c>
      <c r="Z1084">
        <v>7009</v>
      </c>
      <c r="AB1084" s="33"/>
    </row>
    <row r="1085" spans="1:28" ht="14.25" x14ac:dyDescent="0.45">
      <c r="A1085" s="3">
        <v>1077</v>
      </c>
      <c r="B108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85" s="33">
        <v>45516</v>
      </c>
      <c r="E1085" s="3" t="s">
        <v>105</v>
      </c>
      <c r="F1085" s="3">
        <f>_xlfn.XLOOKUP(Table10[[#This Row],[Location Name]],IBTP_Locations[Location Name],IBTP_Locations[Payee Name],"",,)</f>
        <v>0</v>
      </c>
      <c r="G1085" s="3" t="s">
        <v>23</v>
      </c>
      <c r="H1085" s="3" t="str">
        <f>_xlfn.XLOOKUP(Table10[[#This Row],[Location Name]],IBTP_Locations[Location Name],IBTP_Locations[Sales Rep],,,)</f>
        <v>Sarcyk, Neil</v>
      </c>
      <c r="I1085" s="3" t="str">
        <f>_xlfn.XLOOKUP(Table10[[#This Row],[Location Name]],IBTP_Locations[Location Name],IBTP_Locations[Marketing Rep],,,)</f>
        <v>M Comella Enterprises</v>
      </c>
      <c r="J1085" s="11">
        <f>ROUNDDOWN(IF(Table10[[#This Row],[Marketing Rep]]=0,0,_xlfn.XLOOKUP(Table10[[#This Row],[Marketing Rep]],Table12[Name],Table12[Commission %]))*Table10[[#This Row],[Ticket Count]],2)</f>
        <v>45</v>
      </c>
      <c r="K1085" s="3" t="s">
        <v>3203</v>
      </c>
      <c r="L1085" s="3" t="str">
        <f>_xlfn.XLOOKUP(Table10[[#This Row],[Serial '#]],Table5[Serial '#],Table5[Supplier],,,)</f>
        <v>GameCo</v>
      </c>
      <c r="M1085" s="3" t="s">
        <v>349</v>
      </c>
      <c r="N1085" s="9">
        <v>3000</v>
      </c>
      <c r="O1085" s="36">
        <v>1</v>
      </c>
      <c r="P1085" s="11">
        <v>3000</v>
      </c>
      <c r="Q1085" s="11">
        <v>2250</v>
      </c>
      <c r="R1085" s="11">
        <v>750</v>
      </c>
      <c r="S1085" s="11">
        <v>331</v>
      </c>
      <c r="T1085" s="11" t="str">
        <f>_xlfn.XLOOKUP(Table10[[#This Row],[Charity Association]],Table14[Charity Name],Table14[Billing Style],,,)</f>
        <v>Percentage</v>
      </c>
      <c r="U1085" s="11">
        <v>207</v>
      </c>
      <c r="V1085" s="15">
        <v>102</v>
      </c>
      <c r="W1085" s="15">
        <v>75</v>
      </c>
      <c r="X1085" s="11">
        <v>30</v>
      </c>
      <c r="Y1085" s="69">
        <v>292</v>
      </c>
      <c r="Z1085">
        <v>7008</v>
      </c>
      <c r="AB1085" s="33"/>
    </row>
    <row r="1086" spans="1:28" ht="14.25" x14ac:dyDescent="0.45">
      <c r="A1086" s="3">
        <v>1078</v>
      </c>
      <c r="B108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86" s="33">
        <v>45516</v>
      </c>
      <c r="E1086" s="3" t="s">
        <v>105</v>
      </c>
      <c r="F1086" s="3">
        <f>_xlfn.XLOOKUP(Table10[[#This Row],[Location Name]],IBTP_Locations[Location Name],IBTP_Locations[Payee Name],"",,)</f>
        <v>0</v>
      </c>
      <c r="G1086" s="3" t="s">
        <v>23</v>
      </c>
      <c r="H1086" s="3" t="str">
        <f>_xlfn.XLOOKUP(Table10[[#This Row],[Location Name]],IBTP_Locations[Location Name],IBTP_Locations[Sales Rep],,,)</f>
        <v>Sarcyk, Neil</v>
      </c>
      <c r="I1086" s="3" t="str">
        <f>_xlfn.XLOOKUP(Table10[[#This Row],[Location Name]],IBTP_Locations[Location Name],IBTP_Locations[Marketing Rep],,,)</f>
        <v>M Comella Enterprises</v>
      </c>
      <c r="J1086" s="11">
        <f>ROUNDDOWN(IF(Table10[[#This Row],[Marketing Rep]]=0,0,_xlfn.XLOOKUP(Table10[[#This Row],[Marketing Rep]],Table12[Name],Table12[Commission %]))*Table10[[#This Row],[Ticket Count]],2)</f>
        <v>82.8</v>
      </c>
      <c r="K1086" s="3" t="s">
        <v>3270</v>
      </c>
      <c r="L1086" s="3" t="str">
        <f>_xlfn.XLOOKUP(Table10[[#This Row],[Serial '#]],Table5[Serial '#],Table5[Supplier],,,)</f>
        <v>GameCo</v>
      </c>
      <c r="M1086" s="3" t="s">
        <v>349</v>
      </c>
      <c r="N1086" s="9">
        <v>5520</v>
      </c>
      <c r="O1086" s="36">
        <v>1</v>
      </c>
      <c r="P1086" s="11">
        <v>5520</v>
      </c>
      <c r="Q1086" s="11">
        <v>4560</v>
      </c>
      <c r="R1086" s="11">
        <v>960</v>
      </c>
      <c r="S1086" s="11">
        <v>331</v>
      </c>
      <c r="T1086" s="11" t="str">
        <f>_xlfn.XLOOKUP(Table10[[#This Row],[Charity Association]],Table14[Charity Name],Table14[Billing Style],,,)</f>
        <v>Percentage</v>
      </c>
      <c r="U1086" s="11">
        <v>337.2</v>
      </c>
      <c r="V1086" s="15">
        <v>186</v>
      </c>
      <c r="W1086" s="15">
        <v>96</v>
      </c>
      <c r="X1086" s="11">
        <v>55.2</v>
      </c>
      <c r="Y1086" s="69">
        <v>292</v>
      </c>
      <c r="Z1086">
        <v>7007</v>
      </c>
      <c r="AB1086" s="33"/>
    </row>
    <row r="1087" spans="1:28" ht="14.25" x14ac:dyDescent="0.45">
      <c r="A1087" s="3">
        <v>1079</v>
      </c>
      <c r="B108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87" s="33">
        <v>45513</v>
      </c>
      <c r="E1087" s="3" t="s">
        <v>173</v>
      </c>
      <c r="F1087" s="3">
        <f>_xlfn.XLOOKUP(Table10[[#This Row],[Location Name]],IBTP_Locations[Location Name],IBTP_Locations[Payee Name],"",,)</f>
        <v>0</v>
      </c>
      <c r="G1087" s="3" t="s">
        <v>23</v>
      </c>
      <c r="H1087" s="3" t="str">
        <f>_xlfn.XLOOKUP(Table10[[#This Row],[Location Name]],IBTP_Locations[Location Name],IBTP_Locations[Sales Rep],,,)</f>
        <v>Sarcyk, Neil</v>
      </c>
      <c r="I1087" s="3">
        <f>_xlfn.XLOOKUP(Table10[[#This Row],[Location Name]],IBTP_Locations[Location Name],IBTP_Locations[Marketing Rep],,,)</f>
        <v>0</v>
      </c>
      <c r="J1087" s="11">
        <f>ROUNDDOWN(IF(Table10[[#This Row],[Marketing Rep]]=0,0,_xlfn.XLOOKUP(Table10[[#This Row],[Marketing Rep]],Table12[Name],Table12[Commission %]))*Table10[[#This Row],[Ticket Count]],2)</f>
        <v>0</v>
      </c>
      <c r="K1087" s="3" t="s">
        <v>3199</v>
      </c>
      <c r="L1087" s="3" t="str">
        <f>_xlfn.XLOOKUP(Table10[[#This Row],[Serial '#]],Table5[Serial '#],Table5[Supplier],,,)</f>
        <v>GameCo</v>
      </c>
      <c r="M1087" s="3" t="s">
        <v>3745</v>
      </c>
      <c r="N1087" s="9">
        <v>3000</v>
      </c>
      <c r="O1087" s="36">
        <v>1</v>
      </c>
      <c r="P1087" s="11">
        <v>3000</v>
      </c>
      <c r="Q1087" s="11">
        <v>2250</v>
      </c>
      <c r="R1087" s="11">
        <v>750</v>
      </c>
      <c r="S1087" s="11">
        <v>180</v>
      </c>
      <c r="T1087" s="11" t="str">
        <f>_xlfn.XLOOKUP(Table10[[#This Row],[Charity Association]],Table14[Charity Name],Table14[Billing Style],,,)</f>
        <v>Percentage</v>
      </c>
      <c r="U1087" s="11">
        <v>207</v>
      </c>
      <c r="V1087" s="15">
        <v>102</v>
      </c>
      <c r="W1087" s="15">
        <v>75</v>
      </c>
      <c r="X1087" s="11">
        <v>30</v>
      </c>
      <c r="Y1087" s="69">
        <v>9743</v>
      </c>
      <c r="Z1087">
        <v>7006</v>
      </c>
      <c r="AB1087" s="33"/>
    </row>
    <row r="1088" spans="1:28" ht="14.25" x14ac:dyDescent="0.45">
      <c r="A1088" s="3">
        <v>1080</v>
      </c>
      <c r="B108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88" s="33">
        <v>45513</v>
      </c>
      <c r="E1088" s="3" t="s">
        <v>211</v>
      </c>
      <c r="F1088" s="3">
        <f>_xlfn.XLOOKUP(Table10[[#This Row],[Location Name]],IBTP_Locations[Location Name],IBTP_Locations[Payee Name],"",,)</f>
        <v>0</v>
      </c>
      <c r="G1088" s="3" t="s">
        <v>23</v>
      </c>
      <c r="H1088" s="3" t="str">
        <f>_xlfn.XLOOKUP(Table10[[#This Row],[Location Name]],IBTP_Locations[Location Name],IBTP_Locations[Sales Rep],,,)</f>
        <v>Sarcyk, Neil</v>
      </c>
      <c r="I1088" s="3" t="str">
        <f>_xlfn.XLOOKUP(Table10[[#This Row],[Location Name]],IBTP_Locations[Location Name],IBTP_Locations[Marketing Rep],,,)</f>
        <v>Greg Brown</v>
      </c>
      <c r="J1088" s="11">
        <f>ROUNDDOWN(IF(Table10[[#This Row],[Marketing Rep]]=0,0,_xlfn.XLOOKUP(Table10[[#This Row],[Marketing Rep]],Table12[Name],Table12[Commission %]))*Table10[[#This Row],[Ticket Count]],2)</f>
        <v>110.4</v>
      </c>
      <c r="K1088" s="3" t="s">
        <v>3264</v>
      </c>
      <c r="L1088" s="3" t="str">
        <f>_xlfn.XLOOKUP(Table10[[#This Row],[Serial '#]],Table5[Serial '#],Table5[Supplier],,,)</f>
        <v>GameCo</v>
      </c>
      <c r="M1088" s="3" t="s">
        <v>349</v>
      </c>
      <c r="N1088" s="9">
        <v>5520</v>
      </c>
      <c r="O1088" s="36">
        <v>1</v>
      </c>
      <c r="P1088" s="11">
        <v>5520</v>
      </c>
      <c r="Q1088" s="11">
        <v>4560</v>
      </c>
      <c r="R1088" s="11">
        <v>960</v>
      </c>
      <c r="S1088" s="11">
        <v>331</v>
      </c>
      <c r="T1088" s="11" t="str">
        <f>_xlfn.XLOOKUP(Table10[[#This Row],[Charity Association]],Table14[Charity Name],Table14[Billing Style],,,)</f>
        <v>Percentage</v>
      </c>
      <c r="U1088" s="11">
        <v>337.2</v>
      </c>
      <c r="V1088" s="15">
        <v>186</v>
      </c>
      <c r="W1088" s="15">
        <v>96</v>
      </c>
      <c r="X1088" s="11">
        <v>55.2</v>
      </c>
      <c r="Y1088" s="69">
        <v>7834</v>
      </c>
      <c r="Z1088">
        <v>7005</v>
      </c>
      <c r="AB1088" s="33"/>
    </row>
    <row r="1089" spans="1:28" ht="14.25" x14ac:dyDescent="0.45">
      <c r="A1089" s="3">
        <v>1081</v>
      </c>
      <c r="B108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89" s="33">
        <v>45513</v>
      </c>
      <c r="E1089" s="3" t="s">
        <v>211</v>
      </c>
      <c r="F1089" s="3">
        <f>_xlfn.XLOOKUP(Table10[[#This Row],[Location Name]],IBTP_Locations[Location Name],IBTP_Locations[Payee Name],"",,)</f>
        <v>0</v>
      </c>
      <c r="G1089" s="3" t="s">
        <v>23</v>
      </c>
      <c r="H1089" s="3" t="str">
        <f>_xlfn.XLOOKUP(Table10[[#This Row],[Location Name]],IBTP_Locations[Location Name],IBTP_Locations[Sales Rep],,,)</f>
        <v>Sarcyk, Neil</v>
      </c>
      <c r="I1089" s="3" t="str">
        <f>_xlfn.XLOOKUP(Table10[[#This Row],[Location Name]],IBTP_Locations[Location Name],IBTP_Locations[Marketing Rep],,,)</f>
        <v>Greg Brown</v>
      </c>
      <c r="J1089" s="11">
        <f>ROUNDDOWN(IF(Table10[[#This Row],[Marketing Rep]]=0,0,_xlfn.XLOOKUP(Table10[[#This Row],[Marketing Rep]],Table12[Name],Table12[Commission %]))*Table10[[#This Row],[Ticket Count]],2)</f>
        <v>91.2</v>
      </c>
      <c r="K1089" s="3" t="s">
        <v>3226</v>
      </c>
      <c r="L1089" s="3" t="str">
        <f>_xlfn.XLOOKUP(Table10[[#This Row],[Serial '#]],Table5[Serial '#],Table5[Supplier],,,)</f>
        <v>GameCo</v>
      </c>
      <c r="M1089" s="3" t="s">
        <v>613</v>
      </c>
      <c r="N1089" s="9">
        <v>4560</v>
      </c>
      <c r="O1089" s="36">
        <v>1</v>
      </c>
      <c r="P1089" s="11">
        <v>4560</v>
      </c>
      <c r="Q1089" s="11">
        <v>3460</v>
      </c>
      <c r="R1089" s="11">
        <v>1100</v>
      </c>
      <c r="S1089" s="11">
        <v>273</v>
      </c>
      <c r="T1089" s="11" t="str">
        <f>_xlfn.XLOOKUP(Table10[[#This Row],[Charity Association]],Table14[Charity Name],Table14[Billing Style],,,)</f>
        <v>Percentage</v>
      </c>
      <c r="U1089" s="11">
        <v>301.60000000000002</v>
      </c>
      <c r="V1089" s="15">
        <v>146</v>
      </c>
      <c r="W1089" s="15">
        <v>110</v>
      </c>
      <c r="X1089" s="11">
        <v>45.6</v>
      </c>
      <c r="Y1089" s="69">
        <v>7834</v>
      </c>
      <c r="Z1089">
        <v>7004</v>
      </c>
      <c r="AB1089" s="33"/>
    </row>
    <row r="1090" spans="1:28" ht="14.25" x14ac:dyDescent="0.45">
      <c r="A1090" s="3">
        <v>1082</v>
      </c>
      <c r="B109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90" s="33">
        <v>45513</v>
      </c>
      <c r="E1090" s="3" t="s">
        <v>113</v>
      </c>
      <c r="F1090" s="3">
        <f>_xlfn.XLOOKUP(Table10[[#This Row],[Location Name]],IBTP_Locations[Location Name],IBTP_Locations[Payee Name],"",,)</f>
        <v>0</v>
      </c>
      <c r="G1090" s="3" t="s">
        <v>23</v>
      </c>
      <c r="H1090" s="3" t="str">
        <f>_xlfn.XLOOKUP(Table10[[#This Row],[Location Name]],IBTP_Locations[Location Name],IBTP_Locations[Sales Rep],,,)</f>
        <v>Sarcyk, Neil</v>
      </c>
      <c r="I1090" s="3">
        <f>_xlfn.XLOOKUP(Table10[[#This Row],[Location Name]],IBTP_Locations[Location Name],IBTP_Locations[Marketing Rep],,,)</f>
        <v>0</v>
      </c>
      <c r="J1090" s="11">
        <f>ROUNDDOWN(IF(Table10[[#This Row],[Marketing Rep]]=0,0,_xlfn.XLOOKUP(Table10[[#This Row],[Marketing Rep]],Table12[Name],Table12[Commission %]))*Table10[[#This Row],[Ticket Count]],2)</f>
        <v>0</v>
      </c>
      <c r="K1090" s="3" t="s">
        <v>3266</v>
      </c>
      <c r="L1090" s="3" t="str">
        <f>_xlfn.XLOOKUP(Table10[[#This Row],[Serial '#]],Table5[Serial '#],Table5[Supplier],,,)</f>
        <v>GameCo</v>
      </c>
      <c r="M1090" s="3" t="s">
        <v>349</v>
      </c>
      <c r="N1090" s="9">
        <v>5520</v>
      </c>
      <c r="O1090" s="36">
        <v>1</v>
      </c>
      <c r="P1090" s="11">
        <v>5520</v>
      </c>
      <c r="Q1090" s="11">
        <v>4560</v>
      </c>
      <c r="R1090" s="11">
        <v>960</v>
      </c>
      <c r="S1090" s="11">
        <v>331</v>
      </c>
      <c r="T1090" s="11" t="str">
        <f>_xlfn.XLOOKUP(Table10[[#This Row],[Charity Association]],Table14[Charity Name],Table14[Billing Style],,,)</f>
        <v>Percentage</v>
      </c>
      <c r="U1090" s="11">
        <v>337.2</v>
      </c>
      <c r="V1090" s="15">
        <v>186</v>
      </c>
      <c r="W1090" s="15">
        <v>96</v>
      </c>
      <c r="X1090" s="11">
        <v>55.2</v>
      </c>
      <c r="Y1090" s="69" t="s">
        <v>4033</v>
      </c>
      <c r="Z1090">
        <v>7003</v>
      </c>
      <c r="AB1090" s="33"/>
    </row>
    <row r="1091" spans="1:28" ht="14.25" x14ac:dyDescent="0.45">
      <c r="A1091" s="3">
        <v>1083</v>
      </c>
      <c r="B109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91" s="33">
        <v>45513</v>
      </c>
      <c r="E1091" s="3" t="s">
        <v>113</v>
      </c>
      <c r="F1091" s="3">
        <f>_xlfn.XLOOKUP(Table10[[#This Row],[Location Name]],IBTP_Locations[Location Name],IBTP_Locations[Payee Name],"",,)</f>
        <v>0</v>
      </c>
      <c r="G1091" s="3" t="s">
        <v>23</v>
      </c>
      <c r="H1091" s="3" t="str">
        <f>_xlfn.XLOOKUP(Table10[[#This Row],[Location Name]],IBTP_Locations[Location Name],IBTP_Locations[Sales Rep],,,)</f>
        <v>Sarcyk, Neil</v>
      </c>
      <c r="I1091" s="3">
        <f>_xlfn.XLOOKUP(Table10[[#This Row],[Location Name]],IBTP_Locations[Location Name],IBTP_Locations[Marketing Rep],,,)</f>
        <v>0</v>
      </c>
      <c r="J1091" s="11">
        <f>ROUNDDOWN(IF(Table10[[#This Row],[Marketing Rep]]=0,0,_xlfn.XLOOKUP(Table10[[#This Row],[Marketing Rep]],Table12[Name],Table12[Commission %]))*Table10[[#This Row],[Ticket Count]],2)</f>
        <v>0</v>
      </c>
      <c r="K1091" s="3" t="s">
        <v>3223</v>
      </c>
      <c r="L1091" s="3" t="str">
        <f>_xlfn.XLOOKUP(Table10[[#This Row],[Serial '#]],Table5[Serial '#],Table5[Supplier],,,)</f>
        <v>GameCo</v>
      </c>
      <c r="M1091" s="3" t="s">
        <v>583</v>
      </c>
      <c r="N1091" s="9">
        <v>6320</v>
      </c>
      <c r="O1091" s="36">
        <v>1</v>
      </c>
      <c r="P1091" s="11">
        <v>6320</v>
      </c>
      <c r="Q1091" s="11">
        <v>4745</v>
      </c>
      <c r="R1091" s="11">
        <v>1575</v>
      </c>
      <c r="S1091" s="11">
        <v>379</v>
      </c>
      <c r="T1091" s="11" t="str">
        <f>_xlfn.XLOOKUP(Table10[[#This Row],[Charity Association]],Table14[Charity Name],Table14[Billing Style],,,)</f>
        <v>Percentage</v>
      </c>
      <c r="U1091" s="11">
        <v>433.2</v>
      </c>
      <c r="V1091" s="15">
        <v>212</v>
      </c>
      <c r="W1091" s="15">
        <v>158</v>
      </c>
      <c r="X1091" s="11">
        <v>63.2</v>
      </c>
      <c r="Y1091" s="69" t="s">
        <v>4033</v>
      </c>
      <c r="Z1091">
        <v>7002</v>
      </c>
      <c r="AB1091" s="33"/>
    </row>
    <row r="1092" spans="1:28" ht="14.25" x14ac:dyDescent="0.45">
      <c r="A1092" s="3">
        <v>1084</v>
      </c>
      <c r="B109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92" s="33">
        <v>45513</v>
      </c>
      <c r="E1092" s="3" t="s">
        <v>101</v>
      </c>
      <c r="F1092" s="3">
        <f>_xlfn.XLOOKUP(Table10[[#This Row],[Location Name]],IBTP_Locations[Location Name],IBTP_Locations[Payee Name],"",,)</f>
        <v>0</v>
      </c>
      <c r="G1092" s="3" t="s">
        <v>23</v>
      </c>
      <c r="H1092" s="3" t="str">
        <f>_xlfn.XLOOKUP(Table10[[#This Row],[Location Name]],IBTP_Locations[Location Name],IBTP_Locations[Sales Rep],,,)</f>
        <v>Sarcyk, Neil</v>
      </c>
      <c r="I1092" s="3">
        <f>_xlfn.XLOOKUP(Table10[[#This Row],[Location Name]],IBTP_Locations[Location Name],IBTP_Locations[Marketing Rep],,,)</f>
        <v>0</v>
      </c>
      <c r="J1092" s="11">
        <f>ROUNDDOWN(IF(Table10[[#This Row],[Marketing Rep]]=0,0,_xlfn.XLOOKUP(Table10[[#This Row],[Marketing Rep]],Table12[Name],Table12[Commission %]))*Table10[[#This Row],[Ticket Count]],2)</f>
        <v>0</v>
      </c>
      <c r="K1092" s="3" t="s">
        <v>3262</v>
      </c>
      <c r="L1092" s="3" t="str">
        <f>_xlfn.XLOOKUP(Table10[[#This Row],[Serial '#]],Table5[Serial '#],Table5[Supplier],,,)</f>
        <v>GameCo</v>
      </c>
      <c r="M1092" s="3" t="s">
        <v>349</v>
      </c>
      <c r="N1092" s="9">
        <v>5520</v>
      </c>
      <c r="O1092" s="36">
        <v>1</v>
      </c>
      <c r="P1092" s="11">
        <v>5520</v>
      </c>
      <c r="Q1092" s="11">
        <v>4560</v>
      </c>
      <c r="R1092" s="11">
        <v>960</v>
      </c>
      <c r="S1092" s="11">
        <v>331</v>
      </c>
      <c r="T1092" s="11" t="str">
        <f>_xlfn.XLOOKUP(Table10[[#This Row],[Charity Association]],Table14[Charity Name],Table14[Billing Style],,,)</f>
        <v>Percentage</v>
      </c>
      <c r="U1092" s="11">
        <v>337.2</v>
      </c>
      <c r="V1092" s="15">
        <v>186</v>
      </c>
      <c r="W1092" s="15">
        <v>96</v>
      </c>
      <c r="X1092" s="11">
        <v>55.2</v>
      </c>
      <c r="Y1092" s="69" t="s">
        <v>4033</v>
      </c>
      <c r="Z1092">
        <v>7001</v>
      </c>
      <c r="AB1092" s="33"/>
    </row>
    <row r="1093" spans="1:28" ht="14.25" x14ac:dyDescent="0.45">
      <c r="A1093" s="3">
        <v>1085</v>
      </c>
      <c r="B109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93" s="33">
        <v>45513</v>
      </c>
      <c r="E1093" s="3" t="s">
        <v>101</v>
      </c>
      <c r="F1093" s="3">
        <f>_xlfn.XLOOKUP(Table10[[#This Row],[Location Name]],IBTP_Locations[Location Name],IBTP_Locations[Payee Name],"",,)</f>
        <v>0</v>
      </c>
      <c r="G1093" s="3" t="s">
        <v>23</v>
      </c>
      <c r="H1093" s="3" t="str">
        <f>_xlfn.XLOOKUP(Table10[[#This Row],[Location Name]],IBTP_Locations[Location Name],IBTP_Locations[Sales Rep],,,)</f>
        <v>Sarcyk, Neil</v>
      </c>
      <c r="I1093" s="3">
        <f>_xlfn.XLOOKUP(Table10[[#This Row],[Location Name]],IBTP_Locations[Location Name],IBTP_Locations[Marketing Rep],,,)</f>
        <v>0</v>
      </c>
      <c r="J1093" s="11">
        <f>ROUNDDOWN(IF(Table10[[#This Row],[Marketing Rep]]=0,0,_xlfn.XLOOKUP(Table10[[#This Row],[Marketing Rep]],Table12[Name],Table12[Commission %]))*Table10[[#This Row],[Ticket Count]],2)</f>
        <v>0</v>
      </c>
      <c r="K1093" s="3" t="s">
        <v>3225</v>
      </c>
      <c r="L1093" s="3" t="str">
        <f>_xlfn.XLOOKUP(Table10[[#This Row],[Serial '#]],Table5[Serial '#],Table5[Supplier],,,)</f>
        <v>GameCo</v>
      </c>
      <c r="M1093" s="3" t="s">
        <v>587</v>
      </c>
      <c r="N1093" s="9">
        <v>6320</v>
      </c>
      <c r="O1093" s="36">
        <v>1</v>
      </c>
      <c r="P1093" s="11">
        <v>6320</v>
      </c>
      <c r="Q1093" s="11">
        <v>4745</v>
      </c>
      <c r="R1093" s="11">
        <v>1575</v>
      </c>
      <c r="S1093" s="11">
        <v>379</v>
      </c>
      <c r="T1093" s="11" t="str">
        <f>_xlfn.XLOOKUP(Table10[[#This Row],[Charity Association]],Table14[Charity Name],Table14[Billing Style],,,)</f>
        <v>Percentage</v>
      </c>
      <c r="U1093" s="11">
        <v>433.2</v>
      </c>
      <c r="V1093" s="15">
        <v>212</v>
      </c>
      <c r="W1093" s="15">
        <v>158</v>
      </c>
      <c r="X1093" s="11">
        <v>63.2</v>
      </c>
      <c r="Y1093" s="69" t="s">
        <v>4033</v>
      </c>
      <c r="Z1093">
        <v>7000</v>
      </c>
      <c r="AB1093" s="33"/>
    </row>
    <row r="1094" spans="1:28" ht="14.25" x14ac:dyDescent="0.45">
      <c r="A1094" s="3">
        <v>1086</v>
      </c>
      <c r="B109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94" s="33">
        <v>45513</v>
      </c>
      <c r="E1094" s="3" t="s">
        <v>201</v>
      </c>
      <c r="F1094" s="3">
        <f>_xlfn.XLOOKUP(Table10[[#This Row],[Location Name]],IBTP_Locations[Location Name],IBTP_Locations[Payee Name],"",,)</f>
        <v>0</v>
      </c>
      <c r="G1094" s="3" t="s">
        <v>21</v>
      </c>
      <c r="H1094" s="3" t="str">
        <f>_xlfn.XLOOKUP(Table10[[#This Row],[Location Name]],IBTP_Locations[Location Name],IBTP_Locations[Sales Rep],,,)</f>
        <v>Sarcyk, Neil</v>
      </c>
      <c r="I1094" s="3">
        <f>_xlfn.XLOOKUP(Table10[[#This Row],[Location Name]],IBTP_Locations[Location Name],IBTP_Locations[Marketing Rep],,,)</f>
        <v>0</v>
      </c>
      <c r="J1094" s="11">
        <f>ROUNDDOWN(IF(Table10[[#This Row],[Marketing Rep]]=0,0,_xlfn.XLOOKUP(Table10[[#This Row],[Marketing Rep]],Table12[Name],Table12[Commission %]))*Table10[[#This Row],[Ticket Count]],2)</f>
        <v>0</v>
      </c>
      <c r="K1094" s="3" t="s">
        <v>1770</v>
      </c>
      <c r="L1094" s="3" t="str">
        <f>_xlfn.XLOOKUP(Table10[[#This Row],[Serial '#]],Table5[Serial '#],Table5[Supplier],,,)</f>
        <v>Bingo Boss</v>
      </c>
      <c r="M1094" s="3" t="s">
        <v>371</v>
      </c>
      <c r="N1094" s="9">
        <v>5460</v>
      </c>
      <c r="O1094" s="36">
        <v>1</v>
      </c>
      <c r="P1094" s="11">
        <v>5460</v>
      </c>
      <c r="Q1094" s="11">
        <v>4500</v>
      </c>
      <c r="R1094" s="11">
        <v>960</v>
      </c>
      <c r="S1094" s="11">
        <v>327</v>
      </c>
      <c r="T1094" s="11" t="str">
        <f>_xlfn.XLOOKUP(Table10[[#This Row],[Charity Association]],Table14[Charity Name],Table14[Billing Style],,,)</f>
        <v>Flat Per Ticket</v>
      </c>
      <c r="U1094" s="11">
        <v>436.8</v>
      </c>
      <c r="V1094" s="15">
        <v>281.19</v>
      </c>
      <c r="W1094" s="15">
        <v>155.61000000000001</v>
      </c>
      <c r="X1094" s="11"/>
      <c r="Y1094" s="69" t="s">
        <v>4034</v>
      </c>
      <c r="Z1094">
        <v>8499</v>
      </c>
      <c r="AB1094" s="33"/>
    </row>
    <row r="1095" spans="1:28" ht="14.25" x14ac:dyDescent="0.45">
      <c r="A1095" s="3">
        <v>1087</v>
      </c>
      <c r="B109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95" s="33">
        <v>45523</v>
      </c>
      <c r="E1095" s="3" t="s">
        <v>155</v>
      </c>
      <c r="F1095" s="3" t="str">
        <f>_xlfn.XLOOKUP(Table10[[#This Row],[Location Name]],IBTP_Locations[Location Name],IBTP_Locations[Payee Name],"",,)</f>
        <v>Melron Inc DBA Mulligans</v>
      </c>
      <c r="G1095" s="3" t="s">
        <v>27</v>
      </c>
      <c r="H1095" s="3" t="str">
        <f>_xlfn.XLOOKUP(Table10[[#This Row],[Location Name]],IBTP_Locations[Location Name],IBTP_Locations[Sales Rep],,,)</f>
        <v>Sarcyk, Neil</v>
      </c>
      <c r="I1095" s="3">
        <f>_xlfn.XLOOKUP(Table10[[#This Row],[Location Name]],IBTP_Locations[Location Name],IBTP_Locations[Marketing Rep],,,)</f>
        <v>0</v>
      </c>
      <c r="J1095" s="11">
        <f>ROUNDDOWN(IF(Table10[[#This Row],[Marketing Rep]]=0,0,_xlfn.XLOOKUP(Table10[[#This Row],[Marketing Rep]],Table12[Name],Table12[Commission %]))*Table10[[#This Row],[Ticket Count]],2)</f>
        <v>0</v>
      </c>
      <c r="K1095" s="3" t="s">
        <v>3302</v>
      </c>
      <c r="L1095" s="3" t="str">
        <f>_xlfn.XLOOKUP(Table10[[#This Row],[Serial '#]],Table5[Serial '#],Table5[Supplier],,,)</f>
        <v>GameCo</v>
      </c>
      <c r="M1095" s="3" t="s">
        <v>586</v>
      </c>
      <c r="N1095" s="9">
        <v>6320</v>
      </c>
      <c r="O1095" s="36">
        <v>1</v>
      </c>
      <c r="P1095" s="11">
        <v>6320</v>
      </c>
      <c r="Q1095" s="11">
        <v>4745</v>
      </c>
      <c r="R1095" s="11">
        <v>1575</v>
      </c>
      <c r="S1095" s="11">
        <v>379</v>
      </c>
      <c r="T1095" s="11" t="str">
        <f>_xlfn.XLOOKUP(Table10[[#This Row],[Charity Association]],Table14[Charity Name],Table14[Billing Style],,,)</f>
        <v>Flat Per Ticket</v>
      </c>
      <c r="U1095" s="11">
        <v>442.4</v>
      </c>
      <c r="V1095" s="15">
        <v>212</v>
      </c>
      <c r="W1095" s="15">
        <v>230.4</v>
      </c>
      <c r="X1095" s="11"/>
      <c r="Y1095" s="69">
        <v>3190</v>
      </c>
      <c r="Z1095">
        <v>10271</v>
      </c>
      <c r="AB1095" s="33"/>
    </row>
    <row r="1096" spans="1:28" ht="14.25" x14ac:dyDescent="0.45">
      <c r="A1096" s="3">
        <v>1088</v>
      </c>
      <c r="B109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96" s="33">
        <v>45523</v>
      </c>
      <c r="E1096" s="3" t="s">
        <v>155</v>
      </c>
      <c r="F1096" s="3" t="str">
        <f>_xlfn.XLOOKUP(Table10[[#This Row],[Location Name]],IBTP_Locations[Location Name],IBTP_Locations[Payee Name],"",,)</f>
        <v>Melron Inc DBA Mulligans</v>
      </c>
      <c r="G1096" s="3" t="s">
        <v>27</v>
      </c>
      <c r="H1096" s="3" t="str">
        <f>_xlfn.XLOOKUP(Table10[[#This Row],[Location Name]],IBTP_Locations[Location Name],IBTP_Locations[Sales Rep],,,)</f>
        <v>Sarcyk, Neil</v>
      </c>
      <c r="I1096" s="3">
        <f>_xlfn.XLOOKUP(Table10[[#This Row],[Location Name]],IBTP_Locations[Location Name],IBTP_Locations[Marketing Rep],,,)</f>
        <v>0</v>
      </c>
      <c r="J1096" s="11">
        <f>ROUNDDOWN(IF(Table10[[#This Row],[Marketing Rep]]=0,0,_xlfn.XLOOKUP(Table10[[#This Row],[Marketing Rep]],Table12[Name],Table12[Commission %]))*Table10[[#This Row],[Ticket Count]],2)</f>
        <v>0</v>
      </c>
      <c r="K1096" s="3" t="s">
        <v>3301</v>
      </c>
      <c r="L1096" s="3" t="str">
        <f>_xlfn.XLOOKUP(Table10[[#This Row],[Serial '#]],Table5[Serial '#],Table5[Supplier],,,)</f>
        <v>GameCo</v>
      </c>
      <c r="M1096" s="3" t="s">
        <v>585</v>
      </c>
      <c r="N1096" s="9">
        <v>6320</v>
      </c>
      <c r="O1096" s="36">
        <v>1</v>
      </c>
      <c r="P1096" s="11">
        <v>6320</v>
      </c>
      <c r="Q1096" s="11">
        <v>4745</v>
      </c>
      <c r="R1096" s="11">
        <v>1575</v>
      </c>
      <c r="S1096" s="11">
        <v>379</v>
      </c>
      <c r="T1096" s="11" t="str">
        <f>_xlfn.XLOOKUP(Table10[[#This Row],[Charity Association]],Table14[Charity Name],Table14[Billing Style],,,)</f>
        <v>Flat Per Ticket</v>
      </c>
      <c r="U1096" s="11">
        <v>442.4</v>
      </c>
      <c r="V1096" s="15">
        <v>212</v>
      </c>
      <c r="W1096" s="15">
        <v>230.4</v>
      </c>
      <c r="X1096" s="11"/>
      <c r="Y1096" s="69">
        <v>3190</v>
      </c>
      <c r="Z1096">
        <v>10270</v>
      </c>
      <c r="AB1096" s="33"/>
    </row>
    <row r="1097" spans="1:28" ht="14.25" x14ac:dyDescent="0.45">
      <c r="A1097" s="3">
        <v>1089</v>
      </c>
      <c r="B109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97" s="33">
        <v>45523</v>
      </c>
      <c r="E1097" s="3" t="s">
        <v>155</v>
      </c>
      <c r="F1097" s="3" t="str">
        <f>_xlfn.XLOOKUP(Table10[[#This Row],[Location Name]],IBTP_Locations[Location Name],IBTP_Locations[Payee Name],"",,)</f>
        <v>Melron Inc DBA Mulligans</v>
      </c>
      <c r="G1097" s="3" t="s">
        <v>27</v>
      </c>
      <c r="H1097" s="3" t="str">
        <f>_xlfn.XLOOKUP(Table10[[#This Row],[Location Name]],IBTP_Locations[Location Name],IBTP_Locations[Sales Rep],,,)</f>
        <v>Sarcyk, Neil</v>
      </c>
      <c r="I1097" s="3">
        <f>_xlfn.XLOOKUP(Table10[[#This Row],[Location Name]],IBTP_Locations[Location Name],IBTP_Locations[Marketing Rep],,,)</f>
        <v>0</v>
      </c>
      <c r="J1097" s="11">
        <f>ROUNDDOWN(IF(Table10[[#This Row],[Marketing Rep]]=0,0,_xlfn.XLOOKUP(Table10[[#This Row],[Marketing Rep]],Table12[Name],Table12[Commission %]))*Table10[[#This Row],[Ticket Count]],2)</f>
        <v>0</v>
      </c>
      <c r="K1097" s="3" t="s">
        <v>3282</v>
      </c>
      <c r="L1097" s="3" t="str">
        <f>_xlfn.XLOOKUP(Table10[[#This Row],[Serial '#]],Table5[Serial '#],Table5[Supplier],,,)</f>
        <v>GameCo</v>
      </c>
      <c r="M1097" s="3" t="s">
        <v>349</v>
      </c>
      <c r="N1097" s="9">
        <v>5520</v>
      </c>
      <c r="O1097" s="36">
        <v>1</v>
      </c>
      <c r="P1097" s="11">
        <v>5520</v>
      </c>
      <c r="Q1097" s="11">
        <v>4560</v>
      </c>
      <c r="R1097" s="11">
        <v>960</v>
      </c>
      <c r="S1097" s="11">
        <v>331</v>
      </c>
      <c r="T1097" s="11" t="str">
        <f>_xlfn.XLOOKUP(Table10[[#This Row],[Charity Association]],Table14[Charity Name],Table14[Billing Style],,,)</f>
        <v>Flat Per Ticket</v>
      </c>
      <c r="U1097" s="11">
        <v>386.4</v>
      </c>
      <c r="V1097" s="15">
        <v>186</v>
      </c>
      <c r="W1097" s="15">
        <v>200.4</v>
      </c>
      <c r="X1097" s="11"/>
      <c r="Y1097" s="69">
        <v>3190</v>
      </c>
      <c r="Z1097">
        <v>10269</v>
      </c>
      <c r="AB1097" s="33"/>
    </row>
    <row r="1098" spans="1:28" ht="14.25" x14ac:dyDescent="0.45">
      <c r="A1098" s="3">
        <v>1090</v>
      </c>
      <c r="B109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98" s="33">
        <v>45523</v>
      </c>
      <c r="E1098" s="3" t="s">
        <v>155</v>
      </c>
      <c r="F1098" s="3" t="str">
        <f>_xlfn.XLOOKUP(Table10[[#This Row],[Location Name]],IBTP_Locations[Location Name],IBTP_Locations[Payee Name],"",,)</f>
        <v>Melron Inc DBA Mulligans</v>
      </c>
      <c r="G1098" s="3" t="s">
        <v>27</v>
      </c>
      <c r="H1098" s="3" t="str">
        <f>_xlfn.XLOOKUP(Table10[[#This Row],[Location Name]],IBTP_Locations[Location Name],IBTP_Locations[Sales Rep],,,)</f>
        <v>Sarcyk, Neil</v>
      </c>
      <c r="I1098" s="3">
        <f>_xlfn.XLOOKUP(Table10[[#This Row],[Location Name]],IBTP_Locations[Location Name],IBTP_Locations[Marketing Rep],,,)</f>
        <v>0</v>
      </c>
      <c r="J1098" s="11">
        <f>ROUNDDOWN(IF(Table10[[#This Row],[Marketing Rep]]=0,0,_xlfn.XLOOKUP(Table10[[#This Row],[Marketing Rep]],Table12[Name],Table12[Commission %]))*Table10[[#This Row],[Ticket Count]],2)</f>
        <v>0</v>
      </c>
      <c r="K1098" s="3" t="s">
        <v>3242</v>
      </c>
      <c r="L1098" s="3" t="str">
        <f>_xlfn.XLOOKUP(Table10[[#This Row],[Serial '#]],Table5[Serial '#],Table5[Supplier],,,)</f>
        <v>GameCo</v>
      </c>
      <c r="M1098" s="3" t="s">
        <v>347</v>
      </c>
      <c r="N1098" s="9">
        <v>9959</v>
      </c>
      <c r="O1098" s="36">
        <v>1</v>
      </c>
      <c r="P1098" s="11">
        <v>9959</v>
      </c>
      <c r="Q1098" s="11">
        <v>7840</v>
      </c>
      <c r="R1098" s="11">
        <v>2119</v>
      </c>
      <c r="S1098" s="11">
        <v>597</v>
      </c>
      <c r="T1098" s="11" t="str">
        <f>_xlfn.XLOOKUP(Table10[[#This Row],[Charity Association]],Table14[Charity Name],Table14[Billing Style],,,)</f>
        <v>Flat Per Ticket</v>
      </c>
      <c r="U1098" s="11">
        <v>697.13</v>
      </c>
      <c r="V1098" s="15">
        <v>360</v>
      </c>
      <c r="W1098" s="15">
        <v>337.13</v>
      </c>
      <c r="X1098" s="11"/>
      <c r="Y1098" s="69">
        <v>3190</v>
      </c>
      <c r="Z1098">
        <v>10268</v>
      </c>
      <c r="AB1098" s="33"/>
    </row>
    <row r="1099" spans="1:28" ht="14.25" x14ac:dyDescent="0.45">
      <c r="A1099" s="3">
        <v>1091</v>
      </c>
      <c r="B109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99" s="33">
        <v>45521</v>
      </c>
      <c r="E1099" s="3" t="s">
        <v>117</v>
      </c>
      <c r="F1099" s="3">
        <f>_xlfn.XLOOKUP(Table10[[#This Row],[Location Name]],IBTP_Locations[Location Name],IBTP_Locations[Payee Name],"",,)</f>
        <v>0</v>
      </c>
      <c r="G1099" s="3" t="s">
        <v>27</v>
      </c>
      <c r="H1099" s="3" t="str">
        <f>_xlfn.XLOOKUP(Table10[[#This Row],[Location Name]],IBTP_Locations[Location Name],IBTP_Locations[Sales Rep],,,)</f>
        <v>Sarcyk, Neil</v>
      </c>
      <c r="I1099" s="3" t="str">
        <f>_xlfn.XLOOKUP(Table10[[#This Row],[Location Name]],IBTP_Locations[Location Name],IBTP_Locations[Marketing Rep],,,)</f>
        <v>Combros (GCFF)</v>
      </c>
      <c r="J1099" s="11">
        <f>ROUNDDOWN(IF(Table10[[#This Row],[Marketing Rep]]=0,0,_xlfn.XLOOKUP(Table10[[#This Row],[Marketing Rep]],Table12[Name],Table12[Commission %]))*Table10[[#This Row],[Ticket Count]],2)</f>
        <v>110.4</v>
      </c>
      <c r="K1099" s="3" t="s">
        <v>3281</v>
      </c>
      <c r="L1099" s="3" t="str">
        <f>_xlfn.XLOOKUP(Table10[[#This Row],[Serial '#]],Table5[Serial '#],Table5[Supplier],,,)</f>
        <v>GameCo</v>
      </c>
      <c r="M1099" s="3" t="s">
        <v>349</v>
      </c>
      <c r="N1099" s="9">
        <v>5520</v>
      </c>
      <c r="O1099" s="36">
        <v>1</v>
      </c>
      <c r="P1099" s="11">
        <v>5520</v>
      </c>
      <c r="Q1099" s="11">
        <v>4560</v>
      </c>
      <c r="R1099" s="11">
        <v>960</v>
      </c>
      <c r="S1099" s="11">
        <v>331</v>
      </c>
      <c r="T1099" s="11" t="str">
        <f>_xlfn.XLOOKUP(Table10[[#This Row],[Charity Association]],Table14[Charity Name],Table14[Billing Style],,,)</f>
        <v>Flat Per Ticket</v>
      </c>
      <c r="U1099" s="11">
        <v>386.4</v>
      </c>
      <c r="V1099" s="15">
        <v>186</v>
      </c>
      <c r="W1099" s="15">
        <v>200.4</v>
      </c>
      <c r="X1099" s="11"/>
      <c r="Y1099" s="69">
        <v>410</v>
      </c>
      <c r="Z1099">
        <v>10267</v>
      </c>
      <c r="AB1099" s="33"/>
    </row>
    <row r="1100" spans="1:28" ht="14.25" x14ac:dyDescent="0.45">
      <c r="A1100" s="3">
        <v>1092</v>
      </c>
      <c r="B110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00" s="33">
        <v>45521</v>
      </c>
      <c r="E1100" s="3" t="s">
        <v>117</v>
      </c>
      <c r="F1100" s="3">
        <f>_xlfn.XLOOKUP(Table10[[#This Row],[Location Name]],IBTP_Locations[Location Name],IBTP_Locations[Payee Name],"",,)</f>
        <v>0</v>
      </c>
      <c r="G1100" s="3" t="s">
        <v>27</v>
      </c>
      <c r="H1100" s="3" t="str">
        <f>_xlfn.XLOOKUP(Table10[[#This Row],[Location Name]],IBTP_Locations[Location Name],IBTP_Locations[Sales Rep],,,)</f>
        <v>Sarcyk, Neil</v>
      </c>
      <c r="I1100" s="3" t="str">
        <f>_xlfn.XLOOKUP(Table10[[#This Row],[Location Name]],IBTP_Locations[Location Name],IBTP_Locations[Marketing Rep],,,)</f>
        <v>Combros (GCFF)</v>
      </c>
      <c r="J1100" s="11">
        <f>ROUNDDOWN(IF(Table10[[#This Row],[Marketing Rep]]=0,0,_xlfn.XLOOKUP(Table10[[#This Row],[Marketing Rep]],Table12[Name],Table12[Commission %]))*Table10[[#This Row],[Ticket Count]],2)</f>
        <v>110.4</v>
      </c>
      <c r="K1100" s="3" t="s">
        <v>3280</v>
      </c>
      <c r="L1100" s="3" t="str">
        <f>_xlfn.XLOOKUP(Table10[[#This Row],[Serial '#]],Table5[Serial '#],Table5[Supplier],,,)</f>
        <v>GameCo</v>
      </c>
      <c r="M1100" s="3" t="s">
        <v>349</v>
      </c>
      <c r="N1100" s="9">
        <v>5520</v>
      </c>
      <c r="O1100" s="36">
        <v>1</v>
      </c>
      <c r="P1100" s="11">
        <v>5520</v>
      </c>
      <c r="Q1100" s="11">
        <v>4560</v>
      </c>
      <c r="R1100" s="11">
        <v>960</v>
      </c>
      <c r="S1100" s="11">
        <v>331</v>
      </c>
      <c r="T1100" s="11" t="str">
        <f>_xlfn.XLOOKUP(Table10[[#This Row],[Charity Association]],Table14[Charity Name],Table14[Billing Style],,,)</f>
        <v>Flat Per Ticket</v>
      </c>
      <c r="U1100" s="11">
        <v>386.4</v>
      </c>
      <c r="V1100" s="15">
        <v>186</v>
      </c>
      <c r="W1100" s="15">
        <v>200.4</v>
      </c>
      <c r="X1100" s="11"/>
      <c r="Y1100" s="69">
        <v>410</v>
      </c>
      <c r="Z1100">
        <v>10266</v>
      </c>
      <c r="AB1100" s="33"/>
    </row>
    <row r="1101" spans="1:28" ht="14.25" x14ac:dyDescent="0.45">
      <c r="A1101" s="3">
        <v>1093</v>
      </c>
      <c r="B110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01" s="33">
        <v>45516</v>
      </c>
      <c r="E1101" s="3" t="s">
        <v>167</v>
      </c>
      <c r="F1101" s="3">
        <f>_xlfn.XLOOKUP(Table10[[#This Row],[Location Name]],IBTP_Locations[Location Name],IBTP_Locations[Payee Name],"",,)</f>
        <v>0</v>
      </c>
      <c r="G1101" s="3" t="s">
        <v>27</v>
      </c>
      <c r="H1101" s="3" t="str">
        <f>_xlfn.XLOOKUP(Table10[[#This Row],[Location Name]],IBTP_Locations[Location Name],IBTP_Locations[Sales Rep],,,)</f>
        <v>Sarcyk, Neil</v>
      </c>
      <c r="I1101" s="3">
        <f>_xlfn.XLOOKUP(Table10[[#This Row],[Location Name]],IBTP_Locations[Location Name],IBTP_Locations[Marketing Rep],,,)</f>
        <v>0</v>
      </c>
      <c r="J1101" s="11">
        <f>ROUNDDOWN(IF(Table10[[#This Row],[Marketing Rep]]=0,0,_xlfn.XLOOKUP(Table10[[#This Row],[Marketing Rep]],Table12[Name],Table12[Commission %]))*Table10[[#This Row],[Ticket Count]],2)</f>
        <v>0</v>
      </c>
      <c r="K1101" s="3" t="s">
        <v>2995</v>
      </c>
      <c r="L1101" s="3" t="str">
        <f>_xlfn.XLOOKUP(Table10[[#This Row],[Serial '#]],Table5[Serial '#],Table5[Supplier],,,)</f>
        <v>GameCo</v>
      </c>
      <c r="M1101" s="3" t="s">
        <v>622</v>
      </c>
      <c r="N1101" s="9">
        <v>4000</v>
      </c>
      <c r="O1101" s="36">
        <v>1</v>
      </c>
      <c r="P1101" s="11">
        <v>4000</v>
      </c>
      <c r="Q1101" s="11">
        <v>3102</v>
      </c>
      <c r="R1101" s="11">
        <v>898</v>
      </c>
      <c r="S1101" s="11">
        <v>240</v>
      </c>
      <c r="T1101" s="11" t="str">
        <f>_xlfn.XLOOKUP(Table10[[#This Row],[Charity Association]],Table14[Charity Name],Table14[Billing Style],,,)</f>
        <v>Flat Per Ticket</v>
      </c>
      <c r="U1101" s="11">
        <v>280</v>
      </c>
      <c r="V1101" s="15">
        <v>134</v>
      </c>
      <c r="W1101" s="15">
        <v>146</v>
      </c>
      <c r="X1101" s="11"/>
      <c r="Y1101" s="69">
        <v>14757</v>
      </c>
      <c r="Z1101">
        <v>10265</v>
      </c>
      <c r="AB1101" s="33"/>
    </row>
    <row r="1102" spans="1:28" ht="14.25" x14ac:dyDescent="0.45">
      <c r="A1102" s="3">
        <v>1094</v>
      </c>
      <c r="B110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02" s="33">
        <v>45516</v>
      </c>
      <c r="E1102" s="3" t="s">
        <v>167</v>
      </c>
      <c r="F1102" s="3">
        <f>_xlfn.XLOOKUP(Table10[[#This Row],[Location Name]],IBTP_Locations[Location Name],IBTP_Locations[Payee Name],"",,)</f>
        <v>0</v>
      </c>
      <c r="G1102" s="3" t="s">
        <v>27</v>
      </c>
      <c r="H1102" s="3" t="str">
        <f>_xlfn.XLOOKUP(Table10[[#This Row],[Location Name]],IBTP_Locations[Location Name],IBTP_Locations[Sales Rep],,,)</f>
        <v>Sarcyk, Neil</v>
      </c>
      <c r="I1102" s="3">
        <f>_xlfn.XLOOKUP(Table10[[#This Row],[Location Name]],IBTP_Locations[Location Name],IBTP_Locations[Marketing Rep],,,)</f>
        <v>0</v>
      </c>
      <c r="J1102" s="11">
        <f>ROUNDDOWN(IF(Table10[[#This Row],[Marketing Rep]]=0,0,_xlfn.XLOOKUP(Table10[[#This Row],[Marketing Rep]],Table12[Name],Table12[Commission %]))*Table10[[#This Row],[Ticket Count]],2)</f>
        <v>0</v>
      </c>
      <c r="K1102" s="3" t="s">
        <v>3201</v>
      </c>
      <c r="L1102" s="3" t="str">
        <f>_xlfn.XLOOKUP(Table10[[#This Row],[Serial '#]],Table5[Serial '#],Table5[Supplier],,,)</f>
        <v>GameCo</v>
      </c>
      <c r="M1102" s="3" t="s">
        <v>352</v>
      </c>
      <c r="N1102" s="9">
        <v>3000</v>
      </c>
      <c r="O1102" s="36">
        <v>1</v>
      </c>
      <c r="P1102" s="11">
        <v>3000</v>
      </c>
      <c r="Q1102" s="11">
        <v>2250</v>
      </c>
      <c r="R1102" s="11">
        <v>750</v>
      </c>
      <c r="S1102" s="11">
        <v>180</v>
      </c>
      <c r="T1102" s="11" t="str">
        <f>_xlfn.XLOOKUP(Table10[[#This Row],[Charity Association]],Table14[Charity Name],Table14[Billing Style],,,)</f>
        <v>Flat Per Ticket</v>
      </c>
      <c r="U1102" s="11">
        <v>210</v>
      </c>
      <c r="V1102" s="15">
        <v>102</v>
      </c>
      <c r="W1102" s="15">
        <v>108</v>
      </c>
      <c r="X1102" s="11"/>
      <c r="Y1102" s="69">
        <v>14757</v>
      </c>
      <c r="Z1102">
        <v>10264</v>
      </c>
      <c r="AB1102" s="33"/>
    </row>
    <row r="1103" spans="1:28" ht="14.25" x14ac:dyDescent="0.45">
      <c r="A1103" s="3">
        <v>1095</v>
      </c>
      <c r="B110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03" s="33">
        <v>45524</v>
      </c>
      <c r="E1103" s="3" t="s">
        <v>141</v>
      </c>
      <c r="F1103" s="3">
        <f>_xlfn.XLOOKUP(Table10[[#This Row],[Location Name]],IBTP_Locations[Location Name],IBTP_Locations[Payee Name],"",,)</f>
        <v>0</v>
      </c>
      <c r="G1103" s="3" t="s">
        <v>23</v>
      </c>
      <c r="H1103" s="3" t="str">
        <f>_xlfn.XLOOKUP(Table10[[#This Row],[Location Name]],IBTP_Locations[Location Name],IBTP_Locations[Sales Rep],,,)</f>
        <v>Sarcyk, Neil</v>
      </c>
      <c r="I1103" s="3">
        <f>_xlfn.XLOOKUP(Table10[[#This Row],[Location Name]],IBTP_Locations[Location Name],IBTP_Locations[Marketing Rep],,,)</f>
        <v>0</v>
      </c>
      <c r="J1103" s="11">
        <f>ROUNDDOWN(IF(Table10[[#This Row],[Marketing Rep]]=0,0,_xlfn.XLOOKUP(Table10[[#This Row],[Marketing Rep]],Table12[Name],Table12[Commission %]))*Table10[[#This Row],[Ticket Count]],2)</f>
        <v>0</v>
      </c>
      <c r="K1103" s="3" t="s">
        <v>2647</v>
      </c>
      <c r="L1103" s="3" t="str">
        <f>_xlfn.XLOOKUP(Table10[[#This Row],[Serial '#]],Table5[Serial '#],Table5[Supplier],,,)</f>
        <v>GameCo</v>
      </c>
      <c r="M1103" s="3" t="s">
        <v>352</v>
      </c>
      <c r="N1103" s="9">
        <v>3000</v>
      </c>
      <c r="O1103" s="36">
        <v>1</v>
      </c>
      <c r="P1103" s="11">
        <v>3000</v>
      </c>
      <c r="Q1103" s="11">
        <v>2250</v>
      </c>
      <c r="R1103" s="11">
        <v>750</v>
      </c>
      <c r="S1103" s="11">
        <v>180</v>
      </c>
      <c r="T1103" s="11" t="str">
        <f>_xlfn.XLOOKUP(Table10[[#This Row],[Charity Association]],Table14[Charity Name],Table14[Billing Style],,,)</f>
        <v>Percentage</v>
      </c>
      <c r="U1103" s="11">
        <v>207</v>
      </c>
      <c r="V1103" s="15">
        <v>102</v>
      </c>
      <c r="W1103" s="15">
        <v>75</v>
      </c>
      <c r="X1103" s="11">
        <v>30</v>
      </c>
      <c r="Y1103" s="69">
        <v>2516</v>
      </c>
      <c r="Z1103">
        <v>7035</v>
      </c>
      <c r="AB1103" s="33"/>
    </row>
    <row r="1104" spans="1:28" ht="14.25" x14ac:dyDescent="0.45">
      <c r="A1104" s="3">
        <v>1096</v>
      </c>
      <c r="B110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04" s="33">
        <v>45524</v>
      </c>
      <c r="E1104" s="3" t="s">
        <v>141</v>
      </c>
      <c r="F1104" s="3">
        <f>_xlfn.XLOOKUP(Table10[[#This Row],[Location Name]],IBTP_Locations[Location Name],IBTP_Locations[Payee Name],"",,)</f>
        <v>0</v>
      </c>
      <c r="G1104" s="3" t="s">
        <v>23</v>
      </c>
      <c r="H1104" s="3" t="str">
        <f>_xlfn.XLOOKUP(Table10[[#This Row],[Location Name]],IBTP_Locations[Location Name],IBTP_Locations[Sales Rep],,,)</f>
        <v>Sarcyk, Neil</v>
      </c>
      <c r="I1104" s="3">
        <f>_xlfn.XLOOKUP(Table10[[#This Row],[Location Name]],IBTP_Locations[Location Name],IBTP_Locations[Marketing Rep],,,)</f>
        <v>0</v>
      </c>
      <c r="J1104" s="11">
        <f>ROUNDDOWN(IF(Table10[[#This Row],[Marketing Rep]]=0,0,_xlfn.XLOOKUP(Table10[[#This Row],[Marketing Rep]],Table12[Name],Table12[Commission %]))*Table10[[#This Row],[Ticket Count]],2)</f>
        <v>0</v>
      </c>
      <c r="K1104" s="3" t="s">
        <v>2646</v>
      </c>
      <c r="L1104" s="3" t="str">
        <f>_xlfn.XLOOKUP(Table10[[#This Row],[Serial '#]],Table5[Serial '#],Table5[Supplier],,,)</f>
        <v>GameCo</v>
      </c>
      <c r="M1104" s="3" t="s">
        <v>352</v>
      </c>
      <c r="N1104" s="9">
        <v>3000</v>
      </c>
      <c r="O1104" s="36">
        <v>1</v>
      </c>
      <c r="P1104" s="11">
        <v>3000</v>
      </c>
      <c r="Q1104" s="11">
        <v>2250</v>
      </c>
      <c r="R1104" s="11">
        <v>750</v>
      </c>
      <c r="S1104" s="11">
        <v>180</v>
      </c>
      <c r="T1104" s="11" t="str">
        <f>_xlfn.XLOOKUP(Table10[[#This Row],[Charity Association]],Table14[Charity Name],Table14[Billing Style],,,)</f>
        <v>Percentage</v>
      </c>
      <c r="U1104" s="11">
        <v>207</v>
      </c>
      <c r="V1104" s="15">
        <v>102</v>
      </c>
      <c r="W1104" s="15">
        <v>75</v>
      </c>
      <c r="X1104" s="11">
        <v>30</v>
      </c>
      <c r="Y1104" s="69">
        <v>2516</v>
      </c>
      <c r="Z1104">
        <v>7034</v>
      </c>
      <c r="AB1104" s="33"/>
    </row>
    <row r="1105" spans="1:28" ht="14.25" x14ac:dyDescent="0.45">
      <c r="A1105" s="3">
        <v>1097</v>
      </c>
      <c r="B110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05" s="33">
        <v>45523</v>
      </c>
      <c r="E1105" s="3" t="s">
        <v>105</v>
      </c>
      <c r="F1105" s="3">
        <f>_xlfn.XLOOKUP(Table10[[#This Row],[Location Name]],IBTP_Locations[Location Name],IBTP_Locations[Payee Name],"",,)</f>
        <v>0</v>
      </c>
      <c r="G1105" s="3" t="s">
        <v>23</v>
      </c>
      <c r="H1105" s="3" t="str">
        <f>_xlfn.XLOOKUP(Table10[[#This Row],[Location Name]],IBTP_Locations[Location Name],IBTP_Locations[Sales Rep],,,)</f>
        <v>Sarcyk, Neil</v>
      </c>
      <c r="I1105" s="3" t="str">
        <f>_xlfn.XLOOKUP(Table10[[#This Row],[Location Name]],IBTP_Locations[Location Name],IBTP_Locations[Marketing Rep],,,)</f>
        <v>M Comella Enterprises</v>
      </c>
      <c r="J1105" s="11">
        <f>ROUNDDOWN(IF(Table10[[#This Row],[Marketing Rep]]=0,0,_xlfn.XLOOKUP(Table10[[#This Row],[Marketing Rep]],Table12[Name],Table12[Commission %]))*Table10[[#This Row],[Ticket Count]],2)</f>
        <v>45</v>
      </c>
      <c r="K1105" s="3" t="s">
        <v>2645</v>
      </c>
      <c r="L1105" s="3" t="str">
        <f>_xlfn.XLOOKUP(Table10[[#This Row],[Serial '#]],Table5[Serial '#],Table5[Supplier],,,)</f>
        <v>GameCo</v>
      </c>
      <c r="M1105" s="3" t="s">
        <v>352</v>
      </c>
      <c r="N1105" s="9">
        <v>3000</v>
      </c>
      <c r="O1105" s="36">
        <v>1</v>
      </c>
      <c r="P1105" s="11">
        <v>3000</v>
      </c>
      <c r="Q1105" s="11">
        <v>2250</v>
      </c>
      <c r="R1105" s="11">
        <v>750</v>
      </c>
      <c r="S1105" s="11">
        <v>180</v>
      </c>
      <c r="T1105" s="11" t="str">
        <f>_xlfn.XLOOKUP(Table10[[#This Row],[Charity Association]],Table14[Charity Name],Table14[Billing Style],,,)</f>
        <v>Percentage</v>
      </c>
      <c r="U1105" s="11">
        <v>207</v>
      </c>
      <c r="V1105" s="15">
        <v>102</v>
      </c>
      <c r="W1105" s="15">
        <v>75</v>
      </c>
      <c r="X1105" s="11">
        <v>30</v>
      </c>
      <c r="Y1105" s="69">
        <v>294</v>
      </c>
      <c r="Z1105">
        <v>7033</v>
      </c>
      <c r="AB1105" s="33"/>
    </row>
    <row r="1106" spans="1:28" ht="14.25" x14ac:dyDescent="0.45">
      <c r="A1106" s="3">
        <v>1098</v>
      </c>
      <c r="B110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06" s="33">
        <v>45523</v>
      </c>
      <c r="E1106" s="3" t="s">
        <v>105</v>
      </c>
      <c r="F1106" s="3">
        <f>_xlfn.XLOOKUP(Table10[[#This Row],[Location Name]],IBTP_Locations[Location Name],IBTP_Locations[Payee Name],"",,)</f>
        <v>0</v>
      </c>
      <c r="G1106" s="3" t="s">
        <v>23</v>
      </c>
      <c r="H1106" s="3" t="str">
        <f>_xlfn.XLOOKUP(Table10[[#This Row],[Location Name]],IBTP_Locations[Location Name],IBTP_Locations[Sales Rep],,,)</f>
        <v>Sarcyk, Neil</v>
      </c>
      <c r="I1106" s="3" t="str">
        <f>_xlfn.XLOOKUP(Table10[[#This Row],[Location Name]],IBTP_Locations[Location Name],IBTP_Locations[Marketing Rep],,,)</f>
        <v>M Comella Enterprises</v>
      </c>
      <c r="J1106" s="11">
        <f>ROUNDDOWN(IF(Table10[[#This Row],[Marketing Rep]]=0,0,_xlfn.XLOOKUP(Table10[[#This Row],[Marketing Rep]],Table12[Name],Table12[Commission %]))*Table10[[#This Row],[Ticket Count]],2)</f>
        <v>82.8</v>
      </c>
      <c r="K1106" s="3" t="s">
        <v>3300</v>
      </c>
      <c r="L1106" s="3" t="str">
        <f>_xlfn.XLOOKUP(Table10[[#This Row],[Serial '#]],Table5[Serial '#],Table5[Supplier],,,)</f>
        <v>GameCo</v>
      </c>
      <c r="M1106" s="3" t="s">
        <v>349</v>
      </c>
      <c r="N1106" s="9">
        <v>5520</v>
      </c>
      <c r="O1106" s="36">
        <v>1</v>
      </c>
      <c r="P1106" s="11">
        <v>5520</v>
      </c>
      <c r="Q1106" s="11">
        <v>4560</v>
      </c>
      <c r="R1106" s="11">
        <v>960</v>
      </c>
      <c r="S1106" s="11">
        <v>331</v>
      </c>
      <c r="T1106" s="11" t="str">
        <f>_xlfn.XLOOKUP(Table10[[#This Row],[Charity Association]],Table14[Charity Name],Table14[Billing Style],,,)</f>
        <v>Percentage</v>
      </c>
      <c r="U1106" s="11">
        <v>337.2</v>
      </c>
      <c r="V1106" s="15">
        <v>186</v>
      </c>
      <c r="W1106" s="15">
        <v>96</v>
      </c>
      <c r="X1106" s="11">
        <v>55.2</v>
      </c>
      <c r="Y1106" s="69">
        <v>294</v>
      </c>
      <c r="Z1106">
        <v>7032</v>
      </c>
      <c r="AB1106" s="33"/>
    </row>
    <row r="1107" spans="1:28" ht="14.25" x14ac:dyDescent="0.45">
      <c r="A1107" s="3">
        <v>1099</v>
      </c>
      <c r="B110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07" s="33">
        <v>45519</v>
      </c>
      <c r="E1107" s="3" t="s">
        <v>119</v>
      </c>
      <c r="F1107" s="3">
        <f>_xlfn.XLOOKUP(Table10[[#This Row],[Location Name]],IBTP_Locations[Location Name],IBTP_Locations[Payee Name],"",,)</f>
        <v>0</v>
      </c>
      <c r="G1107" s="3" t="s">
        <v>23</v>
      </c>
      <c r="H1107" s="3" t="str">
        <f>_xlfn.XLOOKUP(Table10[[#This Row],[Location Name]],IBTP_Locations[Location Name],IBTP_Locations[Sales Rep],,,)</f>
        <v>Sarcyk, Neil</v>
      </c>
      <c r="I1107" s="3" t="str">
        <f>_xlfn.XLOOKUP(Table10[[#This Row],[Location Name]],IBTP_Locations[Location Name],IBTP_Locations[Marketing Rep],,,)</f>
        <v>B and B Music</v>
      </c>
      <c r="J1107" s="11">
        <f>ROUNDDOWN(IF(Table10[[#This Row],[Marketing Rep]]=0,0,_xlfn.XLOOKUP(Table10[[#This Row],[Marketing Rep]],Table12[Name],Table12[Commission %]))*Table10[[#This Row],[Ticket Count]],2)</f>
        <v>94.5</v>
      </c>
      <c r="K1107" s="3">
        <v>130746</v>
      </c>
      <c r="L1107" s="3" t="str">
        <f>_xlfn.XLOOKUP(Table10[[#This Row],[Serial '#]],Table5[Serial '#],Table5[Supplier],,,)</f>
        <v>Bingo Boss</v>
      </c>
      <c r="M1107" s="3" t="s">
        <v>3754</v>
      </c>
      <c r="N1107" s="9">
        <v>6300</v>
      </c>
      <c r="O1107" s="36">
        <v>1</v>
      </c>
      <c r="P1107" s="11">
        <v>6300</v>
      </c>
      <c r="Q1107" s="11">
        <v>5305</v>
      </c>
      <c r="R1107" s="11">
        <v>995</v>
      </c>
      <c r="S1107" s="11">
        <v>378</v>
      </c>
      <c r="T1107" s="11" t="str">
        <f>_xlfn.XLOOKUP(Table10[[#This Row],[Charity Association]],Table14[Charity Name],Table14[Billing Style],,,)</f>
        <v>Percentage</v>
      </c>
      <c r="U1107" s="11">
        <v>463.23</v>
      </c>
      <c r="V1107" s="15">
        <v>262.23</v>
      </c>
      <c r="W1107" s="15">
        <v>100</v>
      </c>
      <c r="X1107" s="11">
        <v>63</v>
      </c>
      <c r="Y1107" s="69">
        <v>39256133</v>
      </c>
      <c r="Z1107">
        <v>7031</v>
      </c>
      <c r="AB1107" s="33"/>
    </row>
    <row r="1108" spans="1:28" ht="14.25" x14ac:dyDescent="0.45">
      <c r="A1108" s="3">
        <v>1100</v>
      </c>
      <c r="B110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08" s="33">
        <v>45519</v>
      </c>
      <c r="E1108" s="3" t="s">
        <v>119</v>
      </c>
      <c r="F1108" s="3">
        <f>_xlfn.XLOOKUP(Table10[[#This Row],[Location Name]],IBTP_Locations[Location Name],IBTP_Locations[Payee Name],"",,)</f>
        <v>0</v>
      </c>
      <c r="G1108" s="3" t="s">
        <v>23</v>
      </c>
      <c r="H1108" s="3" t="str">
        <f>_xlfn.XLOOKUP(Table10[[#This Row],[Location Name]],IBTP_Locations[Location Name],IBTP_Locations[Sales Rep],,,)</f>
        <v>Sarcyk, Neil</v>
      </c>
      <c r="I1108" s="3" t="str">
        <f>_xlfn.XLOOKUP(Table10[[#This Row],[Location Name]],IBTP_Locations[Location Name],IBTP_Locations[Marketing Rep],,,)</f>
        <v>B and B Music</v>
      </c>
      <c r="J1108" s="11">
        <f>ROUNDDOWN(IF(Table10[[#This Row],[Marketing Rep]]=0,0,_xlfn.XLOOKUP(Table10[[#This Row],[Marketing Rep]],Table12[Name],Table12[Commission %]))*Table10[[#This Row],[Ticket Count]],2)</f>
        <v>94.8</v>
      </c>
      <c r="K1108" s="3" t="s">
        <v>3238</v>
      </c>
      <c r="L1108" s="3" t="str">
        <f>_xlfn.XLOOKUP(Table10[[#This Row],[Serial '#]],Table5[Serial '#],Table5[Supplier],,,)</f>
        <v>GameCo</v>
      </c>
      <c r="M1108" s="3" t="s">
        <v>579</v>
      </c>
      <c r="N1108" s="9">
        <v>6320</v>
      </c>
      <c r="O1108" s="36">
        <v>1</v>
      </c>
      <c r="P1108" s="11">
        <v>6320</v>
      </c>
      <c r="Q1108" s="11">
        <v>4945</v>
      </c>
      <c r="R1108" s="11">
        <v>1375</v>
      </c>
      <c r="S1108" s="11">
        <v>379</v>
      </c>
      <c r="T1108" s="11" t="str">
        <f>_xlfn.XLOOKUP(Table10[[#This Row],[Charity Association]],Table14[Charity Name],Table14[Billing Style],,,)</f>
        <v>Percentage</v>
      </c>
      <c r="U1108" s="11">
        <v>413.2</v>
      </c>
      <c r="V1108" s="15">
        <v>212</v>
      </c>
      <c r="W1108" s="15">
        <v>138</v>
      </c>
      <c r="X1108" s="11">
        <v>63.2</v>
      </c>
      <c r="Y1108" s="69">
        <v>39256134</v>
      </c>
      <c r="Z1108">
        <v>7030</v>
      </c>
      <c r="AB1108" s="33"/>
    </row>
    <row r="1109" spans="1:28" ht="14.25" x14ac:dyDescent="0.45">
      <c r="A1109" s="3">
        <v>1101</v>
      </c>
      <c r="B110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09" s="33">
        <v>45519</v>
      </c>
      <c r="E1109" s="3" t="s">
        <v>101</v>
      </c>
      <c r="F1109" s="3">
        <f>_xlfn.XLOOKUP(Table10[[#This Row],[Location Name]],IBTP_Locations[Location Name],IBTP_Locations[Payee Name],"",,)</f>
        <v>0</v>
      </c>
      <c r="G1109" s="3" t="s">
        <v>23</v>
      </c>
      <c r="H1109" s="3" t="str">
        <f>_xlfn.XLOOKUP(Table10[[#This Row],[Location Name]],IBTP_Locations[Location Name],IBTP_Locations[Sales Rep],,,)</f>
        <v>Sarcyk, Neil</v>
      </c>
      <c r="I1109" s="3">
        <f>_xlfn.XLOOKUP(Table10[[#This Row],[Location Name]],IBTP_Locations[Location Name],IBTP_Locations[Marketing Rep],,,)</f>
        <v>0</v>
      </c>
      <c r="J1109" s="11">
        <f>ROUNDDOWN(IF(Table10[[#This Row],[Marketing Rep]]=0,0,_xlfn.XLOOKUP(Table10[[#This Row],[Marketing Rep]],Table12[Name],Table12[Commission %]))*Table10[[#This Row],[Ticket Count]],2)</f>
        <v>0</v>
      </c>
      <c r="K1109" s="3" t="s">
        <v>3274</v>
      </c>
      <c r="L1109" s="3" t="str">
        <f>_xlfn.XLOOKUP(Table10[[#This Row],[Serial '#]],Table5[Serial '#],Table5[Supplier],,,)</f>
        <v>GameCo</v>
      </c>
      <c r="M1109" s="3" t="s">
        <v>349</v>
      </c>
      <c r="N1109" s="9">
        <v>5520</v>
      </c>
      <c r="O1109" s="36">
        <v>1</v>
      </c>
      <c r="P1109" s="11">
        <v>5520</v>
      </c>
      <c r="Q1109" s="11">
        <v>4560</v>
      </c>
      <c r="R1109" s="11">
        <v>960</v>
      </c>
      <c r="S1109" s="11">
        <v>331</v>
      </c>
      <c r="T1109" s="11" t="str">
        <f>_xlfn.XLOOKUP(Table10[[#This Row],[Charity Association]],Table14[Charity Name],Table14[Billing Style],,,)</f>
        <v>Percentage</v>
      </c>
      <c r="U1109" s="11">
        <v>337.2</v>
      </c>
      <c r="V1109" s="15">
        <v>186</v>
      </c>
      <c r="W1109" s="15">
        <v>96</v>
      </c>
      <c r="X1109" s="11">
        <v>55.2</v>
      </c>
      <c r="Y1109" s="69">
        <v>39256126</v>
      </c>
      <c r="Z1109">
        <v>7029</v>
      </c>
      <c r="AB1109" s="33"/>
    </row>
    <row r="1110" spans="1:28" ht="14.25" x14ac:dyDescent="0.45">
      <c r="A1110" s="3">
        <v>1102</v>
      </c>
      <c r="B111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10" s="33">
        <v>45519</v>
      </c>
      <c r="E1110" s="3" t="s">
        <v>89</v>
      </c>
      <c r="F1110" s="3">
        <f>_xlfn.XLOOKUP(Table10[[#This Row],[Location Name]],IBTP_Locations[Location Name],IBTP_Locations[Payee Name],"",,)</f>
        <v>0</v>
      </c>
      <c r="G1110" s="3" t="s">
        <v>23</v>
      </c>
      <c r="H1110" s="3" t="str">
        <f>_xlfn.XLOOKUP(Table10[[#This Row],[Location Name]],IBTP_Locations[Location Name],IBTP_Locations[Sales Rep],,,)</f>
        <v>Sarcyk, Neil</v>
      </c>
      <c r="I1110" s="3" t="str">
        <f>_xlfn.XLOOKUP(Table10[[#This Row],[Location Name]],IBTP_Locations[Location Name],IBTP_Locations[Marketing Rep],,,)</f>
        <v>Combros</v>
      </c>
      <c r="J1110" s="11">
        <f>ROUNDDOWN(IF(Table10[[#This Row],[Marketing Rep]]=0,0,_xlfn.XLOOKUP(Table10[[#This Row],[Marketing Rep]],Table12[Name],Table12[Commission %]))*Table10[[#This Row],[Ticket Count]],2)</f>
        <v>94.8</v>
      </c>
      <c r="K1110" s="3" t="s">
        <v>3239</v>
      </c>
      <c r="L1110" s="3" t="str">
        <f>_xlfn.XLOOKUP(Table10[[#This Row],[Serial '#]],Table5[Serial '#],Table5[Supplier],,,)</f>
        <v>GameCo</v>
      </c>
      <c r="M1110" s="3" t="s">
        <v>3760</v>
      </c>
      <c r="N1110" s="9">
        <v>6320</v>
      </c>
      <c r="O1110" s="36">
        <v>1</v>
      </c>
      <c r="P1110" s="11">
        <v>6320</v>
      </c>
      <c r="Q1110" s="11">
        <v>4745</v>
      </c>
      <c r="R1110" s="11">
        <v>1575</v>
      </c>
      <c r="S1110" s="11">
        <v>379</v>
      </c>
      <c r="T1110" s="11" t="str">
        <f>_xlfn.XLOOKUP(Table10[[#This Row],[Charity Association]],Table14[Charity Name],Table14[Billing Style],,,)</f>
        <v>Percentage</v>
      </c>
      <c r="U1110" s="11">
        <v>433.2</v>
      </c>
      <c r="V1110" s="15">
        <v>212</v>
      </c>
      <c r="W1110" s="15">
        <v>158</v>
      </c>
      <c r="X1110" s="11">
        <v>63.2</v>
      </c>
      <c r="Y1110" s="69">
        <v>39256130</v>
      </c>
      <c r="Z1110">
        <v>7028</v>
      </c>
      <c r="AB1110" s="33"/>
    </row>
    <row r="1111" spans="1:28" ht="14.25" x14ac:dyDescent="0.45">
      <c r="A1111" s="3">
        <v>1103</v>
      </c>
      <c r="B111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11" s="33">
        <v>45519</v>
      </c>
      <c r="E1111" s="3" t="s">
        <v>89</v>
      </c>
      <c r="F1111" s="3">
        <f>_xlfn.XLOOKUP(Table10[[#This Row],[Location Name]],IBTP_Locations[Location Name],IBTP_Locations[Payee Name],"",,)</f>
        <v>0</v>
      </c>
      <c r="G1111" s="3" t="s">
        <v>23</v>
      </c>
      <c r="H1111" s="3" t="str">
        <f>_xlfn.XLOOKUP(Table10[[#This Row],[Location Name]],IBTP_Locations[Location Name],IBTP_Locations[Sales Rep],,,)</f>
        <v>Sarcyk, Neil</v>
      </c>
      <c r="I1111" s="3" t="str">
        <f>_xlfn.XLOOKUP(Table10[[#This Row],[Location Name]],IBTP_Locations[Location Name],IBTP_Locations[Marketing Rep],,,)</f>
        <v>Combros</v>
      </c>
      <c r="J1111" s="11">
        <f>ROUNDDOWN(IF(Table10[[#This Row],[Marketing Rep]]=0,0,_xlfn.XLOOKUP(Table10[[#This Row],[Marketing Rep]],Table12[Name],Table12[Commission %]))*Table10[[#This Row],[Ticket Count]],2)</f>
        <v>82.8</v>
      </c>
      <c r="K1111" s="3" t="s">
        <v>3273</v>
      </c>
      <c r="L1111" s="3" t="str">
        <f>_xlfn.XLOOKUP(Table10[[#This Row],[Serial '#]],Table5[Serial '#],Table5[Supplier],,,)</f>
        <v>GameCo</v>
      </c>
      <c r="M1111" s="3" t="s">
        <v>349</v>
      </c>
      <c r="N1111" s="9">
        <v>5520</v>
      </c>
      <c r="O1111" s="36">
        <v>1</v>
      </c>
      <c r="P1111" s="11">
        <v>5520</v>
      </c>
      <c r="Q1111" s="11">
        <v>4560</v>
      </c>
      <c r="R1111" s="11">
        <v>960</v>
      </c>
      <c r="S1111" s="11">
        <v>331</v>
      </c>
      <c r="T1111" s="11" t="str">
        <f>_xlfn.XLOOKUP(Table10[[#This Row],[Charity Association]],Table14[Charity Name],Table14[Billing Style],,,)</f>
        <v>Percentage</v>
      </c>
      <c r="U1111" s="11">
        <v>337.2</v>
      </c>
      <c r="V1111" s="15">
        <v>186</v>
      </c>
      <c r="W1111" s="15">
        <v>96</v>
      </c>
      <c r="X1111" s="11">
        <v>55.2</v>
      </c>
      <c r="Y1111" s="69">
        <v>39256128</v>
      </c>
      <c r="Z1111">
        <v>7027</v>
      </c>
      <c r="AB1111" s="33"/>
    </row>
    <row r="1112" spans="1:28" ht="14.25" x14ac:dyDescent="0.45">
      <c r="A1112" s="3">
        <v>1104</v>
      </c>
      <c r="B111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12" s="33">
        <v>45519</v>
      </c>
      <c r="E1112" s="3" t="s">
        <v>123</v>
      </c>
      <c r="F1112" s="3">
        <f>_xlfn.XLOOKUP(Table10[[#This Row],[Location Name]],IBTP_Locations[Location Name],IBTP_Locations[Payee Name],"",,)</f>
        <v>0</v>
      </c>
      <c r="G1112" s="3" t="s">
        <v>23</v>
      </c>
      <c r="H1112" s="3" t="str">
        <f>_xlfn.XLOOKUP(Table10[[#This Row],[Location Name]],IBTP_Locations[Location Name],IBTP_Locations[Sales Rep],,,)</f>
        <v>Sarcyk, Neil</v>
      </c>
      <c r="I1112" s="3" t="str">
        <f>_xlfn.XLOOKUP(Table10[[#This Row],[Location Name]],IBTP_Locations[Location Name],IBTP_Locations[Marketing Rep],,,)</f>
        <v>Combros</v>
      </c>
      <c r="J1112" s="11">
        <f>ROUNDDOWN(IF(Table10[[#This Row],[Marketing Rep]]=0,0,_xlfn.XLOOKUP(Table10[[#This Row],[Marketing Rep]],Table12[Name],Table12[Commission %]))*Table10[[#This Row],[Ticket Count]],2)</f>
        <v>60</v>
      </c>
      <c r="K1112" s="3" t="s">
        <v>3299</v>
      </c>
      <c r="L1112" s="3" t="str">
        <f>_xlfn.XLOOKUP(Table10[[#This Row],[Serial '#]],Table5[Serial '#],Table5[Supplier],,,)</f>
        <v>GameCo</v>
      </c>
      <c r="M1112" s="3" t="s">
        <v>626</v>
      </c>
      <c r="N1112" s="9">
        <v>4000</v>
      </c>
      <c r="O1112" s="36">
        <v>1</v>
      </c>
      <c r="P1112" s="11">
        <v>4000</v>
      </c>
      <c r="Q1112" s="11">
        <v>3000</v>
      </c>
      <c r="R1112" s="11">
        <v>1000</v>
      </c>
      <c r="S1112" s="11">
        <v>240</v>
      </c>
      <c r="T1112" s="11" t="str">
        <f>_xlfn.XLOOKUP(Table10[[#This Row],[Charity Association]],Table14[Charity Name],Table14[Billing Style],,,)</f>
        <v>Percentage</v>
      </c>
      <c r="U1112" s="11">
        <v>274</v>
      </c>
      <c r="V1112" s="15">
        <v>134</v>
      </c>
      <c r="W1112" s="15">
        <v>100</v>
      </c>
      <c r="X1112" s="11">
        <v>40</v>
      </c>
      <c r="Y1112" s="69">
        <v>662</v>
      </c>
      <c r="Z1112">
        <v>7026</v>
      </c>
      <c r="AB1112" s="33"/>
    </row>
    <row r="1113" spans="1:28" ht="14.25" x14ac:dyDescent="0.45">
      <c r="A1113" s="3">
        <v>1105</v>
      </c>
      <c r="B111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13" s="33">
        <v>45519</v>
      </c>
      <c r="E1113" s="3" t="s">
        <v>123</v>
      </c>
      <c r="F1113" s="3">
        <f>_xlfn.XLOOKUP(Table10[[#This Row],[Location Name]],IBTP_Locations[Location Name],IBTP_Locations[Payee Name],"",,)</f>
        <v>0</v>
      </c>
      <c r="G1113" s="3" t="s">
        <v>23</v>
      </c>
      <c r="H1113" s="3" t="str">
        <f>_xlfn.XLOOKUP(Table10[[#This Row],[Location Name]],IBTP_Locations[Location Name],IBTP_Locations[Sales Rep],,,)</f>
        <v>Sarcyk, Neil</v>
      </c>
      <c r="I1113" s="3" t="str">
        <f>_xlfn.XLOOKUP(Table10[[#This Row],[Location Name]],IBTP_Locations[Location Name],IBTP_Locations[Marketing Rep],,,)</f>
        <v>Combros</v>
      </c>
      <c r="J1113" s="11">
        <f>ROUNDDOWN(IF(Table10[[#This Row],[Marketing Rep]]=0,0,_xlfn.XLOOKUP(Table10[[#This Row],[Marketing Rep]],Table12[Name],Table12[Commission %]))*Table10[[#This Row],[Ticket Count]],2)</f>
        <v>60</v>
      </c>
      <c r="K1113" s="3" t="s">
        <v>3297</v>
      </c>
      <c r="L1113" s="3" t="str">
        <f>_xlfn.XLOOKUP(Table10[[#This Row],[Serial '#]],Table5[Serial '#],Table5[Supplier],,,)</f>
        <v>GameCo</v>
      </c>
      <c r="M1113" s="3" t="s">
        <v>630</v>
      </c>
      <c r="N1113" s="9">
        <v>4000</v>
      </c>
      <c r="O1113" s="36">
        <v>1</v>
      </c>
      <c r="P1113" s="11">
        <v>4000</v>
      </c>
      <c r="Q1113" s="11">
        <v>3000</v>
      </c>
      <c r="R1113" s="11">
        <v>1000</v>
      </c>
      <c r="S1113" s="11">
        <v>240</v>
      </c>
      <c r="T1113" s="11" t="str">
        <f>_xlfn.XLOOKUP(Table10[[#This Row],[Charity Association]],Table14[Charity Name],Table14[Billing Style],,,)</f>
        <v>Percentage</v>
      </c>
      <c r="U1113" s="11">
        <v>274</v>
      </c>
      <c r="V1113" s="15">
        <v>134</v>
      </c>
      <c r="W1113" s="15">
        <v>100</v>
      </c>
      <c r="X1113" s="11">
        <v>40</v>
      </c>
      <c r="Y1113" s="69">
        <v>662</v>
      </c>
      <c r="Z1113">
        <v>7025</v>
      </c>
      <c r="AB1113" s="33"/>
    </row>
    <row r="1114" spans="1:28" ht="14.25" x14ac:dyDescent="0.45">
      <c r="A1114" s="3">
        <v>1106</v>
      </c>
      <c r="B111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14" s="33">
        <v>45519</v>
      </c>
      <c r="E1114" s="3" t="s">
        <v>123</v>
      </c>
      <c r="F1114" s="3">
        <f>_xlfn.XLOOKUP(Table10[[#This Row],[Location Name]],IBTP_Locations[Location Name],IBTP_Locations[Payee Name],"",,)</f>
        <v>0</v>
      </c>
      <c r="G1114" s="3" t="s">
        <v>23</v>
      </c>
      <c r="H1114" s="3" t="str">
        <f>_xlfn.XLOOKUP(Table10[[#This Row],[Location Name]],IBTP_Locations[Location Name],IBTP_Locations[Sales Rep],,,)</f>
        <v>Sarcyk, Neil</v>
      </c>
      <c r="I1114" s="3" t="str">
        <f>_xlfn.XLOOKUP(Table10[[#This Row],[Location Name]],IBTP_Locations[Location Name],IBTP_Locations[Marketing Rep],,,)</f>
        <v>Combros</v>
      </c>
      <c r="J1114" s="11">
        <f>ROUNDDOWN(IF(Table10[[#This Row],[Marketing Rep]]=0,0,_xlfn.XLOOKUP(Table10[[#This Row],[Marketing Rep]],Table12[Name],Table12[Commission %]))*Table10[[#This Row],[Ticket Count]],2)</f>
        <v>60</v>
      </c>
      <c r="K1114" s="3" t="s">
        <v>3298</v>
      </c>
      <c r="L1114" s="3" t="str">
        <f>_xlfn.XLOOKUP(Table10[[#This Row],[Serial '#]],Table5[Serial '#],Table5[Supplier],,,)</f>
        <v>GameCo</v>
      </c>
      <c r="M1114" s="3" t="s">
        <v>575</v>
      </c>
      <c r="N1114" s="9">
        <v>4000</v>
      </c>
      <c r="O1114" s="36">
        <v>1</v>
      </c>
      <c r="P1114" s="11">
        <v>4000</v>
      </c>
      <c r="Q1114" s="11">
        <v>3000</v>
      </c>
      <c r="R1114" s="11">
        <v>1000</v>
      </c>
      <c r="S1114" s="11">
        <v>240</v>
      </c>
      <c r="T1114" s="11" t="str">
        <f>_xlfn.XLOOKUP(Table10[[#This Row],[Charity Association]],Table14[Charity Name],Table14[Billing Style],,,)</f>
        <v>Percentage</v>
      </c>
      <c r="U1114" s="11">
        <v>274</v>
      </c>
      <c r="V1114" s="15">
        <v>134</v>
      </c>
      <c r="W1114" s="15">
        <v>100</v>
      </c>
      <c r="X1114" s="11">
        <v>40</v>
      </c>
      <c r="Y1114" s="69">
        <v>662</v>
      </c>
      <c r="Z1114">
        <v>7024</v>
      </c>
      <c r="AB1114" s="33"/>
    </row>
    <row r="1115" spans="1:28" ht="14.25" x14ac:dyDescent="0.45">
      <c r="A1115" s="3">
        <v>1107</v>
      </c>
      <c r="B111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15" s="33">
        <v>45519</v>
      </c>
      <c r="E1115" s="3" t="s">
        <v>123</v>
      </c>
      <c r="F1115" s="3">
        <f>_xlfn.XLOOKUP(Table10[[#This Row],[Location Name]],IBTP_Locations[Location Name],IBTP_Locations[Payee Name],"",,)</f>
        <v>0</v>
      </c>
      <c r="G1115" s="3" t="s">
        <v>23</v>
      </c>
      <c r="H1115" s="3" t="str">
        <f>_xlfn.XLOOKUP(Table10[[#This Row],[Location Name]],IBTP_Locations[Location Name],IBTP_Locations[Sales Rep],,,)</f>
        <v>Sarcyk, Neil</v>
      </c>
      <c r="I1115" s="3" t="str">
        <f>_xlfn.XLOOKUP(Table10[[#This Row],[Location Name]],IBTP_Locations[Location Name],IBTP_Locations[Marketing Rep],,,)</f>
        <v>Combros</v>
      </c>
      <c r="J1115" s="11">
        <f>ROUNDDOWN(IF(Table10[[#This Row],[Marketing Rep]]=0,0,_xlfn.XLOOKUP(Table10[[#This Row],[Marketing Rep]],Table12[Name],Table12[Commission %]))*Table10[[#This Row],[Ticket Count]],2)</f>
        <v>60</v>
      </c>
      <c r="K1115" s="3" t="s">
        <v>2996</v>
      </c>
      <c r="L1115" s="3" t="str">
        <f>_xlfn.XLOOKUP(Table10[[#This Row],[Serial '#]],Table5[Serial '#],Table5[Supplier],,,)</f>
        <v>GameCo</v>
      </c>
      <c r="M1115" s="3" t="s">
        <v>622</v>
      </c>
      <c r="N1115" s="9">
        <v>4000</v>
      </c>
      <c r="O1115" s="36">
        <v>1</v>
      </c>
      <c r="P1115" s="11">
        <v>4000</v>
      </c>
      <c r="Q1115" s="11">
        <v>3002</v>
      </c>
      <c r="R1115" s="11">
        <v>998</v>
      </c>
      <c r="S1115" s="11">
        <v>240</v>
      </c>
      <c r="T1115" s="11" t="str">
        <f>_xlfn.XLOOKUP(Table10[[#This Row],[Charity Association]],Table14[Charity Name],Table14[Billing Style],,,)</f>
        <v>Percentage</v>
      </c>
      <c r="U1115" s="11">
        <v>274</v>
      </c>
      <c r="V1115" s="15">
        <v>134</v>
      </c>
      <c r="W1115" s="15">
        <v>100</v>
      </c>
      <c r="X1115" s="11">
        <v>40</v>
      </c>
      <c r="Y1115" s="69">
        <v>662</v>
      </c>
      <c r="Z1115">
        <v>7023</v>
      </c>
      <c r="AB1115" s="33"/>
    </row>
    <row r="1116" spans="1:28" ht="14.25" x14ac:dyDescent="0.45">
      <c r="A1116" s="3">
        <v>1108</v>
      </c>
      <c r="B111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16" s="33">
        <v>45517</v>
      </c>
      <c r="E1116" s="3" t="s">
        <v>217</v>
      </c>
      <c r="F1116" s="3">
        <f>_xlfn.XLOOKUP(Table10[[#This Row],[Location Name]],IBTP_Locations[Location Name],IBTP_Locations[Payee Name],"",,)</f>
        <v>0</v>
      </c>
      <c r="G1116" s="3" t="s">
        <v>23</v>
      </c>
      <c r="H1116" s="3" t="str">
        <f>_xlfn.XLOOKUP(Table10[[#This Row],[Location Name]],IBTP_Locations[Location Name],IBTP_Locations[Sales Rep],,,)</f>
        <v>Sarcyk, Neil</v>
      </c>
      <c r="I1116" s="3">
        <f>_xlfn.XLOOKUP(Table10[[#This Row],[Location Name]],IBTP_Locations[Location Name],IBTP_Locations[Marketing Rep],,,)</f>
        <v>0</v>
      </c>
      <c r="J1116" s="11">
        <f>ROUNDDOWN(IF(Table10[[#This Row],[Marketing Rep]]=0,0,_xlfn.XLOOKUP(Table10[[#This Row],[Marketing Rep]],Table12[Name],Table12[Commission %]))*Table10[[#This Row],[Ticket Count]],2)</f>
        <v>0</v>
      </c>
      <c r="K1116" s="3" t="s">
        <v>3237</v>
      </c>
      <c r="L1116" s="3" t="str">
        <f>_xlfn.XLOOKUP(Table10[[#This Row],[Serial '#]],Table5[Serial '#],Table5[Supplier],,,)</f>
        <v>GameCo</v>
      </c>
      <c r="M1116" s="3" t="s">
        <v>613</v>
      </c>
      <c r="N1116" s="9">
        <v>4560</v>
      </c>
      <c r="O1116" s="36">
        <v>1</v>
      </c>
      <c r="P1116" s="11">
        <v>4560</v>
      </c>
      <c r="Q1116" s="11">
        <v>3460</v>
      </c>
      <c r="R1116" s="11">
        <v>1100</v>
      </c>
      <c r="S1116" s="11">
        <v>273</v>
      </c>
      <c r="T1116" s="11" t="str">
        <f>_xlfn.XLOOKUP(Table10[[#This Row],[Charity Association]],Table14[Charity Name],Table14[Billing Style],,,)</f>
        <v>Percentage</v>
      </c>
      <c r="U1116" s="11">
        <v>301.60000000000002</v>
      </c>
      <c r="V1116" s="15">
        <v>146</v>
      </c>
      <c r="W1116" s="15">
        <v>110</v>
      </c>
      <c r="X1116" s="11">
        <v>45.6</v>
      </c>
      <c r="Y1116" s="69">
        <v>1114</v>
      </c>
      <c r="Z1116">
        <v>7022</v>
      </c>
      <c r="AB1116" s="33"/>
    </row>
    <row r="1117" spans="1:28" ht="14.25" x14ac:dyDescent="0.45">
      <c r="A1117" s="3">
        <v>1109</v>
      </c>
      <c r="B111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17" s="33">
        <v>45517</v>
      </c>
      <c r="E1117" s="3" t="s">
        <v>105</v>
      </c>
      <c r="F1117" s="3">
        <f>_xlfn.XLOOKUP(Table10[[#This Row],[Location Name]],IBTP_Locations[Location Name],IBTP_Locations[Payee Name],"",,)</f>
        <v>0</v>
      </c>
      <c r="G1117" s="3" t="s">
        <v>23</v>
      </c>
      <c r="H1117" s="3" t="str">
        <f>_xlfn.XLOOKUP(Table10[[#This Row],[Location Name]],IBTP_Locations[Location Name],IBTP_Locations[Sales Rep],,,)</f>
        <v>Sarcyk, Neil</v>
      </c>
      <c r="I1117" s="3" t="str">
        <f>_xlfn.XLOOKUP(Table10[[#This Row],[Location Name]],IBTP_Locations[Location Name],IBTP_Locations[Marketing Rep],,,)</f>
        <v>M Comella Enterprises</v>
      </c>
      <c r="J1117" s="11">
        <f>ROUNDDOWN(IF(Table10[[#This Row],[Marketing Rep]]=0,0,_xlfn.XLOOKUP(Table10[[#This Row],[Marketing Rep]],Table12[Name],Table12[Commission %]))*Table10[[#This Row],[Ticket Count]],2)</f>
        <v>45</v>
      </c>
      <c r="K1117" s="3" t="s">
        <v>3204</v>
      </c>
      <c r="L1117" s="3" t="str">
        <f>_xlfn.XLOOKUP(Table10[[#This Row],[Serial '#]],Table5[Serial '#],Table5[Supplier],,,)</f>
        <v>GameCo</v>
      </c>
      <c r="M1117" s="3" t="s">
        <v>352</v>
      </c>
      <c r="N1117" s="9">
        <v>3000</v>
      </c>
      <c r="O1117" s="36">
        <v>1</v>
      </c>
      <c r="P1117" s="11">
        <v>3000</v>
      </c>
      <c r="Q1117" s="11">
        <v>2250</v>
      </c>
      <c r="R1117" s="11">
        <v>750</v>
      </c>
      <c r="S1117" s="11">
        <v>180</v>
      </c>
      <c r="T1117" s="11" t="str">
        <f>_xlfn.XLOOKUP(Table10[[#This Row],[Charity Association]],Table14[Charity Name],Table14[Billing Style],,,)</f>
        <v>Percentage</v>
      </c>
      <c r="U1117" s="11">
        <v>207</v>
      </c>
      <c r="V1117" s="15">
        <v>102</v>
      </c>
      <c r="W1117" s="15">
        <v>75</v>
      </c>
      <c r="X1117" s="11">
        <v>30</v>
      </c>
      <c r="Y1117" s="69">
        <v>292</v>
      </c>
      <c r="Z1117">
        <v>7021</v>
      </c>
      <c r="AB1117" s="33"/>
    </row>
    <row r="1118" spans="1:28" ht="14.25" x14ac:dyDescent="0.45">
      <c r="A1118" s="3">
        <v>1110</v>
      </c>
      <c r="B111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18" s="33">
        <v>45516</v>
      </c>
      <c r="E1118" s="3" t="s">
        <v>103</v>
      </c>
      <c r="F1118" s="3">
        <f>_xlfn.XLOOKUP(Table10[[#This Row],[Location Name]],IBTP_Locations[Location Name],IBTP_Locations[Payee Name],"",,)</f>
        <v>0</v>
      </c>
      <c r="G1118" s="3" t="s">
        <v>23</v>
      </c>
      <c r="H1118" s="3" t="str">
        <f>_xlfn.XLOOKUP(Table10[[#This Row],[Location Name]],IBTP_Locations[Location Name],IBTP_Locations[Sales Rep],,,)</f>
        <v>Sarcyk, Neil</v>
      </c>
      <c r="I1118" s="3">
        <f>_xlfn.XLOOKUP(Table10[[#This Row],[Location Name]],IBTP_Locations[Location Name],IBTP_Locations[Marketing Rep],,,)</f>
        <v>0</v>
      </c>
      <c r="J1118" s="11">
        <f>ROUNDDOWN(IF(Table10[[#This Row],[Marketing Rep]]=0,0,_xlfn.XLOOKUP(Table10[[#This Row],[Marketing Rep]],Table12[Name],Table12[Commission %]))*Table10[[#This Row],[Ticket Count]],2)</f>
        <v>0</v>
      </c>
      <c r="K1118" s="3">
        <v>100046</v>
      </c>
      <c r="L1118" s="3" t="str">
        <f>_xlfn.XLOOKUP(Table10[[#This Row],[Serial '#]],Table5[Serial '#],Table5[Supplier],,,)</f>
        <v>Bingo Boss</v>
      </c>
      <c r="M1118" s="3" t="s">
        <v>377</v>
      </c>
      <c r="N1118" s="9">
        <v>5628</v>
      </c>
      <c r="O1118" s="36">
        <v>1</v>
      </c>
      <c r="P1118" s="11">
        <v>5628</v>
      </c>
      <c r="Q1118" s="11">
        <v>4528</v>
      </c>
      <c r="R1118" s="11">
        <v>1100</v>
      </c>
      <c r="S1118" s="11">
        <v>337</v>
      </c>
      <c r="T1118" s="11" t="str">
        <f>_xlfn.XLOOKUP(Table10[[#This Row],[Charity Association]],Table14[Charity Name],Table14[Billing Style],,,)</f>
        <v>Percentage</v>
      </c>
      <c r="U1118" s="11">
        <v>412.04</v>
      </c>
      <c r="V1118" s="15">
        <v>245.76</v>
      </c>
      <c r="W1118" s="15">
        <v>110</v>
      </c>
      <c r="X1118" s="11">
        <v>56.28</v>
      </c>
      <c r="Y1118" s="69">
        <v>10193</v>
      </c>
      <c r="Z1118">
        <v>7020</v>
      </c>
      <c r="AB1118" s="33"/>
    </row>
    <row r="1119" spans="1:28" ht="14.25" x14ac:dyDescent="0.45">
      <c r="A1119" s="3">
        <v>1111</v>
      </c>
      <c r="B111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19" s="33">
        <v>45516</v>
      </c>
      <c r="E1119" s="3" t="s">
        <v>103</v>
      </c>
      <c r="F1119" s="3">
        <f>_xlfn.XLOOKUP(Table10[[#This Row],[Location Name]],IBTP_Locations[Location Name],IBTP_Locations[Payee Name],"",,)</f>
        <v>0</v>
      </c>
      <c r="G1119" s="3" t="s">
        <v>23</v>
      </c>
      <c r="H1119" s="3" t="str">
        <f>_xlfn.XLOOKUP(Table10[[#This Row],[Location Name]],IBTP_Locations[Location Name],IBTP_Locations[Sales Rep],,,)</f>
        <v>Sarcyk, Neil</v>
      </c>
      <c r="I1119" s="3">
        <f>_xlfn.XLOOKUP(Table10[[#This Row],[Location Name]],IBTP_Locations[Location Name],IBTP_Locations[Marketing Rep],,,)</f>
        <v>0</v>
      </c>
      <c r="J1119" s="11">
        <f>ROUNDDOWN(IF(Table10[[#This Row],[Marketing Rep]]=0,0,_xlfn.XLOOKUP(Table10[[#This Row],[Marketing Rep]],Table12[Name],Table12[Commission %]))*Table10[[#This Row],[Ticket Count]],2)</f>
        <v>0</v>
      </c>
      <c r="K1119" s="3" t="s">
        <v>3229</v>
      </c>
      <c r="L1119" s="3" t="str">
        <f>_xlfn.XLOOKUP(Table10[[#This Row],[Serial '#]],Table5[Serial '#],Table5[Supplier],,,)</f>
        <v>GameCo</v>
      </c>
      <c r="M1119" s="3" t="s">
        <v>589</v>
      </c>
      <c r="N1119" s="9">
        <v>6320</v>
      </c>
      <c r="O1119" s="36">
        <v>1</v>
      </c>
      <c r="P1119" s="11">
        <v>6320</v>
      </c>
      <c r="Q1119" s="11">
        <v>4745</v>
      </c>
      <c r="R1119" s="11">
        <v>1575</v>
      </c>
      <c r="S1119" s="11">
        <v>379</v>
      </c>
      <c r="T1119" s="11" t="str">
        <f>_xlfn.XLOOKUP(Table10[[#This Row],[Charity Association]],Table14[Charity Name],Table14[Billing Style],,,)</f>
        <v>Percentage</v>
      </c>
      <c r="U1119" s="11">
        <v>433.2</v>
      </c>
      <c r="V1119" s="15">
        <v>212</v>
      </c>
      <c r="W1119" s="15">
        <v>158</v>
      </c>
      <c r="X1119" s="11">
        <v>63.2</v>
      </c>
      <c r="Y1119" s="69">
        <v>10193</v>
      </c>
      <c r="Z1119">
        <v>7019</v>
      </c>
      <c r="AB1119" s="33"/>
    </row>
    <row r="1120" spans="1:28" ht="14.25" x14ac:dyDescent="0.45">
      <c r="A1120" s="3">
        <v>1112</v>
      </c>
      <c r="B112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20" s="33">
        <v>45516</v>
      </c>
      <c r="E1120" s="3" t="s">
        <v>175</v>
      </c>
      <c r="F1120" s="3">
        <f>_xlfn.XLOOKUP(Table10[[#This Row],[Location Name]],IBTP_Locations[Location Name],IBTP_Locations[Payee Name],"",,)</f>
        <v>0</v>
      </c>
      <c r="G1120" s="3" t="s">
        <v>23</v>
      </c>
      <c r="H1120" s="3" t="str">
        <f>_xlfn.XLOOKUP(Table10[[#This Row],[Location Name]],IBTP_Locations[Location Name],IBTP_Locations[Sales Rep],,,)</f>
        <v>Sarcyk, Neil</v>
      </c>
      <c r="I1120" s="3" t="str">
        <f>_xlfn.XLOOKUP(Table10[[#This Row],[Location Name]],IBTP_Locations[Location Name],IBTP_Locations[Marketing Rep],,,)</f>
        <v>M Comella Enterprises</v>
      </c>
      <c r="J1120" s="11">
        <f>ROUNDDOWN(IF(Table10[[#This Row],[Marketing Rep]]=0,0,_xlfn.XLOOKUP(Table10[[#This Row],[Marketing Rep]],Table12[Name],Table12[Commission %]))*Table10[[#This Row],[Ticket Count]],2)</f>
        <v>82.8</v>
      </c>
      <c r="K1120" s="3" t="s">
        <v>3268</v>
      </c>
      <c r="L1120" s="3" t="str">
        <f>_xlfn.XLOOKUP(Table10[[#This Row],[Serial '#]],Table5[Serial '#],Table5[Supplier],,,)</f>
        <v>GameCo</v>
      </c>
      <c r="M1120" s="3" t="s">
        <v>349</v>
      </c>
      <c r="N1120" s="9">
        <v>5520</v>
      </c>
      <c r="O1120" s="36">
        <v>1</v>
      </c>
      <c r="P1120" s="11">
        <v>5520</v>
      </c>
      <c r="Q1120" s="11">
        <v>4560</v>
      </c>
      <c r="R1120" s="11">
        <v>960</v>
      </c>
      <c r="S1120" s="11">
        <v>331</v>
      </c>
      <c r="T1120" s="11" t="str">
        <f>_xlfn.XLOOKUP(Table10[[#This Row],[Charity Association]],Table14[Charity Name],Table14[Billing Style],,,)</f>
        <v>Percentage</v>
      </c>
      <c r="U1120" s="11">
        <v>337.2</v>
      </c>
      <c r="V1120" s="15">
        <v>186</v>
      </c>
      <c r="W1120" s="15">
        <v>96</v>
      </c>
      <c r="X1120" s="11">
        <v>55.2</v>
      </c>
      <c r="Y1120" s="69">
        <v>39250447</v>
      </c>
      <c r="Z1120">
        <v>7018</v>
      </c>
      <c r="AB1120" s="33"/>
    </row>
    <row r="1121" spans="1:28" ht="14.25" x14ac:dyDescent="0.45">
      <c r="A1121" s="3">
        <v>1113</v>
      </c>
      <c r="B112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21" s="33">
        <v>45511</v>
      </c>
      <c r="E1121" s="3" t="s">
        <v>91</v>
      </c>
      <c r="F1121" s="3">
        <f>_xlfn.XLOOKUP(Table10[[#This Row],[Location Name]],IBTP_Locations[Location Name],IBTP_Locations[Payee Name],"",,)</f>
        <v>0</v>
      </c>
      <c r="G1121" s="3" t="s">
        <v>23</v>
      </c>
      <c r="H1121" s="3" t="str">
        <f>_xlfn.XLOOKUP(Table10[[#This Row],[Location Name]],IBTP_Locations[Location Name],IBTP_Locations[Sales Rep],,,)</f>
        <v>Sarcyk, Neil</v>
      </c>
      <c r="I1121" s="3">
        <f>_xlfn.XLOOKUP(Table10[[#This Row],[Location Name]],IBTP_Locations[Location Name],IBTP_Locations[Marketing Rep],,,)</f>
        <v>0</v>
      </c>
      <c r="J1121" s="11">
        <f>ROUNDDOWN(IF(Table10[[#This Row],[Marketing Rep]]=0,0,_xlfn.XLOOKUP(Table10[[#This Row],[Marketing Rep]],Table12[Name],Table12[Commission %]))*Table10[[#This Row],[Ticket Count]],2)</f>
        <v>0</v>
      </c>
      <c r="K1121" s="3" t="s">
        <v>3197</v>
      </c>
      <c r="L1121" s="3" t="str">
        <f>_xlfn.XLOOKUP(Table10[[#This Row],[Serial '#]],Table5[Serial '#],Table5[Supplier],,,)</f>
        <v>GameCo</v>
      </c>
      <c r="M1121" s="3" t="s">
        <v>352</v>
      </c>
      <c r="N1121" s="9">
        <v>3000</v>
      </c>
      <c r="O1121" s="36">
        <v>1</v>
      </c>
      <c r="P1121" s="11">
        <v>3000</v>
      </c>
      <c r="Q1121" s="11">
        <v>2250</v>
      </c>
      <c r="R1121" s="11">
        <v>750</v>
      </c>
      <c r="S1121" s="11">
        <v>180</v>
      </c>
      <c r="T1121" s="11" t="str">
        <f>_xlfn.XLOOKUP(Table10[[#This Row],[Charity Association]],Table14[Charity Name],Table14[Billing Style],,,)</f>
        <v>Percentage</v>
      </c>
      <c r="U1121" s="11">
        <v>207</v>
      </c>
      <c r="V1121" s="15">
        <v>102</v>
      </c>
      <c r="W1121" s="15">
        <v>75</v>
      </c>
      <c r="X1121" s="11">
        <v>30</v>
      </c>
      <c r="Y1121" s="69">
        <v>39250451</v>
      </c>
      <c r="Z1121">
        <v>7017</v>
      </c>
      <c r="AB1121" s="33"/>
    </row>
    <row r="1122" spans="1:28" ht="14.25" x14ac:dyDescent="0.45">
      <c r="A1122" s="3">
        <v>1114</v>
      </c>
      <c r="B112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22" s="33">
        <v>45520</v>
      </c>
      <c r="E1122" s="3" t="s">
        <v>145</v>
      </c>
      <c r="F1122" s="3">
        <f>_xlfn.XLOOKUP(Table10[[#This Row],[Location Name]],IBTP_Locations[Location Name],IBTP_Locations[Payee Name],"",,)</f>
        <v>0</v>
      </c>
      <c r="G1122" s="3" t="s">
        <v>26</v>
      </c>
      <c r="H1122" s="3" t="str">
        <f>_xlfn.XLOOKUP(Table10[[#This Row],[Location Name]],IBTP_Locations[Location Name],IBTP_Locations[Sales Rep],,,)</f>
        <v>Sarcyk, Neil</v>
      </c>
      <c r="I1122" s="3" t="str">
        <f>_xlfn.XLOOKUP(Table10[[#This Row],[Location Name]],IBTP_Locations[Location Name],IBTP_Locations[Marketing Rep],,,)</f>
        <v>Combros</v>
      </c>
      <c r="J1122" s="11">
        <f>ROUNDDOWN(IF(Table10[[#This Row],[Marketing Rep]]=0,0,_xlfn.XLOOKUP(Table10[[#This Row],[Marketing Rep]],Table12[Name],Table12[Commission %]))*Table10[[#This Row],[Ticket Count]],2)</f>
        <v>82.8</v>
      </c>
      <c r="K1122" s="3" t="s">
        <v>3278</v>
      </c>
      <c r="L1122" s="3" t="str">
        <f>_xlfn.XLOOKUP(Table10[[#This Row],[Serial '#]],Table5[Serial '#],Table5[Supplier],,,)</f>
        <v>GameCo</v>
      </c>
      <c r="M1122" s="3" t="s">
        <v>349</v>
      </c>
      <c r="N1122" s="9">
        <v>5520</v>
      </c>
      <c r="O1122" s="36">
        <v>1</v>
      </c>
      <c r="P1122" s="11">
        <v>5520</v>
      </c>
      <c r="Q1122" s="11">
        <v>4560</v>
      </c>
      <c r="R1122" s="11">
        <v>960</v>
      </c>
      <c r="S1122" s="11">
        <v>331</v>
      </c>
      <c r="T1122" s="11" t="str">
        <f>_xlfn.XLOOKUP(Table10[[#This Row],[Charity Association]],Table14[Charity Name],Table14[Billing Style],,,)</f>
        <v>Flat Per Ticket</v>
      </c>
      <c r="U1122" s="11">
        <v>386.4</v>
      </c>
      <c r="V1122" s="15">
        <v>186</v>
      </c>
      <c r="W1122" s="15">
        <v>200.4</v>
      </c>
      <c r="X1122" s="11"/>
      <c r="Y1122" s="69">
        <v>1266</v>
      </c>
      <c r="Z1122">
        <v>7017</v>
      </c>
      <c r="AB1122" s="33"/>
    </row>
    <row r="1123" spans="1:28" ht="14.25" x14ac:dyDescent="0.45">
      <c r="A1123" s="3">
        <v>1115</v>
      </c>
      <c r="B112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23" s="33">
        <v>45520</v>
      </c>
      <c r="E1123" s="3" t="s">
        <v>111</v>
      </c>
      <c r="F1123" s="3">
        <f>_xlfn.XLOOKUP(Table10[[#This Row],[Location Name]],IBTP_Locations[Location Name],IBTP_Locations[Payee Name],"",,)</f>
        <v>0</v>
      </c>
      <c r="G1123" s="3" t="s">
        <v>21</v>
      </c>
      <c r="H1123" s="3" t="str">
        <f>_xlfn.XLOOKUP(Table10[[#This Row],[Location Name]],IBTP_Locations[Location Name],IBTP_Locations[Sales Rep],,,)</f>
        <v>Sarcyk, Neil</v>
      </c>
      <c r="I1123" s="3" t="str">
        <f>_xlfn.XLOOKUP(Table10[[#This Row],[Location Name]],IBTP_Locations[Location Name],IBTP_Locations[Marketing Rep],,,)</f>
        <v>Combros</v>
      </c>
      <c r="J1123" s="11">
        <f>ROUNDDOWN(IF(Table10[[#This Row],[Marketing Rep]]=0,0,_xlfn.XLOOKUP(Table10[[#This Row],[Marketing Rep]],Table12[Name],Table12[Commission %]))*Table10[[#This Row],[Ticket Count]],2)</f>
        <v>82.8</v>
      </c>
      <c r="K1123" s="3" t="s">
        <v>3279</v>
      </c>
      <c r="L1123" s="3" t="str">
        <f>_xlfn.XLOOKUP(Table10[[#This Row],[Serial '#]],Table5[Serial '#],Table5[Supplier],,,)</f>
        <v>GameCo</v>
      </c>
      <c r="M1123" s="3" t="s">
        <v>349</v>
      </c>
      <c r="N1123" s="9">
        <v>5520</v>
      </c>
      <c r="O1123" s="36">
        <v>1</v>
      </c>
      <c r="P1123" s="11">
        <v>5520</v>
      </c>
      <c r="Q1123" s="11">
        <v>4560</v>
      </c>
      <c r="R1123" s="11">
        <v>960</v>
      </c>
      <c r="S1123" s="11">
        <v>331</v>
      </c>
      <c r="T1123" s="11" t="str">
        <f>_xlfn.XLOOKUP(Table10[[#This Row],[Charity Association]],Table14[Charity Name],Table14[Billing Style],,,)</f>
        <v>Flat Per Ticket</v>
      </c>
      <c r="U1123" s="11">
        <v>386.4</v>
      </c>
      <c r="V1123" s="15">
        <v>186</v>
      </c>
      <c r="W1123" s="15">
        <v>200.4</v>
      </c>
      <c r="X1123" s="11"/>
      <c r="Y1123" s="69">
        <v>2840</v>
      </c>
      <c r="Z1123">
        <v>8506</v>
      </c>
      <c r="AB1123" s="33"/>
    </row>
    <row r="1124" spans="1:28" ht="14.25" x14ac:dyDescent="0.45">
      <c r="A1124" s="3">
        <v>1116</v>
      </c>
      <c r="B112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24" s="33">
        <v>45520</v>
      </c>
      <c r="E1124" s="3" t="s">
        <v>201</v>
      </c>
      <c r="F1124" s="3">
        <f>_xlfn.XLOOKUP(Table10[[#This Row],[Location Name]],IBTP_Locations[Location Name],IBTP_Locations[Payee Name],"",,)</f>
        <v>0</v>
      </c>
      <c r="G1124" s="3" t="s">
        <v>21</v>
      </c>
      <c r="H1124" s="3" t="str">
        <f>_xlfn.XLOOKUP(Table10[[#This Row],[Location Name]],IBTP_Locations[Location Name],IBTP_Locations[Sales Rep],,,)</f>
        <v>Sarcyk, Neil</v>
      </c>
      <c r="I1124" s="3">
        <f>_xlfn.XLOOKUP(Table10[[#This Row],[Location Name]],IBTP_Locations[Location Name],IBTP_Locations[Marketing Rep],,,)</f>
        <v>0</v>
      </c>
      <c r="J1124" s="11">
        <f>ROUNDDOWN(IF(Table10[[#This Row],[Marketing Rep]]=0,0,_xlfn.XLOOKUP(Table10[[#This Row],[Marketing Rep]],Table12[Name],Table12[Commission %]))*Table10[[#This Row],[Ticket Count]],2)</f>
        <v>0</v>
      </c>
      <c r="K1124" s="3" t="s">
        <v>1771</v>
      </c>
      <c r="L1124" s="3" t="str">
        <f>_xlfn.XLOOKUP(Table10[[#This Row],[Serial '#]],Table5[Serial '#],Table5[Supplier],,,)</f>
        <v>Bingo Boss</v>
      </c>
      <c r="M1124" s="3" t="s">
        <v>371</v>
      </c>
      <c r="N1124" s="9">
        <v>5460</v>
      </c>
      <c r="O1124" s="36">
        <v>1</v>
      </c>
      <c r="P1124" s="11">
        <v>5460</v>
      </c>
      <c r="Q1124" s="11">
        <v>4500</v>
      </c>
      <c r="R1124" s="11">
        <v>960</v>
      </c>
      <c r="S1124" s="11">
        <v>327</v>
      </c>
      <c r="T1124" s="11" t="str">
        <f>_xlfn.XLOOKUP(Table10[[#This Row],[Charity Association]],Table14[Charity Name],Table14[Billing Style],,,)</f>
        <v>Flat Per Ticket</v>
      </c>
      <c r="U1124" s="11">
        <v>436.8</v>
      </c>
      <c r="V1124" s="15">
        <v>281.19</v>
      </c>
      <c r="W1124" s="15">
        <v>155.61000000000001</v>
      </c>
      <c r="X1124" s="11"/>
      <c r="Y1124" s="69">
        <v>4476</v>
      </c>
      <c r="Z1124">
        <v>8505</v>
      </c>
      <c r="AB1124" s="33"/>
    </row>
    <row r="1125" spans="1:28" ht="14.25" x14ac:dyDescent="0.45">
      <c r="A1125" s="3">
        <v>1117</v>
      </c>
      <c r="B112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25" s="33">
        <v>45520</v>
      </c>
      <c r="E1125" s="3" t="s">
        <v>147</v>
      </c>
      <c r="F1125" s="3">
        <f>_xlfn.XLOOKUP(Table10[[#This Row],[Location Name]],IBTP_Locations[Location Name],IBTP_Locations[Payee Name],"",,)</f>
        <v>0</v>
      </c>
      <c r="G1125" s="3" t="s">
        <v>21</v>
      </c>
      <c r="H1125" s="3" t="str">
        <f>_xlfn.XLOOKUP(Table10[[#This Row],[Location Name]],IBTP_Locations[Location Name],IBTP_Locations[Sales Rep],,,)</f>
        <v>Sarcyk, Neil</v>
      </c>
      <c r="I1125" s="3" t="str">
        <f>_xlfn.XLOOKUP(Table10[[#This Row],[Location Name]],IBTP_Locations[Location Name],IBTP_Locations[Marketing Rep],,,)</f>
        <v>M Comella Enterprises</v>
      </c>
      <c r="J1125" s="11">
        <f>ROUNDDOWN(IF(Table10[[#This Row],[Marketing Rep]]=0,0,_xlfn.XLOOKUP(Table10[[#This Row],[Marketing Rep]],Table12[Name],Table12[Commission %]))*Table10[[#This Row],[Ticket Count]],2)</f>
        <v>82.8</v>
      </c>
      <c r="K1125" s="3" t="s">
        <v>3277</v>
      </c>
      <c r="L1125" s="3" t="str">
        <f>_xlfn.XLOOKUP(Table10[[#This Row],[Serial '#]],Table5[Serial '#],Table5[Supplier],,,)</f>
        <v>GameCo</v>
      </c>
      <c r="M1125" s="3" t="s">
        <v>349</v>
      </c>
      <c r="N1125" s="9">
        <v>5520</v>
      </c>
      <c r="O1125" s="36">
        <v>1</v>
      </c>
      <c r="P1125" s="11">
        <v>5520</v>
      </c>
      <c r="Q1125" s="11">
        <v>4560</v>
      </c>
      <c r="R1125" s="11">
        <v>960</v>
      </c>
      <c r="S1125" s="11">
        <v>331</v>
      </c>
      <c r="T1125" s="11" t="str">
        <f>_xlfn.XLOOKUP(Table10[[#This Row],[Charity Association]],Table14[Charity Name],Table14[Billing Style],,,)</f>
        <v>Flat Per Ticket</v>
      </c>
      <c r="U1125" s="11">
        <v>386.4</v>
      </c>
      <c r="V1125" s="15">
        <v>186</v>
      </c>
      <c r="W1125" s="15">
        <v>200.4</v>
      </c>
      <c r="X1125" s="11"/>
      <c r="Y1125" s="69">
        <v>39256129</v>
      </c>
      <c r="Z1125">
        <v>8504</v>
      </c>
      <c r="AB1125" s="33"/>
    </row>
    <row r="1126" spans="1:28" ht="14.25" x14ac:dyDescent="0.45">
      <c r="A1126" s="3">
        <v>1118</v>
      </c>
      <c r="B112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26" s="33">
        <v>45519</v>
      </c>
      <c r="E1126" s="3" t="s">
        <v>171</v>
      </c>
      <c r="F1126" s="3">
        <f>_xlfn.XLOOKUP(Table10[[#This Row],[Location Name]],IBTP_Locations[Location Name],IBTP_Locations[Payee Name],"",,)</f>
        <v>0</v>
      </c>
      <c r="G1126" s="3" t="s">
        <v>21</v>
      </c>
      <c r="H1126" s="3" t="str">
        <f>_xlfn.XLOOKUP(Table10[[#This Row],[Location Name]],IBTP_Locations[Location Name],IBTP_Locations[Sales Rep],,,)</f>
        <v>Sarcyk, Neil</v>
      </c>
      <c r="I1126" s="3">
        <f>_xlfn.XLOOKUP(Table10[[#This Row],[Location Name]],IBTP_Locations[Location Name],IBTP_Locations[Marketing Rep],,,)</f>
        <v>0</v>
      </c>
      <c r="J1126" s="11">
        <f>ROUNDDOWN(IF(Table10[[#This Row],[Marketing Rep]]=0,0,_xlfn.XLOOKUP(Table10[[#This Row],[Marketing Rep]],Table12[Name],Table12[Commission %]))*Table10[[#This Row],[Ticket Count]],2)</f>
        <v>0</v>
      </c>
      <c r="K1126" s="3">
        <v>100114</v>
      </c>
      <c r="L1126" s="3" t="str">
        <f>_xlfn.XLOOKUP(Table10[[#This Row],[Serial '#]],Table5[Serial '#],Table5[Supplier],,,)</f>
        <v>Bingo Boss</v>
      </c>
      <c r="M1126" s="3" t="s">
        <v>378</v>
      </c>
      <c r="N1126" s="9">
        <v>5760</v>
      </c>
      <c r="O1126" s="36">
        <v>1</v>
      </c>
      <c r="P1126" s="11">
        <v>5760</v>
      </c>
      <c r="Q1126" s="11">
        <v>4390</v>
      </c>
      <c r="R1126" s="11">
        <v>1370</v>
      </c>
      <c r="S1126" s="11">
        <v>345</v>
      </c>
      <c r="T1126" s="11" t="str">
        <f>_xlfn.XLOOKUP(Table10[[#This Row],[Charity Association]],Table14[Charity Name],Table14[Billing Style],,,)</f>
        <v>Flat Per Ticket</v>
      </c>
      <c r="U1126" s="11">
        <v>460.8</v>
      </c>
      <c r="V1126" s="15">
        <v>253.13</v>
      </c>
      <c r="W1126" s="15">
        <v>207.67</v>
      </c>
      <c r="X1126" s="11"/>
      <c r="Y1126" s="69">
        <v>39256132</v>
      </c>
      <c r="Z1126">
        <v>8503</v>
      </c>
      <c r="AB1126" s="33"/>
    </row>
    <row r="1127" spans="1:28" ht="14.25" x14ac:dyDescent="0.45">
      <c r="A1127" s="3">
        <v>1119</v>
      </c>
      <c r="B112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27" s="33">
        <v>45519</v>
      </c>
      <c r="E1127" s="3" t="s">
        <v>129</v>
      </c>
      <c r="F1127" s="3">
        <f>_xlfn.XLOOKUP(Table10[[#This Row],[Location Name]],IBTP_Locations[Location Name],IBTP_Locations[Payee Name],"",,)</f>
        <v>0</v>
      </c>
      <c r="G1127" s="3" t="s">
        <v>21</v>
      </c>
      <c r="H1127" s="3" t="str">
        <f>_xlfn.XLOOKUP(Table10[[#This Row],[Location Name]],IBTP_Locations[Location Name],IBTP_Locations[Sales Rep],,,)</f>
        <v>Sarcyk, Neil</v>
      </c>
      <c r="I1127" s="3">
        <f>_xlfn.XLOOKUP(Table10[[#This Row],[Location Name]],IBTP_Locations[Location Name],IBTP_Locations[Marketing Rep],,,)</f>
        <v>0</v>
      </c>
      <c r="J1127" s="11">
        <f>ROUNDDOWN(IF(Table10[[#This Row],[Marketing Rep]]=0,0,_xlfn.XLOOKUP(Table10[[#This Row],[Marketing Rep]],Table12[Name],Table12[Commission %]))*Table10[[#This Row],[Ticket Count]],2)</f>
        <v>0</v>
      </c>
      <c r="K1127" s="3" t="s">
        <v>3271</v>
      </c>
      <c r="L1127" s="3" t="str">
        <f>_xlfn.XLOOKUP(Table10[[#This Row],[Serial '#]],Table5[Serial '#],Table5[Supplier],,,)</f>
        <v>GameCo</v>
      </c>
      <c r="M1127" s="3" t="s">
        <v>349</v>
      </c>
      <c r="N1127" s="9">
        <v>5520</v>
      </c>
      <c r="O1127" s="36">
        <v>1</v>
      </c>
      <c r="P1127" s="11">
        <v>5520</v>
      </c>
      <c r="Q1127" s="11">
        <v>4560</v>
      </c>
      <c r="R1127" s="11">
        <v>960</v>
      </c>
      <c r="S1127" s="11">
        <v>331</v>
      </c>
      <c r="T1127" s="11" t="str">
        <f>_xlfn.XLOOKUP(Table10[[#This Row],[Charity Association]],Table14[Charity Name],Table14[Billing Style],,,)</f>
        <v>Flat Per Ticket</v>
      </c>
      <c r="U1127" s="11">
        <v>386.4</v>
      </c>
      <c r="V1127" s="15">
        <v>186</v>
      </c>
      <c r="W1127" s="15">
        <v>200.4</v>
      </c>
      <c r="X1127" s="11"/>
      <c r="Y1127" s="69">
        <v>4082</v>
      </c>
      <c r="Z1127">
        <v>8502</v>
      </c>
      <c r="AB1127" s="33"/>
    </row>
    <row r="1128" spans="1:28" ht="14.25" x14ac:dyDescent="0.45">
      <c r="A1128" s="3">
        <v>1120</v>
      </c>
      <c r="B112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28" s="33">
        <v>45519</v>
      </c>
      <c r="E1128" s="3" t="s">
        <v>129</v>
      </c>
      <c r="F1128" s="3">
        <f>_xlfn.XLOOKUP(Table10[[#This Row],[Location Name]],IBTP_Locations[Location Name],IBTP_Locations[Payee Name],"",,)</f>
        <v>0</v>
      </c>
      <c r="G1128" s="3" t="s">
        <v>21</v>
      </c>
      <c r="H1128" s="3" t="str">
        <f>_xlfn.XLOOKUP(Table10[[#This Row],[Location Name]],IBTP_Locations[Location Name],IBTP_Locations[Sales Rep],,,)</f>
        <v>Sarcyk, Neil</v>
      </c>
      <c r="I1128" s="3">
        <f>_xlfn.XLOOKUP(Table10[[#This Row],[Location Name]],IBTP_Locations[Location Name],IBTP_Locations[Marketing Rep],,,)</f>
        <v>0</v>
      </c>
      <c r="J1128" s="11">
        <f>ROUNDDOWN(IF(Table10[[#This Row],[Marketing Rep]]=0,0,_xlfn.XLOOKUP(Table10[[#This Row],[Marketing Rep]],Table12[Name],Table12[Commission %]))*Table10[[#This Row],[Ticket Count]],2)</f>
        <v>0</v>
      </c>
      <c r="K1128" s="3" t="s">
        <v>3276</v>
      </c>
      <c r="L1128" s="3" t="str">
        <f>_xlfn.XLOOKUP(Table10[[#This Row],[Serial '#]],Table5[Serial '#],Table5[Supplier],,,)</f>
        <v>GameCo</v>
      </c>
      <c r="M1128" s="3" t="s">
        <v>349</v>
      </c>
      <c r="N1128" s="9">
        <v>5520</v>
      </c>
      <c r="O1128" s="36">
        <v>1</v>
      </c>
      <c r="P1128" s="11">
        <v>5520</v>
      </c>
      <c r="Q1128" s="11">
        <v>4560</v>
      </c>
      <c r="R1128" s="11">
        <v>960</v>
      </c>
      <c r="S1128" s="11">
        <v>331</v>
      </c>
      <c r="T1128" s="11" t="str">
        <f>_xlfn.XLOOKUP(Table10[[#This Row],[Charity Association]],Table14[Charity Name],Table14[Billing Style],,,)</f>
        <v>Flat Per Ticket</v>
      </c>
      <c r="U1128" s="11">
        <v>386.4</v>
      </c>
      <c r="V1128" s="15">
        <v>186</v>
      </c>
      <c r="W1128" s="15">
        <v>200.4</v>
      </c>
      <c r="X1128" s="11"/>
      <c r="Y1128" s="69">
        <v>4082</v>
      </c>
      <c r="Z1128">
        <v>8501</v>
      </c>
      <c r="AB1128" s="33"/>
    </row>
    <row r="1129" spans="1:28" ht="14.25" x14ac:dyDescent="0.45">
      <c r="A1129" s="3">
        <v>1121</v>
      </c>
      <c r="B112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29" s="33">
        <v>45519</v>
      </c>
      <c r="E1129" s="3" t="s">
        <v>219</v>
      </c>
      <c r="F1129" s="3">
        <f>_xlfn.XLOOKUP(Table10[[#This Row],[Location Name]],IBTP_Locations[Location Name],IBTP_Locations[Payee Name],"",,)</f>
        <v>0</v>
      </c>
      <c r="G1129" s="3" t="s">
        <v>21</v>
      </c>
      <c r="H1129" s="3" t="str">
        <f>_xlfn.XLOOKUP(Table10[[#This Row],[Location Name]],IBTP_Locations[Location Name],IBTP_Locations[Sales Rep],,,)</f>
        <v>Sarcyk, Neil</v>
      </c>
      <c r="I1129" s="3">
        <f>_xlfn.XLOOKUP(Table10[[#This Row],[Location Name]],IBTP_Locations[Location Name],IBTP_Locations[Marketing Rep],,,)</f>
        <v>0</v>
      </c>
      <c r="J1129" s="11">
        <f>ROUNDDOWN(IF(Table10[[#This Row],[Marketing Rep]]=0,0,_xlfn.XLOOKUP(Table10[[#This Row],[Marketing Rep]],Table12[Name],Table12[Commission %]))*Table10[[#This Row],[Ticket Count]],2)</f>
        <v>0</v>
      </c>
      <c r="K1129" s="3" t="s">
        <v>3275</v>
      </c>
      <c r="L1129" s="3" t="str">
        <f>_xlfn.XLOOKUP(Table10[[#This Row],[Serial '#]],Table5[Serial '#],Table5[Supplier],,,)</f>
        <v>GameCo</v>
      </c>
      <c r="M1129" s="3" t="s">
        <v>349</v>
      </c>
      <c r="N1129" s="9">
        <v>5520</v>
      </c>
      <c r="O1129" s="36">
        <v>1</v>
      </c>
      <c r="P1129" s="11">
        <v>5520</v>
      </c>
      <c r="Q1129" s="11">
        <v>4560</v>
      </c>
      <c r="R1129" s="11">
        <v>960</v>
      </c>
      <c r="S1129" s="11">
        <v>331</v>
      </c>
      <c r="T1129" s="11" t="str">
        <f>_xlfn.XLOOKUP(Table10[[#This Row],[Charity Association]],Table14[Charity Name],Table14[Billing Style],,,)</f>
        <v>Flat Per Ticket</v>
      </c>
      <c r="U1129" s="11">
        <v>386.4</v>
      </c>
      <c r="V1129" s="15">
        <v>186</v>
      </c>
      <c r="W1129" s="15">
        <v>200.4</v>
      </c>
      <c r="X1129" s="11"/>
      <c r="Y1129" s="69">
        <v>2711</v>
      </c>
      <c r="Z1129">
        <v>8500</v>
      </c>
      <c r="AB1129" s="33"/>
    </row>
    <row r="1130" spans="1:28" ht="14.25" x14ac:dyDescent="0.45">
      <c r="A1130" s="3">
        <v>1122</v>
      </c>
      <c r="B113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30" s="33">
        <v>45527</v>
      </c>
      <c r="E1130" s="3" t="s">
        <v>107</v>
      </c>
      <c r="F1130" s="3">
        <f>_xlfn.XLOOKUP(Table10[[#This Row],[Location Name]],IBTP_Locations[Location Name],IBTP_Locations[Payee Name],"",,)</f>
        <v>0</v>
      </c>
      <c r="G1130" s="3" t="s">
        <v>27</v>
      </c>
      <c r="H1130" s="3" t="str">
        <f>_xlfn.XLOOKUP(Table10[[#This Row],[Location Name]],IBTP_Locations[Location Name],IBTP_Locations[Sales Rep],,,)</f>
        <v>Sarcyk, Neil</v>
      </c>
      <c r="I1130" s="3">
        <f>_xlfn.XLOOKUP(Table10[[#This Row],[Location Name]],IBTP_Locations[Location Name],IBTP_Locations[Marketing Rep],,,)</f>
        <v>0</v>
      </c>
      <c r="J1130" s="11">
        <f>ROUNDDOWN(IF(Table10[[#This Row],[Marketing Rep]]=0,0,_xlfn.XLOOKUP(Table10[[#This Row],[Marketing Rep]],Table12[Name],Table12[Commission %]))*Table10[[#This Row],[Ticket Count]],2)</f>
        <v>0</v>
      </c>
      <c r="K1130" s="3" t="s">
        <v>3152</v>
      </c>
      <c r="L1130" s="3" t="str">
        <f>_xlfn.XLOOKUP(Table10[[#This Row],[Serial '#]],Table5[Serial '#],Table5[Supplier],,,)</f>
        <v>GameCo</v>
      </c>
      <c r="M1130" s="3" t="s">
        <v>349</v>
      </c>
      <c r="N1130" s="9">
        <v>-5520</v>
      </c>
      <c r="O1130" s="36">
        <v>1</v>
      </c>
      <c r="P1130" s="11">
        <v>-5520</v>
      </c>
      <c r="Q1130" s="11">
        <v>-4560</v>
      </c>
      <c r="R1130" s="11">
        <v>-960</v>
      </c>
      <c r="S1130" s="11">
        <v>629</v>
      </c>
      <c r="T1130" s="11" t="str">
        <f>_xlfn.XLOOKUP(Table10[[#This Row],[Charity Association]],Table14[Charity Name],Table14[Billing Style],,,)</f>
        <v>Flat Per Ticket</v>
      </c>
      <c r="U1130" s="11">
        <v>-386.4</v>
      </c>
      <c r="V1130" s="15">
        <v>-186</v>
      </c>
      <c r="W1130" s="15">
        <v>-200.4</v>
      </c>
      <c r="X1130" s="11"/>
      <c r="Y1130" s="69">
        <v>10223</v>
      </c>
      <c r="Z1130">
        <v>10272</v>
      </c>
      <c r="AB1130" s="33"/>
    </row>
    <row r="1131" spans="1:28" ht="14.25" x14ac:dyDescent="0.45">
      <c r="A1131" s="3">
        <v>1123</v>
      </c>
      <c r="B113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31" s="33">
        <v>45527</v>
      </c>
      <c r="E1131" s="3" t="s">
        <v>107</v>
      </c>
      <c r="F1131" s="3">
        <f>_xlfn.XLOOKUP(Table10[[#This Row],[Location Name]],IBTP_Locations[Location Name],IBTP_Locations[Payee Name],"",,)</f>
        <v>0</v>
      </c>
      <c r="G1131" s="3" t="s">
        <v>27</v>
      </c>
      <c r="H1131" s="3" t="str">
        <f>_xlfn.XLOOKUP(Table10[[#This Row],[Location Name]],IBTP_Locations[Location Name],IBTP_Locations[Sales Rep],,,)</f>
        <v>Sarcyk, Neil</v>
      </c>
      <c r="I1131" s="3">
        <f>_xlfn.XLOOKUP(Table10[[#This Row],[Location Name]],IBTP_Locations[Location Name],IBTP_Locations[Marketing Rep],,,)</f>
        <v>0</v>
      </c>
      <c r="J1131" s="11">
        <f>ROUNDDOWN(IF(Table10[[#This Row],[Marketing Rep]]=0,0,_xlfn.XLOOKUP(Table10[[#This Row],[Marketing Rep]],Table12[Name],Table12[Commission %]))*Table10[[#This Row],[Ticket Count]],2)</f>
        <v>0</v>
      </c>
      <c r="K1131" s="3">
        <v>115907</v>
      </c>
      <c r="L1131" s="3" t="str">
        <f>_xlfn.XLOOKUP(Table10[[#This Row],[Serial '#]],Table5[Serial '#],Table5[Supplier],,,)</f>
        <v>GameCo</v>
      </c>
      <c r="M1131" s="3" t="s">
        <v>632</v>
      </c>
      <c r="N1131" s="9">
        <v>-5100</v>
      </c>
      <c r="O1131" s="36">
        <v>2</v>
      </c>
      <c r="P1131" s="11">
        <v>-10200</v>
      </c>
      <c r="Q1131" s="11">
        <v>-8780</v>
      </c>
      <c r="R1131" s="11">
        <v>-1420</v>
      </c>
      <c r="S1131" s="11">
        <v>808</v>
      </c>
      <c r="T1131" s="11" t="str">
        <f>_xlfn.XLOOKUP(Table10[[#This Row],[Charity Association]],Table14[Charity Name],Table14[Billing Style],,,)</f>
        <v>Flat Per Ticket</v>
      </c>
      <c r="U1131" s="11">
        <v>-357</v>
      </c>
      <c r="V1131" s="15">
        <v>-255</v>
      </c>
      <c r="W1131" s="15">
        <v>-102</v>
      </c>
      <c r="X1131" s="11"/>
      <c r="Y1131" s="69">
        <v>10224</v>
      </c>
      <c r="Z1131">
        <v>10273</v>
      </c>
      <c r="AB1131" s="33"/>
    </row>
    <row r="1132" spans="1:28" ht="14.25" x14ac:dyDescent="0.45">
      <c r="A1132" s="3">
        <v>1124</v>
      </c>
      <c r="B113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32" s="33">
        <v>45530</v>
      </c>
      <c r="E1132" s="3" t="s">
        <v>195</v>
      </c>
      <c r="F1132" s="3">
        <f>_xlfn.XLOOKUP(Table10[[#This Row],[Location Name]],IBTP_Locations[Location Name],IBTP_Locations[Payee Name],"",,)</f>
        <v>0</v>
      </c>
      <c r="G1132" s="3" t="s">
        <v>27</v>
      </c>
      <c r="H1132" s="3" t="str">
        <f>_xlfn.XLOOKUP(Table10[[#This Row],[Location Name]],IBTP_Locations[Location Name],IBTP_Locations[Sales Rep],,,)</f>
        <v>Sarcyk, Neil</v>
      </c>
      <c r="I1132" s="3">
        <f>_xlfn.XLOOKUP(Table10[[#This Row],[Location Name]],IBTP_Locations[Location Name],IBTP_Locations[Marketing Rep],,,)</f>
        <v>0</v>
      </c>
      <c r="J1132" s="11">
        <f>ROUNDDOWN(IF(Table10[[#This Row],[Marketing Rep]]=0,0,_xlfn.XLOOKUP(Table10[[#This Row],[Marketing Rep]],Table12[Name],Table12[Commission %]))*Table10[[#This Row],[Ticket Count]],2)</f>
        <v>0</v>
      </c>
      <c r="K1132" s="3" t="s">
        <v>2650</v>
      </c>
      <c r="L1132" s="3" t="str">
        <f>_xlfn.XLOOKUP(Table10[[#This Row],[Serial '#]],Table5[Serial '#],Table5[Supplier],,,)</f>
        <v>GameCo</v>
      </c>
      <c r="M1132" s="3" t="s">
        <v>352</v>
      </c>
      <c r="N1132" s="9">
        <v>3000</v>
      </c>
      <c r="O1132" s="36">
        <v>1</v>
      </c>
      <c r="P1132" s="11">
        <v>3000</v>
      </c>
      <c r="Q1132" s="11">
        <v>2250</v>
      </c>
      <c r="R1132" s="11">
        <v>750</v>
      </c>
      <c r="S1132" s="11">
        <v>180</v>
      </c>
      <c r="T1132" s="11" t="str">
        <f>_xlfn.XLOOKUP(Table10[[#This Row],[Charity Association]],Table14[Charity Name],Table14[Billing Style],,,)</f>
        <v>Flat Per Ticket</v>
      </c>
      <c r="U1132" s="11">
        <v>210</v>
      </c>
      <c r="V1132" s="15">
        <v>102</v>
      </c>
      <c r="W1132" s="15">
        <v>108</v>
      </c>
      <c r="X1132" s="11"/>
      <c r="Y1132" s="69">
        <v>2030</v>
      </c>
      <c r="Z1132">
        <v>10284</v>
      </c>
      <c r="AB1132" s="33"/>
    </row>
    <row r="1133" spans="1:28" ht="14.25" x14ac:dyDescent="0.45">
      <c r="A1133" s="3">
        <v>1125</v>
      </c>
      <c r="B113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33" s="33">
        <v>45530</v>
      </c>
      <c r="E1133" s="3" t="s">
        <v>195</v>
      </c>
      <c r="F1133" s="3">
        <f>_xlfn.XLOOKUP(Table10[[#This Row],[Location Name]],IBTP_Locations[Location Name],IBTP_Locations[Payee Name],"",,)</f>
        <v>0</v>
      </c>
      <c r="G1133" s="3" t="s">
        <v>27</v>
      </c>
      <c r="H1133" s="3" t="str">
        <f>_xlfn.XLOOKUP(Table10[[#This Row],[Location Name]],IBTP_Locations[Location Name],IBTP_Locations[Sales Rep],,,)</f>
        <v>Sarcyk, Neil</v>
      </c>
      <c r="I1133" s="3">
        <f>_xlfn.XLOOKUP(Table10[[#This Row],[Location Name]],IBTP_Locations[Location Name],IBTP_Locations[Marketing Rep],,,)</f>
        <v>0</v>
      </c>
      <c r="J1133" s="11">
        <f>ROUNDDOWN(IF(Table10[[#This Row],[Marketing Rep]]=0,0,_xlfn.XLOOKUP(Table10[[#This Row],[Marketing Rep]],Table12[Name],Table12[Commission %]))*Table10[[#This Row],[Ticket Count]],2)</f>
        <v>0</v>
      </c>
      <c r="K1133" s="3" t="s">
        <v>3312</v>
      </c>
      <c r="L1133" s="3" t="str">
        <f>_xlfn.XLOOKUP(Table10[[#This Row],[Serial '#]],Table5[Serial '#],Table5[Supplier],,,)</f>
        <v>GameCo</v>
      </c>
      <c r="M1133" s="3" t="s">
        <v>349</v>
      </c>
      <c r="N1133" s="9">
        <v>5520</v>
      </c>
      <c r="O1133" s="36">
        <v>1</v>
      </c>
      <c r="P1133" s="11">
        <v>5520</v>
      </c>
      <c r="Q1133" s="11">
        <v>4560</v>
      </c>
      <c r="R1133" s="11">
        <v>960</v>
      </c>
      <c r="S1133" s="11">
        <v>331</v>
      </c>
      <c r="T1133" s="11" t="str">
        <f>_xlfn.XLOOKUP(Table10[[#This Row],[Charity Association]],Table14[Charity Name],Table14[Billing Style],,,)</f>
        <v>Flat Per Ticket</v>
      </c>
      <c r="U1133" s="11">
        <v>386.4</v>
      </c>
      <c r="V1133" s="15">
        <v>186</v>
      </c>
      <c r="W1133" s="15">
        <v>200.4</v>
      </c>
      <c r="X1133" s="11"/>
      <c r="Y1133" s="69">
        <v>2030</v>
      </c>
      <c r="Z1133">
        <v>10283</v>
      </c>
      <c r="AB1133" s="33"/>
    </row>
    <row r="1134" spans="1:28" ht="14.25" x14ac:dyDescent="0.45">
      <c r="A1134" s="3">
        <v>1126</v>
      </c>
      <c r="B113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34" s="33">
        <v>45526</v>
      </c>
      <c r="E1134" s="3" t="s">
        <v>179</v>
      </c>
      <c r="F1134" s="3">
        <f>_xlfn.XLOOKUP(Table10[[#This Row],[Location Name]],IBTP_Locations[Location Name],IBTP_Locations[Payee Name],"",,)</f>
        <v>0</v>
      </c>
      <c r="G1134" s="3" t="s">
        <v>27</v>
      </c>
      <c r="H1134" s="3" t="str">
        <f>_xlfn.XLOOKUP(Table10[[#This Row],[Location Name]],IBTP_Locations[Location Name],IBTP_Locations[Sales Rep],,,)</f>
        <v>Sarcyk, Neil</v>
      </c>
      <c r="I1134" s="3">
        <f>_xlfn.XLOOKUP(Table10[[#This Row],[Location Name]],IBTP_Locations[Location Name],IBTP_Locations[Marketing Rep],,,)</f>
        <v>0</v>
      </c>
      <c r="J1134" s="11">
        <f>ROUNDDOWN(IF(Table10[[#This Row],[Marketing Rep]]=0,0,_xlfn.XLOOKUP(Table10[[#This Row],[Marketing Rep]],Table12[Name],Table12[Commission %]))*Table10[[#This Row],[Ticket Count]],2)</f>
        <v>0</v>
      </c>
      <c r="K1134" s="3" t="s">
        <v>3307</v>
      </c>
      <c r="L1134" s="3" t="str">
        <f>_xlfn.XLOOKUP(Table10[[#This Row],[Serial '#]],Table5[Serial '#],Table5[Supplier],,,)</f>
        <v>GameCo</v>
      </c>
      <c r="M1134" s="3" t="s">
        <v>586</v>
      </c>
      <c r="N1134" s="9">
        <v>6320</v>
      </c>
      <c r="O1134" s="36">
        <v>1</v>
      </c>
      <c r="P1134" s="11">
        <v>6320</v>
      </c>
      <c r="Q1134" s="11">
        <v>4745</v>
      </c>
      <c r="R1134" s="11">
        <v>1575</v>
      </c>
      <c r="S1134" s="11">
        <v>379</v>
      </c>
      <c r="T1134" s="11" t="str">
        <f>_xlfn.XLOOKUP(Table10[[#This Row],[Charity Association]],Table14[Charity Name],Table14[Billing Style],,,)</f>
        <v>Flat Per Ticket</v>
      </c>
      <c r="U1134" s="11">
        <v>442.4</v>
      </c>
      <c r="V1134" s="15">
        <v>212</v>
      </c>
      <c r="W1134" s="15">
        <v>230.4</v>
      </c>
      <c r="X1134" s="11"/>
      <c r="Y1134" s="69">
        <v>423500500216</v>
      </c>
      <c r="Z1134">
        <v>10282</v>
      </c>
      <c r="AB1134" s="33"/>
    </row>
    <row r="1135" spans="1:28" ht="14.25" x14ac:dyDescent="0.45">
      <c r="A1135" s="3">
        <v>1127</v>
      </c>
      <c r="B113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35" s="33">
        <v>45526</v>
      </c>
      <c r="E1135" s="3" t="s">
        <v>179</v>
      </c>
      <c r="F1135" s="3">
        <f>_xlfn.XLOOKUP(Table10[[#This Row],[Location Name]],IBTP_Locations[Location Name],IBTP_Locations[Payee Name],"",,)</f>
        <v>0</v>
      </c>
      <c r="G1135" s="3" t="s">
        <v>27</v>
      </c>
      <c r="H1135" s="3" t="str">
        <f>_xlfn.XLOOKUP(Table10[[#This Row],[Location Name]],IBTP_Locations[Location Name],IBTP_Locations[Sales Rep],,,)</f>
        <v>Sarcyk, Neil</v>
      </c>
      <c r="I1135" s="3">
        <f>_xlfn.XLOOKUP(Table10[[#This Row],[Location Name]],IBTP_Locations[Location Name],IBTP_Locations[Marketing Rep],,,)</f>
        <v>0</v>
      </c>
      <c r="J1135" s="11">
        <f>ROUNDDOWN(IF(Table10[[#This Row],[Marketing Rep]]=0,0,_xlfn.XLOOKUP(Table10[[#This Row],[Marketing Rep]],Table12[Name],Table12[Commission %]))*Table10[[#This Row],[Ticket Count]],2)</f>
        <v>0</v>
      </c>
      <c r="K1135" s="3" t="s">
        <v>3306</v>
      </c>
      <c r="L1135" s="3" t="str">
        <f>_xlfn.XLOOKUP(Table10[[#This Row],[Serial '#]],Table5[Serial '#],Table5[Supplier],,,)</f>
        <v>GameCo</v>
      </c>
      <c r="M1135" s="3" t="s">
        <v>584</v>
      </c>
      <c r="N1135" s="9">
        <v>6320</v>
      </c>
      <c r="O1135" s="36">
        <v>1</v>
      </c>
      <c r="P1135" s="11">
        <v>6320</v>
      </c>
      <c r="Q1135" s="11">
        <v>4745</v>
      </c>
      <c r="R1135" s="11">
        <v>1575</v>
      </c>
      <c r="S1135" s="11">
        <v>379</v>
      </c>
      <c r="T1135" s="11" t="str">
        <f>_xlfn.XLOOKUP(Table10[[#This Row],[Charity Association]],Table14[Charity Name],Table14[Billing Style],,,)</f>
        <v>Flat Per Ticket</v>
      </c>
      <c r="U1135" s="11">
        <v>442.4</v>
      </c>
      <c r="V1135" s="15">
        <v>212</v>
      </c>
      <c r="W1135" s="15">
        <v>230.4</v>
      </c>
      <c r="X1135" s="11"/>
      <c r="Y1135" s="69">
        <v>423500500216</v>
      </c>
      <c r="Z1135">
        <v>10281</v>
      </c>
      <c r="AB1135" s="33"/>
    </row>
    <row r="1136" spans="1:28" ht="14.25" x14ac:dyDescent="0.45">
      <c r="A1136" s="3">
        <v>1128</v>
      </c>
      <c r="B113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36" s="33">
        <v>45526</v>
      </c>
      <c r="E1136" s="3" t="s">
        <v>179</v>
      </c>
      <c r="F1136" s="3">
        <f>_xlfn.XLOOKUP(Table10[[#This Row],[Location Name]],IBTP_Locations[Location Name],IBTP_Locations[Payee Name],"",,)</f>
        <v>0</v>
      </c>
      <c r="G1136" s="3" t="s">
        <v>27</v>
      </c>
      <c r="H1136" s="3" t="str">
        <f>_xlfn.XLOOKUP(Table10[[#This Row],[Location Name]],IBTP_Locations[Location Name],IBTP_Locations[Sales Rep],,,)</f>
        <v>Sarcyk, Neil</v>
      </c>
      <c r="I1136" s="3">
        <f>_xlfn.XLOOKUP(Table10[[#This Row],[Location Name]],IBTP_Locations[Location Name],IBTP_Locations[Marketing Rep],,,)</f>
        <v>0</v>
      </c>
      <c r="J1136" s="11">
        <f>ROUNDDOWN(IF(Table10[[#This Row],[Marketing Rep]]=0,0,_xlfn.XLOOKUP(Table10[[#This Row],[Marketing Rep]],Table12[Name],Table12[Commission %]))*Table10[[#This Row],[Ticket Count]],2)</f>
        <v>0</v>
      </c>
      <c r="K1136" s="3" t="s">
        <v>3246</v>
      </c>
      <c r="L1136" s="3" t="str">
        <f>_xlfn.XLOOKUP(Table10[[#This Row],[Serial '#]],Table5[Serial '#],Table5[Supplier],,,)</f>
        <v>GameCo</v>
      </c>
      <c r="M1136" s="3" t="s">
        <v>605</v>
      </c>
      <c r="N1136" s="9">
        <v>6320</v>
      </c>
      <c r="O1136" s="36">
        <v>1</v>
      </c>
      <c r="P1136" s="11">
        <v>6320</v>
      </c>
      <c r="Q1136" s="11">
        <v>4745</v>
      </c>
      <c r="R1136" s="11">
        <v>1575</v>
      </c>
      <c r="S1136" s="11">
        <v>379</v>
      </c>
      <c r="T1136" s="11" t="str">
        <f>_xlfn.XLOOKUP(Table10[[#This Row],[Charity Association]],Table14[Charity Name],Table14[Billing Style],,,)</f>
        <v>Flat Per Ticket</v>
      </c>
      <c r="U1136" s="11">
        <v>442.4</v>
      </c>
      <c r="V1136" s="15">
        <v>212</v>
      </c>
      <c r="W1136" s="15">
        <v>230.4</v>
      </c>
      <c r="X1136" s="11"/>
      <c r="Y1136" s="69">
        <v>423500500216</v>
      </c>
      <c r="Z1136">
        <v>10280</v>
      </c>
      <c r="AB1136" s="33"/>
    </row>
    <row r="1137" spans="1:28" ht="14.25" x14ac:dyDescent="0.45">
      <c r="A1137" s="3">
        <v>1129</v>
      </c>
      <c r="B113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37" s="33">
        <v>45531</v>
      </c>
      <c r="E1137" s="3" t="s">
        <v>127</v>
      </c>
      <c r="F1137" s="3">
        <f>_xlfn.XLOOKUP(Table10[[#This Row],[Location Name]],IBTP_Locations[Location Name],IBTP_Locations[Payee Name],"",,)</f>
        <v>0</v>
      </c>
      <c r="G1137" s="3" t="s">
        <v>27</v>
      </c>
      <c r="H1137" s="3" t="str">
        <f>_xlfn.XLOOKUP(Table10[[#This Row],[Location Name]],IBTP_Locations[Location Name],IBTP_Locations[Sales Rep],,,)</f>
        <v>Sarcyk, Neil</v>
      </c>
      <c r="I1137" s="3">
        <f>_xlfn.XLOOKUP(Table10[[#This Row],[Location Name]],IBTP_Locations[Location Name],IBTP_Locations[Marketing Rep],,,)</f>
        <v>0</v>
      </c>
      <c r="J1137" s="11">
        <f>ROUNDDOWN(IF(Table10[[#This Row],[Marketing Rep]]=0,0,_xlfn.XLOOKUP(Table10[[#This Row],[Marketing Rep]],Table12[Name],Table12[Commission %]))*Table10[[#This Row],[Ticket Count]],2)</f>
        <v>0</v>
      </c>
      <c r="K1137" s="3" t="s">
        <v>3317</v>
      </c>
      <c r="L1137" s="3" t="str">
        <f>_xlfn.XLOOKUP(Table10[[#This Row],[Serial '#]],Table5[Serial '#],Table5[Supplier],,,)</f>
        <v>GameCo</v>
      </c>
      <c r="M1137" s="3" t="s">
        <v>3768</v>
      </c>
      <c r="N1137" s="9">
        <v>4000</v>
      </c>
      <c r="O1137" s="36">
        <v>1</v>
      </c>
      <c r="P1137" s="11">
        <v>4000</v>
      </c>
      <c r="Q1137" s="11">
        <v>3002</v>
      </c>
      <c r="R1137" s="11">
        <v>998</v>
      </c>
      <c r="S1137" s="11">
        <v>240</v>
      </c>
      <c r="T1137" s="11" t="str">
        <f>_xlfn.XLOOKUP(Table10[[#This Row],[Charity Association]],Table14[Charity Name],Table14[Billing Style],,,)</f>
        <v>Flat Per Ticket</v>
      </c>
      <c r="U1137" s="11">
        <v>210</v>
      </c>
      <c r="V1137" s="15">
        <v>134</v>
      </c>
      <c r="W1137" s="15">
        <v>76</v>
      </c>
      <c r="X1137" s="11"/>
      <c r="Y1137" s="69">
        <v>2129</v>
      </c>
      <c r="Z1137">
        <v>10279</v>
      </c>
      <c r="AB1137" s="33"/>
    </row>
    <row r="1138" spans="1:28" ht="14.25" x14ac:dyDescent="0.45">
      <c r="A1138" s="3">
        <v>1130</v>
      </c>
      <c r="B113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38" s="33">
        <v>45531</v>
      </c>
      <c r="E1138" s="3" t="s">
        <v>127</v>
      </c>
      <c r="F1138" s="3">
        <f>_xlfn.XLOOKUP(Table10[[#This Row],[Location Name]],IBTP_Locations[Location Name],IBTP_Locations[Payee Name],"",,)</f>
        <v>0</v>
      </c>
      <c r="G1138" s="3" t="s">
        <v>27</v>
      </c>
      <c r="H1138" s="3" t="str">
        <f>_xlfn.XLOOKUP(Table10[[#This Row],[Location Name]],IBTP_Locations[Location Name],IBTP_Locations[Sales Rep],,,)</f>
        <v>Sarcyk, Neil</v>
      </c>
      <c r="I1138" s="3">
        <f>_xlfn.XLOOKUP(Table10[[#This Row],[Location Name]],IBTP_Locations[Location Name],IBTP_Locations[Marketing Rep],,,)</f>
        <v>0</v>
      </c>
      <c r="J1138" s="11">
        <f>ROUNDDOWN(IF(Table10[[#This Row],[Marketing Rep]]=0,0,_xlfn.XLOOKUP(Table10[[#This Row],[Marketing Rep]],Table12[Name],Table12[Commission %]))*Table10[[#This Row],[Ticket Count]],2)</f>
        <v>0</v>
      </c>
      <c r="K1138" s="3" t="s">
        <v>2652</v>
      </c>
      <c r="L1138" s="3" t="str">
        <f>_xlfn.XLOOKUP(Table10[[#This Row],[Serial '#]],Table5[Serial '#],Table5[Supplier],,,)</f>
        <v>GameCo</v>
      </c>
      <c r="M1138" s="3" t="s">
        <v>352</v>
      </c>
      <c r="N1138" s="9">
        <v>3000</v>
      </c>
      <c r="O1138" s="36">
        <v>1</v>
      </c>
      <c r="P1138" s="11">
        <v>3000</v>
      </c>
      <c r="Q1138" s="11">
        <v>2250</v>
      </c>
      <c r="R1138" s="11">
        <v>750</v>
      </c>
      <c r="S1138" s="11">
        <v>180</v>
      </c>
      <c r="T1138" s="11" t="str">
        <f>_xlfn.XLOOKUP(Table10[[#This Row],[Charity Association]],Table14[Charity Name],Table14[Billing Style],,,)</f>
        <v>Flat Per Ticket</v>
      </c>
      <c r="U1138" s="11">
        <v>210</v>
      </c>
      <c r="V1138" s="15">
        <v>102</v>
      </c>
      <c r="W1138" s="15">
        <v>108</v>
      </c>
      <c r="X1138" s="11"/>
      <c r="Y1138" s="69">
        <v>2129</v>
      </c>
      <c r="Z1138">
        <v>10278</v>
      </c>
      <c r="AB1138" s="33"/>
    </row>
    <row r="1139" spans="1:28" ht="14.25" x14ac:dyDescent="0.45">
      <c r="A1139" s="3">
        <v>1131</v>
      </c>
      <c r="B113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39" s="33">
        <v>45530</v>
      </c>
      <c r="E1139" s="3" t="s">
        <v>155</v>
      </c>
      <c r="F1139" s="3" t="str">
        <f>_xlfn.XLOOKUP(Table10[[#This Row],[Location Name]],IBTP_Locations[Location Name],IBTP_Locations[Payee Name],"",,)</f>
        <v>Melron Inc DBA Mulligans</v>
      </c>
      <c r="G1139" s="3" t="s">
        <v>27</v>
      </c>
      <c r="H1139" s="3" t="str">
        <f>_xlfn.XLOOKUP(Table10[[#This Row],[Location Name]],IBTP_Locations[Location Name],IBTP_Locations[Sales Rep],,,)</f>
        <v>Sarcyk, Neil</v>
      </c>
      <c r="I1139" s="3">
        <f>_xlfn.XLOOKUP(Table10[[#This Row],[Location Name]],IBTP_Locations[Location Name],IBTP_Locations[Marketing Rep],,,)</f>
        <v>0</v>
      </c>
      <c r="J1139" s="11">
        <f>ROUNDDOWN(IF(Table10[[#This Row],[Marketing Rep]]=0,0,_xlfn.XLOOKUP(Table10[[#This Row],[Marketing Rep]],Table12[Name],Table12[Commission %]))*Table10[[#This Row],[Ticket Count]],2)</f>
        <v>0</v>
      </c>
      <c r="K1139" s="3" t="s">
        <v>3316</v>
      </c>
      <c r="L1139" s="3" t="str">
        <f>_xlfn.XLOOKUP(Table10[[#This Row],[Serial '#]],Table5[Serial '#],Table5[Supplier],,,)</f>
        <v>GameCo</v>
      </c>
      <c r="M1139" s="3" t="s">
        <v>347</v>
      </c>
      <c r="N1139" s="9">
        <v>9959</v>
      </c>
      <c r="O1139" s="36">
        <v>1</v>
      </c>
      <c r="P1139" s="11">
        <v>9959</v>
      </c>
      <c r="Q1139" s="11">
        <v>7840</v>
      </c>
      <c r="R1139" s="11">
        <v>2119</v>
      </c>
      <c r="S1139" s="11">
        <v>597</v>
      </c>
      <c r="T1139" s="11" t="str">
        <f>_xlfn.XLOOKUP(Table10[[#This Row],[Charity Association]],Table14[Charity Name],Table14[Billing Style],,,)</f>
        <v>Flat Per Ticket</v>
      </c>
      <c r="U1139" s="11">
        <v>697.13</v>
      </c>
      <c r="V1139" s="15">
        <v>360</v>
      </c>
      <c r="W1139" s="15">
        <v>337.13</v>
      </c>
      <c r="X1139" s="11"/>
      <c r="Y1139" s="69">
        <v>3205</v>
      </c>
      <c r="Z1139">
        <v>10277</v>
      </c>
      <c r="AB1139" s="33"/>
    </row>
    <row r="1140" spans="1:28" ht="14.25" x14ac:dyDescent="0.45">
      <c r="A1140" s="3">
        <v>1132</v>
      </c>
      <c r="B114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40" s="33">
        <v>45530</v>
      </c>
      <c r="E1140" s="3" t="s">
        <v>155</v>
      </c>
      <c r="F1140" s="3" t="str">
        <f>_xlfn.XLOOKUP(Table10[[#This Row],[Location Name]],IBTP_Locations[Location Name],IBTP_Locations[Payee Name],"",,)</f>
        <v>Melron Inc DBA Mulligans</v>
      </c>
      <c r="G1140" s="3" t="s">
        <v>27</v>
      </c>
      <c r="H1140" s="3" t="str">
        <f>_xlfn.XLOOKUP(Table10[[#This Row],[Location Name]],IBTP_Locations[Location Name],IBTP_Locations[Sales Rep],,,)</f>
        <v>Sarcyk, Neil</v>
      </c>
      <c r="I1140" s="3">
        <f>_xlfn.XLOOKUP(Table10[[#This Row],[Location Name]],IBTP_Locations[Location Name],IBTP_Locations[Marketing Rep],,,)</f>
        <v>0</v>
      </c>
      <c r="J1140" s="11">
        <f>ROUNDDOWN(IF(Table10[[#This Row],[Marketing Rep]]=0,0,_xlfn.XLOOKUP(Table10[[#This Row],[Marketing Rep]],Table12[Name],Table12[Commission %]))*Table10[[#This Row],[Ticket Count]],2)</f>
        <v>0</v>
      </c>
      <c r="K1140" s="3" t="s">
        <v>3313</v>
      </c>
      <c r="L1140" s="3" t="str">
        <f>_xlfn.XLOOKUP(Table10[[#This Row],[Serial '#]],Table5[Serial '#],Table5[Supplier],,,)</f>
        <v>GameCo</v>
      </c>
      <c r="M1140" s="3" t="s">
        <v>349</v>
      </c>
      <c r="N1140" s="9">
        <v>5520</v>
      </c>
      <c r="O1140" s="36">
        <v>1</v>
      </c>
      <c r="P1140" s="11">
        <v>5520</v>
      </c>
      <c r="Q1140" s="11">
        <v>4560</v>
      </c>
      <c r="R1140" s="11">
        <v>960</v>
      </c>
      <c r="S1140" s="11">
        <v>331</v>
      </c>
      <c r="T1140" s="11" t="str">
        <f>_xlfn.XLOOKUP(Table10[[#This Row],[Charity Association]],Table14[Charity Name],Table14[Billing Style],,,)</f>
        <v>Flat Per Ticket</v>
      </c>
      <c r="U1140" s="11">
        <v>386.4</v>
      </c>
      <c r="V1140" s="15">
        <v>186</v>
      </c>
      <c r="W1140" s="15">
        <v>200.4</v>
      </c>
      <c r="X1140" s="11"/>
      <c r="Y1140" s="69">
        <v>3205</v>
      </c>
      <c r="Z1140">
        <v>10276</v>
      </c>
      <c r="AB1140" s="33"/>
    </row>
    <row r="1141" spans="1:28" ht="14.25" x14ac:dyDescent="0.45">
      <c r="A1141" s="3">
        <v>1133</v>
      </c>
      <c r="B114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41" s="33">
        <v>45530</v>
      </c>
      <c r="E1141" s="3" t="s">
        <v>187</v>
      </c>
      <c r="F1141" s="3">
        <f>_xlfn.XLOOKUP(Table10[[#This Row],[Location Name]],IBTP_Locations[Location Name],IBTP_Locations[Payee Name],"",,)</f>
        <v>0</v>
      </c>
      <c r="G1141" s="3" t="s">
        <v>27</v>
      </c>
      <c r="H1141" s="3" t="str">
        <f>_xlfn.XLOOKUP(Table10[[#This Row],[Location Name]],IBTP_Locations[Location Name],IBTP_Locations[Sales Rep],,,)</f>
        <v>Sarcyk, Neil</v>
      </c>
      <c r="I1141" s="3" t="str">
        <f>_xlfn.XLOOKUP(Table10[[#This Row],[Location Name]],IBTP_Locations[Location Name],IBTP_Locations[Marketing Rep],,,)</f>
        <v>Combros (GCFF)</v>
      </c>
      <c r="J1141" s="11">
        <f>ROUNDDOWN(IF(Table10[[#This Row],[Marketing Rep]]=0,0,_xlfn.XLOOKUP(Table10[[#This Row],[Marketing Rep]],Table12[Name],Table12[Commission %]))*Table10[[#This Row],[Ticket Count]],2)</f>
        <v>110.4</v>
      </c>
      <c r="K1141" s="3" t="s">
        <v>3311</v>
      </c>
      <c r="L1141" s="3" t="str">
        <f>_xlfn.XLOOKUP(Table10[[#This Row],[Serial '#]],Table5[Serial '#],Table5[Supplier],,,)</f>
        <v>GameCo</v>
      </c>
      <c r="M1141" s="3" t="s">
        <v>349</v>
      </c>
      <c r="N1141" s="9">
        <v>5520</v>
      </c>
      <c r="O1141" s="36">
        <v>1</v>
      </c>
      <c r="P1141" s="11">
        <v>5520</v>
      </c>
      <c r="Q1141" s="11">
        <v>4560</v>
      </c>
      <c r="R1141" s="11">
        <v>960</v>
      </c>
      <c r="S1141" s="11">
        <v>331</v>
      </c>
      <c r="T1141" s="11" t="str">
        <f>_xlfn.XLOOKUP(Table10[[#This Row],[Charity Association]],Table14[Charity Name],Table14[Billing Style],,,)</f>
        <v>Flat Per Ticket</v>
      </c>
      <c r="U1141" s="11">
        <v>386.4</v>
      </c>
      <c r="V1141" s="15">
        <v>186</v>
      </c>
      <c r="W1141" s="15">
        <v>200.4</v>
      </c>
      <c r="X1141" s="11"/>
      <c r="Y1141" s="69">
        <v>4830</v>
      </c>
      <c r="Z1141">
        <v>10275</v>
      </c>
      <c r="AB1141" s="33"/>
    </row>
    <row r="1142" spans="1:28" ht="14.25" x14ac:dyDescent="0.45">
      <c r="A1142" s="3">
        <v>1134</v>
      </c>
      <c r="B114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42" s="33">
        <v>45524</v>
      </c>
      <c r="E1142" s="3" t="s">
        <v>95</v>
      </c>
      <c r="F1142" s="3">
        <f>_xlfn.XLOOKUP(Table10[[#This Row],[Location Name]],IBTP_Locations[Location Name],IBTP_Locations[Payee Name],"",,)</f>
        <v>0</v>
      </c>
      <c r="G1142" s="3" t="s">
        <v>27</v>
      </c>
      <c r="H1142" s="3" t="str">
        <f>_xlfn.XLOOKUP(Table10[[#This Row],[Location Name]],IBTP_Locations[Location Name],IBTP_Locations[Sales Rep],,,)</f>
        <v>Sarcyk, Neil</v>
      </c>
      <c r="I1142" s="3" t="str">
        <f>_xlfn.XLOOKUP(Table10[[#This Row],[Location Name]],IBTP_Locations[Location Name],IBTP_Locations[Marketing Rep],,,)</f>
        <v>M Comella Enterprises</v>
      </c>
      <c r="J1142" s="11">
        <f>ROUNDDOWN(IF(Table10[[#This Row],[Marketing Rep]]=0,0,_xlfn.XLOOKUP(Table10[[#This Row],[Marketing Rep]],Table12[Name],Table12[Commission %]))*Table10[[#This Row],[Ticket Count]],2)</f>
        <v>82.8</v>
      </c>
      <c r="K1142" s="3" t="s">
        <v>3303</v>
      </c>
      <c r="L1142" s="3" t="str">
        <f>_xlfn.XLOOKUP(Table10[[#This Row],[Serial '#]],Table5[Serial '#],Table5[Supplier],,,)</f>
        <v>GameCo</v>
      </c>
      <c r="M1142" s="3" t="s">
        <v>349</v>
      </c>
      <c r="N1142" s="9">
        <v>5520</v>
      </c>
      <c r="O1142" s="36">
        <v>1</v>
      </c>
      <c r="P1142" s="11">
        <v>5520</v>
      </c>
      <c r="Q1142" s="11">
        <v>4560</v>
      </c>
      <c r="R1142" s="11">
        <v>960</v>
      </c>
      <c r="S1142" s="11">
        <v>331</v>
      </c>
      <c r="T1142" s="11" t="str">
        <f>_xlfn.XLOOKUP(Table10[[#This Row],[Charity Association]],Table14[Charity Name],Table14[Billing Style],,,)</f>
        <v>Flat Per Ticket</v>
      </c>
      <c r="U1142" s="11">
        <v>386.4</v>
      </c>
      <c r="V1142" s="15">
        <v>186</v>
      </c>
      <c r="W1142" s="15">
        <v>200.4</v>
      </c>
      <c r="X1142" s="11"/>
      <c r="Y1142" s="69">
        <v>39270683</v>
      </c>
      <c r="Z1142">
        <v>10274</v>
      </c>
      <c r="AB1142" s="33"/>
    </row>
    <row r="1143" spans="1:28" ht="14.25" x14ac:dyDescent="0.45">
      <c r="A1143" s="3">
        <v>1135</v>
      </c>
      <c r="B114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43" s="33">
        <v>45538</v>
      </c>
      <c r="E1143" s="3" t="s">
        <v>163</v>
      </c>
      <c r="F1143" s="3">
        <f>_xlfn.XLOOKUP(Table10[[#This Row],[Location Name]],IBTP_Locations[Location Name],IBTP_Locations[Payee Name],"",,)</f>
        <v>0</v>
      </c>
      <c r="G1143" s="3" t="s">
        <v>23</v>
      </c>
      <c r="H1143" s="3" t="str">
        <f>_xlfn.XLOOKUP(Table10[[#This Row],[Location Name]],IBTP_Locations[Location Name],IBTP_Locations[Sales Rep],,,)</f>
        <v>Sarcyk, Neil</v>
      </c>
      <c r="I1143" s="3">
        <f>_xlfn.XLOOKUP(Table10[[#This Row],[Location Name]],IBTP_Locations[Location Name],IBTP_Locations[Marketing Rep],,,)</f>
        <v>0</v>
      </c>
      <c r="J1143" s="11">
        <f>ROUNDDOWN(IF(Table10[[#This Row],[Marketing Rep]]=0,0,_xlfn.XLOOKUP(Table10[[#This Row],[Marketing Rep]],Table12[Name],Table12[Commission %]))*Table10[[#This Row],[Ticket Count]],2)</f>
        <v>0</v>
      </c>
      <c r="K1143" s="3" t="s">
        <v>3250</v>
      </c>
      <c r="L1143" s="3" t="str">
        <f>_xlfn.XLOOKUP(Table10[[#This Row],[Serial '#]],Table5[Serial '#],Table5[Supplier],,,)</f>
        <v>GameCo</v>
      </c>
      <c r="M1143" s="3" t="s">
        <v>613</v>
      </c>
      <c r="N1143" s="9">
        <v>4560</v>
      </c>
      <c r="O1143" s="36">
        <v>1</v>
      </c>
      <c r="P1143" s="11">
        <v>4560</v>
      </c>
      <c r="Q1143" s="11">
        <v>3460</v>
      </c>
      <c r="R1143" s="11">
        <v>1100</v>
      </c>
      <c r="S1143" s="11">
        <v>273</v>
      </c>
      <c r="T1143" s="11" t="str">
        <f>_xlfn.XLOOKUP(Table10[[#This Row],[Charity Association]],Table14[Charity Name],Table14[Billing Style],,,)</f>
        <v>Percentage</v>
      </c>
      <c r="U1143" s="11">
        <v>301.60000000000002</v>
      </c>
      <c r="V1143" s="15">
        <v>146</v>
      </c>
      <c r="W1143" s="15">
        <v>110</v>
      </c>
      <c r="X1143" s="11">
        <v>45.6</v>
      </c>
      <c r="Y1143" s="69">
        <v>2028</v>
      </c>
      <c r="Z1143">
        <v>7058</v>
      </c>
      <c r="AB1143" s="33"/>
    </row>
    <row r="1144" spans="1:28" ht="14.25" x14ac:dyDescent="0.45">
      <c r="A1144" s="3">
        <v>1136</v>
      </c>
      <c r="B114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44" s="33">
        <v>45538</v>
      </c>
      <c r="E1144" s="3" t="s">
        <v>163</v>
      </c>
      <c r="F1144" s="3">
        <f>_xlfn.XLOOKUP(Table10[[#This Row],[Location Name]],IBTP_Locations[Location Name],IBTP_Locations[Payee Name],"",,)</f>
        <v>0</v>
      </c>
      <c r="G1144" s="3" t="s">
        <v>23</v>
      </c>
      <c r="H1144" s="3" t="str">
        <f>_xlfn.XLOOKUP(Table10[[#This Row],[Location Name]],IBTP_Locations[Location Name],IBTP_Locations[Sales Rep],,,)</f>
        <v>Sarcyk, Neil</v>
      </c>
      <c r="I1144" s="3">
        <f>_xlfn.XLOOKUP(Table10[[#This Row],[Location Name]],IBTP_Locations[Location Name],IBTP_Locations[Marketing Rep],,,)</f>
        <v>0</v>
      </c>
      <c r="J1144" s="11">
        <f>ROUNDDOWN(IF(Table10[[#This Row],[Marketing Rep]]=0,0,_xlfn.XLOOKUP(Table10[[#This Row],[Marketing Rep]],Table12[Name],Table12[Commission %]))*Table10[[#This Row],[Ticket Count]],2)</f>
        <v>0</v>
      </c>
      <c r="K1144" s="3" t="s">
        <v>2539</v>
      </c>
      <c r="L1144" s="3" t="str">
        <f>_xlfn.XLOOKUP(Table10[[#This Row],[Serial '#]],Table5[Serial '#],Table5[Supplier],,,)</f>
        <v>GameCo</v>
      </c>
      <c r="M1144" s="3" t="s">
        <v>616</v>
      </c>
      <c r="N1144" s="9">
        <v>4000</v>
      </c>
      <c r="O1144" s="36">
        <v>1</v>
      </c>
      <c r="P1144" s="11">
        <v>4000</v>
      </c>
      <c r="Q1144" s="11">
        <v>3000</v>
      </c>
      <c r="R1144" s="11">
        <v>1000</v>
      </c>
      <c r="S1144" s="11">
        <v>240</v>
      </c>
      <c r="T1144" s="11" t="str">
        <f>_xlfn.XLOOKUP(Table10[[#This Row],[Charity Association]],Table14[Charity Name],Table14[Billing Style],,,)</f>
        <v>Percentage</v>
      </c>
      <c r="U1144" s="11">
        <v>352</v>
      </c>
      <c r="V1144" s="15">
        <v>212</v>
      </c>
      <c r="W1144" s="15">
        <v>100</v>
      </c>
      <c r="X1144" s="11">
        <v>40</v>
      </c>
      <c r="Y1144" s="69">
        <v>2028</v>
      </c>
      <c r="Z1144">
        <v>7057</v>
      </c>
      <c r="AB1144" s="33"/>
    </row>
    <row r="1145" spans="1:28" ht="14.25" x14ac:dyDescent="0.45">
      <c r="A1145" s="3">
        <v>1137</v>
      </c>
      <c r="B114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45" s="33">
        <v>45538</v>
      </c>
      <c r="E1145" s="3" t="s">
        <v>211</v>
      </c>
      <c r="F1145" s="3">
        <f>_xlfn.XLOOKUP(Table10[[#This Row],[Location Name]],IBTP_Locations[Location Name],IBTP_Locations[Payee Name],"",,)</f>
        <v>0</v>
      </c>
      <c r="G1145" s="3" t="s">
        <v>23</v>
      </c>
      <c r="H1145" s="3" t="str">
        <f>_xlfn.XLOOKUP(Table10[[#This Row],[Location Name]],IBTP_Locations[Location Name],IBTP_Locations[Sales Rep],,,)</f>
        <v>Sarcyk, Neil</v>
      </c>
      <c r="I1145" s="3" t="str">
        <f>_xlfn.XLOOKUP(Table10[[#This Row],[Location Name]],IBTP_Locations[Location Name],IBTP_Locations[Marketing Rep],,,)</f>
        <v>Greg Brown</v>
      </c>
      <c r="J1145" s="11">
        <f>ROUNDDOWN(IF(Table10[[#This Row],[Marketing Rep]]=0,0,_xlfn.XLOOKUP(Table10[[#This Row],[Marketing Rep]],Table12[Name],Table12[Commission %]))*Table10[[#This Row],[Ticket Count]],2)</f>
        <v>91.2</v>
      </c>
      <c r="K1145" s="3" t="s">
        <v>3249</v>
      </c>
      <c r="L1145" s="3" t="str">
        <f>_xlfn.XLOOKUP(Table10[[#This Row],[Serial '#]],Table5[Serial '#],Table5[Supplier],,,)</f>
        <v>GameCo</v>
      </c>
      <c r="M1145" s="3" t="s">
        <v>613</v>
      </c>
      <c r="N1145" s="9">
        <v>4560</v>
      </c>
      <c r="O1145" s="36">
        <v>1</v>
      </c>
      <c r="P1145" s="11">
        <v>4560</v>
      </c>
      <c r="Q1145" s="11">
        <v>3460</v>
      </c>
      <c r="R1145" s="11">
        <v>1100</v>
      </c>
      <c r="S1145" s="11">
        <v>273</v>
      </c>
      <c r="T1145" s="11" t="str">
        <f>_xlfn.XLOOKUP(Table10[[#This Row],[Charity Association]],Table14[Charity Name],Table14[Billing Style],,,)</f>
        <v>Percentage</v>
      </c>
      <c r="U1145" s="11">
        <v>301.60000000000002</v>
      </c>
      <c r="V1145" s="15">
        <v>146</v>
      </c>
      <c r="W1145" s="15">
        <v>110</v>
      </c>
      <c r="X1145" s="11">
        <v>45.6</v>
      </c>
      <c r="Y1145" s="69">
        <v>7837</v>
      </c>
      <c r="Z1145">
        <v>7056</v>
      </c>
      <c r="AB1145" s="33"/>
    </row>
    <row r="1146" spans="1:28" ht="14.25" x14ac:dyDescent="0.45">
      <c r="A1146" s="3">
        <v>1138</v>
      </c>
      <c r="B114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46" s="33">
        <v>45538</v>
      </c>
      <c r="E1146" s="3" t="s">
        <v>211</v>
      </c>
      <c r="F1146" s="3">
        <f>_xlfn.XLOOKUP(Table10[[#This Row],[Location Name]],IBTP_Locations[Location Name],IBTP_Locations[Payee Name],"",,)</f>
        <v>0</v>
      </c>
      <c r="G1146" s="3" t="s">
        <v>23</v>
      </c>
      <c r="H1146" s="3" t="str">
        <f>_xlfn.XLOOKUP(Table10[[#This Row],[Location Name]],IBTP_Locations[Location Name],IBTP_Locations[Sales Rep],,,)</f>
        <v>Sarcyk, Neil</v>
      </c>
      <c r="I1146" s="3" t="str">
        <f>_xlfn.XLOOKUP(Table10[[#This Row],[Location Name]],IBTP_Locations[Location Name],IBTP_Locations[Marketing Rep],,,)</f>
        <v>Greg Brown</v>
      </c>
      <c r="J1146" s="11">
        <f>ROUNDDOWN(IF(Table10[[#This Row],[Marketing Rep]]=0,0,_xlfn.XLOOKUP(Table10[[#This Row],[Marketing Rep]],Table12[Name],Table12[Commission %]))*Table10[[#This Row],[Ticket Count]],2)</f>
        <v>110.4</v>
      </c>
      <c r="K1146" s="3" t="s">
        <v>3319</v>
      </c>
      <c r="L1146" s="3" t="str">
        <f>_xlfn.XLOOKUP(Table10[[#This Row],[Serial '#]],Table5[Serial '#],Table5[Supplier],,,)</f>
        <v>GameCo</v>
      </c>
      <c r="M1146" s="3" t="s">
        <v>349</v>
      </c>
      <c r="N1146" s="9">
        <v>5520</v>
      </c>
      <c r="O1146" s="36">
        <v>1</v>
      </c>
      <c r="P1146" s="11">
        <v>5520</v>
      </c>
      <c r="Q1146" s="11">
        <v>4560</v>
      </c>
      <c r="R1146" s="11">
        <v>960</v>
      </c>
      <c r="S1146" s="11">
        <v>331</v>
      </c>
      <c r="T1146" s="11" t="str">
        <f>_xlfn.XLOOKUP(Table10[[#This Row],[Charity Association]],Table14[Charity Name],Table14[Billing Style],,,)</f>
        <v>Percentage</v>
      </c>
      <c r="U1146" s="11">
        <v>337.2</v>
      </c>
      <c r="V1146" s="15">
        <v>186</v>
      </c>
      <c r="W1146" s="15">
        <v>96</v>
      </c>
      <c r="X1146" s="11">
        <v>55.2</v>
      </c>
      <c r="Y1146" s="69">
        <v>7837</v>
      </c>
      <c r="Z1146">
        <v>7055</v>
      </c>
      <c r="AB1146" s="33"/>
    </row>
    <row r="1147" spans="1:28" ht="14.25" x14ac:dyDescent="0.45">
      <c r="A1147" s="3">
        <v>1139</v>
      </c>
      <c r="B114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47" s="33">
        <v>45531</v>
      </c>
      <c r="E1147" s="3" t="s">
        <v>93</v>
      </c>
      <c r="F1147" s="3">
        <f>_xlfn.XLOOKUP(Table10[[#This Row],[Location Name]],IBTP_Locations[Location Name],IBTP_Locations[Payee Name],"",,)</f>
        <v>0</v>
      </c>
      <c r="G1147" s="3" t="s">
        <v>23</v>
      </c>
      <c r="H1147" s="3" t="str">
        <f>_xlfn.XLOOKUP(Table10[[#This Row],[Location Name]],IBTP_Locations[Location Name],IBTP_Locations[Sales Rep],,,)</f>
        <v>Sarcyk, Neil</v>
      </c>
      <c r="I1147" s="3">
        <f>_xlfn.XLOOKUP(Table10[[#This Row],[Location Name]],IBTP_Locations[Location Name],IBTP_Locations[Marketing Rep],,,)</f>
        <v>0</v>
      </c>
      <c r="J1147" s="11">
        <f>ROUNDDOWN(IF(Table10[[#This Row],[Marketing Rep]]=0,0,_xlfn.XLOOKUP(Table10[[#This Row],[Marketing Rep]],Table12[Name],Table12[Commission %]))*Table10[[#This Row],[Ticket Count]],2)</f>
        <v>0</v>
      </c>
      <c r="K1147" s="3" t="s">
        <v>2651</v>
      </c>
      <c r="L1147" s="3" t="str">
        <f>_xlfn.XLOOKUP(Table10[[#This Row],[Serial '#]],Table5[Serial '#],Table5[Supplier],,,)</f>
        <v>GameCo</v>
      </c>
      <c r="M1147" s="3" t="s">
        <v>352</v>
      </c>
      <c r="N1147" s="9">
        <v>3000</v>
      </c>
      <c r="O1147" s="36">
        <v>1</v>
      </c>
      <c r="P1147" s="11">
        <v>3000</v>
      </c>
      <c r="Q1147" s="11">
        <v>2250</v>
      </c>
      <c r="R1147" s="11">
        <v>750</v>
      </c>
      <c r="S1147" s="11">
        <v>180</v>
      </c>
      <c r="T1147" s="11" t="str">
        <f>_xlfn.XLOOKUP(Table10[[#This Row],[Charity Association]],Table14[Charity Name],Table14[Billing Style],,,)</f>
        <v>Percentage</v>
      </c>
      <c r="U1147" s="11">
        <v>207</v>
      </c>
      <c r="V1147" s="15">
        <v>102</v>
      </c>
      <c r="W1147" s="15">
        <v>75</v>
      </c>
      <c r="X1147" s="11">
        <v>30</v>
      </c>
      <c r="Y1147" s="69">
        <v>39289628</v>
      </c>
      <c r="Z1147">
        <v>7054</v>
      </c>
      <c r="AB1147" s="33"/>
    </row>
    <row r="1148" spans="1:28" ht="14.25" x14ac:dyDescent="0.45">
      <c r="A1148" s="3">
        <v>1140</v>
      </c>
      <c r="B114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48" s="33">
        <v>45532</v>
      </c>
      <c r="E1148" s="3" t="s">
        <v>217</v>
      </c>
      <c r="F1148" s="3">
        <f>_xlfn.XLOOKUP(Table10[[#This Row],[Location Name]],IBTP_Locations[Location Name],IBTP_Locations[Payee Name],"",,)</f>
        <v>0</v>
      </c>
      <c r="G1148" s="3" t="s">
        <v>23</v>
      </c>
      <c r="H1148" s="3" t="str">
        <f>_xlfn.XLOOKUP(Table10[[#This Row],[Location Name]],IBTP_Locations[Location Name],IBTP_Locations[Sales Rep],,,)</f>
        <v>Sarcyk, Neil</v>
      </c>
      <c r="I1148" s="3">
        <f>_xlfn.XLOOKUP(Table10[[#This Row],[Location Name]],IBTP_Locations[Location Name],IBTP_Locations[Marketing Rep],,,)</f>
        <v>0</v>
      </c>
      <c r="J1148" s="11">
        <f>ROUNDDOWN(IF(Table10[[#This Row],[Marketing Rep]]=0,0,_xlfn.XLOOKUP(Table10[[#This Row],[Marketing Rep]],Table12[Name],Table12[Commission %]))*Table10[[#This Row],[Ticket Count]],2)</f>
        <v>0</v>
      </c>
      <c r="K1148" s="3" t="s">
        <v>3248</v>
      </c>
      <c r="L1148" s="3" t="str">
        <f>_xlfn.XLOOKUP(Table10[[#This Row],[Serial '#]],Table5[Serial '#],Table5[Supplier],,,)</f>
        <v>GameCo</v>
      </c>
      <c r="M1148" s="3" t="s">
        <v>613</v>
      </c>
      <c r="N1148" s="9">
        <v>4560</v>
      </c>
      <c r="O1148" s="36">
        <v>1</v>
      </c>
      <c r="P1148" s="11">
        <v>4560</v>
      </c>
      <c r="Q1148" s="11">
        <v>3460</v>
      </c>
      <c r="R1148" s="11">
        <v>1100</v>
      </c>
      <c r="S1148" s="11">
        <v>273</v>
      </c>
      <c r="T1148" s="11" t="str">
        <f>_xlfn.XLOOKUP(Table10[[#This Row],[Charity Association]],Table14[Charity Name],Table14[Billing Style],,,)</f>
        <v>Percentage</v>
      </c>
      <c r="U1148" s="11">
        <v>301.60000000000002</v>
      </c>
      <c r="V1148" s="15">
        <v>146</v>
      </c>
      <c r="W1148" s="15">
        <v>110</v>
      </c>
      <c r="X1148" s="11">
        <v>45.6</v>
      </c>
      <c r="Y1148" s="69">
        <v>1119</v>
      </c>
      <c r="Z1148">
        <v>7053</v>
      </c>
      <c r="AB1148" s="33"/>
    </row>
    <row r="1149" spans="1:28" ht="14.25" x14ac:dyDescent="0.45">
      <c r="A1149" s="3">
        <v>1141</v>
      </c>
      <c r="B114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49" s="33">
        <v>45532</v>
      </c>
      <c r="E1149" s="3" t="s">
        <v>105</v>
      </c>
      <c r="F1149" s="3">
        <f>_xlfn.XLOOKUP(Table10[[#This Row],[Location Name]],IBTP_Locations[Location Name],IBTP_Locations[Payee Name],"",,)</f>
        <v>0</v>
      </c>
      <c r="G1149" s="3" t="s">
        <v>23</v>
      </c>
      <c r="H1149" s="3" t="str">
        <f>_xlfn.XLOOKUP(Table10[[#This Row],[Location Name]],IBTP_Locations[Location Name],IBTP_Locations[Sales Rep],,,)</f>
        <v>Sarcyk, Neil</v>
      </c>
      <c r="I1149" s="3" t="str">
        <f>_xlfn.XLOOKUP(Table10[[#This Row],[Location Name]],IBTP_Locations[Location Name],IBTP_Locations[Marketing Rep],,,)</f>
        <v>M Comella Enterprises</v>
      </c>
      <c r="J1149" s="11">
        <f>ROUNDDOWN(IF(Table10[[#This Row],[Marketing Rep]]=0,0,_xlfn.XLOOKUP(Table10[[#This Row],[Marketing Rep]],Table12[Name],Table12[Commission %]))*Table10[[#This Row],[Ticket Count]],2)</f>
        <v>82.8</v>
      </c>
      <c r="K1149" s="3" t="s">
        <v>3318</v>
      </c>
      <c r="L1149" s="3" t="str">
        <f>_xlfn.XLOOKUP(Table10[[#This Row],[Serial '#]],Table5[Serial '#],Table5[Supplier],,,)</f>
        <v>GameCo</v>
      </c>
      <c r="M1149" s="3" t="s">
        <v>349</v>
      </c>
      <c r="N1149" s="9">
        <v>5520</v>
      </c>
      <c r="O1149" s="36">
        <v>1</v>
      </c>
      <c r="P1149" s="11">
        <v>5520</v>
      </c>
      <c r="Q1149" s="11">
        <v>4560</v>
      </c>
      <c r="R1149" s="11">
        <v>960</v>
      </c>
      <c r="S1149" s="11">
        <v>331</v>
      </c>
      <c r="T1149" s="11" t="str">
        <f>_xlfn.XLOOKUP(Table10[[#This Row],[Charity Association]],Table14[Charity Name],Table14[Billing Style],,,)</f>
        <v>Percentage</v>
      </c>
      <c r="U1149" s="11">
        <v>337.2</v>
      </c>
      <c r="V1149" s="15">
        <v>186</v>
      </c>
      <c r="W1149" s="15">
        <v>96</v>
      </c>
      <c r="X1149" s="11">
        <v>55.2</v>
      </c>
      <c r="Y1149" s="69">
        <v>296</v>
      </c>
      <c r="Z1149">
        <v>7052</v>
      </c>
      <c r="AB1149" s="33"/>
    </row>
    <row r="1150" spans="1:28" ht="14.25" x14ac:dyDescent="0.45">
      <c r="A1150" s="3">
        <v>1142</v>
      </c>
      <c r="B115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50" s="33">
        <v>45532</v>
      </c>
      <c r="E1150" s="3" t="s">
        <v>105</v>
      </c>
      <c r="F1150" s="3">
        <f>_xlfn.XLOOKUP(Table10[[#This Row],[Location Name]],IBTP_Locations[Location Name],IBTP_Locations[Payee Name],"",,)</f>
        <v>0</v>
      </c>
      <c r="G1150" s="3" t="s">
        <v>23</v>
      </c>
      <c r="H1150" s="3" t="str">
        <f>_xlfn.XLOOKUP(Table10[[#This Row],[Location Name]],IBTP_Locations[Location Name],IBTP_Locations[Sales Rep],,,)</f>
        <v>Sarcyk, Neil</v>
      </c>
      <c r="I1150" s="3" t="str">
        <f>_xlfn.XLOOKUP(Table10[[#This Row],[Location Name]],IBTP_Locations[Location Name],IBTP_Locations[Marketing Rep],,,)</f>
        <v>M Comella Enterprises</v>
      </c>
      <c r="J1150" s="11">
        <f>ROUNDDOWN(IF(Table10[[#This Row],[Marketing Rep]]=0,0,_xlfn.XLOOKUP(Table10[[#This Row],[Marketing Rep]],Table12[Name],Table12[Commission %]))*Table10[[#This Row],[Ticket Count]],2)</f>
        <v>45</v>
      </c>
      <c r="K1150" s="3" t="s">
        <v>2653</v>
      </c>
      <c r="L1150" s="3" t="str">
        <f>_xlfn.XLOOKUP(Table10[[#This Row],[Serial '#]],Table5[Serial '#],Table5[Supplier],,,)</f>
        <v>GameCo</v>
      </c>
      <c r="M1150" s="3" t="s">
        <v>352</v>
      </c>
      <c r="N1150" s="9">
        <v>3000</v>
      </c>
      <c r="O1150" s="36">
        <v>1</v>
      </c>
      <c r="P1150" s="11">
        <v>3000</v>
      </c>
      <c r="Q1150" s="11">
        <v>2250</v>
      </c>
      <c r="R1150" s="11">
        <v>750</v>
      </c>
      <c r="S1150" s="11">
        <v>180</v>
      </c>
      <c r="T1150" s="11" t="str">
        <f>_xlfn.XLOOKUP(Table10[[#This Row],[Charity Association]],Table14[Charity Name],Table14[Billing Style],,,)</f>
        <v>Percentage</v>
      </c>
      <c r="U1150" s="11">
        <v>207</v>
      </c>
      <c r="V1150" s="15">
        <v>102</v>
      </c>
      <c r="W1150" s="15">
        <v>75</v>
      </c>
      <c r="X1150" s="11">
        <v>30</v>
      </c>
      <c r="Y1150" s="69">
        <v>296</v>
      </c>
      <c r="Z1150">
        <v>7051</v>
      </c>
      <c r="AB1150" s="33"/>
    </row>
    <row r="1151" spans="1:28" ht="14.25" x14ac:dyDescent="0.45">
      <c r="A1151" s="3">
        <v>1143</v>
      </c>
      <c r="B115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51" s="33">
        <v>45527</v>
      </c>
      <c r="E1151" s="3" t="s">
        <v>89</v>
      </c>
      <c r="F1151" s="3">
        <f>_xlfn.XLOOKUP(Table10[[#This Row],[Location Name]],IBTP_Locations[Location Name],IBTP_Locations[Payee Name],"",,)</f>
        <v>0</v>
      </c>
      <c r="G1151" s="3" t="s">
        <v>23</v>
      </c>
      <c r="H1151" s="3" t="str">
        <f>_xlfn.XLOOKUP(Table10[[#This Row],[Location Name]],IBTP_Locations[Location Name],IBTP_Locations[Sales Rep],,,)</f>
        <v>Sarcyk, Neil</v>
      </c>
      <c r="I1151" s="3" t="str">
        <f>_xlfn.XLOOKUP(Table10[[#This Row],[Location Name]],IBTP_Locations[Location Name],IBTP_Locations[Marketing Rep],,,)</f>
        <v>Combros</v>
      </c>
      <c r="J1151" s="11">
        <f>ROUNDDOWN(IF(Table10[[#This Row],[Marketing Rep]]=0,0,_xlfn.XLOOKUP(Table10[[#This Row],[Marketing Rep]],Table12[Name],Table12[Commission %]))*Table10[[#This Row],[Ticket Count]],2)</f>
        <v>82.8</v>
      </c>
      <c r="K1151" s="3" t="s">
        <v>3308</v>
      </c>
      <c r="L1151" s="3" t="str">
        <f>_xlfn.XLOOKUP(Table10[[#This Row],[Serial '#]],Table5[Serial '#],Table5[Supplier],,,)</f>
        <v>GameCo</v>
      </c>
      <c r="M1151" s="3" t="s">
        <v>349</v>
      </c>
      <c r="N1151" s="9">
        <v>5520</v>
      </c>
      <c r="O1151" s="36">
        <v>1</v>
      </c>
      <c r="P1151" s="11">
        <v>5520</v>
      </c>
      <c r="Q1151" s="11">
        <v>4560</v>
      </c>
      <c r="R1151" s="11">
        <v>960</v>
      </c>
      <c r="S1151" s="11">
        <v>331</v>
      </c>
      <c r="T1151" s="11" t="str">
        <f>_xlfn.XLOOKUP(Table10[[#This Row],[Charity Association]],Table14[Charity Name],Table14[Billing Style],,,)</f>
        <v>Percentage</v>
      </c>
      <c r="U1151" s="11">
        <v>337.2</v>
      </c>
      <c r="V1151" s="15">
        <v>186</v>
      </c>
      <c r="W1151" s="15">
        <v>96</v>
      </c>
      <c r="X1151" s="11">
        <v>55.2</v>
      </c>
      <c r="Y1151" s="69">
        <v>39289626</v>
      </c>
      <c r="Z1151">
        <v>7050</v>
      </c>
      <c r="AB1151" s="33"/>
    </row>
    <row r="1152" spans="1:28" ht="14.25" x14ac:dyDescent="0.45">
      <c r="A1152" s="3">
        <v>1144</v>
      </c>
      <c r="B115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52" s="33">
        <v>45526</v>
      </c>
      <c r="E1152" s="3" t="s">
        <v>91</v>
      </c>
      <c r="F1152" s="3">
        <f>_xlfn.XLOOKUP(Table10[[#This Row],[Location Name]],IBTP_Locations[Location Name],IBTP_Locations[Payee Name],"",,)</f>
        <v>0</v>
      </c>
      <c r="G1152" s="3" t="s">
        <v>23</v>
      </c>
      <c r="H1152" s="3" t="str">
        <f>_xlfn.XLOOKUP(Table10[[#This Row],[Location Name]],IBTP_Locations[Location Name],IBTP_Locations[Sales Rep],,,)</f>
        <v>Sarcyk, Neil</v>
      </c>
      <c r="I1152" s="3">
        <f>_xlfn.XLOOKUP(Table10[[#This Row],[Location Name]],IBTP_Locations[Location Name],IBTP_Locations[Marketing Rep],,,)</f>
        <v>0</v>
      </c>
      <c r="J1152" s="11">
        <f>ROUNDDOWN(IF(Table10[[#This Row],[Marketing Rep]]=0,0,_xlfn.XLOOKUP(Table10[[#This Row],[Marketing Rep]],Table12[Name],Table12[Commission %]))*Table10[[#This Row],[Ticket Count]],2)</f>
        <v>0</v>
      </c>
      <c r="K1152" s="3" t="s">
        <v>3373</v>
      </c>
      <c r="L1152" s="3" t="str">
        <f>_xlfn.XLOOKUP(Table10[[#This Row],[Serial '#]],Table5[Serial '#],Table5[Supplier],,,)</f>
        <v>GameCo</v>
      </c>
      <c r="M1152" s="3" t="s">
        <v>352</v>
      </c>
      <c r="N1152" s="9">
        <v>3600</v>
      </c>
      <c r="O1152" s="36">
        <v>1</v>
      </c>
      <c r="P1152" s="11">
        <v>3600</v>
      </c>
      <c r="Q1152" s="11">
        <v>2895</v>
      </c>
      <c r="R1152" s="11">
        <v>705</v>
      </c>
      <c r="S1152" s="11">
        <v>180</v>
      </c>
      <c r="T1152" s="11" t="str">
        <f>_xlfn.XLOOKUP(Table10[[#This Row],[Charity Association]],Table14[Charity Name],Table14[Billing Style],,,)</f>
        <v>Percentage</v>
      </c>
      <c r="U1152" s="11">
        <v>229</v>
      </c>
      <c r="V1152" s="15">
        <v>122</v>
      </c>
      <c r="W1152" s="15">
        <v>71</v>
      </c>
      <c r="X1152" s="11">
        <v>36</v>
      </c>
      <c r="Y1152" s="69">
        <v>39289627</v>
      </c>
      <c r="Z1152">
        <v>7049</v>
      </c>
      <c r="AB1152" s="33"/>
    </row>
    <row r="1153" spans="1:28" ht="14.25" x14ac:dyDescent="0.45">
      <c r="A1153" s="3">
        <v>1145</v>
      </c>
      <c r="B115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53" s="33">
        <v>45521</v>
      </c>
      <c r="E1153" s="3" t="s">
        <v>149</v>
      </c>
      <c r="F1153" s="3">
        <f>_xlfn.XLOOKUP(Table10[[#This Row],[Location Name]],IBTP_Locations[Location Name],IBTP_Locations[Payee Name],"",,)</f>
        <v>0</v>
      </c>
      <c r="G1153" s="3" t="s">
        <v>23</v>
      </c>
      <c r="H1153" s="3" t="str">
        <f>_xlfn.XLOOKUP(Table10[[#This Row],[Location Name]],IBTP_Locations[Location Name],IBTP_Locations[Sales Rep],,,)</f>
        <v>Reese, Aaron J</v>
      </c>
      <c r="I1153" s="3">
        <f>_xlfn.XLOOKUP(Table10[[#This Row],[Location Name]],IBTP_Locations[Location Name],IBTP_Locations[Marketing Rep],,,)</f>
        <v>0</v>
      </c>
      <c r="J1153" s="11">
        <f>ROUNDDOWN(IF(Table10[[#This Row],[Marketing Rep]]=0,0,_xlfn.XLOOKUP(Table10[[#This Row],[Marketing Rep]],Table12[Name],Table12[Commission %]))*Table10[[#This Row],[Ticket Count]],2)</f>
        <v>0</v>
      </c>
      <c r="K1153" s="3" t="s">
        <v>2644</v>
      </c>
      <c r="L1153" s="3" t="str">
        <f>_xlfn.XLOOKUP(Table10[[#This Row],[Serial '#]],Table5[Serial '#],Table5[Supplier],,,)</f>
        <v>GameCo</v>
      </c>
      <c r="M1153" s="3" t="s">
        <v>352</v>
      </c>
      <c r="N1153" s="9">
        <v>3000</v>
      </c>
      <c r="O1153" s="36">
        <v>1</v>
      </c>
      <c r="P1153" s="11">
        <v>3000</v>
      </c>
      <c r="Q1153" s="11">
        <v>2250</v>
      </c>
      <c r="R1153" s="11">
        <v>750</v>
      </c>
      <c r="S1153" s="11">
        <v>180</v>
      </c>
      <c r="T1153" s="11" t="str">
        <f>_xlfn.XLOOKUP(Table10[[#This Row],[Charity Association]],Table14[Charity Name],Table14[Billing Style],,,)</f>
        <v>Percentage</v>
      </c>
      <c r="U1153" s="11">
        <v>207</v>
      </c>
      <c r="V1153" s="15">
        <v>102</v>
      </c>
      <c r="W1153" s="15">
        <v>75</v>
      </c>
      <c r="X1153" s="11">
        <v>30</v>
      </c>
      <c r="Y1153" s="69">
        <v>4087</v>
      </c>
      <c r="Z1153">
        <v>7048</v>
      </c>
      <c r="AB1153" s="33"/>
    </row>
    <row r="1154" spans="1:28" ht="14.25" x14ac:dyDescent="0.45">
      <c r="A1154" s="3">
        <v>1146</v>
      </c>
      <c r="B115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54" s="33">
        <v>45521</v>
      </c>
      <c r="E1154" s="3" t="s">
        <v>149</v>
      </c>
      <c r="F1154" s="3">
        <f>_xlfn.XLOOKUP(Table10[[#This Row],[Location Name]],IBTP_Locations[Location Name],IBTP_Locations[Payee Name],"",,)</f>
        <v>0</v>
      </c>
      <c r="G1154" s="3" t="s">
        <v>23</v>
      </c>
      <c r="H1154" s="3" t="str">
        <f>_xlfn.XLOOKUP(Table10[[#This Row],[Location Name]],IBTP_Locations[Location Name],IBTP_Locations[Sales Rep],,,)</f>
        <v>Reese, Aaron J</v>
      </c>
      <c r="I1154" s="3">
        <f>_xlfn.XLOOKUP(Table10[[#This Row],[Location Name]],IBTP_Locations[Location Name],IBTP_Locations[Marketing Rep],,,)</f>
        <v>0</v>
      </c>
      <c r="J1154" s="11">
        <f>ROUNDDOWN(IF(Table10[[#This Row],[Marketing Rep]]=0,0,_xlfn.XLOOKUP(Table10[[#This Row],[Marketing Rep]],Table12[Name],Table12[Commission %]))*Table10[[#This Row],[Ticket Count]],2)</f>
        <v>0</v>
      </c>
      <c r="K1154" s="3" t="s">
        <v>3241</v>
      </c>
      <c r="L1154" s="3" t="str">
        <f>_xlfn.XLOOKUP(Table10[[#This Row],[Serial '#]],Table5[Serial '#],Table5[Supplier],,,)</f>
        <v>GameCo</v>
      </c>
      <c r="M1154" s="3" t="s">
        <v>586</v>
      </c>
      <c r="N1154" s="9">
        <v>6320</v>
      </c>
      <c r="O1154" s="36">
        <v>1</v>
      </c>
      <c r="P1154" s="11">
        <v>6320</v>
      </c>
      <c r="Q1154" s="11">
        <v>4745</v>
      </c>
      <c r="R1154" s="11">
        <v>1575</v>
      </c>
      <c r="S1154" s="11">
        <v>379</v>
      </c>
      <c r="T1154" s="11" t="str">
        <f>_xlfn.XLOOKUP(Table10[[#This Row],[Charity Association]],Table14[Charity Name],Table14[Billing Style],,,)</f>
        <v>Percentage</v>
      </c>
      <c r="U1154" s="11">
        <v>433.2</v>
      </c>
      <c r="V1154" s="15">
        <v>212</v>
      </c>
      <c r="W1154" s="15">
        <v>158</v>
      </c>
      <c r="X1154" s="11">
        <v>63.2</v>
      </c>
      <c r="Y1154" s="69">
        <v>4087</v>
      </c>
      <c r="Z1154">
        <v>7047</v>
      </c>
      <c r="AB1154" s="33"/>
    </row>
    <row r="1155" spans="1:28" ht="14.25" x14ac:dyDescent="0.45">
      <c r="A1155" s="3">
        <v>1147</v>
      </c>
      <c r="B115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55" s="33">
        <v>45521</v>
      </c>
      <c r="E1155" s="3" t="s">
        <v>151</v>
      </c>
      <c r="F1155" s="3">
        <f>_xlfn.XLOOKUP(Table10[[#This Row],[Location Name]],IBTP_Locations[Location Name],IBTP_Locations[Payee Name],"",,)</f>
        <v>0</v>
      </c>
      <c r="G1155" s="3" t="s">
        <v>23</v>
      </c>
      <c r="H1155" s="3" t="str">
        <f>_xlfn.XLOOKUP(Table10[[#This Row],[Location Name]],IBTP_Locations[Location Name],IBTP_Locations[Sales Rep],,,)</f>
        <v>Reese, Aaron J</v>
      </c>
      <c r="I1155" s="3">
        <f>_xlfn.XLOOKUP(Table10[[#This Row],[Location Name]],IBTP_Locations[Location Name],IBTP_Locations[Marketing Rep],,,)</f>
        <v>0</v>
      </c>
      <c r="J1155" s="11">
        <f>ROUNDDOWN(IF(Table10[[#This Row],[Marketing Rep]]=0,0,_xlfn.XLOOKUP(Table10[[#This Row],[Marketing Rep]],Table12[Name],Table12[Commission %]))*Table10[[#This Row],[Ticket Count]],2)</f>
        <v>0</v>
      </c>
      <c r="K1155" s="3" t="s">
        <v>3240</v>
      </c>
      <c r="L1155" s="3" t="str">
        <f>_xlfn.XLOOKUP(Table10[[#This Row],[Serial '#]],Table5[Serial '#],Table5[Supplier],,,)</f>
        <v>GameCo</v>
      </c>
      <c r="M1155" s="3" t="s">
        <v>3769</v>
      </c>
      <c r="N1155" s="9">
        <v>6320</v>
      </c>
      <c r="O1155" s="36">
        <v>1</v>
      </c>
      <c r="P1155" s="11">
        <v>6320</v>
      </c>
      <c r="Q1155" s="11">
        <v>4745</v>
      </c>
      <c r="R1155" s="11">
        <v>1575</v>
      </c>
      <c r="S1155" s="11">
        <v>379</v>
      </c>
      <c r="T1155" s="11" t="str">
        <f>_xlfn.XLOOKUP(Table10[[#This Row],[Charity Association]],Table14[Charity Name],Table14[Billing Style],,,)</f>
        <v>Percentage</v>
      </c>
      <c r="U1155" s="11">
        <v>433.2</v>
      </c>
      <c r="V1155" s="15">
        <v>212</v>
      </c>
      <c r="W1155" s="15">
        <v>158</v>
      </c>
      <c r="X1155" s="11">
        <v>63.2</v>
      </c>
      <c r="Y1155" s="69">
        <v>5353</v>
      </c>
      <c r="Z1155">
        <v>7046</v>
      </c>
      <c r="AB1155" s="33"/>
    </row>
    <row r="1156" spans="1:28" ht="14.25" x14ac:dyDescent="0.45">
      <c r="A1156" s="3">
        <v>1148</v>
      </c>
      <c r="B115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56" s="33">
        <v>45521</v>
      </c>
      <c r="E1156" s="3" t="s">
        <v>151</v>
      </c>
      <c r="F1156" s="3">
        <f>_xlfn.XLOOKUP(Table10[[#This Row],[Location Name]],IBTP_Locations[Location Name],IBTP_Locations[Payee Name],"",,)</f>
        <v>0</v>
      </c>
      <c r="G1156" s="3" t="s">
        <v>23</v>
      </c>
      <c r="H1156" s="3" t="str">
        <f>_xlfn.XLOOKUP(Table10[[#This Row],[Location Name]],IBTP_Locations[Location Name],IBTP_Locations[Sales Rep],,,)</f>
        <v>Reese, Aaron J</v>
      </c>
      <c r="I1156" s="3">
        <f>_xlfn.XLOOKUP(Table10[[#This Row],[Location Name]],IBTP_Locations[Location Name],IBTP_Locations[Marketing Rep],,,)</f>
        <v>0</v>
      </c>
      <c r="J1156" s="11">
        <f>ROUNDDOWN(IF(Table10[[#This Row],[Marketing Rep]]=0,0,_xlfn.XLOOKUP(Table10[[#This Row],[Marketing Rep]],Table12[Name],Table12[Commission %]))*Table10[[#This Row],[Ticket Count]],2)</f>
        <v>0</v>
      </c>
      <c r="K1156" s="3" t="s">
        <v>2643</v>
      </c>
      <c r="L1156" s="3" t="str">
        <f>_xlfn.XLOOKUP(Table10[[#This Row],[Serial '#]],Table5[Serial '#],Table5[Supplier],,,)</f>
        <v>GameCo</v>
      </c>
      <c r="M1156" s="3" t="s">
        <v>352</v>
      </c>
      <c r="N1156" s="9">
        <v>3000</v>
      </c>
      <c r="O1156" s="36">
        <v>1</v>
      </c>
      <c r="P1156" s="11">
        <v>3000</v>
      </c>
      <c r="Q1156" s="11">
        <v>2250</v>
      </c>
      <c r="R1156" s="11">
        <v>750</v>
      </c>
      <c r="S1156" s="11">
        <v>180</v>
      </c>
      <c r="T1156" s="11" t="str">
        <f>_xlfn.XLOOKUP(Table10[[#This Row],[Charity Association]],Table14[Charity Name],Table14[Billing Style],,,)</f>
        <v>Percentage</v>
      </c>
      <c r="U1156" s="11">
        <v>207</v>
      </c>
      <c r="V1156" s="15">
        <v>102</v>
      </c>
      <c r="W1156" s="15">
        <v>75</v>
      </c>
      <c r="X1156" s="11">
        <v>30</v>
      </c>
      <c r="Y1156" s="69">
        <v>5353</v>
      </c>
      <c r="Z1156">
        <v>7045</v>
      </c>
      <c r="AB1156" s="33"/>
    </row>
    <row r="1157" spans="1:28" ht="14.25" x14ac:dyDescent="0.45">
      <c r="A1157" s="3">
        <v>1149</v>
      </c>
      <c r="B115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57" s="33">
        <v>45527</v>
      </c>
      <c r="E1157" s="3" t="s">
        <v>115</v>
      </c>
      <c r="F1157" s="3">
        <f>_xlfn.XLOOKUP(Table10[[#This Row],[Location Name]],IBTP_Locations[Location Name],IBTP_Locations[Payee Name],"",,)</f>
        <v>0</v>
      </c>
      <c r="G1157" s="3" t="s">
        <v>23</v>
      </c>
      <c r="H1157" s="3" t="str">
        <f>_xlfn.XLOOKUP(Table10[[#This Row],[Location Name]],IBTP_Locations[Location Name],IBTP_Locations[Sales Rep],,,)</f>
        <v>Sarcyk, Neil</v>
      </c>
      <c r="I1157" s="3">
        <f>_xlfn.XLOOKUP(Table10[[#This Row],[Location Name]],IBTP_Locations[Location Name],IBTP_Locations[Marketing Rep],,,)</f>
        <v>0</v>
      </c>
      <c r="J1157" s="11">
        <f>ROUNDDOWN(IF(Table10[[#This Row],[Marketing Rep]]=0,0,_xlfn.XLOOKUP(Table10[[#This Row],[Marketing Rep]],Table12[Name],Table12[Commission %]))*Table10[[#This Row],[Ticket Count]],2)</f>
        <v>0</v>
      </c>
      <c r="K1157" s="3">
        <v>100035</v>
      </c>
      <c r="L1157" s="3" t="str">
        <f>_xlfn.XLOOKUP(Table10[[#This Row],[Serial '#]],Table5[Serial '#],Table5[Supplier],,,)</f>
        <v>Bingo Boss</v>
      </c>
      <c r="M1157" s="3" t="s">
        <v>377</v>
      </c>
      <c r="N1157" s="9">
        <v>5628</v>
      </c>
      <c r="O1157" s="36">
        <v>1</v>
      </c>
      <c r="P1157" s="11">
        <v>5628</v>
      </c>
      <c r="Q1157" s="11">
        <v>4528</v>
      </c>
      <c r="R1157" s="11">
        <v>1100</v>
      </c>
      <c r="S1157" s="11">
        <v>337</v>
      </c>
      <c r="T1157" s="11" t="str">
        <f>_xlfn.XLOOKUP(Table10[[#This Row],[Charity Association]],Table14[Charity Name],Table14[Billing Style],,,)</f>
        <v>Percentage</v>
      </c>
      <c r="U1157" s="11">
        <v>412.04</v>
      </c>
      <c r="V1157" s="15">
        <v>245.76</v>
      </c>
      <c r="W1157" s="15">
        <v>110</v>
      </c>
      <c r="X1157" s="11">
        <v>56.28</v>
      </c>
      <c r="Y1157" s="69">
        <v>3687</v>
      </c>
      <c r="Z1157">
        <v>7044</v>
      </c>
      <c r="AB1157" s="33"/>
    </row>
    <row r="1158" spans="1:28" ht="14.25" x14ac:dyDescent="0.45">
      <c r="A1158" s="3">
        <v>1150</v>
      </c>
      <c r="B115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58" s="33">
        <v>45527</v>
      </c>
      <c r="E1158" s="3" t="s">
        <v>115</v>
      </c>
      <c r="F1158" s="3">
        <f>_xlfn.XLOOKUP(Table10[[#This Row],[Location Name]],IBTP_Locations[Location Name],IBTP_Locations[Payee Name],"",,)</f>
        <v>0</v>
      </c>
      <c r="G1158" s="3" t="s">
        <v>23</v>
      </c>
      <c r="H1158" s="3" t="str">
        <f>_xlfn.XLOOKUP(Table10[[#This Row],[Location Name]],IBTP_Locations[Location Name],IBTP_Locations[Sales Rep],,,)</f>
        <v>Sarcyk, Neil</v>
      </c>
      <c r="I1158" s="3">
        <f>_xlfn.XLOOKUP(Table10[[#This Row],[Location Name]],IBTP_Locations[Location Name],IBTP_Locations[Marketing Rep],,,)</f>
        <v>0</v>
      </c>
      <c r="J1158" s="11">
        <f>ROUNDDOWN(IF(Table10[[#This Row],[Marketing Rep]]=0,0,_xlfn.XLOOKUP(Table10[[#This Row],[Marketing Rep]],Table12[Name],Table12[Commission %]))*Table10[[#This Row],[Ticket Count]],2)</f>
        <v>0</v>
      </c>
      <c r="K1158" s="3" t="s">
        <v>3309</v>
      </c>
      <c r="L1158" s="3" t="str">
        <f>_xlfn.XLOOKUP(Table10[[#This Row],[Serial '#]],Table5[Serial '#],Table5[Supplier],,,)</f>
        <v>GameCo</v>
      </c>
      <c r="M1158" s="3" t="s">
        <v>584</v>
      </c>
      <c r="N1158" s="9">
        <v>6320</v>
      </c>
      <c r="O1158" s="36">
        <v>1</v>
      </c>
      <c r="P1158" s="11">
        <v>6320</v>
      </c>
      <c r="Q1158" s="11">
        <v>4745</v>
      </c>
      <c r="R1158" s="11">
        <v>1575</v>
      </c>
      <c r="S1158" s="11">
        <v>379</v>
      </c>
      <c r="T1158" s="11" t="str">
        <f>_xlfn.XLOOKUP(Table10[[#This Row],[Charity Association]],Table14[Charity Name],Table14[Billing Style],,,)</f>
        <v>Percentage</v>
      </c>
      <c r="U1158" s="11">
        <v>433.2</v>
      </c>
      <c r="V1158" s="15">
        <v>212</v>
      </c>
      <c r="W1158" s="15">
        <v>158</v>
      </c>
      <c r="X1158" s="11">
        <v>63.2</v>
      </c>
      <c r="Y1158" s="69">
        <v>3687</v>
      </c>
      <c r="Z1158">
        <v>7043</v>
      </c>
      <c r="AB1158" s="33"/>
    </row>
    <row r="1159" spans="1:28" ht="14.25" x14ac:dyDescent="0.45">
      <c r="A1159" s="3">
        <v>1151</v>
      </c>
      <c r="B115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59" s="33">
        <v>45527</v>
      </c>
      <c r="E1159" s="3" t="s">
        <v>199</v>
      </c>
      <c r="F1159" s="3">
        <f>_xlfn.XLOOKUP(Table10[[#This Row],[Location Name]],IBTP_Locations[Location Name],IBTP_Locations[Payee Name],"",,)</f>
        <v>0</v>
      </c>
      <c r="G1159" s="3" t="s">
        <v>23</v>
      </c>
      <c r="H1159" s="3" t="str">
        <f>_xlfn.XLOOKUP(Table10[[#This Row],[Location Name]],IBTP_Locations[Location Name],IBTP_Locations[Sales Rep],,,)</f>
        <v>Sarcyk, Neil</v>
      </c>
      <c r="I1159" s="3">
        <f>_xlfn.XLOOKUP(Table10[[#This Row],[Location Name]],IBTP_Locations[Location Name],IBTP_Locations[Marketing Rep],,,)</f>
        <v>0</v>
      </c>
      <c r="J1159" s="11">
        <f>ROUNDDOWN(IF(Table10[[#This Row],[Marketing Rep]]=0,0,_xlfn.XLOOKUP(Table10[[#This Row],[Marketing Rep]],Table12[Name],Table12[Commission %]))*Table10[[#This Row],[Ticket Count]],2)</f>
        <v>0</v>
      </c>
      <c r="K1159" s="3" t="s">
        <v>2875</v>
      </c>
      <c r="L1159" s="3" t="str">
        <f>_xlfn.XLOOKUP(Table10[[#This Row],[Serial '#]],Table5[Serial '#],Table5[Supplier],,,)</f>
        <v>GameCo</v>
      </c>
      <c r="M1159" s="3" t="s">
        <v>349</v>
      </c>
      <c r="N1159" s="9">
        <v>5520</v>
      </c>
      <c r="O1159" s="36">
        <v>1</v>
      </c>
      <c r="P1159" s="11">
        <v>5520</v>
      </c>
      <c r="Q1159" s="11">
        <v>4560</v>
      </c>
      <c r="R1159" s="11">
        <v>960</v>
      </c>
      <c r="S1159" s="11">
        <v>331</v>
      </c>
      <c r="T1159" s="11" t="str">
        <f>_xlfn.XLOOKUP(Table10[[#This Row],[Charity Association]],Table14[Charity Name],Table14[Billing Style],,,)</f>
        <v>Percentage</v>
      </c>
      <c r="U1159" s="11">
        <v>337.2</v>
      </c>
      <c r="V1159" s="15">
        <v>186</v>
      </c>
      <c r="W1159" s="15">
        <v>96</v>
      </c>
      <c r="X1159" s="11">
        <v>55.2</v>
      </c>
      <c r="Y1159" s="69">
        <v>1142</v>
      </c>
      <c r="Z1159">
        <v>7042</v>
      </c>
      <c r="AB1159" s="33"/>
    </row>
    <row r="1160" spans="1:28" ht="14.25" x14ac:dyDescent="0.45">
      <c r="A1160" s="3">
        <v>1152</v>
      </c>
      <c r="B116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60" s="33">
        <v>45526</v>
      </c>
      <c r="E1160" s="3" t="s">
        <v>125</v>
      </c>
      <c r="F1160" s="3">
        <f>_xlfn.XLOOKUP(Table10[[#This Row],[Location Name]],IBTP_Locations[Location Name],IBTP_Locations[Payee Name],"",,)</f>
        <v>0</v>
      </c>
      <c r="G1160" s="3" t="s">
        <v>23</v>
      </c>
      <c r="H1160" s="3" t="str">
        <f>_xlfn.XLOOKUP(Table10[[#This Row],[Location Name]],IBTP_Locations[Location Name],IBTP_Locations[Sales Rep],,,)</f>
        <v>Sarcyk, Neil</v>
      </c>
      <c r="I1160" s="3" t="str">
        <f>_xlfn.XLOOKUP(Table10[[#This Row],[Location Name]],IBTP_Locations[Location Name],IBTP_Locations[Marketing Rep],,,)</f>
        <v>M Comella Enterprises</v>
      </c>
      <c r="J1160" s="11">
        <f>ROUNDDOWN(IF(Table10[[#This Row],[Marketing Rep]]=0,0,_xlfn.XLOOKUP(Table10[[#This Row],[Marketing Rep]],Table12[Name],Table12[Commission %]))*Table10[[#This Row],[Ticket Count]],2)</f>
        <v>82.8</v>
      </c>
      <c r="K1160" s="3" t="s">
        <v>3305</v>
      </c>
      <c r="L1160" s="3" t="str">
        <f>_xlfn.XLOOKUP(Table10[[#This Row],[Serial '#]],Table5[Serial '#],Table5[Supplier],,,)</f>
        <v>GameCo</v>
      </c>
      <c r="M1160" s="3" t="s">
        <v>349</v>
      </c>
      <c r="N1160" s="9">
        <v>5520</v>
      </c>
      <c r="O1160" s="36">
        <v>1</v>
      </c>
      <c r="P1160" s="11">
        <v>5520</v>
      </c>
      <c r="Q1160" s="11">
        <v>4560</v>
      </c>
      <c r="R1160" s="11">
        <v>960</v>
      </c>
      <c r="S1160" s="11">
        <v>331</v>
      </c>
      <c r="T1160" s="11" t="str">
        <f>_xlfn.XLOOKUP(Table10[[#This Row],[Charity Association]],Table14[Charity Name],Table14[Billing Style],,,)</f>
        <v>Percentage</v>
      </c>
      <c r="U1160" s="11">
        <v>337.2</v>
      </c>
      <c r="V1160" s="15">
        <v>186</v>
      </c>
      <c r="W1160" s="15">
        <v>96</v>
      </c>
      <c r="X1160" s="11">
        <v>55.2</v>
      </c>
      <c r="Y1160" s="69">
        <v>6689</v>
      </c>
      <c r="Z1160">
        <v>7041</v>
      </c>
      <c r="AB1160" s="33"/>
    </row>
    <row r="1161" spans="1:28" ht="14.25" x14ac:dyDescent="0.45">
      <c r="A1161" s="3">
        <v>1153</v>
      </c>
      <c r="B116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61" s="33">
        <v>45526</v>
      </c>
      <c r="E1161" s="3" t="s">
        <v>125</v>
      </c>
      <c r="F1161" s="3">
        <f>_xlfn.XLOOKUP(Table10[[#This Row],[Location Name]],IBTP_Locations[Location Name],IBTP_Locations[Payee Name],"",,)</f>
        <v>0</v>
      </c>
      <c r="G1161" s="3" t="s">
        <v>23</v>
      </c>
      <c r="H1161" s="3" t="str">
        <f>_xlfn.XLOOKUP(Table10[[#This Row],[Location Name]],IBTP_Locations[Location Name],IBTP_Locations[Sales Rep],,,)</f>
        <v>Sarcyk, Neil</v>
      </c>
      <c r="I1161" s="3" t="str">
        <f>_xlfn.XLOOKUP(Table10[[#This Row],[Location Name]],IBTP_Locations[Location Name],IBTP_Locations[Marketing Rep],,,)</f>
        <v>M Comella Enterprises</v>
      </c>
      <c r="J1161" s="11">
        <f>ROUNDDOWN(IF(Table10[[#This Row],[Marketing Rep]]=0,0,_xlfn.XLOOKUP(Table10[[#This Row],[Marketing Rep]],Table12[Name],Table12[Commission %]))*Table10[[#This Row],[Ticket Count]],2)</f>
        <v>45</v>
      </c>
      <c r="K1161" s="3" t="s">
        <v>2649</v>
      </c>
      <c r="L1161" s="3" t="str">
        <f>_xlfn.XLOOKUP(Table10[[#This Row],[Serial '#]],Table5[Serial '#],Table5[Supplier],,,)</f>
        <v>GameCo</v>
      </c>
      <c r="M1161" s="3" t="s">
        <v>352</v>
      </c>
      <c r="N1161" s="9">
        <v>3000</v>
      </c>
      <c r="O1161" s="36">
        <v>1</v>
      </c>
      <c r="P1161" s="11">
        <v>3000</v>
      </c>
      <c r="Q1161" s="11">
        <v>2250</v>
      </c>
      <c r="R1161" s="11">
        <v>750</v>
      </c>
      <c r="S1161" s="11">
        <v>180</v>
      </c>
      <c r="T1161" s="11" t="str">
        <f>_xlfn.XLOOKUP(Table10[[#This Row],[Charity Association]],Table14[Charity Name],Table14[Billing Style],,,)</f>
        <v>Percentage</v>
      </c>
      <c r="U1161" s="11">
        <v>207</v>
      </c>
      <c r="V1161" s="15">
        <v>102</v>
      </c>
      <c r="W1161" s="15">
        <v>75</v>
      </c>
      <c r="X1161" s="11">
        <v>30</v>
      </c>
      <c r="Y1161" s="69">
        <v>6689</v>
      </c>
      <c r="Z1161">
        <v>7040</v>
      </c>
      <c r="AB1161" s="33"/>
    </row>
    <row r="1162" spans="1:28" ht="14.25" x14ac:dyDescent="0.45">
      <c r="A1162" s="3">
        <v>1154</v>
      </c>
      <c r="B116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62" s="33">
        <v>45524</v>
      </c>
      <c r="E1162" s="3" t="s">
        <v>105</v>
      </c>
      <c r="F1162" s="3">
        <f>_xlfn.XLOOKUP(Table10[[#This Row],[Location Name]],IBTP_Locations[Location Name],IBTP_Locations[Payee Name],"",,)</f>
        <v>0</v>
      </c>
      <c r="G1162" s="3" t="s">
        <v>23</v>
      </c>
      <c r="H1162" s="3" t="str">
        <f>_xlfn.XLOOKUP(Table10[[#This Row],[Location Name]],IBTP_Locations[Location Name],IBTP_Locations[Sales Rep],,,)</f>
        <v>Sarcyk, Neil</v>
      </c>
      <c r="I1162" s="3" t="str">
        <f>_xlfn.XLOOKUP(Table10[[#This Row],[Location Name]],IBTP_Locations[Location Name],IBTP_Locations[Marketing Rep],,,)</f>
        <v>M Comella Enterprises</v>
      </c>
      <c r="J1162" s="11">
        <f>ROUNDDOWN(IF(Table10[[#This Row],[Marketing Rep]]=0,0,_xlfn.XLOOKUP(Table10[[#This Row],[Marketing Rep]],Table12[Name],Table12[Commission %]))*Table10[[#This Row],[Ticket Count]],2)</f>
        <v>45</v>
      </c>
      <c r="K1162" s="3" t="s">
        <v>2648</v>
      </c>
      <c r="L1162" s="3" t="str">
        <f>_xlfn.XLOOKUP(Table10[[#This Row],[Serial '#]],Table5[Serial '#],Table5[Supplier],,,)</f>
        <v>GameCo</v>
      </c>
      <c r="M1162" s="3" t="s">
        <v>352</v>
      </c>
      <c r="N1162" s="9">
        <v>3000</v>
      </c>
      <c r="O1162" s="36">
        <v>1</v>
      </c>
      <c r="P1162" s="11">
        <v>3000</v>
      </c>
      <c r="Q1162" s="11">
        <v>2250</v>
      </c>
      <c r="R1162" s="11">
        <v>750</v>
      </c>
      <c r="S1162" s="11">
        <v>180</v>
      </c>
      <c r="T1162" s="11" t="str">
        <f>_xlfn.XLOOKUP(Table10[[#This Row],[Charity Association]],Table14[Charity Name],Table14[Billing Style],,,)</f>
        <v>Percentage</v>
      </c>
      <c r="U1162" s="11">
        <v>207</v>
      </c>
      <c r="V1162" s="15">
        <v>102</v>
      </c>
      <c r="W1162" s="15">
        <v>75</v>
      </c>
      <c r="X1162" s="11">
        <v>30</v>
      </c>
      <c r="Y1162" s="69">
        <v>295</v>
      </c>
      <c r="Z1162">
        <v>7039</v>
      </c>
      <c r="AB1162" s="33"/>
    </row>
    <row r="1163" spans="1:28" ht="14.25" x14ac:dyDescent="0.45">
      <c r="A1163" s="3">
        <v>1155</v>
      </c>
      <c r="B116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63" s="33">
        <v>45524</v>
      </c>
      <c r="E1163" s="3" t="s">
        <v>163</v>
      </c>
      <c r="F1163" s="3">
        <f>_xlfn.XLOOKUP(Table10[[#This Row],[Location Name]],IBTP_Locations[Location Name],IBTP_Locations[Payee Name],"",,)</f>
        <v>0</v>
      </c>
      <c r="G1163" s="3" t="s">
        <v>23</v>
      </c>
      <c r="H1163" s="3" t="str">
        <f>_xlfn.XLOOKUP(Table10[[#This Row],[Location Name]],IBTP_Locations[Location Name],IBTP_Locations[Sales Rep],,,)</f>
        <v>Sarcyk, Neil</v>
      </c>
      <c r="I1163" s="3">
        <f>_xlfn.XLOOKUP(Table10[[#This Row],[Location Name]],IBTP_Locations[Location Name],IBTP_Locations[Marketing Rep],,,)</f>
        <v>0</v>
      </c>
      <c r="J1163" s="11">
        <f>ROUNDDOWN(IF(Table10[[#This Row],[Marketing Rep]]=0,0,_xlfn.XLOOKUP(Table10[[#This Row],[Marketing Rep]],Table12[Name],Table12[Commission %]))*Table10[[#This Row],[Ticket Count]],2)</f>
        <v>0</v>
      </c>
      <c r="K1163" s="3" t="s">
        <v>1394</v>
      </c>
      <c r="L1163" s="3" t="str">
        <f>_xlfn.XLOOKUP(Table10[[#This Row],[Serial '#]],Table5[Serial '#],Table5[Supplier],,,)</f>
        <v>GameCo</v>
      </c>
      <c r="M1163" s="3" t="s">
        <v>572</v>
      </c>
      <c r="N1163" s="9">
        <v>4000</v>
      </c>
      <c r="O1163" s="36">
        <v>1</v>
      </c>
      <c r="P1163" s="11">
        <v>4000</v>
      </c>
      <c r="Q1163" s="11">
        <v>3000</v>
      </c>
      <c r="R1163" s="11">
        <v>1000</v>
      </c>
      <c r="S1163" s="11">
        <v>240</v>
      </c>
      <c r="T1163" s="11" t="str">
        <f>_xlfn.XLOOKUP(Table10[[#This Row],[Charity Association]],Table14[Charity Name],Table14[Billing Style],,,)</f>
        <v>Percentage</v>
      </c>
      <c r="U1163" s="11">
        <v>274</v>
      </c>
      <c r="V1163" s="15">
        <v>134</v>
      </c>
      <c r="W1163" s="15">
        <v>100</v>
      </c>
      <c r="X1163" s="11">
        <v>40</v>
      </c>
      <c r="Y1163" s="69">
        <v>2021</v>
      </c>
      <c r="Z1163">
        <v>7038</v>
      </c>
      <c r="AB1163" s="33"/>
    </row>
    <row r="1164" spans="1:28" ht="14.25" x14ac:dyDescent="0.45">
      <c r="A1164" s="3">
        <v>1156</v>
      </c>
      <c r="B116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64" s="33">
        <v>45524</v>
      </c>
      <c r="E1164" s="3" t="s">
        <v>163</v>
      </c>
      <c r="F1164" s="3">
        <f>_xlfn.XLOOKUP(Table10[[#This Row],[Location Name]],IBTP_Locations[Location Name],IBTP_Locations[Payee Name],"",,)</f>
        <v>0</v>
      </c>
      <c r="G1164" s="3" t="s">
        <v>23</v>
      </c>
      <c r="H1164" s="3" t="str">
        <f>_xlfn.XLOOKUP(Table10[[#This Row],[Location Name]],IBTP_Locations[Location Name],IBTP_Locations[Sales Rep],,,)</f>
        <v>Sarcyk, Neil</v>
      </c>
      <c r="I1164" s="3">
        <f>_xlfn.XLOOKUP(Table10[[#This Row],[Location Name]],IBTP_Locations[Location Name],IBTP_Locations[Marketing Rep],,,)</f>
        <v>0</v>
      </c>
      <c r="J1164" s="11">
        <f>ROUNDDOWN(IF(Table10[[#This Row],[Marketing Rep]]=0,0,_xlfn.XLOOKUP(Table10[[#This Row],[Marketing Rep]],Table12[Name],Table12[Commission %]))*Table10[[#This Row],[Ticket Count]],2)</f>
        <v>0</v>
      </c>
      <c r="K1164" s="3" t="s">
        <v>3243</v>
      </c>
      <c r="L1164" s="3" t="str">
        <f>_xlfn.XLOOKUP(Table10[[#This Row],[Serial '#]],Table5[Serial '#],Table5[Supplier],,,)</f>
        <v>GameCo</v>
      </c>
      <c r="M1164" s="3" t="s">
        <v>613</v>
      </c>
      <c r="N1164" s="9">
        <v>4560</v>
      </c>
      <c r="O1164" s="36">
        <v>1</v>
      </c>
      <c r="P1164" s="11">
        <v>4560</v>
      </c>
      <c r="Q1164" s="11">
        <v>3460</v>
      </c>
      <c r="R1164" s="11">
        <v>1100</v>
      </c>
      <c r="S1164" s="11">
        <v>273</v>
      </c>
      <c r="T1164" s="11" t="str">
        <f>_xlfn.XLOOKUP(Table10[[#This Row],[Charity Association]],Table14[Charity Name],Table14[Billing Style],,,)</f>
        <v>Percentage</v>
      </c>
      <c r="U1164" s="11">
        <v>301.60000000000002</v>
      </c>
      <c r="V1164" s="15">
        <v>146</v>
      </c>
      <c r="W1164" s="15">
        <v>110</v>
      </c>
      <c r="X1164" s="11">
        <v>45.6</v>
      </c>
      <c r="Y1164" s="69">
        <v>2021</v>
      </c>
      <c r="Z1164">
        <v>7037</v>
      </c>
      <c r="AB1164" s="33"/>
    </row>
    <row r="1165" spans="1:28" ht="14.25" x14ac:dyDescent="0.45">
      <c r="A1165" s="3">
        <v>1157</v>
      </c>
      <c r="B116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65" s="33">
        <v>45519</v>
      </c>
      <c r="E1165" s="3" t="s">
        <v>113</v>
      </c>
      <c r="F1165" s="3">
        <f>_xlfn.XLOOKUP(Table10[[#This Row],[Location Name]],IBTP_Locations[Location Name],IBTP_Locations[Payee Name],"",,)</f>
        <v>0</v>
      </c>
      <c r="G1165" s="3" t="s">
        <v>23</v>
      </c>
      <c r="H1165" s="3" t="str">
        <f>_xlfn.XLOOKUP(Table10[[#This Row],[Location Name]],IBTP_Locations[Location Name],IBTP_Locations[Sales Rep],,,)</f>
        <v>Sarcyk, Neil</v>
      </c>
      <c r="I1165" s="3">
        <f>_xlfn.XLOOKUP(Table10[[#This Row],[Location Name]],IBTP_Locations[Location Name],IBTP_Locations[Marketing Rep],,,)</f>
        <v>0</v>
      </c>
      <c r="J1165" s="11">
        <f>ROUNDDOWN(IF(Table10[[#This Row],[Marketing Rep]]=0,0,_xlfn.XLOOKUP(Table10[[#This Row],[Marketing Rep]],Table12[Name],Table12[Commission %]))*Table10[[#This Row],[Ticket Count]],2)</f>
        <v>0</v>
      </c>
      <c r="K1165" s="3" t="s">
        <v>3272</v>
      </c>
      <c r="L1165" s="3" t="str">
        <f>_xlfn.XLOOKUP(Table10[[#This Row],[Serial '#]],Table5[Serial '#],Table5[Supplier],,,)</f>
        <v>GameCo</v>
      </c>
      <c r="M1165" s="3" t="s">
        <v>349</v>
      </c>
      <c r="N1165" s="9">
        <v>5520</v>
      </c>
      <c r="O1165" s="36">
        <v>1</v>
      </c>
      <c r="P1165" s="11">
        <v>5520</v>
      </c>
      <c r="Q1165" s="11">
        <v>4560</v>
      </c>
      <c r="R1165" s="11">
        <v>960</v>
      </c>
      <c r="S1165" s="11">
        <v>331</v>
      </c>
      <c r="T1165" s="11" t="str">
        <f>_xlfn.XLOOKUP(Table10[[#This Row],[Charity Association]],Table14[Charity Name],Table14[Billing Style],,,)</f>
        <v>Percentage</v>
      </c>
      <c r="U1165" s="11">
        <v>337.2</v>
      </c>
      <c r="V1165" s="15">
        <v>186</v>
      </c>
      <c r="W1165" s="15">
        <v>96</v>
      </c>
      <c r="X1165" s="11">
        <v>55.2</v>
      </c>
      <c r="Y1165" s="69">
        <v>39256127</v>
      </c>
      <c r="Z1165">
        <v>7036</v>
      </c>
      <c r="AB1165" s="33"/>
    </row>
    <row r="1166" spans="1:28" ht="14.25" x14ac:dyDescent="0.45">
      <c r="A1166" s="3">
        <v>1158</v>
      </c>
      <c r="B116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66" s="33">
        <v>45533</v>
      </c>
      <c r="E1166" s="3" t="s">
        <v>201</v>
      </c>
      <c r="F1166" s="3">
        <f>_xlfn.XLOOKUP(Table10[[#This Row],[Location Name]],IBTP_Locations[Location Name],IBTP_Locations[Payee Name],"",,)</f>
        <v>0</v>
      </c>
      <c r="G1166" s="3" t="s">
        <v>21</v>
      </c>
      <c r="H1166" s="3" t="str">
        <f>_xlfn.XLOOKUP(Table10[[#This Row],[Location Name]],IBTP_Locations[Location Name],IBTP_Locations[Sales Rep],,,)</f>
        <v>Sarcyk, Neil</v>
      </c>
      <c r="I1166" s="3">
        <f>_xlfn.XLOOKUP(Table10[[#This Row],[Location Name]],IBTP_Locations[Location Name],IBTP_Locations[Marketing Rep],,,)</f>
        <v>0</v>
      </c>
      <c r="J1166" s="11">
        <f>ROUNDDOWN(IF(Table10[[#This Row],[Marketing Rep]]=0,0,_xlfn.XLOOKUP(Table10[[#This Row],[Marketing Rep]],Table12[Name],Table12[Commission %]))*Table10[[#This Row],[Ticket Count]],2)</f>
        <v>0</v>
      </c>
      <c r="K1166" s="3" t="s">
        <v>1772</v>
      </c>
      <c r="L1166" s="3" t="str">
        <f>_xlfn.XLOOKUP(Table10[[#This Row],[Serial '#]],Table5[Serial '#],Table5[Supplier],,,)</f>
        <v>Bingo Boss</v>
      </c>
      <c r="M1166" s="3" t="s">
        <v>371</v>
      </c>
      <c r="N1166" s="9">
        <v>5460</v>
      </c>
      <c r="O1166" s="36">
        <v>1</v>
      </c>
      <c r="P1166" s="11">
        <v>5460</v>
      </c>
      <c r="Q1166" s="11">
        <v>4500</v>
      </c>
      <c r="R1166" s="11">
        <v>960</v>
      </c>
      <c r="S1166" s="11">
        <v>327</v>
      </c>
      <c r="T1166" s="11" t="str">
        <f>_xlfn.XLOOKUP(Table10[[#This Row],[Charity Association]],Table14[Charity Name],Table14[Billing Style],,,)</f>
        <v>Flat Per Ticket</v>
      </c>
      <c r="U1166" s="11">
        <v>436.8</v>
      </c>
      <c r="V1166" s="15">
        <v>281.19</v>
      </c>
      <c r="W1166" s="15">
        <v>155.61000000000001</v>
      </c>
      <c r="X1166" s="11"/>
      <c r="Y1166" s="69">
        <v>4498</v>
      </c>
      <c r="Z1166">
        <v>8508</v>
      </c>
      <c r="AB1166" s="33"/>
    </row>
    <row r="1167" spans="1:28" ht="14.25" x14ac:dyDescent="0.45">
      <c r="A1167" s="3">
        <v>1159</v>
      </c>
      <c r="B116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67" s="33">
        <v>45526</v>
      </c>
      <c r="E1167" s="3" t="s">
        <v>111</v>
      </c>
      <c r="F1167" s="3">
        <f>_xlfn.XLOOKUP(Table10[[#This Row],[Location Name]],IBTP_Locations[Location Name],IBTP_Locations[Payee Name],"",,)</f>
        <v>0</v>
      </c>
      <c r="G1167" s="3" t="s">
        <v>21</v>
      </c>
      <c r="H1167" s="3" t="str">
        <f>_xlfn.XLOOKUP(Table10[[#This Row],[Location Name]],IBTP_Locations[Location Name],IBTP_Locations[Sales Rep],,,)</f>
        <v>Sarcyk, Neil</v>
      </c>
      <c r="I1167" s="3" t="str">
        <f>_xlfn.XLOOKUP(Table10[[#This Row],[Location Name]],IBTP_Locations[Location Name],IBTP_Locations[Marketing Rep],,,)</f>
        <v>Combros</v>
      </c>
      <c r="J1167" s="11">
        <f>ROUNDDOWN(IF(Table10[[#This Row],[Marketing Rep]]=0,0,_xlfn.XLOOKUP(Table10[[#This Row],[Marketing Rep]],Table12[Name],Table12[Commission %]))*Table10[[#This Row],[Ticket Count]],2)</f>
        <v>82.8</v>
      </c>
      <c r="K1167" s="3" t="s">
        <v>3304</v>
      </c>
      <c r="L1167" s="3" t="str">
        <f>_xlfn.XLOOKUP(Table10[[#This Row],[Serial '#]],Table5[Serial '#],Table5[Supplier],,,)</f>
        <v>GameCo</v>
      </c>
      <c r="M1167" s="3" t="s">
        <v>349</v>
      </c>
      <c r="N1167" s="9">
        <v>5520</v>
      </c>
      <c r="O1167" s="36">
        <v>1</v>
      </c>
      <c r="P1167" s="11">
        <v>5520</v>
      </c>
      <c r="Q1167" s="11">
        <v>4560</v>
      </c>
      <c r="R1167" s="11">
        <v>960</v>
      </c>
      <c r="S1167" s="11">
        <v>331</v>
      </c>
      <c r="T1167" s="11" t="str">
        <f>_xlfn.XLOOKUP(Table10[[#This Row],[Charity Association]],Table14[Charity Name],Table14[Billing Style],,,)</f>
        <v>Flat Per Ticket</v>
      </c>
      <c r="U1167" s="11">
        <v>386.4</v>
      </c>
      <c r="V1167" s="15">
        <v>186</v>
      </c>
      <c r="W1167" s="15">
        <v>200.4</v>
      </c>
      <c r="X1167" s="11"/>
      <c r="Y1167" s="69">
        <v>2844</v>
      </c>
      <c r="Z1167">
        <v>8507</v>
      </c>
      <c r="AB1167" s="33"/>
    </row>
    <row r="1168" spans="1:28" ht="14.25" x14ac:dyDescent="0.45">
      <c r="A1168" s="3">
        <v>1160</v>
      </c>
      <c r="B116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68" s="33">
        <v>45534</v>
      </c>
      <c r="E1168" s="3" t="s">
        <v>207</v>
      </c>
      <c r="F1168" s="3">
        <f>_xlfn.XLOOKUP(Table10[[#This Row],[Location Name]],IBTP_Locations[Location Name],IBTP_Locations[Payee Name],"",,)</f>
        <v>0</v>
      </c>
      <c r="G1168" s="3" t="s">
        <v>20</v>
      </c>
      <c r="H1168" s="3" t="str">
        <f>_xlfn.XLOOKUP(Table10[[#This Row],[Location Name]],IBTP_Locations[Location Name],IBTP_Locations[Sales Rep],,,)</f>
        <v>Sarcyk, Neil</v>
      </c>
      <c r="I1168" s="3" t="str">
        <f>_xlfn.XLOOKUP(Table10[[#This Row],[Location Name]],IBTP_Locations[Location Name],IBTP_Locations[Marketing Rep],,,)</f>
        <v>Combros</v>
      </c>
      <c r="J1168" s="11">
        <f>ROUNDDOWN(IF(Table10[[#This Row],[Marketing Rep]]=0,0,_xlfn.XLOOKUP(Table10[[#This Row],[Marketing Rep]],Table12[Name],Table12[Commission %]))*Table10[[#This Row],[Ticket Count]],2)</f>
        <v>182.7</v>
      </c>
      <c r="K1168" s="3">
        <v>100011</v>
      </c>
      <c r="L1168" s="3" t="str">
        <f>_xlfn.XLOOKUP(Table10[[#This Row],[Serial '#]],Table5[Serial '#],Table5[Supplier],,,)</f>
        <v>Bingo Boss</v>
      </c>
      <c r="M1168" s="3" t="s">
        <v>376</v>
      </c>
      <c r="N1168" s="9">
        <v>12180</v>
      </c>
      <c r="O1168" s="36">
        <v>1</v>
      </c>
      <c r="P1168" s="11">
        <v>12180</v>
      </c>
      <c r="Q1168" s="11">
        <v>9800</v>
      </c>
      <c r="R1168" s="11">
        <v>2380</v>
      </c>
      <c r="S1168" s="11">
        <v>730</v>
      </c>
      <c r="T1168" s="11" t="str">
        <f>_xlfn.XLOOKUP(Table10[[#This Row],[Charity Association]],Table14[Charity Name],Table14[Billing Style],,,)</f>
        <v>Flat Per Ticket</v>
      </c>
      <c r="U1168" s="11">
        <v>974.4</v>
      </c>
      <c r="V1168" s="15">
        <v>509.93</v>
      </c>
      <c r="W1168" s="15">
        <v>464.47</v>
      </c>
      <c r="X1168" s="11"/>
      <c r="Y1168" s="69">
        <v>2954</v>
      </c>
      <c r="Z1168">
        <v>1227</v>
      </c>
      <c r="AB1168" s="33"/>
    </row>
    <row r="1169" spans="1:28" ht="14.25" x14ac:dyDescent="0.45">
      <c r="A1169" s="3">
        <v>1161</v>
      </c>
      <c r="B116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69" s="33">
        <v>45530</v>
      </c>
      <c r="E1169" s="3" t="s">
        <v>133</v>
      </c>
      <c r="F1169" s="3">
        <f>_xlfn.XLOOKUP(Table10[[#This Row],[Location Name]],IBTP_Locations[Location Name],IBTP_Locations[Payee Name],"",,)</f>
        <v>0</v>
      </c>
      <c r="G1169" s="3" t="s">
        <v>20</v>
      </c>
      <c r="H1169" s="3" t="str">
        <f>_xlfn.XLOOKUP(Table10[[#This Row],[Location Name]],IBTP_Locations[Location Name],IBTP_Locations[Sales Rep],,,)</f>
        <v>Sarcyk, Neil</v>
      </c>
      <c r="I1169" s="3" t="str">
        <f>_xlfn.XLOOKUP(Table10[[#This Row],[Location Name]],IBTP_Locations[Location Name],IBTP_Locations[Marketing Rep],,,)</f>
        <v>M Comella Enterprises</v>
      </c>
      <c r="J1169" s="11">
        <f>ROUNDDOWN(IF(Table10[[#This Row],[Marketing Rep]]=0,0,_xlfn.XLOOKUP(Table10[[#This Row],[Marketing Rep]],Table12[Name],Table12[Commission %]))*Table10[[#This Row],[Ticket Count]],2)</f>
        <v>82.8</v>
      </c>
      <c r="K1169" s="3" t="s">
        <v>3310</v>
      </c>
      <c r="L1169" s="3" t="str">
        <f>_xlfn.XLOOKUP(Table10[[#This Row],[Serial '#]],Table5[Serial '#],Table5[Supplier],,,)</f>
        <v>GameCo</v>
      </c>
      <c r="M1169" s="3" t="s">
        <v>349</v>
      </c>
      <c r="N1169" s="9">
        <v>5520</v>
      </c>
      <c r="O1169" s="36">
        <v>1</v>
      </c>
      <c r="P1169" s="11">
        <v>5520</v>
      </c>
      <c r="Q1169" s="11">
        <v>4560</v>
      </c>
      <c r="R1169" s="11">
        <v>960</v>
      </c>
      <c r="S1169" s="11">
        <v>331</v>
      </c>
      <c r="T1169" s="11" t="str">
        <f>_xlfn.XLOOKUP(Table10[[#This Row],[Charity Association]],Table14[Charity Name],Table14[Billing Style],,,)</f>
        <v>Flat Per Ticket</v>
      </c>
      <c r="U1169" s="11">
        <v>386.4</v>
      </c>
      <c r="V1169" s="15">
        <v>186</v>
      </c>
      <c r="W1169" s="15">
        <v>200.4</v>
      </c>
      <c r="X1169" s="11"/>
      <c r="Y1169" s="69">
        <v>3476</v>
      </c>
      <c r="Z1169">
        <v>1226</v>
      </c>
      <c r="AB1169" s="33"/>
    </row>
    <row r="1170" spans="1:28" ht="14.25" x14ac:dyDescent="0.45">
      <c r="A1170" s="3">
        <v>1162</v>
      </c>
      <c r="B117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70" s="33">
        <v>45526</v>
      </c>
      <c r="E1170" s="3" t="s">
        <v>79</v>
      </c>
      <c r="F1170" s="3">
        <f>_xlfn.XLOOKUP(Table10[[#This Row],[Location Name]],IBTP_Locations[Location Name],IBTP_Locations[Payee Name],"",,)</f>
        <v>0</v>
      </c>
      <c r="G1170" s="3" t="s">
        <v>20</v>
      </c>
      <c r="H1170" s="3" t="str">
        <f>_xlfn.XLOOKUP(Table10[[#This Row],[Location Name]],IBTP_Locations[Location Name],IBTP_Locations[Sales Rep],,,)</f>
        <v>Sarcyk, Neil</v>
      </c>
      <c r="I1170" s="3" t="str">
        <f>_xlfn.XLOOKUP(Table10[[#This Row],[Location Name]],IBTP_Locations[Location Name],IBTP_Locations[Marketing Rep],,,)</f>
        <v>M Comella Enterprises</v>
      </c>
      <c r="J1170" s="11">
        <f>ROUNDDOWN(IF(Table10[[#This Row],[Marketing Rep]]=0,0,_xlfn.XLOOKUP(Table10[[#This Row],[Marketing Rep]],Table12[Name],Table12[Commission %]))*Table10[[#This Row],[Ticket Count]],2)</f>
        <v>94.8</v>
      </c>
      <c r="K1170" s="3" t="s">
        <v>3247</v>
      </c>
      <c r="L1170" s="3" t="str">
        <f>_xlfn.XLOOKUP(Table10[[#This Row],[Serial '#]],Table5[Serial '#],Table5[Supplier],,,)</f>
        <v>GameCo</v>
      </c>
      <c r="M1170" s="3" t="s">
        <v>606</v>
      </c>
      <c r="N1170" s="9">
        <v>6320</v>
      </c>
      <c r="O1170" s="36">
        <v>1</v>
      </c>
      <c r="P1170" s="11">
        <v>6320</v>
      </c>
      <c r="Q1170" s="11">
        <v>4745</v>
      </c>
      <c r="R1170" s="11">
        <v>1575</v>
      </c>
      <c r="S1170" s="11">
        <v>379</v>
      </c>
      <c r="T1170" s="11" t="str">
        <f>_xlfn.XLOOKUP(Table10[[#This Row],[Charity Association]],Table14[Charity Name],Table14[Billing Style],,,)</f>
        <v>Flat Per Ticket</v>
      </c>
      <c r="U1170" s="11">
        <v>442.4</v>
      </c>
      <c r="V1170" s="15">
        <v>212</v>
      </c>
      <c r="W1170" s="15">
        <v>230.4</v>
      </c>
      <c r="X1170" s="11"/>
      <c r="Y1170" s="69">
        <v>8639</v>
      </c>
      <c r="Z1170">
        <v>1225</v>
      </c>
      <c r="AB1170" s="33"/>
    </row>
    <row r="1171" spans="1:28" ht="14.25" x14ac:dyDescent="0.45">
      <c r="A1171" s="3">
        <v>1163</v>
      </c>
      <c r="B117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71" s="33">
        <v>45526</v>
      </c>
      <c r="E1171" s="3" t="s">
        <v>70</v>
      </c>
      <c r="F1171" s="3">
        <f>_xlfn.XLOOKUP(Table10[[#This Row],[Location Name]],IBTP_Locations[Location Name],IBTP_Locations[Payee Name],"",,)</f>
        <v>0</v>
      </c>
      <c r="G1171" s="3" t="s">
        <v>20</v>
      </c>
      <c r="H1171" s="3" t="str">
        <f>_xlfn.XLOOKUP(Table10[[#This Row],[Location Name]],IBTP_Locations[Location Name],IBTP_Locations[Sales Rep],,,)</f>
        <v>Sarcyk, Neil</v>
      </c>
      <c r="I1171" s="3" t="str">
        <f>_xlfn.XLOOKUP(Table10[[#This Row],[Location Name]],IBTP_Locations[Location Name],IBTP_Locations[Marketing Rep],,,)</f>
        <v>M Comella Enterprises</v>
      </c>
      <c r="J1171" s="11">
        <f>ROUNDDOWN(IF(Table10[[#This Row],[Marketing Rep]]=0,0,_xlfn.XLOOKUP(Table10[[#This Row],[Marketing Rep]],Table12[Name],Table12[Commission %]))*Table10[[#This Row],[Ticket Count]],2)</f>
        <v>94.8</v>
      </c>
      <c r="K1171" s="3" t="s">
        <v>3245</v>
      </c>
      <c r="L1171" s="3" t="str">
        <f>_xlfn.XLOOKUP(Table10[[#This Row],[Serial '#]],Table5[Serial '#],Table5[Supplier],,,)</f>
        <v>GameCo</v>
      </c>
      <c r="M1171" s="3" t="s">
        <v>605</v>
      </c>
      <c r="N1171" s="9">
        <v>6320</v>
      </c>
      <c r="O1171" s="36">
        <v>1</v>
      </c>
      <c r="P1171" s="11">
        <v>6320</v>
      </c>
      <c r="Q1171" s="11">
        <v>4745</v>
      </c>
      <c r="R1171" s="11">
        <v>1575</v>
      </c>
      <c r="S1171" s="11">
        <v>379</v>
      </c>
      <c r="T1171" s="11" t="str">
        <f>_xlfn.XLOOKUP(Table10[[#This Row],[Charity Association]],Table14[Charity Name],Table14[Billing Style],,,)</f>
        <v>Flat Per Ticket</v>
      </c>
      <c r="U1171" s="11">
        <v>442.4</v>
      </c>
      <c r="V1171" s="15">
        <v>212</v>
      </c>
      <c r="W1171" s="15">
        <v>230.4</v>
      </c>
      <c r="X1171" s="11"/>
      <c r="Y1171" s="69">
        <v>10078</v>
      </c>
      <c r="Z1171">
        <v>1224</v>
      </c>
      <c r="AB1171" s="33"/>
    </row>
    <row r="1172" spans="1:28" ht="14.25" x14ac:dyDescent="0.45">
      <c r="A1172" s="3">
        <v>1164</v>
      </c>
      <c r="B117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72" s="33">
        <v>45526</v>
      </c>
      <c r="E1172" s="3" t="s">
        <v>70</v>
      </c>
      <c r="F1172" s="3">
        <f>_xlfn.XLOOKUP(Table10[[#This Row],[Location Name]],IBTP_Locations[Location Name],IBTP_Locations[Payee Name],"",,)</f>
        <v>0</v>
      </c>
      <c r="G1172" s="3" t="s">
        <v>20</v>
      </c>
      <c r="H1172" s="3" t="str">
        <f>_xlfn.XLOOKUP(Table10[[#This Row],[Location Name]],IBTP_Locations[Location Name],IBTP_Locations[Sales Rep],,,)</f>
        <v>Sarcyk, Neil</v>
      </c>
      <c r="I1172" s="3" t="str">
        <f>_xlfn.XLOOKUP(Table10[[#This Row],[Location Name]],IBTP_Locations[Location Name],IBTP_Locations[Marketing Rep],,,)</f>
        <v>M Comella Enterprises</v>
      </c>
      <c r="J1172" s="11">
        <f>ROUNDDOWN(IF(Table10[[#This Row],[Marketing Rep]]=0,0,_xlfn.XLOOKUP(Table10[[#This Row],[Marketing Rep]],Table12[Name],Table12[Commission %]))*Table10[[#This Row],[Ticket Count]],2)</f>
        <v>94.8</v>
      </c>
      <c r="K1172" s="3" t="s">
        <v>3244</v>
      </c>
      <c r="L1172" s="3" t="str">
        <f>_xlfn.XLOOKUP(Table10[[#This Row],[Serial '#]],Table5[Serial '#],Table5[Supplier],,,)</f>
        <v>GameCo</v>
      </c>
      <c r="M1172" s="3" t="s">
        <v>3742</v>
      </c>
      <c r="N1172" s="9">
        <v>6320</v>
      </c>
      <c r="O1172" s="36">
        <v>1</v>
      </c>
      <c r="P1172" s="11">
        <v>6320</v>
      </c>
      <c r="Q1172" s="11">
        <v>4745</v>
      </c>
      <c r="R1172" s="11">
        <v>1575</v>
      </c>
      <c r="S1172" s="11">
        <v>379</v>
      </c>
      <c r="T1172" s="11" t="str">
        <f>_xlfn.XLOOKUP(Table10[[#This Row],[Charity Association]],Table14[Charity Name],Table14[Billing Style],,,)</f>
        <v>Flat Per Ticket</v>
      </c>
      <c r="U1172" s="11">
        <v>442.4</v>
      </c>
      <c r="V1172" s="15">
        <v>212</v>
      </c>
      <c r="W1172" s="15">
        <v>230.4</v>
      </c>
      <c r="X1172" s="11"/>
      <c r="Y1172" s="69">
        <v>10078</v>
      </c>
      <c r="Z1172">
        <v>1223</v>
      </c>
      <c r="AB1172" s="33"/>
    </row>
    <row r="1173" spans="1:28" ht="14.25" x14ac:dyDescent="0.45">
      <c r="A1173" s="3">
        <v>1165</v>
      </c>
      <c r="B117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73" s="33">
        <v>45515</v>
      </c>
      <c r="E1173" s="3" t="s">
        <v>133</v>
      </c>
      <c r="F1173" s="3">
        <f>_xlfn.XLOOKUP(Table10[[#This Row],[Location Name]],IBTP_Locations[Location Name],IBTP_Locations[Payee Name],"",,)</f>
        <v>0</v>
      </c>
      <c r="G1173" s="3" t="s">
        <v>20</v>
      </c>
      <c r="H1173" s="3" t="str">
        <f>_xlfn.XLOOKUP(Table10[[#This Row],[Location Name]],IBTP_Locations[Location Name],IBTP_Locations[Sales Rep],,,)</f>
        <v>Sarcyk, Neil</v>
      </c>
      <c r="I1173" s="3" t="str">
        <f>_xlfn.XLOOKUP(Table10[[#This Row],[Location Name]],IBTP_Locations[Location Name],IBTP_Locations[Marketing Rep],,,)</f>
        <v>M Comella Enterprises</v>
      </c>
      <c r="J1173" s="11">
        <f>ROUNDDOWN(IF(Table10[[#This Row],[Marketing Rep]]=0,0,_xlfn.XLOOKUP(Table10[[#This Row],[Marketing Rep]],Table12[Name],Table12[Commission %]))*Table10[[#This Row],[Ticket Count]],2)</f>
        <v>82.8</v>
      </c>
      <c r="K1173" s="3" t="s">
        <v>3182</v>
      </c>
      <c r="L1173" s="3" t="str">
        <f>_xlfn.XLOOKUP(Table10[[#This Row],[Serial '#]],Table5[Serial '#],Table5[Supplier],,,)</f>
        <v>GameCo</v>
      </c>
      <c r="M1173" s="3" t="s">
        <v>349</v>
      </c>
      <c r="N1173" s="9">
        <v>5520</v>
      </c>
      <c r="O1173" s="36">
        <v>1</v>
      </c>
      <c r="P1173" s="11">
        <v>5520</v>
      </c>
      <c r="Q1173" s="11">
        <v>4560</v>
      </c>
      <c r="R1173" s="11">
        <v>960</v>
      </c>
      <c r="S1173" s="11">
        <v>331</v>
      </c>
      <c r="T1173" s="11" t="str">
        <f>_xlfn.XLOOKUP(Table10[[#This Row],[Charity Association]],Table14[Charity Name],Table14[Billing Style],,,)</f>
        <v>Flat Per Ticket</v>
      </c>
      <c r="U1173" s="11">
        <v>386.4</v>
      </c>
      <c r="V1173" s="15">
        <v>186</v>
      </c>
      <c r="W1173" s="15">
        <v>200.4</v>
      </c>
      <c r="X1173" s="11"/>
      <c r="Y1173" s="69">
        <v>3452</v>
      </c>
      <c r="Z1173">
        <v>1222</v>
      </c>
      <c r="AB1173" s="33"/>
    </row>
    <row r="1174" spans="1:28" ht="14.25" x14ac:dyDescent="0.45">
      <c r="A1174" s="3">
        <v>1166</v>
      </c>
      <c r="B117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74" s="33">
        <v>45530</v>
      </c>
      <c r="E1174" s="3" t="s">
        <v>101</v>
      </c>
      <c r="F1174" s="3">
        <f>_xlfn.XLOOKUP(Table10[[#This Row],[Location Name]],IBTP_Locations[Location Name],IBTP_Locations[Payee Name],"",,)</f>
        <v>0</v>
      </c>
      <c r="G1174" s="3" t="s">
        <v>24</v>
      </c>
      <c r="H1174" s="3" t="str">
        <f>_xlfn.XLOOKUP(Table10[[#This Row],[Location Name]],IBTP_Locations[Location Name],IBTP_Locations[Sales Rep],,,)</f>
        <v>Sarcyk, Neil</v>
      </c>
      <c r="I1174" s="3">
        <f>_xlfn.XLOOKUP(Table10[[#This Row],[Location Name]],IBTP_Locations[Location Name],IBTP_Locations[Marketing Rep],,,)</f>
        <v>0</v>
      </c>
      <c r="J1174" s="11">
        <f>ROUNDDOWN(IF(Table10[[#This Row],[Marketing Rep]]=0,0,_xlfn.XLOOKUP(Table10[[#This Row],[Marketing Rep]],Table12[Name],Table12[Commission %]))*Table10[[#This Row],[Ticket Count]],2)</f>
        <v>0</v>
      </c>
      <c r="K1174" s="3" t="s">
        <v>3152</v>
      </c>
      <c r="L1174" s="3" t="str">
        <f>_xlfn.XLOOKUP(Table10[[#This Row],[Serial '#]],Table5[Serial '#],Table5[Supplier],,,)</f>
        <v>GameCo</v>
      </c>
      <c r="M1174" s="3" t="s">
        <v>349</v>
      </c>
      <c r="N1174" s="9">
        <v>5520</v>
      </c>
      <c r="O1174" s="36">
        <v>1</v>
      </c>
      <c r="P1174" s="11">
        <v>5520</v>
      </c>
      <c r="Q1174" s="11">
        <v>4560</v>
      </c>
      <c r="R1174" s="11">
        <v>960</v>
      </c>
      <c r="S1174" s="11">
        <v>331</v>
      </c>
      <c r="T1174" s="11" t="str">
        <f>_xlfn.XLOOKUP(Table10[[#This Row],[Charity Association]],Table14[Charity Name],Table14[Billing Style],,,)</f>
        <v>Flat Per Ticket</v>
      </c>
      <c r="U1174" s="11">
        <v>386.4</v>
      </c>
      <c r="V1174" s="15">
        <v>186</v>
      </c>
      <c r="W1174" s="15">
        <v>200.4</v>
      </c>
      <c r="X1174" s="11"/>
      <c r="Y1174" s="69">
        <v>39289623</v>
      </c>
      <c r="Z1174">
        <v>9047</v>
      </c>
      <c r="AB1174" s="33"/>
    </row>
    <row r="1175" spans="1:28" ht="14.25" x14ac:dyDescent="0.45">
      <c r="A1175" s="3">
        <v>1167</v>
      </c>
      <c r="B117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75" s="33">
        <v>45530</v>
      </c>
      <c r="E1175" s="3" t="s">
        <v>101</v>
      </c>
      <c r="F1175" s="3">
        <f>_xlfn.XLOOKUP(Table10[[#This Row],[Location Name]],IBTP_Locations[Location Name],IBTP_Locations[Payee Name],"",,)</f>
        <v>0</v>
      </c>
      <c r="G1175" s="3" t="s">
        <v>24</v>
      </c>
      <c r="H1175" s="3" t="str">
        <f>_xlfn.XLOOKUP(Table10[[#This Row],[Location Name]],IBTP_Locations[Location Name],IBTP_Locations[Sales Rep],,,)</f>
        <v>Sarcyk, Neil</v>
      </c>
      <c r="I1175" s="3">
        <f>_xlfn.XLOOKUP(Table10[[#This Row],[Location Name]],IBTP_Locations[Location Name],IBTP_Locations[Marketing Rep],,,)</f>
        <v>0</v>
      </c>
      <c r="J1175" s="11">
        <f>ROUNDDOWN(IF(Table10[[#This Row],[Marketing Rep]]=0,0,_xlfn.XLOOKUP(Table10[[#This Row],[Marketing Rep]],Table12[Name],Table12[Commission %]))*Table10[[#This Row],[Ticket Count]],2)</f>
        <v>0</v>
      </c>
      <c r="K1175" s="3" t="s">
        <v>3315</v>
      </c>
      <c r="L1175" s="3" t="str">
        <f>_xlfn.XLOOKUP(Table10[[#This Row],[Serial '#]],Table5[Serial '#],Table5[Supplier],,,)</f>
        <v>GameCo</v>
      </c>
      <c r="M1175" s="3" t="s">
        <v>585</v>
      </c>
      <c r="N1175" s="9">
        <v>6320</v>
      </c>
      <c r="O1175" s="36">
        <v>1</v>
      </c>
      <c r="P1175" s="11">
        <v>6320</v>
      </c>
      <c r="Q1175" s="11">
        <v>4745</v>
      </c>
      <c r="R1175" s="11">
        <v>1575</v>
      </c>
      <c r="S1175" s="11">
        <v>379</v>
      </c>
      <c r="T1175" s="11" t="str">
        <f>_xlfn.XLOOKUP(Table10[[#This Row],[Charity Association]],Table14[Charity Name],Table14[Billing Style],,,)</f>
        <v>Flat Per Ticket</v>
      </c>
      <c r="U1175" s="11">
        <v>442.4</v>
      </c>
      <c r="V1175" s="15">
        <v>212</v>
      </c>
      <c r="W1175" s="15">
        <v>230.4</v>
      </c>
      <c r="X1175" s="11"/>
      <c r="Y1175" s="69">
        <v>39289629</v>
      </c>
      <c r="Z1175">
        <v>9046</v>
      </c>
      <c r="AB1175" s="33"/>
    </row>
    <row r="1176" spans="1:28" ht="14.25" x14ac:dyDescent="0.45">
      <c r="A1176" s="3">
        <v>1168</v>
      </c>
      <c r="B117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76" s="33">
        <v>45530</v>
      </c>
      <c r="E1176" s="3" t="s">
        <v>113</v>
      </c>
      <c r="F1176" s="3">
        <f>_xlfn.XLOOKUP(Table10[[#This Row],[Location Name]],IBTP_Locations[Location Name],IBTP_Locations[Payee Name],"",,)</f>
        <v>0</v>
      </c>
      <c r="G1176" s="3" t="s">
        <v>24</v>
      </c>
      <c r="H1176" s="3" t="str">
        <f>_xlfn.XLOOKUP(Table10[[#This Row],[Location Name]],IBTP_Locations[Location Name],IBTP_Locations[Sales Rep],,,)</f>
        <v>Sarcyk, Neil</v>
      </c>
      <c r="I1176" s="3">
        <f>_xlfn.XLOOKUP(Table10[[#This Row],[Location Name]],IBTP_Locations[Location Name],IBTP_Locations[Marketing Rep],,,)</f>
        <v>0</v>
      </c>
      <c r="J1176" s="11">
        <f>ROUNDDOWN(IF(Table10[[#This Row],[Marketing Rep]]=0,0,_xlfn.XLOOKUP(Table10[[#This Row],[Marketing Rep]],Table12[Name],Table12[Commission %]))*Table10[[#This Row],[Ticket Count]],2)</f>
        <v>0</v>
      </c>
      <c r="K1176" s="3" t="s">
        <v>3314</v>
      </c>
      <c r="L1176" s="3" t="str">
        <f>_xlfn.XLOOKUP(Table10[[#This Row],[Serial '#]],Table5[Serial '#],Table5[Supplier],,,)</f>
        <v>GameCo</v>
      </c>
      <c r="M1176" s="3" t="s">
        <v>349</v>
      </c>
      <c r="N1176" s="9">
        <v>5520</v>
      </c>
      <c r="O1176" s="36">
        <v>1</v>
      </c>
      <c r="P1176" s="11">
        <v>5520</v>
      </c>
      <c r="Q1176" s="11">
        <v>4560</v>
      </c>
      <c r="R1176" s="11">
        <v>960</v>
      </c>
      <c r="S1176" s="11">
        <v>331</v>
      </c>
      <c r="T1176" s="11" t="str">
        <f>_xlfn.XLOOKUP(Table10[[#This Row],[Charity Association]],Table14[Charity Name],Table14[Billing Style],,,)</f>
        <v>Flat Per Ticket</v>
      </c>
      <c r="U1176" s="11">
        <v>386.4</v>
      </c>
      <c r="V1176" s="15">
        <v>186</v>
      </c>
      <c r="W1176" s="15">
        <v>200.4</v>
      </c>
      <c r="X1176" s="11"/>
      <c r="Y1176" s="69">
        <v>39289624</v>
      </c>
      <c r="Z1176">
        <v>9045</v>
      </c>
      <c r="AB1176" s="33"/>
    </row>
    <row r="1177" spans="1:28" ht="14.25" x14ac:dyDescent="0.45">
      <c r="A1177" s="3">
        <v>1169</v>
      </c>
      <c r="B117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77" s="33">
        <v>45544</v>
      </c>
      <c r="E1177" s="3" t="s">
        <v>217</v>
      </c>
      <c r="F1177" s="3">
        <f>_xlfn.XLOOKUP(Table10[[#This Row],[Location Name]],IBTP_Locations[Location Name],IBTP_Locations[Payee Name],"",,)</f>
        <v>0</v>
      </c>
      <c r="G1177" s="3" t="s">
        <v>23</v>
      </c>
      <c r="H1177" s="3" t="str">
        <f>_xlfn.XLOOKUP(Table10[[#This Row],[Location Name]],IBTP_Locations[Location Name],IBTP_Locations[Sales Rep],,,)</f>
        <v>Sarcyk, Neil</v>
      </c>
      <c r="I1177" s="3">
        <f>_xlfn.XLOOKUP(Table10[[#This Row],[Location Name]],IBTP_Locations[Location Name],IBTP_Locations[Marketing Rep],,,)</f>
        <v>0</v>
      </c>
      <c r="J1177" s="11">
        <f>ROUNDDOWN(IF(Table10[[#This Row],[Marketing Rep]]=0,0,_xlfn.XLOOKUP(Table10[[#This Row],[Marketing Rep]],Table12[Name],Table12[Commission %]))*Table10[[#This Row],[Ticket Count]],2)</f>
        <v>0</v>
      </c>
      <c r="K1177" s="3" t="s">
        <v>2770</v>
      </c>
      <c r="L1177" s="3" t="str">
        <f>_xlfn.XLOOKUP(Table10[[#This Row],[Serial '#]],Table5[Serial '#],Table5[Supplier],,,)</f>
        <v>GameCo</v>
      </c>
      <c r="M1177" s="3" t="s">
        <v>613</v>
      </c>
      <c r="N1177" s="9">
        <v>4560</v>
      </c>
      <c r="O1177" s="36">
        <v>1</v>
      </c>
      <c r="P1177" s="11">
        <v>4560</v>
      </c>
      <c r="Q1177" s="11">
        <v>3460</v>
      </c>
      <c r="R1177" s="11">
        <v>1100</v>
      </c>
      <c r="S1177" s="11">
        <v>273</v>
      </c>
      <c r="T1177" s="11" t="str">
        <f>_xlfn.XLOOKUP(Table10[[#This Row],[Charity Association]],Table14[Charity Name],Table14[Billing Style],,,)</f>
        <v>Percentage</v>
      </c>
      <c r="U1177" s="11">
        <v>301.60000000000002</v>
      </c>
      <c r="V1177" s="15">
        <v>146</v>
      </c>
      <c r="W1177" s="15">
        <v>110</v>
      </c>
      <c r="X1177" s="11">
        <v>45.6</v>
      </c>
      <c r="Y1177" s="69">
        <v>1126</v>
      </c>
      <c r="AB1177" s="33"/>
    </row>
    <row r="1178" spans="1:28" ht="14.25" x14ac:dyDescent="0.45">
      <c r="A1178" s="3">
        <v>1170</v>
      </c>
      <c r="B117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78" s="33">
        <v>45541</v>
      </c>
      <c r="E1178" s="3" t="s">
        <v>175</v>
      </c>
      <c r="F1178" s="3">
        <f>_xlfn.XLOOKUP(Table10[[#This Row],[Location Name]],IBTP_Locations[Location Name],IBTP_Locations[Payee Name],"",,)</f>
        <v>0</v>
      </c>
      <c r="G1178" s="3" t="s">
        <v>23</v>
      </c>
      <c r="H1178" s="3" t="str">
        <f>_xlfn.XLOOKUP(Table10[[#This Row],[Location Name]],IBTP_Locations[Location Name],IBTP_Locations[Sales Rep],,,)</f>
        <v>Sarcyk, Neil</v>
      </c>
      <c r="I1178" s="3" t="str">
        <f>_xlfn.XLOOKUP(Table10[[#This Row],[Location Name]],IBTP_Locations[Location Name],IBTP_Locations[Marketing Rep],,,)</f>
        <v>M Comella Enterprises</v>
      </c>
      <c r="J1178" s="11">
        <f>ROUNDDOWN(IF(Table10[[#This Row],[Marketing Rep]]=0,0,_xlfn.XLOOKUP(Table10[[#This Row],[Marketing Rep]],Table12[Name],Table12[Commission %]))*Table10[[#This Row],[Ticket Count]],2)</f>
        <v>82.8</v>
      </c>
      <c r="K1178" s="3" t="s">
        <v>3323</v>
      </c>
      <c r="L1178" s="3" t="str">
        <f>_xlfn.XLOOKUP(Table10[[#This Row],[Serial '#]],Table5[Serial '#],Table5[Supplier],,,)</f>
        <v>GameCo</v>
      </c>
      <c r="M1178" s="3" t="s">
        <v>349</v>
      </c>
      <c r="N1178" s="9">
        <v>5520</v>
      </c>
      <c r="O1178" s="36">
        <v>1</v>
      </c>
      <c r="P1178" s="11">
        <v>5520</v>
      </c>
      <c r="Q1178" s="11">
        <v>4560</v>
      </c>
      <c r="R1178" s="11">
        <v>960</v>
      </c>
      <c r="S1178" s="11">
        <v>331</v>
      </c>
      <c r="T1178" s="11" t="str">
        <f>_xlfn.XLOOKUP(Table10[[#This Row],[Charity Association]],Table14[Charity Name],Table14[Billing Style],,,)</f>
        <v>Percentage</v>
      </c>
      <c r="U1178" s="11">
        <v>337.2</v>
      </c>
      <c r="V1178" s="15">
        <v>186</v>
      </c>
      <c r="W1178" s="15">
        <v>96</v>
      </c>
      <c r="X1178" s="11">
        <v>55.2</v>
      </c>
      <c r="Y1178" s="69">
        <v>39337305</v>
      </c>
      <c r="AB1178" s="33"/>
    </row>
    <row r="1179" spans="1:28" ht="14.25" x14ac:dyDescent="0.45">
      <c r="A1179" s="3">
        <v>1171</v>
      </c>
      <c r="B117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79" s="33">
        <v>45541</v>
      </c>
      <c r="E1179" s="3" t="s">
        <v>89</v>
      </c>
      <c r="F1179" s="3">
        <f>_xlfn.XLOOKUP(Table10[[#This Row],[Location Name]],IBTP_Locations[Location Name],IBTP_Locations[Payee Name],"",,)</f>
        <v>0</v>
      </c>
      <c r="G1179" s="3" t="s">
        <v>23</v>
      </c>
      <c r="H1179" s="3" t="str">
        <f>_xlfn.XLOOKUP(Table10[[#This Row],[Location Name]],IBTP_Locations[Location Name],IBTP_Locations[Sales Rep],,,)</f>
        <v>Sarcyk, Neil</v>
      </c>
      <c r="I1179" s="3" t="str">
        <f>_xlfn.XLOOKUP(Table10[[#This Row],[Location Name]],IBTP_Locations[Location Name],IBTP_Locations[Marketing Rep],,,)</f>
        <v>Combros</v>
      </c>
      <c r="J1179" s="11">
        <f>ROUNDDOWN(IF(Table10[[#This Row],[Marketing Rep]]=0,0,_xlfn.XLOOKUP(Table10[[#This Row],[Marketing Rep]],Table12[Name],Table12[Commission %]))*Table10[[#This Row],[Ticket Count]],2)</f>
        <v>82.8</v>
      </c>
      <c r="K1179" s="3" t="s">
        <v>3332</v>
      </c>
      <c r="L1179" s="3" t="str">
        <f>_xlfn.XLOOKUP(Table10[[#This Row],[Serial '#]],Table5[Serial '#],Table5[Supplier],,,)</f>
        <v>GameCo</v>
      </c>
      <c r="M1179" s="3" t="s">
        <v>349</v>
      </c>
      <c r="N1179" s="9">
        <v>5520</v>
      </c>
      <c r="O1179" s="36">
        <v>1</v>
      </c>
      <c r="P1179" s="11">
        <v>5520</v>
      </c>
      <c r="Q1179" s="11">
        <v>4560</v>
      </c>
      <c r="R1179" s="11">
        <v>960</v>
      </c>
      <c r="S1179" s="11">
        <v>331</v>
      </c>
      <c r="T1179" s="11" t="str">
        <f>_xlfn.XLOOKUP(Table10[[#This Row],[Charity Association]],Table14[Charity Name],Table14[Billing Style],,,)</f>
        <v>Percentage</v>
      </c>
      <c r="U1179" s="11">
        <v>337.2</v>
      </c>
      <c r="V1179" s="15">
        <v>186</v>
      </c>
      <c r="W1179" s="15">
        <v>96</v>
      </c>
      <c r="X1179" s="11">
        <v>55.2</v>
      </c>
      <c r="Y1179" s="69">
        <v>39337306</v>
      </c>
      <c r="AB1179" s="33"/>
    </row>
    <row r="1180" spans="1:28" ht="14.25" x14ac:dyDescent="0.45">
      <c r="A1180" s="3">
        <v>1172</v>
      </c>
      <c r="B118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80" s="33">
        <v>45541</v>
      </c>
      <c r="E1180" s="3" t="s">
        <v>89</v>
      </c>
      <c r="F1180" s="3">
        <f>_xlfn.XLOOKUP(Table10[[#This Row],[Location Name]],IBTP_Locations[Location Name],IBTP_Locations[Payee Name],"",,)</f>
        <v>0</v>
      </c>
      <c r="G1180" s="3" t="s">
        <v>23</v>
      </c>
      <c r="H1180" s="3" t="str">
        <f>_xlfn.XLOOKUP(Table10[[#This Row],[Location Name]],IBTP_Locations[Location Name],IBTP_Locations[Sales Rep],,,)</f>
        <v>Sarcyk, Neil</v>
      </c>
      <c r="I1180" s="3" t="str">
        <f>_xlfn.XLOOKUP(Table10[[#This Row],[Location Name]],IBTP_Locations[Location Name],IBTP_Locations[Marketing Rep],,,)</f>
        <v>Combros</v>
      </c>
      <c r="J1180" s="11">
        <f>ROUNDDOWN(IF(Table10[[#This Row],[Marketing Rep]]=0,0,_xlfn.XLOOKUP(Table10[[#This Row],[Marketing Rep]],Table12[Name],Table12[Commission %]))*Table10[[#This Row],[Ticket Count]],2)</f>
        <v>94.8</v>
      </c>
      <c r="K1180" s="3" t="s">
        <v>3400</v>
      </c>
      <c r="L1180" s="3" t="str">
        <f>_xlfn.XLOOKUP(Table10[[#This Row],[Serial '#]],Table5[Serial '#],Table5[Supplier],,,)</f>
        <v>GameCo</v>
      </c>
      <c r="M1180" s="3" t="s">
        <v>3760</v>
      </c>
      <c r="N1180" s="9">
        <v>6320</v>
      </c>
      <c r="O1180" s="36">
        <v>1</v>
      </c>
      <c r="P1180" s="11">
        <v>6320</v>
      </c>
      <c r="Q1180" s="11">
        <v>4745</v>
      </c>
      <c r="R1180" s="11">
        <v>1575</v>
      </c>
      <c r="S1180" s="11">
        <v>379</v>
      </c>
      <c r="T1180" s="11" t="str">
        <f>_xlfn.XLOOKUP(Table10[[#This Row],[Charity Association]],Table14[Charity Name],Table14[Billing Style],,,)</f>
        <v>Percentage</v>
      </c>
      <c r="U1180" s="11">
        <v>433.2</v>
      </c>
      <c r="V1180" s="15">
        <v>212</v>
      </c>
      <c r="W1180" s="15">
        <v>158</v>
      </c>
      <c r="X1180" s="11">
        <v>63.2</v>
      </c>
      <c r="Y1180" s="69">
        <v>39337307</v>
      </c>
      <c r="AB1180" s="33"/>
    </row>
    <row r="1181" spans="1:28" ht="14.25" x14ac:dyDescent="0.45">
      <c r="A1181" s="3">
        <v>1173</v>
      </c>
      <c r="B118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81" s="33">
        <v>45541</v>
      </c>
      <c r="E1181" s="3" t="s">
        <v>109</v>
      </c>
      <c r="F1181" s="3">
        <f>_xlfn.XLOOKUP(Table10[[#This Row],[Location Name]],IBTP_Locations[Location Name],IBTP_Locations[Payee Name],"",,)</f>
        <v>0</v>
      </c>
      <c r="G1181" s="3" t="s">
        <v>23</v>
      </c>
      <c r="H1181" s="3" t="str">
        <f>_xlfn.XLOOKUP(Table10[[#This Row],[Location Name]],IBTP_Locations[Location Name],IBTP_Locations[Sales Rep],,,)</f>
        <v>Sarcyk, Neil</v>
      </c>
      <c r="I1181" s="3" t="str">
        <f>_xlfn.XLOOKUP(Table10[[#This Row],[Location Name]],IBTP_Locations[Location Name],IBTP_Locations[Marketing Rep],,,)</f>
        <v>B and B Music</v>
      </c>
      <c r="J1181" s="11">
        <f>ROUNDDOWN(IF(Table10[[#This Row],[Marketing Rep]]=0,0,_xlfn.XLOOKUP(Table10[[#This Row],[Marketing Rep]],Table12[Name],Table12[Commission %]))*Table10[[#This Row],[Ticket Count]],2)</f>
        <v>81.900000000000006</v>
      </c>
      <c r="K1181" s="3" t="s">
        <v>1797</v>
      </c>
      <c r="L1181" s="3" t="str">
        <f>_xlfn.XLOOKUP(Table10[[#This Row],[Serial '#]],Table5[Serial '#],Table5[Supplier],,,)</f>
        <v>Bingo Boss</v>
      </c>
      <c r="M1181" s="3" t="s">
        <v>371</v>
      </c>
      <c r="N1181" s="9">
        <v>5460</v>
      </c>
      <c r="O1181" s="36">
        <v>1</v>
      </c>
      <c r="P1181" s="11">
        <v>5460</v>
      </c>
      <c r="Q1181" s="11">
        <v>4500</v>
      </c>
      <c r="R1181" s="11">
        <v>960</v>
      </c>
      <c r="S1181" s="11">
        <v>327</v>
      </c>
      <c r="T1181" s="11" t="str">
        <f>_xlfn.XLOOKUP(Table10[[#This Row],[Charity Association]],Table14[Charity Name],Table14[Billing Style],,,)</f>
        <v>Percentage</v>
      </c>
      <c r="U1181" s="11">
        <v>431.79</v>
      </c>
      <c r="V1181" s="15">
        <v>281.19</v>
      </c>
      <c r="W1181" s="15">
        <v>96</v>
      </c>
      <c r="X1181" s="11">
        <v>54.6</v>
      </c>
      <c r="Y1181" s="69">
        <v>634</v>
      </c>
      <c r="AB1181" s="33"/>
    </row>
    <row r="1182" spans="1:28" ht="14.25" x14ac:dyDescent="0.45">
      <c r="A1182" s="3">
        <v>1174</v>
      </c>
      <c r="B118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82" s="33">
        <v>45540</v>
      </c>
      <c r="E1182" s="3" t="s">
        <v>91</v>
      </c>
      <c r="F1182" s="3">
        <f>_xlfn.XLOOKUP(Table10[[#This Row],[Location Name]],IBTP_Locations[Location Name],IBTP_Locations[Payee Name],"",,)</f>
        <v>0</v>
      </c>
      <c r="G1182" s="3" t="s">
        <v>23</v>
      </c>
      <c r="H1182" s="3" t="str">
        <f>_xlfn.XLOOKUP(Table10[[#This Row],[Location Name]],IBTP_Locations[Location Name],IBTP_Locations[Sales Rep],,,)</f>
        <v>Sarcyk, Neil</v>
      </c>
      <c r="I1182" s="3">
        <f>_xlfn.XLOOKUP(Table10[[#This Row],[Location Name]],IBTP_Locations[Location Name],IBTP_Locations[Marketing Rep],,,)</f>
        <v>0</v>
      </c>
      <c r="J1182" s="11">
        <f>ROUNDDOWN(IF(Table10[[#This Row],[Marketing Rep]]=0,0,_xlfn.XLOOKUP(Table10[[#This Row],[Marketing Rep]],Table12[Name],Table12[Commission %]))*Table10[[#This Row],[Ticket Count]],2)</f>
        <v>0</v>
      </c>
      <c r="K1182" s="3" t="s">
        <v>3375</v>
      </c>
      <c r="L1182" s="3" t="str">
        <f>_xlfn.XLOOKUP(Table10[[#This Row],[Serial '#]],Table5[Serial '#],Table5[Supplier],,,)</f>
        <v>GameCo</v>
      </c>
      <c r="M1182" s="3" t="s">
        <v>352</v>
      </c>
      <c r="N1182" s="9">
        <v>3600</v>
      </c>
      <c r="O1182" s="36">
        <v>1</v>
      </c>
      <c r="P1182" s="11">
        <v>3600</v>
      </c>
      <c r="Q1182" s="11">
        <v>2895</v>
      </c>
      <c r="R1182" s="11">
        <v>705</v>
      </c>
      <c r="S1182" s="11">
        <v>216</v>
      </c>
      <c r="T1182" s="11" t="str">
        <f>_xlfn.XLOOKUP(Table10[[#This Row],[Charity Association]],Table14[Charity Name],Table14[Billing Style],,,)</f>
        <v>Percentage</v>
      </c>
      <c r="U1182" s="11">
        <v>229</v>
      </c>
      <c r="V1182" s="15">
        <v>122</v>
      </c>
      <c r="W1182" s="15">
        <v>71</v>
      </c>
      <c r="X1182" s="11">
        <v>36</v>
      </c>
      <c r="Y1182" s="69">
        <v>39333475</v>
      </c>
      <c r="AB1182" s="33"/>
    </row>
    <row r="1183" spans="1:28" ht="14.25" x14ac:dyDescent="0.45">
      <c r="A1183" s="3">
        <v>1175</v>
      </c>
      <c r="B118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83" s="33">
        <v>45540</v>
      </c>
      <c r="E1183" s="3" t="s">
        <v>157</v>
      </c>
      <c r="F1183" s="3">
        <f>_xlfn.XLOOKUP(Table10[[#This Row],[Location Name]],IBTP_Locations[Location Name],IBTP_Locations[Payee Name],"",,)</f>
        <v>0</v>
      </c>
      <c r="G1183" s="3" t="s">
        <v>23</v>
      </c>
      <c r="H1183" s="3" t="str">
        <f>_xlfn.XLOOKUP(Table10[[#This Row],[Location Name]],IBTP_Locations[Location Name],IBTP_Locations[Sales Rep],,,)</f>
        <v>Sarcyk, Neil</v>
      </c>
      <c r="I1183" s="3">
        <f>_xlfn.XLOOKUP(Table10[[#This Row],[Location Name]],IBTP_Locations[Location Name],IBTP_Locations[Marketing Rep],,,)</f>
        <v>0</v>
      </c>
      <c r="J1183" s="11">
        <f>ROUNDDOWN(IF(Table10[[#This Row],[Marketing Rep]]=0,0,_xlfn.XLOOKUP(Table10[[#This Row],[Marketing Rep]],Table12[Name],Table12[Commission %]))*Table10[[#This Row],[Ticket Count]],2)</f>
        <v>0</v>
      </c>
      <c r="K1183" s="3" t="s">
        <v>3365</v>
      </c>
      <c r="L1183" s="3" t="str">
        <f>_xlfn.XLOOKUP(Table10[[#This Row],[Serial '#]],Table5[Serial '#],Table5[Supplier],,,)</f>
        <v>GameCo</v>
      </c>
      <c r="M1183" s="3" t="s">
        <v>547</v>
      </c>
      <c r="N1183" s="9">
        <v>4000</v>
      </c>
      <c r="O1183" s="36">
        <v>1</v>
      </c>
      <c r="P1183" s="11">
        <v>4000</v>
      </c>
      <c r="Q1183" s="11">
        <v>3002</v>
      </c>
      <c r="R1183" s="11">
        <v>998</v>
      </c>
      <c r="S1183" s="11">
        <v>240</v>
      </c>
      <c r="T1183" s="11" t="str">
        <f>_xlfn.XLOOKUP(Table10[[#This Row],[Charity Association]],Table14[Charity Name],Table14[Billing Style],,,)</f>
        <v>Percentage</v>
      </c>
      <c r="U1183" s="11">
        <v>274</v>
      </c>
      <c r="V1183" s="15">
        <v>134</v>
      </c>
      <c r="W1183" s="15">
        <v>100</v>
      </c>
      <c r="X1183" s="11">
        <v>40</v>
      </c>
      <c r="Y1183" s="69">
        <v>2735</v>
      </c>
      <c r="AB1183" s="33"/>
    </row>
    <row r="1184" spans="1:28" ht="14.25" x14ac:dyDescent="0.45">
      <c r="A1184" s="3">
        <v>1176</v>
      </c>
      <c r="B118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84" s="33">
        <v>45540</v>
      </c>
      <c r="E1184" s="3" t="s">
        <v>157</v>
      </c>
      <c r="F1184" s="3">
        <f>_xlfn.XLOOKUP(Table10[[#This Row],[Location Name]],IBTP_Locations[Location Name],IBTP_Locations[Payee Name],"",,)</f>
        <v>0</v>
      </c>
      <c r="G1184" s="3" t="s">
        <v>23</v>
      </c>
      <c r="H1184" s="3" t="str">
        <f>_xlfn.XLOOKUP(Table10[[#This Row],[Location Name]],IBTP_Locations[Location Name],IBTP_Locations[Sales Rep],,,)</f>
        <v>Sarcyk, Neil</v>
      </c>
      <c r="I1184" s="3">
        <f>_xlfn.XLOOKUP(Table10[[#This Row],[Location Name]],IBTP_Locations[Location Name],IBTP_Locations[Marketing Rep],,,)</f>
        <v>0</v>
      </c>
      <c r="J1184" s="11">
        <f>ROUNDDOWN(IF(Table10[[#This Row],[Marketing Rep]]=0,0,_xlfn.XLOOKUP(Table10[[#This Row],[Marketing Rep]],Table12[Name],Table12[Commission %]))*Table10[[#This Row],[Ticket Count]],2)</f>
        <v>0</v>
      </c>
      <c r="K1184" s="3" t="s">
        <v>3357</v>
      </c>
      <c r="L1184" s="3" t="str">
        <f>_xlfn.XLOOKUP(Table10[[#This Row],[Serial '#]],Table5[Serial '#],Table5[Supplier],,,)</f>
        <v>GameCo</v>
      </c>
      <c r="M1184" s="3" t="s">
        <v>544</v>
      </c>
      <c r="N1184" s="9">
        <v>4000</v>
      </c>
      <c r="O1184" s="36">
        <v>1</v>
      </c>
      <c r="P1184" s="11">
        <v>4000</v>
      </c>
      <c r="Q1184" s="11">
        <v>3002</v>
      </c>
      <c r="R1184" s="11">
        <v>998</v>
      </c>
      <c r="S1184" s="11">
        <v>240</v>
      </c>
      <c r="T1184" s="11" t="str">
        <f>_xlfn.XLOOKUP(Table10[[#This Row],[Charity Association]],Table14[Charity Name],Table14[Billing Style],,,)</f>
        <v>Percentage</v>
      </c>
      <c r="U1184" s="11">
        <v>274</v>
      </c>
      <c r="V1184" s="15">
        <v>134</v>
      </c>
      <c r="W1184" s="15">
        <v>100</v>
      </c>
      <c r="X1184" s="11">
        <v>40</v>
      </c>
      <c r="Y1184" s="69">
        <v>2735</v>
      </c>
      <c r="AB1184" s="33"/>
    </row>
    <row r="1185" spans="1:28" ht="14.25" x14ac:dyDescent="0.45">
      <c r="A1185" s="3">
        <v>1177</v>
      </c>
      <c r="B118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85" s="33">
        <v>45538</v>
      </c>
      <c r="E1185" s="3" t="s">
        <v>105</v>
      </c>
      <c r="F1185" s="3">
        <f>_xlfn.XLOOKUP(Table10[[#This Row],[Location Name]],IBTP_Locations[Location Name],IBTP_Locations[Payee Name],"",,)</f>
        <v>0</v>
      </c>
      <c r="G1185" s="3" t="s">
        <v>23</v>
      </c>
      <c r="H1185" s="3" t="str">
        <f>_xlfn.XLOOKUP(Table10[[#This Row],[Location Name]],IBTP_Locations[Location Name],IBTP_Locations[Sales Rep],,,)</f>
        <v>Sarcyk, Neil</v>
      </c>
      <c r="I1185" s="3" t="str">
        <f>_xlfn.XLOOKUP(Table10[[#This Row],[Location Name]],IBTP_Locations[Location Name],IBTP_Locations[Marketing Rep],,,)</f>
        <v>M Comella Enterprises</v>
      </c>
      <c r="J1185" s="11">
        <f>ROUNDDOWN(IF(Table10[[#This Row],[Marketing Rep]]=0,0,_xlfn.XLOOKUP(Table10[[#This Row],[Marketing Rep]],Table12[Name],Table12[Commission %]))*Table10[[#This Row],[Ticket Count]],2)</f>
        <v>45</v>
      </c>
      <c r="K1185" s="3" t="s">
        <v>2686</v>
      </c>
      <c r="L1185" s="3" t="str">
        <f>_xlfn.XLOOKUP(Table10[[#This Row],[Serial '#]],Table5[Serial '#],Table5[Supplier],,,)</f>
        <v>GameCo</v>
      </c>
      <c r="M1185" s="3" t="s">
        <v>352</v>
      </c>
      <c r="N1185" s="9">
        <v>3000</v>
      </c>
      <c r="O1185" s="36">
        <v>1</v>
      </c>
      <c r="P1185" s="11">
        <v>3000</v>
      </c>
      <c r="Q1185" s="11">
        <v>2250</v>
      </c>
      <c r="R1185" s="11">
        <v>750</v>
      </c>
      <c r="S1185" s="11">
        <v>180</v>
      </c>
      <c r="T1185" s="11" t="str">
        <f>_xlfn.XLOOKUP(Table10[[#This Row],[Charity Association]],Table14[Charity Name],Table14[Billing Style],,,)</f>
        <v>Percentage</v>
      </c>
      <c r="U1185" s="11">
        <v>207</v>
      </c>
      <c r="V1185" s="15">
        <v>102</v>
      </c>
      <c r="W1185" s="15">
        <v>75</v>
      </c>
      <c r="X1185" s="11">
        <v>30</v>
      </c>
      <c r="Y1185" s="69">
        <v>297</v>
      </c>
      <c r="AB1185" s="33"/>
    </row>
    <row r="1186" spans="1:28" ht="14.25" x14ac:dyDescent="0.45">
      <c r="A1186" s="3">
        <v>1178</v>
      </c>
      <c r="B118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86" s="33">
        <v>45538</v>
      </c>
      <c r="E1186" s="3" t="s">
        <v>105</v>
      </c>
      <c r="F1186" s="3">
        <f>_xlfn.XLOOKUP(Table10[[#This Row],[Location Name]],IBTP_Locations[Location Name],IBTP_Locations[Payee Name],"",,)</f>
        <v>0</v>
      </c>
      <c r="G1186" s="3" t="s">
        <v>23</v>
      </c>
      <c r="H1186" s="3" t="str">
        <f>_xlfn.XLOOKUP(Table10[[#This Row],[Location Name]],IBTP_Locations[Location Name],IBTP_Locations[Sales Rep],,,)</f>
        <v>Sarcyk, Neil</v>
      </c>
      <c r="I1186" s="3" t="str">
        <f>_xlfn.XLOOKUP(Table10[[#This Row],[Location Name]],IBTP_Locations[Location Name],IBTP_Locations[Marketing Rep],,,)</f>
        <v>M Comella Enterprises</v>
      </c>
      <c r="J1186" s="11">
        <f>ROUNDDOWN(IF(Table10[[#This Row],[Marketing Rep]]=0,0,_xlfn.XLOOKUP(Table10[[#This Row],[Marketing Rep]],Table12[Name],Table12[Commission %]))*Table10[[#This Row],[Ticket Count]],2)</f>
        <v>82.8</v>
      </c>
      <c r="K1186" s="3" t="s">
        <v>3320</v>
      </c>
      <c r="L1186" s="3" t="str">
        <f>_xlfn.XLOOKUP(Table10[[#This Row],[Serial '#]],Table5[Serial '#],Table5[Supplier],,,)</f>
        <v>GameCo</v>
      </c>
      <c r="M1186" s="3" t="s">
        <v>349</v>
      </c>
      <c r="N1186" s="9">
        <v>5520</v>
      </c>
      <c r="O1186" s="36">
        <v>1</v>
      </c>
      <c r="P1186" s="11">
        <v>5520</v>
      </c>
      <c r="Q1186" s="11">
        <v>4560</v>
      </c>
      <c r="R1186" s="11">
        <v>960</v>
      </c>
      <c r="S1186" s="11">
        <v>331</v>
      </c>
      <c r="T1186" s="11" t="str">
        <f>_xlfn.XLOOKUP(Table10[[#This Row],[Charity Association]],Table14[Charity Name],Table14[Billing Style],,,)</f>
        <v>Percentage</v>
      </c>
      <c r="U1186" s="11">
        <v>337.2</v>
      </c>
      <c r="V1186" s="15">
        <v>186</v>
      </c>
      <c r="W1186" s="15">
        <v>96</v>
      </c>
      <c r="X1186" s="11">
        <v>55.2</v>
      </c>
      <c r="Y1186" s="69">
        <v>297</v>
      </c>
      <c r="AB1186" s="33"/>
    </row>
    <row r="1187" spans="1:28" ht="14.25" x14ac:dyDescent="0.45">
      <c r="A1187" s="3">
        <v>1179</v>
      </c>
      <c r="B118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87" s="33">
        <v>45538</v>
      </c>
      <c r="E1187" s="3" t="s">
        <v>119</v>
      </c>
      <c r="F1187" s="3">
        <f>_xlfn.XLOOKUP(Table10[[#This Row],[Location Name]],IBTP_Locations[Location Name],IBTP_Locations[Payee Name],"",,)</f>
        <v>0</v>
      </c>
      <c r="G1187" s="3" t="s">
        <v>23</v>
      </c>
      <c r="H1187" s="3" t="str">
        <f>_xlfn.XLOOKUP(Table10[[#This Row],[Location Name]],IBTP_Locations[Location Name],IBTP_Locations[Sales Rep],,,)</f>
        <v>Sarcyk, Neil</v>
      </c>
      <c r="I1187" s="3" t="str">
        <f>_xlfn.XLOOKUP(Table10[[#This Row],[Location Name]],IBTP_Locations[Location Name],IBTP_Locations[Marketing Rep],,,)</f>
        <v>B and B Music</v>
      </c>
      <c r="J1187" s="11">
        <f>ROUNDDOWN(IF(Table10[[#This Row],[Marketing Rep]]=0,0,_xlfn.XLOOKUP(Table10[[#This Row],[Marketing Rep]],Table12[Name],Table12[Commission %]))*Table10[[#This Row],[Ticket Count]],2)</f>
        <v>94.8</v>
      </c>
      <c r="K1187" s="3" t="s">
        <v>2343</v>
      </c>
      <c r="L1187" s="3" t="str">
        <f>_xlfn.XLOOKUP(Table10[[#This Row],[Serial '#]],Table5[Serial '#],Table5[Supplier],,,)</f>
        <v>GameCo</v>
      </c>
      <c r="M1187" s="3" t="s">
        <v>583</v>
      </c>
      <c r="N1187" s="9">
        <v>6320</v>
      </c>
      <c r="O1187" s="36">
        <v>1</v>
      </c>
      <c r="P1187" s="11">
        <v>6320</v>
      </c>
      <c r="Q1187" s="11">
        <v>4945</v>
      </c>
      <c r="R1187" s="11">
        <v>1375</v>
      </c>
      <c r="S1187" s="11">
        <v>379</v>
      </c>
      <c r="T1187" s="11" t="str">
        <f>_xlfn.XLOOKUP(Table10[[#This Row],[Charity Association]],Table14[Charity Name],Table14[Billing Style],,,)</f>
        <v>Percentage</v>
      </c>
      <c r="U1187" s="11">
        <v>413.2</v>
      </c>
      <c r="V1187" s="15">
        <v>212</v>
      </c>
      <c r="W1187" s="15">
        <v>138</v>
      </c>
      <c r="X1187" s="11">
        <v>63.2</v>
      </c>
      <c r="Y1187" s="69">
        <v>39323000</v>
      </c>
      <c r="AB1187" s="33"/>
    </row>
    <row r="1188" spans="1:28" ht="14.25" x14ac:dyDescent="0.45">
      <c r="A1188" s="3">
        <v>1180</v>
      </c>
      <c r="B118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88" s="33">
        <v>45538</v>
      </c>
      <c r="E1188" s="3" t="s">
        <v>119</v>
      </c>
      <c r="F1188" s="3">
        <f>_xlfn.XLOOKUP(Table10[[#This Row],[Location Name]],IBTP_Locations[Location Name],IBTP_Locations[Payee Name],"",,)</f>
        <v>0</v>
      </c>
      <c r="G1188" s="3" t="s">
        <v>23</v>
      </c>
      <c r="H1188" s="3" t="str">
        <f>_xlfn.XLOOKUP(Table10[[#This Row],[Location Name]],IBTP_Locations[Location Name],IBTP_Locations[Sales Rep],,,)</f>
        <v>Sarcyk, Neil</v>
      </c>
      <c r="I1188" s="3" t="str">
        <f>_xlfn.XLOOKUP(Table10[[#This Row],[Location Name]],IBTP_Locations[Location Name],IBTP_Locations[Marketing Rep],,,)</f>
        <v>B and B Music</v>
      </c>
      <c r="J1188" s="11">
        <f>ROUNDDOWN(IF(Table10[[#This Row],[Marketing Rep]]=0,0,_xlfn.XLOOKUP(Table10[[#This Row],[Marketing Rep]],Table12[Name],Table12[Commission %]))*Table10[[#This Row],[Ticket Count]],2)</f>
        <v>69.3</v>
      </c>
      <c r="K1188" s="3" t="s">
        <v>1858</v>
      </c>
      <c r="L1188" s="3" t="str">
        <f>_xlfn.XLOOKUP(Table10[[#This Row],[Serial '#]],Table5[Serial '#],Table5[Supplier],,,)</f>
        <v>Bingo Boss</v>
      </c>
      <c r="M1188" s="3" t="s">
        <v>370</v>
      </c>
      <c r="N1188" s="9">
        <v>4620</v>
      </c>
      <c r="O1188" s="36">
        <v>1</v>
      </c>
      <c r="P1188" s="11">
        <v>4620</v>
      </c>
      <c r="Q1188" s="11">
        <v>3720</v>
      </c>
      <c r="R1188" s="11">
        <v>900</v>
      </c>
      <c r="S1188" s="11">
        <v>277</v>
      </c>
      <c r="T1188" s="11" t="str">
        <f>_xlfn.XLOOKUP(Table10[[#This Row],[Charity Association]],Table14[Charity Name],Table14[Billing Style],,,)</f>
        <v>Percentage</v>
      </c>
      <c r="U1188" s="11">
        <v>374.13</v>
      </c>
      <c r="V1188" s="15">
        <v>237.93</v>
      </c>
      <c r="W1188" s="15">
        <v>90</v>
      </c>
      <c r="X1188" s="11">
        <v>46.2</v>
      </c>
      <c r="Y1188" s="69">
        <v>39323001</v>
      </c>
      <c r="AB1188" s="33"/>
    </row>
    <row r="1189" spans="1:28" ht="14.25" x14ac:dyDescent="0.45">
      <c r="A1189" s="3">
        <v>1181</v>
      </c>
      <c r="B118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89" s="33">
        <v>45538</v>
      </c>
      <c r="E1189" s="3" t="s">
        <v>101</v>
      </c>
      <c r="F1189" s="3">
        <f>_xlfn.XLOOKUP(Table10[[#This Row],[Location Name]],IBTP_Locations[Location Name],IBTP_Locations[Payee Name],"",,)</f>
        <v>0</v>
      </c>
      <c r="G1189" s="3" t="s">
        <v>23</v>
      </c>
      <c r="H1189" s="3" t="str">
        <f>_xlfn.XLOOKUP(Table10[[#This Row],[Location Name]],IBTP_Locations[Location Name],IBTP_Locations[Sales Rep],,,)</f>
        <v>Sarcyk, Neil</v>
      </c>
      <c r="I1189" s="3">
        <f>_xlfn.XLOOKUP(Table10[[#This Row],[Location Name]],IBTP_Locations[Location Name],IBTP_Locations[Marketing Rep],,,)</f>
        <v>0</v>
      </c>
      <c r="J1189" s="11">
        <f>ROUNDDOWN(IF(Table10[[#This Row],[Marketing Rep]]=0,0,_xlfn.XLOOKUP(Table10[[#This Row],[Marketing Rep]],Table12[Name],Table12[Commission %]))*Table10[[#This Row],[Ticket Count]],2)</f>
        <v>0</v>
      </c>
      <c r="K1189" s="3" t="s">
        <v>3253</v>
      </c>
      <c r="L1189" s="3" t="str">
        <f>_xlfn.XLOOKUP(Table10[[#This Row],[Serial '#]],Table5[Serial '#],Table5[Supplier],,,)</f>
        <v>GameCo</v>
      </c>
      <c r="M1189" s="3" t="s">
        <v>580</v>
      </c>
      <c r="N1189" s="9">
        <v>6320</v>
      </c>
      <c r="O1189" s="36">
        <v>1</v>
      </c>
      <c r="P1189" s="11">
        <v>6320</v>
      </c>
      <c r="Q1189" s="11">
        <v>4745</v>
      </c>
      <c r="R1189" s="11">
        <v>1575</v>
      </c>
      <c r="S1189" s="11">
        <v>379</v>
      </c>
      <c r="T1189" s="11" t="str">
        <f>_xlfn.XLOOKUP(Table10[[#This Row],[Charity Association]],Table14[Charity Name],Table14[Billing Style],,,)</f>
        <v>Percentage</v>
      </c>
      <c r="U1189" s="11">
        <v>433.2</v>
      </c>
      <c r="V1189" s="15">
        <v>212</v>
      </c>
      <c r="W1189" s="15">
        <v>158</v>
      </c>
      <c r="X1189" s="11">
        <v>63.2</v>
      </c>
      <c r="Y1189" s="69">
        <v>39323002</v>
      </c>
      <c r="AB1189" s="33"/>
    </row>
    <row r="1190" spans="1:28" ht="14.25" x14ac:dyDescent="0.45">
      <c r="A1190" s="3">
        <v>1182</v>
      </c>
      <c r="B119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90" s="33">
        <v>45538</v>
      </c>
      <c r="E1190" s="3" t="s">
        <v>101</v>
      </c>
      <c r="F1190" s="3">
        <f>_xlfn.XLOOKUP(Table10[[#This Row],[Location Name]],IBTP_Locations[Location Name],IBTP_Locations[Payee Name],"",,)</f>
        <v>0</v>
      </c>
      <c r="G1190" s="3" t="s">
        <v>23</v>
      </c>
      <c r="H1190" s="3" t="str">
        <f>_xlfn.XLOOKUP(Table10[[#This Row],[Location Name]],IBTP_Locations[Location Name],IBTP_Locations[Sales Rep],,,)</f>
        <v>Sarcyk, Neil</v>
      </c>
      <c r="I1190" s="3">
        <f>_xlfn.XLOOKUP(Table10[[#This Row],[Location Name]],IBTP_Locations[Location Name],IBTP_Locations[Marketing Rep],,,)</f>
        <v>0</v>
      </c>
      <c r="J1190" s="11">
        <f>ROUNDDOWN(IF(Table10[[#This Row],[Marketing Rep]]=0,0,_xlfn.XLOOKUP(Table10[[#This Row],[Marketing Rep]],Table12[Name],Table12[Commission %]))*Table10[[#This Row],[Ticket Count]],2)</f>
        <v>0</v>
      </c>
      <c r="K1190" s="3" t="s">
        <v>3345</v>
      </c>
      <c r="L1190" s="3" t="str">
        <f>_xlfn.XLOOKUP(Table10[[#This Row],[Serial '#]],Table5[Serial '#],Table5[Supplier],,,)</f>
        <v>GameCo</v>
      </c>
      <c r="M1190" s="3" t="s">
        <v>349</v>
      </c>
      <c r="N1190" s="9">
        <v>5520</v>
      </c>
      <c r="O1190" s="36">
        <v>1</v>
      </c>
      <c r="P1190" s="11">
        <v>5520</v>
      </c>
      <c r="Q1190" s="11">
        <v>4560</v>
      </c>
      <c r="R1190" s="11">
        <v>960</v>
      </c>
      <c r="S1190" s="11">
        <v>331</v>
      </c>
      <c r="T1190" s="11" t="str">
        <f>_xlfn.XLOOKUP(Table10[[#This Row],[Charity Association]],Table14[Charity Name],Table14[Billing Style],,,)</f>
        <v>Percentage</v>
      </c>
      <c r="U1190" s="11">
        <v>337.2</v>
      </c>
      <c r="V1190" s="15">
        <v>186</v>
      </c>
      <c r="W1190" s="15">
        <v>96</v>
      </c>
      <c r="X1190" s="11">
        <v>55.2</v>
      </c>
      <c r="Y1190" s="69">
        <v>39322997</v>
      </c>
      <c r="AB1190" s="33"/>
    </row>
    <row r="1191" spans="1:28" ht="14.25" x14ac:dyDescent="0.45">
      <c r="A1191" s="3">
        <v>1183</v>
      </c>
      <c r="B119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91" s="33">
        <v>45538</v>
      </c>
      <c r="E1191" s="3" t="s">
        <v>101</v>
      </c>
      <c r="F1191" s="3">
        <f>_xlfn.XLOOKUP(Table10[[#This Row],[Location Name]],IBTP_Locations[Location Name],IBTP_Locations[Payee Name],"",,)</f>
        <v>0</v>
      </c>
      <c r="G1191" s="3" t="s">
        <v>23</v>
      </c>
      <c r="H1191" s="3" t="str">
        <f>_xlfn.XLOOKUP(Table10[[#This Row],[Location Name]],IBTP_Locations[Location Name],IBTP_Locations[Sales Rep],,,)</f>
        <v>Sarcyk, Neil</v>
      </c>
      <c r="I1191" s="3">
        <f>_xlfn.XLOOKUP(Table10[[#This Row],[Location Name]],IBTP_Locations[Location Name],IBTP_Locations[Marketing Rep],,,)</f>
        <v>0</v>
      </c>
      <c r="J1191" s="11">
        <f>ROUNDDOWN(IF(Table10[[#This Row],[Marketing Rep]]=0,0,_xlfn.XLOOKUP(Table10[[#This Row],[Marketing Rep]],Table12[Name],Table12[Commission %]))*Table10[[#This Row],[Ticket Count]],2)</f>
        <v>0</v>
      </c>
      <c r="K1191" s="3" t="s">
        <v>3333</v>
      </c>
      <c r="L1191" s="3" t="str">
        <f>_xlfn.XLOOKUP(Table10[[#This Row],[Serial '#]],Table5[Serial '#],Table5[Supplier],,,)</f>
        <v>GameCo</v>
      </c>
      <c r="M1191" s="3" t="s">
        <v>349</v>
      </c>
      <c r="N1191" s="9">
        <v>5520</v>
      </c>
      <c r="O1191" s="36">
        <v>1</v>
      </c>
      <c r="P1191" s="11">
        <v>5520</v>
      </c>
      <c r="Q1191" s="11">
        <v>4560</v>
      </c>
      <c r="R1191" s="11">
        <v>960</v>
      </c>
      <c r="S1191" s="11">
        <v>331</v>
      </c>
      <c r="T1191" s="11" t="str">
        <f>_xlfn.XLOOKUP(Table10[[#This Row],[Charity Association]],Table14[Charity Name],Table14[Billing Style],,,)</f>
        <v>Percentage</v>
      </c>
      <c r="U1191" s="11">
        <v>337.2</v>
      </c>
      <c r="V1191" s="15">
        <v>186</v>
      </c>
      <c r="W1191" s="15">
        <v>96</v>
      </c>
      <c r="X1191" s="11">
        <v>55.2</v>
      </c>
      <c r="Y1191" s="69">
        <v>39322996</v>
      </c>
      <c r="AB1191" s="33"/>
    </row>
    <row r="1192" spans="1:28" ht="14.25" x14ac:dyDescent="0.45">
      <c r="A1192" s="3">
        <v>1184</v>
      </c>
      <c r="B119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92" s="33">
        <v>45538</v>
      </c>
      <c r="E1192" s="3" t="s">
        <v>113</v>
      </c>
      <c r="F1192" s="3">
        <f>_xlfn.XLOOKUP(Table10[[#This Row],[Location Name]],IBTP_Locations[Location Name],IBTP_Locations[Payee Name],"",,)</f>
        <v>0</v>
      </c>
      <c r="G1192" s="3" t="s">
        <v>23</v>
      </c>
      <c r="H1192" s="3" t="str">
        <f>_xlfn.XLOOKUP(Table10[[#This Row],[Location Name]],IBTP_Locations[Location Name],IBTP_Locations[Sales Rep],,,)</f>
        <v>Sarcyk, Neil</v>
      </c>
      <c r="I1192" s="3">
        <f>_xlfn.XLOOKUP(Table10[[#This Row],[Location Name]],IBTP_Locations[Location Name],IBTP_Locations[Marketing Rep],,,)</f>
        <v>0</v>
      </c>
      <c r="J1192" s="11">
        <f>ROUNDDOWN(IF(Table10[[#This Row],[Marketing Rep]]=0,0,_xlfn.XLOOKUP(Table10[[#This Row],[Marketing Rep]],Table12[Name],Table12[Commission %]))*Table10[[#This Row],[Ticket Count]],2)</f>
        <v>0</v>
      </c>
      <c r="K1192" s="3" t="s">
        <v>3348</v>
      </c>
      <c r="L1192" s="3" t="str">
        <f>_xlfn.XLOOKUP(Table10[[#This Row],[Serial '#]],Table5[Serial '#],Table5[Supplier],,,)</f>
        <v>GameCo</v>
      </c>
      <c r="M1192" s="3" t="s">
        <v>583</v>
      </c>
      <c r="N1192" s="9">
        <v>6320</v>
      </c>
      <c r="O1192" s="36">
        <v>1</v>
      </c>
      <c r="P1192" s="11">
        <v>6320</v>
      </c>
      <c r="Q1192" s="11">
        <v>4745</v>
      </c>
      <c r="R1192" s="11">
        <v>1575</v>
      </c>
      <c r="S1192" s="11">
        <v>379</v>
      </c>
      <c r="T1192" s="11" t="str">
        <f>_xlfn.XLOOKUP(Table10[[#This Row],[Charity Association]],Table14[Charity Name],Table14[Billing Style],,,)</f>
        <v>Percentage</v>
      </c>
      <c r="U1192" s="11">
        <v>433.2</v>
      </c>
      <c r="V1192" s="15">
        <v>212</v>
      </c>
      <c r="W1192" s="15">
        <v>158</v>
      </c>
      <c r="X1192" s="11">
        <v>63.2</v>
      </c>
      <c r="Y1192" s="69">
        <v>39333472</v>
      </c>
      <c r="AB1192" s="33"/>
    </row>
    <row r="1193" spans="1:28" ht="14.25" x14ac:dyDescent="0.45">
      <c r="A1193" s="3">
        <v>1185</v>
      </c>
      <c r="B119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93" s="33">
        <v>45538</v>
      </c>
      <c r="E1193" s="3" t="s">
        <v>113</v>
      </c>
      <c r="F1193" s="3">
        <f>_xlfn.XLOOKUP(Table10[[#This Row],[Location Name]],IBTP_Locations[Location Name],IBTP_Locations[Payee Name],"",,)</f>
        <v>0</v>
      </c>
      <c r="G1193" s="3" t="s">
        <v>23</v>
      </c>
      <c r="H1193" s="3" t="str">
        <f>_xlfn.XLOOKUP(Table10[[#This Row],[Location Name]],IBTP_Locations[Location Name],IBTP_Locations[Sales Rep],,,)</f>
        <v>Sarcyk, Neil</v>
      </c>
      <c r="I1193" s="3">
        <f>_xlfn.XLOOKUP(Table10[[#This Row],[Location Name]],IBTP_Locations[Location Name],IBTP_Locations[Marketing Rep],,,)</f>
        <v>0</v>
      </c>
      <c r="J1193" s="11">
        <f>ROUNDDOWN(IF(Table10[[#This Row],[Marketing Rep]]=0,0,_xlfn.XLOOKUP(Table10[[#This Row],[Marketing Rep]],Table12[Name],Table12[Commission %]))*Table10[[#This Row],[Ticket Count]],2)</f>
        <v>0</v>
      </c>
      <c r="K1193" s="3" t="s">
        <v>3334</v>
      </c>
      <c r="L1193" s="3" t="str">
        <f>_xlfn.XLOOKUP(Table10[[#This Row],[Serial '#]],Table5[Serial '#],Table5[Supplier],,,)</f>
        <v>GameCo</v>
      </c>
      <c r="M1193" s="3" t="s">
        <v>349</v>
      </c>
      <c r="N1193" s="9">
        <v>5520</v>
      </c>
      <c r="O1193" s="36">
        <v>1</v>
      </c>
      <c r="P1193" s="11">
        <v>5520</v>
      </c>
      <c r="Q1193" s="11">
        <v>4560</v>
      </c>
      <c r="R1193" s="11">
        <v>960</v>
      </c>
      <c r="S1193" s="11">
        <v>331</v>
      </c>
      <c r="T1193" s="11" t="str">
        <f>_xlfn.XLOOKUP(Table10[[#This Row],[Charity Association]],Table14[Charity Name],Table14[Billing Style],,,)</f>
        <v>Percentage</v>
      </c>
      <c r="U1193" s="11">
        <v>337.2</v>
      </c>
      <c r="V1193" s="15">
        <v>186</v>
      </c>
      <c r="W1193" s="15">
        <v>96</v>
      </c>
      <c r="X1193" s="11">
        <v>55.2</v>
      </c>
      <c r="Y1193" s="69">
        <v>39333470</v>
      </c>
      <c r="AB1193" s="33"/>
    </row>
    <row r="1194" spans="1:28" ht="14.25" x14ac:dyDescent="0.45">
      <c r="A1194" s="3">
        <v>1186</v>
      </c>
      <c r="B119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94" s="33">
        <v>45538</v>
      </c>
      <c r="E1194" s="3" t="s">
        <v>87</v>
      </c>
      <c r="F1194" s="3">
        <f>_xlfn.XLOOKUP(Table10[[#This Row],[Location Name]],IBTP_Locations[Location Name],IBTP_Locations[Payee Name],"",,)</f>
        <v>0</v>
      </c>
      <c r="G1194" s="3" t="s">
        <v>23</v>
      </c>
      <c r="H1194" s="3" t="str">
        <f>_xlfn.XLOOKUP(Table10[[#This Row],[Location Name]],IBTP_Locations[Location Name],IBTP_Locations[Sales Rep],,,)</f>
        <v>Sarcyk, Neil</v>
      </c>
      <c r="I1194" s="3" t="str">
        <f>_xlfn.XLOOKUP(Table10[[#This Row],[Location Name]],IBTP_Locations[Location Name],IBTP_Locations[Marketing Rep],,,)</f>
        <v>B and B Music</v>
      </c>
      <c r="J1194" s="11">
        <f>ROUNDDOWN(IF(Table10[[#This Row],[Marketing Rep]]=0,0,_xlfn.XLOOKUP(Table10[[#This Row],[Marketing Rep]],Table12[Name],Table12[Commission %]))*Table10[[#This Row],[Ticket Count]],2)</f>
        <v>60</v>
      </c>
      <c r="K1194" s="3" t="s">
        <v>3366</v>
      </c>
      <c r="L1194" s="3" t="str">
        <f>_xlfn.XLOOKUP(Table10[[#This Row],[Serial '#]],Table5[Serial '#],Table5[Supplier],,,)</f>
        <v>GameCo</v>
      </c>
      <c r="M1194" s="3" t="s">
        <v>3765</v>
      </c>
      <c r="N1194" s="9">
        <v>4000</v>
      </c>
      <c r="O1194" s="36">
        <v>1</v>
      </c>
      <c r="P1194" s="11">
        <v>4000</v>
      </c>
      <c r="Q1194" s="11">
        <v>3102</v>
      </c>
      <c r="R1194" s="11">
        <v>898</v>
      </c>
      <c r="S1194" s="11">
        <v>240</v>
      </c>
      <c r="T1194" s="11" t="str">
        <f>_xlfn.XLOOKUP(Table10[[#This Row],[Charity Association]],Table14[Charity Name],Table14[Billing Style],,,)</f>
        <v>Percentage</v>
      </c>
      <c r="U1194" s="11">
        <v>264</v>
      </c>
      <c r="V1194" s="15">
        <v>134</v>
      </c>
      <c r="W1194" s="15">
        <v>90</v>
      </c>
      <c r="X1194" s="11">
        <v>40</v>
      </c>
      <c r="Y1194" s="69">
        <v>5229</v>
      </c>
      <c r="AB1194" s="33"/>
    </row>
    <row r="1195" spans="1:28" ht="14.25" x14ac:dyDescent="0.45">
      <c r="A1195" s="3">
        <v>1187</v>
      </c>
      <c r="B119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95" s="33">
        <v>45538</v>
      </c>
      <c r="E1195" s="3" t="s">
        <v>139</v>
      </c>
      <c r="F1195" s="3">
        <f>_xlfn.XLOOKUP(Table10[[#This Row],[Location Name]],IBTP_Locations[Location Name],IBTP_Locations[Payee Name],"",,)</f>
        <v>0</v>
      </c>
      <c r="G1195" s="3" t="s">
        <v>23</v>
      </c>
      <c r="H1195" s="3" t="str">
        <f>_xlfn.XLOOKUP(Table10[[#This Row],[Location Name]],IBTP_Locations[Location Name],IBTP_Locations[Sales Rep],,,)</f>
        <v>Sarcyk, Neil</v>
      </c>
      <c r="I1195" s="3" t="str">
        <f>_xlfn.XLOOKUP(Table10[[#This Row],[Location Name]],IBTP_Locations[Location Name],IBTP_Locations[Marketing Rep],,,)</f>
        <v>Greg Brown</v>
      </c>
      <c r="J1195" s="11">
        <f>ROUNDDOWN(IF(Table10[[#This Row],[Marketing Rep]]=0,0,_xlfn.XLOOKUP(Table10[[#This Row],[Marketing Rep]],Table12[Name],Table12[Commission %]))*Table10[[#This Row],[Ticket Count]],2)</f>
        <v>80</v>
      </c>
      <c r="K1195" s="3" t="s">
        <v>3363</v>
      </c>
      <c r="L1195" s="3" t="str">
        <f>_xlfn.XLOOKUP(Table10[[#This Row],[Serial '#]],Table5[Serial '#],Table5[Supplier],,,)</f>
        <v>GameCo</v>
      </c>
      <c r="M1195" s="3" t="s">
        <v>546</v>
      </c>
      <c r="N1195" s="9">
        <v>4000</v>
      </c>
      <c r="O1195" s="36">
        <v>1</v>
      </c>
      <c r="P1195" s="11">
        <v>4000</v>
      </c>
      <c r="Q1195" s="11">
        <v>3102</v>
      </c>
      <c r="R1195" s="11">
        <v>898</v>
      </c>
      <c r="S1195" s="11">
        <v>240</v>
      </c>
      <c r="T1195" s="11" t="str">
        <f>_xlfn.XLOOKUP(Table10[[#This Row],[Charity Association]],Table14[Charity Name],Table14[Billing Style],,,)</f>
        <v>Percentage</v>
      </c>
      <c r="U1195" s="11">
        <v>264</v>
      </c>
      <c r="V1195" s="15">
        <v>134</v>
      </c>
      <c r="W1195" s="15">
        <v>90</v>
      </c>
      <c r="X1195" s="11">
        <v>40</v>
      </c>
      <c r="Y1195" s="69">
        <v>5229</v>
      </c>
      <c r="AB1195" s="33"/>
    </row>
    <row r="1196" spans="1:28" ht="14.25" x14ac:dyDescent="0.45">
      <c r="A1196" s="3">
        <v>1188</v>
      </c>
      <c r="B119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96" s="33">
        <v>45537</v>
      </c>
      <c r="E1196" s="3" t="s">
        <v>91</v>
      </c>
      <c r="F1196" s="3">
        <f>_xlfn.XLOOKUP(Table10[[#This Row],[Location Name]],IBTP_Locations[Location Name],IBTP_Locations[Payee Name],"",,)</f>
        <v>0</v>
      </c>
      <c r="G1196" s="3" t="s">
        <v>23</v>
      </c>
      <c r="H1196" s="3" t="str">
        <f>_xlfn.XLOOKUP(Table10[[#This Row],[Location Name]],IBTP_Locations[Location Name],IBTP_Locations[Sales Rep],,,)</f>
        <v>Sarcyk, Neil</v>
      </c>
      <c r="I1196" s="3">
        <f>_xlfn.XLOOKUP(Table10[[#This Row],[Location Name]],IBTP_Locations[Location Name],IBTP_Locations[Marketing Rep],,,)</f>
        <v>0</v>
      </c>
      <c r="J1196" s="11">
        <f>ROUNDDOWN(IF(Table10[[#This Row],[Marketing Rep]]=0,0,_xlfn.XLOOKUP(Table10[[#This Row],[Marketing Rep]],Table12[Name],Table12[Commission %]))*Table10[[#This Row],[Ticket Count]],2)</f>
        <v>0</v>
      </c>
      <c r="K1196" s="3" t="s">
        <v>2685</v>
      </c>
      <c r="L1196" s="3" t="str">
        <f>_xlfn.XLOOKUP(Table10[[#This Row],[Serial '#]],Table5[Serial '#],Table5[Supplier],,,)</f>
        <v>GameCo</v>
      </c>
      <c r="M1196" s="3" t="s">
        <v>352</v>
      </c>
      <c r="N1196" s="9">
        <v>3000</v>
      </c>
      <c r="O1196" s="36">
        <v>1</v>
      </c>
      <c r="P1196" s="11">
        <v>3000</v>
      </c>
      <c r="Q1196" s="11">
        <v>2250</v>
      </c>
      <c r="R1196" s="11">
        <v>750</v>
      </c>
      <c r="S1196" s="11">
        <v>180</v>
      </c>
      <c r="T1196" s="11" t="str">
        <f>_xlfn.XLOOKUP(Table10[[#This Row],[Charity Association]],Table14[Charity Name],Table14[Billing Style],,,)</f>
        <v>Percentage</v>
      </c>
      <c r="U1196" s="11">
        <v>207</v>
      </c>
      <c r="V1196" s="15">
        <v>102</v>
      </c>
      <c r="W1196" s="15">
        <v>75</v>
      </c>
      <c r="X1196" s="11">
        <v>30</v>
      </c>
      <c r="Y1196" s="69">
        <v>39333474</v>
      </c>
      <c r="AB1196" s="33"/>
    </row>
    <row r="1197" spans="1:28" ht="14.25" x14ac:dyDescent="0.45">
      <c r="A1197" s="3">
        <v>1189</v>
      </c>
      <c r="B119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97" s="33">
        <v>45539</v>
      </c>
      <c r="E1197" s="3" t="s">
        <v>85</v>
      </c>
      <c r="F1197" s="3">
        <f>_xlfn.XLOOKUP(Table10[[#This Row],[Location Name]],IBTP_Locations[Location Name],IBTP_Locations[Payee Name],"",,)</f>
        <v>0</v>
      </c>
      <c r="G1197" s="3" t="s">
        <v>27</v>
      </c>
      <c r="H1197" s="3" t="str">
        <f>_xlfn.XLOOKUP(Table10[[#This Row],[Location Name]],IBTP_Locations[Location Name],IBTP_Locations[Sales Rep],,,)</f>
        <v>Sarcyk, Neil</v>
      </c>
      <c r="I1197" s="3">
        <f>_xlfn.XLOOKUP(Table10[[#This Row],[Location Name]],IBTP_Locations[Location Name],IBTP_Locations[Marketing Rep],,,)</f>
        <v>0</v>
      </c>
      <c r="J1197" s="11">
        <f>ROUNDDOWN(IF(Table10[[#This Row],[Marketing Rep]]=0,0,_xlfn.XLOOKUP(Table10[[#This Row],[Marketing Rep]],Table12[Name],Table12[Commission %]))*Table10[[#This Row],[Ticket Count]],2)</f>
        <v>0</v>
      </c>
      <c r="K1197" s="3" t="s">
        <v>3352</v>
      </c>
      <c r="L1197" s="3" t="str">
        <f>_xlfn.XLOOKUP(Table10[[#This Row],[Serial '#]],Table5[Serial '#],Table5[Supplier],,,)</f>
        <v>GameCo</v>
      </c>
      <c r="M1197" s="3" t="s">
        <v>347</v>
      </c>
      <c r="N1197" s="9">
        <v>9959</v>
      </c>
      <c r="O1197" s="36">
        <v>1</v>
      </c>
      <c r="P1197" s="11">
        <v>9959</v>
      </c>
      <c r="Q1197" s="11">
        <v>7840</v>
      </c>
      <c r="R1197" s="11">
        <v>2119</v>
      </c>
      <c r="S1197" s="11">
        <v>597</v>
      </c>
      <c r="T1197" s="11" t="str">
        <f>_xlfn.XLOOKUP(Table10[[#This Row],[Charity Association]],Table14[Charity Name],Table14[Billing Style],,,)</f>
        <v>Flat Per Ticket</v>
      </c>
      <c r="U1197" s="11">
        <v>697.13</v>
      </c>
      <c r="V1197" s="15">
        <v>360</v>
      </c>
      <c r="W1197" s="15">
        <v>337.13</v>
      </c>
      <c r="X1197" s="11"/>
      <c r="Y1197" s="69">
        <v>6947</v>
      </c>
      <c r="AB1197" s="33"/>
    </row>
    <row r="1198" spans="1:28" ht="14.25" x14ac:dyDescent="0.45">
      <c r="A1198" s="3">
        <v>1190</v>
      </c>
      <c r="B119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98" s="33">
        <v>45539</v>
      </c>
      <c r="E1198" s="3" t="s">
        <v>85</v>
      </c>
      <c r="F1198" s="3">
        <f>_xlfn.XLOOKUP(Table10[[#This Row],[Location Name]],IBTP_Locations[Location Name],IBTP_Locations[Payee Name],"",,)</f>
        <v>0</v>
      </c>
      <c r="G1198" s="3" t="s">
        <v>27</v>
      </c>
      <c r="H1198" s="3" t="str">
        <f>_xlfn.XLOOKUP(Table10[[#This Row],[Location Name]],IBTP_Locations[Location Name],IBTP_Locations[Sales Rep],,,)</f>
        <v>Sarcyk, Neil</v>
      </c>
      <c r="I1198" s="3">
        <f>_xlfn.XLOOKUP(Table10[[#This Row],[Location Name]],IBTP_Locations[Location Name],IBTP_Locations[Marketing Rep],,,)</f>
        <v>0</v>
      </c>
      <c r="J1198" s="11">
        <f>ROUNDDOWN(IF(Table10[[#This Row],[Marketing Rep]]=0,0,_xlfn.XLOOKUP(Table10[[#This Row],[Marketing Rep]],Table12[Name],Table12[Commission %]))*Table10[[#This Row],[Ticket Count]],2)</f>
        <v>0</v>
      </c>
      <c r="K1198" s="3" t="s">
        <v>3395</v>
      </c>
      <c r="L1198" s="3" t="str">
        <f>_xlfn.XLOOKUP(Table10[[#This Row],[Serial '#]],Table5[Serial '#],Table5[Supplier],,,)</f>
        <v>GameCo</v>
      </c>
      <c r="M1198" s="3" t="s">
        <v>586</v>
      </c>
      <c r="N1198" s="9">
        <v>6320</v>
      </c>
      <c r="O1198" s="36">
        <v>1</v>
      </c>
      <c r="P1198" s="11">
        <v>6320</v>
      </c>
      <c r="Q1198" s="11">
        <v>4745</v>
      </c>
      <c r="R1198" s="11">
        <v>1575</v>
      </c>
      <c r="S1198" s="11">
        <v>379</v>
      </c>
      <c r="T1198" s="11" t="str">
        <f>_xlfn.XLOOKUP(Table10[[#This Row],[Charity Association]],Table14[Charity Name],Table14[Billing Style],,,)</f>
        <v>Flat Per Ticket</v>
      </c>
      <c r="U1198" s="11">
        <v>442.4</v>
      </c>
      <c r="V1198" s="15">
        <v>212</v>
      </c>
      <c r="W1198" s="15">
        <v>230.4</v>
      </c>
      <c r="X1198" s="11"/>
      <c r="Y1198" s="69">
        <v>6947</v>
      </c>
      <c r="AB1198" s="33"/>
    </row>
    <row r="1199" spans="1:28" ht="14.25" x14ac:dyDescent="0.45">
      <c r="A1199" s="3">
        <v>1191</v>
      </c>
      <c r="B119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99" s="33">
        <v>45539</v>
      </c>
      <c r="E1199" s="3" t="s">
        <v>85</v>
      </c>
      <c r="F1199" s="3">
        <f>_xlfn.XLOOKUP(Table10[[#This Row],[Location Name]],IBTP_Locations[Location Name],IBTP_Locations[Payee Name],"",,)</f>
        <v>0</v>
      </c>
      <c r="G1199" s="3" t="s">
        <v>27</v>
      </c>
      <c r="H1199" s="3" t="str">
        <f>_xlfn.XLOOKUP(Table10[[#This Row],[Location Name]],IBTP_Locations[Location Name],IBTP_Locations[Sales Rep],,,)</f>
        <v>Sarcyk, Neil</v>
      </c>
      <c r="I1199" s="3">
        <f>_xlfn.XLOOKUP(Table10[[#This Row],[Location Name]],IBTP_Locations[Location Name],IBTP_Locations[Marketing Rep],,,)</f>
        <v>0</v>
      </c>
      <c r="J1199" s="11">
        <f>ROUNDDOWN(IF(Table10[[#This Row],[Marketing Rep]]=0,0,_xlfn.XLOOKUP(Table10[[#This Row],[Marketing Rep]],Table12[Name],Table12[Commission %]))*Table10[[#This Row],[Ticket Count]],2)</f>
        <v>0</v>
      </c>
      <c r="K1199" s="3" t="s">
        <v>3338</v>
      </c>
      <c r="L1199" s="3" t="str">
        <f>_xlfn.XLOOKUP(Table10[[#This Row],[Serial '#]],Table5[Serial '#],Table5[Supplier],,,)</f>
        <v>GameCo</v>
      </c>
      <c r="M1199" s="3" t="s">
        <v>349</v>
      </c>
      <c r="N1199" s="9">
        <v>5520</v>
      </c>
      <c r="O1199" s="36">
        <v>1</v>
      </c>
      <c r="P1199" s="11">
        <v>5520</v>
      </c>
      <c r="Q1199" s="11">
        <v>4560</v>
      </c>
      <c r="R1199" s="11">
        <v>960</v>
      </c>
      <c r="S1199" s="11">
        <v>331</v>
      </c>
      <c r="T1199" s="11" t="str">
        <f>_xlfn.XLOOKUP(Table10[[#This Row],[Charity Association]],Table14[Charity Name],Table14[Billing Style],,,)</f>
        <v>Flat Per Ticket</v>
      </c>
      <c r="U1199" s="11">
        <v>386.4</v>
      </c>
      <c r="V1199" s="15">
        <v>186</v>
      </c>
      <c r="W1199" s="15">
        <v>200.4</v>
      </c>
      <c r="X1199" s="11"/>
      <c r="Y1199" s="69">
        <v>6947</v>
      </c>
      <c r="AB1199" s="33"/>
    </row>
    <row r="1200" spans="1:28" ht="14.25" x14ac:dyDescent="0.45">
      <c r="A1200" s="3">
        <v>1192</v>
      </c>
      <c r="B120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00" s="33">
        <v>45544</v>
      </c>
      <c r="E1200" s="3" t="s">
        <v>155</v>
      </c>
      <c r="F1200" s="3" t="str">
        <f>_xlfn.XLOOKUP(Table10[[#This Row],[Location Name]],IBTP_Locations[Location Name],IBTP_Locations[Payee Name],"",,)</f>
        <v>Melron Inc DBA Mulligans</v>
      </c>
      <c r="G1200" s="3" t="s">
        <v>27</v>
      </c>
      <c r="H1200" s="3" t="str">
        <f>_xlfn.XLOOKUP(Table10[[#This Row],[Location Name]],IBTP_Locations[Location Name],IBTP_Locations[Sales Rep],,,)</f>
        <v>Sarcyk, Neil</v>
      </c>
      <c r="I1200" s="3">
        <f>_xlfn.XLOOKUP(Table10[[#This Row],[Location Name]],IBTP_Locations[Location Name],IBTP_Locations[Marketing Rep],,,)</f>
        <v>0</v>
      </c>
      <c r="J1200" s="11">
        <f>ROUNDDOWN(IF(Table10[[#This Row],[Marketing Rep]]=0,0,_xlfn.XLOOKUP(Table10[[#This Row],[Marketing Rep]],Table12[Name],Table12[Commission %]))*Table10[[#This Row],[Ticket Count]],2)</f>
        <v>0</v>
      </c>
      <c r="K1200" s="3" t="s">
        <v>3252</v>
      </c>
      <c r="L1200" s="3" t="str">
        <f>_xlfn.XLOOKUP(Table10[[#This Row],[Serial '#]],Table5[Serial '#],Table5[Supplier],,,)</f>
        <v>GameCo</v>
      </c>
      <c r="M1200" s="3" t="s">
        <v>347</v>
      </c>
      <c r="N1200" s="9">
        <v>9959</v>
      </c>
      <c r="O1200" s="36">
        <v>1</v>
      </c>
      <c r="P1200" s="11">
        <v>9959</v>
      </c>
      <c r="Q1200" s="11">
        <v>7840</v>
      </c>
      <c r="R1200" s="11">
        <v>2119</v>
      </c>
      <c r="S1200" s="11">
        <v>597</v>
      </c>
      <c r="T1200" s="11" t="str">
        <f>_xlfn.XLOOKUP(Table10[[#This Row],[Charity Association]],Table14[Charity Name],Table14[Billing Style],,,)</f>
        <v>Flat Per Ticket</v>
      </c>
      <c r="U1200" s="11">
        <v>697.13</v>
      </c>
      <c r="V1200" s="15">
        <v>360</v>
      </c>
      <c r="W1200" s="15">
        <v>337.13</v>
      </c>
      <c r="X1200" s="11"/>
      <c r="Y1200" s="69">
        <v>3233</v>
      </c>
      <c r="AB1200" s="33"/>
    </row>
    <row r="1201" spans="1:28" ht="14.25" x14ac:dyDescent="0.45">
      <c r="A1201" s="3">
        <v>1193</v>
      </c>
      <c r="B120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01" s="33">
        <v>45544</v>
      </c>
      <c r="E1201" s="3" t="s">
        <v>155</v>
      </c>
      <c r="F1201" s="3" t="str">
        <f>_xlfn.XLOOKUP(Table10[[#This Row],[Location Name]],IBTP_Locations[Location Name],IBTP_Locations[Payee Name],"",,)</f>
        <v>Melron Inc DBA Mulligans</v>
      </c>
      <c r="G1201" s="3" t="s">
        <v>27</v>
      </c>
      <c r="H1201" s="3" t="str">
        <f>_xlfn.XLOOKUP(Table10[[#This Row],[Location Name]],IBTP_Locations[Location Name],IBTP_Locations[Sales Rep],,,)</f>
        <v>Sarcyk, Neil</v>
      </c>
      <c r="I1201" s="3">
        <f>_xlfn.XLOOKUP(Table10[[#This Row],[Location Name]],IBTP_Locations[Location Name],IBTP_Locations[Marketing Rep],,,)</f>
        <v>0</v>
      </c>
      <c r="J1201" s="11">
        <f>ROUNDDOWN(IF(Table10[[#This Row],[Marketing Rep]]=0,0,_xlfn.XLOOKUP(Table10[[#This Row],[Marketing Rep]],Table12[Name],Table12[Commission %]))*Table10[[#This Row],[Ticket Count]],2)</f>
        <v>0</v>
      </c>
      <c r="K1201" s="3" t="s">
        <v>3329</v>
      </c>
      <c r="L1201" s="3" t="str">
        <f>_xlfn.XLOOKUP(Table10[[#This Row],[Serial '#]],Table5[Serial '#],Table5[Supplier],,,)</f>
        <v>GameCo</v>
      </c>
      <c r="M1201" s="3" t="s">
        <v>349</v>
      </c>
      <c r="N1201" s="9">
        <v>5520</v>
      </c>
      <c r="O1201" s="36">
        <v>1</v>
      </c>
      <c r="P1201" s="11">
        <v>5520</v>
      </c>
      <c r="Q1201" s="11">
        <v>4560</v>
      </c>
      <c r="R1201" s="11">
        <v>960</v>
      </c>
      <c r="S1201" s="11">
        <v>331</v>
      </c>
      <c r="T1201" s="11" t="str">
        <f>_xlfn.XLOOKUP(Table10[[#This Row],[Charity Association]],Table14[Charity Name],Table14[Billing Style],,,)</f>
        <v>Flat Per Ticket</v>
      </c>
      <c r="U1201" s="11">
        <v>386.4</v>
      </c>
      <c r="V1201" s="15">
        <v>186</v>
      </c>
      <c r="W1201" s="15">
        <v>200.4</v>
      </c>
      <c r="X1201" s="11"/>
      <c r="Y1201" s="69">
        <v>3233</v>
      </c>
      <c r="AB1201" s="33"/>
    </row>
    <row r="1202" spans="1:28" ht="14.25" x14ac:dyDescent="0.45">
      <c r="A1202" s="3">
        <v>1194</v>
      </c>
      <c r="B120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02" s="33">
        <v>45544</v>
      </c>
      <c r="E1202" s="3" t="s">
        <v>155</v>
      </c>
      <c r="F1202" s="3" t="str">
        <f>_xlfn.XLOOKUP(Table10[[#This Row],[Location Name]],IBTP_Locations[Location Name],IBTP_Locations[Payee Name],"",,)</f>
        <v>Melron Inc DBA Mulligans</v>
      </c>
      <c r="G1202" s="3" t="s">
        <v>27</v>
      </c>
      <c r="H1202" s="3" t="str">
        <f>_xlfn.XLOOKUP(Table10[[#This Row],[Location Name]],IBTP_Locations[Location Name],IBTP_Locations[Sales Rep],,,)</f>
        <v>Sarcyk, Neil</v>
      </c>
      <c r="I1202" s="3">
        <f>_xlfn.XLOOKUP(Table10[[#This Row],[Location Name]],IBTP_Locations[Location Name],IBTP_Locations[Marketing Rep],,,)</f>
        <v>0</v>
      </c>
      <c r="J1202" s="11">
        <f>ROUNDDOWN(IF(Table10[[#This Row],[Marketing Rep]]=0,0,_xlfn.XLOOKUP(Table10[[#This Row],[Marketing Rep]],Table12[Name],Table12[Commission %]))*Table10[[#This Row],[Ticket Count]],2)</f>
        <v>0</v>
      </c>
      <c r="K1202" s="3" t="s">
        <v>3398</v>
      </c>
      <c r="L1202" s="3" t="str">
        <f>_xlfn.XLOOKUP(Table10[[#This Row],[Serial '#]],Table5[Serial '#],Table5[Supplier],,,)</f>
        <v>GameCo</v>
      </c>
      <c r="M1202" s="3" t="s">
        <v>586</v>
      </c>
      <c r="N1202" s="9">
        <v>6320</v>
      </c>
      <c r="O1202" s="36">
        <v>1</v>
      </c>
      <c r="P1202" s="11">
        <v>6320</v>
      </c>
      <c r="Q1202" s="11">
        <v>4745</v>
      </c>
      <c r="R1202" s="11">
        <v>1575</v>
      </c>
      <c r="S1202" s="11">
        <v>379</v>
      </c>
      <c r="T1202" s="11" t="str">
        <f>_xlfn.XLOOKUP(Table10[[#This Row],[Charity Association]],Table14[Charity Name],Table14[Billing Style],,,)</f>
        <v>Flat Per Ticket</v>
      </c>
      <c r="U1202" s="11">
        <v>442.4</v>
      </c>
      <c r="V1202" s="15">
        <v>212</v>
      </c>
      <c r="W1202" s="15">
        <v>230.4</v>
      </c>
      <c r="X1202" s="11"/>
      <c r="Y1202" s="69">
        <v>3233</v>
      </c>
      <c r="AB1202" s="33"/>
    </row>
    <row r="1203" spans="1:28" ht="14.25" x14ac:dyDescent="0.45">
      <c r="A1203" s="3">
        <v>1195</v>
      </c>
      <c r="B120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03" s="33">
        <v>45538</v>
      </c>
      <c r="E1203" s="3" t="s">
        <v>137</v>
      </c>
      <c r="F1203" s="3">
        <f>_xlfn.XLOOKUP(Table10[[#This Row],[Location Name]],IBTP_Locations[Location Name],IBTP_Locations[Payee Name],"",,)</f>
        <v>0</v>
      </c>
      <c r="G1203" s="3" t="s">
        <v>27</v>
      </c>
      <c r="H1203" s="3" t="str">
        <f>_xlfn.XLOOKUP(Table10[[#This Row],[Location Name]],IBTP_Locations[Location Name],IBTP_Locations[Sales Rep],,,)</f>
        <v>Sarcyk, Neil</v>
      </c>
      <c r="I1203" s="3" t="str">
        <f>_xlfn.XLOOKUP(Table10[[#This Row],[Location Name]],IBTP_Locations[Location Name],IBTP_Locations[Marketing Rep],,,)</f>
        <v>B and B Music</v>
      </c>
      <c r="J1203" s="11">
        <f>ROUNDDOWN(IF(Table10[[#This Row],[Marketing Rep]]=0,0,_xlfn.XLOOKUP(Table10[[#This Row],[Marketing Rep]],Table12[Name],Table12[Commission %]))*Table10[[#This Row],[Ticket Count]],2)</f>
        <v>60</v>
      </c>
      <c r="K1203" s="3" t="s">
        <v>3354</v>
      </c>
      <c r="L1203" s="3" t="str">
        <f>_xlfn.XLOOKUP(Table10[[#This Row],[Serial '#]],Table5[Serial '#],Table5[Supplier],,,)</f>
        <v>GameCo</v>
      </c>
      <c r="M1203" s="3" t="s">
        <v>543</v>
      </c>
      <c r="N1203" s="9">
        <v>4000</v>
      </c>
      <c r="O1203" s="36">
        <v>1</v>
      </c>
      <c r="P1203" s="11">
        <v>4000</v>
      </c>
      <c r="Q1203" s="11">
        <v>3102</v>
      </c>
      <c r="R1203" s="11">
        <v>898</v>
      </c>
      <c r="S1203" s="11">
        <v>240</v>
      </c>
      <c r="T1203" s="11" t="str">
        <f>_xlfn.XLOOKUP(Table10[[#This Row],[Charity Association]],Table14[Charity Name],Table14[Billing Style],,,)</f>
        <v>Flat Per Ticket</v>
      </c>
      <c r="U1203" s="11">
        <v>280</v>
      </c>
      <c r="V1203" s="15">
        <v>134</v>
      </c>
      <c r="W1203" s="15">
        <v>146</v>
      </c>
      <c r="X1203" s="11"/>
      <c r="Y1203" s="69">
        <v>5230</v>
      </c>
      <c r="AB1203" s="33"/>
    </row>
    <row r="1204" spans="1:28" ht="14.25" x14ac:dyDescent="0.45">
      <c r="A1204" s="3">
        <v>1196</v>
      </c>
      <c r="B120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04" s="33">
        <v>45540</v>
      </c>
      <c r="E1204" s="3" t="s">
        <v>183</v>
      </c>
      <c r="F1204" s="3">
        <f>_xlfn.XLOOKUP(Table10[[#This Row],[Location Name]],IBTP_Locations[Location Name],IBTP_Locations[Payee Name],"",,)</f>
        <v>0</v>
      </c>
      <c r="G1204" s="3" t="s">
        <v>27</v>
      </c>
      <c r="H1204" s="3" t="str">
        <f>_xlfn.XLOOKUP(Table10[[#This Row],[Location Name]],IBTP_Locations[Location Name],IBTP_Locations[Sales Rep],,,)</f>
        <v>Sarcyk, Neil</v>
      </c>
      <c r="I1204" s="3">
        <f>_xlfn.XLOOKUP(Table10[[#This Row],[Location Name]],IBTP_Locations[Location Name],IBTP_Locations[Marketing Rep],,,)</f>
        <v>0</v>
      </c>
      <c r="J1204" s="11">
        <f>ROUNDDOWN(IF(Table10[[#This Row],[Marketing Rep]]=0,0,_xlfn.XLOOKUP(Table10[[#This Row],[Marketing Rep]],Table12[Name],Table12[Commission %]))*Table10[[#This Row],[Ticket Count]],2)</f>
        <v>0</v>
      </c>
      <c r="K1204" s="3" t="s">
        <v>1805</v>
      </c>
      <c r="L1204" s="3" t="str">
        <f>_xlfn.XLOOKUP(Table10[[#This Row],[Serial '#]],Table5[Serial '#],Table5[Supplier],,,)</f>
        <v>Bingo Boss</v>
      </c>
      <c r="M1204" s="3" t="s">
        <v>375</v>
      </c>
      <c r="N1204" s="9">
        <v>4200</v>
      </c>
      <c r="O1204" s="36">
        <v>10</v>
      </c>
      <c r="P1204" s="11">
        <v>42000</v>
      </c>
      <c r="Q1204" s="11">
        <v>35750</v>
      </c>
      <c r="R1204" s="11">
        <v>6250</v>
      </c>
      <c r="S1204" s="11">
        <v>2520</v>
      </c>
      <c r="T1204" s="11" t="str">
        <f>_xlfn.XLOOKUP(Table10[[#This Row],[Charity Association]],Table14[Charity Name],Table14[Billing Style],,,)</f>
        <v>Flat Per Ticket</v>
      </c>
      <c r="U1204" s="11">
        <v>1050</v>
      </c>
      <c r="V1204" s="15">
        <v>216.3</v>
      </c>
      <c r="W1204" s="15">
        <v>833.7</v>
      </c>
      <c r="X1204" s="11"/>
      <c r="Y1204" s="69">
        <v>424900500227</v>
      </c>
      <c r="AB1204" s="33"/>
    </row>
    <row r="1205" spans="1:28" ht="14.25" x14ac:dyDescent="0.45">
      <c r="A1205" s="3">
        <v>1197</v>
      </c>
      <c r="B120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05" s="33">
        <v>45540</v>
      </c>
      <c r="E1205" s="3" t="s">
        <v>183</v>
      </c>
      <c r="F1205" s="3">
        <f>_xlfn.XLOOKUP(Table10[[#This Row],[Location Name]],IBTP_Locations[Location Name],IBTP_Locations[Payee Name],"",,)</f>
        <v>0</v>
      </c>
      <c r="G1205" s="3" t="s">
        <v>27</v>
      </c>
      <c r="H1205" s="3" t="str">
        <f>_xlfn.XLOOKUP(Table10[[#This Row],[Location Name]],IBTP_Locations[Location Name],IBTP_Locations[Sales Rep],,,)</f>
        <v>Sarcyk, Neil</v>
      </c>
      <c r="I1205" s="3">
        <f>_xlfn.XLOOKUP(Table10[[#This Row],[Location Name]],IBTP_Locations[Location Name],IBTP_Locations[Marketing Rep],,,)</f>
        <v>0</v>
      </c>
      <c r="J1205" s="11">
        <f>ROUNDDOWN(IF(Table10[[#This Row],[Marketing Rep]]=0,0,_xlfn.XLOOKUP(Table10[[#This Row],[Marketing Rep]],Table12[Name],Table12[Commission %]))*Table10[[#This Row],[Ticket Count]],2)</f>
        <v>0</v>
      </c>
      <c r="K1205" s="3" t="s">
        <v>1840</v>
      </c>
      <c r="L1205" s="3" t="str">
        <f>_xlfn.XLOOKUP(Table10[[#This Row],[Serial '#]],Table5[Serial '#],Table5[Supplier],,,)</f>
        <v>Bingo Boss</v>
      </c>
      <c r="M1205" s="3" t="s">
        <v>372</v>
      </c>
      <c r="N1205" s="9">
        <v>4200</v>
      </c>
      <c r="O1205" s="36">
        <v>5</v>
      </c>
      <c r="P1205" s="11">
        <v>21000</v>
      </c>
      <c r="Q1205" s="11">
        <v>16600</v>
      </c>
      <c r="R1205" s="11">
        <v>4400</v>
      </c>
      <c r="S1205" s="11">
        <v>1260</v>
      </c>
      <c r="T1205" s="11" t="str">
        <f>_xlfn.XLOOKUP(Table10[[#This Row],[Charity Association]],Table14[Charity Name],Table14[Billing Style],,,)</f>
        <v>Flat Per Ticket</v>
      </c>
      <c r="U1205" s="11">
        <v>672</v>
      </c>
      <c r="V1205" s="15">
        <v>216.3</v>
      </c>
      <c r="W1205" s="15">
        <v>455.7</v>
      </c>
      <c r="X1205" s="11"/>
      <c r="Y1205" s="69">
        <v>424900500227</v>
      </c>
      <c r="AB1205" s="33"/>
    </row>
    <row r="1206" spans="1:28" ht="14.25" x14ac:dyDescent="0.45">
      <c r="A1206" s="3">
        <v>1198</v>
      </c>
      <c r="B120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06" s="33">
        <v>45540</v>
      </c>
      <c r="E1206" s="3" t="s">
        <v>183</v>
      </c>
      <c r="F1206" s="3">
        <f>_xlfn.XLOOKUP(Table10[[#This Row],[Location Name]],IBTP_Locations[Location Name],IBTP_Locations[Payee Name],"",,)</f>
        <v>0</v>
      </c>
      <c r="G1206" s="3" t="s">
        <v>27</v>
      </c>
      <c r="H1206" s="3" t="str">
        <f>_xlfn.XLOOKUP(Table10[[#This Row],[Location Name]],IBTP_Locations[Location Name],IBTP_Locations[Sales Rep],,,)</f>
        <v>Sarcyk, Neil</v>
      </c>
      <c r="I1206" s="3">
        <f>_xlfn.XLOOKUP(Table10[[#This Row],[Location Name]],IBTP_Locations[Location Name],IBTP_Locations[Marketing Rep],,,)</f>
        <v>0</v>
      </c>
      <c r="J1206" s="11">
        <f>ROUNDDOWN(IF(Table10[[#This Row],[Marketing Rep]]=0,0,_xlfn.XLOOKUP(Table10[[#This Row],[Marketing Rep]],Table12[Name],Table12[Commission %]))*Table10[[#This Row],[Ticket Count]],2)</f>
        <v>0</v>
      </c>
      <c r="K1206" s="3">
        <v>115881</v>
      </c>
      <c r="L1206" s="3" t="str">
        <f>_xlfn.XLOOKUP(Table10[[#This Row],[Serial '#]],Table5[Serial '#],Table5[Supplier],,,)</f>
        <v>GameCo</v>
      </c>
      <c r="M1206" s="3" t="s">
        <v>632</v>
      </c>
      <c r="N1206" s="9">
        <v>5100</v>
      </c>
      <c r="O1206" s="36">
        <v>2</v>
      </c>
      <c r="P1206" s="11">
        <v>10200</v>
      </c>
      <c r="Q1206" s="11">
        <v>8780</v>
      </c>
      <c r="R1206" s="11">
        <v>1420</v>
      </c>
      <c r="S1206" s="11">
        <v>612</v>
      </c>
      <c r="T1206" s="11" t="str">
        <f>_xlfn.XLOOKUP(Table10[[#This Row],[Charity Association]],Table14[Charity Name],Table14[Billing Style],,,)</f>
        <v>Flat Per Ticket</v>
      </c>
      <c r="U1206" s="11">
        <v>357</v>
      </c>
      <c r="V1206" s="15">
        <v>255</v>
      </c>
      <c r="W1206" s="15">
        <v>102</v>
      </c>
      <c r="X1206" s="11"/>
      <c r="Y1206" s="69">
        <v>424900500227</v>
      </c>
      <c r="AB1206" s="33"/>
    </row>
    <row r="1207" spans="1:28" ht="14.25" x14ac:dyDescent="0.45">
      <c r="A1207" s="3">
        <v>1199</v>
      </c>
      <c r="B120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07" s="33">
        <v>45540</v>
      </c>
      <c r="E1207" s="3" t="s">
        <v>183</v>
      </c>
      <c r="F1207" s="3">
        <f>_xlfn.XLOOKUP(Table10[[#This Row],[Location Name]],IBTP_Locations[Location Name],IBTP_Locations[Payee Name],"",,)</f>
        <v>0</v>
      </c>
      <c r="G1207" s="3" t="s">
        <v>27</v>
      </c>
      <c r="H1207" s="3" t="str">
        <f>_xlfn.XLOOKUP(Table10[[#This Row],[Location Name]],IBTP_Locations[Location Name],IBTP_Locations[Sales Rep],,,)</f>
        <v>Sarcyk, Neil</v>
      </c>
      <c r="I1207" s="3">
        <f>_xlfn.XLOOKUP(Table10[[#This Row],[Location Name]],IBTP_Locations[Location Name],IBTP_Locations[Marketing Rep],,,)</f>
        <v>0</v>
      </c>
      <c r="J1207" s="11">
        <f>ROUNDDOWN(IF(Table10[[#This Row],[Marketing Rep]]=0,0,_xlfn.XLOOKUP(Table10[[#This Row],[Marketing Rep]],Table12[Name],Table12[Commission %]))*Table10[[#This Row],[Ticket Count]],2)</f>
        <v>0</v>
      </c>
      <c r="K1207" s="3" t="s">
        <v>3737</v>
      </c>
      <c r="L1207" s="3" t="e">
        <f>_xlfn.XLOOKUP(Table10[[#This Row],[Serial '#]],Table5[Serial '#],Table5[Supplier],,,)</f>
        <v>#N/A</v>
      </c>
      <c r="M1207" s="3" t="s">
        <v>3770</v>
      </c>
      <c r="N1207" s="9">
        <v>2599</v>
      </c>
      <c r="O1207" s="36">
        <v>2</v>
      </c>
      <c r="P1207" s="11">
        <v>5198</v>
      </c>
      <c r="Q1207" s="11">
        <v>4418</v>
      </c>
      <c r="R1207" s="11">
        <v>780</v>
      </c>
      <c r="S1207" s="11">
        <v>311</v>
      </c>
      <c r="T1207" s="11" t="str">
        <f>_xlfn.XLOOKUP(Table10[[#This Row],[Charity Association]],Table14[Charity Name],Table14[Billing Style],,,)</f>
        <v>Flat Per Ticket</v>
      </c>
      <c r="U1207" s="11">
        <v>181.93</v>
      </c>
      <c r="V1207" s="15">
        <v>55</v>
      </c>
      <c r="W1207" s="15">
        <v>126.93</v>
      </c>
      <c r="X1207" s="11"/>
      <c r="Y1207" s="69">
        <v>424900500227</v>
      </c>
      <c r="AB1207" s="33"/>
    </row>
    <row r="1208" spans="1:28" ht="14.25" x14ac:dyDescent="0.45">
      <c r="A1208" s="3">
        <v>1200</v>
      </c>
      <c r="B120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08" s="33">
        <v>45540</v>
      </c>
      <c r="E1208" s="3" t="s">
        <v>183</v>
      </c>
      <c r="F1208" s="3">
        <f>_xlfn.XLOOKUP(Table10[[#This Row],[Location Name]],IBTP_Locations[Location Name],IBTP_Locations[Payee Name],"",,)</f>
        <v>0</v>
      </c>
      <c r="G1208" s="3" t="s">
        <v>27</v>
      </c>
      <c r="H1208" s="3" t="str">
        <f>_xlfn.XLOOKUP(Table10[[#This Row],[Location Name]],IBTP_Locations[Location Name],IBTP_Locations[Sales Rep],,,)</f>
        <v>Sarcyk, Neil</v>
      </c>
      <c r="I1208" s="3">
        <f>_xlfn.XLOOKUP(Table10[[#This Row],[Location Name]],IBTP_Locations[Location Name],IBTP_Locations[Marketing Rep],,,)</f>
        <v>0</v>
      </c>
      <c r="J1208" s="11">
        <f>ROUNDDOWN(IF(Table10[[#This Row],[Marketing Rep]]=0,0,_xlfn.XLOOKUP(Table10[[#This Row],[Marketing Rep]],Table12[Name],Table12[Commission %]))*Table10[[#This Row],[Ticket Count]],2)</f>
        <v>0</v>
      </c>
      <c r="K1208" s="3" t="s">
        <v>3387</v>
      </c>
      <c r="L1208" s="3" t="str">
        <f>_xlfn.XLOOKUP(Table10[[#This Row],[Serial '#]],Table5[Serial '#],Table5[Supplier],,,)</f>
        <v>GameCo</v>
      </c>
      <c r="M1208" s="3" t="s">
        <v>584</v>
      </c>
      <c r="N1208" s="9">
        <v>6320</v>
      </c>
      <c r="O1208" s="36">
        <v>1</v>
      </c>
      <c r="P1208" s="11">
        <v>6320</v>
      </c>
      <c r="Q1208" s="11">
        <v>4745</v>
      </c>
      <c r="R1208" s="11">
        <v>1575</v>
      </c>
      <c r="S1208" s="11">
        <v>379</v>
      </c>
      <c r="T1208" s="11" t="str">
        <f>_xlfn.XLOOKUP(Table10[[#This Row],[Charity Association]],Table14[Charity Name],Table14[Billing Style],,,)</f>
        <v>Flat Per Ticket</v>
      </c>
      <c r="U1208" s="11">
        <v>442.4</v>
      </c>
      <c r="V1208" s="15">
        <v>212</v>
      </c>
      <c r="W1208" s="15">
        <v>230.4</v>
      </c>
      <c r="X1208" s="11"/>
      <c r="Y1208" s="69">
        <v>424900500227</v>
      </c>
      <c r="AB1208" s="33"/>
    </row>
    <row r="1209" spans="1:28" ht="14.25" x14ac:dyDescent="0.45">
      <c r="A1209" s="3">
        <v>1201</v>
      </c>
      <c r="B120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09" s="33">
        <v>45540</v>
      </c>
      <c r="E1209" s="3" t="s">
        <v>183</v>
      </c>
      <c r="F1209" s="3">
        <f>_xlfn.XLOOKUP(Table10[[#This Row],[Location Name]],IBTP_Locations[Location Name],IBTP_Locations[Payee Name],"",,)</f>
        <v>0</v>
      </c>
      <c r="G1209" s="3" t="s">
        <v>27</v>
      </c>
      <c r="H1209" s="3" t="str">
        <f>_xlfn.XLOOKUP(Table10[[#This Row],[Location Name]],IBTP_Locations[Location Name],IBTP_Locations[Sales Rep],,,)</f>
        <v>Sarcyk, Neil</v>
      </c>
      <c r="I1209" s="3">
        <f>_xlfn.XLOOKUP(Table10[[#This Row],[Location Name]],IBTP_Locations[Location Name],IBTP_Locations[Marketing Rep],,,)</f>
        <v>0</v>
      </c>
      <c r="J1209" s="11">
        <f>ROUNDDOWN(IF(Table10[[#This Row],[Marketing Rep]]=0,0,_xlfn.XLOOKUP(Table10[[#This Row],[Marketing Rep]],Table12[Name],Table12[Commission %]))*Table10[[#This Row],[Ticket Count]],2)</f>
        <v>0</v>
      </c>
      <c r="K1209" s="3" t="s">
        <v>3339</v>
      </c>
      <c r="L1209" s="3" t="str">
        <f>_xlfn.XLOOKUP(Table10[[#This Row],[Serial '#]],Table5[Serial '#],Table5[Supplier],,,)</f>
        <v>GameCo</v>
      </c>
      <c r="M1209" s="3" t="s">
        <v>349</v>
      </c>
      <c r="N1209" s="9">
        <v>5520</v>
      </c>
      <c r="O1209" s="36">
        <v>1</v>
      </c>
      <c r="P1209" s="11">
        <v>5520</v>
      </c>
      <c r="Q1209" s="11">
        <v>4560</v>
      </c>
      <c r="R1209" s="11">
        <v>960</v>
      </c>
      <c r="S1209" s="11">
        <v>331</v>
      </c>
      <c r="T1209" s="11" t="str">
        <f>_xlfn.XLOOKUP(Table10[[#This Row],[Charity Association]],Table14[Charity Name],Table14[Billing Style],,,)</f>
        <v>Flat Per Ticket</v>
      </c>
      <c r="U1209" s="11">
        <v>386.4</v>
      </c>
      <c r="V1209" s="15">
        <v>186</v>
      </c>
      <c r="W1209" s="15">
        <v>200.4</v>
      </c>
      <c r="X1209" s="11"/>
      <c r="Y1209" s="69">
        <v>424900500227</v>
      </c>
      <c r="AB1209" s="33"/>
    </row>
    <row r="1210" spans="1:28" ht="14.25" x14ac:dyDescent="0.45">
      <c r="A1210" s="3">
        <v>1202</v>
      </c>
      <c r="B121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10" s="33">
        <v>45539</v>
      </c>
      <c r="E1210" s="3" t="s">
        <v>185</v>
      </c>
      <c r="F1210" s="3">
        <f>_xlfn.XLOOKUP(Table10[[#This Row],[Location Name]],IBTP_Locations[Location Name],IBTP_Locations[Payee Name],"",,)</f>
        <v>0</v>
      </c>
      <c r="G1210" s="3" t="s">
        <v>27</v>
      </c>
      <c r="H1210" s="3" t="str">
        <f>_xlfn.XLOOKUP(Table10[[#This Row],[Location Name]],IBTP_Locations[Location Name],IBTP_Locations[Sales Rep],,,)</f>
        <v>Sarcyk, Neil</v>
      </c>
      <c r="I1210" s="3">
        <f>_xlfn.XLOOKUP(Table10[[#This Row],[Location Name]],IBTP_Locations[Location Name],IBTP_Locations[Marketing Rep],,,)</f>
        <v>0</v>
      </c>
      <c r="J1210" s="11">
        <f>ROUNDDOWN(IF(Table10[[#This Row],[Marketing Rep]]=0,0,_xlfn.XLOOKUP(Table10[[#This Row],[Marketing Rep]],Table12[Name],Table12[Commission %]))*Table10[[#This Row],[Ticket Count]],2)</f>
        <v>0</v>
      </c>
      <c r="K1210" s="3" t="s">
        <v>1810</v>
      </c>
      <c r="L1210" s="3" t="str">
        <f>_xlfn.XLOOKUP(Table10[[#This Row],[Serial '#]],Table5[Serial '#],Table5[Supplier],,,)</f>
        <v>Bingo Boss</v>
      </c>
      <c r="M1210" s="3" t="s">
        <v>375</v>
      </c>
      <c r="N1210" s="9">
        <v>4200</v>
      </c>
      <c r="O1210" s="36">
        <v>10</v>
      </c>
      <c r="P1210" s="11">
        <v>42000</v>
      </c>
      <c r="Q1210" s="11">
        <v>35750</v>
      </c>
      <c r="R1210" s="11">
        <v>6250</v>
      </c>
      <c r="S1210" s="11">
        <v>2520</v>
      </c>
      <c r="T1210" s="11" t="str">
        <f>_xlfn.XLOOKUP(Table10[[#This Row],[Charity Association]],Table14[Charity Name],Table14[Billing Style],,,)</f>
        <v>Flat Per Ticket</v>
      </c>
      <c r="U1210" s="11">
        <v>1050</v>
      </c>
      <c r="V1210" s="15">
        <v>216.3</v>
      </c>
      <c r="W1210" s="15">
        <v>833.7</v>
      </c>
      <c r="X1210" s="11"/>
      <c r="Y1210" s="69">
        <v>424800500210</v>
      </c>
      <c r="AB1210" s="33"/>
    </row>
    <row r="1211" spans="1:28" ht="14.25" x14ac:dyDescent="0.45">
      <c r="A1211" s="3">
        <v>1203</v>
      </c>
      <c r="B121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11" s="33">
        <v>45539</v>
      </c>
      <c r="E1211" s="3" t="s">
        <v>185</v>
      </c>
      <c r="F1211" s="3">
        <f>_xlfn.XLOOKUP(Table10[[#This Row],[Location Name]],IBTP_Locations[Location Name],IBTP_Locations[Payee Name],"",,)</f>
        <v>0</v>
      </c>
      <c r="G1211" s="3" t="s">
        <v>27</v>
      </c>
      <c r="H1211" s="3" t="str">
        <f>_xlfn.XLOOKUP(Table10[[#This Row],[Location Name]],IBTP_Locations[Location Name],IBTP_Locations[Sales Rep],,,)</f>
        <v>Sarcyk, Neil</v>
      </c>
      <c r="I1211" s="3">
        <f>_xlfn.XLOOKUP(Table10[[#This Row],[Location Name]],IBTP_Locations[Location Name],IBTP_Locations[Marketing Rep],,,)</f>
        <v>0</v>
      </c>
      <c r="J1211" s="11">
        <f>ROUNDDOWN(IF(Table10[[#This Row],[Marketing Rep]]=0,0,_xlfn.XLOOKUP(Table10[[#This Row],[Marketing Rep]],Table12[Name],Table12[Commission %]))*Table10[[#This Row],[Ticket Count]],2)</f>
        <v>0</v>
      </c>
      <c r="K1211" s="3" t="s">
        <v>1846</v>
      </c>
      <c r="L1211" s="3" t="str">
        <f>_xlfn.XLOOKUP(Table10[[#This Row],[Serial '#]],Table5[Serial '#],Table5[Supplier],,,)</f>
        <v>Bingo Boss</v>
      </c>
      <c r="M1211" s="3" t="s">
        <v>372</v>
      </c>
      <c r="N1211" s="9">
        <v>4200</v>
      </c>
      <c r="O1211" s="36">
        <v>5</v>
      </c>
      <c r="P1211" s="11">
        <v>21000</v>
      </c>
      <c r="Q1211" s="11">
        <v>16600</v>
      </c>
      <c r="R1211" s="11">
        <v>4400</v>
      </c>
      <c r="S1211" s="11">
        <v>1260</v>
      </c>
      <c r="T1211" s="11" t="str">
        <f>_xlfn.XLOOKUP(Table10[[#This Row],[Charity Association]],Table14[Charity Name],Table14[Billing Style],,,)</f>
        <v>Flat Per Ticket</v>
      </c>
      <c r="U1211" s="11">
        <v>672</v>
      </c>
      <c r="V1211" s="15">
        <v>216.3</v>
      </c>
      <c r="W1211" s="15">
        <v>455.7</v>
      </c>
      <c r="X1211" s="11"/>
      <c r="Y1211" s="69">
        <v>424800500210</v>
      </c>
      <c r="AB1211" s="33"/>
    </row>
    <row r="1212" spans="1:28" ht="14.25" x14ac:dyDescent="0.45">
      <c r="A1212" s="3">
        <v>1204</v>
      </c>
      <c r="B121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12" s="33">
        <v>45539</v>
      </c>
      <c r="E1212" s="3" t="s">
        <v>185</v>
      </c>
      <c r="F1212" s="3">
        <f>_xlfn.XLOOKUP(Table10[[#This Row],[Location Name]],IBTP_Locations[Location Name],IBTP_Locations[Payee Name],"",,)</f>
        <v>0</v>
      </c>
      <c r="G1212" s="3" t="s">
        <v>27</v>
      </c>
      <c r="H1212" s="3" t="str">
        <f>_xlfn.XLOOKUP(Table10[[#This Row],[Location Name]],IBTP_Locations[Location Name],IBTP_Locations[Sales Rep],,,)</f>
        <v>Sarcyk, Neil</v>
      </c>
      <c r="I1212" s="3">
        <f>_xlfn.XLOOKUP(Table10[[#This Row],[Location Name]],IBTP_Locations[Location Name],IBTP_Locations[Marketing Rep],,,)</f>
        <v>0</v>
      </c>
      <c r="J1212" s="11">
        <f>ROUNDDOWN(IF(Table10[[#This Row],[Marketing Rep]]=0,0,_xlfn.XLOOKUP(Table10[[#This Row],[Marketing Rep]],Table12[Name],Table12[Commission %]))*Table10[[#This Row],[Ticket Count]],2)</f>
        <v>0</v>
      </c>
      <c r="K1212" s="3">
        <v>115907</v>
      </c>
      <c r="L1212" s="3" t="str">
        <f>_xlfn.XLOOKUP(Table10[[#This Row],[Serial '#]],Table5[Serial '#],Table5[Supplier],,,)</f>
        <v>GameCo</v>
      </c>
      <c r="M1212" s="3" t="s">
        <v>632</v>
      </c>
      <c r="N1212" s="9">
        <v>5100</v>
      </c>
      <c r="O1212" s="36">
        <v>2</v>
      </c>
      <c r="P1212" s="11">
        <v>10200</v>
      </c>
      <c r="Q1212" s="11">
        <v>8780</v>
      </c>
      <c r="R1212" s="11">
        <v>1420</v>
      </c>
      <c r="S1212" s="11">
        <v>612</v>
      </c>
      <c r="T1212" s="11" t="str">
        <f>_xlfn.XLOOKUP(Table10[[#This Row],[Charity Association]],Table14[Charity Name],Table14[Billing Style],,,)</f>
        <v>Flat Per Ticket</v>
      </c>
      <c r="U1212" s="11">
        <v>357</v>
      </c>
      <c r="V1212" s="15">
        <v>255</v>
      </c>
      <c r="W1212" s="15">
        <v>102</v>
      </c>
      <c r="X1212" s="11"/>
      <c r="Y1212" s="69">
        <v>424800500210</v>
      </c>
      <c r="AB1212" s="33"/>
    </row>
    <row r="1213" spans="1:28" ht="14.25" x14ac:dyDescent="0.45">
      <c r="A1213" s="3">
        <v>1205</v>
      </c>
      <c r="B121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13" s="33">
        <v>45539</v>
      </c>
      <c r="E1213" s="3" t="s">
        <v>185</v>
      </c>
      <c r="F1213" s="3">
        <f>_xlfn.XLOOKUP(Table10[[#This Row],[Location Name]],IBTP_Locations[Location Name],IBTP_Locations[Payee Name],"",,)</f>
        <v>0</v>
      </c>
      <c r="G1213" s="3" t="s">
        <v>27</v>
      </c>
      <c r="H1213" s="3" t="str">
        <f>_xlfn.XLOOKUP(Table10[[#This Row],[Location Name]],IBTP_Locations[Location Name],IBTP_Locations[Sales Rep],,,)</f>
        <v>Sarcyk, Neil</v>
      </c>
      <c r="I1213" s="3">
        <f>_xlfn.XLOOKUP(Table10[[#This Row],[Location Name]],IBTP_Locations[Location Name],IBTP_Locations[Marketing Rep],,,)</f>
        <v>0</v>
      </c>
      <c r="J1213" s="11">
        <f>ROUNDDOWN(IF(Table10[[#This Row],[Marketing Rep]]=0,0,_xlfn.XLOOKUP(Table10[[#This Row],[Marketing Rep]],Table12[Name],Table12[Commission %]))*Table10[[#This Row],[Ticket Count]],2)</f>
        <v>0</v>
      </c>
      <c r="K1213" s="3" t="s">
        <v>3738</v>
      </c>
      <c r="L1213" s="3" t="e">
        <f>_xlfn.XLOOKUP(Table10[[#This Row],[Serial '#]],Table5[Serial '#],Table5[Supplier],,,)</f>
        <v>#N/A</v>
      </c>
      <c r="M1213" s="3" t="s">
        <v>3770</v>
      </c>
      <c r="N1213" s="9">
        <v>2599</v>
      </c>
      <c r="O1213" s="36">
        <v>2</v>
      </c>
      <c r="P1213" s="11">
        <v>5198</v>
      </c>
      <c r="Q1213" s="11">
        <v>4418</v>
      </c>
      <c r="R1213" s="11">
        <v>780</v>
      </c>
      <c r="S1213" s="11">
        <v>311</v>
      </c>
      <c r="T1213" s="11" t="str">
        <f>_xlfn.XLOOKUP(Table10[[#This Row],[Charity Association]],Table14[Charity Name],Table14[Billing Style],,,)</f>
        <v>Flat Per Ticket</v>
      </c>
      <c r="U1213" s="11">
        <v>181.93</v>
      </c>
      <c r="V1213" s="15">
        <v>55</v>
      </c>
      <c r="W1213" s="15">
        <v>126.93</v>
      </c>
      <c r="X1213" s="11"/>
      <c r="Y1213" s="69">
        <v>424800500210</v>
      </c>
      <c r="AB1213" s="33"/>
    </row>
    <row r="1214" spans="1:28" ht="14.25" x14ac:dyDescent="0.45">
      <c r="A1214" s="3">
        <v>1206</v>
      </c>
      <c r="B121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14" s="33">
        <v>45539</v>
      </c>
      <c r="E1214" s="3" t="s">
        <v>185</v>
      </c>
      <c r="F1214" s="3">
        <f>_xlfn.XLOOKUP(Table10[[#This Row],[Location Name]],IBTP_Locations[Location Name],IBTP_Locations[Payee Name],"",,)</f>
        <v>0</v>
      </c>
      <c r="G1214" s="3" t="s">
        <v>27</v>
      </c>
      <c r="H1214" s="3" t="str">
        <f>_xlfn.XLOOKUP(Table10[[#This Row],[Location Name]],IBTP_Locations[Location Name],IBTP_Locations[Sales Rep],,,)</f>
        <v>Sarcyk, Neil</v>
      </c>
      <c r="I1214" s="3">
        <f>_xlfn.XLOOKUP(Table10[[#This Row],[Location Name]],IBTP_Locations[Location Name],IBTP_Locations[Marketing Rep],,,)</f>
        <v>0</v>
      </c>
      <c r="J1214" s="11">
        <f>ROUNDDOWN(IF(Table10[[#This Row],[Marketing Rep]]=0,0,_xlfn.XLOOKUP(Table10[[#This Row],[Marketing Rep]],Table12[Name],Table12[Commission %]))*Table10[[#This Row],[Ticket Count]],2)</f>
        <v>0</v>
      </c>
      <c r="K1214" s="3" t="s">
        <v>3287</v>
      </c>
      <c r="L1214" s="3" t="str">
        <f>_xlfn.XLOOKUP(Table10[[#This Row],[Serial '#]],Table5[Serial '#],Table5[Supplier],,,)</f>
        <v>GameCo</v>
      </c>
      <c r="M1214" s="3" t="s">
        <v>349</v>
      </c>
      <c r="N1214" s="9">
        <v>5520</v>
      </c>
      <c r="O1214" s="36">
        <v>1</v>
      </c>
      <c r="P1214" s="11">
        <v>5520</v>
      </c>
      <c r="Q1214" s="11">
        <v>4560</v>
      </c>
      <c r="R1214" s="11">
        <v>960</v>
      </c>
      <c r="S1214" s="11">
        <v>331</v>
      </c>
      <c r="T1214" s="11" t="str">
        <f>_xlfn.XLOOKUP(Table10[[#This Row],[Charity Association]],Table14[Charity Name],Table14[Billing Style],,,)</f>
        <v>Flat Per Ticket</v>
      </c>
      <c r="U1214" s="11">
        <v>386.4</v>
      </c>
      <c r="V1214" s="15">
        <v>186</v>
      </c>
      <c r="W1214" s="15">
        <v>200.4</v>
      </c>
      <c r="X1214" s="11"/>
      <c r="Y1214" s="69">
        <v>424800500210</v>
      </c>
      <c r="AB1214" s="33"/>
    </row>
    <row r="1215" spans="1:28" ht="14.25" x14ac:dyDescent="0.45">
      <c r="A1215" s="3">
        <v>1207</v>
      </c>
      <c r="B121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15" s="33">
        <v>45539</v>
      </c>
      <c r="E1215" s="3" t="s">
        <v>185</v>
      </c>
      <c r="F1215" s="3">
        <f>_xlfn.XLOOKUP(Table10[[#This Row],[Location Name]],IBTP_Locations[Location Name],IBTP_Locations[Payee Name],"",,)</f>
        <v>0</v>
      </c>
      <c r="G1215" s="3" t="s">
        <v>27</v>
      </c>
      <c r="H1215" s="3" t="str">
        <f>_xlfn.XLOOKUP(Table10[[#This Row],[Location Name]],IBTP_Locations[Location Name],IBTP_Locations[Sales Rep],,,)</f>
        <v>Sarcyk, Neil</v>
      </c>
      <c r="I1215" s="3">
        <f>_xlfn.XLOOKUP(Table10[[#This Row],[Location Name]],IBTP_Locations[Location Name],IBTP_Locations[Marketing Rep],,,)</f>
        <v>0</v>
      </c>
      <c r="J1215" s="11">
        <f>ROUNDDOWN(IF(Table10[[#This Row],[Marketing Rep]]=0,0,_xlfn.XLOOKUP(Table10[[#This Row],[Marketing Rep]],Table12[Name],Table12[Commission %]))*Table10[[#This Row],[Ticket Count]],2)</f>
        <v>0</v>
      </c>
      <c r="K1215" s="3" t="s">
        <v>3349</v>
      </c>
      <c r="L1215" s="3" t="str">
        <f>_xlfn.XLOOKUP(Table10[[#This Row],[Serial '#]],Table5[Serial '#],Table5[Supplier],,,)</f>
        <v>GameCo</v>
      </c>
      <c r="M1215" s="3" t="s">
        <v>587</v>
      </c>
      <c r="N1215" s="9">
        <v>6320</v>
      </c>
      <c r="O1215" s="36">
        <v>1</v>
      </c>
      <c r="P1215" s="11">
        <v>6320</v>
      </c>
      <c r="Q1215" s="11">
        <v>4745</v>
      </c>
      <c r="R1215" s="11">
        <v>1575</v>
      </c>
      <c r="S1215" s="11">
        <v>379</v>
      </c>
      <c r="T1215" s="11" t="str">
        <f>_xlfn.XLOOKUP(Table10[[#This Row],[Charity Association]],Table14[Charity Name],Table14[Billing Style],,,)</f>
        <v>Flat Per Ticket</v>
      </c>
      <c r="U1215" s="11">
        <v>442.4</v>
      </c>
      <c r="V1215" s="15">
        <v>212</v>
      </c>
      <c r="W1215" s="15">
        <v>230.4</v>
      </c>
      <c r="X1215" s="11"/>
      <c r="Y1215" s="69">
        <v>424800500210</v>
      </c>
      <c r="AB1215" s="33"/>
    </row>
    <row r="1216" spans="1:28" ht="14.25" x14ac:dyDescent="0.45">
      <c r="A1216" s="3">
        <v>1208</v>
      </c>
      <c r="B121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16" s="33">
        <v>45539</v>
      </c>
      <c r="E1216" s="3" t="s">
        <v>167</v>
      </c>
      <c r="F1216" s="3">
        <f>_xlfn.XLOOKUP(Table10[[#This Row],[Location Name]],IBTP_Locations[Location Name],IBTP_Locations[Payee Name],"",,)</f>
        <v>0</v>
      </c>
      <c r="G1216" s="3" t="s">
        <v>27</v>
      </c>
      <c r="H1216" s="3" t="str">
        <f>_xlfn.XLOOKUP(Table10[[#This Row],[Location Name]],IBTP_Locations[Location Name],IBTP_Locations[Sales Rep],,,)</f>
        <v>Sarcyk, Neil</v>
      </c>
      <c r="I1216" s="3">
        <f>_xlfn.XLOOKUP(Table10[[#This Row],[Location Name]],IBTP_Locations[Location Name],IBTP_Locations[Marketing Rep],,,)</f>
        <v>0</v>
      </c>
      <c r="J1216" s="11">
        <f>ROUNDDOWN(IF(Table10[[#This Row],[Marketing Rep]]=0,0,_xlfn.XLOOKUP(Table10[[#This Row],[Marketing Rep]],Table12[Name],Table12[Commission %]))*Table10[[#This Row],[Ticket Count]],2)</f>
        <v>0</v>
      </c>
      <c r="K1216" s="3">
        <v>130755</v>
      </c>
      <c r="L1216" s="3" t="str">
        <f>_xlfn.XLOOKUP(Table10[[#This Row],[Serial '#]],Table5[Serial '#],Table5[Supplier],,,)</f>
        <v>Bingo Boss</v>
      </c>
      <c r="M1216" s="3" t="s">
        <v>355</v>
      </c>
      <c r="N1216" s="9">
        <v>6300</v>
      </c>
      <c r="O1216" s="36">
        <v>1</v>
      </c>
      <c r="P1216" s="11">
        <v>6300</v>
      </c>
      <c r="Q1216" s="11">
        <v>5305</v>
      </c>
      <c r="R1216" s="11">
        <v>995</v>
      </c>
      <c r="S1216" s="11">
        <v>378</v>
      </c>
      <c r="T1216" s="11" t="str">
        <f>_xlfn.XLOOKUP(Table10[[#This Row],[Charity Association]],Table14[Charity Name],Table14[Billing Style],,,)</f>
        <v>Flat Per Ticket</v>
      </c>
      <c r="U1216" s="11">
        <v>504</v>
      </c>
      <c r="V1216" s="15">
        <v>262.23</v>
      </c>
      <c r="W1216" s="15">
        <v>241.77</v>
      </c>
      <c r="X1216" s="11"/>
      <c r="Y1216" s="69">
        <v>14960</v>
      </c>
      <c r="AB1216" s="33"/>
    </row>
    <row r="1217" spans="1:28" ht="14.25" x14ac:dyDescent="0.45">
      <c r="A1217" s="3">
        <v>1209</v>
      </c>
      <c r="B121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17" s="33">
        <v>45538</v>
      </c>
      <c r="E1217" s="3" t="s">
        <v>155</v>
      </c>
      <c r="F1217" s="3" t="str">
        <f>_xlfn.XLOOKUP(Table10[[#This Row],[Location Name]],IBTP_Locations[Location Name],IBTP_Locations[Payee Name],"",,)</f>
        <v>Melron Inc DBA Mulligans</v>
      </c>
      <c r="G1217" s="3" t="s">
        <v>27</v>
      </c>
      <c r="H1217" s="3" t="str">
        <f>_xlfn.XLOOKUP(Table10[[#This Row],[Location Name]],IBTP_Locations[Location Name],IBTP_Locations[Sales Rep],,,)</f>
        <v>Sarcyk, Neil</v>
      </c>
      <c r="I1217" s="3">
        <f>_xlfn.XLOOKUP(Table10[[#This Row],[Location Name]],IBTP_Locations[Location Name],IBTP_Locations[Marketing Rep],,,)</f>
        <v>0</v>
      </c>
      <c r="J1217" s="11">
        <f>ROUNDDOWN(IF(Table10[[#This Row],[Marketing Rep]]=0,0,_xlfn.XLOOKUP(Table10[[#This Row],[Marketing Rep]],Table12[Name],Table12[Commission %]))*Table10[[#This Row],[Ticket Count]],2)</f>
        <v>0</v>
      </c>
      <c r="K1217" s="3" t="s">
        <v>3351</v>
      </c>
      <c r="L1217" s="3" t="str">
        <f>_xlfn.XLOOKUP(Table10[[#This Row],[Serial '#]],Table5[Serial '#],Table5[Supplier],,,)</f>
        <v>GameCo</v>
      </c>
      <c r="M1217" s="3" t="s">
        <v>347</v>
      </c>
      <c r="N1217" s="9">
        <v>9959</v>
      </c>
      <c r="O1217" s="36">
        <v>1</v>
      </c>
      <c r="P1217" s="11">
        <v>9959</v>
      </c>
      <c r="Q1217" s="11">
        <v>7840</v>
      </c>
      <c r="R1217" s="11">
        <v>2119</v>
      </c>
      <c r="S1217" s="11">
        <v>597</v>
      </c>
      <c r="T1217" s="11" t="str">
        <f>_xlfn.XLOOKUP(Table10[[#This Row],[Charity Association]],Table14[Charity Name],Table14[Billing Style],,,)</f>
        <v>Flat Per Ticket</v>
      </c>
      <c r="U1217" s="11">
        <v>697.13</v>
      </c>
      <c r="V1217" s="15">
        <v>360</v>
      </c>
      <c r="W1217" s="15">
        <v>337.13</v>
      </c>
      <c r="X1217" s="11"/>
      <c r="Y1217" s="69">
        <v>3219</v>
      </c>
      <c r="AB1217" s="33"/>
    </row>
    <row r="1218" spans="1:28" ht="14.25" x14ac:dyDescent="0.45">
      <c r="A1218" s="3">
        <v>1210</v>
      </c>
      <c r="B121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18" s="33">
        <v>45538</v>
      </c>
      <c r="E1218" s="3" t="s">
        <v>155</v>
      </c>
      <c r="F1218" s="3" t="str">
        <f>_xlfn.XLOOKUP(Table10[[#This Row],[Location Name]],IBTP_Locations[Location Name],IBTP_Locations[Payee Name],"",,)</f>
        <v>Melron Inc DBA Mulligans</v>
      </c>
      <c r="G1218" s="3" t="s">
        <v>27</v>
      </c>
      <c r="H1218" s="3" t="str">
        <f>_xlfn.XLOOKUP(Table10[[#This Row],[Location Name]],IBTP_Locations[Location Name],IBTP_Locations[Sales Rep],,,)</f>
        <v>Sarcyk, Neil</v>
      </c>
      <c r="I1218" s="3">
        <f>_xlfn.XLOOKUP(Table10[[#This Row],[Location Name]],IBTP_Locations[Location Name],IBTP_Locations[Marketing Rep],,,)</f>
        <v>0</v>
      </c>
      <c r="J1218" s="11">
        <f>ROUNDDOWN(IF(Table10[[#This Row],[Marketing Rep]]=0,0,_xlfn.XLOOKUP(Table10[[#This Row],[Marketing Rep]],Table12[Name],Table12[Commission %]))*Table10[[#This Row],[Ticket Count]],2)</f>
        <v>0</v>
      </c>
      <c r="K1218" s="3" t="s">
        <v>3350</v>
      </c>
      <c r="L1218" s="3" t="str">
        <f>_xlfn.XLOOKUP(Table10[[#This Row],[Serial '#]],Table5[Serial '#],Table5[Supplier],,,)</f>
        <v>GameCo</v>
      </c>
      <c r="M1218" s="3" t="s">
        <v>587</v>
      </c>
      <c r="N1218" s="9">
        <v>6320</v>
      </c>
      <c r="O1218" s="36">
        <v>1</v>
      </c>
      <c r="P1218" s="11">
        <v>6320</v>
      </c>
      <c r="Q1218" s="11">
        <v>4745</v>
      </c>
      <c r="R1218" s="11">
        <v>1575</v>
      </c>
      <c r="S1218" s="11">
        <v>379</v>
      </c>
      <c r="T1218" s="11" t="str">
        <f>_xlfn.XLOOKUP(Table10[[#This Row],[Charity Association]],Table14[Charity Name],Table14[Billing Style],,,)</f>
        <v>Flat Per Ticket</v>
      </c>
      <c r="U1218" s="11">
        <v>442.4</v>
      </c>
      <c r="V1218" s="15">
        <v>212</v>
      </c>
      <c r="W1218" s="15">
        <v>230.4</v>
      </c>
      <c r="X1218" s="11"/>
      <c r="Y1218" s="69">
        <v>3219</v>
      </c>
      <c r="AB1218" s="33"/>
    </row>
    <row r="1219" spans="1:28" ht="14.25" x14ac:dyDescent="0.45">
      <c r="A1219" s="3">
        <v>1211</v>
      </c>
      <c r="B121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19" s="33">
        <v>45538</v>
      </c>
      <c r="E1219" s="3" t="s">
        <v>155</v>
      </c>
      <c r="F1219" s="3" t="str">
        <f>_xlfn.XLOOKUP(Table10[[#This Row],[Location Name]],IBTP_Locations[Location Name],IBTP_Locations[Payee Name],"",,)</f>
        <v>Melron Inc DBA Mulligans</v>
      </c>
      <c r="G1219" s="3" t="s">
        <v>27</v>
      </c>
      <c r="H1219" s="3" t="str">
        <f>_xlfn.XLOOKUP(Table10[[#This Row],[Location Name]],IBTP_Locations[Location Name],IBTP_Locations[Sales Rep],,,)</f>
        <v>Sarcyk, Neil</v>
      </c>
      <c r="I1219" s="3">
        <f>_xlfn.XLOOKUP(Table10[[#This Row],[Location Name]],IBTP_Locations[Location Name],IBTP_Locations[Marketing Rep],,,)</f>
        <v>0</v>
      </c>
      <c r="J1219" s="11">
        <f>ROUNDDOWN(IF(Table10[[#This Row],[Marketing Rep]]=0,0,_xlfn.XLOOKUP(Table10[[#This Row],[Marketing Rep]],Table12[Name],Table12[Commission %]))*Table10[[#This Row],[Ticket Count]],2)</f>
        <v>0</v>
      </c>
      <c r="K1219" s="3" t="s">
        <v>3344</v>
      </c>
      <c r="L1219" s="3" t="str">
        <f>_xlfn.XLOOKUP(Table10[[#This Row],[Serial '#]],Table5[Serial '#],Table5[Supplier],,,)</f>
        <v>GameCo</v>
      </c>
      <c r="M1219" s="3" t="s">
        <v>349</v>
      </c>
      <c r="N1219" s="9">
        <v>5520</v>
      </c>
      <c r="O1219" s="36">
        <v>1</v>
      </c>
      <c r="P1219" s="11">
        <v>5520</v>
      </c>
      <c r="Q1219" s="11">
        <v>4560</v>
      </c>
      <c r="R1219" s="11">
        <v>960</v>
      </c>
      <c r="S1219" s="11">
        <v>331</v>
      </c>
      <c r="T1219" s="11" t="str">
        <f>_xlfn.XLOOKUP(Table10[[#This Row],[Charity Association]],Table14[Charity Name],Table14[Billing Style],,,)</f>
        <v>Flat Per Ticket</v>
      </c>
      <c r="U1219" s="11">
        <v>386.4</v>
      </c>
      <c r="V1219" s="15">
        <v>186</v>
      </c>
      <c r="W1219" s="15">
        <v>200.4</v>
      </c>
      <c r="X1219" s="11"/>
      <c r="Y1219" s="69">
        <v>3219</v>
      </c>
      <c r="AB1219" s="33"/>
    </row>
    <row r="1220" spans="1:28" ht="14.25" x14ac:dyDescent="0.45">
      <c r="A1220" s="3">
        <v>1212</v>
      </c>
      <c r="B122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20" s="33">
        <v>45536</v>
      </c>
      <c r="E1220" s="3" t="s">
        <v>95</v>
      </c>
      <c r="F1220" s="3">
        <f>_xlfn.XLOOKUP(Table10[[#This Row],[Location Name]],IBTP_Locations[Location Name],IBTP_Locations[Payee Name],"",,)</f>
        <v>0</v>
      </c>
      <c r="G1220" s="3" t="s">
        <v>27</v>
      </c>
      <c r="H1220" s="3" t="str">
        <f>_xlfn.XLOOKUP(Table10[[#This Row],[Location Name]],IBTP_Locations[Location Name],IBTP_Locations[Sales Rep],,,)</f>
        <v>Sarcyk, Neil</v>
      </c>
      <c r="I1220" s="3" t="str">
        <f>_xlfn.XLOOKUP(Table10[[#This Row],[Location Name]],IBTP_Locations[Location Name],IBTP_Locations[Marketing Rep],,,)</f>
        <v>M Comella Enterprises</v>
      </c>
      <c r="J1220" s="11">
        <f>ROUNDDOWN(IF(Table10[[#This Row],[Marketing Rep]]=0,0,_xlfn.XLOOKUP(Table10[[#This Row],[Marketing Rep]],Table12[Name],Table12[Commission %]))*Table10[[#This Row],[Ticket Count]],2)</f>
        <v>82.8</v>
      </c>
      <c r="K1220" s="3" t="s">
        <v>3337</v>
      </c>
      <c r="L1220" s="3" t="str">
        <f>_xlfn.XLOOKUP(Table10[[#This Row],[Serial '#]],Table5[Serial '#],Table5[Supplier],,,)</f>
        <v>GameCo</v>
      </c>
      <c r="M1220" s="3" t="s">
        <v>349</v>
      </c>
      <c r="N1220" s="9">
        <v>5520</v>
      </c>
      <c r="O1220" s="36">
        <v>1</v>
      </c>
      <c r="P1220" s="11">
        <v>5520</v>
      </c>
      <c r="Q1220" s="11">
        <v>4560</v>
      </c>
      <c r="R1220" s="11">
        <v>960</v>
      </c>
      <c r="S1220" s="11">
        <v>331</v>
      </c>
      <c r="T1220" s="11" t="str">
        <f>_xlfn.XLOOKUP(Table10[[#This Row],[Charity Association]],Table14[Charity Name],Table14[Billing Style],,,)</f>
        <v>Flat Per Ticket</v>
      </c>
      <c r="U1220" s="11">
        <v>386.4</v>
      </c>
      <c r="V1220" s="15">
        <v>186</v>
      </c>
      <c r="W1220" s="15">
        <v>200.4</v>
      </c>
      <c r="X1220" s="11"/>
      <c r="Y1220" s="69">
        <v>39322998</v>
      </c>
      <c r="AB1220" s="33"/>
    </row>
    <row r="1221" spans="1:28" ht="14.25" x14ac:dyDescent="0.45">
      <c r="A1221" s="3">
        <v>1213</v>
      </c>
      <c r="B122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21" s="33">
        <v>45545</v>
      </c>
      <c r="E1221" s="3" t="s">
        <v>129</v>
      </c>
      <c r="F1221" s="3">
        <f>_xlfn.XLOOKUP(Table10[[#This Row],[Location Name]],IBTP_Locations[Location Name],IBTP_Locations[Payee Name],"",,)</f>
        <v>0</v>
      </c>
      <c r="G1221" s="3" t="s">
        <v>21</v>
      </c>
      <c r="H1221" s="3" t="str">
        <f>_xlfn.XLOOKUP(Table10[[#This Row],[Location Name]],IBTP_Locations[Location Name],IBTP_Locations[Sales Rep],,,)</f>
        <v>Sarcyk, Neil</v>
      </c>
      <c r="I1221" s="3">
        <f>_xlfn.XLOOKUP(Table10[[#This Row],[Location Name]],IBTP_Locations[Location Name],IBTP_Locations[Marketing Rep],,,)</f>
        <v>0</v>
      </c>
      <c r="J1221" s="11">
        <f>ROUNDDOWN(IF(Table10[[#This Row],[Marketing Rep]]=0,0,_xlfn.XLOOKUP(Table10[[#This Row],[Marketing Rep]],Table12[Name],Table12[Commission %]))*Table10[[#This Row],[Ticket Count]],2)</f>
        <v>0</v>
      </c>
      <c r="K1221" s="3" t="s">
        <v>3330</v>
      </c>
      <c r="L1221" s="3" t="str">
        <f>_xlfn.XLOOKUP(Table10[[#This Row],[Serial '#]],Table5[Serial '#],Table5[Supplier],,,)</f>
        <v>GameCo</v>
      </c>
      <c r="M1221" s="3" t="s">
        <v>349</v>
      </c>
      <c r="N1221" s="9">
        <v>5520</v>
      </c>
      <c r="O1221" s="36">
        <v>1</v>
      </c>
      <c r="P1221" s="11">
        <v>5520</v>
      </c>
      <c r="Q1221" s="11">
        <v>4560</v>
      </c>
      <c r="R1221" s="11">
        <v>960</v>
      </c>
      <c r="S1221" s="11">
        <v>331</v>
      </c>
      <c r="T1221" s="11" t="str">
        <f>_xlfn.XLOOKUP(Table10[[#This Row],[Charity Association]],Table14[Charity Name],Table14[Billing Style],,,)</f>
        <v>Flat Per Ticket</v>
      </c>
      <c r="U1221" s="11">
        <v>386.4</v>
      </c>
      <c r="V1221" s="15">
        <v>186</v>
      </c>
      <c r="W1221" s="15">
        <v>200.4</v>
      </c>
      <c r="X1221" s="11"/>
      <c r="Y1221" s="69">
        <v>4104</v>
      </c>
      <c r="AB1221" s="33"/>
    </row>
    <row r="1222" spans="1:28" ht="14.25" x14ac:dyDescent="0.45">
      <c r="A1222" s="3">
        <v>1214</v>
      </c>
      <c r="B122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22" s="33">
        <v>45545</v>
      </c>
      <c r="E1222" s="3" t="s">
        <v>129</v>
      </c>
      <c r="F1222" s="3">
        <f>_xlfn.XLOOKUP(Table10[[#This Row],[Location Name]],IBTP_Locations[Location Name],IBTP_Locations[Payee Name],"",,)</f>
        <v>0</v>
      </c>
      <c r="G1222" s="3" t="s">
        <v>21</v>
      </c>
      <c r="H1222" s="3" t="str">
        <f>_xlfn.XLOOKUP(Table10[[#This Row],[Location Name]],IBTP_Locations[Location Name],IBTP_Locations[Sales Rep],,,)</f>
        <v>Sarcyk, Neil</v>
      </c>
      <c r="I1222" s="3">
        <f>_xlfn.XLOOKUP(Table10[[#This Row],[Location Name]],IBTP_Locations[Location Name],IBTP_Locations[Marketing Rep],,,)</f>
        <v>0</v>
      </c>
      <c r="J1222" s="11">
        <f>ROUNDDOWN(IF(Table10[[#This Row],[Marketing Rep]]=0,0,_xlfn.XLOOKUP(Table10[[#This Row],[Marketing Rep]],Table12[Name],Table12[Commission %]))*Table10[[#This Row],[Ticket Count]],2)</f>
        <v>0</v>
      </c>
      <c r="K1222" s="3" t="s">
        <v>3324</v>
      </c>
      <c r="L1222" s="3" t="str">
        <f>_xlfn.XLOOKUP(Table10[[#This Row],[Serial '#]],Table5[Serial '#],Table5[Supplier],,,)</f>
        <v>GameCo</v>
      </c>
      <c r="M1222" s="3" t="s">
        <v>349</v>
      </c>
      <c r="N1222" s="9">
        <v>5520</v>
      </c>
      <c r="O1222" s="36">
        <v>1</v>
      </c>
      <c r="P1222" s="11">
        <v>5520</v>
      </c>
      <c r="Q1222" s="11">
        <v>4560</v>
      </c>
      <c r="R1222" s="11">
        <v>960</v>
      </c>
      <c r="S1222" s="11">
        <v>331</v>
      </c>
      <c r="T1222" s="11" t="str">
        <f>_xlfn.XLOOKUP(Table10[[#This Row],[Charity Association]],Table14[Charity Name],Table14[Billing Style],,,)</f>
        <v>Flat Per Ticket</v>
      </c>
      <c r="U1222" s="11">
        <v>386.4</v>
      </c>
      <c r="V1222" s="15">
        <v>186</v>
      </c>
      <c r="W1222" s="15">
        <v>200.4</v>
      </c>
      <c r="X1222" s="11"/>
      <c r="Y1222" s="69">
        <v>4104</v>
      </c>
      <c r="AB1222" s="33"/>
    </row>
    <row r="1223" spans="1:28" ht="14.25" x14ac:dyDescent="0.45">
      <c r="A1223" s="3">
        <v>1215</v>
      </c>
      <c r="B122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23" s="33">
        <v>45541</v>
      </c>
      <c r="E1223" s="3" t="s">
        <v>147</v>
      </c>
      <c r="F1223" s="3">
        <f>_xlfn.XLOOKUP(Table10[[#This Row],[Location Name]],IBTP_Locations[Location Name],IBTP_Locations[Payee Name],"",,)</f>
        <v>0</v>
      </c>
      <c r="G1223" s="3" t="s">
        <v>21</v>
      </c>
      <c r="H1223" s="3" t="str">
        <f>_xlfn.XLOOKUP(Table10[[#This Row],[Location Name]],IBTP_Locations[Location Name],IBTP_Locations[Sales Rep],,,)</f>
        <v>Sarcyk, Neil</v>
      </c>
      <c r="I1223" s="3" t="str">
        <f>_xlfn.XLOOKUP(Table10[[#This Row],[Location Name]],IBTP_Locations[Location Name],IBTP_Locations[Marketing Rep],,,)</f>
        <v>M Comella Enterprises</v>
      </c>
      <c r="J1223" s="11">
        <f>ROUNDDOWN(IF(Table10[[#This Row],[Marketing Rep]]=0,0,_xlfn.XLOOKUP(Table10[[#This Row],[Marketing Rep]],Table12[Name],Table12[Commission %]))*Table10[[#This Row],[Ticket Count]],2)</f>
        <v>82.8</v>
      </c>
      <c r="K1223" s="3" t="s">
        <v>3336</v>
      </c>
      <c r="L1223" s="3" t="str">
        <f>_xlfn.XLOOKUP(Table10[[#This Row],[Serial '#]],Table5[Serial '#],Table5[Supplier],,,)</f>
        <v>GameCo</v>
      </c>
      <c r="M1223" s="3" t="s">
        <v>349</v>
      </c>
      <c r="N1223" s="9">
        <v>5520</v>
      </c>
      <c r="O1223" s="36">
        <v>1</v>
      </c>
      <c r="P1223" s="11">
        <v>5520</v>
      </c>
      <c r="Q1223" s="11">
        <v>4560</v>
      </c>
      <c r="R1223" s="11">
        <v>960</v>
      </c>
      <c r="S1223" s="11">
        <v>331</v>
      </c>
      <c r="T1223" s="11" t="str">
        <f>_xlfn.XLOOKUP(Table10[[#This Row],[Charity Association]],Table14[Charity Name],Table14[Billing Style],,,)</f>
        <v>Flat Per Ticket</v>
      </c>
      <c r="U1223" s="11">
        <v>386.4</v>
      </c>
      <c r="V1223" s="15">
        <v>186</v>
      </c>
      <c r="W1223" s="15">
        <v>200.4</v>
      </c>
      <c r="X1223" s="11"/>
      <c r="Y1223" s="69">
        <v>39333471</v>
      </c>
      <c r="AB1223" s="33"/>
    </row>
    <row r="1224" spans="1:28" ht="14.25" x14ac:dyDescent="0.45">
      <c r="A1224" s="3">
        <v>1216</v>
      </c>
      <c r="B122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24" s="33">
        <v>45540</v>
      </c>
      <c r="E1224" s="3" t="s">
        <v>201</v>
      </c>
      <c r="F1224" s="3">
        <f>_xlfn.XLOOKUP(Table10[[#This Row],[Location Name]],IBTP_Locations[Location Name],IBTP_Locations[Payee Name],"",,)</f>
        <v>0</v>
      </c>
      <c r="G1224" s="3" t="s">
        <v>21</v>
      </c>
      <c r="H1224" s="3" t="str">
        <f>_xlfn.XLOOKUP(Table10[[#This Row],[Location Name]],IBTP_Locations[Location Name],IBTP_Locations[Sales Rep],,,)</f>
        <v>Sarcyk, Neil</v>
      </c>
      <c r="I1224" s="3">
        <f>_xlfn.XLOOKUP(Table10[[#This Row],[Location Name]],IBTP_Locations[Location Name],IBTP_Locations[Marketing Rep],,,)</f>
        <v>0</v>
      </c>
      <c r="J1224" s="11">
        <f>ROUNDDOWN(IF(Table10[[#This Row],[Marketing Rep]]=0,0,_xlfn.XLOOKUP(Table10[[#This Row],[Marketing Rep]],Table12[Name],Table12[Commission %]))*Table10[[#This Row],[Ticket Count]],2)</f>
        <v>0</v>
      </c>
      <c r="K1224" s="3" t="s">
        <v>1800</v>
      </c>
      <c r="L1224" s="3" t="str">
        <f>_xlfn.XLOOKUP(Table10[[#This Row],[Serial '#]],Table5[Serial '#],Table5[Supplier],,,)</f>
        <v>Bingo Boss</v>
      </c>
      <c r="M1224" s="3" t="s">
        <v>371</v>
      </c>
      <c r="N1224" s="9">
        <v>5460</v>
      </c>
      <c r="O1224" s="36">
        <v>1</v>
      </c>
      <c r="P1224" s="11">
        <v>5460</v>
      </c>
      <c r="Q1224" s="11">
        <v>4500</v>
      </c>
      <c r="R1224" s="11">
        <v>960</v>
      </c>
      <c r="S1224" s="11">
        <v>327</v>
      </c>
      <c r="T1224" s="11" t="str">
        <f>_xlfn.XLOOKUP(Table10[[#This Row],[Charity Association]],Table14[Charity Name],Table14[Billing Style],,,)</f>
        <v>Flat Per Ticket</v>
      </c>
      <c r="U1224" s="11">
        <v>436.8</v>
      </c>
      <c r="V1224" s="15">
        <v>281.19</v>
      </c>
      <c r="W1224" s="15">
        <v>155.61000000000001</v>
      </c>
      <c r="X1224" s="11"/>
      <c r="Y1224" s="69">
        <v>4509</v>
      </c>
      <c r="AB1224" s="33"/>
    </row>
    <row r="1225" spans="1:28" ht="14.25" x14ac:dyDescent="0.45">
      <c r="A1225" s="3">
        <v>1217</v>
      </c>
      <c r="B122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25" s="33">
        <v>45539</v>
      </c>
      <c r="E1225" s="3" t="s">
        <v>111</v>
      </c>
      <c r="F1225" s="3">
        <f>_xlfn.XLOOKUP(Table10[[#This Row],[Location Name]],IBTP_Locations[Location Name],IBTP_Locations[Payee Name],"",,)</f>
        <v>0</v>
      </c>
      <c r="G1225" s="3" t="s">
        <v>21</v>
      </c>
      <c r="H1225" s="3" t="str">
        <f>_xlfn.XLOOKUP(Table10[[#This Row],[Location Name]],IBTP_Locations[Location Name],IBTP_Locations[Sales Rep],,,)</f>
        <v>Sarcyk, Neil</v>
      </c>
      <c r="I1225" s="3" t="str">
        <f>_xlfn.XLOOKUP(Table10[[#This Row],[Location Name]],IBTP_Locations[Location Name],IBTP_Locations[Marketing Rep],,,)</f>
        <v>Combros</v>
      </c>
      <c r="J1225" s="11">
        <f>ROUNDDOWN(IF(Table10[[#This Row],[Marketing Rep]]=0,0,_xlfn.XLOOKUP(Table10[[#This Row],[Marketing Rep]],Table12[Name],Table12[Commission %]))*Table10[[#This Row],[Ticket Count]],2)</f>
        <v>82.8</v>
      </c>
      <c r="K1225" s="3" t="s">
        <v>3321</v>
      </c>
      <c r="L1225" s="3" t="str">
        <f>_xlfn.XLOOKUP(Table10[[#This Row],[Serial '#]],Table5[Serial '#],Table5[Supplier],,,)</f>
        <v>GameCo</v>
      </c>
      <c r="M1225" s="3" t="s">
        <v>349</v>
      </c>
      <c r="N1225" s="9">
        <v>5520</v>
      </c>
      <c r="O1225" s="36">
        <v>1</v>
      </c>
      <c r="P1225" s="11">
        <v>5520</v>
      </c>
      <c r="Q1225" s="11">
        <v>4560</v>
      </c>
      <c r="R1225" s="11">
        <v>960</v>
      </c>
      <c r="S1225" s="11">
        <v>331</v>
      </c>
      <c r="T1225" s="11" t="str">
        <f>_xlfn.XLOOKUP(Table10[[#This Row],[Charity Association]],Table14[Charity Name],Table14[Billing Style],,,)</f>
        <v>Flat Per Ticket</v>
      </c>
      <c r="U1225" s="11">
        <v>386.4</v>
      </c>
      <c r="V1225" s="15">
        <v>186</v>
      </c>
      <c r="W1225" s="15">
        <v>200.4</v>
      </c>
      <c r="X1225" s="11"/>
      <c r="Y1225" s="69">
        <v>2858</v>
      </c>
      <c r="AB1225" s="33"/>
    </row>
    <row r="1226" spans="1:28" ht="14.25" x14ac:dyDescent="0.45">
      <c r="A1226" s="3">
        <v>1218</v>
      </c>
      <c r="B122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26" s="33">
        <v>45536</v>
      </c>
      <c r="E1226" s="3" t="s">
        <v>171</v>
      </c>
      <c r="F1226" s="3">
        <f>_xlfn.XLOOKUP(Table10[[#This Row],[Location Name]],IBTP_Locations[Location Name],IBTP_Locations[Payee Name],"",,)</f>
        <v>0</v>
      </c>
      <c r="G1226" s="3" t="s">
        <v>21</v>
      </c>
      <c r="H1226" s="3" t="str">
        <f>_xlfn.XLOOKUP(Table10[[#This Row],[Location Name]],IBTP_Locations[Location Name],IBTP_Locations[Sales Rep],,,)</f>
        <v>Sarcyk, Neil</v>
      </c>
      <c r="I1226" s="3">
        <f>_xlfn.XLOOKUP(Table10[[#This Row],[Location Name]],IBTP_Locations[Location Name],IBTP_Locations[Marketing Rep],,,)</f>
        <v>0</v>
      </c>
      <c r="J1226" s="11">
        <f>ROUNDDOWN(IF(Table10[[#This Row],[Marketing Rep]]=0,0,_xlfn.XLOOKUP(Table10[[#This Row],[Marketing Rep]],Table12[Name],Table12[Commission %]))*Table10[[#This Row],[Ticket Count]],2)</f>
        <v>0</v>
      </c>
      <c r="K1226" s="3">
        <v>100110</v>
      </c>
      <c r="L1226" s="3" t="str">
        <f>_xlfn.XLOOKUP(Table10[[#This Row],[Serial '#]],Table5[Serial '#],Table5[Supplier],,,)</f>
        <v>Bingo Boss</v>
      </c>
      <c r="M1226" s="3" t="s">
        <v>378</v>
      </c>
      <c r="N1226" s="9">
        <v>5760</v>
      </c>
      <c r="O1226" s="36">
        <v>1</v>
      </c>
      <c r="P1226" s="11">
        <v>5760</v>
      </c>
      <c r="Q1226" s="11">
        <v>4390</v>
      </c>
      <c r="R1226" s="11">
        <v>1370</v>
      </c>
      <c r="S1226" s="11">
        <v>345</v>
      </c>
      <c r="T1226" s="11" t="str">
        <f>_xlfn.XLOOKUP(Table10[[#This Row],[Charity Association]],Table14[Charity Name],Table14[Billing Style],,,)</f>
        <v>Flat Per Ticket</v>
      </c>
      <c r="U1226" s="11">
        <v>460.8</v>
      </c>
      <c r="V1226" s="15">
        <v>253.13</v>
      </c>
      <c r="W1226" s="15">
        <v>207.67</v>
      </c>
      <c r="X1226" s="11"/>
      <c r="Y1226" s="69">
        <v>39322999</v>
      </c>
      <c r="AB1226" s="33"/>
    </row>
    <row r="1227" spans="1:28" ht="14.25" x14ac:dyDescent="0.45">
      <c r="A1227" s="3">
        <v>1219</v>
      </c>
      <c r="B122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27" s="33">
        <v>45536</v>
      </c>
      <c r="E1227" s="3" t="s">
        <v>147</v>
      </c>
      <c r="F1227" s="3">
        <f>_xlfn.XLOOKUP(Table10[[#This Row],[Location Name]],IBTP_Locations[Location Name],IBTP_Locations[Payee Name],"",,)</f>
        <v>0</v>
      </c>
      <c r="G1227" s="3" t="s">
        <v>21</v>
      </c>
      <c r="H1227" s="3" t="str">
        <f>_xlfn.XLOOKUP(Table10[[#This Row],[Location Name]],IBTP_Locations[Location Name],IBTP_Locations[Sales Rep],,,)</f>
        <v>Sarcyk, Neil</v>
      </c>
      <c r="I1227" s="3" t="str">
        <f>_xlfn.XLOOKUP(Table10[[#This Row],[Location Name]],IBTP_Locations[Location Name],IBTP_Locations[Marketing Rep],,,)</f>
        <v>M Comella Enterprises</v>
      </c>
      <c r="J1227" s="11">
        <f>ROUNDDOWN(IF(Table10[[#This Row],[Marketing Rep]]=0,0,_xlfn.XLOOKUP(Table10[[#This Row],[Marketing Rep]],Table12[Name],Table12[Commission %]))*Table10[[#This Row],[Ticket Count]],2)</f>
        <v>82.8</v>
      </c>
      <c r="K1227" s="3" t="s">
        <v>3322</v>
      </c>
      <c r="L1227" s="3" t="str">
        <f>_xlfn.XLOOKUP(Table10[[#This Row],[Serial '#]],Table5[Serial '#],Table5[Supplier],,,)</f>
        <v>GameCo</v>
      </c>
      <c r="M1227" s="3" t="s">
        <v>349</v>
      </c>
      <c r="N1227" s="9">
        <v>5520</v>
      </c>
      <c r="O1227" s="36">
        <v>1</v>
      </c>
      <c r="P1227" s="11">
        <v>5520</v>
      </c>
      <c r="Q1227" s="11">
        <v>4560</v>
      </c>
      <c r="R1227" s="11">
        <v>960</v>
      </c>
      <c r="S1227" s="11">
        <v>331</v>
      </c>
      <c r="T1227" s="11" t="str">
        <f>_xlfn.XLOOKUP(Table10[[#This Row],[Charity Association]],Table14[Charity Name],Table14[Billing Style],,,)</f>
        <v>Flat Per Ticket</v>
      </c>
      <c r="U1227" s="11">
        <v>386.4</v>
      </c>
      <c r="V1227" s="15">
        <v>186</v>
      </c>
      <c r="W1227" s="15">
        <v>200.4</v>
      </c>
      <c r="X1227" s="11"/>
      <c r="Y1227" s="69">
        <v>39322995</v>
      </c>
      <c r="AB1227" s="33"/>
    </row>
  </sheetData>
  <hyperlinks>
    <hyperlink ref="A1" location="'Start Page'!A1" display="Back" xr:uid="{00000000-0004-0000-0700-000000000000}"/>
  </hyperlinks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A2133810-8433-4124-9856-5166BC552B55}">
          <x14:formula1>
            <xm:f>'Delivery Order Status'!$B$2:$B$6</xm:f>
          </x14:formula1>
          <xm:sqref>B2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325C7-BCFB-475F-802B-62769C340436}">
  <dimension ref="A1:E481"/>
  <sheetViews>
    <sheetView workbookViewId="0">
      <selection activeCell="A465" sqref="A37:XFD465"/>
    </sheetView>
  </sheetViews>
  <sheetFormatPr defaultColWidth="9.1328125" defaultRowHeight="13.5" x14ac:dyDescent="0.35"/>
  <cols>
    <col min="1" max="1" width="25.265625" style="3" bestFit="1" customWidth="1"/>
    <col min="2" max="2" width="39.59765625" style="3" bestFit="1" customWidth="1"/>
    <col min="3" max="3" width="9.73046875" style="3" bestFit="1" customWidth="1"/>
    <col min="4" max="4" width="22.86328125" style="3" bestFit="1" customWidth="1"/>
    <col min="5" max="5" width="23.1328125" style="3" bestFit="1" customWidth="1"/>
    <col min="6" max="16384" width="9.1328125" style="3"/>
  </cols>
  <sheetData>
    <row r="1" spans="1:5" ht="25.15" x14ac:dyDescent="0.7">
      <c r="A1" s="148" t="str">
        <f>B10</f>
        <v>Mulligan's</v>
      </c>
      <c r="B1" s="148"/>
      <c r="C1" s="148"/>
      <c r="D1" s="148"/>
      <c r="E1" s="148"/>
    </row>
    <row r="2" spans="1:5" ht="15" x14ac:dyDescent="0.4">
      <c r="A2" s="149" t="str">
        <f>_xlfn.XLOOKUP(A1,IBTP_Locations[Location Name],IBTP_Locations[Address])</f>
        <v>20880 Royalton Rd</v>
      </c>
      <c r="B2" s="149"/>
      <c r="C2" s="149"/>
      <c r="D2" s="149"/>
      <c r="E2" s="149"/>
    </row>
    <row r="3" spans="1:5" x14ac:dyDescent="0.35">
      <c r="A3" s="147" t="str">
        <f>CONCATENATE((_xlfn.XLOOKUP(A1,IBTP_Locations[Location Name],IBTP_Locations[City])),", ",(_xlfn.XLOOKUP(A1,IBTP_Locations[Location Name],IBTP_Locations[State]))," ",(_xlfn.XLOOKUP(A1,IBTP_Locations[Location Name],IBTP_Locations[Zip Code])))</f>
        <v>Strongsville, OH 44149</v>
      </c>
      <c r="B3" s="147"/>
      <c r="C3" s="147"/>
      <c r="D3" s="147"/>
      <c r="E3" s="147"/>
    </row>
    <row r="5" spans="1:5" ht="17.649999999999999" x14ac:dyDescent="0.5">
      <c r="A5" s="32" t="s">
        <v>4112</v>
      </c>
    </row>
    <row r="6" spans="1:5" x14ac:dyDescent="0.35">
      <c r="A6" s="150" t="str">
        <f>B11</f>
        <v>Greater Cleveland Football Foundation</v>
      </c>
      <c r="B6" s="150"/>
    </row>
    <row r="7" spans="1:5" x14ac:dyDescent="0.35">
      <c r="A7" s="150" t="str">
        <f>_xlfn.XLOOKUP(A6,Charities[Charity Name],Charities[Address],,,)</f>
        <v>11860 Ridgecliff Circ</v>
      </c>
      <c r="B7" s="150"/>
    </row>
    <row r="8" spans="1:5" x14ac:dyDescent="0.35">
      <c r="A8" s="150" t="str">
        <f>CONCATENATE((_xlfn.XLOOKUP(A6,Charities[Charity Name],Charities[City])),", ",(_xlfn.XLOOKUP(A6,Charities[Charity Name],Charities[State]))," ",(_xlfn.XLOOKUP(A6,Charities[Charity Name],Charities[Zip Code])))</f>
        <v>Strongsville, Ohio 44136</v>
      </c>
      <c r="B8" s="150"/>
    </row>
    <row r="10" spans="1:5" hidden="1" x14ac:dyDescent="0.35">
      <c r="A10" s="103" t="s">
        <v>303</v>
      </c>
      <c r="B10" s="104" t="s">
        <v>155</v>
      </c>
    </row>
    <row r="11" spans="1:5" hidden="1" x14ac:dyDescent="0.35">
      <c r="A11" s="103" t="s">
        <v>304</v>
      </c>
      <c r="B11" s="104" t="s">
        <v>27</v>
      </c>
    </row>
    <row r="12" spans="1:5" x14ac:dyDescent="0.35">
      <c r="A12" s="103" t="s">
        <v>650</v>
      </c>
      <c r="B12" s="104" t="s">
        <v>4116</v>
      </c>
    </row>
    <row r="14" spans="1:5" s="108" customFormat="1" ht="15" x14ac:dyDescent="0.4">
      <c r="A14" s="113" t="s">
        <v>4106</v>
      </c>
      <c r="B14" s="115" t="s">
        <v>4107</v>
      </c>
      <c r="C14" s="115" t="s">
        <v>4108</v>
      </c>
      <c r="D14" s="115" t="s">
        <v>4109</v>
      </c>
      <c r="E14" s="115" t="s">
        <v>4110</v>
      </c>
    </row>
    <row r="15" spans="1:5" x14ac:dyDescent="0.35">
      <c r="A15" s="105" t="s">
        <v>2438</v>
      </c>
      <c r="B15" s="104"/>
      <c r="C15" s="104"/>
      <c r="D15" s="104"/>
      <c r="E15" s="104"/>
    </row>
    <row r="16" spans="1:5" x14ac:dyDescent="0.35">
      <c r="A16" s="106" t="s">
        <v>347</v>
      </c>
      <c r="B16" s="104">
        <v>9959</v>
      </c>
      <c r="C16" s="104">
        <v>1</v>
      </c>
      <c r="D16" s="104">
        <v>9959</v>
      </c>
      <c r="E16" s="104">
        <v>597</v>
      </c>
    </row>
    <row r="17" spans="1:5" x14ac:dyDescent="0.35">
      <c r="A17" s="105" t="s">
        <v>3316</v>
      </c>
      <c r="B17" s="104"/>
      <c r="C17" s="104"/>
      <c r="D17" s="104"/>
      <c r="E17" s="104"/>
    </row>
    <row r="18" spans="1:5" x14ac:dyDescent="0.35">
      <c r="A18" s="106" t="s">
        <v>347</v>
      </c>
      <c r="B18" s="104">
        <v>9959</v>
      </c>
      <c r="C18" s="104">
        <v>1</v>
      </c>
      <c r="D18" s="104">
        <v>9959</v>
      </c>
      <c r="E18" s="104">
        <v>597</v>
      </c>
    </row>
    <row r="19" spans="1:5" x14ac:dyDescent="0.35">
      <c r="A19" s="105" t="s">
        <v>2725</v>
      </c>
      <c r="B19" s="104"/>
      <c r="C19" s="104"/>
      <c r="D19" s="104"/>
      <c r="E19" s="104"/>
    </row>
    <row r="20" spans="1:5" x14ac:dyDescent="0.35">
      <c r="A20" s="106" t="s">
        <v>347</v>
      </c>
      <c r="B20" s="104">
        <v>9959</v>
      </c>
      <c r="C20" s="104">
        <v>1</v>
      </c>
      <c r="D20" s="104">
        <v>9959</v>
      </c>
      <c r="E20" s="104">
        <v>597</v>
      </c>
    </row>
    <row r="21" spans="1:5" x14ac:dyDescent="0.35">
      <c r="A21" s="105" t="s">
        <v>2387</v>
      </c>
      <c r="B21" s="104"/>
      <c r="C21" s="104"/>
      <c r="D21" s="104"/>
      <c r="E21" s="104"/>
    </row>
    <row r="22" spans="1:5" x14ac:dyDescent="0.35">
      <c r="A22" s="106" t="s">
        <v>347</v>
      </c>
      <c r="B22" s="104">
        <v>9959</v>
      </c>
      <c r="C22" s="104">
        <v>1</v>
      </c>
      <c r="D22" s="104">
        <v>9959</v>
      </c>
      <c r="E22" s="104">
        <v>597</v>
      </c>
    </row>
    <row r="23" spans="1:5" x14ac:dyDescent="0.35">
      <c r="A23" s="105" t="s">
        <v>2752</v>
      </c>
      <c r="B23" s="104"/>
      <c r="C23" s="104"/>
      <c r="D23" s="104"/>
      <c r="E23" s="104"/>
    </row>
    <row r="24" spans="1:5" x14ac:dyDescent="0.35">
      <c r="A24" s="106" t="s">
        <v>347</v>
      </c>
      <c r="B24" s="104">
        <v>9959</v>
      </c>
      <c r="C24" s="104">
        <v>1</v>
      </c>
      <c r="D24" s="104">
        <v>9959</v>
      </c>
      <c r="E24" s="104">
        <v>597</v>
      </c>
    </row>
    <row r="25" spans="1:5" x14ac:dyDescent="0.35">
      <c r="A25" s="105" t="s">
        <v>2521</v>
      </c>
      <c r="B25" s="104"/>
      <c r="C25" s="104"/>
      <c r="D25" s="104"/>
      <c r="E25" s="104"/>
    </row>
    <row r="26" spans="1:5" x14ac:dyDescent="0.35">
      <c r="A26" s="106" t="s">
        <v>347</v>
      </c>
      <c r="B26" s="104">
        <v>9959</v>
      </c>
      <c r="C26" s="104">
        <v>1</v>
      </c>
      <c r="D26" s="104">
        <v>9959</v>
      </c>
      <c r="E26" s="104">
        <v>597</v>
      </c>
    </row>
    <row r="27" spans="1:5" x14ac:dyDescent="0.35">
      <c r="A27" s="105" t="s">
        <v>2386</v>
      </c>
      <c r="B27" s="104"/>
      <c r="C27" s="104"/>
      <c r="D27" s="104"/>
      <c r="E27" s="104"/>
    </row>
    <row r="28" spans="1:5" x14ac:dyDescent="0.35">
      <c r="A28" s="106" t="s">
        <v>347</v>
      </c>
      <c r="B28" s="104">
        <v>9959</v>
      </c>
      <c r="C28" s="104">
        <v>1</v>
      </c>
      <c r="D28" s="104">
        <v>9959</v>
      </c>
      <c r="E28" s="104">
        <v>597</v>
      </c>
    </row>
    <row r="29" spans="1:5" x14ac:dyDescent="0.35">
      <c r="A29" s="105" t="s">
        <v>2370</v>
      </c>
      <c r="B29" s="104"/>
      <c r="C29" s="104"/>
      <c r="D29" s="104"/>
      <c r="E29" s="104"/>
    </row>
    <row r="30" spans="1:5" x14ac:dyDescent="0.35">
      <c r="A30" s="106" t="s">
        <v>347</v>
      </c>
      <c r="B30" s="104">
        <v>9959</v>
      </c>
      <c r="C30" s="104">
        <v>1</v>
      </c>
      <c r="D30" s="104">
        <v>9959</v>
      </c>
      <c r="E30" s="104">
        <v>597</v>
      </c>
    </row>
    <row r="31" spans="1:5" x14ac:dyDescent="0.35">
      <c r="A31" s="105" t="s">
        <v>2722</v>
      </c>
      <c r="B31" s="104"/>
      <c r="C31" s="104"/>
      <c r="D31" s="104"/>
      <c r="E31" s="104"/>
    </row>
    <row r="32" spans="1:5" x14ac:dyDescent="0.35">
      <c r="A32" s="106" t="s">
        <v>347</v>
      </c>
      <c r="B32" s="104">
        <v>9959</v>
      </c>
      <c r="C32" s="104">
        <v>1</v>
      </c>
      <c r="D32" s="104">
        <v>9959</v>
      </c>
      <c r="E32" s="104">
        <v>597</v>
      </c>
    </row>
    <row r="33" spans="1:5" x14ac:dyDescent="0.35">
      <c r="A33" s="105" t="s">
        <v>2755</v>
      </c>
      <c r="B33" s="104"/>
      <c r="C33" s="104"/>
      <c r="D33" s="104"/>
      <c r="E33" s="104"/>
    </row>
    <row r="34" spans="1:5" x14ac:dyDescent="0.35">
      <c r="A34" s="106" t="s">
        <v>347</v>
      </c>
      <c r="B34" s="104">
        <v>9959</v>
      </c>
      <c r="C34" s="104">
        <v>1</v>
      </c>
      <c r="D34" s="104">
        <v>9959</v>
      </c>
      <c r="E34" s="104">
        <v>597</v>
      </c>
    </row>
    <row r="35" spans="1:5" x14ac:dyDescent="0.35">
      <c r="A35" s="105" t="s">
        <v>2736</v>
      </c>
      <c r="B35" s="104"/>
      <c r="C35" s="104"/>
      <c r="D35" s="104"/>
      <c r="E35" s="104"/>
    </row>
    <row r="36" spans="1:5" x14ac:dyDescent="0.35">
      <c r="A36" s="106" t="s">
        <v>347</v>
      </c>
      <c r="B36" s="104">
        <v>9959</v>
      </c>
      <c r="C36" s="104">
        <v>1</v>
      </c>
      <c r="D36" s="104">
        <v>9959</v>
      </c>
      <c r="E36" s="104">
        <v>597</v>
      </c>
    </row>
    <row r="37" spans="1:5" hidden="1" x14ac:dyDescent="0.35">
      <c r="A37" s="105" t="s">
        <v>2520</v>
      </c>
      <c r="B37" s="104"/>
      <c r="C37" s="104"/>
      <c r="D37" s="104"/>
      <c r="E37" s="104"/>
    </row>
    <row r="38" spans="1:5" hidden="1" x14ac:dyDescent="0.35">
      <c r="A38" s="106" t="s">
        <v>583</v>
      </c>
      <c r="B38" s="104">
        <v>6320</v>
      </c>
      <c r="C38" s="104">
        <v>1</v>
      </c>
      <c r="D38" s="104">
        <v>6320</v>
      </c>
      <c r="E38" s="104">
        <v>379</v>
      </c>
    </row>
    <row r="39" spans="1:5" hidden="1" x14ac:dyDescent="0.35">
      <c r="A39" s="105" t="s">
        <v>2887</v>
      </c>
      <c r="B39" s="104"/>
      <c r="C39" s="104"/>
      <c r="D39" s="104"/>
      <c r="E39" s="104"/>
    </row>
    <row r="40" spans="1:5" hidden="1" x14ac:dyDescent="0.35">
      <c r="A40" s="106" t="s">
        <v>580</v>
      </c>
      <c r="B40" s="104">
        <v>6320</v>
      </c>
      <c r="C40" s="104">
        <v>1</v>
      </c>
      <c r="D40" s="104">
        <v>6320</v>
      </c>
      <c r="E40" s="104">
        <v>379</v>
      </c>
    </row>
    <row r="41" spans="1:5" hidden="1" x14ac:dyDescent="0.35">
      <c r="A41" s="105" t="s">
        <v>2455</v>
      </c>
      <c r="B41" s="104"/>
      <c r="C41" s="104"/>
      <c r="D41" s="104"/>
      <c r="E41" s="104"/>
    </row>
    <row r="42" spans="1:5" hidden="1" x14ac:dyDescent="0.35">
      <c r="A42" s="106" t="s">
        <v>580</v>
      </c>
      <c r="B42" s="104">
        <v>6320</v>
      </c>
      <c r="C42" s="104">
        <v>1</v>
      </c>
      <c r="D42" s="104">
        <v>6320</v>
      </c>
      <c r="E42" s="104">
        <v>379</v>
      </c>
    </row>
    <row r="43" spans="1:5" hidden="1" x14ac:dyDescent="0.35">
      <c r="A43" s="105" t="s">
        <v>2436</v>
      </c>
      <c r="B43" s="104"/>
      <c r="C43" s="104"/>
      <c r="D43" s="104"/>
      <c r="E43" s="104"/>
    </row>
    <row r="44" spans="1:5" hidden="1" x14ac:dyDescent="0.35">
      <c r="A44" s="106" t="s">
        <v>3743</v>
      </c>
      <c r="B44" s="104">
        <v>6320</v>
      </c>
      <c r="C44" s="104">
        <v>1</v>
      </c>
      <c r="D44" s="104">
        <v>6320</v>
      </c>
      <c r="E44" s="104">
        <v>379</v>
      </c>
    </row>
    <row r="45" spans="1:5" hidden="1" x14ac:dyDescent="0.35">
      <c r="A45" s="105" t="s">
        <v>2878</v>
      </c>
      <c r="B45" s="104"/>
      <c r="C45" s="104"/>
      <c r="D45" s="104"/>
      <c r="E45" s="104"/>
    </row>
    <row r="46" spans="1:5" hidden="1" x14ac:dyDescent="0.35">
      <c r="A46" s="106" t="s">
        <v>583</v>
      </c>
      <c r="B46" s="104">
        <v>6320</v>
      </c>
      <c r="C46" s="104">
        <v>1</v>
      </c>
      <c r="D46" s="104">
        <v>6320</v>
      </c>
      <c r="E46" s="104">
        <v>379</v>
      </c>
    </row>
    <row r="47" spans="1:5" hidden="1" x14ac:dyDescent="0.35">
      <c r="A47" s="105" t="s">
        <v>2283</v>
      </c>
      <c r="B47" s="104"/>
      <c r="C47" s="104"/>
      <c r="D47" s="104"/>
      <c r="E47" s="104"/>
    </row>
    <row r="48" spans="1:5" hidden="1" x14ac:dyDescent="0.35">
      <c r="A48" s="106" t="s">
        <v>583</v>
      </c>
      <c r="B48" s="104">
        <v>6320</v>
      </c>
      <c r="C48" s="104">
        <v>1</v>
      </c>
      <c r="D48" s="104">
        <v>6320</v>
      </c>
      <c r="E48" s="104">
        <v>379</v>
      </c>
    </row>
    <row r="49" spans="1:5" hidden="1" x14ac:dyDescent="0.35">
      <c r="A49" s="105" t="s">
        <v>3221</v>
      </c>
      <c r="B49" s="104"/>
      <c r="C49" s="104"/>
      <c r="D49" s="104"/>
      <c r="E49" s="104"/>
    </row>
    <row r="50" spans="1:5" hidden="1" x14ac:dyDescent="0.35">
      <c r="A50" s="106" t="s">
        <v>583</v>
      </c>
      <c r="B50" s="104">
        <v>6320</v>
      </c>
      <c r="C50" s="104">
        <v>1</v>
      </c>
      <c r="D50" s="104">
        <v>6320</v>
      </c>
      <c r="E50" s="104">
        <v>379</v>
      </c>
    </row>
    <row r="51" spans="1:5" hidden="1" x14ac:dyDescent="0.35">
      <c r="A51" s="105" t="s">
        <v>1656</v>
      </c>
      <c r="B51" s="104"/>
      <c r="C51" s="104"/>
      <c r="D51" s="104"/>
      <c r="E51" s="104"/>
    </row>
    <row r="52" spans="1:5" hidden="1" x14ac:dyDescent="0.35">
      <c r="A52" s="106" t="s">
        <v>583</v>
      </c>
      <c r="B52" s="104">
        <v>6320</v>
      </c>
      <c r="C52" s="104">
        <v>1</v>
      </c>
      <c r="D52" s="104">
        <v>6320</v>
      </c>
      <c r="E52" s="104">
        <v>379</v>
      </c>
    </row>
    <row r="53" spans="1:5" hidden="1" x14ac:dyDescent="0.35">
      <c r="A53" s="105" t="s">
        <v>2456</v>
      </c>
      <c r="B53" s="104"/>
      <c r="C53" s="104"/>
      <c r="D53" s="104"/>
      <c r="E53" s="104"/>
    </row>
    <row r="54" spans="1:5" hidden="1" x14ac:dyDescent="0.35">
      <c r="A54" s="106" t="s">
        <v>589</v>
      </c>
      <c r="B54" s="104">
        <v>6320</v>
      </c>
      <c r="C54" s="104">
        <v>1</v>
      </c>
      <c r="D54" s="104">
        <v>6320</v>
      </c>
      <c r="E54" s="104">
        <v>379</v>
      </c>
    </row>
    <row r="55" spans="1:5" hidden="1" x14ac:dyDescent="0.35">
      <c r="A55" s="105" t="s">
        <v>2527</v>
      </c>
      <c r="B55" s="104"/>
      <c r="C55" s="104"/>
      <c r="D55" s="104"/>
      <c r="E55" s="104"/>
    </row>
    <row r="56" spans="1:5" hidden="1" x14ac:dyDescent="0.35">
      <c r="A56" s="106" t="s">
        <v>583</v>
      </c>
      <c r="B56" s="104">
        <v>6320</v>
      </c>
      <c r="C56" s="104">
        <v>1</v>
      </c>
      <c r="D56" s="104">
        <v>6320</v>
      </c>
      <c r="E56" s="104">
        <v>379</v>
      </c>
    </row>
    <row r="57" spans="1:5" hidden="1" x14ac:dyDescent="0.35">
      <c r="A57" s="105" t="s">
        <v>2880</v>
      </c>
      <c r="B57" s="104"/>
      <c r="C57" s="104"/>
      <c r="D57" s="104"/>
      <c r="E57" s="104"/>
    </row>
    <row r="58" spans="1:5" hidden="1" x14ac:dyDescent="0.35">
      <c r="A58" s="106" t="s">
        <v>580</v>
      </c>
      <c r="B58" s="104">
        <v>6320</v>
      </c>
      <c r="C58" s="104">
        <v>1</v>
      </c>
      <c r="D58" s="104">
        <v>6320</v>
      </c>
      <c r="E58" s="104">
        <v>379</v>
      </c>
    </row>
    <row r="59" spans="1:5" hidden="1" x14ac:dyDescent="0.35">
      <c r="A59" s="105" t="s">
        <v>2536</v>
      </c>
      <c r="B59" s="104"/>
      <c r="C59" s="104"/>
      <c r="D59" s="104"/>
      <c r="E59" s="104"/>
    </row>
    <row r="60" spans="1:5" hidden="1" x14ac:dyDescent="0.35">
      <c r="A60" s="106" t="s">
        <v>580</v>
      </c>
      <c r="B60" s="104">
        <v>6320</v>
      </c>
      <c r="C60" s="104">
        <v>1</v>
      </c>
      <c r="D60" s="104">
        <v>6320</v>
      </c>
      <c r="E60" s="104">
        <v>379</v>
      </c>
    </row>
    <row r="61" spans="1:5" hidden="1" x14ac:dyDescent="0.35">
      <c r="A61" s="105" t="s">
        <v>2446</v>
      </c>
      <c r="B61" s="104"/>
      <c r="C61" s="104"/>
      <c r="D61" s="104"/>
      <c r="E61" s="104"/>
    </row>
    <row r="62" spans="1:5" hidden="1" x14ac:dyDescent="0.35">
      <c r="A62" s="106" t="s">
        <v>580</v>
      </c>
      <c r="B62" s="104">
        <v>6320</v>
      </c>
      <c r="C62" s="104">
        <v>1</v>
      </c>
      <c r="D62" s="104">
        <v>6320</v>
      </c>
      <c r="E62" s="104">
        <v>379</v>
      </c>
    </row>
    <row r="63" spans="1:5" hidden="1" x14ac:dyDescent="0.35">
      <c r="A63" s="105" t="s">
        <v>1660</v>
      </c>
      <c r="B63" s="104"/>
      <c r="C63" s="104"/>
      <c r="D63" s="104"/>
      <c r="E63" s="104"/>
    </row>
    <row r="64" spans="1:5" hidden="1" x14ac:dyDescent="0.35">
      <c r="A64" s="106" t="s">
        <v>589</v>
      </c>
      <c r="B64" s="104">
        <v>6320</v>
      </c>
      <c r="C64" s="104">
        <v>1</v>
      </c>
      <c r="D64" s="104">
        <v>6320</v>
      </c>
      <c r="E64" s="104">
        <v>379</v>
      </c>
    </row>
    <row r="65" spans="1:5" hidden="1" x14ac:dyDescent="0.35">
      <c r="A65" s="105" t="s">
        <v>3228</v>
      </c>
      <c r="B65" s="104"/>
      <c r="C65" s="104"/>
      <c r="D65" s="104"/>
      <c r="E65" s="104"/>
    </row>
    <row r="66" spans="1:5" hidden="1" x14ac:dyDescent="0.35">
      <c r="A66" s="106" t="s">
        <v>581</v>
      </c>
      <c r="B66" s="104">
        <v>6320</v>
      </c>
      <c r="C66" s="104">
        <v>1</v>
      </c>
      <c r="D66" s="104">
        <v>6320</v>
      </c>
      <c r="E66" s="104">
        <v>379</v>
      </c>
    </row>
    <row r="67" spans="1:5" hidden="1" x14ac:dyDescent="0.35">
      <c r="A67" s="105" t="s">
        <v>2886</v>
      </c>
      <c r="B67" s="104"/>
      <c r="C67" s="104"/>
      <c r="D67" s="104"/>
      <c r="E67" s="104"/>
    </row>
    <row r="68" spans="1:5" hidden="1" x14ac:dyDescent="0.35">
      <c r="A68" s="106" t="s">
        <v>580</v>
      </c>
      <c r="B68" s="104">
        <v>6320</v>
      </c>
      <c r="C68" s="104">
        <v>1</v>
      </c>
      <c r="D68" s="104">
        <v>6320</v>
      </c>
      <c r="E68" s="104">
        <v>379</v>
      </c>
    </row>
    <row r="69" spans="1:5" hidden="1" x14ac:dyDescent="0.35">
      <c r="A69" s="105" t="s">
        <v>2888</v>
      </c>
      <c r="B69" s="104"/>
      <c r="C69" s="104"/>
      <c r="D69" s="104"/>
      <c r="E69" s="104"/>
    </row>
    <row r="70" spans="1:5" hidden="1" x14ac:dyDescent="0.35">
      <c r="A70" s="106" t="s">
        <v>3743</v>
      </c>
      <c r="B70" s="104">
        <v>6320</v>
      </c>
      <c r="C70" s="104">
        <v>1</v>
      </c>
      <c r="D70" s="104">
        <v>6320</v>
      </c>
      <c r="E70" s="104">
        <v>379</v>
      </c>
    </row>
    <row r="71" spans="1:5" hidden="1" x14ac:dyDescent="0.35">
      <c r="A71" s="105" t="s">
        <v>2532</v>
      </c>
      <c r="B71" s="104"/>
      <c r="C71" s="104"/>
      <c r="D71" s="104"/>
      <c r="E71" s="104"/>
    </row>
    <row r="72" spans="1:5" hidden="1" x14ac:dyDescent="0.35">
      <c r="A72" s="106" t="s">
        <v>589</v>
      </c>
      <c r="B72" s="104">
        <v>6320</v>
      </c>
      <c r="C72" s="104">
        <v>1</v>
      </c>
      <c r="D72" s="104">
        <v>6320</v>
      </c>
      <c r="E72" s="104">
        <v>379</v>
      </c>
    </row>
    <row r="73" spans="1:5" hidden="1" x14ac:dyDescent="0.35">
      <c r="A73" s="105" t="s">
        <v>2519</v>
      </c>
      <c r="B73" s="104"/>
      <c r="C73" s="104"/>
      <c r="D73" s="104"/>
      <c r="E73" s="104"/>
    </row>
    <row r="74" spans="1:5" hidden="1" x14ac:dyDescent="0.35">
      <c r="A74" s="106" t="s">
        <v>3743</v>
      </c>
      <c r="B74" s="104">
        <v>6320</v>
      </c>
      <c r="C74" s="104">
        <v>1</v>
      </c>
      <c r="D74" s="104">
        <v>6320</v>
      </c>
      <c r="E74" s="104">
        <v>379</v>
      </c>
    </row>
    <row r="75" spans="1:5" hidden="1" x14ac:dyDescent="0.35">
      <c r="A75" s="105" t="s">
        <v>2529</v>
      </c>
      <c r="B75" s="104"/>
      <c r="C75" s="104"/>
      <c r="D75" s="104"/>
      <c r="E75" s="104"/>
    </row>
    <row r="76" spans="1:5" hidden="1" x14ac:dyDescent="0.35">
      <c r="A76" s="106" t="s">
        <v>582</v>
      </c>
      <c r="B76" s="104">
        <v>6320</v>
      </c>
      <c r="C76" s="104">
        <v>1</v>
      </c>
      <c r="D76" s="104">
        <v>6320</v>
      </c>
      <c r="E76" s="104">
        <v>379</v>
      </c>
    </row>
    <row r="77" spans="1:5" hidden="1" x14ac:dyDescent="0.35">
      <c r="A77" s="105" t="s">
        <v>3122</v>
      </c>
      <c r="B77" s="104"/>
      <c r="C77" s="104"/>
      <c r="D77" s="104"/>
      <c r="E77" s="104"/>
    </row>
    <row r="78" spans="1:5" hidden="1" x14ac:dyDescent="0.35">
      <c r="A78" s="106" t="s">
        <v>347</v>
      </c>
      <c r="B78" s="104">
        <v>9959</v>
      </c>
      <c r="C78" s="104">
        <v>1</v>
      </c>
      <c r="D78" s="104">
        <v>9959</v>
      </c>
      <c r="E78" s="104">
        <v>597</v>
      </c>
    </row>
    <row r="79" spans="1:5" hidden="1" x14ac:dyDescent="0.35">
      <c r="A79" s="105" t="s">
        <v>3149</v>
      </c>
      <c r="B79" s="104"/>
      <c r="C79" s="104"/>
      <c r="D79" s="104"/>
      <c r="E79" s="104"/>
    </row>
    <row r="80" spans="1:5" hidden="1" x14ac:dyDescent="0.35">
      <c r="A80" s="106" t="s">
        <v>347</v>
      </c>
      <c r="B80" s="104">
        <v>9959</v>
      </c>
      <c r="C80" s="104">
        <v>1</v>
      </c>
      <c r="D80" s="104">
        <v>9959</v>
      </c>
      <c r="E80" s="104">
        <v>597</v>
      </c>
    </row>
    <row r="81" spans="1:5" hidden="1" x14ac:dyDescent="0.35">
      <c r="A81" s="105" t="s">
        <v>2944</v>
      </c>
      <c r="B81" s="104"/>
      <c r="C81" s="104"/>
      <c r="D81" s="104"/>
      <c r="E81" s="104"/>
    </row>
    <row r="82" spans="1:5" hidden="1" x14ac:dyDescent="0.35">
      <c r="A82" s="106" t="s">
        <v>347</v>
      </c>
      <c r="B82" s="104">
        <v>9959</v>
      </c>
      <c r="C82" s="104">
        <v>1</v>
      </c>
      <c r="D82" s="104">
        <v>9959</v>
      </c>
      <c r="E82" s="104">
        <v>597</v>
      </c>
    </row>
    <row r="83" spans="1:5" hidden="1" x14ac:dyDescent="0.35">
      <c r="A83" s="105" t="s">
        <v>2472</v>
      </c>
      <c r="B83" s="104"/>
      <c r="C83" s="104"/>
      <c r="D83" s="104"/>
      <c r="E83" s="104"/>
    </row>
    <row r="84" spans="1:5" hidden="1" x14ac:dyDescent="0.35">
      <c r="A84" s="106" t="s">
        <v>349</v>
      </c>
      <c r="B84" s="104">
        <v>5520</v>
      </c>
      <c r="C84" s="104">
        <v>1</v>
      </c>
      <c r="D84" s="104">
        <v>5520</v>
      </c>
      <c r="E84" s="104">
        <v>331</v>
      </c>
    </row>
    <row r="85" spans="1:5" hidden="1" x14ac:dyDescent="0.35">
      <c r="A85" s="105" t="s">
        <v>2854</v>
      </c>
      <c r="B85" s="104"/>
      <c r="C85" s="104"/>
      <c r="D85" s="104"/>
      <c r="E85" s="104"/>
    </row>
    <row r="86" spans="1:5" hidden="1" x14ac:dyDescent="0.35">
      <c r="A86" s="106" t="s">
        <v>349</v>
      </c>
      <c r="B86" s="104">
        <v>5520</v>
      </c>
      <c r="C86" s="104">
        <v>1</v>
      </c>
      <c r="D86" s="104">
        <v>5520</v>
      </c>
      <c r="E86" s="104">
        <v>331</v>
      </c>
    </row>
    <row r="87" spans="1:5" hidden="1" x14ac:dyDescent="0.35">
      <c r="A87" s="105" t="s">
        <v>2509</v>
      </c>
      <c r="B87" s="104"/>
      <c r="C87" s="104"/>
      <c r="D87" s="104"/>
      <c r="E87" s="104"/>
    </row>
    <row r="88" spans="1:5" hidden="1" x14ac:dyDescent="0.35">
      <c r="A88" s="106" t="s">
        <v>349</v>
      </c>
      <c r="B88" s="104">
        <v>5520</v>
      </c>
      <c r="C88" s="104">
        <v>1</v>
      </c>
      <c r="D88" s="104">
        <v>5520</v>
      </c>
      <c r="E88" s="104">
        <v>331</v>
      </c>
    </row>
    <row r="89" spans="1:5" hidden="1" x14ac:dyDescent="0.35">
      <c r="A89" s="105" t="s">
        <v>2872</v>
      </c>
      <c r="B89" s="104"/>
      <c r="C89" s="104"/>
      <c r="D89" s="104"/>
      <c r="E89" s="104"/>
    </row>
    <row r="90" spans="1:5" hidden="1" x14ac:dyDescent="0.35">
      <c r="A90" s="106" t="s">
        <v>349</v>
      </c>
      <c r="B90" s="104">
        <v>5520</v>
      </c>
      <c r="C90" s="104">
        <v>1</v>
      </c>
      <c r="D90" s="104">
        <v>5520</v>
      </c>
      <c r="E90" s="104">
        <v>331</v>
      </c>
    </row>
    <row r="91" spans="1:5" hidden="1" x14ac:dyDescent="0.35">
      <c r="A91" s="105" t="s">
        <v>2432</v>
      </c>
      <c r="B91" s="104"/>
      <c r="C91" s="104"/>
      <c r="D91" s="104"/>
      <c r="E91" s="104"/>
    </row>
    <row r="92" spans="1:5" hidden="1" x14ac:dyDescent="0.35">
      <c r="A92" s="106" t="s">
        <v>349</v>
      </c>
      <c r="B92" s="104">
        <v>5520</v>
      </c>
      <c r="C92" s="104">
        <v>1</v>
      </c>
      <c r="D92" s="104">
        <v>5520</v>
      </c>
      <c r="E92" s="104">
        <v>331</v>
      </c>
    </row>
    <row r="93" spans="1:5" hidden="1" x14ac:dyDescent="0.35">
      <c r="A93" s="105" t="s">
        <v>2810</v>
      </c>
      <c r="B93" s="104"/>
      <c r="C93" s="104"/>
      <c r="D93" s="104"/>
      <c r="E93" s="104"/>
    </row>
    <row r="94" spans="1:5" hidden="1" x14ac:dyDescent="0.35">
      <c r="A94" s="106" t="s">
        <v>349</v>
      </c>
      <c r="B94" s="104">
        <v>5520</v>
      </c>
      <c r="C94" s="104">
        <v>1</v>
      </c>
      <c r="D94" s="104">
        <v>5520</v>
      </c>
      <c r="E94" s="104">
        <v>331</v>
      </c>
    </row>
    <row r="95" spans="1:5" hidden="1" x14ac:dyDescent="0.35">
      <c r="A95" s="105" t="s">
        <v>2429</v>
      </c>
      <c r="B95" s="104"/>
      <c r="C95" s="104"/>
      <c r="D95" s="104"/>
      <c r="E95" s="104"/>
    </row>
    <row r="96" spans="1:5" hidden="1" x14ac:dyDescent="0.35">
      <c r="A96" s="106" t="s">
        <v>349</v>
      </c>
      <c r="B96" s="104">
        <v>5520</v>
      </c>
      <c r="C96" s="104">
        <v>1</v>
      </c>
      <c r="D96" s="104">
        <v>5520</v>
      </c>
      <c r="E96" s="104">
        <v>331</v>
      </c>
    </row>
    <row r="97" spans="1:5" hidden="1" x14ac:dyDescent="0.35">
      <c r="A97" s="105" t="s">
        <v>2811</v>
      </c>
      <c r="B97" s="104"/>
      <c r="C97" s="104"/>
      <c r="D97" s="104"/>
      <c r="E97" s="104"/>
    </row>
    <row r="98" spans="1:5" hidden="1" x14ac:dyDescent="0.35">
      <c r="A98" s="106" t="s">
        <v>349</v>
      </c>
      <c r="B98" s="104">
        <v>5520</v>
      </c>
      <c r="C98" s="104">
        <v>1</v>
      </c>
      <c r="D98" s="104">
        <v>5520</v>
      </c>
      <c r="E98" s="104">
        <v>331</v>
      </c>
    </row>
    <row r="99" spans="1:5" hidden="1" x14ac:dyDescent="0.35">
      <c r="A99" s="105" t="s">
        <v>2870</v>
      </c>
      <c r="B99" s="104"/>
      <c r="C99" s="104"/>
      <c r="D99" s="104"/>
      <c r="E99" s="104"/>
    </row>
    <row r="100" spans="1:5" hidden="1" x14ac:dyDescent="0.35">
      <c r="A100" s="106" t="s">
        <v>349</v>
      </c>
      <c r="B100" s="104">
        <v>5520</v>
      </c>
      <c r="C100" s="104">
        <v>1</v>
      </c>
      <c r="D100" s="104">
        <v>5520</v>
      </c>
      <c r="E100" s="104">
        <v>331</v>
      </c>
    </row>
    <row r="101" spans="1:5" hidden="1" x14ac:dyDescent="0.35">
      <c r="A101" s="105" t="s">
        <v>2409</v>
      </c>
      <c r="B101" s="104"/>
      <c r="C101" s="104"/>
      <c r="D101" s="104"/>
      <c r="E101" s="104"/>
    </row>
    <row r="102" spans="1:5" hidden="1" x14ac:dyDescent="0.35">
      <c r="A102" s="106" t="s">
        <v>349</v>
      </c>
      <c r="B102" s="104">
        <v>5520</v>
      </c>
      <c r="C102" s="104">
        <v>1</v>
      </c>
      <c r="D102" s="104">
        <v>5520</v>
      </c>
      <c r="E102" s="104">
        <v>331</v>
      </c>
    </row>
    <row r="103" spans="1:5" hidden="1" x14ac:dyDescent="0.35">
      <c r="A103" s="105" t="s">
        <v>2473</v>
      </c>
      <c r="B103" s="104"/>
      <c r="C103" s="104"/>
      <c r="D103" s="104"/>
      <c r="E103" s="104"/>
    </row>
    <row r="104" spans="1:5" hidden="1" x14ac:dyDescent="0.35">
      <c r="A104" s="106" t="s">
        <v>349</v>
      </c>
      <c r="B104" s="104">
        <v>5520</v>
      </c>
      <c r="C104" s="104">
        <v>1</v>
      </c>
      <c r="D104" s="104">
        <v>5520</v>
      </c>
      <c r="E104" s="104">
        <v>331</v>
      </c>
    </row>
    <row r="105" spans="1:5" hidden="1" x14ac:dyDescent="0.35">
      <c r="A105" s="105" t="s">
        <v>2433</v>
      </c>
      <c r="B105" s="104"/>
      <c r="C105" s="104"/>
      <c r="D105" s="104"/>
      <c r="E105" s="104"/>
    </row>
    <row r="106" spans="1:5" hidden="1" x14ac:dyDescent="0.35">
      <c r="A106" s="106" t="s">
        <v>349</v>
      </c>
      <c r="B106" s="104">
        <v>5520</v>
      </c>
      <c r="C106" s="104">
        <v>1</v>
      </c>
      <c r="D106" s="104">
        <v>5520</v>
      </c>
      <c r="E106" s="104">
        <v>331</v>
      </c>
    </row>
    <row r="107" spans="1:5" hidden="1" x14ac:dyDescent="0.35">
      <c r="A107" s="105" t="s">
        <v>2453</v>
      </c>
      <c r="B107" s="104"/>
      <c r="C107" s="104"/>
      <c r="D107" s="104"/>
      <c r="E107" s="104"/>
    </row>
    <row r="108" spans="1:5" hidden="1" x14ac:dyDescent="0.35">
      <c r="A108" s="106" t="s">
        <v>349</v>
      </c>
      <c r="B108" s="104">
        <v>5520</v>
      </c>
      <c r="C108" s="104">
        <v>1</v>
      </c>
      <c r="D108" s="104">
        <v>5520</v>
      </c>
      <c r="E108" s="104">
        <v>331</v>
      </c>
    </row>
    <row r="109" spans="1:5" hidden="1" x14ac:dyDescent="0.35">
      <c r="A109" s="105" t="s">
        <v>2874</v>
      </c>
      <c r="B109" s="104"/>
      <c r="C109" s="104"/>
      <c r="D109" s="104"/>
      <c r="E109" s="104"/>
    </row>
    <row r="110" spans="1:5" hidden="1" x14ac:dyDescent="0.35">
      <c r="A110" s="106" t="s">
        <v>349</v>
      </c>
      <c r="B110" s="104">
        <v>5520</v>
      </c>
      <c r="C110" s="104">
        <v>1</v>
      </c>
      <c r="D110" s="104">
        <v>5520</v>
      </c>
      <c r="E110" s="104">
        <v>331</v>
      </c>
    </row>
    <row r="111" spans="1:5" hidden="1" x14ac:dyDescent="0.35">
      <c r="A111" s="105" t="s">
        <v>2808</v>
      </c>
      <c r="B111" s="104"/>
      <c r="C111" s="104"/>
      <c r="D111" s="104"/>
      <c r="E111" s="104"/>
    </row>
    <row r="112" spans="1:5" hidden="1" x14ac:dyDescent="0.35">
      <c r="A112" s="106" t="s">
        <v>349</v>
      </c>
      <c r="B112" s="104">
        <v>5520</v>
      </c>
      <c r="C112" s="104">
        <v>1</v>
      </c>
      <c r="D112" s="104">
        <v>5520</v>
      </c>
      <c r="E112" s="104">
        <v>331</v>
      </c>
    </row>
    <row r="113" spans="1:5" hidden="1" x14ac:dyDescent="0.35">
      <c r="A113" s="105" t="s">
        <v>2973</v>
      </c>
      <c r="B113" s="104"/>
      <c r="C113" s="104"/>
      <c r="D113" s="104"/>
      <c r="E113" s="104"/>
    </row>
    <row r="114" spans="1:5" hidden="1" x14ac:dyDescent="0.35">
      <c r="A114" s="106" t="s">
        <v>349</v>
      </c>
      <c r="B114" s="104">
        <v>5520</v>
      </c>
      <c r="C114" s="104">
        <v>1</v>
      </c>
      <c r="D114" s="104">
        <v>5520</v>
      </c>
      <c r="E114" s="104">
        <v>331</v>
      </c>
    </row>
    <row r="115" spans="1:5" hidden="1" x14ac:dyDescent="0.35">
      <c r="A115" s="105" t="s">
        <v>3267</v>
      </c>
      <c r="B115" s="104"/>
      <c r="C115" s="104"/>
      <c r="D115" s="104"/>
      <c r="E115" s="104"/>
    </row>
    <row r="116" spans="1:5" hidden="1" x14ac:dyDescent="0.35">
      <c r="A116" s="106" t="s">
        <v>349</v>
      </c>
      <c r="B116" s="104">
        <v>5520</v>
      </c>
      <c r="C116" s="104">
        <v>1</v>
      </c>
      <c r="D116" s="104">
        <v>5520</v>
      </c>
      <c r="E116" s="104">
        <v>331</v>
      </c>
    </row>
    <row r="117" spans="1:5" hidden="1" x14ac:dyDescent="0.35">
      <c r="A117" s="105" t="s">
        <v>2984</v>
      </c>
      <c r="B117" s="104"/>
      <c r="C117" s="104"/>
      <c r="D117" s="104"/>
      <c r="E117" s="104"/>
    </row>
    <row r="118" spans="1:5" hidden="1" x14ac:dyDescent="0.35">
      <c r="A118" s="106" t="s">
        <v>349</v>
      </c>
      <c r="B118" s="104">
        <v>5520</v>
      </c>
      <c r="C118" s="104">
        <v>1</v>
      </c>
      <c r="D118" s="104">
        <v>5520</v>
      </c>
      <c r="E118" s="104">
        <v>331</v>
      </c>
    </row>
    <row r="119" spans="1:5" hidden="1" x14ac:dyDescent="0.35">
      <c r="A119" s="105" t="s">
        <v>2972</v>
      </c>
      <c r="B119" s="104"/>
      <c r="C119" s="104"/>
      <c r="D119" s="104"/>
      <c r="E119" s="104"/>
    </row>
    <row r="120" spans="1:5" hidden="1" x14ac:dyDescent="0.35">
      <c r="A120" s="106" t="s">
        <v>349</v>
      </c>
      <c r="B120" s="104">
        <v>5520</v>
      </c>
      <c r="C120" s="104">
        <v>1</v>
      </c>
      <c r="D120" s="104">
        <v>5520</v>
      </c>
      <c r="E120" s="104">
        <v>331</v>
      </c>
    </row>
    <row r="121" spans="1:5" hidden="1" x14ac:dyDescent="0.35">
      <c r="A121" s="105" t="s">
        <v>2841</v>
      </c>
      <c r="B121" s="104"/>
      <c r="C121" s="104"/>
      <c r="D121" s="104"/>
      <c r="E121" s="104"/>
    </row>
    <row r="122" spans="1:5" hidden="1" x14ac:dyDescent="0.35">
      <c r="A122" s="106" t="s">
        <v>349</v>
      </c>
      <c r="B122" s="104">
        <v>5520</v>
      </c>
      <c r="C122" s="104">
        <v>1</v>
      </c>
      <c r="D122" s="104">
        <v>5520</v>
      </c>
      <c r="E122" s="104">
        <v>331</v>
      </c>
    </row>
    <row r="123" spans="1:5" hidden="1" x14ac:dyDescent="0.35">
      <c r="A123" s="105" t="s">
        <v>2383</v>
      </c>
      <c r="B123" s="104"/>
      <c r="C123" s="104"/>
      <c r="D123" s="104"/>
      <c r="E123" s="104"/>
    </row>
    <row r="124" spans="1:5" hidden="1" x14ac:dyDescent="0.35">
      <c r="A124" s="106" t="s">
        <v>349</v>
      </c>
      <c r="B124" s="104">
        <v>5520</v>
      </c>
      <c r="C124" s="104">
        <v>1</v>
      </c>
      <c r="D124" s="104">
        <v>5520</v>
      </c>
      <c r="E124" s="104">
        <v>331</v>
      </c>
    </row>
    <row r="125" spans="1:5" hidden="1" x14ac:dyDescent="0.35">
      <c r="A125" s="105" t="s">
        <v>2829</v>
      </c>
      <c r="B125" s="104"/>
      <c r="C125" s="104"/>
      <c r="D125" s="104"/>
      <c r="E125" s="104"/>
    </row>
    <row r="126" spans="1:5" hidden="1" x14ac:dyDescent="0.35">
      <c r="A126" s="106" t="s">
        <v>349</v>
      </c>
      <c r="B126" s="104">
        <v>5520</v>
      </c>
      <c r="C126" s="104">
        <v>1</v>
      </c>
      <c r="D126" s="104">
        <v>5520</v>
      </c>
      <c r="E126" s="104">
        <v>331</v>
      </c>
    </row>
    <row r="127" spans="1:5" hidden="1" x14ac:dyDescent="0.35">
      <c r="A127" s="105" t="s">
        <v>2843</v>
      </c>
      <c r="B127" s="104"/>
      <c r="C127" s="104"/>
      <c r="D127" s="104"/>
      <c r="E127" s="104"/>
    </row>
    <row r="128" spans="1:5" hidden="1" x14ac:dyDescent="0.35">
      <c r="A128" s="106" t="s">
        <v>349</v>
      </c>
      <c r="B128" s="104">
        <v>5520</v>
      </c>
      <c r="C128" s="104">
        <v>1</v>
      </c>
      <c r="D128" s="104">
        <v>5520</v>
      </c>
      <c r="E128" s="104">
        <v>331</v>
      </c>
    </row>
    <row r="129" spans="1:5" hidden="1" x14ac:dyDescent="0.35">
      <c r="A129" s="105" t="s">
        <v>2853</v>
      </c>
      <c r="B129" s="104"/>
      <c r="C129" s="104"/>
      <c r="D129" s="104"/>
      <c r="E129" s="104"/>
    </row>
    <row r="130" spans="1:5" hidden="1" x14ac:dyDescent="0.35">
      <c r="A130" s="106" t="s">
        <v>349</v>
      </c>
      <c r="B130" s="104">
        <v>5520</v>
      </c>
      <c r="C130" s="104">
        <v>1</v>
      </c>
      <c r="D130" s="104">
        <v>5520</v>
      </c>
      <c r="E130" s="104">
        <v>331</v>
      </c>
    </row>
    <row r="131" spans="1:5" hidden="1" x14ac:dyDescent="0.35">
      <c r="A131" s="105" t="s">
        <v>2365</v>
      </c>
      <c r="B131" s="104"/>
      <c r="C131" s="104"/>
      <c r="D131" s="104"/>
      <c r="E131" s="104"/>
    </row>
    <row r="132" spans="1:5" hidden="1" x14ac:dyDescent="0.35">
      <c r="A132" s="106" t="s">
        <v>349</v>
      </c>
      <c r="B132" s="104">
        <v>5520</v>
      </c>
      <c r="C132" s="104">
        <v>1</v>
      </c>
      <c r="D132" s="104">
        <v>5520</v>
      </c>
      <c r="E132" s="104">
        <v>331</v>
      </c>
    </row>
    <row r="133" spans="1:5" hidden="1" x14ac:dyDescent="0.35">
      <c r="A133" s="105" t="s">
        <v>2385</v>
      </c>
      <c r="B133" s="104"/>
      <c r="C133" s="104"/>
      <c r="D133" s="104"/>
      <c r="E133" s="104"/>
    </row>
    <row r="134" spans="1:5" hidden="1" x14ac:dyDescent="0.35">
      <c r="A134" s="106" t="s">
        <v>349</v>
      </c>
      <c r="B134" s="104">
        <v>5520</v>
      </c>
      <c r="C134" s="104">
        <v>1</v>
      </c>
      <c r="D134" s="104">
        <v>5520</v>
      </c>
      <c r="E134" s="104">
        <v>331</v>
      </c>
    </row>
    <row r="135" spans="1:5" hidden="1" x14ac:dyDescent="0.35">
      <c r="A135" s="105" t="s">
        <v>2364</v>
      </c>
      <c r="B135" s="104"/>
      <c r="C135" s="104"/>
      <c r="D135" s="104"/>
      <c r="E135" s="104"/>
    </row>
    <row r="136" spans="1:5" hidden="1" x14ac:dyDescent="0.35">
      <c r="A136" s="106" t="s">
        <v>349</v>
      </c>
      <c r="B136" s="104">
        <v>5520</v>
      </c>
      <c r="C136" s="104">
        <v>1</v>
      </c>
      <c r="D136" s="104">
        <v>5520</v>
      </c>
      <c r="E136" s="104">
        <v>331</v>
      </c>
    </row>
    <row r="137" spans="1:5" hidden="1" x14ac:dyDescent="0.35">
      <c r="A137" s="105" t="s">
        <v>2366</v>
      </c>
      <c r="B137" s="104"/>
      <c r="C137" s="104"/>
      <c r="D137" s="104"/>
      <c r="E137" s="104"/>
    </row>
    <row r="138" spans="1:5" hidden="1" x14ac:dyDescent="0.35">
      <c r="A138" s="106" t="s">
        <v>349</v>
      </c>
      <c r="B138" s="104">
        <v>5520</v>
      </c>
      <c r="C138" s="104">
        <v>1</v>
      </c>
      <c r="D138" s="104">
        <v>5520</v>
      </c>
      <c r="E138" s="104">
        <v>331</v>
      </c>
    </row>
    <row r="139" spans="1:5" hidden="1" x14ac:dyDescent="0.35">
      <c r="A139" s="105" t="s">
        <v>2855</v>
      </c>
      <c r="B139" s="104"/>
      <c r="C139" s="104"/>
      <c r="D139" s="104"/>
      <c r="E139" s="104"/>
    </row>
    <row r="140" spans="1:5" hidden="1" x14ac:dyDescent="0.35">
      <c r="A140" s="106" t="s">
        <v>349</v>
      </c>
      <c r="B140" s="104">
        <v>5520</v>
      </c>
      <c r="C140" s="104">
        <v>1</v>
      </c>
      <c r="D140" s="104">
        <v>5520</v>
      </c>
      <c r="E140" s="104">
        <v>331</v>
      </c>
    </row>
    <row r="141" spans="1:5" hidden="1" x14ac:dyDescent="0.35">
      <c r="A141" s="105" t="s">
        <v>2384</v>
      </c>
      <c r="B141" s="104"/>
      <c r="C141" s="104"/>
      <c r="D141" s="104"/>
      <c r="E141" s="104"/>
    </row>
    <row r="142" spans="1:5" hidden="1" x14ac:dyDescent="0.35">
      <c r="A142" s="106" t="s">
        <v>349</v>
      </c>
      <c r="B142" s="104">
        <v>5520</v>
      </c>
      <c r="C142" s="104">
        <v>1</v>
      </c>
      <c r="D142" s="104">
        <v>5520</v>
      </c>
      <c r="E142" s="104">
        <v>331</v>
      </c>
    </row>
    <row r="143" spans="1:5" hidden="1" x14ac:dyDescent="0.35">
      <c r="A143" s="105" t="s">
        <v>3207</v>
      </c>
      <c r="B143" s="104"/>
      <c r="C143" s="104"/>
      <c r="D143" s="104"/>
      <c r="E143" s="104"/>
    </row>
    <row r="144" spans="1:5" hidden="1" x14ac:dyDescent="0.35">
      <c r="A144" s="106" t="s">
        <v>347</v>
      </c>
      <c r="B144" s="104">
        <v>9959</v>
      </c>
      <c r="C144" s="104">
        <v>1</v>
      </c>
      <c r="D144" s="104">
        <v>9959</v>
      </c>
      <c r="E144" s="104">
        <v>597</v>
      </c>
    </row>
    <row r="145" spans="1:5" hidden="1" x14ac:dyDescent="0.35">
      <c r="A145" s="105" t="s">
        <v>3252</v>
      </c>
      <c r="B145" s="104"/>
      <c r="C145" s="104"/>
      <c r="D145" s="104"/>
      <c r="E145" s="104"/>
    </row>
    <row r="146" spans="1:5" hidden="1" x14ac:dyDescent="0.35">
      <c r="A146" s="106" t="s">
        <v>347</v>
      </c>
      <c r="B146" s="104">
        <v>9959</v>
      </c>
      <c r="C146" s="104">
        <v>1</v>
      </c>
      <c r="D146" s="104">
        <v>9959</v>
      </c>
      <c r="E146" s="104">
        <v>597</v>
      </c>
    </row>
    <row r="147" spans="1:5" hidden="1" x14ac:dyDescent="0.35">
      <c r="A147" s="105" t="s">
        <v>3242</v>
      </c>
      <c r="B147" s="104"/>
      <c r="C147" s="104"/>
      <c r="D147" s="104"/>
      <c r="E147" s="104"/>
    </row>
    <row r="148" spans="1:5" hidden="1" x14ac:dyDescent="0.35">
      <c r="A148" s="106" t="s">
        <v>347</v>
      </c>
      <c r="B148" s="104">
        <v>9959</v>
      </c>
      <c r="C148" s="104">
        <v>1</v>
      </c>
      <c r="D148" s="104">
        <v>9959</v>
      </c>
      <c r="E148" s="104">
        <v>597</v>
      </c>
    </row>
    <row r="149" spans="1:5" hidden="1" x14ac:dyDescent="0.35">
      <c r="A149" s="105" t="s">
        <v>3351</v>
      </c>
      <c r="B149" s="104"/>
      <c r="C149" s="104"/>
      <c r="D149" s="104"/>
      <c r="E149" s="104"/>
    </row>
    <row r="150" spans="1:5" hidden="1" x14ac:dyDescent="0.35">
      <c r="A150" s="106" t="s">
        <v>347</v>
      </c>
      <c r="B150" s="104">
        <v>9959</v>
      </c>
      <c r="C150" s="104">
        <v>1</v>
      </c>
      <c r="D150" s="104">
        <v>9959</v>
      </c>
      <c r="E150" s="104">
        <v>597</v>
      </c>
    </row>
    <row r="151" spans="1:5" hidden="1" x14ac:dyDescent="0.35">
      <c r="A151" s="105" t="s">
        <v>2975</v>
      </c>
      <c r="B151" s="104"/>
      <c r="C151" s="104"/>
      <c r="D151" s="104"/>
      <c r="E151" s="104"/>
    </row>
    <row r="152" spans="1:5" hidden="1" x14ac:dyDescent="0.35">
      <c r="A152" s="106" t="s">
        <v>347</v>
      </c>
      <c r="B152" s="104">
        <v>9959</v>
      </c>
      <c r="C152" s="104">
        <v>1</v>
      </c>
      <c r="D152" s="104">
        <v>9959</v>
      </c>
      <c r="E152" s="104">
        <v>597</v>
      </c>
    </row>
    <row r="153" spans="1:5" hidden="1" x14ac:dyDescent="0.35">
      <c r="A153" s="105" t="s">
        <v>3106</v>
      </c>
      <c r="B153" s="104"/>
      <c r="C153" s="104"/>
      <c r="D153" s="104"/>
      <c r="E153" s="104"/>
    </row>
    <row r="154" spans="1:5" hidden="1" x14ac:dyDescent="0.35">
      <c r="A154" s="106" t="s">
        <v>347</v>
      </c>
      <c r="B154" s="104">
        <v>9959</v>
      </c>
      <c r="C154" s="104">
        <v>1</v>
      </c>
      <c r="D154" s="104">
        <v>9959</v>
      </c>
      <c r="E154" s="104">
        <v>597</v>
      </c>
    </row>
    <row r="155" spans="1:5" hidden="1" x14ac:dyDescent="0.35">
      <c r="A155" s="105" t="s">
        <v>3220</v>
      </c>
      <c r="B155" s="104"/>
      <c r="C155" s="104"/>
      <c r="D155" s="104"/>
      <c r="E155" s="104"/>
    </row>
    <row r="156" spans="1:5" hidden="1" x14ac:dyDescent="0.35">
      <c r="A156" s="106" t="s">
        <v>347</v>
      </c>
      <c r="B156" s="104">
        <v>9959</v>
      </c>
      <c r="C156" s="104">
        <v>1</v>
      </c>
      <c r="D156" s="104">
        <v>9959</v>
      </c>
      <c r="E156" s="104">
        <v>597</v>
      </c>
    </row>
    <row r="157" spans="1:5" hidden="1" x14ac:dyDescent="0.35">
      <c r="A157" s="105" t="s">
        <v>2929</v>
      </c>
      <c r="B157" s="104"/>
      <c r="C157" s="104"/>
      <c r="D157" s="104"/>
      <c r="E157" s="104"/>
    </row>
    <row r="158" spans="1:5" hidden="1" x14ac:dyDescent="0.35">
      <c r="A158" s="106" t="s">
        <v>347</v>
      </c>
      <c r="B158" s="104">
        <v>9959</v>
      </c>
      <c r="C158" s="104">
        <v>1</v>
      </c>
      <c r="D158" s="104">
        <v>9959</v>
      </c>
      <c r="E158" s="104">
        <v>597</v>
      </c>
    </row>
    <row r="159" spans="1:5" hidden="1" x14ac:dyDescent="0.35">
      <c r="A159" s="105" t="s">
        <v>3092</v>
      </c>
      <c r="B159" s="104"/>
      <c r="C159" s="104"/>
      <c r="D159" s="104"/>
      <c r="E159" s="104"/>
    </row>
    <row r="160" spans="1:5" hidden="1" x14ac:dyDescent="0.35">
      <c r="A160" s="106" t="s">
        <v>347</v>
      </c>
      <c r="B160" s="104">
        <v>9959</v>
      </c>
      <c r="C160" s="104">
        <v>1</v>
      </c>
      <c r="D160" s="104">
        <v>9959</v>
      </c>
      <c r="E160" s="104">
        <v>597</v>
      </c>
    </row>
    <row r="161" spans="1:5" hidden="1" x14ac:dyDescent="0.35">
      <c r="A161" s="105" t="s">
        <v>2992</v>
      </c>
      <c r="B161" s="104"/>
      <c r="C161" s="104"/>
      <c r="D161" s="104"/>
      <c r="E161" s="104"/>
    </row>
    <row r="162" spans="1:5" hidden="1" x14ac:dyDescent="0.35">
      <c r="A162" s="106" t="s">
        <v>347</v>
      </c>
      <c r="B162" s="104">
        <v>9959</v>
      </c>
      <c r="C162" s="104">
        <v>1</v>
      </c>
      <c r="D162" s="104">
        <v>9959</v>
      </c>
      <c r="E162" s="104">
        <v>597</v>
      </c>
    </row>
    <row r="163" spans="1:5" hidden="1" x14ac:dyDescent="0.35">
      <c r="A163" s="105" t="s">
        <v>3091</v>
      </c>
      <c r="B163" s="104"/>
      <c r="C163" s="104"/>
      <c r="D163" s="104"/>
      <c r="E163" s="104"/>
    </row>
    <row r="164" spans="1:5" hidden="1" x14ac:dyDescent="0.35">
      <c r="A164" s="106" t="s">
        <v>349</v>
      </c>
      <c r="B164" s="104">
        <v>5520</v>
      </c>
      <c r="C164" s="104">
        <v>1</v>
      </c>
      <c r="D164" s="104">
        <v>5520</v>
      </c>
      <c r="E164" s="104">
        <v>331</v>
      </c>
    </row>
    <row r="165" spans="1:5" hidden="1" x14ac:dyDescent="0.35">
      <c r="A165" s="105" t="s">
        <v>3147</v>
      </c>
      <c r="B165" s="104"/>
      <c r="C165" s="104"/>
      <c r="D165" s="104"/>
      <c r="E165" s="104"/>
    </row>
    <row r="166" spans="1:5" hidden="1" x14ac:dyDescent="0.35">
      <c r="A166" s="106" t="s">
        <v>349</v>
      </c>
      <c r="B166" s="104">
        <v>5520</v>
      </c>
      <c r="C166" s="104">
        <v>1</v>
      </c>
      <c r="D166" s="104">
        <v>5520</v>
      </c>
      <c r="E166" s="104">
        <v>331</v>
      </c>
    </row>
    <row r="167" spans="1:5" hidden="1" x14ac:dyDescent="0.35">
      <c r="A167" s="105" t="s">
        <v>2928</v>
      </c>
      <c r="B167" s="104"/>
      <c r="C167" s="104"/>
      <c r="D167" s="104"/>
      <c r="E167" s="104"/>
    </row>
    <row r="168" spans="1:5" hidden="1" x14ac:dyDescent="0.35">
      <c r="A168" s="106" t="s">
        <v>349</v>
      </c>
      <c r="B168" s="104">
        <v>5520</v>
      </c>
      <c r="C168" s="104">
        <v>1</v>
      </c>
      <c r="D168" s="104">
        <v>5520</v>
      </c>
      <c r="E168" s="104">
        <v>331</v>
      </c>
    </row>
    <row r="169" spans="1:5" hidden="1" x14ac:dyDescent="0.35">
      <c r="A169" s="105" t="s">
        <v>3282</v>
      </c>
      <c r="B169" s="104"/>
      <c r="C169" s="104"/>
      <c r="D169" s="104"/>
      <c r="E169" s="104"/>
    </row>
    <row r="170" spans="1:5" hidden="1" x14ac:dyDescent="0.35">
      <c r="A170" s="106" t="s">
        <v>349</v>
      </c>
      <c r="B170" s="104">
        <v>5520</v>
      </c>
      <c r="C170" s="104">
        <v>1</v>
      </c>
      <c r="D170" s="104">
        <v>5520</v>
      </c>
      <c r="E170" s="104">
        <v>331</v>
      </c>
    </row>
    <row r="171" spans="1:5" hidden="1" x14ac:dyDescent="0.35">
      <c r="A171" s="105" t="s">
        <v>3121</v>
      </c>
      <c r="B171" s="104"/>
      <c r="C171" s="104"/>
      <c r="D171" s="104"/>
      <c r="E171" s="104"/>
    </row>
    <row r="172" spans="1:5" hidden="1" x14ac:dyDescent="0.35">
      <c r="A172" s="106" t="s">
        <v>349</v>
      </c>
      <c r="B172" s="104">
        <v>5520</v>
      </c>
      <c r="C172" s="104">
        <v>1</v>
      </c>
      <c r="D172" s="104">
        <v>5520</v>
      </c>
      <c r="E172" s="104">
        <v>331</v>
      </c>
    </row>
    <row r="173" spans="1:5" hidden="1" x14ac:dyDescent="0.35">
      <c r="A173" s="105" t="s">
        <v>3161</v>
      </c>
      <c r="B173" s="104"/>
      <c r="C173" s="104"/>
      <c r="D173" s="104"/>
      <c r="E173" s="104"/>
    </row>
    <row r="174" spans="1:5" hidden="1" x14ac:dyDescent="0.35">
      <c r="A174" s="106" t="s">
        <v>349</v>
      </c>
      <c r="B174" s="104">
        <v>5520</v>
      </c>
      <c r="C174" s="104">
        <v>1</v>
      </c>
      <c r="D174" s="104">
        <v>5520</v>
      </c>
      <c r="E174" s="104">
        <v>331</v>
      </c>
    </row>
    <row r="175" spans="1:5" hidden="1" x14ac:dyDescent="0.35">
      <c r="A175" s="105" t="s">
        <v>2942</v>
      </c>
      <c r="B175" s="104"/>
      <c r="C175" s="104"/>
      <c r="D175" s="104"/>
      <c r="E175" s="104"/>
    </row>
    <row r="176" spans="1:5" hidden="1" x14ac:dyDescent="0.35">
      <c r="A176" s="106" t="s">
        <v>349</v>
      </c>
      <c r="B176" s="104">
        <v>5520</v>
      </c>
      <c r="C176" s="104">
        <v>1</v>
      </c>
      <c r="D176" s="104">
        <v>5520</v>
      </c>
      <c r="E176" s="104">
        <v>331</v>
      </c>
    </row>
    <row r="177" spans="1:5" hidden="1" x14ac:dyDescent="0.35">
      <c r="A177" s="105" t="s">
        <v>2923</v>
      </c>
      <c r="B177" s="104"/>
      <c r="C177" s="104"/>
      <c r="D177" s="104"/>
      <c r="E177" s="104"/>
    </row>
    <row r="178" spans="1:5" hidden="1" x14ac:dyDescent="0.35">
      <c r="A178" s="106" t="s">
        <v>349</v>
      </c>
      <c r="B178" s="104">
        <v>5520</v>
      </c>
      <c r="C178" s="104">
        <v>1</v>
      </c>
      <c r="D178" s="104">
        <v>5520</v>
      </c>
      <c r="E178" s="104">
        <v>331</v>
      </c>
    </row>
    <row r="179" spans="1:5" hidden="1" x14ac:dyDescent="0.35">
      <c r="A179" s="105" t="s">
        <v>2926</v>
      </c>
      <c r="B179" s="104"/>
      <c r="C179" s="104"/>
      <c r="D179" s="104"/>
      <c r="E179" s="104"/>
    </row>
    <row r="180" spans="1:5" hidden="1" x14ac:dyDescent="0.35">
      <c r="A180" s="106" t="s">
        <v>349</v>
      </c>
      <c r="B180" s="104">
        <v>5520</v>
      </c>
      <c r="C180" s="104">
        <v>1</v>
      </c>
      <c r="D180" s="104">
        <v>5520</v>
      </c>
      <c r="E180" s="104">
        <v>331</v>
      </c>
    </row>
    <row r="181" spans="1:5" hidden="1" x14ac:dyDescent="0.35">
      <c r="A181" s="105" t="s">
        <v>3105</v>
      </c>
      <c r="B181" s="104"/>
      <c r="C181" s="104"/>
      <c r="D181" s="104"/>
      <c r="E181" s="104"/>
    </row>
    <row r="182" spans="1:5" hidden="1" x14ac:dyDescent="0.35">
      <c r="A182" s="106" t="s">
        <v>349</v>
      </c>
      <c r="B182" s="104">
        <v>5520</v>
      </c>
      <c r="C182" s="104">
        <v>1</v>
      </c>
      <c r="D182" s="104">
        <v>5520</v>
      </c>
      <c r="E182" s="104">
        <v>331</v>
      </c>
    </row>
    <row r="183" spans="1:5" hidden="1" x14ac:dyDescent="0.35">
      <c r="A183" s="105" t="s">
        <v>3173</v>
      </c>
      <c r="B183" s="104"/>
      <c r="C183" s="104"/>
      <c r="D183" s="104"/>
      <c r="E183" s="104"/>
    </row>
    <row r="184" spans="1:5" hidden="1" x14ac:dyDescent="0.35">
      <c r="A184" s="106" t="s">
        <v>349</v>
      </c>
      <c r="B184" s="104">
        <v>5520</v>
      </c>
      <c r="C184" s="104">
        <v>1</v>
      </c>
      <c r="D184" s="104">
        <v>5520</v>
      </c>
      <c r="E184" s="104">
        <v>331</v>
      </c>
    </row>
    <row r="185" spans="1:5" hidden="1" x14ac:dyDescent="0.35">
      <c r="A185" s="105" t="s">
        <v>3174</v>
      </c>
      <c r="B185" s="104"/>
      <c r="C185" s="104"/>
      <c r="D185" s="104"/>
      <c r="E185" s="104"/>
    </row>
    <row r="186" spans="1:5" hidden="1" x14ac:dyDescent="0.35">
      <c r="A186" s="106" t="s">
        <v>349</v>
      </c>
      <c r="B186" s="104">
        <v>5520</v>
      </c>
      <c r="C186" s="104">
        <v>1</v>
      </c>
      <c r="D186" s="104">
        <v>5520</v>
      </c>
      <c r="E186" s="104">
        <v>331</v>
      </c>
    </row>
    <row r="187" spans="1:5" hidden="1" x14ac:dyDescent="0.35">
      <c r="A187" s="105" t="s">
        <v>3120</v>
      </c>
      <c r="B187" s="104"/>
      <c r="C187" s="104"/>
      <c r="D187" s="104"/>
      <c r="E187" s="104"/>
    </row>
    <row r="188" spans="1:5" hidden="1" x14ac:dyDescent="0.35">
      <c r="A188" s="106" t="s">
        <v>349</v>
      </c>
      <c r="B188" s="104">
        <v>5520</v>
      </c>
      <c r="C188" s="104">
        <v>1</v>
      </c>
      <c r="D188" s="104">
        <v>5520</v>
      </c>
      <c r="E188" s="104">
        <v>331</v>
      </c>
    </row>
    <row r="189" spans="1:5" hidden="1" x14ac:dyDescent="0.35">
      <c r="A189" s="105" t="s">
        <v>2925</v>
      </c>
      <c r="B189" s="104"/>
      <c r="C189" s="104"/>
      <c r="D189" s="104"/>
      <c r="E189" s="104"/>
    </row>
    <row r="190" spans="1:5" hidden="1" x14ac:dyDescent="0.35">
      <c r="A190" s="106" t="s">
        <v>349</v>
      </c>
      <c r="B190" s="104">
        <v>5520</v>
      </c>
      <c r="C190" s="104">
        <v>1</v>
      </c>
      <c r="D190" s="104">
        <v>5520</v>
      </c>
      <c r="E190" s="104">
        <v>331</v>
      </c>
    </row>
    <row r="191" spans="1:5" hidden="1" x14ac:dyDescent="0.35">
      <c r="A191" s="105" t="s">
        <v>3085</v>
      </c>
      <c r="B191" s="104"/>
      <c r="C191" s="104"/>
      <c r="D191" s="104"/>
      <c r="E191" s="104"/>
    </row>
    <row r="192" spans="1:5" hidden="1" x14ac:dyDescent="0.35">
      <c r="A192" s="106" t="s">
        <v>587</v>
      </c>
      <c r="B192" s="104">
        <v>6320</v>
      </c>
      <c r="C192" s="104">
        <v>1</v>
      </c>
      <c r="D192" s="104">
        <v>6320</v>
      </c>
      <c r="E192" s="104">
        <v>379</v>
      </c>
    </row>
    <row r="193" spans="1:5" hidden="1" x14ac:dyDescent="0.35">
      <c r="A193" s="105" t="s">
        <v>3350</v>
      </c>
      <c r="B193" s="104"/>
      <c r="C193" s="104"/>
      <c r="D193" s="104"/>
      <c r="E193" s="104"/>
    </row>
    <row r="194" spans="1:5" hidden="1" x14ac:dyDescent="0.35">
      <c r="A194" s="106" t="s">
        <v>587</v>
      </c>
      <c r="B194" s="104">
        <v>6320</v>
      </c>
      <c r="C194" s="104">
        <v>1</v>
      </c>
      <c r="D194" s="104">
        <v>6320</v>
      </c>
      <c r="E194" s="104">
        <v>379</v>
      </c>
    </row>
    <row r="195" spans="1:5" hidden="1" x14ac:dyDescent="0.35">
      <c r="A195" s="105" t="s">
        <v>3133</v>
      </c>
      <c r="B195" s="104"/>
      <c r="C195" s="104"/>
      <c r="D195" s="104"/>
      <c r="E195" s="104"/>
    </row>
    <row r="196" spans="1:5" hidden="1" x14ac:dyDescent="0.35">
      <c r="A196" s="106" t="s">
        <v>579</v>
      </c>
      <c r="B196" s="104">
        <v>6320</v>
      </c>
      <c r="C196" s="104">
        <v>1</v>
      </c>
      <c r="D196" s="104">
        <v>6320</v>
      </c>
      <c r="E196" s="104">
        <v>379</v>
      </c>
    </row>
    <row r="197" spans="1:5" hidden="1" x14ac:dyDescent="0.35">
      <c r="A197" s="105" t="s">
        <v>3078</v>
      </c>
      <c r="B197" s="104"/>
      <c r="C197" s="104"/>
      <c r="D197" s="104"/>
      <c r="E197" s="104"/>
    </row>
    <row r="198" spans="1:5" hidden="1" x14ac:dyDescent="0.35">
      <c r="A198" s="106" t="s">
        <v>587</v>
      </c>
      <c r="B198" s="104">
        <v>6320</v>
      </c>
      <c r="C198" s="104">
        <v>1</v>
      </c>
      <c r="D198" s="104">
        <v>6320</v>
      </c>
      <c r="E198" s="104">
        <v>379</v>
      </c>
    </row>
    <row r="199" spans="1:5" hidden="1" x14ac:dyDescent="0.35">
      <c r="A199" s="105" t="s">
        <v>3302</v>
      </c>
      <c r="B199" s="104"/>
      <c r="C199" s="104"/>
      <c r="D199" s="104"/>
      <c r="E199" s="104"/>
    </row>
    <row r="200" spans="1:5" hidden="1" x14ac:dyDescent="0.35">
      <c r="A200" s="106" t="s">
        <v>586</v>
      </c>
      <c r="B200" s="104">
        <v>6320</v>
      </c>
      <c r="C200" s="104">
        <v>1</v>
      </c>
      <c r="D200" s="104">
        <v>6320</v>
      </c>
      <c r="E200" s="104">
        <v>379</v>
      </c>
    </row>
    <row r="201" spans="1:5" hidden="1" x14ac:dyDescent="0.35">
      <c r="A201" s="105" t="s">
        <v>3398</v>
      </c>
      <c r="B201" s="104"/>
      <c r="C201" s="104"/>
      <c r="D201" s="104"/>
      <c r="E201" s="104"/>
    </row>
    <row r="202" spans="1:5" hidden="1" x14ac:dyDescent="0.35">
      <c r="A202" s="106" t="s">
        <v>586</v>
      </c>
      <c r="B202" s="104">
        <v>6320</v>
      </c>
      <c r="C202" s="104">
        <v>1</v>
      </c>
      <c r="D202" s="104">
        <v>6320</v>
      </c>
      <c r="E202" s="104">
        <v>379</v>
      </c>
    </row>
    <row r="203" spans="1:5" hidden="1" x14ac:dyDescent="0.35">
      <c r="A203" s="105" t="s">
        <v>3214</v>
      </c>
      <c r="B203" s="104"/>
      <c r="C203" s="104"/>
      <c r="D203" s="104"/>
      <c r="E203" s="104"/>
    </row>
    <row r="204" spans="1:5" hidden="1" x14ac:dyDescent="0.35">
      <c r="A204" s="106" t="s">
        <v>584</v>
      </c>
      <c r="B204" s="104">
        <v>6320</v>
      </c>
      <c r="C204" s="104">
        <v>1</v>
      </c>
      <c r="D204" s="104">
        <v>6320</v>
      </c>
      <c r="E204" s="104">
        <v>379</v>
      </c>
    </row>
    <row r="205" spans="1:5" hidden="1" x14ac:dyDescent="0.35">
      <c r="A205" s="105" t="s">
        <v>3075</v>
      </c>
      <c r="B205" s="104"/>
      <c r="C205" s="104"/>
      <c r="D205" s="104"/>
      <c r="E205" s="104"/>
    </row>
    <row r="206" spans="1:5" hidden="1" x14ac:dyDescent="0.35">
      <c r="A206" s="106" t="s">
        <v>585</v>
      </c>
      <c r="B206" s="104">
        <v>6320</v>
      </c>
      <c r="C206" s="104">
        <v>1</v>
      </c>
      <c r="D206" s="104">
        <v>6320</v>
      </c>
      <c r="E206" s="104">
        <v>379</v>
      </c>
    </row>
    <row r="207" spans="1:5" hidden="1" x14ac:dyDescent="0.35">
      <c r="A207" s="105" t="s">
        <v>3082</v>
      </c>
      <c r="B207" s="104"/>
      <c r="C207" s="104"/>
      <c r="D207" s="104"/>
      <c r="E207" s="104"/>
    </row>
    <row r="208" spans="1:5" hidden="1" x14ac:dyDescent="0.35">
      <c r="A208" s="106" t="s">
        <v>3761</v>
      </c>
      <c r="B208" s="104">
        <v>6320</v>
      </c>
      <c r="C208" s="104">
        <v>1</v>
      </c>
      <c r="D208" s="104">
        <v>6320</v>
      </c>
      <c r="E208" s="104">
        <v>379</v>
      </c>
    </row>
    <row r="209" spans="1:5" hidden="1" x14ac:dyDescent="0.35">
      <c r="A209" s="105" t="s">
        <v>3301</v>
      </c>
      <c r="B209" s="104"/>
      <c r="C209" s="104"/>
      <c r="D209" s="104"/>
      <c r="E209" s="104"/>
    </row>
    <row r="210" spans="1:5" hidden="1" x14ac:dyDescent="0.35">
      <c r="A210" s="106" t="s">
        <v>585</v>
      </c>
      <c r="B210" s="104">
        <v>6320</v>
      </c>
      <c r="C210" s="104">
        <v>1</v>
      </c>
      <c r="D210" s="104">
        <v>6320</v>
      </c>
      <c r="E210" s="104">
        <v>379</v>
      </c>
    </row>
    <row r="211" spans="1:5" hidden="1" x14ac:dyDescent="0.35">
      <c r="A211" s="105" t="s">
        <v>3344</v>
      </c>
      <c r="B211" s="104"/>
      <c r="C211" s="104"/>
      <c r="D211" s="104"/>
      <c r="E211" s="104"/>
    </row>
    <row r="212" spans="1:5" hidden="1" x14ac:dyDescent="0.35">
      <c r="A212" s="106" t="s">
        <v>349</v>
      </c>
      <c r="B212" s="104">
        <v>5520</v>
      </c>
      <c r="C212" s="104">
        <v>1</v>
      </c>
      <c r="D212" s="104">
        <v>5520</v>
      </c>
      <c r="E212" s="104">
        <v>331</v>
      </c>
    </row>
    <row r="213" spans="1:5" hidden="1" x14ac:dyDescent="0.35">
      <c r="A213" s="105" t="s">
        <v>3313</v>
      </c>
      <c r="B213" s="104"/>
      <c r="C213" s="104"/>
      <c r="D213" s="104"/>
      <c r="E213" s="104"/>
    </row>
    <row r="214" spans="1:5" hidden="1" x14ac:dyDescent="0.35">
      <c r="A214" s="106" t="s">
        <v>349</v>
      </c>
      <c r="B214" s="104">
        <v>5520</v>
      </c>
      <c r="C214" s="104">
        <v>1</v>
      </c>
      <c r="D214" s="104">
        <v>5520</v>
      </c>
      <c r="E214" s="104">
        <v>331</v>
      </c>
    </row>
    <row r="215" spans="1:5" hidden="1" x14ac:dyDescent="0.35">
      <c r="A215" s="105" t="s">
        <v>3329</v>
      </c>
      <c r="B215" s="104"/>
      <c r="C215" s="104"/>
      <c r="D215" s="104"/>
      <c r="E215" s="104"/>
    </row>
    <row r="216" spans="1:5" hidden="1" x14ac:dyDescent="0.35">
      <c r="A216" s="106" t="s">
        <v>349</v>
      </c>
      <c r="B216" s="104">
        <v>5520</v>
      </c>
      <c r="C216" s="104">
        <v>1</v>
      </c>
      <c r="D216" s="104">
        <v>5520</v>
      </c>
      <c r="E216" s="104">
        <v>331</v>
      </c>
    </row>
    <row r="217" spans="1:5" hidden="1" x14ac:dyDescent="0.35">
      <c r="A217" s="105" t="s">
        <v>3642</v>
      </c>
      <c r="B217" s="104"/>
      <c r="C217" s="104"/>
      <c r="D217" s="104"/>
      <c r="E217" s="104"/>
    </row>
    <row r="218" spans="1:5" hidden="1" x14ac:dyDescent="0.35">
      <c r="A218" s="106" t="s">
        <v>352</v>
      </c>
      <c r="B218" s="104">
        <v>3000</v>
      </c>
      <c r="C218" s="104">
        <v>1</v>
      </c>
      <c r="D218" s="104">
        <v>3000</v>
      </c>
      <c r="E218" s="104">
        <v>180</v>
      </c>
    </row>
    <row r="219" spans="1:5" hidden="1" x14ac:dyDescent="0.35">
      <c r="A219" s="105" t="s">
        <v>3417</v>
      </c>
      <c r="B219" s="104"/>
      <c r="C219" s="104"/>
      <c r="D219" s="104"/>
      <c r="E219" s="104"/>
    </row>
    <row r="220" spans="1:5" hidden="1" x14ac:dyDescent="0.35">
      <c r="A220" s="106" t="s">
        <v>349</v>
      </c>
      <c r="B220" s="104">
        <v>5520</v>
      </c>
      <c r="C220" s="104">
        <v>1</v>
      </c>
      <c r="D220" s="104">
        <v>5520</v>
      </c>
      <c r="E220" s="104">
        <v>331</v>
      </c>
    </row>
    <row r="221" spans="1:5" hidden="1" x14ac:dyDescent="0.35">
      <c r="A221" s="105" t="s">
        <v>2171</v>
      </c>
      <c r="B221" s="104"/>
      <c r="C221" s="104"/>
      <c r="D221" s="104"/>
      <c r="E221" s="104"/>
    </row>
    <row r="222" spans="1:5" hidden="1" x14ac:dyDescent="0.35">
      <c r="A222" s="106" t="s">
        <v>605</v>
      </c>
      <c r="B222" s="104">
        <v>6320</v>
      </c>
      <c r="C222" s="104">
        <v>1</v>
      </c>
      <c r="D222" s="104">
        <v>6320</v>
      </c>
      <c r="E222" s="104">
        <v>379</v>
      </c>
    </row>
    <row r="223" spans="1:5" hidden="1" x14ac:dyDescent="0.35">
      <c r="A223" s="105" t="s">
        <v>1775</v>
      </c>
      <c r="B223" s="104"/>
      <c r="C223" s="104"/>
      <c r="D223" s="104"/>
      <c r="E223" s="104"/>
    </row>
    <row r="224" spans="1:5" hidden="1" x14ac:dyDescent="0.35">
      <c r="A224" s="106" t="s">
        <v>371</v>
      </c>
      <c r="B224" s="104">
        <v>5460</v>
      </c>
      <c r="C224" s="104">
        <v>1</v>
      </c>
      <c r="D224" s="104">
        <v>5460</v>
      </c>
      <c r="E224" s="104">
        <v>327</v>
      </c>
    </row>
    <row r="225" hidden="1" x14ac:dyDescent="0.35"/>
    <row r="226" hidden="1" x14ac:dyDescent="0.35"/>
    <row r="227" hidden="1" x14ac:dyDescent="0.35"/>
    <row r="228" hidden="1" x14ac:dyDescent="0.35"/>
    <row r="229" hidden="1" x14ac:dyDescent="0.35"/>
    <row r="230" hidden="1" x14ac:dyDescent="0.35"/>
    <row r="231" hidden="1" x14ac:dyDescent="0.35"/>
    <row r="232" hidden="1" x14ac:dyDescent="0.35"/>
    <row r="233" hidden="1" x14ac:dyDescent="0.35"/>
    <row r="234" hidden="1" x14ac:dyDescent="0.35"/>
    <row r="235" hidden="1" x14ac:dyDescent="0.35"/>
    <row r="236" hidden="1" x14ac:dyDescent="0.35"/>
    <row r="237" hidden="1" x14ac:dyDescent="0.35"/>
    <row r="238" hidden="1" x14ac:dyDescent="0.35"/>
    <row r="239" hidden="1" x14ac:dyDescent="0.35"/>
    <row r="240" hidden="1" x14ac:dyDescent="0.35"/>
    <row r="241" hidden="1" x14ac:dyDescent="0.35"/>
    <row r="242" hidden="1" x14ac:dyDescent="0.35"/>
    <row r="243" hidden="1" x14ac:dyDescent="0.35"/>
    <row r="244" hidden="1" x14ac:dyDescent="0.35"/>
    <row r="245" hidden="1" x14ac:dyDescent="0.35"/>
    <row r="246" hidden="1" x14ac:dyDescent="0.35"/>
    <row r="247" hidden="1" x14ac:dyDescent="0.35"/>
    <row r="248" hidden="1" x14ac:dyDescent="0.35"/>
    <row r="249" hidden="1" x14ac:dyDescent="0.35"/>
    <row r="250" hidden="1" x14ac:dyDescent="0.35"/>
    <row r="251" hidden="1" x14ac:dyDescent="0.35"/>
    <row r="252" hidden="1" x14ac:dyDescent="0.35"/>
    <row r="253" hidden="1" x14ac:dyDescent="0.35"/>
    <row r="254" hidden="1" x14ac:dyDescent="0.35"/>
    <row r="255" hidden="1" x14ac:dyDescent="0.35"/>
    <row r="256" hidden="1" x14ac:dyDescent="0.35"/>
    <row r="257" hidden="1" x14ac:dyDescent="0.35"/>
    <row r="258" hidden="1" x14ac:dyDescent="0.35"/>
    <row r="259" hidden="1" x14ac:dyDescent="0.35"/>
    <row r="260" hidden="1" x14ac:dyDescent="0.35"/>
    <row r="261" hidden="1" x14ac:dyDescent="0.35"/>
    <row r="262" hidden="1" x14ac:dyDescent="0.35"/>
    <row r="263" hidden="1" x14ac:dyDescent="0.35"/>
    <row r="264" hidden="1" x14ac:dyDescent="0.35"/>
    <row r="265" hidden="1" x14ac:dyDescent="0.35"/>
    <row r="266" hidden="1" x14ac:dyDescent="0.35"/>
    <row r="267" hidden="1" x14ac:dyDescent="0.35"/>
    <row r="268" hidden="1" x14ac:dyDescent="0.35"/>
    <row r="269" hidden="1" x14ac:dyDescent="0.35"/>
    <row r="270" hidden="1" x14ac:dyDescent="0.35"/>
    <row r="271" hidden="1" x14ac:dyDescent="0.35"/>
    <row r="272" hidden="1" x14ac:dyDescent="0.35"/>
    <row r="273" hidden="1" x14ac:dyDescent="0.35"/>
    <row r="274" hidden="1" x14ac:dyDescent="0.35"/>
    <row r="275" hidden="1" x14ac:dyDescent="0.35"/>
    <row r="276" hidden="1" x14ac:dyDescent="0.35"/>
    <row r="277" hidden="1" x14ac:dyDescent="0.35"/>
    <row r="278" hidden="1" x14ac:dyDescent="0.35"/>
    <row r="279" hidden="1" x14ac:dyDescent="0.35"/>
    <row r="280" hidden="1" x14ac:dyDescent="0.35"/>
    <row r="281" hidden="1" x14ac:dyDescent="0.35"/>
    <row r="282" hidden="1" x14ac:dyDescent="0.35"/>
    <row r="283" hidden="1" x14ac:dyDescent="0.35"/>
    <row r="284" hidden="1" x14ac:dyDescent="0.35"/>
    <row r="285" hidden="1" x14ac:dyDescent="0.35"/>
    <row r="286" hidden="1" x14ac:dyDescent="0.35"/>
    <row r="287" hidden="1" x14ac:dyDescent="0.35"/>
    <row r="288" hidden="1" x14ac:dyDescent="0.35"/>
    <row r="289" hidden="1" x14ac:dyDescent="0.35"/>
    <row r="290" hidden="1" x14ac:dyDescent="0.35"/>
    <row r="291" hidden="1" x14ac:dyDescent="0.35"/>
    <row r="292" hidden="1" x14ac:dyDescent="0.35"/>
    <row r="293" hidden="1" x14ac:dyDescent="0.35"/>
    <row r="294" hidden="1" x14ac:dyDescent="0.35"/>
    <row r="295" hidden="1" x14ac:dyDescent="0.35"/>
    <row r="296" hidden="1" x14ac:dyDescent="0.35"/>
    <row r="297" hidden="1" x14ac:dyDescent="0.35"/>
    <row r="298" hidden="1" x14ac:dyDescent="0.35"/>
    <row r="299" hidden="1" x14ac:dyDescent="0.35"/>
    <row r="300" hidden="1" x14ac:dyDescent="0.35"/>
    <row r="301" hidden="1" x14ac:dyDescent="0.35"/>
    <row r="302" hidden="1" x14ac:dyDescent="0.35"/>
    <row r="303" hidden="1" x14ac:dyDescent="0.35"/>
    <row r="304" hidden="1" x14ac:dyDescent="0.35"/>
    <row r="305" hidden="1" x14ac:dyDescent="0.35"/>
    <row r="306" hidden="1" x14ac:dyDescent="0.35"/>
    <row r="307" hidden="1" x14ac:dyDescent="0.35"/>
    <row r="308" hidden="1" x14ac:dyDescent="0.35"/>
    <row r="309" hidden="1" x14ac:dyDescent="0.35"/>
    <row r="310" hidden="1" x14ac:dyDescent="0.35"/>
    <row r="311" hidden="1" x14ac:dyDescent="0.35"/>
    <row r="312" hidden="1" x14ac:dyDescent="0.35"/>
    <row r="313" hidden="1" x14ac:dyDescent="0.35"/>
    <row r="314" hidden="1" x14ac:dyDescent="0.35"/>
    <row r="315" hidden="1" x14ac:dyDescent="0.35"/>
    <row r="316" hidden="1" x14ac:dyDescent="0.35"/>
    <row r="317" hidden="1" x14ac:dyDescent="0.35"/>
    <row r="318" hidden="1" x14ac:dyDescent="0.35"/>
    <row r="319" hidden="1" x14ac:dyDescent="0.35"/>
    <row r="320" hidden="1" x14ac:dyDescent="0.35"/>
    <row r="321" hidden="1" x14ac:dyDescent="0.35"/>
    <row r="322" hidden="1" x14ac:dyDescent="0.35"/>
    <row r="323" hidden="1" x14ac:dyDescent="0.35"/>
    <row r="324" hidden="1" x14ac:dyDescent="0.35"/>
    <row r="325" hidden="1" x14ac:dyDescent="0.35"/>
    <row r="326" hidden="1" x14ac:dyDescent="0.35"/>
    <row r="327" hidden="1" x14ac:dyDescent="0.35"/>
    <row r="328" hidden="1" x14ac:dyDescent="0.35"/>
    <row r="329" hidden="1" x14ac:dyDescent="0.35"/>
    <row r="330" hidden="1" x14ac:dyDescent="0.35"/>
    <row r="331" hidden="1" x14ac:dyDescent="0.35"/>
    <row r="332" hidden="1" x14ac:dyDescent="0.35"/>
    <row r="333" hidden="1" x14ac:dyDescent="0.35"/>
    <row r="334" hidden="1" x14ac:dyDescent="0.35"/>
    <row r="335" hidden="1" x14ac:dyDescent="0.35"/>
    <row r="336" hidden="1" x14ac:dyDescent="0.35"/>
    <row r="337" hidden="1" x14ac:dyDescent="0.35"/>
    <row r="338" hidden="1" x14ac:dyDescent="0.35"/>
    <row r="339" hidden="1" x14ac:dyDescent="0.35"/>
    <row r="340" hidden="1" x14ac:dyDescent="0.35"/>
    <row r="341" hidden="1" x14ac:dyDescent="0.35"/>
    <row r="342" hidden="1" x14ac:dyDescent="0.35"/>
    <row r="343" hidden="1" x14ac:dyDescent="0.35"/>
    <row r="344" hidden="1" x14ac:dyDescent="0.35"/>
    <row r="345" hidden="1" x14ac:dyDescent="0.35"/>
    <row r="346" hidden="1" x14ac:dyDescent="0.35"/>
    <row r="347" hidden="1" x14ac:dyDescent="0.35"/>
    <row r="348" hidden="1" x14ac:dyDescent="0.35"/>
    <row r="349" hidden="1" x14ac:dyDescent="0.35"/>
    <row r="350" hidden="1" x14ac:dyDescent="0.35"/>
    <row r="351" hidden="1" x14ac:dyDescent="0.35"/>
    <row r="352" hidden="1" x14ac:dyDescent="0.35"/>
    <row r="353" hidden="1" x14ac:dyDescent="0.35"/>
    <row r="354" hidden="1" x14ac:dyDescent="0.35"/>
    <row r="355" hidden="1" x14ac:dyDescent="0.35"/>
    <row r="356" hidden="1" x14ac:dyDescent="0.35"/>
    <row r="357" hidden="1" x14ac:dyDescent="0.35"/>
    <row r="358" hidden="1" x14ac:dyDescent="0.35"/>
    <row r="359" hidden="1" x14ac:dyDescent="0.35"/>
    <row r="360" hidden="1" x14ac:dyDescent="0.35"/>
    <row r="361" hidden="1" x14ac:dyDescent="0.35"/>
    <row r="362" hidden="1" x14ac:dyDescent="0.35"/>
    <row r="363" hidden="1" x14ac:dyDescent="0.35"/>
    <row r="364" hidden="1" x14ac:dyDescent="0.35"/>
    <row r="365" hidden="1" x14ac:dyDescent="0.35"/>
    <row r="366" hidden="1" x14ac:dyDescent="0.35"/>
    <row r="367" hidden="1" x14ac:dyDescent="0.35"/>
    <row r="368" hidden="1" x14ac:dyDescent="0.35"/>
    <row r="369" hidden="1" x14ac:dyDescent="0.35"/>
    <row r="370" hidden="1" x14ac:dyDescent="0.35"/>
    <row r="371" hidden="1" x14ac:dyDescent="0.35"/>
    <row r="372" hidden="1" x14ac:dyDescent="0.35"/>
    <row r="373" hidden="1" x14ac:dyDescent="0.35"/>
    <row r="374" hidden="1" x14ac:dyDescent="0.35"/>
    <row r="375" hidden="1" x14ac:dyDescent="0.35"/>
    <row r="376" hidden="1" x14ac:dyDescent="0.35"/>
    <row r="377" hidden="1" x14ac:dyDescent="0.35"/>
    <row r="378" hidden="1" x14ac:dyDescent="0.35"/>
    <row r="379" hidden="1" x14ac:dyDescent="0.35"/>
    <row r="380" hidden="1" x14ac:dyDescent="0.35"/>
    <row r="381" hidden="1" x14ac:dyDescent="0.35"/>
    <row r="382" hidden="1" x14ac:dyDescent="0.35"/>
    <row r="383" hidden="1" x14ac:dyDescent="0.35"/>
    <row r="384" hidden="1" x14ac:dyDescent="0.35"/>
    <row r="385" hidden="1" x14ac:dyDescent="0.35"/>
    <row r="386" hidden="1" x14ac:dyDescent="0.35"/>
    <row r="387" hidden="1" x14ac:dyDescent="0.35"/>
    <row r="388" hidden="1" x14ac:dyDescent="0.35"/>
    <row r="389" hidden="1" x14ac:dyDescent="0.35"/>
    <row r="390" hidden="1" x14ac:dyDescent="0.35"/>
    <row r="391" hidden="1" x14ac:dyDescent="0.35"/>
    <row r="392" hidden="1" x14ac:dyDescent="0.35"/>
    <row r="393" hidden="1" x14ac:dyDescent="0.35"/>
    <row r="394" hidden="1" x14ac:dyDescent="0.35"/>
    <row r="395" hidden="1" x14ac:dyDescent="0.35"/>
    <row r="396" hidden="1" x14ac:dyDescent="0.35"/>
    <row r="397" hidden="1" x14ac:dyDescent="0.35"/>
    <row r="398" hidden="1" x14ac:dyDescent="0.35"/>
    <row r="399" hidden="1" x14ac:dyDescent="0.35"/>
    <row r="400" hidden="1" x14ac:dyDescent="0.35"/>
    <row r="401" hidden="1" x14ac:dyDescent="0.35"/>
    <row r="402" hidden="1" x14ac:dyDescent="0.35"/>
    <row r="403" hidden="1" x14ac:dyDescent="0.35"/>
    <row r="404" hidden="1" x14ac:dyDescent="0.35"/>
    <row r="405" hidden="1" x14ac:dyDescent="0.35"/>
    <row r="406" hidden="1" x14ac:dyDescent="0.35"/>
    <row r="407" hidden="1" x14ac:dyDescent="0.35"/>
    <row r="408" hidden="1" x14ac:dyDescent="0.35"/>
    <row r="409" hidden="1" x14ac:dyDescent="0.35"/>
    <row r="410" hidden="1" x14ac:dyDescent="0.35"/>
    <row r="411" hidden="1" x14ac:dyDescent="0.35"/>
    <row r="412" hidden="1" x14ac:dyDescent="0.35"/>
    <row r="413" hidden="1" x14ac:dyDescent="0.35"/>
    <row r="414" hidden="1" x14ac:dyDescent="0.35"/>
    <row r="415" hidden="1" x14ac:dyDescent="0.35"/>
    <row r="416" hidden="1" x14ac:dyDescent="0.35"/>
    <row r="417" hidden="1" x14ac:dyDescent="0.35"/>
    <row r="418" hidden="1" x14ac:dyDescent="0.35"/>
    <row r="419" hidden="1" x14ac:dyDescent="0.35"/>
    <row r="420" hidden="1" x14ac:dyDescent="0.35"/>
    <row r="421" hidden="1" x14ac:dyDescent="0.35"/>
    <row r="422" hidden="1" x14ac:dyDescent="0.35"/>
    <row r="423" hidden="1" x14ac:dyDescent="0.35"/>
    <row r="424" hidden="1" x14ac:dyDescent="0.35"/>
    <row r="425" hidden="1" x14ac:dyDescent="0.35"/>
    <row r="426" hidden="1" x14ac:dyDescent="0.35"/>
    <row r="427" hidden="1" x14ac:dyDescent="0.35"/>
    <row r="428" hidden="1" x14ac:dyDescent="0.35"/>
    <row r="429" hidden="1" x14ac:dyDescent="0.35"/>
    <row r="430" hidden="1" x14ac:dyDescent="0.35"/>
    <row r="431" hidden="1" x14ac:dyDescent="0.35"/>
    <row r="432" hidden="1" x14ac:dyDescent="0.35"/>
    <row r="433" hidden="1" x14ac:dyDescent="0.35"/>
    <row r="434" hidden="1" x14ac:dyDescent="0.35"/>
    <row r="435" hidden="1" x14ac:dyDescent="0.35"/>
    <row r="436" hidden="1" x14ac:dyDescent="0.35"/>
    <row r="437" hidden="1" x14ac:dyDescent="0.35"/>
    <row r="438" hidden="1" x14ac:dyDescent="0.35"/>
    <row r="439" hidden="1" x14ac:dyDescent="0.35"/>
    <row r="440" hidden="1" x14ac:dyDescent="0.35"/>
    <row r="441" hidden="1" x14ac:dyDescent="0.35"/>
    <row r="442" hidden="1" x14ac:dyDescent="0.35"/>
    <row r="443" hidden="1" x14ac:dyDescent="0.35"/>
    <row r="444" hidden="1" x14ac:dyDescent="0.35"/>
    <row r="445" hidden="1" x14ac:dyDescent="0.35"/>
    <row r="446" hidden="1" x14ac:dyDescent="0.35"/>
    <row r="447" hidden="1" x14ac:dyDescent="0.35"/>
    <row r="448" hidden="1" x14ac:dyDescent="0.35"/>
    <row r="449" hidden="1" x14ac:dyDescent="0.35"/>
    <row r="450" hidden="1" x14ac:dyDescent="0.35"/>
    <row r="451" hidden="1" x14ac:dyDescent="0.35"/>
    <row r="452" hidden="1" x14ac:dyDescent="0.35"/>
    <row r="453" hidden="1" x14ac:dyDescent="0.35"/>
    <row r="454" hidden="1" x14ac:dyDescent="0.35"/>
    <row r="455" hidden="1" x14ac:dyDescent="0.35"/>
    <row r="456" hidden="1" x14ac:dyDescent="0.35"/>
    <row r="457" hidden="1" x14ac:dyDescent="0.35"/>
    <row r="458" hidden="1" x14ac:dyDescent="0.35"/>
    <row r="459" hidden="1" x14ac:dyDescent="0.35"/>
    <row r="460" hidden="1" x14ac:dyDescent="0.35"/>
    <row r="461" hidden="1" x14ac:dyDescent="0.35"/>
    <row r="462" hidden="1" x14ac:dyDescent="0.35"/>
    <row r="463" hidden="1" x14ac:dyDescent="0.35"/>
    <row r="464" hidden="1" x14ac:dyDescent="0.35"/>
    <row r="465" spans="1:5" hidden="1" x14ac:dyDescent="0.35"/>
    <row r="466" spans="1:5" ht="20.65" x14ac:dyDescent="0.6">
      <c r="A466" s="145" t="s">
        <v>4111</v>
      </c>
      <c r="B466" s="145"/>
      <c r="C466" s="145"/>
      <c r="D466" s="145"/>
      <c r="E466" s="107">
        <f>SUM(E15:E35)</f>
        <v>5970</v>
      </c>
    </row>
    <row r="467" spans="1:5" x14ac:dyDescent="0.35">
      <c r="A467" s="145"/>
      <c r="B467" s="145"/>
      <c r="C467" s="145"/>
      <c r="D467" s="145"/>
    </row>
    <row r="468" spans="1:5" x14ac:dyDescent="0.35">
      <c r="A468" s="145"/>
      <c r="B468" s="145"/>
      <c r="C468" s="145"/>
      <c r="D468" s="145"/>
    </row>
    <row r="469" spans="1:5" x14ac:dyDescent="0.35">
      <c r="A469" s="145"/>
      <c r="B469" s="145"/>
      <c r="C469" s="145"/>
      <c r="D469" s="145"/>
    </row>
    <row r="471" spans="1:5" ht="22.5" x14ac:dyDescent="0.6">
      <c r="A471" s="109"/>
      <c r="B471" s="109"/>
      <c r="C471" s="109"/>
      <c r="D471" s="110" t="s">
        <v>4032</v>
      </c>
      <c r="E471" s="111">
        <f>SUM(E466:E469)</f>
        <v>5970</v>
      </c>
    </row>
    <row r="478" spans="1:5" x14ac:dyDescent="0.35">
      <c r="C478" s="112"/>
      <c r="D478" s="112"/>
      <c r="E478" s="112"/>
    </row>
    <row r="479" spans="1:5" ht="13.9" x14ac:dyDescent="0.4">
      <c r="C479" s="6" t="s">
        <v>4113</v>
      </c>
      <c r="D479" s="6"/>
    </row>
    <row r="480" spans="1:5" ht="17.25" x14ac:dyDescent="0.45">
      <c r="A480" s="146"/>
      <c r="B480" s="146"/>
      <c r="C480" s="146"/>
      <c r="D480" s="146"/>
      <c r="E480" s="146"/>
    </row>
    <row r="481" spans="1:5" x14ac:dyDescent="0.35">
      <c r="A481" s="147" t="s">
        <v>3805</v>
      </c>
      <c r="B481" s="147"/>
      <c r="C481" s="147"/>
      <c r="D481" s="147"/>
      <c r="E481" s="147"/>
    </row>
  </sheetData>
  <mergeCells count="9">
    <mergeCell ref="A466:D469"/>
    <mergeCell ref="A480:E480"/>
    <mergeCell ref="A481:E481"/>
    <mergeCell ref="A1:E1"/>
    <mergeCell ref="A2:E2"/>
    <mergeCell ref="A3:E3"/>
    <mergeCell ref="A6:B6"/>
    <mergeCell ref="A7:B7"/>
    <mergeCell ref="A8:B8"/>
  </mergeCells>
  <printOptions horizontalCentered="1"/>
  <pageMargins left="0.2" right="0.2" top="0.25" bottom="0.4" header="0.3" footer="0.2"/>
  <pageSetup orientation="portrait" horizontalDpi="0" verticalDpi="0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42052-8964-4C3D-8F90-A73CAA759168}">
  <dimension ref="A1:J5"/>
  <sheetViews>
    <sheetView workbookViewId="0">
      <selection activeCell="C12" sqref="C12"/>
    </sheetView>
  </sheetViews>
  <sheetFormatPr defaultRowHeight="14.25" x14ac:dyDescent="0.45"/>
  <cols>
    <col min="1" max="1" width="23.86328125" bestFit="1" customWidth="1"/>
    <col min="2" max="2" width="7.86328125" bestFit="1" customWidth="1"/>
    <col min="3" max="3" width="10.265625" bestFit="1" customWidth="1"/>
    <col min="4" max="4" width="10.3984375" bestFit="1" customWidth="1"/>
    <col min="5" max="5" width="135.1328125" bestFit="1" customWidth="1"/>
    <col min="7" max="8" width="17" bestFit="1" customWidth="1"/>
    <col min="9" max="9" width="20.59765625" bestFit="1" customWidth="1"/>
    <col min="10" max="10" width="14.3984375" bestFit="1" customWidth="1"/>
  </cols>
  <sheetData>
    <row r="1" spans="1:10" x14ac:dyDescent="0.45">
      <c r="A1" t="s">
        <v>4096</v>
      </c>
      <c r="B1" t="s">
        <v>4097</v>
      </c>
      <c r="C1" t="s">
        <v>4098</v>
      </c>
      <c r="D1" t="s">
        <v>4099</v>
      </c>
      <c r="E1" t="s">
        <v>4100</v>
      </c>
      <c r="F1" t="s">
        <v>4101</v>
      </c>
      <c r="G1" t="s">
        <v>4102</v>
      </c>
      <c r="H1" t="s">
        <v>4103</v>
      </c>
      <c r="I1" t="s">
        <v>4104</v>
      </c>
      <c r="J1" t="s">
        <v>4105</v>
      </c>
    </row>
    <row r="2" spans="1:10" x14ac:dyDescent="0.45">
      <c r="A2" t="str">
        <f>'Ticket Distribution Table'!F3</f>
        <v>Melron Inc DBA Mulligans</v>
      </c>
      <c r="B2">
        <f>'Ticket Distribution Table'!S3</f>
        <v>180</v>
      </c>
      <c r="C2" s="114">
        <f ca="1">'Ticket Distribution Table'!D3</f>
        <v>45627</v>
      </c>
      <c r="D2" t="str">
        <f>'Ticket Distribution Table'!K3</f>
        <v>F186345</v>
      </c>
      <c r="E2" t="str">
        <f>'Report-Location Reimb Invoice'!A466</f>
        <v>Reimbursement for IBTP Audits and Accounting Services, IBTP Advertising, Percent of Location Property Taxes, and Percent of Location's Rent Payment</v>
      </c>
      <c r="G2" t="str">
        <f>'Report-Location Reimb Invoice'!A1</f>
        <v>Mulligan's</v>
      </c>
      <c r="H2" t="str">
        <f>'Report-Location Reimb Invoice'!A2</f>
        <v>20880 Royalton Rd</v>
      </c>
      <c r="I2" t="str">
        <f>'Report-Location Reimb Invoice'!A3</f>
        <v>Strongsville, OH 44149</v>
      </c>
    </row>
    <row r="3" spans="1:10" x14ac:dyDescent="0.45">
      <c r="A3" t="str">
        <f>'Ticket Distribution Table'!F4</f>
        <v>Melron Inc DBA Mulligans</v>
      </c>
      <c r="B3">
        <f>'Ticket Distribution Table'!S4</f>
        <v>331</v>
      </c>
      <c r="C3" s="114">
        <f ca="1">'Ticket Distribution Table'!D4</f>
        <v>45627</v>
      </c>
      <c r="D3" t="str">
        <f>'Ticket Distribution Table'!K4</f>
        <v>C414843</v>
      </c>
      <c r="E3" t="str">
        <f>'Report-Location Reimb Invoice'!A466</f>
        <v>Reimbursement for IBTP Audits and Accounting Services, IBTP Advertising, Percent of Location Property Taxes, and Percent of Location's Rent Payment</v>
      </c>
      <c r="G3" t="str">
        <f>'Report-Location Reimb Invoice'!A1</f>
        <v>Mulligan's</v>
      </c>
      <c r="H3" t="str">
        <f>'Report-Location Reimb Invoice'!A2</f>
        <v>20880 Royalton Rd</v>
      </c>
      <c r="I3" t="str">
        <f>'Report-Location Reimb Invoice'!A3</f>
        <v>Strongsville, OH 44149</v>
      </c>
    </row>
    <row r="4" spans="1:10" x14ac:dyDescent="0.45">
      <c r="A4" t="str">
        <f>'Ticket Distribution Table'!F5</f>
        <v>Melron Inc DBA Mulligans</v>
      </c>
      <c r="B4">
        <f>'Ticket Distribution Table'!S5</f>
        <v>379</v>
      </c>
      <c r="C4" s="114">
        <f ca="1">'Ticket Distribution Table'!D5</f>
        <v>45627</v>
      </c>
      <c r="D4" t="str">
        <f>'Ticket Distribution Table'!K5</f>
        <v>2W61901</v>
      </c>
      <c r="E4" t="str">
        <f>'Report-Location Reimb Invoice'!A466</f>
        <v>Reimbursement for IBTP Audits and Accounting Services, IBTP Advertising, Percent of Location Property Taxes, and Percent of Location's Rent Payment</v>
      </c>
      <c r="G4" t="str">
        <f>'Report-Location Reimb Invoice'!A1</f>
        <v>Mulligan's</v>
      </c>
      <c r="H4" t="str">
        <f>'Report-Location Reimb Invoice'!A2</f>
        <v>20880 Royalton Rd</v>
      </c>
      <c r="I4" t="str">
        <f>'Report-Location Reimb Invoice'!A3</f>
        <v>Strongsville, OH 44149</v>
      </c>
    </row>
    <row r="5" spans="1:10" x14ac:dyDescent="0.45">
      <c r="A5" t="str">
        <f>'Ticket Distribution Table'!F6</f>
        <v>Melron Inc DBA Mulligans</v>
      </c>
      <c r="B5">
        <f>'Ticket Distribution Table'!S6</f>
        <v>327</v>
      </c>
      <c r="C5" s="114">
        <f ca="1">'Ticket Distribution Table'!D6</f>
        <v>45627</v>
      </c>
      <c r="D5" t="str">
        <f>'Ticket Distribution Table'!K6</f>
        <v>BBB110904</v>
      </c>
      <c r="E5" t="str">
        <f>'Report-Location Reimb Invoice'!A466</f>
        <v>Reimbursement for IBTP Audits and Accounting Services, IBTP Advertising, Percent of Location Property Taxes, and Percent of Location's Rent Payment</v>
      </c>
      <c r="G5" t="str">
        <f>'Report-Location Reimb Invoice'!A1</f>
        <v>Mulligan's</v>
      </c>
      <c r="H5" t="str">
        <f>'Report-Location Reimb Invoice'!A2</f>
        <v>20880 Royalton Rd</v>
      </c>
      <c r="I5" t="str">
        <f>'Report-Location Reimb Invoice'!A3</f>
        <v>Strongsville, OH 44149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C000"/>
  </sheetPr>
  <dimension ref="A1:E7"/>
  <sheetViews>
    <sheetView workbookViewId="0">
      <selection activeCell="D5" sqref="D5"/>
    </sheetView>
  </sheetViews>
  <sheetFormatPr defaultColWidth="9.1328125" defaultRowHeight="13.5" x14ac:dyDescent="0.35"/>
  <cols>
    <col min="1" max="1" width="8.59765625" style="3" bestFit="1" customWidth="1"/>
    <col min="2" max="2" width="19.59765625" style="3" bestFit="1" customWidth="1"/>
    <col min="3" max="3" width="15.86328125" style="3" bestFit="1" customWidth="1"/>
    <col min="4" max="4" width="17.3984375" style="3" bestFit="1" customWidth="1"/>
    <col min="5" max="5" width="42" style="3" bestFit="1" customWidth="1"/>
    <col min="6" max="16384" width="9.1328125" style="3"/>
  </cols>
  <sheetData>
    <row r="1" spans="1:5" ht="20.65" x14ac:dyDescent="0.6">
      <c r="A1" s="4" t="s">
        <v>0</v>
      </c>
    </row>
    <row r="2" spans="1:5" x14ac:dyDescent="0.35">
      <c r="A2" s="3" t="s">
        <v>1</v>
      </c>
      <c r="B2" s="3" t="s">
        <v>54</v>
      </c>
      <c r="C2" s="3" t="s">
        <v>3673</v>
      </c>
      <c r="D2" s="3" t="s">
        <v>3674</v>
      </c>
      <c r="E2" s="3" t="s">
        <v>3675</v>
      </c>
    </row>
    <row r="3" spans="1:5" x14ac:dyDescent="0.35">
      <c r="A3" s="3">
        <v>1</v>
      </c>
      <c r="B3" s="3" t="s">
        <v>3672</v>
      </c>
      <c r="C3" s="34">
        <v>1.4999999999999999E-2</v>
      </c>
      <c r="D3" s="34">
        <v>0</v>
      </c>
    </row>
    <row r="4" spans="1:5" x14ac:dyDescent="0.35">
      <c r="A4" s="3">
        <v>2</v>
      </c>
      <c r="B4" s="3" t="s">
        <v>3676</v>
      </c>
      <c r="C4" s="34">
        <v>1.4999999999999999E-2</v>
      </c>
      <c r="D4" s="34">
        <v>0</v>
      </c>
    </row>
    <row r="5" spans="1:5" x14ac:dyDescent="0.35">
      <c r="A5" s="3">
        <v>3</v>
      </c>
      <c r="B5" s="3" t="s">
        <v>3680</v>
      </c>
      <c r="C5" s="34">
        <v>0.02</v>
      </c>
      <c r="D5" s="34">
        <v>5.0000000000000001E-3</v>
      </c>
      <c r="E5" s="3" t="s">
        <v>27</v>
      </c>
    </row>
    <row r="6" spans="1:5" x14ac:dyDescent="0.35">
      <c r="A6" s="3">
        <v>4</v>
      </c>
      <c r="B6" s="3" t="s">
        <v>3678</v>
      </c>
      <c r="C6" s="34">
        <v>0.02</v>
      </c>
      <c r="D6" s="34">
        <v>0</v>
      </c>
    </row>
    <row r="7" spans="1:5" x14ac:dyDescent="0.35">
      <c r="A7" s="3">
        <v>5</v>
      </c>
      <c r="B7" s="3" t="s">
        <v>3677</v>
      </c>
      <c r="C7" s="34">
        <v>1.4999999999999999E-2</v>
      </c>
      <c r="D7" s="34">
        <v>0</v>
      </c>
    </row>
  </sheetData>
  <hyperlinks>
    <hyperlink ref="A1" location="'Start Page'!A1" display="Back" xr:uid="{00000000-0004-0000-0900-000000000000}"/>
  </hyperlinks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9948BF7-7DBF-4212-8E42-5DE8B8915FF7}">
          <x14:formula1>
            <xm:f>'BE Setup-Charity Table'!$C$3:$C$12</xm:f>
          </x14:formula1>
          <xm:sqref>E3 E5:E7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A9414-9BAC-4756-A92A-EC6EA14F6C5B}">
  <dimension ref="A1:H2057"/>
  <sheetViews>
    <sheetView workbookViewId="0">
      <selection activeCell="E6" sqref="E6"/>
    </sheetView>
  </sheetViews>
  <sheetFormatPr defaultColWidth="9.1328125" defaultRowHeight="13.5" x14ac:dyDescent="0.35"/>
  <cols>
    <col min="1" max="1" width="30.1328125" style="3" bestFit="1" customWidth="1"/>
    <col min="2" max="2" width="20" style="3" bestFit="1" customWidth="1"/>
    <col min="3" max="3" width="20.3984375" style="3" bestFit="1" customWidth="1"/>
    <col min="4" max="4" width="14.265625" style="3" bestFit="1" customWidth="1"/>
    <col min="5" max="5" width="13.3984375" style="3" bestFit="1" customWidth="1"/>
    <col min="6" max="6" width="21" style="3" bestFit="1" customWidth="1"/>
    <col min="7" max="7" width="27.73046875" style="3" bestFit="1" customWidth="1"/>
    <col min="8" max="8" width="8.3984375" style="3" bestFit="1" customWidth="1"/>
    <col min="9" max="16384" width="9.1328125" style="3"/>
  </cols>
  <sheetData>
    <row r="1" spans="1:8" ht="20.65" x14ac:dyDescent="0.4">
      <c r="A1" s="152" t="s">
        <v>4055</v>
      </c>
      <c r="B1" s="152"/>
      <c r="C1" s="152"/>
      <c r="D1" s="8" t="s">
        <v>4050</v>
      </c>
      <c r="E1" s="3">
        <v>100001</v>
      </c>
      <c r="F1" s="8"/>
    </row>
    <row r="2" spans="1:8" ht="17.649999999999999" x14ac:dyDescent="0.5">
      <c r="A2" s="56"/>
    </row>
    <row r="3" spans="1:8" ht="13.9" x14ac:dyDescent="0.4">
      <c r="A3" s="119" t="s">
        <v>3658</v>
      </c>
      <c r="B3" s="120" t="s" vm="5">
        <v>3680</v>
      </c>
      <c r="C3" s="151"/>
      <c r="D3" s="151"/>
    </row>
    <row r="4" spans="1:8" x14ac:dyDescent="0.35">
      <c r="A4" s="119" t="s">
        <v>304</v>
      </c>
      <c r="B4" s="120" t="s" vm="1">
        <v>4017</v>
      </c>
      <c r="C4" s="150"/>
      <c r="D4" s="150"/>
      <c r="E4" s="150"/>
      <c r="F4" s="150"/>
    </row>
    <row r="5" spans="1:8" ht="13.9" x14ac:dyDescent="0.4">
      <c r="A5" s="119" t="s">
        <v>4019</v>
      </c>
      <c r="B5" s="120" t="s" vm="3">
        <v>3806</v>
      </c>
      <c r="C5" s="151" t="s">
        <v>4052</v>
      </c>
      <c r="D5" s="151"/>
      <c r="E5" s="63">
        <f>SUM(D9:D255)</f>
        <v>30708</v>
      </c>
    </row>
    <row r="6" spans="1:8" ht="13.9" x14ac:dyDescent="0.4">
      <c r="A6" s="119" t="s">
        <v>4018</v>
      </c>
      <c r="B6" s="120" t="s" vm="4">
        <v>3807</v>
      </c>
      <c r="C6" s="151" t="s">
        <v>4053</v>
      </c>
      <c r="D6" s="151"/>
      <c r="E6" s="11">
        <f>E11+E12+E13+E14+E15+E16+E17+E18+E19+E20+E21+E22+E23+E24+E25+E26+E27+E28+E29+E30+E31+E32+E33+E34+E35+E36+E37+E38+E39+E40+E41+E42+E43+E44+E45+E46+E47+E48+E49+E50+E51+E52+E53+E54+E55+E56+E57+E58+E59</f>
        <v>614.16</v>
      </c>
      <c r="F6" s="3" t="s">
        <v>4054</v>
      </c>
    </row>
    <row r="7" spans="1:8" ht="13.9" x14ac:dyDescent="0.4">
      <c r="C7" s="151"/>
      <c r="D7" s="151"/>
      <c r="E7" s="11"/>
    </row>
    <row r="8" spans="1:8" ht="28.5" customHeight="1" x14ac:dyDescent="0.45">
      <c r="A8" s="125" t="s">
        <v>3774</v>
      </c>
      <c r="B8" s="126" t="s">
        <v>4022</v>
      </c>
      <c r="C8" s="126" t="s">
        <v>4023</v>
      </c>
      <c r="D8" s="127" t="s">
        <v>4024</v>
      </c>
      <c r="E8" s="129" t="s">
        <v>4051</v>
      </c>
      <c r="F8"/>
      <c r="G8"/>
      <c r="H8"/>
    </row>
    <row r="9" spans="1:8" ht="14.25" x14ac:dyDescent="0.45">
      <c r="A9" s="121" t="s">
        <v>117</v>
      </c>
      <c r="B9" s="120"/>
      <c r="C9" s="128"/>
      <c r="D9" s="124"/>
      <c r="E9" s="129"/>
      <c r="F9"/>
      <c r="G9"/>
      <c r="H9"/>
    </row>
    <row r="10" spans="1:8" ht="14.25" x14ac:dyDescent="0.45">
      <c r="A10" s="122">
        <v>45521</v>
      </c>
      <c r="B10" s="120"/>
      <c r="C10" s="128"/>
      <c r="D10" s="124"/>
      <c r="E10" s="129"/>
      <c r="F10"/>
      <c r="G10"/>
      <c r="H10"/>
    </row>
    <row r="11" spans="1:8" ht="14.25" x14ac:dyDescent="0.45">
      <c r="A11" s="123" t="s">
        <v>3281</v>
      </c>
      <c r="B11" s="120" t="s">
        <v>349</v>
      </c>
      <c r="C11" s="128">
        <v>410</v>
      </c>
      <c r="D11" s="124">
        <v>5520</v>
      </c>
      <c r="E11" s="129" t="s">
        <v>4148</v>
      </c>
      <c r="F11"/>
      <c r="G11"/>
      <c r="H11"/>
    </row>
    <row r="12" spans="1:8" ht="14.25" x14ac:dyDescent="0.45">
      <c r="A12" s="123" t="s">
        <v>3280</v>
      </c>
      <c r="B12" s="120" t="s">
        <v>349</v>
      </c>
      <c r="C12" s="128">
        <v>410</v>
      </c>
      <c r="D12" s="124">
        <v>5520</v>
      </c>
      <c r="E12" s="129" t="s">
        <v>4148</v>
      </c>
      <c r="F12"/>
      <c r="G12"/>
      <c r="H12"/>
    </row>
    <row r="13" spans="1:8" ht="14.25" x14ac:dyDescent="0.45">
      <c r="A13" s="121" t="s">
        <v>177</v>
      </c>
      <c r="B13" s="120"/>
      <c r="C13" s="128"/>
      <c r="D13" s="124"/>
      <c r="E13" s="129"/>
      <c r="F13"/>
      <c r="G13"/>
      <c r="H13"/>
    </row>
    <row r="14" spans="1:8" ht="14.25" x14ac:dyDescent="0.45">
      <c r="A14" s="122">
        <v>45516</v>
      </c>
      <c r="B14" s="120"/>
      <c r="C14" s="128"/>
      <c r="D14" s="124"/>
      <c r="E14" s="129"/>
      <c r="F14"/>
      <c r="G14"/>
      <c r="H14"/>
    </row>
    <row r="15" spans="1:8" ht="14.25" x14ac:dyDescent="0.45">
      <c r="A15" s="123" t="s">
        <v>4021</v>
      </c>
      <c r="B15" s="120" t="s">
        <v>3755</v>
      </c>
      <c r="C15" s="128" t="s">
        <v>4047</v>
      </c>
      <c r="D15" s="124">
        <v>5628</v>
      </c>
      <c r="E15" s="129" t="s">
        <v>4149</v>
      </c>
      <c r="F15"/>
      <c r="G15"/>
      <c r="H15"/>
    </row>
    <row r="16" spans="1:8" ht="14.25" x14ac:dyDescent="0.45">
      <c r="A16" s="123" t="s">
        <v>3202</v>
      </c>
      <c r="B16" s="120" t="s">
        <v>352</v>
      </c>
      <c r="C16" s="128" t="s">
        <v>4047</v>
      </c>
      <c r="D16" s="124">
        <v>3000</v>
      </c>
      <c r="E16" s="129" t="s">
        <v>4150</v>
      </c>
      <c r="F16"/>
      <c r="G16"/>
      <c r="H16"/>
    </row>
    <row r="17" spans="1:8" ht="14.25" x14ac:dyDescent="0.45">
      <c r="A17" s="121" t="s">
        <v>187</v>
      </c>
      <c r="B17" s="120"/>
      <c r="C17" s="128"/>
      <c r="D17" s="124"/>
      <c r="E17" s="129"/>
      <c r="F17"/>
      <c r="G17"/>
      <c r="H17"/>
    </row>
    <row r="18" spans="1:8" ht="14.25" x14ac:dyDescent="0.45">
      <c r="A18" s="122">
        <v>45530</v>
      </c>
      <c r="B18" s="120"/>
      <c r="C18" s="128"/>
      <c r="D18" s="124"/>
      <c r="E18" s="129"/>
      <c r="F18"/>
      <c r="G18"/>
      <c r="H18"/>
    </row>
    <row r="19" spans="1:8" ht="14.25" x14ac:dyDescent="0.45">
      <c r="A19" s="123" t="s">
        <v>3311</v>
      </c>
      <c r="B19" s="120" t="s">
        <v>349</v>
      </c>
      <c r="C19" s="128">
        <v>4830</v>
      </c>
      <c r="D19" s="124">
        <v>5520</v>
      </c>
      <c r="E19" s="129" t="s">
        <v>4148</v>
      </c>
      <c r="F19"/>
      <c r="G19"/>
      <c r="H19"/>
    </row>
    <row r="20" spans="1:8" ht="14.25" x14ac:dyDescent="0.45">
      <c r="A20" s="121" t="s">
        <v>193</v>
      </c>
      <c r="B20" s="120"/>
      <c r="C20" s="128"/>
      <c r="D20" s="124"/>
      <c r="E20" s="129"/>
      <c r="F20"/>
      <c r="G20"/>
      <c r="H20"/>
    </row>
    <row r="21" spans="1:8" ht="14.25" x14ac:dyDescent="0.45">
      <c r="A21" s="122">
        <v>45510</v>
      </c>
      <c r="B21" s="120"/>
      <c r="C21" s="128"/>
      <c r="D21" s="124"/>
      <c r="E21" s="129"/>
      <c r="F21"/>
      <c r="G21"/>
      <c r="H21"/>
    </row>
    <row r="22" spans="1:8" ht="14.25" x14ac:dyDescent="0.45">
      <c r="A22" s="123" t="s">
        <v>2873</v>
      </c>
      <c r="B22" s="120" t="s">
        <v>349</v>
      </c>
      <c r="C22" s="128">
        <v>94</v>
      </c>
      <c r="D22" s="124">
        <v>5520</v>
      </c>
      <c r="E22" s="129" t="s">
        <v>4148</v>
      </c>
      <c r="F22"/>
      <c r="G22"/>
      <c r="H22"/>
    </row>
    <row r="23" spans="1:8" ht="14.25" x14ac:dyDescent="0.45">
      <c r="A23"/>
      <c r="B23"/>
      <c r="C23"/>
      <c r="D23"/>
      <c r="E23"/>
      <c r="F23"/>
      <c r="G23"/>
      <c r="H23"/>
    </row>
    <row r="24" spans="1:8" ht="14.25" x14ac:dyDescent="0.45">
      <c r="A24"/>
      <c r="B24"/>
      <c r="C24"/>
      <c r="D24"/>
      <c r="E24"/>
      <c r="F24"/>
      <c r="G24"/>
      <c r="H24"/>
    </row>
    <row r="25" spans="1:8" ht="14.25" x14ac:dyDescent="0.45">
      <c r="A25"/>
      <c r="B25"/>
      <c r="C25"/>
      <c r="D25"/>
      <c r="E25"/>
      <c r="F25"/>
      <c r="G25"/>
      <c r="H25"/>
    </row>
    <row r="26" spans="1:8" ht="14.25" x14ac:dyDescent="0.45">
      <c r="A26"/>
      <c r="B26"/>
      <c r="C26"/>
      <c r="D26"/>
      <c r="E26"/>
      <c r="F26"/>
      <c r="G26"/>
      <c r="H26"/>
    </row>
    <row r="27" spans="1:8" ht="14.25" x14ac:dyDescent="0.45">
      <c r="A27"/>
      <c r="B27"/>
      <c r="C27"/>
      <c r="D27"/>
      <c r="E27"/>
      <c r="F27"/>
      <c r="G27"/>
      <c r="H27"/>
    </row>
    <row r="28" spans="1:8" ht="14.25" x14ac:dyDescent="0.45">
      <c r="A28"/>
      <c r="B28"/>
      <c r="C28"/>
      <c r="D28"/>
      <c r="E28"/>
      <c r="F28"/>
      <c r="G28"/>
      <c r="H28"/>
    </row>
    <row r="29" spans="1:8" ht="14.25" x14ac:dyDescent="0.45">
      <c r="A29"/>
      <c r="B29"/>
      <c r="C29"/>
      <c r="D29"/>
      <c r="E29"/>
      <c r="F29"/>
      <c r="G29"/>
      <c r="H29"/>
    </row>
    <row r="30" spans="1:8" ht="14.25" x14ac:dyDescent="0.45">
      <c r="A30"/>
      <c r="B30"/>
      <c r="C30"/>
      <c r="D30"/>
      <c r="E30"/>
      <c r="F30"/>
      <c r="G30"/>
      <c r="H30"/>
    </row>
    <row r="31" spans="1:8" ht="14.25" x14ac:dyDescent="0.45">
      <c r="A31"/>
      <c r="B31"/>
      <c r="C31"/>
      <c r="D31"/>
      <c r="E31"/>
      <c r="F31"/>
      <c r="G31"/>
      <c r="H31"/>
    </row>
    <row r="32" spans="1:8" ht="14.25" x14ac:dyDescent="0.45">
      <c r="A32"/>
      <c r="B32"/>
      <c r="C32"/>
      <c r="D32"/>
      <c r="E32"/>
      <c r="F32"/>
      <c r="G32"/>
      <c r="H32"/>
    </row>
    <row r="33" spans="1:8" ht="14.25" x14ac:dyDescent="0.45">
      <c r="A33"/>
      <c r="B33"/>
      <c r="C33"/>
      <c r="D33"/>
      <c r="E33"/>
      <c r="F33"/>
      <c r="G33"/>
      <c r="H33"/>
    </row>
    <row r="34" spans="1:8" ht="14.25" x14ac:dyDescent="0.45">
      <c r="A34"/>
      <c r="B34"/>
      <c r="C34"/>
      <c r="D34"/>
      <c r="E34"/>
      <c r="F34"/>
      <c r="G34"/>
      <c r="H34"/>
    </row>
    <row r="35" spans="1:8" ht="14.25" x14ac:dyDescent="0.45">
      <c r="A35"/>
      <c r="B35"/>
      <c r="C35"/>
      <c r="D35"/>
      <c r="E35"/>
      <c r="F35"/>
      <c r="G35"/>
      <c r="H35"/>
    </row>
    <row r="36" spans="1:8" ht="14.25" x14ac:dyDescent="0.45">
      <c r="A36"/>
      <c r="B36"/>
      <c r="C36"/>
      <c r="D36"/>
      <c r="E36"/>
      <c r="F36"/>
      <c r="G36"/>
      <c r="H36"/>
    </row>
    <row r="37" spans="1:8" ht="14.25" x14ac:dyDescent="0.45">
      <c r="A37"/>
      <c r="B37"/>
      <c r="C37"/>
      <c r="D37"/>
      <c r="E37"/>
      <c r="F37"/>
      <c r="G37"/>
      <c r="H37"/>
    </row>
    <row r="38" spans="1:8" ht="14.25" x14ac:dyDescent="0.45">
      <c r="A38"/>
      <c r="B38"/>
      <c r="C38"/>
      <c r="D38"/>
      <c r="E38"/>
      <c r="F38"/>
      <c r="G38"/>
      <c r="H38"/>
    </row>
    <row r="39" spans="1:8" ht="14.25" x14ac:dyDescent="0.45">
      <c r="A39"/>
      <c r="B39"/>
      <c r="C39"/>
      <c r="D39"/>
      <c r="E39"/>
      <c r="F39"/>
      <c r="G39"/>
      <c r="H39"/>
    </row>
    <row r="40" spans="1:8" ht="14.25" x14ac:dyDescent="0.45">
      <c r="A40"/>
      <c r="B40"/>
      <c r="C40"/>
      <c r="D40"/>
      <c r="E40"/>
      <c r="F40"/>
      <c r="G40"/>
      <c r="H40"/>
    </row>
    <row r="41" spans="1:8" ht="14.25" x14ac:dyDescent="0.45">
      <c r="A41"/>
      <c r="B41"/>
      <c r="C41"/>
      <c r="D41"/>
      <c r="E41"/>
      <c r="F41"/>
      <c r="G41"/>
      <c r="H41"/>
    </row>
    <row r="42" spans="1:8" ht="14.25" x14ac:dyDescent="0.45">
      <c r="A42"/>
      <c r="B42"/>
      <c r="C42"/>
      <c r="D42"/>
      <c r="E42"/>
      <c r="F42"/>
      <c r="G42"/>
      <c r="H42"/>
    </row>
    <row r="43" spans="1:8" ht="14.25" x14ac:dyDescent="0.45">
      <c r="A43"/>
      <c r="B43"/>
      <c r="C43"/>
      <c r="D43"/>
      <c r="E43"/>
      <c r="F43"/>
      <c r="G43"/>
      <c r="H43"/>
    </row>
    <row r="44" spans="1:8" ht="14.25" x14ac:dyDescent="0.45">
      <c r="A44"/>
      <c r="B44"/>
      <c r="C44"/>
      <c r="D44"/>
      <c r="E44"/>
      <c r="F44"/>
      <c r="G44"/>
      <c r="H44"/>
    </row>
    <row r="45" spans="1:8" ht="14.25" x14ac:dyDescent="0.45">
      <c r="A45"/>
      <c r="B45"/>
      <c r="C45"/>
      <c r="D45"/>
      <c r="E45"/>
      <c r="F45"/>
      <c r="G45"/>
      <c r="H45"/>
    </row>
    <row r="46" spans="1:8" ht="14.25" x14ac:dyDescent="0.45">
      <c r="A46"/>
      <c r="B46"/>
      <c r="C46"/>
      <c r="D46"/>
      <c r="E46"/>
      <c r="F46"/>
      <c r="G46"/>
      <c r="H46"/>
    </row>
    <row r="47" spans="1:8" ht="14.25" x14ac:dyDescent="0.45">
      <c r="A47"/>
      <c r="B47"/>
      <c r="C47"/>
      <c r="D47"/>
      <c r="E47"/>
      <c r="F47"/>
      <c r="G47"/>
      <c r="H47"/>
    </row>
    <row r="48" spans="1:8" ht="14.25" x14ac:dyDescent="0.45">
      <c r="A48"/>
      <c r="B48"/>
      <c r="C48"/>
      <c r="D48"/>
      <c r="E48"/>
      <c r="F48"/>
      <c r="G48"/>
      <c r="H48"/>
    </row>
    <row r="49" spans="1:8" ht="14.25" x14ac:dyDescent="0.45">
      <c r="A49"/>
      <c r="B49"/>
      <c r="C49"/>
      <c r="D49"/>
      <c r="E49"/>
      <c r="F49"/>
      <c r="G49"/>
      <c r="H49"/>
    </row>
    <row r="50" spans="1:8" ht="14.25" x14ac:dyDescent="0.45">
      <c r="A50"/>
      <c r="B50"/>
      <c r="C50"/>
      <c r="D50"/>
      <c r="E50"/>
      <c r="F50"/>
      <c r="G50"/>
      <c r="H50"/>
    </row>
    <row r="51" spans="1:8" ht="14.25" x14ac:dyDescent="0.45">
      <c r="A51"/>
      <c r="B51"/>
      <c r="C51"/>
      <c r="D51"/>
      <c r="E51"/>
      <c r="F51"/>
      <c r="G51"/>
      <c r="H51"/>
    </row>
    <row r="52" spans="1:8" ht="14.25" x14ac:dyDescent="0.45">
      <c r="A52"/>
      <c r="B52"/>
      <c r="C52"/>
      <c r="D52"/>
      <c r="E52"/>
      <c r="F52"/>
      <c r="G52"/>
      <c r="H52"/>
    </row>
    <row r="53" spans="1:8" ht="14.25" x14ac:dyDescent="0.45">
      <c r="A53"/>
      <c r="B53"/>
      <c r="C53"/>
      <c r="D53"/>
      <c r="E53"/>
      <c r="F53"/>
      <c r="G53"/>
      <c r="H53"/>
    </row>
    <row r="54" spans="1:8" ht="14.25" x14ac:dyDescent="0.45">
      <c r="A54"/>
      <c r="B54"/>
      <c r="C54"/>
      <c r="D54"/>
      <c r="E54"/>
      <c r="F54"/>
      <c r="G54"/>
      <c r="H54"/>
    </row>
    <row r="55" spans="1:8" ht="14.25" x14ac:dyDescent="0.45">
      <c r="A55"/>
      <c r="B55"/>
      <c r="C55"/>
      <c r="D55"/>
      <c r="E55"/>
      <c r="F55"/>
      <c r="G55"/>
      <c r="H55"/>
    </row>
    <row r="56" spans="1:8" ht="14.25" x14ac:dyDescent="0.45">
      <c r="A56"/>
      <c r="B56"/>
      <c r="C56"/>
      <c r="D56"/>
      <c r="E56"/>
      <c r="F56"/>
      <c r="G56"/>
      <c r="H56"/>
    </row>
    <row r="57" spans="1:8" ht="14.25" x14ac:dyDescent="0.45">
      <c r="A57"/>
      <c r="B57"/>
      <c r="C57"/>
      <c r="D57"/>
      <c r="E57"/>
      <c r="F57"/>
      <c r="G57"/>
      <c r="H57"/>
    </row>
    <row r="58" spans="1:8" ht="14.25" x14ac:dyDescent="0.45">
      <c r="A58"/>
      <c r="B58"/>
      <c r="C58"/>
      <c r="D58"/>
      <c r="E58"/>
      <c r="F58"/>
      <c r="G58"/>
      <c r="H58"/>
    </row>
    <row r="59" spans="1:8" ht="14.25" x14ac:dyDescent="0.45">
      <c r="A59"/>
      <c r="B59"/>
      <c r="C59"/>
      <c r="D59"/>
      <c r="E59"/>
      <c r="F59"/>
      <c r="G59"/>
      <c r="H59"/>
    </row>
    <row r="60" spans="1:8" ht="14.25" x14ac:dyDescent="0.45">
      <c r="A60"/>
      <c r="B60"/>
      <c r="C60"/>
      <c r="D60"/>
      <c r="E60"/>
      <c r="F60"/>
      <c r="G60"/>
      <c r="H60"/>
    </row>
    <row r="61" spans="1:8" ht="14.25" x14ac:dyDescent="0.45">
      <c r="A61"/>
      <c r="B61"/>
      <c r="C61"/>
      <c r="D61"/>
      <c r="E61"/>
      <c r="F61"/>
      <c r="G61"/>
      <c r="H61"/>
    </row>
    <row r="62" spans="1:8" ht="14.25" x14ac:dyDescent="0.45">
      <c r="A62"/>
      <c r="B62"/>
      <c r="C62"/>
      <c r="D62"/>
      <c r="E62"/>
      <c r="F62"/>
      <c r="G62"/>
      <c r="H62"/>
    </row>
    <row r="63" spans="1:8" ht="14.25" x14ac:dyDescent="0.45">
      <c r="A63"/>
      <c r="B63"/>
      <c r="C63"/>
      <c r="D63"/>
      <c r="E63"/>
      <c r="F63"/>
      <c r="G63"/>
      <c r="H63"/>
    </row>
    <row r="64" spans="1:8" ht="14.25" x14ac:dyDescent="0.45">
      <c r="A64"/>
      <c r="B64"/>
      <c r="C64"/>
      <c r="D64"/>
      <c r="E64"/>
      <c r="F64"/>
      <c r="G64"/>
      <c r="H64"/>
    </row>
    <row r="65" spans="1:8" ht="14.25" x14ac:dyDescent="0.45">
      <c r="A65"/>
      <c r="B65"/>
      <c r="C65"/>
      <c r="D65"/>
      <c r="E65"/>
      <c r="F65"/>
      <c r="G65"/>
      <c r="H65"/>
    </row>
    <row r="66" spans="1:8" ht="14.25" x14ac:dyDescent="0.45">
      <c r="A66"/>
      <c r="B66"/>
      <c r="C66"/>
      <c r="D66"/>
      <c r="E66"/>
      <c r="F66"/>
      <c r="G66"/>
      <c r="H66"/>
    </row>
    <row r="67" spans="1:8" ht="14.25" x14ac:dyDescent="0.45">
      <c r="A67"/>
      <c r="B67"/>
      <c r="C67"/>
      <c r="D67"/>
      <c r="E67"/>
      <c r="F67"/>
      <c r="G67"/>
      <c r="H67"/>
    </row>
    <row r="68" spans="1:8" ht="14.25" x14ac:dyDescent="0.45">
      <c r="A68"/>
      <c r="B68"/>
      <c r="C68"/>
      <c r="D68"/>
      <c r="E68"/>
      <c r="F68"/>
      <c r="G68"/>
      <c r="H68"/>
    </row>
    <row r="69" spans="1:8" ht="14.25" x14ac:dyDescent="0.45">
      <c r="A69"/>
      <c r="B69"/>
      <c r="C69"/>
      <c r="D69"/>
      <c r="E69"/>
      <c r="F69"/>
      <c r="G69"/>
      <c r="H69"/>
    </row>
    <row r="70" spans="1:8" ht="14.25" x14ac:dyDescent="0.45">
      <c r="A70"/>
      <c r="B70"/>
      <c r="C70"/>
      <c r="D70"/>
      <c r="E70"/>
      <c r="F70"/>
      <c r="G70"/>
      <c r="H70"/>
    </row>
    <row r="71" spans="1:8" ht="14.25" x14ac:dyDescent="0.45">
      <c r="A71"/>
      <c r="B71"/>
      <c r="C71"/>
      <c r="D71"/>
      <c r="E71"/>
      <c r="F71"/>
      <c r="G71"/>
      <c r="H71"/>
    </row>
    <row r="72" spans="1:8" ht="14.25" x14ac:dyDescent="0.45">
      <c r="A72"/>
      <c r="B72"/>
      <c r="C72"/>
      <c r="D72"/>
      <c r="E72"/>
      <c r="F72"/>
      <c r="G72"/>
      <c r="H72"/>
    </row>
    <row r="73" spans="1:8" ht="14.25" x14ac:dyDescent="0.45">
      <c r="A73"/>
      <c r="B73"/>
      <c r="C73"/>
      <c r="D73"/>
      <c r="E73"/>
      <c r="F73"/>
      <c r="G73"/>
      <c r="H73"/>
    </row>
    <row r="74" spans="1:8" ht="14.25" x14ac:dyDescent="0.45">
      <c r="A74"/>
      <c r="B74"/>
      <c r="C74"/>
      <c r="D74"/>
      <c r="E74"/>
      <c r="F74"/>
      <c r="G74"/>
      <c r="H74"/>
    </row>
    <row r="75" spans="1:8" ht="14.25" x14ac:dyDescent="0.45">
      <c r="A75"/>
      <c r="B75"/>
      <c r="C75"/>
      <c r="D75"/>
      <c r="E75"/>
      <c r="F75"/>
      <c r="G75"/>
      <c r="H75"/>
    </row>
    <row r="76" spans="1:8" ht="14.25" x14ac:dyDescent="0.45">
      <c r="A76"/>
      <c r="B76"/>
      <c r="C76"/>
      <c r="D76"/>
      <c r="E76"/>
      <c r="F76"/>
      <c r="G76"/>
      <c r="H76"/>
    </row>
    <row r="77" spans="1:8" ht="14.25" x14ac:dyDescent="0.45">
      <c r="A77"/>
      <c r="B77"/>
      <c r="C77"/>
      <c r="D77"/>
      <c r="E77"/>
      <c r="F77"/>
      <c r="G77"/>
      <c r="H77"/>
    </row>
    <row r="78" spans="1:8" ht="14.25" x14ac:dyDescent="0.45">
      <c r="A78"/>
      <c r="B78"/>
      <c r="C78"/>
      <c r="D78"/>
      <c r="E78"/>
      <c r="F78"/>
      <c r="G78"/>
      <c r="H78"/>
    </row>
    <row r="79" spans="1:8" ht="14.25" x14ac:dyDescent="0.45">
      <c r="A79"/>
      <c r="B79"/>
      <c r="C79"/>
      <c r="D79"/>
      <c r="E79"/>
      <c r="F79"/>
      <c r="G79"/>
      <c r="H79"/>
    </row>
    <row r="80" spans="1:8" ht="14.25" x14ac:dyDescent="0.45">
      <c r="A80"/>
      <c r="B80"/>
      <c r="C80"/>
      <c r="D80"/>
      <c r="E80"/>
      <c r="F80"/>
      <c r="G80"/>
      <c r="H80"/>
    </row>
    <row r="81" spans="1:8" ht="14.25" x14ac:dyDescent="0.45">
      <c r="A81"/>
      <c r="B81"/>
      <c r="C81"/>
      <c r="D81"/>
      <c r="E81"/>
      <c r="F81"/>
      <c r="G81"/>
      <c r="H81"/>
    </row>
    <row r="82" spans="1:8" ht="14.25" x14ac:dyDescent="0.45">
      <c r="A82"/>
      <c r="B82"/>
      <c r="C82"/>
      <c r="D82"/>
      <c r="E82"/>
      <c r="F82"/>
      <c r="G82"/>
      <c r="H82"/>
    </row>
    <row r="83" spans="1:8" ht="14.25" x14ac:dyDescent="0.45">
      <c r="A83"/>
      <c r="B83"/>
      <c r="C83"/>
      <c r="D83"/>
      <c r="E83"/>
      <c r="F83"/>
      <c r="G83"/>
      <c r="H83"/>
    </row>
    <row r="84" spans="1:8" ht="14.25" x14ac:dyDescent="0.45">
      <c r="A84"/>
      <c r="B84"/>
      <c r="C84"/>
      <c r="D84"/>
      <c r="E84"/>
      <c r="F84"/>
      <c r="G84"/>
      <c r="H84"/>
    </row>
    <row r="85" spans="1:8" ht="14.25" x14ac:dyDescent="0.45">
      <c r="A85"/>
      <c r="B85"/>
      <c r="C85"/>
      <c r="D85"/>
      <c r="E85"/>
      <c r="F85"/>
      <c r="G85"/>
      <c r="H85"/>
    </row>
    <row r="86" spans="1:8" ht="14.25" x14ac:dyDescent="0.45">
      <c r="A86"/>
      <c r="B86"/>
      <c r="C86"/>
      <c r="D86"/>
      <c r="E86"/>
      <c r="F86"/>
      <c r="G86"/>
      <c r="H86"/>
    </row>
    <row r="87" spans="1:8" ht="14.25" x14ac:dyDescent="0.45">
      <c r="A87"/>
      <c r="B87"/>
      <c r="C87"/>
      <c r="D87"/>
      <c r="E87"/>
      <c r="F87"/>
      <c r="G87"/>
      <c r="H87"/>
    </row>
    <row r="88" spans="1:8" ht="14.25" x14ac:dyDescent="0.45">
      <c r="A88"/>
      <c r="B88"/>
      <c r="C88"/>
      <c r="D88"/>
      <c r="E88"/>
      <c r="F88"/>
      <c r="G88"/>
      <c r="H88"/>
    </row>
    <row r="89" spans="1:8" ht="14.25" x14ac:dyDescent="0.45">
      <c r="A89"/>
      <c r="B89"/>
      <c r="C89"/>
      <c r="D89"/>
      <c r="E89"/>
      <c r="F89"/>
      <c r="G89"/>
      <c r="H89"/>
    </row>
    <row r="90" spans="1:8" ht="14.25" x14ac:dyDescent="0.45">
      <c r="A90"/>
      <c r="B90"/>
      <c r="C90"/>
      <c r="D90"/>
      <c r="E90"/>
      <c r="F90"/>
      <c r="G90"/>
      <c r="H90"/>
    </row>
    <row r="91" spans="1:8" ht="14.25" x14ac:dyDescent="0.45">
      <c r="A91"/>
      <c r="B91"/>
      <c r="C91"/>
      <c r="D91"/>
      <c r="E91"/>
      <c r="F91"/>
      <c r="G91"/>
      <c r="H91"/>
    </row>
    <row r="92" spans="1:8" ht="14.25" x14ac:dyDescent="0.45">
      <c r="A92"/>
      <c r="B92"/>
      <c r="C92"/>
      <c r="D92"/>
      <c r="E92"/>
      <c r="F92"/>
      <c r="G92"/>
      <c r="H92"/>
    </row>
    <row r="93" spans="1:8" ht="14.25" x14ac:dyDescent="0.45">
      <c r="A93"/>
      <c r="B93"/>
      <c r="C93"/>
      <c r="D93"/>
      <c r="E93"/>
      <c r="F93"/>
      <c r="G93"/>
      <c r="H93"/>
    </row>
    <row r="94" spans="1:8" ht="14.25" x14ac:dyDescent="0.45">
      <c r="A94"/>
      <c r="B94"/>
      <c r="C94"/>
      <c r="D94"/>
      <c r="E94"/>
      <c r="F94"/>
      <c r="G94"/>
      <c r="H94"/>
    </row>
    <row r="95" spans="1:8" ht="14.25" x14ac:dyDescent="0.45">
      <c r="A95"/>
      <c r="B95"/>
      <c r="C95"/>
      <c r="D95"/>
      <c r="E95"/>
      <c r="F95"/>
      <c r="G95"/>
      <c r="H95"/>
    </row>
    <row r="96" spans="1:8" ht="14.25" x14ac:dyDescent="0.45">
      <c r="A96"/>
      <c r="B96"/>
      <c r="C96"/>
      <c r="D96"/>
      <c r="E96"/>
      <c r="F96"/>
      <c r="G96"/>
      <c r="H96"/>
    </row>
    <row r="97" spans="1:8" ht="14.25" x14ac:dyDescent="0.45">
      <c r="A97"/>
      <c r="B97"/>
      <c r="C97"/>
      <c r="D97"/>
      <c r="E97"/>
      <c r="F97"/>
      <c r="G97"/>
      <c r="H97"/>
    </row>
    <row r="98" spans="1:8" ht="14.25" x14ac:dyDescent="0.45">
      <c r="A98"/>
      <c r="B98"/>
      <c r="C98"/>
      <c r="D98"/>
      <c r="E98"/>
      <c r="F98"/>
      <c r="G98"/>
      <c r="H98"/>
    </row>
    <row r="99" spans="1:8" ht="14.25" x14ac:dyDescent="0.45">
      <c r="A99"/>
      <c r="B99"/>
      <c r="C99"/>
      <c r="D99"/>
      <c r="E99"/>
      <c r="F99"/>
      <c r="G99"/>
      <c r="H99"/>
    </row>
    <row r="100" spans="1:8" ht="14.25" x14ac:dyDescent="0.45">
      <c r="A100"/>
      <c r="B100"/>
      <c r="C100"/>
      <c r="D100"/>
      <c r="E100"/>
      <c r="F100"/>
      <c r="G100"/>
      <c r="H100"/>
    </row>
    <row r="101" spans="1:8" ht="14.25" x14ac:dyDescent="0.45">
      <c r="A101"/>
      <c r="B101"/>
      <c r="C101"/>
      <c r="D101"/>
      <c r="E101"/>
      <c r="F101"/>
      <c r="G101"/>
      <c r="H101"/>
    </row>
    <row r="102" spans="1:8" ht="14.25" x14ac:dyDescent="0.45">
      <c r="A102"/>
      <c r="B102"/>
      <c r="C102"/>
      <c r="D102"/>
      <c r="E102"/>
      <c r="F102"/>
      <c r="G102"/>
      <c r="H102"/>
    </row>
    <row r="103" spans="1:8" ht="14.25" x14ac:dyDescent="0.45">
      <c r="A103"/>
      <c r="B103"/>
      <c r="C103"/>
      <c r="D103"/>
      <c r="E103"/>
      <c r="F103"/>
      <c r="G103"/>
      <c r="H103"/>
    </row>
    <row r="104" spans="1:8" ht="14.25" x14ac:dyDescent="0.45">
      <c r="A104"/>
      <c r="B104"/>
      <c r="C104"/>
      <c r="D104"/>
      <c r="E104"/>
      <c r="F104"/>
      <c r="G104"/>
      <c r="H104"/>
    </row>
    <row r="105" spans="1:8" ht="14.25" x14ac:dyDescent="0.45">
      <c r="A105"/>
      <c r="B105"/>
      <c r="C105"/>
      <c r="D105"/>
      <c r="E105"/>
      <c r="F105"/>
      <c r="G105"/>
      <c r="H105"/>
    </row>
    <row r="106" spans="1:8" ht="14.25" x14ac:dyDescent="0.45">
      <c r="A106"/>
      <c r="B106"/>
      <c r="C106"/>
      <c r="D106"/>
      <c r="E106"/>
      <c r="F106"/>
      <c r="G106"/>
      <c r="H106"/>
    </row>
    <row r="107" spans="1:8" ht="14.25" x14ac:dyDescent="0.45">
      <c r="A107"/>
      <c r="B107"/>
      <c r="C107"/>
      <c r="D107"/>
      <c r="E107"/>
      <c r="F107"/>
      <c r="G107"/>
      <c r="H107"/>
    </row>
    <row r="108" spans="1:8" ht="14.25" x14ac:dyDescent="0.45">
      <c r="A108"/>
      <c r="B108"/>
      <c r="C108"/>
      <c r="D108"/>
      <c r="E108"/>
      <c r="F108"/>
      <c r="G108"/>
      <c r="H108"/>
    </row>
    <row r="109" spans="1:8" ht="14.25" x14ac:dyDescent="0.45">
      <c r="A109"/>
      <c r="B109"/>
      <c r="C109"/>
      <c r="D109"/>
      <c r="E109"/>
      <c r="F109"/>
      <c r="G109"/>
      <c r="H109"/>
    </row>
    <row r="110" spans="1:8" ht="14.25" x14ac:dyDescent="0.45">
      <c r="A110"/>
      <c r="B110"/>
      <c r="C110"/>
      <c r="D110"/>
      <c r="E110"/>
      <c r="F110"/>
      <c r="G110"/>
      <c r="H110"/>
    </row>
    <row r="111" spans="1:8" ht="14.25" x14ac:dyDescent="0.45">
      <c r="A111"/>
      <c r="B111"/>
      <c r="C111"/>
      <c r="D111"/>
      <c r="E111"/>
      <c r="F111"/>
      <c r="G111"/>
      <c r="H111"/>
    </row>
    <row r="112" spans="1:8" ht="14.25" x14ac:dyDescent="0.45">
      <c r="A112"/>
      <c r="B112"/>
      <c r="C112"/>
      <c r="D112"/>
      <c r="E112"/>
      <c r="F112"/>
      <c r="G112"/>
      <c r="H112"/>
    </row>
    <row r="113" spans="1:8" ht="14.25" x14ac:dyDescent="0.45">
      <c r="A113"/>
      <c r="B113"/>
      <c r="C113"/>
      <c r="D113"/>
      <c r="E113"/>
      <c r="F113"/>
      <c r="G113"/>
      <c r="H113"/>
    </row>
    <row r="114" spans="1:8" ht="14.25" x14ac:dyDescent="0.45">
      <c r="A114"/>
      <c r="B114"/>
      <c r="C114"/>
      <c r="D114"/>
      <c r="E114"/>
      <c r="F114"/>
      <c r="G114"/>
      <c r="H114"/>
    </row>
    <row r="115" spans="1:8" ht="14.25" x14ac:dyDescent="0.45">
      <c r="A115"/>
      <c r="B115"/>
      <c r="C115"/>
      <c r="D115"/>
      <c r="E115"/>
      <c r="F115"/>
      <c r="G115"/>
      <c r="H115"/>
    </row>
    <row r="116" spans="1:8" ht="14.25" x14ac:dyDescent="0.45">
      <c r="A116"/>
      <c r="B116"/>
      <c r="C116"/>
      <c r="D116"/>
      <c r="E116"/>
      <c r="F116"/>
      <c r="G116"/>
      <c r="H116"/>
    </row>
    <row r="117" spans="1:8" ht="14.25" x14ac:dyDescent="0.45">
      <c r="A117"/>
      <c r="B117"/>
      <c r="C117"/>
      <c r="D117"/>
      <c r="E117"/>
      <c r="F117"/>
      <c r="G117"/>
      <c r="H117"/>
    </row>
    <row r="118" spans="1:8" ht="14.25" x14ac:dyDescent="0.45">
      <c r="A118"/>
      <c r="B118"/>
      <c r="C118"/>
      <c r="D118"/>
      <c r="E118"/>
      <c r="F118"/>
      <c r="G118"/>
      <c r="H118"/>
    </row>
    <row r="119" spans="1:8" ht="14.25" x14ac:dyDescent="0.45">
      <c r="A119"/>
      <c r="B119"/>
      <c r="C119"/>
      <c r="D119"/>
      <c r="E119"/>
      <c r="F119"/>
      <c r="G119"/>
      <c r="H119"/>
    </row>
    <row r="120" spans="1:8" ht="14.25" x14ac:dyDescent="0.45">
      <c r="A120"/>
      <c r="B120"/>
      <c r="C120"/>
      <c r="D120"/>
      <c r="E120"/>
      <c r="F120"/>
      <c r="G120"/>
      <c r="H120"/>
    </row>
    <row r="121" spans="1:8" ht="14.25" x14ac:dyDescent="0.45">
      <c r="A121"/>
      <c r="B121"/>
      <c r="C121"/>
      <c r="D121"/>
      <c r="E121"/>
      <c r="F121"/>
      <c r="G121"/>
      <c r="H121"/>
    </row>
    <row r="122" spans="1:8" ht="14.25" x14ac:dyDescent="0.45">
      <c r="A122"/>
      <c r="B122"/>
      <c r="C122"/>
      <c r="D122"/>
      <c r="E122"/>
      <c r="F122"/>
      <c r="G122"/>
      <c r="H122"/>
    </row>
    <row r="123" spans="1:8" ht="14.25" x14ac:dyDescent="0.45">
      <c r="A123"/>
      <c r="B123"/>
      <c r="C123"/>
      <c r="D123"/>
      <c r="E123"/>
      <c r="F123"/>
      <c r="G123"/>
      <c r="H123"/>
    </row>
    <row r="124" spans="1:8" ht="14.25" x14ac:dyDescent="0.45">
      <c r="A124"/>
      <c r="B124"/>
      <c r="C124"/>
      <c r="D124"/>
      <c r="E124"/>
      <c r="F124"/>
      <c r="G124"/>
      <c r="H124"/>
    </row>
    <row r="125" spans="1:8" ht="14.25" x14ac:dyDescent="0.45">
      <c r="A125"/>
      <c r="B125"/>
      <c r="C125"/>
      <c r="D125"/>
      <c r="E125"/>
      <c r="F125"/>
      <c r="G125"/>
      <c r="H125"/>
    </row>
    <row r="126" spans="1:8" ht="14.25" x14ac:dyDescent="0.45">
      <c r="A126"/>
      <c r="B126"/>
      <c r="C126"/>
      <c r="D126"/>
      <c r="E126"/>
      <c r="F126"/>
      <c r="G126"/>
      <c r="H126"/>
    </row>
    <row r="127" spans="1:8" ht="14.25" x14ac:dyDescent="0.45">
      <c r="A127"/>
      <c r="B127"/>
      <c r="C127"/>
      <c r="D127"/>
      <c r="E127"/>
      <c r="F127"/>
      <c r="G127"/>
      <c r="H127"/>
    </row>
    <row r="128" spans="1:8" ht="14.25" x14ac:dyDescent="0.45">
      <c r="A128"/>
      <c r="B128"/>
      <c r="C128"/>
      <c r="D128"/>
      <c r="E128"/>
      <c r="F128"/>
      <c r="G128"/>
      <c r="H128"/>
    </row>
    <row r="129" spans="1:8" ht="14.25" x14ac:dyDescent="0.45">
      <c r="A129"/>
      <c r="B129"/>
      <c r="C129"/>
      <c r="D129"/>
      <c r="E129"/>
      <c r="F129"/>
      <c r="G129"/>
      <c r="H129"/>
    </row>
    <row r="130" spans="1:8" ht="14.25" x14ac:dyDescent="0.45">
      <c r="A130"/>
      <c r="B130"/>
      <c r="C130"/>
      <c r="D130"/>
      <c r="E130"/>
      <c r="F130"/>
      <c r="G130"/>
      <c r="H130"/>
    </row>
    <row r="131" spans="1:8" ht="14.25" x14ac:dyDescent="0.45">
      <c r="A131"/>
      <c r="B131"/>
      <c r="C131"/>
      <c r="D131"/>
      <c r="E131"/>
      <c r="F131"/>
      <c r="G131"/>
      <c r="H131"/>
    </row>
    <row r="132" spans="1:8" ht="14.25" x14ac:dyDescent="0.45">
      <c r="A132"/>
      <c r="B132"/>
      <c r="C132"/>
      <c r="D132"/>
      <c r="E132"/>
      <c r="F132"/>
      <c r="G132"/>
      <c r="H132"/>
    </row>
    <row r="133" spans="1:8" ht="14.25" x14ac:dyDescent="0.45">
      <c r="A133"/>
      <c r="B133"/>
      <c r="C133"/>
      <c r="D133"/>
      <c r="E133"/>
      <c r="F133"/>
      <c r="G133"/>
      <c r="H133"/>
    </row>
    <row r="134" spans="1:8" ht="14.25" x14ac:dyDescent="0.45">
      <c r="A134"/>
      <c r="B134"/>
      <c r="C134"/>
      <c r="D134"/>
      <c r="E134"/>
      <c r="F134"/>
      <c r="G134"/>
      <c r="H134"/>
    </row>
    <row r="135" spans="1:8" ht="14.25" x14ac:dyDescent="0.45">
      <c r="A135"/>
      <c r="B135"/>
      <c r="C135"/>
      <c r="D135"/>
      <c r="E135"/>
      <c r="F135"/>
      <c r="G135"/>
      <c r="H135"/>
    </row>
    <row r="136" spans="1:8" ht="14.25" x14ac:dyDescent="0.45">
      <c r="A136"/>
      <c r="B136"/>
      <c r="C136"/>
      <c r="D136"/>
      <c r="E136"/>
      <c r="F136"/>
      <c r="G136"/>
      <c r="H136"/>
    </row>
    <row r="137" spans="1:8" ht="14.25" x14ac:dyDescent="0.45">
      <c r="A137"/>
      <c r="B137"/>
      <c r="C137"/>
      <c r="D137"/>
      <c r="E137"/>
      <c r="F137"/>
      <c r="G137"/>
      <c r="H137"/>
    </row>
    <row r="138" spans="1:8" ht="14.25" x14ac:dyDescent="0.45">
      <c r="A138"/>
      <c r="B138"/>
      <c r="C138"/>
      <c r="D138"/>
      <c r="E138"/>
      <c r="F138"/>
      <c r="G138"/>
      <c r="H138"/>
    </row>
    <row r="139" spans="1:8" ht="14.25" x14ac:dyDescent="0.45">
      <c r="A139"/>
      <c r="B139"/>
      <c r="C139"/>
      <c r="D139"/>
      <c r="E139"/>
      <c r="F139"/>
      <c r="G139"/>
      <c r="H139"/>
    </row>
    <row r="140" spans="1:8" ht="14.25" x14ac:dyDescent="0.45">
      <c r="A140"/>
      <c r="B140"/>
      <c r="C140"/>
      <c r="D140"/>
      <c r="E140"/>
      <c r="F140"/>
      <c r="G140"/>
      <c r="H140"/>
    </row>
    <row r="141" spans="1:8" ht="14.25" x14ac:dyDescent="0.45">
      <c r="A141"/>
      <c r="B141"/>
      <c r="C141"/>
      <c r="D141"/>
      <c r="E141"/>
      <c r="F141"/>
      <c r="G141"/>
      <c r="H141"/>
    </row>
    <row r="142" spans="1:8" ht="14.25" x14ac:dyDescent="0.45">
      <c r="A142"/>
      <c r="B142"/>
      <c r="C142"/>
      <c r="D142"/>
      <c r="E142"/>
      <c r="F142"/>
      <c r="G142"/>
      <c r="H142"/>
    </row>
    <row r="143" spans="1:8" ht="14.25" x14ac:dyDescent="0.45">
      <c r="A143"/>
      <c r="B143"/>
      <c r="C143"/>
      <c r="D143"/>
      <c r="E143"/>
      <c r="F143"/>
      <c r="G143"/>
      <c r="H143"/>
    </row>
    <row r="144" spans="1:8" ht="14.25" x14ac:dyDescent="0.45">
      <c r="A144"/>
      <c r="B144"/>
      <c r="C144"/>
      <c r="D144"/>
      <c r="E144"/>
      <c r="F144"/>
      <c r="G144"/>
      <c r="H144"/>
    </row>
    <row r="145" spans="1:8" ht="14.25" x14ac:dyDescent="0.45">
      <c r="A145"/>
      <c r="B145"/>
      <c r="C145"/>
      <c r="D145"/>
      <c r="E145"/>
      <c r="F145"/>
      <c r="G145"/>
      <c r="H145"/>
    </row>
    <row r="146" spans="1:8" ht="14.25" x14ac:dyDescent="0.45">
      <c r="A146"/>
      <c r="B146"/>
      <c r="C146"/>
      <c r="D146"/>
      <c r="E146"/>
      <c r="F146"/>
      <c r="G146"/>
      <c r="H146"/>
    </row>
    <row r="147" spans="1:8" ht="14.25" x14ac:dyDescent="0.45">
      <c r="A147"/>
      <c r="B147"/>
      <c r="C147"/>
      <c r="D147"/>
      <c r="E147"/>
      <c r="F147"/>
      <c r="G147"/>
      <c r="H147"/>
    </row>
    <row r="148" spans="1:8" ht="14.25" x14ac:dyDescent="0.45">
      <c r="A148"/>
      <c r="B148"/>
      <c r="C148"/>
      <c r="D148"/>
      <c r="E148"/>
      <c r="F148"/>
      <c r="G148"/>
      <c r="H148"/>
    </row>
    <row r="149" spans="1:8" ht="14.25" x14ac:dyDescent="0.45">
      <c r="A149"/>
      <c r="B149"/>
      <c r="C149"/>
      <c r="D149"/>
      <c r="E149"/>
      <c r="F149"/>
      <c r="G149"/>
      <c r="H149"/>
    </row>
    <row r="150" spans="1:8" ht="14.25" x14ac:dyDescent="0.45">
      <c r="A150"/>
      <c r="B150"/>
      <c r="C150"/>
      <c r="D150"/>
      <c r="E150"/>
      <c r="F150"/>
      <c r="G150"/>
      <c r="H150"/>
    </row>
    <row r="151" spans="1:8" ht="14.25" x14ac:dyDescent="0.45">
      <c r="A151"/>
      <c r="B151"/>
      <c r="C151"/>
      <c r="D151"/>
      <c r="E151"/>
      <c r="F151"/>
      <c r="G151"/>
      <c r="H151"/>
    </row>
    <row r="152" spans="1:8" ht="14.25" x14ac:dyDescent="0.45">
      <c r="A152"/>
      <c r="B152"/>
      <c r="C152"/>
      <c r="D152"/>
      <c r="E152"/>
      <c r="F152"/>
      <c r="G152"/>
      <c r="H152"/>
    </row>
    <row r="153" spans="1:8" ht="14.25" x14ac:dyDescent="0.45">
      <c r="A153"/>
      <c r="B153"/>
      <c r="C153"/>
      <c r="D153"/>
      <c r="E153"/>
      <c r="F153"/>
      <c r="G153"/>
      <c r="H153"/>
    </row>
    <row r="154" spans="1:8" ht="14.25" x14ac:dyDescent="0.45">
      <c r="A154"/>
      <c r="B154"/>
      <c r="C154"/>
      <c r="D154"/>
      <c r="E154"/>
      <c r="F154"/>
      <c r="G154"/>
      <c r="H154"/>
    </row>
    <row r="155" spans="1:8" ht="14.25" x14ac:dyDescent="0.45">
      <c r="A155"/>
      <c r="B155"/>
      <c r="C155"/>
      <c r="D155"/>
      <c r="E155"/>
      <c r="F155"/>
      <c r="G155"/>
      <c r="H155"/>
    </row>
    <row r="156" spans="1:8" ht="14.25" x14ac:dyDescent="0.45">
      <c r="A156"/>
      <c r="B156"/>
      <c r="C156"/>
      <c r="D156"/>
      <c r="E156"/>
      <c r="F156"/>
      <c r="G156"/>
      <c r="H156"/>
    </row>
    <row r="157" spans="1:8" ht="14.25" x14ac:dyDescent="0.45">
      <c r="A157"/>
      <c r="B157"/>
      <c r="C157"/>
      <c r="D157"/>
      <c r="E157"/>
      <c r="F157"/>
      <c r="G157"/>
      <c r="H157"/>
    </row>
    <row r="158" spans="1:8" ht="14.25" x14ac:dyDescent="0.45">
      <c r="A158"/>
      <c r="B158"/>
      <c r="C158"/>
      <c r="D158"/>
      <c r="E158"/>
      <c r="F158"/>
      <c r="G158"/>
      <c r="H158"/>
    </row>
    <row r="159" spans="1:8" ht="14.25" x14ac:dyDescent="0.45">
      <c r="A159"/>
      <c r="B159"/>
      <c r="C159"/>
      <c r="D159"/>
      <c r="E159"/>
      <c r="F159"/>
      <c r="G159"/>
      <c r="H159"/>
    </row>
    <row r="160" spans="1:8" ht="14.25" x14ac:dyDescent="0.45">
      <c r="A160"/>
      <c r="B160"/>
      <c r="C160"/>
      <c r="D160"/>
      <c r="E160"/>
      <c r="F160"/>
      <c r="G160"/>
      <c r="H160"/>
    </row>
    <row r="161" spans="1:8" ht="14.25" x14ac:dyDescent="0.45">
      <c r="A161"/>
      <c r="B161"/>
      <c r="C161"/>
      <c r="D161"/>
      <c r="E161"/>
      <c r="F161"/>
      <c r="G161"/>
      <c r="H161"/>
    </row>
    <row r="162" spans="1:8" ht="14.25" x14ac:dyDescent="0.45">
      <c r="A162"/>
      <c r="B162"/>
      <c r="C162"/>
      <c r="D162"/>
      <c r="E162"/>
      <c r="F162"/>
      <c r="G162"/>
      <c r="H162"/>
    </row>
    <row r="163" spans="1:8" ht="14.25" x14ac:dyDescent="0.45">
      <c r="A163"/>
      <c r="B163"/>
      <c r="C163"/>
      <c r="D163"/>
      <c r="E163"/>
      <c r="F163"/>
      <c r="G163"/>
      <c r="H163"/>
    </row>
    <row r="164" spans="1:8" ht="14.25" x14ac:dyDescent="0.45">
      <c r="A164"/>
      <c r="B164"/>
      <c r="C164"/>
      <c r="D164"/>
      <c r="E164"/>
      <c r="F164"/>
      <c r="G164"/>
      <c r="H164"/>
    </row>
    <row r="165" spans="1:8" ht="14.25" x14ac:dyDescent="0.45">
      <c r="A165"/>
      <c r="B165"/>
      <c r="C165"/>
      <c r="D165"/>
      <c r="E165"/>
      <c r="F165"/>
      <c r="G165"/>
      <c r="H165"/>
    </row>
    <row r="166" spans="1:8" ht="14.25" x14ac:dyDescent="0.45">
      <c r="A166"/>
      <c r="B166"/>
      <c r="C166"/>
      <c r="D166"/>
      <c r="E166"/>
      <c r="F166"/>
      <c r="G166"/>
      <c r="H166"/>
    </row>
    <row r="167" spans="1:8" ht="14.25" x14ac:dyDescent="0.45">
      <c r="A167"/>
      <c r="B167"/>
      <c r="C167"/>
      <c r="D167"/>
      <c r="E167"/>
      <c r="F167"/>
      <c r="G167"/>
      <c r="H167"/>
    </row>
    <row r="168" spans="1:8" ht="14.25" x14ac:dyDescent="0.45">
      <c r="A168"/>
      <c r="B168"/>
      <c r="C168"/>
      <c r="D168"/>
      <c r="E168"/>
      <c r="F168"/>
      <c r="G168"/>
      <c r="H168"/>
    </row>
    <row r="169" spans="1:8" ht="14.25" x14ac:dyDescent="0.45">
      <c r="A169"/>
      <c r="B169"/>
      <c r="C169"/>
      <c r="D169"/>
      <c r="E169"/>
      <c r="F169"/>
      <c r="G169"/>
      <c r="H169"/>
    </row>
    <row r="170" spans="1:8" ht="14.25" x14ac:dyDescent="0.45">
      <c r="A170"/>
      <c r="B170"/>
      <c r="C170"/>
      <c r="D170"/>
      <c r="E170"/>
      <c r="F170"/>
      <c r="G170"/>
      <c r="H170"/>
    </row>
    <row r="171" spans="1:8" ht="14.25" x14ac:dyDescent="0.45">
      <c r="A171"/>
      <c r="B171"/>
      <c r="C171"/>
      <c r="D171"/>
      <c r="E171"/>
      <c r="F171"/>
      <c r="G171"/>
      <c r="H171"/>
    </row>
    <row r="172" spans="1:8" ht="14.25" x14ac:dyDescent="0.45">
      <c r="A172"/>
      <c r="B172"/>
      <c r="C172"/>
      <c r="D172"/>
      <c r="E172"/>
      <c r="F172"/>
      <c r="G172"/>
      <c r="H172"/>
    </row>
    <row r="173" spans="1:8" ht="14.25" x14ac:dyDescent="0.45">
      <c r="A173"/>
      <c r="B173"/>
      <c r="C173"/>
      <c r="D173"/>
      <c r="E173"/>
      <c r="F173"/>
      <c r="G173"/>
      <c r="H173"/>
    </row>
    <row r="174" spans="1:8" ht="14.25" x14ac:dyDescent="0.45">
      <c r="A174"/>
      <c r="B174"/>
      <c r="C174"/>
      <c r="D174"/>
      <c r="E174"/>
      <c r="F174"/>
      <c r="G174"/>
      <c r="H174"/>
    </row>
    <row r="175" spans="1:8" ht="14.25" x14ac:dyDescent="0.45">
      <c r="A175"/>
      <c r="B175"/>
      <c r="C175"/>
      <c r="D175"/>
      <c r="E175"/>
      <c r="F175"/>
      <c r="G175"/>
      <c r="H175"/>
    </row>
    <row r="176" spans="1:8" ht="14.25" x14ac:dyDescent="0.45">
      <c r="A176"/>
      <c r="B176"/>
      <c r="C176"/>
      <c r="D176"/>
      <c r="E176"/>
      <c r="F176"/>
      <c r="G176"/>
      <c r="H176"/>
    </row>
    <row r="177" spans="1:8" ht="14.25" x14ac:dyDescent="0.45">
      <c r="A177"/>
      <c r="B177"/>
      <c r="C177"/>
      <c r="D177"/>
      <c r="E177"/>
      <c r="F177"/>
      <c r="G177"/>
      <c r="H177"/>
    </row>
    <row r="178" spans="1:8" ht="14.25" x14ac:dyDescent="0.45">
      <c r="A178"/>
      <c r="B178"/>
      <c r="C178"/>
      <c r="D178"/>
      <c r="E178"/>
      <c r="F178"/>
      <c r="G178"/>
      <c r="H178"/>
    </row>
    <row r="179" spans="1:8" ht="14.25" x14ac:dyDescent="0.45">
      <c r="A179"/>
      <c r="B179"/>
      <c r="C179"/>
      <c r="D179"/>
      <c r="E179"/>
      <c r="F179"/>
      <c r="G179"/>
      <c r="H179"/>
    </row>
    <row r="180" spans="1:8" ht="14.25" x14ac:dyDescent="0.45">
      <c r="A180"/>
      <c r="B180"/>
      <c r="C180"/>
      <c r="D180"/>
      <c r="E180"/>
      <c r="F180"/>
      <c r="G180"/>
      <c r="H180"/>
    </row>
    <row r="181" spans="1:8" ht="14.25" x14ac:dyDescent="0.45">
      <c r="A181"/>
      <c r="B181"/>
      <c r="C181"/>
      <c r="D181"/>
      <c r="E181"/>
      <c r="F181"/>
      <c r="G181"/>
      <c r="H181"/>
    </row>
    <row r="182" spans="1:8" ht="14.25" x14ac:dyDescent="0.45">
      <c r="A182"/>
      <c r="B182"/>
      <c r="C182"/>
      <c r="D182"/>
      <c r="E182"/>
      <c r="F182"/>
      <c r="G182"/>
      <c r="H182"/>
    </row>
    <row r="183" spans="1:8" ht="14.25" x14ac:dyDescent="0.45">
      <c r="A183"/>
      <c r="B183"/>
      <c r="C183"/>
      <c r="D183"/>
      <c r="E183"/>
      <c r="F183"/>
      <c r="G183"/>
      <c r="H183"/>
    </row>
    <row r="184" spans="1:8" ht="14.25" x14ac:dyDescent="0.45">
      <c r="A184"/>
      <c r="B184"/>
      <c r="C184"/>
      <c r="D184"/>
      <c r="E184"/>
      <c r="F184"/>
      <c r="G184"/>
      <c r="H184"/>
    </row>
    <row r="185" spans="1:8" ht="14.25" x14ac:dyDescent="0.45">
      <c r="A185"/>
      <c r="B185"/>
      <c r="C185"/>
      <c r="D185"/>
      <c r="E185"/>
      <c r="F185"/>
      <c r="G185"/>
      <c r="H185"/>
    </row>
    <row r="186" spans="1:8" ht="14.25" x14ac:dyDescent="0.45">
      <c r="A186"/>
      <c r="B186"/>
      <c r="C186"/>
      <c r="D186"/>
      <c r="E186"/>
      <c r="F186"/>
      <c r="G186"/>
      <c r="H186"/>
    </row>
    <row r="187" spans="1:8" ht="14.25" x14ac:dyDescent="0.45">
      <c r="A187"/>
      <c r="B187"/>
      <c r="C187"/>
      <c r="D187"/>
      <c r="E187"/>
      <c r="F187"/>
      <c r="G187"/>
      <c r="H187"/>
    </row>
    <row r="188" spans="1:8" ht="14.25" x14ac:dyDescent="0.45">
      <c r="A188"/>
      <c r="B188"/>
      <c r="C188"/>
      <c r="D188"/>
      <c r="E188"/>
      <c r="F188"/>
      <c r="G188"/>
      <c r="H188"/>
    </row>
    <row r="189" spans="1:8" ht="14.25" x14ac:dyDescent="0.45">
      <c r="A189"/>
      <c r="B189"/>
      <c r="C189"/>
      <c r="D189"/>
      <c r="E189"/>
      <c r="F189"/>
      <c r="G189"/>
      <c r="H189"/>
    </row>
    <row r="190" spans="1:8" ht="14.25" x14ac:dyDescent="0.45">
      <c r="A190"/>
      <c r="B190"/>
      <c r="C190"/>
      <c r="D190"/>
      <c r="E190"/>
      <c r="F190"/>
      <c r="G190"/>
      <c r="H190"/>
    </row>
    <row r="191" spans="1:8" ht="14.25" x14ac:dyDescent="0.45">
      <c r="A191"/>
      <c r="B191"/>
      <c r="C191"/>
      <c r="D191"/>
      <c r="E191"/>
      <c r="F191"/>
      <c r="G191"/>
      <c r="H191"/>
    </row>
    <row r="192" spans="1:8" ht="14.25" x14ac:dyDescent="0.45">
      <c r="A192"/>
      <c r="B192"/>
      <c r="C192"/>
      <c r="D192"/>
      <c r="E192"/>
      <c r="F192"/>
      <c r="G192"/>
      <c r="H192"/>
    </row>
    <row r="193" spans="1:8" ht="14.25" x14ac:dyDescent="0.45">
      <c r="A193"/>
      <c r="B193"/>
      <c r="C193"/>
      <c r="D193"/>
      <c r="E193"/>
      <c r="F193"/>
      <c r="G193"/>
      <c r="H193"/>
    </row>
    <row r="194" spans="1:8" ht="14.25" x14ac:dyDescent="0.45">
      <c r="A194"/>
      <c r="B194"/>
      <c r="C194"/>
      <c r="D194"/>
      <c r="E194"/>
      <c r="F194"/>
      <c r="G194"/>
      <c r="H194"/>
    </row>
    <row r="195" spans="1:8" ht="14.25" x14ac:dyDescent="0.45">
      <c r="A195"/>
      <c r="B195"/>
      <c r="C195"/>
      <c r="D195"/>
      <c r="E195"/>
      <c r="F195"/>
      <c r="G195"/>
      <c r="H195"/>
    </row>
    <row r="196" spans="1:8" ht="14.25" x14ac:dyDescent="0.45">
      <c r="A196"/>
      <c r="B196"/>
      <c r="C196"/>
      <c r="D196"/>
      <c r="E196"/>
      <c r="F196"/>
      <c r="G196"/>
      <c r="H196"/>
    </row>
    <row r="197" spans="1:8" ht="14.25" x14ac:dyDescent="0.45">
      <c r="A197"/>
      <c r="B197"/>
      <c r="C197"/>
      <c r="D197"/>
      <c r="E197"/>
      <c r="F197"/>
      <c r="G197"/>
      <c r="H197"/>
    </row>
    <row r="198" spans="1:8" ht="14.25" x14ac:dyDescent="0.45">
      <c r="A198"/>
      <c r="B198"/>
      <c r="C198"/>
      <c r="D198"/>
      <c r="E198"/>
      <c r="F198"/>
      <c r="G198"/>
      <c r="H198"/>
    </row>
    <row r="199" spans="1:8" ht="14.25" x14ac:dyDescent="0.45">
      <c r="A199"/>
      <c r="B199"/>
      <c r="C199"/>
      <c r="D199"/>
      <c r="E199"/>
      <c r="F199"/>
      <c r="G199"/>
      <c r="H199"/>
    </row>
    <row r="200" spans="1:8" ht="14.25" x14ac:dyDescent="0.45">
      <c r="A200"/>
      <c r="B200"/>
      <c r="C200"/>
      <c r="D200"/>
      <c r="E200"/>
      <c r="F200"/>
      <c r="G200"/>
      <c r="H200"/>
    </row>
    <row r="201" spans="1:8" ht="14.25" x14ac:dyDescent="0.45">
      <c r="A201"/>
      <c r="B201"/>
      <c r="C201"/>
      <c r="D201"/>
      <c r="E201"/>
      <c r="F201"/>
      <c r="G201"/>
      <c r="H201"/>
    </row>
    <row r="202" spans="1:8" ht="14.25" x14ac:dyDescent="0.45">
      <c r="A202"/>
      <c r="B202"/>
      <c r="C202"/>
      <c r="D202"/>
      <c r="E202"/>
      <c r="F202"/>
      <c r="G202"/>
      <c r="H202"/>
    </row>
    <row r="203" spans="1:8" ht="14.25" x14ac:dyDescent="0.45">
      <c r="A203"/>
      <c r="B203"/>
      <c r="C203"/>
      <c r="D203"/>
      <c r="E203"/>
      <c r="F203"/>
      <c r="G203"/>
      <c r="H203"/>
    </row>
    <row r="204" spans="1:8" ht="14.25" x14ac:dyDescent="0.45">
      <c r="A204"/>
      <c r="B204"/>
      <c r="C204"/>
      <c r="D204"/>
      <c r="E204"/>
      <c r="F204"/>
      <c r="G204"/>
      <c r="H204"/>
    </row>
    <row r="205" spans="1:8" ht="14.25" x14ac:dyDescent="0.45">
      <c r="A205"/>
      <c r="B205"/>
      <c r="C205"/>
      <c r="D205"/>
      <c r="E205"/>
      <c r="F205"/>
      <c r="G205"/>
      <c r="H205"/>
    </row>
    <row r="206" spans="1:8" ht="14.25" x14ac:dyDescent="0.45">
      <c r="A206"/>
      <c r="B206"/>
      <c r="C206"/>
      <c r="D206"/>
      <c r="E206"/>
      <c r="F206"/>
      <c r="G206"/>
      <c r="H206"/>
    </row>
    <row r="207" spans="1:8" ht="14.25" x14ac:dyDescent="0.45">
      <c r="A207"/>
      <c r="B207"/>
      <c r="C207"/>
      <c r="D207"/>
      <c r="E207"/>
      <c r="F207"/>
      <c r="G207"/>
      <c r="H207"/>
    </row>
    <row r="208" spans="1:8" ht="14.25" x14ac:dyDescent="0.45">
      <c r="A208"/>
      <c r="B208"/>
      <c r="C208"/>
      <c r="D208"/>
      <c r="E208"/>
      <c r="F208"/>
      <c r="G208"/>
      <c r="H208"/>
    </row>
    <row r="209" spans="1:8" ht="14.25" x14ac:dyDescent="0.45">
      <c r="A209"/>
      <c r="B209"/>
      <c r="C209"/>
      <c r="D209"/>
      <c r="E209"/>
      <c r="F209"/>
      <c r="G209"/>
      <c r="H209"/>
    </row>
    <row r="210" spans="1:8" ht="14.25" x14ac:dyDescent="0.45">
      <c r="A210"/>
      <c r="B210"/>
      <c r="C210"/>
      <c r="D210"/>
      <c r="E210"/>
      <c r="F210"/>
      <c r="G210"/>
      <c r="H210"/>
    </row>
    <row r="211" spans="1:8" ht="14.25" x14ac:dyDescent="0.45">
      <c r="A211"/>
      <c r="B211"/>
      <c r="C211"/>
      <c r="D211"/>
      <c r="E211"/>
      <c r="F211"/>
      <c r="G211"/>
      <c r="H211"/>
    </row>
    <row r="212" spans="1:8" ht="14.25" x14ac:dyDescent="0.45">
      <c r="A212"/>
      <c r="B212"/>
      <c r="C212"/>
      <c r="D212"/>
      <c r="E212"/>
      <c r="F212"/>
      <c r="G212"/>
      <c r="H212"/>
    </row>
    <row r="213" spans="1:8" ht="14.25" x14ac:dyDescent="0.45">
      <c r="A213"/>
      <c r="B213"/>
      <c r="C213"/>
      <c r="D213"/>
      <c r="E213"/>
      <c r="F213"/>
      <c r="G213"/>
      <c r="H213"/>
    </row>
    <row r="214" spans="1:8" ht="14.25" x14ac:dyDescent="0.45">
      <c r="A214"/>
      <c r="B214"/>
      <c r="C214"/>
      <c r="D214"/>
      <c r="E214"/>
      <c r="F214"/>
      <c r="G214"/>
      <c r="H214"/>
    </row>
    <row r="215" spans="1:8" ht="14.25" x14ac:dyDescent="0.45">
      <c r="A215"/>
      <c r="B215"/>
      <c r="C215"/>
      <c r="D215"/>
      <c r="E215"/>
      <c r="F215"/>
      <c r="G215"/>
      <c r="H215"/>
    </row>
    <row r="216" spans="1:8" ht="14.25" x14ac:dyDescent="0.45">
      <c r="A216"/>
      <c r="B216"/>
      <c r="C216"/>
      <c r="D216"/>
      <c r="E216"/>
      <c r="F216"/>
      <c r="G216"/>
      <c r="H216"/>
    </row>
    <row r="217" spans="1:8" ht="14.25" x14ac:dyDescent="0.45">
      <c r="A217"/>
      <c r="B217"/>
      <c r="C217"/>
      <c r="D217"/>
      <c r="E217"/>
      <c r="F217"/>
      <c r="G217"/>
      <c r="H217"/>
    </row>
    <row r="218" spans="1:8" ht="14.25" x14ac:dyDescent="0.45">
      <c r="A218"/>
      <c r="B218"/>
      <c r="C218"/>
      <c r="D218"/>
      <c r="E218"/>
      <c r="F218"/>
      <c r="G218"/>
      <c r="H218"/>
    </row>
    <row r="219" spans="1:8" ht="14.25" x14ac:dyDescent="0.45">
      <c r="A219"/>
      <c r="B219"/>
      <c r="C219"/>
      <c r="D219"/>
      <c r="E219"/>
      <c r="F219"/>
      <c r="G219"/>
      <c r="H219"/>
    </row>
    <row r="220" spans="1:8" ht="14.25" x14ac:dyDescent="0.45">
      <c r="A220"/>
      <c r="B220"/>
      <c r="C220"/>
      <c r="D220"/>
      <c r="E220"/>
      <c r="F220"/>
      <c r="G220"/>
      <c r="H220"/>
    </row>
    <row r="221" spans="1:8" ht="14.25" x14ac:dyDescent="0.45">
      <c r="A221"/>
      <c r="B221"/>
      <c r="C221"/>
      <c r="D221"/>
      <c r="E221"/>
      <c r="F221"/>
      <c r="G221"/>
      <c r="H221"/>
    </row>
    <row r="222" spans="1:8" ht="14.25" x14ac:dyDescent="0.45">
      <c r="A222"/>
      <c r="B222"/>
      <c r="C222"/>
      <c r="D222"/>
      <c r="E222"/>
      <c r="F222"/>
      <c r="G222"/>
      <c r="H222"/>
    </row>
    <row r="223" spans="1:8" ht="14.25" x14ac:dyDescent="0.45">
      <c r="A223"/>
      <c r="B223"/>
      <c r="C223"/>
      <c r="D223"/>
      <c r="E223"/>
      <c r="F223"/>
      <c r="G223"/>
      <c r="H223"/>
    </row>
    <row r="224" spans="1:8" ht="14.25" x14ac:dyDescent="0.45">
      <c r="A224"/>
      <c r="B224"/>
      <c r="C224"/>
      <c r="D224"/>
      <c r="E224"/>
      <c r="F224"/>
      <c r="G224"/>
      <c r="H224"/>
    </row>
    <row r="225" spans="1:8" ht="14.25" x14ac:dyDescent="0.45">
      <c r="A225"/>
      <c r="B225"/>
      <c r="C225"/>
      <c r="D225"/>
      <c r="E225"/>
      <c r="F225"/>
      <c r="G225"/>
      <c r="H225"/>
    </row>
    <row r="226" spans="1:8" ht="14.25" x14ac:dyDescent="0.45">
      <c r="A226"/>
      <c r="B226"/>
      <c r="C226"/>
      <c r="D226"/>
      <c r="E226"/>
      <c r="F226"/>
      <c r="G226"/>
      <c r="H226"/>
    </row>
    <row r="227" spans="1:8" ht="14.25" x14ac:dyDescent="0.45">
      <c r="A227"/>
      <c r="B227"/>
      <c r="C227"/>
      <c r="D227"/>
      <c r="E227"/>
      <c r="F227"/>
      <c r="G227"/>
      <c r="H227"/>
    </row>
    <row r="228" spans="1:8" ht="14.25" x14ac:dyDescent="0.45">
      <c r="A228"/>
      <c r="B228"/>
      <c r="C228"/>
      <c r="D228"/>
      <c r="E228"/>
      <c r="F228"/>
      <c r="G228"/>
      <c r="H228"/>
    </row>
    <row r="229" spans="1:8" ht="14.25" x14ac:dyDescent="0.45">
      <c r="A229"/>
      <c r="B229"/>
      <c r="C229"/>
      <c r="D229"/>
      <c r="E229"/>
      <c r="F229"/>
      <c r="G229"/>
      <c r="H229"/>
    </row>
    <row r="230" spans="1:8" ht="14.25" x14ac:dyDescent="0.45">
      <c r="A230"/>
      <c r="B230"/>
      <c r="C230"/>
      <c r="D230"/>
      <c r="E230"/>
      <c r="F230"/>
      <c r="G230"/>
      <c r="H230"/>
    </row>
    <row r="231" spans="1:8" ht="14.25" x14ac:dyDescent="0.45">
      <c r="A231"/>
      <c r="B231"/>
      <c r="C231"/>
      <c r="D231"/>
      <c r="E231"/>
      <c r="F231"/>
      <c r="G231"/>
      <c r="H231"/>
    </row>
    <row r="232" spans="1:8" ht="14.25" x14ac:dyDescent="0.45">
      <c r="A232"/>
      <c r="B232"/>
      <c r="C232"/>
      <c r="D232"/>
      <c r="E232"/>
      <c r="F232"/>
      <c r="G232"/>
      <c r="H232"/>
    </row>
    <row r="233" spans="1:8" ht="14.25" x14ac:dyDescent="0.45">
      <c r="A233"/>
      <c r="B233"/>
      <c r="C233"/>
      <c r="D233"/>
      <c r="E233"/>
      <c r="F233"/>
      <c r="G233"/>
      <c r="H233"/>
    </row>
    <row r="234" spans="1:8" ht="14.25" x14ac:dyDescent="0.45">
      <c r="A234"/>
      <c r="B234"/>
      <c r="C234"/>
      <c r="D234"/>
      <c r="E234"/>
      <c r="F234"/>
      <c r="G234"/>
      <c r="H234"/>
    </row>
    <row r="235" spans="1:8" ht="14.25" x14ac:dyDescent="0.45">
      <c r="A235"/>
      <c r="B235"/>
      <c r="C235"/>
      <c r="D235"/>
      <c r="E235"/>
      <c r="F235"/>
      <c r="G235"/>
      <c r="H235"/>
    </row>
    <row r="236" spans="1:8" ht="14.25" x14ac:dyDescent="0.45">
      <c r="A236"/>
      <c r="B236"/>
      <c r="C236"/>
      <c r="D236"/>
      <c r="E236"/>
      <c r="F236"/>
      <c r="G236"/>
      <c r="H236"/>
    </row>
    <row r="237" spans="1:8" ht="14.25" x14ac:dyDescent="0.45">
      <c r="A237"/>
      <c r="B237"/>
      <c r="C237"/>
      <c r="D237"/>
      <c r="E237"/>
      <c r="F237"/>
      <c r="G237"/>
      <c r="H237"/>
    </row>
    <row r="238" spans="1:8" ht="14.25" x14ac:dyDescent="0.45">
      <c r="A238"/>
      <c r="B238"/>
      <c r="C238"/>
      <c r="D238"/>
      <c r="E238"/>
      <c r="F238"/>
      <c r="G238"/>
      <c r="H238"/>
    </row>
    <row r="239" spans="1:8" ht="14.25" x14ac:dyDescent="0.45">
      <c r="A239"/>
      <c r="B239"/>
      <c r="C239"/>
      <c r="D239"/>
      <c r="E239"/>
      <c r="F239"/>
      <c r="G239"/>
      <c r="H239"/>
    </row>
    <row r="240" spans="1:8" ht="14.25" x14ac:dyDescent="0.45">
      <c r="A240"/>
      <c r="B240"/>
      <c r="C240"/>
      <c r="D240"/>
      <c r="E240"/>
      <c r="F240"/>
      <c r="G240"/>
      <c r="H240"/>
    </row>
    <row r="241" spans="1:8" ht="14.25" x14ac:dyDescent="0.45">
      <c r="A241"/>
      <c r="B241"/>
      <c r="C241"/>
      <c r="D241"/>
      <c r="E241"/>
      <c r="F241"/>
      <c r="G241"/>
      <c r="H241"/>
    </row>
    <row r="242" spans="1:8" ht="14.25" x14ac:dyDescent="0.45">
      <c r="A242"/>
      <c r="B242"/>
      <c r="C242"/>
      <c r="D242"/>
      <c r="E242"/>
      <c r="F242"/>
      <c r="G242"/>
      <c r="H242"/>
    </row>
    <row r="243" spans="1:8" ht="14.25" x14ac:dyDescent="0.45">
      <c r="A243"/>
      <c r="B243"/>
      <c r="C243"/>
      <c r="D243"/>
      <c r="E243"/>
      <c r="F243"/>
      <c r="G243"/>
      <c r="H243"/>
    </row>
    <row r="244" spans="1:8" ht="14.25" x14ac:dyDescent="0.45">
      <c r="A244"/>
      <c r="B244"/>
      <c r="C244"/>
      <c r="D244"/>
      <c r="E244"/>
      <c r="F244"/>
      <c r="G244"/>
      <c r="H244"/>
    </row>
    <row r="245" spans="1:8" ht="14.25" x14ac:dyDescent="0.45">
      <c r="A245"/>
      <c r="B245"/>
      <c r="C245"/>
      <c r="D245"/>
      <c r="E245"/>
      <c r="F245"/>
      <c r="G245"/>
      <c r="H245"/>
    </row>
    <row r="246" spans="1:8" ht="14.25" x14ac:dyDescent="0.45">
      <c r="A246"/>
      <c r="B246"/>
      <c r="C246"/>
      <c r="D246"/>
      <c r="E246"/>
      <c r="F246"/>
      <c r="G246"/>
      <c r="H246"/>
    </row>
    <row r="247" spans="1:8" ht="14.25" x14ac:dyDescent="0.45">
      <c r="A247"/>
      <c r="B247"/>
      <c r="C247"/>
      <c r="D247"/>
      <c r="E247"/>
      <c r="F247"/>
      <c r="G247"/>
      <c r="H247"/>
    </row>
    <row r="248" spans="1:8" ht="14.25" x14ac:dyDescent="0.45">
      <c r="A248"/>
      <c r="B248"/>
      <c r="C248"/>
      <c r="D248"/>
      <c r="E248"/>
      <c r="F248"/>
      <c r="G248"/>
      <c r="H248"/>
    </row>
    <row r="249" spans="1:8" ht="14.25" x14ac:dyDescent="0.45">
      <c r="A249"/>
      <c r="B249"/>
      <c r="C249"/>
      <c r="D249"/>
      <c r="E249"/>
      <c r="F249"/>
      <c r="G249"/>
      <c r="H249"/>
    </row>
    <row r="250" spans="1:8" ht="14.25" x14ac:dyDescent="0.45">
      <c r="A250"/>
      <c r="B250"/>
      <c r="C250"/>
      <c r="D250"/>
      <c r="E250"/>
      <c r="F250"/>
      <c r="G250"/>
      <c r="H250"/>
    </row>
    <row r="251" spans="1:8" ht="14.25" x14ac:dyDescent="0.45">
      <c r="A251"/>
      <c r="B251"/>
      <c r="C251"/>
      <c r="D251"/>
      <c r="E251"/>
      <c r="F251"/>
      <c r="G251"/>
      <c r="H251"/>
    </row>
    <row r="252" spans="1:8" ht="14.25" x14ac:dyDescent="0.45">
      <c r="A252"/>
      <c r="B252"/>
      <c r="C252"/>
      <c r="D252"/>
      <c r="E252"/>
      <c r="F252"/>
      <c r="G252"/>
      <c r="H252"/>
    </row>
    <row r="253" spans="1:8" ht="14.25" x14ac:dyDescent="0.45">
      <c r="A253"/>
      <c r="B253"/>
      <c r="C253"/>
      <c r="D253"/>
      <c r="E253"/>
      <c r="F253"/>
      <c r="G253"/>
      <c r="H253"/>
    </row>
    <row r="254" spans="1:8" ht="14.25" x14ac:dyDescent="0.45">
      <c r="A254"/>
      <c r="B254"/>
      <c r="C254"/>
      <c r="D254"/>
      <c r="E254"/>
      <c r="F254"/>
      <c r="G254"/>
      <c r="H254"/>
    </row>
    <row r="255" spans="1:8" ht="14.25" x14ac:dyDescent="0.45">
      <c r="A255"/>
      <c r="B255"/>
      <c r="C255"/>
      <c r="D255"/>
      <c r="E255"/>
      <c r="F255"/>
      <c r="G255"/>
      <c r="H255"/>
    </row>
    <row r="256" spans="1:8" ht="14.25" x14ac:dyDescent="0.45">
      <c r="A256"/>
      <c r="B256"/>
      <c r="C256"/>
      <c r="D256"/>
      <c r="E256"/>
      <c r="F256"/>
      <c r="G256"/>
      <c r="H256"/>
    </row>
    <row r="257" spans="1:8" ht="14.25" x14ac:dyDescent="0.45">
      <c r="A257"/>
      <c r="B257"/>
      <c r="C257"/>
      <c r="D257"/>
      <c r="E257"/>
      <c r="F257"/>
      <c r="G257"/>
      <c r="H257"/>
    </row>
    <row r="258" spans="1:8" ht="14.25" x14ac:dyDescent="0.45">
      <c r="A258"/>
      <c r="B258"/>
      <c r="C258"/>
      <c r="D258"/>
      <c r="E258"/>
      <c r="F258"/>
      <c r="G258"/>
      <c r="H258"/>
    </row>
    <row r="259" spans="1:8" ht="14.25" x14ac:dyDescent="0.45">
      <c r="A259"/>
      <c r="B259"/>
      <c r="C259"/>
      <c r="D259"/>
      <c r="E259"/>
      <c r="F259"/>
      <c r="G259"/>
      <c r="H259"/>
    </row>
    <row r="260" spans="1:8" ht="14.25" x14ac:dyDescent="0.45">
      <c r="A260"/>
      <c r="B260"/>
      <c r="C260"/>
      <c r="D260"/>
      <c r="E260"/>
      <c r="F260"/>
      <c r="G260"/>
      <c r="H260"/>
    </row>
    <row r="261" spans="1:8" ht="14.25" x14ac:dyDescent="0.45">
      <c r="A261"/>
      <c r="B261"/>
      <c r="C261"/>
      <c r="D261"/>
      <c r="E261"/>
      <c r="F261"/>
      <c r="G261"/>
      <c r="H261"/>
    </row>
    <row r="262" spans="1:8" ht="14.25" x14ac:dyDescent="0.45">
      <c r="A262"/>
      <c r="B262"/>
      <c r="C262"/>
      <c r="D262"/>
      <c r="E262"/>
      <c r="F262"/>
      <c r="G262"/>
      <c r="H262"/>
    </row>
    <row r="263" spans="1:8" ht="14.25" x14ac:dyDescent="0.45">
      <c r="A263"/>
      <c r="B263"/>
      <c r="C263"/>
      <c r="D263"/>
      <c r="E263"/>
      <c r="F263"/>
      <c r="G263"/>
      <c r="H263"/>
    </row>
    <row r="264" spans="1:8" ht="14.25" x14ac:dyDescent="0.45">
      <c r="A264"/>
      <c r="B264"/>
      <c r="C264"/>
      <c r="D264"/>
      <c r="E264"/>
      <c r="F264"/>
      <c r="G264"/>
      <c r="H264"/>
    </row>
    <row r="265" spans="1:8" ht="14.25" x14ac:dyDescent="0.45">
      <c r="A265"/>
      <c r="B265"/>
      <c r="C265"/>
      <c r="D265"/>
      <c r="E265"/>
      <c r="F265"/>
      <c r="G265"/>
      <c r="H265"/>
    </row>
    <row r="266" spans="1:8" ht="14.25" x14ac:dyDescent="0.45">
      <c r="A266"/>
      <c r="B266"/>
      <c r="C266"/>
      <c r="D266"/>
      <c r="E266"/>
      <c r="F266"/>
      <c r="G266"/>
      <c r="H266"/>
    </row>
    <row r="267" spans="1:8" ht="14.25" x14ac:dyDescent="0.45">
      <c r="A267"/>
      <c r="B267"/>
      <c r="C267"/>
      <c r="D267"/>
      <c r="E267"/>
      <c r="F267"/>
      <c r="G267"/>
      <c r="H267"/>
    </row>
    <row r="268" spans="1:8" ht="14.25" x14ac:dyDescent="0.45">
      <c r="A268"/>
      <c r="B268"/>
      <c r="C268"/>
      <c r="D268"/>
      <c r="E268"/>
      <c r="F268"/>
      <c r="G268"/>
      <c r="H268"/>
    </row>
    <row r="269" spans="1:8" ht="14.25" x14ac:dyDescent="0.45">
      <c r="A269"/>
      <c r="B269"/>
      <c r="C269"/>
      <c r="D269"/>
      <c r="E269"/>
      <c r="F269"/>
      <c r="G269"/>
      <c r="H269"/>
    </row>
    <row r="270" spans="1:8" ht="14.25" x14ac:dyDescent="0.45">
      <c r="A270"/>
      <c r="B270"/>
      <c r="C270"/>
      <c r="D270"/>
      <c r="E270"/>
      <c r="F270"/>
      <c r="G270"/>
      <c r="H270"/>
    </row>
    <row r="271" spans="1:8" ht="14.25" x14ac:dyDescent="0.45">
      <c r="A271"/>
      <c r="B271"/>
      <c r="C271"/>
      <c r="D271"/>
      <c r="E271"/>
      <c r="F271"/>
      <c r="G271"/>
      <c r="H271"/>
    </row>
    <row r="272" spans="1:8" ht="14.25" x14ac:dyDescent="0.45">
      <c r="A272"/>
      <c r="B272"/>
      <c r="C272"/>
      <c r="D272"/>
      <c r="E272"/>
      <c r="F272"/>
      <c r="G272"/>
      <c r="H272"/>
    </row>
    <row r="273" spans="1:8" ht="14.25" x14ac:dyDescent="0.45">
      <c r="A273"/>
      <c r="B273"/>
      <c r="C273"/>
      <c r="D273"/>
      <c r="E273"/>
      <c r="F273"/>
      <c r="G273"/>
      <c r="H273"/>
    </row>
    <row r="274" spans="1:8" ht="14.25" x14ac:dyDescent="0.45">
      <c r="A274"/>
      <c r="B274"/>
      <c r="C274"/>
      <c r="D274"/>
      <c r="E274"/>
      <c r="F274"/>
      <c r="G274"/>
      <c r="H274"/>
    </row>
    <row r="275" spans="1:8" ht="14.25" x14ac:dyDescent="0.45">
      <c r="A275"/>
      <c r="B275"/>
      <c r="C275"/>
      <c r="D275"/>
      <c r="E275"/>
      <c r="F275"/>
      <c r="G275"/>
      <c r="H275"/>
    </row>
    <row r="276" spans="1:8" ht="14.25" x14ac:dyDescent="0.45">
      <c r="A276"/>
      <c r="B276"/>
      <c r="C276"/>
      <c r="D276"/>
      <c r="E276"/>
      <c r="F276"/>
      <c r="G276"/>
      <c r="H276"/>
    </row>
    <row r="277" spans="1:8" ht="14.25" x14ac:dyDescent="0.45">
      <c r="A277"/>
      <c r="B277"/>
      <c r="C277"/>
      <c r="D277"/>
      <c r="E277"/>
      <c r="F277"/>
      <c r="G277"/>
      <c r="H277"/>
    </row>
    <row r="278" spans="1:8" ht="14.25" x14ac:dyDescent="0.45">
      <c r="A278"/>
      <c r="B278"/>
      <c r="C278"/>
      <c r="D278"/>
      <c r="E278"/>
      <c r="F278"/>
      <c r="G278"/>
      <c r="H278"/>
    </row>
    <row r="279" spans="1:8" ht="14.25" x14ac:dyDescent="0.45">
      <c r="A279"/>
      <c r="B279"/>
      <c r="C279"/>
      <c r="D279"/>
      <c r="E279"/>
      <c r="F279"/>
      <c r="G279"/>
      <c r="H279"/>
    </row>
    <row r="280" spans="1:8" ht="14.25" x14ac:dyDescent="0.45">
      <c r="A280"/>
      <c r="B280"/>
      <c r="C280"/>
      <c r="D280"/>
      <c r="E280"/>
      <c r="F280"/>
      <c r="G280"/>
      <c r="H280"/>
    </row>
    <row r="281" spans="1:8" ht="14.25" x14ac:dyDescent="0.45">
      <c r="A281"/>
      <c r="B281"/>
      <c r="C281"/>
      <c r="D281"/>
      <c r="E281"/>
      <c r="F281"/>
      <c r="G281"/>
      <c r="H281"/>
    </row>
    <row r="282" spans="1:8" ht="14.25" x14ac:dyDescent="0.45">
      <c r="A282"/>
      <c r="B282"/>
      <c r="C282"/>
      <c r="D282"/>
      <c r="E282"/>
      <c r="F282"/>
      <c r="G282"/>
      <c r="H282"/>
    </row>
    <row r="283" spans="1:8" ht="14.25" x14ac:dyDescent="0.45">
      <c r="A283"/>
      <c r="B283"/>
      <c r="C283"/>
      <c r="D283"/>
      <c r="E283"/>
      <c r="F283"/>
      <c r="G283"/>
      <c r="H283"/>
    </row>
    <row r="284" spans="1:8" ht="14.25" x14ac:dyDescent="0.45">
      <c r="A284"/>
      <c r="B284"/>
      <c r="C284"/>
      <c r="D284"/>
      <c r="E284"/>
      <c r="F284"/>
      <c r="G284"/>
      <c r="H284"/>
    </row>
    <row r="285" spans="1:8" ht="14.25" x14ac:dyDescent="0.45">
      <c r="A285"/>
      <c r="B285"/>
      <c r="C285"/>
      <c r="D285"/>
      <c r="E285"/>
      <c r="F285"/>
      <c r="G285"/>
      <c r="H285"/>
    </row>
    <row r="286" spans="1:8" ht="14.25" x14ac:dyDescent="0.45">
      <c r="A286"/>
      <c r="B286"/>
      <c r="C286"/>
      <c r="D286"/>
      <c r="E286"/>
      <c r="F286"/>
      <c r="G286"/>
      <c r="H286"/>
    </row>
    <row r="287" spans="1:8" ht="14.25" x14ac:dyDescent="0.45">
      <c r="A287"/>
      <c r="B287"/>
      <c r="C287"/>
      <c r="D287"/>
      <c r="E287"/>
      <c r="F287"/>
      <c r="G287"/>
      <c r="H287"/>
    </row>
    <row r="288" spans="1:8" ht="14.25" x14ac:dyDescent="0.45">
      <c r="A288"/>
      <c r="B288"/>
      <c r="C288"/>
      <c r="D288"/>
      <c r="E288"/>
      <c r="F288"/>
      <c r="G288"/>
      <c r="H288"/>
    </row>
    <row r="289" spans="1:8" ht="14.25" x14ac:dyDescent="0.45">
      <c r="A289"/>
      <c r="B289"/>
      <c r="C289"/>
      <c r="D289"/>
      <c r="E289"/>
      <c r="F289"/>
      <c r="G289"/>
      <c r="H289"/>
    </row>
    <row r="290" spans="1:8" ht="14.25" x14ac:dyDescent="0.45">
      <c r="A290"/>
      <c r="B290"/>
      <c r="C290"/>
      <c r="D290"/>
      <c r="E290"/>
      <c r="F290"/>
      <c r="G290"/>
      <c r="H290"/>
    </row>
    <row r="291" spans="1:8" ht="14.25" x14ac:dyDescent="0.45">
      <c r="A291"/>
      <c r="B291"/>
      <c r="C291"/>
      <c r="D291"/>
      <c r="E291"/>
      <c r="F291"/>
      <c r="G291"/>
      <c r="H291"/>
    </row>
    <row r="292" spans="1:8" ht="14.25" x14ac:dyDescent="0.45">
      <c r="A292"/>
      <c r="B292"/>
      <c r="C292"/>
      <c r="D292"/>
      <c r="E292"/>
      <c r="F292"/>
      <c r="G292"/>
      <c r="H292"/>
    </row>
    <row r="293" spans="1:8" ht="14.25" x14ac:dyDescent="0.45">
      <c r="A293"/>
      <c r="B293"/>
      <c r="C293"/>
      <c r="D293"/>
      <c r="E293"/>
      <c r="F293"/>
      <c r="G293"/>
      <c r="H293"/>
    </row>
    <row r="294" spans="1:8" ht="14.25" x14ac:dyDescent="0.45">
      <c r="A294"/>
      <c r="B294"/>
      <c r="C294"/>
      <c r="D294"/>
      <c r="E294"/>
      <c r="F294"/>
      <c r="G294"/>
      <c r="H294"/>
    </row>
    <row r="295" spans="1:8" ht="14.25" x14ac:dyDescent="0.45">
      <c r="A295"/>
      <c r="B295"/>
      <c r="C295"/>
      <c r="D295"/>
      <c r="E295"/>
      <c r="F295"/>
      <c r="G295"/>
      <c r="H295"/>
    </row>
    <row r="296" spans="1:8" ht="14.25" x14ac:dyDescent="0.45">
      <c r="A296"/>
      <c r="B296"/>
      <c r="C296"/>
      <c r="D296"/>
      <c r="E296"/>
      <c r="F296"/>
      <c r="G296"/>
      <c r="H296"/>
    </row>
    <row r="297" spans="1:8" ht="14.25" x14ac:dyDescent="0.45">
      <c r="A297"/>
      <c r="B297"/>
      <c r="C297"/>
      <c r="D297"/>
      <c r="E297"/>
      <c r="F297"/>
      <c r="G297"/>
      <c r="H297"/>
    </row>
    <row r="298" spans="1:8" ht="14.25" x14ac:dyDescent="0.45">
      <c r="A298"/>
      <c r="B298"/>
      <c r="C298"/>
      <c r="D298"/>
      <c r="E298"/>
      <c r="F298"/>
      <c r="G298"/>
      <c r="H298"/>
    </row>
    <row r="299" spans="1:8" ht="14.25" x14ac:dyDescent="0.45">
      <c r="A299"/>
      <c r="B299"/>
      <c r="C299"/>
      <c r="D299"/>
      <c r="E299"/>
      <c r="F299"/>
      <c r="G299"/>
      <c r="H299"/>
    </row>
    <row r="300" spans="1:8" ht="14.25" x14ac:dyDescent="0.45">
      <c r="A300"/>
      <c r="B300"/>
      <c r="C300"/>
      <c r="D300"/>
      <c r="E300"/>
      <c r="F300"/>
      <c r="G300"/>
      <c r="H300"/>
    </row>
    <row r="301" spans="1:8" ht="14.25" x14ac:dyDescent="0.45">
      <c r="A301"/>
      <c r="B301"/>
      <c r="C301"/>
      <c r="D301"/>
      <c r="E301"/>
      <c r="F301"/>
      <c r="G301"/>
      <c r="H301"/>
    </row>
    <row r="302" spans="1:8" ht="14.25" x14ac:dyDescent="0.45">
      <c r="A302"/>
      <c r="B302"/>
      <c r="C302"/>
      <c r="D302"/>
      <c r="E302"/>
      <c r="F302"/>
      <c r="G302"/>
      <c r="H302"/>
    </row>
    <row r="303" spans="1:8" ht="14.25" x14ac:dyDescent="0.45">
      <c r="A303"/>
      <c r="B303"/>
      <c r="C303"/>
      <c r="D303"/>
      <c r="E303"/>
      <c r="F303"/>
      <c r="G303"/>
      <c r="H303"/>
    </row>
    <row r="304" spans="1:8" ht="14.25" x14ac:dyDescent="0.45">
      <c r="A304"/>
      <c r="B304"/>
      <c r="C304"/>
      <c r="D304"/>
      <c r="E304"/>
      <c r="F304"/>
      <c r="G304"/>
      <c r="H304"/>
    </row>
    <row r="305" spans="1:8" ht="14.25" x14ac:dyDescent="0.45">
      <c r="A305"/>
      <c r="B305"/>
      <c r="C305"/>
      <c r="D305"/>
      <c r="E305"/>
      <c r="F305"/>
      <c r="G305"/>
      <c r="H305"/>
    </row>
    <row r="306" spans="1:8" ht="14.25" x14ac:dyDescent="0.45">
      <c r="A306"/>
      <c r="B306"/>
      <c r="C306"/>
      <c r="D306"/>
      <c r="E306"/>
      <c r="F306"/>
      <c r="G306"/>
      <c r="H306"/>
    </row>
    <row r="307" spans="1:8" ht="14.25" x14ac:dyDescent="0.45">
      <c r="A307"/>
      <c r="B307"/>
      <c r="C307"/>
      <c r="D307"/>
      <c r="E307"/>
      <c r="F307"/>
      <c r="G307"/>
      <c r="H307"/>
    </row>
    <row r="308" spans="1:8" ht="14.25" x14ac:dyDescent="0.45">
      <c r="A308"/>
      <c r="B308"/>
      <c r="C308"/>
      <c r="D308"/>
      <c r="E308"/>
      <c r="F308"/>
      <c r="G308"/>
      <c r="H308"/>
    </row>
    <row r="309" spans="1:8" ht="14.25" x14ac:dyDescent="0.45">
      <c r="A309"/>
      <c r="B309"/>
      <c r="C309"/>
      <c r="D309"/>
      <c r="E309"/>
      <c r="F309"/>
      <c r="G309"/>
      <c r="H309"/>
    </row>
    <row r="310" spans="1:8" ht="14.25" x14ac:dyDescent="0.45">
      <c r="A310"/>
      <c r="B310"/>
      <c r="C310"/>
      <c r="D310"/>
      <c r="E310"/>
      <c r="F310"/>
      <c r="G310"/>
      <c r="H310"/>
    </row>
    <row r="311" spans="1:8" ht="14.25" x14ac:dyDescent="0.45">
      <c r="A311"/>
      <c r="B311"/>
      <c r="C311"/>
      <c r="D311"/>
      <c r="E311"/>
      <c r="F311"/>
      <c r="G311"/>
      <c r="H311"/>
    </row>
    <row r="312" spans="1:8" ht="14.25" x14ac:dyDescent="0.45">
      <c r="A312"/>
      <c r="B312"/>
      <c r="C312"/>
      <c r="D312"/>
      <c r="E312"/>
      <c r="F312"/>
      <c r="G312"/>
      <c r="H312"/>
    </row>
    <row r="313" spans="1:8" ht="14.25" x14ac:dyDescent="0.45">
      <c r="A313"/>
      <c r="B313"/>
      <c r="C313"/>
      <c r="D313"/>
      <c r="E313"/>
      <c r="F313"/>
      <c r="G313"/>
      <c r="H313"/>
    </row>
    <row r="314" spans="1:8" ht="14.25" x14ac:dyDescent="0.45">
      <c r="A314"/>
      <c r="B314"/>
      <c r="C314"/>
      <c r="D314"/>
      <c r="E314"/>
      <c r="F314"/>
      <c r="G314"/>
      <c r="H314"/>
    </row>
    <row r="315" spans="1:8" ht="14.25" x14ac:dyDescent="0.45">
      <c r="A315"/>
      <c r="B315"/>
      <c r="C315"/>
      <c r="D315"/>
      <c r="E315"/>
      <c r="F315"/>
      <c r="G315"/>
      <c r="H315"/>
    </row>
    <row r="316" spans="1:8" ht="14.25" x14ac:dyDescent="0.45">
      <c r="A316"/>
      <c r="B316"/>
      <c r="C316"/>
      <c r="D316"/>
      <c r="E316"/>
      <c r="F316"/>
      <c r="G316"/>
      <c r="H316"/>
    </row>
    <row r="317" spans="1:8" ht="14.25" x14ac:dyDescent="0.45">
      <c r="A317"/>
      <c r="B317"/>
      <c r="C317"/>
      <c r="D317"/>
      <c r="E317"/>
      <c r="F317"/>
      <c r="G317"/>
      <c r="H317"/>
    </row>
    <row r="318" spans="1:8" ht="14.25" x14ac:dyDescent="0.45">
      <c r="A318"/>
      <c r="B318"/>
      <c r="C318"/>
      <c r="D318"/>
      <c r="E318"/>
      <c r="F318"/>
      <c r="G318"/>
      <c r="H318"/>
    </row>
    <row r="319" spans="1:8" ht="14.25" x14ac:dyDescent="0.45">
      <c r="A319"/>
      <c r="B319"/>
      <c r="C319"/>
      <c r="D319"/>
      <c r="E319"/>
      <c r="F319"/>
      <c r="G319"/>
      <c r="H319"/>
    </row>
    <row r="320" spans="1:8" ht="14.25" x14ac:dyDescent="0.45">
      <c r="A320"/>
      <c r="B320"/>
      <c r="C320"/>
      <c r="D320"/>
      <c r="E320"/>
      <c r="F320"/>
      <c r="G320"/>
      <c r="H320"/>
    </row>
    <row r="321" spans="1:8" ht="14.25" x14ac:dyDescent="0.45">
      <c r="A321"/>
      <c r="B321"/>
      <c r="C321"/>
      <c r="D321"/>
      <c r="E321"/>
      <c r="F321"/>
      <c r="G321"/>
      <c r="H321"/>
    </row>
    <row r="322" spans="1:8" ht="14.25" x14ac:dyDescent="0.45">
      <c r="A322"/>
      <c r="B322"/>
      <c r="C322"/>
      <c r="D322"/>
      <c r="E322"/>
      <c r="F322"/>
      <c r="G322"/>
      <c r="H322"/>
    </row>
    <row r="323" spans="1:8" ht="14.25" x14ac:dyDescent="0.45">
      <c r="A323"/>
      <c r="B323"/>
      <c r="C323"/>
      <c r="D323"/>
      <c r="E323"/>
      <c r="F323"/>
      <c r="G323"/>
      <c r="H323"/>
    </row>
    <row r="324" spans="1:8" ht="14.25" x14ac:dyDescent="0.45">
      <c r="A324"/>
      <c r="B324"/>
      <c r="C324"/>
      <c r="D324"/>
      <c r="E324"/>
      <c r="F324"/>
      <c r="G324"/>
      <c r="H324"/>
    </row>
    <row r="325" spans="1:8" ht="14.25" x14ac:dyDescent="0.45">
      <c r="A325"/>
      <c r="B325"/>
      <c r="C325"/>
      <c r="D325"/>
      <c r="E325"/>
      <c r="F325"/>
      <c r="G325"/>
      <c r="H325"/>
    </row>
    <row r="326" spans="1:8" ht="14.25" x14ac:dyDescent="0.45">
      <c r="A326"/>
      <c r="B326"/>
      <c r="C326"/>
      <c r="D326"/>
      <c r="E326"/>
      <c r="F326"/>
      <c r="G326"/>
      <c r="H326"/>
    </row>
    <row r="327" spans="1:8" ht="14.25" x14ac:dyDescent="0.45">
      <c r="A327"/>
      <c r="B327"/>
      <c r="C327"/>
      <c r="D327"/>
      <c r="E327"/>
      <c r="F327"/>
      <c r="G327"/>
      <c r="H327"/>
    </row>
    <row r="328" spans="1:8" ht="14.25" x14ac:dyDescent="0.45">
      <c r="A328"/>
      <c r="B328"/>
      <c r="C328"/>
      <c r="D328"/>
      <c r="E328"/>
      <c r="F328"/>
      <c r="G328"/>
      <c r="H328"/>
    </row>
    <row r="329" spans="1:8" ht="14.25" x14ac:dyDescent="0.45">
      <c r="A329"/>
      <c r="B329"/>
      <c r="C329"/>
      <c r="D329"/>
      <c r="E329"/>
      <c r="F329"/>
      <c r="G329"/>
      <c r="H329"/>
    </row>
    <row r="330" spans="1:8" ht="14.25" x14ac:dyDescent="0.45">
      <c r="A330"/>
      <c r="B330"/>
      <c r="C330"/>
      <c r="D330"/>
      <c r="E330"/>
      <c r="F330"/>
      <c r="G330"/>
      <c r="H330"/>
    </row>
    <row r="331" spans="1:8" ht="14.25" x14ac:dyDescent="0.45">
      <c r="A331"/>
      <c r="B331"/>
      <c r="C331"/>
      <c r="D331"/>
      <c r="E331"/>
      <c r="F331"/>
      <c r="G331"/>
      <c r="H331"/>
    </row>
    <row r="332" spans="1:8" ht="14.25" x14ac:dyDescent="0.45">
      <c r="A332"/>
      <c r="B332"/>
      <c r="C332"/>
      <c r="D332"/>
      <c r="E332"/>
      <c r="F332"/>
      <c r="G332"/>
      <c r="H332"/>
    </row>
    <row r="333" spans="1:8" ht="14.25" x14ac:dyDescent="0.45">
      <c r="A333"/>
      <c r="B333"/>
      <c r="C333"/>
      <c r="D333"/>
      <c r="E333"/>
      <c r="F333"/>
      <c r="G333"/>
      <c r="H333"/>
    </row>
    <row r="334" spans="1:8" ht="14.25" x14ac:dyDescent="0.45">
      <c r="A334"/>
      <c r="B334"/>
      <c r="C334"/>
      <c r="D334"/>
      <c r="E334"/>
      <c r="F334"/>
      <c r="G334"/>
      <c r="H334"/>
    </row>
    <row r="335" spans="1:8" ht="14.25" x14ac:dyDescent="0.45">
      <c r="A335"/>
      <c r="B335"/>
      <c r="C335"/>
      <c r="D335"/>
      <c r="E335"/>
      <c r="F335"/>
      <c r="G335"/>
      <c r="H335"/>
    </row>
    <row r="336" spans="1:8" ht="14.25" x14ac:dyDescent="0.45">
      <c r="A336"/>
      <c r="B336"/>
      <c r="C336"/>
      <c r="D336"/>
      <c r="E336"/>
      <c r="F336"/>
      <c r="G336"/>
      <c r="H336"/>
    </row>
    <row r="337" spans="1:8" ht="14.25" x14ac:dyDescent="0.45">
      <c r="A337"/>
      <c r="B337"/>
      <c r="C337"/>
      <c r="D337"/>
      <c r="E337"/>
      <c r="F337"/>
      <c r="G337"/>
      <c r="H337"/>
    </row>
    <row r="338" spans="1:8" ht="14.25" x14ac:dyDescent="0.45">
      <c r="A338"/>
      <c r="B338"/>
      <c r="C338"/>
      <c r="D338"/>
      <c r="E338"/>
      <c r="F338"/>
      <c r="G338"/>
      <c r="H338"/>
    </row>
    <row r="339" spans="1:8" ht="14.25" x14ac:dyDescent="0.45">
      <c r="A339"/>
      <c r="B339"/>
      <c r="C339"/>
      <c r="D339"/>
      <c r="E339"/>
      <c r="F339"/>
      <c r="G339"/>
      <c r="H339"/>
    </row>
    <row r="340" spans="1:8" ht="14.25" x14ac:dyDescent="0.45">
      <c r="A340"/>
      <c r="B340"/>
      <c r="C340"/>
      <c r="D340"/>
      <c r="E340"/>
      <c r="F340"/>
      <c r="G340"/>
      <c r="H340"/>
    </row>
    <row r="341" spans="1:8" ht="14.25" x14ac:dyDescent="0.45">
      <c r="A341"/>
      <c r="B341"/>
      <c r="C341"/>
      <c r="D341"/>
      <c r="E341"/>
      <c r="F341"/>
      <c r="G341"/>
      <c r="H341"/>
    </row>
    <row r="342" spans="1:8" ht="14.25" x14ac:dyDescent="0.45">
      <c r="A342"/>
      <c r="B342"/>
      <c r="C342"/>
      <c r="D342"/>
      <c r="E342"/>
      <c r="F342"/>
      <c r="G342"/>
      <c r="H342"/>
    </row>
    <row r="343" spans="1:8" ht="14.25" x14ac:dyDescent="0.45">
      <c r="A343"/>
      <c r="B343"/>
      <c r="C343"/>
      <c r="D343"/>
      <c r="E343"/>
      <c r="F343"/>
      <c r="G343"/>
      <c r="H343"/>
    </row>
    <row r="344" spans="1:8" ht="14.25" x14ac:dyDescent="0.45">
      <c r="A344"/>
      <c r="B344"/>
      <c r="C344"/>
      <c r="D344"/>
      <c r="E344"/>
      <c r="F344"/>
      <c r="G344"/>
      <c r="H344"/>
    </row>
    <row r="345" spans="1:8" ht="14.25" x14ac:dyDescent="0.45">
      <c r="A345"/>
      <c r="B345"/>
      <c r="C345"/>
      <c r="D345"/>
      <c r="E345"/>
      <c r="F345"/>
      <c r="G345"/>
      <c r="H345"/>
    </row>
    <row r="346" spans="1:8" ht="14.25" x14ac:dyDescent="0.45">
      <c r="A346"/>
      <c r="B346"/>
      <c r="C346"/>
      <c r="D346"/>
      <c r="E346"/>
      <c r="F346"/>
      <c r="G346"/>
      <c r="H346"/>
    </row>
    <row r="347" spans="1:8" ht="14.25" x14ac:dyDescent="0.45">
      <c r="A347"/>
      <c r="B347"/>
      <c r="C347"/>
      <c r="D347"/>
      <c r="E347"/>
      <c r="F347"/>
      <c r="G347"/>
      <c r="H347"/>
    </row>
    <row r="348" spans="1:8" ht="14.25" x14ac:dyDescent="0.45">
      <c r="A348"/>
      <c r="B348"/>
      <c r="C348"/>
      <c r="D348"/>
      <c r="E348"/>
      <c r="F348"/>
      <c r="G348"/>
      <c r="H348"/>
    </row>
    <row r="349" spans="1:8" ht="14.25" x14ac:dyDescent="0.45">
      <c r="A349"/>
      <c r="B349"/>
      <c r="C349"/>
      <c r="D349"/>
      <c r="E349"/>
      <c r="F349"/>
      <c r="G349"/>
      <c r="H349"/>
    </row>
    <row r="350" spans="1:8" ht="14.25" x14ac:dyDescent="0.45">
      <c r="A350"/>
      <c r="B350"/>
      <c r="C350"/>
      <c r="D350"/>
      <c r="E350"/>
      <c r="F350"/>
      <c r="G350"/>
      <c r="H350"/>
    </row>
    <row r="351" spans="1:8" ht="14.25" x14ac:dyDescent="0.45">
      <c r="A351"/>
      <c r="B351"/>
      <c r="C351"/>
      <c r="D351"/>
      <c r="E351"/>
      <c r="F351"/>
      <c r="G351"/>
      <c r="H351"/>
    </row>
    <row r="352" spans="1:8" ht="14.25" x14ac:dyDescent="0.45">
      <c r="A352"/>
      <c r="B352"/>
      <c r="C352"/>
      <c r="D352"/>
      <c r="E352"/>
      <c r="F352"/>
      <c r="G352"/>
      <c r="H352"/>
    </row>
    <row r="353" spans="1:8" ht="14.25" x14ac:dyDescent="0.45">
      <c r="A353"/>
      <c r="B353"/>
      <c r="C353"/>
      <c r="D353"/>
      <c r="E353"/>
      <c r="F353"/>
      <c r="G353"/>
      <c r="H353"/>
    </row>
    <row r="354" spans="1:8" ht="14.25" x14ac:dyDescent="0.45">
      <c r="A354"/>
      <c r="B354"/>
      <c r="C354"/>
      <c r="D354"/>
      <c r="E354"/>
      <c r="F354"/>
      <c r="G354"/>
      <c r="H354"/>
    </row>
    <row r="355" spans="1:8" ht="14.25" x14ac:dyDescent="0.45">
      <c r="A355"/>
      <c r="B355"/>
      <c r="C355"/>
      <c r="D355"/>
      <c r="E355"/>
      <c r="F355"/>
      <c r="G355"/>
      <c r="H355"/>
    </row>
    <row r="356" spans="1:8" ht="14.25" x14ac:dyDescent="0.45">
      <c r="A356"/>
      <c r="B356"/>
      <c r="C356"/>
      <c r="D356"/>
      <c r="E356"/>
      <c r="F356"/>
      <c r="G356"/>
      <c r="H356"/>
    </row>
    <row r="357" spans="1:8" ht="14.25" x14ac:dyDescent="0.45">
      <c r="A357"/>
      <c r="B357"/>
      <c r="C357"/>
      <c r="D357"/>
      <c r="E357"/>
      <c r="F357"/>
      <c r="G357"/>
      <c r="H357"/>
    </row>
    <row r="358" spans="1:8" ht="14.25" x14ac:dyDescent="0.45">
      <c r="A358"/>
      <c r="B358"/>
      <c r="C358"/>
      <c r="D358"/>
      <c r="E358"/>
      <c r="F358"/>
      <c r="G358"/>
      <c r="H358"/>
    </row>
    <row r="359" spans="1:8" ht="14.25" x14ac:dyDescent="0.45">
      <c r="A359"/>
      <c r="B359"/>
      <c r="C359"/>
      <c r="D359"/>
      <c r="E359"/>
      <c r="F359"/>
      <c r="G359"/>
      <c r="H359"/>
    </row>
    <row r="360" spans="1:8" ht="14.25" x14ac:dyDescent="0.45">
      <c r="A360"/>
      <c r="B360"/>
      <c r="C360"/>
      <c r="D360"/>
      <c r="E360"/>
      <c r="F360"/>
      <c r="G360"/>
      <c r="H360"/>
    </row>
    <row r="361" spans="1:8" ht="14.25" x14ac:dyDescent="0.45">
      <c r="A361"/>
      <c r="B361"/>
      <c r="C361"/>
      <c r="D361"/>
      <c r="E361"/>
      <c r="F361"/>
      <c r="G361"/>
      <c r="H361"/>
    </row>
    <row r="362" spans="1:8" ht="14.25" x14ac:dyDescent="0.45">
      <c r="A362"/>
      <c r="B362"/>
      <c r="C362"/>
      <c r="D362"/>
      <c r="E362"/>
      <c r="F362"/>
      <c r="G362"/>
      <c r="H362"/>
    </row>
    <row r="363" spans="1:8" ht="14.25" x14ac:dyDescent="0.45">
      <c r="A363"/>
      <c r="B363"/>
      <c r="C363"/>
      <c r="D363"/>
      <c r="E363"/>
      <c r="F363"/>
      <c r="G363"/>
      <c r="H363"/>
    </row>
    <row r="364" spans="1:8" ht="14.25" x14ac:dyDescent="0.45">
      <c r="A364"/>
      <c r="B364"/>
      <c r="C364"/>
      <c r="D364"/>
      <c r="E364"/>
      <c r="F364"/>
      <c r="G364"/>
      <c r="H364"/>
    </row>
    <row r="365" spans="1:8" ht="14.25" x14ac:dyDescent="0.45">
      <c r="A365"/>
      <c r="B365"/>
      <c r="C365"/>
      <c r="D365"/>
      <c r="E365"/>
      <c r="F365"/>
      <c r="G365"/>
      <c r="H365"/>
    </row>
    <row r="366" spans="1:8" ht="14.25" x14ac:dyDescent="0.45">
      <c r="A366"/>
      <c r="B366"/>
      <c r="C366"/>
      <c r="D366"/>
      <c r="E366"/>
      <c r="F366"/>
      <c r="G366"/>
      <c r="H366"/>
    </row>
    <row r="367" spans="1:8" ht="14.25" x14ac:dyDescent="0.45">
      <c r="A367"/>
      <c r="B367"/>
      <c r="C367"/>
      <c r="D367"/>
      <c r="E367"/>
      <c r="F367"/>
      <c r="G367"/>
      <c r="H367"/>
    </row>
    <row r="368" spans="1:8" ht="14.25" x14ac:dyDescent="0.45">
      <c r="A368"/>
      <c r="B368"/>
      <c r="C368"/>
      <c r="D368"/>
      <c r="E368"/>
      <c r="F368"/>
      <c r="G368"/>
      <c r="H368"/>
    </row>
    <row r="369" spans="1:8" ht="14.25" x14ac:dyDescent="0.45">
      <c r="A369"/>
      <c r="B369"/>
      <c r="C369"/>
      <c r="D369"/>
      <c r="E369"/>
      <c r="F369"/>
      <c r="G369"/>
      <c r="H369"/>
    </row>
    <row r="370" spans="1:8" ht="14.25" x14ac:dyDescent="0.45">
      <c r="A370"/>
      <c r="B370"/>
      <c r="C370"/>
      <c r="D370"/>
      <c r="E370"/>
      <c r="F370"/>
      <c r="G370"/>
      <c r="H370"/>
    </row>
    <row r="371" spans="1:8" ht="14.25" x14ac:dyDescent="0.45">
      <c r="A371"/>
      <c r="B371"/>
      <c r="C371"/>
      <c r="D371"/>
      <c r="E371"/>
      <c r="F371"/>
      <c r="G371"/>
      <c r="H371"/>
    </row>
    <row r="372" spans="1:8" ht="14.25" x14ac:dyDescent="0.45">
      <c r="A372"/>
      <c r="B372"/>
      <c r="C372"/>
      <c r="D372"/>
      <c r="E372"/>
      <c r="F372"/>
      <c r="G372"/>
      <c r="H372"/>
    </row>
    <row r="373" spans="1:8" ht="14.25" x14ac:dyDescent="0.45">
      <c r="A373"/>
      <c r="B373"/>
      <c r="C373"/>
      <c r="D373"/>
      <c r="E373"/>
      <c r="F373"/>
      <c r="G373"/>
      <c r="H373"/>
    </row>
    <row r="374" spans="1:8" ht="14.25" x14ac:dyDescent="0.45">
      <c r="A374"/>
      <c r="B374"/>
      <c r="C374"/>
      <c r="D374"/>
      <c r="E374"/>
      <c r="F374"/>
      <c r="G374"/>
      <c r="H374"/>
    </row>
    <row r="375" spans="1:8" ht="14.25" x14ac:dyDescent="0.45">
      <c r="A375"/>
      <c r="B375"/>
      <c r="C375"/>
      <c r="D375"/>
      <c r="E375"/>
      <c r="F375"/>
      <c r="G375"/>
      <c r="H375"/>
    </row>
    <row r="376" spans="1:8" ht="14.25" x14ac:dyDescent="0.45">
      <c r="A376"/>
      <c r="B376"/>
      <c r="C376"/>
      <c r="D376"/>
      <c r="E376"/>
      <c r="F376"/>
      <c r="G376"/>
      <c r="H376"/>
    </row>
    <row r="377" spans="1:8" ht="14.25" x14ac:dyDescent="0.45">
      <c r="A377"/>
      <c r="B377"/>
      <c r="C377"/>
      <c r="D377"/>
      <c r="E377"/>
      <c r="F377"/>
      <c r="G377"/>
      <c r="H377"/>
    </row>
    <row r="378" spans="1:8" ht="14.25" x14ac:dyDescent="0.45">
      <c r="A378"/>
      <c r="B378"/>
      <c r="C378"/>
      <c r="D378"/>
      <c r="E378"/>
      <c r="F378"/>
      <c r="G378"/>
      <c r="H378"/>
    </row>
    <row r="379" spans="1:8" ht="14.25" x14ac:dyDescent="0.45">
      <c r="A379"/>
      <c r="B379"/>
      <c r="C379"/>
      <c r="D379"/>
      <c r="E379"/>
      <c r="F379"/>
      <c r="G379"/>
      <c r="H379"/>
    </row>
    <row r="380" spans="1:8" ht="14.25" x14ac:dyDescent="0.45">
      <c r="A380"/>
      <c r="B380"/>
      <c r="C380"/>
      <c r="D380"/>
      <c r="E380"/>
      <c r="F380"/>
      <c r="G380"/>
      <c r="H380"/>
    </row>
    <row r="381" spans="1:8" ht="14.25" x14ac:dyDescent="0.45">
      <c r="A381"/>
      <c r="B381"/>
      <c r="C381"/>
      <c r="D381"/>
      <c r="E381"/>
      <c r="F381"/>
      <c r="G381"/>
      <c r="H381"/>
    </row>
    <row r="382" spans="1:8" ht="14.25" x14ac:dyDescent="0.45">
      <c r="A382"/>
      <c r="B382"/>
      <c r="C382"/>
      <c r="D382"/>
      <c r="E382"/>
      <c r="F382"/>
      <c r="G382"/>
      <c r="H382"/>
    </row>
    <row r="383" spans="1:8" ht="14.25" x14ac:dyDescent="0.45">
      <c r="A383"/>
      <c r="B383"/>
      <c r="C383"/>
      <c r="D383"/>
      <c r="E383"/>
      <c r="F383"/>
      <c r="G383"/>
      <c r="H383"/>
    </row>
    <row r="384" spans="1:8" ht="14.25" x14ac:dyDescent="0.45">
      <c r="A384"/>
      <c r="B384"/>
      <c r="C384"/>
      <c r="D384"/>
      <c r="E384"/>
      <c r="F384"/>
      <c r="G384"/>
      <c r="H384"/>
    </row>
    <row r="385" spans="1:8" ht="14.25" x14ac:dyDescent="0.45">
      <c r="A385"/>
      <c r="B385"/>
      <c r="C385"/>
      <c r="D385"/>
      <c r="E385"/>
      <c r="F385"/>
      <c r="G385"/>
      <c r="H385"/>
    </row>
    <row r="386" spans="1:8" ht="14.25" x14ac:dyDescent="0.45">
      <c r="A386"/>
      <c r="B386"/>
      <c r="C386"/>
      <c r="D386"/>
      <c r="E386"/>
      <c r="F386"/>
      <c r="G386"/>
      <c r="H386"/>
    </row>
    <row r="387" spans="1:8" ht="14.25" x14ac:dyDescent="0.45">
      <c r="A387"/>
      <c r="B387"/>
      <c r="C387"/>
      <c r="D387"/>
      <c r="E387"/>
      <c r="F387"/>
      <c r="G387"/>
      <c r="H387"/>
    </row>
    <row r="388" spans="1:8" ht="14.25" x14ac:dyDescent="0.45">
      <c r="A388"/>
      <c r="B388"/>
      <c r="C388"/>
      <c r="D388"/>
      <c r="E388"/>
      <c r="F388"/>
      <c r="G388"/>
      <c r="H388"/>
    </row>
    <row r="389" spans="1:8" ht="14.25" x14ac:dyDescent="0.45">
      <c r="A389"/>
      <c r="B389"/>
      <c r="C389"/>
      <c r="D389"/>
      <c r="E389"/>
      <c r="F389"/>
      <c r="G389"/>
      <c r="H389"/>
    </row>
    <row r="390" spans="1:8" ht="14.25" x14ac:dyDescent="0.45">
      <c r="A390"/>
      <c r="B390"/>
      <c r="C390"/>
      <c r="D390"/>
      <c r="E390"/>
      <c r="F390"/>
      <c r="G390"/>
      <c r="H390"/>
    </row>
    <row r="391" spans="1:8" ht="14.25" x14ac:dyDescent="0.45">
      <c r="A391"/>
      <c r="B391"/>
      <c r="C391"/>
      <c r="D391"/>
      <c r="E391"/>
      <c r="F391"/>
      <c r="G391"/>
      <c r="H391"/>
    </row>
    <row r="392" spans="1:8" ht="14.25" x14ac:dyDescent="0.45">
      <c r="A392"/>
      <c r="B392"/>
      <c r="C392"/>
      <c r="D392"/>
      <c r="E392"/>
      <c r="F392"/>
      <c r="G392"/>
      <c r="H392"/>
    </row>
    <row r="393" spans="1:8" ht="14.25" x14ac:dyDescent="0.45">
      <c r="A393"/>
      <c r="B393"/>
      <c r="C393"/>
      <c r="D393"/>
      <c r="E393"/>
      <c r="F393"/>
      <c r="G393"/>
      <c r="H393"/>
    </row>
    <row r="394" spans="1:8" ht="14.25" x14ac:dyDescent="0.45">
      <c r="A394"/>
      <c r="B394"/>
      <c r="C394"/>
      <c r="D394"/>
      <c r="E394"/>
      <c r="F394"/>
      <c r="G394"/>
      <c r="H394"/>
    </row>
    <row r="395" spans="1:8" ht="14.25" x14ac:dyDescent="0.45">
      <c r="A395"/>
      <c r="B395"/>
      <c r="C395"/>
      <c r="D395"/>
      <c r="E395"/>
      <c r="F395"/>
      <c r="G395"/>
      <c r="H395"/>
    </row>
    <row r="396" spans="1:8" ht="14.25" x14ac:dyDescent="0.45">
      <c r="A396"/>
      <c r="B396"/>
      <c r="C396"/>
      <c r="D396"/>
      <c r="E396"/>
      <c r="F396"/>
      <c r="G396"/>
      <c r="H396"/>
    </row>
    <row r="397" spans="1:8" ht="14.25" x14ac:dyDescent="0.45">
      <c r="A397"/>
      <c r="B397"/>
      <c r="C397"/>
      <c r="D397"/>
      <c r="E397"/>
      <c r="F397"/>
      <c r="G397"/>
      <c r="H397"/>
    </row>
    <row r="398" spans="1:8" ht="14.25" x14ac:dyDescent="0.45">
      <c r="A398"/>
      <c r="B398"/>
      <c r="C398"/>
      <c r="D398"/>
      <c r="E398"/>
      <c r="F398"/>
      <c r="G398"/>
      <c r="H398"/>
    </row>
    <row r="399" spans="1:8" ht="14.25" x14ac:dyDescent="0.45">
      <c r="A399"/>
      <c r="B399"/>
      <c r="C399"/>
      <c r="D399"/>
      <c r="E399"/>
      <c r="F399"/>
      <c r="G399"/>
      <c r="H399"/>
    </row>
    <row r="400" spans="1:8" ht="14.25" x14ac:dyDescent="0.45">
      <c r="A400"/>
      <c r="B400"/>
      <c r="C400"/>
      <c r="D400"/>
      <c r="E400"/>
      <c r="F400"/>
      <c r="G400"/>
      <c r="H400"/>
    </row>
    <row r="401" spans="1:8" ht="14.25" x14ac:dyDescent="0.45">
      <c r="A401"/>
      <c r="B401"/>
      <c r="C401"/>
      <c r="D401"/>
      <c r="E401"/>
      <c r="F401"/>
      <c r="G401"/>
      <c r="H401"/>
    </row>
    <row r="402" spans="1:8" ht="14.25" x14ac:dyDescent="0.45">
      <c r="A402"/>
      <c r="B402"/>
      <c r="C402"/>
      <c r="D402"/>
      <c r="E402"/>
      <c r="F402"/>
      <c r="G402"/>
      <c r="H402"/>
    </row>
    <row r="403" spans="1:8" ht="14.25" x14ac:dyDescent="0.45">
      <c r="A403"/>
      <c r="B403"/>
      <c r="C403"/>
      <c r="D403"/>
      <c r="E403"/>
      <c r="F403"/>
      <c r="G403"/>
      <c r="H403"/>
    </row>
    <row r="404" spans="1:8" ht="14.25" x14ac:dyDescent="0.45">
      <c r="A404"/>
      <c r="B404"/>
      <c r="C404"/>
      <c r="D404"/>
      <c r="E404"/>
      <c r="F404"/>
      <c r="G404"/>
      <c r="H404"/>
    </row>
    <row r="405" spans="1:8" ht="14.25" x14ac:dyDescent="0.45">
      <c r="A405"/>
      <c r="B405"/>
      <c r="C405"/>
      <c r="D405"/>
      <c r="E405"/>
      <c r="F405"/>
      <c r="G405"/>
      <c r="H405"/>
    </row>
    <row r="406" spans="1:8" ht="14.25" x14ac:dyDescent="0.45">
      <c r="A406"/>
      <c r="B406"/>
      <c r="C406"/>
      <c r="D406"/>
      <c r="E406"/>
      <c r="F406"/>
      <c r="G406"/>
      <c r="H406"/>
    </row>
    <row r="407" spans="1:8" ht="14.25" x14ac:dyDescent="0.45">
      <c r="A407"/>
      <c r="B407"/>
      <c r="C407"/>
      <c r="D407"/>
      <c r="E407"/>
      <c r="F407"/>
      <c r="G407"/>
      <c r="H407"/>
    </row>
    <row r="408" spans="1:8" ht="14.25" x14ac:dyDescent="0.45">
      <c r="A408"/>
      <c r="B408"/>
      <c r="C408"/>
      <c r="D408"/>
      <c r="E408"/>
      <c r="F408"/>
      <c r="G408"/>
      <c r="H408"/>
    </row>
    <row r="409" spans="1:8" ht="14.25" x14ac:dyDescent="0.45">
      <c r="A409"/>
      <c r="B409"/>
      <c r="C409"/>
      <c r="D409"/>
      <c r="E409"/>
      <c r="F409"/>
      <c r="G409"/>
      <c r="H409"/>
    </row>
    <row r="410" spans="1:8" ht="14.25" x14ac:dyDescent="0.45">
      <c r="A410"/>
      <c r="B410"/>
      <c r="C410"/>
      <c r="D410"/>
      <c r="E410"/>
      <c r="F410"/>
      <c r="G410"/>
      <c r="H410"/>
    </row>
    <row r="411" spans="1:8" ht="14.25" x14ac:dyDescent="0.45">
      <c r="A411"/>
      <c r="B411"/>
      <c r="C411"/>
      <c r="D411"/>
      <c r="E411"/>
      <c r="F411"/>
      <c r="G411"/>
      <c r="H411"/>
    </row>
    <row r="412" spans="1:8" ht="14.25" x14ac:dyDescent="0.45">
      <c r="A412"/>
      <c r="B412"/>
      <c r="C412"/>
      <c r="D412"/>
      <c r="E412"/>
      <c r="F412"/>
      <c r="G412"/>
      <c r="H412"/>
    </row>
    <row r="413" spans="1:8" ht="14.25" x14ac:dyDescent="0.45">
      <c r="A413"/>
      <c r="B413"/>
      <c r="C413"/>
      <c r="D413"/>
      <c r="E413"/>
      <c r="F413"/>
      <c r="G413"/>
      <c r="H413"/>
    </row>
    <row r="414" spans="1:8" ht="14.25" x14ac:dyDescent="0.45">
      <c r="A414"/>
      <c r="B414"/>
      <c r="C414"/>
      <c r="D414"/>
      <c r="E414"/>
      <c r="F414"/>
      <c r="G414"/>
      <c r="H414"/>
    </row>
    <row r="415" spans="1:8" ht="14.25" x14ac:dyDescent="0.45">
      <c r="A415"/>
      <c r="B415"/>
      <c r="C415"/>
      <c r="D415"/>
      <c r="E415"/>
      <c r="F415"/>
      <c r="G415"/>
      <c r="H415"/>
    </row>
    <row r="416" spans="1:8" ht="14.25" x14ac:dyDescent="0.45">
      <c r="A416"/>
      <c r="B416"/>
      <c r="C416"/>
      <c r="D416"/>
      <c r="E416"/>
      <c r="F416"/>
      <c r="G416"/>
      <c r="H416"/>
    </row>
    <row r="417" spans="1:8" ht="14.25" x14ac:dyDescent="0.45">
      <c r="A417"/>
      <c r="B417"/>
      <c r="C417"/>
      <c r="D417"/>
      <c r="E417"/>
      <c r="F417"/>
      <c r="G417"/>
      <c r="H417"/>
    </row>
    <row r="418" spans="1:8" ht="14.25" x14ac:dyDescent="0.45">
      <c r="A418"/>
      <c r="B418"/>
      <c r="C418"/>
      <c r="D418"/>
      <c r="E418"/>
      <c r="F418"/>
      <c r="G418"/>
      <c r="H418"/>
    </row>
    <row r="419" spans="1:8" ht="14.25" x14ac:dyDescent="0.45">
      <c r="A419"/>
      <c r="B419"/>
      <c r="C419"/>
      <c r="D419"/>
      <c r="E419"/>
      <c r="F419"/>
      <c r="G419"/>
      <c r="H419"/>
    </row>
    <row r="420" spans="1:8" ht="14.25" x14ac:dyDescent="0.45">
      <c r="A420"/>
      <c r="B420"/>
      <c r="C420"/>
      <c r="D420"/>
      <c r="E420"/>
      <c r="F420"/>
      <c r="G420"/>
      <c r="H420"/>
    </row>
    <row r="421" spans="1:8" ht="14.25" x14ac:dyDescent="0.45">
      <c r="A421"/>
      <c r="B421"/>
      <c r="C421"/>
      <c r="D421"/>
      <c r="E421"/>
      <c r="F421"/>
      <c r="G421"/>
      <c r="H421"/>
    </row>
    <row r="422" spans="1:8" ht="14.25" x14ac:dyDescent="0.45">
      <c r="A422"/>
      <c r="B422"/>
      <c r="C422"/>
      <c r="D422"/>
      <c r="E422"/>
      <c r="F422"/>
      <c r="G422"/>
      <c r="H422"/>
    </row>
    <row r="423" spans="1:8" ht="14.25" x14ac:dyDescent="0.45">
      <c r="A423"/>
      <c r="B423"/>
      <c r="C423"/>
      <c r="D423"/>
      <c r="E423"/>
      <c r="F423"/>
      <c r="G423"/>
      <c r="H423"/>
    </row>
    <row r="424" spans="1:8" ht="14.25" x14ac:dyDescent="0.45">
      <c r="A424"/>
      <c r="B424"/>
      <c r="C424"/>
      <c r="D424"/>
      <c r="E424"/>
      <c r="F424"/>
      <c r="G424"/>
      <c r="H424"/>
    </row>
    <row r="425" spans="1:8" ht="14.25" x14ac:dyDescent="0.45">
      <c r="A425"/>
      <c r="B425"/>
      <c r="C425"/>
      <c r="D425"/>
      <c r="E425"/>
      <c r="F425"/>
      <c r="G425"/>
      <c r="H425"/>
    </row>
    <row r="426" spans="1:8" ht="14.25" x14ac:dyDescent="0.45">
      <c r="A426"/>
      <c r="B426"/>
      <c r="C426"/>
      <c r="D426"/>
      <c r="E426"/>
      <c r="F426"/>
      <c r="G426"/>
      <c r="H426"/>
    </row>
    <row r="427" spans="1:8" ht="14.25" x14ac:dyDescent="0.45">
      <c r="A427"/>
      <c r="B427"/>
      <c r="C427"/>
      <c r="D427"/>
      <c r="E427"/>
      <c r="F427"/>
      <c r="G427"/>
      <c r="H427"/>
    </row>
    <row r="428" spans="1:8" ht="14.25" x14ac:dyDescent="0.45">
      <c r="A428"/>
      <c r="B428"/>
      <c r="C428"/>
      <c r="D428"/>
      <c r="E428"/>
      <c r="F428"/>
      <c r="G428"/>
      <c r="H428"/>
    </row>
    <row r="429" spans="1:8" ht="14.25" x14ac:dyDescent="0.45">
      <c r="A429"/>
      <c r="B429"/>
      <c r="C429"/>
      <c r="D429"/>
      <c r="E429"/>
      <c r="F429"/>
      <c r="G429"/>
      <c r="H429"/>
    </row>
    <row r="430" spans="1:8" ht="14.25" x14ac:dyDescent="0.45">
      <c r="A430"/>
      <c r="B430"/>
      <c r="C430"/>
      <c r="D430"/>
      <c r="E430"/>
      <c r="F430"/>
      <c r="G430"/>
      <c r="H430"/>
    </row>
    <row r="431" spans="1:8" ht="14.25" x14ac:dyDescent="0.45">
      <c r="A431"/>
      <c r="B431"/>
      <c r="C431"/>
      <c r="D431"/>
      <c r="E431"/>
      <c r="F431"/>
      <c r="G431"/>
      <c r="H431"/>
    </row>
    <row r="432" spans="1:8" ht="14.25" x14ac:dyDescent="0.45">
      <c r="A432"/>
      <c r="B432"/>
      <c r="C432"/>
      <c r="D432"/>
      <c r="E432"/>
      <c r="F432"/>
      <c r="G432"/>
      <c r="H432"/>
    </row>
    <row r="433" spans="1:8" ht="14.25" x14ac:dyDescent="0.45">
      <c r="A433"/>
      <c r="B433"/>
      <c r="C433"/>
      <c r="D433"/>
      <c r="E433"/>
      <c r="F433"/>
      <c r="G433"/>
      <c r="H433"/>
    </row>
    <row r="434" spans="1:8" ht="14.25" x14ac:dyDescent="0.45">
      <c r="A434"/>
      <c r="B434"/>
      <c r="C434"/>
      <c r="D434"/>
      <c r="E434"/>
      <c r="F434"/>
      <c r="G434"/>
      <c r="H434"/>
    </row>
    <row r="435" spans="1:8" ht="14.25" x14ac:dyDescent="0.45">
      <c r="A435"/>
      <c r="B435"/>
      <c r="C435"/>
      <c r="D435"/>
      <c r="E435"/>
      <c r="F435"/>
      <c r="G435"/>
      <c r="H435"/>
    </row>
    <row r="436" spans="1:8" ht="14.25" x14ac:dyDescent="0.45">
      <c r="A436"/>
      <c r="B436"/>
      <c r="C436"/>
      <c r="D436"/>
      <c r="E436"/>
      <c r="F436"/>
      <c r="G436"/>
      <c r="H436"/>
    </row>
    <row r="437" spans="1:8" ht="14.25" x14ac:dyDescent="0.45">
      <c r="A437"/>
      <c r="B437"/>
      <c r="C437"/>
      <c r="D437"/>
      <c r="E437"/>
      <c r="F437"/>
      <c r="G437"/>
      <c r="H437"/>
    </row>
    <row r="438" spans="1:8" ht="14.25" x14ac:dyDescent="0.45">
      <c r="A438"/>
      <c r="B438"/>
      <c r="C438"/>
      <c r="D438"/>
      <c r="E438"/>
      <c r="F438"/>
      <c r="G438"/>
      <c r="H438"/>
    </row>
    <row r="439" spans="1:8" ht="14.25" x14ac:dyDescent="0.45">
      <c r="A439"/>
      <c r="B439"/>
      <c r="C439"/>
      <c r="D439"/>
      <c r="E439"/>
      <c r="F439"/>
      <c r="G439"/>
      <c r="H439"/>
    </row>
    <row r="440" spans="1:8" ht="14.25" x14ac:dyDescent="0.45">
      <c r="A440"/>
      <c r="B440"/>
      <c r="C440"/>
      <c r="D440"/>
      <c r="E440"/>
      <c r="F440"/>
      <c r="G440"/>
      <c r="H440"/>
    </row>
    <row r="441" spans="1:8" ht="14.25" x14ac:dyDescent="0.45">
      <c r="A441"/>
      <c r="B441"/>
      <c r="C441"/>
      <c r="D441"/>
      <c r="E441"/>
      <c r="F441"/>
      <c r="G441"/>
      <c r="H441"/>
    </row>
    <row r="442" spans="1:8" ht="14.25" x14ac:dyDescent="0.45">
      <c r="A442"/>
      <c r="B442"/>
      <c r="C442"/>
      <c r="D442"/>
      <c r="E442"/>
      <c r="F442"/>
      <c r="G442"/>
      <c r="H442"/>
    </row>
    <row r="443" spans="1:8" ht="14.25" x14ac:dyDescent="0.45">
      <c r="A443"/>
      <c r="B443"/>
      <c r="C443"/>
      <c r="D443"/>
      <c r="E443"/>
      <c r="F443"/>
      <c r="G443"/>
      <c r="H443"/>
    </row>
    <row r="444" spans="1:8" ht="14.25" x14ac:dyDescent="0.45">
      <c r="A444"/>
      <c r="B444"/>
      <c r="C444"/>
      <c r="D444"/>
      <c r="E444"/>
      <c r="F444"/>
      <c r="G444"/>
      <c r="H444"/>
    </row>
    <row r="445" spans="1:8" ht="14.25" x14ac:dyDescent="0.45">
      <c r="A445"/>
      <c r="B445"/>
      <c r="C445"/>
      <c r="D445"/>
      <c r="E445"/>
      <c r="F445"/>
      <c r="G445"/>
      <c r="H445"/>
    </row>
    <row r="446" spans="1:8" ht="14.25" x14ac:dyDescent="0.45">
      <c r="A446"/>
      <c r="B446"/>
      <c r="C446"/>
      <c r="D446"/>
      <c r="E446"/>
      <c r="F446"/>
      <c r="G446"/>
      <c r="H446"/>
    </row>
    <row r="447" spans="1:8" ht="14.25" x14ac:dyDescent="0.45">
      <c r="A447"/>
      <c r="B447"/>
      <c r="C447"/>
      <c r="D447"/>
      <c r="E447"/>
      <c r="F447"/>
      <c r="G447"/>
      <c r="H447"/>
    </row>
    <row r="448" spans="1:8" ht="14.25" x14ac:dyDescent="0.45">
      <c r="A448"/>
      <c r="B448"/>
      <c r="C448"/>
      <c r="D448"/>
      <c r="E448"/>
      <c r="F448"/>
      <c r="G448"/>
      <c r="H448"/>
    </row>
    <row r="449" spans="1:8" ht="14.25" x14ac:dyDescent="0.45">
      <c r="A449"/>
      <c r="B449"/>
      <c r="C449"/>
      <c r="D449"/>
      <c r="E449"/>
      <c r="F449"/>
      <c r="G449"/>
      <c r="H449"/>
    </row>
    <row r="450" spans="1:8" ht="14.25" x14ac:dyDescent="0.45">
      <c r="A450"/>
      <c r="B450"/>
      <c r="C450"/>
      <c r="D450"/>
      <c r="E450"/>
      <c r="F450"/>
      <c r="G450"/>
      <c r="H450"/>
    </row>
    <row r="451" spans="1:8" ht="14.25" x14ac:dyDescent="0.45">
      <c r="A451"/>
      <c r="B451"/>
      <c r="C451"/>
      <c r="D451"/>
      <c r="E451"/>
      <c r="F451"/>
      <c r="G451"/>
      <c r="H451"/>
    </row>
    <row r="452" spans="1:8" ht="14.25" x14ac:dyDescent="0.45">
      <c r="A452"/>
      <c r="B452"/>
      <c r="C452"/>
      <c r="D452"/>
      <c r="E452"/>
      <c r="F452"/>
      <c r="G452"/>
      <c r="H452"/>
    </row>
    <row r="453" spans="1:8" ht="14.25" x14ac:dyDescent="0.45">
      <c r="A453"/>
      <c r="B453"/>
      <c r="C453"/>
      <c r="D453"/>
      <c r="E453"/>
      <c r="F453"/>
      <c r="G453"/>
      <c r="H453"/>
    </row>
    <row r="454" spans="1:8" ht="14.25" x14ac:dyDescent="0.45">
      <c r="A454"/>
      <c r="B454"/>
      <c r="C454"/>
      <c r="D454"/>
      <c r="E454"/>
      <c r="F454"/>
      <c r="G454"/>
      <c r="H454"/>
    </row>
    <row r="455" spans="1:8" ht="14.25" x14ac:dyDescent="0.45">
      <c r="A455"/>
      <c r="B455"/>
      <c r="C455"/>
      <c r="D455"/>
      <c r="E455"/>
      <c r="F455"/>
      <c r="G455"/>
      <c r="H455"/>
    </row>
    <row r="456" spans="1:8" ht="14.25" x14ac:dyDescent="0.45">
      <c r="A456"/>
      <c r="B456"/>
      <c r="C456"/>
      <c r="D456"/>
      <c r="E456"/>
      <c r="F456"/>
      <c r="G456"/>
      <c r="H456"/>
    </row>
    <row r="457" spans="1:8" ht="14.25" x14ac:dyDescent="0.45">
      <c r="A457"/>
      <c r="B457"/>
      <c r="C457"/>
      <c r="D457"/>
      <c r="E457"/>
      <c r="F457"/>
      <c r="G457"/>
      <c r="H457"/>
    </row>
    <row r="458" spans="1:8" ht="14.25" x14ac:dyDescent="0.45">
      <c r="A458"/>
      <c r="B458"/>
      <c r="C458"/>
      <c r="D458"/>
      <c r="E458"/>
      <c r="F458"/>
      <c r="G458"/>
      <c r="H458"/>
    </row>
    <row r="459" spans="1:8" ht="14.25" x14ac:dyDescent="0.45">
      <c r="A459"/>
      <c r="B459"/>
      <c r="C459"/>
      <c r="D459"/>
      <c r="E459"/>
      <c r="F459"/>
      <c r="G459"/>
      <c r="H459"/>
    </row>
    <row r="460" spans="1:8" ht="14.25" x14ac:dyDescent="0.45">
      <c r="A460"/>
      <c r="B460"/>
      <c r="C460"/>
      <c r="D460"/>
      <c r="E460"/>
      <c r="F460"/>
      <c r="G460"/>
      <c r="H460"/>
    </row>
    <row r="461" spans="1:8" ht="14.25" x14ac:dyDescent="0.45">
      <c r="A461"/>
      <c r="B461"/>
      <c r="C461"/>
      <c r="D461"/>
      <c r="E461"/>
      <c r="F461"/>
      <c r="G461"/>
      <c r="H461"/>
    </row>
    <row r="462" spans="1:8" ht="14.25" x14ac:dyDescent="0.45">
      <c r="A462"/>
      <c r="B462"/>
      <c r="C462"/>
      <c r="D462"/>
      <c r="E462"/>
      <c r="F462"/>
      <c r="G462"/>
      <c r="H462"/>
    </row>
    <row r="463" spans="1:8" ht="14.25" x14ac:dyDescent="0.45">
      <c r="A463"/>
      <c r="B463"/>
      <c r="C463"/>
      <c r="D463"/>
      <c r="E463"/>
      <c r="F463"/>
      <c r="G463"/>
      <c r="H463"/>
    </row>
    <row r="464" spans="1:8" ht="14.25" x14ac:dyDescent="0.45">
      <c r="A464"/>
      <c r="B464"/>
      <c r="C464"/>
      <c r="D464"/>
      <c r="E464"/>
      <c r="F464"/>
      <c r="G464"/>
      <c r="H464"/>
    </row>
    <row r="465" spans="1:8" ht="14.25" x14ac:dyDescent="0.45">
      <c r="A465"/>
      <c r="B465"/>
      <c r="C465"/>
      <c r="D465"/>
      <c r="E465"/>
      <c r="F465"/>
      <c r="G465"/>
      <c r="H465"/>
    </row>
    <row r="466" spans="1:8" ht="14.25" x14ac:dyDescent="0.45">
      <c r="A466"/>
      <c r="B466"/>
      <c r="C466"/>
      <c r="D466"/>
      <c r="E466"/>
      <c r="F466"/>
      <c r="G466"/>
      <c r="H466"/>
    </row>
    <row r="467" spans="1:8" ht="14.25" x14ac:dyDescent="0.45">
      <c r="A467"/>
      <c r="B467"/>
      <c r="C467"/>
      <c r="D467"/>
      <c r="E467"/>
      <c r="F467"/>
      <c r="G467"/>
      <c r="H467"/>
    </row>
    <row r="468" spans="1:8" ht="14.25" x14ac:dyDescent="0.45">
      <c r="A468"/>
      <c r="B468"/>
      <c r="C468"/>
      <c r="D468"/>
      <c r="E468"/>
      <c r="F468"/>
      <c r="G468"/>
      <c r="H468"/>
    </row>
    <row r="469" spans="1:8" ht="14.25" x14ac:dyDescent="0.45">
      <c r="A469"/>
      <c r="B469"/>
      <c r="C469"/>
      <c r="D469"/>
      <c r="E469"/>
      <c r="F469"/>
      <c r="G469"/>
      <c r="H469"/>
    </row>
    <row r="470" spans="1:8" ht="14.25" x14ac:dyDescent="0.45">
      <c r="A470"/>
      <c r="B470"/>
      <c r="C470"/>
      <c r="D470"/>
      <c r="E470"/>
      <c r="F470"/>
      <c r="G470"/>
      <c r="H470"/>
    </row>
    <row r="471" spans="1:8" ht="14.25" x14ac:dyDescent="0.45">
      <c r="A471"/>
      <c r="B471"/>
      <c r="C471"/>
      <c r="D471"/>
      <c r="E471"/>
      <c r="F471"/>
      <c r="G471"/>
      <c r="H471"/>
    </row>
    <row r="472" spans="1:8" ht="14.25" x14ac:dyDescent="0.45">
      <c r="A472"/>
      <c r="B472"/>
      <c r="C472"/>
      <c r="D472"/>
      <c r="E472"/>
      <c r="F472"/>
      <c r="G472"/>
      <c r="H472"/>
    </row>
    <row r="473" spans="1:8" ht="14.25" x14ac:dyDescent="0.45">
      <c r="A473"/>
      <c r="B473"/>
      <c r="C473"/>
      <c r="D473"/>
      <c r="E473"/>
      <c r="F473"/>
      <c r="G473"/>
      <c r="H473"/>
    </row>
    <row r="474" spans="1:8" ht="14.25" x14ac:dyDescent="0.45">
      <c r="A474"/>
      <c r="B474"/>
      <c r="C474"/>
      <c r="D474"/>
      <c r="E474"/>
      <c r="F474"/>
      <c r="G474"/>
      <c r="H474"/>
    </row>
    <row r="475" spans="1:8" ht="14.25" x14ac:dyDescent="0.45">
      <c r="A475"/>
      <c r="B475"/>
      <c r="C475"/>
      <c r="D475"/>
      <c r="E475"/>
      <c r="F475"/>
      <c r="G475"/>
      <c r="H475"/>
    </row>
    <row r="476" spans="1:8" ht="14.25" x14ac:dyDescent="0.45">
      <c r="A476"/>
      <c r="B476"/>
      <c r="C476"/>
      <c r="D476"/>
      <c r="E476"/>
      <c r="F476"/>
      <c r="G476"/>
      <c r="H476"/>
    </row>
    <row r="477" spans="1:8" ht="14.25" x14ac:dyDescent="0.45">
      <c r="A477"/>
      <c r="B477"/>
      <c r="C477"/>
      <c r="D477"/>
      <c r="E477"/>
      <c r="F477"/>
      <c r="G477"/>
      <c r="H477"/>
    </row>
    <row r="478" spans="1:8" ht="14.25" x14ac:dyDescent="0.45">
      <c r="A478"/>
      <c r="B478"/>
      <c r="C478"/>
      <c r="D478"/>
      <c r="E478"/>
      <c r="F478"/>
      <c r="G478"/>
      <c r="H478"/>
    </row>
    <row r="479" spans="1:8" ht="14.25" x14ac:dyDescent="0.45">
      <c r="A479"/>
      <c r="B479"/>
      <c r="C479"/>
      <c r="D479"/>
      <c r="E479"/>
      <c r="F479"/>
      <c r="G479"/>
      <c r="H479"/>
    </row>
    <row r="480" spans="1:8" ht="14.25" x14ac:dyDescent="0.45">
      <c r="A480"/>
      <c r="B480"/>
      <c r="C480"/>
      <c r="D480"/>
      <c r="E480"/>
      <c r="F480"/>
      <c r="G480"/>
      <c r="H480"/>
    </row>
    <row r="481" spans="1:8" ht="14.25" x14ac:dyDescent="0.45">
      <c r="A481"/>
      <c r="B481"/>
      <c r="C481"/>
      <c r="D481"/>
      <c r="E481"/>
      <c r="F481"/>
      <c r="G481"/>
      <c r="H481"/>
    </row>
    <row r="482" spans="1:8" ht="14.25" x14ac:dyDescent="0.45">
      <c r="A482"/>
      <c r="B482"/>
      <c r="C482"/>
      <c r="D482"/>
      <c r="E482"/>
      <c r="F482"/>
      <c r="G482"/>
      <c r="H482"/>
    </row>
    <row r="483" spans="1:8" ht="14.25" x14ac:dyDescent="0.45">
      <c r="A483"/>
      <c r="B483"/>
      <c r="C483"/>
      <c r="D483"/>
      <c r="E483"/>
      <c r="F483"/>
      <c r="G483"/>
      <c r="H483"/>
    </row>
    <row r="484" spans="1:8" ht="14.25" x14ac:dyDescent="0.45">
      <c r="A484"/>
      <c r="B484"/>
      <c r="C484"/>
      <c r="D484"/>
      <c r="E484"/>
      <c r="F484"/>
      <c r="G484"/>
      <c r="H484"/>
    </row>
    <row r="485" spans="1:8" ht="14.25" x14ac:dyDescent="0.45">
      <c r="A485"/>
      <c r="B485"/>
      <c r="C485"/>
      <c r="D485"/>
      <c r="E485"/>
      <c r="F485"/>
      <c r="G485"/>
      <c r="H485"/>
    </row>
    <row r="486" spans="1:8" ht="14.25" x14ac:dyDescent="0.45">
      <c r="A486"/>
      <c r="B486"/>
      <c r="C486"/>
      <c r="D486"/>
      <c r="E486"/>
      <c r="F486"/>
      <c r="G486"/>
      <c r="H486"/>
    </row>
    <row r="487" spans="1:8" ht="14.25" x14ac:dyDescent="0.45">
      <c r="A487"/>
      <c r="B487"/>
      <c r="C487"/>
      <c r="D487"/>
      <c r="E487"/>
      <c r="F487"/>
      <c r="G487"/>
      <c r="H487"/>
    </row>
    <row r="488" spans="1:8" ht="14.25" x14ac:dyDescent="0.45">
      <c r="A488"/>
      <c r="B488"/>
      <c r="C488"/>
      <c r="D488"/>
      <c r="E488"/>
      <c r="F488"/>
      <c r="G488"/>
      <c r="H488"/>
    </row>
    <row r="489" spans="1:8" ht="14.25" x14ac:dyDescent="0.45">
      <c r="A489"/>
      <c r="B489"/>
      <c r="C489"/>
      <c r="D489"/>
      <c r="E489"/>
      <c r="F489"/>
      <c r="G489"/>
      <c r="H489"/>
    </row>
    <row r="490" spans="1:8" ht="14.25" x14ac:dyDescent="0.45">
      <c r="A490"/>
      <c r="B490"/>
      <c r="C490"/>
      <c r="D490"/>
      <c r="E490"/>
      <c r="F490"/>
      <c r="G490"/>
      <c r="H490"/>
    </row>
    <row r="491" spans="1:8" ht="14.25" x14ac:dyDescent="0.45">
      <c r="A491"/>
      <c r="B491"/>
      <c r="C491"/>
      <c r="D491"/>
      <c r="E491"/>
      <c r="F491"/>
      <c r="G491"/>
      <c r="H491"/>
    </row>
    <row r="492" spans="1:8" ht="14.25" x14ac:dyDescent="0.45">
      <c r="A492"/>
      <c r="B492"/>
      <c r="C492"/>
      <c r="D492"/>
      <c r="E492"/>
      <c r="F492"/>
      <c r="G492"/>
      <c r="H492"/>
    </row>
    <row r="493" spans="1:8" ht="14.25" x14ac:dyDescent="0.45">
      <c r="A493"/>
      <c r="B493"/>
      <c r="C493"/>
      <c r="D493"/>
      <c r="E493"/>
      <c r="F493"/>
      <c r="G493"/>
      <c r="H493"/>
    </row>
    <row r="494" spans="1:8" ht="14.25" x14ac:dyDescent="0.45">
      <c r="A494"/>
      <c r="B494"/>
      <c r="C494"/>
      <c r="D494"/>
      <c r="E494"/>
      <c r="F494"/>
      <c r="G494"/>
      <c r="H494"/>
    </row>
    <row r="495" spans="1:8" ht="14.25" x14ac:dyDescent="0.45">
      <c r="A495"/>
      <c r="B495"/>
      <c r="C495"/>
      <c r="D495"/>
      <c r="E495"/>
      <c r="F495"/>
      <c r="G495"/>
      <c r="H495"/>
    </row>
    <row r="496" spans="1:8" ht="14.25" x14ac:dyDescent="0.45">
      <c r="A496"/>
      <c r="B496"/>
      <c r="C496"/>
      <c r="D496"/>
      <c r="E496"/>
      <c r="F496"/>
      <c r="G496"/>
      <c r="H496"/>
    </row>
    <row r="497" spans="1:8" ht="14.25" x14ac:dyDescent="0.45">
      <c r="A497"/>
      <c r="B497"/>
      <c r="C497"/>
      <c r="D497"/>
      <c r="E497"/>
      <c r="F497"/>
      <c r="G497"/>
      <c r="H497"/>
    </row>
    <row r="498" spans="1:8" ht="14.25" x14ac:dyDescent="0.45">
      <c r="A498"/>
      <c r="B498"/>
      <c r="C498"/>
      <c r="D498"/>
      <c r="E498"/>
      <c r="F498"/>
      <c r="G498"/>
      <c r="H498"/>
    </row>
    <row r="499" spans="1:8" ht="14.25" x14ac:dyDescent="0.45">
      <c r="A499"/>
      <c r="B499"/>
      <c r="C499"/>
      <c r="D499"/>
      <c r="E499"/>
      <c r="F499"/>
      <c r="G499"/>
      <c r="H499"/>
    </row>
    <row r="500" spans="1:8" ht="14.25" x14ac:dyDescent="0.45">
      <c r="A500"/>
      <c r="B500"/>
      <c r="C500"/>
      <c r="D500"/>
      <c r="E500"/>
      <c r="F500"/>
      <c r="G500"/>
      <c r="H500"/>
    </row>
    <row r="501" spans="1:8" ht="14.25" x14ac:dyDescent="0.45">
      <c r="A501"/>
      <c r="B501"/>
      <c r="C501"/>
      <c r="D501"/>
      <c r="E501"/>
      <c r="F501"/>
      <c r="G501"/>
      <c r="H501"/>
    </row>
    <row r="502" spans="1:8" ht="14.25" x14ac:dyDescent="0.45">
      <c r="A502"/>
      <c r="B502"/>
      <c r="C502"/>
      <c r="D502"/>
      <c r="E502"/>
      <c r="F502"/>
      <c r="G502"/>
      <c r="H502"/>
    </row>
    <row r="503" spans="1:8" ht="14.25" x14ac:dyDescent="0.45">
      <c r="A503"/>
      <c r="B503"/>
      <c r="C503"/>
      <c r="D503"/>
      <c r="E503"/>
      <c r="F503"/>
      <c r="G503"/>
      <c r="H503"/>
    </row>
    <row r="504" spans="1:8" ht="14.25" x14ac:dyDescent="0.45">
      <c r="A504"/>
      <c r="B504"/>
      <c r="C504"/>
      <c r="D504"/>
      <c r="E504"/>
      <c r="F504"/>
      <c r="G504"/>
      <c r="H504"/>
    </row>
    <row r="505" spans="1:8" ht="14.25" x14ac:dyDescent="0.45">
      <c r="A505"/>
      <c r="B505"/>
      <c r="C505"/>
      <c r="D505"/>
      <c r="E505"/>
      <c r="F505"/>
      <c r="G505"/>
      <c r="H505"/>
    </row>
    <row r="506" spans="1:8" ht="14.25" x14ac:dyDescent="0.45">
      <c r="A506"/>
      <c r="B506"/>
      <c r="C506"/>
      <c r="D506"/>
      <c r="E506"/>
      <c r="F506"/>
      <c r="G506"/>
      <c r="H506"/>
    </row>
    <row r="507" spans="1:8" ht="14.25" x14ac:dyDescent="0.45">
      <c r="A507"/>
      <c r="B507"/>
      <c r="C507"/>
      <c r="D507"/>
      <c r="E507"/>
      <c r="F507"/>
      <c r="G507"/>
      <c r="H507"/>
    </row>
    <row r="508" spans="1:8" ht="14.25" x14ac:dyDescent="0.45">
      <c r="A508"/>
      <c r="B508"/>
      <c r="C508"/>
      <c r="D508"/>
      <c r="E508"/>
      <c r="F508"/>
      <c r="G508"/>
      <c r="H508"/>
    </row>
    <row r="509" spans="1:8" ht="14.25" x14ac:dyDescent="0.45">
      <c r="A509"/>
      <c r="B509"/>
      <c r="C509"/>
      <c r="D509"/>
      <c r="E509"/>
      <c r="F509"/>
      <c r="G509"/>
      <c r="H509"/>
    </row>
    <row r="510" spans="1:8" ht="14.25" x14ac:dyDescent="0.45">
      <c r="A510"/>
      <c r="B510"/>
      <c r="C510"/>
      <c r="D510"/>
      <c r="E510"/>
      <c r="F510"/>
      <c r="G510"/>
      <c r="H510"/>
    </row>
    <row r="511" spans="1:8" ht="14.25" x14ac:dyDescent="0.45">
      <c r="A511"/>
      <c r="B511"/>
      <c r="C511"/>
      <c r="D511"/>
      <c r="E511"/>
      <c r="F511"/>
      <c r="G511"/>
      <c r="H511"/>
    </row>
    <row r="512" spans="1:8" ht="14.25" x14ac:dyDescent="0.45">
      <c r="A512"/>
      <c r="B512"/>
      <c r="C512"/>
      <c r="D512"/>
      <c r="E512"/>
      <c r="F512"/>
      <c r="G512"/>
      <c r="H512"/>
    </row>
    <row r="513" spans="1:8" ht="14.25" x14ac:dyDescent="0.45">
      <c r="A513"/>
      <c r="B513"/>
      <c r="C513"/>
      <c r="D513"/>
      <c r="E513"/>
      <c r="F513"/>
      <c r="G513"/>
      <c r="H513"/>
    </row>
    <row r="514" spans="1:8" ht="14.25" x14ac:dyDescent="0.45">
      <c r="A514"/>
      <c r="B514"/>
      <c r="C514"/>
      <c r="D514"/>
      <c r="E514"/>
      <c r="F514"/>
      <c r="G514"/>
      <c r="H514"/>
    </row>
    <row r="515" spans="1:8" ht="14.25" x14ac:dyDescent="0.45">
      <c r="A515"/>
      <c r="B515"/>
      <c r="C515"/>
      <c r="D515"/>
      <c r="E515"/>
      <c r="F515"/>
      <c r="G515"/>
      <c r="H515"/>
    </row>
    <row r="516" spans="1:8" ht="14.25" x14ac:dyDescent="0.45">
      <c r="A516"/>
      <c r="B516"/>
      <c r="C516"/>
      <c r="D516"/>
      <c r="E516"/>
      <c r="F516"/>
      <c r="G516"/>
      <c r="H516"/>
    </row>
    <row r="517" spans="1:8" ht="14.25" x14ac:dyDescent="0.45">
      <c r="A517"/>
      <c r="B517"/>
      <c r="C517"/>
      <c r="D517"/>
      <c r="E517"/>
      <c r="F517"/>
      <c r="G517"/>
      <c r="H517"/>
    </row>
    <row r="518" spans="1:8" ht="14.25" x14ac:dyDescent="0.45">
      <c r="A518"/>
      <c r="B518"/>
      <c r="C518"/>
      <c r="D518"/>
      <c r="E518"/>
      <c r="F518"/>
      <c r="G518"/>
      <c r="H518"/>
    </row>
    <row r="519" spans="1:8" ht="14.25" x14ac:dyDescent="0.45">
      <c r="A519"/>
      <c r="B519"/>
      <c r="C519"/>
      <c r="D519"/>
      <c r="E519"/>
      <c r="F519"/>
      <c r="G519"/>
      <c r="H519"/>
    </row>
    <row r="520" spans="1:8" ht="14.25" x14ac:dyDescent="0.45">
      <c r="A520"/>
      <c r="B520"/>
      <c r="C520"/>
      <c r="D520"/>
      <c r="E520"/>
      <c r="F520"/>
      <c r="G520"/>
      <c r="H520"/>
    </row>
    <row r="521" spans="1:8" ht="14.25" x14ac:dyDescent="0.45">
      <c r="A521"/>
      <c r="B521"/>
      <c r="C521"/>
      <c r="D521"/>
      <c r="E521"/>
      <c r="F521"/>
      <c r="G521"/>
      <c r="H521"/>
    </row>
    <row r="522" spans="1:8" ht="14.25" x14ac:dyDescent="0.45">
      <c r="A522"/>
      <c r="B522"/>
      <c r="C522"/>
      <c r="D522"/>
      <c r="E522"/>
      <c r="F522"/>
      <c r="G522"/>
      <c r="H522"/>
    </row>
    <row r="523" spans="1:8" ht="14.25" x14ac:dyDescent="0.45">
      <c r="A523"/>
      <c r="B523"/>
      <c r="C523"/>
      <c r="D523"/>
      <c r="E523"/>
      <c r="F523"/>
      <c r="G523"/>
      <c r="H523"/>
    </row>
    <row r="524" spans="1:8" ht="14.25" x14ac:dyDescent="0.45">
      <c r="A524"/>
      <c r="B524"/>
      <c r="C524"/>
      <c r="D524"/>
      <c r="E524"/>
      <c r="F524"/>
      <c r="G524"/>
      <c r="H524"/>
    </row>
    <row r="525" spans="1:8" ht="14.25" x14ac:dyDescent="0.45">
      <c r="A525"/>
      <c r="B525"/>
      <c r="C525"/>
      <c r="D525"/>
      <c r="E525"/>
      <c r="F525"/>
      <c r="G525"/>
      <c r="H525"/>
    </row>
    <row r="526" spans="1:8" ht="14.25" x14ac:dyDescent="0.45">
      <c r="A526"/>
      <c r="B526"/>
      <c r="C526"/>
      <c r="D526"/>
      <c r="E526"/>
      <c r="F526"/>
      <c r="G526"/>
      <c r="H526"/>
    </row>
    <row r="527" spans="1:8" ht="14.25" x14ac:dyDescent="0.45">
      <c r="A527"/>
      <c r="B527"/>
      <c r="C527"/>
      <c r="D527"/>
      <c r="E527"/>
      <c r="F527"/>
      <c r="G527"/>
      <c r="H527"/>
    </row>
    <row r="528" spans="1:8" ht="14.25" x14ac:dyDescent="0.45">
      <c r="A528"/>
      <c r="B528"/>
      <c r="C528"/>
      <c r="D528"/>
      <c r="E528"/>
      <c r="F528"/>
      <c r="G528"/>
      <c r="H528"/>
    </row>
    <row r="529" spans="1:8" ht="14.25" x14ac:dyDescent="0.45">
      <c r="A529"/>
      <c r="B529"/>
      <c r="C529"/>
      <c r="D529"/>
      <c r="E529"/>
      <c r="F529"/>
      <c r="G529"/>
      <c r="H529"/>
    </row>
    <row r="530" spans="1:8" ht="14.25" x14ac:dyDescent="0.45">
      <c r="A530"/>
      <c r="B530"/>
      <c r="C530"/>
      <c r="D530"/>
      <c r="E530"/>
      <c r="F530"/>
      <c r="G530"/>
      <c r="H530"/>
    </row>
    <row r="531" spans="1:8" ht="14.25" x14ac:dyDescent="0.45">
      <c r="A531"/>
      <c r="B531"/>
      <c r="C531"/>
      <c r="D531"/>
      <c r="E531"/>
      <c r="F531"/>
      <c r="G531"/>
      <c r="H531"/>
    </row>
    <row r="532" spans="1:8" ht="14.25" x14ac:dyDescent="0.45">
      <c r="A532"/>
      <c r="B532"/>
      <c r="C532"/>
      <c r="D532"/>
      <c r="E532"/>
      <c r="F532"/>
      <c r="G532"/>
      <c r="H532"/>
    </row>
    <row r="533" spans="1:8" ht="14.25" x14ac:dyDescent="0.45">
      <c r="A533"/>
      <c r="B533"/>
      <c r="C533"/>
      <c r="D533"/>
      <c r="E533"/>
      <c r="F533"/>
      <c r="G533"/>
      <c r="H533"/>
    </row>
    <row r="534" spans="1:8" ht="14.25" x14ac:dyDescent="0.45">
      <c r="A534"/>
      <c r="B534"/>
      <c r="C534"/>
      <c r="D534"/>
      <c r="E534"/>
      <c r="F534"/>
      <c r="G534"/>
      <c r="H534"/>
    </row>
    <row r="535" spans="1:8" ht="14.25" x14ac:dyDescent="0.45">
      <c r="A535"/>
      <c r="B535"/>
      <c r="C535"/>
      <c r="D535"/>
      <c r="E535"/>
      <c r="F535"/>
      <c r="G535"/>
      <c r="H535"/>
    </row>
    <row r="536" spans="1:8" ht="14.25" x14ac:dyDescent="0.45">
      <c r="A536"/>
      <c r="B536"/>
      <c r="C536"/>
      <c r="D536"/>
      <c r="E536"/>
      <c r="F536"/>
      <c r="G536"/>
      <c r="H536"/>
    </row>
    <row r="537" spans="1:8" ht="14.25" x14ac:dyDescent="0.45">
      <c r="A537"/>
      <c r="B537"/>
      <c r="C537"/>
      <c r="D537"/>
      <c r="E537"/>
      <c r="F537"/>
      <c r="G537"/>
      <c r="H537"/>
    </row>
    <row r="538" spans="1:8" ht="14.25" x14ac:dyDescent="0.45">
      <c r="A538"/>
      <c r="B538"/>
      <c r="C538"/>
      <c r="D538"/>
      <c r="E538"/>
      <c r="F538"/>
      <c r="G538"/>
      <c r="H538"/>
    </row>
    <row r="539" spans="1:8" ht="14.25" x14ac:dyDescent="0.45">
      <c r="A539"/>
      <c r="B539"/>
      <c r="C539"/>
      <c r="D539"/>
      <c r="E539"/>
      <c r="F539"/>
      <c r="G539"/>
      <c r="H539"/>
    </row>
    <row r="540" spans="1:8" ht="14.25" x14ac:dyDescent="0.45">
      <c r="A540"/>
      <c r="B540"/>
      <c r="C540"/>
      <c r="D540"/>
      <c r="E540"/>
      <c r="F540"/>
      <c r="G540"/>
      <c r="H540"/>
    </row>
    <row r="541" spans="1:8" ht="14.25" x14ac:dyDescent="0.45">
      <c r="A541"/>
      <c r="B541"/>
      <c r="C541"/>
      <c r="D541"/>
      <c r="E541"/>
      <c r="F541"/>
      <c r="G541"/>
      <c r="H541"/>
    </row>
    <row r="542" spans="1:8" ht="14.25" x14ac:dyDescent="0.45">
      <c r="A542"/>
      <c r="B542"/>
      <c r="C542"/>
      <c r="D542"/>
      <c r="E542"/>
      <c r="F542"/>
      <c r="G542"/>
      <c r="H542"/>
    </row>
    <row r="543" spans="1:8" ht="14.25" x14ac:dyDescent="0.45">
      <c r="A543"/>
      <c r="B543"/>
      <c r="C543"/>
      <c r="D543"/>
      <c r="E543"/>
      <c r="F543"/>
      <c r="G543"/>
      <c r="H543"/>
    </row>
    <row r="544" spans="1:8" ht="14.25" x14ac:dyDescent="0.45">
      <c r="A544"/>
      <c r="B544"/>
      <c r="C544"/>
      <c r="D544"/>
      <c r="E544"/>
      <c r="F544"/>
      <c r="G544"/>
      <c r="H544"/>
    </row>
    <row r="545" spans="1:8" ht="14.25" x14ac:dyDescent="0.45">
      <c r="A545"/>
      <c r="B545"/>
      <c r="C545"/>
      <c r="D545"/>
      <c r="E545"/>
      <c r="F545"/>
      <c r="G545"/>
      <c r="H545"/>
    </row>
    <row r="546" spans="1:8" ht="14.25" x14ac:dyDescent="0.45">
      <c r="A546"/>
      <c r="B546"/>
      <c r="C546"/>
      <c r="D546"/>
      <c r="E546"/>
      <c r="F546"/>
      <c r="G546"/>
      <c r="H546"/>
    </row>
    <row r="547" spans="1:8" ht="14.25" x14ac:dyDescent="0.45">
      <c r="A547"/>
      <c r="B547"/>
      <c r="C547"/>
      <c r="D547"/>
      <c r="E547"/>
      <c r="F547"/>
      <c r="G547"/>
      <c r="H547"/>
    </row>
    <row r="548" spans="1:8" ht="14.25" x14ac:dyDescent="0.45">
      <c r="A548"/>
      <c r="B548"/>
      <c r="C548"/>
      <c r="D548"/>
      <c r="E548"/>
      <c r="F548"/>
      <c r="G548"/>
      <c r="H548"/>
    </row>
    <row r="549" spans="1:8" ht="14.25" x14ac:dyDescent="0.45">
      <c r="A549"/>
      <c r="B549"/>
      <c r="C549"/>
      <c r="D549"/>
      <c r="E549"/>
      <c r="F549"/>
      <c r="G549"/>
      <c r="H549"/>
    </row>
    <row r="550" spans="1:8" ht="14.25" x14ac:dyDescent="0.45">
      <c r="A550"/>
      <c r="B550"/>
      <c r="C550"/>
      <c r="D550"/>
      <c r="E550"/>
      <c r="F550"/>
      <c r="G550"/>
      <c r="H550"/>
    </row>
    <row r="551" spans="1:8" ht="14.25" x14ac:dyDescent="0.45">
      <c r="A551"/>
      <c r="B551"/>
      <c r="C551"/>
      <c r="D551"/>
      <c r="E551"/>
      <c r="F551"/>
      <c r="G551"/>
      <c r="H551"/>
    </row>
    <row r="552" spans="1:8" ht="14.25" x14ac:dyDescent="0.45">
      <c r="A552"/>
      <c r="B552"/>
      <c r="C552"/>
      <c r="D552"/>
      <c r="E552"/>
      <c r="F552"/>
      <c r="G552"/>
      <c r="H552"/>
    </row>
    <row r="553" spans="1:8" ht="14.25" x14ac:dyDescent="0.45">
      <c r="A553"/>
      <c r="B553"/>
      <c r="C553"/>
      <c r="D553"/>
      <c r="E553"/>
      <c r="F553"/>
      <c r="G553"/>
      <c r="H553"/>
    </row>
    <row r="554" spans="1:8" ht="14.25" x14ac:dyDescent="0.45">
      <c r="A554"/>
      <c r="B554"/>
      <c r="C554"/>
      <c r="D554"/>
      <c r="E554"/>
      <c r="F554"/>
      <c r="G554"/>
      <c r="H554"/>
    </row>
    <row r="555" spans="1:8" ht="14.25" x14ac:dyDescent="0.45">
      <c r="A555"/>
      <c r="B555"/>
      <c r="C555"/>
      <c r="D555"/>
      <c r="E555"/>
      <c r="F555"/>
      <c r="G555"/>
      <c r="H555"/>
    </row>
    <row r="556" spans="1:8" ht="14.25" x14ac:dyDescent="0.45">
      <c r="A556"/>
      <c r="B556"/>
      <c r="C556"/>
      <c r="D556"/>
      <c r="E556"/>
      <c r="F556"/>
      <c r="G556"/>
      <c r="H556"/>
    </row>
    <row r="557" spans="1:8" ht="14.25" x14ac:dyDescent="0.45">
      <c r="A557"/>
      <c r="B557"/>
      <c r="C557"/>
      <c r="D557"/>
      <c r="E557"/>
      <c r="F557"/>
      <c r="G557"/>
      <c r="H557"/>
    </row>
    <row r="558" spans="1:8" ht="14.25" x14ac:dyDescent="0.45">
      <c r="A558"/>
      <c r="B558"/>
      <c r="C558"/>
      <c r="D558"/>
      <c r="E558"/>
      <c r="F558"/>
      <c r="G558"/>
      <c r="H558"/>
    </row>
    <row r="559" spans="1:8" ht="14.25" x14ac:dyDescent="0.45">
      <c r="A559"/>
      <c r="B559"/>
      <c r="C559"/>
      <c r="D559"/>
      <c r="E559"/>
      <c r="F559"/>
      <c r="G559"/>
      <c r="H559"/>
    </row>
    <row r="560" spans="1:8" ht="14.25" x14ac:dyDescent="0.45">
      <c r="A560"/>
      <c r="B560"/>
      <c r="C560"/>
      <c r="D560"/>
      <c r="E560"/>
      <c r="F560"/>
      <c r="G560"/>
      <c r="H560"/>
    </row>
    <row r="561" spans="1:8" ht="14.25" x14ac:dyDescent="0.45">
      <c r="A561"/>
      <c r="B561"/>
      <c r="C561"/>
      <c r="D561"/>
      <c r="E561"/>
      <c r="F561"/>
      <c r="G561"/>
      <c r="H561"/>
    </row>
    <row r="562" spans="1:8" ht="14.25" x14ac:dyDescent="0.45">
      <c r="A562"/>
      <c r="B562"/>
      <c r="C562"/>
      <c r="D562"/>
      <c r="E562"/>
      <c r="F562"/>
      <c r="G562"/>
      <c r="H562"/>
    </row>
    <row r="563" spans="1:8" ht="14.25" x14ac:dyDescent="0.45">
      <c r="A563"/>
      <c r="B563"/>
      <c r="C563"/>
      <c r="D563"/>
      <c r="E563"/>
      <c r="F563"/>
      <c r="G563"/>
      <c r="H563"/>
    </row>
    <row r="564" spans="1:8" ht="14.25" x14ac:dyDescent="0.45">
      <c r="A564"/>
      <c r="B564"/>
      <c r="C564"/>
      <c r="D564"/>
      <c r="E564"/>
      <c r="F564"/>
      <c r="G564"/>
      <c r="H564"/>
    </row>
    <row r="565" spans="1:8" ht="14.25" x14ac:dyDescent="0.45">
      <c r="A565"/>
      <c r="B565"/>
      <c r="C565"/>
      <c r="D565"/>
      <c r="E565"/>
      <c r="F565"/>
      <c r="G565"/>
      <c r="H565"/>
    </row>
    <row r="566" spans="1:8" ht="14.25" x14ac:dyDescent="0.45">
      <c r="A566"/>
      <c r="B566"/>
      <c r="C566"/>
      <c r="D566"/>
      <c r="E566"/>
      <c r="F566"/>
      <c r="G566"/>
      <c r="H566"/>
    </row>
    <row r="567" spans="1:8" ht="14.25" x14ac:dyDescent="0.45">
      <c r="A567"/>
      <c r="B567"/>
      <c r="C567"/>
      <c r="D567"/>
      <c r="E567"/>
      <c r="F567"/>
      <c r="G567"/>
      <c r="H567"/>
    </row>
    <row r="568" spans="1:8" ht="14.25" x14ac:dyDescent="0.45">
      <c r="A568"/>
      <c r="B568"/>
      <c r="C568"/>
      <c r="D568"/>
      <c r="E568"/>
      <c r="F568"/>
      <c r="G568"/>
      <c r="H568"/>
    </row>
    <row r="569" spans="1:8" ht="14.25" x14ac:dyDescent="0.45">
      <c r="A569"/>
      <c r="B569"/>
      <c r="C569"/>
      <c r="D569"/>
      <c r="E569"/>
      <c r="F569"/>
      <c r="G569"/>
      <c r="H569"/>
    </row>
    <row r="570" spans="1:8" ht="14.25" x14ac:dyDescent="0.45">
      <c r="A570"/>
      <c r="B570"/>
      <c r="C570"/>
      <c r="D570"/>
      <c r="E570"/>
      <c r="F570"/>
      <c r="G570"/>
      <c r="H570"/>
    </row>
    <row r="571" spans="1:8" ht="14.25" x14ac:dyDescent="0.45">
      <c r="A571"/>
      <c r="B571"/>
      <c r="C571"/>
      <c r="D571"/>
      <c r="E571"/>
      <c r="F571"/>
      <c r="G571"/>
      <c r="H571"/>
    </row>
    <row r="572" spans="1:8" ht="14.25" x14ac:dyDescent="0.45">
      <c r="A572"/>
      <c r="B572"/>
      <c r="C572"/>
      <c r="D572"/>
      <c r="E572"/>
      <c r="F572"/>
      <c r="G572"/>
      <c r="H572"/>
    </row>
    <row r="573" spans="1:8" ht="14.25" x14ac:dyDescent="0.45">
      <c r="A573"/>
      <c r="B573"/>
      <c r="C573"/>
      <c r="D573"/>
      <c r="E573"/>
      <c r="F573"/>
      <c r="G573"/>
      <c r="H573"/>
    </row>
    <row r="574" spans="1:8" ht="14.25" x14ac:dyDescent="0.45">
      <c r="A574"/>
      <c r="B574"/>
      <c r="C574"/>
      <c r="D574"/>
      <c r="E574"/>
      <c r="F574"/>
      <c r="G574"/>
      <c r="H574"/>
    </row>
    <row r="575" spans="1:8" ht="14.25" x14ac:dyDescent="0.45">
      <c r="A575"/>
      <c r="B575"/>
      <c r="C575"/>
      <c r="D575"/>
      <c r="E575"/>
      <c r="F575"/>
      <c r="G575"/>
      <c r="H575"/>
    </row>
    <row r="576" spans="1:8" ht="14.25" x14ac:dyDescent="0.45">
      <c r="A576"/>
      <c r="B576"/>
      <c r="C576"/>
      <c r="D576"/>
      <c r="E576"/>
      <c r="F576"/>
      <c r="G576"/>
      <c r="H576"/>
    </row>
    <row r="577" spans="1:8" ht="14.25" x14ac:dyDescent="0.45">
      <c r="A577"/>
      <c r="B577"/>
      <c r="C577"/>
      <c r="D577"/>
      <c r="E577"/>
      <c r="F577"/>
      <c r="G577"/>
      <c r="H577"/>
    </row>
    <row r="578" spans="1:8" ht="14.25" x14ac:dyDescent="0.45">
      <c r="A578"/>
      <c r="B578"/>
      <c r="C578"/>
      <c r="D578"/>
      <c r="E578"/>
      <c r="F578"/>
      <c r="G578"/>
      <c r="H578"/>
    </row>
    <row r="579" spans="1:8" ht="14.25" x14ac:dyDescent="0.45">
      <c r="A579"/>
      <c r="B579"/>
      <c r="C579"/>
      <c r="D579"/>
      <c r="E579"/>
      <c r="F579"/>
      <c r="G579"/>
      <c r="H579"/>
    </row>
    <row r="580" spans="1:8" ht="14.25" x14ac:dyDescent="0.45">
      <c r="A580"/>
      <c r="B580"/>
      <c r="C580"/>
      <c r="D580"/>
      <c r="E580"/>
      <c r="F580"/>
      <c r="G580"/>
      <c r="H580"/>
    </row>
    <row r="581" spans="1:8" ht="14.25" x14ac:dyDescent="0.45">
      <c r="A581"/>
      <c r="B581"/>
      <c r="C581"/>
      <c r="D581"/>
      <c r="E581"/>
      <c r="F581"/>
      <c r="G581"/>
      <c r="H581"/>
    </row>
    <row r="582" spans="1:8" ht="14.25" x14ac:dyDescent="0.45">
      <c r="A582"/>
      <c r="B582"/>
      <c r="C582"/>
      <c r="D582"/>
      <c r="E582"/>
      <c r="F582"/>
      <c r="G582"/>
      <c r="H582"/>
    </row>
    <row r="583" spans="1:8" ht="14.25" x14ac:dyDescent="0.45">
      <c r="A583"/>
      <c r="B583"/>
      <c r="C583"/>
      <c r="D583"/>
      <c r="E583"/>
      <c r="F583"/>
      <c r="G583"/>
      <c r="H583"/>
    </row>
    <row r="584" spans="1:8" ht="14.25" x14ac:dyDescent="0.45">
      <c r="A584"/>
      <c r="B584"/>
      <c r="C584"/>
      <c r="D584"/>
      <c r="E584"/>
      <c r="F584"/>
      <c r="G584"/>
      <c r="H584"/>
    </row>
    <row r="585" spans="1:8" ht="14.25" x14ac:dyDescent="0.45">
      <c r="A585"/>
      <c r="B585"/>
      <c r="C585"/>
      <c r="D585"/>
      <c r="E585"/>
      <c r="F585"/>
      <c r="G585"/>
      <c r="H585"/>
    </row>
    <row r="586" spans="1:8" ht="14.25" x14ac:dyDescent="0.45">
      <c r="A586"/>
      <c r="B586"/>
      <c r="C586"/>
      <c r="D586"/>
      <c r="E586"/>
      <c r="F586"/>
      <c r="G586"/>
      <c r="H586"/>
    </row>
    <row r="587" spans="1:8" ht="14.25" x14ac:dyDescent="0.45">
      <c r="A587"/>
      <c r="B587"/>
      <c r="C587"/>
      <c r="D587"/>
      <c r="E587"/>
      <c r="F587"/>
      <c r="G587"/>
      <c r="H587"/>
    </row>
    <row r="588" spans="1:8" ht="14.25" x14ac:dyDescent="0.45">
      <c r="A588"/>
      <c r="B588"/>
      <c r="C588"/>
      <c r="D588"/>
      <c r="E588"/>
      <c r="F588"/>
      <c r="G588"/>
      <c r="H588"/>
    </row>
    <row r="589" spans="1:8" ht="14.25" x14ac:dyDescent="0.45">
      <c r="A589"/>
      <c r="B589"/>
      <c r="C589"/>
      <c r="D589"/>
      <c r="E589"/>
      <c r="F589"/>
      <c r="G589"/>
      <c r="H589"/>
    </row>
    <row r="590" spans="1:8" ht="14.25" x14ac:dyDescent="0.45">
      <c r="A590"/>
      <c r="B590"/>
      <c r="C590"/>
      <c r="D590"/>
      <c r="E590"/>
      <c r="F590"/>
      <c r="G590"/>
      <c r="H590"/>
    </row>
    <row r="591" spans="1:8" ht="14.25" x14ac:dyDescent="0.45">
      <c r="A591"/>
      <c r="B591"/>
      <c r="C591"/>
      <c r="D591"/>
      <c r="E591"/>
      <c r="F591"/>
      <c r="G591"/>
      <c r="H591"/>
    </row>
    <row r="592" spans="1:8" ht="14.25" x14ac:dyDescent="0.45">
      <c r="A592"/>
      <c r="B592"/>
      <c r="C592"/>
      <c r="D592"/>
      <c r="E592"/>
      <c r="F592"/>
      <c r="G592"/>
      <c r="H592"/>
    </row>
    <row r="593" spans="1:8" ht="14.25" x14ac:dyDescent="0.45">
      <c r="A593"/>
      <c r="B593"/>
      <c r="C593"/>
      <c r="D593"/>
      <c r="E593"/>
      <c r="F593"/>
      <c r="G593"/>
      <c r="H593"/>
    </row>
    <row r="594" spans="1:8" ht="14.25" x14ac:dyDescent="0.45">
      <c r="A594"/>
      <c r="B594"/>
      <c r="C594"/>
      <c r="D594"/>
      <c r="E594"/>
      <c r="F594"/>
      <c r="G594"/>
      <c r="H594"/>
    </row>
    <row r="595" spans="1:8" ht="14.25" x14ac:dyDescent="0.45">
      <c r="A595"/>
      <c r="B595"/>
      <c r="C595"/>
      <c r="D595"/>
      <c r="E595"/>
      <c r="F595"/>
      <c r="G595"/>
      <c r="H595"/>
    </row>
    <row r="596" spans="1:8" ht="14.25" x14ac:dyDescent="0.45">
      <c r="A596"/>
      <c r="B596"/>
      <c r="C596"/>
      <c r="D596"/>
      <c r="E596"/>
      <c r="F596"/>
      <c r="G596"/>
      <c r="H596"/>
    </row>
    <row r="597" spans="1:8" ht="14.25" x14ac:dyDescent="0.45">
      <c r="A597"/>
      <c r="B597"/>
      <c r="C597"/>
      <c r="D597"/>
      <c r="E597"/>
      <c r="F597"/>
      <c r="G597"/>
      <c r="H597"/>
    </row>
    <row r="598" spans="1:8" ht="14.25" x14ac:dyDescent="0.45">
      <c r="A598"/>
      <c r="B598"/>
      <c r="C598"/>
      <c r="D598"/>
      <c r="E598"/>
      <c r="F598"/>
      <c r="G598"/>
      <c r="H598"/>
    </row>
    <row r="599" spans="1:8" ht="14.25" x14ac:dyDescent="0.45">
      <c r="A599"/>
      <c r="B599"/>
      <c r="C599"/>
      <c r="D599"/>
      <c r="E599"/>
      <c r="F599"/>
      <c r="G599"/>
      <c r="H599"/>
    </row>
    <row r="600" spans="1:8" ht="14.25" x14ac:dyDescent="0.45">
      <c r="A600"/>
      <c r="B600"/>
      <c r="C600"/>
      <c r="D600"/>
      <c r="E600"/>
      <c r="F600"/>
      <c r="G600"/>
      <c r="H600"/>
    </row>
    <row r="601" spans="1:8" ht="14.25" x14ac:dyDescent="0.45">
      <c r="A601"/>
      <c r="B601"/>
      <c r="C601"/>
      <c r="D601"/>
      <c r="E601"/>
      <c r="F601"/>
      <c r="G601"/>
      <c r="H601"/>
    </row>
    <row r="602" spans="1:8" ht="14.25" x14ac:dyDescent="0.45">
      <c r="A602"/>
      <c r="B602"/>
      <c r="C602"/>
      <c r="D602"/>
      <c r="E602"/>
      <c r="F602"/>
      <c r="G602"/>
      <c r="H602"/>
    </row>
    <row r="603" spans="1:8" ht="14.25" x14ac:dyDescent="0.45">
      <c r="A603"/>
      <c r="B603"/>
      <c r="C603"/>
      <c r="D603"/>
      <c r="E603"/>
      <c r="F603"/>
      <c r="G603"/>
      <c r="H603"/>
    </row>
    <row r="604" spans="1:8" ht="14.25" x14ac:dyDescent="0.45">
      <c r="A604"/>
      <c r="B604"/>
      <c r="C604"/>
      <c r="D604"/>
      <c r="E604"/>
      <c r="F604"/>
      <c r="G604"/>
      <c r="H604"/>
    </row>
    <row r="605" spans="1:8" ht="14.25" x14ac:dyDescent="0.45">
      <c r="A605"/>
      <c r="B605"/>
      <c r="C605"/>
      <c r="D605"/>
      <c r="E605"/>
      <c r="F605"/>
      <c r="G605"/>
      <c r="H605"/>
    </row>
    <row r="606" spans="1:8" ht="14.25" x14ac:dyDescent="0.45">
      <c r="A606"/>
      <c r="B606"/>
      <c r="C606"/>
      <c r="D606"/>
      <c r="E606"/>
      <c r="F606"/>
      <c r="G606"/>
      <c r="H606"/>
    </row>
    <row r="607" spans="1:8" ht="14.25" x14ac:dyDescent="0.45">
      <c r="A607"/>
      <c r="B607"/>
      <c r="C607"/>
      <c r="D607"/>
      <c r="E607"/>
      <c r="F607"/>
      <c r="G607"/>
      <c r="H607"/>
    </row>
    <row r="608" spans="1:8" ht="14.25" x14ac:dyDescent="0.45">
      <c r="A608"/>
      <c r="B608"/>
      <c r="C608"/>
      <c r="D608"/>
      <c r="E608"/>
      <c r="F608"/>
      <c r="G608"/>
      <c r="H608"/>
    </row>
    <row r="609" spans="1:8" ht="14.25" x14ac:dyDescent="0.45">
      <c r="A609"/>
      <c r="B609"/>
      <c r="C609"/>
      <c r="D609"/>
      <c r="E609"/>
      <c r="F609"/>
      <c r="G609"/>
      <c r="H609"/>
    </row>
    <row r="610" spans="1:8" ht="14.25" x14ac:dyDescent="0.45">
      <c r="A610"/>
      <c r="B610"/>
      <c r="C610"/>
      <c r="D610"/>
      <c r="E610"/>
      <c r="F610"/>
      <c r="G610"/>
      <c r="H610"/>
    </row>
    <row r="611" spans="1:8" ht="14.25" x14ac:dyDescent="0.45">
      <c r="A611"/>
      <c r="B611"/>
      <c r="C611"/>
      <c r="D611"/>
      <c r="E611"/>
      <c r="F611"/>
      <c r="G611"/>
      <c r="H611"/>
    </row>
    <row r="612" spans="1:8" ht="14.25" x14ac:dyDescent="0.45">
      <c r="A612"/>
      <c r="B612"/>
      <c r="C612"/>
      <c r="D612"/>
      <c r="E612"/>
      <c r="F612"/>
      <c r="G612"/>
      <c r="H612"/>
    </row>
    <row r="613" spans="1:8" ht="14.25" x14ac:dyDescent="0.45">
      <c r="A613"/>
      <c r="B613"/>
      <c r="C613"/>
      <c r="D613"/>
      <c r="E613"/>
      <c r="F613"/>
      <c r="G613"/>
      <c r="H613"/>
    </row>
    <row r="614" spans="1:8" ht="14.25" x14ac:dyDescent="0.45">
      <c r="A614"/>
      <c r="B614"/>
      <c r="C614"/>
      <c r="D614"/>
      <c r="E614"/>
      <c r="F614"/>
      <c r="G614"/>
      <c r="H614"/>
    </row>
    <row r="615" spans="1:8" ht="14.25" x14ac:dyDescent="0.45">
      <c r="A615"/>
      <c r="B615"/>
      <c r="C615"/>
      <c r="D615"/>
      <c r="E615"/>
      <c r="F615"/>
      <c r="G615"/>
      <c r="H615"/>
    </row>
    <row r="616" spans="1:8" ht="14.25" x14ac:dyDescent="0.45">
      <c r="A616"/>
      <c r="B616"/>
      <c r="C616"/>
      <c r="D616"/>
      <c r="E616"/>
      <c r="F616"/>
      <c r="G616"/>
      <c r="H616"/>
    </row>
    <row r="617" spans="1:8" ht="14.25" x14ac:dyDescent="0.45">
      <c r="A617"/>
      <c r="B617"/>
      <c r="C617"/>
      <c r="D617"/>
      <c r="E617"/>
      <c r="F617"/>
      <c r="G617"/>
      <c r="H617"/>
    </row>
    <row r="618" spans="1:8" ht="14.25" x14ac:dyDescent="0.45">
      <c r="A618"/>
      <c r="B618"/>
      <c r="C618"/>
      <c r="D618"/>
      <c r="E618"/>
      <c r="F618"/>
      <c r="G618"/>
      <c r="H618"/>
    </row>
    <row r="619" spans="1:8" ht="14.25" x14ac:dyDescent="0.45">
      <c r="A619"/>
      <c r="B619"/>
      <c r="C619"/>
      <c r="D619"/>
      <c r="E619"/>
      <c r="F619"/>
      <c r="G619"/>
      <c r="H619"/>
    </row>
    <row r="620" spans="1:8" ht="14.25" x14ac:dyDescent="0.45">
      <c r="A620"/>
      <c r="B620"/>
      <c r="C620"/>
      <c r="D620"/>
      <c r="E620"/>
      <c r="F620"/>
      <c r="G620"/>
      <c r="H620"/>
    </row>
    <row r="621" spans="1:8" ht="14.25" x14ac:dyDescent="0.45">
      <c r="A621"/>
      <c r="B621"/>
      <c r="C621"/>
      <c r="D621"/>
      <c r="E621"/>
      <c r="F621"/>
      <c r="G621"/>
      <c r="H621"/>
    </row>
    <row r="622" spans="1:8" ht="14.25" x14ac:dyDescent="0.45">
      <c r="A622"/>
      <c r="B622"/>
      <c r="C622"/>
      <c r="D622"/>
      <c r="E622"/>
      <c r="F622"/>
      <c r="G622"/>
      <c r="H622"/>
    </row>
    <row r="623" spans="1:8" ht="14.25" x14ac:dyDescent="0.45">
      <c r="A623"/>
      <c r="B623"/>
      <c r="C623"/>
      <c r="D623"/>
      <c r="E623"/>
      <c r="F623"/>
      <c r="G623"/>
      <c r="H623"/>
    </row>
    <row r="624" spans="1:8" ht="14.25" x14ac:dyDescent="0.45">
      <c r="A624"/>
      <c r="B624"/>
      <c r="C624"/>
      <c r="D624"/>
      <c r="E624"/>
      <c r="F624"/>
      <c r="G624"/>
      <c r="H624"/>
    </row>
    <row r="625" spans="1:8" ht="14.25" x14ac:dyDescent="0.45">
      <c r="A625"/>
      <c r="B625"/>
      <c r="C625"/>
      <c r="D625"/>
      <c r="E625"/>
      <c r="F625"/>
      <c r="G625"/>
      <c r="H625"/>
    </row>
    <row r="626" spans="1:8" ht="14.25" x14ac:dyDescent="0.45">
      <c r="A626"/>
      <c r="B626"/>
      <c r="C626"/>
      <c r="D626"/>
      <c r="E626"/>
      <c r="F626"/>
      <c r="G626"/>
      <c r="H626"/>
    </row>
    <row r="627" spans="1:8" ht="14.25" x14ac:dyDescent="0.45">
      <c r="A627"/>
      <c r="B627"/>
      <c r="C627"/>
      <c r="D627"/>
      <c r="E627"/>
      <c r="F627"/>
      <c r="G627"/>
      <c r="H627"/>
    </row>
    <row r="628" spans="1:8" ht="14.25" x14ac:dyDescent="0.45">
      <c r="A628"/>
      <c r="B628"/>
      <c r="C628"/>
      <c r="D628"/>
      <c r="E628"/>
      <c r="F628"/>
      <c r="G628"/>
      <c r="H628"/>
    </row>
    <row r="629" spans="1:8" ht="14.25" x14ac:dyDescent="0.45">
      <c r="A629"/>
      <c r="B629"/>
      <c r="C629"/>
      <c r="D629"/>
      <c r="E629"/>
      <c r="F629"/>
      <c r="G629"/>
      <c r="H629"/>
    </row>
    <row r="630" spans="1:8" ht="14.25" x14ac:dyDescent="0.45">
      <c r="A630"/>
      <c r="B630"/>
      <c r="C630"/>
      <c r="D630"/>
      <c r="E630"/>
      <c r="F630"/>
      <c r="G630"/>
      <c r="H630"/>
    </row>
    <row r="631" spans="1:8" ht="14.25" x14ac:dyDescent="0.45">
      <c r="A631"/>
      <c r="B631"/>
      <c r="C631"/>
      <c r="D631"/>
      <c r="E631"/>
      <c r="F631"/>
      <c r="G631"/>
      <c r="H631"/>
    </row>
    <row r="632" spans="1:8" ht="14.25" x14ac:dyDescent="0.45">
      <c r="A632"/>
      <c r="B632"/>
      <c r="C632"/>
      <c r="D632"/>
      <c r="E632"/>
      <c r="F632"/>
      <c r="G632"/>
      <c r="H632"/>
    </row>
    <row r="633" spans="1:8" ht="14.25" x14ac:dyDescent="0.45">
      <c r="A633"/>
      <c r="B633"/>
      <c r="C633"/>
      <c r="D633"/>
      <c r="E633"/>
      <c r="F633"/>
      <c r="G633"/>
      <c r="H633"/>
    </row>
    <row r="634" spans="1:8" ht="14.25" x14ac:dyDescent="0.45">
      <c r="A634"/>
      <c r="B634"/>
      <c r="C634"/>
      <c r="D634"/>
      <c r="E634"/>
      <c r="F634"/>
      <c r="G634"/>
      <c r="H634"/>
    </row>
    <row r="635" spans="1:8" ht="14.25" x14ac:dyDescent="0.45">
      <c r="A635"/>
      <c r="B635"/>
      <c r="C635"/>
      <c r="D635"/>
      <c r="E635"/>
      <c r="F635"/>
      <c r="G635"/>
      <c r="H635"/>
    </row>
    <row r="636" spans="1:8" ht="14.25" x14ac:dyDescent="0.45">
      <c r="A636"/>
      <c r="B636"/>
      <c r="C636"/>
      <c r="D636"/>
      <c r="E636"/>
      <c r="F636"/>
      <c r="G636"/>
      <c r="H636"/>
    </row>
    <row r="637" spans="1:8" ht="14.25" x14ac:dyDescent="0.45">
      <c r="A637"/>
      <c r="B637"/>
      <c r="C637"/>
      <c r="D637"/>
      <c r="E637"/>
      <c r="F637"/>
      <c r="G637"/>
      <c r="H637"/>
    </row>
    <row r="638" spans="1:8" ht="14.25" x14ac:dyDescent="0.45">
      <c r="A638"/>
      <c r="B638"/>
      <c r="C638"/>
      <c r="D638"/>
      <c r="E638"/>
      <c r="F638"/>
      <c r="G638"/>
      <c r="H638"/>
    </row>
    <row r="639" spans="1:8" ht="14.25" x14ac:dyDescent="0.45">
      <c r="A639"/>
      <c r="B639"/>
      <c r="C639"/>
      <c r="D639"/>
      <c r="E639"/>
      <c r="F639"/>
      <c r="G639"/>
      <c r="H639"/>
    </row>
    <row r="640" spans="1:8" ht="14.25" x14ac:dyDescent="0.45">
      <c r="A640"/>
      <c r="B640"/>
      <c r="C640"/>
      <c r="D640"/>
      <c r="E640"/>
      <c r="F640"/>
      <c r="G640"/>
      <c r="H640"/>
    </row>
    <row r="641" spans="1:8" ht="14.25" x14ac:dyDescent="0.45">
      <c r="A641"/>
      <c r="B641"/>
      <c r="C641"/>
      <c r="D641"/>
      <c r="E641"/>
      <c r="F641"/>
      <c r="G641"/>
      <c r="H641"/>
    </row>
    <row r="642" spans="1:8" ht="14.25" x14ac:dyDescent="0.45">
      <c r="A642"/>
      <c r="B642"/>
      <c r="C642"/>
      <c r="D642"/>
      <c r="E642"/>
      <c r="F642"/>
      <c r="G642"/>
      <c r="H642"/>
    </row>
    <row r="643" spans="1:8" ht="14.25" x14ac:dyDescent="0.45">
      <c r="A643"/>
      <c r="B643"/>
      <c r="C643"/>
      <c r="D643"/>
      <c r="E643"/>
      <c r="F643"/>
      <c r="G643"/>
      <c r="H643"/>
    </row>
    <row r="644" spans="1:8" ht="14.25" x14ac:dyDescent="0.45">
      <c r="A644"/>
      <c r="B644"/>
      <c r="C644"/>
      <c r="D644"/>
      <c r="E644"/>
      <c r="F644"/>
      <c r="G644"/>
      <c r="H644"/>
    </row>
    <row r="645" spans="1:8" ht="14.25" x14ac:dyDescent="0.45">
      <c r="A645"/>
      <c r="B645"/>
      <c r="C645"/>
      <c r="D645"/>
      <c r="E645"/>
      <c r="F645"/>
      <c r="G645"/>
      <c r="H645"/>
    </row>
    <row r="646" spans="1:8" ht="14.25" x14ac:dyDescent="0.45">
      <c r="A646"/>
      <c r="B646"/>
      <c r="C646"/>
      <c r="D646"/>
      <c r="E646"/>
      <c r="F646"/>
      <c r="G646"/>
      <c r="H646"/>
    </row>
    <row r="647" spans="1:8" ht="14.25" x14ac:dyDescent="0.45">
      <c r="A647"/>
      <c r="B647"/>
      <c r="C647"/>
      <c r="D647"/>
      <c r="E647"/>
      <c r="F647"/>
      <c r="G647"/>
      <c r="H647"/>
    </row>
    <row r="648" spans="1:8" ht="14.25" x14ac:dyDescent="0.45">
      <c r="A648"/>
      <c r="B648"/>
      <c r="C648"/>
      <c r="D648"/>
      <c r="E648"/>
      <c r="F648"/>
      <c r="G648"/>
      <c r="H648"/>
    </row>
    <row r="649" spans="1:8" ht="14.25" x14ac:dyDescent="0.45">
      <c r="A649"/>
      <c r="B649"/>
      <c r="C649"/>
      <c r="D649"/>
      <c r="E649"/>
      <c r="F649"/>
      <c r="G649"/>
      <c r="H649"/>
    </row>
    <row r="650" spans="1:8" ht="14.25" x14ac:dyDescent="0.45">
      <c r="A650"/>
      <c r="B650"/>
      <c r="C650"/>
      <c r="D650"/>
      <c r="E650"/>
      <c r="F650"/>
      <c r="G650"/>
      <c r="H650"/>
    </row>
    <row r="651" spans="1:8" ht="14.25" x14ac:dyDescent="0.45">
      <c r="A651"/>
      <c r="B651"/>
      <c r="C651"/>
      <c r="D651"/>
      <c r="E651"/>
      <c r="F651"/>
      <c r="G651"/>
      <c r="H651"/>
    </row>
    <row r="652" spans="1:8" ht="14.25" x14ac:dyDescent="0.45">
      <c r="A652"/>
      <c r="B652"/>
      <c r="C652"/>
      <c r="D652"/>
      <c r="E652"/>
      <c r="F652"/>
      <c r="G652"/>
      <c r="H652"/>
    </row>
    <row r="653" spans="1:8" ht="14.25" x14ac:dyDescent="0.45">
      <c r="A653"/>
      <c r="B653"/>
      <c r="C653"/>
      <c r="D653"/>
      <c r="E653"/>
      <c r="F653"/>
      <c r="G653"/>
      <c r="H653"/>
    </row>
    <row r="654" spans="1:8" ht="14.25" x14ac:dyDescent="0.45">
      <c r="A654"/>
      <c r="B654"/>
      <c r="C654"/>
      <c r="D654"/>
      <c r="E654"/>
      <c r="F654"/>
      <c r="G654"/>
      <c r="H654"/>
    </row>
    <row r="655" spans="1:8" ht="14.25" x14ac:dyDescent="0.45">
      <c r="A655"/>
      <c r="B655"/>
      <c r="C655"/>
      <c r="D655"/>
      <c r="E655"/>
      <c r="F655"/>
      <c r="G655"/>
      <c r="H655"/>
    </row>
    <row r="656" spans="1:8" ht="14.25" x14ac:dyDescent="0.45">
      <c r="A656"/>
      <c r="B656"/>
      <c r="C656"/>
      <c r="D656"/>
      <c r="E656"/>
      <c r="F656"/>
      <c r="G656"/>
      <c r="H656"/>
    </row>
    <row r="657" spans="1:8" ht="14.25" x14ac:dyDescent="0.45">
      <c r="A657"/>
      <c r="B657"/>
      <c r="C657"/>
      <c r="D657"/>
      <c r="E657"/>
      <c r="F657"/>
      <c r="G657"/>
      <c r="H657"/>
    </row>
    <row r="658" spans="1:8" ht="14.25" x14ac:dyDescent="0.45">
      <c r="A658"/>
      <c r="B658"/>
      <c r="C658"/>
      <c r="D658"/>
      <c r="E658"/>
      <c r="F658"/>
      <c r="G658"/>
      <c r="H658"/>
    </row>
    <row r="659" spans="1:8" ht="14.25" x14ac:dyDescent="0.45">
      <c r="A659"/>
      <c r="B659"/>
      <c r="C659"/>
      <c r="D659"/>
      <c r="E659"/>
      <c r="F659"/>
      <c r="G659"/>
      <c r="H659"/>
    </row>
    <row r="660" spans="1:8" ht="14.25" x14ac:dyDescent="0.45">
      <c r="A660"/>
      <c r="B660"/>
      <c r="C660"/>
      <c r="D660"/>
      <c r="E660"/>
      <c r="F660"/>
      <c r="G660"/>
      <c r="H660"/>
    </row>
    <row r="661" spans="1:8" ht="14.25" x14ac:dyDescent="0.45">
      <c r="A661"/>
      <c r="B661"/>
      <c r="C661"/>
      <c r="D661"/>
      <c r="E661"/>
      <c r="F661"/>
      <c r="G661"/>
      <c r="H661"/>
    </row>
    <row r="662" spans="1:8" ht="14.25" x14ac:dyDescent="0.45">
      <c r="A662"/>
      <c r="B662"/>
      <c r="C662"/>
      <c r="D662"/>
      <c r="E662"/>
      <c r="F662"/>
      <c r="G662"/>
      <c r="H662"/>
    </row>
    <row r="663" spans="1:8" ht="14.25" x14ac:dyDescent="0.45">
      <c r="A663"/>
      <c r="B663"/>
      <c r="C663"/>
      <c r="D663"/>
      <c r="E663"/>
      <c r="F663"/>
      <c r="G663"/>
      <c r="H663"/>
    </row>
    <row r="664" spans="1:8" ht="14.25" x14ac:dyDescent="0.45">
      <c r="A664"/>
      <c r="B664"/>
      <c r="C664"/>
      <c r="D664"/>
      <c r="E664"/>
      <c r="F664"/>
      <c r="G664"/>
      <c r="H664"/>
    </row>
    <row r="665" spans="1:8" ht="14.25" x14ac:dyDescent="0.45">
      <c r="A665"/>
      <c r="B665"/>
      <c r="C665"/>
      <c r="D665"/>
      <c r="E665"/>
      <c r="F665"/>
      <c r="G665"/>
      <c r="H665"/>
    </row>
    <row r="666" spans="1:8" ht="14.25" x14ac:dyDescent="0.45">
      <c r="A666"/>
      <c r="B666"/>
      <c r="C666"/>
      <c r="D666"/>
      <c r="E666"/>
      <c r="F666"/>
      <c r="G666"/>
      <c r="H666"/>
    </row>
    <row r="667" spans="1:8" ht="14.25" x14ac:dyDescent="0.45">
      <c r="A667"/>
      <c r="B667"/>
      <c r="C667"/>
      <c r="D667"/>
      <c r="E667"/>
      <c r="F667"/>
      <c r="G667"/>
      <c r="H667"/>
    </row>
    <row r="668" spans="1:8" ht="14.25" x14ac:dyDescent="0.45">
      <c r="A668"/>
      <c r="B668"/>
      <c r="C668"/>
      <c r="D668"/>
      <c r="E668"/>
      <c r="F668"/>
      <c r="G668"/>
      <c r="H668"/>
    </row>
    <row r="669" spans="1:8" ht="14.25" x14ac:dyDescent="0.45">
      <c r="A669"/>
      <c r="B669"/>
      <c r="C669"/>
      <c r="D669"/>
      <c r="E669"/>
      <c r="F669"/>
      <c r="G669"/>
      <c r="H669"/>
    </row>
    <row r="670" spans="1:8" ht="14.25" x14ac:dyDescent="0.45">
      <c r="A670"/>
      <c r="B670"/>
      <c r="C670"/>
      <c r="D670"/>
      <c r="E670"/>
      <c r="F670"/>
      <c r="G670"/>
      <c r="H670"/>
    </row>
    <row r="671" spans="1:8" ht="14.25" x14ac:dyDescent="0.45">
      <c r="A671"/>
      <c r="B671"/>
      <c r="C671"/>
      <c r="D671"/>
      <c r="E671"/>
      <c r="F671"/>
      <c r="G671"/>
      <c r="H671"/>
    </row>
    <row r="672" spans="1:8" ht="14.25" x14ac:dyDescent="0.45">
      <c r="A672"/>
      <c r="B672"/>
      <c r="C672"/>
      <c r="D672"/>
      <c r="E672"/>
      <c r="F672"/>
      <c r="G672"/>
      <c r="H672"/>
    </row>
    <row r="673" spans="1:8" ht="14.25" x14ac:dyDescent="0.45">
      <c r="A673"/>
      <c r="B673"/>
      <c r="C673"/>
      <c r="D673"/>
      <c r="E673"/>
      <c r="F673"/>
      <c r="G673"/>
      <c r="H673"/>
    </row>
    <row r="674" spans="1:8" ht="14.25" x14ac:dyDescent="0.45">
      <c r="A674"/>
      <c r="B674"/>
      <c r="C674"/>
      <c r="D674"/>
      <c r="E674"/>
      <c r="F674"/>
      <c r="G674"/>
      <c r="H674"/>
    </row>
    <row r="675" spans="1:8" ht="14.25" x14ac:dyDescent="0.45">
      <c r="A675"/>
      <c r="B675"/>
      <c r="C675"/>
      <c r="D675"/>
      <c r="E675"/>
      <c r="F675"/>
      <c r="G675"/>
      <c r="H675"/>
    </row>
    <row r="676" spans="1:8" ht="14.25" x14ac:dyDescent="0.45">
      <c r="A676"/>
      <c r="B676"/>
      <c r="C676"/>
      <c r="D676"/>
      <c r="E676"/>
      <c r="F676"/>
      <c r="G676"/>
      <c r="H676"/>
    </row>
    <row r="677" spans="1:8" ht="14.25" x14ac:dyDescent="0.45">
      <c r="A677"/>
      <c r="B677"/>
      <c r="C677"/>
      <c r="D677"/>
      <c r="E677"/>
      <c r="F677"/>
      <c r="G677"/>
      <c r="H677"/>
    </row>
    <row r="678" spans="1:8" ht="14.25" x14ac:dyDescent="0.45">
      <c r="A678"/>
      <c r="B678"/>
      <c r="C678"/>
      <c r="D678"/>
      <c r="E678"/>
      <c r="F678"/>
      <c r="G678"/>
      <c r="H678"/>
    </row>
    <row r="679" spans="1:8" ht="14.25" x14ac:dyDescent="0.45">
      <c r="A679"/>
      <c r="B679"/>
      <c r="C679"/>
      <c r="D679"/>
      <c r="E679"/>
      <c r="F679"/>
      <c r="G679"/>
      <c r="H679"/>
    </row>
    <row r="680" spans="1:8" ht="14.25" x14ac:dyDescent="0.45">
      <c r="A680"/>
      <c r="B680"/>
      <c r="C680"/>
      <c r="D680"/>
      <c r="E680"/>
      <c r="F680"/>
      <c r="G680"/>
      <c r="H680"/>
    </row>
    <row r="681" spans="1:8" ht="14.25" x14ac:dyDescent="0.45">
      <c r="A681"/>
      <c r="B681"/>
      <c r="C681"/>
      <c r="D681"/>
      <c r="E681"/>
      <c r="F681"/>
      <c r="G681"/>
      <c r="H681"/>
    </row>
    <row r="682" spans="1:8" ht="14.25" x14ac:dyDescent="0.45">
      <c r="A682"/>
      <c r="B682"/>
      <c r="C682"/>
      <c r="D682"/>
      <c r="E682"/>
      <c r="F682"/>
      <c r="G682"/>
      <c r="H682"/>
    </row>
    <row r="683" spans="1:8" ht="14.25" x14ac:dyDescent="0.45">
      <c r="A683"/>
      <c r="B683"/>
      <c r="C683"/>
      <c r="D683"/>
      <c r="E683"/>
      <c r="F683"/>
      <c r="G683"/>
      <c r="H683"/>
    </row>
    <row r="684" spans="1:8" ht="14.25" x14ac:dyDescent="0.45">
      <c r="A684"/>
      <c r="B684"/>
      <c r="C684"/>
      <c r="D684"/>
      <c r="E684"/>
      <c r="F684"/>
      <c r="G684"/>
      <c r="H684"/>
    </row>
    <row r="685" spans="1:8" ht="14.25" x14ac:dyDescent="0.45">
      <c r="A685"/>
      <c r="B685"/>
      <c r="C685"/>
      <c r="D685"/>
      <c r="E685"/>
      <c r="F685"/>
      <c r="G685"/>
      <c r="H685"/>
    </row>
    <row r="686" spans="1:8" ht="14.25" x14ac:dyDescent="0.45">
      <c r="A686"/>
      <c r="B686"/>
      <c r="C686"/>
      <c r="D686"/>
      <c r="E686"/>
      <c r="F686"/>
      <c r="G686"/>
      <c r="H686"/>
    </row>
    <row r="687" spans="1:8" ht="14.25" x14ac:dyDescent="0.45">
      <c r="A687"/>
      <c r="B687"/>
      <c r="C687"/>
      <c r="D687"/>
      <c r="E687"/>
      <c r="F687"/>
      <c r="G687"/>
      <c r="H687"/>
    </row>
    <row r="688" spans="1:8" ht="14.25" x14ac:dyDescent="0.45">
      <c r="A688"/>
      <c r="B688"/>
      <c r="C688"/>
      <c r="D688"/>
      <c r="E688"/>
      <c r="F688"/>
      <c r="G688"/>
      <c r="H688"/>
    </row>
    <row r="689" spans="1:8" ht="14.25" x14ac:dyDescent="0.45">
      <c r="A689"/>
      <c r="B689"/>
      <c r="C689"/>
      <c r="D689"/>
      <c r="E689"/>
      <c r="F689"/>
      <c r="G689"/>
      <c r="H689"/>
    </row>
    <row r="690" spans="1:8" ht="14.25" x14ac:dyDescent="0.45">
      <c r="A690"/>
      <c r="B690"/>
      <c r="C690"/>
      <c r="D690"/>
      <c r="E690"/>
      <c r="F690"/>
      <c r="G690"/>
      <c r="H690"/>
    </row>
    <row r="691" spans="1:8" ht="14.25" x14ac:dyDescent="0.45">
      <c r="A691"/>
      <c r="B691"/>
      <c r="C691"/>
      <c r="D691"/>
      <c r="E691"/>
      <c r="F691"/>
      <c r="G691"/>
      <c r="H691"/>
    </row>
    <row r="692" spans="1:8" ht="14.25" x14ac:dyDescent="0.45">
      <c r="A692"/>
      <c r="B692"/>
      <c r="C692"/>
      <c r="D692"/>
      <c r="E692"/>
      <c r="F692"/>
      <c r="G692"/>
      <c r="H692"/>
    </row>
    <row r="693" spans="1:8" ht="14.25" x14ac:dyDescent="0.45">
      <c r="A693"/>
      <c r="B693"/>
      <c r="C693"/>
      <c r="D693"/>
      <c r="E693"/>
      <c r="F693"/>
      <c r="G693"/>
      <c r="H693"/>
    </row>
    <row r="694" spans="1:8" ht="14.25" x14ac:dyDescent="0.45">
      <c r="A694"/>
      <c r="B694"/>
      <c r="C694"/>
      <c r="D694"/>
      <c r="E694"/>
      <c r="F694"/>
      <c r="G694"/>
      <c r="H694"/>
    </row>
    <row r="695" spans="1:8" ht="14.25" x14ac:dyDescent="0.45">
      <c r="A695"/>
      <c r="B695"/>
      <c r="C695"/>
      <c r="D695"/>
      <c r="E695"/>
      <c r="F695"/>
      <c r="G695"/>
      <c r="H695"/>
    </row>
    <row r="696" spans="1:8" ht="14.25" x14ac:dyDescent="0.45">
      <c r="A696"/>
      <c r="B696"/>
      <c r="C696"/>
      <c r="D696"/>
      <c r="E696"/>
      <c r="F696"/>
      <c r="G696"/>
      <c r="H696"/>
    </row>
    <row r="697" spans="1:8" ht="14.25" x14ac:dyDescent="0.45">
      <c r="A697"/>
      <c r="B697"/>
      <c r="C697"/>
      <c r="D697"/>
      <c r="E697"/>
      <c r="F697"/>
      <c r="G697"/>
      <c r="H697"/>
    </row>
    <row r="698" spans="1:8" ht="14.25" x14ac:dyDescent="0.45">
      <c r="A698"/>
      <c r="B698"/>
      <c r="C698"/>
      <c r="D698"/>
      <c r="E698"/>
      <c r="F698"/>
      <c r="G698"/>
      <c r="H698"/>
    </row>
    <row r="699" spans="1:8" ht="14.25" x14ac:dyDescent="0.45">
      <c r="A699"/>
      <c r="B699"/>
      <c r="C699"/>
      <c r="D699"/>
      <c r="E699"/>
      <c r="F699"/>
      <c r="G699"/>
      <c r="H699"/>
    </row>
    <row r="700" spans="1:8" ht="14.25" x14ac:dyDescent="0.45">
      <c r="A700"/>
      <c r="B700"/>
      <c r="C700"/>
      <c r="D700"/>
      <c r="E700"/>
      <c r="F700"/>
      <c r="G700"/>
      <c r="H700"/>
    </row>
    <row r="701" spans="1:8" ht="14.25" x14ac:dyDescent="0.45">
      <c r="A701"/>
      <c r="B701"/>
      <c r="C701"/>
      <c r="D701"/>
      <c r="E701"/>
      <c r="F701"/>
      <c r="G701"/>
      <c r="H701"/>
    </row>
    <row r="702" spans="1:8" ht="14.25" x14ac:dyDescent="0.45">
      <c r="A702"/>
      <c r="B702"/>
      <c r="C702"/>
      <c r="D702"/>
      <c r="E702"/>
      <c r="F702"/>
      <c r="G702"/>
      <c r="H702"/>
    </row>
    <row r="703" spans="1:8" ht="14.25" x14ac:dyDescent="0.45">
      <c r="A703"/>
      <c r="B703"/>
      <c r="C703"/>
      <c r="D703"/>
      <c r="E703"/>
      <c r="F703"/>
      <c r="G703"/>
      <c r="H703"/>
    </row>
    <row r="704" spans="1:8" ht="14.25" x14ac:dyDescent="0.45">
      <c r="A704"/>
      <c r="B704"/>
      <c r="C704"/>
      <c r="D704"/>
      <c r="E704"/>
      <c r="F704"/>
      <c r="G704"/>
      <c r="H704"/>
    </row>
    <row r="705" spans="1:8" ht="14.25" x14ac:dyDescent="0.45">
      <c r="A705"/>
      <c r="B705"/>
      <c r="C705"/>
      <c r="D705"/>
      <c r="E705"/>
      <c r="F705"/>
      <c r="G705"/>
      <c r="H705"/>
    </row>
    <row r="706" spans="1:8" ht="14.25" x14ac:dyDescent="0.45">
      <c r="A706"/>
      <c r="B706"/>
      <c r="C706"/>
      <c r="D706"/>
      <c r="E706"/>
      <c r="F706"/>
      <c r="G706"/>
      <c r="H706"/>
    </row>
    <row r="707" spans="1:8" ht="14.25" x14ac:dyDescent="0.45">
      <c r="A707"/>
      <c r="B707"/>
      <c r="C707"/>
      <c r="D707"/>
      <c r="E707"/>
      <c r="F707"/>
      <c r="G707"/>
      <c r="H707"/>
    </row>
    <row r="708" spans="1:8" ht="14.25" x14ac:dyDescent="0.45">
      <c r="A708"/>
      <c r="B708"/>
      <c r="C708"/>
      <c r="D708"/>
      <c r="E708"/>
      <c r="F708"/>
      <c r="G708"/>
      <c r="H708"/>
    </row>
    <row r="709" spans="1:8" ht="14.25" x14ac:dyDescent="0.45">
      <c r="A709"/>
      <c r="B709"/>
      <c r="C709"/>
      <c r="D709"/>
      <c r="E709"/>
      <c r="F709"/>
      <c r="G709"/>
      <c r="H709"/>
    </row>
    <row r="710" spans="1:8" ht="14.25" x14ac:dyDescent="0.45">
      <c r="A710"/>
      <c r="B710"/>
      <c r="C710"/>
      <c r="D710"/>
      <c r="E710"/>
      <c r="F710"/>
      <c r="G710"/>
      <c r="H710"/>
    </row>
    <row r="711" spans="1:8" ht="14.25" x14ac:dyDescent="0.45">
      <c r="A711"/>
      <c r="B711"/>
      <c r="C711"/>
      <c r="D711"/>
      <c r="E711"/>
      <c r="F711"/>
      <c r="G711"/>
      <c r="H711"/>
    </row>
    <row r="712" spans="1:8" ht="14.25" x14ac:dyDescent="0.45">
      <c r="A712"/>
      <c r="B712"/>
      <c r="C712"/>
      <c r="D712"/>
      <c r="E712"/>
      <c r="F712"/>
      <c r="G712"/>
      <c r="H712"/>
    </row>
    <row r="713" spans="1:8" ht="14.25" x14ac:dyDescent="0.45">
      <c r="A713"/>
      <c r="B713"/>
      <c r="C713"/>
      <c r="D713"/>
      <c r="E713"/>
      <c r="F713"/>
      <c r="G713"/>
      <c r="H713"/>
    </row>
    <row r="714" spans="1:8" ht="14.25" x14ac:dyDescent="0.45">
      <c r="A714"/>
      <c r="B714"/>
      <c r="C714"/>
      <c r="D714"/>
      <c r="E714"/>
      <c r="F714"/>
      <c r="G714"/>
      <c r="H714"/>
    </row>
    <row r="715" spans="1:8" ht="14.25" x14ac:dyDescent="0.45">
      <c r="A715"/>
      <c r="B715"/>
      <c r="C715"/>
      <c r="D715"/>
      <c r="E715"/>
      <c r="F715"/>
      <c r="G715"/>
      <c r="H715"/>
    </row>
    <row r="716" spans="1:8" ht="14.25" x14ac:dyDescent="0.45">
      <c r="A716"/>
      <c r="B716"/>
      <c r="C716"/>
      <c r="D716"/>
      <c r="E716"/>
      <c r="F716"/>
      <c r="G716"/>
      <c r="H716"/>
    </row>
    <row r="717" spans="1:8" ht="14.25" x14ac:dyDescent="0.45">
      <c r="A717"/>
      <c r="B717"/>
      <c r="C717"/>
      <c r="D717"/>
      <c r="E717"/>
      <c r="F717"/>
      <c r="G717"/>
      <c r="H717"/>
    </row>
    <row r="718" spans="1:8" ht="14.25" x14ac:dyDescent="0.45">
      <c r="A718"/>
      <c r="B718"/>
      <c r="C718"/>
      <c r="D718"/>
      <c r="E718"/>
      <c r="F718"/>
      <c r="G718"/>
      <c r="H718"/>
    </row>
    <row r="719" spans="1:8" ht="14.25" x14ac:dyDescent="0.45">
      <c r="A719"/>
      <c r="B719"/>
      <c r="C719"/>
      <c r="D719"/>
      <c r="E719"/>
      <c r="F719"/>
      <c r="G719"/>
      <c r="H719"/>
    </row>
    <row r="720" spans="1:8" ht="14.25" x14ac:dyDescent="0.45">
      <c r="A720"/>
      <c r="B720"/>
      <c r="C720"/>
      <c r="D720"/>
      <c r="E720"/>
      <c r="F720"/>
      <c r="G720"/>
      <c r="H720"/>
    </row>
    <row r="721" spans="1:8" ht="14.25" x14ac:dyDescent="0.45">
      <c r="A721"/>
      <c r="B721"/>
      <c r="C721"/>
      <c r="D721"/>
      <c r="E721"/>
      <c r="F721"/>
      <c r="G721"/>
      <c r="H721"/>
    </row>
    <row r="722" spans="1:8" ht="14.25" x14ac:dyDescent="0.45">
      <c r="A722"/>
      <c r="B722"/>
      <c r="C722"/>
      <c r="D722"/>
      <c r="E722"/>
      <c r="F722"/>
      <c r="G722"/>
      <c r="H722"/>
    </row>
    <row r="723" spans="1:8" ht="14.25" x14ac:dyDescent="0.45">
      <c r="A723"/>
      <c r="B723"/>
      <c r="C723"/>
      <c r="D723"/>
      <c r="E723"/>
      <c r="F723"/>
      <c r="G723"/>
      <c r="H723"/>
    </row>
    <row r="724" spans="1:8" ht="14.25" x14ac:dyDescent="0.45">
      <c r="A724"/>
      <c r="B724"/>
      <c r="C724"/>
      <c r="D724"/>
      <c r="E724"/>
      <c r="F724"/>
      <c r="G724"/>
      <c r="H724"/>
    </row>
    <row r="725" spans="1:8" ht="14.25" x14ac:dyDescent="0.45">
      <c r="A725"/>
      <c r="B725"/>
      <c r="C725"/>
      <c r="D725"/>
      <c r="E725"/>
      <c r="F725"/>
      <c r="G725"/>
      <c r="H725"/>
    </row>
    <row r="726" spans="1:8" ht="14.25" x14ac:dyDescent="0.45">
      <c r="A726"/>
      <c r="B726"/>
      <c r="C726"/>
      <c r="D726"/>
      <c r="E726"/>
      <c r="F726"/>
      <c r="G726"/>
      <c r="H726"/>
    </row>
    <row r="727" spans="1:8" ht="14.25" x14ac:dyDescent="0.45">
      <c r="A727"/>
      <c r="B727"/>
      <c r="C727"/>
      <c r="D727"/>
      <c r="E727"/>
      <c r="F727"/>
      <c r="G727"/>
      <c r="H727"/>
    </row>
    <row r="728" spans="1:8" ht="14.25" x14ac:dyDescent="0.45">
      <c r="A728"/>
      <c r="B728"/>
      <c r="C728"/>
      <c r="D728"/>
      <c r="E728"/>
      <c r="F728"/>
      <c r="G728"/>
      <c r="H728"/>
    </row>
    <row r="729" spans="1:8" ht="14.25" x14ac:dyDescent="0.45">
      <c r="A729"/>
      <c r="B729"/>
      <c r="C729"/>
      <c r="D729"/>
      <c r="E729"/>
      <c r="F729"/>
      <c r="G729"/>
      <c r="H729"/>
    </row>
    <row r="730" spans="1:8" ht="14.25" x14ac:dyDescent="0.45">
      <c r="A730"/>
      <c r="B730"/>
      <c r="C730"/>
      <c r="D730"/>
      <c r="E730"/>
      <c r="F730"/>
      <c r="G730"/>
      <c r="H730"/>
    </row>
    <row r="731" spans="1:8" ht="14.25" x14ac:dyDescent="0.45">
      <c r="A731"/>
      <c r="B731"/>
      <c r="C731"/>
      <c r="D731"/>
      <c r="E731"/>
      <c r="F731"/>
      <c r="G731"/>
      <c r="H731"/>
    </row>
    <row r="732" spans="1:8" ht="14.25" x14ac:dyDescent="0.45">
      <c r="A732"/>
      <c r="B732"/>
      <c r="C732"/>
      <c r="D732"/>
      <c r="E732"/>
      <c r="F732"/>
      <c r="G732"/>
      <c r="H732"/>
    </row>
    <row r="733" spans="1:8" ht="14.25" x14ac:dyDescent="0.45">
      <c r="A733"/>
      <c r="B733"/>
      <c r="C733"/>
      <c r="D733"/>
      <c r="E733"/>
      <c r="F733"/>
      <c r="G733"/>
      <c r="H733"/>
    </row>
    <row r="734" spans="1:8" ht="14.25" x14ac:dyDescent="0.45">
      <c r="A734"/>
      <c r="B734"/>
      <c r="C734"/>
      <c r="D734"/>
      <c r="E734"/>
      <c r="F734"/>
      <c r="G734"/>
      <c r="H734"/>
    </row>
    <row r="735" spans="1:8" ht="14.25" x14ac:dyDescent="0.45">
      <c r="A735"/>
      <c r="B735"/>
      <c r="C735"/>
      <c r="D735"/>
      <c r="E735"/>
      <c r="F735"/>
      <c r="G735"/>
      <c r="H735"/>
    </row>
    <row r="736" spans="1:8" ht="14.25" x14ac:dyDescent="0.45">
      <c r="A736"/>
      <c r="B736"/>
      <c r="C736"/>
      <c r="D736"/>
      <c r="E736"/>
      <c r="F736"/>
      <c r="G736"/>
      <c r="H736"/>
    </row>
    <row r="737" spans="1:8" ht="14.25" x14ac:dyDescent="0.45">
      <c r="A737"/>
      <c r="B737"/>
      <c r="C737"/>
      <c r="D737"/>
      <c r="E737"/>
      <c r="F737"/>
      <c r="G737"/>
      <c r="H737"/>
    </row>
    <row r="738" spans="1:8" ht="14.25" x14ac:dyDescent="0.45">
      <c r="A738"/>
      <c r="B738"/>
      <c r="C738"/>
      <c r="D738"/>
      <c r="E738"/>
      <c r="F738"/>
      <c r="G738"/>
      <c r="H738"/>
    </row>
    <row r="739" spans="1:8" ht="14.25" x14ac:dyDescent="0.45">
      <c r="A739"/>
      <c r="B739"/>
      <c r="C739"/>
      <c r="D739"/>
      <c r="E739"/>
      <c r="F739"/>
      <c r="G739"/>
      <c r="H739"/>
    </row>
    <row r="740" spans="1:8" ht="14.25" x14ac:dyDescent="0.45">
      <c r="A740"/>
      <c r="B740"/>
      <c r="C740"/>
      <c r="D740"/>
      <c r="E740"/>
      <c r="F740"/>
      <c r="G740"/>
      <c r="H740"/>
    </row>
    <row r="741" spans="1:8" ht="14.25" x14ac:dyDescent="0.45">
      <c r="A741"/>
      <c r="B741"/>
      <c r="C741"/>
      <c r="D741"/>
      <c r="E741"/>
      <c r="F741"/>
      <c r="G741"/>
      <c r="H741"/>
    </row>
    <row r="742" spans="1:8" ht="14.25" x14ac:dyDescent="0.45">
      <c r="A742"/>
      <c r="B742"/>
      <c r="C742"/>
      <c r="D742"/>
      <c r="E742"/>
      <c r="F742"/>
      <c r="G742"/>
      <c r="H742"/>
    </row>
    <row r="743" spans="1:8" ht="14.25" x14ac:dyDescent="0.45">
      <c r="A743"/>
      <c r="B743"/>
      <c r="C743"/>
      <c r="D743"/>
      <c r="E743"/>
      <c r="F743"/>
      <c r="G743"/>
      <c r="H743"/>
    </row>
    <row r="744" spans="1:8" ht="14.25" x14ac:dyDescent="0.45">
      <c r="A744"/>
      <c r="B744"/>
      <c r="C744"/>
      <c r="D744"/>
      <c r="E744"/>
      <c r="F744"/>
      <c r="G744"/>
      <c r="H744"/>
    </row>
    <row r="745" spans="1:8" ht="14.25" x14ac:dyDescent="0.45">
      <c r="A745"/>
      <c r="B745"/>
      <c r="C745"/>
      <c r="D745"/>
      <c r="E745"/>
      <c r="F745"/>
      <c r="G745"/>
      <c r="H745"/>
    </row>
    <row r="746" spans="1:8" ht="14.25" x14ac:dyDescent="0.45">
      <c r="A746"/>
      <c r="B746"/>
      <c r="C746"/>
      <c r="D746"/>
      <c r="E746"/>
      <c r="F746"/>
      <c r="G746"/>
      <c r="H746"/>
    </row>
    <row r="747" spans="1:8" ht="14.25" x14ac:dyDescent="0.45">
      <c r="A747"/>
      <c r="B747"/>
      <c r="C747"/>
      <c r="D747"/>
      <c r="E747"/>
      <c r="F747"/>
      <c r="G747"/>
      <c r="H747"/>
    </row>
    <row r="748" spans="1:8" ht="14.25" x14ac:dyDescent="0.45">
      <c r="A748"/>
      <c r="B748"/>
      <c r="C748"/>
      <c r="D748"/>
      <c r="E748"/>
      <c r="F748"/>
      <c r="G748"/>
      <c r="H748"/>
    </row>
    <row r="749" spans="1:8" ht="14.25" x14ac:dyDescent="0.45">
      <c r="A749"/>
      <c r="B749"/>
      <c r="C749"/>
      <c r="D749"/>
      <c r="E749"/>
      <c r="F749"/>
      <c r="G749"/>
      <c r="H749"/>
    </row>
    <row r="750" spans="1:8" ht="14.25" x14ac:dyDescent="0.45">
      <c r="A750"/>
      <c r="B750"/>
      <c r="C750"/>
      <c r="D750"/>
      <c r="E750"/>
      <c r="F750"/>
      <c r="G750"/>
      <c r="H750"/>
    </row>
    <row r="751" spans="1:8" ht="14.25" x14ac:dyDescent="0.45">
      <c r="A751"/>
      <c r="B751"/>
      <c r="C751"/>
      <c r="D751"/>
      <c r="E751"/>
      <c r="F751"/>
      <c r="G751"/>
      <c r="H751"/>
    </row>
    <row r="752" spans="1:8" ht="14.25" x14ac:dyDescent="0.45">
      <c r="A752"/>
      <c r="B752"/>
      <c r="C752"/>
      <c r="D752"/>
      <c r="E752"/>
      <c r="F752"/>
      <c r="G752"/>
      <c r="H752"/>
    </row>
    <row r="753" spans="1:8" ht="14.25" x14ac:dyDescent="0.45">
      <c r="A753"/>
      <c r="B753"/>
      <c r="C753"/>
      <c r="D753"/>
      <c r="E753"/>
      <c r="F753"/>
      <c r="G753"/>
      <c r="H753"/>
    </row>
    <row r="754" spans="1:8" ht="14.25" x14ac:dyDescent="0.45">
      <c r="A754"/>
      <c r="B754"/>
      <c r="C754"/>
      <c r="D754"/>
      <c r="E754"/>
      <c r="F754"/>
      <c r="G754"/>
      <c r="H754"/>
    </row>
    <row r="755" spans="1:8" ht="14.25" x14ac:dyDescent="0.45">
      <c r="A755"/>
      <c r="B755"/>
      <c r="C755"/>
      <c r="D755"/>
      <c r="E755"/>
      <c r="F755"/>
      <c r="G755"/>
      <c r="H755"/>
    </row>
    <row r="756" spans="1:8" ht="14.25" x14ac:dyDescent="0.45">
      <c r="A756"/>
      <c r="B756"/>
      <c r="C756"/>
      <c r="D756"/>
      <c r="E756"/>
      <c r="F756"/>
      <c r="G756"/>
      <c r="H756"/>
    </row>
    <row r="757" spans="1:8" ht="14.25" x14ac:dyDescent="0.45">
      <c r="A757"/>
      <c r="B757"/>
      <c r="C757"/>
      <c r="D757"/>
      <c r="E757"/>
      <c r="F757"/>
      <c r="G757"/>
      <c r="H757"/>
    </row>
    <row r="758" spans="1:8" ht="14.25" x14ac:dyDescent="0.45">
      <c r="A758"/>
      <c r="B758"/>
      <c r="C758"/>
      <c r="D758"/>
      <c r="E758"/>
      <c r="F758"/>
      <c r="G758"/>
      <c r="H758"/>
    </row>
    <row r="759" spans="1:8" ht="14.25" x14ac:dyDescent="0.45">
      <c r="A759"/>
      <c r="B759"/>
      <c r="C759"/>
      <c r="D759"/>
      <c r="E759"/>
      <c r="F759"/>
      <c r="G759"/>
      <c r="H759"/>
    </row>
    <row r="760" spans="1:8" ht="14.25" x14ac:dyDescent="0.45">
      <c r="A760"/>
      <c r="B760"/>
      <c r="C760"/>
      <c r="D760"/>
      <c r="E760"/>
      <c r="F760"/>
      <c r="G760"/>
      <c r="H760"/>
    </row>
    <row r="761" spans="1:8" ht="14.25" x14ac:dyDescent="0.45">
      <c r="A761"/>
      <c r="B761"/>
      <c r="C761"/>
      <c r="D761"/>
      <c r="E761"/>
      <c r="F761"/>
      <c r="G761"/>
      <c r="H761"/>
    </row>
    <row r="762" spans="1:8" ht="14.25" x14ac:dyDescent="0.45">
      <c r="A762"/>
      <c r="B762"/>
      <c r="C762"/>
      <c r="D762"/>
      <c r="E762"/>
      <c r="F762"/>
      <c r="G762"/>
      <c r="H762"/>
    </row>
    <row r="763" spans="1:8" ht="14.25" x14ac:dyDescent="0.45">
      <c r="A763"/>
      <c r="B763"/>
      <c r="C763"/>
      <c r="D763"/>
      <c r="E763"/>
      <c r="F763"/>
      <c r="G763"/>
      <c r="H763"/>
    </row>
    <row r="764" spans="1:8" ht="14.25" x14ac:dyDescent="0.45">
      <c r="A764"/>
      <c r="B764"/>
      <c r="C764"/>
      <c r="D764"/>
      <c r="E764"/>
      <c r="F764"/>
      <c r="G764"/>
      <c r="H764"/>
    </row>
    <row r="765" spans="1:8" ht="14.25" x14ac:dyDescent="0.45">
      <c r="A765"/>
      <c r="B765"/>
      <c r="C765"/>
      <c r="D765"/>
      <c r="E765"/>
      <c r="F765"/>
      <c r="G765"/>
      <c r="H765"/>
    </row>
    <row r="766" spans="1:8" ht="14.25" x14ac:dyDescent="0.45">
      <c r="A766"/>
      <c r="B766"/>
      <c r="C766"/>
      <c r="D766"/>
      <c r="E766"/>
      <c r="F766"/>
      <c r="G766"/>
      <c r="H766"/>
    </row>
    <row r="767" spans="1:8" ht="14.25" x14ac:dyDescent="0.45">
      <c r="A767"/>
      <c r="B767"/>
      <c r="C767"/>
      <c r="D767"/>
      <c r="E767"/>
      <c r="F767"/>
      <c r="G767"/>
      <c r="H767"/>
    </row>
    <row r="768" spans="1:8" ht="14.25" x14ac:dyDescent="0.45">
      <c r="A768"/>
      <c r="B768"/>
      <c r="C768"/>
      <c r="D768"/>
      <c r="E768"/>
      <c r="F768"/>
      <c r="G768"/>
      <c r="H768"/>
    </row>
    <row r="769" spans="1:8" ht="14.25" x14ac:dyDescent="0.45">
      <c r="A769"/>
      <c r="B769"/>
      <c r="C769"/>
      <c r="D769"/>
      <c r="E769"/>
      <c r="F769"/>
      <c r="G769"/>
      <c r="H769"/>
    </row>
    <row r="770" spans="1:8" ht="14.25" x14ac:dyDescent="0.45">
      <c r="A770"/>
      <c r="B770"/>
      <c r="C770"/>
      <c r="D770"/>
      <c r="E770"/>
      <c r="F770"/>
      <c r="G770"/>
      <c r="H770"/>
    </row>
    <row r="771" spans="1:8" ht="14.25" x14ac:dyDescent="0.45">
      <c r="A771"/>
      <c r="B771"/>
      <c r="C771"/>
      <c r="D771"/>
      <c r="E771"/>
      <c r="F771"/>
      <c r="G771"/>
      <c r="H771"/>
    </row>
    <row r="772" spans="1:8" ht="14.25" x14ac:dyDescent="0.45">
      <c r="A772"/>
      <c r="B772"/>
      <c r="C772"/>
      <c r="D772"/>
      <c r="E772"/>
      <c r="F772"/>
      <c r="G772"/>
      <c r="H772"/>
    </row>
    <row r="773" spans="1:8" ht="14.25" x14ac:dyDescent="0.45">
      <c r="A773"/>
      <c r="B773"/>
      <c r="C773"/>
      <c r="D773"/>
      <c r="E773"/>
      <c r="F773"/>
      <c r="G773"/>
      <c r="H773"/>
    </row>
    <row r="774" spans="1:8" ht="14.25" x14ac:dyDescent="0.45">
      <c r="A774"/>
      <c r="B774"/>
      <c r="C774"/>
      <c r="D774"/>
      <c r="E774"/>
      <c r="F774"/>
      <c r="G774"/>
      <c r="H774"/>
    </row>
    <row r="775" spans="1:8" ht="14.25" x14ac:dyDescent="0.45">
      <c r="A775"/>
      <c r="B775"/>
      <c r="C775"/>
      <c r="D775"/>
      <c r="E775"/>
      <c r="F775"/>
      <c r="G775"/>
      <c r="H775"/>
    </row>
    <row r="776" spans="1:8" ht="14.25" x14ac:dyDescent="0.45">
      <c r="A776"/>
      <c r="B776"/>
      <c r="C776"/>
      <c r="D776"/>
      <c r="E776"/>
      <c r="F776"/>
      <c r="G776"/>
      <c r="H776"/>
    </row>
    <row r="777" spans="1:8" ht="14.25" x14ac:dyDescent="0.45">
      <c r="A777"/>
      <c r="B777"/>
      <c r="C777"/>
      <c r="D777"/>
      <c r="E777"/>
      <c r="F777"/>
      <c r="G777"/>
      <c r="H777"/>
    </row>
    <row r="778" spans="1:8" ht="14.25" x14ac:dyDescent="0.45">
      <c r="A778"/>
      <c r="B778"/>
      <c r="C778"/>
      <c r="D778"/>
      <c r="E778"/>
      <c r="F778"/>
      <c r="G778"/>
      <c r="H778"/>
    </row>
    <row r="779" spans="1:8" ht="14.25" x14ac:dyDescent="0.45">
      <c r="A779"/>
      <c r="B779"/>
      <c r="C779"/>
      <c r="D779"/>
      <c r="E779"/>
      <c r="F779"/>
      <c r="G779"/>
      <c r="H779"/>
    </row>
    <row r="780" spans="1:8" ht="14.25" x14ac:dyDescent="0.45">
      <c r="A780"/>
      <c r="B780"/>
      <c r="C780"/>
      <c r="D780"/>
      <c r="E780"/>
      <c r="F780"/>
      <c r="G780"/>
      <c r="H780"/>
    </row>
    <row r="781" spans="1:8" ht="14.25" x14ac:dyDescent="0.45">
      <c r="A781"/>
      <c r="B781"/>
      <c r="C781"/>
      <c r="D781"/>
      <c r="E781"/>
      <c r="F781"/>
      <c r="G781"/>
      <c r="H781"/>
    </row>
    <row r="782" spans="1:8" ht="14.25" x14ac:dyDescent="0.45">
      <c r="A782"/>
      <c r="B782"/>
      <c r="C782"/>
      <c r="D782"/>
      <c r="E782"/>
      <c r="F782"/>
      <c r="G782"/>
      <c r="H782"/>
    </row>
    <row r="783" spans="1:8" ht="14.25" x14ac:dyDescent="0.45">
      <c r="A783"/>
      <c r="B783"/>
      <c r="C783"/>
      <c r="D783"/>
      <c r="E783"/>
      <c r="F783"/>
      <c r="G783"/>
      <c r="H783"/>
    </row>
    <row r="784" spans="1:8" ht="14.25" x14ac:dyDescent="0.45">
      <c r="A784"/>
      <c r="B784"/>
      <c r="C784"/>
      <c r="D784"/>
      <c r="E784"/>
      <c r="F784"/>
      <c r="G784"/>
      <c r="H784"/>
    </row>
    <row r="785" spans="1:8" ht="14.25" x14ac:dyDescent="0.45">
      <c r="A785"/>
      <c r="B785"/>
      <c r="C785"/>
      <c r="D785"/>
      <c r="E785"/>
      <c r="F785"/>
      <c r="G785"/>
      <c r="H785"/>
    </row>
    <row r="786" spans="1:8" ht="14.25" x14ac:dyDescent="0.45">
      <c r="A786"/>
      <c r="B786"/>
      <c r="C786"/>
      <c r="D786"/>
      <c r="E786"/>
      <c r="F786"/>
      <c r="G786"/>
      <c r="H786"/>
    </row>
    <row r="787" spans="1:8" ht="14.25" x14ac:dyDescent="0.45">
      <c r="A787"/>
      <c r="B787"/>
      <c r="C787"/>
      <c r="D787"/>
      <c r="E787"/>
      <c r="F787"/>
      <c r="G787"/>
      <c r="H787"/>
    </row>
    <row r="788" spans="1:8" ht="14.25" x14ac:dyDescent="0.45">
      <c r="A788"/>
      <c r="B788"/>
      <c r="C788"/>
      <c r="D788"/>
      <c r="E788"/>
      <c r="F788"/>
      <c r="G788"/>
      <c r="H788"/>
    </row>
    <row r="789" spans="1:8" ht="14.25" x14ac:dyDescent="0.45">
      <c r="A789"/>
      <c r="B789"/>
      <c r="C789"/>
      <c r="D789"/>
      <c r="E789"/>
      <c r="F789"/>
      <c r="G789"/>
      <c r="H789"/>
    </row>
    <row r="790" spans="1:8" ht="14.25" x14ac:dyDescent="0.45">
      <c r="A790"/>
      <c r="B790"/>
      <c r="C790"/>
      <c r="D790"/>
      <c r="E790"/>
      <c r="F790"/>
      <c r="G790"/>
      <c r="H790"/>
    </row>
    <row r="791" spans="1:8" ht="14.25" x14ac:dyDescent="0.45">
      <c r="A791"/>
      <c r="B791"/>
      <c r="C791"/>
      <c r="D791"/>
      <c r="E791"/>
      <c r="F791"/>
      <c r="G791"/>
      <c r="H791"/>
    </row>
    <row r="792" spans="1:8" ht="14.25" x14ac:dyDescent="0.45">
      <c r="A792"/>
      <c r="B792"/>
      <c r="C792"/>
      <c r="D792"/>
      <c r="E792"/>
      <c r="F792"/>
      <c r="G792"/>
      <c r="H792"/>
    </row>
    <row r="793" spans="1:8" ht="14.25" x14ac:dyDescent="0.45">
      <c r="A793"/>
      <c r="B793"/>
      <c r="C793"/>
      <c r="D793"/>
      <c r="E793"/>
      <c r="F793"/>
      <c r="G793"/>
      <c r="H793"/>
    </row>
    <row r="794" spans="1:8" ht="14.25" x14ac:dyDescent="0.45">
      <c r="A794"/>
      <c r="B794"/>
      <c r="C794"/>
      <c r="D794"/>
      <c r="E794"/>
      <c r="F794"/>
      <c r="G794"/>
      <c r="H794"/>
    </row>
    <row r="795" spans="1:8" ht="14.25" x14ac:dyDescent="0.45">
      <c r="A795"/>
      <c r="B795"/>
      <c r="C795"/>
      <c r="D795"/>
      <c r="E795"/>
      <c r="F795"/>
      <c r="G795"/>
      <c r="H795"/>
    </row>
    <row r="796" spans="1:8" ht="14.25" x14ac:dyDescent="0.45">
      <c r="A796"/>
      <c r="B796"/>
      <c r="C796"/>
      <c r="D796"/>
      <c r="E796"/>
      <c r="F796"/>
      <c r="G796"/>
      <c r="H796"/>
    </row>
    <row r="797" spans="1:8" ht="14.25" x14ac:dyDescent="0.45">
      <c r="A797"/>
      <c r="B797"/>
      <c r="C797"/>
      <c r="D797"/>
      <c r="E797"/>
      <c r="F797"/>
      <c r="G797"/>
      <c r="H797"/>
    </row>
    <row r="798" spans="1:8" ht="14.25" x14ac:dyDescent="0.45">
      <c r="A798"/>
      <c r="B798"/>
      <c r="C798"/>
      <c r="D798"/>
      <c r="E798"/>
      <c r="F798"/>
      <c r="G798"/>
      <c r="H798"/>
    </row>
    <row r="799" spans="1:8" ht="14.25" x14ac:dyDescent="0.45">
      <c r="A799"/>
      <c r="B799"/>
      <c r="C799"/>
      <c r="D799"/>
      <c r="E799"/>
      <c r="F799"/>
      <c r="G799"/>
      <c r="H799"/>
    </row>
    <row r="800" spans="1:8" ht="14.25" x14ac:dyDescent="0.45">
      <c r="A800"/>
      <c r="B800"/>
      <c r="C800"/>
      <c r="D800"/>
      <c r="E800"/>
      <c r="F800"/>
      <c r="G800"/>
      <c r="H800"/>
    </row>
    <row r="801" spans="1:8" ht="14.25" x14ac:dyDescent="0.45">
      <c r="A801"/>
      <c r="B801"/>
      <c r="C801"/>
      <c r="D801"/>
      <c r="E801"/>
      <c r="F801"/>
      <c r="G801"/>
      <c r="H801"/>
    </row>
    <row r="802" spans="1:8" ht="14.25" x14ac:dyDescent="0.45">
      <c r="A802"/>
      <c r="B802"/>
      <c r="C802"/>
      <c r="D802"/>
      <c r="E802"/>
      <c r="F802"/>
      <c r="G802"/>
      <c r="H802"/>
    </row>
    <row r="803" spans="1:8" ht="14.25" x14ac:dyDescent="0.45">
      <c r="A803"/>
      <c r="B803"/>
      <c r="C803"/>
      <c r="D803"/>
      <c r="E803"/>
      <c r="F803"/>
      <c r="G803"/>
      <c r="H803"/>
    </row>
    <row r="804" spans="1:8" ht="14.25" x14ac:dyDescent="0.45">
      <c r="A804"/>
      <c r="B804"/>
      <c r="C804"/>
      <c r="D804"/>
      <c r="E804"/>
      <c r="F804"/>
      <c r="G804"/>
      <c r="H804"/>
    </row>
    <row r="805" spans="1:8" ht="14.25" x14ac:dyDescent="0.45">
      <c r="A805"/>
      <c r="B805"/>
      <c r="C805"/>
      <c r="D805"/>
      <c r="E805"/>
      <c r="F805"/>
      <c r="G805"/>
      <c r="H805"/>
    </row>
    <row r="806" spans="1:8" ht="14.25" x14ac:dyDescent="0.45">
      <c r="A806"/>
      <c r="B806"/>
      <c r="C806"/>
      <c r="D806"/>
      <c r="E806"/>
      <c r="F806"/>
      <c r="G806"/>
      <c r="H806"/>
    </row>
    <row r="807" spans="1:8" ht="14.25" x14ac:dyDescent="0.45">
      <c r="A807"/>
      <c r="B807"/>
      <c r="C807"/>
      <c r="D807"/>
      <c r="E807"/>
      <c r="F807"/>
      <c r="G807"/>
      <c r="H807"/>
    </row>
    <row r="808" spans="1:8" ht="14.25" x14ac:dyDescent="0.45">
      <c r="A808"/>
      <c r="B808"/>
      <c r="C808"/>
      <c r="D808"/>
      <c r="E808"/>
      <c r="F808"/>
      <c r="G808"/>
      <c r="H808"/>
    </row>
    <row r="809" spans="1:8" ht="14.25" x14ac:dyDescent="0.45">
      <c r="A809"/>
      <c r="B809"/>
      <c r="C809"/>
      <c r="D809"/>
      <c r="E809"/>
      <c r="F809"/>
      <c r="G809"/>
      <c r="H809"/>
    </row>
    <row r="810" spans="1:8" ht="14.25" x14ac:dyDescent="0.45">
      <c r="A810"/>
      <c r="B810"/>
      <c r="C810"/>
      <c r="D810"/>
      <c r="E810"/>
      <c r="F810"/>
      <c r="G810"/>
      <c r="H810"/>
    </row>
    <row r="811" spans="1:8" ht="14.25" x14ac:dyDescent="0.45">
      <c r="A811"/>
      <c r="B811"/>
      <c r="C811"/>
      <c r="D811"/>
      <c r="E811"/>
      <c r="F811"/>
      <c r="G811"/>
      <c r="H811"/>
    </row>
    <row r="812" spans="1:8" ht="14.25" x14ac:dyDescent="0.45">
      <c r="A812"/>
      <c r="B812"/>
      <c r="C812"/>
      <c r="D812"/>
      <c r="E812"/>
      <c r="F812"/>
      <c r="G812"/>
      <c r="H812"/>
    </row>
    <row r="813" spans="1:8" ht="14.25" x14ac:dyDescent="0.45">
      <c r="A813"/>
      <c r="B813"/>
      <c r="C813"/>
      <c r="D813"/>
      <c r="E813"/>
      <c r="F813"/>
      <c r="G813"/>
      <c r="H813"/>
    </row>
    <row r="814" spans="1:8" ht="14.25" x14ac:dyDescent="0.45">
      <c r="A814"/>
      <c r="B814"/>
      <c r="C814"/>
      <c r="D814"/>
      <c r="E814"/>
      <c r="F814"/>
      <c r="G814"/>
      <c r="H814"/>
    </row>
    <row r="815" spans="1:8" ht="14.25" x14ac:dyDescent="0.45">
      <c r="A815"/>
      <c r="B815"/>
      <c r="C815"/>
      <c r="D815"/>
      <c r="E815"/>
      <c r="F815"/>
      <c r="G815"/>
      <c r="H815"/>
    </row>
    <row r="816" spans="1:8" ht="14.25" x14ac:dyDescent="0.45">
      <c r="A816"/>
      <c r="B816"/>
      <c r="C816"/>
      <c r="D816"/>
      <c r="E816"/>
      <c r="F816"/>
      <c r="G816"/>
      <c r="H816"/>
    </row>
    <row r="817" spans="1:8" ht="14.25" x14ac:dyDescent="0.45">
      <c r="A817"/>
      <c r="B817"/>
      <c r="C817"/>
      <c r="D817"/>
      <c r="E817"/>
      <c r="F817"/>
      <c r="G817"/>
      <c r="H817"/>
    </row>
    <row r="818" spans="1:8" ht="14.25" x14ac:dyDescent="0.45">
      <c r="A818"/>
      <c r="B818"/>
      <c r="C818"/>
      <c r="D818"/>
      <c r="E818"/>
      <c r="F818"/>
      <c r="G818"/>
      <c r="H818"/>
    </row>
    <row r="819" spans="1:8" ht="14.25" x14ac:dyDescent="0.45">
      <c r="A819"/>
      <c r="B819"/>
      <c r="C819"/>
      <c r="D819"/>
      <c r="E819"/>
      <c r="F819"/>
      <c r="G819"/>
      <c r="H819"/>
    </row>
    <row r="820" spans="1:8" ht="14.25" x14ac:dyDescent="0.45">
      <c r="A820"/>
      <c r="B820"/>
      <c r="C820"/>
      <c r="D820"/>
      <c r="E820"/>
      <c r="F820"/>
      <c r="G820"/>
      <c r="H820"/>
    </row>
    <row r="821" spans="1:8" ht="14.25" x14ac:dyDescent="0.45">
      <c r="A821"/>
      <c r="B821"/>
      <c r="C821"/>
      <c r="D821"/>
      <c r="E821"/>
      <c r="F821"/>
      <c r="G821"/>
      <c r="H821"/>
    </row>
    <row r="822" spans="1:8" ht="14.25" x14ac:dyDescent="0.45">
      <c r="A822"/>
      <c r="B822"/>
      <c r="C822"/>
      <c r="D822"/>
      <c r="E822"/>
      <c r="F822"/>
      <c r="G822"/>
      <c r="H822"/>
    </row>
    <row r="823" spans="1:8" ht="14.25" x14ac:dyDescent="0.45">
      <c r="A823"/>
      <c r="B823"/>
      <c r="C823"/>
      <c r="D823"/>
      <c r="E823"/>
      <c r="F823"/>
      <c r="G823"/>
      <c r="H823"/>
    </row>
    <row r="824" spans="1:8" ht="14.25" x14ac:dyDescent="0.45">
      <c r="A824"/>
      <c r="B824"/>
      <c r="C824"/>
      <c r="D824"/>
      <c r="E824"/>
      <c r="F824"/>
      <c r="G824"/>
      <c r="H824"/>
    </row>
    <row r="825" spans="1:8" ht="14.25" x14ac:dyDescent="0.45">
      <c r="A825"/>
      <c r="B825"/>
      <c r="C825"/>
      <c r="D825"/>
      <c r="E825"/>
      <c r="F825"/>
      <c r="G825"/>
      <c r="H825"/>
    </row>
    <row r="826" spans="1:8" ht="14.25" x14ac:dyDescent="0.45">
      <c r="A826"/>
      <c r="B826"/>
      <c r="C826"/>
      <c r="D826"/>
      <c r="E826"/>
      <c r="F826"/>
      <c r="G826"/>
      <c r="H826"/>
    </row>
    <row r="827" spans="1:8" ht="14.25" x14ac:dyDescent="0.45">
      <c r="A827"/>
      <c r="B827"/>
      <c r="C827"/>
      <c r="D827"/>
      <c r="E827"/>
      <c r="F827"/>
      <c r="G827"/>
      <c r="H827"/>
    </row>
    <row r="828" spans="1:8" ht="14.25" x14ac:dyDescent="0.45">
      <c r="A828"/>
      <c r="B828"/>
      <c r="C828"/>
      <c r="D828"/>
      <c r="E828"/>
      <c r="F828"/>
      <c r="G828"/>
      <c r="H828"/>
    </row>
    <row r="829" spans="1:8" ht="14.25" x14ac:dyDescent="0.45">
      <c r="A829"/>
      <c r="B829"/>
      <c r="C829"/>
      <c r="D829"/>
      <c r="E829"/>
      <c r="F829"/>
      <c r="G829"/>
      <c r="H829"/>
    </row>
    <row r="830" spans="1:8" ht="14.25" x14ac:dyDescent="0.45">
      <c r="A830"/>
      <c r="B830"/>
      <c r="C830"/>
      <c r="D830"/>
      <c r="E830"/>
      <c r="F830"/>
      <c r="G830"/>
      <c r="H830"/>
    </row>
    <row r="831" spans="1:8" ht="14.25" x14ac:dyDescent="0.45">
      <c r="A831"/>
      <c r="B831"/>
      <c r="C831"/>
      <c r="D831"/>
      <c r="E831"/>
      <c r="F831"/>
      <c r="G831"/>
      <c r="H831"/>
    </row>
    <row r="832" spans="1:8" ht="14.25" x14ac:dyDescent="0.45">
      <c r="A832"/>
      <c r="B832"/>
      <c r="C832"/>
      <c r="D832"/>
      <c r="E832"/>
      <c r="F832"/>
      <c r="G832"/>
      <c r="H832"/>
    </row>
    <row r="833" spans="1:8" ht="14.25" x14ac:dyDescent="0.45">
      <c r="A833"/>
      <c r="B833"/>
      <c r="C833"/>
      <c r="D833"/>
      <c r="E833"/>
      <c r="F833"/>
      <c r="G833"/>
      <c r="H833"/>
    </row>
    <row r="834" spans="1:8" ht="14.25" x14ac:dyDescent="0.45">
      <c r="A834"/>
      <c r="B834"/>
      <c r="C834"/>
      <c r="D834"/>
      <c r="E834"/>
      <c r="F834"/>
      <c r="G834"/>
      <c r="H834"/>
    </row>
    <row r="835" spans="1:8" ht="14.25" x14ac:dyDescent="0.45">
      <c r="A835"/>
      <c r="B835"/>
      <c r="C835"/>
      <c r="D835"/>
      <c r="E835"/>
      <c r="F835"/>
      <c r="G835"/>
      <c r="H835"/>
    </row>
    <row r="836" spans="1:8" ht="14.25" x14ac:dyDescent="0.45">
      <c r="A836"/>
      <c r="B836"/>
      <c r="C836"/>
      <c r="D836"/>
      <c r="E836"/>
      <c r="F836"/>
      <c r="G836"/>
      <c r="H836"/>
    </row>
    <row r="837" spans="1:8" ht="14.25" x14ac:dyDescent="0.45">
      <c r="A837"/>
      <c r="B837"/>
      <c r="C837"/>
      <c r="D837"/>
      <c r="E837"/>
      <c r="F837"/>
      <c r="G837"/>
      <c r="H837"/>
    </row>
    <row r="838" spans="1:8" ht="14.25" x14ac:dyDescent="0.45">
      <c r="A838"/>
      <c r="B838"/>
      <c r="C838"/>
      <c r="D838"/>
      <c r="E838"/>
      <c r="F838"/>
      <c r="G838"/>
      <c r="H838"/>
    </row>
    <row r="839" spans="1:8" ht="14.25" x14ac:dyDescent="0.45">
      <c r="A839"/>
      <c r="B839"/>
      <c r="C839"/>
      <c r="D839"/>
      <c r="E839"/>
      <c r="F839"/>
      <c r="G839"/>
      <c r="H839"/>
    </row>
    <row r="840" spans="1:8" ht="14.25" x14ac:dyDescent="0.45">
      <c r="A840"/>
      <c r="B840"/>
      <c r="C840"/>
      <c r="D840"/>
      <c r="E840"/>
      <c r="F840"/>
      <c r="G840"/>
      <c r="H840"/>
    </row>
    <row r="841" spans="1:8" ht="14.25" x14ac:dyDescent="0.45">
      <c r="A841"/>
      <c r="B841"/>
      <c r="C841"/>
      <c r="D841"/>
      <c r="E841"/>
      <c r="F841"/>
      <c r="G841"/>
      <c r="H841"/>
    </row>
    <row r="842" spans="1:8" ht="14.25" x14ac:dyDescent="0.45">
      <c r="A842"/>
      <c r="B842"/>
      <c r="C842"/>
      <c r="D842"/>
      <c r="E842"/>
      <c r="F842"/>
      <c r="G842"/>
      <c r="H842"/>
    </row>
    <row r="843" spans="1:8" ht="14.25" x14ac:dyDescent="0.45">
      <c r="A843"/>
      <c r="B843"/>
      <c r="C843"/>
      <c r="D843"/>
      <c r="E843"/>
      <c r="F843"/>
      <c r="G843"/>
      <c r="H843"/>
    </row>
    <row r="844" spans="1:8" ht="14.25" x14ac:dyDescent="0.45">
      <c r="A844"/>
      <c r="B844"/>
      <c r="C844"/>
      <c r="D844"/>
      <c r="E844"/>
      <c r="F844"/>
      <c r="G844"/>
      <c r="H844"/>
    </row>
    <row r="845" spans="1:8" ht="14.25" x14ac:dyDescent="0.45">
      <c r="A845"/>
      <c r="B845"/>
      <c r="C845"/>
      <c r="D845"/>
      <c r="E845"/>
      <c r="F845"/>
      <c r="G845"/>
      <c r="H845"/>
    </row>
    <row r="846" spans="1:8" ht="14.25" x14ac:dyDescent="0.45">
      <c r="A846"/>
      <c r="B846"/>
      <c r="C846"/>
      <c r="D846"/>
      <c r="E846"/>
      <c r="F846"/>
      <c r="G846"/>
      <c r="H846"/>
    </row>
    <row r="847" spans="1:8" ht="14.25" x14ac:dyDescent="0.45">
      <c r="A847"/>
      <c r="B847"/>
      <c r="C847"/>
      <c r="D847"/>
      <c r="E847"/>
      <c r="F847"/>
      <c r="G847"/>
      <c r="H847"/>
    </row>
    <row r="848" spans="1:8" ht="14.25" x14ac:dyDescent="0.45">
      <c r="A848"/>
      <c r="B848"/>
      <c r="C848"/>
      <c r="D848"/>
      <c r="E848"/>
      <c r="F848"/>
      <c r="G848"/>
      <c r="H848"/>
    </row>
    <row r="849" spans="1:8" ht="14.25" x14ac:dyDescent="0.45">
      <c r="A849"/>
      <c r="B849"/>
      <c r="C849"/>
      <c r="D849"/>
      <c r="E849"/>
      <c r="F849"/>
      <c r="G849"/>
      <c r="H849"/>
    </row>
    <row r="850" spans="1:8" ht="14.25" x14ac:dyDescent="0.45">
      <c r="A850"/>
      <c r="B850"/>
      <c r="C850"/>
      <c r="D850"/>
      <c r="E850"/>
      <c r="F850"/>
      <c r="G850"/>
      <c r="H850"/>
    </row>
    <row r="851" spans="1:8" ht="14.25" x14ac:dyDescent="0.45">
      <c r="A851"/>
      <c r="B851"/>
      <c r="C851"/>
      <c r="D851"/>
      <c r="E851"/>
      <c r="F851"/>
      <c r="G851"/>
      <c r="H851"/>
    </row>
    <row r="852" spans="1:8" ht="14.25" x14ac:dyDescent="0.45">
      <c r="A852"/>
      <c r="B852"/>
      <c r="C852"/>
      <c r="D852"/>
      <c r="E852"/>
      <c r="F852"/>
      <c r="G852"/>
      <c r="H852"/>
    </row>
    <row r="853" spans="1:8" ht="14.25" x14ac:dyDescent="0.45">
      <c r="A853"/>
      <c r="B853"/>
      <c r="C853"/>
      <c r="D853"/>
      <c r="E853"/>
      <c r="F853"/>
      <c r="G853"/>
      <c r="H853"/>
    </row>
    <row r="854" spans="1:8" ht="14.25" x14ac:dyDescent="0.45">
      <c r="A854"/>
      <c r="B854"/>
      <c r="C854"/>
      <c r="D854"/>
      <c r="E854"/>
      <c r="F854"/>
      <c r="G854"/>
      <c r="H854"/>
    </row>
    <row r="855" spans="1:8" ht="14.25" x14ac:dyDescent="0.45">
      <c r="A855"/>
      <c r="B855"/>
      <c r="C855"/>
      <c r="D855"/>
      <c r="E855"/>
      <c r="F855"/>
      <c r="G855"/>
      <c r="H855"/>
    </row>
    <row r="856" spans="1:8" ht="14.25" x14ac:dyDescent="0.45">
      <c r="A856"/>
      <c r="B856"/>
      <c r="C856"/>
      <c r="D856"/>
      <c r="E856"/>
      <c r="F856"/>
      <c r="G856"/>
      <c r="H856"/>
    </row>
    <row r="857" spans="1:8" ht="14.25" x14ac:dyDescent="0.45">
      <c r="A857"/>
      <c r="B857"/>
      <c r="C857"/>
      <c r="D857"/>
      <c r="E857"/>
      <c r="F857"/>
      <c r="G857"/>
      <c r="H857"/>
    </row>
    <row r="858" spans="1:8" ht="14.25" x14ac:dyDescent="0.45">
      <c r="A858"/>
      <c r="B858"/>
      <c r="C858"/>
      <c r="D858"/>
      <c r="E858"/>
      <c r="F858"/>
      <c r="G858"/>
      <c r="H858"/>
    </row>
    <row r="859" spans="1:8" ht="14.25" x14ac:dyDescent="0.45">
      <c r="A859"/>
      <c r="B859"/>
      <c r="C859"/>
      <c r="D859"/>
      <c r="E859"/>
      <c r="F859"/>
      <c r="G859"/>
      <c r="H859"/>
    </row>
    <row r="860" spans="1:8" ht="14.25" x14ac:dyDescent="0.45">
      <c r="A860"/>
      <c r="B860"/>
      <c r="C860"/>
      <c r="D860"/>
      <c r="E860"/>
      <c r="F860"/>
      <c r="G860"/>
      <c r="H860"/>
    </row>
    <row r="861" spans="1:8" ht="14.25" x14ac:dyDescent="0.45">
      <c r="A861"/>
      <c r="B861"/>
      <c r="C861"/>
      <c r="D861"/>
      <c r="E861"/>
      <c r="F861"/>
      <c r="G861"/>
      <c r="H861"/>
    </row>
    <row r="862" spans="1:8" ht="14.25" x14ac:dyDescent="0.45">
      <c r="A862"/>
      <c r="B862"/>
      <c r="C862"/>
      <c r="D862"/>
      <c r="E862"/>
      <c r="F862"/>
      <c r="G862"/>
      <c r="H862"/>
    </row>
    <row r="863" spans="1:8" ht="14.25" x14ac:dyDescent="0.45">
      <c r="A863"/>
      <c r="B863"/>
      <c r="C863"/>
      <c r="D863"/>
      <c r="E863"/>
      <c r="F863"/>
      <c r="G863"/>
      <c r="H863"/>
    </row>
    <row r="864" spans="1:8" ht="14.25" x14ac:dyDescent="0.45">
      <c r="A864"/>
      <c r="B864"/>
      <c r="C864"/>
      <c r="D864"/>
      <c r="E864"/>
      <c r="F864"/>
      <c r="G864"/>
      <c r="H864"/>
    </row>
    <row r="865" spans="1:8" ht="14.25" x14ac:dyDescent="0.45">
      <c r="A865"/>
      <c r="B865"/>
      <c r="C865"/>
      <c r="D865"/>
      <c r="E865"/>
      <c r="F865"/>
      <c r="G865"/>
      <c r="H865"/>
    </row>
    <row r="866" spans="1:8" ht="14.25" x14ac:dyDescent="0.45">
      <c r="A866"/>
      <c r="B866"/>
      <c r="C866"/>
      <c r="D866"/>
      <c r="E866"/>
      <c r="F866"/>
      <c r="G866"/>
      <c r="H866"/>
    </row>
    <row r="867" spans="1:8" ht="14.25" x14ac:dyDescent="0.45">
      <c r="A867"/>
      <c r="B867"/>
      <c r="C867"/>
      <c r="D867"/>
      <c r="E867"/>
      <c r="F867"/>
      <c r="G867"/>
      <c r="H867"/>
    </row>
    <row r="868" spans="1:8" ht="14.25" x14ac:dyDescent="0.45">
      <c r="A868"/>
      <c r="B868"/>
      <c r="C868"/>
      <c r="D868"/>
      <c r="E868"/>
      <c r="F868"/>
      <c r="G868"/>
      <c r="H868"/>
    </row>
    <row r="869" spans="1:8" ht="14.25" x14ac:dyDescent="0.45">
      <c r="A869"/>
      <c r="B869"/>
      <c r="C869"/>
      <c r="D869"/>
      <c r="E869"/>
      <c r="F869"/>
      <c r="G869"/>
      <c r="H869"/>
    </row>
    <row r="870" spans="1:8" ht="14.25" x14ac:dyDescent="0.45">
      <c r="A870"/>
      <c r="B870"/>
      <c r="C870"/>
      <c r="D870"/>
      <c r="E870"/>
      <c r="F870"/>
      <c r="G870"/>
      <c r="H870"/>
    </row>
    <row r="871" spans="1:8" ht="14.25" x14ac:dyDescent="0.45">
      <c r="A871"/>
      <c r="B871"/>
      <c r="C871"/>
      <c r="D871"/>
      <c r="E871"/>
      <c r="F871"/>
      <c r="G871"/>
      <c r="H871"/>
    </row>
    <row r="872" spans="1:8" ht="14.25" x14ac:dyDescent="0.45">
      <c r="A872"/>
      <c r="B872"/>
      <c r="C872"/>
      <c r="D872"/>
      <c r="E872"/>
      <c r="F872"/>
      <c r="G872"/>
      <c r="H872"/>
    </row>
    <row r="873" spans="1:8" ht="14.25" x14ac:dyDescent="0.45">
      <c r="A873"/>
      <c r="B873"/>
      <c r="C873"/>
      <c r="D873"/>
      <c r="E873"/>
      <c r="F873"/>
      <c r="G873"/>
      <c r="H873"/>
    </row>
    <row r="874" spans="1:8" ht="14.25" x14ac:dyDescent="0.45">
      <c r="A874"/>
      <c r="B874"/>
      <c r="C874"/>
      <c r="D874"/>
      <c r="E874"/>
      <c r="F874"/>
      <c r="G874"/>
      <c r="H874"/>
    </row>
    <row r="875" spans="1:8" ht="14.25" x14ac:dyDescent="0.45">
      <c r="A875"/>
      <c r="B875"/>
      <c r="C875"/>
      <c r="D875"/>
      <c r="E875"/>
      <c r="F875"/>
      <c r="G875"/>
      <c r="H875"/>
    </row>
    <row r="876" spans="1:8" ht="14.25" x14ac:dyDescent="0.45">
      <c r="A876"/>
      <c r="B876"/>
      <c r="C876"/>
      <c r="D876"/>
      <c r="E876"/>
      <c r="F876"/>
      <c r="G876"/>
      <c r="H876"/>
    </row>
    <row r="877" spans="1:8" ht="14.25" x14ac:dyDescent="0.45">
      <c r="A877"/>
      <c r="B877"/>
      <c r="C877"/>
      <c r="D877"/>
      <c r="E877"/>
      <c r="F877"/>
      <c r="G877"/>
      <c r="H877"/>
    </row>
    <row r="878" spans="1:8" ht="14.25" x14ac:dyDescent="0.45">
      <c r="A878"/>
      <c r="B878"/>
      <c r="C878"/>
      <c r="D878"/>
      <c r="E878"/>
      <c r="F878"/>
      <c r="G878"/>
      <c r="H878"/>
    </row>
    <row r="879" spans="1:8" ht="14.25" x14ac:dyDescent="0.45">
      <c r="A879"/>
      <c r="B879"/>
      <c r="C879"/>
      <c r="D879"/>
      <c r="E879"/>
      <c r="F879"/>
      <c r="G879"/>
      <c r="H879"/>
    </row>
    <row r="880" spans="1:8" ht="14.25" x14ac:dyDescent="0.45">
      <c r="A880"/>
      <c r="B880"/>
      <c r="C880"/>
      <c r="D880"/>
      <c r="E880"/>
      <c r="F880"/>
      <c r="G880"/>
      <c r="H880"/>
    </row>
    <row r="881" spans="1:8" ht="14.25" x14ac:dyDescent="0.45">
      <c r="A881"/>
      <c r="B881"/>
      <c r="C881"/>
      <c r="D881"/>
      <c r="E881"/>
      <c r="F881"/>
      <c r="G881"/>
      <c r="H881"/>
    </row>
    <row r="882" spans="1:8" ht="14.25" x14ac:dyDescent="0.45">
      <c r="A882"/>
      <c r="B882"/>
      <c r="C882"/>
      <c r="D882"/>
      <c r="E882"/>
      <c r="F882"/>
      <c r="G882"/>
      <c r="H882"/>
    </row>
    <row r="883" spans="1:8" ht="14.25" x14ac:dyDescent="0.45">
      <c r="A883"/>
      <c r="B883"/>
      <c r="C883"/>
      <c r="D883"/>
      <c r="E883"/>
      <c r="F883"/>
      <c r="G883"/>
      <c r="H883"/>
    </row>
    <row r="884" spans="1:8" ht="14.25" x14ac:dyDescent="0.45">
      <c r="A884"/>
      <c r="B884"/>
      <c r="C884"/>
      <c r="D884"/>
      <c r="E884"/>
      <c r="F884"/>
      <c r="G884"/>
      <c r="H884"/>
    </row>
    <row r="885" spans="1:8" ht="14.25" x14ac:dyDescent="0.45">
      <c r="A885"/>
      <c r="B885"/>
      <c r="C885"/>
      <c r="D885"/>
      <c r="E885"/>
      <c r="F885"/>
      <c r="G885"/>
      <c r="H885"/>
    </row>
    <row r="886" spans="1:8" ht="14.25" x14ac:dyDescent="0.45">
      <c r="A886"/>
      <c r="B886"/>
      <c r="C886"/>
      <c r="D886"/>
      <c r="E886"/>
      <c r="F886"/>
      <c r="G886"/>
      <c r="H886"/>
    </row>
    <row r="887" spans="1:8" ht="14.25" x14ac:dyDescent="0.45">
      <c r="A887"/>
      <c r="B887"/>
      <c r="C887"/>
      <c r="D887"/>
      <c r="E887"/>
      <c r="F887"/>
      <c r="G887"/>
      <c r="H887"/>
    </row>
    <row r="888" spans="1:8" ht="14.25" x14ac:dyDescent="0.45">
      <c r="A888"/>
      <c r="B888"/>
      <c r="C888"/>
      <c r="D888"/>
      <c r="E888"/>
      <c r="F888"/>
      <c r="G888"/>
      <c r="H888"/>
    </row>
    <row r="889" spans="1:8" ht="14.25" x14ac:dyDescent="0.45">
      <c r="A889"/>
      <c r="B889"/>
      <c r="C889"/>
      <c r="D889"/>
      <c r="E889"/>
      <c r="F889"/>
      <c r="G889"/>
      <c r="H889"/>
    </row>
    <row r="890" spans="1:8" ht="14.25" x14ac:dyDescent="0.45">
      <c r="A890"/>
      <c r="B890"/>
      <c r="C890"/>
      <c r="D890"/>
      <c r="E890"/>
      <c r="F890"/>
      <c r="G890"/>
      <c r="H890"/>
    </row>
    <row r="891" spans="1:8" ht="14.25" x14ac:dyDescent="0.45">
      <c r="A891"/>
      <c r="B891"/>
      <c r="C891"/>
      <c r="D891"/>
      <c r="E891"/>
      <c r="F891"/>
      <c r="G891"/>
      <c r="H891"/>
    </row>
    <row r="892" spans="1:8" ht="14.25" x14ac:dyDescent="0.45">
      <c r="A892"/>
      <c r="B892"/>
      <c r="C892"/>
      <c r="D892"/>
      <c r="E892"/>
      <c r="F892"/>
      <c r="G892"/>
      <c r="H892"/>
    </row>
    <row r="893" spans="1:8" ht="14.25" x14ac:dyDescent="0.45">
      <c r="A893"/>
      <c r="B893"/>
      <c r="C893"/>
      <c r="D893"/>
      <c r="E893"/>
      <c r="F893"/>
      <c r="G893"/>
      <c r="H893"/>
    </row>
    <row r="894" spans="1:8" ht="14.25" x14ac:dyDescent="0.45">
      <c r="A894"/>
      <c r="B894"/>
      <c r="C894"/>
      <c r="D894"/>
      <c r="E894"/>
      <c r="F894"/>
      <c r="G894"/>
      <c r="H894"/>
    </row>
    <row r="895" spans="1:8" ht="14.25" x14ac:dyDescent="0.45">
      <c r="A895"/>
      <c r="B895"/>
      <c r="C895"/>
      <c r="D895"/>
      <c r="E895"/>
      <c r="F895"/>
      <c r="G895"/>
      <c r="H895"/>
    </row>
    <row r="896" spans="1:8" ht="14.25" x14ac:dyDescent="0.45">
      <c r="A896"/>
      <c r="B896"/>
      <c r="C896"/>
      <c r="D896"/>
      <c r="E896"/>
      <c r="F896"/>
      <c r="G896"/>
      <c r="H896"/>
    </row>
    <row r="897" spans="1:8" ht="14.25" x14ac:dyDescent="0.45">
      <c r="A897"/>
      <c r="B897"/>
      <c r="C897"/>
      <c r="D897"/>
      <c r="E897"/>
      <c r="F897"/>
      <c r="G897"/>
      <c r="H897"/>
    </row>
    <row r="898" spans="1:8" ht="14.25" x14ac:dyDescent="0.45">
      <c r="A898"/>
      <c r="B898"/>
      <c r="C898"/>
      <c r="D898"/>
      <c r="E898"/>
      <c r="F898"/>
      <c r="G898"/>
      <c r="H898"/>
    </row>
    <row r="899" spans="1:8" ht="14.25" x14ac:dyDescent="0.45">
      <c r="A899"/>
      <c r="B899"/>
      <c r="C899"/>
      <c r="D899"/>
      <c r="E899"/>
      <c r="F899"/>
      <c r="G899"/>
      <c r="H899"/>
    </row>
    <row r="900" spans="1:8" ht="14.25" x14ac:dyDescent="0.45">
      <c r="A900"/>
      <c r="B900"/>
      <c r="C900"/>
      <c r="D900"/>
      <c r="E900"/>
      <c r="F900"/>
      <c r="G900"/>
      <c r="H900"/>
    </row>
    <row r="901" spans="1:8" ht="14.25" x14ac:dyDescent="0.45">
      <c r="A901"/>
      <c r="B901"/>
      <c r="C901"/>
      <c r="D901"/>
      <c r="E901"/>
      <c r="F901"/>
      <c r="G901"/>
      <c r="H901"/>
    </row>
    <row r="902" spans="1:8" ht="14.25" x14ac:dyDescent="0.45">
      <c r="A902"/>
      <c r="B902"/>
      <c r="C902"/>
      <c r="D902"/>
      <c r="E902"/>
      <c r="F902"/>
      <c r="G902"/>
      <c r="H902"/>
    </row>
    <row r="903" spans="1:8" ht="14.25" x14ac:dyDescent="0.45">
      <c r="A903"/>
      <c r="B903"/>
      <c r="C903"/>
      <c r="D903"/>
      <c r="E903"/>
      <c r="F903"/>
      <c r="G903"/>
      <c r="H903"/>
    </row>
    <row r="904" spans="1:8" ht="14.25" x14ac:dyDescent="0.45">
      <c r="A904"/>
      <c r="B904"/>
      <c r="C904"/>
      <c r="D904"/>
      <c r="E904"/>
      <c r="F904"/>
      <c r="G904"/>
      <c r="H904"/>
    </row>
    <row r="905" spans="1:8" ht="14.25" x14ac:dyDescent="0.45">
      <c r="A905"/>
      <c r="B905"/>
      <c r="C905"/>
      <c r="D905"/>
      <c r="E905"/>
      <c r="F905"/>
      <c r="G905"/>
      <c r="H905"/>
    </row>
    <row r="906" spans="1:8" ht="14.25" x14ac:dyDescent="0.45">
      <c r="A906"/>
      <c r="B906"/>
      <c r="C906"/>
      <c r="D906"/>
      <c r="E906"/>
      <c r="F906"/>
      <c r="G906"/>
      <c r="H906"/>
    </row>
    <row r="907" spans="1:8" ht="14.25" x14ac:dyDescent="0.45">
      <c r="A907"/>
      <c r="B907"/>
      <c r="C907"/>
      <c r="D907"/>
      <c r="E907"/>
      <c r="F907"/>
      <c r="G907"/>
      <c r="H907"/>
    </row>
    <row r="908" spans="1:8" ht="14.25" x14ac:dyDescent="0.45">
      <c r="A908"/>
      <c r="B908"/>
      <c r="C908"/>
      <c r="D908"/>
      <c r="E908"/>
      <c r="F908"/>
      <c r="G908"/>
      <c r="H908"/>
    </row>
    <row r="909" spans="1:8" ht="14.25" x14ac:dyDescent="0.45">
      <c r="A909"/>
      <c r="B909"/>
      <c r="C909"/>
      <c r="D909"/>
      <c r="E909"/>
      <c r="F909"/>
      <c r="G909"/>
      <c r="H909"/>
    </row>
    <row r="910" spans="1:8" ht="14.25" x14ac:dyDescent="0.45">
      <c r="A910"/>
      <c r="B910"/>
      <c r="C910"/>
      <c r="D910"/>
      <c r="E910"/>
      <c r="F910"/>
      <c r="G910"/>
      <c r="H910"/>
    </row>
    <row r="911" spans="1:8" ht="14.25" x14ac:dyDescent="0.45">
      <c r="A911"/>
      <c r="B911"/>
      <c r="C911"/>
      <c r="D911"/>
      <c r="E911"/>
      <c r="F911"/>
      <c r="G911"/>
      <c r="H911"/>
    </row>
    <row r="912" spans="1:8" ht="14.25" x14ac:dyDescent="0.45">
      <c r="A912"/>
      <c r="B912"/>
      <c r="C912"/>
      <c r="D912"/>
      <c r="E912"/>
      <c r="F912"/>
      <c r="G912"/>
      <c r="H912"/>
    </row>
    <row r="913" spans="1:8" ht="14.25" x14ac:dyDescent="0.45">
      <c r="A913"/>
      <c r="B913"/>
      <c r="C913"/>
      <c r="D913"/>
      <c r="E913"/>
      <c r="F913"/>
      <c r="G913"/>
      <c r="H913"/>
    </row>
    <row r="914" spans="1:8" ht="14.25" x14ac:dyDescent="0.45">
      <c r="A914"/>
      <c r="B914"/>
      <c r="C914"/>
      <c r="D914"/>
      <c r="E914"/>
      <c r="F914"/>
      <c r="G914"/>
      <c r="H914"/>
    </row>
    <row r="915" spans="1:8" ht="14.25" x14ac:dyDescent="0.45">
      <c r="A915"/>
      <c r="B915"/>
      <c r="C915"/>
      <c r="D915"/>
      <c r="E915"/>
      <c r="F915"/>
      <c r="G915"/>
      <c r="H915"/>
    </row>
    <row r="916" spans="1:8" ht="14.25" x14ac:dyDescent="0.45">
      <c r="A916"/>
      <c r="B916"/>
      <c r="C916"/>
      <c r="D916"/>
      <c r="E916"/>
      <c r="F916"/>
      <c r="G916"/>
      <c r="H916"/>
    </row>
    <row r="917" spans="1:8" ht="14.25" x14ac:dyDescent="0.45">
      <c r="A917"/>
      <c r="B917"/>
      <c r="C917"/>
      <c r="D917"/>
      <c r="E917"/>
      <c r="F917"/>
      <c r="G917"/>
      <c r="H917"/>
    </row>
    <row r="918" spans="1:8" ht="14.25" x14ac:dyDescent="0.45">
      <c r="A918"/>
      <c r="B918"/>
      <c r="C918"/>
      <c r="D918"/>
      <c r="E918"/>
      <c r="F918"/>
      <c r="G918"/>
      <c r="H918"/>
    </row>
    <row r="919" spans="1:8" ht="14.25" x14ac:dyDescent="0.45">
      <c r="A919"/>
      <c r="B919"/>
      <c r="C919"/>
      <c r="D919"/>
      <c r="E919"/>
      <c r="F919"/>
      <c r="G919"/>
      <c r="H919"/>
    </row>
    <row r="920" spans="1:8" ht="14.25" x14ac:dyDescent="0.45">
      <c r="A920"/>
      <c r="B920"/>
      <c r="C920"/>
      <c r="D920"/>
      <c r="E920"/>
      <c r="F920"/>
      <c r="G920"/>
      <c r="H920"/>
    </row>
    <row r="921" spans="1:8" ht="14.25" x14ac:dyDescent="0.45">
      <c r="A921"/>
      <c r="B921"/>
      <c r="C921"/>
      <c r="D921"/>
      <c r="E921"/>
      <c r="F921"/>
      <c r="G921"/>
      <c r="H921"/>
    </row>
    <row r="922" spans="1:8" ht="14.25" x14ac:dyDescent="0.45">
      <c r="A922"/>
      <c r="B922"/>
      <c r="C922"/>
      <c r="D922"/>
      <c r="E922"/>
      <c r="F922"/>
      <c r="G922"/>
      <c r="H922"/>
    </row>
    <row r="923" spans="1:8" ht="14.25" x14ac:dyDescent="0.45">
      <c r="A923"/>
      <c r="B923"/>
      <c r="C923"/>
      <c r="D923"/>
      <c r="E923"/>
      <c r="F923"/>
      <c r="G923"/>
      <c r="H923"/>
    </row>
    <row r="924" spans="1:8" ht="14.25" x14ac:dyDescent="0.45">
      <c r="A924"/>
      <c r="B924"/>
      <c r="C924"/>
      <c r="D924"/>
      <c r="E924"/>
      <c r="F924"/>
      <c r="G924"/>
      <c r="H924"/>
    </row>
    <row r="925" spans="1:8" ht="14.25" x14ac:dyDescent="0.45">
      <c r="A925"/>
      <c r="B925"/>
      <c r="C925"/>
      <c r="D925"/>
      <c r="E925"/>
      <c r="F925"/>
      <c r="G925"/>
      <c r="H925"/>
    </row>
    <row r="926" spans="1:8" ht="14.25" x14ac:dyDescent="0.45">
      <c r="A926"/>
      <c r="B926"/>
      <c r="C926"/>
      <c r="D926"/>
      <c r="E926"/>
      <c r="F926"/>
      <c r="G926"/>
      <c r="H926"/>
    </row>
    <row r="927" spans="1:8" ht="14.25" x14ac:dyDescent="0.45">
      <c r="A927"/>
      <c r="B927"/>
      <c r="C927"/>
      <c r="D927"/>
      <c r="E927"/>
      <c r="F927"/>
      <c r="G927"/>
      <c r="H927"/>
    </row>
    <row r="928" spans="1:8" ht="14.25" x14ac:dyDescent="0.45">
      <c r="A928"/>
      <c r="B928"/>
      <c r="C928"/>
      <c r="D928"/>
      <c r="E928"/>
      <c r="F928"/>
      <c r="G928"/>
      <c r="H928"/>
    </row>
    <row r="929" spans="1:8" ht="14.25" x14ac:dyDescent="0.45">
      <c r="A929"/>
      <c r="B929"/>
      <c r="C929"/>
      <c r="D929"/>
      <c r="E929"/>
      <c r="F929"/>
      <c r="G929"/>
      <c r="H929"/>
    </row>
    <row r="930" spans="1:8" ht="14.25" x14ac:dyDescent="0.45">
      <c r="A930"/>
      <c r="B930"/>
      <c r="C930"/>
      <c r="D930"/>
      <c r="E930"/>
      <c r="F930"/>
      <c r="G930"/>
      <c r="H930"/>
    </row>
    <row r="931" spans="1:8" ht="14.25" x14ac:dyDescent="0.45">
      <c r="A931"/>
      <c r="B931"/>
      <c r="C931"/>
      <c r="D931"/>
      <c r="E931"/>
      <c r="F931"/>
      <c r="G931"/>
      <c r="H931"/>
    </row>
    <row r="932" spans="1:8" ht="14.25" x14ac:dyDescent="0.45">
      <c r="A932"/>
      <c r="B932"/>
      <c r="C932"/>
      <c r="D932"/>
      <c r="E932"/>
      <c r="F932"/>
      <c r="G932"/>
      <c r="H932"/>
    </row>
    <row r="933" spans="1:8" ht="14.25" x14ac:dyDescent="0.45">
      <c r="A933"/>
      <c r="B933"/>
      <c r="C933"/>
      <c r="D933"/>
      <c r="E933"/>
      <c r="F933"/>
      <c r="G933"/>
      <c r="H933"/>
    </row>
    <row r="934" spans="1:8" ht="14.25" x14ac:dyDescent="0.45">
      <c r="A934"/>
      <c r="B934"/>
      <c r="C934"/>
      <c r="D934"/>
      <c r="E934"/>
      <c r="F934"/>
      <c r="G934"/>
      <c r="H934"/>
    </row>
    <row r="935" spans="1:8" ht="14.25" x14ac:dyDescent="0.45">
      <c r="A935"/>
      <c r="B935"/>
      <c r="C935"/>
      <c r="D935"/>
      <c r="E935"/>
      <c r="F935"/>
      <c r="G935"/>
      <c r="H935"/>
    </row>
    <row r="936" spans="1:8" ht="14.25" x14ac:dyDescent="0.45">
      <c r="A936"/>
      <c r="B936"/>
      <c r="C936"/>
      <c r="D936"/>
      <c r="E936"/>
      <c r="F936"/>
      <c r="G936"/>
      <c r="H936"/>
    </row>
    <row r="937" spans="1:8" ht="14.25" x14ac:dyDescent="0.45">
      <c r="A937"/>
      <c r="B937"/>
      <c r="C937"/>
      <c r="D937"/>
      <c r="E937"/>
      <c r="F937"/>
      <c r="G937"/>
      <c r="H937"/>
    </row>
    <row r="938" spans="1:8" ht="14.25" x14ac:dyDescent="0.45">
      <c r="A938"/>
      <c r="B938"/>
      <c r="C938"/>
      <c r="D938"/>
      <c r="E938"/>
      <c r="F938"/>
      <c r="G938"/>
      <c r="H938"/>
    </row>
    <row r="939" spans="1:8" ht="14.25" x14ac:dyDescent="0.45">
      <c r="A939"/>
      <c r="B939"/>
      <c r="C939"/>
      <c r="D939"/>
      <c r="E939"/>
      <c r="F939"/>
      <c r="G939"/>
      <c r="H939"/>
    </row>
    <row r="940" spans="1:8" ht="14.25" x14ac:dyDescent="0.45">
      <c r="A940"/>
      <c r="B940"/>
      <c r="C940"/>
      <c r="D940"/>
      <c r="E940"/>
      <c r="F940"/>
      <c r="G940"/>
      <c r="H940"/>
    </row>
    <row r="941" spans="1:8" ht="14.25" x14ac:dyDescent="0.45">
      <c r="A941"/>
      <c r="B941"/>
      <c r="C941"/>
      <c r="D941"/>
      <c r="E941"/>
      <c r="F941"/>
      <c r="G941"/>
      <c r="H941"/>
    </row>
    <row r="942" spans="1:8" ht="14.25" x14ac:dyDescent="0.45">
      <c r="A942"/>
      <c r="B942"/>
      <c r="C942"/>
      <c r="D942"/>
      <c r="E942"/>
      <c r="F942"/>
      <c r="G942"/>
      <c r="H942"/>
    </row>
    <row r="943" spans="1:8" ht="14.25" x14ac:dyDescent="0.45">
      <c r="A943"/>
      <c r="B943"/>
      <c r="C943"/>
      <c r="D943"/>
      <c r="E943"/>
      <c r="F943"/>
      <c r="G943"/>
      <c r="H943"/>
    </row>
    <row r="944" spans="1:8" ht="14.25" x14ac:dyDescent="0.45">
      <c r="A944"/>
      <c r="B944"/>
      <c r="C944"/>
      <c r="D944"/>
      <c r="E944"/>
      <c r="F944"/>
      <c r="G944"/>
      <c r="H944"/>
    </row>
    <row r="945" spans="1:8" ht="14.25" x14ac:dyDescent="0.45">
      <c r="A945"/>
      <c r="B945"/>
      <c r="C945"/>
      <c r="D945"/>
      <c r="E945"/>
      <c r="F945"/>
      <c r="G945"/>
      <c r="H945"/>
    </row>
    <row r="946" spans="1:8" ht="14.25" x14ac:dyDescent="0.45">
      <c r="A946"/>
      <c r="B946"/>
      <c r="C946"/>
      <c r="D946"/>
      <c r="E946"/>
      <c r="F946"/>
      <c r="G946"/>
      <c r="H946"/>
    </row>
    <row r="947" spans="1:8" ht="14.25" x14ac:dyDescent="0.45">
      <c r="A947"/>
      <c r="B947"/>
      <c r="C947"/>
      <c r="D947"/>
      <c r="E947"/>
      <c r="F947"/>
      <c r="G947"/>
      <c r="H947"/>
    </row>
    <row r="948" spans="1:8" ht="14.25" x14ac:dyDescent="0.45">
      <c r="A948"/>
      <c r="B948"/>
      <c r="C948"/>
      <c r="D948"/>
      <c r="E948"/>
      <c r="F948"/>
      <c r="G948"/>
      <c r="H948"/>
    </row>
    <row r="949" spans="1:8" ht="14.25" x14ac:dyDescent="0.45">
      <c r="A949"/>
      <c r="B949"/>
      <c r="C949"/>
      <c r="D949"/>
      <c r="E949"/>
      <c r="F949"/>
      <c r="G949"/>
      <c r="H949"/>
    </row>
    <row r="950" spans="1:8" ht="14.25" x14ac:dyDescent="0.45">
      <c r="A950"/>
      <c r="B950"/>
      <c r="C950"/>
      <c r="D950"/>
      <c r="E950"/>
      <c r="F950"/>
      <c r="G950"/>
      <c r="H950"/>
    </row>
    <row r="951" spans="1:8" ht="14.25" x14ac:dyDescent="0.45">
      <c r="A951"/>
      <c r="B951"/>
      <c r="C951"/>
      <c r="D951"/>
      <c r="E951"/>
      <c r="F951"/>
      <c r="G951"/>
      <c r="H951"/>
    </row>
    <row r="952" spans="1:8" ht="14.25" x14ac:dyDescent="0.45">
      <c r="A952"/>
      <c r="B952"/>
      <c r="C952"/>
      <c r="D952"/>
      <c r="E952"/>
      <c r="F952"/>
      <c r="G952"/>
      <c r="H952"/>
    </row>
    <row r="953" spans="1:8" ht="14.25" x14ac:dyDescent="0.45">
      <c r="A953"/>
      <c r="B953"/>
      <c r="C953"/>
      <c r="D953"/>
      <c r="E953"/>
      <c r="F953"/>
      <c r="G953"/>
      <c r="H953"/>
    </row>
    <row r="954" spans="1:8" ht="14.25" x14ac:dyDescent="0.45">
      <c r="A954"/>
      <c r="B954"/>
      <c r="C954"/>
      <c r="D954"/>
      <c r="E954"/>
      <c r="F954"/>
      <c r="G954"/>
      <c r="H954"/>
    </row>
    <row r="955" spans="1:8" ht="14.25" x14ac:dyDescent="0.45">
      <c r="A955"/>
      <c r="B955"/>
      <c r="C955"/>
      <c r="D955"/>
      <c r="E955"/>
      <c r="F955"/>
      <c r="G955"/>
      <c r="H955"/>
    </row>
    <row r="956" spans="1:8" ht="14.25" x14ac:dyDescent="0.45">
      <c r="A956"/>
      <c r="B956"/>
      <c r="C956"/>
      <c r="D956"/>
      <c r="E956"/>
      <c r="F956"/>
      <c r="G956"/>
      <c r="H956"/>
    </row>
    <row r="957" spans="1:8" ht="14.25" x14ac:dyDescent="0.45">
      <c r="A957"/>
      <c r="B957"/>
      <c r="C957"/>
      <c r="D957"/>
      <c r="E957"/>
      <c r="F957"/>
      <c r="G957"/>
      <c r="H957"/>
    </row>
    <row r="958" spans="1:8" ht="14.25" x14ac:dyDescent="0.45">
      <c r="A958"/>
      <c r="B958"/>
      <c r="C958"/>
      <c r="D958"/>
      <c r="E958"/>
      <c r="F958"/>
      <c r="G958"/>
      <c r="H958"/>
    </row>
    <row r="959" spans="1:8" ht="14.25" x14ac:dyDescent="0.45">
      <c r="A959"/>
      <c r="B959"/>
      <c r="C959"/>
      <c r="D959"/>
      <c r="E959"/>
      <c r="F959"/>
      <c r="G959"/>
      <c r="H959"/>
    </row>
    <row r="960" spans="1:8" ht="14.25" x14ac:dyDescent="0.45">
      <c r="A960"/>
      <c r="B960"/>
      <c r="C960"/>
      <c r="D960"/>
      <c r="E960"/>
      <c r="F960"/>
      <c r="G960"/>
      <c r="H960"/>
    </row>
    <row r="961" spans="1:8" ht="14.25" x14ac:dyDescent="0.45">
      <c r="A961"/>
      <c r="B961"/>
      <c r="C961"/>
      <c r="D961"/>
      <c r="E961"/>
      <c r="F961"/>
      <c r="G961"/>
      <c r="H961"/>
    </row>
    <row r="962" spans="1:8" ht="14.25" x14ac:dyDescent="0.45">
      <c r="A962"/>
      <c r="B962"/>
      <c r="C962"/>
      <c r="D962"/>
      <c r="E962"/>
      <c r="F962"/>
      <c r="G962"/>
      <c r="H962"/>
    </row>
    <row r="963" spans="1:8" ht="14.25" x14ac:dyDescent="0.45">
      <c r="A963"/>
      <c r="B963"/>
      <c r="C963"/>
      <c r="D963"/>
      <c r="E963"/>
      <c r="F963"/>
      <c r="G963"/>
      <c r="H963"/>
    </row>
    <row r="964" spans="1:8" ht="14.25" x14ac:dyDescent="0.45">
      <c r="A964"/>
      <c r="B964"/>
      <c r="C964"/>
      <c r="D964"/>
      <c r="E964"/>
      <c r="F964"/>
      <c r="G964"/>
      <c r="H964"/>
    </row>
    <row r="965" spans="1:8" ht="14.25" x14ac:dyDescent="0.45">
      <c r="A965"/>
      <c r="B965"/>
      <c r="C965"/>
      <c r="D965"/>
      <c r="E965"/>
      <c r="F965"/>
      <c r="G965"/>
      <c r="H965"/>
    </row>
    <row r="966" spans="1:8" ht="14.25" x14ac:dyDescent="0.45">
      <c r="A966"/>
      <c r="B966"/>
      <c r="C966"/>
      <c r="D966"/>
      <c r="E966"/>
      <c r="F966"/>
      <c r="G966"/>
      <c r="H966"/>
    </row>
    <row r="967" spans="1:8" ht="14.25" x14ac:dyDescent="0.45">
      <c r="A967"/>
      <c r="B967"/>
      <c r="C967"/>
      <c r="D967"/>
      <c r="E967"/>
      <c r="F967"/>
      <c r="G967"/>
      <c r="H967"/>
    </row>
    <row r="968" spans="1:8" ht="14.25" x14ac:dyDescent="0.45">
      <c r="A968"/>
      <c r="B968"/>
      <c r="C968"/>
      <c r="D968"/>
      <c r="E968"/>
      <c r="F968"/>
      <c r="G968"/>
      <c r="H968"/>
    </row>
    <row r="969" spans="1:8" ht="14.25" x14ac:dyDescent="0.45">
      <c r="A969"/>
      <c r="B969"/>
      <c r="C969"/>
      <c r="D969"/>
      <c r="E969"/>
      <c r="F969"/>
      <c r="G969"/>
      <c r="H969"/>
    </row>
    <row r="970" spans="1:8" ht="14.25" x14ac:dyDescent="0.45">
      <c r="A970"/>
      <c r="B970"/>
      <c r="C970"/>
      <c r="D970"/>
      <c r="E970"/>
      <c r="F970"/>
      <c r="G970"/>
      <c r="H970"/>
    </row>
    <row r="971" spans="1:8" ht="14.25" x14ac:dyDescent="0.45">
      <c r="A971"/>
      <c r="B971"/>
      <c r="C971"/>
      <c r="D971"/>
      <c r="E971"/>
      <c r="F971"/>
      <c r="G971"/>
      <c r="H971"/>
    </row>
    <row r="972" spans="1:8" ht="14.25" x14ac:dyDescent="0.45">
      <c r="A972"/>
      <c r="B972"/>
      <c r="C972"/>
      <c r="D972"/>
      <c r="E972"/>
      <c r="F972"/>
      <c r="G972"/>
      <c r="H972"/>
    </row>
    <row r="973" spans="1:8" ht="14.25" x14ac:dyDescent="0.45">
      <c r="A973"/>
      <c r="B973"/>
      <c r="C973"/>
      <c r="D973"/>
      <c r="E973"/>
      <c r="F973"/>
      <c r="G973"/>
      <c r="H973"/>
    </row>
    <row r="974" spans="1:8" ht="14.25" x14ac:dyDescent="0.45">
      <c r="A974"/>
      <c r="B974"/>
      <c r="C974"/>
      <c r="D974"/>
      <c r="E974"/>
      <c r="F974"/>
      <c r="G974"/>
      <c r="H974"/>
    </row>
    <row r="975" spans="1:8" ht="14.25" x14ac:dyDescent="0.45">
      <c r="A975"/>
      <c r="B975"/>
      <c r="C975"/>
      <c r="D975"/>
      <c r="E975"/>
      <c r="F975"/>
      <c r="G975"/>
      <c r="H975"/>
    </row>
    <row r="976" spans="1:8" ht="14.25" x14ac:dyDescent="0.45">
      <c r="A976"/>
      <c r="B976"/>
      <c r="C976"/>
      <c r="D976"/>
      <c r="E976"/>
      <c r="F976"/>
      <c r="G976"/>
      <c r="H976"/>
    </row>
    <row r="977" spans="1:8" ht="14.25" x14ac:dyDescent="0.45">
      <c r="A977"/>
      <c r="B977"/>
      <c r="C977"/>
      <c r="D977"/>
      <c r="E977"/>
      <c r="F977"/>
      <c r="G977"/>
      <c r="H977"/>
    </row>
    <row r="978" spans="1:8" ht="14.25" x14ac:dyDescent="0.45">
      <c r="A978"/>
      <c r="B978"/>
      <c r="C978"/>
      <c r="D978"/>
      <c r="E978"/>
      <c r="F978"/>
      <c r="G978"/>
      <c r="H978"/>
    </row>
    <row r="979" spans="1:8" ht="14.25" x14ac:dyDescent="0.45">
      <c r="A979"/>
      <c r="B979"/>
      <c r="C979"/>
      <c r="D979"/>
      <c r="E979"/>
      <c r="F979"/>
      <c r="G979"/>
      <c r="H979"/>
    </row>
    <row r="980" spans="1:8" ht="14.25" x14ac:dyDescent="0.45">
      <c r="A980"/>
      <c r="B980"/>
      <c r="C980"/>
      <c r="D980"/>
      <c r="E980"/>
      <c r="F980"/>
      <c r="G980"/>
      <c r="H980"/>
    </row>
    <row r="981" spans="1:8" ht="14.25" x14ac:dyDescent="0.45">
      <c r="A981"/>
      <c r="B981"/>
      <c r="C981"/>
      <c r="D981"/>
      <c r="E981"/>
      <c r="F981"/>
      <c r="G981"/>
      <c r="H981"/>
    </row>
    <row r="982" spans="1:8" ht="14.25" x14ac:dyDescent="0.45">
      <c r="A982"/>
      <c r="B982"/>
      <c r="C982"/>
      <c r="D982"/>
      <c r="E982"/>
      <c r="F982"/>
      <c r="G982"/>
      <c r="H982"/>
    </row>
    <row r="983" spans="1:8" ht="14.25" x14ac:dyDescent="0.45">
      <c r="A983"/>
      <c r="B983"/>
      <c r="C983"/>
      <c r="D983"/>
      <c r="E983"/>
      <c r="F983"/>
      <c r="G983"/>
      <c r="H983"/>
    </row>
    <row r="984" spans="1:8" ht="14.25" x14ac:dyDescent="0.45">
      <c r="A984"/>
      <c r="B984"/>
      <c r="C984"/>
      <c r="D984"/>
      <c r="E984"/>
      <c r="F984"/>
      <c r="G984"/>
      <c r="H984"/>
    </row>
    <row r="985" spans="1:8" ht="14.25" x14ac:dyDescent="0.45">
      <c r="A985"/>
      <c r="B985"/>
      <c r="C985"/>
      <c r="D985"/>
      <c r="E985"/>
      <c r="F985"/>
      <c r="G985"/>
      <c r="H985"/>
    </row>
    <row r="986" spans="1:8" ht="14.25" x14ac:dyDescent="0.45">
      <c r="A986"/>
      <c r="B986"/>
      <c r="C986"/>
      <c r="D986"/>
      <c r="E986"/>
      <c r="F986"/>
      <c r="G986"/>
      <c r="H986"/>
    </row>
    <row r="987" spans="1:8" ht="14.25" x14ac:dyDescent="0.45">
      <c r="A987"/>
      <c r="B987"/>
      <c r="C987"/>
      <c r="D987"/>
      <c r="E987"/>
      <c r="F987"/>
      <c r="G987"/>
      <c r="H987"/>
    </row>
    <row r="988" spans="1:8" ht="14.25" x14ac:dyDescent="0.45">
      <c r="A988"/>
      <c r="B988"/>
      <c r="C988"/>
      <c r="D988"/>
      <c r="E988"/>
      <c r="F988"/>
      <c r="G988"/>
      <c r="H988"/>
    </row>
    <row r="989" spans="1:8" ht="14.25" x14ac:dyDescent="0.45">
      <c r="A989"/>
      <c r="B989"/>
      <c r="C989"/>
      <c r="D989"/>
      <c r="E989"/>
      <c r="F989"/>
      <c r="G989"/>
      <c r="H989"/>
    </row>
    <row r="990" spans="1:8" ht="14.25" x14ac:dyDescent="0.45">
      <c r="A990"/>
      <c r="B990"/>
      <c r="C990"/>
      <c r="D990"/>
      <c r="E990"/>
      <c r="F990"/>
      <c r="G990"/>
      <c r="H990"/>
    </row>
    <row r="991" spans="1:8" ht="14.25" x14ac:dyDescent="0.45">
      <c r="A991"/>
      <c r="B991"/>
      <c r="C991"/>
      <c r="D991"/>
      <c r="E991"/>
      <c r="F991"/>
      <c r="G991"/>
      <c r="H991"/>
    </row>
    <row r="992" spans="1:8" ht="14.25" x14ac:dyDescent="0.45">
      <c r="A992"/>
      <c r="B992"/>
      <c r="C992"/>
      <c r="D992"/>
      <c r="E992"/>
      <c r="F992"/>
      <c r="G992"/>
      <c r="H992"/>
    </row>
    <row r="993" spans="1:8" ht="14.25" x14ac:dyDescent="0.45">
      <c r="A993"/>
      <c r="B993"/>
      <c r="C993"/>
      <c r="D993"/>
      <c r="E993"/>
      <c r="F993"/>
      <c r="G993"/>
      <c r="H993"/>
    </row>
    <row r="994" spans="1:8" ht="14.25" x14ac:dyDescent="0.45">
      <c r="A994"/>
      <c r="B994"/>
      <c r="C994"/>
      <c r="D994"/>
      <c r="E994"/>
      <c r="F994"/>
      <c r="G994"/>
      <c r="H994"/>
    </row>
    <row r="995" spans="1:8" ht="14.25" x14ac:dyDescent="0.45">
      <c r="A995"/>
      <c r="B995"/>
      <c r="C995"/>
      <c r="D995"/>
      <c r="E995"/>
      <c r="F995"/>
      <c r="G995"/>
      <c r="H995"/>
    </row>
    <row r="996" spans="1:8" ht="14.25" x14ac:dyDescent="0.45">
      <c r="A996"/>
      <c r="B996"/>
      <c r="C996"/>
      <c r="D996"/>
      <c r="E996"/>
      <c r="F996"/>
      <c r="G996"/>
      <c r="H996"/>
    </row>
    <row r="997" spans="1:8" ht="14.25" x14ac:dyDescent="0.45">
      <c r="A997"/>
      <c r="B997"/>
      <c r="C997"/>
      <c r="D997"/>
      <c r="E997"/>
      <c r="F997"/>
      <c r="G997"/>
      <c r="H997"/>
    </row>
    <row r="998" spans="1:8" ht="14.25" x14ac:dyDescent="0.45">
      <c r="A998"/>
      <c r="B998"/>
      <c r="C998"/>
      <c r="D998"/>
      <c r="E998"/>
      <c r="F998"/>
      <c r="G998"/>
      <c r="H998"/>
    </row>
    <row r="999" spans="1:8" ht="14.25" x14ac:dyDescent="0.45">
      <c r="A999"/>
      <c r="B999"/>
      <c r="C999"/>
      <c r="D999"/>
      <c r="E999"/>
      <c r="F999"/>
      <c r="G999"/>
      <c r="H999"/>
    </row>
    <row r="1000" spans="1:8" ht="14.25" x14ac:dyDescent="0.45">
      <c r="A1000"/>
      <c r="B1000"/>
      <c r="C1000"/>
      <c r="D1000"/>
      <c r="E1000"/>
      <c r="F1000"/>
      <c r="G1000"/>
      <c r="H1000"/>
    </row>
    <row r="1001" spans="1:8" ht="14.25" x14ac:dyDescent="0.45">
      <c r="A1001"/>
      <c r="B1001"/>
      <c r="C1001"/>
      <c r="D1001"/>
      <c r="E1001"/>
      <c r="F1001"/>
      <c r="G1001"/>
      <c r="H1001"/>
    </row>
    <row r="1002" spans="1:8" ht="14.25" x14ac:dyDescent="0.45">
      <c r="A1002"/>
      <c r="B1002"/>
      <c r="C1002"/>
      <c r="D1002"/>
      <c r="E1002"/>
      <c r="F1002"/>
      <c r="G1002"/>
      <c r="H1002"/>
    </row>
    <row r="1003" spans="1:8" ht="14.25" x14ac:dyDescent="0.45">
      <c r="A1003"/>
      <c r="B1003"/>
      <c r="C1003"/>
      <c r="D1003"/>
      <c r="E1003"/>
      <c r="F1003"/>
      <c r="G1003"/>
      <c r="H1003"/>
    </row>
    <row r="1004" spans="1:8" ht="14.25" x14ac:dyDescent="0.45">
      <c r="A1004"/>
      <c r="B1004"/>
      <c r="C1004"/>
      <c r="D1004"/>
      <c r="E1004"/>
      <c r="F1004"/>
      <c r="G1004"/>
      <c r="H1004"/>
    </row>
    <row r="1005" spans="1:8" ht="14.25" x14ac:dyDescent="0.45">
      <c r="A1005"/>
      <c r="B1005"/>
      <c r="C1005"/>
      <c r="D1005"/>
      <c r="E1005"/>
      <c r="F1005"/>
      <c r="G1005"/>
      <c r="H1005"/>
    </row>
    <row r="1006" spans="1:8" ht="14.25" x14ac:dyDescent="0.45">
      <c r="A1006"/>
      <c r="B1006"/>
      <c r="C1006"/>
      <c r="D1006"/>
      <c r="E1006"/>
      <c r="F1006"/>
      <c r="G1006"/>
      <c r="H1006"/>
    </row>
    <row r="1007" spans="1:8" ht="14.25" x14ac:dyDescent="0.45">
      <c r="A1007"/>
      <c r="B1007"/>
      <c r="C1007"/>
      <c r="D1007"/>
      <c r="E1007"/>
      <c r="F1007"/>
      <c r="G1007"/>
      <c r="H1007"/>
    </row>
    <row r="1008" spans="1:8" ht="14.25" x14ac:dyDescent="0.45">
      <c r="A1008"/>
      <c r="B1008"/>
      <c r="C1008"/>
      <c r="D1008"/>
      <c r="E1008"/>
      <c r="F1008"/>
      <c r="G1008"/>
      <c r="H1008"/>
    </row>
    <row r="1009" spans="1:8" ht="14.25" x14ac:dyDescent="0.45">
      <c r="A1009"/>
      <c r="B1009"/>
      <c r="C1009"/>
      <c r="D1009"/>
      <c r="E1009"/>
      <c r="F1009"/>
      <c r="G1009"/>
      <c r="H1009"/>
    </row>
    <row r="1010" spans="1:8" ht="14.25" x14ac:dyDescent="0.45">
      <c r="A1010"/>
      <c r="B1010"/>
      <c r="C1010"/>
      <c r="D1010"/>
      <c r="E1010"/>
      <c r="F1010"/>
      <c r="G1010"/>
      <c r="H1010"/>
    </row>
    <row r="1011" spans="1:8" ht="14.25" x14ac:dyDescent="0.45">
      <c r="A1011"/>
      <c r="B1011"/>
      <c r="C1011"/>
      <c r="D1011"/>
      <c r="E1011"/>
      <c r="F1011"/>
      <c r="G1011"/>
      <c r="H1011"/>
    </row>
    <row r="1012" spans="1:8" ht="14.25" x14ac:dyDescent="0.45">
      <c r="A1012"/>
      <c r="B1012"/>
      <c r="C1012"/>
      <c r="D1012"/>
      <c r="E1012"/>
      <c r="F1012"/>
      <c r="G1012"/>
      <c r="H1012"/>
    </row>
    <row r="1013" spans="1:8" ht="14.25" x14ac:dyDescent="0.45">
      <c r="A1013"/>
      <c r="B1013"/>
      <c r="C1013"/>
      <c r="D1013"/>
      <c r="E1013"/>
      <c r="F1013"/>
      <c r="G1013"/>
      <c r="H1013"/>
    </row>
    <row r="1014" spans="1:8" ht="14.25" x14ac:dyDescent="0.45">
      <c r="A1014"/>
      <c r="B1014"/>
      <c r="C1014"/>
      <c r="D1014"/>
      <c r="E1014"/>
      <c r="F1014"/>
      <c r="G1014"/>
      <c r="H1014"/>
    </row>
    <row r="1015" spans="1:8" ht="14.25" x14ac:dyDescent="0.45">
      <c r="A1015"/>
      <c r="B1015"/>
      <c r="C1015"/>
      <c r="D1015"/>
      <c r="E1015"/>
      <c r="F1015"/>
      <c r="G1015"/>
      <c r="H1015"/>
    </row>
    <row r="1016" spans="1:8" ht="14.25" x14ac:dyDescent="0.45">
      <c r="A1016"/>
      <c r="B1016"/>
      <c r="C1016"/>
      <c r="D1016"/>
      <c r="E1016"/>
      <c r="F1016"/>
      <c r="G1016"/>
      <c r="H1016"/>
    </row>
    <row r="1017" spans="1:8" ht="14.25" x14ac:dyDescent="0.45">
      <c r="A1017"/>
      <c r="B1017"/>
      <c r="C1017"/>
      <c r="D1017"/>
      <c r="E1017"/>
      <c r="F1017"/>
      <c r="G1017"/>
      <c r="H1017"/>
    </row>
    <row r="1018" spans="1:8" ht="14.25" x14ac:dyDescent="0.45">
      <c r="A1018"/>
      <c r="B1018"/>
      <c r="C1018"/>
      <c r="D1018"/>
      <c r="E1018"/>
      <c r="F1018"/>
      <c r="G1018"/>
      <c r="H1018"/>
    </row>
    <row r="1019" spans="1:8" ht="14.25" x14ac:dyDescent="0.45">
      <c r="A1019"/>
      <c r="B1019"/>
      <c r="C1019"/>
      <c r="D1019"/>
      <c r="E1019"/>
      <c r="F1019"/>
      <c r="G1019"/>
      <c r="H1019"/>
    </row>
    <row r="1020" spans="1:8" ht="14.25" x14ac:dyDescent="0.45">
      <c r="A1020"/>
      <c r="B1020"/>
      <c r="C1020"/>
      <c r="D1020"/>
      <c r="E1020"/>
      <c r="F1020"/>
      <c r="G1020"/>
      <c r="H1020"/>
    </row>
    <row r="1021" spans="1:8" ht="14.25" x14ac:dyDescent="0.45">
      <c r="A1021"/>
      <c r="B1021"/>
      <c r="C1021"/>
      <c r="D1021"/>
      <c r="E1021"/>
      <c r="F1021"/>
      <c r="G1021"/>
      <c r="H1021"/>
    </row>
    <row r="1022" spans="1:8" ht="14.25" x14ac:dyDescent="0.45">
      <c r="A1022"/>
      <c r="B1022"/>
      <c r="C1022"/>
      <c r="D1022"/>
      <c r="E1022"/>
      <c r="F1022"/>
      <c r="G1022"/>
      <c r="H1022"/>
    </row>
    <row r="1023" spans="1:8" ht="14.25" x14ac:dyDescent="0.45">
      <c r="A1023"/>
      <c r="B1023"/>
      <c r="C1023"/>
      <c r="D1023"/>
      <c r="E1023"/>
      <c r="F1023"/>
      <c r="G1023"/>
      <c r="H1023"/>
    </row>
    <row r="1024" spans="1:8" ht="14.25" x14ac:dyDescent="0.45">
      <c r="A1024"/>
      <c r="B1024"/>
      <c r="C1024"/>
      <c r="D1024"/>
      <c r="E1024"/>
      <c r="F1024"/>
      <c r="G1024"/>
      <c r="H1024"/>
    </row>
    <row r="1025" spans="1:8" ht="14.25" x14ac:dyDescent="0.45">
      <c r="A1025"/>
      <c r="B1025"/>
      <c r="C1025"/>
      <c r="D1025"/>
      <c r="E1025"/>
      <c r="F1025"/>
      <c r="G1025"/>
      <c r="H1025"/>
    </row>
    <row r="1026" spans="1:8" ht="14.25" x14ac:dyDescent="0.45">
      <c r="A1026"/>
      <c r="B1026"/>
      <c r="C1026"/>
      <c r="D1026"/>
      <c r="E1026"/>
      <c r="F1026"/>
      <c r="G1026"/>
      <c r="H1026"/>
    </row>
    <row r="1027" spans="1:8" ht="14.25" x14ac:dyDescent="0.45">
      <c r="A1027"/>
      <c r="B1027"/>
      <c r="C1027"/>
      <c r="D1027"/>
      <c r="E1027"/>
      <c r="F1027"/>
      <c r="G1027"/>
      <c r="H1027"/>
    </row>
    <row r="1028" spans="1:8" ht="14.25" x14ac:dyDescent="0.45">
      <c r="A1028"/>
      <c r="B1028"/>
      <c r="C1028"/>
      <c r="D1028"/>
      <c r="E1028"/>
      <c r="F1028"/>
      <c r="G1028"/>
      <c r="H1028"/>
    </row>
    <row r="1029" spans="1:8" ht="14.25" x14ac:dyDescent="0.45">
      <c r="A1029"/>
      <c r="B1029"/>
      <c r="C1029"/>
      <c r="D1029"/>
      <c r="E1029"/>
      <c r="F1029"/>
      <c r="G1029"/>
      <c r="H1029"/>
    </row>
    <row r="1030" spans="1:8" ht="14.25" x14ac:dyDescent="0.45">
      <c r="A1030"/>
      <c r="B1030"/>
      <c r="C1030"/>
      <c r="D1030"/>
      <c r="E1030"/>
      <c r="F1030"/>
      <c r="G1030"/>
      <c r="H1030"/>
    </row>
    <row r="1031" spans="1:8" ht="14.25" x14ac:dyDescent="0.45">
      <c r="A1031"/>
      <c r="B1031"/>
      <c r="C1031"/>
      <c r="D1031"/>
      <c r="E1031"/>
      <c r="F1031"/>
      <c r="G1031"/>
      <c r="H1031"/>
    </row>
    <row r="1032" spans="1:8" ht="14.25" x14ac:dyDescent="0.45">
      <c r="A1032"/>
      <c r="B1032"/>
      <c r="C1032"/>
      <c r="D1032"/>
      <c r="E1032"/>
      <c r="F1032"/>
      <c r="G1032"/>
      <c r="H1032"/>
    </row>
    <row r="1033" spans="1:8" ht="14.25" x14ac:dyDescent="0.45">
      <c r="A1033"/>
      <c r="B1033"/>
      <c r="C1033"/>
      <c r="D1033"/>
      <c r="E1033"/>
      <c r="F1033"/>
      <c r="G1033"/>
      <c r="H1033"/>
    </row>
    <row r="1034" spans="1:8" ht="14.25" x14ac:dyDescent="0.45">
      <c r="A1034"/>
      <c r="B1034"/>
      <c r="C1034"/>
      <c r="D1034"/>
      <c r="E1034"/>
      <c r="F1034"/>
      <c r="G1034"/>
      <c r="H1034"/>
    </row>
    <row r="1035" spans="1:8" ht="14.25" x14ac:dyDescent="0.45">
      <c r="A1035"/>
      <c r="B1035"/>
      <c r="C1035"/>
      <c r="D1035"/>
      <c r="E1035"/>
      <c r="F1035"/>
      <c r="G1035"/>
      <c r="H1035"/>
    </row>
    <row r="1036" spans="1:8" ht="14.25" x14ac:dyDescent="0.45">
      <c r="A1036"/>
      <c r="B1036"/>
      <c r="C1036"/>
      <c r="D1036"/>
      <c r="E1036"/>
      <c r="F1036"/>
      <c r="G1036"/>
      <c r="H1036"/>
    </row>
    <row r="1037" spans="1:8" ht="14.25" x14ac:dyDescent="0.45">
      <c r="A1037"/>
      <c r="B1037"/>
      <c r="C1037"/>
      <c r="D1037"/>
      <c r="E1037"/>
      <c r="F1037"/>
      <c r="G1037"/>
      <c r="H1037"/>
    </row>
    <row r="1038" spans="1:8" ht="14.25" x14ac:dyDescent="0.45">
      <c r="A1038"/>
      <c r="B1038"/>
      <c r="C1038"/>
      <c r="D1038"/>
      <c r="E1038"/>
      <c r="F1038"/>
      <c r="G1038"/>
      <c r="H1038"/>
    </row>
    <row r="1039" spans="1:8" ht="14.25" x14ac:dyDescent="0.45">
      <c r="A1039"/>
      <c r="B1039"/>
      <c r="C1039"/>
      <c r="D1039"/>
      <c r="E1039"/>
      <c r="F1039"/>
      <c r="G1039"/>
      <c r="H1039"/>
    </row>
    <row r="1040" spans="1:8" ht="14.25" x14ac:dyDescent="0.45">
      <c r="A1040"/>
      <c r="B1040"/>
      <c r="C1040"/>
      <c r="D1040"/>
      <c r="E1040"/>
      <c r="F1040"/>
      <c r="G1040"/>
      <c r="H1040"/>
    </row>
    <row r="1041" spans="1:8" ht="14.25" x14ac:dyDescent="0.45">
      <c r="A1041"/>
      <c r="B1041"/>
      <c r="C1041"/>
      <c r="D1041"/>
      <c r="E1041"/>
      <c r="F1041"/>
      <c r="G1041"/>
      <c r="H1041"/>
    </row>
    <row r="1042" spans="1:8" ht="14.25" x14ac:dyDescent="0.45">
      <c r="A1042"/>
      <c r="B1042"/>
      <c r="C1042"/>
      <c r="D1042"/>
      <c r="E1042"/>
      <c r="F1042"/>
      <c r="G1042"/>
      <c r="H1042"/>
    </row>
    <row r="1043" spans="1:8" ht="14.25" x14ac:dyDescent="0.45">
      <c r="A1043"/>
      <c r="B1043"/>
      <c r="C1043"/>
      <c r="D1043"/>
      <c r="E1043"/>
      <c r="F1043"/>
      <c r="G1043"/>
      <c r="H1043"/>
    </row>
    <row r="1044" spans="1:8" ht="14.25" x14ac:dyDescent="0.45">
      <c r="A1044"/>
      <c r="B1044"/>
      <c r="C1044"/>
      <c r="D1044"/>
      <c r="E1044"/>
      <c r="F1044"/>
      <c r="G1044"/>
      <c r="H1044"/>
    </row>
    <row r="1045" spans="1:8" ht="14.25" x14ac:dyDescent="0.45">
      <c r="A1045"/>
      <c r="B1045"/>
      <c r="C1045"/>
      <c r="D1045"/>
      <c r="E1045"/>
      <c r="F1045"/>
      <c r="G1045"/>
      <c r="H1045"/>
    </row>
    <row r="1046" spans="1:8" ht="14.25" x14ac:dyDescent="0.45">
      <c r="A1046"/>
      <c r="B1046"/>
      <c r="C1046"/>
      <c r="D1046"/>
      <c r="E1046"/>
      <c r="F1046"/>
      <c r="G1046"/>
      <c r="H1046"/>
    </row>
    <row r="1047" spans="1:8" ht="14.25" x14ac:dyDescent="0.45">
      <c r="A1047"/>
      <c r="B1047"/>
      <c r="C1047"/>
      <c r="D1047"/>
      <c r="E1047"/>
      <c r="F1047"/>
      <c r="G1047"/>
      <c r="H1047"/>
    </row>
    <row r="1048" spans="1:8" ht="14.25" x14ac:dyDescent="0.45">
      <c r="A1048"/>
      <c r="B1048"/>
      <c r="C1048"/>
      <c r="D1048"/>
      <c r="E1048"/>
      <c r="F1048"/>
      <c r="G1048"/>
      <c r="H1048"/>
    </row>
    <row r="1049" spans="1:8" ht="14.25" x14ac:dyDescent="0.45">
      <c r="A1049"/>
      <c r="B1049"/>
      <c r="C1049"/>
      <c r="D1049"/>
      <c r="E1049"/>
      <c r="F1049"/>
      <c r="G1049"/>
      <c r="H1049"/>
    </row>
    <row r="1050" spans="1:8" ht="14.25" x14ac:dyDescent="0.45">
      <c r="A1050"/>
      <c r="B1050"/>
      <c r="C1050"/>
      <c r="D1050"/>
      <c r="E1050"/>
      <c r="F1050"/>
      <c r="G1050"/>
      <c r="H1050"/>
    </row>
    <row r="1051" spans="1:8" ht="14.25" x14ac:dyDescent="0.45">
      <c r="A1051"/>
      <c r="B1051"/>
      <c r="C1051"/>
      <c r="D1051"/>
      <c r="E1051"/>
      <c r="F1051"/>
      <c r="G1051"/>
      <c r="H1051"/>
    </row>
    <row r="1052" spans="1:8" ht="14.25" x14ac:dyDescent="0.45">
      <c r="A1052"/>
      <c r="B1052"/>
      <c r="C1052"/>
      <c r="D1052"/>
      <c r="E1052"/>
      <c r="F1052"/>
      <c r="G1052"/>
      <c r="H1052"/>
    </row>
    <row r="1053" spans="1:8" ht="14.25" x14ac:dyDescent="0.45">
      <c r="A1053"/>
      <c r="B1053"/>
      <c r="C1053"/>
      <c r="D1053"/>
      <c r="E1053"/>
      <c r="F1053"/>
      <c r="G1053"/>
      <c r="H1053"/>
    </row>
    <row r="1054" spans="1:8" ht="14.25" x14ac:dyDescent="0.45">
      <c r="A1054"/>
      <c r="B1054"/>
      <c r="C1054"/>
      <c r="D1054"/>
      <c r="E1054"/>
      <c r="F1054"/>
      <c r="G1054"/>
      <c r="H1054"/>
    </row>
    <row r="1055" spans="1:8" ht="14.25" x14ac:dyDescent="0.45">
      <c r="A1055"/>
      <c r="B1055"/>
      <c r="C1055"/>
      <c r="D1055"/>
      <c r="E1055"/>
      <c r="F1055"/>
      <c r="G1055"/>
      <c r="H1055"/>
    </row>
    <row r="1056" spans="1:8" ht="14.25" x14ac:dyDescent="0.45">
      <c r="A1056"/>
      <c r="B1056"/>
      <c r="C1056"/>
      <c r="D1056"/>
      <c r="E1056"/>
      <c r="F1056"/>
      <c r="G1056"/>
      <c r="H1056"/>
    </row>
    <row r="1057" spans="1:8" ht="14.25" x14ac:dyDescent="0.45">
      <c r="A1057"/>
      <c r="B1057"/>
      <c r="C1057"/>
      <c r="D1057"/>
      <c r="E1057"/>
      <c r="F1057"/>
      <c r="G1057"/>
      <c r="H1057"/>
    </row>
    <row r="1058" spans="1:8" ht="14.25" x14ac:dyDescent="0.45">
      <c r="A1058"/>
      <c r="B1058"/>
      <c r="C1058"/>
      <c r="D1058"/>
      <c r="E1058"/>
      <c r="F1058"/>
      <c r="G1058"/>
      <c r="H1058"/>
    </row>
    <row r="1059" spans="1:8" ht="14.25" x14ac:dyDescent="0.45">
      <c r="A1059"/>
      <c r="B1059"/>
      <c r="C1059"/>
      <c r="D1059"/>
      <c r="E1059"/>
      <c r="F1059"/>
      <c r="G1059"/>
      <c r="H1059"/>
    </row>
    <row r="1060" spans="1:8" ht="14.25" x14ac:dyDescent="0.45">
      <c r="A1060"/>
      <c r="B1060"/>
      <c r="C1060"/>
      <c r="D1060"/>
      <c r="E1060"/>
      <c r="F1060"/>
      <c r="G1060"/>
      <c r="H1060"/>
    </row>
    <row r="1061" spans="1:8" ht="14.25" x14ac:dyDescent="0.45">
      <c r="A1061"/>
      <c r="B1061"/>
      <c r="C1061"/>
      <c r="D1061"/>
      <c r="E1061"/>
      <c r="F1061"/>
      <c r="G1061"/>
      <c r="H1061"/>
    </row>
    <row r="1062" spans="1:8" ht="14.25" x14ac:dyDescent="0.45">
      <c r="A1062"/>
      <c r="B1062"/>
      <c r="C1062"/>
      <c r="D1062"/>
      <c r="E1062"/>
      <c r="F1062"/>
      <c r="G1062"/>
      <c r="H1062"/>
    </row>
    <row r="1063" spans="1:8" ht="14.25" x14ac:dyDescent="0.45">
      <c r="A1063"/>
      <c r="B1063"/>
      <c r="C1063"/>
      <c r="D1063"/>
      <c r="E1063"/>
      <c r="F1063"/>
      <c r="G1063"/>
      <c r="H1063"/>
    </row>
    <row r="1064" spans="1:8" ht="14.25" x14ac:dyDescent="0.45">
      <c r="A1064"/>
      <c r="B1064"/>
      <c r="C1064"/>
      <c r="D1064"/>
      <c r="E1064"/>
      <c r="F1064"/>
      <c r="G1064"/>
      <c r="H1064"/>
    </row>
    <row r="1065" spans="1:8" ht="14.25" x14ac:dyDescent="0.45">
      <c r="A1065"/>
      <c r="B1065"/>
      <c r="C1065"/>
      <c r="D1065"/>
      <c r="E1065"/>
      <c r="F1065"/>
      <c r="G1065"/>
      <c r="H1065"/>
    </row>
    <row r="1066" spans="1:8" ht="14.25" x14ac:dyDescent="0.45">
      <c r="A1066"/>
      <c r="B1066"/>
      <c r="C1066"/>
      <c r="D1066"/>
      <c r="E1066"/>
      <c r="F1066"/>
      <c r="G1066"/>
      <c r="H1066"/>
    </row>
    <row r="1067" spans="1:8" ht="14.25" x14ac:dyDescent="0.45">
      <c r="A1067"/>
      <c r="B1067"/>
      <c r="C1067"/>
      <c r="D1067"/>
      <c r="E1067"/>
      <c r="F1067"/>
      <c r="G1067"/>
      <c r="H1067"/>
    </row>
    <row r="1068" spans="1:8" ht="14.25" x14ac:dyDescent="0.45">
      <c r="A1068"/>
      <c r="B1068"/>
      <c r="C1068"/>
      <c r="D1068"/>
      <c r="E1068"/>
      <c r="F1068"/>
      <c r="G1068"/>
      <c r="H1068"/>
    </row>
    <row r="1069" spans="1:8" ht="14.25" x14ac:dyDescent="0.45">
      <c r="A1069"/>
      <c r="B1069"/>
      <c r="C1069"/>
      <c r="D1069"/>
      <c r="E1069"/>
      <c r="F1069"/>
      <c r="G1069"/>
      <c r="H1069"/>
    </row>
    <row r="1070" spans="1:8" ht="14.25" x14ac:dyDescent="0.45">
      <c r="A1070"/>
      <c r="B1070"/>
      <c r="C1070"/>
      <c r="D1070"/>
      <c r="E1070"/>
      <c r="F1070"/>
      <c r="G1070"/>
      <c r="H1070"/>
    </row>
    <row r="1071" spans="1:8" ht="14.25" x14ac:dyDescent="0.45">
      <c r="A1071"/>
      <c r="B1071"/>
      <c r="C1071"/>
      <c r="D1071"/>
      <c r="E1071"/>
      <c r="F1071"/>
      <c r="G1071"/>
      <c r="H1071"/>
    </row>
    <row r="1072" spans="1:8" ht="14.25" x14ac:dyDescent="0.45">
      <c r="A1072"/>
      <c r="B1072"/>
      <c r="C1072"/>
      <c r="D1072"/>
      <c r="E1072"/>
      <c r="F1072"/>
      <c r="G1072"/>
      <c r="H1072"/>
    </row>
    <row r="1073" spans="1:8" ht="14.25" x14ac:dyDescent="0.45">
      <c r="A1073"/>
      <c r="B1073"/>
      <c r="C1073"/>
      <c r="D1073"/>
      <c r="E1073"/>
      <c r="F1073"/>
      <c r="G1073"/>
      <c r="H1073"/>
    </row>
    <row r="1074" spans="1:8" ht="14.25" x14ac:dyDescent="0.45">
      <c r="A1074"/>
      <c r="B1074"/>
      <c r="C1074"/>
      <c r="D1074"/>
      <c r="E1074"/>
      <c r="F1074"/>
      <c r="G1074"/>
      <c r="H1074"/>
    </row>
    <row r="1075" spans="1:8" ht="14.25" x14ac:dyDescent="0.45">
      <c r="A1075"/>
      <c r="B1075"/>
      <c r="C1075"/>
      <c r="D1075"/>
      <c r="E1075"/>
      <c r="F1075"/>
      <c r="G1075"/>
      <c r="H1075"/>
    </row>
    <row r="1076" spans="1:8" ht="14.25" x14ac:dyDescent="0.45">
      <c r="A1076"/>
      <c r="B1076"/>
      <c r="C1076"/>
      <c r="D1076"/>
      <c r="E1076"/>
      <c r="F1076"/>
      <c r="G1076"/>
      <c r="H1076"/>
    </row>
    <row r="1077" spans="1:8" ht="14.25" x14ac:dyDescent="0.45">
      <c r="A1077"/>
      <c r="B1077"/>
      <c r="C1077"/>
      <c r="D1077"/>
      <c r="E1077"/>
      <c r="F1077"/>
      <c r="G1077"/>
      <c r="H1077"/>
    </row>
    <row r="1078" spans="1:8" ht="14.25" x14ac:dyDescent="0.45">
      <c r="A1078"/>
      <c r="B1078"/>
      <c r="C1078"/>
      <c r="D1078"/>
      <c r="E1078"/>
      <c r="F1078"/>
      <c r="G1078"/>
      <c r="H1078"/>
    </row>
    <row r="1079" spans="1:8" ht="14.25" x14ac:dyDescent="0.45">
      <c r="A1079"/>
      <c r="B1079"/>
      <c r="C1079"/>
      <c r="D1079"/>
      <c r="E1079"/>
      <c r="F1079"/>
      <c r="G1079"/>
      <c r="H1079"/>
    </row>
    <row r="1080" spans="1:8" ht="14.25" x14ac:dyDescent="0.45">
      <c r="A1080"/>
      <c r="B1080"/>
      <c r="C1080"/>
      <c r="D1080"/>
      <c r="E1080"/>
      <c r="F1080"/>
      <c r="G1080"/>
      <c r="H1080"/>
    </row>
    <row r="1081" spans="1:8" ht="14.25" x14ac:dyDescent="0.45">
      <c r="A1081"/>
      <c r="B1081"/>
      <c r="C1081"/>
      <c r="D1081"/>
      <c r="E1081"/>
      <c r="F1081"/>
      <c r="G1081"/>
      <c r="H1081"/>
    </row>
    <row r="1082" spans="1:8" ht="14.25" x14ac:dyDescent="0.45">
      <c r="A1082"/>
      <c r="B1082"/>
      <c r="C1082"/>
      <c r="D1082"/>
      <c r="E1082"/>
      <c r="F1082"/>
      <c r="G1082"/>
      <c r="H1082"/>
    </row>
    <row r="1083" spans="1:8" ht="14.25" x14ac:dyDescent="0.45">
      <c r="A1083"/>
      <c r="B1083"/>
      <c r="C1083"/>
      <c r="D1083"/>
      <c r="E1083"/>
      <c r="F1083"/>
      <c r="G1083"/>
      <c r="H1083"/>
    </row>
    <row r="1084" spans="1:8" ht="14.25" x14ac:dyDescent="0.45">
      <c r="A1084"/>
      <c r="B1084"/>
      <c r="C1084"/>
      <c r="D1084"/>
      <c r="E1084"/>
      <c r="F1084"/>
      <c r="G1084"/>
      <c r="H1084"/>
    </row>
    <row r="1085" spans="1:8" ht="14.25" x14ac:dyDescent="0.45">
      <c r="A1085"/>
      <c r="B1085"/>
      <c r="C1085"/>
      <c r="D1085"/>
      <c r="E1085"/>
      <c r="F1085"/>
      <c r="G1085"/>
      <c r="H1085"/>
    </row>
    <row r="1086" spans="1:8" ht="14.25" x14ac:dyDescent="0.45">
      <c r="A1086"/>
      <c r="B1086"/>
      <c r="C1086"/>
      <c r="D1086"/>
      <c r="E1086"/>
      <c r="F1086"/>
      <c r="G1086"/>
      <c r="H1086"/>
    </row>
    <row r="1087" spans="1:8" ht="14.25" x14ac:dyDescent="0.45">
      <c r="A1087"/>
      <c r="B1087"/>
      <c r="C1087"/>
      <c r="D1087"/>
      <c r="E1087"/>
      <c r="F1087"/>
      <c r="G1087"/>
      <c r="H1087"/>
    </row>
    <row r="1088" spans="1:8" ht="14.25" x14ac:dyDescent="0.45">
      <c r="A1088"/>
      <c r="B1088"/>
      <c r="C1088"/>
      <c r="D1088"/>
      <c r="E1088"/>
      <c r="F1088"/>
      <c r="G1088"/>
      <c r="H1088"/>
    </row>
    <row r="1089" spans="1:8" ht="14.25" x14ac:dyDescent="0.45">
      <c r="A1089"/>
      <c r="B1089"/>
      <c r="C1089"/>
      <c r="D1089"/>
      <c r="E1089"/>
      <c r="F1089"/>
      <c r="G1089"/>
      <c r="H1089"/>
    </row>
    <row r="1090" spans="1:8" ht="14.25" x14ac:dyDescent="0.45">
      <c r="A1090"/>
      <c r="B1090"/>
      <c r="C1090"/>
      <c r="D1090"/>
      <c r="E1090"/>
      <c r="F1090"/>
      <c r="G1090"/>
      <c r="H1090"/>
    </row>
    <row r="1091" spans="1:8" ht="14.25" x14ac:dyDescent="0.45">
      <c r="A1091"/>
      <c r="B1091"/>
      <c r="C1091"/>
      <c r="D1091"/>
      <c r="E1091"/>
      <c r="F1091"/>
      <c r="G1091"/>
      <c r="H1091"/>
    </row>
    <row r="1092" spans="1:8" ht="14.25" x14ac:dyDescent="0.45">
      <c r="A1092"/>
      <c r="B1092"/>
      <c r="C1092"/>
      <c r="D1092"/>
      <c r="E1092"/>
      <c r="F1092"/>
      <c r="G1092"/>
      <c r="H1092"/>
    </row>
    <row r="1093" spans="1:8" ht="14.25" x14ac:dyDescent="0.45">
      <c r="A1093"/>
      <c r="B1093"/>
      <c r="C1093"/>
      <c r="D1093"/>
      <c r="E1093"/>
      <c r="F1093"/>
      <c r="G1093"/>
      <c r="H1093"/>
    </row>
    <row r="1094" spans="1:8" ht="14.25" x14ac:dyDescent="0.45">
      <c r="A1094"/>
      <c r="B1094"/>
      <c r="C1094"/>
      <c r="D1094"/>
      <c r="E1094"/>
      <c r="F1094"/>
      <c r="G1094"/>
      <c r="H1094"/>
    </row>
    <row r="1095" spans="1:8" ht="14.25" x14ac:dyDescent="0.45">
      <c r="A1095"/>
      <c r="B1095"/>
      <c r="C1095"/>
      <c r="D1095"/>
      <c r="E1095"/>
      <c r="F1095"/>
      <c r="G1095"/>
      <c r="H1095"/>
    </row>
    <row r="1096" spans="1:8" ht="14.25" x14ac:dyDescent="0.45">
      <c r="A1096"/>
      <c r="B1096"/>
      <c r="C1096"/>
      <c r="D1096"/>
      <c r="E1096"/>
      <c r="F1096"/>
      <c r="G1096"/>
      <c r="H1096"/>
    </row>
    <row r="1097" spans="1:8" ht="14.25" x14ac:dyDescent="0.45">
      <c r="A1097"/>
      <c r="B1097"/>
      <c r="C1097"/>
      <c r="D1097"/>
      <c r="E1097"/>
      <c r="F1097"/>
      <c r="G1097"/>
      <c r="H1097"/>
    </row>
    <row r="1098" spans="1:8" ht="14.25" x14ac:dyDescent="0.45">
      <c r="A1098"/>
      <c r="B1098"/>
      <c r="C1098"/>
      <c r="D1098"/>
      <c r="E1098"/>
      <c r="F1098"/>
      <c r="G1098"/>
      <c r="H1098"/>
    </row>
    <row r="1099" spans="1:8" ht="14.25" x14ac:dyDescent="0.45">
      <c r="A1099"/>
      <c r="B1099"/>
      <c r="C1099"/>
      <c r="D1099"/>
      <c r="E1099"/>
      <c r="F1099"/>
      <c r="G1099"/>
      <c r="H1099"/>
    </row>
    <row r="1100" spans="1:8" ht="14.25" x14ac:dyDescent="0.45">
      <c r="A1100"/>
      <c r="B1100"/>
      <c r="C1100"/>
      <c r="D1100"/>
      <c r="E1100"/>
      <c r="F1100"/>
      <c r="G1100"/>
      <c r="H1100"/>
    </row>
    <row r="1101" spans="1:8" ht="14.25" x14ac:dyDescent="0.45">
      <c r="A1101"/>
      <c r="B1101"/>
      <c r="C1101"/>
      <c r="D1101"/>
      <c r="E1101"/>
      <c r="F1101"/>
      <c r="G1101"/>
      <c r="H1101"/>
    </row>
    <row r="1102" spans="1:8" ht="14.25" x14ac:dyDescent="0.45">
      <c r="A1102"/>
      <c r="B1102"/>
      <c r="C1102"/>
      <c r="D1102"/>
      <c r="E1102"/>
      <c r="F1102"/>
      <c r="G1102"/>
      <c r="H1102"/>
    </row>
    <row r="1103" spans="1:8" ht="14.25" x14ac:dyDescent="0.45">
      <c r="A1103"/>
      <c r="B1103"/>
      <c r="C1103"/>
      <c r="D1103"/>
      <c r="E1103"/>
      <c r="F1103"/>
      <c r="G1103"/>
      <c r="H1103"/>
    </row>
    <row r="1104" spans="1:8" ht="14.25" x14ac:dyDescent="0.45">
      <c r="A1104"/>
      <c r="B1104"/>
      <c r="C1104"/>
      <c r="D1104"/>
      <c r="E1104"/>
      <c r="F1104"/>
      <c r="G1104"/>
      <c r="H1104"/>
    </row>
    <row r="1105" spans="1:8" ht="14.25" x14ac:dyDescent="0.45">
      <c r="A1105"/>
      <c r="B1105"/>
      <c r="C1105"/>
      <c r="D1105"/>
      <c r="E1105"/>
      <c r="F1105"/>
      <c r="G1105"/>
      <c r="H1105"/>
    </row>
    <row r="1106" spans="1:8" ht="14.25" x14ac:dyDescent="0.45">
      <c r="A1106"/>
      <c r="B1106"/>
      <c r="C1106"/>
      <c r="D1106"/>
      <c r="E1106"/>
      <c r="F1106"/>
      <c r="G1106"/>
      <c r="H1106"/>
    </row>
    <row r="1107" spans="1:8" ht="14.25" x14ac:dyDescent="0.45">
      <c r="A1107"/>
      <c r="B1107"/>
      <c r="C1107"/>
      <c r="D1107"/>
      <c r="E1107"/>
      <c r="F1107"/>
      <c r="G1107"/>
      <c r="H1107"/>
    </row>
    <row r="1108" spans="1:8" ht="14.25" x14ac:dyDescent="0.45">
      <c r="A1108"/>
      <c r="B1108"/>
      <c r="C1108"/>
      <c r="D1108"/>
      <c r="E1108"/>
      <c r="F1108"/>
      <c r="G1108"/>
      <c r="H1108"/>
    </row>
    <row r="1109" spans="1:8" ht="14.25" x14ac:dyDescent="0.45">
      <c r="A1109"/>
      <c r="B1109"/>
      <c r="C1109"/>
      <c r="D1109"/>
      <c r="E1109"/>
      <c r="F1109"/>
      <c r="G1109"/>
      <c r="H1109"/>
    </row>
    <row r="1110" spans="1:8" ht="14.25" x14ac:dyDescent="0.45">
      <c r="A1110"/>
      <c r="B1110"/>
      <c r="C1110"/>
      <c r="D1110"/>
      <c r="E1110"/>
      <c r="F1110"/>
      <c r="G1110"/>
      <c r="H1110"/>
    </row>
    <row r="1111" spans="1:8" ht="14.25" x14ac:dyDescent="0.45">
      <c r="A1111"/>
      <c r="B1111"/>
      <c r="C1111"/>
      <c r="D1111"/>
      <c r="E1111"/>
      <c r="F1111"/>
      <c r="G1111"/>
      <c r="H1111"/>
    </row>
    <row r="1112" spans="1:8" ht="14.25" x14ac:dyDescent="0.45">
      <c r="A1112"/>
      <c r="B1112"/>
      <c r="C1112"/>
      <c r="D1112"/>
      <c r="E1112"/>
      <c r="F1112"/>
      <c r="G1112"/>
      <c r="H1112"/>
    </row>
    <row r="1113" spans="1:8" ht="14.25" x14ac:dyDescent="0.45">
      <c r="A1113"/>
      <c r="B1113"/>
      <c r="C1113"/>
      <c r="D1113"/>
      <c r="E1113"/>
      <c r="F1113"/>
      <c r="G1113"/>
      <c r="H1113"/>
    </row>
    <row r="1114" spans="1:8" ht="14.25" x14ac:dyDescent="0.45">
      <c r="A1114"/>
      <c r="B1114"/>
      <c r="C1114"/>
      <c r="D1114"/>
      <c r="E1114"/>
      <c r="F1114"/>
      <c r="G1114"/>
      <c r="H1114"/>
    </row>
    <row r="1115" spans="1:8" ht="14.25" x14ac:dyDescent="0.45">
      <c r="A1115"/>
      <c r="B1115"/>
      <c r="C1115"/>
      <c r="D1115"/>
      <c r="E1115"/>
      <c r="F1115"/>
      <c r="G1115"/>
      <c r="H1115"/>
    </row>
    <row r="1116" spans="1:8" ht="14.25" x14ac:dyDescent="0.45">
      <c r="A1116"/>
      <c r="B1116"/>
      <c r="C1116"/>
      <c r="D1116"/>
      <c r="E1116"/>
      <c r="F1116"/>
      <c r="G1116"/>
      <c r="H1116"/>
    </row>
    <row r="1117" spans="1:8" ht="14.25" x14ac:dyDescent="0.45">
      <c r="A1117"/>
      <c r="B1117"/>
      <c r="C1117"/>
      <c r="D1117"/>
      <c r="E1117"/>
      <c r="F1117"/>
      <c r="G1117"/>
      <c r="H1117"/>
    </row>
    <row r="1118" spans="1:8" ht="14.25" x14ac:dyDescent="0.45">
      <c r="A1118"/>
      <c r="B1118"/>
      <c r="C1118"/>
      <c r="D1118"/>
      <c r="E1118"/>
      <c r="F1118"/>
      <c r="G1118"/>
      <c r="H1118"/>
    </row>
    <row r="1119" spans="1:8" ht="14.25" x14ac:dyDescent="0.45">
      <c r="A1119"/>
      <c r="B1119"/>
      <c r="C1119"/>
      <c r="D1119"/>
      <c r="E1119"/>
      <c r="F1119"/>
      <c r="G1119"/>
      <c r="H1119"/>
    </row>
    <row r="1120" spans="1:8" ht="14.25" x14ac:dyDescent="0.45">
      <c r="A1120"/>
      <c r="B1120"/>
      <c r="C1120"/>
      <c r="D1120"/>
      <c r="E1120"/>
      <c r="F1120"/>
      <c r="G1120"/>
      <c r="H1120"/>
    </row>
    <row r="1121" spans="1:8" ht="14.25" x14ac:dyDescent="0.45">
      <c r="A1121"/>
      <c r="B1121"/>
      <c r="C1121"/>
      <c r="D1121"/>
      <c r="E1121"/>
      <c r="F1121"/>
      <c r="G1121"/>
      <c r="H1121"/>
    </row>
    <row r="1122" spans="1:8" ht="14.25" x14ac:dyDescent="0.45">
      <c r="A1122"/>
      <c r="B1122"/>
      <c r="C1122"/>
      <c r="D1122"/>
      <c r="E1122"/>
      <c r="F1122"/>
      <c r="G1122"/>
      <c r="H1122"/>
    </row>
    <row r="1123" spans="1:8" ht="14.25" x14ac:dyDescent="0.45">
      <c r="A1123"/>
      <c r="B1123"/>
      <c r="C1123"/>
      <c r="D1123"/>
      <c r="E1123"/>
      <c r="F1123"/>
      <c r="G1123"/>
      <c r="H1123"/>
    </row>
    <row r="1124" spans="1:8" ht="14.25" x14ac:dyDescent="0.45">
      <c r="A1124"/>
      <c r="B1124"/>
      <c r="C1124"/>
      <c r="D1124"/>
      <c r="E1124"/>
      <c r="F1124"/>
      <c r="G1124"/>
      <c r="H1124"/>
    </row>
    <row r="1125" spans="1:8" ht="14.25" x14ac:dyDescent="0.45">
      <c r="A1125"/>
      <c r="B1125"/>
      <c r="C1125"/>
      <c r="D1125"/>
      <c r="E1125"/>
      <c r="F1125"/>
      <c r="G1125"/>
      <c r="H1125"/>
    </row>
    <row r="1126" spans="1:8" ht="14.25" x14ac:dyDescent="0.45">
      <c r="A1126"/>
      <c r="B1126"/>
      <c r="C1126"/>
      <c r="D1126"/>
      <c r="E1126"/>
      <c r="F1126"/>
      <c r="G1126"/>
      <c r="H1126"/>
    </row>
    <row r="1127" spans="1:8" ht="14.25" x14ac:dyDescent="0.45">
      <c r="A1127"/>
      <c r="B1127"/>
      <c r="C1127"/>
      <c r="D1127"/>
      <c r="E1127"/>
      <c r="F1127"/>
      <c r="G1127"/>
      <c r="H1127"/>
    </row>
    <row r="1128" spans="1:8" ht="14.25" x14ac:dyDescent="0.45">
      <c r="A1128"/>
      <c r="B1128"/>
      <c r="C1128"/>
      <c r="D1128"/>
      <c r="E1128"/>
      <c r="F1128"/>
      <c r="G1128"/>
      <c r="H1128"/>
    </row>
    <row r="1129" spans="1:8" ht="14.25" x14ac:dyDescent="0.45">
      <c r="A1129"/>
      <c r="B1129"/>
      <c r="C1129"/>
      <c r="D1129"/>
      <c r="E1129"/>
      <c r="F1129"/>
      <c r="G1129"/>
      <c r="H1129"/>
    </row>
    <row r="1130" spans="1:8" ht="14.25" x14ac:dyDescent="0.45">
      <c r="A1130"/>
      <c r="B1130"/>
      <c r="C1130"/>
      <c r="D1130"/>
      <c r="E1130"/>
      <c r="F1130"/>
      <c r="G1130"/>
      <c r="H1130"/>
    </row>
    <row r="1131" spans="1:8" ht="14.25" x14ac:dyDescent="0.45">
      <c r="A1131"/>
      <c r="B1131"/>
      <c r="C1131"/>
      <c r="D1131"/>
      <c r="E1131"/>
      <c r="F1131"/>
      <c r="G1131"/>
      <c r="H1131"/>
    </row>
    <row r="1132" spans="1:8" ht="14.25" x14ac:dyDescent="0.45">
      <c r="A1132"/>
      <c r="B1132"/>
      <c r="C1132"/>
      <c r="D1132"/>
      <c r="E1132"/>
      <c r="F1132"/>
      <c r="G1132"/>
      <c r="H1132"/>
    </row>
    <row r="1133" spans="1:8" ht="14.25" x14ac:dyDescent="0.45">
      <c r="A1133"/>
      <c r="B1133"/>
      <c r="C1133"/>
      <c r="D1133"/>
      <c r="E1133"/>
      <c r="F1133"/>
      <c r="G1133"/>
      <c r="H1133"/>
    </row>
    <row r="1134" spans="1:8" ht="14.25" x14ac:dyDescent="0.45">
      <c r="A1134"/>
      <c r="B1134"/>
      <c r="C1134"/>
      <c r="D1134"/>
      <c r="E1134"/>
      <c r="F1134"/>
      <c r="G1134"/>
      <c r="H1134"/>
    </row>
    <row r="1135" spans="1:8" ht="14.25" x14ac:dyDescent="0.45">
      <c r="A1135"/>
      <c r="B1135"/>
      <c r="C1135"/>
      <c r="D1135"/>
      <c r="E1135"/>
      <c r="F1135"/>
      <c r="G1135"/>
      <c r="H1135"/>
    </row>
    <row r="1136" spans="1:8" ht="14.25" x14ac:dyDescent="0.45">
      <c r="A1136"/>
      <c r="B1136"/>
      <c r="C1136"/>
      <c r="D1136"/>
      <c r="E1136"/>
      <c r="F1136"/>
      <c r="G1136"/>
      <c r="H1136"/>
    </row>
    <row r="1137" spans="1:8" ht="14.25" x14ac:dyDescent="0.45">
      <c r="A1137"/>
      <c r="B1137"/>
      <c r="C1137"/>
      <c r="D1137"/>
      <c r="E1137"/>
      <c r="F1137"/>
      <c r="G1137"/>
      <c r="H1137"/>
    </row>
    <row r="1138" spans="1:8" ht="14.25" x14ac:dyDescent="0.45">
      <c r="A1138"/>
      <c r="B1138"/>
      <c r="C1138"/>
      <c r="D1138"/>
      <c r="E1138"/>
      <c r="F1138"/>
      <c r="G1138"/>
      <c r="H1138"/>
    </row>
    <row r="1139" spans="1:8" ht="14.25" x14ac:dyDescent="0.45">
      <c r="A1139"/>
      <c r="B1139"/>
      <c r="C1139"/>
      <c r="D1139"/>
      <c r="E1139"/>
      <c r="F1139"/>
      <c r="G1139"/>
      <c r="H1139"/>
    </row>
    <row r="1140" spans="1:8" ht="14.25" x14ac:dyDescent="0.45">
      <c r="A1140"/>
      <c r="B1140"/>
      <c r="C1140"/>
      <c r="D1140"/>
      <c r="E1140"/>
      <c r="F1140"/>
      <c r="G1140"/>
      <c r="H1140"/>
    </row>
    <row r="1141" spans="1:8" ht="14.25" x14ac:dyDescent="0.45">
      <c r="A1141"/>
      <c r="B1141"/>
      <c r="C1141"/>
      <c r="D1141"/>
      <c r="E1141"/>
      <c r="F1141"/>
      <c r="G1141"/>
      <c r="H1141"/>
    </row>
    <row r="1142" spans="1:8" ht="14.25" x14ac:dyDescent="0.45">
      <c r="A1142"/>
      <c r="B1142"/>
      <c r="C1142"/>
      <c r="D1142"/>
      <c r="E1142"/>
      <c r="F1142"/>
      <c r="G1142"/>
      <c r="H1142"/>
    </row>
    <row r="1143" spans="1:8" ht="14.25" x14ac:dyDescent="0.45">
      <c r="A1143"/>
      <c r="B1143"/>
      <c r="C1143"/>
      <c r="D1143"/>
      <c r="E1143"/>
      <c r="F1143"/>
      <c r="G1143"/>
      <c r="H1143"/>
    </row>
    <row r="1144" spans="1:8" ht="14.25" x14ac:dyDescent="0.45">
      <c r="A1144"/>
      <c r="B1144"/>
      <c r="C1144"/>
      <c r="D1144"/>
      <c r="E1144"/>
      <c r="F1144"/>
      <c r="G1144"/>
      <c r="H1144"/>
    </row>
    <row r="1145" spans="1:8" ht="14.25" x14ac:dyDescent="0.45">
      <c r="A1145"/>
      <c r="B1145"/>
      <c r="C1145"/>
      <c r="D1145"/>
      <c r="E1145"/>
      <c r="F1145"/>
      <c r="G1145"/>
      <c r="H1145"/>
    </row>
    <row r="1146" spans="1:8" ht="14.25" x14ac:dyDescent="0.45">
      <c r="A1146"/>
      <c r="B1146"/>
      <c r="C1146"/>
      <c r="D1146"/>
      <c r="E1146"/>
      <c r="F1146"/>
      <c r="G1146"/>
      <c r="H1146"/>
    </row>
    <row r="1147" spans="1:8" ht="14.25" x14ac:dyDescent="0.45">
      <c r="A1147"/>
      <c r="B1147"/>
      <c r="C1147"/>
      <c r="D1147"/>
      <c r="E1147"/>
      <c r="F1147"/>
      <c r="G1147"/>
      <c r="H1147"/>
    </row>
    <row r="1148" spans="1:8" ht="14.25" x14ac:dyDescent="0.45">
      <c r="A1148"/>
      <c r="B1148"/>
      <c r="C1148"/>
      <c r="D1148"/>
      <c r="E1148"/>
      <c r="F1148"/>
      <c r="G1148"/>
      <c r="H1148"/>
    </row>
    <row r="1149" spans="1:8" ht="14.25" x14ac:dyDescent="0.45">
      <c r="A1149"/>
      <c r="B1149"/>
      <c r="C1149"/>
      <c r="D1149"/>
      <c r="E1149"/>
      <c r="F1149"/>
      <c r="G1149"/>
      <c r="H1149"/>
    </row>
    <row r="1150" spans="1:8" ht="14.25" x14ac:dyDescent="0.45">
      <c r="A1150"/>
      <c r="B1150"/>
      <c r="C1150"/>
      <c r="D1150"/>
      <c r="E1150"/>
      <c r="F1150"/>
      <c r="G1150"/>
      <c r="H1150"/>
    </row>
    <row r="1151" spans="1:8" ht="14.25" x14ac:dyDescent="0.45">
      <c r="A1151"/>
      <c r="B1151"/>
      <c r="C1151"/>
      <c r="D1151"/>
      <c r="E1151"/>
      <c r="F1151"/>
      <c r="G1151"/>
      <c r="H1151"/>
    </row>
    <row r="1152" spans="1:8" ht="14.25" x14ac:dyDescent="0.45">
      <c r="A1152"/>
      <c r="B1152"/>
      <c r="C1152"/>
      <c r="D1152"/>
      <c r="E1152"/>
      <c r="F1152"/>
      <c r="G1152"/>
      <c r="H1152"/>
    </row>
    <row r="1153" spans="1:8" ht="14.25" x14ac:dyDescent="0.45">
      <c r="A1153"/>
      <c r="B1153"/>
      <c r="C1153"/>
      <c r="D1153"/>
      <c r="E1153"/>
      <c r="F1153"/>
      <c r="G1153"/>
      <c r="H1153"/>
    </row>
    <row r="1154" spans="1:8" ht="14.25" x14ac:dyDescent="0.45">
      <c r="A1154"/>
      <c r="B1154"/>
      <c r="C1154"/>
      <c r="D1154"/>
      <c r="E1154"/>
      <c r="F1154"/>
      <c r="G1154"/>
      <c r="H1154"/>
    </row>
    <row r="1155" spans="1:8" ht="14.25" x14ac:dyDescent="0.45">
      <c r="A1155"/>
      <c r="B1155"/>
      <c r="C1155"/>
      <c r="D1155"/>
      <c r="E1155"/>
      <c r="F1155"/>
      <c r="G1155"/>
      <c r="H1155"/>
    </row>
    <row r="1156" spans="1:8" ht="14.25" x14ac:dyDescent="0.45">
      <c r="A1156"/>
      <c r="B1156"/>
      <c r="C1156"/>
      <c r="D1156"/>
      <c r="E1156"/>
      <c r="F1156"/>
      <c r="G1156"/>
      <c r="H1156"/>
    </row>
    <row r="1157" spans="1:8" ht="14.25" x14ac:dyDescent="0.45">
      <c r="A1157"/>
      <c r="B1157"/>
      <c r="C1157"/>
      <c r="D1157"/>
      <c r="E1157"/>
      <c r="F1157"/>
      <c r="G1157"/>
      <c r="H1157"/>
    </row>
    <row r="1158" spans="1:8" ht="14.25" x14ac:dyDescent="0.45">
      <c r="A1158"/>
      <c r="B1158"/>
      <c r="C1158"/>
      <c r="D1158"/>
      <c r="E1158"/>
      <c r="F1158"/>
      <c r="G1158"/>
      <c r="H1158"/>
    </row>
    <row r="1159" spans="1:8" ht="14.25" x14ac:dyDescent="0.45">
      <c r="A1159"/>
      <c r="B1159"/>
      <c r="C1159"/>
      <c r="D1159"/>
      <c r="E1159"/>
      <c r="F1159"/>
      <c r="G1159"/>
      <c r="H1159"/>
    </row>
    <row r="1160" spans="1:8" ht="14.25" x14ac:dyDescent="0.45">
      <c r="A1160"/>
      <c r="B1160"/>
      <c r="C1160"/>
      <c r="D1160"/>
      <c r="E1160"/>
      <c r="F1160"/>
      <c r="G1160"/>
      <c r="H1160"/>
    </row>
    <row r="1161" spans="1:8" ht="14.25" x14ac:dyDescent="0.45">
      <c r="A1161"/>
      <c r="B1161"/>
      <c r="C1161"/>
      <c r="D1161"/>
      <c r="E1161"/>
      <c r="F1161"/>
      <c r="G1161"/>
      <c r="H1161"/>
    </row>
    <row r="1162" spans="1:8" ht="14.25" x14ac:dyDescent="0.45">
      <c r="A1162"/>
      <c r="B1162"/>
      <c r="C1162"/>
      <c r="D1162"/>
      <c r="E1162"/>
      <c r="F1162"/>
      <c r="G1162"/>
      <c r="H1162"/>
    </row>
    <row r="1163" spans="1:8" ht="14.25" x14ac:dyDescent="0.45">
      <c r="A1163"/>
      <c r="B1163"/>
      <c r="C1163"/>
      <c r="D1163"/>
      <c r="E1163"/>
      <c r="F1163"/>
      <c r="G1163"/>
      <c r="H1163"/>
    </row>
    <row r="1164" spans="1:8" ht="14.25" x14ac:dyDescent="0.45">
      <c r="A1164"/>
      <c r="B1164"/>
      <c r="C1164"/>
      <c r="D1164"/>
      <c r="E1164"/>
      <c r="F1164"/>
      <c r="G1164"/>
      <c r="H1164"/>
    </row>
    <row r="1165" spans="1:8" ht="14.25" x14ac:dyDescent="0.45">
      <c r="A1165"/>
      <c r="B1165"/>
      <c r="C1165"/>
      <c r="D1165"/>
      <c r="E1165"/>
      <c r="F1165"/>
      <c r="G1165"/>
      <c r="H1165"/>
    </row>
    <row r="1166" spans="1:8" ht="14.25" x14ac:dyDescent="0.45">
      <c r="A1166"/>
      <c r="B1166"/>
      <c r="C1166"/>
      <c r="D1166"/>
      <c r="E1166"/>
      <c r="F1166"/>
      <c r="G1166"/>
      <c r="H1166"/>
    </row>
    <row r="1167" spans="1:8" ht="14.25" x14ac:dyDescent="0.45">
      <c r="A1167"/>
      <c r="B1167"/>
      <c r="C1167"/>
      <c r="D1167"/>
      <c r="E1167"/>
      <c r="F1167"/>
      <c r="G1167"/>
      <c r="H1167"/>
    </row>
    <row r="1168" spans="1:8" ht="14.25" x14ac:dyDescent="0.45">
      <c r="A1168"/>
      <c r="B1168"/>
      <c r="C1168"/>
      <c r="D1168"/>
      <c r="E1168"/>
      <c r="F1168"/>
      <c r="G1168"/>
      <c r="H1168"/>
    </row>
    <row r="1169" spans="1:8" ht="14.25" x14ac:dyDescent="0.45">
      <c r="A1169"/>
      <c r="B1169"/>
      <c r="C1169"/>
      <c r="D1169"/>
      <c r="E1169"/>
      <c r="F1169"/>
      <c r="G1169"/>
      <c r="H1169"/>
    </row>
    <row r="1170" spans="1:8" ht="14.25" x14ac:dyDescent="0.45">
      <c r="A1170"/>
      <c r="B1170"/>
      <c r="C1170"/>
      <c r="D1170"/>
      <c r="E1170"/>
      <c r="F1170"/>
      <c r="G1170"/>
      <c r="H1170"/>
    </row>
    <row r="1171" spans="1:8" ht="14.25" x14ac:dyDescent="0.45">
      <c r="A1171"/>
      <c r="B1171"/>
      <c r="C1171"/>
      <c r="D1171"/>
      <c r="E1171"/>
      <c r="F1171"/>
      <c r="G1171"/>
      <c r="H1171"/>
    </row>
    <row r="1172" spans="1:8" ht="14.25" x14ac:dyDescent="0.45">
      <c r="A1172"/>
      <c r="B1172"/>
      <c r="C1172"/>
      <c r="D1172"/>
      <c r="E1172"/>
      <c r="F1172"/>
      <c r="G1172"/>
      <c r="H1172"/>
    </row>
    <row r="1173" spans="1:8" ht="14.25" x14ac:dyDescent="0.45">
      <c r="A1173"/>
      <c r="B1173"/>
      <c r="C1173"/>
      <c r="D1173"/>
      <c r="E1173"/>
      <c r="F1173"/>
      <c r="G1173"/>
      <c r="H1173"/>
    </row>
    <row r="1174" spans="1:8" ht="14.25" x14ac:dyDescent="0.45">
      <c r="A1174"/>
      <c r="B1174"/>
      <c r="C1174"/>
      <c r="D1174"/>
      <c r="E1174"/>
      <c r="F1174"/>
      <c r="G1174"/>
      <c r="H1174"/>
    </row>
    <row r="1175" spans="1:8" ht="14.25" x14ac:dyDescent="0.45">
      <c r="A1175"/>
      <c r="B1175"/>
      <c r="C1175"/>
      <c r="D1175"/>
      <c r="E1175"/>
      <c r="F1175"/>
      <c r="G1175"/>
      <c r="H1175"/>
    </row>
    <row r="1176" spans="1:8" ht="14.25" x14ac:dyDescent="0.45">
      <c r="A1176"/>
      <c r="B1176"/>
      <c r="C1176"/>
      <c r="D1176"/>
      <c r="E1176"/>
      <c r="F1176"/>
      <c r="G1176"/>
      <c r="H1176"/>
    </row>
    <row r="1177" spans="1:8" ht="14.25" x14ac:dyDescent="0.45">
      <c r="A1177"/>
      <c r="B1177"/>
      <c r="C1177"/>
      <c r="D1177"/>
      <c r="E1177"/>
      <c r="F1177"/>
      <c r="G1177"/>
      <c r="H1177"/>
    </row>
    <row r="1178" spans="1:8" ht="14.25" x14ac:dyDescent="0.45">
      <c r="A1178"/>
      <c r="B1178"/>
      <c r="C1178"/>
      <c r="D1178"/>
      <c r="E1178"/>
      <c r="F1178"/>
      <c r="G1178"/>
      <c r="H1178"/>
    </row>
    <row r="1179" spans="1:8" ht="14.25" x14ac:dyDescent="0.45">
      <c r="A1179"/>
      <c r="B1179"/>
      <c r="C1179"/>
      <c r="D1179"/>
      <c r="E1179"/>
      <c r="F1179"/>
      <c r="G1179"/>
      <c r="H1179"/>
    </row>
    <row r="1180" spans="1:8" ht="14.25" x14ac:dyDescent="0.45">
      <c r="A1180"/>
      <c r="B1180"/>
      <c r="C1180"/>
      <c r="D1180"/>
      <c r="E1180"/>
      <c r="F1180"/>
      <c r="G1180"/>
      <c r="H1180"/>
    </row>
    <row r="1181" spans="1:8" ht="14.25" x14ac:dyDescent="0.45">
      <c r="A1181"/>
      <c r="B1181"/>
      <c r="C1181"/>
      <c r="D1181"/>
      <c r="E1181"/>
      <c r="F1181"/>
      <c r="G1181"/>
      <c r="H1181"/>
    </row>
    <row r="1182" spans="1:8" ht="14.25" x14ac:dyDescent="0.45">
      <c r="A1182"/>
      <c r="B1182"/>
      <c r="C1182"/>
      <c r="D1182"/>
      <c r="E1182"/>
      <c r="F1182"/>
      <c r="G1182"/>
      <c r="H1182"/>
    </row>
    <row r="1183" spans="1:8" ht="14.25" x14ac:dyDescent="0.45">
      <c r="A1183"/>
      <c r="B1183"/>
      <c r="C1183"/>
      <c r="D1183"/>
      <c r="E1183"/>
      <c r="F1183"/>
      <c r="G1183"/>
      <c r="H1183"/>
    </row>
    <row r="1184" spans="1:8" ht="14.25" x14ac:dyDescent="0.45">
      <c r="A1184"/>
      <c r="B1184"/>
      <c r="C1184"/>
      <c r="D1184"/>
      <c r="E1184"/>
      <c r="F1184"/>
      <c r="G1184"/>
      <c r="H1184"/>
    </row>
    <row r="1185" spans="1:8" ht="14.25" x14ac:dyDescent="0.45">
      <c r="A1185"/>
      <c r="B1185"/>
      <c r="C1185"/>
      <c r="D1185"/>
      <c r="E1185"/>
      <c r="F1185"/>
      <c r="G1185"/>
      <c r="H1185"/>
    </row>
    <row r="1186" spans="1:8" ht="14.25" x14ac:dyDescent="0.45">
      <c r="A1186"/>
      <c r="B1186"/>
      <c r="C1186"/>
      <c r="D1186"/>
      <c r="E1186"/>
      <c r="F1186"/>
      <c r="G1186"/>
      <c r="H1186"/>
    </row>
    <row r="1187" spans="1:8" ht="14.25" x14ac:dyDescent="0.45">
      <c r="A1187"/>
      <c r="B1187"/>
      <c r="C1187"/>
      <c r="D1187"/>
      <c r="E1187"/>
      <c r="F1187"/>
      <c r="G1187"/>
      <c r="H1187"/>
    </row>
    <row r="1188" spans="1:8" ht="14.25" x14ac:dyDescent="0.45">
      <c r="A1188"/>
      <c r="B1188"/>
      <c r="C1188"/>
      <c r="D1188"/>
      <c r="E1188"/>
      <c r="F1188"/>
      <c r="G1188"/>
      <c r="H1188"/>
    </row>
    <row r="1189" spans="1:8" ht="14.25" x14ac:dyDescent="0.45">
      <c r="A1189"/>
      <c r="B1189"/>
      <c r="C1189"/>
      <c r="D1189"/>
      <c r="E1189"/>
      <c r="F1189"/>
      <c r="G1189"/>
      <c r="H1189"/>
    </row>
    <row r="1190" spans="1:8" ht="14.25" x14ac:dyDescent="0.45">
      <c r="A1190"/>
      <c r="B1190"/>
      <c r="C1190"/>
      <c r="D1190"/>
      <c r="E1190"/>
      <c r="F1190"/>
      <c r="G1190"/>
      <c r="H1190"/>
    </row>
    <row r="1191" spans="1:8" ht="14.25" x14ac:dyDescent="0.45">
      <c r="A1191"/>
      <c r="B1191"/>
      <c r="C1191"/>
      <c r="D1191"/>
      <c r="E1191"/>
      <c r="F1191"/>
      <c r="G1191"/>
      <c r="H1191"/>
    </row>
    <row r="1192" spans="1:8" ht="14.25" x14ac:dyDescent="0.45">
      <c r="A1192"/>
      <c r="B1192"/>
      <c r="C1192"/>
      <c r="D1192"/>
      <c r="E1192"/>
      <c r="F1192"/>
      <c r="G1192"/>
      <c r="H1192"/>
    </row>
    <row r="1193" spans="1:8" ht="14.25" x14ac:dyDescent="0.45">
      <c r="A1193"/>
      <c r="B1193"/>
      <c r="C1193"/>
      <c r="D1193"/>
      <c r="E1193"/>
      <c r="F1193"/>
      <c r="G1193"/>
      <c r="H1193"/>
    </row>
    <row r="1194" spans="1:8" ht="14.25" x14ac:dyDescent="0.45">
      <c r="A1194"/>
      <c r="B1194"/>
      <c r="C1194"/>
      <c r="D1194"/>
      <c r="E1194"/>
      <c r="F1194"/>
      <c r="G1194"/>
      <c r="H1194"/>
    </row>
    <row r="1195" spans="1:8" ht="14.25" x14ac:dyDescent="0.45">
      <c r="A1195"/>
      <c r="B1195"/>
      <c r="C1195"/>
      <c r="D1195"/>
      <c r="E1195"/>
      <c r="F1195"/>
      <c r="G1195"/>
      <c r="H1195"/>
    </row>
    <row r="1196" spans="1:8" ht="14.25" x14ac:dyDescent="0.45">
      <c r="A1196"/>
      <c r="B1196"/>
      <c r="C1196"/>
      <c r="D1196"/>
      <c r="E1196"/>
      <c r="F1196"/>
      <c r="G1196"/>
      <c r="H1196"/>
    </row>
    <row r="1197" spans="1:8" ht="14.25" x14ac:dyDescent="0.45">
      <c r="A1197"/>
      <c r="B1197"/>
      <c r="C1197"/>
      <c r="D1197"/>
      <c r="E1197"/>
      <c r="F1197"/>
      <c r="G1197"/>
      <c r="H1197"/>
    </row>
    <row r="1198" spans="1:8" ht="14.25" x14ac:dyDescent="0.45">
      <c r="A1198"/>
      <c r="B1198"/>
      <c r="C1198"/>
      <c r="D1198"/>
      <c r="E1198"/>
      <c r="F1198"/>
      <c r="G1198"/>
      <c r="H1198"/>
    </row>
    <row r="1199" spans="1:8" ht="14.25" x14ac:dyDescent="0.45">
      <c r="A1199"/>
      <c r="B1199"/>
      <c r="C1199"/>
      <c r="D1199"/>
      <c r="E1199"/>
      <c r="F1199"/>
      <c r="G1199"/>
      <c r="H1199"/>
    </row>
    <row r="1200" spans="1:8" ht="14.25" x14ac:dyDescent="0.45">
      <c r="A1200"/>
      <c r="B1200"/>
      <c r="C1200"/>
      <c r="D1200"/>
      <c r="E1200"/>
      <c r="F1200"/>
      <c r="G1200"/>
      <c r="H1200"/>
    </row>
    <row r="1201" spans="1:8" ht="14.25" x14ac:dyDescent="0.45">
      <c r="A1201"/>
      <c r="B1201"/>
      <c r="C1201"/>
      <c r="D1201"/>
      <c r="E1201"/>
      <c r="F1201"/>
      <c r="G1201"/>
      <c r="H1201"/>
    </row>
    <row r="1202" spans="1:8" ht="14.25" x14ac:dyDescent="0.45">
      <c r="A1202"/>
      <c r="B1202"/>
      <c r="C1202"/>
      <c r="D1202"/>
      <c r="E1202"/>
      <c r="F1202"/>
      <c r="G1202"/>
      <c r="H1202"/>
    </row>
    <row r="1203" spans="1:8" ht="14.25" x14ac:dyDescent="0.45">
      <c r="A1203"/>
      <c r="B1203"/>
      <c r="C1203"/>
      <c r="D1203"/>
      <c r="E1203"/>
      <c r="F1203"/>
      <c r="G1203"/>
      <c r="H1203"/>
    </row>
    <row r="1204" spans="1:8" ht="14.25" x14ac:dyDescent="0.45">
      <c r="A1204"/>
      <c r="B1204"/>
      <c r="C1204"/>
      <c r="D1204"/>
      <c r="E1204"/>
      <c r="F1204"/>
      <c r="G1204"/>
      <c r="H1204"/>
    </row>
    <row r="1205" spans="1:8" ht="14.25" x14ac:dyDescent="0.45">
      <c r="A1205"/>
      <c r="B1205"/>
      <c r="C1205"/>
      <c r="D1205"/>
      <c r="E1205"/>
      <c r="F1205"/>
      <c r="G1205"/>
      <c r="H1205"/>
    </row>
    <row r="1206" spans="1:8" ht="14.25" x14ac:dyDescent="0.45">
      <c r="A1206"/>
      <c r="B1206"/>
      <c r="C1206"/>
      <c r="D1206"/>
      <c r="E1206"/>
      <c r="F1206"/>
      <c r="G1206"/>
      <c r="H1206"/>
    </row>
    <row r="1207" spans="1:8" ht="14.25" x14ac:dyDescent="0.45">
      <c r="A1207"/>
      <c r="B1207"/>
      <c r="C1207"/>
      <c r="D1207"/>
      <c r="E1207"/>
      <c r="F1207"/>
      <c r="G1207"/>
      <c r="H1207"/>
    </row>
    <row r="1208" spans="1:8" ht="14.25" x14ac:dyDescent="0.45">
      <c r="A1208"/>
      <c r="B1208"/>
      <c r="C1208"/>
      <c r="D1208"/>
      <c r="E1208"/>
      <c r="F1208"/>
      <c r="G1208"/>
      <c r="H1208"/>
    </row>
    <row r="1209" spans="1:8" ht="14.25" x14ac:dyDescent="0.45">
      <c r="A1209"/>
      <c r="B1209"/>
      <c r="C1209"/>
      <c r="D1209"/>
      <c r="E1209"/>
      <c r="F1209"/>
      <c r="G1209"/>
      <c r="H1209"/>
    </row>
    <row r="1210" spans="1:8" ht="14.25" x14ac:dyDescent="0.45">
      <c r="A1210"/>
      <c r="B1210"/>
      <c r="C1210"/>
      <c r="D1210"/>
      <c r="E1210"/>
      <c r="F1210"/>
      <c r="G1210"/>
      <c r="H1210"/>
    </row>
    <row r="1211" spans="1:8" ht="14.25" x14ac:dyDescent="0.45">
      <c r="A1211"/>
      <c r="B1211"/>
      <c r="C1211"/>
      <c r="D1211"/>
      <c r="E1211"/>
      <c r="F1211"/>
      <c r="G1211"/>
      <c r="H1211"/>
    </row>
    <row r="1212" spans="1:8" ht="14.25" x14ac:dyDescent="0.45">
      <c r="A1212"/>
      <c r="B1212"/>
      <c r="C1212"/>
      <c r="D1212"/>
      <c r="E1212"/>
      <c r="F1212"/>
      <c r="G1212"/>
      <c r="H1212"/>
    </row>
    <row r="1213" spans="1:8" ht="14.25" x14ac:dyDescent="0.45">
      <c r="A1213"/>
      <c r="B1213"/>
      <c r="C1213"/>
      <c r="D1213"/>
      <c r="E1213"/>
      <c r="F1213"/>
      <c r="G1213"/>
      <c r="H1213"/>
    </row>
    <row r="1214" spans="1:8" ht="14.25" x14ac:dyDescent="0.45">
      <c r="A1214"/>
      <c r="B1214"/>
      <c r="C1214"/>
      <c r="D1214"/>
      <c r="E1214"/>
      <c r="F1214"/>
      <c r="G1214"/>
      <c r="H1214"/>
    </row>
    <row r="1215" spans="1:8" ht="14.25" x14ac:dyDescent="0.45">
      <c r="A1215"/>
      <c r="B1215"/>
      <c r="C1215"/>
      <c r="D1215"/>
      <c r="E1215"/>
      <c r="F1215"/>
      <c r="G1215"/>
      <c r="H1215"/>
    </row>
    <row r="1216" spans="1:8" ht="14.25" x14ac:dyDescent="0.45">
      <c r="A1216"/>
      <c r="B1216"/>
      <c r="C1216"/>
      <c r="D1216"/>
      <c r="E1216"/>
      <c r="F1216"/>
      <c r="G1216"/>
      <c r="H1216"/>
    </row>
    <row r="1217" spans="1:8" ht="14.25" x14ac:dyDescent="0.45">
      <c r="A1217"/>
      <c r="B1217"/>
      <c r="C1217"/>
      <c r="D1217"/>
      <c r="E1217"/>
      <c r="F1217"/>
      <c r="G1217"/>
      <c r="H1217"/>
    </row>
    <row r="1218" spans="1:8" ht="14.25" x14ac:dyDescent="0.45">
      <c r="A1218"/>
      <c r="B1218"/>
      <c r="C1218"/>
      <c r="D1218"/>
      <c r="E1218"/>
      <c r="F1218"/>
      <c r="G1218"/>
      <c r="H1218"/>
    </row>
    <row r="1219" spans="1:8" ht="14.25" x14ac:dyDescent="0.45">
      <c r="A1219"/>
      <c r="B1219"/>
      <c r="C1219"/>
      <c r="D1219"/>
      <c r="E1219"/>
      <c r="F1219"/>
      <c r="G1219"/>
      <c r="H1219"/>
    </row>
    <row r="1220" spans="1:8" ht="14.25" x14ac:dyDescent="0.45">
      <c r="A1220"/>
      <c r="B1220"/>
      <c r="C1220"/>
      <c r="D1220"/>
      <c r="E1220"/>
      <c r="F1220"/>
      <c r="G1220"/>
      <c r="H1220"/>
    </row>
    <row r="1221" spans="1:8" ht="14.25" x14ac:dyDescent="0.45">
      <c r="A1221"/>
      <c r="B1221"/>
      <c r="C1221"/>
      <c r="D1221"/>
      <c r="E1221"/>
      <c r="F1221"/>
      <c r="G1221"/>
      <c r="H1221"/>
    </row>
    <row r="1222" spans="1:8" ht="14.25" x14ac:dyDescent="0.45">
      <c r="A1222"/>
      <c r="B1222"/>
      <c r="C1222"/>
      <c r="D1222"/>
      <c r="E1222"/>
      <c r="F1222"/>
      <c r="G1222"/>
      <c r="H1222"/>
    </row>
    <row r="1223" spans="1:8" ht="14.25" x14ac:dyDescent="0.45">
      <c r="A1223"/>
      <c r="B1223"/>
      <c r="C1223"/>
      <c r="D1223"/>
      <c r="E1223"/>
      <c r="F1223"/>
      <c r="G1223"/>
      <c r="H1223"/>
    </row>
    <row r="1224" spans="1:8" ht="14.25" x14ac:dyDescent="0.45">
      <c r="A1224"/>
      <c r="B1224"/>
      <c r="C1224"/>
      <c r="D1224"/>
      <c r="E1224"/>
      <c r="F1224"/>
      <c r="G1224"/>
      <c r="H1224"/>
    </row>
    <row r="1225" spans="1:8" ht="14.25" x14ac:dyDescent="0.45">
      <c r="A1225"/>
      <c r="B1225"/>
      <c r="C1225"/>
      <c r="D1225"/>
      <c r="E1225"/>
      <c r="F1225"/>
      <c r="G1225"/>
      <c r="H1225"/>
    </row>
    <row r="1226" spans="1:8" ht="14.25" x14ac:dyDescent="0.45">
      <c r="A1226"/>
      <c r="B1226"/>
      <c r="C1226"/>
      <c r="D1226"/>
      <c r="E1226"/>
      <c r="F1226"/>
      <c r="G1226"/>
      <c r="H1226"/>
    </row>
    <row r="1227" spans="1:8" ht="14.25" x14ac:dyDescent="0.45">
      <c r="A1227"/>
      <c r="B1227"/>
      <c r="C1227"/>
      <c r="D1227"/>
      <c r="E1227"/>
      <c r="F1227"/>
      <c r="G1227"/>
      <c r="H1227"/>
    </row>
    <row r="1228" spans="1:8" ht="14.25" x14ac:dyDescent="0.45">
      <c r="A1228"/>
      <c r="B1228"/>
      <c r="C1228"/>
      <c r="D1228"/>
      <c r="E1228"/>
      <c r="F1228"/>
      <c r="G1228"/>
      <c r="H1228"/>
    </row>
    <row r="1229" spans="1:8" ht="14.25" x14ac:dyDescent="0.45">
      <c r="A1229"/>
      <c r="B1229"/>
      <c r="C1229"/>
      <c r="D1229"/>
      <c r="E1229"/>
      <c r="F1229"/>
      <c r="G1229"/>
      <c r="H1229"/>
    </row>
    <row r="1230" spans="1:8" ht="14.25" x14ac:dyDescent="0.45">
      <c r="A1230"/>
      <c r="B1230"/>
      <c r="C1230"/>
      <c r="D1230"/>
      <c r="E1230"/>
      <c r="F1230"/>
      <c r="G1230"/>
      <c r="H1230"/>
    </row>
    <row r="1231" spans="1:8" ht="14.25" x14ac:dyDescent="0.45">
      <c r="A1231"/>
      <c r="B1231"/>
      <c r="C1231"/>
      <c r="D1231"/>
      <c r="E1231"/>
      <c r="F1231"/>
      <c r="G1231"/>
      <c r="H1231"/>
    </row>
    <row r="1232" spans="1:8" ht="14.25" x14ac:dyDescent="0.45">
      <c r="A1232"/>
      <c r="B1232"/>
      <c r="C1232"/>
      <c r="D1232"/>
      <c r="E1232"/>
      <c r="F1232"/>
      <c r="G1232"/>
      <c r="H1232"/>
    </row>
    <row r="1233" spans="1:8" ht="14.25" x14ac:dyDescent="0.45">
      <c r="A1233"/>
      <c r="B1233"/>
      <c r="C1233"/>
      <c r="D1233"/>
      <c r="E1233"/>
      <c r="F1233"/>
      <c r="G1233"/>
      <c r="H1233"/>
    </row>
    <row r="1234" spans="1:8" ht="14.25" x14ac:dyDescent="0.45">
      <c r="A1234"/>
      <c r="B1234"/>
      <c r="C1234"/>
      <c r="D1234"/>
      <c r="E1234"/>
      <c r="F1234"/>
      <c r="G1234"/>
      <c r="H1234"/>
    </row>
    <row r="1235" spans="1:8" ht="14.25" x14ac:dyDescent="0.45">
      <c r="A1235"/>
      <c r="B1235"/>
      <c r="C1235"/>
      <c r="D1235"/>
      <c r="E1235"/>
      <c r="F1235"/>
      <c r="G1235"/>
      <c r="H1235"/>
    </row>
    <row r="1236" spans="1:8" ht="14.25" x14ac:dyDescent="0.45">
      <c r="A1236"/>
      <c r="B1236"/>
      <c r="C1236"/>
      <c r="D1236"/>
      <c r="E1236"/>
      <c r="F1236"/>
      <c r="G1236"/>
      <c r="H1236"/>
    </row>
    <row r="1237" spans="1:8" ht="14.25" x14ac:dyDescent="0.45">
      <c r="A1237"/>
      <c r="B1237"/>
      <c r="C1237"/>
      <c r="D1237"/>
      <c r="E1237"/>
      <c r="F1237"/>
      <c r="G1237"/>
      <c r="H1237"/>
    </row>
    <row r="1238" spans="1:8" ht="14.25" x14ac:dyDescent="0.45">
      <c r="A1238"/>
      <c r="B1238"/>
      <c r="C1238"/>
      <c r="D1238"/>
      <c r="E1238"/>
      <c r="F1238"/>
      <c r="G1238"/>
      <c r="H1238"/>
    </row>
    <row r="1239" spans="1:8" ht="14.25" x14ac:dyDescent="0.45">
      <c r="A1239"/>
      <c r="B1239"/>
      <c r="C1239"/>
      <c r="D1239"/>
      <c r="E1239"/>
      <c r="F1239"/>
      <c r="G1239"/>
      <c r="H1239"/>
    </row>
    <row r="1240" spans="1:8" ht="14.25" x14ac:dyDescent="0.45">
      <c r="A1240"/>
      <c r="B1240"/>
      <c r="C1240"/>
      <c r="D1240"/>
      <c r="E1240"/>
      <c r="F1240"/>
      <c r="G1240"/>
      <c r="H1240"/>
    </row>
    <row r="1241" spans="1:8" ht="14.25" x14ac:dyDescent="0.45">
      <c r="A1241"/>
      <c r="B1241"/>
      <c r="C1241"/>
      <c r="D1241"/>
      <c r="E1241"/>
      <c r="F1241"/>
      <c r="G1241"/>
      <c r="H1241"/>
    </row>
    <row r="1242" spans="1:8" ht="14.25" x14ac:dyDescent="0.45">
      <c r="A1242"/>
      <c r="B1242"/>
      <c r="C1242"/>
      <c r="D1242"/>
      <c r="E1242"/>
      <c r="F1242"/>
      <c r="G1242"/>
      <c r="H1242"/>
    </row>
    <row r="1243" spans="1:8" ht="14.25" x14ac:dyDescent="0.45">
      <c r="A1243"/>
      <c r="B1243"/>
      <c r="C1243"/>
      <c r="D1243"/>
      <c r="E1243"/>
      <c r="F1243"/>
      <c r="G1243"/>
      <c r="H1243"/>
    </row>
    <row r="1244" spans="1:8" ht="14.25" x14ac:dyDescent="0.45">
      <c r="A1244"/>
      <c r="B1244"/>
      <c r="C1244"/>
      <c r="D1244"/>
      <c r="E1244"/>
      <c r="F1244"/>
      <c r="G1244"/>
      <c r="H1244"/>
    </row>
    <row r="1245" spans="1:8" ht="14.25" x14ac:dyDescent="0.45">
      <c r="A1245"/>
      <c r="B1245"/>
      <c r="C1245"/>
      <c r="D1245"/>
      <c r="E1245"/>
      <c r="F1245"/>
      <c r="G1245"/>
      <c r="H1245"/>
    </row>
    <row r="1246" spans="1:8" ht="14.25" x14ac:dyDescent="0.45">
      <c r="A1246"/>
      <c r="B1246"/>
      <c r="C1246"/>
      <c r="D1246"/>
      <c r="E1246"/>
      <c r="F1246"/>
      <c r="G1246"/>
      <c r="H1246"/>
    </row>
    <row r="1247" spans="1:8" ht="14.25" x14ac:dyDescent="0.45">
      <c r="A1247"/>
      <c r="B1247"/>
      <c r="C1247"/>
      <c r="D1247"/>
      <c r="E1247"/>
      <c r="F1247"/>
      <c r="G1247"/>
      <c r="H1247"/>
    </row>
    <row r="1248" spans="1:8" ht="14.25" x14ac:dyDescent="0.45">
      <c r="A1248"/>
      <c r="B1248"/>
      <c r="C1248"/>
      <c r="D1248"/>
      <c r="E1248"/>
      <c r="F1248"/>
      <c r="G1248"/>
      <c r="H1248"/>
    </row>
    <row r="1249" spans="1:8" ht="14.25" x14ac:dyDescent="0.45">
      <c r="A1249"/>
      <c r="B1249"/>
      <c r="C1249"/>
      <c r="D1249"/>
      <c r="E1249"/>
      <c r="F1249"/>
      <c r="G1249"/>
      <c r="H1249"/>
    </row>
    <row r="1250" spans="1:8" ht="14.25" x14ac:dyDescent="0.45">
      <c r="A1250"/>
      <c r="B1250"/>
      <c r="C1250"/>
      <c r="D1250"/>
      <c r="E1250"/>
      <c r="F1250"/>
      <c r="G1250"/>
      <c r="H1250"/>
    </row>
    <row r="1251" spans="1:8" ht="14.25" x14ac:dyDescent="0.45">
      <c r="A1251"/>
      <c r="B1251"/>
      <c r="C1251"/>
      <c r="D1251"/>
      <c r="E1251"/>
      <c r="F1251"/>
      <c r="G1251"/>
      <c r="H1251"/>
    </row>
    <row r="1252" spans="1:8" ht="14.25" x14ac:dyDescent="0.45">
      <c r="A1252"/>
      <c r="B1252"/>
      <c r="C1252"/>
      <c r="D1252"/>
      <c r="E1252"/>
      <c r="F1252"/>
      <c r="G1252"/>
      <c r="H1252"/>
    </row>
    <row r="1253" spans="1:8" ht="14.25" x14ac:dyDescent="0.45">
      <c r="A1253"/>
      <c r="B1253"/>
      <c r="C1253"/>
      <c r="D1253"/>
      <c r="E1253"/>
      <c r="F1253"/>
      <c r="G1253"/>
      <c r="H1253"/>
    </row>
    <row r="1254" spans="1:8" ht="14.25" x14ac:dyDescent="0.45">
      <c r="A1254"/>
      <c r="B1254"/>
      <c r="C1254"/>
      <c r="D1254"/>
      <c r="E1254"/>
      <c r="F1254"/>
      <c r="G1254"/>
      <c r="H1254"/>
    </row>
    <row r="1255" spans="1:8" ht="14.25" x14ac:dyDescent="0.45">
      <c r="A1255"/>
      <c r="B1255"/>
      <c r="C1255"/>
      <c r="D1255"/>
      <c r="E1255"/>
      <c r="F1255"/>
      <c r="G1255"/>
      <c r="H1255"/>
    </row>
    <row r="1256" spans="1:8" ht="14.25" x14ac:dyDescent="0.45">
      <c r="A1256"/>
      <c r="B1256"/>
      <c r="C1256"/>
      <c r="D1256"/>
      <c r="E1256"/>
      <c r="F1256"/>
      <c r="G1256"/>
      <c r="H1256"/>
    </row>
    <row r="1257" spans="1:8" ht="14.25" x14ac:dyDescent="0.45">
      <c r="A1257"/>
      <c r="B1257"/>
      <c r="C1257"/>
      <c r="D1257"/>
      <c r="E1257"/>
      <c r="F1257"/>
      <c r="G1257"/>
      <c r="H1257"/>
    </row>
    <row r="1258" spans="1:8" ht="14.25" x14ac:dyDescent="0.45">
      <c r="A1258"/>
      <c r="B1258"/>
      <c r="C1258"/>
      <c r="D1258"/>
      <c r="E1258"/>
      <c r="F1258"/>
      <c r="G1258"/>
      <c r="H1258"/>
    </row>
    <row r="1259" spans="1:8" ht="14.25" x14ac:dyDescent="0.45">
      <c r="A1259"/>
      <c r="B1259"/>
      <c r="C1259"/>
      <c r="D1259"/>
      <c r="E1259"/>
      <c r="F1259"/>
      <c r="G1259"/>
      <c r="H1259"/>
    </row>
    <row r="1260" spans="1:8" ht="14.25" x14ac:dyDescent="0.45">
      <c r="A1260"/>
      <c r="B1260"/>
      <c r="C1260"/>
      <c r="D1260"/>
      <c r="E1260"/>
      <c r="F1260"/>
      <c r="G1260"/>
      <c r="H1260"/>
    </row>
    <row r="1261" spans="1:8" ht="14.25" x14ac:dyDescent="0.45">
      <c r="A1261"/>
      <c r="B1261"/>
      <c r="C1261"/>
      <c r="D1261"/>
      <c r="E1261"/>
      <c r="F1261"/>
      <c r="G1261"/>
      <c r="H1261"/>
    </row>
    <row r="1262" spans="1:8" ht="14.25" x14ac:dyDescent="0.45">
      <c r="A1262"/>
      <c r="B1262"/>
      <c r="C1262"/>
      <c r="D1262"/>
      <c r="E1262"/>
      <c r="F1262"/>
      <c r="G1262"/>
      <c r="H1262"/>
    </row>
    <row r="1263" spans="1:8" ht="14.25" x14ac:dyDescent="0.45">
      <c r="A1263"/>
      <c r="B1263"/>
      <c r="C1263"/>
      <c r="D1263"/>
      <c r="E1263"/>
      <c r="F1263"/>
      <c r="G1263"/>
      <c r="H1263"/>
    </row>
    <row r="1264" spans="1:8" ht="14.25" x14ac:dyDescent="0.45">
      <c r="A1264"/>
      <c r="B1264"/>
      <c r="C1264"/>
      <c r="D1264"/>
      <c r="E1264"/>
      <c r="F1264"/>
      <c r="G1264"/>
      <c r="H1264"/>
    </row>
    <row r="1265" spans="1:8" ht="14.25" x14ac:dyDescent="0.45">
      <c r="A1265"/>
      <c r="B1265"/>
      <c r="C1265"/>
      <c r="D1265"/>
      <c r="E1265"/>
      <c r="F1265"/>
      <c r="G1265"/>
      <c r="H1265"/>
    </row>
    <row r="1266" spans="1:8" ht="14.25" x14ac:dyDescent="0.45">
      <c r="A1266"/>
      <c r="B1266"/>
      <c r="C1266"/>
      <c r="D1266"/>
      <c r="E1266"/>
      <c r="F1266"/>
      <c r="G1266"/>
      <c r="H1266"/>
    </row>
    <row r="1267" spans="1:8" ht="14.25" x14ac:dyDescent="0.45">
      <c r="A1267"/>
      <c r="B1267"/>
      <c r="C1267"/>
      <c r="D1267"/>
      <c r="E1267"/>
      <c r="F1267"/>
      <c r="G1267"/>
      <c r="H1267"/>
    </row>
    <row r="1268" spans="1:8" ht="14.25" x14ac:dyDescent="0.45">
      <c r="A1268"/>
      <c r="B1268"/>
      <c r="C1268"/>
      <c r="D1268"/>
      <c r="E1268"/>
      <c r="F1268"/>
      <c r="G1268"/>
      <c r="H1268"/>
    </row>
    <row r="1269" spans="1:8" ht="14.25" x14ac:dyDescent="0.45">
      <c r="A1269"/>
      <c r="B1269"/>
      <c r="C1269"/>
      <c r="D1269"/>
      <c r="E1269"/>
      <c r="F1269"/>
      <c r="G1269"/>
      <c r="H1269"/>
    </row>
    <row r="1270" spans="1:8" ht="14.25" x14ac:dyDescent="0.45">
      <c r="A1270"/>
      <c r="B1270"/>
      <c r="C1270"/>
      <c r="D1270"/>
      <c r="E1270"/>
      <c r="F1270"/>
      <c r="G1270"/>
      <c r="H1270"/>
    </row>
    <row r="1271" spans="1:8" ht="14.25" x14ac:dyDescent="0.45">
      <c r="A1271"/>
      <c r="B1271"/>
      <c r="C1271"/>
      <c r="D1271"/>
      <c r="E1271"/>
      <c r="F1271"/>
      <c r="G1271"/>
      <c r="H1271"/>
    </row>
    <row r="1272" spans="1:8" ht="14.25" x14ac:dyDescent="0.45">
      <c r="A1272"/>
      <c r="B1272"/>
      <c r="C1272"/>
      <c r="D1272"/>
      <c r="E1272"/>
      <c r="F1272"/>
      <c r="G1272"/>
      <c r="H1272"/>
    </row>
    <row r="1273" spans="1:8" ht="14.25" x14ac:dyDescent="0.45">
      <c r="A1273"/>
      <c r="B1273"/>
      <c r="C1273"/>
      <c r="D1273"/>
      <c r="E1273"/>
      <c r="F1273"/>
      <c r="G1273"/>
      <c r="H1273"/>
    </row>
    <row r="1274" spans="1:8" ht="14.25" x14ac:dyDescent="0.45">
      <c r="A1274"/>
      <c r="B1274"/>
      <c r="C1274"/>
      <c r="D1274"/>
      <c r="E1274"/>
      <c r="F1274"/>
      <c r="G1274"/>
      <c r="H1274"/>
    </row>
    <row r="1275" spans="1:8" ht="14.25" x14ac:dyDescent="0.45">
      <c r="A1275"/>
      <c r="B1275"/>
      <c r="C1275"/>
      <c r="D1275"/>
      <c r="E1275"/>
      <c r="F1275"/>
      <c r="G1275"/>
      <c r="H1275"/>
    </row>
    <row r="1276" spans="1:8" ht="14.25" x14ac:dyDescent="0.45">
      <c r="A1276"/>
      <c r="B1276"/>
      <c r="C1276"/>
      <c r="D1276"/>
      <c r="E1276"/>
      <c r="F1276"/>
      <c r="G1276"/>
      <c r="H1276"/>
    </row>
    <row r="1277" spans="1:8" ht="14.25" x14ac:dyDescent="0.45">
      <c r="A1277"/>
      <c r="B1277"/>
      <c r="C1277"/>
      <c r="D1277"/>
      <c r="E1277"/>
      <c r="F1277"/>
      <c r="G1277"/>
      <c r="H1277"/>
    </row>
    <row r="1278" spans="1:8" ht="14.25" x14ac:dyDescent="0.45">
      <c r="A1278"/>
      <c r="B1278"/>
      <c r="C1278"/>
      <c r="D1278"/>
      <c r="E1278"/>
      <c r="F1278"/>
      <c r="G1278"/>
      <c r="H1278"/>
    </row>
    <row r="1279" spans="1:8" ht="14.25" x14ac:dyDescent="0.45">
      <c r="A1279"/>
      <c r="B1279"/>
      <c r="C1279"/>
      <c r="D1279"/>
      <c r="E1279"/>
      <c r="F1279"/>
      <c r="G1279"/>
      <c r="H1279"/>
    </row>
    <row r="1280" spans="1:8" ht="14.25" x14ac:dyDescent="0.45">
      <c r="A1280"/>
      <c r="B1280"/>
      <c r="C1280"/>
      <c r="D1280"/>
      <c r="E1280"/>
      <c r="F1280"/>
      <c r="G1280"/>
      <c r="H1280"/>
    </row>
    <row r="1281" spans="1:8" ht="14.25" x14ac:dyDescent="0.45">
      <c r="A1281"/>
      <c r="B1281"/>
      <c r="C1281"/>
      <c r="D1281"/>
      <c r="E1281"/>
      <c r="F1281"/>
      <c r="G1281"/>
      <c r="H1281"/>
    </row>
    <row r="1282" spans="1:8" ht="14.25" x14ac:dyDescent="0.45">
      <c r="A1282"/>
      <c r="B1282"/>
      <c r="C1282"/>
      <c r="D1282"/>
      <c r="E1282"/>
      <c r="F1282"/>
      <c r="G1282"/>
      <c r="H1282"/>
    </row>
    <row r="1283" spans="1:8" ht="14.25" x14ac:dyDescent="0.45">
      <c r="A1283"/>
      <c r="B1283"/>
      <c r="C1283"/>
      <c r="D1283"/>
      <c r="E1283"/>
      <c r="F1283"/>
      <c r="G1283"/>
      <c r="H1283"/>
    </row>
    <row r="1284" spans="1:8" ht="14.25" x14ac:dyDescent="0.45">
      <c r="A1284"/>
      <c r="B1284"/>
      <c r="C1284"/>
      <c r="D1284"/>
      <c r="E1284"/>
      <c r="F1284"/>
      <c r="G1284"/>
      <c r="H1284"/>
    </row>
    <row r="1285" spans="1:8" ht="14.25" x14ac:dyDescent="0.45">
      <c r="A1285"/>
      <c r="B1285"/>
      <c r="C1285"/>
      <c r="D1285"/>
      <c r="E1285"/>
      <c r="F1285"/>
      <c r="G1285"/>
      <c r="H1285"/>
    </row>
    <row r="1286" spans="1:8" ht="14.25" x14ac:dyDescent="0.45">
      <c r="A1286"/>
      <c r="B1286"/>
      <c r="C1286"/>
      <c r="D1286"/>
      <c r="E1286"/>
      <c r="F1286"/>
      <c r="G1286"/>
      <c r="H1286"/>
    </row>
    <row r="1287" spans="1:8" ht="14.25" x14ac:dyDescent="0.45">
      <c r="A1287"/>
      <c r="B1287"/>
      <c r="C1287"/>
      <c r="D1287"/>
      <c r="E1287"/>
      <c r="F1287"/>
      <c r="G1287"/>
      <c r="H1287"/>
    </row>
    <row r="1288" spans="1:8" ht="14.25" x14ac:dyDescent="0.45">
      <c r="A1288"/>
      <c r="B1288"/>
      <c r="C1288"/>
      <c r="D1288"/>
      <c r="E1288"/>
      <c r="F1288"/>
      <c r="G1288"/>
      <c r="H1288"/>
    </row>
    <row r="1289" spans="1:8" ht="14.25" x14ac:dyDescent="0.45">
      <c r="A1289"/>
      <c r="B1289"/>
      <c r="C1289"/>
      <c r="D1289"/>
      <c r="E1289"/>
      <c r="F1289"/>
      <c r="G1289"/>
      <c r="H1289"/>
    </row>
    <row r="1290" spans="1:8" ht="14.25" x14ac:dyDescent="0.45">
      <c r="A1290"/>
      <c r="B1290"/>
      <c r="C1290"/>
      <c r="D1290"/>
      <c r="E1290"/>
      <c r="F1290"/>
      <c r="G1290"/>
      <c r="H1290"/>
    </row>
    <row r="1291" spans="1:8" ht="14.25" x14ac:dyDescent="0.45">
      <c r="A1291"/>
      <c r="B1291"/>
      <c r="C1291"/>
      <c r="D1291"/>
      <c r="E1291"/>
      <c r="F1291"/>
      <c r="G1291"/>
      <c r="H1291"/>
    </row>
    <row r="1292" spans="1:8" ht="14.25" x14ac:dyDescent="0.45">
      <c r="A1292"/>
      <c r="B1292"/>
      <c r="C1292"/>
      <c r="D1292"/>
      <c r="E1292"/>
      <c r="F1292"/>
      <c r="G1292"/>
      <c r="H1292"/>
    </row>
    <row r="1293" spans="1:8" ht="14.25" x14ac:dyDescent="0.45">
      <c r="A1293"/>
      <c r="B1293"/>
      <c r="C1293"/>
      <c r="D1293"/>
      <c r="E1293"/>
      <c r="F1293"/>
      <c r="G1293"/>
      <c r="H1293"/>
    </row>
    <row r="1294" spans="1:8" ht="14.25" x14ac:dyDescent="0.45">
      <c r="A1294"/>
      <c r="B1294"/>
      <c r="C1294"/>
      <c r="D1294"/>
      <c r="E1294"/>
      <c r="F1294"/>
      <c r="G1294"/>
      <c r="H1294"/>
    </row>
    <row r="1295" spans="1:8" ht="14.25" x14ac:dyDescent="0.45">
      <c r="A1295"/>
      <c r="B1295"/>
      <c r="C1295"/>
      <c r="D1295"/>
      <c r="E1295"/>
      <c r="F1295"/>
      <c r="G1295"/>
      <c r="H1295"/>
    </row>
    <row r="1296" spans="1:8" ht="14.25" x14ac:dyDescent="0.45">
      <c r="A1296"/>
      <c r="B1296"/>
      <c r="C1296"/>
      <c r="D1296"/>
      <c r="E1296"/>
      <c r="F1296"/>
      <c r="G1296"/>
      <c r="H1296"/>
    </row>
    <row r="1297" spans="1:8" ht="14.25" x14ac:dyDescent="0.45">
      <c r="A1297"/>
      <c r="B1297"/>
      <c r="C1297"/>
      <c r="D1297"/>
      <c r="E1297"/>
      <c r="F1297"/>
      <c r="G1297"/>
      <c r="H1297"/>
    </row>
    <row r="1298" spans="1:8" ht="14.25" x14ac:dyDescent="0.45">
      <c r="A1298"/>
      <c r="B1298"/>
      <c r="C1298"/>
      <c r="D1298"/>
      <c r="E1298"/>
      <c r="F1298"/>
      <c r="G1298"/>
      <c r="H1298"/>
    </row>
    <row r="1299" spans="1:8" ht="14.25" x14ac:dyDescent="0.45">
      <c r="A1299"/>
      <c r="B1299"/>
      <c r="C1299"/>
      <c r="D1299"/>
      <c r="E1299"/>
      <c r="F1299"/>
      <c r="G1299"/>
      <c r="H1299"/>
    </row>
    <row r="1300" spans="1:8" ht="14.25" x14ac:dyDescent="0.45">
      <c r="A1300"/>
      <c r="B1300"/>
      <c r="C1300"/>
      <c r="D1300"/>
      <c r="E1300"/>
      <c r="F1300"/>
      <c r="G1300"/>
      <c r="H1300"/>
    </row>
    <row r="1301" spans="1:8" ht="14.25" x14ac:dyDescent="0.45">
      <c r="A1301"/>
      <c r="B1301"/>
      <c r="C1301"/>
      <c r="D1301"/>
      <c r="E1301"/>
      <c r="F1301"/>
      <c r="G1301"/>
      <c r="H1301"/>
    </row>
    <row r="1302" spans="1:8" ht="14.25" x14ac:dyDescent="0.45">
      <c r="A1302"/>
      <c r="B1302"/>
      <c r="C1302"/>
      <c r="D1302"/>
      <c r="E1302"/>
      <c r="F1302"/>
      <c r="G1302"/>
      <c r="H1302"/>
    </row>
    <row r="1303" spans="1:8" ht="14.25" x14ac:dyDescent="0.45">
      <c r="A1303"/>
      <c r="B1303"/>
      <c r="C1303"/>
      <c r="D1303"/>
      <c r="E1303"/>
      <c r="F1303"/>
      <c r="G1303"/>
      <c r="H1303"/>
    </row>
    <row r="1304" spans="1:8" ht="14.25" x14ac:dyDescent="0.45">
      <c r="A1304"/>
      <c r="B1304"/>
      <c r="C1304"/>
      <c r="D1304"/>
      <c r="E1304"/>
      <c r="F1304"/>
      <c r="G1304"/>
      <c r="H1304"/>
    </row>
    <row r="1305" spans="1:8" ht="14.25" x14ac:dyDescent="0.45">
      <c r="A1305"/>
      <c r="B1305"/>
      <c r="C1305"/>
      <c r="D1305"/>
      <c r="E1305"/>
      <c r="F1305"/>
      <c r="G1305"/>
      <c r="H1305"/>
    </row>
    <row r="1306" spans="1:8" ht="14.25" x14ac:dyDescent="0.45">
      <c r="A1306"/>
      <c r="B1306"/>
      <c r="C1306"/>
      <c r="D1306"/>
      <c r="E1306"/>
      <c r="F1306"/>
      <c r="G1306"/>
      <c r="H1306"/>
    </row>
    <row r="1307" spans="1:8" ht="14.25" x14ac:dyDescent="0.45">
      <c r="A1307"/>
      <c r="B1307"/>
      <c r="C1307"/>
      <c r="D1307"/>
      <c r="E1307"/>
      <c r="F1307"/>
      <c r="G1307"/>
      <c r="H1307"/>
    </row>
    <row r="1308" spans="1:8" ht="14.25" x14ac:dyDescent="0.45">
      <c r="A1308"/>
      <c r="B1308"/>
      <c r="C1308"/>
      <c r="D1308"/>
      <c r="E1308"/>
      <c r="F1308"/>
      <c r="G1308"/>
      <c r="H1308"/>
    </row>
    <row r="1309" spans="1:8" ht="14.25" x14ac:dyDescent="0.45">
      <c r="A1309"/>
      <c r="B1309"/>
      <c r="C1309"/>
      <c r="D1309"/>
      <c r="E1309"/>
      <c r="F1309"/>
      <c r="G1309"/>
      <c r="H1309"/>
    </row>
    <row r="1310" spans="1:8" ht="14.25" x14ac:dyDescent="0.45">
      <c r="A1310"/>
      <c r="B1310"/>
      <c r="C1310"/>
      <c r="D1310"/>
      <c r="E1310"/>
      <c r="F1310"/>
      <c r="G1310"/>
      <c r="H1310"/>
    </row>
    <row r="1311" spans="1:8" ht="14.25" x14ac:dyDescent="0.45">
      <c r="A1311"/>
      <c r="B1311"/>
      <c r="C1311"/>
      <c r="D1311"/>
      <c r="E1311"/>
      <c r="F1311"/>
      <c r="G1311"/>
      <c r="H1311"/>
    </row>
    <row r="1312" spans="1:8" ht="14.25" x14ac:dyDescent="0.45">
      <c r="A1312"/>
      <c r="B1312"/>
      <c r="C1312"/>
      <c r="D1312"/>
      <c r="E1312"/>
      <c r="F1312"/>
      <c r="G1312"/>
      <c r="H1312"/>
    </row>
    <row r="1313" spans="1:8" ht="14.25" x14ac:dyDescent="0.45">
      <c r="A1313"/>
      <c r="B1313"/>
      <c r="C1313"/>
      <c r="D1313"/>
      <c r="E1313"/>
      <c r="F1313"/>
      <c r="G1313"/>
      <c r="H1313"/>
    </row>
    <row r="1314" spans="1:8" ht="14.25" x14ac:dyDescent="0.45">
      <c r="A1314"/>
      <c r="B1314"/>
      <c r="C1314"/>
      <c r="D1314"/>
      <c r="E1314"/>
      <c r="F1314"/>
      <c r="G1314"/>
      <c r="H1314"/>
    </row>
    <row r="1315" spans="1:8" ht="14.25" x14ac:dyDescent="0.45">
      <c r="A1315"/>
      <c r="B1315"/>
      <c r="C1315"/>
      <c r="D1315"/>
      <c r="E1315"/>
      <c r="F1315"/>
      <c r="G1315"/>
      <c r="H1315"/>
    </row>
    <row r="1316" spans="1:8" ht="14.25" x14ac:dyDescent="0.45">
      <c r="A1316"/>
      <c r="B1316"/>
      <c r="C1316"/>
      <c r="D1316"/>
      <c r="E1316"/>
      <c r="F1316"/>
      <c r="G1316"/>
      <c r="H1316"/>
    </row>
    <row r="1317" spans="1:8" ht="14.25" x14ac:dyDescent="0.45">
      <c r="A1317"/>
      <c r="B1317"/>
      <c r="C1317"/>
      <c r="D1317"/>
      <c r="E1317"/>
      <c r="F1317"/>
      <c r="G1317"/>
      <c r="H1317"/>
    </row>
    <row r="1318" spans="1:8" ht="14.25" x14ac:dyDescent="0.45">
      <c r="A1318"/>
      <c r="B1318"/>
      <c r="C1318"/>
      <c r="D1318"/>
      <c r="E1318"/>
      <c r="F1318"/>
      <c r="G1318"/>
      <c r="H1318"/>
    </row>
    <row r="1319" spans="1:8" ht="14.25" x14ac:dyDescent="0.45">
      <c r="A1319"/>
      <c r="B1319"/>
      <c r="C1319"/>
      <c r="D1319"/>
      <c r="E1319"/>
      <c r="F1319"/>
      <c r="G1319"/>
      <c r="H1319"/>
    </row>
    <row r="1320" spans="1:8" ht="14.25" x14ac:dyDescent="0.45">
      <c r="A1320"/>
      <c r="B1320"/>
      <c r="C1320"/>
      <c r="D1320"/>
      <c r="E1320"/>
      <c r="F1320"/>
      <c r="G1320"/>
      <c r="H1320"/>
    </row>
    <row r="1321" spans="1:8" ht="14.25" x14ac:dyDescent="0.45">
      <c r="A1321"/>
      <c r="B1321"/>
      <c r="C1321"/>
      <c r="D1321"/>
      <c r="E1321"/>
      <c r="F1321"/>
      <c r="G1321"/>
      <c r="H1321"/>
    </row>
    <row r="1322" spans="1:8" ht="14.25" x14ac:dyDescent="0.45">
      <c r="A1322"/>
      <c r="B1322"/>
      <c r="C1322"/>
      <c r="D1322"/>
      <c r="E1322"/>
      <c r="F1322"/>
      <c r="G1322"/>
      <c r="H1322"/>
    </row>
    <row r="1323" spans="1:8" ht="14.25" x14ac:dyDescent="0.45">
      <c r="A1323"/>
      <c r="B1323"/>
      <c r="C1323"/>
      <c r="D1323"/>
      <c r="E1323"/>
      <c r="F1323"/>
      <c r="G1323"/>
      <c r="H1323"/>
    </row>
    <row r="1324" spans="1:8" ht="14.25" x14ac:dyDescent="0.45">
      <c r="A1324"/>
      <c r="B1324"/>
      <c r="C1324"/>
      <c r="D1324"/>
      <c r="E1324"/>
      <c r="F1324"/>
      <c r="G1324"/>
      <c r="H1324"/>
    </row>
    <row r="1325" spans="1:8" ht="14.25" x14ac:dyDescent="0.45">
      <c r="A1325"/>
      <c r="B1325"/>
      <c r="C1325"/>
      <c r="D1325"/>
      <c r="E1325"/>
      <c r="F1325"/>
      <c r="G1325"/>
      <c r="H1325"/>
    </row>
    <row r="1326" spans="1:8" ht="14.25" x14ac:dyDescent="0.45">
      <c r="A1326"/>
      <c r="B1326"/>
      <c r="C1326"/>
      <c r="D1326"/>
      <c r="E1326"/>
      <c r="F1326"/>
      <c r="G1326"/>
      <c r="H1326"/>
    </row>
    <row r="1327" spans="1:8" ht="14.25" x14ac:dyDescent="0.45">
      <c r="A1327"/>
      <c r="B1327"/>
      <c r="C1327"/>
      <c r="D1327"/>
      <c r="E1327"/>
      <c r="F1327"/>
      <c r="G1327"/>
      <c r="H1327"/>
    </row>
    <row r="1328" spans="1:8" ht="14.25" x14ac:dyDescent="0.45">
      <c r="A1328"/>
      <c r="B1328"/>
      <c r="C1328"/>
      <c r="D1328"/>
      <c r="E1328"/>
      <c r="F1328"/>
      <c r="G1328"/>
      <c r="H1328"/>
    </row>
    <row r="1329" spans="1:8" ht="14.25" x14ac:dyDescent="0.45">
      <c r="A1329"/>
      <c r="B1329"/>
      <c r="C1329"/>
      <c r="D1329"/>
      <c r="E1329"/>
      <c r="F1329"/>
      <c r="G1329"/>
      <c r="H1329"/>
    </row>
    <row r="1330" spans="1:8" ht="14.25" x14ac:dyDescent="0.45">
      <c r="A1330"/>
      <c r="B1330"/>
      <c r="C1330"/>
      <c r="D1330"/>
      <c r="E1330"/>
      <c r="F1330"/>
      <c r="G1330"/>
      <c r="H1330"/>
    </row>
    <row r="1331" spans="1:8" ht="14.25" x14ac:dyDescent="0.45">
      <c r="A1331"/>
      <c r="B1331"/>
      <c r="C1331"/>
      <c r="D1331"/>
      <c r="E1331"/>
      <c r="F1331"/>
      <c r="G1331"/>
      <c r="H1331"/>
    </row>
    <row r="1332" spans="1:8" ht="14.25" x14ac:dyDescent="0.45">
      <c r="A1332"/>
      <c r="B1332"/>
      <c r="C1332"/>
      <c r="D1332"/>
      <c r="E1332"/>
      <c r="F1332"/>
      <c r="G1332"/>
      <c r="H1332"/>
    </row>
    <row r="1333" spans="1:8" ht="14.25" x14ac:dyDescent="0.45">
      <c r="A1333"/>
      <c r="B1333"/>
      <c r="C1333"/>
      <c r="D1333"/>
      <c r="E1333"/>
      <c r="F1333"/>
      <c r="G1333"/>
      <c r="H1333"/>
    </row>
    <row r="1334" spans="1:8" ht="14.25" x14ac:dyDescent="0.45">
      <c r="A1334"/>
      <c r="B1334"/>
      <c r="C1334"/>
      <c r="D1334"/>
      <c r="E1334"/>
      <c r="F1334"/>
      <c r="G1334"/>
      <c r="H1334"/>
    </row>
    <row r="1335" spans="1:8" ht="14.25" x14ac:dyDescent="0.45">
      <c r="A1335"/>
      <c r="B1335"/>
      <c r="C1335"/>
      <c r="D1335"/>
      <c r="E1335"/>
      <c r="F1335"/>
      <c r="G1335"/>
      <c r="H1335"/>
    </row>
    <row r="1336" spans="1:8" ht="14.25" x14ac:dyDescent="0.45">
      <c r="A1336"/>
      <c r="B1336"/>
      <c r="C1336"/>
      <c r="D1336"/>
      <c r="E1336"/>
      <c r="F1336"/>
      <c r="G1336"/>
      <c r="H1336"/>
    </row>
    <row r="1337" spans="1:8" ht="14.25" x14ac:dyDescent="0.45">
      <c r="A1337"/>
      <c r="B1337"/>
      <c r="C1337"/>
      <c r="D1337"/>
      <c r="E1337"/>
      <c r="F1337"/>
      <c r="G1337"/>
      <c r="H1337"/>
    </row>
    <row r="1338" spans="1:8" ht="14.25" x14ac:dyDescent="0.45">
      <c r="A1338"/>
      <c r="B1338"/>
      <c r="C1338"/>
      <c r="D1338"/>
      <c r="E1338"/>
      <c r="F1338"/>
      <c r="G1338"/>
      <c r="H1338"/>
    </row>
    <row r="1339" spans="1:8" ht="14.25" x14ac:dyDescent="0.45">
      <c r="A1339"/>
      <c r="B1339"/>
      <c r="C1339"/>
      <c r="D1339"/>
      <c r="E1339"/>
      <c r="F1339"/>
      <c r="G1339"/>
      <c r="H1339"/>
    </row>
    <row r="1340" spans="1:8" ht="14.25" x14ac:dyDescent="0.45">
      <c r="A1340"/>
      <c r="B1340"/>
      <c r="C1340"/>
      <c r="D1340"/>
      <c r="E1340"/>
      <c r="F1340"/>
      <c r="G1340"/>
      <c r="H1340"/>
    </row>
    <row r="1341" spans="1:8" ht="14.25" x14ac:dyDescent="0.45">
      <c r="A1341"/>
      <c r="B1341"/>
      <c r="C1341"/>
      <c r="D1341"/>
      <c r="E1341"/>
      <c r="F1341"/>
      <c r="G1341"/>
      <c r="H1341"/>
    </row>
    <row r="1342" spans="1:8" ht="14.25" x14ac:dyDescent="0.45">
      <c r="A1342"/>
      <c r="B1342"/>
      <c r="C1342"/>
      <c r="D1342"/>
      <c r="E1342"/>
      <c r="F1342"/>
      <c r="G1342"/>
      <c r="H1342"/>
    </row>
    <row r="1343" spans="1:8" ht="14.25" x14ac:dyDescent="0.45">
      <c r="A1343"/>
      <c r="B1343"/>
      <c r="C1343"/>
      <c r="D1343"/>
      <c r="E1343"/>
      <c r="F1343"/>
      <c r="G1343"/>
      <c r="H1343"/>
    </row>
    <row r="1344" spans="1:8" ht="14.25" x14ac:dyDescent="0.45">
      <c r="A1344"/>
      <c r="B1344"/>
      <c r="C1344"/>
      <c r="D1344"/>
      <c r="E1344"/>
      <c r="F1344"/>
      <c r="G1344"/>
      <c r="H1344"/>
    </row>
    <row r="1345" spans="1:8" ht="14.25" x14ac:dyDescent="0.45">
      <c r="A1345"/>
      <c r="B1345"/>
      <c r="C1345"/>
      <c r="D1345"/>
      <c r="E1345"/>
      <c r="F1345"/>
      <c r="G1345"/>
      <c r="H1345"/>
    </row>
    <row r="1346" spans="1:8" ht="14.25" x14ac:dyDescent="0.45">
      <c r="A1346"/>
      <c r="B1346"/>
      <c r="C1346"/>
      <c r="D1346"/>
      <c r="E1346"/>
      <c r="F1346"/>
      <c r="G1346"/>
      <c r="H1346"/>
    </row>
    <row r="1347" spans="1:8" ht="14.25" x14ac:dyDescent="0.45">
      <c r="A1347"/>
      <c r="B1347"/>
      <c r="C1347"/>
      <c r="D1347"/>
      <c r="E1347"/>
      <c r="F1347"/>
      <c r="G1347"/>
      <c r="H1347"/>
    </row>
    <row r="1348" spans="1:8" ht="14.25" x14ac:dyDescent="0.45">
      <c r="A1348"/>
      <c r="B1348"/>
      <c r="C1348"/>
      <c r="D1348"/>
      <c r="E1348"/>
      <c r="F1348"/>
      <c r="G1348"/>
      <c r="H1348"/>
    </row>
    <row r="1349" spans="1:8" ht="14.25" x14ac:dyDescent="0.45">
      <c r="A1349"/>
      <c r="B1349"/>
      <c r="C1349"/>
      <c r="D1349"/>
      <c r="E1349"/>
      <c r="F1349"/>
      <c r="G1349"/>
      <c r="H1349"/>
    </row>
    <row r="1350" spans="1:8" ht="14.25" x14ac:dyDescent="0.45">
      <c r="A1350"/>
      <c r="B1350"/>
      <c r="C1350"/>
      <c r="D1350"/>
      <c r="E1350"/>
      <c r="F1350"/>
      <c r="G1350"/>
      <c r="H1350"/>
    </row>
    <row r="1351" spans="1:8" ht="14.25" x14ac:dyDescent="0.45">
      <c r="A1351"/>
      <c r="B1351"/>
      <c r="C1351"/>
      <c r="D1351"/>
      <c r="E1351"/>
      <c r="F1351"/>
      <c r="G1351"/>
      <c r="H1351"/>
    </row>
    <row r="1352" spans="1:8" ht="14.25" x14ac:dyDescent="0.45">
      <c r="A1352"/>
      <c r="B1352"/>
      <c r="C1352"/>
      <c r="D1352"/>
      <c r="E1352"/>
      <c r="F1352"/>
      <c r="G1352"/>
      <c r="H1352"/>
    </row>
    <row r="1353" spans="1:8" ht="14.25" x14ac:dyDescent="0.45">
      <c r="A1353"/>
      <c r="B1353"/>
      <c r="C1353"/>
      <c r="D1353"/>
      <c r="E1353"/>
      <c r="F1353"/>
      <c r="G1353"/>
      <c r="H1353"/>
    </row>
    <row r="1354" spans="1:8" ht="14.25" x14ac:dyDescent="0.45">
      <c r="A1354"/>
      <c r="B1354"/>
      <c r="C1354"/>
      <c r="D1354"/>
      <c r="E1354"/>
      <c r="F1354"/>
      <c r="G1354"/>
      <c r="H1354"/>
    </row>
    <row r="1355" spans="1:8" ht="14.25" x14ac:dyDescent="0.45">
      <c r="A1355"/>
      <c r="B1355"/>
      <c r="C1355"/>
      <c r="D1355"/>
      <c r="E1355"/>
      <c r="F1355"/>
      <c r="G1355"/>
      <c r="H1355"/>
    </row>
    <row r="1356" spans="1:8" ht="14.25" x14ac:dyDescent="0.45">
      <c r="A1356"/>
      <c r="B1356"/>
      <c r="C1356"/>
      <c r="D1356"/>
      <c r="E1356"/>
      <c r="F1356"/>
      <c r="G1356"/>
      <c r="H1356"/>
    </row>
    <row r="1357" spans="1:8" ht="14.25" x14ac:dyDescent="0.45">
      <c r="A1357"/>
      <c r="B1357"/>
      <c r="C1357"/>
      <c r="D1357"/>
      <c r="E1357"/>
      <c r="F1357"/>
      <c r="G1357"/>
      <c r="H1357"/>
    </row>
    <row r="1358" spans="1:8" ht="14.25" x14ac:dyDescent="0.45">
      <c r="A1358"/>
      <c r="B1358"/>
      <c r="C1358"/>
      <c r="D1358"/>
      <c r="E1358"/>
      <c r="F1358"/>
      <c r="G1358"/>
      <c r="H1358"/>
    </row>
    <row r="1359" spans="1:8" ht="14.25" x14ac:dyDescent="0.45">
      <c r="A1359"/>
      <c r="B1359"/>
      <c r="C1359"/>
      <c r="D1359"/>
      <c r="E1359"/>
      <c r="F1359"/>
      <c r="G1359"/>
      <c r="H1359"/>
    </row>
    <row r="1360" spans="1:8" ht="14.25" x14ac:dyDescent="0.45">
      <c r="A1360"/>
      <c r="B1360"/>
      <c r="C1360"/>
      <c r="D1360"/>
      <c r="E1360"/>
      <c r="F1360"/>
      <c r="G1360"/>
      <c r="H1360"/>
    </row>
    <row r="1361" spans="1:8" ht="14.25" x14ac:dyDescent="0.45">
      <c r="A1361"/>
      <c r="B1361"/>
      <c r="C1361"/>
      <c r="D1361"/>
      <c r="E1361"/>
      <c r="F1361"/>
      <c r="G1361"/>
      <c r="H1361"/>
    </row>
    <row r="1362" spans="1:8" ht="14.25" x14ac:dyDescent="0.45">
      <c r="A1362"/>
      <c r="B1362"/>
      <c r="C1362"/>
      <c r="D1362"/>
      <c r="E1362"/>
      <c r="F1362"/>
      <c r="G1362"/>
      <c r="H1362"/>
    </row>
    <row r="1363" spans="1:8" ht="14.25" x14ac:dyDescent="0.45">
      <c r="A1363"/>
      <c r="B1363"/>
      <c r="C1363"/>
      <c r="D1363"/>
      <c r="E1363"/>
      <c r="F1363"/>
      <c r="G1363"/>
      <c r="H1363"/>
    </row>
    <row r="1364" spans="1:8" ht="14.25" x14ac:dyDescent="0.45">
      <c r="A1364"/>
      <c r="B1364"/>
      <c r="C1364"/>
      <c r="D1364"/>
      <c r="E1364"/>
      <c r="F1364"/>
      <c r="G1364"/>
      <c r="H1364"/>
    </row>
    <row r="1365" spans="1:8" ht="14.25" x14ac:dyDescent="0.45">
      <c r="A1365"/>
      <c r="B1365"/>
      <c r="C1365"/>
      <c r="D1365"/>
      <c r="E1365"/>
      <c r="F1365"/>
      <c r="G1365"/>
      <c r="H1365"/>
    </row>
    <row r="1366" spans="1:8" ht="14.25" x14ac:dyDescent="0.45">
      <c r="A1366"/>
      <c r="B1366"/>
      <c r="C1366"/>
      <c r="D1366"/>
      <c r="E1366"/>
      <c r="F1366"/>
      <c r="G1366"/>
      <c r="H1366"/>
    </row>
    <row r="1367" spans="1:8" ht="14.25" x14ac:dyDescent="0.45">
      <c r="A1367"/>
      <c r="B1367"/>
      <c r="C1367"/>
      <c r="D1367"/>
      <c r="E1367"/>
      <c r="F1367"/>
      <c r="G1367"/>
      <c r="H1367"/>
    </row>
    <row r="1368" spans="1:8" ht="14.25" x14ac:dyDescent="0.45">
      <c r="A1368"/>
      <c r="B1368"/>
      <c r="C1368"/>
      <c r="D1368"/>
      <c r="E1368"/>
      <c r="F1368"/>
      <c r="G1368"/>
      <c r="H1368"/>
    </row>
    <row r="1369" spans="1:8" ht="14.25" x14ac:dyDescent="0.45">
      <c r="A1369"/>
      <c r="B1369"/>
      <c r="C1369"/>
      <c r="D1369"/>
      <c r="E1369"/>
      <c r="F1369"/>
      <c r="G1369"/>
      <c r="H1369"/>
    </row>
    <row r="1370" spans="1:8" ht="14.25" x14ac:dyDescent="0.45">
      <c r="A1370"/>
      <c r="B1370"/>
      <c r="C1370"/>
      <c r="D1370"/>
      <c r="E1370"/>
      <c r="F1370"/>
      <c r="G1370"/>
      <c r="H1370"/>
    </row>
    <row r="1371" spans="1:8" ht="14.25" x14ac:dyDescent="0.45">
      <c r="A1371"/>
      <c r="B1371"/>
      <c r="C1371"/>
      <c r="D1371"/>
      <c r="E1371"/>
      <c r="F1371"/>
      <c r="G1371"/>
      <c r="H1371"/>
    </row>
    <row r="1372" spans="1:8" ht="14.25" x14ac:dyDescent="0.45">
      <c r="A1372"/>
      <c r="B1372"/>
      <c r="C1372"/>
      <c r="D1372"/>
      <c r="E1372"/>
      <c r="F1372"/>
      <c r="G1372"/>
      <c r="H1372"/>
    </row>
    <row r="1373" spans="1:8" ht="14.25" x14ac:dyDescent="0.45">
      <c r="A1373"/>
      <c r="B1373"/>
      <c r="C1373"/>
      <c r="D1373"/>
      <c r="E1373"/>
      <c r="F1373"/>
      <c r="G1373"/>
      <c r="H1373"/>
    </row>
    <row r="1374" spans="1:8" ht="14.25" x14ac:dyDescent="0.45">
      <c r="A1374"/>
      <c r="B1374"/>
      <c r="C1374"/>
      <c r="D1374"/>
      <c r="E1374"/>
      <c r="F1374"/>
      <c r="G1374"/>
      <c r="H1374"/>
    </row>
    <row r="1375" spans="1:8" ht="14.25" x14ac:dyDescent="0.45">
      <c r="A1375"/>
      <c r="B1375"/>
      <c r="C1375"/>
      <c r="D1375"/>
      <c r="E1375"/>
      <c r="F1375"/>
      <c r="G1375"/>
      <c r="H1375"/>
    </row>
    <row r="1376" spans="1:8" ht="14.25" x14ac:dyDescent="0.45">
      <c r="A1376"/>
      <c r="B1376"/>
      <c r="C1376"/>
      <c r="D1376"/>
      <c r="E1376"/>
      <c r="F1376"/>
      <c r="G1376"/>
      <c r="H1376"/>
    </row>
    <row r="1377" spans="1:8" ht="14.25" x14ac:dyDescent="0.45">
      <c r="A1377"/>
      <c r="B1377"/>
      <c r="C1377"/>
      <c r="D1377"/>
      <c r="E1377"/>
      <c r="F1377"/>
      <c r="G1377"/>
      <c r="H1377"/>
    </row>
    <row r="1378" spans="1:8" ht="14.25" x14ac:dyDescent="0.45">
      <c r="A1378"/>
      <c r="B1378"/>
      <c r="C1378"/>
      <c r="D1378"/>
      <c r="E1378"/>
      <c r="F1378"/>
      <c r="G1378"/>
      <c r="H1378"/>
    </row>
    <row r="1379" spans="1:8" ht="14.25" x14ac:dyDescent="0.45">
      <c r="A1379"/>
      <c r="B1379"/>
      <c r="C1379"/>
      <c r="D1379"/>
      <c r="E1379"/>
      <c r="F1379"/>
      <c r="G1379"/>
      <c r="H1379"/>
    </row>
    <row r="1380" spans="1:8" ht="14.25" x14ac:dyDescent="0.45">
      <c r="A1380"/>
      <c r="B1380"/>
      <c r="C1380"/>
      <c r="D1380"/>
      <c r="E1380"/>
      <c r="F1380"/>
      <c r="G1380"/>
      <c r="H1380"/>
    </row>
    <row r="1381" spans="1:8" ht="14.25" x14ac:dyDescent="0.45">
      <c r="A1381"/>
      <c r="B1381"/>
      <c r="C1381"/>
      <c r="D1381"/>
      <c r="E1381"/>
      <c r="F1381"/>
      <c r="G1381"/>
      <c r="H1381"/>
    </row>
    <row r="1382" spans="1:8" ht="14.25" x14ac:dyDescent="0.45">
      <c r="A1382"/>
      <c r="B1382"/>
      <c r="C1382"/>
      <c r="D1382"/>
      <c r="E1382"/>
      <c r="F1382"/>
      <c r="G1382"/>
      <c r="H1382"/>
    </row>
    <row r="1383" spans="1:8" ht="14.25" x14ac:dyDescent="0.45">
      <c r="A1383"/>
      <c r="B1383"/>
      <c r="C1383"/>
      <c r="D1383"/>
      <c r="E1383"/>
      <c r="F1383"/>
      <c r="G1383"/>
      <c r="H1383"/>
    </row>
    <row r="1384" spans="1:8" ht="14.25" x14ac:dyDescent="0.45">
      <c r="A1384"/>
      <c r="B1384"/>
      <c r="C1384"/>
      <c r="D1384"/>
      <c r="E1384"/>
      <c r="F1384"/>
      <c r="G1384"/>
      <c r="H1384"/>
    </row>
    <row r="1385" spans="1:8" ht="14.25" x14ac:dyDescent="0.45">
      <c r="A1385"/>
      <c r="B1385"/>
      <c r="C1385"/>
      <c r="D1385"/>
      <c r="E1385"/>
      <c r="F1385"/>
      <c r="G1385"/>
      <c r="H1385"/>
    </row>
    <row r="1386" spans="1:8" ht="14.25" x14ac:dyDescent="0.45">
      <c r="A1386"/>
      <c r="B1386"/>
      <c r="C1386"/>
      <c r="D1386"/>
      <c r="E1386"/>
      <c r="F1386"/>
      <c r="G1386"/>
      <c r="H1386"/>
    </row>
    <row r="1387" spans="1:8" ht="14.25" x14ac:dyDescent="0.45">
      <c r="A1387"/>
      <c r="B1387"/>
      <c r="C1387"/>
      <c r="D1387"/>
      <c r="E1387"/>
      <c r="F1387"/>
      <c r="G1387"/>
      <c r="H1387"/>
    </row>
    <row r="1388" spans="1:8" ht="14.25" x14ac:dyDescent="0.45">
      <c r="A1388"/>
      <c r="B1388"/>
      <c r="C1388"/>
      <c r="D1388"/>
      <c r="E1388"/>
      <c r="F1388"/>
      <c r="G1388"/>
      <c r="H1388"/>
    </row>
    <row r="1389" spans="1:8" ht="14.25" x14ac:dyDescent="0.45">
      <c r="A1389"/>
      <c r="B1389"/>
      <c r="C1389"/>
      <c r="D1389"/>
      <c r="E1389"/>
      <c r="F1389"/>
      <c r="G1389"/>
      <c r="H1389"/>
    </row>
    <row r="1390" spans="1:8" ht="14.25" x14ac:dyDescent="0.45">
      <c r="A1390"/>
      <c r="B1390"/>
      <c r="C1390"/>
      <c r="D1390"/>
      <c r="E1390"/>
      <c r="F1390"/>
      <c r="G1390"/>
      <c r="H1390"/>
    </row>
    <row r="1391" spans="1:8" ht="14.25" x14ac:dyDescent="0.45">
      <c r="A1391"/>
      <c r="B1391"/>
      <c r="C1391"/>
      <c r="D1391"/>
      <c r="E1391"/>
      <c r="F1391"/>
      <c r="G1391"/>
      <c r="H1391"/>
    </row>
    <row r="1392" spans="1:8" ht="14.25" x14ac:dyDescent="0.45">
      <c r="A1392"/>
      <c r="B1392"/>
      <c r="C1392"/>
      <c r="D1392"/>
      <c r="E1392"/>
      <c r="F1392"/>
      <c r="G1392"/>
      <c r="H1392"/>
    </row>
    <row r="1393" spans="1:8" ht="14.25" x14ac:dyDescent="0.45">
      <c r="A1393"/>
      <c r="B1393"/>
      <c r="C1393"/>
      <c r="D1393"/>
      <c r="E1393"/>
      <c r="F1393"/>
      <c r="G1393"/>
      <c r="H1393"/>
    </row>
    <row r="1394" spans="1:8" ht="14.25" x14ac:dyDescent="0.45">
      <c r="A1394"/>
      <c r="B1394"/>
      <c r="C1394"/>
      <c r="D1394"/>
      <c r="E1394"/>
      <c r="F1394"/>
      <c r="G1394"/>
      <c r="H1394"/>
    </row>
    <row r="1395" spans="1:8" ht="14.25" x14ac:dyDescent="0.45">
      <c r="A1395"/>
      <c r="B1395"/>
      <c r="C1395"/>
      <c r="D1395"/>
      <c r="E1395"/>
      <c r="F1395"/>
      <c r="G1395"/>
      <c r="H1395"/>
    </row>
    <row r="1396" spans="1:8" ht="14.25" x14ac:dyDescent="0.45">
      <c r="A1396"/>
      <c r="B1396"/>
      <c r="C1396"/>
      <c r="D1396"/>
      <c r="E1396"/>
      <c r="F1396"/>
      <c r="G1396"/>
      <c r="H1396"/>
    </row>
    <row r="1397" spans="1:8" ht="14.25" x14ac:dyDescent="0.45">
      <c r="A1397"/>
      <c r="B1397"/>
      <c r="C1397"/>
      <c r="D1397"/>
      <c r="E1397"/>
      <c r="F1397"/>
      <c r="G1397"/>
      <c r="H1397"/>
    </row>
    <row r="1398" spans="1:8" ht="14.25" x14ac:dyDescent="0.45">
      <c r="A1398"/>
      <c r="B1398"/>
      <c r="C1398"/>
      <c r="D1398"/>
      <c r="E1398"/>
      <c r="F1398"/>
      <c r="G1398"/>
      <c r="H1398"/>
    </row>
    <row r="1399" spans="1:8" ht="14.25" x14ac:dyDescent="0.45">
      <c r="A1399"/>
      <c r="B1399"/>
      <c r="C1399"/>
      <c r="D1399"/>
      <c r="E1399"/>
      <c r="F1399"/>
      <c r="G1399"/>
      <c r="H1399"/>
    </row>
    <row r="1400" spans="1:8" ht="14.25" x14ac:dyDescent="0.45">
      <c r="A1400"/>
      <c r="B1400"/>
      <c r="C1400"/>
      <c r="D1400"/>
      <c r="E1400"/>
      <c r="F1400"/>
      <c r="G1400"/>
      <c r="H1400"/>
    </row>
    <row r="1401" spans="1:8" ht="14.25" x14ac:dyDescent="0.45">
      <c r="A1401"/>
      <c r="B1401"/>
      <c r="C1401"/>
      <c r="D1401"/>
      <c r="E1401"/>
      <c r="F1401"/>
      <c r="G1401"/>
      <c r="H1401"/>
    </row>
    <row r="1402" spans="1:8" ht="14.25" x14ac:dyDescent="0.45">
      <c r="A1402"/>
      <c r="B1402"/>
      <c r="C1402"/>
      <c r="D1402"/>
      <c r="E1402"/>
      <c r="F1402"/>
      <c r="G1402"/>
      <c r="H1402"/>
    </row>
    <row r="1403" spans="1:8" ht="14.25" x14ac:dyDescent="0.45">
      <c r="A1403"/>
      <c r="B1403"/>
      <c r="C1403"/>
      <c r="D1403"/>
      <c r="E1403"/>
      <c r="F1403"/>
      <c r="G1403"/>
      <c r="H1403"/>
    </row>
    <row r="1404" spans="1:8" ht="14.25" x14ac:dyDescent="0.45">
      <c r="A1404"/>
      <c r="B1404"/>
      <c r="C1404"/>
      <c r="D1404"/>
      <c r="E1404"/>
      <c r="F1404"/>
      <c r="G1404"/>
      <c r="H1404"/>
    </row>
    <row r="1405" spans="1:8" ht="14.25" x14ac:dyDescent="0.45">
      <c r="A1405"/>
      <c r="B1405"/>
      <c r="C1405"/>
      <c r="D1405"/>
      <c r="E1405"/>
      <c r="F1405"/>
      <c r="G1405"/>
      <c r="H1405"/>
    </row>
    <row r="1406" spans="1:8" ht="14.25" x14ac:dyDescent="0.45">
      <c r="A1406"/>
      <c r="B1406"/>
      <c r="C1406"/>
      <c r="D1406"/>
      <c r="E1406"/>
      <c r="F1406"/>
      <c r="G1406"/>
      <c r="H1406"/>
    </row>
    <row r="1407" spans="1:8" ht="14.25" x14ac:dyDescent="0.45">
      <c r="A1407"/>
      <c r="B1407"/>
      <c r="C1407"/>
      <c r="D1407"/>
      <c r="E1407"/>
      <c r="F1407"/>
      <c r="G1407"/>
      <c r="H1407"/>
    </row>
    <row r="1408" spans="1:8" ht="14.25" x14ac:dyDescent="0.45">
      <c r="A1408"/>
      <c r="B1408"/>
      <c r="C1408"/>
      <c r="D1408"/>
      <c r="E1408"/>
      <c r="F1408"/>
      <c r="G1408"/>
      <c r="H1408"/>
    </row>
    <row r="1409" spans="1:8" ht="14.25" x14ac:dyDescent="0.45">
      <c r="A1409"/>
      <c r="B1409"/>
      <c r="C1409"/>
      <c r="D1409"/>
      <c r="E1409"/>
      <c r="F1409"/>
      <c r="G1409"/>
      <c r="H1409"/>
    </row>
    <row r="1410" spans="1:8" ht="14.25" x14ac:dyDescent="0.45">
      <c r="A1410"/>
      <c r="B1410"/>
      <c r="C1410"/>
      <c r="D1410"/>
      <c r="E1410"/>
      <c r="F1410"/>
      <c r="G1410"/>
      <c r="H1410"/>
    </row>
    <row r="1411" spans="1:8" ht="14.25" x14ac:dyDescent="0.45">
      <c r="A1411"/>
      <c r="B1411"/>
      <c r="C1411"/>
      <c r="D1411"/>
      <c r="E1411"/>
      <c r="F1411"/>
      <c r="G1411"/>
      <c r="H1411"/>
    </row>
    <row r="1412" spans="1:8" ht="14.25" x14ac:dyDescent="0.45">
      <c r="A1412"/>
      <c r="B1412"/>
      <c r="C1412"/>
      <c r="D1412"/>
      <c r="E1412"/>
      <c r="F1412"/>
      <c r="G1412"/>
      <c r="H1412"/>
    </row>
    <row r="1413" spans="1:8" ht="14.25" x14ac:dyDescent="0.45">
      <c r="A1413"/>
      <c r="B1413"/>
      <c r="C1413"/>
      <c r="D1413"/>
      <c r="E1413"/>
      <c r="F1413"/>
      <c r="G1413"/>
      <c r="H1413"/>
    </row>
    <row r="1414" spans="1:8" ht="14.25" x14ac:dyDescent="0.45">
      <c r="A1414"/>
      <c r="B1414"/>
      <c r="C1414"/>
      <c r="D1414"/>
      <c r="E1414"/>
      <c r="F1414"/>
      <c r="G1414"/>
      <c r="H1414"/>
    </row>
    <row r="1415" spans="1:8" ht="14.25" x14ac:dyDescent="0.45">
      <c r="A1415"/>
      <c r="B1415"/>
      <c r="C1415"/>
      <c r="D1415"/>
      <c r="E1415"/>
      <c r="F1415"/>
      <c r="G1415"/>
      <c r="H1415"/>
    </row>
    <row r="1416" spans="1:8" ht="14.25" x14ac:dyDescent="0.45">
      <c r="A1416"/>
      <c r="B1416"/>
      <c r="C1416"/>
      <c r="D1416"/>
      <c r="E1416"/>
      <c r="F1416"/>
      <c r="G1416"/>
      <c r="H1416"/>
    </row>
    <row r="1417" spans="1:8" ht="14.25" x14ac:dyDescent="0.45">
      <c r="A1417"/>
      <c r="B1417"/>
      <c r="C1417"/>
      <c r="D1417"/>
      <c r="E1417"/>
      <c r="F1417"/>
      <c r="G1417"/>
      <c r="H1417"/>
    </row>
    <row r="1418" spans="1:8" ht="14.25" x14ac:dyDescent="0.45">
      <c r="A1418"/>
      <c r="B1418"/>
      <c r="C1418"/>
      <c r="D1418"/>
      <c r="E1418"/>
      <c r="F1418"/>
      <c r="G1418"/>
      <c r="H1418"/>
    </row>
    <row r="1419" spans="1:8" ht="14.25" x14ac:dyDescent="0.45">
      <c r="A1419"/>
      <c r="B1419"/>
      <c r="C1419"/>
      <c r="D1419"/>
      <c r="E1419"/>
      <c r="F1419"/>
      <c r="G1419"/>
      <c r="H1419"/>
    </row>
    <row r="1420" spans="1:8" ht="14.25" x14ac:dyDescent="0.45">
      <c r="A1420"/>
      <c r="B1420"/>
      <c r="C1420"/>
      <c r="D1420"/>
      <c r="E1420"/>
      <c r="F1420"/>
      <c r="G1420"/>
      <c r="H1420"/>
    </row>
    <row r="1421" spans="1:8" ht="14.25" x14ac:dyDescent="0.45">
      <c r="A1421"/>
      <c r="B1421"/>
      <c r="C1421"/>
      <c r="D1421"/>
      <c r="E1421"/>
      <c r="F1421"/>
      <c r="G1421"/>
      <c r="H1421"/>
    </row>
    <row r="1422" spans="1:8" ht="14.25" x14ac:dyDescent="0.45">
      <c r="A1422"/>
      <c r="B1422"/>
      <c r="C1422"/>
      <c r="D1422"/>
      <c r="E1422"/>
      <c r="F1422"/>
      <c r="G1422"/>
      <c r="H1422"/>
    </row>
    <row r="1423" spans="1:8" ht="14.25" x14ac:dyDescent="0.45">
      <c r="A1423"/>
      <c r="B1423"/>
      <c r="C1423"/>
      <c r="D1423"/>
      <c r="E1423"/>
      <c r="F1423"/>
      <c r="G1423"/>
      <c r="H1423"/>
    </row>
    <row r="1424" spans="1:8" ht="14.25" x14ac:dyDescent="0.45">
      <c r="A1424"/>
      <c r="B1424"/>
      <c r="C1424"/>
      <c r="D1424"/>
      <c r="E1424"/>
      <c r="F1424"/>
      <c r="G1424"/>
      <c r="H1424"/>
    </row>
    <row r="1425" spans="1:8" ht="14.25" x14ac:dyDescent="0.45">
      <c r="A1425"/>
      <c r="B1425"/>
      <c r="C1425"/>
      <c r="D1425"/>
      <c r="E1425"/>
      <c r="F1425"/>
      <c r="G1425"/>
      <c r="H1425"/>
    </row>
    <row r="1426" spans="1:8" ht="14.25" x14ac:dyDescent="0.45">
      <c r="A1426"/>
      <c r="B1426"/>
      <c r="C1426"/>
      <c r="D1426"/>
      <c r="E1426"/>
      <c r="F1426"/>
      <c r="G1426"/>
      <c r="H1426"/>
    </row>
    <row r="1427" spans="1:8" ht="14.25" x14ac:dyDescent="0.45">
      <c r="A1427"/>
      <c r="B1427"/>
      <c r="C1427"/>
      <c r="D1427"/>
      <c r="E1427"/>
      <c r="F1427"/>
      <c r="G1427"/>
      <c r="H1427"/>
    </row>
    <row r="1428" spans="1:8" ht="14.25" x14ac:dyDescent="0.45">
      <c r="A1428"/>
      <c r="B1428"/>
      <c r="C1428"/>
      <c r="D1428"/>
      <c r="E1428"/>
      <c r="F1428"/>
      <c r="G1428"/>
      <c r="H1428"/>
    </row>
    <row r="1429" spans="1:8" ht="14.25" x14ac:dyDescent="0.45">
      <c r="A1429"/>
      <c r="B1429"/>
      <c r="C1429"/>
      <c r="D1429"/>
      <c r="E1429"/>
      <c r="F1429"/>
      <c r="G1429"/>
      <c r="H1429"/>
    </row>
    <row r="1430" spans="1:8" ht="14.25" x14ac:dyDescent="0.45">
      <c r="A1430"/>
      <c r="B1430"/>
      <c r="C1430"/>
      <c r="D1430"/>
      <c r="E1430"/>
      <c r="F1430"/>
      <c r="G1430"/>
      <c r="H1430"/>
    </row>
    <row r="1431" spans="1:8" ht="14.25" x14ac:dyDescent="0.45">
      <c r="A1431"/>
      <c r="B1431"/>
      <c r="C1431"/>
      <c r="D1431"/>
      <c r="E1431"/>
      <c r="F1431"/>
      <c r="G1431"/>
      <c r="H1431"/>
    </row>
    <row r="1432" spans="1:8" ht="14.25" x14ac:dyDescent="0.45">
      <c r="A1432"/>
      <c r="B1432"/>
      <c r="C1432"/>
      <c r="D1432"/>
      <c r="E1432"/>
      <c r="F1432"/>
      <c r="G1432"/>
      <c r="H1432"/>
    </row>
    <row r="1433" spans="1:8" ht="14.25" x14ac:dyDescent="0.45">
      <c r="A1433"/>
      <c r="B1433"/>
      <c r="C1433"/>
      <c r="D1433"/>
      <c r="E1433"/>
      <c r="F1433"/>
      <c r="G1433"/>
      <c r="H1433"/>
    </row>
    <row r="1434" spans="1:8" ht="14.25" x14ac:dyDescent="0.45">
      <c r="A1434"/>
      <c r="B1434"/>
      <c r="C1434"/>
      <c r="D1434"/>
      <c r="E1434"/>
      <c r="F1434"/>
      <c r="G1434"/>
      <c r="H1434"/>
    </row>
    <row r="1435" spans="1:8" ht="14.25" x14ac:dyDescent="0.45">
      <c r="A1435"/>
      <c r="B1435"/>
      <c r="C1435"/>
      <c r="D1435"/>
      <c r="E1435"/>
      <c r="F1435"/>
      <c r="G1435"/>
      <c r="H1435"/>
    </row>
    <row r="1436" spans="1:8" ht="14.25" x14ac:dyDescent="0.45">
      <c r="A1436"/>
      <c r="B1436"/>
      <c r="C1436"/>
      <c r="D1436"/>
      <c r="E1436"/>
      <c r="F1436"/>
      <c r="G1436"/>
      <c r="H1436"/>
    </row>
    <row r="1437" spans="1:8" ht="14.25" x14ac:dyDescent="0.45">
      <c r="A1437"/>
      <c r="B1437"/>
      <c r="C1437"/>
      <c r="D1437"/>
      <c r="E1437"/>
      <c r="F1437"/>
      <c r="G1437"/>
      <c r="H1437"/>
    </row>
    <row r="1438" spans="1:8" ht="14.25" x14ac:dyDescent="0.45">
      <c r="A1438"/>
      <c r="B1438"/>
      <c r="C1438"/>
      <c r="D1438"/>
      <c r="E1438"/>
      <c r="F1438"/>
      <c r="G1438"/>
      <c r="H1438"/>
    </row>
    <row r="1439" spans="1:8" ht="14.25" x14ac:dyDescent="0.45">
      <c r="A1439"/>
      <c r="B1439"/>
      <c r="C1439"/>
      <c r="D1439"/>
      <c r="E1439"/>
      <c r="F1439"/>
      <c r="G1439"/>
      <c r="H1439"/>
    </row>
    <row r="1440" spans="1:8" ht="14.25" x14ac:dyDescent="0.45">
      <c r="A1440"/>
      <c r="B1440"/>
      <c r="C1440"/>
      <c r="D1440"/>
      <c r="E1440"/>
      <c r="F1440"/>
      <c r="G1440"/>
      <c r="H1440"/>
    </row>
    <row r="1441" spans="1:8" ht="14.25" x14ac:dyDescent="0.45">
      <c r="A1441"/>
      <c r="B1441"/>
      <c r="C1441"/>
      <c r="D1441"/>
      <c r="E1441"/>
      <c r="F1441"/>
      <c r="G1441"/>
      <c r="H1441"/>
    </row>
    <row r="1442" spans="1:8" ht="14.25" x14ac:dyDescent="0.45">
      <c r="A1442"/>
      <c r="B1442"/>
      <c r="C1442"/>
      <c r="D1442"/>
      <c r="E1442"/>
      <c r="F1442"/>
      <c r="G1442"/>
      <c r="H1442"/>
    </row>
    <row r="1443" spans="1:8" ht="14.25" x14ac:dyDescent="0.45">
      <c r="A1443"/>
      <c r="B1443"/>
      <c r="C1443"/>
      <c r="D1443"/>
      <c r="E1443"/>
      <c r="F1443"/>
      <c r="G1443"/>
      <c r="H1443"/>
    </row>
    <row r="1444" spans="1:8" ht="14.25" x14ac:dyDescent="0.45">
      <c r="A1444"/>
      <c r="B1444"/>
      <c r="C1444"/>
      <c r="D1444"/>
      <c r="E1444"/>
      <c r="F1444"/>
      <c r="G1444"/>
      <c r="H1444"/>
    </row>
    <row r="1445" spans="1:8" ht="14.25" x14ac:dyDescent="0.45">
      <c r="A1445"/>
      <c r="B1445"/>
      <c r="C1445"/>
      <c r="D1445"/>
      <c r="E1445"/>
      <c r="F1445"/>
      <c r="G1445"/>
      <c r="H1445"/>
    </row>
    <row r="1446" spans="1:8" ht="14.25" x14ac:dyDescent="0.45">
      <c r="A1446"/>
      <c r="B1446"/>
      <c r="C1446"/>
      <c r="D1446"/>
      <c r="E1446"/>
      <c r="F1446"/>
      <c r="G1446"/>
      <c r="H1446"/>
    </row>
    <row r="1447" spans="1:8" ht="14.25" x14ac:dyDescent="0.45">
      <c r="A1447"/>
      <c r="B1447"/>
      <c r="C1447"/>
      <c r="D1447"/>
      <c r="E1447"/>
      <c r="F1447"/>
      <c r="G1447"/>
      <c r="H1447"/>
    </row>
    <row r="1448" spans="1:8" ht="14.25" x14ac:dyDescent="0.45">
      <c r="A1448"/>
      <c r="B1448"/>
      <c r="C1448"/>
      <c r="D1448"/>
      <c r="E1448"/>
      <c r="F1448"/>
      <c r="G1448"/>
      <c r="H1448"/>
    </row>
    <row r="1449" spans="1:8" ht="14.25" x14ac:dyDescent="0.45">
      <c r="A1449"/>
      <c r="B1449"/>
      <c r="C1449"/>
      <c r="D1449"/>
      <c r="E1449"/>
      <c r="F1449"/>
      <c r="G1449"/>
      <c r="H1449"/>
    </row>
    <row r="1450" spans="1:8" ht="14.25" x14ac:dyDescent="0.45">
      <c r="A1450"/>
      <c r="B1450"/>
      <c r="C1450"/>
      <c r="D1450"/>
      <c r="E1450"/>
      <c r="F1450"/>
      <c r="G1450"/>
      <c r="H1450"/>
    </row>
    <row r="1451" spans="1:8" ht="14.25" x14ac:dyDescent="0.45">
      <c r="A1451"/>
      <c r="B1451"/>
      <c r="C1451"/>
      <c r="D1451"/>
      <c r="E1451"/>
      <c r="F1451"/>
      <c r="G1451"/>
      <c r="H1451"/>
    </row>
    <row r="1452" spans="1:8" ht="14.25" x14ac:dyDescent="0.45">
      <c r="A1452"/>
      <c r="B1452"/>
      <c r="C1452"/>
      <c r="D1452"/>
      <c r="E1452"/>
      <c r="F1452"/>
      <c r="G1452"/>
      <c r="H1452"/>
    </row>
    <row r="1453" spans="1:8" ht="14.25" x14ac:dyDescent="0.45">
      <c r="A1453"/>
      <c r="B1453"/>
      <c r="C1453"/>
      <c r="D1453"/>
      <c r="E1453"/>
      <c r="F1453"/>
      <c r="G1453"/>
      <c r="H1453"/>
    </row>
    <row r="1454" spans="1:8" ht="14.25" x14ac:dyDescent="0.45">
      <c r="A1454"/>
      <c r="B1454"/>
      <c r="C1454"/>
      <c r="D1454"/>
      <c r="E1454"/>
      <c r="F1454"/>
      <c r="G1454"/>
      <c r="H1454"/>
    </row>
    <row r="1455" spans="1:8" ht="14.25" x14ac:dyDescent="0.45">
      <c r="A1455"/>
      <c r="B1455"/>
      <c r="C1455"/>
      <c r="D1455"/>
      <c r="E1455"/>
      <c r="F1455"/>
      <c r="G1455"/>
      <c r="H1455"/>
    </row>
    <row r="1456" spans="1:8" ht="14.25" x14ac:dyDescent="0.45">
      <c r="A1456"/>
      <c r="B1456"/>
      <c r="C1456"/>
      <c r="D1456"/>
      <c r="E1456"/>
      <c r="F1456"/>
      <c r="G1456"/>
      <c r="H1456"/>
    </row>
    <row r="1457" spans="1:8" ht="14.25" x14ac:dyDescent="0.45">
      <c r="A1457"/>
      <c r="B1457"/>
      <c r="C1457"/>
      <c r="D1457"/>
      <c r="E1457"/>
      <c r="F1457"/>
      <c r="G1457"/>
      <c r="H1457"/>
    </row>
    <row r="1458" spans="1:8" ht="14.25" x14ac:dyDescent="0.45">
      <c r="A1458"/>
      <c r="B1458"/>
      <c r="C1458"/>
      <c r="D1458"/>
      <c r="E1458"/>
      <c r="F1458"/>
      <c r="G1458"/>
      <c r="H1458"/>
    </row>
    <row r="1459" spans="1:8" ht="14.25" x14ac:dyDescent="0.45">
      <c r="A1459"/>
      <c r="B1459"/>
      <c r="C1459"/>
      <c r="D1459"/>
      <c r="E1459"/>
      <c r="F1459"/>
      <c r="G1459"/>
      <c r="H1459"/>
    </row>
    <row r="1460" spans="1:8" ht="14.25" x14ac:dyDescent="0.45">
      <c r="A1460"/>
      <c r="B1460"/>
      <c r="C1460"/>
      <c r="D1460"/>
      <c r="E1460"/>
      <c r="F1460"/>
      <c r="G1460"/>
      <c r="H1460"/>
    </row>
    <row r="1461" spans="1:8" ht="14.25" x14ac:dyDescent="0.45">
      <c r="A1461"/>
      <c r="B1461"/>
      <c r="C1461"/>
      <c r="D1461"/>
      <c r="E1461"/>
      <c r="F1461"/>
      <c r="G1461"/>
      <c r="H1461"/>
    </row>
    <row r="1462" spans="1:8" ht="14.25" x14ac:dyDescent="0.45">
      <c r="A1462"/>
      <c r="B1462"/>
      <c r="C1462"/>
      <c r="D1462"/>
      <c r="E1462"/>
      <c r="F1462"/>
      <c r="G1462"/>
      <c r="H1462"/>
    </row>
    <row r="1463" spans="1:8" ht="14.25" x14ac:dyDescent="0.45">
      <c r="A1463"/>
      <c r="B1463"/>
      <c r="C1463"/>
      <c r="D1463"/>
      <c r="E1463"/>
      <c r="F1463"/>
      <c r="G1463"/>
      <c r="H1463"/>
    </row>
    <row r="1464" spans="1:8" ht="14.25" x14ac:dyDescent="0.45">
      <c r="A1464"/>
      <c r="B1464"/>
      <c r="C1464"/>
      <c r="D1464"/>
      <c r="E1464"/>
      <c r="F1464"/>
      <c r="G1464"/>
      <c r="H1464"/>
    </row>
    <row r="1465" spans="1:8" ht="14.25" x14ac:dyDescent="0.45">
      <c r="A1465"/>
      <c r="B1465"/>
      <c r="C1465"/>
      <c r="D1465"/>
      <c r="E1465"/>
      <c r="F1465"/>
      <c r="G1465"/>
      <c r="H1465"/>
    </row>
    <row r="1466" spans="1:8" ht="14.25" x14ac:dyDescent="0.45">
      <c r="A1466"/>
      <c r="B1466"/>
      <c r="C1466"/>
      <c r="D1466"/>
      <c r="E1466"/>
      <c r="F1466"/>
      <c r="G1466"/>
      <c r="H1466"/>
    </row>
    <row r="1467" spans="1:8" ht="14.25" x14ac:dyDescent="0.45">
      <c r="A1467"/>
      <c r="B1467"/>
      <c r="C1467"/>
      <c r="D1467"/>
      <c r="E1467"/>
      <c r="F1467"/>
      <c r="G1467"/>
      <c r="H1467"/>
    </row>
    <row r="1468" spans="1:8" ht="14.25" x14ac:dyDescent="0.45">
      <c r="A1468"/>
      <c r="B1468"/>
      <c r="C1468"/>
      <c r="D1468"/>
      <c r="E1468"/>
      <c r="F1468"/>
      <c r="G1468"/>
      <c r="H1468"/>
    </row>
    <row r="1469" spans="1:8" ht="14.25" x14ac:dyDescent="0.45">
      <c r="A1469"/>
      <c r="B1469"/>
      <c r="C1469"/>
      <c r="D1469"/>
      <c r="E1469"/>
      <c r="F1469"/>
      <c r="G1469"/>
      <c r="H1469"/>
    </row>
    <row r="1470" spans="1:8" ht="14.25" x14ac:dyDescent="0.45">
      <c r="A1470"/>
      <c r="B1470"/>
      <c r="C1470"/>
      <c r="D1470"/>
      <c r="E1470"/>
      <c r="F1470"/>
      <c r="G1470"/>
      <c r="H1470"/>
    </row>
    <row r="1471" spans="1:8" ht="14.25" x14ac:dyDescent="0.45">
      <c r="A1471"/>
      <c r="B1471"/>
      <c r="C1471"/>
      <c r="D1471"/>
      <c r="E1471"/>
      <c r="F1471"/>
      <c r="G1471"/>
      <c r="H1471"/>
    </row>
    <row r="1472" spans="1:8" ht="14.25" x14ac:dyDescent="0.45">
      <c r="A1472"/>
      <c r="B1472"/>
      <c r="C1472"/>
      <c r="D1472"/>
      <c r="E1472"/>
      <c r="F1472"/>
      <c r="G1472"/>
      <c r="H1472"/>
    </row>
    <row r="1473" spans="1:8" ht="14.25" x14ac:dyDescent="0.45">
      <c r="A1473"/>
      <c r="B1473"/>
      <c r="C1473"/>
      <c r="D1473"/>
      <c r="E1473"/>
      <c r="F1473"/>
      <c r="G1473"/>
      <c r="H1473"/>
    </row>
    <row r="1474" spans="1:8" ht="14.25" x14ac:dyDescent="0.45">
      <c r="A1474"/>
      <c r="B1474"/>
      <c r="C1474"/>
      <c r="D1474"/>
      <c r="E1474"/>
      <c r="F1474"/>
      <c r="G1474"/>
      <c r="H1474"/>
    </row>
    <row r="1475" spans="1:8" ht="14.25" x14ac:dyDescent="0.45">
      <c r="A1475"/>
      <c r="B1475"/>
      <c r="C1475"/>
      <c r="D1475"/>
      <c r="E1475"/>
      <c r="F1475"/>
      <c r="G1475"/>
      <c r="H1475"/>
    </row>
    <row r="1476" spans="1:8" ht="14.25" x14ac:dyDescent="0.45">
      <c r="A1476"/>
      <c r="B1476"/>
      <c r="C1476"/>
      <c r="D1476"/>
      <c r="E1476"/>
      <c r="F1476"/>
      <c r="G1476"/>
      <c r="H1476"/>
    </row>
    <row r="1477" spans="1:8" ht="14.25" x14ac:dyDescent="0.45">
      <c r="A1477"/>
      <c r="B1477"/>
      <c r="C1477"/>
      <c r="D1477"/>
      <c r="E1477"/>
      <c r="F1477"/>
      <c r="G1477"/>
      <c r="H1477"/>
    </row>
    <row r="1478" spans="1:8" ht="14.25" x14ac:dyDescent="0.45">
      <c r="A1478"/>
      <c r="B1478"/>
      <c r="C1478"/>
      <c r="D1478"/>
      <c r="E1478"/>
      <c r="F1478"/>
      <c r="G1478"/>
      <c r="H1478"/>
    </row>
    <row r="1479" spans="1:8" ht="14.25" x14ac:dyDescent="0.45">
      <c r="A1479"/>
      <c r="B1479"/>
      <c r="C1479"/>
      <c r="D1479"/>
      <c r="E1479"/>
      <c r="F1479"/>
      <c r="G1479"/>
      <c r="H1479"/>
    </row>
    <row r="1480" spans="1:8" ht="14.25" x14ac:dyDescent="0.45">
      <c r="A1480"/>
      <c r="B1480"/>
      <c r="C1480"/>
      <c r="D1480"/>
      <c r="E1480"/>
      <c r="F1480"/>
      <c r="G1480"/>
      <c r="H1480"/>
    </row>
    <row r="1481" spans="1:8" ht="14.25" x14ac:dyDescent="0.45">
      <c r="A1481"/>
      <c r="B1481"/>
      <c r="C1481"/>
      <c r="D1481"/>
      <c r="E1481"/>
      <c r="F1481"/>
      <c r="G1481"/>
      <c r="H1481"/>
    </row>
    <row r="1482" spans="1:8" ht="14.25" x14ac:dyDescent="0.45">
      <c r="A1482"/>
      <c r="B1482"/>
      <c r="C1482"/>
      <c r="D1482"/>
      <c r="E1482"/>
      <c r="F1482"/>
      <c r="G1482"/>
      <c r="H1482"/>
    </row>
    <row r="1483" spans="1:8" ht="14.25" x14ac:dyDescent="0.45">
      <c r="A1483"/>
      <c r="B1483"/>
      <c r="C1483"/>
      <c r="D1483"/>
      <c r="E1483"/>
      <c r="F1483"/>
      <c r="G1483"/>
      <c r="H1483"/>
    </row>
    <row r="1484" spans="1:8" ht="14.25" x14ac:dyDescent="0.45">
      <c r="A1484"/>
      <c r="B1484"/>
      <c r="C1484"/>
      <c r="D1484"/>
      <c r="E1484"/>
      <c r="F1484"/>
      <c r="G1484"/>
      <c r="H1484"/>
    </row>
    <row r="1485" spans="1:8" ht="14.25" x14ac:dyDescent="0.45">
      <c r="A1485"/>
      <c r="B1485"/>
      <c r="C1485"/>
      <c r="D1485"/>
      <c r="E1485"/>
      <c r="F1485"/>
      <c r="G1485"/>
      <c r="H1485"/>
    </row>
    <row r="1486" spans="1:8" ht="14.25" x14ac:dyDescent="0.45">
      <c r="A1486"/>
      <c r="B1486"/>
      <c r="C1486"/>
      <c r="D1486"/>
      <c r="E1486"/>
      <c r="F1486"/>
      <c r="G1486"/>
      <c r="H1486"/>
    </row>
    <row r="1487" spans="1:8" ht="14.25" x14ac:dyDescent="0.45">
      <c r="A1487"/>
      <c r="B1487"/>
      <c r="C1487"/>
      <c r="D1487"/>
      <c r="E1487"/>
      <c r="F1487"/>
      <c r="G1487"/>
      <c r="H1487"/>
    </row>
    <row r="1488" spans="1:8" ht="14.25" x14ac:dyDescent="0.45">
      <c r="A1488"/>
      <c r="B1488"/>
      <c r="C1488"/>
      <c r="D1488"/>
      <c r="E1488"/>
      <c r="F1488"/>
      <c r="G1488"/>
      <c r="H1488"/>
    </row>
    <row r="1489" spans="1:8" ht="14.25" x14ac:dyDescent="0.45">
      <c r="A1489"/>
      <c r="B1489"/>
      <c r="C1489"/>
      <c r="D1489"/>
      <c r="E1489"/>
      <c r="F1489"/>
      <c r="G1489"/>
      <c r="H1489"/>
    </row>
    <row r="1490" spans="1:8" ht="14.25" x14ac:dyDescent="0.45">
      <c r="A1490"/>
      <c r="B1490"/>
      <c r="C1490"/>
      <c r="D1490"/>
      <c r="E1490"/>
      <c r="F1490"/>
      <c r="G1490"/>
      <c r="H1490"/>
    </row>
    <row r="1491" spans="1:8" ht="14.25" x14ac:dyDescent="0.45">
      <c r="A1491"/>
      <c r="B1491"/>
      <c r="C1491"/>
      <c r="D1491"/>
      <c r="E1491"/>
      <c r="F1491"/>
      <c r="G1491"/>
      <c r="H1491"/>
    </row>
    <row r="1492" spans="1:8" ht="14.25" x14ac:dyDescent="0.45">
      <c r="A1492"/>
      <c r="B1492"/>
      <c r="C1492"/>
      <c r="D1492"/>
      <c r="E1492"/>
      <c r="F1492"/>
      <c r="G1492"/>
      <c r="H1492"/>
    </row>
    <row r="1493" spans="1:8" ht="14.25" x14ac:dyDescent="0.45">
      <c r="A1493"/>
      <c r="B1493"/>
      <c r="C1493"/>
      <c r="D1493"/>
      <c r="E1493"/>
      <c r="F1493"/>
      <c r="G1493"/>
      <c r="H1493"/>
    </row>
    <row r="1494" spans="1:8" ht="14.25" x14ac:dyDescent="0.45">
      <c r="A1494"/>
      <c r="B1494"/>
      <c r="C1494"/>
      <c r="D1494"/>
      <c r="E1494"/>
      <c r="F1494"/>
      <c r="G1494"/>
      <c r="H1494"/>
    </row>
    <row r="1495" spans="1:8" ht="14.25" x14ac:dyDescent="0.45">
      <c r="A1495"/>
      <c r="B1495"/>
      <c r="C1495"/>
      <c r="D1495"/>
      <c r="E1495"/>
      <c r="F1495"/>
      <c r="G1495"/>
      <c r="H1495"/>
    </row>
    <row r="1496" spans="1:8" ht="14.25" x14ac:dyDescent="0.45">
      <c r="A1496"/>
      <c r="B1496"/>
      <c r="C1496"/>
      <c r="D1496"/>
      <c r="E1496"/>
      <c r="F1496"/>
      <c r="G1496"/>
      <c r="H1496"/>
    </row>
    <row r="1497" spans="1:8" ht="14.25" x14ac:dyDescent="0.45">
      <c r="A1497"/>
      <c r="B1497"/>
      <c r="C1497"/>
      <c r="D1497"/>
      <c r="E1497"/>
      <c r="F1497"/>
      <c r="G1497"/>
      <c r="H1497"/>
    </row>
    <row r="1498" spans="1:8" ht="14.25" x14ac:dyDescent="0.45">
      <c r="A1498"/>
      <c r="B1498"/>
      <c r="C1498"/>
      <c r="D1498"/>
      <c r="E1498"/>
      <c r="F1498"/>
      <c r="G1498"/>
      <c r="H1498"/>
    </row>
    <row r="1499" spans="1:8" ht="14.25" x14ac:dyDescent="0.45">
      <c r="A1499"/>
      <c r="B1499"/>
      <c r="C1499"/>
      <c r="D1499"/>
      <c r="E1499"/>
      <c r="F1499"/>
      <c r="G1499"/>
      <c r="H1499"/>
    </row>
    <row r="1500" spans="1:8" ht="14.25" x14ac:dyDescent="0.45">
      <c r="A1500"/>
      <c r="B1500"/>
      <c r="C1500"/>
      <c r="D1500"/>
      <c r="E1500"/>
      <c r="F1500"/>
      <c r="G1500"/>
      <c r="H1500"/>
    </row>
    <row r="1501" spans="1:8" ht="14.25" x14ac:dyDescent="0.45">
      <c r="A1501"/>
      <c r="B1501"/>
      <c r="C1501"/>
      <c r="D1501"/>
      <c r="E1501"/>
      <c r="F1501"/>
      <c r="G1501"/>
      <c r="H1501"/>
    </row>
    <row r="1502" spans="1:8" ht="14.25" x14ac:dyDescent="0.45">
      <c r="A1502"/>
      <c r="B1502"/>
      <c r="C1502"/>
      <c r="D1502"/>
      <c r="E1502"/>
      <c r="F1502"/>
      <c r="G1502"/>
      <c r="H1502"/>
    </row>
    <row r="1503" spans="1:8" ht="14.25" x14ac:dyDescent="0.45">
      <c r="A1503"/>
      <c r="B1503"/>
      <c r="C1503"/>
      <c r="D1503"/>
      <c r="E1503"/>
      <c r="F1503"/>
      <c r="G1503"/>
      <c r="H1503"/>
    </row>
    <row r="1504" spans="1:8" ht="14.25" x14ac:dyDescent="0.45">
      <c r="A1504"/>
      <c r="B1504"/>
      <c r="C1504"/>
      <c r="D1504"/>
      <c r="E1504"/>
      <c r="F1504"/>
      <c r="G1504"/>
      <c r="H1504"/>
    </row>
    <row r="1505" spans="1:8" ht="14.25" x14ac:dyDescent="0.45">
      <c r="A1505"/>
      <c r="B1505"/>
      <c r="C1505"/>
      <c r="D1505"/>
      <c r="E1505"/>
      <c r="F1505"/>
      <c r="G1505"/>
      <c r="H1505"/>
    </row>
    <row r="1506" spans="1:8" ht="14.25" x14ac:dyDescent="0.45">
      <c r="A1506"/>
      <c r="B1506"/>
      <c r="C1506"/>
      <c r="D1506"/>
      <c r="E1506"/>
      <c r="F1506"/>
      <c r="G1506"/>
      <c r="H1506"/>
    </row>
    <row r="1507" spans="1:8" ht="14.25" x14ac:dyDescent="0.45">
      <c r="A1507"/>
      <c r="B1507"/>
      <c r="C1507"/>
      <c r="D1507"/>
      <c r="E1507"/>
      <c r="F1507"/>
      <c r="G1507"/>
      <c r="H1507"/>
    </row>
    <row r="1508" spans="1:8" ht="14.25" x14ac:dyDescent="0.45">
      <c r="A1508"/>
      <c r="B1508"/>
      <c r="C1508"/>
      <c r="D1508"/>
      <c r="E1508"/>
      <c r="F1508"/>
      <c r="G1508"/>
      <c r="H1508"/>
    </row>
    <row r="1509" spans="1:8" ht="14.25" x14ac:dyDescent="0.45">
      <c r="A1509"/>
      <c r="B1509"/>
      <c r="C1509"/>
      <c r="D1509"/>
      <c r="E1509"/>
      <c r="F1509"/>
      <c r="G1509"/>
      <c r="H1509"/>
    </row>
    <row r="1510" spans="1:8" ht="14.25" x14ac:dyDescent="0.45">
      <c r="A1510"/>
      <c r="B1510"/>
      <c r="C1510"/>
      <c r="D1510"/>
      <c r="E1510"/>
      <c r="F1510"/>
      <c r="G1510"/>
      <c r="H1510"/>
    </row>
    <row r="1511" spans="1:8" ht="14.25" x14ac:dyDescent="0.45">
      <c r="A1511"/>
      <c r="B1511"/>
      <c r="C1511"/>
      <c r="D1511"/>
      <c r="E1511"/>
      <c r="F1511"/>
      <c r="G1511"/>
      <c r="H1511"/>
    </row>
    <row r="1512" spans="1:8" ht="14.25" x14ac:dyDescent="0.45">
      <c r="A1512"/>
      <c r="B1512"/>
      <c r="C1512"/>
      <c r="D1512"/>
      <c r="E1512"/>
      <c r="F1512"/>
      <c r="G1512"/>
      <c r="H1512"/>
    </row>
    <row r="1513" spans="1:8" ht="14.25" x14ac:dyDescent="0.45">
      <c r="A1513"/>
      <c r="B1513"/>
      <c r="C1513"/>
      <c r="D1513"/>
      <c r="E1513"/>
      <c r="F1513"/>
      <c r="G1513"/>
      <c r="H1513"/>
    </row>
    <row r="1514" spans="1:8" ht="14.25" x14ac:dyDescent="0.45">
      <c r="A1514"/>
      <c r="B1514"/>
      <c r="C1514"/>
      <c r="D1514"/>
      <c r="E1514"/>
      <c r="F1514"/>
      <c r="G1514"/>
      <c r="H1514"/>
    </row>
    <row r="1515" spans="1:8" ht="14.25" x14ac:dyDescent="0.45">
      <c r="A1515"/>
      <c r="B1515"/>
      <c r="C1515"/>
      <c r="D1515"/>
      <c r="E1515"/>
      <c r="F1515"/>
      <c r="G1515"/>
      <c r="H1515"/>
    </row>
    <row r="1516" spans="1:8" ht="14.25" x14ac:dyDescent="0.45">
      <c r="A1516"/>
      <c r="B1516"/>
      <c r="C1516"/>
      <c r="D1516"/>
      <c r="E1516"/>
      <c r="F1516"/>
      <c r="G1516"/>
      <c r="H1516"/>
    </row>
    <row r="1517" spans="1:8" ht="14.25" x14ac:dyDescent="0.45">
      <c r="A1517"/>
      <c r="B1517"/>
      <c r="C1517"/>
      <c r="D1517"/>
      <c r="E1517"/>
      <c r="F1517"/>
      <c r="G1517"/>
      <c r="H1517"/>
    </row>
    <row r="1518" spans="1:8" ht="14.25" x14ac:dyDescent="0.45">
      <c r="A1518"/>
      <c r="B1518"/>
      <c r="C1518"/>
      <c r="D1518"/>
      <c r="E1518"/>
      <c r="F1518"/>
      <c r="G1518"/>
      <c r="H1518"/>
    </row>
    <row r="1519" spans="1:8" ht="14.25" x14ac:dyDescent="0.45">
      <c r="A1519"/>
      <c r="B1519"/>
      <c r="C1519"/>
      <c r="D1519"/>
      <c r="E1519"/>
      <c r="F1519"/>
      <c r="G1519"/>
      <c r="H1519"/>
    </row>
    <row r="1520" spans="1:8" ht="14.25" x14ac:dyDescent="0.45">
      <c r="A1520"/>
      <c r="B1520"/>
      <c r="C1520"/>
      <c r="D1520"/>
      <c r="E1520"/>
      <c r="F1520"/>
      <c r="G1520"/>
      <c r="H1520"/>
    </row>
    <row r="1521" spans="1:8" ht="14.25" x14ac:dyDescent="0.45">
      <c r="A1521"/>
      <c r="B1521"/>
      <c r="C1521"/>
      <c r="D1521"/>
      <c r="E1521"/>
      <c r="F1521"/>
      <c r="G1521"/>
      <c r="H1521"/>
    </row>
    <row r="1522" spans="1:8" ht="14.25" x14ac:dyDescent="0.45">
      <c r="A1522"/>
      <c r="B1522"/>
      <c r="C1522"/>
      <c r="D1522"/>
      <c r="E1522"/>
      <c r="F1522"/>
      <c r="G1522"/>
      <c r="H1522"/>
    </row>
    <row r="1523" spans="1:8" ht="14.25" x14ac:dyDescent="0.45">
      <c r="A1523"/>
      <c r="B1523"/>
      <c r="C1523"/>
      <c r="D1523"/>
      <c r="E1523"/>
      <c r="F1523"/>
      <c r="G1523"/>
      <c r="H1523"/>
    </row>
    <row r="1524" spans="1:8" ht="14.25" x14ac:dyDescent="0.45">
      <c r="A1524"/>
      <c r="B1524"/>
      <c r="C1524"/>
      <c r="D1524"/>
      <c r="E1524"/>
      <c r="F1524"/>
      <c r="G1524"/>
      <c r="H1524"/>
    </row>
    <row r="1525" spans="1:8" ht="14.25" x14ac:dyDescent="0.45">
      <c r="A1525"/>
      <c r="B1525"/>
      <c r="C1525"/>
      <c r="D1525"/>
      <c r="E1525"/>
      <c r="F1525"/>
      <c r="G1525"/>
      <c r="H1525"/>
    </row>
    <row r="1526" spans="1:8" ht="14.25" x14ac:dyDescent="0.45">
      <c r="A1526"/>
      <c r="B1526"/>
      <c r="C1526"/>
      <c r="D1526"/>
      <c r="E1526"/>
      <c r="F1526"/>
      <c r="G1526"/>
      <c r="H1526"/>
    </row>
    <row r="1527" spans="1:8" ht="14.25" x14ac:dyDescent="0.45">
      <c r="A1527"/>
      <c r="B1527"/>
      <c r="C1527"/>
      <c r="D1527"/>
      <c r="E1527"/>
      <c r="F1527"/>
      <c r="G1527"/>
      <c r="H1527"/>
    </row>
    <row r="1528" spans="1:8" ht="14.25" x14ac:dyDescent="0.45">
      <c r="A1528"/>
      <c r="B1528"/>
      <c r="C1528"/>
      <c r="D1528"/>
      <c r="E1528"/>
      <c r="F1528"/>
      <c r="G1528"/>
      <c r="H1528"/>
    </row>
    <row r="1529" spans="1:8" ht="14.25" x14ac:dyDescent="0.45">
      <c r="A1529"/>
      <c r="B1529"/>
      <c r="C1529"/>
      <c r="D1529"/>
      <c r="E1529"/>
      <c r="F1529"/>
      <c r="G1529"/>
      <c r="H1529"/>
    </row>
    <row r="1530" spans="1:8" ht="14.25" x14ac:dyDescent="0.45">
      <c r="A1530"/>
      <c r="B1530"/>
      <c r="C1530"/>
      <c r="D1530"/>
      <c r="E1530"/>
      <c r="F1530"/>
      <c r="G1530"/>
      <c r="H1530"/>
    </row>
    <row r="1531" spans="1:8" ht="14.25" x14ac:dyDescent="0.45">
      <c r="A1531"/>
      <c r="B1531"/>
      <c r="C1531"/>
      <c r="D1531"/>
      <c r="E1531"/>
      <c r="F1531"/>
      <c r="G1531"/>
      <c r="H1531"/>
    </row>
    <row r="1532" spans="1:8" ht="14.25" x14ac:dyDescent="0.45">
      <c r="A1532"/>
      <c r="B1532"/>
      <c r="C1532"/>
      <c r="D1532"/>
      <c r="E1532"/>
      <c r="F1532"/>
      <c r="G1532"/>
      <c r="H1532"/>
    </row>
    <row r="1533" spans="1:8" ht="14.25" x14ac:dyDescent="0.45">
      <c r="A1533"/>
      <c r="B1533"/>
      <c r="C1533"/>
      <c r="D1533"/>
      <c r="E1533"/>
      <c r="F1533"/>
      <c r="G1533"/>
      <c r="H1533"/>
    </row>
    <row r="1534" spans="1:8" ht="14.25" x14ac:dyDescent="0.45">
      <c r="A1534"/>
      <c r="B1534"/>
      <c r="C1534"/>
      <c r="D1534"/>
      <c r="E1534"/>
      <c r="F1534"/>
      <c r="G1534"/>
      <c r="H1534"/>
    </row>
    <row r="1535" spans="1:8" ht="14.25" x14ac:dyDescent="0.45">
      <c r="A1535"/>
      <c r="B1535"/>
      <c r="C1535"/>
      <c r="D1535"/>
      <c r="E1535"/>
      <c r="F1535"/>
      <c r="G1535"/>
      <c r="H1535"/>
    </row>
    <row r="1536" spans="1:8" ht="14.25" x14ac:dyDescent="0.45">
      <c r="A1536"/>
      <c r="B1536"/>
      <c r="C1536"/>
      <c r="D1536"/>
      <c r="E1536"/>
      <c r="F1536"/>
      <c r="G1536"/>
      <c r="H1536"/>
    </row>
    <row r="1537" spans="1:8" ht="14.25" x14ac:dyDescent="0.45">
      <c r="A1537"/>
      <c r="B1537"/>
      <c r="C1537"/>
      <c r="D1537"/>
      <c r="E1537"/>
      <c r="F1537"/>
      <c r="G1537"/>
      <c r="H1537"/>
    </row>
    <row r="1538" spans="1:8" ht="14.25" x14ac:dyDescent="0.45">
      <c r="A1538"/>
      <c r="B1538"/>
      <c r="C1538"/>
      <c r="D1538"/>
      <c r="E1538"/>
      <c r="F1538"/>
      <c r="G1538"/>
      <c r="H1538"/>
    </row>
    <row r="1539" spans="1:8" ht="14.25" x14ac:dyDescent="0.45">
      <c r="A1539"/>
      <c r="B1539"/>
      <c r="C1539"/>
      <c r="D1539"/>
      <c r="E1539"/>
      <c r="F1539"/>
      <c r="G1539"/>
      <c r="H1539"/>
    </row>
    <row r="1540" spans="1:8" ht="14.25" x14ac:dyDescent="0.45">
      <c r="A1540"/>
      <c r="B1540"/>
      <c r="C1540"/>
      <c r="D1540"/>
      <c r="E1540"/>
      <c r="F1540"/>
      <c r="G1540"/>
      <c r="H1540"/>
    </row>
    <row r="1541" spans="1:8" ht="14.25" x14ac:dyDescent="0.45">
      <c r="A1541"/>
      <c r="B1541"/>
      <c r="C1541"/>
      <c r="D1541"/>
      <c r="E1541"/>
      <c r="F1541"/>
      <c r="G1541"/>
      <c r="H1541"/>
    </row>
    <row r="1542" spans="1:8" ht="14.25" x14ac:dyDescent="0.45">
      <c r="A1542"/>
      <c r="B1542"/>
      <c r="C1542"/>
      <c r="D1542"/>
      <c r="E1542"/>
      <c r="F1542"/>
      <c r="G1542"/>
      <c r="H1542"/>
    </row>
    <row r="1543" spans="1:8" ht="14.25" x14ac:dyDescent="0.45">
      <c r="A1543"/>
      <c r="B1543"/>
      <c r="C1543"/>
      <c r="D1543"/>
      <c r="E1543"/>
      <c r="F1543"/>
      <c r="G1543"/>
      <c r="H1543"/>
    </row>
    <row r="1544" spans="1:8" ht="14.25" x14ac:dyDescent="0.45">
      <c r="A1544"/>
      <c r="B1544"/>
      <c r="C1544"/>
      <c r="D1544"/>
      <c r="E1544"/>
      <c r="F1544"/>
      <c r="G1544"/>
      <c r="H1544"/>
    </row>
    <row r="1545" spans="1:8" ht="14.25" x14ac:dyDescent="0.45">
      <c r="A1545"/>
      <c r="B1545"/>
      <c r="C1545"/>
      <c r="D1545"/>
      <c r="E1545"/>
      <c r="F1545"/>
      <c r="G1545"/>
      <c r="H1545"/>
    </row>
    <row r="1546" spans="1:8" ht="14.25" x14ac:dyDescent="0.45">
      <c r="A1546"/>
      <c r="B1546"/>
      <c r="C1546"/>
      <c r="D1546"/>
      <c r="E1546"/>
      <c r="F1546"/>
      <c r="G1546"/>
      <c r="H1546"/>
    </row>
    <row r="1547" spans="1:8" ht="14.25" x14ac:dyDescent="0.45">
      <c r="A1547"/>
      <c r="B1547"/>
      <c r="C1547"/>
      <c r="D1547"/>
      <c r="E1547"/>
      <c r="F1547"/>
      <c r="G1547"/>
      <c r="H1547"/>
    </row>
    <row r="1548" spans="1:8" ht="14.25" x14ac:dyDescent="0.45">
      <c r="A1548"/>
      <c r="B1548"/>
      <c r="C1548"/>
      <c r="D1548"/>
      <c r="E1548"/>
      <c r="F1548"/>
      <c r="G1548"/>
      <c r="H1548"/>
    </row>
    <row r="1549" spans="1:8" ht="14.25" x14ac:dyDescent="0.45">
      <c r="A1549"/>
      <c r="B1549"/>
      <c r="C1549"/>
      <c r="D1549"/>
      <c r="E1549"/>
      <c r="F1549"/>
      <c r="G1549"/>
      <c r="H1549"/>
    </row>
    <row r="1550" spans="1:8" ht="14.25" x14ac:dyDescent="0.45">
      <c r="A1550"/>
      <c r="B1550"/>
      <c r="C1550"/>
      <c r="D1550"/>
      <c r="E1550"/>
      <c r="F1550"/>
      <c r="G1550"/>
      <c r="H1550"/>
    </row>
    <row r="1551" spans="1:8" ht="14.25" x14ac:dyDescent="0.45">
      <c r="A1551"/>
      <c r="B1551"/>
      <c r="C1551"/>
      <c r="D1551"/>
      <c r="E1551"/>
      <c r="F1551"/>
      <c r="G1551"/>
      <c r="H1551"/>
    </row>
    <row r="1552" spans="1:8" ht="14.25" x14ac:dyDescent="0.45">
      <c r="A1552"/>
      <c r="B1552"/>
      <c r="C1552"/>
      <c r="D1552"/>
      <c r="E1552"/>
      <c r="F1552"/>
      <c r="G1552"/>
      <c r="H1552"/>
    </row>
    <row r="1553" spans="1:8" ht="14.25" x14ac:dyDescent="0.45">
      <c r="A1553"/>
      <c r="B1553"/>
      <c r="C1553"/>
      <c r="D1553"/>
      <c r="E1553"/>
      <c r="F1553"/>
      <c r="G1553"/>
      <c r="H1553"/>
    </row>
    <row r="1554" spans="1:8" ht="14.25" x14ac:dyDescent="0.45">
      <c r="A1554"/>
      <c r="B1554"/>
      <c r="C1554"/>
      <c r="D1554"/>
      <c r="E1554"/>
      <c r="F1554"/>
      <c r="G1554"/>
      <c r="H1554"/>
    </row>
    <row r="1555" spans="1:8" ht="14.25" x14ac:dyDescent="0.45">
      <c r="A1555"/>
      <c r="B1555"/>
      <c r="C1555"/>
      <c r="D1555"/>
      <c r="E1555"/>
      <c r="F1555"/>
      <c r="G1555"/>
      <c r="H1555"/>
    </row>
    <row r="1556" spans="1:8" ht="14.25" x14ac:dyDescent="0.45">
      <c r="A1556"/>
      <c r="B1556"/>
      <c r="C1556"/>
      <c r="D1556"/>
      <c r="E1556"/>
      <c r="F1556"/>
      <c r="G1556"/>
      <c r="H1556"/>
    </row>
    <row r="1557" spans="1:8" ht="14.25" x14ac:dyDescent="0.45">
      <c r="A1557"/>
      <c r="B1557"/>
      <c r="C1557"/>
      <c r="D1557"/>
      <c r="E1557"/>
      <c r="F1557"/>
      <c r="G1557"/>
      <c r="H1557"/>
    </row>
    <row r="1558" spans="1:8" ht="14.25" x14ac:dyDescent="0.45">
      <c r="A1558"/>
      <c r="B1558"/>
      <c r="C1558"/>
      <c r="D1558"/>
      <c r="E1558"/>
      <c r="F1558"/>
      <c r="G1558"/>
      <c r="H1558"/>
    </row>
    <row r="1559" spans="1:8" ht="14.25" x14ac:dyDescent="0.45">
      <c r="A1559"/>
      <c r="B1559"/>
      <c r="C1559"/>
      <c r="D1559"/>
      <c r="E1559"/>
      <c r="F1559"/>
      <c r="G1559"/>
      <c r="H1559"/>
    </row>
    <row r="1560" spans="1:8" ht="14.25" x14ac:dyDescent="0.45">
      <c r="A1560"/>
      <c r="B1560"/>
      <c r="C1560"/>
      <c r="D1560"/>
      <c r="E1560"/>
      <c r="F1560"/>
      <c r="G1560"/>
      <c r="H1560"/>
    </row>
    <row r="1561" spans="1:8" ht="14.25" x14ac:dyDescent="0.45">
      <c r="A1561"/>
      <c r="B1561"/>
      <c r="C1561"/>
      <c r="D1561"/>
      <c r="E1561"/>
      <c r="F1561"/>
      <c r="G1561"/>
      <c r="H1561"/>
    </row>
    <row r="1562" spans="1:8" ht="14.25" x14ac:dyDescent="0.45">
      <c r="A1562"/>
      <c r="B1562"/>
      <c r="C1562"/>
      <c r="D1562"/>
      <c r="E1562"/>
      <c r="F1562"/>
      <c r="G1562"/>
      <c r="H1562"/>
    </row>
    <row r="1563" spans="1:8" ht="14.25" x14ac:dyDescent="0.45">
      <c r="A1563"/>
      <c r="B1563"/>
      <c r="C1563"/>
      <c r="D1563"/>
      <c r="E1563"/>
      <c r="F1563"/>
      <c r="G1563"/>
      <c r="H1563"/>
    </row>
    <row r="1564" spans="1:8" ht="14.25" x14ac:dyDescent="0.45">
      <c r="A1564"/>
      <c r="B1564"/>
      <c r="C1564"/>
      <c r="D1564"/>
      <c r="E1564"/>
      <c r="F1564"/>
      <c r="G1564"/>
      <c r="H1564"/>
    </row>
    <row r="1565" spans="1:8" ht="14.25" x14ac:dyDescent="0.45">
      <c r="A1565"/>
      <c r="B1565"/>
      <c r="C1565"/>
      <c r="D1565"/>
      <c r="E1565"/>
      <c r="F1565"/>
      <c r="G1565"/>
      <c r="H1565"/>
    </row>
    <row r="1566" spans="1:8" ht="14.25" x14ac:dyDescent="0.45">
      <c r="A1566"/>
      <c r="B1566"/>
      <c r="C1566"/>
      <c r="D1566"/>
      <c r="E1566"/>
      <c r="F1566"/>
      <c r="G1566"/>
      <c r="H1566"/>
    </row>
    <row r="1567" spans="1:8" ht="14.25" x14ac:dyDescent="0.45">
      <c r="A1567"/>
      <c r="B1567"/>
      <c r="C1567"/>
      <c r="D1567"/>
      <c r="E1567"/>
      <c r="F1567"/>
      <c r="G1567"/>
      <c r="H1567"/>
    </row>
    <row r="1568" spans="1:8" ht="14.25" x14ac:dyDescent="0.45">
      <c r="A1568"/>
      <c r="B1568"/>
      <c r="C1568"/>
      <c r="D1568"/>
      <c r="E1568"/>
      <c r="F1568"/>
      <c r="G1568"/>
      <c r="H1568"/>
    </row>
    <row r="1569" spans="1:8" ht="14.25" x14ac:dyDescent="0.45">
      <c r="A1569"/>
      <c r="B1569"/>
      <c r="C1569"/>
      <c r="D1569"/>
      <c r="E1569"/>
      <c r="F1569"/>
      <c r="G1569"/>
      <c r="H1569"/>
    </row>
    <row r="1570" spans="1:8" ht="14.25" x14ac:dyDescent="0.45">
      <c r="A1570"/>
      <c r="B1570"/>
      <c r="C1570"/>
      <c r="D1570"/>
      <c r="E1570"/>
      <c r="F1570"/>
      <c r="G1570"/>
      <c r="H1570"/>
    </row>
    <row r="1571" spans="1:8" ht="14.25" x14ac:dyDescent="0.45">
      <c r="A1571"/>
      <c r="B1571"/>
      <c r="C1571"/>
      <c r="D1571"/>
      <c r="E1571"/>
      <c r="F1571"/>
      <c r="G1571"/>
      <c r="H1571"/>
    </row>
    <row r="1572" spans="1:8" ht="14.25" x14ac:dyDescent="0.45">
      <c r="A1572"/>
      <c r="B1572"/>
      <c r="C1572"/>
      <c r="D1572"/>
      <c r="E1572"/>
      <c r="F1572"/>
      <c r="G1572"/>
      <c r="H1572"/>
    </row>
    <row r="1573" spans="1:8" ht="14.25" x14ac:dyDescent="0.45">
      <c r="A1573"/>
      <c r="B1573"/>
      <c r="C1573"/>
      <c r="D1573"/>
      <c r="E1573"/>
      <c r="F1573"/>
      <c r="G1573"/>
      <c r="H1573"/>
    </row>
    <row r="1574" spans="1:8" ht="14.25" x14ac:dyDescent="0.45">
      <c r="A1574"/>
      <c r="B1574"/>
      <c r="C1574"/>
      <c r="D1574"/>
      <c r="E1574"/>
      <c r="F1574"/>
      <c r="G1574"/>
      <c r="H1574"/>
    </row>
    <row r="1575" spans="1:8" ht="14.25" x14ac:dyDescent="0.45">
      <c r="A1575"/>
      <c r="B1575"/>
      <c r="C1575"/>
      <c r="D1575"/>
      <c r="E1575"/>
      <c r="F1575"/>
      <c r="G1575"/>
      <c r="H1575"/>
    </row>
    <row r="1576" spans="1:8" ht="14.25" x14ac:dyDescent="0.45">
      <c r="A1576"/>
      <c r="B1576"/>
      <c r="C1576"/>
      <c r="D1576"/>
      <c r="E1576"/>
      <c r="F1576"/>
      <c r="G1576"/>
      <c r="H1576"/>
    </row>
    <row r="1577" spans="1:8" ht="14.25" x14ac:dyDescent="0.45">
      <c r="A1577"/>
      <c r="B1577"/>
      <c r="C1577"/>
      <c r="D1577"/>
      <c r="E1577"/>
      <c r="F1577"/>
      <c r="G1577"/>
      <c r="H1577"/>
    </row>
    <row r="1578" spans="1:8" ht="14.25" x14ac:dyDescent="0.45">
      <c r="A1578"/>
      <c r="B1578"/>
      <c r="C1578"/>
      <c r="D1578"/>
      <c r="E1578"/>
      <c r="F1578"/>
      <c r="G1578"/>
      <c r="H1578"/>
    </row>
    <row r="1579" spans="1:8" ht="14.25" x14ac:dyDescent="0.45">
      <c r="A1579"/>
      <c r="B1579"/>
      <c r="C1579"/>
      <c r="D1579"/>
      <c r="E1579"/>
      <c r="F1579"/>
      <c r="G1579"/>
      <c r="H1579"/>
    </row>
    <row r="1580" spans="1:8" ht="14.25" x14ac:dyDescent="0.45">
      <c r="A1580"/>
      <c r="B1580"/>
      <c r="C1580"/>
      <c r="D1580"/>
      <c r="E1580"/>
      <c r="F1580"/>
      <c r="G1580"/>
      <c r="H1580"/>
    </row>
    <row r="1581" spans="1:8" ht="14.25" x14ac:dyDescent="0.45">
      <c r="A1581"/>
      <c r="B1581"/>
      <c r="C1581"/>
      <c r="D1581"/>
      <c r="E1581"/>
      <c r="F1581"/>
      <c r="G1581"/>
      <c r="H1581"/>
    </row>
    <row r="1582" spans="1:8" ht="14.25" x14ac:dyDescent="0.45">
      <c r="A1582"/>
      <c r="B1582"/>
      <c r="C1582"/>
      <c r="D1582"/>
      <c r="E1582"/>
      <c r="F1582"/>
      <c r="G1582"/>
      <c r="H1582"/>
    </row>
    <row r="1583" spans="1:8" ht="14.25" x14ac:dyDescent="0.45">
      <c r="A1583"/>
      <c r="B1583"/>
      <c r="C1583"/>
      <c r="D1583"/>
      <c r="E1583"/>
      <c r="F1583"/>
      <c r="G1583"/>
      <c r="H1583"/>
    </row>
    <row r="1584" spans="1:8" ht="14.25" x14ac:dyDescent="0.45">
      <c r="A1584"/>
      <c r="B1584"/>
      <c r="C1584"/>
      <c r="D1584"/>
      <c r="E1584"/>
      <c r="F1584"/>
      <c r="G1584"/>
      <c r="H1584"/>
    </row>
    <row r="1585" spans="1:8" ht="14.25" x14ac:dyDescent="0.45">
      <c r="A1585"/>
      <c r="B1585"/>
      <c r="C1585"/>
      <c r="D1585"/>
      <c r="E1585"/>
      <c r="F1585"/>
      <c r="G1585"/>
      <c r="H1585"/>
    </row>
    <row r="1586" spans="1:8" ht="14.25" x14ac:dyDescent="0.45">
      <c r="A1586"/>
      <c r="B1586"/>
      <c r="C1586"/>
      <c r="D1586"/>
      <c r="E1586"/>
      <c r="F1586"/>
      <c r="G1586"/>
      <c r="H1586"/>
    </row>
    <row r="1587" spans="1:8" ht="14.25" x14ac:dyDescent="0.45">
      <c r="A1587"/>
      <c r="B1587"/>
      <c r="C1587"/>
      <c r="D1587"/>
      <c r="E1587"/>
      <c r="F1587"/>
      <c r="G1587"/>
      <c r="H1587"/>
    </row>
    <row r="1588" spans="1:8" ht="14.25" x14ac:dyDescent="0.45">
      <c r="A1588"/>
      <c r="B1588"/>
      <c r="C1588"/>
      <c r="D1588"/>
      <c r="E1588"/>
      <c r="F1588"/>
      <c r="G1588"/>
      <c r="H1588"/>
    </row>
    <row r="1589" spans="1:8" ht="14.25" x14ac:dyDescent="0.45">
      <c r="A1589"/>
      <c r="B1589"/>
      <c r="C1589"/>
      <c r="D1589"/>
      <c r="E1589"/>
      <c r="F1589"/>
      <c r="G1589"/>
      <c r="H1589"/>
    </row>
    <row r="1590" spans="1:8" ht="14.25" x14ac:dyDescent="0.45">
      <c r="A1590"/>
      <c r="B1590"/>
      <c r="C1590"/>
      <c r="D1590"/>
      <c r="E1590"/>
      <c r="F1590"/>
      <c r="G1590"/>
      <c r="H1590"/>
    </row>
    <row r="1591" spans="1:8" ht="14.25" x14ac:dyDescent="0.45">
      <c r="A1591"/>
      <c r="B1591"/>
      <c r="C1591"/>
      <c r="D1591"/>
      <c r="E1591"/>
      <c r="F1591"/>
      <c r="G1591"/>
      <c r="H1591"/>
    </row>
    <row r="1592" spans="1:8" ht="14.25" x14ac:dyDescent="0.45">
      <c r="A1592"/>
      <c r="B1592"/>
      <c r="C1592"/>
      <c r="D1592"/>
      <c r="E1592"/>
      <c r="F1592"/>
      <c r="G1592"/>
      <c r="H1592"/>
    </row>
    <row r="1593" spans="1:8" ht="14.25" x14ac:dyDescent="0.45">
      <c r="A1593"/>
      <c r="B1593"/>
      <c r="C1593"/>
      <c r="D1593"/>
      <c r="E1593"/>
      <c r="F1593"/>
      <c r="G1593"/>
      <c r="H1593"/>
    </row>
    <row r="1594" spans="1:8" ht="14.25" x14ac:dyDescent="0.45">
      <c r="A1594"/>
      <c r="B1594"/>
      <c r="C1594"/>
      <c r="D1594"/>
      <c r="E1594"/>
      <c r="F1594"/>
      <c r="G1594"/>
      <c r="H1594"/>
    </row>
    <row r="1595" spans="1:8" ht="14.25" x14ac:dyDescent="0.45">
      <c r="A1595"/>
      <c r="B1595"/>
      <c r="C1595"/>
      <c r="D1595"/>
      <c r="E1595"/>
      <c r="F1595"/>
      <c r="G1595"/>
      <c r="H1595"/>
    </row>
    <row r="1596" spans="1:8" ht="14.25" x14ac:dyDescent="0.45">
      <c r="A1596"/>
      <c r="B1596"/>
      <c r="C1596"/>
      <c r="D1596"/>
      <c r="E1596"/>
      <c r="F1596"/>
      <c r="G1596"/>
      <c r="H1596"/>
    </row>
    <row r="1597" spans="1:8" ht="14.25" x14ac:dyDescent="0.45">
      <c r="A1597"/>
      <c r="B1597"/>
      <c r="C1597"/>
      <c r="D1597"/>
      <c r="E1597"/>
      <c r="F1597"/>
      <c r="G1597"/>
      <c r="H1597"/>
    </row>
    <row r="1598" spans="1:8" ht="14.25" x14ac:dyDescent="0.45">
      <c r="A1598"/>
      <c r="B1598"/>
      <c r="C1598"/>
      <c r="D1598"/>
      <c r="E1598"/>
      <c r="F1598"/>
      <c r="G1598"/>
      <c r="H1598"/>
    </row>
    <row r="1599" spans="1:8" ht="14.25" x14ac:dyDescent="0.45">
      <c r="A1599"/>
      <c r="B1599"/>
      <c r="C1599"/>
      <c r="D1599"/>
      <c r="E1599"/>
      <c r="F1599"/>
      <c r="G1599"/>
      <c r="H1599"/>
    </row>
    <row r="1600" spans="1:8" ht="14.25" x14ac:dyDescent="0.45">
      <c r="A1600"/>
      <c r="B1600"/>
      <c r="C1600"/>
      <c r="D1600"/>
      <c r="E1600"/>
      <c r="F1600"/>
      <c r="G1600"/>
      <c r="H1600"/>
    </row>
    <row r="1601" spans="1:8" ht="14.25" x14ac:dyDescent="0.45">
      <c r="A1601"/>
      <c r="B1601"/>
      <c r="C1601"/>
      <c r="D1601"/>
      <c r="E1601"/>
      <c r="F1601"/>
      <c r="G1601"/>
      <c r="H1601"/>
    </row>
    <row r="1602" spans="1:8" ht="14.25" x14ac:dyDescent="0.45">
      <c r="A1602"/>
      <c r="B1602"/>
      <c r="C1602"/>
      <c r="D1602"/>
      <c r="E1602"/>
      <c r="F1602"/>
      <c r="G1602"/>
      <c r="H1602"/>
    </row>
    <row r="1603" spans="1:8" ht="14.25" x14ac:dyDescent="0.45">
      <c r="A1603"/>
      <c r="B1603"/>
      <c r="C1603"/>
      <c r="D1603"/>
      <c r="E1603"/>
      <c r="F1603"/>
      <c r="G1603"/>
      <c r="H1603"/>
    </row>
    <row r="1604" spans="1:8" ht="14.25" x14ac:dyDescent="0.45">
      <c r="A1604"/>
      <c r="B1604"/>
      <c r="C1604"/>
      <c r="D1604"/>
      <c r="E1604"/>
      <c r="F1604"/>
      <c r="G1604"/>
      <c r="H1604"/>
    </row>
    <row r="1605" spans="1:8" ht="14.25" x14ac:dyDescent="0.45">
      <c r="A1605"/>
      <c r="B1605"/>
      <c r="C1605"/>
      <c r="D1605"/>
      <c r="E1605"/>
      <c r="F1605"/>
      <c r="G1605"/>
      <c r="H1605"/>
    </row>
    <row r="1606" spans="1:8" ht="14.25" x14ac:dyDescent="0.45">
      <c r="A1606"/>
      <c r="B1606"/>
      <c r="C1606"/>
      <c r="D1606"/>
      <c r="E1606"/>
      <c r="F1606"/>
      <c r="G1606"/>
      <c r="H1606"/>
    </row>
    <row r="1607" spans="1:8" ht="14.25" x14ac:dyDescent="0.45">
      <c r="A1607"/>
      <c r="B1607"/>
      <c r="C1607"/>
      <c r="D1607"/>
      <c r="E1607"/>
      <c r="F1607"/>
      <c r="G1607"/>
      <c r="H1607"/>
    </row>
    <row r="1608" spans="1:8" ht="14.25" x14ac:dyDescent="0.45">
      <c r="A1608"/>
      <c r="B1608"/>
      <c r="C1608"/>
      <c r="D1608"/>
      <c r="E1608"/>
      <c r="F1608"/>
      <c r="G1608"/>
      <c r="H1608"/>
    </row>
    <row r="1609" spans="1:8" ht="14.25" x14ac:dyDescent="0.45">
      <c r="A1609"/>
      <c r="B1609"/>
      <c r="C1609"/>
      <c r="D1609"/>
      <c r="E1609"/>
      <c r="F1609"/>
      <c r="G1609"/>
      <c r="H1609"/>
    </row>
    <row r="1610" spans="1:8" ht="14.25" x14ac:dyDescent="0.45">
      <c r="A1610"/>
      <c r="B1610"/>
      <c r="C1610"/>
      <c r="D1610"/>
      <c r="E1610"/>
      <c r="F1610"/>
      <c r="G1610"/>
      <c r="H1610"/>
    </row>
    <row r="1611" spans="1:8" ht="14.25" x14ac:dyDescent="0.45">
      <c r="A1611"/>
      <c r="B1611"/>
      <c r="C1611"/>
      <c r="D1611"/>
      <c r="E1611"/>
      <c r="F1611"/>
      <c r="G1611"/>
      <c r="H1611"/>
    </row>
    <row r="1612" spans="1:8" ht="14.25" x14ac:dyDescent="0.45">
      <c r="A1612"/>
      <c r="B1612"/>
      <c r="C1612"/>
      <c r="D1612"/>
      <c r="E1612"/>
      <c r="F1612"/>
      <c r="G1612"/>
      <c r="H1612"/>
    </row>
    <row r="1613" spans="1:8" ht="14.25" x14ac:dyDescent="0.45">
      <c r="A1613"/>
      <c r="B1613"/>
      <c r="C1613"/>
      <c r="D1613"/>
      <c r="E1613"/>
      <c r="F1613"/>
      <c r="G1613"/>
      <c r="H1613"/>
    </row>
    <row r="1614" spans="1:8" ht="14.25" x14ac:dyDescent="0.45">
      <c r="A1614"/>
      <c r="B1614"/>
      <c r="C1614"/>
      <c r="D1614"/>
      <c r="E1614"/>
      <c r="F1614"/>
      <c r="G1614"/>
      <c r="H1614"/>
    </row>
    <row r="1615" spans="1:8" ht="14.25" x14ac:dyDescent="0.45">
      <c r="A1615"/>
      <c r="B1615"/>
      <c r="C1615"/>
      <c r="D1615"/>
      <c r="E1615"/>
      <c r="F1615"/>
      <c r="G1615"/>
      <c r="H1615"/>
    </row>
    <row r="1616" spans="1:8" ht="14.25" x14ac:dyDescent="0.45">
      <c r="A1616"/>
      <c r="B1616"/>
      <c r="C1616"/>
      <c r="D1616"/>
      <c r="E1616"/>
      <c r="F1616"/>
      <c r="G1616"/>
      <c r="H1616"/>
    </row>
    <row r="1617" spans="1:8" ht="14.25" x14ac:dyDescent="0.45">
      <c r="A1617"/>
      <c r="B1617"/>
      <c r="C1617"/>
      <c r="D1617"/>
      <c r="E1617"/>
      <c r="F1617"/>
      <c r="G1617"/>
      <c r="H1617"/>
    </row>
    <row r="1618" spans="1:8" ht="14.25" x14ac:dyDescent="0.45">
      <c r="A1618"/>
      <c r="B1618"/>
      <c r="C1618"/>
      <c r="D1618"/>
      <c r="E1618"/>
      <c r="F1618"/>
      <c r="G1618"/>
      <c r="H1618"/>
    </row>
    <row r="1619" spans="1:8" ht="14.25" x14ac:dyDescent="0.45">
      <c r="A1619"/>
      <c r="B1619"/>
      <c r="C1619"/>
      <c r="D1619"/>
      <c r="E1619"/>
      <c r="F1619"/>
      <c r="G1619"/>
      <c r="H1619"/>
    </row>
    <row r="1620" spans="1:8" ht="14.25" x14ac:dyDescent="0.45">
      <c r="A1620"/>
      <c r="B1620"/>
      <c r="C1620"/>
      <c r="D1620"/>
      <c r="E1620"/>
      <c r="F1620"/>
      <c r="G1620"/>
      <c r="H1620"/>
    </row>
    <row r="1621" spans="1:8" ht="14.25" x14ac:dyDescent="0.45">
      <c r="A1621"/>
      <c r="B1621"/>
      <c r="C1621"/>
      <c r="D1621"/>
      <c r="E1621"/>
      <c r="F1621"/>
      <c r="G1621"/>
      <c r="H1621"/>
    </row>
    <row r="1622" spans="1:8" ht="14.25" x14ac:dyDescent="0.45">
      <c r="A1622"/>
      <c r="B1622"/>
      <c r="C1622"/>
      <c r="D1622"/>
      <c r="E1622"/>
      <c r="F1622"/>
      <c r="G1622"/>
      <c r="H1622"/>
    </row>
    <row r="1623" spans="1:8" ht="14.25" x14ac:dyDescent="0.45">
      <c r="A1623"/>
      <c r="B1623"/>
      <c r="C1623"/>
      <c r="D1623"/>
      <c r="E1623"/>
      <c r="F1623"/>
      <c r="G1623"/>
      <c r="H1623"/>
    </row>
    <row r="1624" spans="1:8" ht="14.25" x14ac:dyDescent="0.45">
      <c r="A1624"/>
      <c r="B1624"/>
      <c r="C1624"/>
      <c r="D1624"/>
      <c r="E1624"/>
      <c r="F1624"/>
      <c r="G1624"/>
      <c r="H1624"/>
    </row>
    <row r="1625" spans="1:8" ht="14.25" x14ac:dyDescent="0.45">
      <c r="A1625"/>
      <c r="B1625"/>
      <c r="C1625"/>
      <c r="D1625"/>
      <c r="E1625"/>
      <c r="F1625"/>
      <c r="G1625"/>
      <c r="H1625"/>
    </row>
    <row r="1626" spans="1:8" ht="14.25" x14ac:dyDescent="0.45">
      <c r="A1626"/>
      <c r="B1626"/>
      <c r="C1626"/>
      <c r="D1626"/>
      <c r="E1626"/>
      <c r="F1626"/>
      <c r="G1626"/>
      <c r="H1626"/>
    </row>
    <row r="1627" spans="1:8" ht="14.25" x14ac:dyDescent="0.45">
      <c r="A1627"/>
      <c r="B1627"/>
      <c r="C1627"/>
      <c r="D1627"/>
      <c r="E1627"/>
      <c r="F1627"/>
      <c r="G1627"/>
      <c r="H1627"/>
    </row>
    <row r="1628" spans="1:8" ht="14.25" x14ac:dyDescent="0.45">
      <c r="A1628"/>
      <c r="B1628"/>
      <c r="C1628"/>
      <c r="D1628"/>
      <c r="E1628"/>
      <c r="F1628"/>
      <c r="G1628"/>
      <c r="H1628"/>
    </row>
    <row r="1629" spans="1:8" ht="14.25" x14ac:dyDescent="0.45">
      <c r="A1629"/>
      <c r="B1629"/>
      <c r="C1629"/>
      <c r="D1629"/>
      <c r="E1629"/>
      <c r="F1629"/>
      <c r="G1629"/>
      <c r="H1629"/>
    </row>
    <row r="1630" spans="1:8" ht="14.25" x14ac:dyDescent="0.45">
      <c r="A1630"/>
      <c r="B1630"/>
      <c r="C1630"/>
      <c r="D1630"/>
      <c r="E1630"/>
      <c r="F1630"/>
      <c r="G1630"/>
      <c r="H1630"/>
    </row>
    <row r="1631" spans="1:8" ht="14.25" x14ac:dyDescent="0.45">
      <c r="A1631"/>
      <c r="B1631"/>
      <c r="C1631"/>
      <c r="D1631"/>
      <c r="E1631"/>
      <c r="F1631"/>
      <c r="G1631"/>
      <c r="H1631"/>
    </row>
    <row r="1632" spans="1:8" ht="14.25" x14ac:dyDescent="0.45">
      <c r="A1632"/>
      <c r="B1632"/>
      <c r="C1632"/>
      <c r="D1632"/>
      <c r="E1632"/>
      <c r="F1632"/>
      <c r="G1632"/>
      <c r="H1632"/>
    </row>
    <row r="1633" spans="1:8" ht="14.25" x14ac:dyDescent="0.45">
      <c r="A1633"/>
      <c r="B1633"/>
      <c r="C1633"/>
      <c r="D1633"/>
      <c r="E1633"/>
      <c r="F1633"/>
      <c r="G1633"/>
      <c r="H1633"/>
    </row>
    <row r="1634" spans="1:8" ht="14.25" x14ac:dyDescent="0.45">
      <c r="A1634"/>
      <c r="B1634"/>
      <c r="C1634"/>
      <c r="D1634"/>
      <c r="E1634"/>
      <c r="F1634"/>
      <c r="G1634"/>
      <c r="H1634"/>
    </row>
    <row r="1635" spans="1:8" ht="14.25" x14ac:dyDescent="0.45">
      <c r="A1635"/>
      <c r="B1635"/>
      <c r="C1635"/>
      <c r="D1635"/>
      <c r="E1635"/>
      <c r="F1635"/>
      <c r="G1635"/>
      <c r="H1635"/>
    </row>
    <row r="1636" spans="1:8" ht="14.25" x14ac:dyDescent="0.45">
      <c r="A1636"/>
      <c r="B1636"/>
      <c r="C1636"/>
      <c r="D1636"/>
      <c r="E1636"/>
      <c r="F1636"/>
      <c r="G1636"/>
      <c r="H1636"/>
    </row>
    <row r="1637" spans="1:8" ht="14.25" x14ac:dyDescent="0.45">
      <c r="A1637"/>
      <c r="B1637"/>
      <c r="C1637"/>
      <c r="D1637"/>
      <c r="E1637"/>
      <c r="F1637"/>
      <c r="G1637"/>
      <c r="H1637"/>
    </row>
    <row r="1638" spans="1:8" ht="14.25" x14ac:dyDescent="0.45">
      <c r="A1638"/>
      <c r="B1638"/>
      <c r="C1638"/>
      <c r="D1638"/>
      <c r="E1638"/>
      <c r="F1638"/>
      <c r="G1638"/>
      <c r="H1638"/>
    </row>
    <row r="1639" spans="1:8" ht="14.25" x14ac:dyDescent="0.45">
      <c r="A1639"/>
      <c r="B1639"/>
      <c r="C1639"/>
      <c r="D1639"/>
      <c r="E1639"/>
      <c r="F1639"/>
      <c r="G1639"/>
      <c r="H1639"/>
    </row>
    <row r="1640" spans="1:8" ht="14.25" x14ac:dyDescent="0.45">
      <c r="A1640"/>
      <c r="B1640"/>
      <c r="C1640"/>
      <c r="D1640"/>
      <c r="E1640"/>
      <c r="F1640"/>
      <c r="G1640"/>
      <c r="H1640"/>
    </row>
    <row r="1641" spans="1:8" ht="14.25" x14ac:dyDescent="0.45">
      <c r="A1641"/>
      <c r="B1641"/>
      <c r="C1641"/>
      <c r="D1641"/>
      <c r="E1641"/>
      <c r="F1641"/>
      <c r="G1641"/>
      <c r="H1641"/>
    </row>
    <row r="1642" spans="1:8" ht="14.25" x14ac:dyDescent="0.45">
      <c r="A1642"/>
      <c r="B1642"/>
      <c r="C1642"/>
      <c r="D1642"/>
      <c r="E1642"/>
      <c r="F1642"/>
      <c r="G1642"/>
      <c r="H1642"/>
    </row>
    <row r="1643" spans="1:8" ht="14.25" x14ac:dyDescent="0.45">
      <c r="A1643"/>
      <c r="B1643"/>
      <c r="C1643"/>
      <c r="D1643"/>
      <c r="E1643"/>
      <c r="F1643"/>
      <c r="G1643"/>
      <c r="H1643"/>
    </row>
    <row r="1644" spans="1:8" ht="14.25" x14ac:dyDescent="0.45">
      <c r="A1644"/>
      <c r="B1644"/>
      <c r="C1644"/>
      <c r="D1644"/>
      <c r="E1644"/>
      <c r="F1644"/>
      <c r="G1644"/>
      <c r="H1644"/>
    </row>
    <row r="1645" spans="1:8" ht="14.25" x14ac:dyDescent="0.45">
      <c r="A1645"/>
      <c r="B1645"/>
      <c r="C1645"/>
      <c r="D1645"/>
      <c r="E1645"/>
      <c r="F1645"/>
      <c r="G1645"/>
      <c r="H1645"/>
    </row>
    <row r="1646" spans="1:8" ht="14.25" x14ac:dyDescent="0.45">
      <c r="A1646"/>
      <c r="B1646"/>
      <c r="C1646"/>
      <c r="D1646"/>
      <c r="E1646"/>
      <c r="F1646"/>
      <c r="G1646"/>
      <c r="H1646"/>
    </row>
    <row r="1647" spans="1:8" ht="14.25" x14ac:dyDescent="0.45">
      <c r="A1647"/>
      <c r="B1647"/>
      <c r="C1647"/>
      <c r="D1647"/>
      <c r="E1647"/>
      <c r="F1647"/>
      <c r="G1647"/>
      <c r="H1647"/>
    </row>
    <row r="1648" spans="1:8" ht="14.25" x14ac:dyDescent="0.45">
      <c r="A1648"/>
      <c r="B1648"/>
      <c r="C1648"/>
      <c r="D1648"/>
      <c r="E1648"/>
      <c r="F1648"/>
      <c r="G1648"/>
      <c r="H1648"/>
    </row>
    <row r="1649" spans="1:8" ht="14.25" x14ac:dyDescent="0.45">
      <c r="A1649"/>
      <c r="B1649"/>
      <c r="C1649"/>
      <c r="D1649"/>
      <c r="E1649"/>
      <c r="F1649"/>
      <c r="G1649"/>
      <c r="H1649"/>
    </row>
    <row r="1650" spans="1:8" ht="14.25" x14ac:dyDescent="0.45">
      <c r="A1650"/>
      <c r="B1650"/>
      <c r="C1650"/>
      <c r="D1650"/>
      <c r="E1650"/>
      <c r="F1650"/>
      <c r="G1650"/>
      <c r="H1650"/>
    </row>
    <row r="1651" spans="1:8" ht="14.25" x14ac:dyDescent="0.45">
      <c r="A1651"/>
      <c r="B1651"/>
      <c r="C1651"/>
      <c r="D1651"/>
      <c r="E1651"/>
      <c r="F1651"/>
      <c r="G1651"/>
      <c r="H1651"/>
    </row>
    <row r="1652" spans="1:8" ht="14.25" x14ac:dyDescent="0.45">
      <c r="A1652"/>
      <c r="B1652"/>
      <c r="C1652"/>
      <c r="D1652"/>
      <c r="E1652"/>
      <c r="F1652"/>
      <c r="G1652"/>
      <c r="H1652"/>
    </row>
    <row r="1653" spans="1:8" ht="14.25" x14ac:dyDescent="0.45">
      <c r="A1653"/>
      <c r="B1653"/>
      <c r="C1653"/>
      <c r="D1653"/>
      <c r="E1653"/>
      <c r="F1653"/>
      <c r="G1653"/>
      <c r="H1653"/>
    </row>
    <row r="1654" spans="1:8" ht="14.25" x14ac:dyDescent="0.45">
      <c r="A1654"/>
      <c r="B1654"/>
      <c r="C1654"/>
      <c r="D1654"/>
      <c r="E1654"/>
      <c r="F1654"/>
      <c r="G1654"/>
      <c r="H1654"/>
    </row>
    <row r="1655" spans="1:8" ht="14.25" x14ac:dyDescent="0.45">
      <c r="A1655"/>
      <c r="B1655"/>
      <c r="C1655"/>
      <c r="D1655"/>
      <c r="E1655"/>
      <c r="F1655"/>
      <c r="G1655"/>
      <c r="H1655"/>
    </row>
    <row r="1656" spans="1:8" ht="14.25" x14ac:dyDescent="0.45">
      <c r="A1656"/>
      <c r="B1656"/>
      <c r="C1656"/>
      <c r="D1656"/>
      <c r="E1656"/>
      <c r="F1656"/>
      <c r="G1656"/>
      <c r="H1656"/>
    </row>
    <row r="1657" spans="1:8" ht="14.25" x14ac:dyDescent="0.45">
      <c r="A1657"/>
      <c r="B1657"/>
      <c r="C1657"/>
      <c r="D1657"/>
      <c r="E1657"/>
      <c r="F1657"/>
      <c r="G1657"/>
      <c r="H1657"/>
    </row>
    <row r="1658" spans="1:8" ht="14.25" x14ac:dyDescent="0.45">
      <c r="A1658"/>
      <c r="B1658"/>
      <c r="C1658"/>
      <c r="D1658"/>
      <c r="E1658"/>
      <c r="F1658"/>
      <c r="G1658"/>
      <c r="H1658"/>
    </row>
    <row r="1659" spans="1:8" ht="14.25" x14ac:dyDescent="0.45">
      <c r="A1659"/>
      <c r="B1659"/>
      <c r="C1659"/>
      <c r="D1659"/>
      <c r="E1659"/>
      <c r="F1659"/>
      <c r="G1659"/>
      <c r="H1659"/>
    </row>
    <row r="1660" spans="1:8" ht="14.25" x14ac:dyDescent="0.45">
      <c r="A1660"/>
      <c r="B1660"/>
      <c r="C1660"/>
      <c r="D1660"/>
      <c r="E1660"/>
      <c r="F1660"/>
      <c r="G1660"/>
      <c r="H1660"/>
    </row>
    <row r="1661" spans="1:8" ht="14.25" x14ac:dyDescent="0.45">
      <c r="A1661"/>
      <c r="B1661"/>
      <c r="C1661"/>
      <c r="D1661"/>
      <c r="E1661"/>
      <c r="F1661"/>
      <c r="G1661"/>
      <c r="H1661"/>
    </row>
    <row r="1662" spans="1:8" ht="14.25" x14ac:dyDescent="0.45">
      <c r="A1662"/>
      <c r="B1662"/>
      <c r="C1662"/>
      <c r="D1662"/>
      <c r="E1662"/>
      <c r="F1662"/>
      <c r="G1662"/>
      <c r="H1662"/>
    </row>
    <row r="1663" spans="1:8" ht="14.25" x14ac:dyDescent="0.45">
      <c r="A1663"/>
      <c r="B1663"/>
      <c r="C1663"/>
      <c r="D1663"/>
      <c r="E1663"/>
      <c r="F1663"/>
      <c r="G1663"/>
      <c r="H1663"/>
    </row>
    <row r="1664" spans="1:8" ht="14.25" x14ac:dyDescent="0.45">
      <c r="A1664"/>
      <c r="B1664"/>
      <c r="C1664"/>
      <c r="D1664"/>
      <c r="E1664"/>
      <c r="F1664"/>
      <c r="G1664"/>
      <c r="H1664"/>
    </row>
    <row r="1665" spans="1:8" ht="14.25" x14ac:dyDescent="0.45">
      <c r="A1665"/>
      <c r="B1665"/>
      <c r="C1665"/>
      <c r="D1665"/>
      <c r="E1665"/>
      <c r="F1665"/>
      <c r="G1665"/>
      <c r="H1665"/>
    </row>
    <row r="1666" spans="1:8" ht="14.25" x14ac:dyDescent="0.45">
      <c r="A1666"/>
      <c r="B1666"/>
      <c r="C1666"/>
      <c r="D1666"/>
      <c r="E1666"/>
      <c r="F1666"/>
      <c r="G1666"/>
      <c r="H1666"/>
    </row>
    <row r="1667" spans="1:8" ht="14.25" x14ac:dyDescent="0.45">
      <c r="A1667"/>
      <c r="B1667"/>
      <c r="C1667"/>
      <c r="D1667"/>
      <c r="E1667"/>
      <c r="F1667"/>
      <c r="G1667"/>
      <c r="H1667"/>
    </row>
    <row r="1668" spans="1:8" ht="14.25" x14ac:dyDescent="0.45">
      <c r="A1668"/>
      <c r="B1668"/>
      <c r="C1668"/>
      <c r="D1668"/>
      <c r="E1668"/>
      <c r="F1668"/>
      <c r="G1668"/>
      <c r="H1668"/>
    </row>
    <row r="1669" spans="1:8" ht="14.25" x14ac:dyDescent="0.45">
      <c r="A1669"/>
      <c r="B1669"/>
      <c r="C1669"/>
      <c r="D1669"/>
      <c r="E1669"/>
      <c r="F1669"/>
      <c r="G1669"/>
      <c r="H1669"/>
    </row>
    <row r="1670" spans="1:8" ht="14.25" x14ac:dyDescent="0.45">
      <c r="A1670"/>
      <c r="B1670"/>
      <c r="C1670"/>
      <c r="D1670"/>
      <c r="E1670"/>
      <c r="F1670"/>
      <c r="G1670"/>
      <c r="H1670"/>
    </row>
    <row r="1671" spans="1:8" ht="14.25" x14ac:dyDescent="0.45">
      <c r="A1671"/>
      <c r="B1671"/>
      <c r="C1671"/>
      <c r="D1671"/>
      <c r="E1671"/>
      <c r="F1671"/>
      <c r="G1671"/>
      <c r="H1671"/>
    </row>
    <row r="1672" spans="1:8" ht="14.25" x14ac:dyDescent="0.45">
      <c r="A1672"/>
      <c r="B1672"/>
      <c r="C1672"/>
      <c r="D1672"/>
      <c r="E1672"/>
      <c r="F1672"/>
      <c r="G1672"/>
      <c r="H1672"/>
    </row>
    <row r="1673" spans="1:8" ht="14.25" x14ac:dyDescent="0.45">
      <c r="A1673"/>
      <c r="B1673"/>
      <c r="C1673"/>
      <c r="D1673"/>
      <c r="E1673"/>
      <c r="F1673"/>
      <c r="G1673"/>
      <c r="H1673"/>
    </row>
    <row r="1674" spans="1:8" ht="14.25" x14ac:dyDescent="0.45">
      <c r="A1674"/>
      <c r="B1674"/>
      <c r="C1674"/>
      <c r="D1674"/>
      <c r="E1674"/>
      <c r="F1674"/>
      <c r="G1674"/>
      <c r="H1674"/>
    </row>
    <row r="1675" spans="1:8" ht="14.25" x14ac:dyDescent="0.45">
      <c r="A1675"/>
      <c r="B1675"/>
      <c r="C1675"/>
      <c r="D1675"/>
      <c r="E1675"/>
      <c r="F1675"/>
      <c r="G1675"/>
      <c r="H1675"/>
    </row>
    <row r="1676" spans="1:8" ht="14.25" x14ac:dyDescent="0.45">
      <c r="A1676"/>
      <c r="B1676"/>
      <c r="C1676"/>
      <c r="D1676"/>
      <c r="E1676"/>
      <c r="F1676"/>
      <c r="G1676"/>
      <c r="H1676"/>
    </row>
    <row r="1677" spans="1:8" ht="14.25" x14ac:dyDescent="0.45">
      <c r="A1677"/>
      <c r="B1677"/>
      <c r="C1677"/>
      <c r="D1677"/>
      <c r="E1677"/>
      <c r="F1677"/>
      <c r="G1677"/>
      <c r="H1677"/>
    </row>
    <row r="1678" spans="1:8" ht="14.25" x14ac:dyDescent="0.45">
      <c r="A1678"/>
      <c r="B1678"/>
      <c r="C1678"/>
      <c r="D1678"/>
      <c r="E1678"/>
      <c r="F1678"/>
      <c r="G1678"/>
      <c r="H1678"/>
    </row>
    <row r="1679" spans="1:8" ht="14.25" x14ac:dyDescent="0.45">
      <c r="A1679"/>
      <c r="B1679"/>
      <c r="C1679"/>
      <c r="D1679"/>
      <c r="E1679"/>
      <c r="F1679"/>
      <c r="G1679"/>
      <c r="H1679"/>
    </row>
    <row r="1680" spans="1:8" ht="14.25" x14ac:dyDescent="0.45">
      <c r="A1680"/>
      <c r="B1680"/>
      <c r="C1680"/>
      <c r="D1680"/>
      <c r="E1680"/>
      <c r="F1680"/>
      <c r="G1680"/>
      <c r="H1680"/>
    </row>
    <row r="1681" spans="1:8" ht="14.25" x14ac:dyDescent="0.45">
      <c r="A1681"/>
      <c r="B1681"/>
      <c r="C1681"/>
      <c r="D1681"/>
      <c r="E1681"/>
      <c r="F1681"/>
      <c r="G1681"/>
      <c r="H1681"/>
    </row>
    <row r="1682" spans="1:8" ht="14.25" x14ac:dyDescent="0.45">
      <c r="A1682"/>
      <c r="B1682"/>
      <c r="C1682"/>
      <c r="D1682"/>
      <c r="E1682"/>
      <c r="F1682"/>
      <c r="G1682"/>
      <c r="H1682"/>
    </row>
    <row r="1683" spans="1:8" ht="14.25" x14ac:dyDescent="0.45">
      <c r="A1683"/>
      <c r="B1683"/>
      <c r="C1683"/>
      <c r="D1683"/>
      <c r="E1683"/>
      <c r="F1683"/>
      <c r="G1683"/>
      <c r="H1683"/>
    </row>
    <row r="1684" spans="1:8" ht="14.25" x14ac:dyDescent="0.45">
      <c r="A1684"/>
      <c r="B1684"/>
      <c r="C1684"/>
      <c r="D1684"/>
      <c r="E1684"/>
      <c r="F1684"/>
      <c r="G1684"/>
      <c r="H1684"/>
    </row>
    <row r="1685" spans="1:8" ht="14.25" x14ac:dyDescent="0.45">
      <c r="A1685"/>
      <c r="B1685"/>
      <c r="C1685"/>
      <c r="D1685"/>
      <c r="E1685"/>
      <c r="F1685"/>
      <c r="G1685"/>
      <c r="H1685"/>
    </row>
    <row r="1686" spans="1:8" ht="14.25" x14ac:dyDescent="0.45">
      <c r="A1686"/>
      <c r="B1686"/>
      <c r="C1686"/>
      <c r="D1686"/>
      <c r="E1686"/>
      <c r="F1686"/>
      <c r="G1686"/>
      <c r="H1686"/>
    </row>
    <row r="1687" spans="1:8" ht="14.25" x14ac:dyDescent="0.45">
      <c r="A1687"/>
      <c r="B1687"/>
      <c r="C1687"/>
      <c r="D1687"/>
      <c r="E1687"/>
      <c r="F1687"/>
      <c r="G1687"/>
      <c r="H1687"/>
    </row>
    <row r="1688" spans="1:8" ht="14.25" x14ac:dyDescent="0.45">
      <c r="A1688"/>
      <c r="B1688"/>
      <c r="C1688"/>
      <c r="D1688"/>
      <c r="E1688"/>
      <c r="F1688"/>
      <c r="G1688"/>
      <c r="H1688"/>
    </row>
    <row r="1689" spans="1:8" ht="14.25" x14ac:dyDescent="0.45">
      <c r="A1689"/>
      <c r="B1689"/>
      <c r="C1689"/>
      <c r="D1689"/>
      <c r="E1689"/>
      <c r="F1689"/>
      <c r="G1689"/>
      <c r="H1689"/>
    </row>
    <row r="1690" spans="1:8" ht="14.25" x14ac:dyDescent="0.45">
      <c r="A1690"/>
      <c r="B1690"/>
      <c r="C1690"/>
      <c r="D1690"/>
      <c r="E1690"/>
      <c r="F1690"/>
      <c r="G1690"/>
      <c r="H1690"/>
    </row>
    <row r="1691" spans="1:8" ht="14.25" x14ac:dyDescent="0.45">
      <c r="A1691"/>
      <c r="B1691"/>
      <c r="C1691"/>
      <c r="D1691"/>
      <c r="E1691"/>
      <c r="F1691"/>
      <c r="G1691"/>
      <c r="H1691"/>
    </row>
    <row r="1692" spans="1:8" ht="14.25" x14ac:dyDescent="0.45">
      <c r="A1692"/>
      <c r="B1692"/>
      <c r="C1692"/>
      <c r="D1692"/>
      <c r="E1692"/>
      <c r="F1692"/>
      <c r="G1692"/>
      <c r="H1692"/>
    </row>
    <row r="1693" spans="1:8" ht="14.25" x14ac:dyDescent="0.45">
      <c r="A1693"/>
      <c r="B1693"/>
      <c r="C1693"/>
      <c r="D1693"/>
      <c r="E1693"/>
      <c r="F1693"/>
      <c r="G1693"/>
      <c r="H1693"/>
    </row>
    <row r="1694" spans="1:8" ht="14.25" x14ac:dyDescent="0.45">
      <c r="A1694"/>
      <c r="B1694"/>
      <c r="C1694"/>
      <c r="D1694"/>
      <c r="E1694"/>
      <c r="F1694"/>
      <c r="G1694"/>
      <c r="H1694"/>
    </row>
    <row r="1695" spans="1:8" ht="14.25" x14ac:dyDescent="0.45">
      <c r="A1695"/>
      <c r="B1695"/>
      <c r="C1695"/>
      <c r="D1695"/>
      <c r="E1695"/>
      <c r="F1695"/>
      <c r="G1695"/>
      <c r="H1695"/>
    </row>
    <row r="1696" spans="1:8" ht="14.25" x14ac:dyDescent="0.45">
      <c r="A1696"/>
      <c r="B1696"/>
      <c r="C1696"/>
      <c r="D1696"/>
      <c r="E1696"/>
      <c r="F1696"/>
      <c r="G1696"/>
      <c r="H1696"/>
    </row>
    <row r="1697" spans="1:8" ht="14.25" x14ac:dyDescent="0.45">
      <c r="A1697"/>
      <c r="B1697"/>
      <c r="C1697"/>
      <c r="D1697"/>
      <c r="E1697"/>
      <c r="F1697"/>
      <c r="G1697"/>
      <c r="H1697"/>
    </row>
    <row r="1698" spans="1:8" ht="14.25" x14ac:dyDescent="0.45">
      <c r="A1698"/>
      <c r="B1698"/>
      <c r="C1698"/>
      <c r="D1698"/>
      <c r="E1698"/>
      <c r="F1698"/>
      <c r="G1698"/>
      <c r="H1698"/>
    </row>
    <row r="1699" spans="1:8" ht="14.25" x14ac:dyDescent="0.45">
      <c r="A1699"/>
      <c r="B1699"/>
      <c r="C1699"/>
      <c r="D1699"/>
      <c r="E1699"/>
      <c r="F1699"/>
      <c r="G1699"/>
      <c r="H1699"/>
    </row>
    <row r="1700" spans="1:8" ht="14.25" x14ac:dyDescent="0.45">
      <c r="A1700"/>
      <c r="B1700"/>
      <c r="C1700"/>
      <c r="D1700"/>
      <c r="E1700"/>
      <c r="F1700"/>
      <c r="G1700"/>
      <c r="H1700"/>
    </row>
    <row r="1701" spans="1:8" ht="14.25" x14ac:dyDescent="0.45">
      <c r="A1701"/>
      <c r="B1701"/>
      <c r="C1701"/>
      <c r="D1701"/>
      <c r="E1701"/>
      <c r="F1701"/>
      <c r="G1701"/>
      <c r="H1701"/>
    </row>
    <row r="1702" spans="1:8" ht="14.25" x14ac:dyDescent="0.45">
      <c r="A1702"/>
      <c r="B1702"/>
      <c r="C1702"/>
      <c r="D1702"/>
      <c r="E1702"/>
      <c r="F1702"/>
      <c r="G1702"/>
      <c r="H1702"/>
    </row>
    <row r="1703" spans="1:8" ht="14.25" x14ac:dyDescent="0.45">
      <c r="A1703"/>
      <c r="B1703"/>
      <c r="C1703"/>
      <c r="D1703"/>
      <c r="E1703"/>
      <c r="F1703"/>
      <c r="G1703"/>
      <c r="H1703"/>
    </row>
    <row r="1704" spans="1:8" ht="14.25" x14ac:dyDescent="0.45">
      <c r="A1704"/>
      <c r="B1704"/>
      <c r="C1704"/>
      <c r="D1704"/>
      <c r="E1704"/>
      <c r="F1704"/>
      <c r="G1704"/>
      <c r="H1704"/>
    </row>
    <row r="1705" spans="1:8" ht="14.25" x14ac:dyDescent="0.45">
      <c r="A1705"/>
      <c r="B1705"/>
      <c r="C1705"/>
      <c r="D1705"/>
      <c r="E1705"/>
      <c r="F1705"/>
      <c r="G1705"/>
      <c r="H1705"/>
    </row>
    <row r="1706" spans="1:8" ht="14.25" x14ac:dyDescent="0.45">
      <c r="A1706"/>
      <c r="B1706"/>
      <c r="C1706"/>
      <c r="D1706"/>
      <c r="E1706"/>
      <c r="F1706"/>
      <c r="G1706"/>
      <c r="H1706"/>
    </row>
    <row r="1707" spans="1:8" ht="14.25" x14ac:dyDescent="0.45">
      <c r="A1707"/>
      <c r="B1707"/>
      <c r="C1707"/>
      <c r="D1707"/>
      <c r="E1707"/>
      <c r="F1707"/>
      <c r="G1707"/>
      <c r="H1707"/>
    </row>
    <row r="1708" spans="1:8" ht="14.25" x14ac:dyDescent="0.45">
      <c r="A1708"/>
      <c r="B1708"/>
      <c r="C1708"/>
      <c r="D1708"/>
      <c r="E1708"/>
      <c r="F1708"/>
      <c r="G1708"/>
      <c r="H1708"/>
    </row>
    <row r="1709" spans="1:8" ht="14.25" x14ac:dyDescent="0.45">
      <c r="A1709"/>
      <c r="B1709"/>
      <c r="C1709"/>
      <c r="D1709"/>
      <c r="E1709"/>
      <c r="F1709"/>
      <c r="G1709"/>
      <c r="H1709"/>
    </row>
    <row r="1710" spans="1:8" ht="14.25" x14ac:dyDescent="0.45">
      <c r="A1710"/>
      <c r="B1710"/>
      <c r="C1710"/>
      <c r="D1710"/>
      <c r="E1710"/>
      <c r="F1710"/>
      <c r="G1710"/>
      <c r="H1710"/>
    </row>
    <row r="1711" spans="1:8" ht="14.25" x14ac:dyDescent="0.45">
      <c r="A1711"/>
      <c r="B1711"/>
      <c r="C1711"/>
      <c r="D1711"/>
      <c r="E1711"/>
      <c r="F1711"/>
      <c r="G1711"/>
      <c r="H1711"/>
    </row>
    <row r="1712" spans="1:8" ht="14.25" x14ac:dyDescent="0.45">
      <c r="A1712"/>
      <c r="B1712"/>
      <c r="C1712"/>
      <c r="D1712"/>
      <c r="E1712"/>
      <c r="F1712"/>
      <c r="G1712"/>
      <c r="H1712"/>
    </row>
    <row r="1713" spans="1:8" ht="14.25" x14ac:dyDescent="0.45">
      <c r="A1713"/>
      <c r="B1713"/>
      <c r="C1713"/>
      <c r="D1713"/>
      <c r="E1713"/>
      <c r="F1713"/>
      <c r="G1713"/>
      <c r="H1713"/>
    </row>
    <row r="1714" spans="1:8" ht="14.25" x14ac:dyDescent="0.45">
      <c r="A1714"/>
      <c r="B1714"/>
      <c r="C1714"/>
      <c r="D1714"/>
      <c r="E1714"/>
      <c r="F1714"/>
      <c r="G1714"/>
      <c r="H1714"/>
    </row>
    <row r="1715" spans="1:8" ht="14.25" x14ac:dyDescent="0.45">
      <c r="A1715"/>
      <c r="B1715"/>
      <c r="C1715"/>
      <c r="D1715"/>
      <c r="E1715"/>
      <c r="F1715"/>
      <c r="G1715"/>
      <c r="H1715"/>
    </row>
    <row r="1716" spans="1:8" ht="14.25" x14ac:dyDescent="0.45">
      <c r="A1716"/>
      <c r="B1716"/>
      <c r="C1716"/>
      <c r="D1716"/>
      <c r="E1716"/>
      <c r="F1716"/>
      <c r="G1716"/>
      <c r="H1716"/>
    </row>
    <row r="1717" spans="1:8" ht="14.25" x14ac:dyDescent="0.45">
      <c r="A1717"/>
      <c r="B1717"/>
      <c r="C1717"/>
      <c r="D1717"/>
      <c r="E1717"/>
      <c r="F1717"/>
      <c r="G1717"/>
      <c r="H1717"/>
    </row>
    <row r="1718" spans="1:8" ht="14.25" x14ac:dyDescent="0.45">
      <c r="A1718"/>
      <c r="B1718"/>
      <c r="C1718"/>
      <c r="D1718"/>
      <c r="E1718"/>
      <c r="F1718"/>
      <c r="G1718"/>
      <c r="H1718"/>
    </row>
    <row r="1719" spans="1:8" ht="14.25" x14ac:dyDescent="0.45">
      <c r="A1719"/>
      <c r="B1719"/>
      <c r="C1719"/>
      <c r="D1719"/>
      <c r="E1719"/>
      <c r="F1719"/>
      <c r="G1719"/>
      <c r="H1719"/>
    </row>
    <row r="1720" spans="1:8" ht="14.25" x14ac:dyDescent="0.45">
      <c r="A1720"/>
      <c r="B1720"/>
      <c r="C1720"/>
      <c r="D1720"/>
      <c r="E1720"/>
      <c r="F1720"/>
      <c r="G1720"/>
      <c r="H1720"/>
    </row>
    <row r="1721" spans="1:8" ht="14.25" x14ac:dyDescent="0.45">
      <c r="A1721"/>
      <c r="B1721"/>
      <c r="C1721"/>
      <c r="D1721"/>
      <c r="E1721"/>
      <c r="F1721"/>
      <c r="G1721"/>
      <c r="H1721"/>
    </row>
    <row r="1722" spans="1:8" ht="14.25" x14ac:dyDescent="0.45">
      <c r="A1722"/>
      <c r="B1722"/>
      <c r="C1722"/>
      <c r="D1722"/>
      <c r="E1722"/>
      <c r="F1722"/>
      <c r="G1722"/>
      <c r="H1722"/>
    </row>
    <row r="1723" spans="1:8" ht="14.25" x14ac:dyDescent="0.45">
      <c r="A1723"/>
      <c r="B1723"/>
      <c r="C1723"/>
      <c r="D1723"/>
      <c r="E1723"/>
      <c r="F1723"/>
      <c r="G1723"/>
      <c r="H1723"/>
    </row>
    <row r="1724" spans="1:8" ht="14.25" x14ac:dyDescent="0.45">
      <c r="A1724"/>
      <c r="B1724"/>
      <c r="C1724"/>
      <c r="D1724"/>
      <c r="E1724"/>
      <c r="F1724"/>
      <c r="G1724"/>
      <c r="H1724"/>
    </row>
    <row r="1725" spans="1:8" ht="14.25" x14ac:dyDescent="0.45">
      <c r="A1725"/>
      <c r="B1725"/>
      <c r="C1725"/>
      <c r="D1725"/>
      <c r="E1725"/>
      <c r="F1725"/>
      <c r="G1725"/>
      <c r="H1725"/>
    </row>
    <row r="1726" spans="1:8" ht="14.25" x14ac:dyDescent="0.45">
      <c r="A1726"/>
      <c r="B1726"/>
      <c r="C1726"/>
      <c r="D1726"/>
      <c r="E1726"/>
      <c r="F1726"/>
      <c r="G1726"/>
      <c r="H1726"/>
    </row>
    <row r="1727" spans="1:8" ht="14.25" x14ac:dyDescent="0.45">
      <c r="A1727"/>
      <c r="B1727"/>
      <c r="C1727"/>
      <c r="D1727"/>
      <c r="E1727"/>
      <c r="F1727"/>
      <c r="G1727"/>
      <c r="H1727"/>
    </row>
    <row r="1728" spans="1:8" ht="14.25" x14ac:dyDescent="0.45">
      <c r="A1728"/>
      <c r="B1728"/>
      <c r="C1728"/>
      <c r="D1728"/>
      <c r="E1728"/>
      <c r="F1728"/>
      <c r="G1728"/>
      <c r="H1728"/>
    </row>
    <row r="1729" spans="1:8" ht="14.25" x14ac:dyDescent="0.45">
      <c r="A1729"/>
      <c r="B1729"/>
      <c r="C1729"/>
      <c r="D1729"/>
      <c r="E1729"/>
      <c r="F1729"/>
      <c r="G1729"/>
      <c r="H1729"/>
    </row>
    <row r="1730" spans="1:8" ht="14.25" x14ac:dyDescent="0.45">
      <c r="A1730"/>
      <c r="B1730"/>
      <c r="C1730"/>
      <c r="D1730"/>
      <c r="E1730"/>
      <c r="F1730"/>
      <c r="G1730"/>
      <c r="H1730"/>
    </row>
    <row r="1731" spans="1:8" ht="14.25" x14ac:dyDescent="0.45">
      <c r="A1731"/>
      <c r="B1731"/>
      <c r="C1731"/>
      <c r="D1731"/>
      <c r="E1731"/>
      <c r="F1731"/>
      <c r="G1731"/>
      <c r="H1731"/>
    </row>
    <row r="1732" spans="1:8" ht="14.25" x14ac:dyDescent="0.45">
      <c r="A1732"/>
      <c r="B1732"/>
      <c r="C1732"/>
      <c r="D1732"/>
      <c r="E1732"/>
      <c r="F1732"/>
      <c r="G1732"/>
      <c r="H1732"/>
    </row>
    <row r="1733" spans="1:8" ht="14.25" x14ac:dyDescent="0.45">
      <c r="A1733"/>
      <c r="B1733"/>
      <c r="C1733"/>
      <c r="D1733"/>
      <c r="E1733"/>
      <c r="F1733"/>
      <c r="G1733"/>
      <c r="H1733"/>
    </row>
    <row r="1734" spans="1:8" ht="14.25" x14ac:dyDescent="0.45">
      <c r="A1734"/>
      <c r="B1734"/>
      <c r="C1734"/>
      <c r="D1734"/>
      <c r="E1734"/>
      <c r="F1734"/>
      <c r="G1734"/>
      <c r="H1734"/>
    </row>
    <row r="1735" spans="1:8" ht="14.25" x14ac:dyDescent="0.45">
      <c r="A1735"/>
      <c r="B1735"/>
      <c r="C1735"/>
      <c r="D1735"/>
      <c r="E1735"/>
      <c r="F1735"/>
      <c r="G1735"/>
      <c r="H1735"/>
    </row>
    <row r="1736" spans="1:8" ht="14.25" x14ac:dyDescent="0.45">
      <c r="A1736"/>
      <c r="B1736"/>
      <c r="C1736"/>
      <c r="D1736"/>
      <c r="E1736"/>
      <c r="F1736"/>
      <c r="G1736"/>
      <c r="H1736"/>
    </row>
    <row r="1737" spans="1:8" ht="14.25" x14ac:dyDescent="0.45">
      <c r="A1737"/>
      <c r="B1737"/>
      <c r="C1737"/>
      <c r="D1737"/>
      <c r="E1737"/>
      <c r="F1737"/>
      <c r="G1737"/>
      <c r="H1737"/>
    </row>
    <row r="1738" spans="1:8" ht="14.25" x14ac:dyDescent="0.45">
      <c r="A1738"/>
      <c r="B1738"/>
      <c r="C1738"/>
      <c r="D1738"/>
      <c r="E1738"/>
      <c r="F1738"/>
      <c r="G1738"/>
      <c r="H1738"/>
    </row>
    <row r="1739" spans="1:8" ht="14.25" x14ac:dyDescent="0.45">
      <c r="A1739"/>
      <c r="B1739"/>
      <c r="C1739"/>
      <c r="D1739"/>
      <c r="E1739"/>
      <c r="F1739"/>
      <c r="G1739"/>
      <c r="H1739"/>
    </row>
    <row r="1740" spans="1:8" ht="14.25" x14ac:dyDescent="0.45">
      <c r="A1740"/>
      <c r="B1740"/>
      <c r="C1740"/>
      <c r="D1740"/>
      <c r="E1740"/>
      <c r="F1740"/>
      <c r="G1740"/>
      <c r="H1740"/>
    </row>
    <row r="1741" spans="1:8" ht="14.25" x14ac:dyDescent="0.45">
      <c r="A1741"/>
      <c r="B1741"/>
      <c r="C1741"/>
      <c r="D1741"/>
      <c r="E1741"/>
      <c r="F1741"/>
      <c r="G1741"/>
      <c r="H1741"/>
    </row>
    <row r="1742" spans="1:8" ht="14.25" x14ac:dyDescent="0.45">
      <c r="A1742"/>
      <c r="B1742"/>
      <c r="C1742"/>
      <c r="D1742"/>
      <c r="E1742"/>
      <c r="F1742"/>
      <c r="G1742"/>
      <c r="H1742"/>
    </row>
    <row r="1743" spans="1:8" ht="14.25" x14ac:dyDescent="0.45">
      <c r="A1743"/>
      <c r="B1743"/>
      <c r="C1743"/>
      <c r="D1743"/>
      <c r="E1743"/>
      <c r="F1743"/>
      <c r="G1743"/>
      <c r="H1743"/>
    </row>
    <row r="1744" spans="1:8" ht="14.25" x14ac:dyDescent="0.45">
      <c r="A1744"/>
      <c r="B1744"/>
      <c r="C1744"/>
      <c r="D1744"/>
      <c r="E1744"/>
      <c r="F1744"/>
      <c r="G1744"/>
      <c r="H1744"/>
    </row>
    <row r="1745" spans="1:8" ht="14.25" x14ac:dyDescent="0.45">
      <c r="A1745"/>
      <c r="B1745"/>
      <c r="C1745"/>
      <c r="D1745"/>
      <c r="E1745"/>
      <c r="F1745"/>
      <c r="G1745"/>
      <c r="H1745"/>
    </row>
    <row r="1746" spans="1:8" ht="14.25" x14ac:dyDescent="0.45">
      <c r="A1746"/>
      <c r="B1746"/>
      <c r="C1746"/>
      <c r="D1746"/>
      <c r="E1746"/>
      <c r="F1746"/>
      <c r="G1746"/>
      <c r="H1746"/>
    </row>
    <row r="1747" spans="1:8" ht="14.25" x14ac:dyDescent="0.45">
      <c r="A1747"/>
      <c r="B1747"/>
      <c r="C1747"/>
      <c r="D1747"/>
      <c r="E1747"/>
      <c r="F1747"/>
      <c r="G1747"/>
      <c r="H1747"/>
    </row>
    <row r="1748" spans="1:8" ht="14.25" x14ac:dyDescent="0.45">
      <c r="A1748"/>
      <c r="B1748"/>
      <c r="C1748"/>
      <c r="D1748"/>
      <c r="E1748"/>
      <c r="F1748"/>
      <c r="G1748"/>
      <c r="H1748"/>
    </row>
    <row r="1749" spans="1:8" ht="14.25" x14ac:dyDescent="0.45">
      <c r="A1749"/>
      <c r="B1749"/>
      <c r="C1749"/>
      <c r="D1749"/>
      <c r="E1749"/>
      <c r="F1749"/>
      <c r="G1749"/>
      <c r="H1749"/>
    </row>
    <row r="1750" spans="1:8" ht="14.25" x14ac:dyDescent="0.45">
      <c r="A1750"/>
      <c r="B1750"/>
      <c r="C1750"/>
      <c r="D1750"/>
      <c r="E1750"/>
      <c r="F1750"/>
      <c r="G1750"/>
      <c r="H1750"/>
    </row>
    <row r="1751" spans="1:8" ht="14.25" x14ac:dyDescent="0.45">
      <c r="A1751"/>
      <c r="B1751"/>
      <c r="C1751"/>
      <c r="D1751"/>
      <c r="E1751"/>
      <c r="F1751"/>
      <c r="G1751"/>
      <c r="H1751"/>
    </row>
    <row r="1752" spans="1:8" ht="14.25" x14ac:dyDescent="0.45">
      <c r="A1752"/>
      <c r="B1752"/>
      <c r="C1752"/>
      <c r="D1752"/>
      <c r="E1752"/>
      <c r="F1752"/>
      <c r="G1752"/>
      <c r="H1752"/>
    </row>
    <row r="1753" spans="1:8" ht="14.25" x14ac:dyDescent="0.45">
      <c r="A1753"/>
      <c r="B1753"/>
      <c r="C1753"/>
      <c r="D1753"/>
      <c r="E1753"/>
      <c r="F1753"/>
      <c r="G1753"/>
      <c r="H1753"/>
    </row>
    <row r="1754" spans="1:8" ht="14.25" x14ac:dyDescent="0.45">
      <c r="A1754"/>
      <c r="B1754"/>
      <c r="C1754"/>
      <c r="D1754"/>
      <c r="E1754"/>
      <c r="F1754"/>
      <c r="G1754"/>
      <c r="H1754"/>
    </row>
    <row r="1755" spans="1:8" ht="14.25" x14ac:dyDescent="0.45">
      <c r="A1755"/>
      <c r="B1755"/>
      <c r="C1755"/>
      <c r="D1755"/>
      <c r="E1755"/>
      <c r="F1755"/>
      <c r="G1755"/>
      <c r="H1755"/>
    </row>
    <row r="1756" spans="1:8" ht="14.25" x14ac:dyDescent="0.45">
      <c r="A1756"/>
      <c r="B1756"/>
      <c r="C1756"/>
      <c r="D1756"/>
      <c r="E1756"/>
      <c r="F1756"/>
      <c r="G1756"/>
      <c r="H1756"/>
    </row>
    <row r="1757" spans="1:8" ht="14.25" x14ac:dyDescent="0.45">
      <c r="A1757"/>
      <c r="B1757"/>
      <c r="C1757"/>
      <c r="D1757"/>
      <c r="E1757"/>
      <c r="F1757"/>
      <c r="G1757"/>
      <c r="H1757"/>
    </row>
    <row r="1758" spans="1:8" ht="14.25" x14ac:dyDescent="0.45">
      <c r="A1758"/>
      <c r="B1758"/>
      <c r="C1758"/>
      <c r="D1758"/>
      <c r="E1758"/>
      <c r="F1758"/>
      <c r="G1758"/>
      <c r="H1758"/>
    </row>
    <row r="1759" spans="1:8" ht="14.25" x14ac:dyDescent="0.45">
      <c r="A1759"/>
      <c r="B1759"/>
      <c r="C1759"/>
      <c r="D1759"/>
      <c r="E1759"/>
      <c r="F1759"/>
      <c r="G1759"/>
      <c r="H1759"/>
    </row>
    <row r="1760" spans="1:8" ht="14.25" x14ac:dyDescent="0.45">
      <c r="A1760"/>
      <c r="B1760"/>
      <c r="C1760"/>
      <c r="D1760"/>
      <c r="E1760"/>
      <c r="F1760"/>
      <c r="G1760"/>
      <c r="H1760"/>
    </row>
    <row r="1761" spans="1:8" ht="14.25" x14ac:dyDescent="0.45">
      <c r="A1761"/>
      <c r="B1761"/>
      <c r="C1761"/>
      <c r="D1761"/>
      <c r="E1761"/>
      <c r="F1761"/>
      <c r="G1761"/>
      <c r="H1761"/>
    </row>
    <row r="1762" spans="1:8" ht="14.25" x14ac:dyDescent="0.45">
      <c r="A1762"/>
      <c r="B1762"/>
      <c r="C1762"/>
      <c r="D1762"/>
      <c r="E1762"/>
      <c r="F1762"/>
      <c r="G1762"/>
      <c r="H1762"/>
    </row>
    <row r="1763" spans="1:8" ht="14.25" x14ac:dyDescent="0.45">
      <c r="A1763"/>
      <c r="B1763"/>
      <c r="C1763"/>
      <c r="D1763"/>
      <c r="E1763"/>
      <c r="F1763"/>
      <c r="G1763"/>
      <c r="H1763"/>
    </row>
    <row r="1764" spans="1:8" ht="14.25" x14ac:dyDescent="0.45">
      <c r="A1764"/>
      <c r="B1764"/>
      <c r="C1764"/>
      <c r="D1764"/>
      <c r="E1764"/>
      <c r="F1764"/>
      <c r="G1764"/>
      <c r="H1764"/>
    </row>
    <row r="1765" spans="1:8" ht="14.25" x14ac:dyDescent="0.45">
      <c r="A1765"/>
      <c r="B1765"/>
      <c r="C1765"/>
      <c r="D1765"/>
      <c r="E1765"/>
      <c r="F1765"/>
      <c r="G1765"/>
      <c r="H1765"/>
    </row>
    <row r="1766" spans="1:8" ht="14.25" x14ac:dyDescent="0.45">
      <c r="A1766"/>
      <c r="B1766"/>
      <c r="C1766"/>
      <c r="D1766"/>
      <c r="E1766"/>
      <c r="F1766"/>
      <c r="G1766"/>
      <c r="H1766"/>
    </row>
    <row r="1767" spans="1:8" ht="14.25" x14ac:dyDescent="0.45">
      <c r="A1767"/>
      <c r="B1767"/>
      <c r="C1767"/>
      <c r="D1767"/>
      <c r="E1767"/>
      <c r="F1767"/>
      <c r="G1767"/>
      <c r="H1767"/>
    </row>
    <row r="1768" spans="1:8" ht="14.25" x14ac:dyDescent="0.45">
      <c r="A1768"/>
      <c r="B1768"/>
      <c r="C1768"/>
      <c r="D1768"/>
      <c r="E1768"/>
      <c r="F1768"/>
      <c r="G1768"/>
      <c r="H1768"/>
    </row>
    <row r="1769" spans="1:8" ht="14.25" x14ac:dyDescent="0.45">
      <c r="A1769"/>
      <c r="B1769"/>
      <c r="C1769"/>
      <c r="D1769"/>
      <c r="E1769"/>
      <c r="F1769"/>
      <c r="G1769"/>
      <c r="H1769"/>
    </row>
    <row r="1770" spans="1:8" ht="14.25" x14ac:dyDescent="0.45">
      <c r="A1770"/>
      <c r="B1770"/>
      <c r="C1770"/>
      <c r="D1770"/>
      <c r="E1770"/>
      <c r="F1770"/>
      <c r="G1770"/>
      <c r="H1770"/>
    </row>
    <row r="1771" spans="1:8" ht="14.25" x14ac:dyDescent="0.45">
      <c r="A1771"/>
      <c r="B1771"/>
      <c r="C1771"/>
      <c r="D1771"/>
      <c r="E1771"/>
      <c r="F1771"/>
      <c r="G1771"/>
      <c r="H1771"/>
    </row>
    <row r="1772" spans="1:8" ht="14.25" x14ac:dyDescent="0.45">
      <c r="A1772"/>
      <c r="B1772"/>
      <c r="C1772"/>
      <c r="D1772"/>
      <c r="E1772"/>
      <c r="F1772"/>
      <c r="G1772"/>
      <c r="H1772"/>
    </row>
    <row r="1773" spans="1:8" ht="14.25" x14ac:dyDescent="0.45">
      <c r="A1773"/>
      <c r="B1773"/>
      <c r="C1773"/>
      <c r="D1773"/>
      <c r="E1773"/>
      <c r="F1773"/>
      <c r="G1773"/>
      <c r="H1773"/>
    </row>
    <row r="1774" spans="1:8" ht="14.25" x14ac:dyDescent="0.45">
      <c r="A1774"/>
      <c r="B1774"/>
      <c r="C1774"/>
      <c r="D1774"/>
      <c r="E1774"/>
      <c r="F1774"/>
      <c r="G1774"/>
      <c r="H1774"/>
    </row>
    <row r="1775" spans="1:8" ht="14.25" x14ac:dyDescent="0.45">
      <c r="A1775"/>
      <c r="B1775"/>
      <c r="C1775"/>
      <c r="D1775"/>
      <c r="E1775"/>
      <c r="F1775"/>
      <c r="G1775"/>
      <c r="H1775"/>
    </row>
    <row r="1776" spans="1:8" ht="14.25" x14ac:dyDescent="0.45">
      <c r="A1776"/>
      <c r="B1776"/>
      <c r="C1776"/>
      <c r="D1776"/>
      <c r="E1776"/>
      <c r="F1776"/>
      <c r="G1776"/>
      <c r="H1776"/>
    </row>
    <row r="1777" spans="1:8" ht="14.25" x14ac:dyDescent="0.45">
      <c r="A1777"/>
      <c r="B1777"/>
      <c r="C1777"/>
      <c r="D1777"/>
      <c r="E1777"/>
      <c r="F1777"/>
      <c r="G1777"/>
      <c r="H1777"/>
    </row>
    <row r="1778" spans="1:8" ht="14.25" x14ac:dyDescent="0.45">
      <c r="A1778"/>
      <c r="B1778"/>
      <c r="C1778"/>
      <c r="D1778"/>
      <c r="E1778"/>
      <c r="F1778"/>
      <c r="G1778"/>
      <c r="H1778"/>
    </row>
    <row r="1779" spans="1:8" ht="14.25" x14ac:dyDescent="0.45">
      <c r="A1779"/>
      <c r="B1779"/>
      <c r="C1779"/>
      <c r="D1779"/>
      <c r="E1779"/>
      <c r="F1779"/>
      <c r="G1779"/>
      <c r="H1779"/>
    </row>
    <row r="1780" spans="1:8" ht="14.25" x14ac:dyDescent="0.45">
      <c r="A1780"/>
      <c r="B1780"/>
      <c r="C1780"/>
      <c r="D1780"/>
      <c r="E1780"/>
      <c r="F1780"/>
      <c r="G1780"/>
      <c r="H1780"/>
    </row>
    <row r="1781" spans="1:8" ht="14.25" x14ac:dyDescent="0.45">
      <c r="A1781"/>
      <c r="B1781"/>
      <c r="C1781"/>
      <c r="D1781"/>
      <c r="E1781"/>
      <c r="F1781"/>
      <c r="G1781"/>
      <c r="H1781"/>
    </row>
    <row r="1782" spans="1:8" ht="14.25" x14ac:dyDescent="0.45">
      <c r="A1782"/>
      <c r="B1782"/>
      <c r="C1782"/>
      <c r="D1782"/>
      <c r="E1782"/>
      <c r="F1782"/>
      <c r="G1782"/>
      <c r="H1782"/>
    </row>
    <row r="1783" spans="1:8" ht="14.25" x14ac:dyDescent="0.45">
      <c r="A1783"/>
      <c r="B1783"/>
      <c r="C1783"/>
      <c r="D1783"/>
      <c r="E1783"/>
      <c r="F1783"/>
      <c r="G1783"/>
      <c r="H1783"/>
    </row>
    <row r="1784" spans="1:8" ht="14.25" x14ac:dyDescent="0.45">
      <c r="A1784"/>
      <c r="B1784"/>
      <c r="C1784"/>
      <c r="D1784"/>
      <c r="E1784"/>
      <c r="F1784"/>
      <c r="G1784"/>
      <c r="H1784"/>
    </row>
    <row r="1785" spans="1:8" ht="14.25" x14ac:dyDescent="0.45">
      <c r="A1785"/>
      <c r="B1785"/>
      <c r="C1785"/>
      <c r="D1785"/>
      <c r="E1785"/>
      <c r="F1785"/>
      <c r="G1785"/>
      <c r="H1785"/>
    </row>
    <row r="1786" spans="1:8" ht="14.25" x14ac:dyDescent="0.45">
      <c r="A1786"/>
      <c r="B1786"/>
      <c r="C1786"/>
      <c r="D1786"/>
      <c r="E1786"/>
      <c r="F1786"/>
      <c r="G1786"/>
      <c r="H1786"/>
    </row>
    <row r="1787" spans="1:8" ht="14.25" x14ac:dyDescent="0.45">
      <c r="A1787"/>
      <c r="B1787"/>
      <c r="C1787"/>
      <c r="D1787"/>
      <c r="E1787"/>
      <c r="F1787"/>
      <c r="G1787"/>
      <c r="H1787"/>
    </row>
    <row r="1788" spans="1:8" ht="14.25" x14ac:dyDescent="0.45">
      <c r="A1788"/>
      <c r="B1788"/>
      <c r="C1788"/>
      <c r="D1788"/>
      <c r="E1788"/>
      <c r="F1788"/>
      <c r="G1788"/>
      <c r="H1788"/>
    </row>
    <row r="1789" spans="1:8" ht="14.25" x14ac:dyDescent="0.45">
      <c r="A1789"/>
      <c r="B1789"/>
      <c r="C1789"/>
      <c r="D1789"/>
      <c r="E1789"/>
      <c r="F1789"/>
      <c r="G1789"/>
      <c r="H1789"/>
    </row>
    <row r="1790" spans="1:8" ht="14.25" x14ac:dyDescent="0.45">
      <c r="A1790"/>
      <c r="B1790"/>
      <c r="C1790"/>
      <c r="D1790"/>
      <c r="E1790"/>
      <c r="F1790"/>
      <c r="G1790"/>
      <c r="H1790"/>
    </row>
    <row r="1791" spans="1:8" ht="14.25" x14ac:dyDescent="0.45">
      <c r="A1791"/>
      <c r="B1791"/>
      <c r="C1791"/>
      <c r="D1791"/>
      <c r="E1791"/>
      <c r="F1791"/>
      <c r="G1791"/>
      <c r="H1791"/>
    </row>
    <row r="1792" spans="1:8" ht="14.25" x14ac:dyDescent="0.45">
      <c r="A1792"/>
      <c r="B1792"/>
      <c r="C1792"/>
      <c r="D1792"/>
      <c r="E1792"/>
      <c r="F1792"/>
      <c r="G1792"/>
      <c r="H1792"/>
    </row>
    <row r="1793" spans="1:8" ht="14.25" x14ac:dyDescent="0.45">
      <c r="A1793"/>
      <c r="B1793"/>
      <c r="C1793"/>
      <c r="D1793"/>
      <c r="E1793"/>
      <c r="F1793"/>
      <c r="G1793"/>
      <c r="H1793"/>
    </row>
    <row r="1794" spans="1:8" ht="14.25" x14ac:dyDescent="0.45">
      <c r="A1794"/>
      <c r="B1794"/>
      <c r="C1794"/>
      <c r="D1794"/>
      <c r="E1794"/>
      <c r="F1794"/>
      <c r="G1794"/>
      <c r="H1794"/>
    </row>
    <row r="1795" spans="1:8" ht="14.25" x14ac:dyDescent="0.45">
      <c r="A1795"/>
      <c r="B1795"/>
      <c r="C1795"/>
      <c r="D1795"/>
      <c r="E1795"/>
      <c r="F1795"/>
      <c r="G1795"/>
      <c r="H1795"/>
    </row>
    <row r="1796" spans="1:8" ht="14.25" x14ac:dyDescent="0.45">
      <c r="A1796"/>
      <c r="B1796"/>
      <c r="C1796"/>
      <c r="D1796"/>
      <c r="E1796"/>
      <c r="F1796"/>
      <c r="G1796"/>
      <c r="H1796"/>
    </row>
    <row r="1797" spans="1:8" ht="14.25" x14ac:dyDescent="0.45">
      <c r="A1797"/>
      <c r="B1797"/>
      <c r="C1797"/>
      <c r="D1797"/>
      <c r="E1797"/>
      <c r="F1797"/>
      <c r="G1797"/>
      <c r="H1797"/>
    </row>
    <row r="1798" spans="1:8" ht="14.25" x14ac:dyDescent="0.45">
      <c r="A1798"/>
      <c r="B1798"/>
      <c r="C1798"/>
      <c r="D1798"/>
      <c r="E1798"/>
      <c r="F1798"/>
      <c r="G1798"/>
      <c r="H1798"/>
    </row>
    <row r="1799" spans="1:8" ht="14.25" x14ac:dyDescent="0.45">
      <c r="A1799"/>
      <c r="B1799"/>
      <c r="C1799"/>
      <c r="D1799"/>
      <c r="E1799"/>
      <c r="F1799"/>
      <c r="G1799"/>
      <c r="H1799"/>
    </row>
    <row r="1800" spans="1:8" ht="14.25" x14ac:dyDescent="0.45">
      <c r="A1800"/>
      <c r="B1800"/>
      <c r="C1800"/>
      <c r="D1800"/>
      <c r="E1800"/>
      <c r="F1800"/>
      <c r="G1800"/>
      <c r="H1800"/>
    </row>
    <row r="1801" spans="1:8" ht="14.25" x14ac:dyDescent="0.45">
      <c r="A1801"/>
      <c r="B1801"/>
      <c r="C1801"/>
      <c r="D1801"/>
      <c r="E1801"/>
      <c r="F1801"/>
      <c r="G1801"/>
      <c r="H1801"/>
    </row>
    <row r="1802" spans="1:8" ht="14.25" x14ac:dyDescent="0.45">
      <c r="A1802"/>
      <c r="B1802"/>
      <c r="C1802"/>
      <c r="D1802"/>
      <c r="E1802"/>
      <c r="F1802"/>
      <c r="G1802"/>
      <c r="H1802"/>
    </row>
    <row r="1803" spans="1:8" ht="14.25" x14ac:dyDescent="0.45">
      <c r="A1803"/>
      <c r="B1803"/>
      <c r="C1803"/>
      <c r="D1803"/>
      <c r="E1803"/>
      <c r="F1803"/>
      <c r="G1803"/>
      <c r="H1803"/>
    </row>
    <row r="1804" spans="1:8" ht="14.25" x14ac:dyDescent="0.45">
      <c r="A1804"/>
      <c r="B1804"/>
      <c r="C1804"/>
      <c r="D1804"/>
      <c r="E1804"/>
      <c r="F1804"/>
      <c r="G1804"/>
      <c r="H1804"/>
    </row>
    <row r="1805" spans="1:8" ht="14.25" x14ac:dyDescent="0.45">
      <c r="A1805"/>
      <c r="B1805"/>
      <c r="C1805"/>
      <c r="D1805"/>
      <c r="E1805"/>
      <c r="F1805"/>
      <c r="G1805"/>
      <c r="H1805"/>
    </row>
    <row r="1806" spans="1:8" ht="14.25" x14ac:dyDescent="0.45">
      <c r="A1806"/>
      <c r="B1806"/>
      <c r="C1806"/>
      <c r="D1806"/>
      <c r="E1806"/>
      <c r="F1806"/>
      <c r="G1806"/>
      <c r="H1806"/>
    </row>
    <row r="1807" spans="1:8" ht="14.25" x14ac:dyDescent="0.45">
      <c r="A1807"/>
      <c r="B1807"/>
      <c r="C1807"/>
      <c r="D1807"/>
      <c r="E1807"/>
      <c r="F1807"/>
      <c r="G1807"/>
      <c r="H1807"/>
    </row>
    <row r="1808" spans="1:8" ht="14.25" x14ac:dyDescent="0.45">
      <c r="A1808"/>
      <c r="B1808"/>
      <c r="C1808"/>
      <c r="D1808"/>
      <c r="E1808"/>
      <c r="F1808"/>
      <c r="G1808"/>
      <c r="H1808"/>
    </row>
    <row r="1809" spans="1:8" ht="14.25" x14ac:dyDescent="0.45">
      <c r="A1809"/>
      <c r="B1809"/>
      <c r="C1809"/>
      <c r="D1809"/>
      <c r="E1809"/>
      <c r="F1809"/>
      <c r="G1809"/>
      <c r="H1809"/>
    </row>
    <row r="1810" spans="1:8" ht="14.25" x14ac:dyDescent="0.45">
      <c r="A1810"/>
      <c r="B1810"/>
      <c r="C1810"/>
      <c r="D1810"/>
      <c r="E1810"/>
      <c r="F1810"/>
      <c r="G1810"/>
      <c r="H1810"/>
    </row>
    <row r="1811" spans="1:8" ht="14.25" x14ac:dyDescent="0.45">
      <c r="A1811"/>
      <c r="B1811"/>
      <c r="C1811"/>
      <c r="D1811"/>
      <c r="E1811"/>
      <c r="F1811"/>
      <c r="G1811"/>
      <c r="H1811"/>
    </row>
    <row r="1812" spans="1:8" ht="14.25" x14ac:dyDescent="0.45">
      <c r="A1812"/>
      <c r="B1812"/>
      <c r="C1812"/>
      <c r="D1812"/>
      <c r="E1812"/>
      <c r="F1812"/>
      <c r="G1812"/>
      <c r="H1812"/>
    </row>
    <row r="1813" spans="1:8" ht="14.25" x14ac:dyDescent="0.45">
      <c r="A1813"/>
      <c r="B1813"/>
      <c r="C1813"/>
      <c r="D1813"/>
      <c r="E1813"/>
      <c r="F1813"/>
      <c r="G1813"/>
      <c r="H1813"/>
    </row>
    <row r="1814" spans="1:8" ht="14.25" x14ac:dyDescent="0.45">
      <c r="A1814"/>
      <c r="B1814"/>
      <c r="C1814"/>
      <c r="D1814"/>
      <c r="E1814"/>
      <c r="F1814"/>
      <c r="G1814"/>
      <c r="H1814"/>
    </row>
    <row r="1815" spans="1:8" ht="14.25" x14ac:dyDescent="0.45">
      <c r="A1815"/>
      <c r="B1815"/>
      <c r="C1815"/>
      <c r="D1815"/>
      <c r="E1815"/>
      <c r="F1815"/>
      <c r="G1815"/>
      <c r="H1815"/>
    </row>
    <row r="1816" spans="1:8" ht="14.25" x14ac:dyDescent="0.45">
      <c r="A1816"/>
      <c r="B1816"/>
      <c r="C1816"/>
      <c r="D1816"/>
      <c r="E1816"/>
      <c r="F1816"/>
      <c r="G1816"/>
      <c r="H1816"/>
    </row>
    <row r="1817" spans="1:8" ht="14.25" x14ac:dyDescent="0.45">
      <c r="A1817"/>
      <c r="B1817"/>
      <c r="C1817"/>
      <c r="D1817"/>
      <c r="E1817"/>
      <c r="F1817"/>
      <c r="G1817"/>
      <c r="H1817"/>
    </row>
    <row r="1818" spans="1:8" ht="14.25" x14ac:dyDescent="0.45">
      <c r="A1818"/>
      <c r="B1818"/>
      <c r="C1818"/>
      <c r="D1818"/>
      <c r="E1818"/>
      <c r="F1818"/>
      <c r="G1818"/>
      <c r="H1818"/>
    </row>
    <row r="1819" spans="1:8" ht="14.25" x14ac:dyDescent="0.45">
      <c r="A1819"/>
      <c r="B1819"/>
      <c r="C1819"/>
      <c r="D1819"/>
      <c r="E1819"/>
      <c r="F1819"/>
      <c r="G1819"/>
      <c r="H1819"/>
    </row>
    <row r="1820" spans="1:8" ht="14.25" x14ac:dyDescent="0.45">
      <c r="A1820"/>
      <c r="B1820"/>
      <c r="C1820"/>
      <c r="D1820"/>
      <c r="E1820"/>
      <c r="F1820"/>
      <c r="G1820"/>
      <c r="H1820"/>
    </row>
    <row r="1821" spans="1:8" ht="14.25" x14ac:dyDescent="0.45">
      <c r="A1821"/>
      <c r="B1821"/>
      <c r="C1821"/>
      <c r="D1821"/>
      <c r="E1821"/>
      <c r="F1821"/>
      <c r="G1821"/>
      <c r="H1821"/>
    </row>
    <row r="1822" spans="1:8" ht="14.25" x14ac:dyDescent="0.45">
      <c r="A1822"/>
      <c r="B1822"/>
      <c r="C1822"/>
      <c r="D1822"/>
      <c r="E1822"/>
      <c r="F1822"/>
      <c r="G1822"/>
      <c r="H1822"/>
    </row>
    <row r="1823" spans="1:8" ht="14.25" x14ac:dyDescent="0.45">
      <c r="A1823"/>
      <c r="B1823"/>
      <c r="C1823"/>
      <c r="D1823"/>
      <c r="E1823"/>
      <c r="F1823"/>
      <c r="G1823"/>
      <c r="H1823"/>
    </row>
    <row r="1824" spans="1:8" ht="14.25" x14ac:dyDescent="0.45">
      <c r="A1824"/>
      <c r="B1824"/>
      <c r="C1824"/>
      <c r="D1824"/>
      <c r="E1824"/>
      <c r="F1824"/>
      <c r="G1824"/>
      <c r="H1824"/>
    </row>
    <row r="1825" spans="1:8" ht="14.25" x14ac:dyDescent="0.45">
      <c r="A1825"/>
      <c r="B1825"/>
      <c r="C1825"/>
      <c r="D1825"/>
      <c r="E1825"/>
      <c r="F1825"/>
      <c r="G1825"/>
      <c r="H1825"/>
    </row>
    <row r="1826" spans="1:8" ht="14.25" x14ac:dyDescent="0.45">
      <c r="A1826"/>
      <c r="B1826"/>
      <c r="C1826"/>
      <c r="D1826"/>
      <c r="E1826"/>
      <c r="F1826"/>
      <c r="G1826"/>
      <c r="H1826"/>
    </row>
    <row r="1827" spans="1:8" ht="14.25" x14ac:dyDescent="0.45">
      <c r="A1827"/>
      <c r="B1827"/>
      <c r="C1827"/>
      <c r="D1827"/>
      <c r="E1827"/>
      <c r="F1827"/>
      <c r="G1827"/>
      <c r="H1827"/>
    </row>
    <row r="1828" spans="1:8" ht="14.25" x14ac:dyDescent="0.45">
      <c r="A1828"/>
      <c r="B1828"/>
      <c r="C1828"/>
      <c r="D1828"/>
      <c r="E1828"/>
      <c r="F1828"/>
      <c r="G1828"/>
      <c r="H1828"/>
    </row>
    <row r="1829" spans="1:8" ht="14.25" x14ac:dyDescent="0.45">
      <c r="A1829"/>
      <c r="B1829"/>
      <c r="C1829"/>
      <c r="D1829"/>
      <c r="E1829"/>
      <c r="F1829"/>
      <c r="G1829"/>
      <c r="H1829"/>
    </row>
    <row r="1830" spans="1:8" ht="14.25" x14ac:dyDescent="0.45">
      <c r="A1830"/>
      <c r="B1830"/>
      <c r="C1830"/>
      <c r="D1830"/>
      <c r="E1830"/>
      <c r="F1830"/>
      <c r="G1830"/>
      <c r="H1830"/>
    </row>
    <row r="1831" spans="1:8" ht="14.25" x14ac:dyDescent="0.45">
      <c r="A1831"/>
      <c r="B1831"/>
      <c r="C1831"/>
      <c r="D1831"/>
      <c r="E1831"/>
      <c r="F1831"/>
      <c r="G1831"/>
      <c r="H1831"/>
    </row>
    <row r="1832" spans="1:8" ht="14.25" x14ac:dyDescent="0.45">
      <c r="A1832"/>
      <c r="B1832"/>
      <c r="C1832"/>
      <c r="D1832"/>
      <c r="E1832"/>
      <c r="F1832"/>
      <c r="G1832"/>
      <c r="H1832"/>
    </row>
    <row r="1833" spans="1:8" ht="14.25" x14ac:dyDescent="0.45">
      <c r="A1833"/>
      <c r="B1833"/>
      <c r="C1833"/>
      <c r="D1833"/>
      <c r="E1833"/>
      <c r="F1833"/>
      <c r="G1833"/>
      <c r="H1833"/>
    </row>
    <row r="1834" spans="1:8" ht="14.25" x14ac:dyDescent="0.45">
      <c r="A1834"/>
      <c r="B1834"/>
      <c r="C1834"/>
      <c r="D1834"/>
      <c r="E1834"/>
      <c r="F1834"/>
      <c r="G1834"/>
      <c r="H1834"/>
    </row>
    <row r="1835" spans="1:8" ht="14.25" x14ac:dyDescent="0.45">
      <c r="A1835"/>
      <c r="B1835"/>
      <c r="C1835"/>
      <c r="D1835"/>
      <c r="E1835"/>
      <c r="F1835"/>
      <c r="G1835"/>
      <c r="H1835"/>
    </row>
    <row r="1836" spans="1:8" ht="14.25" x14ac:dyDescent="0.45">
      <c r="A1836"/>
      <c r="B1836"/>
      <c r="C1836"/>
      <c r="D1836"/>
      <c r="E1836"/>
      <c r="F1836"/>
      <c r="G1836"/>
      <c r="H1836"/>
    </row>
    <row r="1837" spans="1:8" ht="14.25" x14ac:dyDescent="0.45">
      <c r="A1837"/>
      <c r="B1837"/>
      <c r="C1837"/>
      <c r="D1837"/>
      <c r="E1837"/>
      <c r="F1837"/>
      <c r="G1837"/>
      <c r="H1837"/>
    </row>
    <row r="1838" spans="1:8" ht="14.25" x14ac:dyDescent="0.45">
      <c r="A1838"/>
      <c r="B1838"/>
      <c r="C1838"/>
      <c r="D1838"/>
      <c r="E1838"/>
      <c r="F1838"/>
      <c r="G1838"/>
      <c r="H1838"/>
    </row>
    <row r="1839" spans="1:8" ht="14.25" x14ac:dyDescent="0.45">
      <c r="A1839"/>
      <c r="B1839"/>
      <c r="C1839"/>
      <c r="D1839"/>
      <c r="E1839"/>
      <c r="F1839"/>
      <c r="G1839"/>
      <c r="H1839"/>
    </row>
    <row r="1840" spans="1:8" ht="14.25" x14ac:dyDescent="0.45">
      <c r="A1840"/>
      <c r="B1840"/>
      <c r="C1840"/>
      <c r="D1840"/>
      <c r="E1840"/>
      <c r="F1840"/>
      <c r="G1840"/>
      <c r="H1840"/>
    </row>
    <row r="1841" spans="1:8" ht="14.25" x14ac:dyDescent="0.45">
      <c r="A1841"/>
      <c r="B1841"/>
      <c r="C1841"/>
      <c r="D1841"/>
      <c r="E1841"/>
      <c r="F1841"/>
      <c r="G1841"/>
      <c r="H1841"/>
    </row>
    <row r="1842" spans="1:8" ht="14.25" x14ac:dyDescent="0.45">
      <c r="A1842"/>
      <c r="B1842"/>
      <c r="C1842"/>
      <c r="D1842"/>
      <c r="E1842"/>
      <c r="F1842"/>
      <c r="G1842"/>
      <c r="H1842"/>
    </row>
    <row r="1843" spans="1:8" ht="14.25" x14ac:dyDescent="0.45">
      <c r="A1843"/>
      <c r="B1843"/>
      <c r="C1843"/>
      <c r="D1843"/>
      <c r="E1843"/>
      <c r="F1843"/>
      <c r="G1843"/>
      <c r="H1843"/>
    </row>
    <row r="1844" spans="1:8" ht="14.25" x14ac:dyDescent="0.45">
      <c r="A1844"/>
      <c r="B1844"/>
      <c r="C1844"/>
      <c r="D1844"/>
      <c r="E1844"/>
      <c r="F1844"/>
      <c r="G1844"/>
      <c r="H1844"/>
    </row>
    <row r="1845" spans="1:8" ht="14.25" x14ac:dyDescent="0.45">
      <c r="A1845"/>
      <c r="B1845"/>
      <c r="C1845"/>
      <c r="D1845"/>
      <c r="E1845"/>
      <c r="F1845"/>
      <c r="G1845"/>
      <c r="H1845"/>
    </row>
    <row r="1846" spans="1:8" ht="14.25" x14ac:dyDescent="0.45">
      <c r="A1846"/>
      <c r="B1846"/>
      <c r="C1846"/>
      <c r="D1846"/>
      <c r="E1846"/>
      <c r="F1846"/>
      <c r="G1846"/>
      <c r="H1846"/>
    </row>
    <row r="1847" spans="1:8" ht="14.25" x14ac:dyDescent="0.45">
      <c r="A1847"/>
      <c r="B1847"/>
      <c r="C1847"/>
      <c r="D1847"/>
      <c r="E1847"/>
      <c r="F1847"/>
      <c r="G1847"/>
      <c r="H1847"/>
    </row>
    <row r="1848" spans="1:8" ht="14.25" x14ac:dyDescent="0.45">
      <c r="A1848"/>
      <c r="B1848"/>
      <c r="C1848"/>
      <c r="D1848"/>
      <c r="E1848"/>
      <c r="F1848"/>
      <c r="G1848"/>
      <c r="H1848"/>
    </row>
    <row r="1849" spans="1:8" ht="14.25" x14ac:dyDescent="0.45">
      <c r="A1849"/>
      <c r="B1849"/>
      <c r="C1849"/>
      <c r="D1849"/>
      <c r="E1849"/>
      <c r="F1849"/>
      <c r="G1849"/>
      <c r="H1849"/>
    </row>
    <row r="1850" spans="1:8" ht="14.25" x14ac:dyDescent="0.45">
      <c r="A1850"/>
      <c r="B1850"/>
      <c r="C1850"/>
      <c r="D1850"/>
      <c r="E1850"/>
      <c r="F1850"/>
      <c r="G1850"/>
      <c r="H1850"/>
    </row>
    <row r="1851" spans="1:8" ht="14.25" x14ac:dyDescent="0.45">
      <c r="A1851"/>
      <c r="B1851"/>
      <c r="C1851"/>
      <c r="D1851"/>
      <c r="E1851"/>
      <c r="F1851"/>
      <c r="G1851"/>
      <c r="H1851"/>
    </row>
    <row r="1852" spans="1:8" ht="14.25" x14ac:dyDescent="0.45">
      <c r="A1852"/>
      <c r="B1852"/>
      <c r="C1852"/>
      <c r="D1852"/>
      <c r="E1852"/>
      <c r="F1852"/>
      <c r="G1852"/>
      <c r="H1852"/>
    </row>
    <row r="1853" spans="1:8" ht="14.25" x14ac:dyDescent="0.45">
      <c r="A1853"/>
      <c r="B1853"/>
      <c r="C1853"/>
      <c r="D1853"/>
      <c r="E1853"/>
      <c r="F1853"/>
      <c r="G1853"/>
      <c r="H1853"/>
    </row>
    <row r="1854" spans="1:8" ht="14.25" x14ac:dyDescent="0.45">
      <c r="A1854"/>
      <c r="B1854"/>
      <c r="C1854"/>
      <c r="D1854"/>
      <c r="E1854"/>
      <c r="F1854"/>
      <c r="G1854"/>
      <c r="H1854"/>
    </row>
    <row r="1855" spans="1:8" ht="14.25" x14ac:dyDescent="0.45">
      <c r="A1855"/>
      <c r="B1855"/>
      <c r="C1855"/>
      <c r="D1855"/>
      <c r="E1855"/>
      <c r="F1855"/>
      <c r="G1855"/>
      <c r="H1855"/>
    </row>
    <row r="1856" spans="1:8" ht="14.25" x14ac:dyDescent="0.45">
      <c r="A1856"/>
      <c r="B1856"/>
      <c r="C1856"/>
      <c r="D1856"/>
      <c r="E1856"/>
      <c r="F1856"/>
      <c r="G1856"/>
      <c r="H1856"/>
    </row>
    <row r="1857" spans="1:8" ht="14.25" x14ac:dyDescent="0.45">
      <c r="A1857"/>
      <c r="B1857"/>
      <c r="C1857"/>
      <c r="D1857"/>
      <c r="E1857"/>
      <c r="F1857"/>
      <c r="G1857"/>
      <c r="H1857"/>
    </row>
    <row r="1858" spans="1:8" ht="14.25" x14ac:dyDescent="0.45">
      <c r="A1858"/>
      <c r="B1858"/>
      <c r="C1858"/>
      <c r="D1858"/>
      <c r="E1858"/>
      <c r="F1858"/>
      <c r="G1858"/>
      <c r="H1858"/>
    </row>
    <row r="1859" spans="1:8" ht="14.25" x14ac:dyDescent="0.45">
      <c r="A1859"/>
      <c r="B1859"/>
      <c r="C1859"/>
      <c r="D1859"/>
      <c r="E1859"/>
      <c r="F1859"/>
      <c r="G1859"/>
      <c r="H1859"/>
    </row>
    <row r="1860" spans="1:8" ht="14.25" x14ac:dyDescent="0.45">
      <c r="A1860"/>
      <c r="B1860"/>
      <c r="C1860"/>
      <c r="D1860"/>
      <c r="E1860"/>
      <c r="F1860"/>
      <c r="G1860"/>
      <c r="H1860"/>
    </row>
    <row r="1861" spans="1:8" ht="14.25" x14ac:dyDescent="0.45">
      <c r="A1861"/>
      <c r="B1861"/>
      <c r="C1861"/>
      <c r="D1861"/>
      <c r="E1861"/>
      <c r="F1861"/>
      <c r="G1861"/>
      <c r="H1861"/>
    </row>
    <row r="1862" spans="1:8" ht="14.25" x14ac:dyDescent="0.45">
      <c r="A1862"/>
      <c r="B1862"/>
      <c r="C1862"/>
      <c r="D1862"/>
      <c r="E1862"/>
      <c r="F1862"/>
      <c r="G1862"/>
      <c r="H1862"/>
    </row>
    <row r="1863" spans="1:8" ht="14.25" x14ac:dyDescent="0.45">
      <c r="A1863"/>
      <c r="B1863"/>
      <c r="C1863"/>
      <c r="D1863"/>
      <c r="E1863"/>
      <c r="F1863"/>
      <c r="G1863"/>
      <c r="H1863"/>
    </row>
    <row r="1864" spans="1:8" ht="14.25" x14ac:dyDescent="0.45">
      <c r="A1864"/>
      <c r="B1864"/>
      <c r="C1864"/>
      <c r="D1864"/>
      <c r="E1864"/>
      <c r="F1864"/>
      <c r="G1864"/>
      <c r="H1864"/>
    </row>
    <row r="1865" spans="1:8" ht="14.25" x14ac:dyDescent="0.45">
      <c r="A1865"/>
      <c r="B1865"/>
      <c r="C1865"/>
      <c r="D1865"/>
      <c r="E1865"/>
      <c r="F1865"/>
      <c r="G1865"/>
      <c r="H1865"/>
    </row>
    <row r="1866" spans="1:8" ht="14.25" x14ac:dyDescent="0.45">
      <c r="A1866"/>
      <c r="B1866"/>
      <c r="C1866"/>
      <c r="D1866"/>
      <c r="E1866"/>
      <c r="F1866"/>
      <c r="G1866"/>
      <c r="H1866"/>
    </row>
    <row r="1867" spans="1:8" ht="14.25" x14ac:dyDescent="0.45">
      <c r="A1867"/>
      <c r="B1867"/>
      <c r="C1867"/>
      <c r="D1867"/>
      <c r="E1867"/>
      <c r="F1867"/>
      <c r="G1867"/>
      <c r="H1867"/>
    </row>
    <row r="1868" spans="1:8" ht="14.25" x14ac:dyDescent="0.45">
      <c r="A1868"/>
      <c r="B1868"/>
      <c r="C1868"/>
      <c r="D1868"/>
      <c r="E1868"/>
      <c r="F1868"/>
      <c r="G1868"/>
      <c r="H1868"/>
    </row>
    <row r="1869" spans="1:8" ht="14.25" x14ac:dyDescent="0.45">
      <c r="A1869"/>
      <c r="B1869"/>
      <c r="C1869"/>
      <c r="D1869"/>
      <c r="E1869"/>
      <c r="F1869"/>
      <c r="G1869"/>
      <c r="H1869"/>
    </row>
    <row r="1870" spans="1:8" ht="14.25" x14ac:dyDescent="0.45">
      <c r="A1870"/>
      <c r="B1870"/>
      <c r="C1870"/>
      <c r="D1870"/>
      <c r="E1870"/>
      <c r="F1870"/>
      <c r="G1870"/>
      <c r="H1870"/>
    </row>
    <row r="1871" spans="1:8" ht="14.25" x14ac:dyDescent="0.45">
      <c r="A1871"/>
      <c r="B1871"/>
      <c r="C1871"/>
      <c r="D1871"/>
      <c r="E1871"/>
      <c r="F1871"/>
      <c r="G1871"/>
      <c r="H1871"/>
    </row>
    <row r="1872" spans="1:8" ht="14.25" x14ac:dyDescent="0.45">
      <c r="A1872"/>
      <c r="B1872"/>
      <c r="C1872"/>
      <c r="D1872"/>
      <c r="E1872"/>
      <c r="F1872"/>
      <c r="G1872"/>
      <c r="H1872"/>
    </row>
    <row r="1873" spans="1:8" ht="14.25" x14ac:dyDescent="0.45">
      <c r="A1873"/>
      <c r="B1873"/>
      <c r="C1873"/>
      <c r="D1873"/>
      <c r="E1873"/>
      <c r="F1873"/>
      <c r="G1873"/>
      <c r="H1873"/>
    </row>
    <row r="1874" spans="1:8" ht="14.25" x14ac:dyDescent="0.45">
      <c r="A1874"/>
      <c r="B1874"/>
      <c r="C1874"/>
      <c r="D1874"/>
      <c r="E1874"/>
      <c r="F1874"/>
      <c r="G1874"/>
      <c r="H1874"/>
    </row>
    <row r="1875" spans="1:8" ht="14.25" x14ac:dyDescent="0.45">
      <c r="A1875"/>
      <c r="B1875"/>
      <c r="C1875"/>
      <c r="D1875"/>
      <c r="E1875"/>
      <c r="F1875"/>
      <c r="G1875"/>
      <c r="H1875"/>
    </row>
    <row r="1876" spans="1:8" ht="14.25" x14ac:dyDescent="0.45">
      <c r="A1876"/>
      <c r="B1876"/>
      <c r="C1876"/>
      <c r="D1876"/>
      <c r="E1876"/>
      <c r="F1876"/>
      <c r="G1876"/>
      <c r="H1876"/>
    </row>
    <row r="1877" spans="1:8" ht="14.25" x14ac:dyDescent="0.45">
      <c r="A1877"/>
      <c r="B1877"/>
      <c r="C1877"/>
      <c r="D1877"/>
      <c r="E1877"/>
      <c r="F1877"/>
      <c r="G1877"/>
      <c r="H1877"/>
    </row>
    <row r="1878" spans="1:8" ht="14.25" x14ac:dyDescent="0.45">
      <c r="A1878"/>
      <c r="B1878"/>
      <c r="C1878"/>
      <c r="D1878"/>
      <c r="E1878"/>
      <c r="F1878"/>
      <c r="G1878"/>
      <c r="H1878"/>
    </row>
    <row r="1879" spans="1:8" ht="14.25" x14ac:dyDescent="0.45">
      <c r="A1879"/>
      <c r="B1879"/>
      <c r="C1879"/>
      <c r="D1879"/>
      <c r="E1879"/>
      <c r="F1879"/>
      <c r="G1879"/>
      <c r="H1879"/>
    </row>
    <row r="1880" spans="1:8" ht="14.25" x14ac:dyDescent="0.45">
      <c r="A1880"/>
      <c r="B1880"/>
      <c r="C1880"/>
      <c r="D1880"/>
      <c r="E1880"/>
      <c r="F1880"/>
      <c r="G1880"/>
      <c r="H1880"/>
    </row>
    <row r="1881" spans="1:8" ht="14.25" x14ac:dyDescent="0.45">
      <c r="A1881"/>
      <c r="B1881"/>
      <c r="C1881"/>
      <c r="D1881"/>
      <c r="E1881"/>
      <c r="F1881"/>
      <c r="G1881"/>
      <c r="H1881"/>
    </row>
    <row r="1882" spans="1:8" ht="14.25" x14ac:dyDescent="0.45">
      <c r="A1882"/>
      <c r="B1882"/>
      <c r="C1882"/>
      <c r="D1882"/>
      <c r="E1882"/>
      <c r="F1882"/>
      <c r="G1882"/>
      <c r="H1882"/>
    </row>
    <row r="1883" spans="1:8" ht="14.25" x14ac:dyDescent="0.45">
      <c r="A1883"/>
      <c r="B1883"/>
      <c r="C1883"/>
      <c r="D1883"/>
      <c r="E1883"/>
      <c r="F1883"/>
      <c r="G1883"/>
      <c r="H1883"/>
    </row>
    <row r="1884" spans="1:8" ht="14.25" x14ac:dyDescent="0.45">
      <c r="A1884"/>
      <c r="B1884"/>
      <c r="C1884"/>
      <c r="D1884"/>
      <c r="E1884"/>
      <c r="F1884"/>
      <c r="G1884"/>
      <c r="H1884"/>
    </row>
    <row r="1885" spans="1:8" ht="14.25" x14ac:dyDescent="0.45">
      <c r="A1885"/>
      <c r="B1885"/>
      <c r="C1885"/>
      <c r="D1885"/>
      <c r="E1885"/>
      <c r="F1885"/>
      <c r="G1885"/>
      <c r="H1885"/>
    </row>
    <row r="1886" spans="1:8" ht="14.25" x14ac:dyDescent="0.45">
      <c r="A1886"/>
      <c r="B1886"/>
      <c r="C1886"/>
      <c r="D1886"/>
      <c r="E1886"/>
      <c r="F1886"/>
      <c r="G1886"/>
      <c r="H1886"/>
    </row>
    <row r="1887" spans="1:8" ht="14.25" x14ac:dyDescent="0.45">
      <c r="A1887"/>
      <c r="B1887"/>
      <c r="C1887"/>
      <c r="D1887"/>
      <c r="E1887"/>
      <c r="F1887"/>
      <c r="G1887"/>
      <c r="H1887"/>
    </row>
    <row r="1888" spans="1:8" ht="14.25" x14ac:dyDescent="0.45">
      <c r="A1888"/>
      <c r="B1888"/>
      <c r="C1888"/>
      <c r="D1888"/>
      <c r="E1888"/>
      <c r="F1888"/>
      <c r="G1888"/>
      <c r="H1888"/>
    </row>
    <row r="1889" spans="1:8" ht="14.25" x14ac:dyDescent="0.45">
      <c r="A1889"/>
      <c r="B1889"/>
      <c r="C1889"/>
      <c r="D1889"/>
      <c r="E1889"/>
      <c r="F1889"/>
      <c r="G1889"/>
      <c r="H1889"/>
    </row>
    <row r="1890" spans="1:8" ht="14.25" x14ac:dyDescent="0.45">
      <c r="A1890"/>
      <c r="B1890"/>
      <c r="C1890"/>
      <c r="D1890"/>
      <c r="E1890"/>
      <c r="F1890"/>
      <c r="G1890"/>
      <c r="H1890"/>
    </row>
    <row r="1891" spans="1:8" ht="14.25" x14ac:dyDescent="0.45">
      <c r="A1891"/>
      <c r="B1891"/>
      <c r="C1891"/>
      <c r="D1891"/>
      <c r="E1891"/>
      <c r="F1891"/>
      <c r="G1891"/>
      <c r="H1891"/>
    </row>
    <row r="1892" spans="1:8" ht="14.25" x14ac:dyDescent="0.45">
      <c r="A1892"/>
      <c r="B1892"/>
      <c r="C1892"/>
      <c r="D1892"/>
      <c r="E1892"/>
      <c r="F1892"/>
      <c r="G1892"/>
      <c r="H1892"/>
    </row>
    <row r="1893" spans="1:8" ht="14.25" x14ac:dyDescent="0.45">
      <c r="A1893"/>
      <c r="B1893"/>
      <c r="C1893"/>
      <c r="D1893"/>
      <c r="E1893"/>
      <c r="F1893"/>
      <c r="G1893"/>
      <c r="H1893"/>
    </row>
    <row r="1894" spans="1:8" ht="14.25" x14ac:dyDescent="0.45">
      <c r="A1894"/>
      <c r="B1894"/>
      <c r="C1894"/>
      <c r="D1894"/>
      <c r="E1894"/>
      <c r="F1894"/>
      <c r="G1894"/>
      <c r="H1894"/>
    </row>
    <row r="1895" spans="1:8" ht="14.25" x14ac:dyDescent="0.45">
      <c r="A1895"/>
      <c r="B1895"/>
      <c r="C1895"/>
      <c r="D1895"/>
      <c r="E1895"/>
      <c r="F1895"/>
      <c r="G1895"/>
      <c r="H1895"/>
    </row>
    <row r="1896" spans="1:8" ht="14.25" x14ac:dyDescent="0.45">
      <c r="A1896"/>
      <c r="B1896"/>
      <c r="C1896"/>
      <c r="D1896"/>
      <c r="E1896"/>
      <c r="F1896"/>
      <c r="G1896"/>
      <c r="H1896"/>
    </row>
    <row r="1897" spans="1:8" ht="14.25" x14ac:dyDescent="0.45">
      <c r="A1897"/>
      <c r="B1897"/>
      <c r="C1897"/>
      <c r="D1897"/>
      <c r="E1897"/>
      <c r="F1897"/>
      <c r="G1897"/>
      <c r="H1897"/>
    </row>
    <row r="1898" spans="1:8" ht="14.25" x14ac:dyDescent="0.45">
      <c r="A1898"/>
      <c r="B1898"/>
      <c r="C1898"/>
      <c r="D1898"/>
      <c r="E1898"/>
      <c r="F1898"/>
      <c r="G1898"/>
      <c r="H1898"/>
    </row>
    <row r="1899" spans="1:8" ht="14.25" x14ac:dyDescent="0.45">
      <c r="A1899"/>
      <c r="B1899"/>
      <c r="C1899"/>
      <c r="D1899"/>
      <c r="E1899"/>
      <c r="F1899"/>
      <c r="G1899"/>
      <c r="H1899"/>
    </row>
    <row r="1900" spans="1:8" ht="14.25" x14ac:dyDescent="0.45">
      <c r="A1900"/>
      <c r="B1900"/>
      <c r="C1900"/>
      <c r="D1900"/>
      <c r="E1900"/>
      <c r="F1900"/>
      <c r="G1900"/>
      <c r="H1900"/>
    </row>
    <row r="1901" spans="1:8" ht="14.25" x14ac:dyDescent="0.45">
      <c r="A1901"/>
      <c r="B1901"/>
      <c r="C1901"/>
      <c r="D1901"/>
      <c r="E1901"/>
      <c r="F1901"/>
      <c r="G1901"/>
      <c r="H1901"/>
    </row>
    <row r="1902" spans="1:8" ht="14.25" x14ac:dyDescent="0.45">
      <c r="A1902"/>
      <c r="B1902"/>
      <c r="C1902"/>
      <c r="D1902"/>
      <c r="E1902"/>
      <c r="F1902"/>
      <c r="G1902"/>
      <c r="H1902"/>
    </row>
    <row r="1903" spans="1:8" ht="14.25" x14ac:dyDescent="0.45">
      <c r="A1903"/>
      <c r="B1903"/>
      <c r="C1903"/>
      <c r="D1903"/>
      <c r="E1903"/>
      <c r="F1903"/>
      <c r="G1903"/>
      <c r="H1903"/>
    </row>
    <row r="1904" spans="1:8" ht="14.25" x14ac:dyDescent="0.45">
      <c r="A1904"/>
      <c r="B1904"/>
      <c r="C1904"/>
      <c r="D1904"/>
      <c r="E1904"/>
      <c r="F1904"/>
      <c r="G1904"/>
      <c r="H1904"/>
    </row>
    <row r="1905" spans="1:8" ht="14.25" x14ac:dyDescent="0.45">
      <c r="A1905"/>
      <c r="B1905"/>
      <c r="C1905"/>
      <c r="D1905"/>
      <c r="E1905"/>
      <c r="F1905"/>
      <c r="G1905"/>
      <c r="H1905"/>
    </row>
    <row r="1906" spans="1:8" ht="14.25" x14ac:dyDescent="0.45">
      <c r="A1906"/>
      <c r="B1906"/>
      <c r="C1906"/>
      <c r="D1906"/>
      <c r="E1906"/>
      <c r="F1906"/>
      <c r="G1906"/>
      <c r="H1906"/>
    </row>
    <row r="1907" spans="1:8" ht="14.25" x14ac:dyDescent="0.45">
      <c r="A1907"/>
      <c r="B1907"/>
      <c r="C1907"/>
      <c r="D1907"/>
      <c r="E1907"/>
      <c r="F1907"/>
      <c r="G1907"/>
      <c r="H1907"/>
    </row>
    <row r="1908" spans="1:8" ht="14.25" x14ac:dyDescent="0.45">
      <c r="A1908"/>
      <c r="B1908"/>
      <c r="C1908"/>
      <c r="D1908"/>
      <c r="E1908"/>
      <c r="F1908"/>
      <c r="G1908"/>
      <c r="H1908"/>
    </row>
    <row r="1909" spans="1:8" ht="14.25" x14ac:dyDescent="0.45">
      <c r="A1909"/>
      <c r="B1909"/>
      <c r="C1909"/>
      <c r="D1909"/>
      <c r="E1909"/>
      <c r="F1909"/>
      <c r="G1909"/>
      <c r="H1909"/>
    </row>
    <row r="1910" spans="1:8" ht="14.25" x14ac:dyDescent="0.45">
      <c r="A1910"/>
      <c r="B1910"/>
      <c r="C1910"/>
      <c r="D1910"/>
      <c r="E1910"/>
      <c r="F1910"/>
      <c r="G1910"/>
      <c r="H1910"/>
    </row>
    <row r="1911" spans="1:8" ht="14.25" x14ac:dyDescent="0.45">
      <c r="A1911"/>
      <c r="B1911"/>
      <c r="C1911"/>
      <c r="D1911"/>
      <c r="E1911"/>
      <c r="F1911"/>
      <c r="G1911"/>
      <c r="H1911"/>
    </row>
    <row r="1912" spans="1:8" ht="14.25" x14ac:dyDescent="0.45">
      <c r="A1912"/>
      <c r="B1912"/>
      <c r="C1912"/>
      <c r="D1912"/>
      <c r="E1912"/>
      <c r="F1912"/>
      <c r="G1912"/>
      <c r="H1912"/>
    </row>
    <row r="1913" spans="1:8" ht="14.25" x14ac:dyDescent="0.45">
      <c r="A1913"/>
      <c r="B1913"/>
      <c r="C1913"/>
      <c r="D1913"/>
      <c r="E1913"/>
      <c r="F1913"/>
      <c r="G1913"/>
      <c r="H1913"/>
    </row>
    <row r="1914" spans="1:8" ht="14.25" x14ac:dyDescent="0.45">
      <c r="A1914"/>
      <c r="B1914"/>
      <c r="C1914"/>
      <c r="D1914"/>
      <c r="E1914"/>
      <c r="F1914"/>
      <c r="G1914"/>
      <c r="H1914"/>
    </row>
    <row r="1915" spans="1:8" ht="14.25" x14ac:dyDescent="0.45">
      <c r="A1915"/>
      <c r="B1915"/>
      <c r="C1915"/>
      <c r="D1915"/>
      <c r="E1915"/>
      <c r="F1915"/>
      <c r="G1915"/>
      <c r="H1915"/>
    </row>
    <row r="1916" spans="1:8" ht="14.25" x14ac:dyDescent="0.45">
      <c r="A1916"/>
      <c r="B1916"/>
      <c r="C1916"/>
      <c r="D1916"/>
      <c r="E1916"/>
      <c r="F1916"/>
      <c r="G1916"/>
      <c r="H1916"/>
    </row>
    <row r="1917" spans="1:8" ht="14.25" x14ac:dyDescent="0.45">
      <c r="A1917"/>
      <c r="B1917"/>
      <c r="C1917"/>
      <c r="D1917"/>
      <c r="E1917"/>
      <c r="F1917"/>
      <c r="G1917"/>
      <c r="H1917"/>
    </row>
    <row r="1918" spans="1:8" ht="14.25" x14ac:dyDescent="0.45">
      <c r="A1918"/>
      <c r="B1918"/>
      <c r="C1918"/>
      <c r="D1918"/>
      <c r="E1918"/>
      <c r="F1918"/>
      <c r="G1918"/>
      <c r="H1918"/>
    </row>
    <row r="1919" spans="1:8" ht="14.25" x14ac:dyDescent="0.45">
      <c r="A1919"/>
      <c r="B1919"/>
      <c r="C1919"/>
      <c r="D1919"/>
      <c r="E1919"/>
      <c r="F1919"/>
      <c r="G1919"/>
      <c r="H1919"/>
    </row>
    <row r="1920" spans="1:8" ht="14.25" x14ac:dyDescent="0.45">
      <c r="A1920"/>
      <c r="B1920"/>
      <c r="C1920"/>
      <c r="D1920"/>
      <c r="E1920"/>
      <c r="F1920"/>
      <c r="G1920"/>
      <c r="H1920"/>
    </row>
    <row r="1921" spans="1:8" ht="14.25" x14ac:dyDescent="0.45">
      <c r="A1921"/>
      <c r="B1921"/>
      <c r="C1921"/>
      <c r="D1921"/>
      <c r="E1921"/>
      <c r="F1921"/>
      <c r="G1921"/>
      <c r="H1921"/>
    </row>
    <row r="1922" spans="1:8" ht="14.25" x14ac:dyDescent="0.45">
      <c r="A1922"/>
      <c r="B1922"/>
      <c r="C1922"/>
      <c r="D1922"/>
      <c r="E1922"/>
      <c r="F1922"/>
      <c r="G1922"/>
      <c r="H1922"/>
    </row>
    <row r="1923" spans="1:8" ht="14.25" x14ac:dyDescent="0.45">
      <c r="A1923"/>
      <c r="B1923"/>
      <c r="C1923"/>
      <c r="D1923"/>
      <c r="E1923"/>
      <c r="F1923"/>
      <c r="G1923"/>
      <c r="H1923"/>
    </row>
    <row r="1924" spans="1:8" ht="14.25" x14ac:dyDescent="0.45">
      <c r="A1924"/>
      <c r="B1924"/>
      <c r="C1924"/>
      <c r="D1924"/>
      <c r="E1924"/>
      <c r="F1924"/>
      <c r="G1924"/>
      <c r="H1924"/>
    </row>
    <row r="1925" spans="1:8" ht="14.25" x14ac:dyDescent="0.45">
      <c r="A1925"/>
      <c r="B1925"/>
      <c r="C1925"/>
      <c r="D1925"/>
      <c r="E1925"/>
      <c r="F1925"/>
      <c r="G1925"/>
      <c r="H1925"/>
    </row>
    <row r="1926" spans="1:8" ht="14.25" x14ac:dyDescent="0.45">
      <c r="A1926"/>
      <c r="B1926"/>
      <c r="C1926"/>
      <c r="D1926"/>
      <c r="E1926"/>
      <c r="F1926"/>
      <c r="G1926"/>
      <c r="H1926"/>
    </row>
    <row r="1927" spans="1:8" ht="14.25" x14ac:dyDescent="0.45">
      <c r="A1927"/>
      <c r="B1927"/>
      <c r="C1927"/>
      <c r="D1927"/>
      <c r="E1927"/>
      <c r="F1927"/>
      <c r="G1927"/>
      <c r="H1927"/>
    </row>
    <row r="1928" spans="1:8" ht="14.25" x14ac:dyDescent="0.45">
      <c r="A1928"/>
      <c r="B1928"/>
      <c r="C1928"/>
      <c r="D1928"/>
      <c r="E1928"/>
      <c r="F1928"/>
      <c r="G1928"/>
      <c r="H1928"/>
    </row>
    <row r="1929" spans="1:8" ht="14.25" x14ac:dyDescent="0.45">
      <c r="A1929"/>
      <c r="B1929"/>
      <c r="C1929"/>
      <c r="D1929"/>
      <c r="E1929"/>
      <c r="F1929"/>
      <c r="G1929"/>
      <c r="H1929"/>
    </row>
    <row r="1930" spans="1:8" ht="14.25" x14ac:dyDescent="0.45">
      <c r="A1930"/>
      <c r="B1930"/>
      <c r="C1930"/>
      <c r="D1930"/>
      <c r="E1930"/>
      <c r="F1930"/>
      <c r="G1930"/>
      <c r="H1930"/>
    </row>
    <row r="1931" spans="1:8" ht="14.25" x14ac:dyDescent="0.45">
      <c r="A1931"/>
      <c r="B1931"/>
      <c r="C1931"/>
      <c r="D1931"/>
      <c r="E1931"/>
      <c r="F1931"/>
      <c r="G1931"/>
      <c r="H1931"/>
    </row>
    <row r="1932" spans="1:8" ht="14.25" x14ac:dyDescent="0.45">
      <c r="A1932"/>
      <c r="B1932"/>
      <c r="C1932"/>
      <c r="D1932"/>
      <c r="E1932"/>
      <c r="F1932"/>
      <c r="G1932"/>
      <c r="H1932"/>
    </row>
    <row r="1933" spans="1:8" ht="14.25" x14ac:dyDescent="0.45">
      <c r="A1933"/>
      <c r="B1933"/>
      <c r="C1933"/>
      <c r="D1933"/>
      <c r="E1933"/>
      <c r="F1933"/>
      <c r="G1933"/>
      <c r="H1933"/>
    </row>
    <row r="1934" spans="1:8" ht="14.25" x14ac:dyDescent="0.45">
      <c r="A1934"/>
      <c r="B1934"/>
      <c r="C1934"/>
      <c r="D1934"/>
      <c r="E1934"/>
      <c r="F1934"/>
      <c r="G1934"/>
      <c r="H1934"/>
    </row>
    <row r="1935" spans="1:8" ht="14.25" x14ac:dyDescent="0.45">
      <c r="A1935"/>
      <c r="B1935"/>
      <c r="C1935"/>
      <c r="D1935"/>
      <c r="E1935"/>
      <c r="F1935"/>
      <c r="G1935"/>
      <c r="H1935"/>
    </row>
    <row r="1936" spans="1:8" ht="14.25" x14ac:dyDescent="0.45">
      <c r="A1936"/>
      <c r="B1936"/>
      <c r="C1936"/>
      <c r="D1936"/>
      <c r="E1936"/>
      <c r="F1936"/>
      <c r="G1936"/>
      <c r="H1936"/>
    </row>
    <row r="1937" spans="1:8" ht="14.25" x14ac:dyDescent="0.45">
      <c r="A1937"/>
      <c r="B1937"/>
      <c r="C1937"/>
      <c r="D1937"/>
      <c r="E1937"/>
      <c r="F1937"/>
      <c r="G1937"/>
      <c r="H1937"/>
    </row>
    <row r="1938" spans="1:8" ht="14.25" x14ac:dyDescent="0.45">
      <c r="A1938"/>
      <c r="B1938"/>
      <c r="C1938"/>
      <c r="D1938"/>
      <c r="E1938"/>
      <c r="F1938"/>
      <c r="G1938"/>
      <c r="H1938"/>
    </row>
    <row r="1939" spans="1:8" ht="14.25" x14ac:dyDescent="0.45">
      <c r="A1939"/>
      <c r="B1939"/>
      <c r="C1939"/>
      <c r="D1939"/>
      <c r="E1939"/>
      <c r="F1939"/>
      <c r="G1939"/>
      <c r="H1939"/>
    </row>
    <row r="1940" spans="1:8" ht="14.25" x14ac:dyDescent="0.45">
      <c r="A1940"/>
      <c r="B1940"/>
      <c r="C1940"/>
      <c r="D1940"/>
      <c r="E1940"/>
      <c r="F1940"/>
      <c r="G1940"/>
      <c r="H1940"/>
    </row>
    <row r="1941" spans="1:8" ht="14.25" x14ac:dyDescent="0.45">
      <c r="A1941"/>
      <c r="B1941"/>
      <c r="C1941"/>
      <c r="D1941"/>
      <c r="E1941"/>
      <c r="F1941"/>
      <c r="G1941"/>
      <c r="H1941"/>
    </row>
    <row r="1942" spans="1:8" ht="14.25" x14ac:dyDescent="0.45">
      <c r="A1942"/>
      <c r="B1942"/>
      <c r="C1942"/>
      <c r="D1942"/>
      <c r="E1942"/>
      <c r="F1942"/>
      <c r="G1942"/>
      <c r="H1942"/>
    </row>
    <row r="1943" spans="1:8" ht="14.25" x14ac:dyDescent="0.45">
      <c r="A1943"/>
      <c r="B1943"/>
      <c r="C1943"/>
      <c r="D1943"/>
      <c r="E1943"/>
      <c r="F1943"/>
      <c r="G1943"/>
      <c r="H1943"/>
    </row>
    <row r="1944" spans="1:8" ht="14.25" x14ac:dyDescent="0.45">
      <c r="A1944"/>
      <c r="B1944"/>
      <c r="C1944"/>
      <c r="D1944"/>
      <c r="E1944"/>
      <c r="F1944"/>
      <c r="G1944"/>
      <c r="H1944"/>
    </row>
    <row r="1945" spans="1:8" ht="14.25" x14ac:dyDescent="0.45">
      <c r="A1945"/>
      <c r="B1945"/>
      <c r="C1945"/>
      <c r="D1945"/>
      <c r="E1945"/>
      <c r="F1945"/>
      <c r="G1945"/>
      <c r="H1945"/>
    </row>
    <row r="1946" spans="1:8" ht="14.25" x14ac:dyDescent="0.45">
      <c r="A1946"/>
      <c r="B1946"/>
      <c r="C1946"/>
      <c r="D1946"/>
      <c r="E1946"/>
      <c r="F1946"/>
      <c r="G1946"/>
      <c r="H1946"/>
    </row>
    <row r="1947" spans="1:8" ht="14.25" x14ac:dyDescent="0.45">
      <c r="A1947"/>
      <c r="B1947"/>
      <c r="C1947"/>
      <c r="D1947"/>
      <c r="E1947"/>
      <c r="F1947"/>
      <c r="G1947"/>
      <c r="H1947"/>
    </row>
    <row r="1948" spans="1:8" ht="14.25" x14ac:dyDescent="0.45">
      <c r="A1948"/>
      <c r="B1948"/>
      <c r="C1948"/>
      <c r="D1948"/>
      <c r="E1948"/>
      <c r="F1948"/>
      <c r="G1948"/>
      <c r="H1948"/>
    </row>
    <row r="1949" spans="1:8" ht="14.25" x14ac:dyDescent="0.45">
      <c r="A1949"/>
      <c r="B1949"/>
      <c r="C1949"/>
      <c r="D1949"/>
      <c r="E1949"/>
      <c r="F1949"/>
      <c r="G1949"/>
      <c r="H1949"/>
    </row>
    <row r="1950" spans="1:8" ht="14.25" x14ac:dyDescent="0.45">
      <c r="A1950"/>
      <c r="B1950"/>
      <c r="C1950"/>
      <c r="D1950"/>
      <c r="E1950"/>
      <c r="F1950"/>
      <c r="G1950"/>
      <c r="H1950"/>
    </row>
    <row r="1951" spans="1:8" ht="14.25" x14ac:dyDescent="0.45">
      <c r="A1951"/>
      <c r="B1951"/>
      <c r="C1951"/>
      <c r="D1951"/>
      <c r="E1951"/>
      <c r="F1951"/>
      <c r="G1951"/>
      <c r="H1951"/>
    </row>
    <row r="1952" spans="1:8" ht="14.25" x14ac:dyDescent="0.45">
      <c r="A1952"/>
      <c r="B1952"/>
      <c r="C1952"/>
      <c r="D1952"/>
      <c r="E1952"/>
      <c r="F1952"/>
      <c r="G1952"/>
      <c r="H1952"/>
    </row>
    <row r="1953" spans="1:8" ht="14.25" x14ac:dyDescent="0.45">
      <c r="A1953"/>
      <c r="B1953"/>
      <c r="C1953"/>
      <c r="D1953"/>
      <c r="E1953"/>
      <c r="F1953"/>
      <c r="G1953"/>
      <c r="H1953"/>
    </row>
    <row r="1954" spans="1:8" ht="14.25" x14ac:dyDescent="0.45">
      <c r="A1954"/>
      <c r="B1954"/>
      <c r="C1954"/>
      <c r="D1954"/>
      <c r="E1954"/>
      <c r="F1954"/>
      <c r="G1954"/>
      <c r="H1954"/>
    </row>
    <row r="1955" spans="1:8" ht="14.25" x14ac:dyDescent="0.45">
      <c r="A1955"/>
      <c r="B1955"/>
      <c r="C1955"/>
      <c r="D1955"/>
      <c r="E1955"/>
      <c r="F1955"/>
      <c r="G1955"/>
      <c r="H1955"/>
    </row>
    <row r="1956" spans="1:8" ht="14.25" x14ac:dyDescent="0.45">
      <c r="A1956"/>
      <c r="B1956"/>
      <c r="C1956"/>
      <c r="D1956"/>
      <c r="E1956"/>
      <c r="F1956"/>
      <c r="G1956"/>
      <c r="H1956"/>
    </row>
    <row r="1957" spans="1:8" ht="14.25" x14ac:dyDescent="0.45">
      <c r="A1957"/>
      <c r="B1957"/>
      <c r="C1957"/>
      <c r="D1957"/>
      <c r="E1957"/>
      <c r="F1957"/>
      <c r="G1957"/>
      <c r="H1957"/>
    </row>
    <row r="1958" spans="1:8" ht="14.25" x14ac:dyDescent="0.45">
      <c r="A1958"/>
      <c r="B1958"/>
      <c r="C1958"/>
      <c r="D1958"/>
      <c r="E1958"/>
      <c r="F1958"/>
      <c r="G1958"/>
      <c r="H1958"/>
    </row>
    <row r="1959" spans="1:8" ht="14.25" x14ac:dyDescent="0.45">
      <c r="A1959"/>
      <c r="B1959"/>
      <c r="C1959"/>
      <c r="D1959"/>
      <c r="E1959"/>
      <c r="F1959"/>
      <c r="G1959"/>
      <c r="H1959"/>
    </row>
    <row r="1960" spans="1:8" ht="14.25" x14ac:dyDescent="0.45">
      <c r="A1960"/>
      <c r="B1960"/>
      <c r="C1960"/>
      <c r="D1960"/>
      <c r="E1960"/>
      <c r="F1960"/>
      <c r="G1960"/>
      <c r="H1960"/>
    </row>
    <row r="1961" spans="1:8" ht="14.25" x14ac:dyDescent="0.45">
      <c r="A1961"/>
      <c r="B1961"/>
      <c r="C1961"/>
      <c r="D1961"/>
      <c r="E1961"/>
      <c r="F1961"/>
      <c r="G1961"/>
      <c r="H1961"/>
    </row>
    <row r="1962" spans="1:8" ht="14.25" x14ac:dyDescent="0.45">
      <c r="A1962"/>
      <c r="B1962"/>
      <c r="C1962"/>
      <c r="D1962"/>
      <c r="E1962"/>
      <c r="F1962"/>
      <c r="G1962"/>
      <c r="H1962"/>
    </row>
    <row r="1963" spans="1:8" ht="14.25" x14ac:dyDescent="0.45">
      <c r="A1963"/>
      <c r="B1963"/>
      <c r="C1963"/>
      <c r="D1963"/>
      <c r="E1963"/>
      <c r="F1963"/>
      <c r="G1963"/>
      <c r="H1963"/>
    </row>
    <row r="1964" spans="1:8" ht="14.25" x14ac:dyDescent="0.45">
      <c r="A1964"/>
      <c r="B1964"/>
      <c r="C1964"/>
      <c r="D1964"/>
      <c r="E1964"/>
      <c r="F1964"/>
      <c r="G1964"/>
      <c r="H1964"/>
    </row>
    <row r="1965" spans="1:8" ht="14.25" x14ac:dyDescent="0.45">
      <c r="A1965"/>
      <c r="B1965"/>
      <c r="C1965"/>
      <c r="D1965"/>
      <c r="E1965"/>
      <c r="F1965"/>
      <c r="G1965"/>
      <c r="H1965"/>
    </row>
    <row r="1966" spans="1:8" ht="14.25" x14ac:dyDescent="0.45">
      <c r="A1966"/>
      <c r="B1966"/>
      <c r="C1966"/>
      <c r="D1966"/>
      <c r="E1966"/>
      <c r="F1966"/>
      <c r="G1966"/>
      <c r="H1966"/>
    </row>
    <row r="1967" spans="1:8" ht="14.25" x14ac:dyDescent="0.45">
      <c r="A1967"/>
      <c r="B1967"/>
      <c r="C1967"/>
      <c r="D1967"/>
      <c r="E1967"/>
      <c r="F1967"/>
      <c r="G1967"/>
      <c r="H1967"/>
    </row>
    <row r="1968" spans="1:8" ht="14.25" x14ac:dyDescent="0.45">
      <c r="A1968"/>
      <c r="B1968"/>
      <c r="C1968"/>
      <c r="D1968"/>
      <c r="E1968"/>
      <c r="F1968"/>
      <c r="G1968"/>
      <c r="H1968"/>
    </row>
    <row r="1969" spans="1:8" ht="14.25" x14ac:dyDescent="0.45">
      <c r="A1969"/>
      <c r="B1969"/>
      <c r="C1969"/>
      <c r="D1969"/>
      <c r="E1969"/>
      <c r="F1969"/>
      <c r="G1969"/>
      <c r="H1969"/>
    </row>
    <row r="1970" spans="1:8" ht="14.25" x14ac:dyDescent="0.45">
      <c r="A1970"/>
      <c r="B1970"/>
      <c r="C1970"/>
      <c r="D1970"/>
      <c r="E1970"/>
      <c r="F1970"/>
      <c r="G1970"/>
      <c r="H1970"/>
    </row>
    <row r="1971" spans="1:8" ht="14.25" x14ac:dyDescent="0.45">
      <c r="A1971"/>
      <c r="B1971"/>
      <c r="C1971"/>
      <c r="D1971"/>
      <c r="E1971"/>
      <c r="F1971"/>
      <c r="G1971"/>
      <c r="H1971"/>
    </row>
    <row r="1972" spans="1:8" ht="14.25" x14ac:dyDescent="0.45">
      <c r="A1972"/>
      <c r="B1972"/>
      <c r="C1972"/>
      <c r="D1972"/>
      <c r="E1972"/>
      <c r="F1972"/>
      <c r="G1972"/>
      <c r="H1972"/>
    </row>
    <row r="1973" spans="1:8" ht="14.25" x14ac:dyDescent="0.45">
      <c r="A1973"/>
      <c r="B1973"/>
      <c r="C1973"/>
      <c r="D1973"/>
      <c r="E1973"/>
      <c r="F1973"/>
      <c r="G1973"/>
      <c r="H1973"/>
    </row>
    <row r="1974" spans="1:8" ht="14.25" x14ac:dyDescent="0.45">
      <c r="A1974"/>
      <c r="B1974"/>
      <c r="C1974"/>
      <c r="D1974"/>
      <c r="E1974"/>
      <c r="F1974"/>
      <c r="G1974"/>
      <c r="H1974"/>
    </row>
    <row r="1975" spans="1:8" ht="14.25" x14ac:dyDescent="0.45">
      <c r="A1975"/>
      <c r="B1975"/>
      <c r="C1975"/>
      <c r="D1975"/>
      <c r="E1975"/>
      <c r="F1975"/>
      <c r="G1975"/>
      <c r="H1975"/>
    </row>
    <row r="1976" spans="1:8" ht="14.25" x14ac:dyDescent="0.45">
      <c r="A1976"/>
      <c r="B1976"/>
      <c r="C1976"/>
      <c r="D1976"/>
      <c r="E1976"/>
      <c r="F1976"/>
      <c r="G1976"/>
      <c r="H1976"/>
    </row>
    <row r="1977" spans="1:8" ht="14.25" x14ac:dyDescent="0.45">
      <c r="A1977"/>
      <c r="B1977"/>
      <c r="C1977"/>
      <c r="D1977"/>
      <c r="E1977"/>
      <c r="F1977"/>
      <c r="G1977"/>
      <c r="H1977"/>
    </row>
    <row r="1978" spans="1:8" ht="14.25" x14ac:dyDescent="0.45">
      <c r="A1978"/>
      <c r="B1978"/>
      <c r="C1978"/>
      <c r="D1978"/>
      <c r="E1978"/>
      <c r="F1978"/>
      <c r="G1978"/>
      <c r="H1978"/>
    </row>
    <row r="1979" spans="1:8" ht="14.25" x14ac:dyDescent="0.45">
      <c r="A1979"/>
      <c r="B1979"/>
      <c r="C1979"/>
      <c r="D1979"/>
      <c r="E1979"/>
      <c r="F1979"/>
      <c r="G1979"/>
      <c r="H1979"/>
    </row>
    <row r="1980" spans="1:8" ht="14.25" x14ac:dyDescent="0.45">
      <c r="A1980"/>
      <c r="B1980"/>
      <c r="C1980"/>
      <c r="D1980"/>
      <c r="E1980"/>
      <c r="F1980"/>
      <c r="G1980"/>
      <c r="H1980"/>
    </row>
    <row r="1981" spans="1:8" ht="14.25" x14ac:dyDescent="0.45">
      <c r="A1981"/>
      <c r="B1981"/>
      <c r="C1981"/>
      <c r="D1981"/>
      <c r="E1981"/>
      <c r="F1981"/>
      <c r="G1981"/>
      <c r="H1981"/>
    </row>
    <row r="1982" spans="1:8" ht="14.25" x14ac:dyDescent="0.45">
      <c r="A1982"/>
      <c r="B1982"/>
      <c r="C1982"/>
      <c r="D1982"/>
      <c r="E1982"/>
      <c r="F1982"/>
      <c r="G1982"/>
      <c r="H1982"/>
    </row>
    <row r="1983" spans="1:8" ht="14.25" x14ac:dyDescent="0.45">
      <c r="A1983"/>
      <c r="B1983"/>
      <c r="C1983"/>
      <c r="D1983"/>
      <c r="E1983"/>
      <c r="F1983"/>
      <c r="G1983"/>
      <c r="H1983"/>
    </row>
    <row r="1984" spans="1:8" ht="14.25" x14ac:dyDescent="0.45">
      <c r="A1984"/>
      <c r="B1984"/>
      <c r="C1984"/>
      <c r="D1984"/>
      <c r="E1984"/>
      <c r="F1984"/>
      <c r="G1984"/>
      <c r="H1984"/>
    </row>
    <row r="1985" spans="1:8" ht="14.25" x14ac:dyDescent="0.45">
      <c r="A1985"/>
      <c r="B1985"/>
      <c r="C1985"/>
      <c r="D1985"/>
      <c r="E1985"/>
      <c r="F1985"/>
      <c r="G1985"/>
      <c r="H1985"/>
    </row>
    <row r="1986" spans="1:8" ht="14.25" x14ac:dyDescent="0.45">
      <c r="A1986"/>
      <c r="B1986"/>
      <c r="C1986"/>
      <c r="D1986"/>
      <c r="E1986"/>
      <c r="F1986"/>
      <c r="G1986"/>
      <c r="H1986"/>
    </row>
    <row r="1987" spans="1:8" ht="14.25" x14ac:dyDescent="0.45">
      <c r="A1987"/>
      <c r="B1987"/>
      <c r="C1987"/>
      <c r="D1987"/>
      <c r="E1987"/>
      <c r="F1987"/>
      <c r="G1987"/>
      <c r="H1987"/>
    </row>
    <row r="1988" spans="1:8" ht="14.25" x14ac:dyDescent="0.45">
      <c r="A1988"/>
      <c r="B1988"/>
      <c r="C1988"/>
      <c r="D1988"/>
      <c r="E1988"/>
      <c r="F1988"/>
      <c r="G1988"/>
      <c r="H1988"/>
    </row>
    <row r="1989" spans="1:8" ht="14.25" x14ac:dyDescent="0.45">
      <c r="A1989"/>
      <c r="B1989"/>
      <c r="C1989"/>
      <c r="D1989"/>
      <c r="E1989"/>
      <c r="F1989"/>
      <c r="G1989"/>
      <c r="H1989"/>
    </row>
    <row r="1990" spans="1:8" ht="14.25" x14ac:dyDescent="0.45">
      <c r="A1990"/>
      <c r="B1990"/>
      <c r="C1990"/>
      <c r="D1990"/>
      <c r="E1990"/>
      <c r="F1990"/>
      <c r="G1990"/>
      <c r="H1990"/>
    </row>
    <row r="1991" spans="1:8" ht="14.25" x14ac:dyDescent="0.45">
      <c r="A1991"/>
      <c r="B1991"/>
      <c r="C1991"/>
      <c r="D1991"/>
      <c r="E1991"/>
      <c r="F1991"/>
      <c r="G1991"/>
      <c r="H1991"/>
    </row>
    <row r="1992" spans="1:8" ht="14.25" x14ac:dyDescent="0.45">
      <c r="A1992"/>
      <c r="B1992"/>
      <c r="C1992"/>
      <c r="D1992"/>
      <c r="E1992"/>
      <c r="F1992"/>
      <c r="G1992"/>
      <c r="H1992"/>
    </row>
    <row r="1993" spans="1:8" ht="14.25" x14ac:dyDescent="0.45">
      <c r="A1993"/>
      <c r="B1993"/>
      <c r="C1993"/>
      <c r="D1993"/>
      <c r="E1993"/>
      <c r="F1993"/>
      <c r="G1993"/>
      <c r="H1993"/>
    </row>
    <row r="1994" spans="1:8" ht="14.25" x14ac:dyDescent="0.45">
      <c r="A1994"/>
      <c r="B1994"/>
      <c r="C1994"/>
      <c r="D1994"/>
      <c r="E1994"/>
      <c r="F1994"/>
      <c r="G1994"/>
      <c r="H1994"/>
    </row>
    <row r="1995" spans="1:8" ht="14.25" x14ac:dyDescent="0.45">
      <c r="A1995"/>
      <c r="B1995"/>
      <c r="C1995"/>
      <c r="D1995"/>
      <c r="E1995"/>
      <c r="F1995"/>
      <c r="G1995"/>
      <c r="H1995"/>
    </row>
    <row r="1996" spans="1:8" ht="14.25" x14ac:dyDescent="0.45">
      <c r="A1996"/>
      <c r="B1996"/>
      <c r="C1996"/>
      <c r="D1996"/>
      <c r="E1996"/>
      <c r="F1996"/>
      <c r="G1996"/>
      <c r="H1996"/>
    </row>
    <row r="1997" spans="1:8" ht="14.25" x14ac:dyDescent="0.45">
      <c r="A1997"/>
      <c r="B1997"/>
      <c r="C1997"/>
      <c r="D1997"/>
      <c r="E1997"/>
      <c r="F1997"/>
      <c r="G1997"/>
      <c r="H1997"/>
    </row>
    <row r="1998" spans="1:8" ht="14.25" x14ac:dyDescent="0.45">
      <c r="A1998"/>
      <c r="B1998"/>
      <c r="C1998"/>
      <c r="D1998"/>
      <c r="E1998"/>
      <c r="F1998"/>
      <c r="G1998"/>
      <c r="H1998"/>
    </row>
    <row r="1999" spans="1:8" ht="14.25" x14ac:dyDescent="0.45">
      <c r="A1999"/>
      <c r="B1999"/>
      <c r="C1999"/>
      <c r="D1999"/>
      <c r="E1999"/>
      <c r="F1999"/>
      <c r="G1999"/>
      <c r="H1999"/>
    </row>
    <row r="2000" spans="1:8" ht="14.25" x14ac:dyDescent="0.45">
      <c r="A2000"/>
      <c r="B2000"/>
      <c r="C2000"/>
      <c r="D2000"/>
      <c r="E2000"/>
      <c r="F2000"/>
      <c r="G2000"/>
      <c r="H2000"/>
    </row>
    <row r="2001" spans="1:8" ht="14.25" x14ac:dyDescent="0.45">
      <c r="A2001"/>
      <c r="B2001"/>
      <c r="C2001"/>
      <c r="D2001"/>
      <c r="E2001"/>
      <c r="F2001"/>
      <c r="G2001"/>
      <c r="H2001"/>
    </row>
    <row r="2002" spans="1:8" ht="14.25" x14ac:dyDescent="0.45">
      <c r="A2002"/>
      <c r="B2002"/>
      <c r="C2002"/>
      <c r="D2002"/>
      <c r="E2002"/>
      <c r="F2002"/>
      <c r="G2002"/>
      <c r="H2002"/>
    </row>
    <row r="2003" spans="1:8" ht="14.25" x14ac:dyDescent="0.45">
      <c r="A2003"/>
      <c r="B2003"/>
      <c r="C2003"/>
      <c r="D2003"/>
      <c r="E2003"/>
      <c r="F2003"/>
      <c r="G2003"/>
      <c r="H2003"/>
    </row>
    <row r="2004" spans="1:8" ht="14.25" x14ac:dyDescent="0.45">
      <c r="A2004"/>
      <c r="B2004"/>
      <c r="C2004"/>
      <c r="D2004"/>
      <c r="E2004"/>
      <c r="F2004"/>
      <c r="G2004"/>
      <c r="H2004"/>
    </row>
    <row r="2005" spans="1:8" ht="14.25" x14ac:dyDescent="0.45">
      <c r="A2005"/>
      <c r="B2005"/>
      <c r="C2005"/>
      <c r="D2005"/>
      <c r="E2005"/>
      <c r="F2005"/>
      <c r="G2005"/>
      <c r="H2005"/>
    </row>
    <row r="2006" spans="1:8" ht="14.25" x14ac:dyDescent="0.45">
      <c r="A2006"/>
      <c r="B2006"/>
      <c r="C2006"/>
      <c r="D2006"/>
      <c r="E2006"/>
      <c r="F2006"/>
      <c r="G2006"/>
      <c r="H2006"/>
    </row>
    <row r="2007" spans="1:8" ht="14.25" x14ac:dyDescent="0.45">
      <c r="A2007"/>
      <c r="B2007"/>
      <c r="C2007"/>
      <c r="D2007"/>
      <c r="E2007"/>
      <c r="F2007"/>
      <c r="G2007"/>
      <c r="H2007"/>
    </row>
    <row r="2008" spans="1:8" ht="14.25" x14ac:dyDescent="0.45">
      <c r="A2008"/>
      <c r="B2008"/>
      <c r="C2008"/>
      <c r="D2008"/>
      <c r="E2008"/>
      <c r="F2008"/>
      <c r="G2008"/>
      <c r="H2008"/>
    </row>
    <row r="2009" spans="1:8" ht="14.25" x14ac:dyDescent="0.45">
      <c r="A2009"/>
      <c r="B2009"/>
      <c r="C2009"/>
      <c r="D2009"/>
      <c r="E2009"/>
      <c r="F2009"/>
      <c r="G2009"/>
      <c r="H2009"/>
    </row>
    <row r="2010" spans="1:8" ht="14.25" x14ac:dyDescent="0.45">
      <c r="A2010"/>
      <c r="B2010"/>
      <c r="C2010"/>
      <c r="D2010"/>
      <c r="E2010"/>
      <c r="F2010"/>
      <c r="G2010"/>
      <c r="H2010"/>
    </row>
    <row r="2011" spans="1:8" ht="14.25" x14ac:dyDescent="0.45">
      <c r="A2011"/>
      <c r="B2011"/>
      <c r="C2011"/>
      <c r="D2011"/>
      <c r="E2011"/>
      <c r="F2011"/>
      <c r="G2011"/>
      <c r="H2011"/>
    </row>
    <row r="2012" spans="1:8" ht="14.25" x14ac:dyDescent="0.45">
      <c r="A2012"/>
      <c r="B2012"/>
      <c r="C2012"/>
      <c r="D2012"/>
      <c r="E2012"/>
      <c r="F2012"/>
      <c r="G2012"/>
      <c r="H2012"/>
    </row>
    <row r="2013" spans="1:8" ht="14.25" x14ac:dyDescent="0.45">
      <c r="A2013"/>
      <c r="B2013"/>
      <c r="C2013"/>
      <c r="D2013"/>
      <c r="E2013"/>
      <c r="F2013"/>
      <c r="G2013"/>
      <c r="H2013"/>
    </row>
    <row r="2014" spans="1:8" ht="14.25" x14ac:dyDescent="0.45">
      <c r="A2014"/>
      <c r="B2014"/>
      <c r="C2014"/>
      <c r="D2014"/>
      <c r="E2014"/>
      <c r="F2014"/>
      <c r="G2014"/>
      <c r="H2014"/>
    </row>
    <row r="2015" spans="1:8" ht="14.25" x14ac:dyDescent="0.45">
      <c r="A2015"/>
      <c r="B2015"/>
      <c r="C2015"/>
      <c r="D2015"/>
      <c r="E2015"/>
      <c r="F2015"/>
      <c r="G2015"/>
      <c r="H2015"/>
    </row>
    <row r="2016" spans="1:8" ht="14.25" x14ac:dyDescent="0.45">
      <c r="A2016"/>
      <c r="B2016"/>
      <c r="C2016"/>
      <c r="D2016"/>
      <c r="E2016"/>
      <c r="F2016"/>
      <c r="G2016"/>
      <c r="H2016"/>
    </row>
    <row r="2017" spans="1:8" ht="14.25" x14ac:dyDescent="0.45">
      <c r="A2017"/>
      <c r="B2017"/>
      <c r="C2017"/>
      <c r="D2017"/>
      <c r="E2017"/>
      <c r="F2017"/>
      <c r="G2017"/>
      <c r="H2017"/>
    </row>
    <row r="2018" spans="1:8" ht="14.25" x14ac:dyDescent="0.45">
      <c r="A2018"/>
      <c r="B2018"/>
      <c r="C2018"/>
      <c r="D2018"/>
      <c r="E2018"/>
      <c r="F2018"/>
      <c r="G2018"/>
      <c r="H2018"/>
    </row>
    <row r="2019" spans="1:8" ht="14.25" x14ac:dyDescent="0.45">
      <c r="A2019"/>
      <c r="B2019"/>
      <c r="C2019"/>
      <c r="D2019"/>
      <c r="E2019"/>
      <c r="F2019"/>
      <c r="G2019"/>
      <c r="H2019"/>
    </row>
    <row r="2020" spans="1:8" ht="14.25" x14ac:dyDescent="0.45">
      <c r="A2020"/>
      <c r="B2020"/>
      <c r="C2020"/>
      <c r="D2020"/>
      <c r="E2020"/>
      <c r="F2020"/>
      <c r="G2020"/>
      <c r="H2020"/>
    </row>
    <row r="2021" spans="1:8" ht="14.25" x14ac:dyDescent="0.45">
      <c r="A2021"/>
      <c r="B2021"/>
      <c r="C2021"/>
      <c r="D2021"/>
      <c r="E2021"/>
      <c r="F2021"/>
      <c r="G2021"/>
      <c r="H2021"/>
    </row>
    <row r="2022" spans="1:8" ht="14.25" x14ac:dyDescent="0.45">
      <c r="A2022"/>
      <c r="B2022"/>
      <c r="C2022"/>
      <c r="D2022"/>
      <c r="E2022"/>
      <c r="F2022"/>
      <c r="G2022"/>
      <c r="H2022"/>
    </row>
    <row r="2023" spans="1:8" ht="14.25" x14ac:dyDescent="0.45">
      <c r="A2023"/>
      <c r="B2023"/>
      <c r="C2023"/>
      <c r="D2023"/>
      <c r="E2023"/>
      <c r="F2023"/>
      <c r="G2023"/>
      <c r="H2023"/>
    </row>
    <row r="2024" spans="1:8" ht="14.25" x14ac:dyDescent="0.45">
      <c r="A2024"/>
      <c r="B2024"/>
      <c r="C2024"/>
      <c r="D2024"/>
      <c r="E2024"/>
      <c r="F2024"/>
      <c r="G2024"/>
      <c r="H2024"/>
    </row>
    <row r="2025" spans="1:8" ht="14.25" x14ac:dyDescent="0.45">
      <c r="A2025"/>
      <c r="B2025"/>
      <c r="C2025"/>
      <c r="D2025"/>
      <c r="E2025"/>
      <c r="F2025"/>
      <c r="G2025"/>
      <c r="H2025"/>
    </row>
    <row r="2026" spans="1:8" ht="14.25" x14ac:dyDescent="0.45">
      <c r="A2026"/>
      <c r="B2026"/>
      <c r="C2026"/>
      <c r="D2026"/>
      <c r="E2026"/>
      <c r="F2026"/>
      <c r="G2026"/>
      <c r="H2026"/>
    </row>
    <row r="2027" spans="1:8" ht="14.25" x14ac:dyDescent="0.45">
      <c r="A2027"/>
      <c r="B2027"/>
      <c r="C2027"/>
      <c r="D2027"/>
      <c r="E2027"/>
      <c r="F2027"/>
      <c r="G2027"/>
      <c r="H2027"/>
    </row>
    <row r="2028" spans="1:8" ht="14.25" x14ac:dyDescent="0.45">
      <c r="A2028"/>
      <c r="B2028"/>
      <c r="C2028"/>
      <c r="D2028"/>
      <c r="E2028"/>
      <c r="F2028"/>
      <c r="G2028"/>
      <c r="H2028"/>
    </row>
    <row r="2029" spans="1:8" ht="14.25" x14ac:dyDescent="0.45">
      <c r="A2029"/>
      <c r="B2029"/>
      <c r="C2029"/>
      <c r="D2029"/>
      <c r="E2029"/>
      <c r="F2029"/>
      <c r="G2029"/>
      <c r="H2029"/>
    </row>
    <row r="2030" spans="1:8" ht="14.25" x14ac:dyDescent="0.45">
      <c r="A2030"/>
      <c r="B2030"/>
      <c r="C2030"/>
      <c r="D2030"/>
      <c r="E2030"/>
      <c r="F2030"/>
      <c r="G2030"/>
      <c r="H2030"/>
    </row>
    <row r="2031" spans="1:8" ht="14.25" x14ac:dyDescent="0.45">
      <c r="A2031"/>
      <c r="B2031"/>
      <c r="C2031"/>
      <c r="D2031"/>
      <c r="E2031"/>
      <c r="F2031"/>
      <c r="G2031"/>
      <c r="H2031"/>
    </row>
    <row r="2032" spans="1:8" ht="14.25" x14ac:dyDescent="0.45">
      <c r="A2032"/>
      <c r="B2032"/>
      <c r="C2032"/>
      <c r="D2032"/>
      <c r="E2032"/>
      <c r="F2032"/>
      <c r="G2032"/>
      <c r="H2032"/>
    </row>
    <row r="2033" spans="1:8" ht="14.25" x14ac:dyDescent="0.45">
      <c r="A2033"/>
      <c r="B2033"/>
      <c r="C2033"/>
      <c r="D2033"/>
      <c r="E2033"/>
      <c r="F2033"/>
      <c r="G2033"/>
      <c r="H2033"/>
    </row>
    <row r="2034" spans="1:8" ht="14.25" x14ac:dyDescent="0.45">
      <c r="A2034"/>
      <c r="B2034"/>
      <c r="C2034"/>
      <c r="D2034"/>
      <c r="E2034"/>
      <c r="F2034"/>
      <c r="G2034"/>
      <c r="H2034"/>
    </row>
    <row r="2035" spans="1:8" ht="14.25" x14ac:dyDescent="0.45">
      <c r="A2035"/>
      <c r="B2035"/>
      <c r="C2035"/>
      <c r="D2035"/>
      <c r="E2035"/>
      <c r="F2035"/>
      <c r="G2035"/>
      <c r="H2035"/>
    </row>
    <row r="2036" spans="1:8" ht="14.25" x14ac:dyDescent="0.45">
      <c r="A2036"/>
      <c r="B2036"/>
      <c r="C2036"/>
      <c r="D2036"/>
      <c r="E2036"/>
      <c r="F2036"/>
      <c r="G2036"/>
      <c r="H2036"/>
    </row>
    <row r="2037" spans="1:8" ht="14.25" x14ac:dyDescent="0.45">
      <c r="A2037"/>
      <c r="B2037"/>
      <c r="C2037"/>
      <c r="D2037"/>
      <c r="E2037"/>
      <c r="F2037"/>
      <c r="G2037"/>
      <c r="H2037"/>
    </row>
    <row r="2038" spans="1:8" ht="14.25" x14ac:dyDescent="0.45">
      <c r="A2038"/>
      <c r="B2038"/>
      <c r="C2038"/>
      <c r="D2038"/>
      <c r="E2038"/>
      <c r="F2038"/>
      <c r="G2038"/>
      <c r="H2038"/>
    </row>
    <row r="2039" spans="1:8" ht="14.25" x14ac:dyDescent="0.45">
      <c r="A2039"/>
      <c r="B2039"/>
      <c r="C2039"/>
      <c r="D2039"/>
      <c r="E2039"/>
      <c r="F2039"/>
      <c r="G2039"/>
      <c r="H2039"/>
    </row>
    <row r="2040" spans="1:8" ht="14.25" x14ac:dyDescent="0.45">
      <c r="A2040"/>
      <c r="B2040"/>
      <c r="C2040"/>
      <c r="D2040"/>
      <c r="E2040"/>
      <c r="F2040"/>
      <c r="G2040"/>
      <c r="H2040"/>
    </row>
    <row r="2041" spans="1:8" ht="14.25" x14ac:dyDescent="0.45">
      <c r="A2041"/>
      <c r="B2041"/>
      <c r="C2041"/>
      <c r="D2041"/>
      <c r="E2041"/>
      <c r="F2041"/>
      <c r="G2041"/>
      <c r="H2041"/>
    </row>
    <row r="2042" spans="1:8" ht="14.25" x14ac:dyDescent="0.45">
      <c r="A2042"/>
      <c r="B2042"/>
      <c r="C2042"/>
      <c r="D2042"/>
      <c r="E2042"/>
      <c r="F2042"/>
      <c r="G2042"/>
      <c r="H2042"/>
    </row>
    <row r="2043" spans="1:8" ht="14.25" x14ac:dyDescent="0.45">
      <c r="A2043"/>
      <c r="B2043"/>
      <c r="C2043"/>
      <c r="D2043"/>
      <c r="E2043"/>
      <c r="F2043"/>
      <c r="G2043"/>
      <c r="H2043"/>
    </row>
    <row r="2044" spans="1:8" ht="14.25" x14ac:dyDescent="0.45">
      <c r="A2044"/>
      <c r="B2044"/>
      <c r="C2044"/>
      <c r="D2044"/>
      <c r="E2044"/>
      <c r="F2044"/>
      <c r="G2044"/>
      <c r="H2044"/>
    </row>
    <row r="2045" spans="1:8" ht="14.25" x14ac:dyDescent="0.45">
      <c r="A2045"/>
      <c r="B2045"/>
      <c r="C2045"/>
      <c r="D2045"/>
      <c r="E2045"/>
      <c r="F2045"/>
      <c r="G2045"/>
      <c r="H2045"/>
    </row>
    <row r="2046" spans="1:8" ht="14.25" x14ac:dyDescent="0.45">
      <c r="A2046"/>
      <c r="B2046"/>
      <c r="C2046"/>
      <c r="D2046"/>
      <c r="E2046"/>
      <c r="F2046"/>
      <c r="G2046"/>
      <c r="H2046"/>
    </row>
    <row r="2047" spans="1:8" ht="14.25" x14ac:dyDescent="0.45">
      <c r="A2047"/>
      <c r="B2047"/>
      <c r="C2047"/>
      <c r="D2047"/>
      <c r="E2047"/>
      <c r="F2047"/>
      <c r="G2047"/>
      <c r="H2047"/>
    </row>
    <row r="2048" spans="1:8" ht="14.25" x14ac:dyDescent="0.45">
      <c r="A2048"/>
      <c r="B2048"/>
      <c r="C2048"/>
      <c r="D2048"/>
      <c r="E2048"/>
      <c r="F2048"/>
      <c r="G2048"/>
      <c r="H2048"/>
    </row>
    <row r="2049" spans="1:8" ht="14.25" x14ac:dyDescent="0.45">
      <c r="A2049"/>
      <c r="B2049"/>
      <c r="C2049"/>
      <c r="D2049"/>
      <c r="E2049"/>
      <c r="F2049"/>
      <c r="G2049"/>
      <c r="H2049"/>
    </row>
    <row r="2050" spans="1:8" ht="14.25" x14ac:dyDescent="0.45">
      <c r="A2050"/>
      <c r="B2050"/>
      <c r="C2050"/>
      <c r="D2050"/>
      <c r="E2050"/>
      <c r="F2050"/>
      <c r="G2050"/>
      <c r="H2050"/>
    </row>
    <row r="2051" spans="1:8" ht="14.25" x14ac:dyDescent="0.45">
      <c r="A2051"/>
      <c r="B2051"/>
      <c r="C2051"/>
      <c r="D2051"/>
      <c r="E2051"/>
      <c r="F2051"/>
      <c r="G2051"/>
      <c r="H2051"/>
    </row>
    <row r="2052" spans="1:8" ht="14.25" x14ac:dyDescent="0.45">
      <c r="A2052"/>
      <c r="B2052"/>
      <c r="C2052"/>
      <c r="D2052"/>
      <c r="E2052"/>
      <c r="F2052"/>
      <c r="G2052"/>
      <c r="H2052"/>
    </row>
    <row r="2053" spans="1:8" ht="14.25" x14ac:dyDescent="0.45">
      <c r="A2053"/>
      <c r="B2053"/>
      <c r="C2053"/>
      <c r="D2053"/>
      <c r="E2053"/>
      <c r="F2053"/>
      <c r="G2053"/>
      <c r="H2053"/>
    </row>
    <row r="2054" spans="1:8" ht="14.25" x14ac:dyDescent="0.45">
      <c r="A2054"/>
      <c r="B2054"/>
      <c r="C2054"/>
      <c r="D2054"/>
      <c r="E2054"/>
      <c r="F2054"/>
      <c r="G2054"/>
      <c r="H2054"/>
    </row>
    <row r="2055" spans="1:8" ht="14.25" x14ac:dyDescent="0.45">
      <c r="A2055"/>
      <c r="B2055"/>
      <c r="C2055"/>
      <c r="D2055"/>
      <c r="E2055"/>
      <c r="F2055"/>
      <c r="G2055"/>
      <c r="H2055"/>
    </row>
    <row r="2056" spans="1:8" ht="14.25" x14ac:dyDescent="0.45">
      <c r="A2056"/>
      <c r="B2056"/>
      <c r="C2056"/>
      <c r="D2056"/>
      <c r="E2056"/>
      <c r="F2056"/>
      <c r="G2056"/>
      <c r="H2056"/>
    </row>
    <row r="2057" spans="1:8" ht="14.25" x14ac:dyDescent="0.45">
      <c r="A2057"/>
      <c r="B2057"/>
      <c r="C2057"/>
      <c r="D2057"/>
      <c r="E2057"/>
      <c r="F2057"/>
      <c r="G2057"/>
      <c r="H2057"/>
    </row>
  </sheetData>
  <mergeCells count="6">
    <mergeCell ref="C7:D7"/>
    <mergeCell ref="A1:C1"/>
    <mergeCell ref="C3:D3"/>
    <mergeCell ref="C4:F4"/>
    <mergeCell ref="C5:D5"/>
    <mergeCell ref="C6:D6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001F0-72C6-4B82-BE36-96AC11DBAB20}">
  <sheetPr>
    <tabColor rgb="FFFFC000"/>
  </sheetPr>
  <dimension ref="A1:H12"/>
  <sheetViews>
    <sheetView workbookViewId="0">
      <selection activeCell="A3" sqref="A3:XFD9"/>
    </sheetView>
  </sheetViews>
  <sheetFormatPr defaultColWidth="9.1328125" defaultRowHeight="14.25" x14ac:dyDescent="0.45"/>
  <cols>
    <col min="1" max="1" width="8.59765625" style="3" bestFit="1" customWidth="1"/>
    <col min="2" max="2" width="11.73046875" style="3" bestFit="1" customWidth="1"/>
    <col min="3" max="3" width="15.3984375" style="3" bestFit="1" customWidth="1"/>
    <col min="4" max="4" width="15.86328125" style="3" bestFit="1" customWidth="1"/>
    <col min="5" max="5" width="13.3984375" style="3" bestFit="1" customWidth="1"/>
    <col min="6" max="6" width="18.1328125" style="3" bestFit="1" customWidth="1"/>
    <col min="7" max="7" width="27" style="3" bestFit="1" customWidth="1"/>
    <col min="9" max="16384" width="9.1328125" style="3"/>
  </cols>
  <sheetData>
    <row r="1" spans="1:8" ht="20.65" x14ac:dyDescent="0.6">
      <c r="A1" s="4" t="s">
        <v>0</v>
      </c>
      <c r="H1" s="3"/>
    </row>
    <row r="2" spans="1:8" ht="13.5" x14ac:dyDescent="0.35">
      <c r="A2" s="3" t="s">
        <v>1</v>
      </c>
      <c r="B2" s="3" t="s">
        <v>651</v>
      </c>
      <c r="C2" s="3" t="s">
        <v>3681</v>
      </c>
      <c r="D2" s="3" t="s">
        <v>342</v>
      </c>
      <c r="E2" s="3" t="s">
        <v>3773</v>
      </c>
      <c r="F2" s="3" t="s">
        <v>3686</v>
      </c>
      <c r="G2" s="3" t="s">
        <v>3685</v>
      </c>
      <c r="H2" s="3"/>
    </row>
    <row r="3" spans="1:8" ht="13.5" x14ac:dyDescent="0.35">
      <c r="A3" s="3">
        <v>1</v>
      </c>
      <c r="B3" s="3" t="s">
        <v>360</v>
      </c>
      <c r="C3" s="3" t="s">
        <v>3684</v>
      </c>
      <c r="D3" s="3">
        <v>1</v>
      </c>
      <c r="E3" s="11">
        <v>0.08</v>
      </c>
      <c r="H3" s="3"/>
    </row>
    <row r="4" spans="1:8" ht="13.5" x14ac:dyDescent="0.35">
      <c r="A4" s="3">
        <v>2</v>
      </c>
      <c r="B4" s="3" t="s">
        <v>360</v>
      </c>
      <c r="C4" s="3" t="s">
        <v>3684</v>
      </c>
      <c r="D4" s="3">
        <v>2</v>
      </c>
      <c r="E4" s="11">
        <v>0.08</v>
      </c>
      <c r="H4" s="3"/>
    </row>
    <row r="5" spans="1:8" ht="13.5" x14ac:dyDescent="0.35">
      <c r="A5" s="3">
        <v>3</v>
      </c>
      <c r="B5" s="3" t="s">
        <v>360</v>
      </c>
      <c r="C5" s="3" t="s">
        <v>3684</v>
      </c>
      <c r="D5" s="3">
        <v>5</v>
      </c>
      <c r="E5" s="11">
        <v>0.16</v>
      </c>
      <c r="H5" s="3"/>
    </row>
    <row r="6" spans="1:8" ht="13.5" x14ac:dyDescent="0.35">
      <c r="A6" s="3">
        <v>4</v>
      </c>
      <c r="B6" s="3" t="s">
        <v>360</v>
      </c>
      <c r="C6" s="3" t="s">
        <v>3684</v>
      </c>
      <c r="D6" s="3">
        <v>10</v>
      </c>
      <c r="E6" s="11">
        <v>0.25</v>
      </c>
      <c r="H6" s="3"/>
    </row>
    <row r="7" spans="1:8" ht="13.5" x14ac:dyDescent="0.35">
      <c r="A7" s="3">
        <v>5</v>
      </c>
      <c r="B7" s="3" t="s">
        <v>761</v>
      </c>
      <c r="C7" s="3" t="s">
        <v>3684</v>
      </c>
      <c r="D7" s="3">
        <v>1</v>
      </c>
      <c r="E7" s="11">
        <v>7.0000000000000007E-2</v>
      </c>
      <c r="H7" s="3"/>
    </row>
    <row r="8" spans="1:8" ht="13.5" x14ac:dyDescent="0.35">
      <c r="A8" s="3">
        <v>6</v>
      </c>
      <c r="B8" s="3" t="s">
        <v>761</v>
      </c>
      <c r="C8" s="3" t="s">
        <v>3684</v>
      </c>
      <c r="D8" s="3">
        <v>2</v>
      </c>
      <c r="E8" s="11">
        <v>7.0000000000000007E-2</v>
      </c>
      <c r="H8" s="3"/>
    </row>
    <row r="9" spans="1:8" ht="13.5" x14ac:dyDescent="0.35">
      <c r="A9" s="3">
        <v>7</v>
      </c>
      <c r="B9" s="3" t="s">
        <v>761</v>
      </c>
      <c r="C9" s="3" t="s">
        <v>3684</v>
      </c>
      <c r="D9" s="3">
        <v>5</v>
      </c>
      <c r="E9" s="11">
        <v>0.15</v>
      </c>
      <c r="H9" s="3"/>
    </row>
    <row r="10" spans="1:8" ht="13.5" x14ac:dyDescent="0.35">
      <c r="A10" s="3">
        <v>8</v>
      </c>
      <c r="B10" s="3" t="s">
        <v>761</v>
      </c>
      <c r="C10" s="3" t="s">
        <v>3684</v>
      </c>
      <c r="D10" s="3">
        <v>10</v>
      </c>
      <c r="E10" s="11">
        <v>0.24</v>
      </c>
      <c r="H10" s="3"/>
    </row>
    <row r="11" spans="1:8" ht="13.5" x14ac:dyDescent="0.35">
      <c r="A11" s="3">
        <v>9</v>
      </c>
      <c r="B11" s="3" t="s">
        <v>360</v>
      </c>
      <c r="C11" s="3" t="s">
        <v>3683</v>
      </c>
      <c r="E11" s="11"/>
      <c r="F11" s="35">
        <v>0.1</v>
      </c>
      <c r="G11" s="35">
        <v>0.01</v>
      </c>
      <c r="H11" s="3"/>
    </row>
    <row r="12" spans="1:8" ht="13.5" x14ac:dyDescent="0.35">
      <c r="A12" s="3">
        <v>10</v>
      </c>
      <c r="B12" s="3" t="s">
        <v>761</v>
      </c>
      <c r="C12" s="3" t="s">
        <v>3683</v>
      </c>
      <c r="E12" s="11"/>
      <c r="F12" s="35">
        <v>0.1</v>
      </c>
      <c r="G12" s="35">
        <v>0.01</v>
      </c>
      <c r="H12" s="3"/>
    </row>
  </sheetData>
  <hyperlinks>
    <hyperlink ref="A1" location="'Start Page'!A1" display="Back" xr:uid="{7771BA94-E3F8-45E7-904F-D83B86F4CE93}"/>
  </hyperlinks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84BF76F0-1AE5-4A50-94F0-5F3E437ADCB0}">
          <x14:formula1>
            <xm:f>'Ticket Supplier Table'!$B$3:$B$4</xm:f>
          </x14:formula1>
          <xm:sqref>B3:B12</xm:sqref>
        </x14:dataValidation>
        <x14:dataValidation type="list" allowBlank="1" showInputMessage="1" showErrorMessage="1" xr:uid="{A80A0E39-B6E2-4A63-8A77-75C508F18E9F}">
          <x14:formula1>
            <xm:f>'Billing Style Table'!$B$3:$B$4</xm:f>
          </x14:formula1>
          <xm:sqref>C3:C12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5F81E-FB94-400F-B604-966EB06ECABE}">
  <dimension ref="A2:B13"/>
  <sheetViews>
    <sheetView workbookViewId="0">
      <selection activeCell="B8" sqref="B8"/>
    </sheetView>
  </sheetViews>
  <sheetFormatPr defaultRowHeight="14.25" x14ac:dyDescent="0.45"/>
  <cols>
    <col min="2" max="2" width="41.265625" bestFit="1" customWidth="1"/>
  </cols>
  <sheetData>
    <row r="2" spans="1:2" x14ac:dyDescent="0.45">
      <c r="A2" t="s">
        <v>1</v>
      </c>
      <c r="B2" t="s">
        <v>54</v>
      </c>
    </row>
    <row r="3" spans="1:2" x14ac:dyDescent="0.45">
      <c r="A3">
        <v>1</v>
      </c>
      <c r="B3" t="s">
        <v>3909</v>
      </c>
    </row>
    <row r="4" spans="1:2" x14ac:dyDescent="0.45">
      <c r="A4">
        <v>2</v>
      </c>
      <c r="B4" s="83" t="s">
        <v>19</v>
      </c>
    </row>
    <row r="5" spans="1:2" x14ac:dyDescent="0.45">
      <c r="A5">
        <v>3</v>
      </c>
      <c r="B5" s="80" t="s">
        <v>26</v>
      </c>
    </row>
    <row r="6" spans="1:2" x14ac:dyDescent="0.45">
      <c r="A6">
        <v>4</v>
      </c>
      <c r="B6" s="83" t="s">
        <v>23</v>
      </c>
    </row>
    <row r="7" spans="1:2" x14ac:dyDescent="0.45">
      <c r="A7">
        <v>5</v>
      </c>
      <c r="B7" s="80" t="s">
        <v>27</v>
      </c>
    </row>
    <row r="8" spans="1:2" x14ac:dyDescent="0.45">
      <c r="A8">
        <v>6</v>
      </c>
      <c r="B8" s="83" t="s">
        <v>24</v>
      </c>
    </row>
    <row r="9" spans="1:2" x14ac:dyDescent="0.45">
      <c r="A9">
        <v>7</v>
      </c>
      <c r="B9" s="80" t="s">
        <v>20</v>
      </c>
    </row>
    <row r="10" spans="1:2" x14ac:dyDescent="0.45">
      <c r="A10">
        <v>8</v>
      </c>
      <c r="B10" s="83" t="s">
        <v>21</v>
      </c>
    </row>
    <row r="11" spans="1:2" x14ac:dyDescent="0.45">
      <c r="A11">
        <v>9</v>
      </c>
      <c r="B11" s="80" t="s">
        <v>22</v>
      </c>
    </row>
    <row r="12" spans="1:2" x14ac:dyDescent="0.45">
      <c r="A12">
        <v>10</v>
      </c>
      <c r="B12" s="83" t="s">
        <v>25</v>
      </c>
    </row>
    <row r="13" spans="1:2" x14ac:dyDescent="0.45">
      <c r="A13">
        <v>11</v>
      </c>
      <c r="B13" s="80" t="s">
        <v>28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2"/>
  <sheetViews>
    <sheetView workbookViewId="0">
      <selection activeCell="C6" sqref="C6"/>
    </sheetView>
  </sheetViews>
  <sheetFormatPr defaultColWidth="9.1328125" defaultRowHeight="13.5" x14ac:dyDescent="0.35"/>
  <cols>
    <col min="1" max="1" width="8.59765625" style="3" bestFit="1" customWidth="1"/>
    <col min="2" max="2" width="41.265625" style="3" bestFit="1" customWidth="1"/>
    <col min="3" max="3" width="15.3984375" style="3" bestFit="1" customWidth="1"/>
    <col min="4" max="4" width="15.86328125" style="3" bestFit="1" customWidth="1"/>
    <col min="5" max="5" width="23.59765625" style="3" bestFit="1" customWidth="1"/>
    <col min="6" max="6" width="15.265625" style="3" bestFit="1" customWidth="1"/>
    <col min="7" max="9" width="16.265625" style="3" bestFit="1" customWidth="1"/>
    <col min="10" max="16384" width="9.1328125" style="3"/>
  </cols>
  <sheetData>
    <row r="1" spans="1:3" ht="20.65" x14ac:dyDescent="0.6">
      <c r="A1" s="4" t="s">
        <v>0</v>
      </c>
    </row>
    <row r="2" spans="1:3" x14ac:dyDescent="0.35">
      <c r="A2" s="3" t="s">
        <v>1</v>
      </c>
      <c r="B2" s="3" t="s">
        <v>3</v>
      </c>
      <c r="C2" s="3" t="s">
        <v>3681</v>
      </c>
    </row>
    <row r="3" spans="1:3" x14ac:dyDescent="0.35">
      <c r="A3" s="3">
        <v>1</v>
      </c>
      <c r="B3" s="3" t="s">
        <v>19</v>
      </c>
      <c r="C3" s="3" t="s">
        <v>3684</v>
      </c>
    </row>
    <row r="4" spans="1:3" x14ac:dyDescent="0.35">
      <c r="A4" s="3">
        <v>2</v>
      </c>
      <c r="B4" s="3" t="s">
        <v>26</v>
      </c>
      <c r="C4" s="3" t="s">
        <v>3684</v>
      </c>
    </row>
    <row r="5" spans="1:3" x14ac:dyDescent="0.35">
      <c r="A5" s="3">
        <v>3</v>
      </c>
      <c r="B5" s="3" t="s">
        <v>23</v>
      </c>
      <c r="C5" s="3" t="s">
        <v>3683</v>
      </c>
    </row>
    <row r="6" spans="1:3" x14ac:dyDescent="0.35">
      <c r="A6" s="3">
        <v>4</v>
      </c>
      <c r="B6" s="3" t="s">
        <v>27</v>
      </c>
      <c r="C6" s="3" t="s">
        <v>3684</v>
      </c>
    </row>
    <row r="7" spans="1:3" x14ac:dyDescent="0.35">
      <c r="A7" s="3">
        <v>5</v>
      </c>
      <c r="B7" s="3" t="s">
        <v>24</v>
      </c>
      <c r="C7" s="3" t="s">
        <v>3684</v>
      </c>
    </row>
    <row r="8" spans="1:3" x14ac:dyDescent="0.35">
      <c r="A8" s="3">
        <v>6</v>
      </c>
      <c r="B8" s="3" t="s">
        <v>20</v>
      </c>
      <c r="C8" s="3" t="s">
        <v>3684</v>
      </c>
    </row>
    <row r="9" spans="1:3" x14ac:dyDescent="0.35">
      <c r="A9" s="3">
        <v>7</v>
      </c>
      <c r="B9" s="3" t="s">
        <v>21</v>
      </c>
      <c r="C9" s="3" t="s">
        <v>3684</v>
      </c>
    </row>
    <row r="10" spans="1:3" x14ac:dyDescent="0.35">
      <c r="A10" s="3">
        <v>8</v>
      </c>
      <c r="B10" s="3" t="s">
        <v>22</v>
      </c>
      <c r="C10" s="3" t="s">
        <v>3684</v>
      </c>
    </row>
    <row r="11" spans="1:3" x14ac:dyDescent="0.35">
      <c r="A11" s="3">
        <v>9</v>
      </c>
      <c r="B11" s="3" t="s">
        <v>25</v>
      </c>
      <c r="C11" s="3" t="s">
        <v>3684</v>
      </c>
    </row>
    <row r="12" spans="1:3" x14ac:dyDescent="0.35">
      <c r="A12" s="3">
        <v>10</v>
      </c>
      <c r="B12" s="3" t="s">
        <v>28</v>
      </c>
      <c r="C12" s="3" t="s">
        <v>3684</v>
      </c>
    </row>
  </sheetData>
  <hyperlinks>
    <hyperlink ref="A1" location="'Start Page'!A1" display="Back" xr:uid="{00000000-0004-0000-0800-000000000000}"/>
  </hyperlinks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266C1854-D532-479A-B921-5E99090C83F8}">
          <x14:formula1>
            <xm:f>'BE Setup-Charity Table'!$C$3:$C$12</xm:f>
          </x14:formula1>
          <xm:sqref>B3:B12</xm:sqref>
        </x14:dataValidation>
        <x14:dataValidation type="list" allowBlank="1" showInputMessage="1" showErrorMessage="1" xr:uid="{8ECACB1E-8FBB-4C35-A311-8913E10F9832}">
          <x14:formula1>
            <xm:f>'Billing Style Table'!$B$3:$B$4</xm:f>
          </x14:formula1>
          <xm:sqref>C3:C12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5765A-82C3-4B47-A65D-93C1EA78EF06}">
  <dimension ref="A1:H5363"/>
  <sheetViews>
    <sheetView workbookViewId="0">
      <selection activeCell="H6" activeCellId="1" sqref="H13 H6"/>
    </sheetView>
  </sheetViews>
  <sheetFormatPr defaultColWidth="9.1328125" defaultRowHeight="13.5" x14ac:dyDescent="0.35"/>
  <cols>
    <col min="1" max="1" width="32.1328125" style="3" bestFit="1" customWidth="1"/>
    <col min="2" max="2" width="34.1328125" style="3" bestFit="1" customWidth="1"/>
    <col min="3" max="3" width="16.86328125" style="3" bestFit="1" customWidth="1"/>
    <col min="4" max="4" width="12.3984375" style="3" bestFit="1" customWidth="1"/>
    <col min="5" max="5" width="12" style="3" bestFit="1" customWidth="1"/>
    <col min="6" max="6" width="13.86328125" style="3" bestFit="1" customWidth="1"/>
    <col min="7" max="7" width="13.3984375" style="3" bestFit="1" customWidth="1"/>
    <col min="8" max="8" width="11.59765625" style="3" bestFit="1" customWidth="1"/>
    <col min="9" max="26" width="5" style="3" bestFit="1" customWidth="1"/>
    <col min="27" max="27" width="6" style="3" bestFit="1" customWidth="1"/>
    <col min="28" max="28" width="7.265625" style="3" bestFit="1" customWidth="1"/>
    <col min="29" max="29" width="11.265625" style="3" bestFit="1" customWidth="1"/>
    <col min="30" max="72" width="7" style="3" bestFit="1" customWidth="1"/>
    <col min="73" max="83" width="7.73046875" style="3" bestFit="1" customWidth="1"/>
    <col min="84" max="85" width="8.59765625" style="3" bestFit="1" customWidth="1"/>
    <col min="86" max="88" width="8.265625" style="3" bestFit="1" customWidth="1"/>
    <col min="89" max="90" width="8.1328125" style="3" bestFit="1" customWidth="1"/>
    <col min="91" max="125" width="8" style="3" bestFit="1" customWidth="1"/>
    <col min="126" max="133" width="8.3984375" style="3" bestFit="1" customWidth="1"/>
    <col min="134" max="152" width="7.73046875" style="3" bestFit="1" customWidth="1"/>
    <col min="153" max="216" width="8.1328125" style="3" bestFit="1" customWidth="1"/>
    <col min="217" max="217" width="8" style="3" bestFit="1" customWidth="1"/>
    <col min="218" max="237" width="8.1328125" style="3" bestFit="1" customWidth="1"/>
    <col min="238" max="341" width="8" style="3" bestFit="1" customWidth="1"/>
    <col min="342" max="343" width="8.3984375" style="3" bestFit="1" customWidth="1"/>
    <col min="344" max="450" width="8.265625" style="3" bestFit="1" customWidth="1"/>
    <col min="451" max="487" width="8.86328125" style="3" bestFit="1" customWidth="1"/>
    <col min="488" max="644" width="8.1328125" style="3" bestFit="1" customWidth="1"/>
    <col min="645" max="645" width="8" style="3" bestFit="1" customWidth="1"/>
    <col min="646" max="815" width="8.1328125" style="3" bestFit="1" customWidth="1"/>
    <col min="816" max="850" width="8.3984375" style="3" bestFit="1" customWidth="1"/>
    <col min="851" max="977" width="8" style="3" bestFit="1" customWidth="1"/>
    <col min="978" max="983" width="8.3984375" style="3" bestFit="1" customWidth="1"/>
    <col min="984" max="985" width="8.265625" style="3" bestFit="1" customWidth="1"/>
    <col min="986" max="986" width="8.3984375" style="3" bestFit="1" customWidth="1"/>
    <col min="987" max="988" width="8.1328125" style="3" bestFit="1" customWidth="1"/>
    <col min="989" max="1005" width="8.86328125" style="3" bestFit="1" customWidth="1"/>
    <col min="1006" max="1014" width="8" style="3" bestFit="1" customWidth="1"/>
    <col min="1015" max="1017" width="8.3984375" style="3" bestFit="1" customWidth="1"/>
    <col min="1018" max="1135" width="8.1328125" style="3" bestFit="1" customWidth="1"/>
    <col min="1136" max="1156" width="10.3984375" style="3" bestFit="1" customWidth="1"/>
    <col min="1157" max="1158" width="11" style="3" bestFit="1" customWidth="1"/>
    <col min="1159" max="1203" width="8.3984375" style="3" bestFit="1" customWidth="1"/>
    <col min="1204" max="1205" width="11.59765625" style="3" bestFit="1" customWidth="1"/>
    <col min="1206" max="1215" width="12.1328125" style="3" bestFit="1" customWidth="1"/>
    <col min="1216" max="1216" width="7.265625" style="3" bestFit="1" customWidth="1"/>
    <col min="1217" max="1217" width="11.265625" style="3" bestFit="1" customWidth="1"/>
    <col min="1218" max="16384" width="9.1328125" style="3"/>
  </cols>
  <sheetData>
    <row r="1" spans="1:8" x14ac:dyDescent="0.35">
      <c r="A1" s="59" t="s">
        <v>304</v>
      </c>
      <c r="B1" s="3" t="s">
        <v>23</v>
      </c>
    </row>
    <row r="2" spans="1:8" x14ac:dyDescent="0.35">
      <c r="A2" s="59" t="s">
        <v>4118</v>
      </c>
      <c r="B2" s="3" t="s">
        <v>3806</v>
      </c>
    </row>
    <row r="3" spans="1:8" x14ac:dyDescent="0.35">
      <c r="A3" s="59" t="s">
        <v>4117</v>
      </c>
      <c r="B3" s="3" t="s">
        <v>3807</v>
      </c>
    </row>
    <row r="5" spans="1:8" x14ac:dyDescent="0.35">
      <c r="A5" s="59" t="s">
        <v>3774</v>
      </c>
      <c r="B5" s="63" t="s">
        <v>3777</v>
      </c>
      <c r="C5" s="11" t="s">
        <v>3776</v>
      </c>
      <c r="D5" s="11" t="s">
        <v>344</v>
      </c>
      <c r="E5" s="11" t="s">
        <v>658</v>
      </c>
      <c r="F5" s="3" t="s">
        <v>3808</v>
      </c>
      <c r="G5" s="3" t="s">
        <v>3809</v>
      </c>
      <c r="H5" s="3" t="s">
        <v>3810</v>
      </c>
    </row>
    <row r="6" spans="1:8" x14ac:dyDescent="0.35">
      <c r="A6" s="60" t="s">
        <v>3656</v>
      </c>
      <c r="B6" s="63">
        <v>18640</v>
      </c>
      <c r="C6" s="11">
        <v>18640</v>
      </c>
      <c r="D6" s="11">
        <v>13990</v>
      </c>
      <c r="E6" s="11">
        <v>4650</v>
      </c>
      <c r="F6" s="3">
        <v>628</v>
      </c>
      <c r="G6" s="3">
        <v>466</v>
      </c>
      <c r="H6" s="3">
        <v>186.4</v>
      </c>
    </row>
    <row r="7" spans="1:8" x14ac:dyDescent="0.35">
      <c r="A7" s="116" t="s">
        <v>149</v>
      </c>
      <c r="B7" s="63">
        <v>9320</v>
      </c>
      <c r="C7" s="11">
        <v>9320</v>
      </c>
      <c r="D7" s="11">
        <v>6995</v>
      </c>
      <c r="E7" s="11">
        <v>2325</v>
      </c>
      <c r="F7" s="3">
        <v>314</v>
      </c>
      <c r="G7" s="3">
        <v>233</v>
      </c>
      <c r="H7" s="3">
        <v>93.2</v>
      </c>
    </row>
    <row r="8" spans="1:8" x14ac:dyDescent="0.35">
      <c r="A8" s="62" t="s">
        <v>2644</v>
      </c>
      <c r="B8" s="63">
        <v>3000</v>
      </c>
      <c r="C8" s="11">
        <v>3000</v>
      </c>
      <c r="D8" s="11">
        <v>2250</v>
      </c>
      <c r="E8" s="11">
        <v>750</v>
      </c>
      <c r="F8" s="3">
        <v>102</v>
      </c>
      <c r="G8" s="3">
        <v>75</v>
      </c>
      <c r="H8" s="3">
        <v>30</v>
      </c>
    </row>
    <row r="9" spans="1:8" x14ac:dyDescent="0.35">
      <c r="A9" s="62" t="s">
        <v>3241</v>
      </c>
      <c r="B9" s="63">
        <v>6320</v>
      </c>
      <c r="C9" s="11">
        <v>6320</v>
      </c>
      <c r="D9" s="11">
        <v>4745</v>
      </c>
      <c r="E9" s="11">
        <v>1575</v>
      </c>
      <c r="F9" s="3">
        <v>212</v>
      </c>
      <c r="G9" s="3">
        <v>158</v>
      </c>
      <c r="H9" s="3">
        <v>63.2</v>
      </c>
    </row>
    <row r="10" spans="1:8" x14ac:dyDescent="0.35">
      <c r="A10" s="116" t="s">
        <v>151</v>
      </c>
      <c r="B10" s="63">
        <v>9320</v>
      </c>
      <c r="C10" s="11">
        <v>9320</v>
      </c>
      <c r="D10" s="11">
        <v>6995</v>
      </c>
      <c r="E10" s="11">
        <v>2325</v>
      </c>
      <c r="F10" s="3">
        <v>314</v>
      </c>
      <c r="G10" s="3">
        <v>233</v>
      </c>
      <c r="H10" s="3">
        <v>93.2</v>
      </c>
    </row>
    <row r="11" spans="1:8" x14ac:dyDescent="0.35">
      <c r="A11" s="62" t="s">
        <v>2643</v>
      </c>
      <c r="B11" s="63">
        <v>3000</v>
      </c>
      <c r="C11" s="11">
        <v>3000</v>
      </c>
      <c r="D11" s="11">
        <v>2250</v>
      </c>
      <c r="E11" s="11">
        <v>750</v>
      </c>
      <c r="F11" s="3">
        <v>102</v>
      </c>
      <c r="G11" s="3">
        <v>75</v>
      </c>
      <c r="H11" s="3">
        <v>30</v>
      </c>
    </row>
    <row r="12" spans="1:8" x14ac:dyDescent="0.35">
      <c r="A12" s="62" t="s">
        <v>3240</v>
      </c>
      <c r="B12" s="63">
        <v>6320</v>
      </c>
      <c r="C12" s="11">
        <v>6320</v>
      </c>
      <c r="D12" s="11">
        <v>4745</v>
      </c>
      <c r="E12" s="11">
        <v>1575</v>
      </c>
      <c r="F12" s="3">
        <v>212</v>
      </c>
      <c r="G12" s="3">
        <v>158</v>
      </c>
      <c r="H12" s="3">
        <v>63.2</v>
      </c>
    </row>
    <row r="13" spans="1:8" x14ac:dyDescent="0.35">
      <c r="A13" s="60" t="s">
        <v>3657</v>
      </c>
      <c r="B13" s="63">
        <v>287416</v>
      </c>
      <c r="C13" s="11">
        <v>287416</v>
      </c>
      <c r="D13" s="11">
        <v>225752</v>
      </c>
      <c r="E13" s="11">
        <v>61664</v>
      </c>
      <c r="F13" s="3">
        <v>9737.7800000000007</v>
      </c>
      <c r="G13" s="3">
        <v>6172</v>
      </c>
      <c r="H13" s="3">
        <v>2874.1599999999989</v>
      </c>
    </row>
    <row r="14" spans="1:8" x14ac:dyDescent="0.35">
      <c r="A14" s="116" t="s">
        <v>81</v>
      </c>
      <c r="B14" s="63">
        <v>4000</v>
      </c>
      <c r="C14" s="11">
        <v>4000</v>
      </c>
      <c r="D14" s="11">
        <v>3102</v>
      </c>
      <c r="E14" s="11">
        <v>898</v>
      </c>
      <c r="F14" s="3">
        <v>134</v>
      </c>
      <c r="G14" s="3">
        <v>90</v>
      </c>
      <c r="H14" s="3">
        <v>40</v>
      </c>
    </row>
    <row r="15" spans="1:8" x14ac:dyDescent="0.35">
      <c r="A15" s="62" t="s">
        <v>3234</v>
      </c>
      <c r="B15" s="63">
        <v>4000</v>
      </c>
      <c r="C15" s="11">
        <v>4000</v>
      </c>
      <c r="D15" s="11">
        <v>3102</v>
      </c>
      <c r="E15" s="11">
        <v>898</v>
      </c>
      <c r="F15" s="3">
        <v>134</v>
      </c>
      <c r="G15" s="3">
        <v>90</v>
      </c>
      <c r="H15" s="3">
        <v>40</v>
      </c>
    </row>
    <row r="16" spans="1:8" x14ac:dyDescent="0.35">
      <c r="A16" s="116" t="s">
        <v>87</v>
      </c>
      <c r="B16" s="63">
        <v>4000</v>
      </c>
      <c r="C16" s="11">
        <v>4000</v>
      </c>
      <c r="D16" s="11">
        <v>3102</v>
      </c>
      <c r="E16" s="11">
        <v>898</v>
      </c>
      <c r="F16" s="3">
        <v>134</v>
      </c>
      <c r="G16" s="3">
        <v>90</v>
      </c>
      <c r="H16" s="3">
        <v>40</v>
      </c>
    </row>
    <row r="17" spans="1:8" x14ac:dyDescent="0.35">
      <c r="A17" s="62" t="s">
        <v>3230</v>
      </c>
      <c r="B17" s="63">
        <v>4000</v>
      </c>
      <c r="C17" s="11">
        <v>4000</v>
      </c>
      <c r="D17" s="11">
        <v>3102</v>
      </c>
      <c r="E17" s="11">
        <v>898</v>
      </c>
      <c r="F17" s="3">
        <v>134</v>
      </c>
      <c r="G17" s="3">
        <v>90</v>
      </c>
      <c r="H17" s="3">
        <v>40</v>
      </c>
    </row>
    <row r="18" spans="1:8" x14ac:dyDescent="0.35">
      <c r="A18" s="116" t="s">
        <v>89</v>
      </c>
      <c r="B18" s="63">
        <v>17360</v>
      </c>
      <c r="C18" s="11">
        <v>17360</v>
      </c>
      <c r="D18" s="11">
        <v>13865</v>
      </c>
      <c r="E18" s="11">
        <v>3495</v>
      </c>
      <c r="F18" s="3">
        <v>584</v>
      </c>
      <c r="G18" s="3">
        <v>350</v>
      </c>
      <c r="H18" s="3">
        <v>173.60000000000002</v>
      </c>
    </row>
    <row r="19" spans="1:8" x14ac:dyDescent="0.35">
      <c r="A19" s="62" t="s">
        <v>3273</v>
      </c>
      <c r="B19" s="63">
        <v>5520</v>
      </c>
      <c r="C19" s="11">
        <v>5520</v>
      </c>
      <c r="D19" s="11">
        <v>4560</v>
      </c>
      <c r="E19" s="11">
        <v>960</v>
      </c>
      <c r="F19" s="3">
        <v>186</v>
      </c>
      <c r="G19" s="3">
        <v>96</v>
      </c>
      <c r="H19" s="3">
        <v>55.2</v>
      </c>
    </row>
    <row r="20" spans="1:8" x14ac:dyDescent="0.35">
      <c r="A20" s="62" t="s">
        <v>3239</v>
      </c>
      <c r="B20" s="63">
        <v>6320</v>
      </c>
      <c r="C20" s="11">
        <v>6320</v>
      </c>
      <c r="D20" s="11">
        <v>4745</v>
      </c>
      <c r="E20" s="11">
        <v>1575</v>
      </c>
      <c r="F20" s="3">
        <v>212</v>
      </c>
      <c r="G20" s="3">
        <v>158</v>
      </c>
      <c r="H20" s="3">
        <v>63.2</v>
      </c>
    </row>
    <row r="21" spans="1:8" x14ac:dyDescent="0.35">
      <c r="A21" s="62" t="s">
        <v>3308</v>
      </c>
      <c r="B21" s="63">
        <v>5520</v>
      </c>
      <c r="C21" s="11">
        <v>5520</v>
      </c>
      <c r="D21" s="11">
        <v>4560</v>
      </c>
      <c r="E21" s="11">
        <v>960</v>
      </c>
      <c r="F21" s="3">
        <v>186</v>
      </c>
      <c r="G21" s="3">
        <v>96</v>
      </c>
      <c r="H21" s="3">
        <v>55.2</v>
      </c>
    </row>
    <row r="22" spans="1:8" x14ac:dyDescent="0.35">
      <c r="A22" s="116" t="s">
        <v>91</v>
      </c>
      <c r="B22" s="63">
        <v>12600</v>
      </c>
      <c r="C22" s="11">
        <v>12600</v>
      </c>
      <c r="D22" s="11">
        <v>9645</v>
      </c>
      <c r="E22" s="11">
        <v>2955</v>
      </c>
      <c r="F22" s="3">
        <v>428</v>
      </c>
      <c r="G22" s="3">
        <v>296</v>
      </c>
      <c r="H22" s="3">
        <v>126</v>
      </c>
    </row>
    <row r="23" spans="1:8" x14ac:dyDescent="0.35">
      <c r="A23" s="62" t="s">
        <v>3194</v>
      </c>
      <c r="B23" s="63">
        <v>3000</v>
      </c>
      <c r="C23" s="11">
        <v>3000</v>
      </c>
      <c r="D23" s="11">
        <v>2250</v>
      </c>
      <c r="E23" s="11">
        <v>750</v>
      </c>
      <c r="F23" s="3">
        <v>102</v>
      </c>
      <c r="G23" s="3">
        <v>75</v>
      </c>
      <c r="H23" s="3">
        <v>30</v>
      </c>
    </row>
    <row r="24" spans="1:8" x14ac:dyDescent="0.35">
      <c r="A24" s="62" t="s">
        <v>3197</v>
      </c>
      <c r="B24" s="63">
        <v>3000</v>
      </c>
      <c r="C24" s="11">
        <v>3000</v>
      </c>
      <c r="D24" s="11">
        <v>2250</v>
      </c>
      <c r="E24" s="11">
        <v>750</v>
      </c>
      <c r="F24" s="3">
        <v>102</v>
      </c>
      <c r="G24" s="3">
        <v>75</v>
      </c>
      <c r="H24" s="3">
        <v>30</v>
      </c>
    </row>
    <row r="25" spans="1:8" x14ac:dyDescent="0.35">
      <c r="A25" s="62" t="s">
        <v>3198</v>
      </c>
      <c r="B25" s="63">
        <v>3000</v>
      </c>
      <c r="C25" s="11">
        <v>3000</v>
      </c>
      <c r="D25" s="11">
        <v>2250</v>
      </c>
      <c r="E25" s="11">
        <v>750</v>
      </c>
      <c r="F25" s="3">
        <v>102</v>
      </c>
      <c r="G25" s="3">
        <v>75</v>
      </c>
      <c r="H25" s="3">
        <v>30</v>
      </c>
    </row>
    <row r="26" spans="1:8" x14ac:dyDescent="0.35">
      <c r="A26" s="62" t="s">
        <v>3373</v>
      </c>
      <c r="B26" s="63">
        <v>3600</v>
      </c>
      <c r="C26" s="11">
        <v>3600</v>
      </c>
      <c r="D26" s="11">
        <v>2895</v>
      </c>
      <c r="E26" s="11">
        <v>705</v>
      </c>
      <c r="F26" s="3">
        <v>122</v>
      </c>
      <c r="G26" s="3">
        <v>71</v>
      </c>
      <c r="H26" s="3">
        <v>36</v>
      </c>
    </row>
    <row r="27" spans="1:8" x14ac:dyDescent="0.35">
      <c r="A27" s="116" t="s">
        <v>93</v>
      </c>
      <c r="B27" s="63">
        <v>3000</v>
      </c>
      <c r="C27" s="11">
        <v>3000</v>
      </c>
      <c r="D27" s="11">
        <v>2250</v>
      </c>
      <c r="E27" s="11">
        <v>750</v>
      </c>
      <c r="F27" s="3">
        <v>102</v>
      </c>
      <c r="G27" s="3">
        <v>75</v>
      </c>
      <c r="H27" s="3">
        <v>30</v>
      </c>
    </row>
    <row r="28" spans="1:8" x14ac:dyDescent="0.35">
      <c r="A28" s="62" t="s">
        <v>2651</v>
      </c>
      <c r="B28" s="63">
        <v>3000</v>
      </c>
      <c r="C28" s="11">
        <v>3000</v>
      </c>
      <c r="D28" s="11">
        <v>2250</v>
      </c>
      <c r="E28" s="11">
        <v>750</v>
      </c>
      <c r="F28" s="3">
        <v>102</v>
      </c>
      <c r="G28" s="3">
        <v>75</v>
      </c>
      <c r="H28" s="3">
        <v>30</v>
      </c>
    </row>
    <row r="29" spans="1:8" x14ac:dyDescent="0.35">
      <c r="A29" s="116" t="s">
        <v>101</v>
      </c>
      <c r="B29" s="63">
        <v>17360</v>
      </c>
      <c r="C29" s="11">
        <v>17360</v>
      </c>
      <c r="D29" s="11">
        <v>13865</v>
      </c>
      <c r="E29" s="11">
        <v>3495</v>
      </c>
      <c r="F29" s="3">
        <v>584</v>
      </c>
      <c r="G29" s="3">
        <v>350</v>
      </c>
      <c r="H29" s="3">
        <v>173.60000000000002</v>
      </c>
    </row>
    <row r="30" spans="1:8" x14ac:dyDescent="0.35">
      <c r="A30" s="62" t="s">
        <v>3262</v>
      </c>
      <c r="B30" s="63">
        <v>5520</v>
      </c>
      <c r="C30" s="11">
        <v>5520</v>
      </c>
      <c r="D30" s="11">
        <v>4560</v>
      </c>
      <c r="E30" s="11">
        <v>960</v>
      </c>
      <c r="F30" s="3">
        <v>186</v>
      </c>
      <c r="G30" s="3">
        <v>96</v>
      </c>
      <c r="H30" s="3">
        <v>55.2</v>
      </c>
    </row>
    <row r="31" spans="1:8" x14ac:dyDescent="0.35">
      <c r="A31" s="62" t="s">
        <v>3274</v>
      </c>
      <c r="B31" s="63">
        <v>5520</v>
      </c>
      <c r="C31" s="11">
        <v>5520</v>
      </c>
      <c r="D31" s="11">
        <v>4560</v>
      </c>
      <c r="E31" s="11">
        <v>960</v>
      </c>
      <c r="F31" s="3">
        <v>186</v>
      </c>
      <c r="G31" s="3">
        <v>96</v>
      </c>
      <c r="H31" s="3">
        <v>55.2</v>
      </c>
    </row>
    <row r="32" spans="1:8" x14ac:dyDescent="0.35">
      <c r="A32" s="62" t="s">
        <v>3225</v>
      </c>
      <c r="B32" s="63">
        <v>6320</v>
      </c>
      <c r="C32" s="11">
        <v>6320</v>
      </c>
      <c r="D32" s="11">
        <v>4745</v>
      </c>
      <c r="E32" s="11">
        <v>1575</v>
      </c>
      <c r="F32" s="3">
        <v>212</v>
      </c>
      <c r="G32" s="3">
        <v>158</v>
      </c>
      <c r="H32" s="3">
        <v>63.2</v>
      </c>
    </row>
    <row r="33" spans="1:8" x14ac:dyDescent="0.35">
      <c r="A33" s="116" t="s">
        <v>103</v>
      </c>
      <c r="B33" s="63">
        <v>11948</v>
      </c>
      <c r="C33" s="11">
        <v>11948</v>
      </c>
      <c r="D33" s="11">
        <v>9273</v>
      </c>
      <c r="E33" s="11">
        <v>2675</v>
      </c>
      <c r="F33" s="3">
        <v>457.76</v>
      </c>
      <c r="G33" s="3">
        <v>268</v>
      </c>
      <c r="H33" s="3">
        <v>119.48</v>
      </c>
    </row>
    <row r="34" spans="1:8" x14ac:dyDescent="0.35">
      <c r="A34" s="62">
        <v>100046</v>
      </c>
      <c r="B34" s="63">
        <v>5628</v>
      </c>
      <c r="C34" s="11">
        <v>5628</v>
      </c>
      <c r="D34" s="11">
        <v>4528</v>
      </c>
      <c r="E34" s="11">
        <v>1100</v>
      </c>
      <c r="F34" s="3">
        <v>245.76</v>
      </c>
      <c r="G34" s="3">
        <v>110</v>
      </c>
      <c r="H34" s="3">
        <v>56.28</v>
      </c>
    </row>
    <row r="35" spans="1:8" x14ac:dyDescent="0.35">
      <c r="A35" s="62" t="s">
        <v>3229</v>
      </c>
      <c r="B35" s="63">
        <v>6320</v>
      </c>
      <c r="C35" s="11">
        <v>6320</v>
      </c>
      <c r="D35" s="11">
        <v>4745</v>
      </c>
      <c r="E35" s="11">
        <v>1575</v>
      </c>
      <c r="F35" s="3">
        <v>212</v>
      </c>
      <c r="G35" s="3">
        <v>158</v>
      </c>
      <c r="H35" s="3">
        <v>63.2</v>
      </c>
    </row>
    <row r="36" spans="1:8" x14ac:dyDescent="0.35">
      <c r="A36" s="116" t="s">
        <v>105</v>
      </c>
      <c r="B36" s="63">
        <v>40080</v>
      </c>
      <c r="C36" s="11">
        <v>40080</v>
      </c>
      <c r="D36" s="11">
        <v>31740</v>
      </c>
      <c r="E36" s="11">
        <v>8340</v>
      </c>
      <c r="F36" s="3">
        <v>1255</v>
      </c>
      <c r="G36" s="3">
        <v>834</v>
      </c>
      <c r="H36" s="3">
        <v>400.79999999999995</v>
      </c>
    </row>
    <row r="37" spans="1:8" x14ac:dyDescent="0.35">
      <c r="A37" s="62" t="s">
        <v>2653</v>
      </c>
      <c r="B37" s="63">
        <v>3000</v>
      </c>
      <c r="C37" s="11">
        <v>3000</v>
      </c>
      <c r="D37" s="11">
        <v>2250</v>
      </c>
      <c r="E37" s="11">
        <v>750</v>
      </c>
      <c r="F37" s="3">
        <v>102</v>
      </c>
      <c r="G37" s="3">
        <v>75</v>
      </c>
      <c r="H37" s="3">
        <v>30</v>
      </c>
    </row>
    <row r="38" spans="1:8" x14ac:dyDescent="0.35">
      <c r="A38" s="62" t="s">
        <v>3195</v>
      </c>
      <c r="B38" s="63">
        <v>3000</v>
      </c>
      <c r="C38" s="11">
        <v>3000</v>
      </c>
      <c r="D38" s="11">
        <v>2250</v>
      </c>
      <c r="E38" s="11">
        <v>750</v>
      </c>
      <c r="F38" s="3">
        <v>1</v>
      </c>
      <c r="G38" s="3">
        <v>75</v>
      </c>
      <c r="H38" s="3">
        <v>30</v>
      </c>
    </row>
    <row r="39" spans="1:8" x14ac:dyDescent="0.35">
      <c r="A39" s="62" t="s">
        <v>3204</v>
      </c>
      <c r="B39" s="63">
        <v>3000</v>
      </c>
      <c r="C39" s="11">
        <v>3000</v>
      </c>
      <c r="D39" s="11">
        <v>2250</v>
      </c>
      <c r="E39" s="11">
        <v>750</v>
      </c>
      <c r="F39" s="3">
        <v>102</v>
      </c>
      <c r="G39" s="3">
        <v>75</v>
      </c>
      <c r="H39" s="3">
        <v>30</v>
      </c>
    </row>
    <row r="40" spans="1:8" x14ac:dyDescent="0.35">
      <c r="A40" s="62" t="s">
        <v>2648</v>
      </c>
      <c r="B40" s="63">
        <v>3000</v>
      </c>
      <c r="C40" s="11">
        <v>3000</v>
      </c>
      <c r="D40" s="11">
        <v>2250</v>
      </c>
      <c r="E40" s="11">
        <v>750</v>
      </c>
      <c r="F40" s="3">
        <v>102</v>
      </c>
      <c r="G40" s="3">
        <v>75</v>
      </c>
      <c r="H40" s="3">
        <v>30</v>
      </c>
    </row>
    <row r="41" spans="1:8" x14ac:dyDescent="0.35">
      <c r="A41" s="62" t="s">
        <v>3203</v>
      </c>
      <c r="B41" s="63">
        <v>3000</v>
      </c>
      <c r="C41" s="11">
        <v>3000</v>
      </c>
      <c r="D41" s="11">
        <v>2250</v>
      </c>
      <c r="E41" s="11">
        <v>750</v>
      </c>
      <c r="F41" s="3">
        <v>102</v>
      </c>
      <c r="G41" s="3">
        <v>75</v>
      </c>
      <c r="H41" s="3">
        <v>30</v>
      </c>
    </row>
    <row r="42" spans="1:8" x14ac:dyDescent="0.35">
      <c r="A42" s="62" t="s">
        <v>2645</v>
      </c>
      <c r="B42" s="63">
        <v>3000</v>
      </c>
      <c r="C42" s="11">
        <v>3000</v>
      </c>
      <c r="D42" s="11">
        <v>2250</v>
      </c>
      <c r="E42" s="11">
        <v>750</v>
      </c>
      <c r="F42" s="3">
        <v>102</v>
      </c>
      <c r="G42" s="3">
        <v>75</v>
      </c>
      <c r="H42" s="3">
        <v>30</v>
      </c>
    </row>
    <row r="43" spans="1:8" x14ac:dyDescent="0.35">
      <c r="A43" s="62" t="s">
        <v>2869</v>
      </c>
      <c r="B43" s="63">
        <v>5520</v>
      </c>
      <c r="C43" s="11">
        <v>5520</v>
      </c>
      <c r="D43" s="11">
        <v>4560</v>
      </c>
      <c r="E43" s="11">
        <v>960</v>
      </c>
      <c r="F43" s="3">
        <v>186</v>
      </c>
      <c r="G43" s="3">
        <v>96</v>
      </c>
      <c r="H43" s="3">
        <v>55.2</v>
      </c>
    </row>
    <row r="44" spans="1:8" x14ac:dyDescent="0.35">
      <c r="A44" s="62" t="s">
        <v>3270</v>
      </c>
      <c r="B44" s="63">
        <v>5520</v>
      </c>
      <c r="C44" s="11">
        <v>5520</v>
      </c>
      <c r="D44" s="11">
        <v>4560</v>
      </c>
      <c r="E44" s="11">
        <v>960</v>
      </c>
      <c r="F44" s="3">
        <v>186</v>
      </c>
      <c r="G44" s="3">
        <v>96</v>
      </c>
      <c r="H44" s="3">
        <v>55.2</v>
      </c>
    </row>
    <row r="45" spans="1:8" x14ac:dyDescent="0.35">
      <c r="A45" s="62" t="s">
        <v>3300</v>
      </c>
      <c r="B45" s="63">
        <v>5520</v>
      </c>
      <c r="C45" s="11">
        <v>5520</v>
      </c>
      <c r="D45" s="11">
        <v>4560</v>
      </c>
      <c r="E45" s="11">
        <v>960</v>
      </c>
      <c r="F45" s="3">
        <v>186</v>
      </c>
      <c r="G45" s="3">
        <v>96</v>
      </c>
      <c r="H45" s="3">
        <v>55.2</v>
      </c>
    </row>
    <row r="46" spans="1:8" x14ac:dyDescent="0.35">
      <c r="A46" s="62" t="s">
        <v>3318</v>
      </c>
      <c r="B46" s="63">
        <v>5520</v>
      </c>
      <c r="C46" s="11">
        <v>5520</v>
      </c>
      <c r="D46" s="11">
        <v>4560</v>
      </c>
      <c r="E46" s="11">
        <v>960</v>
      </c>
      <c r="F46" s="3">
        <v>186</v>
      </c>
      <c r="G46" s="3">
        <v>96</v>
      </c>
      <c r="H46" s="3">
        <v>55.2</v>
      </c>
    </row>
    <row r="47" spans="1:8" x14ac:dyDescent="0.35">
      <c r="A47" s="116" t="s">
        <v>113</v>
      </c>
      <c r="B47" s="63">
        <v>17360</v>
      </c>
      <c r="C47" s="11">
        <v>17360</v>
      </c>
      <c r="D47" s="11">
        <v>13865</v>
      </c>
      <c r="E47" s="11">
        <v>3495</v>
      </c>
      <c r="F47" s="3">
        <v>584</v>
      </c>
      <c r="G47" s="3">
        <v>350</v>
      </c>
      <c r="H47" s="3">
        <v>173.60000000000002</v>
      </c>
    </row>
    <row r="48" spans="1:8" x14ac:dyDescent="0.35">
      <c r="A48" s="62" t="s">
        <v>3223</v>
      </c>
      <c r="B48" s="63">
        <v>6320</v>
      </c>
      <c r="C48" s="11">
        <v>6320</v>
      </c>
      <c r="D48" s="11">
        <v>4745</v>
      </c>
      <c r="E48" s="11">
        <v>1575</v>
      </c>
      <c r="F48" s="3">
        <v>212</v>
      </c>
      <c r="G48" s="3">
        <v>158</v>
      </c>
      <c r="H48" s="3">
        <v>63.2</v>
      </c>
    </row>
    <row r="49" spans="1:8" x14ac:dyDescent="0.35">
      <c r="A49" s="62" t="s">
        <v>3266</v>
      </c>
      <c r="B49" s="63">
        <v>5520</v>
      </c>
      <c r="C49" s="11">
        <v>5520</v>
      </c>
      <c r="D49" s="11">
        <v>4560</v>
      </c>
      <c r="E49" s="11">
        <v>960</v>
      </c>
      <c r="F49" s="3">
        <v>186</v>
      </c>
      <c r="G49" s="3">
        <v>96</v>
      </c>
      <c r="H49" s="3">
        <v>55.2</v>
      </c>
    </row>
    <row r="50" spans="1:8" x14ac:dyDescent="0.35">
      <c r="A50" s="62" t="s">
        <v>3272</v>
      </c>
      <c r="B50" s="63">
        <v>5520</v>
      </c>
      <c r="C50" s="11">
        <v>5520</v>
      </c>
      <c r="D50" s="11">
        <v>4560</v>
      </c>
      <c r="E50" s="11">
        <v>960</v>
      </c>
      <c r="F50" s="3">
        <v>186</v>
      </c>
      <c r="G50" s="3">
        <v>96</v>
      </c>
      <c r="H50" s="3">
        <v>55.2</v>
      </c>
    </row>
    <row r="51" spans="1:8" x14ac:dyDescent="0.35">
      <c r="A51" s="116" t="s">
        <v>115</v>
      </c>
      <c r="B51" s="63">
        <v>11948</v>
      </c>
      <c r="C51" s="11">
        <v>11948</v>
      </c>
      <c r="D51" s="11">
        <v>9273</v>
      </c>
      <c r="E51" s="11">
        <v>2675</v>
      </c>
      <c r="F51" s="3">
        <v>457.76</v>
      </c>
      <c r="G51" s="3">
        <v>268</v>
      </c>
      <c r="H51" s="3">
        <v>119.48</v>
      </c>
    </row>
    <row r="52" spans="1:8" x14ac:dyDescent="0.35">
      <c r="A52" s="62">
        <v>100035</v>
      </c>
      <c r="B52" s="63">
        <v>5628</v>
      </c>
      <c r="C52" s="11">
        <v>5628</v>
      </c>
      <c r="D52" s="11">
        <v>4528</v>
      </c>
      <c r="E52" s="11">
        <v>1100</v>
      </c>
      <c r="F52" s="3">
        <v>245.76</v>
      </c>
      <c r="G52" s="3">
        <v>110</v>
      </c>
      <c r="H52" s="3">
        <v>56.28</v>
      </c>
    </row>
    <row r="53" spans="1:8" x14ac:dyDescent="0.35">
      <c r="A53" s="62" t="s">
        <v>3309</v>
      </c>
      <c r="B53" s="63">
        <v>6320</v>
      </c>
      <c r="C53" s="11">
        <v>6320</v>
      </c>
      <c r="D53" s="11">
        <v>4745</v>
      </c>
      <c r="E53" s="11">
        <v>1575</v>
      </c>
      <c r="F53" s="3">
        <v>212</v>
      </c>
      <c r="G53" s="3">
        <v>158</v>
      </c>
      <c r="H53" s="3">
        <v>63.2</v>
      </c>
    </row>
    <row r="54" spans="1:8" x14ac:dyDescent="0.35">
      <c r="A54" s="116" t="s">
        <v>119</v>
      </c>
      <c r="B54" s="63">
        <v>17240</v>
      </c>
      <c r="C54" s="11">
        <v>17240</v>
      </c>
      <c r="D54" s="11">
        <v>13970</v>
      </c>
      <c r="E54" s="11">
        <v>3270</v>
      </c>
      <c r="F54" s="3">
        <v>669.26</v>
      </c>
      <c r="G54" s="3">
        <v>328</v>
      </c>
      <c r="H54" s="3">
        <v>172.4</v>
      </c>
    </row>
    <row r="55" spans="1:8" x14ac:dyDescent="0.35">
      <c r="A55" s="62">
        <v>120840</v>
      </c>
      <c r="B55" s="63">
        <v>4620</v>
      </c>
      <c r="C55" s="11">
        <v>4620</v>
      </c>
      <c r="D55" s="11">
        <v>3720</v>
      </c>
      <c r="E55" s="11">
        <v>900</v>
      </c>
      <c r="F55" s="3">
        <v>195.03</v>
      </c>
      <c r="G55" s="3">
        <v>90</v>
      </c>
      <c r="H55" s="3">
        <v>46.2</v>
      </c>
    </row>
    <row r="56" spans="1:8" x14ac:dyDescent="0.35">
      <c r="A56" s="62">
        <v>130746</v>
      </c>
      <c r="B56" s="63">
        <v>6300</v>
      </c>
      <c r="C56" s="11">
        <v>6300</v>
      </c>
      <c r="D56" s="11">
        <v>5305</v>
      </c>
      <c r="E56" s="11">
        <v>995</v>
      </c>
      <c r="F56" s="3">
        <v>262.23</v>
      </c>
      <c r="G56" s="3">
        <v>100</v>
      </c>
      <c r="H56" s="3">
        <v>63</v>
      </c>
    </row>
    <row r="57" spans="1:8" x14ac:dyDescent="0.35">
      <c r="A57" s="62" t="s">
        <v>3238</v>
      </c>
      <c r="B57" s="63">
        <v>6320</v>
      </c>
      <c r="C57" s="11">
        <v>6320</v>
      </c>
      <c r="D57" s="11">
        <v>4945</v>
      </c>
      <c r="E57" s="11">
        <v>1375</v>
      </c>
      <c r="F57" s="3">
        <v>212</v>
      </c>
      <c r="G57" s="3">
        <v>138</v>
      </c>
      <c r="H57" s="3">
        <v>63.2</v>
      </c>
    </row>
    <row r="58" spans="1:8" x14ac:dyDescent="0.35">
      <c r="A58" s="116" t="s">
        <v>123</v>
      </c>
      <c r="B58" s="63">
        <v>16000</v>
      </c>
      <c r="C58" s="11">
        <v>16000</v>
      </c>
      <c r="D58" s="11">
        <v>12002</v>
      </c>
      <c r="E58" s="11">
        <v>3998</v>
      </c>
      <c r="F58" s="3">
        <v>536</v>
      </c>
      <c r="G58" s="3">
        <v>400</v>
      </c>
      <c r="H58" s="3">
        <v>160</v>
      </c>
    </row>
    <row r="59" spans="1:8" x14ac:dyDescent="0.35">
      <c r="A59" s="62" t="s">
        <v>3298</v>
      </c>
      <c r="B59" s="63">
        <v>4000</v>
      </c>
      <c r="C59" s="11">
        <v>4000</v>
      </c>
      <c r="D59" s="11">
        <v>3000</v>
      </c>
      <c r="E59" s="11">
        <v>1000</v>
      </c>
      <c r="F59" s="3">
        <v>134</v>
      </c>
      <c r="G59" s="3">
        <v>100</v>
      </c>
      <c r="H59" s="3">
        <v>40</v>
      </c>
    </row>
    <row r="60" spans="1:8" x14ac:dyDescent="0.35">
      <c r="A60" s="62" t="s">
        <v>3299</v>
      </c>
      <c r="B60" s="63">
        <v>4000</v>
      </c>
      <c r="C60" s="11">
        <v>4000</v>
      </c>
      <c r="D60" s="11">
        <v>3000</v>
      </c>
      <c r="E60" s="11">
        <v>1000</v>
      </c>
      <c r="F60" s="3">
        <v>134</v>
      </c>
      <c r="G60" s="3">
        <v>100</v>
      </c>
      <c r="H60" s="3">
        <v>40</v>
      </c>
    </row>
    <row r="61" spans="1:8" x14ac:dyDescent="0.35">
      <c r="A61" s="62" t="s">
        <v>3297</v>
      </c>
      <c r="B61" s="63">
        <v>4000</v>
      </c>
      <c r="C61" s="11">
        <v>4000</v>
      </c>
      <c r="D61" s="11">
        <v>3000</v>
      </c>
      <c r="E61" s="11">
        <v>1000</v>
      </c>
      <c r="F61" s="3">
        <v>134</v>
      </c>
      <c r="G61" s="3">
        <v>100</v>
      </c>
      <c r="H61" s="3">
        <v>40</v>
      </c>
    </row>
    <row r="62" spans="1:8" x14ac:dyDescent="0.35">
      <c r="A62" s="62" t="s">
        <v>2996</v>
      </c>
      <c r="B62" s="63">
        <v>4000</v>
      </c>
      <c r="C62" s="11">
        <v>4000</v>
      </c>
      <c r="D62" s="11">
        <v>3002</v>
      </c>
      <c r="E62" s="11">
        <v>998</v>
      </c>
      <c r="F62" s="3">
        <v>134</v>
      </c>
      <c r="G62" s="3">
        <v>100</v>
      </c>
      <c r="H62" s="3">
        <v>40</v>
      </c>
    </row>
    <row r="63" spans="1:8" x14ac:dyDescent="0.35">
      <c r="A63" s="116" t="s">
        <v>125</v>
      </c>
      <c r="B63" s="63">
        <v>17040</v>
      </c>
      <c r="C63" s="11">
        <v>17040</v>
      </c>
      <c r="D63" s="11">
        <v>13620</v>
      </c>
      <c r="E63" s="11">
        <v>3420</v>
      </c>
      <c r="F63" s="3">
        <v>576</v>
      </c>
      <c r="G63" s="3">
        <v>342</v>
      </c>
      <c r="H63" s="3">
        <v>170.4</v>
      </c>
    </row>
    <row r="64" spans="1:8" x14ac:dyDescent="0.35">
      <c r="A64" s="62" t="s">
        <v>3196</v>
      </c>
      <c r="B64" s="63">
        <v>3000</v>
      </c>
      <c r="C64" s="11">
        <v>3000</v>
      </c>
      <c r="D64" s="11">
        <v>2250</v>
      </c>
      <c r="E64" s="11">
        <v>750</v>
      </c>
      <c r="F64" s="3">
        <v>102</v>
      </c>
      <c r="G64" s="3">
        <v>75</v>
      </c>
      <c r="H64" s="3">
        <v>30</v>
      </c>
    </row>
    <row r="65" spans="1:8" x14ac:dyDescent="0.35">
      <c r="A65" s="62" t="s">
        <v>2649</v>
      </c>
      <c r="B65" s="63">
        <v>3000</v>
      </c>
      <c r="C65" s="11">
        <v>3000</v>
      </c>
      <c r="D65" s="11">
        <v>2250</v>
      </c>
      <c r="E65" s="11">
        <v>750</v>
      </c>
      <c r="F65" s="3">
        <v>102</v>
      </c>
      <c r="G65" s="3">
        <v>75</v>
      </c>
      <c r="H65" s="3">
        <v>30</v>
      </c>
    </row>
    <row r="66" spans="1:8" x14ac:dyDescent="0.35">
      <c r="A66" s="62" t="s">
        <v>2537</v>
      </c>
      <c r="B66" s="63">
        <v>5520</v>
      </c>
      <c r="C66" s="11">
        <v>5520</v>
      </c>
      <c r="D66" s="11">
        <v>4560</v>
      </c>
      <c r="E66" s="11">
        <v>960</v>
      </c>
      <c r="F66" s="3">
        <v>186</v>
      </c>
      <c r="G66" s="3">
        <v>96</v>
      </c>
      <c r="H66" s="3">
        <v>55.2</v>
      </c>
    </row>
    <row r="67" spans="1:8" x14ac:dyDescent="0.35">
      <c r="A67" s="62" t="s">
        <v>3305</v>
      </c>
      <c r="B67" s="63">
        <v>5520</v>
      </c>
      <c r="C67" s="11">
        <v>5520</v>
      </c>
      <c r="D67" s="11">
        <v>4560</v>
      </c>
      <c r="E67" s="11">
        <v>960</v>
      </c>
      <c r="F67" s="3">
        <v>186</v>
      </c>
      <c r="G67" s="3">
        <v>96</v>
      </c>
      <c r="H67" s="3">
        <v>55.2</v>
      </c>
    </row>
    <row r="68" spans="1:8" x14ac:dyDescent="0.35">
      <c r="A68" s="116" t="s">
        <v>131</v>
      </c>
      <c r="B68" s="63">
        <v>13520</v>
      </c>
      <c r="C68" s="11">
        <v>13520</v>
      </c>
      <c r="D68" s="11">
        <v>10564</v>
      </c>
      <c r="E68" s="11">
        <v>2956</v>
      </c>
      <c r="F68" s="3">
        <v>454</v>
      </c>
      <c r="G68" s="3">
        <v>296</v>
      </c>
      <c r="H68" s="3">
        <v>135.19999999999999</v>
      </c>
    </row>
    <row r="69" spans="1:8" x14ac:dyDescent="0.35">
      <c r="A69" s="62" t="s">
        <v>3269</v>
      </c>
      <c r="B69" s="63">
        <v>5520</v>
      </c>
      <c r="C69" s="11">
        <v>5520</v>
      </c>
      <c r="D69" s="11">
        <v>4560</v>
      </c>
      <c r="E69" s="11">
        <v>960</v>
      </c>
      <c r="F69" s="3">
        <v>186</v>
      </c>
      <c r="G69" s="3">
        <v>96</v>
      </c>
      <c r="H69" s="3">
        <v>55.2</v>
      </c>
    </row>
    <row r="70" spans="1:8" x14ac:dyDescent="0.35">
      <c r="A70" s="62" t="s">
        <v>3232</v>
      </c>
      <c r="B70" s="63">
        <v>4000</v>
      </c>
      <c r="C70" s="11">
        <v>4000</v>
      </c>
      <c r="D70" s="11">
        <v>3002</v>
      </c>
      <c r="E70" s="11">
        <v>998</v>
      </c>
      <c r="F70" s="3">
        <v>134</v>
      </c>
      <c r="G70" s="3">
        <v>100</v>
      </c>
      <c r="H70" s="3">
        <v>40</v>
      </c>
    </row>
    <row r="71" spans="1:8" x14ac:dyDescent="0.35">
      <c r="A71" s="62" t="s">
        <v>3233</v>
      </c>
      <c r="B71" s="63">
        <v>4000</v>
      </c>
      <c r="C71" s="11">
        <v>4000</v>
      </c>
      <c r="D71" s="11">
        <v>3002</v>
      </c>
      <c r="E71" s="11">
        <v>998</v>
      </c>
      <c r="F71" s="3">
        <v>134</v>
      </c>
      <c r="G71" s="3">
        <v>100</v>
      </c>
      <c r="H71" s="3">
        <v>40</v>
      </c>
    </row>
    <row r="72" spans="1:8" x14ac:dyDescent="0.35">
      <c r="A72" s="116" t="s">
        <v>139</v>
      </c>
      <c r="B72" s="63">
        <v>12000</v>
      </c>
      <c r="C72" s="11">
        <v>12000</v>
      </c>
      <c r="D72" s="11">
        <v>9306</v>
      </c>
      <c r="E72" s="11">
        <v>2694</v>
      </c>
      <c r="F72" s="3">
        <v>402</v>
      </c>
      <c r="G72" s="3">
        <v>270</v>
      </c>
      <c r="H72" s="3">
        <v>120</v>
      </c>
    </row>
    <row r="73" spans="1:8" x14ac:dyDescent="0.35">
      <c r="A73" s="62" t="s">
        <v>3231</v>
      </c>
      <c r="B73" s="63">
        <v>4000</v>
      </c>
      <c r="C73" s="11">
        <v>4000</v>
      </c>
      <c r="D73" s="11">
        <v>3102</v>
      </c>
      <c r="E73" s="11">
        <v>898</v>
      </c>
      <c r="F73" s="3">
        <v>134</v>
      </c>
      <c r="G73" s="3">
        <v>90</v>
      </c>
      <c r="H73" s="3">
        <v>40</v>
      </c>
    </row>
    <row r="74" spans="1:8" x14ac:dyDescent="0.35">
      <c r="A74" s="62" t="s">
        <v>3236</v>
      </c>
      <c r="B74" s="63">
        <v>4000</v>
      </c>
      <c r="C74" s="11">
        <v>4000</v>
      </c>
      <c r="D74" s="11">
        <v>3102</v>
      </c>
      <c r="E74" s="11">
        <v>898</v>
      </c>
      <c r="F74" s="3">
        <v>134</v>
      </c>
      <c r="G74" s="3">
        <v>90</v>
      </c>
      <c r="H74" s="3">
        <v>40</v>
      </c>
    </row>
    <row r="75" spans="1:8" x14ac:dyDescent="0.35">
      <c r="A75" s="62" t="s">
        <v>3235</v>
      </c>
      <c r="B75" s="63">
        <v>4000</v>
      </c>
      <c r="C75" s="11">
        <v>4000</v>
      </c>
      <c r="D75" s="11">
        <v>3102</v>
      </c>
      <c r="E75" s="11">
        <v>898</v>
      </c>
      <c r="F75" s="3">
        <v>134</v>
      </c>
      <c r="G75" s="3">
        <v>90</v>
      </c>
      <c r="H75" s="3">
        <v>40</v>
      </c>
    </row>
    <row r="76" spans="1:8" x14ac:dyDescent="0.35">
      <c r="A76" s="116" t="s">
        <v>141</v>
      </c>
      <c r="B76" s="63">
        <v>6000</v>
      </c>
      <c r="C76" s="11">
        <v>6000</v>
      </c>
      <c r="D76" s="11">
        <v>4500</v>
      </c>
      <c r="E76" s="11">
        <v>1500</v>
      </c>
      <c r="F76" s="3">
        <v>204</v>
      </c>
      <c r="G76" s="3">
        <v>150</v>
      </c>
      <c r="H76" s="3">
        <v>60</v>
      </c>
    </row>
    <row r="77" spans="1:8" x14ac:dyDescent="0.35">
      <c r="A77" s="62" t="s">
        <v>2646</v>
      </c>
      <c r="B77" s="63">
        <v>3000</v>
      </c>
      <c r="C77" s="11">
        <v>3000</v>
      </c>
      <c r="D77" s="11">
        <v>2250</v>
      </c>
      <c r="E77" s="11">
        <v>750</v>
      </c>
      <c r="F77" s="3">
        <v>102</v>
      </c>
      <c r="G77" s="3">
        <v>75</v>
      </c>
      <c r="H77" s="3">
        <v>30</v>
      </c>
    </row>
    <row r="78" spans="1:8" x14ac:dyDescent="0.35">
      <c r="A78" s="62" t="s">
        <v>2647</v>
      </c>
      <c r="B78" s="63">
        <v>3000</v>
      </c>
      <c r="C78" s="11">
        <v>3000</v>
      </c>
      <c r="D78" s="11">
        <v>2250</v>
      </c>
      <c r="E78" s="11">
        <v>750</v>
      </c>
      <c r="F78" s="3">
        <v>102</v>
      </c>
      <c r="G78" s="3">
        <v>75</v>
      </c>
      <c r="H78" s="3">
        <v>30</v>
      </c>
    </row>
    <row r="79" spans="1:8" x14ac:dyDescent="0.35">
      <c r="A79" s="116" t="s">
        <v>143</v>
      </c>
      <c r="B79" s="63">
        <v>5520</v>
      </c>
      <c r="C79" s="11">
        <v>5520</v>
      </c>
      <c r="D79" s="11">
        <v>4560</v>
      </c>
      <c r="E79" s="11">
        <v>960</v>
      </c>
      <c r="F79" s="3">
        <v>186</v>
      </c>
      <c r="G79" s="3">
        <v>96</v>
      </c>
      <c r="H79" s="3">
        <v>55.2</v>
      </c>
    </row>
    <row r="80" spans="1:8" x14ac:dyDescent="0.35">
      <c r="A80" s="62" t="s">
        <v>3261</v>
      </c>
      <c r="B80" s="63">
        <v>5520</v>
      </c>
      <c r="C80" s="11">
        <v>5520</v>
      </c>
      <c r="D80" s="11">
        <v>4560</v>
      </c>
      <c r="E80" s="11">
        <v>960</v>
      </c>
      <c r="F80" s="3">
        <v>186</v>
      </c>
      <c r="G80" s="3">
        <v>96</v>
      </c>
      <c r="H80" s="3">
        <v>55.2</v>
      </c>
    </row>
    <row r="81" spans="1:8" x14ac:dyDescent="0.35">
      <c r="A81" s="116" t="s">
        <v>163</v>
      </c>
      <c r="B81" s="63">
        <v>17120</v>
      </c>
      <c r="C81" s="11">
        <v>17120</v>
      </c>
      <c r="D81" s="11">
        <v>12920</v>
      </c>
      <c r="E81" s="11">
        <v>4200</v>
      </c>
      <c r="F81" s="3">
        <v>560</v>
      </c>
      <c r="G81" s="3">
        <v>420</v>
      </c>
      <c r="H81" s="3">
        <v>171.2</v>
      </c>
    </row>
    <row r="82" spans="1:8" x14ac:dyDescent="0.35">
      <c r="A82" s="62" t="s">
        <v>1394</v>
      </c>
      <c r="B82" s="63">
        <v>4000</v>
      </c>
      <c r="C82" s="11">
        <v>4000</v>
      </c>
      <c r="D82" s="11">
        <v>3000</v>
      </c>
      <c r="E82" s="11">
        <v>1000</v>
      </c>
      <c r="F82" s="3">
        <v>134</v>
      </c>
      <c r="G82" s="3">
        <v>100</v>
      </c>
      <c r="H82" s="3">
        <v>40</v>
      </c>
    </row>
    <row r="83" spans="1:8" x14ac:dyDescent="0.35">
      <c r="A83" s="62" t="s">
        <v>3219</v>
      </c>
      <c r="B83" s="63">
        <v>4560</v>
      </c>
      <c r="C83" s="11">
        <v>4560</v>
      </c>
      <c r="D83" s="11">
        <v>3460</v>
      </c>
      <c r="E83" s="11">
        <v>1100</v>
      </c>
      <c r="F83" s="3">
        <v>146</v>
      </c>
      <c r="G83" s="3">
        <v>110</v>
      </c>
      <c r="H83" s="3">
        <v>45.6</v>
      </c>
    </row>
    <row r="84" spans="1:8" x14ac:dyDescent="0.35">
      <c r="A84" s="62" t="s">
        <v>3243</v>
      </c>
      <c r="B84" s="63">
        <v>4560</v>
      </c>
      <c r="C84" s="11">
        <v>4560</v>
      </c>
      <c r="D84" s="11">
        <v>3460</v>
      </c>
      <c r="E84" s="11">
        <v>1100</v>
      </c>
      <c r="F84" s="3">
        <v>146</v>
      </c>
      <c r="G84" s="3">
        <v>110</v>
      </c>
      <c r="H84" s="3">
        <v>45.6</v>
      </c>
    </row>
    <row r="85" spans="1:8" x14ac:dyDescent="0.35">
      <c r="A85" s="62" t="s">
        <v>2994</v>
      </c>
      <c r="B85" s="63">
        <v>4000</v>
      </c>
      <c r="C85" s="11">
        <v>4000</v>
      </c>
      <c r="D85" s="11">
        <v>3000</v>
      </c>
      <c r="E85" s="11">
        <v>1000</v>
      </c>
      <c r="F85" s="3">
        <v>134</v>
      </c>
      <c r="G85" s="3">
        <v>100</v>
      </c>
      <c r="H85" s="3">
        <v>40</v>
      </c>
    </row>
    <row r="86" spans="1:8" x14ac:dyDescent="0.35">
      <c r="A86" s="116" t="s">
        <v>173</v>
      </c>
      <c r="B86" s="63">
        <v>3000</v>
      </c>
      <c r="C86" s="11">
        <v>3000</v>
      </c>
      <c r="D86" s="11">
        <v>2250</v>
      </c>
      <c r="E86" s="11">
        <v>750</v>
      </c>
      <c r="F86" s="3">
        <v>102</v>
      </c>
      <c r="G86" s="3">
        <v>75</v>
      </c>
      <c r="H86" s="3">
        <v>30</v>
      </c>
    </row>
    <row r="87" spans="1:8" x14ac:dyDescent="0.35">
      <c r="A87" s="62" t="s">
        <v>3199</v>
      </c>
      <c r="B87" s="63">
        <v>3000</v>
      </c>
      <c r="C87" s="11">
        <v>3000</v>
      </c>
      <c r="D87" s="11">
        <v>2250</v>
      </c>
      <c r="E87" s="11">
        <v>750</v>
      </c>
      <c r="F87" s="3">
        <v>102</v>
      </c>
      <c r="G87" s="3">
        <v>75</v>
      </c>
      <c r="H87" s="3">
        <v>30</v>
      </c>
    </row>
    <row r="88" spans="1:8" x14ac:dyDescent="0.35">
      <c r="A88" s="116" t="s">
        <v>175</v>
      </c>
      <c r="B88" s="63">
        <v>5520</v>
      </c>
      <c r="C88" s="11">
        <v>5520</v>
      </c>
      <c r="D88" s="11">
        <v>4560</v>
      </c>
      <c r="E88" s="11">
        <v>960</v>
      </c>
      <c r="F88" s="3">
        <v>186</v>
      </c>
      <c r="G88" s="3">
        <v>96</v>
      </c>
      <c r="H88" s="3">
        <v>55.2</v>
      </c>
    </row>
    <row r="89" spans="1:8" x14ac:dyDescent="0.35">
      <c r="A89" s="62" t="s">
        <v>3268</v>
      </c>
      <c r="B89" s="63">
        <v>5520</v>
      </c>
      <c r="C89" s="11">
        <v>5520</v>
      </c>
      <c r="D89" s="11">
        <v>4560</v>
      </c>
      <c r="E89" s="11">
        <v>960</v>
      </c>
      <c r="F89" s="3">
        <v>186</v>
      </c>
      <c r="G89" s="3">
        <v>96</v>
      </c>
      <c r="H89" s="3">
        <v>55.2</v>
      </c>
    </row>
    <row r="90" spans="1:8" x14ac:dyDescent="0.35">
      <c r="A90" s="116" t="s">
        <v>199</v>
      </c>
      <c r="B90" s="63">
        <v>11040</v>
      </c>
      <c r="C90" s="11">
        <v>11040</v>
      </c>
      <c r="D90" s="11">
        <v>9120</v>
      </c>
      <c r="E90" s="11">
        <v>1920</v>
      </c>
      <c r="F90" s="3">
        <v>372</v>
      </c>
      <c r="G90" s="3">
        <v>192</v>
      </c>
      <c r="H90" s="3">
        <v>110.4</v>
      </c>
    </row>
    <row r="91" spans="1:8" x14ac:dyDescent="0.35">
      <c r="A91" s="62" t="s">
        <v>2875</v>
      </c>
      <c r="B91" s="63">
        <v>5520</v>
      </c>
      <c r="C91" s="11">
        <v>5520</v>
      </c>
      <c r="D91" s="11">
        <v>4560</v>
      </c>
      <c r="E91" s="11">
        <v>960</v>
      </c>
      <c r="F91" s="3">
        <v>186</v>
      </c>
      <c r="G91" s="3">
        <v>96</v>
      </c>
      <c r="H91" s="3">
        <v>55.2</v>
      </c>
    </row>
    <row r="92" spans="1:8" x14ac:dyDescent="0.35">
      <c r="A92" s="62" t="s">
        <v>3181</v>
      </c>
      <c r="B92" s="63">
        <v>5520</v>
      </c>
      <c r="C92" s="11">
        <v>5520</v>
      </c>
      <c r="D92" s="11">
        <v>4560</v>
      </c>
      <c r="E92" s="11">
        <v>960</v>
      </c>
      <c r="F92" s="3">
        <v>186</v>
      </c>
      <c r="G92" s="3">
        <v>96</v>
      </c>
      <c r="H92" s="3">
        <v>55.2</v>
      </c>
    </row>
    <row r="93" spans="1:8" x14ac:dyDescent="0.35">
      <c r="A93" s="116" t="s">
        <v>211</v>
      </c>
      <c r="B93" s="63">
        <v>10080</v>
      </c>
      <c r="C93" s="11">
        <v>10080</v>
      </c>
      <c r="D93" s="11">
        <v>8020</v>
      </c>
      <c r="E93" s="11">
        <v>2060</v>
      </c>
      <c r="F93" s="3">
        <v>332</v>
      </c>
      <c r="G93" s="3">
        <v>206</v>
      </c>
      <c r="H93" s="3">
        <v>100.80000000000001</v>
      </c>
    </row>
    <row r="94" spans="1:8" x14ac:dyDescent="0.35">
      <c r="A94" s="62" t="s">
        <v>3226</v>
      </c>
      <c r="B94" s="63">
        <v>4560</v>
      </c>
      <c r="C94" s="11">
        <v>4560</v>
      </c>
      <c r="D94" s="11">
        <v>3460</v>
      </c>
      <c r="E94" s="11">
        <v>1100</v>
      </c>
      <c r="F94" s="3">
        <v>146</v>
      </c>
      <c r="G94" s="3">
        <v>110</v>
      </c>
      <c r="H94" s="3">
        <v>45.6</v>
      </c>
    </row>
    <row r="95" spans="1:8" x14ac:dyDescent="0.35">
      <c r="A95" s="62" t="s">
        <v>3264</v>
      </c>
      <c r="B95" s="63">
        <v>5520</v>
      </c>
      <c r="C95" s="11">
        <v>5520</v>
      </c>
      <c r="D95" s="11">
        <v>4560</v>
      </c>
      <c r="E95" s="11">
        <v>960</v>
      </c>
      <c r="F95" s="3">
        <v>186</v>
      </c>
      <c r="G95" s="3">
        <v>96</v>
      </c>
      <c r="H95" s="3">
        <v>55.2</v>
      </c>
    </row>
    <row r="96" spans="1:8" x14ac:dyDescent="0.35">
      <c r="A96" s="116" t="s">
        <v>217</v>
      </c>
      <c r="B96" s="63">
        <v>13680</v>
      </c>
      <c r="C96" s="11">
        <v>13680</v>
      </c>
      <c r="D96" s="11">
        <v>10380</v>
      </c>
      <c r="E96" s="11">
        <v>3300</v>
      </c>
      <c r="F96" s="3">
        <v>438</v>
      </c>
      <c r="G96" s="3">
        <v>330</v>
      </c>
      <c r="H96" s="3">
        <v>136.80000000000001</v>
      </c>
    </row>
    <row r="97" spans="1:8" x14ac:dyDescent="0.35">
      <c r="A97" s="62" t="s">
        <v>3222</v>
      </c>
      <c r="B97" s="63">
        <v>4560</v>
      </c>
      <c r="C97" s="11">
        <v>4560</v>
      </c>
      <c r="D97" s="11">
        <v>3460</v>
      </c>
      <c r="E97" s="11">
        <v>1100</v>
      </c>
      <c r="F97" s="3">
        <v>146</v>
      </c>
      <c r="G97" s="3">
        <v>110</v>
      </c>
      <c r="H97" s="3">
        <v>45.6</v>
      </c>
    </row>
    <row r="98" spans="1:8" x14ac:dyDescent="0.35">
      <c r="A98" s="62" t="s">
        <v>3248</v>
      </c>
      <c r="B98" s="63">
        <v>4560</v>
      </c>
      <c r="C98" s="11">
        <v>4560</v>
      </c>
      <c r="D98" s="11">
        <v>3460</v>
      </c>
      <c r="E98" s="11">
        <v>1100</v>
      </c>
      <c r="F98" s="3">
        <v>146</v>
      </c>
      <c r="G98" s="3">
        <v>110</v>
      </c>
      <c r="H98" s="3">
        <v>45.6</v>
      </c>
    </row>
    <row r="99" spans="1:8" x14ac:dyDescent="0.35">
      <c r="A99" s="62" t="s">
        <v>3237</v>
      </c>
      <c r="B99" s="63">
        <v>4560</v>
      </c>
      <c r="C99" s="11">
        <v>4560</v>
      </c>
      <c r="D99" s="11">
        <v>3460</v>
      </c>
      <c r="E99" s="11">
        <v>1100</v>
      </c>
      <c r="F99" s="3">
        <v>146</v>
      </c>
      <c r="G99" s="3">
        <v>110</v>
      </c>
      <c r="H99" s="3">
        <v>45.6</v>
      </c>
    </row>
    <row r="100" spans="1:8" x14ac:dyDescent="0.35">
      <c r="A100" s="60" t="s">
        <v>3775</v>
      </c>
      <c r="B100" s="63">
        <v>306056</v>
      </c>
      <c r="C100" s="11">
        <v>306056</v>
      </c>
      <c r="D100" s="11">
        <v>239742</v>
      </c>
      <c r="E100" s="11">
        <v>66314</v>
      </c>
      <c r="F100" s="3">
        <v>10365.780000000001</v>
      </c>
      <c r="G100" s="3">
        <v>6638</v>
      </c>
      <c r="H100" s="3">
        <v>3060.559999999999</v>
      </c>
    </row>
    <row r="101" spans="1:8" ht="14.25" x14ac:dyDescent="0.45">
      <c r="A101"/>
      <c r="B101"/>
      <c r="C101"/>
      <c r="D101"/>
      <c r="E101"/>
      <c r="F101"/>
      <c r="G101"/>
      <c r="H101"/>
    </row>
    <row r="102" spans="1:8" ht="14.25" x14ac:dyDescent="0.45">
      <c r="A102"/>
      <c r="B102"/>
      <c r="C102"/>
      <c r="D102"/>
      <c r="E102"/>
      <c r="F102"/>
      <c r="G102"/>
      <c r="H102"/>
    </row>
    <row r="103" spans="1:8" ht="14.25" x14ac:dyDescent="0.45">
      <c r="A103"/>
      <c r="B103"/>
      <c r="C103"/>
      <c r="D103"/>
      <c r="E103"/>
      <c r="F103"/>
      <c r="G103"/>
      <c r="H103"/>
    </row>
    <row r="104" spans="1:8" ht="14.25" x14ac:dyDescent="0.45">
      <c r="A104"/>
      <c r="B104"/>
      <c r="C104"/>
      <c r="D104"/>
      <c r="E104"/>
      <c r="F104"/>
      <c r="G104"/>
      <c r="H104"/>
    </row>
    <row r="105" spans="1:8" ht="14.25" x14ac:dyDescent="0.45">
      <c r="A105"/>
      <c r="B105"/>
      <c r="C105"/>
      <c r="D105"/>
      <c r="E105"/>
      <c r="F105"/>
      <c r="G105"/>
      <c r="H105"/>
    </row>
    <row r="106" spans="1:8" ht="14.25" x14ac:dyDescent="0.45">
      <c r="A106"/>
      <c r="B106"/>
      <c r="C106"/>
      <c r="D106"/>
      <c r="E106"/>
      <c r="F106"/>
      <c r="G106"/>
      <c r="H106"/>
    </row>
    <row r="107" spans="1:8" ht="14.25" x14ac:dyDescent="0.45">
      <c r="A107"/>
      <c r="B107"/>
      <c r="C107"/>
      <c r="D107"/>
      <c r="E107"/>
      <c r="F107"/>
      <c r="G107"/>
      <c r="H107"/>
    </row>
    <row r="108" spans="1:8" ht="14.25" x14ac:dyDescent="0.45">
      <c r="A108"/>
      <c r="B108"/>
      <c r="C108"/>
      <c r="D108"/>
      <c r="E108"/>
      <c r="F108"/>
      <c r="G108"/>
      <c r="H108"/>
    </row>
    <row r="109" spans="1:8" ht="14.25" x14ac:dyDescent="0.45">
      <c r="A109"/>
      <c r="B109"/>
      <c r="C109"/>
      <c r="D109"/>
      <c r="E109"/>
      <c r="F109"/>
      <c r="G109"/>
      <c r="H109"/>
    </row>
    <row r="110" spans="1:8" ht="14.25" x14ac:dyDescent="0.45">
      <c r="A110"/>
      <c r="B110"/>
      <c r="C110"/>
      <c r="D110"/>
      <c r="E110"/>
      <c r="F110"/>
      <c r="G110"/>
      <c r="H110"/>
    </row>
    <row r="111" spans="1:8" ht="14.25" x14ac:dyDescent="0.45">
      <c r="A111"/>
      <c r="B111"/>
      <c r="C111"/>
      <c r="D111"/>
      <c r="E111"/>
      <c r="F111"/>
      <c r="G111"/>
      <c r="H111"/>
    </row>
    <row r="112" spans="1:8" ht="14.25" x14ac:dyDescent="0.45">
      <c r="A112"/>
      <c r="B112"/>
      <c r="C112"/>
      <c r="D112"/>
      <c r="E112"/>
      <c r="F112"/>
      <c r="G112"/>
      <c r="H112"/>
    </row>
    <row r="113" spans="1:8" ht="14.25" x14ac:dyDescent="0.45">
      <c r="A113"/>
      <c r="B113"/>
      <c r="C113"/>
      <c r="D113"/>
      <c r="E113"/>
      <c r="F113"/>
      <c r="G113"/>
      <c r="H113"/>
    </row>
    <row r="114" spans="1:8" ht="14.25" x14ac:dyDescent="0.45">
      <c r="A114"/>
      <c r="B114"/>
      <c r="C114"/>
      <c r="D114"/>
      <c r="E114"/>
      <c r="F114"/>
      <c r="G114"/>
      <c r="H114"/>
    </row>
    <row r="115" spans="1:8" ht="14.25" x14ac:dyDescent="0.45">
      <c r="A115"/>
      <c r="B115"/>
      <c r="C115"/>
      <c r="D115"/>
      <c r="E115"/>
      <c r="F115"/>
      <c r="G115"/>
      <c r="H115"/>
    </row>
    <row r="116" spans="1:8" ht="14.25" x14ac:dyDescent="0.45">
      <c r="A116"/>
      <c r="B116"/>
      <c r="C116"/>
      <c r="D116"/>
      <c r="E116"/>
      <c r="F116"/>
      <c r="G116"/>
      <c r="H116"/>
    </row>
    <row r="117" spans="1:8" ht="14.25" x14ac:dyDescent="0.45">
      <c r="A117"/>
      <c r="B117"/>
      <c r="C117"/>
      <c r="D117"/>
      <c r="E117"/>
      <c r="F117"/>
      <c r="G117"/>
      <c r="H117"/>
    </row>
    <row r="118" spans="1:8" ht="14.25" x14ac:dyDescent="0.45">
      <c r="A118"/>
      <c r="B118"/>
      <c r="C118"/>
      <c r="D118"/>
      <c r="E118"/>
      <c r="F118"/>
      <c r="G118"/>
      <c r="H118"/>
    </row>
    <row r="119" spans="1:8" ht="14.25" x14ac:dyDescent="0.45">
      <c r="A119"/>
      <c r="B119"/>
      <c r="C119"/>
      <c r="D119"/>
      <c r="E119"/>
      <c r="F119"/>
      <c r="G119"/>
      <c r="H119"/>
    </row>
    <row r="120" spans="1:8" ht="14.25" x14ac:dyDescent="0.45">
      <c r="A120"/>
      <c r="B120"/>
      <c r="C120"/>
      <c r="D120"/>
      <c r="E120"/>
      <c r="F120"/>
      <c r="G120"/>
      <c r="H120"/>
    </row>
    <row r="121" spans="1:8" ht="14.25" x14ac:dyDescent="0.45">
      <c r="A121"/>
      <c r="B121"/>
      <c r="C121"/>
      <c r="D121"/>
      <c r="E121"/>
      <c r="F121"/>
      <c r="G121"/>
      <c r="H121"/>
    </row>
    <row r="122" spans="1:8" ht="14.25" x14ac:dyDescent="0.45">
      <c r="A122"/>
      <c r="B122"/>
      <c r="C122"/>
      <c r="D122"/>
      <c r="E122"/>
      <c r="F122"/>
      <c r="G122"/>
      <c r="H122"/>
    </row>
    <row r="123" spans="1:8" ht="14.25" x14ac:dyDescent="0.45">
      <c r="A123"/>
      <c r="B123"/>
      <c r="C123"/>
      <c r="D123"/>
      <c r="E123"/>
      <c r="F123"/>
      <c r="G123"/>
      <c r="H123"/>
    </row>
    <row r="124" spans="1:8" ht="14.25" x14ac:dyDescent="0.45">
      <c r="A124"/>
      <c r="B124"/>
      <c r="C124"/>
      <c r="D124"/>
      <c r="E124"/>
      <c r="F124"/>
      <c r="G124"/>
      <c r="H124"/>
    </row>
    <row r="125" spans="1:8" ht="14.25" x14ac:dyDescent="0.45">
      <c r="A125"/>
      <c r="B125"/>
      <c r="C125"/>
      <c r="D125"/>
      <c r="E125"/>
      <c r="F125"/>
      <c r="G125"/>
      <c r="H125"/>
    </row>
    <row r="126" spans="1:8" ht="14.25" x14ac:dyDescent="0.45">
      <c r="A126"/>
      <c r="B126"/>
      <c r="C126"/>
      <c r="D126"/>
      <c r="E126"/>
      <c r="F126"/>
      <c r="G126"/>
      <c r="H126"/>
    </row>
    <row r="127" spans="1:8" ht="14.25" x14ac:dyDescent="0.45">
      <c r="A127"/>
      <c r="B127"/>
      <c r="C127"/>
      <c r="D127"/>
      <c r="E127"/>
      <c r="F127"/>
      <c r="G127"/>
      <c r="H127"/>
    </row>
    <row r="128" spans="1:8" ht="14.25" x14ac:dyDescent="0.45">
      <c r="A128"/>
      <c r="B128"/>
      <c r="C128"/>
      <c r="D128"/>
      <c r="E128"/>
      <c r="F128"/>
      <c r="G128"/>
      <c r="H128"/>
    </row>
    <row r="129" spans="1:8" ht="14.25" x14ac:dyDescent="0.45">
      <c r="A129"/>
      <c r="B129"/>
      <c r="C129"/>
      <c r="D129"/>
      <c r="E129"/>
      <c r="F129"/>
      <c r="G129"/>
      <c r="H129"/>
    </row>
    <row r="130" spans="1:8" ht="14.25" x14ac:dyDescent="0.45">
      <c r="A130"/>
      <c r="B130"/>
      <c r="C130"/>
      <c r="D130"/>
      <c r="E130"/>
      <c r="F130"/>
      <c r="G130"/>
      <c r="H130"/>
    </row>
    <row r="131" spans="1:8" ht="14.25" x14ac:dyDescent="0.45">
      <c r="A131"/>
      <c r="B131"/>
      <c r="C131"/>
      <c r="D131"/>
      <c r="E131"/>
      <c r="F131"/>
      <c r="G131"/>
      <c r="H131"/>
    </row>
    <row r="132" spans="1:8" ht="14.25" x14ac:dyDescent="0.45">
      <c r="A132"/>
      <c r="B132"/>
      <c r="C132"/>
      <c r="D132"/>
      <c r="E132"/>
      <c r="F132"/>
      <c r="G132"/>
      <c r="H132"/>
    </row>
    <row r="133" spans="1:8" ht="14.25" x14ac:dyDescent="0.45">
      <c r="A133"/>
      <c r="B133"/>
      <c r="C133"/>
      <c r="D133"/>
      <c r="E133"/>
      <c r="F133"/>
      <c r="G133"/>
      <c r="H133"/>
    </row>
    <row r="134" spans="1:8" ht="14.25" x14ac:dyDescent="0.45">
      <c r="A134"/>
      <c r="B134"/>
      <c r="C134"/>
      <c r="D134"/>
      <c r="E134"/>
      <c r="F134"/>
      <c r="G134"/>
      <c r="H134"/>
    </row>
    <row r="135" spans="1:8" ht="14.25" x14ac:dyDescent="0.45">
      <c r="A135"/>
      <c r="B135"/>
      <c r="C135"/>
      <c r="D135"/>
      <c r="E135"/>
      <c r="F135"/>
      <c r="G135"/>
      <c r="H135"/>
    </row>
    <row r="136" spans="1:8" ht="14.25" x14ac:dyDescent="0.45">
      <c r="A136"/>
      <c r="B136"/>
      <c r="C136"/>
      <c r="D136"/>
      <c r="E136"/>
      <c r="F136"/>
      <c r="G136"/>
      <c r="H136"/>
    </row>
    <row r="137" spans="1:8" ht="14.25" x14ac:dyDescent="0.45">
      <c r="A137"/>
      <c r="B137"/>
      <c r="C137"/>
      <c r="D137"/>
      <c r="E137"/>
      <c r="F137"/>
      <c r="G137"/>
      <c r="H137"/>
    </row>
    <row r="138" spans="1:8" ht="14.25" x14ac:dyDescent="0.45">
      <c r="A138"/>
      <c r="B138"/>
      <c r="C138"/>
      <c r="D138"/>
      <c r="E138"/>
      <c r="F138"/>
      <c r="G138"/>
      <c r="H138"/>
    </row>
    <row r="139" spans="1:8" ht="14.25" x14ac:dyDescent="0.45">
      <c r="A139"/>
      <c r="B139"/>
      <c r="C139"/>
      <c r="D139"/>
      <c r="E139"/>
      <c r="F139"/>
      <c r="G139"/>
      <c r="H139"/>
    </row>
    <row r="140" spans="1:8" ht="14.25" x14ac:dyDescent="0.45">
      <c r="A140"/>
      <c r="B140"/>
      <c r="C140"/>
      <c r="D140"/>
      <c r="E140"/>
      <c r="F140"/>
      <c r="G140"/>
      <c r="H140"/>
    </row>
    <row r="141" spans="1:8" ht="14.25" x14ac:dyDescent="0.45">
      <c r="A141"/>
      <c r="B141"/>
      <c r="C141"/>
      <c r="D141"/>
      <c r="E141"/>
      <c r="F141"/>
      <c r="G141"/>
      <c r="H141"/>
    </row>
    <row r="142" spans="1:8" ht="14.25" x14ac:dyDescent="0.45">
      <c r="A142"/>
      <c r="B142"/>
      <c r="C142"/>
      <c r="D142"/>
      <c r="E142"/>
      <c r="F142"/>
      <c r="G142"/>
      <c r="H142"/>
    </row>
    <row r="143" spans="1:8" ht="14.25" x14ac:dyDescent="0.45">
      <c r="A143"/>
      <c r="B143"/>
      <c r="C143"/>
      <c r="D143"/>
      <c r="E143"/>
      <c r="F143"/>
      <c r="G143"/>
      <c r="H143"/>
    </row>
    <row r="144" spans="1:8" ht="14.25" x14ac:dyDescent="0.45">
      <c r="A144"/>
      <c r="B144"/>
      <c r="C144"/>
      <c r="D144"/>
      <c r="E144"/>
      <c r="F144"/>
      <c r="G144"/>
      <c r="H144"/>
    </row>
    <row r="145" spans="1:8" ht="14.25" x14ac:dyDescent="0.45">
      <c r="A145"/>
      <c r="B145"/>
      <c r="C145"/>
      <c r="D145"/>
      <c r="E145"/>
      <c r="F145"/>
      <c r="G145"/>
      <c r="H145"/>
    </row>
    <row r="146" spans="1:8" ht="14.25" x14ac:dyDescent="0.45">
      <c r="A146"/>
      <c r="B146"/>
      <c r="C146"/>
      <c r="D146"/>
      <c r="E146"/>
      <c r="F146"/>
      <c r="G146"/>
      <c r="H146"/>
    </row>
    <row r="147" spans="1:8" ht="14.25" x14ac:dyDescent="0.45">
      <c r="A147"/>
      <c r="B147"/>
      <c r="C147"/>
      <c r="D147"/>
      <c r="E147"/>
      <c r="F147"/>
      <c r="G147"/>
      <c r="H147"/>
    </row>
    <row r="148" spans="1:8" ht="14.25" x14ac:dyDescent="0.45">
      <c r="A148"/>
      <c r="B148"/>
      <c r="C148"/>
      <c r="D148"/>
      <c r="E148"/>
      <c r="F148"/>
      <c r="G148"/>
      <c r="H148"/>
    </row>
    <row r="149" spans="1:8" ht="14.25" x14ac:dyDescent="0.45">
      <c r="A149"/>
      <c r="B149"/>
      <c r="C149"/>
      <c r="D149"/>
      <c r="E149"/>
      <c r="F149"/>
      <c r="G149"/>
      <c r="H149"/>
    </row>
    <row r="150" spans="1:8" ht="14.25" x14ac:dyDescent="0.45">
      <c r="A150"/>
      <c r="B150"/>
      <c r="C150"/>
      <c r="D150"/>
      <c r="E150"/>
      <c r="F150"/>
      <c r="G150"/>
      <c r="H150"/>
    </row>
    <row r="151" spans="1:8" ht="14.25" x14ac:dyDescent="0.45">
      <c r="A151"/>
      <c r="B151"/>
      <c r="C151"/>
      <c r="D151"/>
      <c r="E151"/>
      <c r="F151"/>
      <c r="G151"/>
      <c r="H151"/>
    </row>
    <row r="152" spans="1:8" ht="14.25" x14ac:dyDescent="0.45">
      <c r="A152"/>
      <c r="B152"/>
      <c r="C152"/>
      <c r="D152"/>
      <c r="E152"/>
      <c r="F152"/>
      <c r="G152"/>
      <c r="H152"/>
    </row>
    <row r="153" spans="1:8" ht="14.25" x14ac:dyDescent="0.45">
      <c r="A153"/>
      <c r="B153"/>
      <c r="C153"/>
      <c r="D153"/>
      <c r="E153"/>
      <c r="F153"/>
      <c r="G153"/>
      <c r="H153"/>
    </row>
    <row r="154" spans="1:8" ht="14.25" x14ac:dyDescent="0.45">
      <c r="A154"/>
      <c r="B154"/>
      <c r="C154"/>
      <c r="D154"/>
      <c r="E154"/>
      <c r="F154"/>
      <c r="G154"/>
      <c r="H154"/>
    </row>
    <row r="155" spans="1:8" ht="14.25" x14ac:dyDescent="0.45">
      <c r="A155"/>
      <c r="B155"/>
      <c r="C155"/>
      <c r="D155"/>
      <c r="E155"/>
      <c r="F155"/>
      <c r="G155"/>
      <c r="H155"/>
    </row>
    <row r="156" spans="1:8" ht="14.25" x14ac:dyDescent="0.45">
      <c r="A156"/>
      <c r="B156"/>
      <c r="C156"/>
      <c r="D156"/>
      <c r="E156"/>
      <c r="F156"/>
      <c r="G156"/>
      <c r="H156"/>
    </row>
    <row r="157" spans="1:8" ht="14.25" x14ac:dyDescent="0.45">
      <c r="A157"/>
      <c r="B157"/>
      <c r="C157"/>
      <c r="D157"/>
      <c r="E157"/>
      <c r="F157"/>
      <c r="G157"/>
      <c r="H157"/>
    </row>
    <row r="158" spans="1:8" ht="14.25" x14ac:dyDescent="0.45">
      <c r="A158"/>
      <c r="B158"/>
      <c r="C158"/>
      <c r="D158"/>
      <c r="E158"/>
      <c r="F158"/>
      <c r="G158"/>
      <c r="H158"/>
    </row>
    <row r="159" spans="1:8" ht="14.25" x14ac:dyDescent="0.45">
      <c r="A159"/>
      <c r="B159"/>
      <c r="C159"/>
      <c r="D159"/>
      <c r="E159"/>
      <c r="F159"/>
      <c r="G159"/>
      <c r="H159"/>
    </row>
    <row r="160" spans="1:8" ht="14.25" x14ac:dyDescent="0.45">
      <c r="A160"/>
      <c r="B160"/>
      <c r="C160"/>
      <c r="D160"/>
      <c r="E160"/>
      <c r="F160"/>
      <c r="G160"/>
      <c r="H160"/>
    </row>
    <row r="161" spans="1:8" ht="14.25" x14ac:dyDescent="0.45">
      <c r="A161"/>
      <c r="B161"/>
      <c r="C161"/>
      <c r="D161"/>
      <c r="E161"/>
      <c r="F161"/>
      <c r="G161"/>
      <c r="H161"/>
    </row>
    <row r="162" spans="1:8" ht="14.25" x14ac:dyDescent="0.45">
      <c r="A162"/>
      <c r="B162"/>
      <c r="C162"/>
      <c r="D162"/>
      <c r="E162"/>
      <c r="F162"/>
      <c r="G162"/>
      <c r="H162"/>
    </row>
    <row r="163" spans="1:8" ht="14.25" x14ac:dyDescent="0.45">
      <c r="A163"/>
      <c r="B163"/>
      <c r="C163"/>
      <c r="D163"/>
      <c r="E163"/>
      <c r="F163"/>
      <c r="G163"/>
      <c r="H163"/>
    </row>
    <row r="164" spans="1:8" ht="14.25" x14ac:dyDescent="0.45">
      <c r="A164"/>
      <c r="B164"/>
      <c r="C164"/>
      <c r="D164"/>
      <c r="E164"/>
      <c r="F164"/>
      <c r="G164"/>
      <c r="H164"/>
    </row>
    <row r="165" spans="1:8" ht="14.25" x14ac:dyDescent="0.45">
      <c r="A165"/>
      <c r="B165"/>
      <c r="C165"/>
      <c r="D165"/>
      <c r="E165"/>
      <c r="F165"/>
      <c r="G165"/>
      <c r="H165"/>
    </row>
    <row r="166" spans="1:8" ht="14.25" x14ac:dyDescent="0.45">
      <c r="A166"/>
      <c r="B166"/>
      <c r="C166"/>
      <c r="D166"/>
      <c r="E166"/>
      <c r="F166"/>
      <c r="G166"/>
      <c r="H166"/>
    </row>
    <row r="167" spans="1:8" ht="14.25" x14ac:dyDescent="0.45">
      <c r="A167"/>
      <c r="B167"/>
      <c r="C167"/>
      <c r="D167"/>
      <c r="E167"/>
      <c r="F167"/>
      <c r="G167"/>
      <c r="H167"/>
    </row>
    <row r="168" spans="1:8" ht="14.25" x14ac:dyDescent="0.45">
      <c r="A168"/>
      <c r="B168"/>
      <c r="C168"/>
      <c r="D168"/>
      <c r="E168"/>
      <c r="F168"/>
      <c r="G168"/>
      <c r="H168"/>
    </row>
    <row r="169" spans="1:8" ht="14.25" x14ac:dyDescent="0.45">
      <c r="A169"/>
      <c r="B169"/>
      <c r="C169"/>
      <c r="D169"/>
      <c r="E169"/>
      <c r="F169"/>
      <c r="G169"/>
      <c r="H169"/>
    </row>
    <row r="170" spans="1:8" ht="14.25" x14ac:dyDescent="0.45">
      <c r="A170"/>
      <c r="B170"/>
      <c r="C170"/>
      <c r="D170"/>
      <c r="E170"/>
      <c r="F170"/>
      <c r="G170"/>
      <c r="H170"/>
    </row>
    <row r="171" spans="1:8" ht="14.25" x14ac:dyDescent="0.45">
      <c r="A171"/>
      <c r="B171"/>
      <c r="C171"/>
      <c r="D171"/>
      <c r="E171"/>
      <c r="F171"/>
      <c r="G171"/>
      <c r="H171"/>
    </row>
    <row r="172" spans="1:8" ht="14.25" x14ac:dyDescent="0.45">
      <c r="A172"/>
      <c r="B172"/>
      <c r="C172"/>
      <c r="D172"/>
      <c r="E172"/>
      <c r="F172"/>
      <c r="G172"/>
      <c r="H172"/>
    </row>
    <row r="173" spans="1:8" ht="14.25" x14ac:dyDescent="0.45">
      <c r="A173"/>
      <c r="B173"/>
      <c r="C173"/>
      <c r="D173"/>
      <c r="E173"/>
      <c r="F173"/>
      <c r="G173"/>
      <c r="H173"/>
    </row>
    <row r="174" spans="1:8" ht="14.25" x14ac:dyDescent="0.45">
      <c r="A174"/>
      <c r="B174"/>
      <c r="C174"/>
      <c r="D174"/>
      <c r="E174"/>
      <c r="F174"/>
      <c r="G174"/>
      <c r="H174"/>
    </row>
    <row r="175" spans="1:8" ht="14.25" x14ac:dyDescent="0.45">
      <c r="A175"/>
      <c r="B175"/>
      <c r="C175"/>
      <c r="D175"/>
      <c r="E175"/>
      <c r="F175"/>
      <c r="G175"/>
      <c r="H175"/>
    </row>
    <row r="176" spans="1:8" ht="14.25" x14ac:dyDescent="0.45">
      <c r="A176"/>
      <c r="B176"/>
      <c r="C176"/>
      <c r="D176"/>
      <c r="E176"/>
      <c r="F176"/>
      <c r="G176"/>
      <c r="H176"/>
    </row>
    <row r="177" spans="1:8" ht="14.25" x14ac:dyDescent="0.45">
      <c r="A177"/>
      <c r="B177"/>
      <c r="C177"/>
      <c r="D177"/>
      <c r="E177"/>
      <c r="F177"/>
      <c r="G177"/>
      <c r="H177"/>
    </row>
    <row r="178" spans="1:8" ht="14.25" x14ac:dyDescent="0.45">
      <c r="A178"/>
      <c r="B178"/>
      <c r="C178"/>
      <c r="D178"/>
      <c r="E178"/>
      <c r="F178"/>
      <c r="G178"/>
      <c r="H178"/>
    </row>
    <row r="179" spans="1:8" ht="14.25" x14ac:dyDescent="0.45">
      <c r="A179"/>
      <c r="B179"/>
      <c r="C179"/>
      <c r="D179"/>
      <c r="E179"/>
      <c r="F179"/>
      <c r="G179"/>
      <c r="H179"/>
    </row>
    <row r="180" spans="1:8" ht="14.25" x14ac:dyDescent="0.45">
      <c r="A180"/>
      <c r="B180"/>
      <c r="C180"/>
      <c r="D180"/>
      <c r="E180"/>
      <c r="F180"/>
      <c r="G180"/>
      <c r="H180"/>
    </row>
    <row r="181" spans="1:8" ht="14.25" x14ac:dyDescent="0.45">
      <c r="A181"/>
      <c r="B181"/>
      <c r="C181"/>
      <c r="D181"/>
      <c r="E181"/>
      <c r="F181"/>
      <c r="G181"/>
      <c r="H181"/>
    </row>
    <row r="182" spans="1:8" ht="14.25" x14ac:dyDescent="0.45">
      <c r="A182"/>
      <c r="B182"/>
      <c r="C182"/>
      <c r="D182"/>
      <c r="E182"/>
      <c r="F182"/>
      <c r="G182"/>
      <c r="H182"/>
    </row>
    <row r="183" spans="1:8" ht="14.25" x14ac:dyDescent="0.45">
      <c r="A183"/>
      <c r="B183"/>
      <c r="C183"/>
      <c r="D183"/>
      <c r="E183"/>
      <c r="F183"/>
      <c r="G183"/>
      <c r="H183"/>
    </row>
    <row r="184" spans="1:8" ht="14.25" x14ac:dyDescent="0.45">
      <c r="A184"/>
      <c r="B184"/>
      <c r="C184"/>
      <c r="D184"/>
      <c r="E184"/>
      <c r="F184"/>
      <c r="G184"/>
      <c r="H184"/>
    </row>
    <row r="185" spans="1:8" ht="14.25" x14ac:dyDescent="0.45">
      <c r="A185"/>
      <c r="B185"/>
      <c r="C185"/>
      <c r="D185"/>
      <c r="E185"/>
      <c r="F185"/>
      <c r="G185"/>
      <c r="H185"/>
    </row>
    <row r="186" spans="1:8" ht="14.25" x14ac:dyDescent="0.45">
      <c r="A186"/>
      <c r="B186"/>
      <c r="C186"/>
      <c r="D186"/>
      <c r="E186"/>
      <c r="F186"/>
      <c r="G186"/>
      <c r="H186"/>
    </row>
    <row r="187" spans="1:8" ht="14.25" x14ac:dyDescent="0.45">
      <c r="A187"/>
      <c r="B187"/>
      <c r="C187"/>
      <c r="D187"/>
      <c r="E187"/>
      <c r="F187"/>
      <c r="G187"/>
      <c r="H187"/>
    </row>
    <row r="188" spans="1:8" ht="14.25" x14ac:dyDescent="0.45">
      <c r="A188"/>
      <c r="B188"/>
      <c r="C188"/>
      <c r="D188"/>
      <c r="E188"/>
      <c r="F188"/>
      <c r="G188"/>
      <c r="H188"/>
    </row>
    <row r="189" spans="1:8" ht="14.25" x14ac:dyDescent="0.45">
      <c r="A189"/>
      <c r="B189"/>
      <c r="C189"/>
      <c r="D189"/>
      <c r="E189"/>
      <c r="F189"/>
      <c r="G189"/>
      <c r="H189"/>
    </row>
    <row r="190" spans="1:8" ht="14.25" x14ac:dyDescent="0.45">
      <c r="A190"/>
      <c r="B190"/>
      <c r="C190"/>
      <c r="D190"/>
      <c r="E190"/>
      <c r="F190"/>
      <c r="G190"/>
      <c r="H190"/>
    </row>
    <row r="191" spans="1:8" ht="14.25" x14ac:dyDescent="0.45">
      <c r="A191"/>
      <c r="B191"/>
      <c r="C191"/>
      <c r="D191"/>
      <c r="E191"/>
      <c r="F191"/>
      <c r="G191"/>
      <c r="H191"/>
    </row>
    <row r="192" spans="1:8" ht="14.25" x14ac:dyDescent="0.45">
      <c r="A192"/>
      <c r="B192"/>
      <c r="C192"/>
      <c r="D192"/>
      <c r="E192"/>
      <c r="F192"/>
      <c r="G192"/>
      <c r="H192"/>
    </row>
    <row r="193" spans="1:8" ht="14.25" x14ac:dyDescent="0.45">
      <c r="A193"/>
      <c r="B193"/>
      <c r="C193"/>
      <c r="D193"/>
      <c r="E193"/>
      <c r="F193"/>
      <c r="G193"/>
      <c r="H193"/>
    </row>
    <row r="194" spans="1:8" ht="14.25" x14ac:dyDescent="0.45">
      <c r="A194"/>
      <c r="B194"/>
      <c r="C194"/>
      <c r="D194"/>
      <c r="E194"/>
      <c r="F194"/>
      <c r="G194"/>
      <c r="H194"/>
    </row>
    <row r="195" spans="1:8" ht="14.25" x14ac:dyDescent="0.45">
      <c r="A195"/>
      <c r="B195"/>
      <c r="C195"/>
      <c r="D195"/>
      <c r="E195"/>
      <c r="F195"/>
      <c r="G195"/>
      <c r="H195"/>
    </row>
    <row r="196" spans="1:8" ht="14.25" x14ac:dyDescent="0.45">
      <c r="A196"/>
      <c r="B196"/>
      <c r="C196"/>
      <c r="D196"/>
      <c r="E196"/>
      <c r="F196"/>
      <c r="G196"/>
      <c r="H196"/>
    </row>
    <row r="197" spans="1:8" ht="14.25" x14ac:dyDescent="0.45">
      <c r="A197"/>
      <c r="B197"/>
      <c r="C197"/>
      <c r="D197"/>
      <c r="E197"/>
      <c r="F197"/>
      <c r="G197"/>
      <c r="H197"/>
    </row>
    <row r="198" spans="1:8" ht="14.25" x14ac:dyDescent="0.45">
      <c r="A198"/>
      <c r="B198"/>
      <c r="C198"/>
      <c r="D198"/>
      <c r="E198"/>
      <c r="F198"/>
      <c r="G198"/>
      <c r="H198"/>
    </row>
    <row r="199" spans="1:8" ht="14.25" x14ac:dyDescent="0.45">
      <c r="A199"/>
      <c r="B199"/>
      <c r="C199"/>
      <c r="D199"/>
      <c r="E199"/>
      <c r="F199"/>
      <c r="G199"/>
      <c r="H199"/>
    </row>
    <row r="200" spans="1:8" ht="14.25" x14ac:dyDescent="0.45">
      <c r="A200"/>
      <c r="B200"/>
      <c r="C200"/>
      <c r="D200"/>
      <c r="E200"/>
      <c r="F200"/>
      <c r="G200"/>
      <c r="H200"/>
    </row>
    <row r="201" spans="1:8" ht="14.25" x14ac:dyDescent="0.45">
      <c r="A201"/>
      <c r="B201"/>
      <c r="C201"/>
      <c r="D201"/>
      <c r="E201"/>
      <c r="F201"/>
      <c r="G201"/>
      <c r="H201"/>
    </row>
    <row r="202" spans="1:8" ht="14.25" x14ac:dyDescent="0.45">
      <c r="A202"/>
      <c r="B202"/>
      <c r="C202"/>
      <c r="D202"/>
      <c r="E202"/>
      <c r="F202"/>
      <c r="G202"/>
      <c r="H202"/>
    </row>
    <row r="203" spans="1:8" ht="14.25" x14ac:dyDescent="0.45">
      <c r="A203"/>
      <c r="B203"/>
      <c r="C203"/>
      <c r="D203"/>
      <c r="E203"/>
      <c r="F203"/>
      <c r="G203"/>
      <c r="H203"/>
    </row>
    <row r="204" spans="1:8" ht="14.25" x14ac:dyDescent="0.45">
      <c r="A204"/>
      <c r="B204"/>
      <c r="C204"/>
      <c r="D204"/>
      <c r="E204"/>
      <c r="F204"/>
      <c r="G204"/>
      <c r="H204"/>
    </row>
    <row r="205" spans="1:8" ht="14.25" x14ac:dyDescent="0.45">
      <c r="A205"/>
      <c r="B205"/>
      <c r="C205"/>
      <c r="D205"/>
      <c r="E205"/>
      <c r="F205"/>
      <c r="G205"/>
      <c r="H205"/>
    </row>
    <row r="206" spans="1:8" ht="14.25" x14ac:dyDescent="0.45">
      <c r="A206"/>
      <c r="B206"/>
      <c r="C206"/>
      <c r="D206"/>
      <c r="E206"/>
      <c r="F206"/>
      <c r="G206"/>
      <c r="H206"/>
    </row>
    <row r="207" spans="1:8" ht="14.25" x14ac:dyDescent="0.45">
      <c r="A207"/>
      <c r="B207"/>
      <c r="C207"/>
      <c r="D207"/>
      <c r="E207"/>
      <c r="F207"/>
      <c r="G207"/>
      <c r="H207"/>
    </row>
    <row r="208" spans="1:8" ht="14.25" x14ac:dyDescent="0.45">
      <c r="A208"/>
      <c r="B208"/>
      <c r="C208"/>
      <c r="D208"/>
      <c r="E208"/>
      <c r="F208"/>
      <c r="G208"/>
      <c r="H208"/>
    </row>
    <row r="209" spans="1:8" ht="14.25" x14ac:dyDescent="0.45">
      <c r="A209"/>
      <c r="B209"/>
      <c r="C209"/>
      <c r="D209"/>
      <c r="E209"/>
      <c r="F209"/>
      <c r="G209"/>
      <c r="H209"/>
    </row>
    <row r="210" spans="1:8" ht="14.25" x14ac:dyDescent="0.45">
      <c r="A210"/>
      <c r="B210"/>
      <c r="C210"/>
      <c r="D210"/>
      <c r="E210"/>
      <c r="F210"/>
      <c r="G210"/>
      <c r="H210"/>
    </row>
    <row r="211" spans="1:8" ht="14.25" x14ac:dyDescent="0.45">
      <c r="A211"/>
      <c r="B211"/>
      <c r="C211"/>
      <c r="D211"/>
      <c r="E211"/>
      <c r="F211"/>
      <c r="G211"/>
      <c r="H211"/>
    </row>
    <row r="212" spans="1:8" ht="14.25" x14ac:dyDescent="0.45">
      <c r="A212"/>
      <c r="B212"/>
      <c r="C212"/>
      <c r="D212"/>
      <c r="E212"/>
      <c r="F212"/>
      <c r="G212"/>
      <c r="H212"/>
    </row>
    <row r="213" spans="1:8" ht="14.25" x14ac:dyDescent="0.45">
      <c r="A213"/>
      <c r="B213"/>
      <c r="C213"/>
      <c r="D213"/>
      <c r="E213"/>
      <c r="F213"/>
      <c r="G213"/>
      <c r="H213"/>
    </row>
    <row r="214" spans="1:8" ht="14.25" x14ac:dyDescent="0.45">
      <c r="A214"/>
      <c r="B214"/>
      <c r="C214"/>
      <c r="D214"/>
      <c r="E214"/>
      <c r="F214"/>
      <c r="G214"/>
      <c r="H214"/>
    </row>
    <row r="215" spans="1:8" ht="14.25" x14ac:dyDescent="0.45">
      <c r="A215"/>
      <c r="B215"/>
      <c r="C215"/>
      <c r="D215"/>
      <c r="E215"/>
      <c r="F215"/>
      <c r="G215"/>
      <c r="H215"/>
    </row>
    <row r="216" spans="1:8" ht="14.25" x14ac:dyDescent="0.45">
      <c r="A216"/>
      <c r="B216"/>
      <c r="C216"/>
      <c r="D216"/>
      <c r="E216"/>
      <c r="F216"/>
      <c r="G216"/>
      <c r="H216"/>
    </row>
    <row r="217" spans="1:8" ht="14.25" x14ac:dyDescent="0.45">
      <c r="A217"/>
      <c r="B217"/>
      <c r="C217"/>
      <c r="D217"/>
      <c r="E217"/>
      <c r="F217"/>
      <c r="G217"/>
      <c r="H217"/>
    </row>
    <row r="218" spans="1:8" ht="14.25" x14ac:dyDescent="0.45">
      <c r="A218"/>
      <c r="B218"/>
      <c r="C218"/>
      <c r="D218"/>
      <c r="E218"/>
      <c r="F218"/>
      <c r="G218"/>
      <c r="H218"/>
    </row>
    <row r="219" spans="1:8" ht="14.25" x14ac:dyDescent="0.45">
      <c r="A219"/>
      <c r="B219"/>
      <c r="C219"/>
      <c r="D219"/>
      <c r="E219"/>
      <c r="F219"/>
      <c r="G219"/>
      <c r="H219"/>
    </row>
    <row r="220" spans="1:8" ht="14.25" x14ac:dyDescent="0.45">
      <c r="A220"/>
      <c r="B220"/>
      <c r="C220"/>
      <c r="D220"/>
      <c r="E220"/>
      <c r="F220"/>
      <c r="G220"/>
      <c r="H220"/>
    </row>
    <row r="221" spans="1:8" ht="14.25" x14ac:dyDescent="0.45">
      <c r="A221"/>
      <c r="B221"/>
      <c r="C221"/>
      <c r="D221"/>
      <c r="E221"/>
      <c r="F221"/>
      <c r="G221"/>
      <c r="H221"/>
    </row>
    <row r="222" spans="1:8" ht="14.25" x14ac:dyDescent="0.45">
      <c r="A222"/>
      <c r="B222"/>
      <c r="C222"/>
      <c r="D222"/>
      <c r="E222"/>
      <c r="F222"/>
      <c r="G222"/>
      <c r="H222"/>
    </row>
    <row r="223" spans="1:8" ht="14.25" x14ac:dyDescent="0.45">
      <c r="A223"/>
      <c r="B223"/>
      <c r="C223"/>
      <c r="D223"/>
      <c r="E223"/>
      <c r="F223"/>
      <c r="G223"/>
      <c r="H223"/>
    </row>
    <row r="224" spans="1:8" ht="14.25" x14ac:dyDescent="0.45">
      <c r="A224"/>
      <c r="B224"/>
      <c r="C224"/>
      <c r="D224"/>
      <c r="E224"/>
      <c r="F224"/>
      <c r="G224"/>
      <c r="H224"/>
    </row>
    <row r="225" spans="1:8" ht="14.25" x14ac:dyDescent="0.45">
      <c r="A225"/>
      <c r="B225"/>
      <c r="C225"/>
      <c r="D225"/>
      <c r="E225"/>
      <c r="F225"/>
      <c r="G225"/>
      <c r="H225"/>
    </row>
    <row r="226" spans="1:8" ht="14.25" x14ac:dyDescent="0.45">
      <c r="A226"/>
      <c r="B226"/>
      <c r="C226"/>
      <c r="D226"/>
      <c r="E226"/>
      <c r="F226"/>
      <c r="G226"/>
      <c r="H226"/>
    </row>
    <row r="227" spans="1:8" ht="14.25" x14ac:dyDescent="0.45">
      <c r="A227"/>
      <c r="B227"/>
      <c r="C227"/>
      <c r="D227"/>
      <c r="E227"/>
      <c r="F227"/>
      <c r="G227"/>
      <c r="H227"/>
    </row>
    <row r="228" spans="1:8" ht="14.25" x14ac:dyDescent="0.45">
      <c r="A228"/>
      <c r="B228"/>
      <c r="C228"/>
      <c r="D228"/>
      <c r="E228"/>
      <c r="F228"/>
      <c r="G228"/>
      <c r="H228"/>
    </row>
    <row r="229" spans="1:8" ht="14.25" x14ac:dyDescent="0.45">
      <c r="A229"/>
      <c r="B229"/>
      <c r="C229"/>
      <c r="D229"/>
      <c r="E229"/>
      <c r="F229"/>
      <c r="G229"/>
      <c r="H229"/>
    </row>
    <row r="230" spans="1:8" ht="14.25" x14ac:dyDescent="0.45">
      <c r="A230"/>
      <c r="B230"/>
      <c r="C230"/>
      <c r="D230"/>
      <c r="E230"/>
      <c r="F230"/>
      <c r="G230"/>
      <c r="H230"/>
    </row>
    <row r="231" spans="1:8" ht="14.25" x14ac:dyDescent="0.45">
      <c r="A231"/>
      <c r="B231"/>
      <c r="C231"/>
      <c r="D231"/>
      <c r="E231"/>
      <c r="F231"/>
      <c r="G231"/>
      <c r="H231"/>
    </row>
    <row r="232" spans="1:8" ht="14.25" x14ac:dyDescent="0.45">
      <c r="A232"/>
      <c r="B232"/>
      <c r="C232"/>
      <c r="D232"/>
      <c r="E232"/>
      <c r="F232"/>
      <c r="G232"/>
      <c r="H232"/>
    </row>
    <row r="233" spans="1:8" ht="14.25" x14ac:dyDescent="0.45">
      <c r="A233"/>
      <c r="B233"/>
      <c r="C233"/>
      <c r="D233"/>
      <c r="E233"/>
      <c r="F233"/>
      <c r="G233"/>
      <c r="H233"/>
    </row>
    <row r="234" spans="1:8" ht="14.25" x14ac:dyDescent="0.45">
      <c r="A234"/>
      <c r="B234"/>
      <c r="C234"/>
      <c r="D234"/>
      <c r="E234"/>
      <c r="F234"/>
      <c r="G234"/>
      <c r="H234"/>
    </row>
    <row r="235" spans="1:8" ht="14.25" x14ac:dyDescent="0.45">
      <c r="A235"/>
      <c r="B235"/>
      <c r="C235"/>
      <c r="D235"/>
      <c r="E235"/>
      <c r="F235"/>
      <c r="G235"/>
      <c r="H235"/>
    </row>
    <row r="236" spans="1:8" ht="14.25" x14ac:dyDescent="0.45">
      <c r="A236"/>
      <c r="B236"/>
      <c r="C236"/>
      <c r="D236"/>
      <c r="E236"/>
      <c r="F236"/>
      <c r="G236"/>
      <c r="H236"/>
    </row>
    <row r="237" spans="1:8" ht="14.25" x14ac:dyDescent="0.45">
      <c r="A237"/>
      <c r="B237"/>
      <c r="C237"/>
      <c r="D237"/>
      <c r="E237"/>
      <c r="F237"/>
      <c r="G237"/>
      <c r="H237"/>
    </row>
    <row r="238" spans="1:8" ht="14.25" x14ac:dyDescent="0.45">
      <c r="A238"/>
      <c r="B238"/>
      <c r="C238"/>
      <c r="D238"/>
      <c r="E238"/>
      <c r="F238"/>
      <c r="G238"/>
      <c r="H238"/>
    </row>
    <row r="239" spans="1:8" ht="14.25" x14ac:dyDescent="0.45">
      <c r="A239"/>
      <c r="B239"/>
      <c r="C239"/>
      <c r="D239"/>
      <c r="E239"/>
      <c r="F239"/>
      <c r="G239"/>
      <c r="H239"/>
    </row>
    <row r="240" spans="1:8" ht="14.25" x14ac:dyDescent="0.45">
      <c r="A240"/>
      <c r="B240"/>
      <c r="C240"/>
      <c r="D240"/>
      <c r="E240"/>
      <c r="F240"/>
      <c r="G240"/>
      <c r="H240"/>
    </row>
    <row r="241" spans="1:8" ht="14.25" x14ac:dyDescent="0.45">
      <c r="A241"/>
      <c r="B241"/>
      <c r="C241"/>
      <c r="D241"/>
      <c r="E241"/>
      <c r="F241"/>
      <c r="G241"/>
      <c r="H241"/>
    </row>
    <row r="242" spans="1:8" ht="14.25" x14ac:dyDescent="0.45">
      <c r="A242"/>
      <c r="B242"/>
      <c r="C242"/>
      <c r="D242"/>
      <c r="E242"/>
      <c r="F242"/>
      <c r="G242"/>
      <c r="H242"/>
    </row>
    <row r="243" spans="1:8" ht="14.25" x14ac:dyDescent="0.45">
      <c r="A243"/>
      <c r="B243"/>
      <c r="C243"/>
      <c r="D243"/>
      <c r="E243"/>
      <c r="F243"/>
      <c r="G243"/>
      <c r="H243"/>
    </row>
    <row r="244" spans="1:8" ht="14.25" x14ac:dyDescent="0.45">
      <c r="A244"/>
      <c r="B244"/>
      <c r="C244"/>
      <c r="D244"/>
      <c r="E244"/>
      <c r="F244"/>
      <c r="G244"/>
      <c r="H244"/>
    </row>
    <row r="245" spans="1:8" ht="14.25" x14ac:dyDescent="0.45">
      <c r="A245"/>
      <c r="B245"/>
      <c r="C245"/>
      <c r="D245"/>
      <c r="E245"/>
      <c r="F245"/>
      <c r="G245"/>
      <c r="H245"/>
    </row>
    <row r="246" spans="1:8" ht="14.25" x14ac:dyDescent="0.45">
      <c r="A246"/>
      <c r="B246"/>
      <c r="C246"/>
      <c r="D246"/>
      <c r="E246"/>
      <c r="F246"/>
      <c r="G246"/>
      <c r="H246"/>
    </row>
    <row r="247" spans="1:8" ht="14.25" x14ac:dyDescent="0.45">
      <c r="A247"/>
      <c r="B247"/>
      <c r="C247"/>
      <c r="D247"/>
      <c r="E247"/>
      <c r="F247"/>
      <c r="G247"/>
      <c r="H247"/>
    </row>
    <row r="248" spans="1:8" ht="14.25" x14ac:dyDescent="0.45">
      <c r="A248"/>
      <c r="B248"/>
      <c r="C248"/>
      <c r="D248"/>
      <c r="E248"/>
      <c r="F248"/>
      <c r="G248"/>
      <c r="H248"/>
    </row>
    <row r="249" spans="1:8" ht="14.25" x14ac:dyDescent="0.45">
      <c r="A249"/>
      <c r="B249"/>
      <c r="C249"/>
      <c r="D249"/>
      <c r="E249"/>
      <c r="F249"/>
      <c r="G249"/>
      <c r="H249"/>
    </row>
    <row r="250" spans="1:8" ht="14.25" x14ac:dyDescent="0.45">
      <c r="A250"/>
      <c r="B250"/>
      <c r="C250"/>
      <c r="D250"/>
      <c r="E250"/>
      <c r="F250"/>
      <c r="G250"/>
      <c r="H250"/>
    </row>
    <row r="251" spans="1:8" ht="14.25" x14ac:dyDescent="0.45">
      <c r="A251"/>
      <c r="B251"/>
      <c r="C251"/>
      <c r="D251"/>
      <c r="E251"/>
      <c r="F251"/>
      <c r="G251"/>
      <c r="H251"/>
    </row>
    <row r="252" spans="1:8" ht="14.25" x14ac:dyDescent="0.45">
      <c r="A252"/>
      <c r="B252"/>
      <c r="C252"/>
      <c r="D252"/>
      <c r="E252"/>
      <c r="F252"/>
      <c r="G252"/>
      <c r="H252"/>
    </row>
    <row r="253" spans="1:8" ht="14.25" x14ac:dyDescent="0.45">
      <c r="A253"/>
      <c r="B253"/>
      <c r="C253"/>
      <c r="D253"/>
      <c r="E253"/>
      <c r="F253"/>
      <c r="G253"/>
      <c r="H253"/>
    </row>
    <row r="254" spans="1:8" ht="14.25" x14ac:dyDescent="0.45">
      <c r="A254"/>
      <c r="B254"/>
      <c r="C254"/>
      <c r="D254"/>
      <c r="E254"/>
      <c r="F254"/>
      <c r="G254"/>
      <c r="H254"/>
    </row>
    <row r="255" spans="1:8" ht="14.25" x14ac:dyDescent="0.45">
      <c r="A255"/>
      <c r="B255"/>
      <c r="C255"/>
      <c r="D255"/>
      <c r="E255"/>
      <c r="F255"/>
      <c r="G255"/>
      <c r="H255"/>
    </row>
    <row r="256" spans="1:8" ht="14.25" x14ac:dyDescent="0.45">
      <c r="A256"/>
      <c r="B256"/>
      <c r="C256"/>
      <c r="D256"/>
      <c r="E256"/>
      <c r="F256"/>
      <c r="G256"/>
      <c r="H256"/>
    </row>
    <row r="257" spans="1:8" ht="14.25" x14ac:dyDescent="0.45">
      <c r="A257"/>
      <c r="B257"/>
      <c r="C257"/>
      <c r="D257"/>
      <c r="E257"/>
      <c r="F257"/>
      <c r="G257"/>
      <c r="H257"/>
    </row>
    <row r="258" spans="1:8" ht="14.25" x14ac:dyDescent="0.45">
      <c r="A258"/>
      <c r="B258"/>
      <c r="C258"/>
      <c r="D258"/>
      <c r="E258"/>
      <c r="F258"/>
      <c r="G258"/>
      <c r="H258"/>
    </row>
    <row r="259" spans="1:8" ht="14.25" x14ac:dyDescent="0.45">
      <c r="A259"/>
      <c r="B259"/>
      <c r="C259"/>
      <c r="D259"/>
      <c r="E259"/>
      <c r="F259"/>
      <c r="G259"/>
      <c r="H259"/>
    </row>
    <row r="260" spans="1:8" ht="14.25" x14ac:dyDescent="0.45">
      <c r="A260"/>
      <c r="B260"/>
      <c r="C260"/>
      <c r="D260"/>
      <c r="E260"/>
      <c r="F260"/>
      <c r="G260"/>
      <c r="H260"/>
    </row>
    <row r="261" spans="1:8" ht="14.25" x14ac:dyDescent="0.45">
      <c r="A261"/>
      <c r="B261"/>
      <c r="C261"/>
      <c r="D261"/>
      <c r="E261"/>
      <c r="F261"/>
      <c r="G261"/>
      <c r="H261"/>
    </row>
    <row r="262" spans="1:8" ht="14.25" x14ac:dyDescent="0.45">
      <c r="A262"/>
      <c r="B262"/>
      <c r="C262"/>
      <c r="D262"/>
      <c r="E262"/>
      <c r="F262"/>
      <c r="G262"/>
      <c r="H262"/>
    </row>
    <row r="263" spans="1:8" ht="14.25" x14ac:dyDescent="0.45">
      <c r="A263"/>
      <c r="B263"/>
      <c r="C263"/>
      <c r="D263"/>
      <c r="E263"/>
      <c r="F263"/>
      <c r="G263"/>
      <c r="H263"/>
    </row>
    <row r="264" spans="1:8" ht="14.25" x14ac:dyDescent="0.45">
      <c r="A264"/>
      <c r="B264"/>
      <c r="C264"/>
      <c r="D264"/>
      <c r="E264"/>
      <c r="F264"/>
      <c r="G264"/>
      <c r="H264"/>
    </row>
    <row r="265" spans="1:8" ht="14.25" x14ac:dyDescent="0.45">
      <c r="A265"/>
      <c r="B265"/>
      <c r="C265"/>
      <c r="D265"/>
      <c r="E265"/>
      <c r="F265"/>
      <c r="G265"/>
      <c r="H265"/>
    </row>
    <row r="266" spans="1:8" ht="14.25" x14ac:dyDescent="0.45">
      <c r="A266"/>
      <c r="B266"/>
      <c r="C266"/>
      <c r="D266"/>
      <c r="E266"/>
      <c r="F266"/>
      <c r="G266"/>
      <c r="H266"/>
    </row>
    <row r="267" spans="1:8" ht="14.25" x14ac:dyDescent="0.45">
      <c r="A267"/>
      <c r="B267"/>
      <c r="C267"/>
      <c r="D267"/>
      <c r="E267"/>
      <c r="F267"/>
      <c r="G267"/>
      <c r="H267"/>
    </row>
    <row r="268" spans="1:8" ht="14.25" x14ac:dyDescent="0.45">
      <c r="A268"/>
      <c r="B268"/>
      <c r="C268"/>
      <c r="D268"/>
      <c r="E268"/>
      <c r="F268"/>
      <c r="G268"/>
      <c r="H268"/>
    </row>
    <row r="269" spans="1:8" ht="14.25" x14ac:dyDescent="0.45">
      <c r="A269"/>
      <c r="B269"/>
      <c r="C269"/>
      <c r="D269"/>
      <c r="E269"/>
      <c r="F269"/>
      <c r="G269"/>
      <c r="H269"/>
    </row>
    <row r="270" spans="1:8" ht="14.25" x14ac:dyDescent="0.45">
      <c r="A270"/>
      <c r="B270"/>
      <c r="C270"/>
      <c r="D270"/>
      <c r="E270"/>
      <c r="F270"/>
      <c r="G270"/>
      <c r="H270"/>
    </row>
    <row r="271" spans="1:8" ht="14.25" x14ac:dyDescent="0.45">
      <c r="A271"/>
      <c r="B271"/>
      <c r="C271"/>
      <c r="D271"/>
      <c r="E271"/>
      <c r="F271"/>
      <c r="G271"/>
      <c r="H271"/>
    </row>
    <row r="272" spans="1:8" ht="14.25" x14ac:dyDescent="0.45">
      <c r="A272"/>
      <c r="B272"/>
      <c r="C272"/>
      <c r="D272"/>
      <c r="E272"/>
      <c r="F272"/>
      <c r="G272"/>
      <c r="H272"/>
    </row>
    <row r="273" spans="1:8" ht="14.25" x14ac:dyDescent="0.45">
      <c r="A273"/>
      <c r="B273"/>
      <c r="C273"/>
      <c r="D273"/>
      <c r="E273"/>
      <c r="F273"/>
      <c r="G273"/>
      <c r="H273"/>
    </row>
    <row r="274" spans="1:8" ht="14.25" x14ac:dyDescent="0.45">
      <c r="A274"/>
      <c r="B274"/>
      <c r="C274"/>
      <c r="D274"/>
      <c r="E274"/>
      <c r="F274"/>
      <c r="G274"/>
      <c r="H274"/>
    </row>
    <row r="275" spans="1:8" ht="14.25" x14ac:dyDescent="0.45">
      <c r="A275"/>
      <c r="B275"/>
      <c r="C275"/>
      <c r="D275"/>
      <c r="E275"/>
      <c r="F275"/>
      <c r="G275"/>
      <c r="H275"/>
    </row>
    <row r="276" spans="1:8" ht="14.25" x14ac:dyDescent="0.45">
      <c r="A276"/>
      <c r="B276"/>
      <c r="C276"/>
      <c r="D276"/>
      <c r="E276"/>
      <c r="F276"/>
      <c r="G276"/>
      <c r="H276"/>
    </row>
    <row r="277" spans="1:8" ht="14.25" x14ac:dyDescent="0.45">
      <c r="A277"/>
      <c r="B277"/>
      <c r="C277"/>
      <c r="D277"/>
      <c r="E277"/>
      <c r="F277"/>
      <c r="G277"/>
      <c r="H277"/>
    </row>
    <row r="278" spans="1:8" ht="14.25" x14ac:dyDescent="0.45">
      <c r="A278"/>
      <c r="B278"/>
      <c r="C278"/>
      <c r="D278"/>
      <c r="E278"/>
      <c r="F278"/>
      <c r="G278"/>
      <c r="H278"/>
    </row>
    <row r="279" spans="1:8" ht="14.25" x14ac:dyDescent="0.45">
      <c r="A279"/>
      <c r="B279"/>
      <c r="C279"/>
      <c r="D279"/>
      <c r="E279"/>
      <c r="F279"/>
      <c r="G279"/>
      <c r="H279"/>
    </row>
    <row r="280" spans="1:8" ht="14.25" x14ac:dyDescent="0.45">
      <c r="A280"/>
      <c r="B280"/>
      <c r="C280"/>
      <c r="D280"/>
      <c r="E280"/>
      <c r="F280"/>
      <c r="G280"/>
      <c r="H280"/>
    </row>
    <row r="281" spans="1:8" ht="14.25" x14ac:dyDescent="0.45">
      <c r="A281"/>
      <c r="B281"/>
      <c r="C281"/>
      <c r="D281"/>
      <c r="E281"/>
      <c r="F281"/>
      <c r="G281"/>
      <c r="H281"/>
    </row>
    <row r="282" spans="1:8" ht="14.25" x14ac:dyDescent="0.45">
      <c r="A282"/>
      <c r="B282"/>
      <c r="C282"/>
      <c r="D282"/>
      <c r="E282"/>
      <c r="F282"/>
      <c r="G282"/>
      <c r="H282"/>
    </row>
    <row r="283" spans="1:8" ht="14.25" x14ac:dyDescent="0.45">
      <c r="A283"/>
      <c r="B283"/>
      <c r="C283"/>
      <c r="D283"/>
      <c r="E283"/>
      <c r="F283"/>
      <c r="G283"/>
      <c r="H283"/>
    </row>
    <row r="284" spans="1:8" ht="14.25" x14ac:dyDescent="0.45">
      <c r="A284"/>
      <c r="B284"/>
      <c r="C284"/>
      <c r="D284"/>
      <c r="E284"/>
      <c r="F284"/>
      <c r="G284"/>
      <c r="H284"/>
    </row>
    <row r="285" spans="1:8" ht="14.25" x14ac:dyDescent="0.45">
      <c r="A285"/>
      <c r="B285"/>
      <c r="C285"/>
      <c r="D285"/>
      <c r="E285"/>
      <c r="F285"/>
      <c r="G285"/>
      <c r="H285"/>
    </row>
    <row r="286" spans="1:8" ht="14.25" x14ac:dyDescent="0.45">
      <c r="A286"/>
      <c r="B286"/>
      <c r="C286"/>
      <c r="D286"/>
      <c r="E286"/>
      <c r="F286"/>
      <c r="G286"/>
      <c r="H286"/>
    </row>
    <row r="287" spans="1:8" ht="14.25" x14ac:dyDescent="0.45">
      <c r="A287"/>
      <c r="B287"/>
      <c r="C287"/>
      <c r="D287"/>
      <c r="E287"/>
      <c r="F287"/>
      <c r="G287"/>
      <c r="H287"/>
    </row>
    <row r="288" spans="1:8" ht="14.25" x14ac:dyDescent="0.45">
      <c r="A288"/>
      <c r="B288"/>
      <c r="C288"/>
      <c r="D288"/>
      <c r="E288"/>
      <c r="F288"/>
      <c r="G288"/>
      <c r="H288"/>
    </row>
    <row r="289" spans="1:8" ht="14.25" x14ac:dyDescent="0.45">
      <c r="A289"/>
      <c r="B289"/>
      <c r="C289"/>
      <c r="D289"/>
      <c r="E289"/>
      <c r="F289"/>
      <c r="G289"/>
      <c r="H289"/>
    </row>
    <row r="290" spans="1:8" ht="14.25" x14ac:dyDescent="0.45">
      <c r="A290"/>
      <c r="B290"/>
      <c r="C290"/>
      <c r="D290"/>
      <c r="E290"/>
      <c r="F290"/>
      <c r="G290"/>
      <c r="H290"/>
    </row>
    <row r="291" spans="1:8" ht="14.25" x14ac:dyDescent="0.45">
      <c r="A291"/>
      <c r="B291"/>
      <c r="C291"/>
      <c r="D291"/>
      <c r="E291"/>
      <c r="F291"/>
      <c r="G291"/>
      <c r="H291"/>
    </row>
    <row r="292" spans="1:8" ht="14.25" x14ac:dyDescent="0.45">
      <c r="A292"/>
      <c r="B292"/>
      <c r="C292"/>
      <c r="D292"/>
      <c r="E292"/>
      <c r="F292"/>
      <c r="G292"/>
      <c r="H292"/>
    </row>
    <row r="293" spans="1:8" ht="14.25" x14ac:dyDescent="0.45">
      <c r="A293"/>
      <c r="B293"/>
      <c r="C293"/>
      <c r="D293"/>
      <c r="E293"/>
      <c r="F293"/>
      <c r="G293"/>
      <c r="H293"/>
    </row>
    <row r="294" spans="1:8" ht="14.25" x14ac:dyDescent="0.45">
      <c r="A294"/>
      <c r="B294"/>
      <c r="C294"/>
      <c r="D294"/>
      <c r="E294"/>
      <c r="F294"/>
      <c r="G294"/>
      <c r="H294"/>
    </row>
    <row r="295" spans="1:8" ht="14.25" x14ac:dyDescent="0.45">
      <c r="A295"/>
      <c r="B295"/>
      <c r="C295"/>
      <c r="D295"/>
      <c r="E295"/>
      <c r="F295"/>
      <c r="G295"/>
      <c r="H295"/>
    </row>
    <row r="296" spans="1:8" ht="14.25" x14ac:dyDescent="0.45">
      <c r="A296"/>
      <c r="B296"/>
      <c r="C296"/>
      <c r="D296"/>
      <c r="E296"/>
      <c r="F296"/>
      <c r="G296"/>
      <c r="H296"/>
    </row>
    <row r="297" spans="1:8" ht="14.25" x14ac:dyDescent="0.45">
      <c r="A297"/>
      <c r="B297"/>
      <c r="C297"/>
      <c r="D297"/>
      <c r="E297"/>
      <c r="F297"/>
      <c r="G297"/>
      <c r="H297"/>
    </row>
    <row r="298" spans="1:8" ht="14.25" x14ac:dyDescent="0.45">
      <c r="A298"/>
      <c r="B298"/>
      <c r="C298"/>
      <c r="D298"/>
      <c r="E298"/>
      <c r="F298"/>
      <c r="G298"/>
      <c r="H298"/>
    </row>
    <row r="299" spans="1:8" ht="14.25" x14ac:dyDescent="0.45">
      <c r="A299"/>
      <c r="B299"/>
      <c r="C299"/>
      <c r="D299"/>
      <c r="E299"/>
      <c r="F299"/>
      <c r="G299"/>
      <c r="H299"/>
    </row>
    <row r="300" spans="1:8" ht="14.25" x14ac:dyDescent="0.45">
      <c r="A300"/>
      <c r="B300"/>
      <c r="C300"/>
      <c r="D300"/>
      <c r="E300"/>
      <c r="F300"/>
      <c r="G300"/>
      <c r="H300"/>
    </row>
    <row r="301" spans="1:8" ht="14.25" x14ac:dyDescent="0.45">
      <c r="A301"/>
      <c r="B301"/>
      <c r="C301"/>
      <c r="D301"/>
      <c r="E301"/>
      <c r="F301"/>
      <c r="G301"/>
      <c r="H301"/>
    </row>
    <row r="302" spans="1:8" ht="14.25" x14ac:dyDescent="0.45">
      <c r="A302"/>
      <c r="B302"/>
      <c r="C302"/>
      <c r="D302"/>
      <c r="E302"/>
      <c r="F302"/>
      <c r="G302"/>
      <c r="H302"/>
    </row>
    <row r="303" spans="1:8" ht="14.25" x14ac:dyDescent="0.45">
      <c r="A303"/>
      <c r="B303"/>
      <c r="C303"/>
      <c r="D303"/>
      <c r="E303"/>
      <c r="F303"/>
      <c r="G303"/>
      <c r="H303"/>
    </row>
    <row r="304" spans="1:8" ht="14.25" x14ac:dyDescent="0.45">
      <c r="A304"/>
      <c r="B304"/>
      <c r="C304"/>
      <c r="D304"/>
      <c r="E304"/>
      <c r="F304"/>
      <c r="G304"/>
      <c r="H304"/>
    </row>
    <row r="305" spans="1:8" ht="14.25" x14ac:dyDescent="0.45">
      <c r="A305"/>
      <c r="B305"/>
      <c r="C305"/>
      <c r="D305"/>
      <c r="E305"/>
      <c r="F305"/>
      <c r="G305"/>
      <c r="H305"/>
    </row>
    <row r="306" spans="1:8" ht="14.25" x14ac:dyDescent="0.45">
      <c r="A306"/>
      <c r="B306"/>
      <c r="C306"/>
      <c r="D306"/>
      <c r="E306"/>
      <c r="F306"/>
      <c r="G306"/>
      <c r="H306"/>
    </row>
    <row r="307" spans="1:8" ht="14.25" x14ac:dyDescent="0.45">
      <c r="A307"/>
      <c r="B307"/>
      <c r="C307"/>
      <c r="D307"/>
      <c r="E307"/>
      <c r="F307"/>
      <c r="G307"/>
      <c r="H307"/>
    </row>
    <row r="308" spans="1:8" ht="14.25" x14ac:dyDescent="0.45">
      <c r="A308"/>
      <c r="B308"/>
      <c r="C308"/>
      <c r="D308"/>
      <c r="E308"/>
      <c r="F308"/>
      <c r="G308"/>
      <c r="H308"/>
    </row>
    <row r="309" spans="1:8" ht="14.25" x14ac:dyDescent="0.45">
      <c r="A309"/>
      <c r="B309"/>
      <c r="C309"/>
      <c r="D309"/>
      <c r="E309"/>
      <c r="F309"/>
      <c r="G309"/>
      <c r="H309"/>
    </row>
    <row r="310" spans="1:8" ht="14.25" x14ac:dyDescent="0.45">
      <c r="A310"/>
      <c r="B310"/>
      <c r="C310"/>
      <c r="D310"/>
      <c r="E310"/>
      <c r="F310"/>
      <c r="G310"/>
      <c r="H310"/>
    </row>
    <row r="311" spans="1:8" ht="14.25" x14ac:dyDescent="0.45">
      <c r="A311"/>
      <c r="B311"/>
      <c r="C311"/>
      <c r="D311"/>
      <c r="E311"/>
      <c r="F311"/>
      <c r="G311"/>
      <c r="H311"/>
    </row>
    <row r="312" spans="1:8" ht="14.25" x14ac:dyDescent="0.45">
      <c r="A312"/>
      <c r="B312"/>
      <c r="C312"/>
      <c r="D312"/>
      <c r="E312"/>
      <c r="F312"/>
      <c r="G312"/>
      <c r="H312"/>
    </row>
    <row r="313" spans="1:8" ht="14.25" x14ac:dyDescent="0.45">
      <c r="A313"/>
      <c r="B313"/>
      <c r="C313"/>
      <c r="D313"/>
      <c r="E313"/>
      <c r="F313"/>
      <c r="G313"/>
      <c r="H313"/>
    </row>
    <row r="314" spans="1:8" ht="14.25" x14ac:dyDescent="0.45">
      <c r="A314"/>
      <c r="B314"/>
      <c r="C314"/>
      <c r="D314"/>
      <c r="E314"/>
      <c r="F314"/>
      <c r="G314"/>
      <c r="H314"/>
    </row>
    <row r="315" spans="1:8" ht="14.25" x14ac:dyDescent="0.45">
      <c r="A315"/>
      <c r="B315"/>
      <c r="C315"/>
      <c r="D315"/>
      <c r="E315"/>
      <c r="F315"/>
      <c r="G315"/>
      <c r="H315"/>
    </row>
    <row r="316" spans="1:8" ht="14.25" x14ac:dyDescent="0.45">
      <c r="A316"/>
      <c r="B316"/>
      <c r="C316"/>
      <c r="D316"/>
      <c r="E316"/>
      <c r="F316"/>
      <c r="G316"/>
      <c r="H316"/>
    </row>
    <row r="317" spans="1:8" ht="14.25" x14ac:dyDescent="0.45">
      <c r="A317"/>
      <c r="B317"/>
      <c r="C317"/>
      <c r="D317"/>
      <c r="E317"/>
      <c r="F317"/>
      <c r="G317"/>
      <c r="H317"/>
    </row>
    <row r="318" spans="1:8" ht="14.25" x14ac:dyDescent="0.45">
      <c r="A318"/>
      <c r="B318"/>
      <c r="C318"/>
      <c r="D318"/>
      <c r="E318"/>
      <c r="F318"/>
      <c r="G318"/>
      <c r="H318"/>
    </row>
    <row r="319" spans="1:8" ht="14.25" x14ac:dyDescent="0.45">
      <c r="A319"/>
      <c r="B319"/>
      <c r="C319"/>
      <c r="D319"/>
      <c r="E319"/>
      <c r="F319"/>
      <c r="G319"/>
      <c r="H319"/>
    </row>
    <row r="320" spans="1:8" ht="14.25" x14ac:dyDescent="0.45">
      <c r="A320"/>
      <c r="B320"/>
      <c r="C320"/>
      <c r="D320"/>
      <c r="E320"/>
      <c r="F320"/>
      <c r="G320"/>
      <c r="H320"/>
    </row>
    <row r="321" spans="1:8" ht="14.25" x14ac:dyDescent="0.45">
      <c r="A321"/>
      <c r="B321"/>
      <c r="C321"/>
      <c r="D321"/>
      <c r="E321"/>
      <c r="F321"/>
      <c r="G321"/>
      <c r="H321"/>
    </row>
    <row r="322" spans="1:8" ht="14.25" x14ac:dyDescent="0.45">
      <c r="A322"/>
      <c r="B322"/>
      <c r="C322"/>
      <c r="D322"/>
      <c r="E322"/>
      <c r="F322"/>
      <c r="G322"/>
      <c r="H322"/>
    </row>
    <row r="323" spans="1:8" ht="14.25" x14ac:dyDescent="0.45">
      <c r="A323"/>
      <c r="B323"/>
      <c r="C323"/>
      <c r="D323"/>
      <c r="E323"/>
      <c r="F323"/>
      <c r="G323"/>
      <c r="H323"/>
    </row>
    <row r="324" spans="1:8" ht="14.25" x14ac:dyDescent="0.45">
      <c r="A324"/>
      <c r="B324"/>
      <c r="C324"/>
      <c r="D324"/>
      <c r="E324"/>
      <c r="F324"/>
      <c r="G324"/>
      <c r="H324"/>
    </row>
    <row r="325" spans="1:8" ht="14.25" x14ac:dyDescent="0.45">
      <c r="A325"/>
      <c r="B325"/>
      <c r="C325"/>
      <c r="D325"/>
      <c r="E325"/>
      <c r="F325"/>
      <c r="G325"/>
      <c r="H325"/>
    </row>
    <row r="326" spans="1:8" ht="14.25" x14ac:dyDescent="0.45">
      <c r="A326"/>
      <c r="B326"/>
      <c r="C326"/>
      <c r="D326"/>
      <c r="E326"/>
      <c r="F326"/>
      <c r="G326"/>
      <c r="H326"/>
    </row>
    <row r="327" spans="1:8" ht="14.25" x14ac:dyDescent="0.45">
      <c r="A327"/>
      <c r="B327"/>
      <c r="C327"/>
      <c r="D327"/>
      <c r="E327"/>
      <c r="F327"/>
      <c r="G327"/>
      <c r="H327"/>
    </row>
    <row r="328" spans="1:8" ht="14.25" x14ac:dyDescent="0.45">
      <c r="A328"/>
      <c r="B328"/>
      <c r="C328"/>
      <c r="D328"/>
      <c r="E328"/>
      <c r="F328"/>
      <c r="G328"/>
      <c r="H328"/>
    </row>
    <row r="329" spans="1:8" ht="14.25" x14ac:dyDescent="0.45">
      <c r="A329"/>
      <c r="B329"/>
      <c r="C329"/>
      <c r="D329"/>
      <c r="E329"/>
      <c r="F329"/>
      <c r="G329"/>
      <c r="H329"/>
    </row>
    <row r="330" spans="1:8" ht="14.25" x14ac:dyDescent="0.45">
      <c r="A330"/>
      <c r="B330"/>
      <c r="C330"/>
      <c r="D330"/>
      <c r="E330"/>
      <c r="F330"/>
      <c r="G330"/>
      <c r="H330"/>
    </row>
    <row r="331" spans="1:8" ht="14.25" x14ac:dyDescent="0.45">
      <c r="A331"/>
      <c r="B331"/>
      <c r="C331"/>
      <c r="D331"/>
      <c r="E331"/>
      <c r="F331"/>
      <c r="G331"/>
      <c r="H331"/>
    </row>
    <row r="332" spans="1:8" ht="14.25" x14ac:dyDescent="0.45">
      <c r="A332"/>
      <c r="B332"/>
      <c r="C332"/>
      <c r="D332"/>
      <c r="E332"/>
      <c r="F332"/>
      <c r="G332"/>
      <c r="H332"/>
    </row>
    <row r="333" spans="1:8" ht="14.25" x14ac:dyDescent="0.45">
      <c r="A333"/>
      <c r="B333"/>
      <c r="C333"/>
      <c r="D333"/>
      <c r="E333"/>
      <c r="F333"/>
      <c r="G333"/>
      <c r="H333"/>
    </row>
    <row r="334" spans="1:8" ht="14.25" x14ac:dyDescent="0.45">
      <c r="A334"/>
      <c r="B334"/>
      <c r="C334"/>
      <c r="D334"/>
      <c r="E334"/>
      <c r="F334"/>
      <c r="G334"/>
      <c r="H334"/>
    </row>
    <row r="335" spans="1:8" ht="14.25" x14ac:dyDescent="0.45">
      <c r="A335"/>
      <c r="B335"/>
      <c r="C335"/>
      <c r="D335"/>
      <c r="E335"/>
      <c r="F335"/>
      <c r="G335"/>
      <c r="H335"/>
    </row>
    <row r="336" spans="1:8" ht="14.25" x14ac:dyDescent="0.45">
      <c r="A336"/>
      <c r="B336"/>
      <c r="C336"/>
      <c r="D336"/>
      <c r="E336"/>
      <c r="F336"/>
      <c r="G336"/>
      <c r="H336"/>
    </row>
    <row r="337" spans="1:8" ht="14.25" x14ac:dyDescent="0.45">
      <c r="A337"/>
      <c r="B337"/>
      <c r="C337"/>
      <c r="D337"/>
      <c r="E337"/>
      <c r="F337"/>
      <c r="G337"/>
      <c r="H337"/>
    </row>
    <row r="338" spans="1:8" ht="14.25" x14ac:dyDescent="0.45">
      <c r="A338"/>
      <c r="B338"/>
      <c r="C338"/>
      <c r="D338"/>
      <c r="E338"/>
      <c r="F338"/>
      <c r="G338"/>
      <c r="H338"/>
    </row>
    <row r="339" spans="1:8" ht="14.25" x14ac:dyDescent="0.45">
      <c r="A339"/>
      <c r="B339"/>
      <c r="C339"/>
      <c r="D339"/>
      <c r="E339"/>
      <c r="F339"/>
      <c r="G339"/>
      <c r="H339"/>
    </row>
    <row r="340" spans="1:8" ht="14.25" x14ac:dyDescent="0.45">
      <c r="A340"/>
      <c r="B340"/>
      <c r="C340"/>
      <c r="D340"/>
      <c r="E340"/>
      <c r="F340"/>
      <c r="G340"/>
      <c r="H340"/>
    </row>
    <row r="341" spans="1:8" ht="14.25" x14ac:dyDescent="0.45">
      <c r="A341"/>
      <c r="B341"/>
      <c r="C341"/>
      <c r="D341"/>
      <c r="E341"/>
      <c r="F341"/>
      <c r="G341"/>
      <c r="H341"/>
    </row>
    <row r="342" spans="1:8" ht="14.25" x14ac:dyDescent="0.45">
      <c r="A342"/>
      <c r="B342"/>
      <c r="C342"/>
      <c r="D342"/>
      <c r="E342"/>
      <c r="F342"/>
      <c r="G342"/>
      <c r="H342"/>
    </row>
    <row r="343" spans="1:8" ht="14.25" x14ac:dyDescent="0.45">
      <c r="A343"/>
      <c r="B343"/>
      <c r="C343"/>
      <c r="D343"/>
      <c r="E343"/>
      <c r="F343"/>
      <c r="G343"/>
      <c r="H343"/>
    </row>
    <row r="344" spans="1:8" ht="14.25" x14ac:dyDescent="0.45">
      <c r="A344"/>
      <c r="B344"/>
      <c r="C344"/>
      <c r="D344"/>
      <c r="E344"/>
      <c r="F344"/>
      <c r="G344"/>
      <c r="H344"/>
    </row>
    <row r="345" spans="1:8" ht="14.25" x14ac:dyDescent="0.45">
      <c r="A345"/>
      <c r="B345"/>
      <c r="C345"/>
      <c r="D345"/>
      <c r="E345"/>
      <c r="F345"/>
      <c r="G345"/>
      <c r="H345"/>
    </row>
    <row r="346" spans="1:8" ht="14.25" x14ac:dyDescent="0.45">
      <c r="A346"/>
      <c r="B346"/>
      <c r="C346"/>
      <c r="D346"/>
      <c r="E346"/>
      <c r="F346"/>
      <c r="G346"/>
      <c r="H346"/>
    </row>
    <row r="347" spans="1:8" ht="14.25" x14ac:dyDescent="0.45">
      <c r="A347"/>
      <c r="B347"/>
      <c r="C347"/>
      <c r="D347"/>
      <c r="E347"/>
      <c r="F347"/>
      <c r="G347"/>
      <c r="H347"/>
    </row>
    <row r="348" spans="1:8" ht="14.25" x14ac:dyDescent="0.45">
      <c r="A348"/>
      <c r="B348"/>
      <c r="C348"/>
      <c r="D348"/>
      <c r="E348"/>
      <c r="F348"/>
      <c r="G348"/>
      <c r="H348"/>
    </row>
    <row r="349" spans="1:8" ht="14.25" x14ac:dyDescent="0.45">
      <c r="A349"/>
      <c r="B349"/>
      <c r="C349"/>
      <c r="D349"/>
      <c r="E349"/>
      <c r="F349"/>
      <c r="G349"/>
      <c r="H349"/>
    </row>
    <row r="350" spans="1:8" ht="14.25" x14ac:dyDescent="0.45">
      <c r="A350"/>
      <c r="B350"/>
      <c r="C350"/>
      <c r="D350"/>
      <c r="E350"/>
      <c r="F350"/>
      <c r="G350"/>
      <c r="H350"/>
    </row>
    <row r="351" spans="1:8" ht="14.25" x14ac:dyDescent="0.45">
      <c r="A351"/>
      <c r="B351"/>
      <c r="C351"/>
      <c r="D351"/>
      <c r="E351"/>
      <c r="F351"/>
      <c r="G351"/>
      <c r="H351"/>
    </row>
    <row r="352" spans="1:8" ht="14.25" x14ac:dyDescent="0.45">
      <c r="A352"/>
      <c r="B352"/>
      <c r="C352"/>
      <c r="D352"/>
      <c r="E352"/>
      <c r="F352"/>
      <c r="G352"/>
      <c r="H352"/>
    </row>
    <row r="353" spans="1:8" ht="14.25" x14ac:dyDescent="0.45">
      <c r="A353"/>
      <c r="B353"/>
      <c r="C353"/>
      <c r="D353"/>
      <c r="E353"/>
      <c r="F353"/>
      <c r="G353"/>
      <c r="H353"/>
    </row>
    <row r="354" spans="1:8" ht="14.25" x14ac:dyDescent="0.45">
      <c r="A354"/>
      <c r="B354"/>
      <c r="C354"/>
      <c r="D354"/>
      <c r="E354"/>
      <c r="F354"/>
      <c r="G354"/>
      <c r="H354"/>
    </row>
    <row r="355" spans="1:8" ht="14.25" x14ac:dyDescent="0.45">
      <c r="A355"/>
      <c r="B355"/>
      <c r="C355"/>
      <c r="D355"/>
      <c r="E355"/>
      <c r="F355"/>
      <c r="G355"/>
      <c r="H355"/>
    </row>
    <row r="356" spans="1:8" ht="14.25" x14ac:dyDescent="0.45">
      <c r="A356"/>
      <c r="B356"/>
      <c r="C356"/>
      <c r="D356"/>
      <c r="E356"/>
      <c r="F356"/>
      <c r="G356"/>
      <c r="H356"/>
    </row>
    <row r="357" spans="1:8" ht="14.25" x14ac:dyDescent="0.45">
      <c r="A357"/>
      <c r="B357"/>
      <c r="C357"/>
      <c r="D357"/>
      <c r="E357"/>
      <c r="F357"/>
      <c r="G357"/>
      <c r="H357"/>
    </row>
    <row r="358" spans="1:8" ht="14.25" x14ac:dyDescent="0.45">
      <c r="A358"/>
      <c r="B358"/>
      <c r="C358"/>
      <c r="D358"/>
      <c r="E358"/>
      <c r="F358"/>
      <c r="G358"/>
      <c r="H358"/>
    </row>
    <row r="359" spans="1:8" ht="14.25" x14ac:dyDescent="0.45">
      <c r="A359"/>
      <c r="B359"/>
      <c r="C359"/>
      <c r="D359"/>
      <c r="E359"/>
      <c r="F359"/>
      <c r="G359"/>
      <c r="H359"/>
    </row>
    <row r="360" spans="1:8" ht="14.25" x14ac:dyDescent="0.45">
      <c r="A360"/>
      <c r="B360"/>
      <c r="C360"/>
      <c r="D360"/>
      <c r="E360"/>
      <c r="F360"/>
      <c r="G360"/>
      <c r="H360"/>
    </row>
    <row r="361" spans="1:8" ht="14.25" x14ac:dyDescent="0.45">
      <c r="A361"/>
      <c r="B361"/>
      <c r="C361"/>
      <c r="D361"/>
      <c r="E361"/>
      <c r="F361"/>
      <c r="G361"/>
      <c r="H361"/>
    </row>
    <row r="362" spans="1:8" ht="14.25" x14ac:dyDescent="0.45">
      <c r="A362"/>
      <c r="B362"/>
      <c r="C362"/>
      <c r="D362"/>
      <c r="E362"/>
      <c r="F362"/>
      <c r="G362"/>
      <c r="H362"/>
    </row>
    <row r="363" spans="1:8" ht="14.25" x14ac:dyDescent="0.45">
      <c r="A363"/>
      <c r="B363"/>
      <c r="C363"/>
      <c r="D363"/>
      <c r="E363"/>
      <c r="F363"/>
      <c r="G363"/>
      <c r="H363"/>
    </row>
    <row r="364" spans="1:8" ht="14.25" x14ac:dyDescent="0.45">
      <c r="A364"/>
      <c r="B364"/>
      <c r="C364"/>
      <c r="D364"/>
      <c r="E364"/>
      <c r="F364"/>
      <c r="G364"/>
      <c r="H364"/>
    </row>
    <row r="365" spans="1:8" ht="14.25" x14ac:dyDescent="0.45">
      <c r="A365"/>
      <c r="B365"/>
      <c r="C365"/>
      <c r="D365"/>
      <c r="E365"/>
      <c r="F365"/>
      <c r="G365"/>
      <c r="H365"/>
    </row>
    <row r="366" spans="1:8" ht="14.25" x14ac:dyDescent="0.45">
      <c r="A366"/>
      <c r="B366"/>
      <c r="C366"/>
      <c r="D366"/>
      <c r="E366"/>
      <c r="F366"/>
      <c r="G366"/>
      <c r="H366"/>
    </row>
    <row r="367" spans="1:8" ht="14.25" x14ac:dyDescent="0.45">
      <c r="A367"/>
      <c r="B367"/>
      <c r="C367"/>
      <c r="D367"/>
      <c r="E367"/>
      <c r="F367"/>
      <c r="G367"/>
      <c r="H367"/>
    </row>
    <row r="368" spans="1:8" ht="14.25" x14ac:dyDescent="0.45">
      <c r="A368"/>
      <c r="B368"/>
      <c r="C368"/>
      <c r="D368"/>
      <c r="E368"/>
      <c r="F368"/>
      <c r="G368"/>
      <c r="H368"/>
    </row>
    <row r="369" spans="1:8" ht="14.25" x14ac:dyDescent="0.45">
      <c r="A369"/>
      <c r="B369"/>
      <c r="C369"/>
      <c r="D369"/>
      <c r="E369"/>
      <c r="F369"/>
      <c r="G369"/>
      <c r="H369"/>
    </row>
    <row r="370" spans="1:8" ht="14.25" x14ac:dyDescent="0.45">
      <c r="A370"/>
      <c r="B370"/>
      <c r="C370"/>
      <c r="D370"/>
      <c r="E370"/>
      <c r="F370"/>
      <c r="G370"/>
      <c r="H370"/>
    </row>
    <row r="371" spans="1:8" ht="14.25" x14ac:dyDescent="0.45">
      <c r="A371"/>
      <c r="B371"/>
      <c r="C371"/>
      <c r="D371"/>
      <c r="E371"/>
      <c r="F371"/>
      <c r="G371"/>
      <c r="H371"/>
    </row>
    <row r="372" spans="1:8" ht="14.25" x14ac:dyDescent="0.45">
      <c r="A372"/>
      <c r="B372"/>
      <c r="C372"/>
      <c r="D372"/>
      <c r="E372"/>
      <c r="F372"/>
      <c r="G372"/>
      <c r="H372"/>
    </row>
    <row r="373" spans="1:8" ht="14.25" x14ac:dyDescent="0.45">
      <c r="A373"/>
      <c r="B373"/>
      <c r="C373"/>
      <c r="D373"/>
      <c r="E373"/>
      <c r="F373"/>
      <c r="G373"/>
      <c r="H373"/>
    </row>
    <row r="374" spans="1:8" ht="14.25" x14ac:dyDescent="0.45">
      <c r="A374"/>
      <c r="B374"/>
      <c r="C374"/>
      <c r="D374"/>
      <c r="E374"/>
      <c r="F374"/>
      <c r="G374"/>
      <c r="H374"/>
    </row>
    <row r="375" spans="1:8" ht="14.25" x14ac:dyDescent="0.45">
      <c r="A375"/>
      <c r="B375"/>
      <c r="C375"/>
      <c r="D375"/>
      <c r="E375"/>
      <c r="F375"/>
      <c r="G375"/>
      <c r="H375"/>
    </row>
    <row r="376" spans="1:8" ht="14.25" x14ac:dyDescent="0.45">
      <c r="A376"/>
      <c r="B376"/>
      <c r="C376"/>
      <c r="D376"/>
      <c r="E376"/>
      <c r="F376"/>
      <c r="G376"/>
      <c r="H376"/>
    </row>
    <row r="377" spans="1:8" ht="14.25" x14ac:dyDescent="0.45">
      <c r="A377"/>
      <c r="B377"/>
      <c r="C377"/>
      <c r="D377"/>
      <c r="E377"/>
      <c r="F377"/>
      <c r="G377"/>
      <c r="H377"/>
    </row>
    <row r="378" spans="1:8" ht="14.25" x14ac:dyDescent="0.45">
      <c r="A378"/>
      <c r="B378"/>
      <c r="C378"/>
      <c r="D378"/>
      <c r="E378"/>
      <c r="F378"/>
      <c r="G378"/>
      <c r="H378"/>
    </row>
    <row r="379" spans="1:8" ht="14.25" x14ac:dyDescent="0.45">
      <c r="A379"/>
      <c r="B379"/>
      <c r="C379"/>
      <c r="D379"/>
      <c r="E379"/>
      <c r="F379"/>
      <c r="G379"/>
      <c r="H379"/>
    </row>
    <row r="380" spans="1:8" ht="14.25" x14ac:dyDescent="0.45">
      <c r="A380"/>
      <c r="B380"/>
      <c r="C380"/>
      <c r="D380"/>
      <c r="E380"/>
      <c r="F380"/>
      <c r="G380"/>
      <c r="H380"/>
    </row>
    <row r="381" spans="1:8" ht="14.25" x14ac:dyDescent="0.45">
      <c r="A381"/>
      <c r="B381"/>
      <c r="C381"/>
      <c r="D381"/>
      <c r="E381"/>
      <c r="F381"/>
      <c r="G381"/>
      <c r="H381"/>
    </row>
    <row r="382" spans="1:8" ht="14.25" x14ac:dyDescent="0.45">
      <c r="A382"/>
      <c r="B382"/>
      <c r="C382"/>
      <c r="D382"/>
      <c r="E382"/>
      <c r="F382"/>
      <c r="G382"/>
      <c r="H382"/>
    </row>
    <row r="383" spans="1:8" ht="14.25" x14ac:dyDescent="0.45">
      <c r="A383"/>
      <c r="B383"/>
      <c r="C383"/>
      <c r="D383"/>
      <c r="E383"/>
      <c r="F383"/>
      <c r="G383"/>
      <c r="H383"/>
    </row>
    <row r="384" spans="1:8" ht="14.25" x14ac:dyDescent="0.45">
      <c r="A384"/>
      <c r="B384"/>
      <c r="C384"/>
      <c r="D384"/>
      <c r="E384"/>
      <c r="F384"/>
      <c r="G384"/>
      <c r="H384"/>
    </row>
    <row r="385" spans="1:8" ht="14.25" x14ac:dyDescent="0.45">
      <c r="A385"/>
      <c r="B385"/>
      <c r="C385"/>
      <c r="D385"/>
      <c r="E385"/>
      <c r="F385"/>
      <c r="G385"/>
      <c r="H385"/>
    </row>
    <row r="386" spans="1:8" ht="14.25" x14ac:dyDescent="0.45">
      <c r="A386"/>
      <c r="B386"/>
      <c r="C386"/>
      <c r="D386"/>
      <c r="E386"/>
      <c r="F386"/>
      <c r="G386"/>
      <c r="H386"/>
    </row>
    <row r="387" spans="1:8" ht="14.25" x14ac:dyDescent="0.45">
      <c r="A387"/>
      <c r="B387"/>
      <c r="C387"/>
      <c r="D387"/>
      <c r="E387"/>
      <c r="F387"/>
      <c r="G387"/>
      <c r="H387"/>
    </row>
    <row r="388" spans="1:8" ht="14.25" x14ac:dyDescent="0.45">
      <c r="A388"/>
      <c r="B388"/>
      <c r="C388"/>
      <c r="D388"/>
      <c r="E388"/>
      <c r="F388"/>
      <c r="G388"/>
      <c r="H388"/>
    </row>
    <row r="389" spans="1:8" ht="14.25" x14ac:dyDescent="0.45">
      <c r="A389"/>
      <c r="B389"/>
      <c r="C389"/>
      <c r="D389"/>
      <c r="E389"/>
      <c r="F389"/>
      <c r="G389"/>
      <c r="H389"/>
    </row>
    <row r="390" spans="1:8" ht="14.25" x14ac:dyDescent="0.45">
      <c r="A390"/>
      <c r="B390"/>
      <c r="C390"/>
      <c r="D390"/>
      <c r="E390"/>
      <c r="F390"/>
      <c r="G390"/>
      <c r="H390"/>
    </row>
    <row r="391" spans="1:8" ht="14.25" x14ac:dyDescent="0.45">
      <c r="A391"/>
      <c r="B391"/>
      <c r="C391"/>
      <c r="D391"/>
      <c r="E391"/>
      <c r="F391"/>
      <c r="G391"/>
      <c r="H391"/>
    </row>
    <row r="392" spans="1:8" ht="14.25" x14ac:dyDescent="0.45">
      <c r="A392"/>
      <c r="B392"/>
      <c r="C392"/>
      <c r="D392"/>
      <c r="E392"/>
      <c r="F392"/>
      <c r="G392"/>
      <c r="H392"/>
    </row>
    <row r="393" spans="1:8" ht="14.25" x14ac:dyDescent="0.45">
      <c r="A393"/>
      <c r="B393"/>
      <c r="C393"/>
      <c r="D393"/>
      <c r="E393"/>
      <c r="F393"/>
      <c r="G393"/>
      <c r="H393"/>
    </row>
    <row r="394" spans="1:8" ht="14.25" x14ac:dyDescent="0.45">
      <c r="A394"/>
      <c r="B394"/>
      <c r="C394"/>
      <c r="D394"/>
      <c r="E394"/>
      <c r="F394"/>
      <c r="G394"/>
      <c r="H394"/>
    </row>
    <row r="395" spans="1:8" ht="14.25" x14ac:dyDescent="0.45">
      <c r="A395"/>
      <c r="B395"/>
      <c r="C395"/>
      <c r="D395"/>
      <c r="E395"/>
      <c r="F395"/>
      <c r="G395"/>
      <c r="H395"/>
    </row>
    <row r="396" spans="1:8" ht="14.25" x14ac:dyDescent="0.45">
      <c r="A396"/>
      <c r="B396"/>
      <c r="C396"/>
      <c r="D396"/>
      <c r="E396"/>
      <c r="F396"/>
      <c r="G396"/>
      <c r="H396"/>
    </row>
    <row r="397" spans="1:8" ht="14.25" x14ac:dyDescent="0.45">
      <c r="A397"/>
      <c r="B397"/>
      <c r="C397"/>
      <c r="D397"/>
      <c r="E397"/>
      <c r="F397"/>
      <c r="G397"/>
      <c r="H397"/>
    </row>
    <row r="398" spans="1:8" ht="14.25" x14ac:dyDescent="0.45">
      <c r="A398"/>
      <c r="B398"/>
      <c r="C398"/>
      <c r="D398"/>
      <c r="E398"/>
      <c r="F398"/>
      <c r="G398"/>
      <c r="H398"/>
    </row>
    <row r="399" spans="1:8" ht="14.25" x14ac:dyDescent="0.45">
      <c r="A399"/>
      <c r="B399"/>
      <c r="C399"/>
      <c r="D399"/>
      <c r="E399"/>
      <c r="F399"/>
      <c r="G399"/>
      <c r="H399"/>
    </row>
    <row r="400" spans="1:8" ht="14.25" x14ac:dyDescent="0.45">
      <c r="A400"/>
      <c r="B400"/>
      <c r="C400"/>
      <c r="D400"/>
      <c r="E400"/>
      <c r="F400"/>
      <c r="G400"/>
      <c r="H400"/>
    </row>
    <row r="401" spans="1:8" ht="14.25" x14ac:dyDescent="0.45">
      <c r="A401"/>
      <c r="B401"/>
      <c r="C401"/>
      <c r="D401"/>
      <c r="E401"/>
      <c r="F401"/>
      <c r="G401"/>
      <c r="H401"/>
    </row>
    <row r="402" spans="1:8" ht="14.25" x14ac:dyDescent="0.45">
      <c r="A402"/>
      <c r="B402"/>
      <c r="C402"/>
      <c r="D402"/>
      <c r="E402"/>
      <c r="F402"/>
      <c r="G402"/>
      <c r="H402"/>
    </row>
    <row r="403" spans="1:8" ht="14.25" x14ac:dyDescent="0.45">
      <c r="A403"/>
      <c r="B403"/>
      <c r="C403"/>
      <c r="D403"/>
      <c r="E403"/>
      <c r="F403"/>
      <c r="G403"/>
      <c r="H403"/>
    </row>
    <row r="404" spans="1:8" ht="14.25" x14ac:dyDescent="0.45">
      <c r="A404"/>
      <c r="B404"/>
      <c r="C404"/>
      <c r="D404"/>
      <c r="E404"/>
      <c r="F404"/>
      <c r="G404"/>
      <c r="H404"/>
    </row>
    <row r="405" spans="1:8" ht="14.25" x14ac:dyDescent="0.45">
      <c r="A405"/>
      <c r="B405"/>
      <c r="C405"/>
      <c r="D405"/>
      <c r="E405"/>
      <c r="F405"/>
      <c r="G405"/>
      <c r="H405"/>
    </row>
    <row r="406" spans="1:8" ht="14.25" x14ac:dyDescent="0.45">
      <c r="A406"/>
      <c r="B406"/>
      <c r="C406"/>
      <c r="D406"/>
      <c r="E406"/>
      <c r="F406"/>
      <c r="G406"/>
      <c r="H406"/>
    </row>
    <row r="407" spans="1:8" ht="14.25" x14ac:dyDescent="0.45">
      <c r="A407"/>
      <c r="B407"/>
      <c r="C407"/>
      <c r="D407"/>
      <c r="E407"/>
      <c r="F407"/>
      <c r="G407"/>
      <c r="H407"/>
    </row>
    <row r="408" spans="1:8" ht="14.25" x14ac:dyDescent="0.45">
      <c r="A408"/>
      <c r="B408"/>
      <c r="C408"/>
      <c r="D408"/>
      <c r="E408"/>
      <c r="F408"/>
      <c r="G408"/>
      <c r="H408"/>
    </row>
    <row r="409" spans="1:8" ht="14.25" x14ac:dyDescent="0.45">
      <c r="A409"/>
      <c r="B409"/>
      <c r="C409"/>
      <c r="D409"/>
      <c r="E409"/>
      <c r="F409"/>
      <c r="G409"/>
      <c r="H409"/>
    </row>
    <row r="410" spans="1:8" ht="14.25" x14ac:dyDescent="0.45">
      <c r="A410"/>
      <c r="B410"/>
      <c r="C410"/>
      <c r="D410"/>
      <c r="E410"/>
      <c r="F410"/>
      <c r="G410"/>
      <c r="H410"/>
    </row>
    <row r="411" spans="1:8" ht="14.25" x14ac:dyDescent="0.45">
      <c r="A411"/>
      <c r="B411"/>
      <c r="C411"/>
      <c r="D411"/>
      <c r="E411"/>
      <c r="F411"/>
      <c r="G411"/>
      <c r="H411"/>
    </row>
    <row r="412" spans="1:8" ht="14.25" x14ac:dyDescent="0.45">
      <c r="A412"/>
      <c r="B412"/>
      <c r="C412"/>
      <c r="D412"/>
      <c r="E412"/>
      <c r="F412"/>
      <c r="G412"/>
      <c r="H412"/>
    </row>
    <row r="413" spans="1:8" ht="14.25" x14ac:dyDescent="0.45">
      <c r="A413"/>
      <c r="B413"/>
      <c r="C413"/>
      <c r="D413"/>
      <c r="E413"/>
      <c r="F413"/>
      <c r="G413"/>
      <c r="H413"/>
    </row>
    <row r="414" spans="1:8" ht="14.25" x14ac:dyDescent="0.45">
      <c r="A414"/>
      <c r="B414"/>
      <c r="C414"/>
      <c r="D414"/>
      <c r="E414"/>
      <c r="F414"/>
      <c r="G414"/>
      <c r="H414"/>
    </row>
    <row r="415" spans="1:8" ht="14.25" x14ac:dyDescent="0.45">
      <c r="A415"/>
      <c r="B415"/>
      <c r="C415"/>
      <c r="D415"/>
      <c r="E415"/>
      <c r="F415"/>
      <c r="G415"/>
      <c r="H415"/>
    </row>
    <row r="416" spans="1:8" ht="14.25" x14ac:dyDescent="0.45">
      <c r="A416"/>
      <c r="B416"/>
      <c r="C416"/>
      <c r="D416"/>
      <c r="E416"/>
      <c r="F416"/>
      <c r="G416"/>
      <c r="H416"/>
    </row>
    <row r="417" spans="1:8" ht="14.25" x14ac:dyDescent="0.45">
      <c r="A417"/>
      <c r="B417"/>
      <c r="C417"/>
      <c r="D417"/>
      <c r="E417"/>
      <c r="F417"/>
      <c r="G417"/>
      <c r="H417"/>
    </row>
    <row r="418" spans="1:8" ht="14.25" x14ac:dyDescent="0.45">
      <c r="A418"/>
      <c r="B418"/>
      <c r="C418"/>
      <c r="D418"/>
      <c r="E418"/>
      <c r="F418"/>
      <c r="G418"/>
      <c r="H418"/>
    </row>
    <row r="419" spans="1:8" ht="14.25" x14ac:dyDescent="0.45">
      <c r="A419"/>
      <c r="B419"/>
      <c r="C419"/>
      <c r="D419"/>
      <c r="E419"/>
      <c r="F419"/>
      <c r="G419"/>
      <c r="H419"/>
    </row>
    <row r="420" spans="1:8" ht="14.25" x14ac:dyDescent="0.45">
      <c r="A420"/>
      <c r="B420"/>
      <c r="C420"/>
      <c r="D420"/>
      <c r="E420"/>
      <c r="F420"/>
      <c r="G420"/>
      <c r="H420"/>
    </row>
    <row r="421" spans="1:8" ht="14.25" x14ac:dyDescent="0.45">
      <c r="A421"/>
      <c r="B421"/>
      <c r="C421"/>
      <c r="D421"/>
      <c r="E421"/>
      <c r="F421"/>
      <c r="G421"/>
      <c r="H421"/>
    </row>
    <row r="422" spans="1:8" ht="14.25" x14ac:dyDescent="0.45">
      <c r="A422"/>
      <c r="B422"/>
      <c r="C422"/>
      <c r="D422"/>
      <c r="E422"/>
      <c r="F422"/>
      <c r="G422"/>
      <c r="H422"/>
    </row>
    <row r="423" spans="1:8" ht="14.25" x14ac:dyDescent="0.45">
      <c r="A423"/>
      <c r="B423"/>
      <c r="C423"/>
      <c r="D423"/>
      <c r="E423"/>
      <c r="F423"/>
      <c r="G423"/>
      <c r="H423"/>
    </row>
    <row r="424" spans="1:8" ht="14.25" x14ac:dyDescent="0.45">
      <c r="A424"/>
      <c r="B424"/>
      <c r="C424"/>
      <c r="D424"/>
      <c r="E424"/>
      <c r="F424"/>
      <c r="G424"/>
      <c r="H424"/>
    </row>
    <row r="425" spans="1:8" ht="14.25" x14ac:dyDescent="0.45">
      <c r="A425"/>
      <c r="B425"/>
      <c r="C425"/>
      <c r="D425"/>
      <c r="E425"/>
      <c r="F425"/>
      <c r="G425"/>
      <c r="H425"/>
    </row>
    <row r="426" spans="1:8" ht="14.25" x14ac:dyDescent="0.45">
      <c r="A426"/>
      <c r="B426"/>
      <c r="C426"/>
      <c r="D426"/>
      <c r="E426"/>
      <c r="F426"/>
      <c r="G426"/>
      <c r="H426"/>
    </row>
    <row r="427" spans="1:8" ht="14.25" x14ac:dyDescent="0.45">
      <c r="A427"/>
      <c r="B427"/>
      <c r="C427"/>
      <c r="D427"/>
      <c r="E427"/>
      <c r="F427"/>
      <c r="G427"/>
      <c r="H427"/>
    </row>
    <row r="428" spans="1:8" ht="14.25" x14ac:dyDescent="0.45">
      <c r="A428"/>
      <c r="B428"/>
      <c r="C428"/>
      <c r="D428"/>
      <c r="E428"/>
      <c r="F428"/>
      <c r="G428"/>
      <c r="H428"/>
    </row>
    <row r="429" spans="1:8" ht="14.25" x14ac:dyDescent="0.45">
      <c r="A429"/>
      <c r="B429"/>
      <c r="C429"/>
      <c r="D429"/>
      <c r="E429"/>
      <c r="F429"/>
      <c r="G429"/>
      <c r="H429"/>
    </row>
    <row r="430" spans="1:8" ht="14.25" x14ac:dyDescent="0.45">
      <c r="A430"/>
      <c r="B430"/>
      <c r="C430"/>
      <c r="D430"/>
      <c r="E430"/>
      <c r="F430"/>
      <c r="G430"/>
      <c r="H430"/>
    </row>
    <row r="431" spans="1:8" ht="14.25" x14ac:dyDescent="0.45">
      <c r="A431"/>
      <c r="B431"/>
      <c r="C431"/>
      <c r="D431"/>
      <c r="E431"/>
      <c r="F431"/>
      <c r="G431"/>
      <c r="H431"/>
    </row>
    <row r="432" spans="1:8" ht="14.25" x14ac:dyDescent="0.45">
      <c r="A432"/>
      <c r="B432"/>
      <c r="C432"/>
      <c r="D432"/>
      <c r="E432"/>
      <c r="F432"/>
      <c r="G432"/>
      <c r="H432"/>
    </row>
    <row r="433" spans="1:8" ht="14.25" x14ac:dyDescent="0.45">
      <c r="A433"/>
      <c r="B433"/>
      <c r="C433"/>
      <c r="D433"/>
      <c r="E433"/>
      <c r="F433"/>
      <c r="G433"/>
      <c r="H433"/>
    </row>
    <row r="434" spans="1:8" ht="14.25" x14ac:dyDescent="0.45">
      <c r="A434"/>
      <c r="B434"/>
      <c r="C434"/>
      <c r="D434"/>
      <c r="E434"/>
      <c r="F434"/>
      <c r="G434"/>
      <c r="H434"/>
    </row>
    <row r="435" spans="1:8" ht="14.25" x14ac:dyDescent="0.45">
      <c r="A435"/>
      <c r="B435"/>
      <c r="C435"/>
      <c r="D435"/>
      <c r="E435"/>
      <c r="F435"/>
      <c r="G435"/>
      <c r="H435"/>
    </row>
    <row r="436" spans="1:8" ht="14.25" x14ac:dyDescent="0.45">
      <c r="A436"/>
      <c r="B436"/>
      <c r="C436"/>
      <c r="D436"/>
      <c r="E436"/>
      <c r="F436"/>
      <c r="G436"/>
      <c r="H436"/>
    </row>
    <row r="437" spans="1:8" ht="14.25" x14ac:dyDescent="0.45">
      <c r="A437"/>
      <c r="B437"/>
      <c r="C437"/>
      <c r="D437"/>
      <c r="E437"/>
      <c r="F437"/>
      <c r="G437"/>
      <c r="H437"/>
    </row>
    <row r="438" spans="1:8" ht="14.25" x14ac:dyDescent="0.45">
      <c r="A438"/>
      <c r="B438"/>
      <c r="C438"/>
      <c r="D438"/>
      <c r="E438"/>
      <c r="F438"/>
      <c r="G438"/>
      <c r="H438"/>
    </row>
    <row r="439" spans="1:8" ht="14.25" x14ac:dyDescent="0.45">
      <c r="A439"/>
      <c r="B439"/>
      <c r="C439"/>
      <c r="D439"/>
      <c r="E439"/>
      <c r="F439"/>
      <c r="G439"/>
      <c r="H439"/>
    </row>
    <row r="440" spans="1:8" ht="14.25" x14ac:dyDescent="0.45">
      <c r="A440"/>
      <c r="B440"/>
      <c r="C440"/>
      <c r="D440"/>
      <c r="E440"/>
      <c r="F440"/>
      <c r="G440"/>
      <c r="H440"/>
    </row>
    <row r="441" spans="1:8" ht="14.25" x14ac:dyDescent="0.45">
      <c r="A441"/>
      <c r="B441"/>
      <c r="C441"/>
      <c r="D441"/>
      <c r="E441"/>
      <c r="F441"/>
      <c r="G441"/>
      <c r="H441"/>
    </row>
    <row r="442" spans="1:8" ht="14.25" x14ac:dyDescent="0.45">
      <c r="A442"/>
      <c r="B442"/>
      <c r="C442"/>
      <c r="D442"/>
      <c r="E442"/>
      <c r="F442"/>
      <c r="G442"/>
      <c r="H442"/>
    </row>
    <row r="443" spans="1:8" ht="14.25" x14ac:dyDescent="0.45">
      <c r="A443"/>
      <c r="B443"/>
      <c r="C443"/>
      <c r="D443"/>
      <c r="E443"/>
      <c r="F443"/>
      <c r="G443"/>
      <c r="H443"/>
    </row>
    <row r="444" spans="1:8" ht="14.25" x14ac:dyDescent="0.45">
      <c r="A444"/>
      <c r="B444"/>
      <c r="C444"/>
      <c r="D444"/>
      <c r="E444"/>
      <c r="F444"/>
      <c r="G444"/>
      <c r="H444"/>
    </row>
    <row r="445" spans="1:8" ht="14.25" x14ac:dyDescent="0.45">
      <c r="A445"/>
      <c r="B445"/>
      <c r="C445"/>
      <c r="D445"/>
      <c r="E445"/>
      <c r="F445"/>
      <c r="G445"/>
      <c r="H445"/>
    </row>
    <row r="446" spans="1:8" ht="14.25" x14ac:dyDescent="0.45">
      <c r="A446"/>
      <c r="B446"/>
      <c r="C446"/>
      <c r="D446"/>
      <c r="E446"/>
      <c r="F446"/>
      <c r="G446"/>
      <c r="H446"/>
    </row>
    <row r="447" spans="1:8" ht="14.25" x14ac:dyDescent="0.45">
      <c r="A447"/>
      <c r="B447"/>
      <c r="C447"/>
      <c r="D447"/>
      <c r="E447"/>
      <c r="F447"/>
      <c r="G447"/>
      <c r="H447"/>
    </row>
    <row r="448" spans="1:8" ht="14.25" x14ac:dyDescent="0.45">
      <c r="A448"/>
      <c r="B448"/>
      <c r="C448"/>
      <c r="D448"/>
      <c r="E448"/>
      <c r="F448"/>
      <c r="G448"/>
      <c r="H448"/>
    </row>
    <row r="449" spans="1:8" ht="14.25" x14ac:dyDescent="0.45">
      <c r="A449"/>
      <c r="B449"/>
      <c r="C449"/>
      <c r="D449"/>
      <c r="E449"/>
      <c r="F449"/>
      <c r="G449"/>
      <c r="H449"/>
    </row>
    <row r="450" spans="1:8" ht="14.25" x14ac:dyDescent="0.45">
      <c r="A450"/>
      <c r="B450"/>
      <c r="C450"/>
      <c r="D450"/>
      <c r="E450"/>
      <c r="F450"/>
      <c r="G450"/>
      <c r="H450"/>
    </row>
    <row r="451" spans="1:8" ht="14.25" x14ac:dyDescent="0.45">
      <c r="A451"/>
      <c r="B451"/>
      <c r="C451"/>
      <c r="D451"/>
      <c r="E451"/>
      <c r="F451"/>
      <c r="G451"/>
      <c r="H451"/>
    </row>
    <row r="452" spans="1:8" ht="14.25" x14ac:dyDescent="0.45">
      <c r="A452"/>
      <c r="B452"/>
      <c r="C452"/>
      <c r="D452"/>
      <c r="E452"/>
      <c r="F452"/>
      <c r="G452"/>
      <c r="H452"/>
    </row>
    <row r="453" spans="1:8" ht="14.25" x14ac:dyDescent="0.45">
      <c r="A453"/>
      <c r="B453"/>
      <c r="C453"/>
      <c r="D453"/>
      <c r="E453"/>
      <c r="F453"/>
      <c r="G453"/>
      <c r="H453"/>
    </row>
    <row r="454" spans="1:8" ht="14.25" x14ac:dyDescent="0.45">
      <c r="A454"/>
      <c r="B454"/>
      <c r="C454"/>
      <c r="D454"/>
      <c r="E454"/>
      <c r="F454"/>
      <c r="G454"/>
      <c r="H454"/>
    </row>
    <row r="455" spans="1:8" ht="14.25" x14ac:dyDescent="0.45">
      <c r="A455"/>
      <c r="B455"/>
      <c r="C455"/>
      <c r="D455"/>
      <c r="E455"/>
      <c r="F455"/>
      <c r="G455"/>
      <c r="H455"/>
    </row>
    <row r="456" spans="1:8" ht="14.25" x14ac:dyDescent="0.45">
      <c r="A456"/>
      <c r="B456"/>
      <c r="C456"/>
      <c r="D456"/>
      <c r="E456"/>
      <c r="F456"/>
      <c r="G456"/>
      <c r="H456"/>
    </row>
    <row r="457" spans="1:8" ht="14.25" x14ac:dyDescent="0.45">
      <c r="A457"/>
      <c r="B457"/>
      <c r="C457"/>
      <c r="D457"/>
      <c r="E457"/>
      <c r="F457"/>
      <c r="G457"/>
      <c r="H457"/>
    </row>
    <row r="458" spans="1:8" ht="14.25" x14ac:dyDescent="0.45">
      <c r="A458"/>
      <c r="B458"/>
      <c r="C458"/>
      <c r="D458"/>
      <c r="E458"/>
      <c r="F458"/>
      <c r="G458"/>
      <c r="H458"/>
    </row>
    <row r="459" spans="1:8" ht="14.25" x14ac:dyDescent="0.45">
      <c r="A459"/>
      <c r="B459"/>
      <c r="C459"/>
      <c r="D459"/>
      <c r="E459"/>
      <c r="F459"/>
      <c r="G459"/>
      <c r="H459"/>
    </row>
    <row r="460" spans="1:8" ht="14.25" x14ac:dyDescent="0.45">
      <c r="A460"/>
      <c r="B460"/>
      <c r="C460"/>
      <c r="D460"/>
      <c r="E460"/>
      <c r="F460"/>
      <c r="G460"/>
      <c r="H460"/>
    </row>
    <row r="461" spans="1:8" ht="14.25" x14ac:dyDescent="0.45">
      <c r="A461"/>
      <c r="B461"/>
      <c r="C461"/>
      <c r="D461"/>
      <c r="E461"/>
      <c r="F461"/>
      <c r="G461"/>
      <c r="H461"/>
    </row>
    <row r="462" spans="1:8" ht="14.25" x14ac:dyDescent="0.45">
      <c r="A462"/>
      <c r="B462"/>
      <c r="C462"/>
      <c r="D462"/>
      <c r="E462"/>
      <c r="F462"/>
      <c r="G462"/>
      <c r="H462"/>
    </row>
    <row r="463" spans="1:8" ht="14.25" x14ac:dyDescent="0.45">
      <c r="A463"/>
      <c r="B463"/>
      <c r="C463"/>
      <c r="D463"/>
      <c r="E463"/>
      <c r="F463"/>
      <c r="G463"/>
      <c r="H463"/>
    </row>
    <row r="464" spans="1:8" ht="14.25" x14ac:dyDescent="0.45">
      <c r="A464"/>
      <c r="B464"/>
      <c r="C464"/>
      <c r="D464"/>
      <c r="E464"/>
      <c r="F464"/>
      <c r="G464"/>
      <c r="H464"/>
    </row>
    <row r="465" spans="1:8" ht="14.25" x14ac:dyDescent="0.45">
      <c r="A465"/>
      <c r="B465"/>
      <c r="C465"/>
      <c r="D465"/>
      <c r="E465"/>
      <c r="F465"/>
      <c r="G465"/>
      <c r="H465"/>
    </row>
    <row r="466" spans="1:8" ht="14.25" x14ac:dyDescent="0.45">
      <c r="A466"/>
      <c r="B466"/>
      <c r="C466"/>
      <c r="D466"/>
      <c r="E466"/>
      <c r="F466"/>
      <c r="G466"/>
      <c r="H466"/>
    </row>
    <row r="467" spans="1:8" ht="14.25" x14ac:dyDescent="0.45">
      <c r="A467"/>
      <c r="B467"/>
      <c r="C467"/>
      <c r="D467"/>
      <c r="E467"/>
      <c r="F467"/>
      <c r="G467"/>
      <c r="H467"/>
    </row>
    <row r="468" spans="1:8" ht="14.25" x14ac:dyDescent="0.45">
      <c r="A468"/>
      <c r="B468"/>
      <c r="C468"/>
      <c r="D468"/>
      <c r="E468"/>
      <c r="F468"/>
      <c r="G468"/>
      <c r="H468"/>
    </row>
    <row r="469" spans="1:8" ht="14.25" x14ac:dyDescent="0.45">
      <c r="A469"/>
      <c r="B469"/>
      <c r="C469"/>
      <c r="D469"/>
      <c r="E469"/>
      <c r="F469"/>
      <c r="G469"/>
      <c r="H469"/>
    </row>
    <row r="470" spans="1:8" ht="14.25" x14ac:dyDescent="0.45">
      <c r="A470"/>
      <c r="B470"/>
      <c r="C470"/>
      <c r="D470"/>
      <c r="E470"/>
      <c r="F470"/>
      <c r="G470"/>
      <c r="H470"/>
    </row>
    <row r="471" spans="1:8" ht="14.25" x14ac:dyDescent="0.45">
      <c r="A471"/>
      <c r="B471"/>
      <c r="C471"/>
      <c r="D471"/>
      <c r="E471"/>
      <c r="F471"/>
      <c r="G471"/>
      <c r="H471"/>
    </row>
    <row r="472" spans="1:8" ht="14.25" x14ac:dyDescent="0.45">
      <c r="A472"/>
      <c r="B472"/>
      <c r="C472"/>
      <c r="D472"/>
      <c r="E472"/>
      <c r="F472"/>
      <c r="G472"/>
      <c r="H472"/>
    </row>
    <row r="473" spans="1:8" ht="14.25" x14ac:dyDescent="0.45">
      <c r="A473"/>
      <c r="B473"/>
      <c r="C473"/>
      <c r="D473"/>
      <c r="E473"/>
      <c r="F473"/>
      <c r="G473"/>
      <c r="H473"/>
    </row>
    <row r="474" spans="1:8" ht="14.25" x14ac:dyDescent="0.45">
      <c r="A474"/>
      <c r="B474"/>
      <c r="C474"/>
      <c r="D474"/>
      <c r="E474"/>
      <c r="F474"/>
      <c r="G474"/>
      <c r="H474"/>
    </row>
    <row r="475" spans="1:8" ht="14.25" x14ac:dyDescent="0.45">
      <c r="A475"/>
      <c r="B475"/>
      <c r="C475"/>
      <c r="D475"/>
      <c r="E475"/>
      <c r="F475"/>
      <c r="G475"/>
      <c r="H475"/>
    </row>
    <row r="476" spans="1:8" ht="14.25" x14ac:dyDescent="0.45">
      <c r="A476"/>
      <c r="B476"/>
      <c r="C476"/>
      <c r="D476"/>
      <c r="E476"/>
      <c r="F476"/>
      <c r="G476"/>
      <c r="H476"/>
    </row>
    <row r="477" spans="1:8" ht="14.25" x14ac:dyDescent="0.45">
      <c r="A477"/>
      <c r="B477"/>
      <c r="C477"/>
      <c r="D477"/>
      <c r="E477"/>
      <c r="F477"/>
      <c r="G477"/>
      <c r="H477"/>
    </row>
    <row r="478" spans="1:8" ht="14.25" x14ac:dyDescent="0.45">
      <c r="A478"/>
      <c r="B478"/>
      <c r="C478"/>
      <c r="D478"/>
      <c r="E478"/>
      <c r="F478"/>
      <c r="G478"/>
      <c r="H478"/>
    </row>
    <row r="479" spans="1:8" ht="14.25" x14ac:dyDescent="0.45">
      <c r="A479"/>
      <c r="B479"/>
      <c r="C479"/>
      <c r="D479"/>
      <c r="E479"/>
      <c r="F479"/>
      <c r="G479"/>
      <c r="H479"/>
    </row>
    <row r="480" spans="1:8" ht="14.25" x14ac:dyDescent="0.45">
      <c r="A480"/>
      <c r="B480"/>
      <c r="C480"/>
      <c r="D480"/>
      <c r="E480"/>
      <c r="F480"/>
      <c r="G480"/>
      <c r="H480"/>
    </row>
    <row r="481" spans="1:8" ht="14.25" x14ac:dyDescent="0.45">
      <c r="A481"/>
      <c r="B481"/>
      <c r="C481"/>
      <c r="D481"/>
      <c r="E481"/>
      <c r="F481"/>
      <c r="G481"/>
      <c r="H481"/>
    </row>
    <row r="482" spans="1:8" ht="14.25" x14ac:dyDescent="0.45">
      <c r="A482"/>
      <c r="B482"/>
      <c r="C482"/>
      <c r="D482"/>
      <c r="E482"/>
      <c r="F482"/>
      <c r="G482"/>
      <c r="H482"/>
    </row>
    <row r="483" spans="1:8" ht="14.25" x14ac:dyDescent="0.45">
      <c r="A483"/>
      <c r="B483"/>
      <c r="C483"/>
      <c r="D483"/>
      <c r="E483"/>
      <c r="F483"/>
      <c r="G483"/>
      <c r="H483"/>
    </row>
    <row r="484" spans="1:8" ht="14.25" x14ac:dyDescent="0.45">
      <c r="A484"/>
      <c r="B484"/>
      <c r="C484"/>
      <c r="D484"/>
      <c r="E484"/>
      <c r="F484"/>
      <c r="G484"/>
      <c r="H484"/>
    </row>
    <row r="485" spans="1:8" ht="14.25" x14ac:dyDescent="0.45">
      <c r="A485"/>
      <c r="B485"/>
      <c r="C485"/>
      <c r="D485"/>
      <c r="E485"/>
      <c r="F485"/>
      <c r="G485"/>
      <c r="H485"/>
    </row>
    <row r="486" spans="1:8" ht="14.25" x14ac:dyDescent="0.45">
      <c r="A486"/>
      <c r="B486"/>
      <c r="C486"/>
      <c r="D486"/>
      <c r="E486"/>
      <c r="F486"/>
      <c r="G486"/>
      <c r="H486"/>
    </row>
    <row r="487" spans="1:8" ht="14.25" x14ac:dyDescent="0.45">
      <c r="A487"/>
      <c r="B487"/>
      <c r="C487"/>
      <c r="D487"/>
      <c r="E487"/>
      <c r="F487"/>
      <c r="G487"/>
      <c r="H487"/>
    </row>
    <row r="488" spans="1:8" ht="14.25" x14ac:dyDescent="0.45">
      <c r="A488"/>
      <c r="B488"/>
      <c r="C488"/>
      <c r="D488"/>
      <c r="E488"/>
      <c r="F488"/>
      <c r="G488"/>
      <c r="H488"/>
    </row>
    <row r="489" spans="1:8" ht="14.25" x14ac:dyDescent="0.45">
      <c r="A489"/>
      <c r="B489"/>
      <c r="C489"/>
      <c r="D489"/>
      <c r="E489"/>
      <c r="F489"/>
      <c r="G489"/>
      <c r="H489"/>
    </row>
    <row r="490" spans="1:8" ht="14.25" x14ac:dyDescent="0.45">
      <c r="A490"/>
      <c r="B490"/>
      <c r="C490"/>
      <c r="D490"/>
      <c r="E490"/>
      <c r="F490"/>
      <c r="G490"/>
      <c r="H490"/>
    </row>
    <row r="491" spans="1:8" ht="14.25" x14ac:dyDescent="0.45">
      <c r="A491"/>
      <c r="B491"/>
      <c r="C491"/>
      <c r="D491"/>
      <c r="E491"/>
      <c r="F491"/>
      <c r="G491"/>
      <c r="H491"/>
    </row>
    <row r="492" spans="1:8" ht="14.25" x14ac:dyDescent="0.45">
      <c r="A492"/>
      <c r="B492"/>
      <c r="C492"/>
      <c r="D492"/>
      <c r="E492"/>
      <c r="F492"/>
      <c r="G492"/>
      <c r="H492"/>
    </row>
    <row r="493" spans="1:8" ht="14.25" x14ac:dyDescent="0.45">
      <c r="A493"/>
      <c r="B493"/>
      <c r="C493"/>
      <c r="D493"/>
      <c r="E493"/>
      <c r="F493"/>
      <c r="G493"/>
      <c r="H493"/>
    </row>
    <row r="494" spans="1:8" ht="14.25" x14ac:dyDescent="0.45">
      <c r="A494"/>
      <c r="B494"/>
      <c r="C494"/>
      <c r="D494"/>
      <c r="E494"/>
      <c r="F494"/>
      <c r="G494"/>
      <c r="H494"/>
    </row>
    <row r="495" spans="1:8" ht="14.25" x14ac:dyDescent="0.45">
      <c r="A495"/>
      <c r="B495"/>
      <c r="C495"/>
      <c r="D495"/>
      <c r="E495"/>
      <c r="F495"/>
      <c r="G495"/>
      <c r="H495"/>
    </row>
    <row r="496" spans="1:8" ht="14.25" x14ac:dyDescent="0.45">
      <c r="A496"/>
      <c r="B496"/>
      <c r="C496"/>
      <c r="D496"/>
      <c r="E496"/>
      <c r="F496"/>
      <c r="G496"/>
      <c r="H496"/>
    </row>
    <row r="497" spans="1:8" ht="14.25" x14ac:dyDescent="0.45">
      <c r="A497"/>
      <c r="B497"/>
      <c r="C497"/>
      <c r="D497"/>
      <c r="E497"/>
      <c r="F497"/>
      <c r="G497"/>
      <c r="H497"/>
    </row>
    <row r="498" spans="1:8" ht="14.25" x14ac:dyDescent="0.45">
      <c r="A498"/>
      <c r="B498"/>
      <c r="C498"/>
      <c r="D498"/>
      <c r="E498"/>
      <c r="F498"/>
      <c r="G498"/>
      <c r="H498"/>
    </row>
    <row r="499" spans="1:8" ht="14.25" x14ac:dyDescent="0.45">
      <c r="A499"/>
      <c r="B499"/>
      <c r="C499"/>
      <c r="D499"/>
      <c r="E499"/>
      <c r="F499"/>
      <c r="G499"/>
      <c r="H499"/>
    </row>
    <row r="500" spans="1:8" ht="14.25" x14ac:dyDescent="0.45">
      <c r="A500"/>
      <c r="B500"/>
      <c r="C500"/>
      <c r="D500"/>
      <c r="E500"/>
      <c r="F500"/>
      <c r="G500"/>
      <c r="H500"/>
    </row>
    <row r="501" spans="1:8" ht="14.25" x14ac:dyDescent="0.45">
      <c r="A501"/>
      <c r="B501"/>
      <c r="C501"/>
      <c r="D501"/>
      <c r="E501"/>
      <c r="F501"/>
      <c r="G501"/>
      <c r="H501"/>
    </row>
    <row r="502" spans="1:8" ht="14.25" x14ac:dyDescent="0.45">
      <c r="A502"/>
      <c r="B502"/>
      <c r="C502"/>
      <c r="D502"/>
      <c r="E502"/>
      <c r="F502"/>
      <c r="G502"/>
      <c r="H502"/>
    </row>
    <row r="503" spans="1:8" ht="14.25" x14ac:dyDescent="0.45">
      <c r="A503"/>
      <c r="B503"/>
      <c r="C503"/>
      <c r="D503"/>
      <c r="E503"/>
      <c r="F503"/>
      <c r="G503"/>
      <c r="H503"/>
    </row>
    <row r="504" spans="1:8" ht="14.25" x14ac:dyDescent="0.45">
      <c r="A504"/>
      <c r="B504"/>
      <c r="C504"/>
      <c r="D504"/>
      <c r="E504"/>
      <c r="F504"/>
      <c r="G504"/>
      <c r="H504"/>
    </row>
    <row r="505" spans="1:8" ht="14.25" x14ac:dyDescent="0.45">
      <c r="A505"/>
      <c r="B505"/>
      <c r="C505"/>
      <c r="D505"/>
      <c r="E505"/>
      <c r="F505"/>
      <c r="G505"/>
      <c r="H505"/>
    </row>
    <row r="506" spans="1:8" ht="14.25" x14ac:dyDescent="0.45">
      <c r="A506"/>
      <c r="B506"/>
      <c r="C506"/>
      <c r="D506"/>
      <c r="E506"/>
      <c r="F506"/>
      <c r="G506"/>
      <c r="H506"/>
    </row>
    <row r="507" spans="1:8" ht="14.25" x14ac:dyDescent="0.45">
      <c r="A507"/>
      <c r="B507"/>
      <c r="C507"/>
      <c r="D507"/>
      <c r="E507"/>
      <c r="F507"/>
      <c r="G507"/>
      <c r="H507"/>
    </row>
    <row r="508" spans="1:8" ht="14.25" x14ac:dyDescent="0.45">
      <c r="A508"/>
      <c r="B508"/>
      <c r="C508"/>
      <c r="D508"/>
      <c r="E508"/>
      <c r="F508"/>
      <c r="G508"/>
      <c r="H508"/>
    </row>
    <row r="509" spans="1:8" ht="14.25" x14ac:dyDescent="0.45">
      <c r="A509"/>
      <c r="B509"/>
      <c r="C509"/>
      <c r="D509"/>
      <c r="E509"/>
      <c r="F509"/>
      <c r="G509"/>
      <c r="H509"/>
    </row>
    <row r="510" spans="1:8" ht="14.25" x14ac:dyDescent="0.45">
      <c r="A510"/>
      <c r="B510"/>
      <c r="C510"/>
      <c r="D510"/>
      <c r="E510"/>
      <c r="F510"/>
      <c r="G510"/>
      <c r="H510"/>
    </row>
    <row r="511" spans="1:8" ht="14.25" x14ac:dyDescent="0.45">
      <c r="A511"/>
      <c r="B511"/>
      <c r="C511"/>
      <c r="D511"/>
      <c r="E511"/>
      <c r="F511"/>
      <c r="G511"/>
      <c r="H511"/>
    </row>
    <row r="512" spans="1:8" ht="14.25" x14ac:dyDescent="0.45">
      <c r="A512"/>
      <c r="B512"/>
      <c r="C512"/>
      <c r="D512"/>
      <c r="E512"/>
      <c r="F512"/>
      <c r="G512"/>
      <c r="H512"/>
    </row>
    <row r="513" spans="1:8" ht="14.25" x14ac:dyDescent="0.45">
      <c r="A513"/>
      <c r="B513"/>
      <c r="C513"/>
      <c r="D513"/>
      <c r="E513"/>
      <c r="F513"/>
      <c r="G513"/>
      <c r="H513"/>
    </row>
    <row r="514" spans="1:8" ht="14.25" x14ac:dyDescent="0.45">
      <c r="A514"/>
      <c r="B514"/>
      <c r="C514"/>
      <c r="D514"/>
      <c r="E514"/>
      <c r="F514"/>
      <c r="G514"/>
      <c r="H514"/>
    </row>
    <row r="515" spans="1:8" ht="14.25" x14ac:dyDescent="0.45">
      <c r="A515"/>
      <c r="B515"/>
      <c r="C515"/>
      <c r="D515"/>
      <c r="E515"/>
      <c r="F515"/>
      <c r="G515"/>
      <c r="H515"/>
    </row>
    <row r="516" spans="1:8" ht="14.25" x14ac:dyDescent="0.45">
      <c r="A516"/>
      <c r="B516"/>
      <c r="C516"/>
      <c r="D516"/>
      <c r="E516"/>
      <c r="F516"/>
      <c r="G516"/>
      <c r="H516"/>
    </row>
    <row r="517" spans="1:8" ht="14.25" x14ac:dyDescent="0.45">
      <c r="A517"/>
      <c r="B517"/>
      <c r="C517"/>
      <c r="D517"/>
      <c r="E517"/>
      <c r="F517"/>
      <c r="G517"/>
      <c r="H517"/>
    </row>
    <row r="518" spans="1:8" ht="14.25" x14ac:dyDescent="0.45">
      <c r="A518"/>
      <c r="B518"/>
      <c r="C518"/>
      <c r="D518"/>
      <c r="E518"/>
      <c r="F518"/>
      <c r="G518"/>
      <c r="H518"/>
    </row>
    <row r="519" spans="1:8" ht="14.25" x14ac:dyDescent="0.45">
      <c r="A519"/>
      <c r="B519"/>
      <c r="C519"/>
      <c r="D519"/>
      <c r="E519"/>
      <c r="F519"/>
      <c r="G519"/>
      <c r="H519"/>
    </row>
    <row r="520" spans="1:8" ht="14.25" x14ac:dyDescent="0.45">
      <c r="A520"/>
      <c r="B520"/>
      <c r="C520"/>
      <c r="D520"/>
      <c r="E520"/>
      <c r="F520"/>
      <c r="G520"/>
      <c r="H520"/>
    </row>
    <row r="521" spans="1:8" ht="14.25" x14ac:dyDescent="0.45">
      <c r="A521"/>
      <c r="B521"/>
      <c r="C521"/>
      <c r="D521"/>
      <c r="E521"/>
      <c r="F521"/>
      <c r="G521"/>
      <c r="H521"/>
    </row>
    <row r="522" spans="1:8" ht="14.25" x14ac:dyDescent="0.45">
      <c r="A522"/>
      <c r="B522"/>
      <c r="C522"/>
      <c r="D522"/>
      <c r="E522"/>
      <c r="F522"/>
      <c r="G522"/>
      <c r="H522"/>
    </row>
    <row r="523" spans="1:8" ht="14.25" x14ac:dyDescent="0.45">
      <c r="A523"/>
      <c r="B523"/>
      <c r="C523"/>
      <c r="D523"/>
      <c r="E523"/>
      <c r="F523"/>
      <c r="G523"/>
      <c r="H523"/>
    </row>
    <row r="524" spans="1:8" ht="14.25" x14ac:dyDescent="0.45">
      <c r="A524"/>
      <c r="B524"/>
      <c r="C524"/>
      <c r="D524"/>
      <c r="E524"/>
      <c r="F524"/>
      <c r="G524"/>
      <c r="H524"/>
    </row>
    <row r="525" spans="1:8" ht="14.25" x14ac:dyDescent="0.45">
      <c r="A525"/>
      <c r="B525"/>
      <c r="C525"/>
      <c r="D525"/>
      <c r="E525"/>
      <c r="F525"/>
      <c r="G525"/>
      <c r="H525"/>
    </row>
    <row r="526" spans="1:8" ht="14.25" x14ac:dyDescent="0.45">
      <c r="A526"/>
      <c r="B526"/>
      <c r="C526"/>
      <c r="D526"/>
      <c r="E526"/>
      <c r="F526"/>
      <c r="G526"/>
      <c r="H526"/>
    </row>
    <row r="527" spans="1:8" ht="14.25" x14ac:dyDescent="0.45">
      <c r="A527"/>
      <c r="B527"/>
      <c r="C527"/>
      <c r="D527"/>
      <c r="E527"/>
      <c r="F527"/>
      <c r="G527"/>
      <c r="H527"/>
    </row>
    <row r="528" spans="1:8" ht="14.25" x14ac:dyDescent="0.45">
      <c r="A528"/>
      <c r="B528"/>
      <c r="C528"/>
      <c r="D528"/>
      <c r="E528"/>
      <c r="F528"/>
      <c r="G528"/>
      <c r="H528"/>
    </row>
    <row r="529" spans="1:8" ht="14.25" x14ac:dyDescent="0.45">
      <c r="A529"/>
      <c r="B529"/>
      <c r="C529"/>
      <c r="D529"/>
      <c r="E529"/>
      <c r="F529"/>
      <c r="G529"/>
      <c r="H529"/>
    </row>
    <row r="530" spans="1:8" ht="14.25" x14ac:dyDescent="0.45">
      <c r="A530"/>
      <c r="B530"/>
      <c r="C530"/>
      <c r="D530"/>
      <c r="E530"/>
      <c r="F530"/>
      <c r="G530"/>
      <c r="H530"/>
    </row>
    <row r="531" spans="1:8" ht="14.25" x14ac:dyDescent="0.45">
      <c r="A531"/>
      <c r="B531"/>
      <c r="C531"/>
      <c r="D531"/>
      <c r="E531"/>
      <c r="F531"/>
      <c r="G531"/>
      <c r="H531"/>
    </row>
    <row r="532" spans="1:8" ht="14.25" x14ac:dyDescent="0.45">
      <c r="A532"/>
      <c r="B532"/>
      <c r="C532"/>
      <c r="D532"/>
      <c r="E532"/>
      <c r="F532"/>
      <c r="G532"/>
      <c r="H532"/>
    </row>
    <row r="533" spans="1:8" ht="14.25" x14ac:dyDescent="0.45">
      <c r="A533"/>
      <c r="B533"/>
      <c r="C533"/>
      <c r="D533"/>
      <c r="E533"/>
      <c r="F533"/>
      <c r="G533"/>
      <c r="H533"/>
    </row>
    <row r="534" spans="1:8" ht="14.25" x14ac:dyDescent="0.45">
      <c r="A534"/>
      <c r="B534"/>
      <c r="C534"/>
      <c r="D534"/>
      <c r="E534"/>
      <c r="F534"/>
      <c r="G534"/>
      <c r="H534"/>
    </row>
    <row r="535" spans="1:8" ht="14.25" x14ac:dyDescent="0.45">
      <c r="A535"/>
      <c r="B535"/>
      <c r="C535"/>
      <c r="D535"/>
      <c r="E535"/>
      <c r="F535"/>
      <c r="G535"/>
      <c r="H535"/>
    </row>
    <row r="536" spans="1:8" ht="14.25" x14ac:dyDescent="0.45">
      <c r="A536"/>
      <c r="B536"/>
      <c r="C536"/>
      <c r="D536"/>
      <c r="E536"/>
      <c r="F536"/>
      <c r="G536"/>
      <c r="H536"/>
    </row>
    <row r="537" spans="1:8" ht="14.25" x14ac:dyDescent="0.45">
      <c r="A537"/>
      <c r="B537"/>
      <c r="C537"/>
      <c r="D537"/>
      <c r="E537"/>
      <c r="F537"/>
      <c r="G537"/>
      <c r="H537"/>
    </row>
    <row r="538" spans="1:8" ht="14.25" x14ac:dyDescent="0.45">
      <c r="A538"/>
      <c r="B538"/>
      <c r="C538"/>
      <c r="D538"/>
      <c r="E538"/>
      <c r="F538"/>
      <c r="G538"/>
      <c r="H538"/>
    </row>
    <row r="539" spans="1:8" ht="14.25" x14ac:dyDescent="0.45">
      <c r="A539"/>
      <c r="B539"/>
      <c r="C539"/>
      <c r="D539"/>
      <c r="E539"/>
      <c r="F539"/>
      <c r="G539"/>
      <c r="H539"/>
    </row>
    <row r="540" spans="1:8" ht="14.25" x14ac:dyDescent="0.45">
      <c r="A540"/>
      <c r="B540"/>
      <c r="C540"/>
      <c r="D540"/>
      <c r="E540"/>
      <c r="F540"/>
      <c r="G540"/>
      <c r="H540"/>
    </row>
    <row r="541" spans="1:8" ht="14.25" x14ac:dyDescent="0.45">
      <c r="A541"/>
      <c r="B541"/>
      <c r="C541"/>
      <c r="D541"/>
      <c r="E541"/>
      <c r="F541"/>
      <c r="G541"/>
      <c r="H541"/>
    </row>
    <row r="542" spans="1:8" ht="14.25" x14ac:dyDescent="0.45">
      <c r="A542"/>
      <c r="B542"/>
      <c r="C542"/>
      <c r="D542"/>
      <c r="E542"/>
      <c r="F542"/>
      <c r="G542"/>
      <c r="H542"/>
    </row>
    <row r="543" spans="1:8" ht="14.25" x14ac:dyDescent="0.45">
      <c r="A543"/>
      <c r="B543"/>
      <c r="C543"/>
      <c r="D543"/>
      <c r="E543"/>
      <c r="F543"/>
      <c r="G543"/>
      <c r="H543"/>
    </row>
    <row r="544" spans="1:8" ht="14.25" x14ac:dyDescent="0.45">
      <c r="A544"/>
      <c r="B544"/>
      <c r="C544"/>
      <c r="D544"/>
      <c r="E544"/>
      <c r="F544"/>
      <c r="G544"/>
      <c r="H544"/>
    </row>
    <row r="545" spans="1:8" ht="14.25" x14ac:dyDescent="0.45">
      <c r="A545"/>
      <c r="B545"/>
      <c r="C545"/>
      <c r="D545"/>
      <c r="E545"/>
      <c r="F545"/>
      <c r="G545"/>
      <c r="H545"/>
    </row>
    <row r="546" spans="1:8" ht="14.25" x14ac:dyDescent="0.45">
      <c r="A546"/>
      <c r="B546"/>
      <c r="C546"/>
      <c r="D546"/>
      <c r="E546"/>
      <c r="F546"/>
      <c r="G546"/>
      <c r="H546"/>
    </row>
    <row r="547" spans="1:8" ht="14.25" x14ac:dyDescent="0.45">
      <c r="A547"/>
      <c r="B547"/>
      <c r="C547"/>
      <c r="D547"/>
      <c r="E547"/>
      <c r="F547"/>
      <c r="G547"/>
      <c r="H547"/>
    </row>
    <row r="548" spans="1:8" ht="14.25" x14ac:dyDescent="0.45">
      <c r="A548"/>
      <c r="B548"/>
      <c r="C548"/>
      <c r="D548"/>
      <c r="E548"/>
      <c r="F548"/>
      <c r="G548"/>
      <c r="H548"/>
    </row>
    <row r="549" spans="1:8" ht="14.25" x14ac:dyDescent="0.45">
      <c r="A549"/>
      <c r="B549"/>
      <c r="C549"/>
      <c r="D549"/>
      <c r="E549"/>
      <c r="F549"/>
      <c r="G549"/>
      <c r="H549"/>
    </row>
    <row r="550" spans="1:8" ht="14.25" x14ac:dyDescent="0.45">
      <c r="A550"/>
      <c r="B550"/>
      <c r="C550"/>
      <c r="D550"/>
      <c r="E550"/>
      <c r="F550"/>
      <c r="G550"/>
      <c r="H550"/>
    </row>
    <row r="551" spans="1:8" ht="14.25" x14ac:dyDescent="0.45">
      <c r="A551"/>
      <c r="B551"/>
      <c r="C551"/>
      <c r="D551"/>
      <c r="E551"/>
      <c r="F551"/>
      <c r="G551"/>
      <c r="H551"/>
    </row>
    <row r="552" spans="1:8" ht="14.25" x14ac:dyDescent="0.45">
      <c r="A552"/>
      <c r="B552"/>
      <c r="C552"/>
      <c r="D552"/>
      <c r="E552"/>
      <c r="F552"/>
      <c r="G552"/>
      <c r="H552"/>
    </row>
    <row r="553" spans="1:8" ht="14.25" x14ac:dyDescent="0.45">
      <c r="A553"/>
      <c r="B553"/>
      <c r="C553"/>
      <c r="D553"/>
      <c r="E553"/>
      <c r="F553"/>
      <c r="G553"/>
      <c r="H553"/>
    </row>
    <row r="554" spans="1:8" ht="14.25" x14ac:dyDescent="0.45">
      <c r="A554"/>
      <c r="B554"/>
      <c r="C554"/>
      <c r="D554"/>
      <c r="E554"/>
      <c r="F554"/>
      <c r="G554"/>
      <c r="H554"/>
    </row>
    <row r="555" spans="1:8" ht="14.25" x14ac:dyDescent="0.45">
      <c r="A555"/>
      <c r="B555"/>
      <c r="C555"/>
      <c r="D555"/>
      <c r="E555"/>
      <c r="F555"/>
      <c r="G555"/>
      <c r="H555"/>
    </row>
    <row r="556" spans="1:8" ht="14.25" x14ac:dyDescent="0.45">
      <c r="A556"/>
      <c r="B556"/>
      <c r="C556"/>
      <c r="D556"/>
      <c r="E556"/>
      <c r="F556"/>
      <c r="G556"/>
      <c r="H556"/>
    </row>
    <row r="557" spans="1:8" ht="14.25" x14ac:dyDescent="0.45">
      <c r="A557"/>
      <c r="B557"/>
      <c r="C557"/>
      <c r="D557"/>
      <c r="E557"/>
      <c r="F557"/>
      <c r="G557"/>
      <c r="H557"/>
    </row>
    <row r="558" spans="1:8" ht="14.25" x14ac:dyDescent="0.45">
      <c r="A558"/>
      <c r="B558"/>
      <c r="C558"/>
      <c r="D558"/>
      <c r="E558"/>
      <c r="F558"/>
      <c r="G558"/>
      <c r="H558"/>
    </row>
    <row r="559" spans="1:8" ht="14.25" x14ac:dyDescent="0.45">
      <c r="A559"/>
      <c r="B559"/>
      <c r="C559"/>
      <c r="D559"/>
      <c r="E559"/>
      <c r="F559"/>
      <c r="G559"/>
      <c r="H559"/>
    </row>
    <row r="560" spans="1:8" ht="14.25" x14ac:dyDescent="0.45">
      <c r="A560"/>
      <c r="B560"/>
      <c r="C560"/>
      <c r="D560"/>
      <c r="E560"/>
      <c r="F560"/>
      <c r="G560"/>
      <c r="H560"/>
    </row>
    <row r="561" spans="1:8" ht="14.25" x14ac:dyDescent="0.45">
      <c r="A561"/>
      <c r="B561"/>
      <c r="C561"/>
      <c r="D561"/>
      <c r="E561"/>
      <c r="F561"/>
      <c r="G561"/>
      <c r="H561"/>
    </row>
    <row r="562" spans="1:8" ht="14.25" x14ac:dyDescent="0.45">
      <c r="A562"/>
      <c r="B562"/>
      <c r="C562"/>
      <c r="D562"/>
      <c r="E562"/>
      <c r="F562"/>
      <c r="G562"/>
      <c r="H562"/>
    </row>
    <row r="563" spans="1:8" ht="14.25" x14ac:dyDescent="0.45">
      <c r="A563"/>
      <c r="B563"/>
      <c r="C563"/>
      <c r="D563"/>
      <c r="E563"/>
      <c r="F563"/>
      <c r="G563"/>
      <c r="H563"/>
    </row>
    <row r="564" spans="1:8" ht="14.25" x14ac:dyDescent="0.45">
      <c r="A564"/>
      <c r="B564"/>
      <c r="C564"/>
      <c r="D564"/>
      <c r="E564"/>
      <c r="F564"/>
      <c r="G564"/>
      <c r="H564"/>
    </row>
    <row r="565" spans="1:8" ht="14.25" x14ac:dyDescent="0.45">
      <c r="A565"/>
      <c r="B565"/>
      <c r="C565"/>
      <c r="D565"/>
      <c r="E565"/>
      <c r="F565"/>
      <c r="G565"/>
      <c r="H565"/>
    </row>
    <row r="566" spans="1:8" ht="14.25" x14ac:dyDescent="0.45">
      <c r="A566"/>
      <c r="B566"/>
      <c r="C566"/>
      <c r="D566"/>
      <c r="E566"/>
      <c r="F566"/>
      <c r="G566"/>
      <c r="H566"/>
    </row>
    <row r="567" spans="1:8" ht="14.25" x14ac:dyDescent="0.45">
      <c r="A567"/>
      <c r="B567"/>
      <c r="C567"/>
      <c r="D567"/>
      <c r="E567"/>
      <c r="F567"/>
      <c r="G567"/>
      <c r="H567"/>
    </row>
    <row r="568" spans="1:8" ht="14.25" x14ac:dyDescent="0.45">
      <c r="A568"/>
      <c r="B568"/>
      <c r="C568"/>
      <c r="D568"/>
      <c r="E568"/>
      <c r="F568"/>
      <c r="G568"/>
      <c r="H568"/>
    </row>
    <row r="569" spans="1:8" ht="14.25" x14ac:dyDescent="0.45">
      <c r="A569"/>
      <c r="B569"/>
      <c r="C569"/>
      <c r="D569"/>
      <c r="E569"/>
      <c r="F569"/>
      <c r="G569"/>
      <c r="H569"/>
    </row>
    <row r="570" spans="1:8" ht="14.25" x14ac:dyDescent="0.45">
      <c r="A570"/>
      <c r="B570"/>
      <c r="C570"/>
      <c r="D570"/>
      <c r="E570"/>
      <c r="F570"/>
      <c r="G570"/>
      <c r="H570"/>
    </row>
    <row r="571" spans="1:8" ht="14.25" x14ac:dyDescent="0.45">
      <c r="A571"/>
      <c r="B571"/>
      <c r="C571"/>
      <c r="D571"/>
      <c r="E571"/>
      <c r="F571"/>
      <c r="G571"/>
      <c r="H571"/>
    </row>
    <row r="572" spans="1:8" ht="14.25" x14ac:dyDescent="0.45">
      <c r="A572"/>
      <c r="B572"/>
      <c r="C572"/>
      <c r="D572"/>
      <c r="E572"/>
      <c r="F572"/>
      <c r="G572"/>
      <c r="H572"/>
    </row>
    <row r="573" spans="1:8" ht="14.25" x14ac:dyDescent="0.45">
      <c r="A573"/>
      <c r="B573"/>
      <c r="C573"/>
      <c r="D573"/>
      <c r="E573"/>
      <c r="F573"/>
      <c r="G573"/>
      <c r="H573"/>
    </row>
    <row r="574" spans="1:8" ht="14.25" x14ac:dyDescent="0.45">
      <c r="A574"/>
      <c r="B574"/>
      <c r="C574"/>
      <c r="D574"/>
      <c r="E574"/>
      <c r="F574"/>
      <c r="G574"/>
      <c r="H574"/>
    </row>
    <row r="575" spans="1:8" ht="14.25" x14ac:dyDescent="0.45">
      <c r="A575"/>
      <c r="B575"/>
      <c r="C575"/>
      <c r="D575"/>
      <c r="E575"/>
      <c r="F575"/>
      <c r="G575"/>
      <c r="H575"/>
    </row>
    <row r="576" spans="1:8" ht="14.25" x14ac:dyDescent="0.45">
      <c r="A576"/>
      <c r="B576"/>
      <c r="C576"/>
      <c r="D576"/>
      <c r="E576"/>
      <c r="F576"/>
      <c r="G576"/>
      <c r="H576"/>
    </row>
    <row r="577" spans="1:8" ht="14.25" x14ac:dyDescent="0.45">
      <c r="A577"/>
      <c r="B577"/>
      <c r="C577"/>
      <c r="D577"/>
      <c r="E577"/>
      <c r="F577"/>
      <c r="G577"/>
      <c r="H577"/>
    </row>
    <row r="578" spans="1:8" ht="14.25" x14ac:dyDescent="0.45">
      <c r="A578"/>
      <c r="B578"/>
      <c r="C578"/>
      <c r="D578"/>
      <c r="E578"/>
      <c r="F578"/>
      <c r="G578"/>
      <c r="H578"/>
    </row>
    <row r="579" spans="1:8" ht="14.25" x14ac:dyDescent="0.45">
      <c r="A579"/>
      <c r="B579"/>
      <c r="C579"/>
      <c r="D579"/>
      <c r="E579"/>
      <c r="F579"/>
      <c r="G579"/>
      <c r="H579"/>
    </row>
    <row r="580" spans="1:8" ht="14.25" x14ac:dyDescent="0.45">
      <c r="A580"/>
      <c r="B580"/>
      <c r="C580"/>
      <c r="D580"/>
      <c r="E580"/>
      <c r="F580"/>
      <c r="G580"/>
      <c r="H580"/>
    </row>
    <row r="581" spans="1:8" ht="14.25" x14ac:dyDescent="0.45">
      <c r="A581"/>
      <c r="B581"/>
      <c r="C581"/>
      <c r="D581"/>
      <c r="E581"/>
      <c r="F581"/>
      <c r="G581"/>
      <c r="H581"/>
    </row>
    <row r="582" spans="1:8" ht="14.25" x14ac:dyDescent="0.45">
      <c r="A582"/>
      <c r="B582"/>
      <c r="C582"/>
      <c r="D582"/>
      <c r="E582"/>
      <c r="F582"/>
      <c r="G582"/>
      <c r="H582"/>
    </row>
    <row r="583" spans="1:8" ht="14.25" x14ac:dyDescent="0.45">
      <c r="A583"/>
      <c r="B583"/>
      <c r="C583"/>
      <c r="D583"/>
      <c r="E583"/>
      <c r="F583"/>
      <c r="G583"/>
      <c r="H583"/>
    </row>
    <row r="584" spans="1:8" ht="14.25" x14ac:dyDescent="0.45">
      <c r="A584"/>
      <c r="B584"/>
      <c r="C584"/>
      <c r="D584"/>
      <c r="E584"/>
      <c r="F584"/>
      <c r="G584"/>
      <c r="H584"/>
    </row>
    <row r="585" spans="1:8" ht="14.25" x14ac:dyDescent="0.45">
      <c r="A585"/>
      <c r="B585"/>
      <c r="C585"/>
      <c r="D585"/>
      <c r="E585"/>
      <c r="F585"/>
      <c r="G585"/>
      <c r="H585"/>
    </row>
    <row r="586" spans="1:8" ht="14.25" x14ac:dyDescent="0.45">
      <c r="A586"/>
      <c r="B586"/>
      <c r="C586"/>
      <c r="D586"/>
      <c r="E586"/>
      <c r="F586"/>
      <c r="G586"/>
      <c r="H586"/>
    </row>
    <row r="587" spans="1:8" ht="14.25" x14ac:dyDescent="0.45">
      <c r="A587"/>
      <c r="B587"/>
      <c r="C587"/>
      <c r="D587"/>
      <c r="E587"/>
      <c r="F587"/>
      <c r="G587"/>
      <c r="H587"/>
    </row>
    <row r="588" spans="1:8" ht="14.25" x14ac:dyDescent="0.45">
      <c r="A588"/>
      <c r="B588"/>
      <c r="C588"/>
      <c r="D588"/>
      <c r="E588"/>
      <c r="F588"/>
      <c r="G588"/>
      <c r="H588"/>
    </row>
    <row r="589" spans="1:8" ht="14.25" x14ac:dyDescent="0.45">
      <c r="A589"/>
      <c r="B589"/>
      <c r="C589"/>
      <c r="D589"/>
      <c r="E589"/>
      <c r="F589"/>
      <c r="G589"/>
      <c r="H589"/>
    </row>
    <row r="590" spans="1:8" ht="14.25" x14ac:dyDescent="0.45">
      <c r="A590"/>
      <c r="B590"/>
      <c r="C590"/>
      <c r="D590"/>
      <c r="E590"/>
      <c r="F590"/>
      <c r="G590"/>
      <c r="H590"/>
    </row>
    <row r="591" spans="1:8" ht="14.25" x14ac:dyDescent="0.45">
      <c r="A591"/>
      <c r="B591"/>
      <c r="C591"/>
      <c r="D591"/>
      <c r="E591"/>
      <c r="F591"/>
      <c r="G591"/>
      <c r="H591"/>
    </row>
    <row r="592" spans="1:8" ht="14.25" x14ac:dyDescent="0.45">
      <c r="A592"/>
      <c r="B592"/>
      <c r="C592"/>
      <c r="D592"/>
      <c r="E592"/>
      <c r="F592"/>
      <c r="G592"/>
      <c r="H592"/>
    </row>
    <row r="593" spans="1:8" ht="14.25" x14ac:dyDescent="0.45">
      <c r="A593"/>
      <c r="B593"/>
      <c r="C593"/>
      <c r="D593"/>
      <c r="E593"/>
      <c r="F593"/>
      <c r="G593"/>
      <c r="H593"/>
    </row>
    <row r="594" spans="1:8" ht="14.25" x14ac:dyDescent="0.45">
      <c r="A594"/>
      <c r="B594"/>
      <c r="C594"/>
      <c r="D594"/>
      <c r="E594"/>
      <c r="F594"/>
      <c r="G594"/>
      <c r="H594"/>
    </row>
    <row r="595" spans="1:8" ht="14.25" x14ac:dyDescent="0.45">
      <c r="A595"/>
      <c r="B595"/>
      <c r="C595"/>
      <c r="D595"/>
      <c r="E595"/>
      <c r="F595"/>
      <c r="G595"/>
      <c r="H595"/>
    </row>
    <row r="596" spans="1:8" ht="14.25" x14ac:dyDescent="0.45">
      <c r="A596"/>
      <c r="B596"/>
      <c r="C596"/>
      <c r="D596"/>
      <c r="E596"/>
      <c r="F596"/>
      <c r="G596"/>
      <c r="H596"/>
    </row>
    <row r="597" spans="1:8" ht="14.25" x14ac:dyDescent="0.45">
      <c r="A597"/>
      <c r="B597"/>
      <c r="C597"/>
      <c r="D597"/>
      <c r="E597"/>
      <c r="F597"/>
      <c r="G597"/>
      <c r="H597"/>
    </row>
    <row r="598" spans="1:8" ht="14.25" x14ac:dyDescent="0.45">
      <c r="A598"/>
      <c r="B598"/>
      <c r="C598"/>
      <c r="D598"/>
      <c r="E598"/>
      <c r="F598"/>
      <c r="G598"/>
      <c r="H598"/>
    </row>
    <row r="599" spans="1:8" ht="14.25" x14ac:dyDescent="0.45">
      <c r="A599"/>
      <c r="B599"/>
      <c r="C599"/>
      <c r="D599"/>
      <c r="E599"/>
      <c r="F599"/>
      <c r="G599"/>
      <c r="H599"/>
    </row>
    <row r="600" spans="1:8" ht="14.25" x14ac:dyDescent="0.45">
      <c r="A600"/>
      <c r="B600"/>
      <c r="C600"/>
      <c r="D600"/>
      <c r="E600"/>
      <c r="F600"/>
      <c r="G600"/>
      <c r="H600"/>
    </row>
    <row r="601" spans="1:8" ht="14.25" x14ac:dyDescent="0.45">
      <c r="A601"/>
      <c r="B601"/>
      <c r="C601"/>
      <c r="D601"/>
      <c r="E601"/>
      <c r="F601"/>
      <c r="G601"/>
      <c r="H601"/>
    </row>
    <row r="602" spans="1:8" ht="14.25" x14ac:dyDescent="0.45">
      <c r="A602"/>
      <c r="B602"/>
      <c r="C602"/>
      <c r="D602"/>
      <c r="E602"/>
      <c r="F602"/>
      <c r="G602"/>
      <c r="H602"/>
    </row>
    <row r="603" spans="1:8" ht="14.25" x14ac:dyDescent="0.45">
      <c r="A603"/>
      <c r="B603"/>
      <c r="C603"/>
      <c r="D603"/>
      <c r="E603"/>
      <c r="F603"/>
      <c r="G603"/>
      <c r="H603"/>
    </row>
    <row r="604" spans="1:8" ht="14.25" x14ac:dyDescent="0.45">
      <c r="A604"/>
      <c r="B604"/>
      <c r="C604"/>
      <c r="D604"/>
      <c r="E604"/>
      <c r="F604"/>
      <c r="G604"/>
      <c r="H604"/>
    </row>
    <row r="605" spans="1:8" ht="14.25" x14ac:dyDescent="0.45">
      <c r="A605"/>
      <c r="B605"/>
      <c r="C605"/>
      <c r="D605"/>
      <c r="E605"/>
      <c r="F605"/>
      <c r="G605"/>
      <c r="H605"/>
    </row>
    <row r="606" spans="1:8" ht="14.25" x14ac:dyDescent="0.45">
      <c r="A606"/>
      <c r="B606"/>
      <c r="C606"/>
      <c r="D606"/>
      <c r="E606"/>
      <c r="F606"/>
      <c r="G606"/>
      <c r="H606"/>
    </row>
    <row r="607" spans="1:8" ht="14.25" x14ac:dyDescent="0.45">
      <c r="A607"/>
      <c r="B607"/>
      <c r="C607"/>
      <c r="D607"/>
      <c r="E607"/>
      <c r="F607"/>
      <c r="G607"/>
      <c r="H607"/>
    </row>
    <row r="608" spans="1:8" ht="14.25" x14ac:dyDescent="0.45">
      <c r="A608"/>
      <c r="B608"/>
      <c r="C608"/>
      <c r="D608"/>
      <c r="E608"/>
      <c r="F608"/>
      <c r="G608"/>
      <c r="H608"/>
    </row>
    <row r="609" spans="1:8" ht="14.25" x14ac:dyDescent="0.45">
      <c r="A609"/>
      <c r="B609"/>
      <c r="C609"/>
      <c r="D609"/>
      <c r="E609"/>
      <c r="F609"/>
      <c r="G609"/>
      <c r="H609"/>
    </row>
    <row r="610" spans="1:8" ht="14.25" x14ac:dyDescent="0.45">
      <c r="A610"/>
      <c r="B610"/>
      <c r="C610"/>
      <c r="D610"/>
      <c r="E610"/>
      <c r="F610"/>
      <c r="G610"/>
      <c r="H610"/>
    </row>
    <row r="611" spans="1:8" ht="14.25" x14ac:dyDescent="0.45">
      <c r="A611"/>
      <c r="B611"/>
      <c r="C611"/>
      <c r="D611"/>
      <c r="E611"/>
      <c r="F611"/>
      <c r="G611"/>
      <c r="H611"/>
    </row>
    <row r="612" spans="1:8" ht="14.25" x14ac:dyDescent="0.45">
      <c r="A612"/>
      <c r="B612"/>
      <c r="C612"/>
      <c r="D612"/>
      <c r="E612"/>
      <c r="F612"/>
      <c r="G612"/>
      <c r="H612"/>
    </row>
    <row r="613" spans="1:8" ht="14.25" x14ac:dyDescent="0.45">
      <c r="A613"/>
      <c r="B613"/>
      <c r="C613"/>
      <c r="D613"/>
      <c r="E613"/>
      <c r="F613"/>
      <c r="G613"/>
      <c r="H613"/>
    </row>
    <row r="614" spans="1:8" ht="14.25" x14ac:dyDescent="0.45">
      <c r="A614"/>
      <c r="B614"/>
      <c r="C614"/>
      <c r="D614"/>
      <c r="E614"/>
      <c r="F614"/>
      <c r="G614"/>
      <c r="H614"/>
    </row>
    <row r="615" spans="1:8" ht="14.25" x14ac:dyDescent="0.45">
      <c r="A615"/>
      <c r="B615"/>
      <c r="C615"/>
      <c r="D615"/>
      <c r="E615"/>
      <c r="F615"/>
      <c r="G615"/>
      <c r="H615"/>
    </row>
    <row r="616" spans="1:8" ht="14.25" x14ac:dyDescent="0.45">
      <c r="A616"/>
      <c r="B616"/>
      <c r="C616"/>
      <c r="D616"/>
      <c r="E616"/>
      <c r="F616"/>
      <c r="G616"/>
      <c r="H616"/>
    </row>
    <row r="617" spans="1:8" ht="14.25" x14ac:dyDescent="0.45">
      <c r="A617"/>
      <c r="B617"/>
      <c r="C617"/>
      <c r="D617"/>
      <c r="E617"/>
      <c r="F617"/>
      <c r="G617"/>
      <c r="H617"/>
    </row>
    <row r="618" spans="1:8" ht="14.25" x14ac:dyDescent="0.45">
      <c r="A618"/>
      <c r="B618"/>
      <c r="C618"/>
      <c r="D618"/>
      <c r="E618"/>
      <c r="F618"/>
      <c r="G618"/>
      <c r="H618"/>
    </row>
    <row r="619" spans="1:8" ht="14.25" x14ac:dyDescent="0.45">
      <c r="A619"/>
      <c r="B619"/>
      <c r="C619"/>
      <c r="D619"/>
      <c r="E619"/>
      <c r="F619"/>
      <c r="G619"/>
      <c r="H619"/>
    </row>
    <row r="620" spans="1:8" ht="14.25" x14ac:dyDescent="0.45">
      <c r="A620"/>
      <c r="B620"/>
      <c r="C620"/>
      <c r="D620"/>
      <c r="E620"/>
      <c r="F620"/>
      <c r="G620"/>
      <c r="H620"/>
    </row>
    <row r="621" spans="1:8" ht="14.25" x14ac:dyDescent="0.45">
      <c r="A621"/>
      <c r="B621"/>
      <c r="C621"/>
      <c r="D621"/>
      <c r="E621"/>
      <c r="F621"/>
      <c r="G621"/>
      <c r="H621"/>
    </row>
    <row r="622" spans="1:8" ht="14.25" x14ac:dyDescent="0.45">
      <c r="A622"/>
      <c r="B622"/>
      <c r="C622"/>
      <c r="D622"/>
      <c r="E622"/>
      <c r="F622"/>
      <c r="G622"/>
      <c r="H622"/>
    </row>
    <row r="623" spans="1:8" ht="14.25" x14ac:dyDescent="0.45">
      <c r="A623"/>
      <c r="B623"/>
      <c r="C623"/>
      <c r="D623"/>
      <c r="E623"/>
      <c r="F623"/>
      <c r="G623"/>
      <c r="H623"/>
    </row>
    <row r="624" spans="1:8" ht="14.25" x14ac:dyDescent="0.45">
      <c r="A624"/>
      <c r="B624"/>
      <c r="C624"/>
      <c r="D624"/>
      <c r="E624"/>
      <c r="F624"/>
      <c r="G624"/>
      <c r="H624"/>
    </row>
    <row r="625" spans="1:8" ht="14.25" x14ac:dyDescent="0.45">
      <c r="A625"/>
      <c r="B625"/>
      <c r="C625"/>
      <c r="D625"/>
      <c r="E625"/>
      <c r="F625"/>
      <c r="G625"/>
      <c r="H625"/>
    </row>
    <row r="626" spans="1:8" ht="14.25" x14ac:dyDescent="0.45">
      <c r="A626"/>
      <c r="B626"/>
      <c r="C626"/>
      <c r="D626"/>
      <c r="E626"/>
      <c r="F626"/>
      <c r="G626"/>
      <c r="H626"/>
    </row>
    <row r="627" spans="1:8" ht="14.25" x14ac:dyDescent="0.45">
      <c r="A627"/>
      <c r="B627"/>
      <c r="C627"/>
      <c r="D627"/>
      <c r="E627"/>
      <c r="F627"/>
      <c r="G627"/>
      <c r="H627"/>
    </row>
    <row r="628" spans="1:8" ht="14.25" x14ac:dyDescent="0.45">
      <c r="A628"/>
      <c r="B628"/>
      <c r="C628"/>
      <c r="D628"/>
      <c r="E628"/>
      <c r="F628"/>
      <c r="G628"/>
      <c r="H628"/>
    </row>
    <row r="629" spans="1:8" ht="14.25" x14ac:dyDescent="0.45">
      <c r="A629"/>
      <c r="B629"/>
      <c r="C629"/>
      <c r="D629"/>
      <c r="E629"/>
      <c r="F629"/>
      <c r="G629"/>
      <c r="H629"/>
    </row>
    <row r="630" spans="1:8" ht="14.25" x14ac:dyDescent="0.45">
      <c r="A630"/>
      <c r="B630"/>
      <c r="C630"/>
      <c r="D630"/>
      <c r="E630"/>
      <c r="F630"/>
      <c r="G630"/>
      <c r="H630"/>
    </row>
    <row r="631" spans="1:8" ht="14.25" x14ac:dyDescent="0.45">
      <c r="A631"/>
      <c r="B631"/>
      <c r="C631"/>
      <c r="D631"/>
      <c r="E631"/>
      <c r="F631"/>
      <c r="G631"/>
      <c r="H631"/>
    </row>
    <row r="632" spans="1:8" ht="14.25" x14ac:dyDescent="0.45">
      <c r="A632"/>
      <c r="B632"/>
      <c r="C632"/>
      <c r="D632"/>
      <c r="E632"/>
      <c r="F632"/>
      <c r="G632"/>
      <c r="H632"/>
    </row>
    <row r="633" spans="1:8" ht="14.25" x14ac:dyDescent="0.45">
      <c r="A633"/>
      <c r="B633"/>
      <c r="C633"/>
      <c r="D633"/>
      <c r="E633"/>
      <c r="F633"/>
      <c r="G633"/>
      <c r="H633"/>
    </row>
    <row r="634" spans="1:8" ht="14.25" x14ac:dyDescent="0.45">
      <c r="A634"/>
      <c r="B634"/>
      <c r="C634"/>
      <c r="D634"/>
      <c r="E634"/>
      <c r="F634"/>
      <c r="G634"/>
      <c r="H634"/>
    </row>
    <row r="635" spans="1:8" ht="14.25" x14ac:dyDescent="0.45">
      <c r="A635"/>
      <c r="B635"/>
      <c r="C635"/>
      <c r="D635"/>
      <c r="E635"/>
      <c r="F635"/>
      <c r="G635"/>
      <c r="H635"/>
    </row>
    <row r="636" spans="1:8" ht="14.25" x14ac:dyDescent="0.45">
      <c r="A636"/>
      <c r="B636"/>
      <c r="C636"/>
      <c r="D636"/>
      <c r="E636"/>
      <c r="F636"/>
      <c r="G636"/>
      <c r="H636"/>
    </row>
    <row r="637" spans="1:8" ht="14.25" x14ac:dyDescent="0.45">
      <c r="A637"/>
      <c r="B637"/>
      <c r="C637"/>
      <c r="D637"/>
      <c r="E637"/>
      <c r="F637"/>
      <c r="G637"/>
      <c r="H637"/>
    </row>
    <row r="638" spans="1:8" ht="14.25" x14ac:dyDescent="0.45">
      <c r="A638"/>
      <c r="B638"/>
      <c r="C638"/>
      <c r="D638"/>
      <c r="E638"/>
      <c r="F638"/>
      <c r="G638"/>
      <c r="H638"/>
    </row>
    <row r="639" spans="1:8" ht="14.25" x14ac:dyDescent="0.45">
      <c r="A639"/>
      <c r="B639"/>
      <c r="C639"/>
      <c r="D639"/>
      <c r="E639"/>
      <c r="F639"/>
      <c r="G639"/>
      <c r="H639"/>
    </row>
    <row r="640" spans="1:8" ht="14.25" x14ac:dyDescent="0.45">
      <c r="A640"/>
      <c r="B640"/>
      <c r="C640"/>
      <c r="D640"/>
      <c r="E640"/>
      <c r="F640"/>
      <c r="G640"/>
      <c r="H640"/>
    </row>
    <row r="641" spans="1:8" ht="14.25" x14ac:dyDescent="0.45">
      <c r="A641"/>
      <c r="B641"/>
      <c r="C641"/>
      <c r="D641"/>
      <c r="E641"/>
      <c r="F641"/>
      <c r="G641"/>
      <c r="H641"/>
    </row>
    <row r="642" spans="1:8" ht="14.25" x14ac:dyDescent="0.45">
      <c r="A642"/>
      <c r="B642"/>
      <c r="C642"/>
      <c r="D642"/>
      <c r="E642"/>
      <c r="F642"/>
      <c r="G642"/>
      <c r="H642"/>
    </row>
    <row r="643" spans="1:8" ht="14.25" x14ac:dyDescent="0.45">
      <c r="A643"/>
      <c r="B643"/>
      <c r="C643"/>
      <c r="D643"/>
      <c r="E643"/>
      <c r="F643"/>
      <c r="G643"/>
      <c r="H643"/>
    </row>
    <row r="644" spans="1:8" ht="14.25" x14ac:dyDescent="0.45">
      <c r="A644"/>
      <c r="B644"/>
      <c r="C644"/>
      <c r="D644"/>
      <c r="E644"/>
      <c r="F644"/>
      <c r="G644"/>
      <c r="H644"/>
    </row>
    <row r="645" spans="1:8" ht="14.25" x14ac:dyDescent="0.45">
      <c r="A645"/>
      <c r="B645"/>
      <c r="C645"/>
      <c r="D645"/>
      <c r="E645"/>
      <c r="F645"/>
      <c r="G645"/>
      <c r="H645"/>
    </row>
    <row r="646" spans="1:8" ht="14.25" x14ac:dyDescent="0.45">
      <c r="A646"/>
      <c r="B646"/>
      <c r="C646"/>
      <c r="D646"/>
      <c r="E646"/>
      <c r="F646"/>
      <c r="G646"/>
      <c r="H646"/>
    </row>
    <row r="647" spans="1:8" ht="14.25" x14ac:dyDescent="0.45">
      <c r="A647"/>
      <c r="B647"/>
      <c r="C647"/>
      <c r="D647"/>
      <c r="E647"/>
      <c r="F647"/>
      <c r="G647"/>
      <c r="H647"/>
    </row>
    <row r="648" spans="1:8" ht="14.25" x14ac:dyDescent="0.45">
      <c r="A648"/>
      <c r="B648"/>
      <c r="C648"/>
      <c r="D648"/>
      <c r="E648"/>
      <c r="F648"/>
      <c r="G648"/>
      <c r="H648"/>
    </row>
    <row r="649" spans="1:8" ht="14.25" x14ac:dyDescent="0.45">
      <c r="A649"/>
      <c r="B649"/>
      <c r="C649"/>
      <c r="D649"/>
      <c r="E649"/>
      <c r="F649"/>
      <c r="G649"/>
      <c r="H649"/>
    </row>
    <row r="650" spans="1:8" ht="14.25" x14ac:dyDescent="0.45">
      <c r="A650"/>
      <c r="B650"/>
      <c r="C650"/>
      <c r="D650"/>
      <c r="E650"/>
      <c r="F650"/>
      <c r="G650"/>
      <c r="H650"/>
    </row>
    <row r="651" spans="1:8" ht="14.25" x14ac:dyDescent="0.45">
      <c r="A651"/>
      <c r="B651"/>
      <c r="C651"/>
      <c r="D651"/>
      <c r="E651"/>
      <c r="F651"/>
      <c r="G651"/>
      <c r="H651"/>
    </row>
    <row r="652" spans="1:8" ht="14.25" x14ac:dyDescent="0.45">
      <c r="A652"/>
      <c r="B652"/>
      <c r="C652"/>
      <c r="D652"/>
      <c r="E652"/>
      <c r="F652"/>
      <c r="G652"/>
      <c r="H652"/>
    </row>
    <row r="653" spans="1:8" ht="14.25" x14ac:dyDescent="0.45">
      <c r="A653"/>
      <c r="B653"/>
      <c r="C653"/>
      <c r="D653"/>
      <c r="E653"/>
      <c r="F653"/>
      <c r="G653"/>
      <c r="H653"/>
    </row>
    <row r="654" spans="1:8" ht="14.25" x14ac:dyDescent="0.45">
      <c r="A654"/>
      <c r="B654"/>
      <c r="C654"/>
      <c r="D654"/>
      <c r="E654"/>
      <c r="F654"/>
      <c r="G654"/>
      <c r="H654"/>
    </row>
    <row r="655" spans="1:8" ht="14.25" x14ac:dyDescent="0.45">
      <c r="A655"/>
      <c r="B655"/>
      <c r="C655"/>
      <c r="D655"/>
      <c r="E655"/>
      <c r="F655"/>
      <c r="G655"/>
      <c r="H655"/>
    </row>
    <row r="656" spans="1:8" ht="14.25" x14ac:dyDescent="0.45">
      <c r="A656"/>
      <c r="B656"/>
      <c r="C656"/>
      <c r="D656"/>
      <c r="E656"/>
      <c r="F656"/>
      <c r="G656"/>
      <c r="H656"/>
    </row>
    <row r="657" spans="1:8" ht="14.25" x14ac:dyDescent="0.45">
      <c r="A657"/>
      <c r="B657"/>
      <c r="C657"/>
      <c r="D657"/>
      <c r="E657"/>
      <c r="F657"/>
      <c r="G657"/>
      <c r="H657"/>
    </row>
    <row r="658" spans="1:8" ht="14.25" x14ac:dyDescent="0.45">
      <c r="A658"/>
      <c r="B658"/>
      <c r="C658"/>
      <c r="D658"/>
      <c r="E658"/>
      <c r="F658"/>
      <c r="G658"/>
      <c r="H658"/>
    </row>
    <row r="659" spans="1:8" ht="14.25" x14ac:dyDescent="0.45">
      <c r="A659"/>
      <c r="B659"/>
      <c r="C659"/>
      <c r="D659"/>
      <c r="E659"/>
      <c r="F659"/>
      <c r="G659"/>
      <c r="H659"/>
    </row>
    <row r="660" spans="1:8" ht="14.25" x14ac:dyDescent="0.45">
      <c r="A660"/>
      <c r="B660"/>
      <c r="C660"/>
      <c r="D660"/>
      <c r="E660"/>
      <c r="F660"/>
      <c r="G660"/>
      <c r="H660"/>
    </row>
    <row r="661" spans="1:8" ht="14.25" x14ac:dyDescent="0.45">
      <c r="A661"/>
      <c r="B661"/>
      <c r="C661"/>
      <c r="D661"/>
      <c r="E661"/>
      <c r="F661"/>
      <c r="G661"/>
      <c r="H661"/>
    </row>
    <row r="662" spans="1:8" ht="14.25" x14ac:dyDescent="0.45">
      <c r="A662"/>
      <c r="B662"/>
      <c r="C662"/>
      <c r="D662"/>
      <c r="E662"/>
      <c r="F662"/>
      <c r="G662"/>
      <c r="H662"/>
    </row>
    <row r="663" spans="1:8" ht="14.25" x14ac:dyDescent="0.45">
      <c r="A663"/>
      <c r="B663"/>
      <c r="C663"/>
      <c r="D663"/>
      <c r="E663"/>
      <c r="F663"/>
      <c r="G663"/>
      <c r="H663"/>
    </row>
    <row r="664" spans="1:8" ht="14.25" x14ac:dyDescent="0.45">
      <c r="A664"/>
      <c r="B664"/>
      <c r="C664"/>
      <c r="D664"/>
      <c r="E664"/>
      <c r="F664"/>
      <c r="G664"/>
      <c r="H664"/>
    </row>
    <row r="665" spans="1:8" ht="14.25" x14ac:dyDescent="0.45">
      <c r="A665"/>
      <c r="B665"/>
      <c r="C665"/>
      <c r="D665"/>
      <c r="E665"/>
      <c r="F665"/>
      <c r="G665"/>
      <c r="H665"/>
    </row>
    <row r="666" spans="1:8" ht="14.25" x14ac:dyDescent="0.45">
      <c r="A666"/>
      <c r="B666"/>
      <c r="C666"/>
      <c r="D666"/>
      <c r="E666"/>
      <c r="F666"/>
      <c r="G666"/>
      <c r="H666"/>
    </row>
    <row r="667" spans="1:8" ht="14.25" x14ac:dyDescent="0.45">
      <c r="A667"/>
      <c r="B667"/>
      <c r="C667"/>
      <c r="D667"/>
      <c r="E667"/>
      <c r="F667"/>
      <c r="G667"/>
      <c r="H667"/>
    </row>
    <row r="668" spans="1:8" ht="14.25" x14ac:dyDescent="0.45">
      <c r="A668"/>
      <c r="B668"/>
      <c r="C668"/>
      <c r="D668"/>
      <c r="E668"/>
      <c r="F668"/>
      <c r="G668"/>
      <c r="H668"/>
    </row>
    <row r="669" spans="1:8" ht="14.25" x14ac:dyDescent="0.45">
      <c r="A669"/>
      <c r="B669"/>
      <c r="C669"/>
      <c r="D669"/>
      <c r="E669"/>
      <c r="F669"/>
      <c r="G669"/>
      <c r="H669"/>
    </row>
    <row r="670" spans="1:8" ht="14.25" x14ac:dyDescent="0.45">
      <c r="A670"/>
      <c r="B670"/>
      <c r="C670"/>
      <c r="D670"/>
      <c r="E670"/>
      <c r="F670"/>
      <c r="G670"/>
      <c r="H670"/>
    </row>
    <row r="671" spans="1:8" ht="14.25" x14ac:dyDescent="0.45">
      <c r="A671"/>
      <c r="B671"/>
      <c r="C671"/>
      <c r="D671"/>
      <c r="E671"/>
      <c r="F671"/>
      <c r="G671"/>
      <c r="H671"/>
    </row>
    <row r="672" spans="1:8" ht="14.25" x14ac:dyDescent="0.45">
      <c r="A672"/>
      <c r="B672"/>
      <c r="C672"/>
      <c r="D672"/>
      <c r="E672"/>
      <c r="F672"/>
      <c r="G672"/>
      <c r="H672"/>
    </row>
    <row r="673" spans="1:8" ht="14.25" x14ac:dyDescent="0.45">
      <c r="A673"/>
      <c r="B673"/>
      <c r="C673"/>
      <c r="D673"/>
      <c r="E673"/>
      <c r="F673"/>
      <c r="G673"/>
      <c r="H673"/>
    </row>
    <row r="674" spans="1:8" ht="14.25" x14ac:dyDescent="0.45">
      <c r="A674"/>
      <c r="B674"/>
      <c r="C674"/>
      <c r="D674"/>
      <c r="E674"/>
      <c r="F674"/>
      <c r="G674"/>
      <c r="H674"/>
    </row>
    <row r="675" spans="1:8" ht="14.25" x14ac:dyDescent="0.45">
      <c r="A675"/>
      <c r="B675"/>
      <c r="C675"/>
      <c r="D675"/>
      <c r="E675"/>
      <c r="F675"/>
      <c r="G675"/>
      <c r="H675"/>
    </row>
    <row r="676" spans="1:8" ht="14.25" x14ac:dyDescent="0.45">
      <c r="A676"/>
      <c r="B676"/>
      <c r="C676"/>
      <c r="D676"/>
      <c r="E676"/>
      <c r="F676"/>
      <c r="G676"/>
      <c r="H676"/>
    </row>
    <row r="677" spans="1:8" ht="14.25" x14ac:dyDescent="0.45">
      <c r="A677"/>
      <c r="B677"/>
      <c r="C677"/>
      <c r="D677"/>
      <c r="E677"/>
      <c r="F677"/>
      <c r="G677"/>
      <c r="H677"/>
    </row>
    <row r="678" spans="1:8" ht="14.25" x14ac:dyDescent="0.45">
      <c r="A678"/>
      <c r="B678"/>
      <c r="C678"/>
      <c r="D678"/>
      <c r="E678"/>
      <c r="F678"/>
      <c r="G678"/>
      <c r="H678"/>
    </row>
    <row r="679" spans="1:8" ht="14.25" x14ac:dyDescent="0.45">
      <c r="A679"/>
      <c r="B679"/>
      <c r="C679"/>
      <c r="D679"/>
      <c r="E679"/>
      <c r="F679"/>
      <c r="G679"/>
      <c r="H679"/>
    </row>
    <row r="680" spans="1:8" ht="14.25" x14ac:dyDescent="0.45">
      <c r="A680"/>
      <c r="B680"/>
      <c r="C680"/>
      <c r="D680"/>
      <c r="E680"/>
      <c r="F680"/>
      <c r="G680"/>
      <c r="H680"/>
    </row>
    <row r="681" spans="1:8" ht="14.25" x14ac:dyDescent="0.45">
      <c r="A681"/>
      <c r="B681"/>
      <c r="C681"/>
      <c r="D681"/>
      <c r="E681"/>
      <c r="F681"/>
      <c r="G681"/>
      <c r="H681"/>
    </row>
    <row r="682" spans="1:8" ht="14.25" x14ac:dyDescent="0.45">
      <c r="A682"/>
      <c r="B682"/>
      <c r="C682"/>
      <c r="D682"/>
      <c r="E682"/>
      <c r="F682"/>
      <c r="G682"/>
      <c r="H682"/>
    </row>
    <row r="683" spans="1:8" ht="14.25" x14ac:dyDescent="0.45">
      <c r="A683"/>
      <c r="B683"/>
      <c r="C683"/>
      <c r="D683"/>
      <c r="E683"/>
      <c r="F683"/>
      <c r="G683"/>
      <c r="H683"/>
    </row>
    <row r="684" spans="1:8" ht="14.25" x14ac:dyDescent="0.45">
      <c r="A684"/>
      <c r="B684"/>
      <c r="C684"/>
      <c r="D684"/>
      <c r="E684"/>
      <c r="F684"/>
      <c r="G684"/>
      <c r="H684"/>
    </row>
    <row r="685" spans="1:8" ht="14.25" x14ac:dyDescent="0.45">
      <c r="A685"/>
      <c r="B685"/>
      <c r="C685"/>
      <c r="D685"/>
      <c r="E685"/>
      <c r="F685"/>
      <c r="G685"/>
      <c r="H685"/>
    </row>
    <row r="686" spans="1:8" ht="14.25" x14ac:dyDescent="0.45">
      <c r="A686"/>
      <c r="B686"/>
      <c r="C686"/>
      <c r="D686"/>
      <c r="E686"/>
      <c r="F686"/>
      <c r="G686"/>
      <c r="H686"/>
    </row>
    <row r="687" spans="1:8" ht="14.25" x14ac:dyDescent="0.45">
      <c r="A687"/>
      <c r="B687"/>
      <c r="C687"/>
      <c r="D687"/>
      <c r="E687"/>
      <c r="F687"/>
      <c r="G687"/>
      <c r="H687"/>
    </row>
    <row r="688" spans="1:8" ht="14.25" x14ac:dyDescent="0.45">
      <c r="A688"/>
      <c r="B688"/>
      <c r="C688"/>
      <c r="D688"/>
      <c r="E688"/>
      <c r="F688"/>
      <c r="G688"/>
      <c r="H688"/>
    </row>
    <row r="689" spans="1:8" ht="14.25" x14ac:dyDescent="0.45">
      <c r="A689"/>
      <c r="B689"/>
      <c r="C689"/>
      <c r="D689"/>
      <c r="E689"/>
      <c r="F689"/>
      <c r="G689"/>
      <c r="H689"/>
    </row>
    <row r="690" spans="1:8" ht="14.25" x14ac:dyDescent="0.45">
      <c r="A690"/>
      <c r="B690"/>
      <c r="C690"/>
      <c r="D690"/>
      <c r="E690"/>
      <c r="F690"/>
      <c r="G690"/>
      <c r="H690"/>
    </row>
    <row r="691" spans="1:8" ht="14.25" x14ac:dyDescent="0.45">
      <c r="A691"/>
      <c r="B691"/>
      <c r="C691"/>
      <c r="D691"/>
      <c r="E691"/>
      <c r="F691"/>
      <c r="G691"/>
      <c r="H691"/>
    </row>
    <row r="692" spans="1:8" ht="14.25" x14ac:dyDescent="0.45">
      <c r="A692"/>
      <c r="B692"/>
      <c r="C692"/>
      <c r="D692"/>
      <c r="E692"/>
      <c r="F692"/>
      <c r="G692"/>
      <c r="H692"/>
    </row>
    <row r="693" spans="1:8" ht="14.25" x14ac:dyDescent="0.45">
      <c r="A693"/>
      <c r="B693"/>
      <c r="C693"/>
      <c r="D693"/>
      <c r="E693"/>
      <c r="F693"/>
      <c r="G693"/>
      <c r="H693"/>
    </row>
    <row r="694" spans="1:8" ht="14.25" x14ac:dyDescent="0.45">
      <c r="A694"/>
      <c r="B694"/>
      <c r="C694"/>
      <c r="D694"/>
      <c r="E694"/>
      <c r="F694"/>
      <c r="G694"/>
      <c r="H694"/>
    </row>
    <row r="695" spans="1:8" ht="14.25" x14ac:dyDescent="0.45">
      <c r="A695"/>
      <c r="B695"/>
      <c r="C695"/>
      <c r="D695"/>
      <c r="E695"/>
      <c r="F695"/>
      <c r="G695"/>
      <c r="H695"/>
    </row>
    <row r="696" spans="1:8" ht="14.25" x14ac:dyDescent="0.45">
      <c r="A696"/>
      <c r="B696"/>
      <c r="C696"/>
      <c r="D696"/>
      <c r="E696"/>
      <c r="F696"/>
      <c r="G696"/>
      <c r="H696"/>
    </row>
    <row r="697" spans="1:8" ht="14.25" x14ac:dyDescent="0.45">
      <c r="A697"/>
      <c r="B697"/>
      <c r="C697"/>
      <c r="D697"/>
      <c r="E697"/>
      <c r="F697"/>
      <c r="G697"/>
      <c r="H697"/>
    </row>
    <row r="698" spans="1:8" ht="14.25" x14ac:dyDescent="0.45">
      <c r="A698"/>
      <c r="B698"/>
      <c r="C698"/>
      <c r="D698"/>
      <c r="E698"/>
      <c r="F698"/>
      <c r="G698"/>
      <c r="H698"/>
    </row>
    <row r="699" spans="1:8" ht="14.25" x14ac:dyDescent="0.45">
      <c r="A699"/>
      <c r="B699"/>
      <c r="C699"/>
      <c r="D699"/>
      <c r="E699"/>
      <c r="F699"/>
      <c r="G699"/>
      <c r="H699"/>
    </row>
    <row r="700" spans="1:8" ht="14.25" x14ac:dyDescent="0.45">
      <c r="A700"/>
      <c r="B700"/>
      <c r="C700"/>
      <c r="D700"/>
      <c r="E700"/>
      <c r="F700"/>
      <c r="G700"/>
      <c r="H700"/>
    </row>
    <row r="701" spans="1:8" ht="14.25" x14ac:dyDescent="0.45">
      <c r="A701"/>
      <c r="B701"/>
      <c r="C701"/>
      <c r="D701"/>
      <c r="E701"/>
      <c r="F701"/>
      <c r="G701"/>
      <c r="H701"/>
    </row>
    <row r="702" spans="1:8" ht="14.25" x14ac:dyDescent="0.45">
      <c r="A702"/>
      <c r="B702"/>
      <c r="C702"/>
      <c r="D702"/>
      <c r="E702"/>
      <c r="F702"/>
      <c r="G702"/>
      <c r="H702"/>
    </row>
    <row r="703" spans="1:8" ht="14.25" x14ac:dyDescent="0.45">
      <c r="A703"/>
      <c r="B703"/>
      <c r="C703"/>
      <c r="D703"/>
      <c r="E703"/>
      <c r="F703"/>
      <c r="G703"/>
      <c r="H703"/>
    </row>
    <row r="704" spans="1:8" ht="14.25" x14ac:dyDescent="0.45">
      <c r="A704"/>
      <c r="B704"/>
      <c r="C704"/>
      <c r="D704"/>
      <c r="E704"/>
      <c r="F704"/>
      <c r="G704"/>
      <c r="H704"/>
    </row>
    <row r="705" spans="1:8" ht="14.25" x14ac:dyDescent="0.45">
      <c r="A705"/>
      <c r="B705"/>
      <c r="C705"/>
      <c r="D705"/>
      <c r="E705"/>
      <c r="F705"/>
      <c r="G705"/>
      <c r="H705"/>
    </row>
    <row r="706" spans="1:8" ht="14.25" x14ac:dyDescent="0.45">
      <c r="A706"/>
      <c r="B706"/>
      <c r="C706"/>
      <c r="D706"/>
      <c r="E706"/>
      <c r="F706"/>
      <c r="G706"/>
      <c r="H706"/>
    </row>
    <row r="707" spans="1:8" ht="14.25" x14ac:dyDescent="0.45">
      <c r="A707"/>
      <c r="B707"/>
      <c r="C707"/>
      <c r="D707"/>
      <c r="E707"/>
      <c r="F707"/>
      <c r="G707"/>
      <c r="H707"/>
    </row>
    <row r="708" spans="1:8" ht="14.25" x14ac:dyDescent="0.45">
      <c r="A708"/>
      <c r="B708"/>
      <c r="C708"/>
      <c r="D708"/>
      <c r="E708"/>
      <c r="F708"/>
      <c r="G708"/>
      <c r="H708"/>
    </row>
    <row r="709" spans="1:8" ht="14.25" x14ac:dyDescent="0.45">
      <c r="A709"/>
      <c r="B709"/>
      <c r="C709"/>
      <c r="D709"/>
      <c r="E709"/>
      <c r="F709"/>
      <c r="G709"/>
      <c r="H709"/>
    </row>
    <row r="710" spans="1:8" ht="14.25" x14ac:dyDescent="0.45">
      <c r="A710"/>
      <c r="B710"/>
      <c r="C710"/>
      <c r="D710"/>
      <c r="E710"/>
      <c r="F710"/>
      <c r="G710"/>
      <c r="H710"/>
    </row>
    <row r="711" spans="1:8" ht="14.25" x14ac:dyDescent="0.45">
      <c r="A711"/>
      <c r="B711"/>
      <c r="C711"/>
      <c r="D711"/>
      <c r="E711"/>
      <c r="F711"/>
      <c r="G711"/>
      <c r="H711"/>
    </row>
    <row r="712" spans="1:8" ht="14.25" x14ac:dyDescent="0.45">
      <c r="A712"/>
      <c r="B712"/>
      <c r="C712"/>
      <c r="D712"/>
      <c r="E712"/>
      <c r="F712"/>
      <c r="G712"/>
      <c r="H712"/>
    </row>
    <row r="713" spans="1:8" ht="14.25" x14ac:dyDescent="0.45">
      <c r="A713"/>
      <c r="B713"/>
      <c r="C713"/>
      <c r="D713"/>
      <c r="E713"/>
      <c r="F713"/>
      <c r="G713"/>
      <c r="H713"/>
    </row>
    <row r="714" spans="1:8" ht="14.25" x14ac:dyDescent="0.45">
      <c r="A714"/>
      <c r="B714"/>
      <c r="C714"/>
      <c r="D714"/>
      <c r="E714"/>
      <c r="F714"/>
      <c r="G714"/>
      <c r="H714"/>
    </row>
    <row r="715" spans="1:8" ht="14.25" x14ac:dyDescent="0.45">
      <c r="A715"/>
      <c r="B715"/>
      <c r="C715"/>
      <c r="D715"/>
      <c r="E715"/>
      <c r="F715"/>
      <c r="G715"/>
      <c r="H715"/>
    </row>
    <row r="716" spans="1:8" ht="14.25" x14ac:dyDescent="0.45">
      <c r="A716"/>
      <c r="B716"/>
      <c r="C716"/>
      <c r="D716"/>
      <c r="E716"/>
      <c r="F716"/>
      <c r="G716"/>
      <c r="H716"/>
    </row>
    <row r="717" spans="1:8" ht="14.25" x14ac:dyDescent="0.45">
      <c r="A717"/>
      <c r="B717"/>
      <c r="C717"/>
      <c r="D717"/>
      <c r="E717"/>
      <c r="F717"/>
      <c r="G717"/>
      <c r="H717"/>
    </row>
    <row r="718" spans="1:8" ht="14.25" x14ac:dyDescent="0.45">
      <c r="A718"/>
      <c r="B718"/>
      <c r="C718"/>
      <c r="D718"/>
      <c r="E718"/>
      <c r="F718"/>
      <c r="G718"/>
      <c r="H718"/>
    </row>
    <row r="719" spans="1:8" ht="14.25" x14ac:dyDescent="0.45">
      <c r="A719"/>
      <c r="B719"/>
      <c r="C719"/>
      <c r="D719"/>
      <c r="E719"/>
      <c r="F719"/>
      <c r="G719"/>
      <c r="H719"/>
    </row>
    <row r="720" spans="1:8" ht="14.25" x14ac:dyDescent="0.45">
      <c r="A720"/>
      <c r="B720"/>
      <c r="C720"/>
      <c r="D720"/>
      <c r="E720"/>
      <c r="F720"/>
      <c r="G720"/>
      <c r="H720"/>
    </row>
    <row r="721" spans="1:8" ht="14.25" x14ac:dyDescent="0.45">
      <c r="A721"/>
      <c r="B721"/>
      <c r="C721"/>
      <c r="D721"/>
      <c r="E721"/>
      <c r="F721"/>
      <c r="G721"/>
      <c r="H721"/>
    </row>
    <row r="722" spans="1:8" ht="14.25" x14ac:dyDescent="0.45">
      <c r="A722"/>
      <c r="B722"/>
      <c r="C722"/>
      <c r="D722"/>
      <c r="E722"/>
      <c r="F722"/>
      <c r="G722"/>
      <c r="H722"/>
    </row>
    <row r="723" spans="1:8" ht="14.25" x14ac:dyDescent="0.45">
      <c r="A723"/>
      <c r="B723"/>
      <c r="C723"/>
      <c r="D723"/>
      <c r="E723"/>
      <c r="F723"/>
      <c r="G723"/>
      <c r="H723"/>
    </row>
    <row r="724" spans="1:8" ht="14.25" x14ac:dyDescent="0.45">
      <c r="A724"/>
      <c r="B724"/>
      <c r="C724"/>
      <c r="D724"/>
      <c r="E724"/>
      <c r="F724"/>
      <c r="G724"/>
      <c r="H724"/>
    </row>
    <row r="725" spans="1:8" ht="14.25" x14ac:dyDescent="0.45">
      <c r="A725"/>
      <c r="B725"/>
      <c r="C725"/>
      <c r="D725"/>
      <c r="E725"/>
      <c r="F725"/>
      <c r="G725"/>
      <c r="H725"/>
    </row>
    <row r="726" spans="1:8" ht="14.25" x14ac:dyDescent="0.45">
      <c r="A726"/>
      <c r="B726"/>
      <c r="C726"/>
      <c r="D726"/>
      <c r="E726"/>
      <c r="F726"/>
      <c r="G726"/>
      <c r="H726"/>
    </row>
    <row r="727" spans="1:8" ht="14.25" x14ac:dyDescent="0.45">
      <c r="A727"/>
      <c r="B727"/>
      <c r="C727"/>
      <c r="D727"/>
      <c r="E727"/>
      <c r="F727"/>
      <c r="G727"/>
      <c r="H727"/>
    </row>
    <row r="728" spans="1:8" ht="14.25" x14ac:dyDescent="0.45">
      <c r="A728"/>
      <c r="B728"/>
      <c r="C728"/>
      <c r="D728"/>
      <c r="E728"/>
      <c r="F728"/>
      <c r="G728"/>
      <c r="H728"/>
    </row>
    <row r="729" spans="1:8" ht="14.25" x14ac:dyDescent="0.45">
      <c r="A729"/>
      <c r="B729"/>
      <c r="C729"/>
      <c r="D729"/>
      <c r="E729"/>
      <c r="F729"/>
      <c r="G729"/>
      <c r="H729"/>
    </row>
    <row r="730" spans="1:8" ht="14.25" x14ac:dyDescent="0.45">
      <c r="A730"/>
      <c r="B730"/>
      <c r="C730"/>
      <c r="D730"/>
      <c r="E730"/>
      <c r="F730"/>
      <c r="G730"/>
      <c r="H730"/>
    </row>
    <row r="731" spans="1:8" ht="14.25" x14ac:dyDescent="0.45">
      <c r="A731"/>
      <c r="B731"/>
      <c r="C731"/>
      <c r="D731"/>
      <c r="E731"/>
      <c r="F731"/>
      <c r="G731"/>
      <c r="H731"/>
    </row>
    <row r="732" spans="1:8" ht="14.25" x14ac:dyDescent="0.45">
      <c r="A732"/>
      <c r="B732"/>
      <c r="C732"/>
      <c r="D732"/>
      <c r="E732"/>
      <c r="F732"/>
      <c r="G732"/>
      <c r="H732"/>
    </row>
    <row r="733" spans="1:8" ht="14.25" x14ac:dyDescent="0.45">
      <c r="A733"/>
      <c r="B733"/>
      <c r="C733"/>
      <c r="D733"/>
      <c r="E733"/>
      <c r="F733"/>
      <c r="G733"/>
      <c r="H733"/>
    </row>
    <row r="734" spans="1:8" ht="14.25" x14ac:dyDescent="0.45">
      <c r="A734"/>
      <c r="B734"/>
      <c r="C734"/>
      <c r="D734"/>
      <c r="E734"/>
      <c r="F734"/>
      <c r="G734"/>
      <c r="H734"/>
    </row>
    <row r="735" spans="1:8" ht="14.25" x14ac:dyDescent="0.45">
      <c r="A735"/>
      <c r="B735"/>
      <c r="C735"/>
      <c r="D735"/>
      <c r="E735"/>
      <c r="F735"/>
      <c r="G735"/>
      <c r="H735"/>
    </row>
    <row r="736" spans="1:8" ht="14.25" x14ac:dyDescent="0.45">
      <c r="A736"/>
      <c r="B736"/>
      <c r="C736"/>
      <c r="D736"/>
      <c r="E736"/>
      <c r="F736"/>
      <c r="G736"/>
      <c r="H736"/>
    </row>
    <row r="737" spans="1:8" ht="14.25" x14ac:dyDescent="0.45">
      <c r="A737"/>
      <c r="B737"/>
      <c r="C737"/>
      <c r="D737"/>
      <c r="E737"/>
      <c r="F737"/>
      <c r="G737"/>
      <c r="H737"/>
    </row>
    <row r="738" spans="1:8" ht="14.25" x14ac:dyDescent="0.45">
      <c r="A738"/>
      <c r="B738"/>
      <c r="C738"/>
      <c r="D738"/>
      <c r="E738"/>
      <c r="F738"/>
      <c r="G738"/>
      <c r="H738"/>
    </row>
    <row r="739" spans="1:8" ht="14.25" x14ac:dyDescent="0.45">
      <c r="A739"/>
      <c r="B739"/>
      <c r="C739"/>
      <c r="D739"/>
      <c r="E739"/>
      <c r="F739"/>
      <c r="G739"/>
      <c r="H739"/>
    </row>
    <row r="740" spans="1:8" ht="14.25" x14ac:dyDescent="0.45">
      <c r="A740"/>
      <c r="B740"/>
      <c r="C740"/>
      <c r="D740"/>
      <c r="E740"/>
      <c r="F740"/>
      <c r="G740"/>
      <c r="H740"/>
    </row>
    <row r="741" spans="1:8" ht="14.25" x14ac:dyDescent="0.45">
      <c r="A741"/>
      <c r="B741"/>
      <c r="C741"/>
      <c r="D741"/>
      <c r="E741"/>
      <c r="F741"/>
      <c r="G741"/>
      <c r="H741"/>
    </row>
    <row r="742" spans="1:8" ht="14.25" x14ac:dyDescent="0.45">
      <c r="A742"/>
      <c r="B742"/>
      <c r="C742"/>
      <c r="D742"/>
      <c r="E742"/>
      <c r="F742"/>
      <c r="G742"/>
      <c r="H742"/>
    </row>
    <row r="743" spans="1:8" ht="14.25" x14ac:dyDescent="0.45">
      <c r="A743"/>
      <c r="B743"/>
      <c r="C743"/>
      <c r="D743"/>
      <c r="E743"/>
      <c r="F743"/>
      <c r="G743"/>
      <c r="H743"/>
    </row>
    <row r="744" spans="1:8" ht="14.25" x14ac:dyDescent="0.45">
      <c r="A744"/>
      <c r="B744"/>
      <c r="C744"/>
      <c r="D744"/>
      <c r="E744"/>
      <c r="F744"/>
      <c r="G744"/>
      <c r="H744"/>
    </row>
    <row r="745" spans="1:8" ht="14.25" x14ac:dyDescent="0.45">
      <c r="A745"/>
      <c r="B745"/>
      <c r="C745"/>
      <c r="D745"/>
      <c r="E745"/>
      <c r="F745"/>
      <c r="G745"/>
      <c r="H745"/>
    </row>
    <row r="746" spans="1:8" ht="14.25" x14ac:dyDescent="0.45">
      <c r="A746"/>
      <c r="B746"/>
      <c r="C746"/>
      <c r="D746"/>
      <c r="E746"/>
      <c r="F746"/>
      <c r="G746"/>
      <c r="H746"/>
    </row>
    <row r="747" spans="1:8" ht="14.25" x14ac:dyDescent="0.45">
      <c r="A747"/>
      <c r="B747"/>
      <c r="C747"/>
      <c r="D747"/>
      <c r="E747"/>
      <c r="F747"/>
      <c r="G747"/>
      <c r="H747"/>
    </row>
    <row r="748" spans="1:8" ht="14.25" x14ac:dyDescent="0.45">
      <c r="A748"/>
      <c r="B748"/>
      <c r="C748"/>
      <c r="D748"/>
      <c r="E748"/>
      <c r="F748"/>
      <c r="G748"/>
      <c r="H748"/>
    </row>
    <row r="749" spans="1:8" ht="14.25" x14ac:dyDescent="0.45">
      <c r="A749"/>
      <c r="B749"/>
      <c r="C749"/>
      <c r="D749"/>
      <c r="E749"/>
      <c r="F749"/>
      <c r="G749"/>
      <c r="H749"/>
    </row>
    <row r="750" spans="1:8" ht="14.25" x14ac:dyDescent="0.45">
      <c r="A750"/>
      <c r="B750"/>
      <c r="C750"/>
      <c r="D750"/>
      <c r="E750"/>
      <c r="F750"/>
      <c r="G750"/>
      <c r="H750"/>
    </row>
    <row r="751" spans="1:8" ht="14.25" x14ac:dyDescent="0.45">
      <c r="A751"/>
      <c r="B751"/>
      <c r="C751"/>
      <c r="D751"/>
      <c r="E751"/>
      <c r="F751"/>
      <c r="G751"/>
      <c r="H751"/>
    </row>
    <row r="752" spans="1:8" ht="14.25" x14ac:dyDescent="0.45">
      <c r="A752"/>
      <c r="B752"/>
      <c r="C752"/>
      <c r="D752"/>
      <c r="E752"/>
      <c r="F752"/>
      <c r="G752"/>
      <c r="H752"/>
    </row>
    <row r="753" spans="1:8" ht="14.25" x14ac:dyDescent="0.45">
      <c r="A753"/>
      <c r="B753"/>
      <c r="C753"/>
      <c r="D753"/>
      <c r="E753"/>
      <c r="F753"/>
      <c r="G753"/>
      <c r="H753"/>
    </row>
    <row r="754" spans="1:8" ht="14.25" x14ac:dyDescent="0.45">
      <c r="A754"/>
      <c r="B754"/>
      <c r="C754"/>
      <c r="D754"/>
      <c r="E754"/>
      <c r="F754"/>
      <c r="G754"/>
      <c r="H754"/>
    </row>
    <row r="755" spans="1:8" ht="14.25" x14ac:dyDescent="0.45">
      <c r="A755"/>
      <c r="B755"/>
      <c r="C755"/>
      <c r="D755"/>
      <c r="E755"/>
      <c r="F755"/>
      <c r="G755"/>
      <c r="H755"/>
    </row>
    <row r="756" spans="1:8" ht="14.25" x14ac:dyDescent="0.45">
      <c r="A756"/>
      <c r="B756"/>
      <c r="C756"/>
      <c r="D756"/>
      <c r="E756"/>
      <c r="F756"/>
      <c r="G756"/>
      <c r="H756"/>
    </row>
    <row r="757" spans="1:8" ht="14.25" x14ac:dyDescent="0.45">
      <c r="A757"/>
      <c r="B757"/>
      <c r="C757"/>
      <c r="D757"/>
      <c r="E757"/>
      <c r="F757"/>
      <c r="G757"/>
      <c r="H757"/>
    </row>
    <row r="758" spans="1:8" ht="14.25" x14ac:dyDescent="0.45">
      <c r="A758"/>
      <c r="B758"/>
      <c r="C758"/>
      <c r="D758"/>
      <c r="E758"/>
      <c r="F758"/>
      <c r="G758"/>
      <c r="H758"/>
    </row>
    <row r="759" spans="1:8" ht="14.25" x14ac:dyDescent="0.45">
      <c r="A759"/>
      <c r="B759"/>
      <c r="C759"/>
      <c r="D759"/>
      <c r="E759"/>
      <c r="F759"/>
      <c r="G759"/>
      <c r="H759"/>
    </row>
    <row r="760" spans="1:8" ht="14.25" x14ac:dyDescent="0.45">
      <c r="A760"/>
      <c r="B760"/>
      <c r="C760"/>
      <c r="D760"/>
      <c r="E760"/>
      <c r="F760"/>
      <c r="G760"/>
      <c r="H760"/>
    </row>
    <row r="761" spans="1:8" ht="14.25" x14ac:dyDescent="0.45">
      <c r="A761"/>
      <c r="B761"/>
      <c r="C761"/>
      <c r="D761"/>
      <c r="E761"/>
      <c r="F761"/>
      <c r="G761"/>
      <c r="H761"/>
    </row>
    <row r="762" spans="1:8" ht="14.25" x14ac:dyDescent="0.45">
      <c r="A762"/>
      <c r="B762"/>
      <c r="C762"/>
      <c r="D762"/>
      <c r="E762"/>
      <c r="F762"/>
      <c r="G762"/>
      <c r="H762"/>
    </row>
    <row r="763" spans="1:8" ht="14.25" x14ac:dyDescent="0.45">
      <c r="A763"/>
      <c r="B763"/>
      <c r="C763"/>
      <c r="D763"/>
      <c r="E763"/>
      <c r="F763"/>
      <c r="G763"/>
      <c r="H763"/>
    </row>
    <row r="764" spans="1:8" ht="14.25" x14ac:dyDescent="0.45">
      <c r="A764"/>
      <c r="B764"/>
      <c r="C764"/>
      <c r="D764"/>
      <c r="E764"/>
      <c r="F764"/>
      <c r="G764"/>
      <c r="H764"/>
    </row>
    <row r="765" spans="1:8" ht="14.25" x14ac:dyDescent="0.45">
      <c r="A765"/>
      <c r="B765"/>
      <c r="C765"/>
      <c r="D765"/>
      <c r="E765"/>
      <c r="F765"/>
      <c r="G765"/>
      <c r="H765"/>
    </row>
    <row r="766" spans="1:8" ht="14.25" x14ac:dyDescent="0.45">
      <c r="A766"/>
      <c r="B766"/>
      <c r="C766"/>
      <c r="D766"/>
      <c r="E766"/>
      <c r="F766"/>
      <c r="G766"/>
      <c r="H766"/>
    </row>
    <row r="767" spans="1:8" ht="14.25" x14ac:dyDescent="0.45">
      <c r="A767"/>
      <c r="B767"/>
      <c r="C767"/>
      <c r="D767"/>
      <c r="E767"/>
      <c r="F767"/>
      <c r="G767"/>
      <c r="H767"/>
    </row>
    <row r="768" spans="1:8" ht="14.25" x14ac:dyDescent="0.45">
      <c r="A768"/>
      <c r="B768"/>
      <c r="C768"/>
      <c r="D768"/>
      <c r="E768"/>
      <c r="F768"/>
      <c r="G768"/>
      <c r="H768"/>
    </row>
    <row r="769" spans="1:8" ht="14.25" x14ac:dyDescent="0.45">
      <c r="A769"/>
      <c r="B769"/>
      <c r="C769"/>
      <c r="D769"/>
      <c r="E769"/>
      <c r="F769"/>
      <c r="G769"/>
      <c r="H769"/>
    </row>
    <row r="770" spans="1:8" ht="14.25" x14ac:dyDescent="0.45">
      <c r="A770"/>
      <c r="B770"/>
      <c r="C770"/>
      <c r="D770"/>
      <c r="E770"/>
      <c r="F770"/>
      <c r="G770"/>
      <c r="H770"/>
    </row>
    <row r="771" spans="1:8" ht="14.25" x14ac:dyDescent="0.45">
      <c r="A771"/>
      <c r="B771"/>
      <c r="C771"/>
      <c r="D771"/>
      <c r="E771"/>
      <c r="F771"/>
      <c r="G771"/>
      <c r="H771"/>
    </row>
    <row r="772" spans="1:8" ht="14.25" x14ac:dyDescent="0.45">
      <c r="A772"/>
      <c r="B772"/>
      <c r="C772"/>
      <c r="D772"/>
      <c r="E772"/>
      <c r="F772"/>
      <c r="G772"/>
      <c r="H772"/>
    </row>
    <row r="773" spans="1:8" ht="14.25" x14ac:dyDescent="0.45">
      <c r="A773"/>
      <c r="B773"/>
      <c r="C773"/>
      <c r="D773"/>
      <c r="E773"/>
      <c r="F773"/>
      <c r="G773"/>
      <c r="H773"/>
    </row>
    <row r="774" spans="1:8" ht="14.25" x14ac:dyDescent="0.45">
      <c r="A774"/>
      <c r="B774"/>
      <c r="C774"/>
      <c r="D774"/>
      <c r="E774"/>
      <c r="F774"/>
      <c r="G774"/>
      <c r="H774"/>
    </row>
    <row r="775" spans="1:8" ht="14.25" x14ac:dyDescent="0.45">
      <c r="A775"/>
      <c r="B775"/>
      <c r="C775"/>
      <c r="D775"/>
      <c r="E775"/>
      <c r="F775"/>
      <c r="G775"/>
      <c r="H775"/>
    </row>
    <row r="776" spans="1:8" ht="14.25" x14ac:dyDescent="0.45">
      <c r="A776"/>
      <c r="B776"/>
      <c r="C776"/>
      <c r="D776"/>
      <c r="E776"/>
      <c r="F776"/>
      <c r="G776"/>
      <c r="H776"/>
    </row>
    <row r="777" spans="1:8" ht="14.25" x14ac:dyDescent="0.45">
      <c r="A777"/>
      <c r="B777"/>
      <c r="C777"/>
      <c r="D777"/>
      <c r="E777"/>
      <c r="F777"/>
      <c r="G777"/>
      <c r="H777"/>
    </row>
    <row r="778" spans="1:8" ht="14.25" x14ac:dyDescent="0.45">
      <c r="A778"/>
      <c r="B778"/>
      <c r="C778"/>
      <c r="D778"/>
      <c r="E778"/>
      <c r="F778"/>
      <c r="G778"/>
      <c r="H778"/>
    </row>
    <row r="779" spans="1:8" ht="14.25" x14ac:dyDescent="0.45">
      <c r="A779"/>
      <c r="B779"/>
      <c r="C779"/>
      <c r="D779"/>
      <c r="E779"/>
      <c r="F779"/>
      <c r="G779"/>
      <c r="H779"/>
    </row>
    <row r="780" spans="1:8" ht="14.25" x14ac:dyDescent="0.45">
      <c r="A780"/>
      <c r="B780"/>
      <c r="C780"/>
      <c r="D780"/>
      <c r="E780"/>
      <c r="F780"/>
      <c r="G780"/>
      <c r="H780"/>
    </row>
    <row r="781" spans="1:8" ht="14.25" x14ac:dyDescent="0.45">
      <c r="A781"/>
      <c r="B781"/>
      <c r="C781"/>
      <c r="D781"/>
      <c r="E781"/>
      <c r="F781"/>
      <c r="G781"/>
      <c r="H781"/>
    </row>
    <row r="782" spans="1:8" ht="14.25" x14ac:dyDescent="0.45">
      <c r="A782"/>
      <c r="B782"/>
      <c r="C782"/>
      <c r="D782"/>
      <c r="E782"/>
      <c r="F782"/>
      <c r="G782"/>
      <c r="H782"/>
    </row>
    <row r="783" spans="1:8" ht="14.25" x14ac:dyDescent="0.45">
      <c r="A783"/>
      <c r="B783"/>
      <c r="C783"/>
      <c r="D783"/>
      <c r="E783"/>
      <c r="F783"/>
      <c r="G783"/>
      <c r="H783"/>
    </row>
    <row r="784" spans="1:8" ht="14.25" x14ac:dyDescent="0.45">
      <c r="A784"/>
      <c r="B784"/>
      <c r="C784"/>
      <c r="D784"/>
      <c r="E784"/>
      <c r="F784"/>
      <c r="G784"/>
      <c r="H784"/>
    </row>
    <row r="785" spans="1:8" ht="14.25" x14ac:dyDescent="0.45">
      <c r="A785"/>
      <c r="B785"/>
      <c r="C785"/>
      <c r="D785"/>
      <c r="E785"/>
      <c r="F785"/>
      <c r="G785"/>
      <c r="H785"/>
    </row>
    <row r="786" spans="1:8" ht="14.25" x14ac:dyDescent="0.45">
      <c r="A786"/>
      <c r="B786"/>
      <c r="C786"/>
      <c r="D786"/>
      <c r="E786"/>
      <c r="F786"/>
      <c r="G786"/>
      <c r="H786"/>
    </row>
    <row r="787" spans="1:8" ht="14.25" x14ac:dyDescent="0.45">
      <c r="A787"/>
      <c r="B787"/>
      <c r="C787"/>
      <c r="D787"/>
      <c r="E787"/>
      <c r="F787"/>
      <c r="G787"/>
      <c r="H787"/>
    </row>
    <row r="788" spans="1:8" ht="14.25" x14ac:dyDescent="0.45">
      <c r="A788"/>
      <c r="B788"/>
      <c r="C788"/>
      <c r="D788"/>
      <c r="E788"/>
      <c r="F788"/>
      <c r="G788"/>
      <c r="H788"/>
    </row>
    <row r="789" spans="1:8" ht="14.25" x14ac:dyDescent="0.45">
      <c r="A789"/>
      <c r="B789"/>
      <c r="C789"/>
      <c r="D789"/>
      <c r="E789"/>
      <c r="F789"/>
      <c r="G789"/>
      <c r="H789"/>
    </row>
    <row r="790" spans="1:8" ht="14.25" x14ac:dyDescent="0.45">
      <c r="A790"/>
      <c r="B790"/>
      <c r="C790"/>
      <c r="D790"/>
      <c r="E790"/>
      <c r="F790"/>
      <c r="G790"/>
      <c r="H790"/>
    </row>
    <row r="791" spans="1:8" ht="14.25" x14ac:dyDescent="0.45">
      <c r="A791"/>
      <c r="B791"/>
      <c r="C791"/>
      <c r="D791"/>
      <c r="E791"/>
      <c r="F791"/>
      <c r="G791"/>
      <c r="H791"/>
    </row>
    <row r="792" spans="1:8" ht="14.25" x14ac:dyDescent="0.45">
      <c r="A792"/>
      <c r="B792"/>
      <c r="C792"/>
      <c r="D792"/>
      <c r="E792"/>
      <c r="F792"/>
      <c r="G792"/>
      <c r="H792"/>
    </row>
    <row r="793" spans="1:8" ht="14.25" x14ac:dyDescent="0.45">
      <c r="A793"/>
      <c r="B793"/>
      <c r="C793"/>
      <c r="D793"/>
      <c r="E793"/>
      <c r="F793"/>
      <c r="G793"/>
      <c r="H793"/>
    </row>
    <row r="794" spans="1:8" ht="14.25" x14ac:dyDescent="0.45">
      <c r="A794"/>
      <c r="B794"/>
      <c r="C794"/>
      <c r="D794"/>
      <c r="E794"/>
      <c r="F794"/>
      <c r="G794"/>
      <c r="H794"/>
    </row>
    <row r="795" spans="1:8" ht="14.25" x14ac:dyDescent="0.45">
      <c r="A795"/>
      <c r="B795"/>
      <c r="C795"/>
      <c r="D795"/>
      <c r="E795"/>
      <c r="F795"/>
      <c r="G795"/>
      <c r="H795"/>
    </row>
    <row r="796" spans="1:8" ht="14.25" x14ac:dyDescent="0.45">
      <c r="A796"/>
      <c r="B796"/>
      <c r="C796"/>
      <c r="D796"/>
      <c r="E796"/>
      <c r="F796"/>
      <c r="G796"/>
      <c r="H796"/>
    </row>
    <row r="797" spans="1:8" ht="14.25" x14ac:dyDescent="0.45">
      <c r="A797"/>
      <c r="B797"/>
      <c r="C797"/>
      <c r="D797"/>
      <c r="E797"/>
      <c r="F797"/>
      <c r="G797"/>
      <c r="H797"/>
    </row>
    <row r="798" spans="1:8" ht="14.25" x14ac:dyDescent="0.45">
      <c r="A798"/>
      <c r="B798"/>
      <c r="C798"/>
      <c r="D798"/>
      <c r="E798"/>
      <c r="F798"/>
      <c r="G798"/>
      <c r="H798"/>
    </row>
    <row r="799" spans="1:8" ht="14.25" x14ac:dyDescent="0.45">
      <c r="A799"/>
      <c r="B799"/>
      <c r="C799"/>
      <c r="D799"/>
      <c r="E799"/>
      <c r="F799"/>
      <c r="G799"/>
      <c r="H799"/>
    </row>
    <row r="800" spans="1:8" ht="14.25" x14ac:dyDescent="0.45">
      <c r="A800"/>
      <c r="B800"/>
      <c r="C800"/>
      <c r="D800"/>
      <c r="E800"/>
      <c r="F800"/>
      <c r="G800"/>
      <c r="H800"/>
    </row>
    <row r="801" spans="1:8" ht="14.25" x14ac:dyDescent="0.45">
      <c r="A801"/>
      <c r="B801"/>
      <c r="C801"/>
      <c r="D801"/>
      <c r="E801"/>
      <c r="F801"/>
      <c r="G801"/>
      <c r="H801"/>
    </row>
    <row r="802" spans="1:8" ht="14.25" x14ac:dyDescent="0.45">
      <c r="A802"/>
      <c r="B802"/>
      <c r="C802"/>
      <c r="D802"/>
      <c r="E802"/>
      <c r="F802"/>
      <c r="G802"/>
      <c r="H802"/>
    </row>
    <row r="803" spans="1:8" ht="14.25" x14ac:dyDescent="0.45">
      <c r="A803"/>
      <c r="B803"/>
      <c r="C803"/>
      <c r="D803"/>
      <c r="E803"/>
      <c r="F803"/>
      <c r="G803"/>
      <c r="H803"/>
    </row>
    <row r="804" spans="1:8" ht="14.25" x14ac:dyDescent="0.45">
      <c r="A804"/>
      <c r="B804"/>
      <c r="C804"/>
      <c r="D804"/>
      <c r="E804"/>
      <c r="F804"/>
      <c r="G804"/>
      <c r="H804"/>
    </row>
    <row r="805" spans="1:8" ht="14.25" x14ac:dyDescent="0.45">
      <c r="A805"/>
      <c r="B805"/>
      <c r="C805"/>
      <c r="D805"/>
      <c r="E805"/>
      <c r="F805"/>
      <c r="G805"/>
      <c r="H805"/>
    </row>
    <row r="806" spans="1:8" ht="14.25" x14ac:dyDescent="0.45">
      <c r="A806"/>
      <c r="B806"/>
      <c r="C806"/>
      <c r="D806"/>
      <c r="E806"/>
      <c r="F806"/>
      <c r="G806"/>
      <c r="H806"/>
    </row>
    <row r="807" spans="1:8" ht="14.25" x14ac:dyDescent="0.45">
      <c r="A807"/>
      <c r="B807"/>
      <c r="C807"/>
      <c r="D807"/>
      <c r="E807"/>
      <c r="F807"/>
      <c r="G807"/>
      <c r="H807"/>
    </row>
    <row r="808" spans="1:8" ht="14.25" x14ac:dyDescent="0.45">
      <c r="A808"/>
      <c r="B808"/>
      <c r="C808"/>
      <c r="D808"/>
      <c r="E808"/>
      <c r="F808"/>
      <c r="G808"/>
      <c r="H808"/>
    </row>
    <row r="809" spans="1:8" ht="14.25" x14ac:dyDescent="0.45">
      <c r="A809"/>
      <c r="B809"/>
      <c r="C809"/>
      <c r="D809"/>
      <c r="E809"/>
      <c r="F809"/>
      <c r="G809"/>
      <c r="H809"/>
    </row>
    <row r="810" spans="1:8" ht="14.25" x14ac:dyDescent="0.45">
      <c r="A810"/>
      <c r="B810"/>
      <c r="C810"/>
      <c r="D810"/>
      <c r="E810"/>
      <c r="F810"/>
      <c r="G810"/>
      <c r="H810"/>
    </row>
    <row r="811" spans="1:8" ht="14.25" x14ac:dyDescent="0.45">
      <c r="A811"/>
      <c r="B811"/>
      <c r="C811"/>
      <c r="D811"/>
      <c r="E811"/>
      <c r="F811"/>
      <c r="G811"/>
      <c r="H811"/>
    </row>
    <row r="812" spans="1:8" ht="14.25" x14ac:dyDescent="0.45">
      <c r="A812"/>
      <c r="B812"/>
      <c r="C812"/>
      <c r="D812"/>
      <c r="E812"/>
      <c r="F812"/>
      <c r="G812"/>
      <c r="H812"/>
    </row>
    <row r="813" spans="1:8" ht="14.25" x14ac:dyDescent="0.45">
      <c r="A813"/>
      <c r="B813"/>
      <c r="C813"/>
      <c r="D813"/>
      <c r="E813"/>
      <c r="F813"/>
      <c r="G813"/>
      <c r="H813"/>
    </row>
    <row r="814" spans="1:8" ht="14.25" x14ac:dyDescent="0.45">
      <c r="A814"/>
      <c r="B814"/>
      <c r="C814"/>
      <c r="D814"/>
      <c r="E814"/>
      <c r="F814"/>
      <c r="G814"/>
      <c r="H814"/>
    </row>
    <row r="815" spans="1:8" ht="14.25" x14ac:dyDescent="0.45">
      <c r="A815"/>
      <c r="B815"/>
      <c r="C815"/>
      <c r="D815"/>
      <c r="E815"/>
      <c r="F815"/>
      <c r="G815"/>
      <c r="H815"/>
    </row>
    <row r="816" spans="1:8" ht="14.25" x14ac:dyDescent="0.45">
      <c r="A816"/>
      <c r="B816"/>
      <c r="C816"/>
      <c r="D816"/>
      <c r="E816"/>
      <c r="F816"/>
      <c r="G816"/>
      <c r="H816"/>
    </row>
    <row r="817" spans="1:8" ht="14.25" x14ac:dyDescent="0.45">
      <c r="A817"/>
      <c r="B817"/>
      <c r="C817"/>
      <c r="D817"/>
      <c r="E817"/>
      <c r="F817"/>
      <c r="G817"/>
      <c r="H817"/>
    </row>
    <row r="818" spans="1:8" ht="14.25" x14ac:dyDescent="0.45">
      <c r="A818"/>
      <c r="B818"/>
      <c r="C818"/>
      <c r="D818"/>
      <c r="E818"/>
      <c r="F818"/>
      <c r="G818"/>
      <c r="H818"/>
    </row>
    <row r="819" spans="1:8" ht="14.25" x14ac:dyDescent="0.45">
      <c r="A819"/>
      <c r="B819"/>
      <c r="C819"/>
      <c r="D819"/>
      <c r="E819"/>
      <c r="F819"/>
      <c r="G819"/>
      <c r="H819"/>
    </row>
    <row r="820" spans="1:8" ht="14.25" x14ac:dyDescent="0.45">
      <c r="A820"/>
      <c r="B820"/>
      <c r="C820"/>
      <c r="D820"/>
      <c r="E820"/>
      <c r="F820"/>
      <c r="G820"/>
      <c r="H820"/>
    </row>
    <row r="821" spans="1:8" ht="14.25" x14ac:dyDescent="0.45">
      <c r="A821"/>
      <c r="B821"/>
      <c r="C821"/>
      <c r="D821"/>
      <c r="E821"/>
      <c r="F821"/>
      <c r="G821"/>
      <c r="H821"/>
    </row>
    <row r="822" spans="1:8" ht="14.25" x14ac:dyDescent="0.45">
      <c r="A822"/>
      <c r="B822"/>
      <c r="C822"/>
      <c r="D822"/>
      <c r="E822"/>
      <c r="F822"/>
      <c r="G822"/>
      <c r="H822"/>
    </row>
    <row r="823" spans="1:8" ht="14.25" x14ac:dyDescent="0.45">
      <c r="A823"/>
      <c r="B823"/>
      <c r="C823"/>
      <c r="D823"/>
      <c r="E823"/>
      <c r="F823"/>
      <c r="G823"/>
      <c r="H823"/>
    </row>
    <row r="824" spans="1:8" ht="14.25" x14ac:dyDescent="0.45">
      <c r="A824"/>
      <c r="B824"/>
      <c r="C824"/>
      <c r="D824"/>
      <c r="E824"/>
      <c r="F824"/>
      <c r="G824"/>
      <c r="H824"/>
    </row>
    <row r="825" spans="1:8" ht="14.25" x14ac:dyDescent="0.45">
      <c r="A825"/>
      <c r="B825"/>
      <c r="C825"/>
      <c r="D825"/>
      <c r="E825"/>
      <c r="F825"/>
      <c r="G825"/>
      <c r="H825"/>
    </row>
    <row r="826" spans="1:8" ht="14.25" x14ac:dyDescent="0.45">
      <c r="A826"/>
      <c r="B826"/>
      <c r="C826"/>
      <c r="D826"/>
      <c r="E826"/>
      <c r="F826"/>
      <c r="G826"/>
      <c r="H826"/>
    </row>
    <row r="827" spans="1:8" ht="14.25" x14ac:dyDescent="0.45">
      <c r="A827"/>
      <c r="B827"/>
      <c r="C827"/>
      <c r="D827"/>
      <c r="E827"/>
      <c r="F827"/>
      <c r="G827"/>
      <c r="H827"/>
    </row>
    <row r="828" spans="1:8" ht="14.25" x14ac:dyDescent="0.45">
      <c r="A828"/>
      <c r="B828"/>
      <c r="C828"/>
      <c r="D828"/>
      <c r="E828"/>
      <c r="F828"/>
      <c r="G828"/>
      <c r="H828"/>
    </row>
    <row r="829" spans="1:8" ht="14.25" x14ac:dyDescent="0.45">
      <c r="A829"/>
      <c r="B829"/>
      <c r="C829"/>
      <c r="D829"/>
      <c r="E829"/>
      <c r="F829"/>
      <c r="G829"/>
      <c r="H829"/>
    </row>
    <row r="830" spans="1:8" ht="14.25" x14ac:dyDescent="0.45">
      <c r="A830"/>
      <c r="B830"/>
      <c r="C830"/>
      <c r="D830"/>
      <c r="E830"/>
      <c r="F830"/>
      <c r="G830"/>
      <c r="H830"/>
    </row>
    <row r="831" spans="1:8" ht="14.25" x14ac:dyDescent="0.45">
      <c r="A831"/>
      <c r="B831"/>
      <c r="C831"/>
      <c r="D831"/>
      <c r="E831"/>
      <c r="F831"/>
      <c r="G831"/>
      <c r="H831"/>
    </row>
    <row r="832" spans="1:8" ht="14.25" x14ac:dyDescent="0.45">
      <c r="A832"/>
      <c r="B832"/>
      <c r="C832"/>
      <c r="D832"/>
      <c r="E832"/>
      <c r="F832"/>
      <c r="G832"/>
      <c r="H832"/>
    </row>
    <row r="833" spans="1:8" ht="14.25" x14ac:dyDescent="0.45">
      <c r="A833"/>
      <c r="B833"/>
      <c r="C833"/>
      <c r="D833"/>
      <c r="E833"/>
      <c r="F833"/>
      <c r="G833"/>
      <c r="H833"/>
    </row>
    <row r="834" spans="1:8" ht="14.25" x14ac:dyDescent="0.45">
      <c r="A834"/>
      <c r="B834"/>
      <c r="C834"/>
      <c r="D834"/>
      <c r="E834"/>
      <c r="F834"/>
      <c r="G834"/>
      <c r="H834"/>
    </row>
    <row r="835" spans="1:8" ht="14.25" x14ac:dyDescent="0.45">
      <c r="A835"/>
      <c r="B835"/>
      <c r="C835"/>
      <c r="D835"/>
      <c r="E835"/>
      <c r="F835"/>
      <c r="G835"/>
      <c r="H835"/>
    </row>
    <row r="836" spans="1:8" ht="14.25" x14ac:dyDescent="0.45">
      <c r="A836"/>
      <c r="B836"/>
      <c r="C836"/>
      <c r="D836"/>
      <c r="E836"/>
      <c r="F836"/>
      <c r="G836"/>
      <c r="H836"/>
    </row>
    <row r="837" spans="1:8" ht="14.25" x14ac:dyDescent="0.45">
      <c r="A837"/>
      <c r="B837"/>
      <c r="C837"/>
      <c r="D837"/>
      <c r="E837"/>
      <c r="F837"/>
      <c r="G837"/>
      <c r="H837"/>
    </row>
    <row r="838" spans="1:8" ht="14.25" x14ac:dyDescent="0.45">
      <c r="A838"/>
      <c r="B838"/>
      <c r="C838"/>
      <c r="D838"/>
      <c r="E838"/>
      <c r="F838"/>
      <c r="G838"/>
      <c r="H838"/>
    </row>
    <row r="839" spans="1:8" ht="14.25" x14ac:dyDescent="0.45">
      <c r="A839"/>
      <c r="B839"/>
      <c r="C839"/>
      <c r="D839"/>
      <c r="E839"/>
      <c r="F839"/>
      <c r="G839"/>
      <c r="H839"/>
    </row>
    <row r="840" spans="1:8" ht="14.25" x14ac:dyDescent="0.45">
      <c r="A840"/>
      <c r="B840"/>
      <c r="C840"/>
      <c r="D840"/>
      <c r="E840"/>
      <c r="F840"/>
      <c r="G840"/>
      <c r="H840"/>
    </row>
    <row r="841" spans="1:8" ht="14.25" x14ac:dyDescent="0.45">
      <c r="A841"/>
      <c r="B841"/>
      <c r="C841"/>
      <c r="D841"/>
      <c r="E841"/>
      <c r="F841"/>
      <c r="G841"/>
      <c r="H841"/>
    </row>
    <row r="842" spans="1:8" ht="14.25" x14ac:dyDescent="0.45">
      <c r="A842"/>
      <c r="B842"/>
      <c r="C842"/>
      <c r="D842"/>
      <c r="E842"/>
      <c r="F842"/>
      <c r="G842"/>
      <c r="H842"/>
    </row>
    <row r="843" spans="1:8" ht="14.25" x14ac:dyDescent="0.45">
      <c r="A843"/>
      <c r="B843"/>
      <c r="C843"/>
      <c r="D843"/>
      <c r="E843"/>
      <c r="F843"/>
      <c r="G843"/>
      <c r="H843"/>
    </row>
    <row r="844" spans="1:8" ht="14.25" x14ac:dyDescent="0.45">
      <c r="A844"/>
      <c r="B844"/>
      <c r="C844"/>
      <c r="D844"/>
      <c r="E844"/>
      <c r="F844"/>
      <c r="G844"/>
      <c r="H844"/>
    </row>
    <row r="845" spans="1:8" ht="14.25" x14ac:dyDescent="0.45">
      <c r="A845"/>
      <c r="B845"/>
      <c r="C845"/>
      <c r="D845"/>
      <c r="E845"/>
      <c r="F845"/>
      <c r="G845"/>
      <c r="H845"/>
    </row>
    <row r="846" spans="1:8" ht="14.25" x14ac:dyDescent="0.45">
      <c r="A846"/>
      <c r="B846"/>
      <c r="C846"/>
      <c r="D846"/>
      <c r="E846"/>
      <c r="F846"/>
      <c r="G846"/>
      <c r="H846"/>
    </row>
    <row r="847" spans="1:8" ht="14.25" x14ac:dyDescent="0.45">
      <c r="A847"/>
      <c r="B847"/>
      <c r="C847"/>
      <c r="D847"/>
      <c r="E847"/>
      <c r="F847"/>
      <c r="G847"/>
      <c r="H847"/>
    </row>
    <row r="848" spans="1:8" ht="14.25" x14ac:dyDescent="0.45">
      <c r="A848"/>
      <c r="B848"/>
      <c r="C848"/>
      <c r="D848"/>
      <c r="E848"/>
      <c r="F848"/>
      <c r="G848"/>
      <c r="H848"/>
    </row>
    <row r="849" spans="1:8" ht="14.25" x14ac:dyDescent="0.45">
      <c r="A849"/>
      <c r="B849"/>
      <c r="C849"/>
      <c r="D849"/>
      <c r="E849"/>
      <c r="F849"/>
      <c r="G849"/>
      <c r="H849"/>
    </row>
    <row r="850" spans="1:8" ht="14.25" x14ac:dyDescent="0.45">
      <c r="A850"/>
      <c r="B850"/>
      <c r="C850"/>
      <c r="D850"/>
      <c r="E850"/>
      <c r="F850"/>
      <c r="G850"/>
      <c r="H850"/>
    </row>
    <row r="851" spans="1:8" ht="14.25" x14ac:dyDescent="0.45">
      <c r="A851"/>
      <c r="B851"/>
      <c r="C851"/>
      <c r="D851"/>
      <c r="E851"/>
      <c r="F851"/>
      <c r="G851"/>
      <c r="H851"/>
    </row>
    <row r="852" spans="1:8" ht="14.25" x14ac:dyDescent="0.45">
      <c r="A852"/>
      <c r="B852"/>
      <c r="C852"/>
      <c r="D852"/>
      <c r="E852"/>
      <c r="F852"/>
      <c r="G852"/>
      <c r="H852"/>
    </row>
    <row r="853" spans="1:8" ht="14.25" x14ac:dyDescent="0.45">
      <c r="A853"/>
      <c r="B853"/>
      <c r="C853"/>
      <c r="D853"/>
      <c r="E853"/>
      <c r="F853"/>
      <c r="G853"/>
      <c r="H853"/>
    </row>
    <row r="854" spans="1:8" ht="14.25" x14ac:dyDescent="0.45">
      <c r="A854"/>
      <c r="B854"/>
      <c r="C854"/>
      <c r="D854"/>
      <c r="E854"/>
      <c r="F854"/>
      <c r="G854"/>
      <c r="H854"/>
    </row>
    <row r="855" spans="1:8" ht="14.25" x14ac:dyDescent="0.45">
      <c r="A855"/>
      <c r="B855"/>
      <c r="C855"/>
      <c r="D855"/>
      <c r="E855"/>
      <c r="F855"/>
      <c r="G855"/>
      <c r="H855"/>
    </row>
    <row r="856" spans="1:8" ht="14.25" x14ac:dyDescent="0.45">
      <c r="A856"/>
      <c r="B856"/>
      <c r="C856"/>
      <c r="D856"/>
      <c r="E856"/>
      <c r="F856"/>
      <c r="G856"/>
      <c r="H856"/>
    </row>
    <row r="857" spans="1:8" ht="14.25" x14ac:dyDescent="0.45">
      <c r="A857"/>
      <c r="B857"/>
      <c r="C857"/>
      <c r="D857"/>
      <c r="E857"/>
      <c r="F857"/>
      <c r="G857"/>
      <c r="H857"/>
    </row>
    <row r="858" spans="1:8" ht="14.25" x14ac:dyDescent="0.45">
      <c r="A858"/>
      <c r="B858"/>
      <c r="C858"/>
      <c r="D858"/>
      <c r="E858"/>
      <c r="F858"/>
      <c r="G858"/>
      <c r="H858"/>
    </row>
    <row r="859" spans="1:8" ht="14.25" x14ac:dyDescent="0.45">
      <c r="A859"/>
      <c r="B859"/>
      <c r="C859"/>
      <c r="D859"/>
      <c r="E859"/>
      <c r="F859"/>
      <c r="G859"/>
      <c r="H859"/>
    </row>
    <row r="860" spans="1:8" ht="14.25" x14ac:dyDescent="0.45">
      <c r="A860"/>
      <c r="B860"/>
      <c r="C860"/>
      <c r="D860"/>
      <c r="E860"/>
      <c r="F860"/>
      <c r="G860"/>
      <c r="H860"/>
    </row>
    <row r="861" spans="1:8" ht="14.25" x14ac:dyDescent="0.45">
      <c r="A861"/>
      <c r="B861"/>
      <c r="C861"/>
      <c r="D861"/>
      <c r="E861"/>
      <c r="F861"/>
      <c r="G861"/>
      <c r="H861"/>
    </row>
    <row r="862" spans="1:8" ht="14.25" x14ac:dyDescent="0.45">
      <c r="A862"/>
      <c r="B862"/>
      <c r="C862"/>
      <c r="D862"/>
      <c r="E862"/>
      <c r="F862"/>
      <c r="G862"/>
      <c r="H862"/>
    </row>
    <row r="863" spans="1:8" ht="14.25" x14ac:dyDescent="0.45">
      <c r="A863"/>
      <c r="B863"/>
      <c r="C863"/>
      <c r="D863"/>
      <c r="E863"/>
      <c r="F863"/>
      <c r="G863"/>
      <c r="H863"/>
    </row>
    <row r="864" spans="1:8" ht="14.25" x14ac:dyDescent="0.45">
      <c r="A864"/>
      <c r="B864"/>
      <c r="C864"/>
      <c r="D864"/>
      <c r="E864"/>
      <c r="F864"/>
      <c r="G864"/>
      <c r="H864"/>
    </row>
    <row r="865" spans="1:8" ht="14.25" x14ac:dyDescent="0.45">
      <c r="A865"/>
      <c r="B865"/>
      <c r="C865"/>
      <c r="D865"/>
      <c r="E865"/>
      <c r="F865"/>
      <c r="G865"/>
      <c r="H865"/>
    </row>
    <row r="866" spans="1:8" ht="14.25" x14ac:dyDescent="0.45">
      <c r="A866"/>
      <c r="B866"/>
      <c r="C866"/>
      <c r="D866"/>
      <c r="E866"/>
      <c r="F866"/>
      <c r="G866"/>
      <c r="H866"/>
    </row>
    <row r="867" spans="1:8" ht="14.25" x14ac:dyDescent="0.45">
      <c r="A867"/>
      <c r="B867"/>
      <c r="C867"/>
      <c r="D867"/>
      <c r="E867"/>
      <c r="F867"/>
      <c r="G867"/>
      <c r="H867"/>
    </row>
    <row r="868" spans="1:8" ht="14.25" x14ac:dyDescent="0.45">
      <c r="A868"/>
      <c r="B868"/>
      <c r="C868"/>
      <c r="D868"/>
      <c r="E868"/>
      <c r="F868"/>
      <c r="G868"/>
      <c r="H868"/>
    </row>
    <row r="869" spans="1:8" ht="14.25" x14ac:dyDescent="0.45">
      <c r="A869"/>
      <c r="B869"/>
      <c r="C869"/>
      <c r="D869"/>
      <c r="E869"/>
      <c r="F869"/>
      <c r="G869"/>
      <c r="H869"/>
    </row>
    <row r="870" spans="1:8" ht="14.25" x14ac:dyDescent="0.45">
      <c r="A870"/>
      <c r="B870"/>
      <c r="C870"/>
      <c r="D870"/>
      <c r="E870"/>
      <c r="F870"/>
      <c r="G870"/>
      <c r="H870"/>
    </row>
    <row r="871" spans="1:8" ht="14.25" x14ac:dyDescent="0.45">
      <c r="A871"/>
      <c r="B871"/>
      <c r="C871"/>
      <c r="D871"/>
      <c r="E871"/>
      <c r="F871"/>
      <c r="G871"/>
      <c r="H871"/>
    </row>
    <row r="872" spans="1:8" ht="14.25" x14ac:dyDescent="0.45">
      <c r="A872"/>
      <c r="B872"/>
      <c r="C872"/>
      <c r="D872"/>
      <c r="E872"/>
      <c r="F872"/>
      <c r="G872"/>
      <c r="H872"/>
    </row>
    <row r="873" spans="1:8" ht="14.25" x14ac:dyDescent="0.45">
      <c r="A873"/>
      <c r="B873"/>
      <c r="C873"/>
      <c r="D873"/>
      <c r="E873"/>
      <c r="F873"/>
      <c r="G873"/>
      <c r="H873"/>
    </row>
    <row r="874" spans="1:8" ht="14.25" x14ac:dyDescent="0.45">
      <c r="A874"/>
      <c r="B874"/>
      <c r="C874"/>
      <c r="D874"/>
      <c r="E874"/>
      <c r="F874"/>
      <c r="G874"/>
      <c r="H874"/>
    </row>
    <row r="875" spans="1:8" ht="14.25" x14ac:dyDescent="0.45">
      <c r="A875"/>
      <c r="B875"/>
      <c r="C875"/>
      <c r="D875"/>
      <c r="E875"/>
      <c r="F875"/>
      <c r="G875"/>
      <c r="H875"/>
    </row>
    <row r="876" spans="1:8" ht="14.25" x14ac:dyDescent="0.45">
      <c r="A876"/>
      <c r="B876"/>
      <c r="C876"/>
      <c r="D876"/>
      <c r="E876"/>
      <c r="F876"/>
      <c r="G876"/>
      <c r="H876"/>
    </row>
    <row r="877" spans="1:8" ht="14.25" x14ac:dyDescent="0.45">
      <c r="A877"/>
      <c r="B877"/>
      <c r="C877"/>
      <c r="D877"/>
      <c r="E877"/>
      <c r="F877"/>
      <c r="G877"/>
      <c r="H877"/>
    </row>
    <row r="878" spans="1:8" ht="14.25" x14ac:dyDescent="0.45">
      <c r="A878"/>
      <c r="B878"/>
      <c r="C878"/>
      <c r="D878"/>
      <c r="E878"/>
      <c r="F878"/>
      <c r="G878"/>
      <c r="H878"/>
    </row>
    <row r="879" spans="1:8" ht="14.25" x14ac:dyDescent="0.45">
      <c r="A879"/>
      <c r="B879"/>
      <c r="C879"/>
      <c r="D879"/>
      <c r="E879"/>
      <c r="F879"/>
      <c r="G879"/>
      <c r="H879"/>
    </row>
    <row r="880" spans="1:8" ht="14.25" x14ac:dyDescent="0.45">
      <c r="A880"/>
      <c r="B880"/>
      <c r="C880"/>
      <c r="D880"/>
      <c r="E880"/>
      <c r="F880"/>
      <c r="G880"/>
      <c r="H880"/>
    </row>
    <row r="881" spans="1:8" ht="14.25" x14ac:dyDescent="0.45">
      <c r="A881"/>
      <c r="B881"/>
      <c r="C881"/>
      <c r="D881"/>
      <c r="E881"/>
      <c r="F881"/>
      <c r="G881"/>
      <c r="H881"/>
    </row>
    <row r="882" spans="1:8" ht="14.25" x14ac:dyDescent="0.45">
      <c r="A882"/>
      <c r="B882"/>
      <c r="C882"/>
      <c r="D882"/>
      <c r="E882"/>
      <c r="F882"/>
      <c r="G882"/>
      <c r="H882"/>
    </row>
    <row r="883" spans="1:8" ht="14.25" x14ac:dyDescent="0.45">
      <c r="A883"/>
      <c r="B883"/>
      <c r="C883"/>
      <c r="D883"/>
      <c r="E883"/>
      <c r="F883"/>
      <c r="G883"/>
      <c r="H883"/>
    </row>
    <row r="884" spans="1:8" ht="14.25" x14ac:dyDescent="0.45">
      <c r="A884"/>
      <c r="B884"/>
      <c r="C884"/>
      <c r="D884"/>
      <c r="E884"/>
      <c r="F884"/>
      <c r="G884"/>
      <c r="H884"/>
    </row>
    <row r="885" spans="1:8" ht="14.25" x14ac:dyDescent="0.45">
      <c r="A885"/>
      <c r="B885"/>
      <c r="C885"/>
      <c r="D885"/>
      <c r="E885"/>
      <c r="F885"/>
      <c r="G885"/>
      <c r="H885"/>
    </row>
    <row r="886" spans="1:8" ht="14.25" x14ac:dyDescent="0.45">
      <c r="A886"/>
      <c r="B886"/>
      <c r="C886"/>
      <c r="D886"/>
      <c r="E886"/>
      <c r="F886"/>
      <c r="G886"/>
      <c r="H886"/>
    </row>
    <row r="887" spans="1:8" ht="14.25" x14ac:dyDescent="0.45">
      <c r="A887"/>
      <c r="B887"/>
      <c r="C887"/>
      <c r="D887"/>
      <c r="E887"/>
      <c r="F887"/>
      <c r="G887"/>
      <c r="H887"/>
    </row>
    <row r="888" spans="1:8" ht="14.25" x14ac:dyDescent="0.45">
      <c r="A888"/>
      <c r="B888"/>
      <c r="C888"/>
      <c r="D888"/>
      <c r="E888"/>
      <c r="F888"/>
      <c r="G888"/>
      <c r="H888"/>
    </row>
    <row r="889" spans="1:8" ht="14.25" x14ac:dyDescent="0.45">
      <c r="A889"/>
      <c r="B889"/>
      <c r="C889"/>
      <c r="D889"/>
      <c r="E889"/>
      <c r="F889"/>
      <c r="G889"/>
      <c r="H889"/>
    </row>
    <row r="890" spans="1:8" ht="14.25" x14ac:dyDescent="0.45">
      <c r="A890"/>
      <c r="B890"/>
      <c r="C890"/>
      <c r="D890"/>
      <c r="E890"/>
      <c r="F890"/>
      <c r="G890"/>
      <c r="H890"/>
    </row>
    <row r="891" spans="1:8" ht="14.25" x14ac:dyDescent="0.45">
      <c r="A891"/>
      <c r="B891"/>
      <c r="C891"/>
      <c r="D891"/>
      <c r="E891"/>
      <c r="F891"/>
      <c r="G891"/>
      <c r="H891"/>
    </row>
    <row r="892" spans="1:8" ht="14.25" x14ac:dyDescent="0.45">
      <c r="A892"/>
      <c r="B892"/>
      <c r="C892"/>
      <c r="D892"/>
      <c r="E892"/>
      <c r="F892"/>
      <c r="G892"/>
      <c r="H892"/>
    </row>
    <row r="893" spans="1:8" ht="14.25" x14ac:dyDescent="0.45">
      <c r="A893"/>
      <c r="B893"/>
      <c r="C893"/>
      <c r="D893"/>
      <c r="E893"/>
      <c r="F893"/>
      <c r="G893"/>
      <c r="H893"/>
    </row>
    <row r="894" spans="1:8" ht="14.25" x14ac:dyDescent="0.45">
      <c r="A894"/>
      <c r="B894"/>
      <c r="C894"/>
      <c r="D894"/>
      <c r="E894"/>
      <c r="F894"/>
      <c r="G894"/>
      <c r="H894"/>
    </row>
    <row r="895" spans="1:8" ht="14.25" x14ac:dyDescent="0.45">
      <c r="A895"/>
      <c r="B895"/>
      <c r="C895"/>
      <c r="D895"/>
      <c r="E895"/>
      <c r="F895"/>
      <c r="G895"/>
      <c r="H895"/>
    </row>
    <row r="896" spans="1:8" ht="14.25" x14ac:dyDescent="0.45">
      <c r="A896"/>
      <c r="B896"/>
      <c r="C896"/>
      <c r="D896"/>
      <c r="E896"/>
      <c r="F896"/>
      <c r="G896"/>
      <c r="H896"/>
    </row>
    <row r="897" spans="1:8" ht="14.25" x14ac:dyDescent="0.45">
      <c r="A897"/>
      <c r="B897"/>
      <c r="C897"/>
      <c r="D897"/>
      <c r="E897"/>
      <c r="F897"/>
      <c r="G897"/>
      <c r="H897"/>
    </row>
    <row r="898" spans="1:8" ht="14.25" x14ac:dyDescent="0.45">
      <c r="A898"/>
      <c r="B898"/>
      <c r="C898"/>
      <c r="D898"/>
      <c r="E898"/>
      <c r="F898"/>
      <c r="G898"/>
      <c r="H898"/>
    </row>
    <row r="899" spans="1:8" ht="14.25" x14ac:dyDescent="0.45">
      <c r="A899"/>
      <c r="B899"/>
      <c r="C899"/>
      <c r="D899"/>
      <c r="E899"/>
      <c r="F899"/>
      <c r="G899"/>
      <c r="H899"/>
    </row>
    <row r="900" spans="1:8" ht="14.25" x14ac:dyDescent="0.45">
      <c r="A900"/>
      <c r="B900"/>
      <c r="C900"/>
      <c r="D900"/>
      <c r="E900"/>
      <c r="F900"/>
      <c r="G900"/>
      <c r="H900"/>
    </row>
    <row r="901" spans="1:8" ht="14.25" x14ac:dyDescent="0.45">
      <c r="A901"/>
      <c r="B901"/>
      <c r="C901"/>
      <c r="D901"/>
      <c r="E901"/>
      <c r="F901"/>
      <c r="G901"/>
      <c r="H901"/>
    </row>
    <row r="902" spans="1:8" ht="14.25" x14ac:dyDescent="0.45">
      <c r="A902"/>
      <c r="B902"/>
      <c r="C902"/>
      <c r="D902"/>
      <c r="E902"/>
      <c r="F902"/>
      <c r="G902"/>
      <c r="H902"/>
    </row>
    <row r="903" spans="1:8" ht="14.25" x14ac:dyDescent="0.45">
      <c r="A903"/>
      <c r="B903"/>
      <c r="C903"/>
      <c r="D903"/>
      <c r="E903"/>
      <c r="F903"/>
      <c r="G903"/>
      <c r="H903"/>
    </row>
    <row r="904" spans="1:8" ht="14.25" x14ac:dyDescent="0.45">
      <c r="A904"/>
      <c r="B904"/>
      <c r="C904"/>
      <c r="D904"/>
      <c r="E904"/>
      <c r="F904"/>
      <c r="G904"/>
      <c r="H904"/>
    </row>
    <row r="905" spans="1:8" ht="14.25" x14ac:dyDescent="0.45">
      <c r="A905"/>
      <c r="B905"/>
      <c r="C905"/>
      <c r="D905"/>
      <c r="E905"/>
      <c r="F905"/>
      <c r="G905"/>
      <c r="H905"/>
    </row>
    <row r="906" spans="1:8" ht="14.25" x14ac:dyDescent="0.45">
      <c r="A906"/>
      <c r="B906"/>
      <c r="C906"/>
      <c r="D906"/>
      <c r="E906"/>
      <c r="F906"/>
      <c r="G906"/>
      <c r="H906"/>
    </row>
    <row r="907" spans="1:8" ht="14.25" x14ac:dyDescent="0.45">
      <c r="A907"/>
      <c r="B907"/>
      <c r="C907"/>
      <c r="D907"/>
      <c r="E907"/>
      <c r="F907"/>
      <c r="G907"/>
      <c r="H907"/>
    </row>
    <row r="908" spans="1:8" ht="14.25" x14ac:dyDescent="0.45">
      <c r="A908"/>
      <c r="B908"/>
      <c r="C908"/>
      <c r="D908"/>
      <c r="E908"/>
      <c r="F908"/>
      <c r="G908"/>
      <c r="H908"/>
    </row>
    <row r="909" spans="1:8" ht="14.25" x14ac:dyDescent="0.45">
      <c r="A909"/>
      <c r="B909"/>
      <c r="C909"/>
      <c r="D909"/>
      <c r="E909"/>
      <c r="F909"/>
      <c r="G909"/>
      <c r="H909"/>
    </row>
    <row r="910" spans="1:8" ht="14.25" x14ac:dyDescent="0.45">
      <c r="A910"/>
      <c r="B910"/>
      <c r="C910"/>
      <c r="D910"/>
      <c r="E910"/>
      <c r="F910"/>
      <c r="G910"/>
      <c r="H910"/>
    </row>
    <row r="911" spans="1:8" ht="14.25" x14ac:dyDescent="0.45">
      <c r="A911"/>
      <c r="B911"/>
      <c r="C911"/>
      <c r="D911"/>
      <c r="E911"/>
      <c r="F911"/>
      <c r="G911"/>
      <c r="H911"/>
    </row>
    <row r="912" spans="1:8" ht="14.25" x14ac:dyDescent="0.45">
      <c r="A912"/>
      <c r="B912"/>
      <c r="C912"/>
      <c r="D912"/>
      <c r="E912"/>
      <c r="F912"/>
      <c r="G912"/>
      <c r="H912"/>
    </row>
    <row r="913" spans="1:8" ht="14.25" x14ac:dyDescent="0.45">
      <c r="A913"/>
      <c r="B913"/>
      <c r="C913"/>
      <c r="D913"/>
      <c r="E913"/>
      <c r="F913"/>
      <c r="G913"/>
      <c r="H913"/>
    </row>
    <row r="914" spans="1:8" ht="14.25" x14ac:dyDescent="0.45">
      <c r="A914"/>
      <c r="B914"/>
      <c r="C914"/>
      <c r="D914"/>
      <c r="E914"/>
      <c r="F914"/>
      <c r="G914"/>
      <c r="H914"/>
    </row>
    <row r="915" spans="1:8" ht="14.25" x14ac:dyDescent="0.45">
      <c r="A915"/>
      <c r="B915"/>
      <c r="C915"/>
      <c r="D915"/>
      <c r="E915"/>
      <c r="F915"/>
      <c r="G915"/>
      <c r="H915"/>
    </row>
    <row r="916" spans="1:8" ht="14.25" x14ac:dyDescent="0.45">
      <c r="A916"/>
      <c r="B916"/>
      <c r="C916"/>
      <c r="D916"/>
      <c r="E916"/>
      <c r="F916"/>
      <c r="G916"/>
      <c r="H916"/>
    </row>
    <row r="917" spans="1:8" ht="14.25" x14ac:dyDescent="0.45">
      <c r="A917"/>
      <c r="B917"/>
      <c r="C917"/>
      <c r="D917"/>
      <c r="E917"/>
      <c r="F917"/>
      <c r="G917"/>
      <c r="H917"/>
    </row>
    <row r="918" spans="1:8" ht="14.25" x14ac:dyDescent="0.45">
      <c r="A918"/>
      <c r="B918"/>
      <c r="C918"/>
      <c r="D918"/>
      <c r="E918"/>
      <c r="F918"/>
      <c r="G918"/>
      <c r="H918"/>
    </row>
    <row r="919" spans="1:8" ht="14.25" x14ac:dyDescent="0.45">
      <c r="A919"/>
      <c r="B919"/>
      <c r="C919"/>
      <c r="D919"/>
      <c r="E919"/>
      <c r="F919"/>
      <c r="G919"/>
      <c r="H919"/>
    </row>
    <row r="920" spans="1:8" ht="14.25" x14ac:dyDescent="0.45">
      <c r="A920"/>
      <c r="B920"/>
      <c r="C920"/>
      <c r="D920"/>
      <c r="E920"/>
      <c r="F920"/>
      <c r="G920"/>
      <c r="H920"/>
    </row>
    <row r="921" spans="1:8" ht="14.25" x14ac:dyDescent="0.45">
      <c r="A921"/>
      <c r="B921"/>
      <c r="C921"/>
      <c r="D921"/>
      <c r="E921"/>
      <c r="F921"/>
      <c r="G921"/>
      <c r="H921"/>
    </row>
    <row r="922" spans="1:8" ht="14.25" x14ac:dyDescent="0.45">
      <c r="A922"/>
      <c r="B922"/>
      <c r="C922"/>
      <c r="D922"/>
      <c r="E922"/>
      <c r="F922"/>
      <c r="G922"/>
      <c r="H922"/>
    </row>
    <row r="923" spans="1:8" ht="14.25" x14ac:dyDescent="0.45">
      <c r="A923"/>
      <c r="B923"/>
      <c r="C923"/>
      <c r="D923"/>
      <c r="E923"/>
      <c r="F923"/>
      <c r="G923"/>
      <c r="H923"/>
    </row>
    <row r="924" spans="1:8" ht="14.25" x14ac:dyDescent="0.45">
      <c r="A924"/>
      <c r="B924"/>
      <c r="C924"/>
      <c r="D924"/>
      <c r="E924"/>
      <c r="F924"/>
      <c r="G924"/>
      <c r="H924"/>
    </row>
    <row r="925" spans="1:8" ht="14.25" x14ac:dyDescent="0.45">
      <c r="A925"/>
      <c r="B925"/>
      <c r="C925"/>
      <c r="D925"/>
      <c r="E925"/>
      <c r="F925"/>
      <c r="G925"/>
      <c r="H925"/>
    </row>
    <row r="926" spans="1:8" ht="14.25" x14ac:dyDescent="0.45">
      <c r="A926"/>
      <c r="B926"/>
      <c r="C926"/>
      <c r="D926"/>
      <c r="E926"/>
      <c r="F926"/>
      <c r="G926"/>
      <c r="H926"/>
    </row>
    <row r="927" spans="1:8" ht="14.25" x14ac:dyDescent="0.45">
      <c r="A927"/>
      <c r="B927"/>
      <c r="C927"/>
      <c r="D927"/>
      <c r="E927"/>
      <c r="F927"/>
      <c r="G927"/>
      <c r="H927"/>
    </row>
    <row r="928" spans="1:8" ht="14.25" x14ac:dyDescent="0.45">
      <c r="A928"/>
      <c r="B928"/>
      <c r="C928"/>
      <c r="D928"/>
      <c r="E928"/>
      <c r="F928"/>
      <c r="G928"/>
      <c r="H928"/>
    </row>
    <row r="929" spans="1:8" ht="14.25" x14ac:dyDescent="0.45">
      <c r="A929"/>
      <c r="B929"/>
      <c r="C929"/>
      <c r="D929"/>
      <c r="E929"/>
      <c r="F929"/>
      <c r="G929"/>
      <c r="H929"/>
    </row>
    <row r="930" spans="1:8" ht="14.25" x14ac:dyDescent="0.45">
      <c r="A930"/>
      <c r="B930"/>
      <c r="C930"/>
      <c r="D930"/>
      <c r="E930"/>
      <c r="F930"/>
      <c r="G930"/>
      <c r="H930"/>
    </row>
    <row r="931" spans="1:8" ht="14.25" x14ac:dyDescent="0.45">
      <c r="A931"/>
      <c r="B931"/>
      <c r="C931"/>
      <c r="D931"/>
      <c r="E931"/>
      <c r="F931"/>
      <c r="G931"/>
      <c r="H931"/>
    </row>
    <row r="932" spans="1:8" ht="14.25" x14ac:dyDescent="0.45">
      <c r="A932"/>
      <c r="B932"/>
      <c r="C932"/>
      <c r="D932"/>
      <c r="E932"/>
      <c r="F932"/>
      <c r="G932"/>
      <c r="H932"/>
    </row>
    <row r="933" spans="1:8" ht="14.25" x14ac:dyDescent="0.45">
      <c r="A933"/>
      <c r="B933"/>
      <c r="C933"/>
      <c r="D933"/>
      <c r="E933"/>
      <c r="F933"/>
      <c r="G933"/>
      <c r="H933"/>
    </row>
    <row r="934" spans="1:8" ht="14.25" x14ac:dyDescent="0.45">
      <c r="A934"/>
      <c r="B934"/>
      <c r="C934"/>
      <c r="D934"/>
      <c r="E934"/>
      <c r="F934"/>
      <c r="G934"/>
      <c r="H934"/>
    </row>
    <row r="935" spans="1:8" ht="14.25" x14ac:dyDescent="0.45">
      <c r="A935"/>
      <c r="B935"/>
      <c r="C935"/>
      <c r="D935"/>
      <c r="E935"/>
      <c r="F935"/>
      <c r="G935"/>
      <c r="H935"/>
    </row>
    <row r="936" spans="1:8" ht="14.25" x14ac:dyDescent="0.45">
      <c r="A936"/>
      <c r="B936"/>
      <c r="C936"/>
      <c r="D936"/>
      <c r="E936"/>
      <c r="F936"/>
      <c r="G936"/>
      <c r="H936"/>
    </row>
    <row r="937" spans="1:8" ht="14.25" x14ac:dyDescent="0.45">
      <c r="A937"/>
      <c r="B937"/>
      <c r="C937"/>
      <c r="D937"/>
      <c r="E937"/>
      <c r="F937"/>
      <c r="G937"/>
      <c r="H937"/>
    </row>
    <row r="938" spans="1:8" ht="14.25" x14ac:dyDescent="0.45">
      <c r="A938"/>
      <c r="B938"/>
      <c r="C938"/>
      <c r="D938"/>
      <c r="E938"/>
      <c r="F938"/>
      <c r="G938"/>
      <c r="H938"/>
    </row>
    <row r="939" spans="1:8" ht="14.25" x14ac:dyDescent="0.45">
      <c r="A939"/>
      <c r="B939"/>
      <c r="C939"/>
      <c r="D939"/>
      <c r="E939"/>
      <c r="F939"/>
      <c r="G939"/>
      <c r="H939"/>
    </row>
    <row r="940" spans="1:8" ht="14.25" x14ac:dyDescent="0.45">
      <c r="A940"/>
      <c r="B940"/>
      <c r="C940"/>
      <c r="D940"/>
      <c r="E940"/>
      <c r="F940"/>
      <c r="G940"/>
      <c r="H940"/>
    </row>
    <row r="941" spans="1:8" ht="14.25" x14ac:dyDescent="0.45">
      <c r="A941"/>
      <c r="B941"/>
      <c r="C941"/>
      <c r="D941"/>
      <c r="E941"/>
      <c r="F941"/>
      <c r="G941"/>
      <c r="H941"/>
    </row>
    <row r="942" spans="1:8" ht="14.25" x14ac:dyDescent="0.45">
      <c r="A942"/>
      <c r="B942"/>
      <c r="C942"/>
      <c r="D942"/>
      <c r="E942"/>
      <c r="F942"/>
      <c r="G942"/>
      <c r="H942"/>
    </row>
    <row r="943" spans="1:8" ht="14.25" x14ac:dyDescent="0.45">
      <c r="A943"/>
      <c r="B943"/>
      <c r="C943"/>
      <c r="D943"/>
      <c r="E943"/>
      <c r="F943"/>
      <c r="G943"/>
      <c r="H943"/>
    </row>
    <row r="944" spans="1:8" ht="14.25" x14ac:dyDescent="0.45">
      <c r="A944"/>
      <c r="B944"/>
      <c r="C944"/>
      <c r="D944"/>
      <c r="E944"/>
      <c r="F944"/>
      <c r="G944"/>
      <c r="H944"/>
    </row>
    <row r="945" spans="1:8" ht="14.25" x14ac:dyDescent="0.45">
      <c r="A945"/>
      <c r="B945"/>
      <c r="C945"/>
      <c r="D945"/>
      <c r="E945"/>
      <c r="F945"/>
      <c r="G945"/>
      <c r="H945"/>
    </row>
    <row r="946" spans="1:8" ht="14.25" x14ac:dyDescent="0.45">
      <c r="A946"/>
      <c r="B946"/>
      <c r="C946"/>
      <c r="D946"/>
      <c r="E946"/>
      <c r="F946"/>
      <c r="G946"/>
      <c r="H946"/>
    </row>
    <row r="947" spans="1:8" ht="14.25" x14ac:dyDescent="0.45">
      <c r="A947"/>
      <c r="B947"/>
      <c r="C947"/>
      <c r="D947"/>
      <c r="E947"/>
      <c r="F947"/>
      <c r="G947"/>
      <c r="H947"/>
    </row>
    <row r="948" spans="1:8" ht="14.25" x14ac:dyDescent="0.45">
      <c r="A948"/>
      <c r="B948"/>
      <c r="C948"/>
      <c r="D948"/>
      <c r="E948"/>
      <c r="F948"/>
      <c r="G948"/>
      <c r="H948"/>
    </row>
    <row r="949" spans="1:8" ht="14.25" x14ac:dyDescent="0.45">
      <c r="A949"/>
      <c r="B949"/>
      <c r="C949"/>
      <c r="D949"/>
      <c r="E949"/>
      <c r="F949"/>
      <c r="G949"/>
      <c r="H949"/>
    </row>
    <row r="950" spans="1:8" ht="14.25" x14ac:dyDescent="0.45">
      <c r="A950"/>
      <c r="B950"/>
      <c r="C950"/>
      <c r="D950"/>
      <c r="E950"/>
      <c r="F950"/>
      <c r="G950"/>
      <c r="H950"/>
    </row>
    <row r="951" spans="1:8" ht="14.25" x14ac:dyDescent="0.45">
      <c r="A951"/>
      <c r="B951"/>
      <c r="C951"/>
      <c r="D951"/>
      <c r="E951"/>
      <c r="F951"/>
      <c r="G951"/>
      <c r="H951"/>
    </row>
    <row r="952" spans="1:8" ht="14.25" x14ac:dyDescent="0.45">
      <c r="A952"/>
      <c r="B952"/>
      <c r="C952"/>
      <c r="D952"/>
      <c r="E952"/>
      <c r="F952"/>
      <c r="G952"/>
      <c r="H952"/>
    </row>
    <row r="953" spans="1:8" ht="14.25" x14ac:dyDescent="0.45">
      <c r="A953"/>
      <c r="B953"/>
      <c r="C953"/>
      <c r="D953"/>
      <c r="E953"/>
      <c r="F953"/>
      <c r="G953"/>
      <c r="H953"/>
    </row>
    <row r="954" spans="1:8" ht="14.25" x14ac:dyDescent="0.45">
      <c r="A954"/>
      <c r="B954"/>
      <c r="C954"/>
      <c r="D954"/>
      <c r="E954"/>
      <c r="F954"/>
      <c r="G954"/>
      <c r="H954"/>
    </row>
    <row r="955" spans="1:8" ht="14.25" x14ac:dyDescent="0.45">
      <c r="A955"/>
      <c r="B955"/>
      <c r="C955"/>
      <c r="D955"/>
      <c r="E955"/>
      <c r="F955"/>
      <c r="G955"/>
      <c r="H955"/>
    </row>
    <row r="956" spans="1:8" ht="14.25" x14ac:dyDescent="0.45">
      <c r="A956"/>
      <c r="B956"/>
      <c r="C956"/>
      <c r="D956"/>
      <c r="E956"/>
      <c r="F956"/>
      <c r="G956"/>
      <c r="H956"/>
    </row>
    <row r="957" spans="1:8" ht="14.25" x14ac:dyDescent="0.45">
      <c r="A957"/>
      <c r="B957"/>
      <c r="C957"/>
      <c r="D957"/>
      <c r="E957"/>
      <c r="F957"/>
      <c r="G957"/>
      <c r="H957"/>
    </row>
    <row r="958" spans="1:8" ht="14.25" x14ac:dyDescent="0.45">
      <c r="A958"/>
      <c r="B958"/>
      <c r="C958"/>
      <c r="D958"/>
      <c r="E958"/>
      <c r="F958"/>
      <c r="G958"/>
      <c r="H958"/>
    </row>
    <row r="959" spans="1:8" ht="14.25" x14ac:dyDescent="0.45">
      <c r="A959"/>
      <c r="B959"/>
      <c r="C959"/>
      <c r="D959"/>
      <c r="E959"/>
      <c r="F959"/>
      <c r="G959"/>
      <c r="H959"/>
    </row>
    <row r="960" spans="1:8" ht="14.25" x14ac:dyDescent="0.45">
      <c r="A960"/>
      <c r="B960"/>
      <c r="C960"/>
      <c r="D960"/>
      <c r="E960"/>
      <c r="F960"/>
      <c r="G960"/>
      <c r="H960"/>
    </row>
    <row r="961" spans="1:8" ht="14.25" x14ac:dyDescent="0.45">
      <c r="A961"/>
      <c r="B961"/>
      <c r="C961"/>
      <c r="D961"/>
      <c r="E961"/>
      <c r="F961"/>
      <c r="G961"/>
      <c r="H961"/>
    </row>
    <row r="962" spans="1:8" ht="14.25" x14ac:dyDescent="0.45">
      <c r="A962"/>
      <c r="B962"/>
      <c r="C962"/>
      <c r="D962"/>
      <c r="E962"/>
      <c r="F962"/>
      <c r="G962"/>
      <c r="H962"/>
    </row>
    <row r="963" spans="1:8" ht="14.25" x14ac:dyDescent="0.45">
      <c r="A963"/>
      <c r="B963"/>
      <c r="C963"/>
      <c r="D963"/>
      <c r="E963"/>
      <c r="F963"/>
      <c r="G963"/>
      <c r="H963"/>
    </row>
    <row r="964" spans="1:8" ht="14.25" x14ac:dyDescent="0.45">
      <c r="A964"/>
      <c r="B964"/>
      <c r="C964"/>
      <c r="D964"/>
      <c r="E964"/>
      <c r="F964"/>
      <c r="G964"/>
      <c r="H964"/>
    </row>
    <row r="965" spans="1:8" ht="14.25" x14ac:dyDescent="0.45">
      <c r="A965"/>
      <c r="B965"/>
      <c r="C965"/>
      <c r="D965"/>
      <c r="E965"/>
      <c r="F965"/>
      <c r="G965"/>
      <c r="H965"/>
    </row>
    <row r="966" spans="1:8" ht="14.25" x14ac:dyDescent="0.45">
      <c r="A966"/>
      <c r="B966"/>
      <c r="C966"/>
      <c r="D966"/>
      <c r="E966"/>
      <c r="F966"/>
      <c r="G966"/>
      <c r="H966"/>
    </row>
    <row r="967" spans="1:8" ht="14.25" x14ac:dyDescent="0.45">
      <c r="A967"/>
      <c r="B967"/>
      <c r="C967"/>
      <c r="D967"/>
      <c r="E967"/>
      <c r="F967"/>
      <c r="G967"/>
      <c r="H967"/>
    </row>
    <row r="968" spans="1:8" ht="14.25" x14ac:dyDescent="0.45">
      <c r="A968"/>
      <c r="B968"/>
      <c r="C968"/>
      <c r="D968"/>
      <c r="E968"/>
      <c r="F968"/>
      <c r="G968"/>
      <c r="H968"/>
    </row>
    <row r="969" spans="1:8" ht="14.25" x14ac:dyDescent="0.45">
      <c r="A969"/>
      <c r="B969"/>
      <c r="C969"/>
      <c r="D969"/>
      <c r="E969"/>
      <c r="F969"/>
      <c r="G969"/>
      <c r="H969"/>
    </row>
    <row r="970" spans="1:8" ht="14.25" x14ac:dyDescent="0.45">
      <c r="A970"/>
      <c r="B970"/>
      <c r="C970"/>
      <c r="D970"/>
      <c r="E970"/>
      <c r="F970"/>
      <c r="G970"/>
      <c r="H970"/>
    </row>
    <row r="971" spans="1:8" ht="14.25" x14ac:dyDescent="0.45">
      <c r="A971"/>
      <c r="B971"/>
      <c r="C971"/>
      <c r="D971"/>
      <c r="E971"/>
      <c r="F971"/>
      <c r="G971"/>
      <c r="H971"/>
    </row>
    <row r="972" spans="1:8" ht="14.25" x14ac:dyDescent="0.45">
      <c r="A972"/>
      <c r="B972"/>
      <c r="C972"/>
      <c r="D972"/>
      <c r="E972"/>
      <c r="F972"/>
      <c r="G972"/>
      <c r="H972"/>
    </row>
    <row r="973" spans="1:8" ht="14.25" x14ac:dyDescent="0.45">
      <c r="A973"/>
      <c r="B973"/>
      <c r="C973"/>
      <c r="D973"/>
      <c r="E973"/>
      <c r="F973"/>
      <c r="G973"/>
      <c r="H973"/>
    </row>
    <row r="974" spans="1:8" ht="14.25" x14ac:dyDescent="0.45">
      <c r="A974"/>
      <c r="B974"/>
      <c r="C974"/>
      <c r="D974"/>
      <c r="E974"/>
      <c r="F974"/>
      <c r="G974"/>
      <c r="H974"/>
    </row>
    <row r="975" spans="1:8" ht="14.25" x14ac:dyDescent="0.45">
      <c r="A975"/>
      <c r="B975"/>
      <c r="C975"/>
      <c r="D975"/>
      <c r="E975"/>
      <c r="F975"/>
      <c r="G975"/>
      <c r="H975"/>
    </row>
    <row r="976" spans="1:8" ht="14.25" x14ac:dyDescent="0.45">
      <c r="A976"/>
      <c r="B976"/>
      <c r="C976"/>
      <c r="D976"/>
      <c r="E976"/>
      <c r="F976"/>
      <c r="G976"/>
      <c r="H976"/>
    </row>
    <row r="977" spans="1:8" ht="14.25" x14ac:dyDescent="0.45">
      <c r="A977"/>
      <c r="B977"/>
      <c r="C977"/>
      <c r="D977"/>
      <c r="E977"/>
      <c r="F977"/>
      <c r="G977"/>
      <c r="H977"/>
    </row>
    <row r="978" spans="1:8" ht="14.25" x14ac:dyDescent="0.45">
      <c r="A978"/>
      <c r="B978"/>
      <c r="C978"/>
      <c r="D978"/>
      <c r="E978"/>
      <c r="F978"/>
      <c r="G978"/>
      <c r="H978"/>
    </row>
    <row r="979" spans="1:8" ht="14.25" x14ac:dyDescent="0.45">
      <c r="A979"/>
      <c r="B979"/>
      <c r="C979"/>
      <c r="D979"/>
      <c r="E979"/>
      <c r="F979"/>
      <c r="G979"/>
      <c r="H979"/>
    </row>
    <row r="980" spans="1:8" ht="14.25" x14ac:dyDescent="0.45">
      <c r="A980"/>
      <c r="B980"/>
      <c r="C980"/>
      <c r="D980"/>
      <c r="E980"/>
      <c r="F980"/>
      <c r="G980"/>
      <c r="H980"/>
    </row>
    <row r="981" spans="1:8" ht="14.25" x14ac:dyDescent="0.45">
      <c r="A981"/>
      <c r="B981"/>
      <c r="C981"/>
      <c r="D981"/>
      <c r="E981"/>
      <c r="F981"/>
      <c r="G981"/>
      <c r="H981"/>
    </row>
    <row r="982" spans="1:8" ht="14.25" x14ac:dyDescent="0.45">
      <c r="A982"/>
      <c r="B982"/>
      <c r="C982"/>
      <c r="D982"/>
      <c r="E982"/>
      <c r="F982"/>
      <c r="G982"/>
      <c r="H982"/>
    </row>
    <row r="983" spans="1:8" ht="14.25" x14ac:dyDescent="0.45">
      <c r="A983"/>
      <c r="B983"/>
      <c r="C983"/>
      <c r="D983"/>
      <c r="E983"/>
      <c r="F983"/>
      <c r="G983"/>
      <c r="H983"/>
    </row>
    <row r="984" spans="1:8" ht="14.25" x14ac:dyDescent="0.45">
      <c r="A984"/>
      <c r="B984"/>
      <c r="C984"/>
      <c r="D984"/>
      <c r="E984"/>
      <c r="F984"/>
      <c r="G984"/>
      <c r="H984"/>
    </row>
    <row r="985" spans="1:8" ht="14.25" x14ac:dyDescent="0.45">
      <c r="A985"/>
      <c r="B985"/>
      <c r="C985"/>
      <c r="D985"/>
      <c r="E985"/>
      <c r="F985"/>
      <c r="G985"/>
      <c r="H985"/>
    </row>
    <row r="986" spans="1:8" ht="14.25" x14ac:dyDescent="0.45">
      <c r="A986"/>
      <c r="B986"/>
      <c r="C986"/>
      <c r="D986"/>
      <c r="E986"/>
      <c r="F986"/>
      <c r="G986"/>
      <c r="H986"/>
    </row>
    <row r="987" spans="1:8" ht="14.25" x14ac:dyDescent="0.45">
      <c r="A987"/>
      <c r="B987"/>
      <c r="C987"/>
      <c r="D987"/>
      <c r="E987"/>
      <c r="F987"/>
      <c r="G987"/>
      <c r="H987"/>
    </row>
    <row r="988" spans="1:8" ht="14.25" x14ac:dyDescent="0.45">
      <c r="A988"/>
      <c r="B988"/>
      <c r="C988"/>
      <c r="D988"/>
      <c r="E988"/>
      <c r="F988"/>
      <c r="G988"/>
      <c r="H988"/>
    </row>
    <row r="989" spans="1:8" ht="14.25" x14ac:dyDescent="0.45">
      <c r="A989"/>
      <c r="B989"/>
      <c r="C989"/>
      <c r="D989"/>
      <c r="E989"/>
      <c r="F989"/>
      <c r="G989"/>
      <c r="H989"/>
    </row>
    <row r="990" spans="1:8" ht="14.25" x14ac:dyDescent="0.45">
      <c r="A990"/>
      <c r="B990"/>
      <c r="C990"/>
      <c r="D990"/>
      <c r="E990"/>
      <c r="F990"/>
      <c r="G990"/>
      <c r="H990"/>
    </row>
    <row r="991" spans="1:8" ht="14.25" x14ac:dyDescent="0.45">
      <c r="A991"/>
      <c r="B991"/>
      <c r="C991"/>
      <c r="D991"/>
      <c r="E991"/>
      <c r="F991"/>
      <c r="G991"/>
      <c r="H991"/>
    </row>
    <row r="992" spans="1:8" ht="14.25" x14ac:dyDescent="0.45">
      <c r="A992"/>
      <c r="B992"/>
      <c r="C992"/>
      <c r="D992"/>
      <c r="E992"/>
      <c r="F992"/>
      <c r="G992"/>
      <c r="H992"/>
    </row>
    <row r="993" spans="1:8" ht="14.25" x14ac:dyDescent="0.45">
      <c r="A993"/>
      <c r="B993"/>
      <c r="C993"/>
      <c r="D993"/>
      <c r="E993"/>
      <c r="F993"/>
      <c r="G993"/>
      <c r="H993"/>
    </row>
    <row r="994" spans="1:8" ht="14.25" x14ac:dyDescent="0.45">
      <c r="A994"/>
      <c r="B994"/>
      <c r="C994"/>
      <c r="D994"/>
      <c r="E994"/>
      <c r="F994"/>
      <c r="G994"/>
      <c r="H994"/>
    </row>
    <row r="995" spans="1:8" ht="14.25" x14ac:dyDescent="0.45">
      <c r="A995"/>
      <c r="B995"/>
      <c r="C995"/>
      <c r="D995"/>
      <c r="E995"/>
      <c r="F995"/>
      <c r="G995"/>
      <c r="H995"/>
    </row>
    <row r="996" spans="1:8" ht="14.25" x14ac:dyDescent="0.45">
      <c r="A996"/>
      <c r="B996"/>
      <c r="C996"/>
      <c r="D996"/>
      <c r="E996"/>
      <c r="F996"/>
      <c r="G996"/>
      <c r="H996"/>
    </row>
    <row r="997" spans="1:8" ht="14.25" x14ac:dyDescent="0.45">
      <c r="A997"/>
      <c r="B997"/>
      <c r="C997"/>
      <c r="D997"/>
      <c r="E997"/>
      <c r="F997"/>
      <c r="G997"/>
      <c r="H997"/>
    </row>
    <row r="998" spans="1:8" ht="14.25" x14ac:dyDescent="0.45">
      <c r="A998"/>
      <c r="B998"/>
      <c r="C998"/>
      <c r="D998"/>
      <c r="E998"/>
      <c r="F998"/>
      <c r="G998"/>
      <c r="H998"/>
    </row>
    <row r="999" spans="1:8" ht="14.25" x14ac:dyDescent="0.45">
      <c r="A999"/>
      <c r="B999"/>
      <c r="C999"/>
      <c r="D999"/>
      <c r="E999"/>
      <c r="F999"/>
      <c r="G999"/>
      <c r="H999"/>
    </row>
    <row r="1000" spans="1:8" ht="14.25" x14ac:dyDescent="0.45">
      <c r="A1000"/>
      <c r="B1000"/>
      <c r="C1000"/>
      <c r="D1000"/>
      <c r="E1000"/>
      <c r="F1000"/>
      <c r="G1000"/>
      <c r="H1000"/>
    </row>
    <row r="1001" spans="1:8" ht="14.25" x14ac:dyDescent="0.45">
      <c r="A1001"/>
      <c r="B1001"/>
      <c r="C1001"/>
      <c r="D1001"/>
      <c r="E1001"/>
      <c r="F1001"/>
      <c r="G1001"/>
      <c r="H1001"/>
    </row>
    <row r="1002" spans="1:8" ht="14.25" x14ac:dyDescent="0.45">
      <c r="A1002"/>
      <c r="B1002"/>
      <c r="C1002"/>
      <c r="D1002"/>
      <c r="E1002"/>
      <c r="F1002"/>
      <c r="G1002"/>
      <c r="H1002"/>
    </row>
    <row r="1003" spans="1:8" ht="14.25" x14ac:dyDescent="0.45">
      <c r="A1003"/>
      <c r="B1003"/>
      <c r="C1003"/>
      <c r="D1003"/>
      <c r="E1003"/>
      <c r="F1003"/>
      <c r="G1003"/>
      <c r="H1003"/>
    </row>
    <row r="1004" spans="1:8" ht="14.25" x14ac:dyDescent="0.45">
      <c r="A1004"/>
      <c r="B1004"/>
      <c r="C1004"/>
      <c r="D1004"/>
      <c r="E1004"/>
      <c r="F1004"/>
      <c r="G1004"/>
      <c r="H1004"/>
    </row>
    <row r="1005" spans="1:8" ht="14.25" x14ac:dyDescent="0.45">
      <c r="A1005"/>
      <c r="B1005"/>
      <c r="C1005"/>
      <c r="D1005"/>
      <c r="E1005"/>
      <c r="F1005"/>
      <c r="G1005"/>
      <c r="H1005"/>
    </row>
    <row r="1006" spans="1:8" ht="14.25" x14ac:dyDescent="0.45">
      <c r="A1006"/>
      <c r="B1006"/>
      <c r="C1006"/>
      <c r="D1006"/>
      <c r="E1006"/>
      <c r="F1006"/>
      <c r="G1006"/>
      <c r="H1006"/>
    </row>
    <row r="1007" spans="1:8" ht="14.25" x14ac:dyDescent="0.45">
      <c r="A1007"/>
      <c r="B1007"/>
      <c r="C1007"/>
      <c r="D1007"/>
      <c r="E1007"/>
      <c r="F1007"/>
      <c r="G1007"/>
      <c r="H1007"/>
    </row>
    <row r="1008" spans="1:8" ht="14.25" x14ac:dyDescent="0.45">
      <c r="A1008"/>
      <c r="B1008"/>
      <c r="C1008"/>
      <c r="D1008"/>
      <c r="E1008"/>
      <c r="F1008"/>
      <c r="G1008"/>
      <c r="H1008"/>
    </row>
    <row r="1009" spans="1:8" ht="14.25" x14ac:dyDescent="0.45">
      <c r="A1009"/>
      <c r="B1009"/>
      <c r="C1009"/>
      <c r="D1009"/>
      <c r="E1009"/>
      <c r="F1009"/>
      <c r="G1009"/>
      <c r="H1009"/>
    </row>
    <row r="1010" spans="1:8" ht="14.25" x14ac:dyDescent="0.45">
      <c r="A1010"/>
      <c r="B1010"/>
      <c r="C1010"/>
      <c r="D1010"/>
      <c r="E1010"/>
      <c r="F1010"/>
      <c r="G1010"/>
      <c r="H1010"/>
    </row>
    <row r="1011" spans="1:8" ht="14.25" x14ac:dyDescent="0.45">
      <c r="A1011"/>
      <c r="B1011"/>
      <c r="C1011"/>
      <c r="D1011"/>
      <c r="E1011"/>
      <c r="F1011"/>
      <c r="G1011"/>
      <c r="H1011"/>
    </row>
    <row r="1012" spans="1:8" ht="14.25" x14ac:dyDescent="0.45">
      <c r="A1012"/>
      <c r="B1012"/>
      <c r="C1012"/>
      <c r="D1012"/>
      <c r="E1012"/>
      <c r="F1012"/>
      <c r="G1012"/>
      <c r="H1012"/>
    </row>
    <row r="1013" spans="1:8" ht="14.25" x14ac:dyDescent="0.45">
      <c r="A1013"/>
      <c r="B1013"/>
      <c r="C1013"/>
      <c r="D1013"/>
      <c r="E1013"/>
      <c r="F1013"/>
      <c r="G1013"/>
      <c r="H1013"/>
    </row>
    <row r="1014" spans="1:8" ht="14.25" x14ac:dyDescent="0.45">
      <c r="A1014"/>
      <c r="B1014"/>
      <c r="C1014"/>
      <c r="D1014"/>
      <c r="E1014"/>
      <c r="F1014"/>
      <c r="G1014"/>
      <c r="H1014"/>
    </row>
    <row r="1015" spans="1:8" ht="14.25" x14ac:dyDescent="0.45">
      <c r="A1015"/>
      <c r="B1015"/>
      <c r="C1015"/>
      <c r="D1015"/>
      <c r="E1015"/>
      <c r="F1015"/>
      <c r="G1015"/>
      <c r="H1015"/>
    </row>
    <row r="1016" spans="1:8" ht="14.25" x14ac:dyDescent="0.45">
      <c r="A1016"/>
      <c r="B1016"/>
      <c r="C1016"/>
      <c r="D1016"/>
      <c r="E1016"/>
      <c r="F1016"/>
      <c r="G1016"/>
      <c r="H1016"/>
    </row>
    <row r="1017" spans="1:8" ht="14.25" x14ac:dyDescent="0.45">
      <c r="A1017"/>
      <c r="B1017"/>
      <c r="C1017"/>
      <c r="D1017"/>
      <c r="E1017"/>
      <c r="F1017"/>
      <c r="G1017"/>
      <c r="H1017"/>
    </row>
    <row r="1018" spans="1:8" ht="14.25" x14ac:dyDescent="0.45">
      <c r="A1018"/>
      <c r="B1018"/>
      <c r="C1018"/>
      <c r="D1018"/>
      <c r="E1018"/>
      <c r="F1018"/>
      <c r="G1018"/>
      <c r="H1018"/>
    </row>
    <row r="1019" spans="1:8" ht="14.25" x14ac:dyDescent="0.45">
      <c r="A1019"/>
      <c r="B1019"/>
      <c r="C1019"/>
      <c r="D1019"/>
      <c r="E1019"/>
      <c r="F1019"/>
      <c r="G1019"/>
      <c r="H1019"/>
    </row>
    <row r="1020" spans="1:8" ht="14.25" x14ac:dyDescent="0.45">
      <c r="A1020"/>
      <c r="B1020"/>
      <c r="C1020"/>
      <c r="D1020"/>
      <c r="E1020"/>
      <c r="F1020"/>
      <c r="G1020"/>
      <c r="H1020"/>
    </row>
    <row r="1021" spans="1:8" ht="14.25" x14ac:dyDescent="0.45">
      <c r="A1021"/>
      <c r="B1021"/>
      <c r="C1021"/>
      <c r="D1021"/>
      <c r="E1021"/>
      <c r="F1021"/>
      <c r="G1021"/>
      <c r="H1021"/>
    </row>
    <row r="1022" spans="1:8" ht="14.25" x14ac:dyDescent="0.45">
      <c r="A1022"/>
      <c r="B1022"/>
      <c r="C1022"/>
      <c r="D1022"/>
      <c r="E1022"/>
      <c r="F1022"/>
      <c r="G1022"/>
      <c r="H1022"/>
    </row>
    <row r="1023" spans="1:8" ht="14.25" x14ac:dyDescent="0.45">
      <c r="A1023"/>
      <c r="B1023"/>
      <c r="C1023"/>
      <c r="D1023"/>
      <c r="E1023"/>
      <c r="F1023"/>
      <c r="G1023"/>
      <c r="H1023"/>
    </row>
    <row r="1024" spans="1:8" ht="14.25" x14ac:dyDescent="0.45">
      <c r="A1024"/>
      <c r="B1024"/>
      <c r="C1024"/>
      <c r="D1024"/>
      <c r="E1024"/>
      <c r="F1024"/>
      <c r="G1024"/>
      <c r="H1024"/>
    </row>
    <row r="1025" spans="1:8" ht="14.25" x14ac:dyDescent="0.45">
      <c r="A1025"/>
      <c r="B1025"/>
      <c r="C1025"/>
      <c r="D1025"/>
      <c r="E1025"/>
      <c r="F1025"/>
      <c r="G1025"/>
      <c r="H1025"/>
    </row>
    <row r="1026" spans="1:8" ht="14.25" x14ac:dyDescent="0.45">
      <c r="A1026"/>
      <c r="B1026"/>
      <c r="C1026"/>
      <c r="D1026"/>
      <c r="E1026"/>
      <c r="F1026"/>
      <c r="G1026"/>
      <c r="H1026"/>
    </row>
    <row r="1027" spans="1:8" ht="14.25" x14ac:dyDescent="0.45">
      <c r="A1027"/>
      <c r="B1027"/>
      <c r="C1027"/>
      <c r="D1027"/>
      <c r="E1027"/>
      <c r="F1027"/>
      <c r="G1027"/>
      <c r="H1027"/>
    </row>
    <row r="1028" spans="1:8" ht="14.25" x14ac:dyDescent="0.45">
      <c r="A1028"/>
      <c r="B1028"/>
      <c r="C1028"/>
      <c r="D1028"/>
      <c r="E1028"/>
      <c r="F1028"/>
      <c r="G1028"/>
      <c r="H1028"/>
    </row>
    <row r="1029" spans="1:8" ht="14.25" x14ac:dyDescent="0.45">
      <c r="A1029"/>
      <c r="B1029"/>
      <c r="C1029"/>
      <c r="D1029"/>
      <c r="E1029"/>
      <c r="F1029"/>
      <c r="G1029"/>
      <c r="H1029"/>
    </row>
    <row r="1030" spans="1:8" ht="14.25" x14ac:dyDescent="0.45">
      <c r="A1030"/>
      <c r="B1030"/>
      <c r="C1030"/>
      <c r="D1030"/>
      <c r="E1030"/>
      <c r="F1030"/>
      <c r="G1030"/>
      <c r="H1030"/>
    </row>
    <row r="1031" spans="1:8" ht="14.25" x14ac:dyDescent="0.45">
      <c r="A1031"/>
      <c r="B1031"/>
      <c r="C1031"/>
      <c r="D1031"/>
      <c r="E1031"/>
      <c r="F1031"/>
      <c r="G1031"/>
      <c r="H1031"/>
    </row>
    <row r="1032" spans="1:8" ht="14.25" x14ac:dyDescent="0.45">
      <c r="A1032"/>
      <c r="B1032"/>
      <c r="C1032"/>
      <c r="D1032"/>
      <c r="E1032"/>
      <c r="F1032"/>
      <c r="G1032"/>
      <c r="H1032"/>
    </row>
    <row r="1033" spans="1:8" ht="14.25" x14ac:dyDescent="0.45">
      <c r="A1033"/>
      <c r="B1033"/>
      <c r="C1033"/>
      <c r="D1033"/>
      <c r="E1033"/>
      <c r="F1033"/>
      <c r="G1033"/>
      <c r="H1033"/>
    </row>
    <row r="1034" spans="1:8" ht="14.25" x14ac:dyDescent="0.45">
      <c r="A1034"/>
      <c r="B1034"/>
      <c r="C1034"/>
      <c r="D1034"/>
      <c r="E1034"/>
      <c r="F1034"/>
      <c r="G1034"/>
      <c r="H1034"/>
    </row>
    <row r="1035" spans="1:8" ht="14.25" x14ac:dyDescent="0.45">
      <c r="A1035"/>
      <c r="B1035"/>
      <c r="C1035"/>
      <c r="D1035"/>
      <c r="E1035"/>
      <c r="F1035"/>
      <c r="G1035"/>
      <c r="H1035"/>
    </row>
    <row r="1036" spans="1:8" ht="14.25" x14ac:dyDescent="0.45">
      <c r="A1036"/>
      <c r="B1036"/>
      <c r="C1036"/>
      <c r="D1036"/>
      <c r="E1036"/>
      <c r="F1036"/>
      <c r="G1036"/>
      <c r="H1036"/>
    </row>
    <row r="1037" spans="1:8" ht="14.25" x14ac:dyDescent="0.45">
      <c r="A1037"/>
      <c r="B1037"/>
      <c r="C1037"/>
      <c r="D1037"/>
      <c r="E1037"/>
      <c r="F1037"/>
      <c r="G1037"/>
      <c r="H1037"/>
    </row>
    <row r="1038" spans="1:8" ht="14.25" x14ac:dyDescent="0.45">
      <c r="A1038"/>
      <c r="B1038"/>
      <c r="C1038"/>
      <c r="D1038"/>
      <c r="E1038"/>
      <c r="F1038"/>
      <c r="G1038"/>
      <c r="H1038"/>
    </row>
    <row r="1039" spans="1:8" ht="14.25" x14ac:dyDescent="0.45">
      <c r="A1039"/>
      <c r="B1039"/>
      <c r="C1039"/>
      <c r="D1039"/>
      <c r="E1039"/>
      <c r="F1039"/>
      <c r="G1039"/>
      <c r="H1039"/>
    </row>
    <row r="1040" spans="1:8" ht="14.25" x14ac:dyDescent="0.45">
      <c r="A1040"/>
      <c r="B1040"/>
      <c r="C1040"/>
      <c r="D1040"/>
      <c r="E1040"/>
      <c r="F1040"/>
      <c r="G1040"/>
      <c r="H1040"/>
    </row>
    <row r="1041" spans="1:8" ht="14.25" x14ac:dyDescent="0.45">
      <c r="A1041"/>
      <c r="B1041"/>
      <c r="C1041"/>
      <c r="D1041"/>
      <c r="E1041"/>
      <c r="F1041"/>
      <c r="G1041"/>
      <c r="H1041"/>
    </row>
    <row r="1042" spans="1:8" ht="14.25" x14ac:dyDescent="0.45">
      <c r="A1042"/>
      <c r="B1042"/>
      <c r="C1042"/>
      <c r="D1042"/>
      <c r="E1042"/>
      <c r="F1042"/>
      <c r="G1042"/>
      <c r="H1042"/>
    </row>
    <row r="1043" spans="1:8" ht="14.25" x14ac:dyDescent="0.45">
      <c r="A1043"/>
      <c r="B1043"/>
      <c r="C1043"/>
      <c r="D1043"/>
      <c r="E1043"/>
      <c r="F1043"/>
      <c r="G1043"/>
      <c r="H1043"/>
    </row>
    <row r="1044" spans="1:8" ht="14.25" x14ac:dyDescent="0.45">
      <c r="A1044"/>
      <c r="B1044"/>
      <c r="C1044"/>
      <c r="D1044"/>
      <c r="E1044"/>
      <c r="F1044"/>
      <c r="G1044"/>
      <c r="H1044"/>
    </row>
    <row r="1045" spans="1:8" ht="14.25" x14ac:dyDescent="0.45">
      <c r="A1045"/>
      <c r="B1045"/>
      <c r="C1045"/>
      <c r="D1045"/>
      <c r="E1045"/>
      <c r="F1045"/>
      <c r="G1045"/>
      <c r="H1045"/>
    </row>
    <row r="1046" spans="1:8" ht="14.25" x14ac:dyDescent="0.45">
      <c r="A1046"/>
      <c r="B1046"/>
      <c r="C1046"/>
      <c r="D1046"/>
      <c r="E1046"/>
      <c r="F1046"/>
      <c r="G1046"/>
      <c r="H1046"/>
    </row>
    <row r="1047" spans="1:8" ht="14.25" x14ac:dyDescent="0.45">
      <c r="A1047"/>
      <c r="B1047"/>
      <c r="C1047"/>
      <c r="D1047"/>
      <c r="E1047"/>
      <c r="F1047"/>
      <c r="G1047"/>
      <c r="H1047"/>
    </row>
    <row r="1048" spans="1:8" ht="14.25" x14ac:dyDescent="0.45">
      <c r="A1048"/>
      <c r="B1048"/>
      <c r="C1048"/>
      <c r="D1048"/>
      <c r="E1048"/>
      <c r="F1048"/>
      <c r="G1048"/>
      <c r="H1048"/>
    </row>
    <row r="1049" spans="1:8" ht="14.25" x14ac:dyDescent="0.45">
      <c r="A1049"/>
      <c r="B1049"/>
      <c r="C1049"/>
      <c r="D1049"/>
      <c r="E1049"/>
      <c r="F1049"/>
      <c r="G1049"/>
      <c r="H1049"/>
    </row>
    <row r="1050" spans="1:8" ht="14.25" x14ac:dyDescent="0.45">
      <c r="A1050"/>
      <c r="B1050"/>
      <c r="C1050"/>
      <c r="D1050"/>
      <c r="E1050"/>
      <c r="F1050"/>
      <c r="G1050"/>
      <c r="H1050"/>
    </row>
    <row r="1051" spans="1:8" ht="14.25" x14ac:dyDescent="0.45">
      <c r="A1051"/>
      <c r="B1051"/>
      <c r="C1051"/>
      <c r="D1051"/>
      <c r="E1051"/>
      <c r="F1051"/>
      <c r="G1051"/>
      <c r="H1051"/>
    </row>
    <row r="1052" spans="1:8" ht="14.25" x14ac:dyDescent="0.45">
      <c r="A1052"/>
      <c r="B1052"/>
      <c r="C1052"/>
      <c r="D1052"/>
      <c r="E1052"/>
      <c r="F1052"/>
      <c r="G1052"/>
      <c r="H1052"/>
    </row>
    <row r="1053" spans="1:8" ht="14.25" x14ac:dyDescent="0.45">
      <c r="A1053"/>
      <c r="B1053"/>
      <c r="C1053"/>
      <c r="D1053"/>
      <c r="E1053"/>
      <c r="F1053"/>
      <c r="G1053"/>
      <c r="H1053"/>
    </row>
    <row r="1054" spans="1:8" ht="14.25" x14ac:dyDescent="0.45">
      <c r="A1054"/>
      <c r="B1054"/>
      <c r="C1054"/>
      <c r="D1054"/>
      <c r="E1054"/>
      <c r="F1054"/>
      <c r="G1054"/>
      <c r="H1054"/>
    </row>
    <row r="1055" spans="1:8" ht="14.25" x14ac:dyDescent="0.45">
      <c r="A1055"/>
      <c r="B1055"/>
      <c r="C1055"/>
      <c r="D1055"/>
      <c r="E1055"/>
      <c r="F1055"/>
      <c r="G1055"/>
      <c r="H1055"/>
    </row>
    <row r="1056" spans="1:8" ht="14.25" x14ac:dyDescent="0.45">
      <c r="A1056"/>
      <c r="B1056"/>
      <c r="C1056"/>
      <c r="D1056"/>
      <c r="E1056"/>
      <c r="F1056"/>
      <c r="G1056"/>
      <c r="H1056"/>
    </row>
    <row r="1057" spans="1:8" ht="14.25" x14ac:dyDescent="0.45">
      <c r="A1057"/>
      <c r="B1057"/>
      <c r="C1057"/>
      <c r="D1057"/>
      <c r="E1057"/>
      <c r="F1057"/>
      <c r="G1057"/>
      <c r="H1057"/>
    </row>
    <row r="1058" spans="1:8" ht="14.25" x14ac:dyDescent="0.45">
      <c r="A1058"/>
      <c r="B1058"/>
      <c r="C1058"/>
      <c r="D1058"/>
      <c r="E1058"/>
      <c r="F1058"/>
      <c r="G1058"/>
      <c r="H1058"/>
    </row>
    <row r="1059" spans="1:8" ht="14.25" x14ac:dyDescent="0.45">
      <c r="A1059"/>
      <c r="B1059"/>
      <c r="C1059"/>
      <c r="D1059"/>
      <c r="E1059"/>
      <c r="F1059"/>
      <c r="G1059"/>
      <c r="H1059"/>
    </row>
    <row r="1060" spans="1:8" ht="14.25" x14ac:dyDescent="0.45">
      <c r="A1060"/>
      <c r="B1060"/>
      <c r="C1060"/>
      <c r="D1060"/>
      <c r="E1060"/>
      <c r="F1060"/>
      <c r="G1060"/>
      <c r="H1060"/>
    </row>
    <row r="1061" spans="1:8" ht="14.25" x14ac:dyDescent="0.45">
      <c r="A1061"/>
      <c r="B1061"/>
      <c r="C1061"/>
      <c r="D1061"/>
      <c r="E1061"/>
      <c r="F1061"/>
      <c r="G1061"/>
      <c r="H1061"/>
    </row>
    <row r="1062" spans="1:8" ht="14.25" x14ac:dyDescent="0.45">
      <c r="A1062"/>
      <c r="B1062"/>
      <c r="C1062"/>
      <c r="D1062"/>
      <c r="E1062"/>
      <c r="F1062"/>
      <c r="G1062"/>
      <c r="H1062"/>
    </row>
    <row r="1063" spans="1:8" ht="14.25" x14ac:dyDescent="0.45">
      <c r="A1063"/>
      <c r="B1063"/>
      <c r="C1063"/>
      <c r="D1063"/>
      <c r="E1063"/>
      <c r="F1063"/>
      <c r="G1063"/>
      <c r="H1063"/>
    </row>
    <row r="1064" spans="1:8" ht="14.25" x14ac:dyDescent="0.45">
      <c r="A1064"/>
      <c r="B1064"/>
      <c r="C1064"/>
      <c r="D1064"/>
      <c r="E1064"/>
      <c r="F1064"/>
      <c r="G1064"/>
      <c r="H1064"/>
    </row>
    <row r="1065" spans="1:8" ht="14.25" x14ac:dyDescent="0.45">
      <c r="A1065"/>
      <c r="B1065"/>
      <c r="C1065"/>
      <c r="D1065"/>
      <c r="E1065"/>
      <c r="F1065"/>
      <c r="G1065"/>
      <c r="H1065"/>
    </row>
    <row r="1066" spans="1:8" ht="14.25" x14ac:dyDescent="0.45">
      <c r="A1066"/>
      <c r="B1066"/>
      <c r="C1066"/>
      <c r="D1066"/>
      <c r="E1066"/>
      <c r="F1066"/>
      <c r="G1066"/>
      <c r="H1066"/>
    </row>
    <row r="1067" spans="1:8" ht="14.25" x14ac:dyDescent="0.45">
      <c r="A1067"/>
      <c r="B1067"/>
      <c r="C1067"/>
      <c r="D1067"/>
      <c r="E1067"/>
      <c r="F1067"/>
      <c r="G1067"/>
      <c r="H1067"/>
    </row>
    <row r="1068" spans="1:8" ht="14.25" x14ac:dyDescent="0.45">
      <c r="A1068"/>
      <c r="B1068"/>
      <c r="C1068"/>
      <c r="D1068"/>
      <c r="E1068"/>
      <c r="F1068"/>
      <c r="G1068"/>
      <c r="H1068"/>
    </row>
    <row r="1069" spans="1:8" ht="14.25" x14ac:dyDescent="0.45">
      <c r="A1069"/>
      <c r="B1069"/>
      <c r="C1069"/>
      <c r="D1069"/>
      <c r="E1069"/>
      <c r="F1069"/>
      <c r="G1069"/>
      <c r="H1069"/>
    </row>
    <row r="1070" spans="1:8" ht="14.25" x14ac:dyDescent="0.45">
      <c r="A1070"/>
      <c r="B1070"/>
      <c r="C1070"/>
      <c r="D1070"/>
      <c r="E1070"/>
      <c r="F1070"/>
      <c r="G1070"/>
      <c r="H1070"/>
    </row>
    <row r="1071" spans="1:8" ht="14.25" x14ac:dyDescent="0.45">
      <c r="A1071"/>
      <c r="B1071"/>
      <c r="C1071"/>
      <c r="D1071"/>
      <c r="E1071"/>
      <c r="F1071"/>
      <c r="G1071"/>
      <c r="H1071"/>
    </row>
    <row r="1072" spans="1:8" ht="14.25" x14ac:dyDescent="0.45">
      <c r="A1072"/>
      <c r="B1072"/>
      <c r="C1072"/>
      <c r="D1072"/>
      <c r="E1072"/>
      <c r="F1072"/>
      <c r="G1072"/>
      <c r="H1072"/>
    </row>
    <row r="1073" spans="1:8" ht="14.25" x14ac:dyDescent="0.45">
      <c r="A1073"/>
      <c r="B1073"/>
      <c r="C1073"/>
      <c r="D1073"/>
      <c r="E1073"/>
      <c r="F1073"/>
      <c r="G1073"/>
      <c r="H1073"/>
    </row>
    <row r="1074" spans="1:8" ht="14.25" x14ac:dyDescent="0.45">
      <c r="A1074"/>
      <c r="B1074"/>
      <c r="C1074"/>
      <c r="D1074"/>
      <c r="E1074"/>
      <c r="F1074"/>
      <c r="G1074"/>
      <c r="H1074"/>
    </row>
    <row r="1075" spans="1:8" ht="14.25" x14ac:dyDescent="0.45">
      <c r="A1075"/>
      <c r="B1075"/>
      <c r="C1075"/>
      <c r="D1075"/>
      <c r="E1075"/>
      <c r="F1075"/>
      <c r="G1075"/>
      <c r="H1075"/>
    </row>
    <row r="1076" spans="1:8" ht="14.25" x14ac:dyDescent="0.45">
      <c r="A1076"/>
      <c r="B1076"/>
      <c r="C1076"/>
      <c r="D1076"/>
      <c r="E1076"/>
      <c r="F1076"/>
      <c r="G1076"/>
      <c r="H1076"/>
    </row>
    <row r="1077" spans="1:8" ht="14.25" x14ac:dyDescent="0.45">
      <c r="A1077"/>
      <c r="B1077"/>
      <c r="C1077"/>
      <c r="D1077"/>
      <c r="E1077"/>
      <c r="F1077"/>
      <c r="G1077"/>
      <c r="H1077"/>
    </row>
    <row r="1078" spans="1:8" ht="14.25" x14ac:dyDescent="0.45">
      <c r="A1078"/>
      <c r="B1078"/>
      <c r="C1078"/>
      <c r="D1078"/>
      <c r="E1078"/>
      <c r="F1078"/>
      <c r="G1078"/>
      <c r="H1078"/>
    </row>
    <row r="1079" spans="1:8" ht="14.25" x14ac:dyDescent="0.45">
      <c r="A1079"/>
      <c r="B1079"/>
      <c r="C1079"/>
      <c r="D1079"/>
      <c r="E1079"/>
      <c r="F1079"/>
      <c r="G1079"/>
      <c r="H1079"/>
    </row>
    <row r="1080" spans="1:8" ht="14.25" x14ac:dyDescent="0.45">
      <c r="A1080"/>
      <c r="B1080"/>
      <c r="C1080"/>
      <c r="D1080"/>
      <c r="E1080"/>
      <c r="F1080"/>
      <c r="G1080"/>
      <c r="H1080"/>
    </row>
    <row r="1081" spans="1:8" ht="14.25" x14ac:dyDescent="0.45">
      <c r="A1081"/>
      <c r="B1081"/>
      <c r="C1081"/>
      <c r="D1081"/>
      <c r="E1081"/>
      <c r="F1081"/>
      <c r="G1081"/>
      <c r="H1081"/>
    </row>
    <row r="1082" spans="1:8" ht="14.25" x14ac:dyDescent="0.45">
      <c r="A1082"/>
      <c r="B1082"/>
      <c r="C1082"/>
      <c r="D1082"/>
      <c r="E1082"/>
      <c r="F1082"/>
      <c r="G1082"/>
      <c r="H1082"/>
    </row>
    <row r="1083" spans="1:8" ht="14.25" x14ac:dyDescent="0.45">
      <c r="A1083"/>
      <c r="B1083"/>
      <c r="C1083"/>
      <c r="D1083"/>
      <c r="E1083"/>
      <c r="F1083"/>
      <c r="G1083"/>
      <c r="H1083"/>
    </row>
    <row r="1084" spans="1:8" ht="14.25" x14ac:dyDescent="0.45">
      <c r="A1084"/>
      <c r="B1084"/>
      <c r="C1084"/>
      <c r="D1084"/>
      <c r="E1084"/>
      <c r="F1084"/>
      <c r="G1084"/>
      <c r="H1084"/>
    </row>
    <row r="1085" spans="1:8" ht="14.25" x14ac:dyDescent="0.45">
      <c r="A1085"/>
      <c r="B1085"/>
      <c r="C1085"/>
      <c r="D1085"/>
      <c r="E1085"/>
      <c r="F1085"/>
      <c r="G1085"/>
      <c r="H1085"/>
    </row>
    <row r="1086" spans="1:8" ht="14.25" x14ac:dyDescent="0.45">
      <c r="A1086"/>
      <c r="B1086"/>
      <c r="C1086"/>
      <c r="D1086"/>
      <c r="E1086"/>
      <c r="F1086"/>
      <c r="G1086"/>
      <c r="H1086"/>
    </row>
    <row r="1087" spans="1:8" ht="14.25" x14ac:dyDescent="0.45">
      <c r="A1087"/>
      <c r="B1087"/>
      <c r="C1087"/>
      <c r="D1087"/>
      <c r="E1087"/>
      <c r="F1087"/>
      <c r="G1087"/>
      <c r="H1087"/>
    </row>
    <row r="1088" spans="1:8" ht="14.25" x14ac:dyDescent="0.45">
      <c r="A1088"/>
      <c r="B1088"/>
      <c r="C1088"/>
      <c r="D1088"/>
      <c r="E1088"/>
      <c r="F1088"/>
      <c r="G1088"/>
      <c r="H1088"/>
    </row>
    <row r="1089" spans="1:8" ht="14.25" x14ac:dyDescent="0.45">
      <c r="A1089"/>
      <c r="B1089"/>
      <c r="C1089"/>
      <c r="D1089"/>
      <c r="E1089"/>
      <c r="F1089"/>
      <c r="G1089"/>
      <c r="H1089"/>
    </row>
    <row r="1090" spans="1:8" ht="14.25" x14ac:dyDescent="0.45">
      <c r="A1090"/>
      <c r="B1090"/>
      <c r="C1090"/>
      <c r="D1090"/>
      <c r="E1090"/>
      <c r="F1090"/>
      <c r="G1090"/>
      <c r="H1090"/>
    </row>
    <row r="1091" spans="1:8" ht="14.25" x14ac:dyDescent="0.45">
      <c r="A1091"/>
      <c r="B1091"/>
      <c r="C1091"/>
      <c r="D1091"/>
      <c r="E1091"/>
      <c r="F1091"/>
      <c r="G1091"/>
      <c r="H1091"/>
    </row>
    <row r="1092" spans="1:8" ht="14.25" x14ac:dyDescent="0.45">
      <c r="A1092"/>
      <c r="B1092"/>
      <c r="C1092"/>
      <c r="D1092"/>
      <c r="E1092"/>
      <c r="F1092"/>
      <c r="G1092"/>
      <c r="H1092"/>
    </row>
    <row r="1093" spans="1:8" ht="14.25" x14ac:dyDescent="0.45">
      <c r="A1093"/>
      <c r="B1093"/>
      <c r="C1093"/>
      <c r="D1093"/>
      <c r="E1093"/>
      <c r="F1093"/>
      <c r="G1093"/>
      <c r="H1093"/>
    </row>
    <row r="1094" spans="1:8" ht="14.25" x14ac:dyDescent="0.45">
      <c r="A1094"/>
      <c r="B1094"/>
      <c r="C1094"/>
      <c r="D1094"/>
      <c r="E1094"/>
      <c r="F1094"/>
      <c r="G1094"/>
      <c r="H1094"/>
    </row>
    <row r="1095" spans="1:8" ht="14.25" x14ac:dyDescent="0.45">
      <c r="A1095"/>
      <c r="B1095"/>
      <c r="C1095"/>
      <c r="D1095"/>
      <c r="E1095"/>
      <c r="F1095"/>
      <c r="G1095"/>
      <c r="H1095"/>
    </row>
    <row r="1096" spans="1:8" ht="14.25" x14ac:dyDescent="0.45">
      <c r="A1096"/>
      <c r="B1096"/>
      <c r="C1096"/>
      <c r="D1096"/>
      <c r="E1096"/>
      <c r="F1096"/>
      <c r="G1096"/>
      <c r="H1096"/>
    </row>
    <row r="1097" spans="1:8" ht="14.25" x14ac:dyDescent="0.45">
      <c r="A1097"/>
      <c r="B1097"/>
      <c r="C1097"/>
      <c r="D1097"/>
      <c r="E1097"/>
      <c r="F1097"/>
      <c r="G1097"/>
      <c r="H1097"/>
    </row>
    <row r="1098" spans="1:8" ht="14.25" x14ac:dyDescent="0.45">
      <c r="A1098"/>
      <c r="B1098"/>
      <c r="C1098"/>
      <c r="D1098"/>
      <c r="E1098"/>
      <c r="F1098"/>
      <c r="G1098"/>
      <c r="H1098"/>
    </row>
    <row r="1099" spans="1:8" ht="14.25" x14ac:dyDescent="0.45">
      <c r="A1099"/>
      <c r="B1099"/>
      <c r="C1099"/>
      <c r="D1099"/>
      <c r="E1099"/>
      <c r="F1099"/>
      <c r="G1099"/>
      <c r="H1099"/>
    </row>
    <row r="1100" spans="1:8" ht="14.25" x14ac:dyDescent="0.45">
      <c r="A1100"/>
      <c r="B1100"/>
      <c r="C1100"/>
      <c r="D1100"/>
      <c r="E1100"/>
      <c r="F1100"/>
      <c r="G1100"/>
      <c r="H1100"/>
    </row>
    <row r="1101" spans="1:8" ht="14.25" x14ac:dyDescent="0.45">
      <c r="A1101"/>
      <c r="B1101"/>
      <c r="C1101"/>
      <c r="D1101"/>
      <c r="E1101"/>
      <c r="F1101"/>
      <c r="G1101"/>
      <c r="H1101"/>
    </row>
    <row r="1102" spans="1:8" ht="14.25" x14ac:dyDescent="0.45">
      <c r="A1102"/>
      <c r="B1102"/>
      <c r="C1102"/>
      <c r="D1102"/>
      <c r="E1102"/>
      <c r="F1102"/>
      <c r="G1102"/>
      <c r="H1102"/>
    </row>
    <row r="1103" spans="1:8" ht="14.25" x14ac:dyDescent="0.45">
      <c r="A1103"/>
      <c r="B1103"/>
      <c r="C1103"/>
      <c r="D1103"/>
      <c r="E1103"/>
      <c r="F1103"/>
      <c r="G1103"/>
      <c r="H1103"/>
    </row>
    <row r="1104" spans="1:8" ht="14.25" x14ac:dyDescent="0.45">
      <c r="A1104"/>
      <c r="B1104"/>
      <c r="C1104"/>
      <c r="D1104"/>
      <c r="E1104"/>
      <c r="F1104"/>
      <c r="G1104"/>
      <c r="H1104"/>
    </row>
    <row r="1105" spans="1:8" ht="14.25" x14ac:dyDescent="0.45">
      <c r="A1105"/>
      <c r="B1105"/>
      <c r="C1105"/>
      <c r="D1105"/>
      <c r="E1105"/>
      <c r="F1105"/>
      <c r="G1105"/>
      <c r="H1105"/>
    </row>
    <row r="1106" spans="1:8" ht="14.25" x14ac:dyDescent="0.45">
      <c r="A1106"/>
      <c r="B1106"/>
      <c r="C1106"/>
      <c r="D1106"/>
      <c r="E1106"/>
      <c r="F1106"/>
      <c r="G1106"/>
      <c r="H1106"/>
    </row>
    <row r="1107" spans="1:8" ht="14.25" x14ac:dyDescent="0.45">
      <c r="A1107"/>
      <c r="B1107"/>
      <c r="C1107"/>
      <c r="D1107"/>
      <c r="E1107"/>
      <c r="F1107"/>
      <c r="G1107"/>
      <c r="H1107"/>
    </row>
    <row r="1108" spans="1:8" ht="14.25" x14ac:dyDescent="0.45">
      <c r="A1108"/>
      <c r="B1108"/>
      <c r="C1108"/>
      <c r="D1108"/>
      <c r="E1108"/>
      <c r="F1108"/>
      <c r="G1108"/>
      <c r="H1108"/>
    </row>
    <row r="1109" spans="1:8" ht="14.25" x14ac:dyDescent="0.45">
      <c r="A1109"/>
      <c r="B1109"/>
      <c r="C1109"/>
      <c r="D1109"/>
      <c r="E1109"/>
      <c r="F1109"/>
      <c r="G1109"/>
      <c r="H1109"/>
    </row>
    <row r="1110" spans="1:8" ht="14.25" x14ac:dyDescent="0.45">
      <c r="A1110"/>
      <c r="B1110"/>
      <c r="C1110"/>
      <c r="D1110"/>
      <c r="E1110"/>
      <c r="F1110"/>
      <c r="G1110"/>
      <c r="H1110"/>
    </row>
    <row r="1111" spans="1:8" ht="14.25" x14ac:dyDescent="0.45">
      <c r="A1111"/>
      <c r="B1111"/>
      <c r="C1111"/>
      <c r="D1111"/>
      <c r="E1111"/>
      <c r="F1111"/>
      <c r="G1111"/>
      <c r="H1111"/>
    </row>
    <row r="1112" spans="1:8" ht="14.25" x14ac:dyDescent="0.45">
      <c r="A1112"/>
      <c r="B1112"/>
      <c r="C1112"/>
      <c r="D1112"/>
      <c r="E1112"/>
      <c r="F1112"/>
      <c r="G1112"/>
      <c r="H1112"/>
    </row>
    <row r="1113" spans="1:8" ht="14.25" x14ac:dyDescent="0.45">
      <c r="A1113"/>
      <c r="B1113"/>
      <c r="C1113"/>
      <c r="D1113"/>
      <c r="E1113"/>
      <c r="F1113"/>
      <c r="G1113"/>
      <c r="H1113"/>
    </row>
    <row r="1114" spans="1:8" ht="14.25" x14ac:dyDescent="0.45">
      <c r="A1114"/>
      <c r="B1114"/>
      <c r="C1114"/>
      <c r="D1114"/>
      <c r="E1114"/>
      <c r="F1114"/>
      <c r="G1114"/>
      <c r="H1114"/>
    </row>
    <row r="1115" spans="1:8" ht="14.25" x14ac:dyDescent="0.45">
      <c r="A1115"/>
      <c r="B1115"/>
      <c r="C1115"/>
      <c r="D1115"/>
      <c r="E1115"/>
      <c r="F1115"/>
      <c r="G1115"/>
      <c r="H1115"/>
    </row>
    <row r="1116" spans="1:8" ht="14.25" x14ac:dyDescent="0.45">
      <c r="A1116"/>
      <c r="B1116"/>
      <c r="C1116"/>
      <c r="D1116"/>
      <c r="E1116"/>
      <c r="F1116"/>
      <c r="G1116"/>
      <c r="H1116"/>
    </row>
    <row r="1117" spans="1:8" ht="14.25" x14ac:dyDescent="0.45">
      <c r="A1117"/>
      <c r="B1117"/>
      <c r="C1117"/>
      <c r="D1117"/>
      <c r="E1117"/>
      <c r="F1117"/>
      <c r="G1117"/>
      <c r="H1117"/>
    </row>
    <row r="1118" spans="1:8" ht="14.25" x14ac:dyDescent="0.45">
      <c r="A1118"/>
      <c r="B1118"/>
      <c r="C1118"/>
      <c r="D1118"/>
      <c r="E1118"/>
      <c r="F1118"/>
      <c r="G1118"/>
      <c r="H1118"/>
    </row>
    <row r="1119" spans="1:8" ht="14.25" x14ac:dyDescent="0.45">
      <c r="A1119"/>
      <c r="B1119"/>
      <c r="C1119"/>
      <c r="D1119"/>
      <c r="E1119"/>
      <c r="F1119"/>
      <c r="G1119"/>
      <c r="H1119"/>
    </row>
    <row r="1120" spans="1:8" ht="14.25" x14ac:dyDescent="0.45">
      <c r="A1120"/>
      <c r="B1120"/>
      <c r="C1120"/>
      <c r="D1120"/>
      <c r="E1120"/>
      <c r="F1120"/>
      <c r="G1120"/>
      <c r="H1120"/>
    </row>
    <row r="1121" spans="1:8" ht="14.25" x14ac:dyDescent="0.45">
      <c r="A1121"/>
      <c r="B1121"/>
      <c r="C1121"/>
      <c r="D1121"/>
      <c r="E1121"/>
      <c r="F1121"/>
      <c r="G1121"/>
      <c r="H1121"/>
    </row>
    <row r="1122" spans="1:8" ht="14.25" x14ac:dyDescent="0.45">
      <c r="A1122"/>
      <c r="B1122"/>
      <c r="C1122"/>
      <c r="D1122"/>
      <c r="E1122"/>
      <c r="F1122"/>
      <c r="G1122"/>
      <c r="H1122"/>
    </row>
    <row r="1123" spans="1:8" ht="14.25" x14ac:dyDescent="0.45">
      <c r="A1123"/>
      <c r="B1123"/>
      <c r="C1123"/>
      <c r="D1123"/>
      <c r="E1123"/>
      <c r="F1123"/>
      <c r="G1123"/>
      <c r="H1123"/>
    </row>
    <row r="1124" spans="1:8" ht="14.25" x14ac:dyDescent="0.45">
      <c r="A1124"/>
      <c r="B1124"/>
      <c r="C1124"/>
      <c r="D1124"/>
      <c r="E1124"/>
      <c r="F1124"/>
      <c r="G1124"/>
      <c r="H1124"/>
    </row>
    <row r="1125" spans="1:8" ht="14.25" x14ac:dyDescent="0.45">
      <c r="A1125"/>
      <c r="B1125"/>
      <c r="C1125"/>
      <c r="D1125"/>
      <c r="E1125"/>
      <c r="F1125"/>
      <c r="G1125"/>
      <c r="H1125"/>
    </row>
    <row r="1126" spans="1:8" ht="14.25" x14ac:dyDescent="0.45">
      <c r="A1126"/>
      <c r="B1126"/>
      <c r="C1126"/>
      <c r="D1126"/>
      <c r="E1126"/>
      <c r="F1126"/>
      <c r="G1126"/>
      <c r="H1126"/>
    </row>
    <row r="1127" spans="1:8" ht="14.25" x14ac:dyDescent="0.45">
      <c r="A1127"/>
      <c r="B1127"/>
      <c r="C1127"/>
      <c r="D1127"/>
      <c r="E1127"/>
      <c r="F1127"/>
      <c r="G1127"/>
      <c r="H1127"/>
    </row>
    <row r="1128" spans="1:8" ht="14.25" x14ac:dyDescent="0.45">
      <c r="A1128"/>
      <c r="B1128"/>
      <c r="C1128"/>
      <c r="D1128"/>
      <c r="E1128"/>
      <c r="F1128"/>
      <c r="G1128"/>
      <c r="H1128"/>
    </row>
    <row r="1129" spans="1:8" ht="14.25" x14ac:dyDescent="0.45">
      <c r="A1129"/>
      <c r="B1129"/>
      <c r="C1129"/>
      <c r="D1129"/>
      <c r="E1129"/>
      <c r="F1129"/>
      <c r="G1129"/>
      <c r="H1129"/>
    </row>
    <row r="1130" spans="1:8" ht="14.25" x14ac:dyDescent="0.45">
      <c r="A1130"/>
      <c r="B1130"/>
      <c r="C1130"/>
      <c r="D1130"/>
      <c r="E1130"/>
      <c r="F1130"/>
      <c r="G1130"/>
      <c r="H1130"/>
    </row>
    <row r="1131" spans="1:8" ht="14.25" x14ac:dyDescent="0.45">
      <c r="A1131"/>
      <c r="B1131"/>
      <c r="C1131"/>
      <c r="D1131"/>
      <c r="E1131"/>
      <c r="F1131"/>
      <c r="G1131"/>
      <c r="H1131"/>
    </row>
    <row r="1132" spans="1:8" ht="14.25" x14ac:dyDescent="0.45">
      <c r="A1132"/>
      <c r="B1132"/>
      <c r="C1132"/>
      <c r="D1132"/>
      <c r="E1132"/>
      <c r="F1132"/>
      <c r="G1132"/>
      <c r="H1132"/>
    </row>
    <row r="1133" spans="1:8" ht="14.25" x14ac:dyDescent="0.45">
      <c r="A1133"/>
      <c r="B1133"/>
      <c r="C1133"/>
      <c r="D1133"/>
      <c r="E1133"/>
      <c r="F1133"/>
      <c r="G1133"/>
      <c r="H1133"/>
    </row>
    <row r="1134" spans="1:8" ht="14.25" x14ac:dyDescent="0.45">
      <c r="A1134"/>
      <c r="B1134"/>
      <c r="C1134"/>
      <c r="D1134"/>
      <c r="E1134"/>
      <c r="F1134"/>
      <c r="G1134"/>
      <c r="H1134"/>
    </row>
    <row r="1135" spans="1:8" ht="14.25" x14ac:dyDescent="0.45">
      <c r="A1135"/>
      <c r="B1135"/>
      <c r="C1135"/>
      <c r="D1135"/>
      <c r="E1135"/>
      <c r="F1135"/>
      <c r="G1135"/>
      <c r="H1135"/>
    </row>
    <row r="1136" spans="1:8" ht="14.25" x14ac:dyDescent="0.45">
      <c r="A1136"/>
      <c r="B1136"/>
      <c r="C1136"/>
      <c r="D1136"/>
      <c r="E1136"/>
      <c r="F1136"/>
      <c r="G1136"/>
      <c r="H1136"/>
    </row>
    <row r="1137" spans="1:8" ht="14.25" x14ac:dyDescent="0.45">
      <c r="A1137"/>
      <c r="B1137"/>
      <c r="C1137"/>
      <c r="D1137"/>
      <c r="E1137"/>
      <c r="F1137"/>
      <c r="G1137"/>
      <c r="H1137"/>
    </row>
    <row r="1138" spans="1:8" ht="14.25" x14ac:dyDescent="0.45">
      <c r="A1138"/>
      <c r="B1138"/>
      <c r="C1138"/>
      <c r="D1138"/>
      <c r="E1138"/>
      <c r="F1138"/>
      <c r="G1138"/>
      <c r="H1138"/>
    </row>
    <row r="1139" spans="1:8" ht="14.25" x14ac:dyDescent="0.45">
      <c r="A1139"/>
      <c r="B1139"/>
      <c r="C1139"/>
      <c r="D1139"/>
      <c r="E1139"/>
      <c r="F1139"/>
      <c r="G1139"/>
      <c r="H1139"/>
    </row>
    <row r="1140" spans="1:8" ht="14.25" x14ac:dyDescent="0.45">
      <c r="A1140"/>
      <c r="B1140"/>
      <c r="C1140"/>
      <c r="D1140"/>
      <c r="E1140"/>
      <c r="F1140"/>
      <c r="G1140"/>
      <c r="H1140"/>
    </row>
    <row r="1141" spans="1:8" ht="14.25" x14ac:dyDescent="0.45">
      <c r="A1141"/>
      <c r="B1141"/>
      <c r="C1141"/>
      <c r="D1141"/>
      <c r="E1141"/>
      <c r="F1141"/>
      <c r="G1141"/>
      <c r="H1141"/>
    </row>
    <row r="1142" spans="1:8" ht="14.25" x14ac:dyDescent="0.45">
      <c r="A1142"/>
      <c r="B1142"/>
      <c r="C1142"/>
      <c r="D1142"/>
      <c r="E1142"/>
      <c r="F1142"/>
      <c r="G1142"/>
      <c r="H1142"/>
    </row>
    <row r="1143" spans="1:8" ht="14.25" x14ac:dyDescent="0.45">
      <c r="A1143"/>
      <c r="B1143"/>
      <c r="C1143"/>
      <c r="D1143"/>
      <c r="E1143"/>
      <c r="F1143"/>
      <c r="G1143"/>
      <c r="H1143"/>
    </row>
    <row r="1144" spans="1:8" ht="14.25" x14ac:dyDescent="0.45">
      <c r="A1144"/>
      <c r="B1144"/>
      <c r="C1144"/>
      <c r="D1144"/>
      <c r="E1144"/>
      <c r="F1144"/>
      <c r="G1144"/>
      <c r="H1144"/>
    </row>
    <row r="1145" spans="1:8" ht="14.25" x14ac:dyDescent="0.45">
      <c r="A1145"/>
      <c r="B1145"/>
      <c r="C1145"/>
      <c r="D1145"/>
      <c r="E1145"/>
      <c r="F1145"/>
      <c r="G1145"/>
      <c r="H1145"/>
    </row>
    <row r="1146" spans="1:8" ht="14.25" x14ac:dyDescent="0.45">
      <c r="A1146"/>
      <c r="B1146"/>
      <c r="C1146"/>
      <c r="D1146"/>
      <c r="E1146"/>
      <c r="F1146"/>
      <c r="G1146"/>
      <c r="H1146"/>
    </row>
    <row r="1147" spans="1:8" ht="14.25" x14ac:dyDescent="0.45">
      <c r="A1147"/>
      <c r="B1147"/>
      <c r="C1147"/>
      <c r="D1147"/>
      <c r="E1147"/>
      <c r="F1147"/>
      <c r="G1147"/>
      <c r="H1147"/>
    </row>
    <row r="1148" spans="1:8" ht="14.25" x14ac:dyDescent="0.45">
      <c r="A1148"/>
      <c r="B1148"/>
      <c r="C1148"/>
      <c r="D1148"/>
      <c r="E1148"/>
      <c r="F1148"/>
      <c r="G1148"/>
      <c r="H1148"/>
    </row>
    <row r="1149" spans="1:8" ht="14.25" x14ac:dyDescent="0.45">
      <c r="A1149"/>
      <c r="B1149"/>
      <c r="C1149"/>
      <c r="D1149"/>
      <c r="E1149"/>
      <c r="F1149"/>
      <c r="G1149"/>
      <c r="H1149"/>
    </row>
    <row r="1150" spans="1:8" ht="14.25" x14ac:dyDescent="0.45">
      <c r="A1150"/>
      <c r="B1150"/>
      <c r="C1150"/>
      <c r="D1150"/>
      <c r="E1150"/>
      <c r="F1150"/>
      <c r="G1150"/>
      <c r="H1150"/>
    </row>
    <row r="1151" spans="1:8" ht="14.25" x14ac:dyDescent="0.45">
      <c r="A1151"/>
      <c r="B1151"/>
      <c r="C1151"/>
      <c r="D1151"/>
      <c r="E1151"/>
      <c r="F1151"/>
      <c r="G1151"/>
      <c r="H1151"/>
    </row>
    <row r="1152" spans="1:8" ht="14.25" x14ac:dyDescent="0.45">
      <c r="A1152"/>
      <c r="B1152"/>
      <c r="C1152"/>
      <c r="D1152"/>
      <c r="E1152"/>
      <c r="F1152"/>
      <c r="G1152"/>
      <c r="H1152"/>
    </row>
    <row r="1153" spans="1:8" ht="14.25" x14ac:dyDescent="0.45">
      <c r="A1153"/>
      <c r="B1153"/>
      <c r="C1153"/>
      <c r="D1153"/>
      <c r="E1153"/>
      <c r="F1153"/>
      <c r="G1153"/>
      <c r="H1153"/>
    </row>
    <row r="1154" spans="1:8" ht="14.25" x14ac:dyDescent="0.45">
      <c r="A1154"/>
      <c r="B1154"/>
      <c r="C1154"/>
      <c r="D1154"/>
      <c r="E1154"/>
      <c r="F1154"/>
      <c r="G1154"/>
      <c r="H1154"/>
    </row>
    <row r="1155" spans="1:8" ht="14.25" x14ac:dyDescent="0.45">
      <c r="A1155"/>
      <c r="B1155"/>
      <c r="C1155"/>
      <c r="D1155"/>
      <c r="E1155"/>
      <c r="F1155"/>
      <c r="G1155"/>
      <c r="H1155"/>
    </row>
    <row r="1156" spans="1:8" ht="14.25" x14ac:dyDescent="0.45">
      <c r="A1156"/>
      <c r="B1156"/>
      <c r="C1156"/>
      <c r="D1156"/>
      <c r="E1156"/>
      <c r="F1156"/>
      <c r="G1156"/>
      <c r="H1156"/>
    </row>
    <row r="1157" spans="1:8" ht="14.25" x14ac:dyDescent="0.45">
      <c r="A1157"/>
      <c r="B1157"/>
      <c r="C1157"/>
      <c r="D1157"/>
      <c r="E1157"/>
      <c r="F1157"/>
      <c r="G1157"/>
      <c r="H1157"/>
    </row>
    <row r="1158" spans="1:8" ht="14.25" x14ac:dyDescent="0.45">
      <c r="A1158"/>
      <c r="B1158"/>
      <c r="C1158"/>
      <c r="D1158"/>
      <c r="E1158"/>
      <c r="F1158"/>
      <c r="G1158"/>
      <c r="H1158"/>
    </row>
    <row r="1159" spans="1:8" ht="14.25" x14ac:dyDescent="0.45">
      <c r="A1159"/>
      <c r="B1159"/>
      <c r="C1159"/>
      <c r="D1159"/>
      <c r="E1159"/>
      <c r="F1159"/>
      <c r="G1159"/>
      <c r="H1159"/>
    </row>
    <row r="1160" spans="1:8" ht="14.25" x14ac:dyDescent="0.45">
      <c r="A1160"/>
      <c r="B1160"/>
      <c r="C1160"/>
      <c r="D1160"/>
      <c r="E1160"/>
      <c r="F1160"/>
      <c r="G1160"/>
      <c r="H1160"/>
    </row>
    <row r="1161" spans="1:8" ht="14.25" x14ac:dyDescent="0.45">
      <c r="A1161"/>
      <c r="B1161"/>
      <c r="C1161"/>
      <c r="D1161"/>
      <c r="E1161"/>
      <c r="F1161"/>
      <c r="G1161"/>
      <c r="H1161"/>
    </row>
    <row r="1162" spans="1:8" ht="14.25" x14ac:dyDescent="0.45">
      <c r="A1162"/>
      <c r="B1162"/>
      <c r="C1162"/>
      <c r="D1162"/>
      <c r="E1162"/>
      <c r="F1162"/>
      <c r="G1162"/>
      <c r="H1162"/>
    </row>
    <row r="1163" spans="1:8" ht="14.25" x14ac:dyDescent="0.45">
      <c r="A1163"/>
      <c r="B1163"/>
      <c r="C1163"/>
      <c r="D1163"/>
      <c r="E1163"/>
      <c r="F1163"/>
      <c r="G1163"/>
      <c r="H1163"/>
    </row>
    <row r="1164" spans="1:8" ht="14.25" x14ac:dyDescent="0.45">
      <c r="A1164"/>
      <c r="B1164"/>
      <c r="C1164"/>
      <c r="D1164"/>
      <c r="E1164"/>
      <c r="F1164"/>
      <c r="G1164"/>
      <c r="H1164"/>
    </row>
    <row r="1165" spans="1:8" ht="14.25" x14ac:dyDescent="0.45">
      <c r="A1165"/>
      <c r="B1165"/>
      <c r="C1165"/>
      <c r="D1165"/>
      <c r="E1165"/>
      <c r="F1165"/>
      <c r="G1165"/>
      <c r="H1165"/>
    </row>
    <row r="1166" spans="1:8" ht="14.25" x14ac:dyDescent="0.45">
      <c r="A1166"/>
      <c r="B1166"/>
      <c r="C1166"/>
      <c r="D1166"/>
      <c r="E1166"/>
      <c r="F1166"/>
      <c r="G1166"/>
      <c r="H1166"/>
    </row>
    <row r="1167" spans="1:8" ht="14.25" x14ac:dyDescent="0.45">
      <c r="A1167"/>
      <c r="B1167"/>
      <c r="C1167"/>
      <c r="D1167"/>
      <c r="E1167"/>
      <c r="F1167"/>
      <c r="G1167"/>
      <c r="H1167"/>
    </row>
    <row r="1168" spans="1:8" ht="14.25" x14ac:dyDescent="0.45">
      <c r="A1168"/>
      <c r="B1168"/>
      <c r="C1168"/>
      <c r="D1168"/>
      <c r="E1168"/>
      <c r="F1168"/>
      <c r="G1168"/>
      <c r="H1168"/>
    </row>
    <row r="1169" spans="1:8" ht="14.25" x14ac:dyDescent="0.45">
      <c r="A1169"/>
      <c r="B1169"/>
      <c r="C1169"/>
      <c r="D1169"/>
      <c r="E1169"/>
      <c r="F1169"/>
      <c r="G1169"/>
      <c r="H1169"/>
    </row>
    <row r="1170" spans="1:8" ht="14.25" x14ac:dyDescent="0.45">
      <c r="A1170"/>
      <c r="B1170"/>
      <c r="C1170"/>
      <c r="D1170"/>
      <c r="E1170"/>
      <c r="F1170"/>
      <c r="G1170"/>
      <c r="H1170"/>
    </row>
    <row r="1171" spans="1:8" ht="14.25" x14ac:dyDescent="0.45">
      <c r="A1171"/>
      <c r="B1171"/>
      <c r="C1171"/>
      <c r="D1171"/>
      <c r="E1171"/>
      <c r="F1171"/>
      <c r="G1171"/>
      <c r="H1171"/>
    </row>
    <row r="1172" spans="1:8" ht="14.25" x14ac:dyDescent="0.45">
      <c r="A1172"/>
      <c r="B1172"/>
      <c r="C1172"/>
      <c r="D1172"/>
      <c r="E1172"/>
      <c r="F1172"/>
      <c r="G1172"/>
      <c r="H1172"/>
    </row>
    <row r="1173" spans="1:8" ht="14.25" x14ac:dyDescent="0.45">
      <c r="A1173"/>
      <c r="B1173"/>
      <c r="C1173"/>
      <c r="D1173"/>
      <c r="E1173"/>
      <c r="F1173"/>
      <c r="G1173"/>
      <c r="H1173"/>
    </row>
    <row r="1174" spans="1:8" ht="14.25" x14ac:dyDescent="0.45">
      <c r="A1174"/>
      <c r="B1174"/>
      <c r="C1174"/>
      <c r="D1174"/>
      <c r="E1174"/>
      <c r="F1174"/>
      <c r="G1174"/>
      <c r="H1174"/>
    </row>
    <row r="1175" spans="1:8" ht="14.25" x14ac:dyDescent="0.45">
      <c r="A1175"/>
      <c r="B1175"/>
      <c r="C1175"/>
      <c r="D1175"/>
      <c r="E1175"/>
      <c r="F1175"/>
      <c r="G1175"/>
      <c r="H1175"/>
    </row>
    <row r="1176" spans="1:8" ht="14.25" x14ac:dyDescent="0.45">
      <c r="A1176"/>
      <c r="B1176"/>
      <c r="C1176"/>
      <c r="D1176"/>
      <c r="E1176"/>
      <c r="F1176"/>
      <c r="G1176"/>
      <c r="H1176"/>
    </row>
    <row r="1177" spans="1:8" ht="14.25" x14ac:dyDescent="0.45">
      <c r="A1177"/>
      <c r="B1177"/>
      <c r="C1177"/>
      <c r="D1177"/>
      <c r="E1177"/>
      <c r="F1177"/>
      <c r="G1177"/>
      <c r="H1177"/>
    </row>
    <row r="1178" spans="1:8" ht="14.25" x14ac:dyDescent="0.45">
      <c r="A1178"/>
      <c r="B1178"/>
      <c r="C1178"/>
      <c r="D1178"/>
      <c r="E1178"/>
      <c r="F1178"/>
      <c r="G1178"/>
      <c r="H1178"/>
    </row>
    <row r="1179" spans="1:8" ht="14.25" x14ac:dyDescent="0.45">
      <c r="A1179"/>
      <c r="B1179"/>
      <c r="C1179"/>
      <c r="D1179"/>
      <c r="E1179"/>
      <c r="F1179"/>
      <c r="G1179"/>
      <c r="H1179"/>
    </row>
    <row r="1180" spans="1:8" ht="14.25" x14ac:dyDescent="0.45">
      <c r="A1180"/>
      <c r="B1180"/>
      <c r="C1180"/>
      <c r="D1180"/>
      <c r="E1180"/>
      <c r="F1180"/>
      <c r="G1180"/>
      <c r="H1180"/>
    </row>
    <row r="1181" spans="1:8" ht="14.25" x14ac:dyDescent="0.45">
      <c r="A1181"/>
      <c r="B1181"/>
      <c r="C1181"/>
      <c r="D1181"/>
      <c r="E1181"/>
      <c r="F1181"/>
      <c r="G1181"/>
      <c r="H1181"/>
    </row>
    <row r="1182" spans="1:8" ht="14.25" x14ac:dyDescent="0.45">
      <c r="A1182"/>
      <c r="B1182"/>
      <c r="C1182"/>
      <c r="D1182"/>
      <c r="E1182"/>
      <c r="F1182"/>
      <c r="G1182"/>
      <c r="H1182"/>
    </row>
    <row r="1183" spans="1:8" ht="14.25" x14ac:dyDescent="0.45">
      <c r="A1183"/>
      <c r="B1183"/>
      <c r="C1183"/>
      <c r="D1183"/>
      <c r="E1183"/>
      <c r="F1183"/>
      <c r="G1183"/>
      <c r="H1183"/>
    </row>
    <row r="1184" spans="1:8" ht="14.25" x14ac:dyDescent="0.45">
      <c r="A1184"/>
      <c r="B1184"/>
      <c r="C1184"/>
      <c r="D1184"/>
      <c r="E1184"/>
      <c r="F1184"/>
      <c r="G1184"/>
      <c r="H1184"/>
    </row>
    <row r="1185" spans="1:8" ht="14.25" x14ac:dyDescent="0.45">
      <c r="A1185"/>
      <c r="B1185"/>
      <c r="C1185"/>
      <c r="D1185"/>
      <c r="E1185"/>
      <c r="F1185"/>
      <c r="G1185"/>
      <c r="H1185"/>
    </row>
    <row r="1186" spans="1:8" ht="14.25" x14ac:dyDescent="0.45">
      <c r="A1186"/>
      <c r="B1186"/>
      <c r="C1186"/>
      <c r="D1186"/>
      <c r="E1186"/>
      <c r="F1186"/>
      <c r="G1186"/>
      <c r="H1186"/>
    </row>
    <row r="1187" spans="1:8" ht="14.25" x14ac:dyDescent="0.45">
      <c r="A1187"/>
      <c r="B1187"/>
      <c r="C1187"/>
      <c r="D1187"/>
      <c r="E1187"/>
      <c r="F1187"/>
      <c r="G1187"/>
      <c r="H1187"/>
    </row>
    <row r="1188" spans="1:8" ht="14.25" x14ac:dyDescent="0.45">
      <c r="A1188"/>
      <c r="B1188"/>
      <c r="C1188"/>
      <c r="D1188"/>
      <c r="E1188"/>
      <c r="F1188"/>
      <c r="G1188"/>
      <c r="H1188"/>
    </row>
    <row r="1189" spans="1:8" ht="14.25" x14ac:dyDescent="0.45">
      <c r="A1189"/>
      <c r="B1189"/>
      <c r="C1189"/>
      <c r="D1189"/>
      <c r="E1189"/>
      <c r="F1189"/>
      <c r="G1189"/>
      <c r="H1189"/>
    </row>
    <row r="1190" spans="1:8" ht="14.25" x14ac:dyDescent="0.45">
      <c r="A1190"/>
      <c r="B1190"/>
      <c r="C1190"/>
      <c r="D1190"/>
      <c r="E1190"/>
      <c r="F1190"/>
      <c r="G1190"/>
      <c r="H1190"/>
    </row>
    <row r="1191" spans="1:8" ht="14.25" x14ac:dyDescent="0.45">
      <c r="A1191"/>
      <c r="B1191"/>
      <c r="C1191"/>
      <c r="D1191"/>
      <c r="E1191"/>
      <c r="F1191"/>
      <c r="G1191"/>
      <c r="H1191"/>
    </row>
    <row r="1192" spans="1:8" ht="14.25" x14ac:dyDescent="0.45">
      <c r="A1192"/>
      <c r="B1192"/>
      <c r="C1192"/>
      <c r="D1192"/>
      <c r="E1192"/>
      <c r="F1192"/>
      <c r="G1192"/>
      <c r="H1192"/>
    </row>
    <row r="1193" spans="1:8" ht="14.25" x14ac:dyDescent="0.45">
      <c r="A1193"/>
      <c r="B1193"/>
      <c r="C1193"/>
      <c r="D1193"/>
      <c r="E1193"/>
      <c r="F1193"/>
      <c r="G1193"/>
      <c r="H1193"/>
    </row>
    <row r="1194" spans="1:8" ht="14.25" x14ac:dyDescent="0.45">
      <c r="A1194"/>
      <c r="B1194"/>
      <c r="C1194"/>
      <c r="D1194"/>
      <c r="E1194"/>
      <c r="F1194"/>
      <c r="G1194"/>
      <c r="H1194"/>
    </row>
    <row r="1195" spans="1:8" ht="14.25" x14ac:dyDescent="0.45">
      <c r="A1195"/>
      <c r="B1195"/>
      <c r="C1195"/>
      <c r="D1195"/>
      <c r="E1195"/>
      <c r="F1195"/>
      <c r="G1195"/>
      <c r="H1195"/>
    </row>
    <row r="1196" spans="1:8" ht="14.25" x14ac:dyDescent="0.45">
      <c r="A1196"/>
      <c r="B1196"/>
      <c r="C1196"/>
      <c r="D1196"/>
      <c r="E1196"/>
      <c r="F1196"/>
      <c r="G1196"/>
      <c r="H1196"/>
    </row>
    <row r="1197" spans="1:8" ht="14.25" x14ac:dyDescent="0.45">
      <c r="A1197"/>
      <c r="B1197"/>
      <c r="C1197"/>
      <c r="D1197"/>
      <c r="E1197"/>
      <c r="F1197"/>
      <c r="G1197"/>
      <c r="H1197"/>
    </row>
    <row r="1198" spans="1:8" ht="14.25" x14ac:dyDescent="0.45">
      <c r="A1198"/>
      <c r="B1198"/>
      <c r="C1198"/>
      <c r="D1198"/>
      <c r="E1198"/>
      <c r="F1198"/>
      <c r="G1198"/>
      <c r="H1198"/>
    </row>
    <row r="1199" spans="1:8" ht="14.25" x14ac:dyDescent="0.45">
      <c r="A1199"/>
      <c r="B1199"/>
      <c r="C1199"/>
      <c r="D1199"/>
      <c r="E1199"/>
      <c r="F1199"/>
      <c r="G1199"/>
      <c r="H1199"/>
    </row>
    <row r="1200" spans="1:8" ht="14.25" x14ac:dyDescent="0.45">
      <c r="A1200"/>
      <c r="B1200"/>
      <c r="C1200"/>
      <c r="D1200"/>
      <c r="E1200"/>
      <c r="F1200"/>
      <c r="G1200"/>
      <c r="H1200"/>
    </row>
    <row r="1201" spans="1:8" ht="14.25" x14ac:dyDescent="0.45">
      <c r="A1201"/>
      <c r="B1201"/>
      <c r="C1201"/>
      <c r="D1201"/>
      <c r="E1201"/>
      <c r="F1201"/>
      <c r="G1201"/>
      <c r="H1201"/>
    </row>
    <row r="1202" spans="1:8" ht="14.25" x14ac:dyDescent="0.45">
      <c r="A1202"/>
      <c r="B1202"/>
      <c r="C1202"/>
      <c r="D1202"/>
      <c r="E1202"/>
      <c r="F1202"/>
      <c r="G1202"/>
      <c r="H1202"/>
    </row>
    <row r="1203" spans="1:8" ht="14.25" x14ac:dyDescent="0.45">
      <c r="A1203"/>
      <c r="B1203"/>
      <c r="C1203"/>
      <c r="D1203"/>
      <c r="E1203"/>
      <c r="F1203"/>
      <c r="G1203"/>
      <c r="H1203"/>
    </row>
    <row r="1204" spans="1:8" ht="14.25" x14ac:dyDescent="0.45">
      <c r="A1204"/>
      <c r="B1204"/>
      <c r="C1204"/>
      <c r="D1204"/>
      <c r="E1204"/>
      <c r="F1204"/>
      <c r="G1204"/>
      <c r="H1204"/>
    </row>
    <row r="1205" spans="1:8" ht="14.25" x14ac:dyDescent="0.45">
      <c r="A1205"/>
      <c r="B1205"/>
      <c r="C1205"/>
      <c r="D1205"/>
      <c r="E1205"/>
      <c r="F1205"/>
      <c r="G1205"/>
      <c r="H1205"/>
    </row>
    <row r="1206" spans="1:8" ht="14.25" x14ac:dyDescent="0.45">
      <c r="A1206"/>
      <c r="B1206"/>
      <c r="C1206"/>
      <c r="D1206"/>
      <c r="E1206"/>
      <c r="F1206"/>
      <c r="G1206"/>
      <c r="H1206"/>
    </row>
    <row r="1207" spans="1:8" ht="14.25" x14ac:dyDescent="0.45">
      <c r="A1207"/>
      <c r="B1207"/>
      <c r="C1207"/>
      <c r="D1207"/>
      <c r="E1207"/>
      <c r="F1207"/>
      <c r="G1207"/>
      <c r="H1207"/>
    </row>
    <row r="1208" spans="1:8" ht="14.25" x14ac:dyDescent="0.45">
      <c r="A1208"/>
      <c r="B1208"/>
      <c r="C1208"/>
      <c r="D1208"/>
      <c r="E1208"/>
      <c r="F1208"/>
      <c r="G1208"/>
      <c r="H1208"/>
    </row>
    <row r="1209" spans="1:8" ht="14.25" x14ac:dyDescent="0.45">
      <c r="A1209"/>
      <c r="B1209"/>
      <c r="C1209"/>
      <c r="D1209"/>
      <c r="E1209"/>
      <c r="F1209"/>
      <c r="G1209"/>
      <c r="H1209"/>
    </row>
    <row r="1210" spans="1:8" ht="14.25" x14ac:dyDescent="0.45">
      <c r="A1210"/>
      <c r="B1210"/>
      <c r="C1210"/>
      <c r="D1210"/>
      <c r="E1210"/>
      <c r="F1210"/>
      <c r="G1210"/>
      <c r="H1210"/>
    </row>
    <row r="1211" spans="1:8" ht="14.25" x14ac:dyDescent="0.45">
      <c r="A1211"/>
      <c r="B1211"/>
      <c r="C1211"/>
      <c r="D1211"/>
      <c r="E1211"/>
      <c r="F1211"/>
      <c r="G1211"/>
      <c r="H1211"/>
    </row>
    <row r="1212" spans="1:8" ht="14.25" x14ac:dyDescent="0.45">
      <c r="A1212"/>
      <c r="B1212"/>
      <c r="C1212"/>
      <c r="D1212"/>
      <c r="E1212"/>
      <c r="F1212"/>
      <c r="G1212"/>
      <c r="H1212"/>
    </row>
    <row r="1213" spans="1:8" ht="14.25" x14ac:dyDescent="0.45">
      <c r="A1213"/>
      <c r="B1213"/>
      <c r="C1213"/>
      <c r="D1213"/>
      <c r="E1213"/>
      <c r="F1213"/>
      <c r="G1213"/>
      <c r="H1213"/>
    </row>
    <row r="1214" spans="1:8" ht="14.25" x14ac:dyDescent="0.45">
      <c r="A1214"/>
      <c r="B1214"/>
      <c r="C1214"/>
      <c r="D1214"/>
      <c r="E1214"/>
      <c r="F1214"/>
      <c r="G1214"/>
      <c r="H1214"/>
    </row>
    <row r="1215" spans="1:8" ht="14.25" x14ac:dyDescent="0.45">
      <c r="A1215"/>
      <c r="B1215"/>
      <c r="C1215"/>
      <c r="D1215"/>
      <c r="E1215"/>
      <c r="F1215"/>
      <c r="G1215"/>
      <c r="H1215"/>
    </row>
    <row r="1216" spans="1:8" ht="14.25" x14ac:dyDescent="0.45">
      <c r="A1216"/>
      <c r="B1216"/>
      <c r="C1216"/>
      <c r="D1216"/>
      <c r="E1216"/>
      <c r="F1216"/>
      <c r="G1216"/>
      <c r="H1216"/>
    </row>
    <row r="1217" spans="1:8" ht="14.25" x14ac:dyDescent="0.45">
      <c r="A1217"/>
      <c r="B1217"/>
      <c r="C1217"/>
      <c r="D1217"/>
      <c r="E1217"/>
      <c r="F1217"/>
      <c r="G1217"/>
      <c r="H1217"/>
    </row>
    <row r="1218" spans="1:8" ht="14.25" x14ac:dyDescent="0.45">
      <c r="A1218"/>
      <c r="B1218"/>
      <c r="C1218"/>
      <c r="D1218"/>
      <c r="E1218"/>
      <c r="F1218"/>
      <c r="G1218"/>
      <c r="H1218"/>
    </row>
    <row r="1219" spans="1:8" ht="14.25" x14ac:dyDescent="0.45">
      <c r="A1219"/>
      <c r="B1219"/>
      <c r="C1219"/>
      <c r="D1219"/>
      <c r="E1219"/>
      <c r="F1219"/>
      <c r="G1219"/>
      <c r="H1219"/>
    </row>
    <row r="1220" spans="1:8" ht="14.25" x14ac:dyDescent="0.45">
      <c r="A1220"/>
      <c r="B1220"/>
      <c r="C1220"/>
      <c r="D1220"/>
      <c r="E1220"/>
      <c r="F1220"/>
      <c r="G1220"/>
      <c r="H1220"/>
    </row>
    <row r="1221" spans="1:8" ht="14.25" x14ac:dyDescent="0.45">
      <c r="A1221"/>
      <c r="B1221"/>
      <c r="C1221"/>
      <c r="D1221"/>
      <c r="E1221"/>
      <c r="F1221"/>
      <c r="G1221"/>
      <c r="H1221"/>
    </row>
    <row r="1222" spans="1:8" ht="14.25" x14ac:dyDescent="0.45">
      <c r="A1222"/>
      <c r="B1222"/>
      <c r="C1222"/>
      <c r="D1222"/>
      <c r="E1222"/>
      <c r="F1222"/>
      <c r="G1222"/>
      <c r="H1222"/>
    </row>
    <row r="1223" spans="1:8" ht="14.25" x14ac:dyDescent="0.45">
      <c r="A1223"/>
      <c r="B1223"/>
      <c r="C1223"/>
      <c r="D1223"/>
      <c r="E1223"/>
      <c r="F1223"/>
      <c r="G1223"/>
      <c r="H1223"/>
    </row>
    <row r="1224" spans="1:8" ht="14.25" x14ac:dyDescent="0.45">
      <c r="A1224"/>
      <c r="B1224"/>
      <c r="C1224"/>
      <c r="D1224"/>
      <c r="E1224"/>
      <c r="F1224"/>
      <c r="G1224"/>
      <c r="H1224"/>
    </row>
    <row r="1225" spans="1:8" ht="14.25" x14ac:dyDescent="0.45">
      <c r="A1225"/>
      <c r="B1225"/>
      <c r="C1225"/>
      <c r="D1225"/>
      <c r="E1225"/>
      <c r="F1225"/>
      <c r="G1225"/>
      <c r="H1225"/>
    </row>
    <row r="1226" spans="1:8" ht="14.25" x14ac:dyDescent="0.45">
      <c r="A1226"/>
      <c r="B1226"/>
      <c r="C1226"/>
      <c r="D1226"/>
      <c r="E1226"/>
      <c r="F1226"/>
      <c r="G1226"/>
      <c r="H1226"/>
    </row>
    <row r="1227" spans="1:8" ht="14.25" x14ac:dyDescent="0.45">
      <c r="A1227"/>
      <c r="B1227"/>
      <c r="C1227"/>
      <c r="D1227"/>
      <c r="E1227"/>
      <c r="F1227"/>
      <c r="G1227"/>
      <c r="H1227"/>
    </row>
    <row r="1228" spans="1:8" ht="14.25" x14ac:dyDescent="0.45">
      <c r="A1228"/>
      <c r="B1228"/>
      <c r="C1228"/>
      <c r="D1228"/>
      <c r="E1228"/>
      <c r="F1228"/>
      <c r="G1228"/>
      <c r="H1228"/>
    </row>
    <row r="1229" spans="1:8" ht="14.25" x14ac:dyDescent="0.45">
      <c r="A1229"/>
      <c r="B1229"/>
      <c r="C1229"/>
      <c r="D1229"/>
      <c r="E1229"/>
      <c r="F1229"/>
      <c r="G1229"/>
      <c r="H1229"/>
    </row>
    <row r="1230" spans="1:8" ht="14.25" x14ac:dyDescent="0.45">
      <c r="A1230"/>
      <c r="B1230"/>
      <c r="C1230"/>
      <c r="D1230"/>
      <c r="E1230"/>
      <c r="F1230"/>
      <c r="G1230"/>
      <c r="H1230"/>
    </row>
    <row r="1231" spans="1:8" ht="14.25" x14ac:dyDescent="0.45">
      <c r="A1231"/>
      <c r="B1231"/>
      <c r="C1231"/>
      <c r="D1231"/>
      <c r="E1231"/>
      <c r="F1231"/>
      <c r="G1231"/>
      <c r="H1231"/>
    </row>
    <row r="1232" spans="1:8" ht="14.25" x14ac:dyDescent="0.45">
      <c r="A1232"/>
      <c r="B1232"/>
      <c r="C1232"/>
      <c r="D1232"/>
      <c r="E1232"/>
      <c r="F1232"/>
      <c r="G1232"/>
      <c r="H1232"/>
    </row>
    <row r="1233" spans="1:8" ht="14.25" x14ac:dyDescent="0.45">
      <c r="A1233"/>
      <c r="B1233"/>
      <c r="C1233"/>
      <c r="D1233"/>
      <c r="E1233"/>
      <c r="F1233"/>
      <c r="G1233"/>
      <c r="H1233"/>
    </row>
    <row r="1234" spans="1:8" ht="14.25" x14ac:dyDescent="0.45">
      <c r="A1234"/>
      <c r="B1234"/>
      <c r="C1234"/>
      <c r="D1234"/>
      <c r="E1234"/>
      <c r="F1234"/>
      <c r="G1234"/>
      <c r="H1234"/>
    </row>
    <row r="1235" spans="1:8" ht="14.25" x14ac:dyDescent="0.45">
      <c r="A1235"/>
      <c r="B1235"/>
      <c r="C1235"/>
      <c r="D1235"/>
      <c r="E1235"/>
      <c r="F1235"/>
      <c r="G1235"/>
      <c r="H1235"/>
    </row>
    <row r="1236" spans="1:8" ht="14.25" x14ac:dyDescent="0.45">
      <c r="A1236"/>
      <c r="B1236"/>
      <c r="C1236"/>
      <c r="D1236"/>
      <c r="E1236"/>
      <c r="F1236"/>
      <c r="G1236"/>
      <c r="H1236"/>
    </row>
    <row r="1237" spans="1:8" ht="14.25" x14ac:dyDescent="0.45">
      <c r="A1237"/>
      <c r="B1237"/>
      <c r="C1237"/>
      <c r="D1237"/>
      <c r="E1237"/>
      <c r="F1237"/>
      <c r="G1237"/>
      <c r="H1237"/>
    </row>
    <row r="1238" spans="1:8" ht="14.25" x14ac:dyDescent="0.45">
      <c r="A1238"/>
      <c r="B1238"/>
      <c r="C1238"/>
      <c r="D1238"/>
      <c r="E1238"/>
      <c r="F1238"/>
      <c r="G1238"/>
      <c r="H1238"/>
    </row>
    <row r="1239" spans="1:8" ht="14.25" x14ac:dyDescent="0.45">
      <c r="A1239"/>
      <c r="B1239"/>
      <c r="C1239"/>
      <c r="D1239"/>
      <c r="E1239"/>
      <c r="F1239"/>
      <c r="G1239"/>
      <c r="H1239"/>
    </row>
    <row r="1240" spans="1:8" ht="14.25" x14ac:dyDescent="0.45">
      <c r="A1240"/>
      <c r="B1240"/>
      <c r="C1240"/>
      <c r="D1240"/>
      <c r="E1240"/>
      <c r="F1240"/>
      <c r="G1240"/>
      <c r="H1240"/>
    </row>
    <row r="1241" spans="1:8" ht="14.25" x14ac:dyDescent="0.45">
      <c r="A1241"/>
      <c r="B1241"/>
      <c r="C1241"/>
      <c r="D1241"/>
      <c r="E1241"/>
      <c r="F1241"/>
      <c r="G1241"/>
      <c r="H1241"/>
    </row>
    <row r="1242" spans="1:8" ht="14.25" x14ac:dyDescent="0.45">
      <c r="A1242"/>
      <c r="B1242"/>
      <c r="C1242"/>
      <c r="D1242"/>
      <c r="E1242"/>
      <c r="F1242"/>
      <c r="G1242"/>
      <c r="H1242"/>
    </row>
    <row r="1243" spans="1:8" ht="14.25" x14ac:dyDescent="0.45">
      <c r="A1243"/>
      <c r="B1243"/>
      <c r="C1243"/>
      <c r="D1243"/>
      <c r="E1243"/>
      <c r="F1243"/>
      <c r="G1243"/>
      <c r="H1243"/>
    </row>
    <row r="1244" spans="1:8" ht="14.25" x14ac:dyDescent="0.45">
      <c r="A1244"/>
      <c r="B1244"/>
      <c r="C1244"/>
      <c r="D1244"/>
      <c r="E1244"/>
      <c r="F1244"/>
      <c r="G1244"/>
      <c r="H1244"/>
    </row>
    <row r="1245" spans="1:8" ht="14.25" x14ac:dyDescent="0.45">
      <c r="A1245"/>
      <c r="B1245"/>
      <c r="C1245"/>
      <c r="D1245"/>
      <c r="E1245"/>
      <c r="F1245"/>
      <c r="G1245"/>
      <c r="H1245"/>
    </row>
    <row r="1246" spans="1:8" ht="14.25" x14ac:dyDescent="0.45">
      <c r="A1246"/>
      <c r="B1246"/>
      <c r="C1246"/>
      <c r="D1246"/>
      <c r="E1246"/>
      <c r="F1246"/>
      <c r="G1246"/>
      <c r="H1246"/>
    </row>
    <row r="1247" spans="1:8" ht="14.25" x14ac:dyDescent="0.45">
      <c r="A1247"/>
      <c r="B1247"/>
      <c r="C1247"/>
      <c r="D1247"/>
      <c r="E1247"/>
      <c r="F1247"/>
      <c r="G1247"/>
      <c r="H1247"/>
    </row>
    <row r="1248" spans="1:8" ht="14.25" x14ac:dyDescent="0.45">
      <c r="A1248"/>
      <c r="B1248"/>
      <c r="C1248"/>
      <c r="D1248"/>
      <c r="E1248"/>
      <c r="F1248"/>
      <c r="G1248"/>
      <c r="H1248"/>
    </row>
    <row r="1249" spans="1:8" ht="14.25" x14ac:dyDescent="0.45">
      <c r="A1249"/>
      <c r="B1249"/>
      <c r="C1249"/>
      <c r="D1249"/>
      <c r="E1249"/>
      <c r="F1249"/>
      <c r="G1249"/>
      <c r="H1249"/>
    </row>
    <row r="1250" spans="1:8" ht="14.25" x14ac:dyDescent="0.45">
      <c r="A1250"/>
      <c r="B1250"/>
      <c r="C1250"/>
      <c r="D1250"/>
      <c r="E1250"/>
      <c r="F1250"/>
      <c r="G1250"/>
      <c r="H1250"/>
    </row>
    <row r="1251" spans="1:8" ht="14.25" x14ac:dyDescent="0.45">
      <c r="A1251"/>
      <c r="B1251"/>
      <c r="C1251"/>
      <c r="D1251"/>
      <c r="E1251"/>
      <c r="F1251"/>
      <c r="G1251"/>
      <c r="H1251"/>
    </row>
    <row r="1252" spans="1:8" ht="14.25" x14ac:dyDescent="0.45">
      <c r="A1252"/>
      <c r="B1252"/>
      <c r="C1252"/>
      <c r="D1252"/>
      <c r="E1252"/>
      <c r="F1252"/>
      <c r="G1252"/>
      <c r="H1252"/>
    </row>
    <row r="1253" spans="1:8" ht="14.25" x14ac:dyDescent="0.45">
      <c r="A1253"/>
      <c r="B1253"/>
      <c r="C1253"/>
      <c r="D1253"/>
      <c r="E1253"/>
      <c r="F1253"/>
      <c r="G1253"/>
      <c r="H1253"/>
    </row>
    <row r="1254" spans="1:8" ht="14.25" x14ac:dyDescent="0.45">
      <c r="A1254"/>
      <c r="B1254"/>
      <c r="C1254"/>
      <c r="D1254"/>
      <c r="E1254"/>
      <c r="F1254"/>
      <c r="G1254"/>
      <c r="H1254"/>
    </row>
    <row r="1255" spans="1:8" ht="14.25" x14ac:dyDescent="0.45">
      <c r="A1255"/>
      <c r="B1255"/>
      <c r="C1255"/>
      <c r="D1255"/>
      <c r="E1255"/>
      <c r="F1255"/>
      <c r="G1255"/>
      <c r="H1255"/>
    </row>
    <row r="1256" spans="1:8" ht="14.25" x14ac:dyDescent="0.45">
      <c r="A1256"/>
      <c r="B1256"/>
      <c r="C1256"/>
      <c r="D1256"/>
      <c r="E1256"/>
      <c r="F1256"/>
      <c r="G1256"/>
      <c r="H1256"/>
    </row>
    <row r="1257" spans="1:8" ht="14.25" x14ac:dyDescent="0.45">
      <c r="A1257"/>
      <c r="B1257"/>
      <c r="C1257"/>
      <c r="D1257"/>
      <c r="E1257"/>
      <c r="F1257"/>
      <c r="G1257"/>
      <c r="H1257"/>
    </row>
    <row r="1258" spans="1:8" ht="14.25" x14ac:dyDescent="0.45">
      <c r="A1258"/>
      <c r="B1258"/>
      <c r="C1258"/>
      <c r="D1258"/>
      <c r="E1258"/>
      <c r="F1258"/>
      <c r="G1258"/>
      <c r="H1258"/>
    </row>
    <row r="1259" spans="1:8" ht="14.25" x14ac:dyDescent="0.45">
      <c r="A1259"/>
      <c r="B1259"/>
      <c r="C1259"/>
      <c r="D1259"/>
      <c r="E1259"/>
      <c r="F1259"/>
      <c r="G1259"/>
      <c r="H1259"/>
    </row>
    <row r="1260" spans="1:8" ht="14.25" x14ac:dyDescent="0.45">
      <c r="A1260"/>
      <c r="B1260"/>
      <c r="C1260"/>
      <c r="D1260"/>
      <c r="E1260"/>
      <c r="F1260"/>
      <c r="G1260"/>
      <c r="H1260"/>
    </row>
    <row r="1261" spans="1:8" ht="14.25" x14ac:dyDescent="0.45">
      <c r="A1261"/>
      <c r="B1261"/>
      <c r="C1261"/>
      <c r="D1261"/>
      <c r="E1261"/>
      <c r="F1261"/>
      <c r="G1261"/>
      <c r="H1261"/>
    </row>
    <row r="1262" spans="1:8" ht="14.25" x14ac:dyDescent="0.45">
      <c r="A1262"/>
      <c r="B1262"/>
      <c r="C1262"/>
      <c r="D1262"/>
      <c r="E1262"/>
      <c r="F1262"/>
      <c r="G1262"/>
      <c r="H1262"/>
    </row>
    <row r="1263" spans="1:8" ht="14.25" x14ac:dyDescent="0.45">
      <c r="A1263"/>
      <c r="B1263"/>
      <c r="C1263"/>
      <c r="D1263"/>
      <c r="E1263"/>
      <c r="F1263"/>
      <c r="G1263"/>
      <c r="H1263"/>
    </row>
    <row r="1264" spans="1:8" ht="14.25" x14ac:dyDescent="0.45">
      <c r="A1264"/>
      <c r="B1264"/>
      <c r="C1264"/>
      <c r="D1264"/>
      <c r="E1264"/>
      <c r="F1264"/>
      <c r="G1264"/>
      <c r="H1264"/>
    </row>
    <row r="1265" spans="1:8" ht="14.25" x14ac:dyDescent="0.45">
      <c r="A1265"/>
      <c r="B1265"/>
      <c r="C1265"/>
      <c r="D1265"/>
      <c r="E1265"/>
      <c r="F1265"/>
      <c r="G1265"/>
      <c r="H1265"/>
    </row>
    <row r="1266" spans="1:8" ht="14.25" x14ac:dyDescent="0.45">
      <c r="A1266"/>
      <c r="B1266"/>
      <c r="C1266"/>
      <c r="D1266"/>
      <c r="E1266"/>
      <c r="F1266"/>
      <c r="G1266"/>
      <c r="H1266"/>
    </row>
    <row r="1267" spans="1:8" ht="14.25" x14ac:dyDescent="0.45">
      <c r="A1267"/>
      <c r="B1267"/>
      <c r="C1267"/>
      <c r="D1267"/>
      <c r="E1267"/>
      <c r="F1267"/>
      <c r="G1267"/>
      <c r="H1267"/>
    </row>
    <row r="1268" spans="1:8" ht="14.25" x14ac:dyDescent="0.45">
      <c r="A1268"/>
      <c r="B1268"/>
      <c r="C1268"/>
      <c r="D1268"/>
      <c r="E1268"/>
      <c r="F1268"/>
      <c r="G1268"/>
      <c r="H1268"/>
    </row>
    <row r="1269" spans="1:8" ht="14.25" x14ac:dyDescent="0.45">
      <c r="A1269"/>
      <c r="B1269"/>
      <c r="C1269"/>
      <c r="D1269"/>
      <c r="E1269"/>
      <c r="F1269"/>
      <c r="G1269"/>
      <c r="H1269"/>
    </row>
    <row r="1270" spans="1:8" ht="14.25" x14ac:dyDescent="0.45">
      <c r="A1270"/>
      <c r="B1270"/>
      <c r="C1270"/>
      <c r="D1270"/>
      <c r="E1270"/>
      <c r="F1270"/>
      <c r="G1270"/>
      <c r="H1270"/>
    </row>
    <row r="1271" spans="1:8" ht="14.25" x14ac:dyDescent="0.45">
      <c r="A1271"/>
      <c r="B1271"/>
      <c r="C1271"/>
      <c r="D1271"/>
      <c r="E1271"/>
      <c r="F1271"/>
      <c r="G1271"/>
      <c r="H1271"/>
    </row>
    <row r="1272" spans="1:8" ht="14.25" x14ac:dyDescent="0.45">
      <c r="A1272"/>
      <c r="B1272"/>
      <c r="C1272"/>
      <c r="D1272"/>
      <c r="E1272"/>
      <c r="F1272"/>
      <c r="G1272"/>
      <c r="H1272"/>
    </row>
    <row r="1273" spans="1:8" ht="14.25" x14ac:dyDescent="0.45">
      <c r="A1273"/>
      <c r="B1273"/>
      <c r="C1273"/>
      <c r="D1273"/>
      <c r="E1273"/>
      <c r="F1273"/>
      <c r="G1273"/>
      <c r="H1273"/>
    </row>
    <row r="1274" spans="1:8" ht="14.25" x14ac:dyDescent="0.45">
      <c r="A1274"/>
      <c r="B1274"/>
      <c r="C1274"/>
      <c r="D1274"/>
      <c r="E1274"/>
      <c r="F1274"/>
      <c r="G1274"/>
      <c r="H1274"/>
    </row>
    <row r="1275" spans="1:8" ht="14.25" x14ac:dyDescent="0.45">
      <c r="A1275"/>
      <c r="B1275"/>
      <c r="C1275"/>
      <c r="D1275"/>
      <c r="E1275"/>
      <c r="F1275"/>
      <c r="G1275"/>
      <c r="H1275"/>
    </row>
    <row r="1276" spans="1:8" ht="14.25" x14ac:dyDescent="0.45">
      <c r="A1276"/>
      <c r="B1276"/>
      <c r="C1276"/>
      <c r="D1276"/>
      <c r="E1276"/>
      <c r="F1276"/>
      <c r="G1276"/>
      <c r="H1276"/>
    </row>
    <row r="1277" spans="1:8" ht="14.25" x14ac:dyDescent="0.45">
      <c r="A1277"/>
      <c r="B1277"/>
      <c r="C1277"/>
      <c r="D1277"/>
      <c r="E1277"/>
      <c r="F1277"/>
      <c r="G1277"/>
      <c r="H1277"/>
    </row>
    <row r="1278" spans="1:8" ht="14.25" x14ac:dyDescent="0.45">
      <c r="A1278"/>
      <c r="B1278"/>
      <c r="C1278"/>
      <c r="D1278"/>
      <c r="E1278"/>
      <c r="F1278"/>
      <c r="G1278"/>
      <c r="H1278"/>
    </row>
    <row r="1279" spans="1:8" ht="14.25" x14ac:dyDescent="0.45">
      <c r="A1279"/>
      <c r="B1279"/>
      <c r="C1279"/>
      <c r="D1279"/>
      <c r="E1279"/>
      <c r="F1279"/>
      <c r="G1279"/>
      <c r="H1279"/>
    </row>
    <row r="1280" spans="1:8" ht="14.25" x14ac:dyDescent="0.45">
      <c r="A1280"/>
      <c r="B1280"/>
      <c r="C1280"/>
      <c r="D1280"/>
      <c r="E1280"/>
      <c r="F1280"/>
      <c r="G1280"/>
      <c r="H1280"/>
    </row>
    <row r="1281" spans="1:8" ht="14.25" x14ac:dyDescent="0.45">
      <c r="A1281"/>
      <c r="B1281"/>
      <c r="C1281"/>
      <c r="D1281"/>
      <c r="E1281"/>
      <c r="F1281"/>
      <c r="G1281"/>
      <c r="H1281"/>
    </row>
    <row r="1282" spans="1:8" ht="14.25" x14ac:dyDescent="0.45">
      <c r="A1282"/>
      <c r="B1282"/>
      <c r="C1282"/>
      <c r="D1282"/>
      <c r="E1282"/>
      <c r="F1282"/>
      <c r="G1282"/>
      <c r="H1282"/>
    </row>
    <row r="1283" spans="1:8" ht="14.25" x14ac:dyDescent="0.45">
      <c r="A1283"/>
      <c r="B1283"/>
      <c r="C1283"/>
      <c r="D1283"/>
      <c r="E1283"/>
      <c r="F1283"/>
      <c r="G1283"/>
      <c r="H1283"/>
    </row>
    <row r="1284" spans="1:8" ht="14.25" x14ac:dyDescent="0.45">
      <c r="A1284"/>
      <c r="B1284"/>
      <c r="C1284"/>
      <c r="D1284"/>
      <c r="E1284"/>
      <c r="F1284"/>
      <c r="G1284"/>
      <c r="H1284"/>
    </row>
    <row r="1285" spans="1:8" ht="14.25" x14ac:dyDescent="0.45">
      <c r="A1285"/>
      <c r="B1285"/>
      <c r="C1285"/>
      <c r="D1285"/>
      <c r="E1285"/>
      <c r="F1285"/>
      <c r="G1285"/>
      <c r="H1285"/>
    </row>
    <row r="1286" spans="1:8" ht="14.25" x14ac:dyDescent="0.45">
      <c r="A1286"/>
      <c r="B1286"/>
      <c r="C1286"/>
      <c r="D1286"/>
      <c r="E1286"/>
      <c r="F1286"/>
      <c r="G1286"/>
      <c r="H1286"/>
    </row>
    <row r="1287" spans="1:8" ht="14.25" x14ac:dyDescent="0.45">
      <c r="A1287"/>
      <c r="B1287"/>
      <c r="C1287"/>
      <c r="D1287"/>
      <c r="E1287"/>
      <c r="F1287"/>
      <c r="G1287"/>
      <c r="H1287"/>
    </row>
    <row r="1288" spans="1:8" ht="14.25" x14ac:dyDescent="0.45">
      <c r="A1288"/>
      <c r="B1288"/>
      <c r="C1288"/>
      <c r="D1288"/>
      <c r="E1288"/>
      <c r="F1288"/>
      <c r="G1288"/>
      <c r="H1288"/>
    </row>
    <row r="1289" spans="1:8" ht="14.25" x14ac:dyDescent="0.45">
      <c r="A1289"/>
      <c r="B1289"/>
      <c r="C1289"/>
      <c r="D1289"/>
      <c r="E1289"/>
      <c r="F1289"/>
      <c r="G1289"/>
      <c r="H1289"/>
    </row>
    <row r="1290" spans="1:8" ht="14.25" x14ac:dyDescent="0.45">
      <c r="A1290"/>
      <c r="B1290"/>
      <c r="C1290"/>
      <c r="D1290"/>
      <c r="E1290"/>
      <c r="F1290"/>
      <c r="G1290"/>
      <c r="H1290"/>
    </row>
    <row r="1291" spans="1:8" ht="14.25" x14ac:dyDescent="0.45">
      <c r="A1291"/>
      <c r="B1291"/>
      <c r="C1291"/>
      <c r="D1291"/>
      <c r="E1291"/>
      <c r="F1291"/>
      <c r="G1291"/>
      <c r="H1291"/>
    </row>
    <row r="1292" spans="1:8" ht="14.25" x14ac:dyDescent="0.45">
      <c r="A1292"/>
      <c r="B1292"/>
      <c r="C1292"/>
      <c r="D1292"/>
      <c r="E1292"/>
      <c r="F1292"/>
      <c r="G1292"/>
      <c r="H1292"/>
    </row>
    <row r="1293" spans="1:8" ht="14.25" x14ac:dyDescent="0.45">
      <c r="A1293"/>
      <c r="B1293"/>
      <c r="C1293"/>
      <c r="D1293"/>
      <c r="E1293"/>
      <c r="F1293"/>
      <c r="G1293"/>
      <c r="H1293"/>
    </row>
    <row r="1294" spans="1:8" ht="14.25" x14ac:dyDescent="0.45">
      <c r="A1294"/>
      <c r="B1294"/>
      <c r="C1294"/>
      <c r="D1294"/>
      <c r="E1294"/>
      <c r="F1294"/>
      <c r="G1294"/>
      <c r="H1294"/>
    </row>
    <row r="1295" spans="1:8" ht="14.25" x14ac:dyDescent="0.45">
      <c r="A1295"/>
      <c r="B1295"/>
      <c r="C1295"/>
      <c r="D1295"/>
      <c r="E1295"/>
      <c r="F1295"/>
      <c r="G1295"/>
      <c r="H1295"/>
    </row>
    <row r="1296" spans="1:8" ht="14.25" x14ac:dyDescent="0.45">
      <c r="A1296"/>
      <c r="B1296"/>
      <c r="C1296"/>
      <c r="D1296"/>
      <c r="E1296"/>
      <c r="F1296"/>
      <c r="G1296"/>
      <c r="H1296"/>
    </row>
    <row r="1297" spans="1:8" ht="14.25" x14ac:dyDescent="0.45">
      <c r="A1297"/>
      <c r="B1297"/>
      <c r="C1297"/>
      <c r="D1297"/>
      <c r="E1297"/>
      <c r="F1297"/>
      <c r="G1297"/>
      <c r="H1297"/>
    </row>
    <row r="1298" spans="1:8" ht="14.25" x14ac:dyDescent="0.45">
      <c r="A1298"/>
      <c r="B1298"/>
      <c r="C1298"/>
      <c r="D1298"/>
      <c r="E1298"/>
      <c r="F1298"/>
      <c r="G1298"/>
      <c r="H1298"/>
    </row>
    <row r="1299" spans="1:8" ht="14.25" x14ac:dyDescent="0.45">
      <c r="A1299"/>
      <c r="B1299"/>
      <c r="C1299"/>
      <c r="D1299"/>
      <c r="E1299"/>
      <c r="F1299"/>
      <c r="G1299"/>
      <c r="H1299"/>
    </row>
    <row r="1300" spans="1:8" ht="14.25" x14ac:dyDescent="0.45">
      <c r="A1300"/>
      <c r="B1300"/>
      <c r="C1300"/>
      <c r="D1300"/>
      <c r="E1300"/>
      <c r="F1300"/>
      <c r="G1300"/>
      <c r="H1300"/>
    </row>
    <row r="1301" spans="1:8" ht="14.25" x14ac:dyDescent="0.45">
      <c r="A1301"/>
      <c r="B1301"/>
      <c r="C1301"/>
      <c r="D1301"/>
      <c r="E1301"/>
      <c r="F1301"/>
      <c r="G1301"/>
      <c r="H1301"/>
    </row>
    <row r="1302" spans="1:8" ht="14.25" x14ac:dyDescent="0.45">
      <c r="A1302"/>
      <c r="B1302"/>
      <c r="C1302"/>
      <c r="D1302"/>
      <c r="E1302"/>
      <c r="F1302"/>
      <c r="G1302"/>
      <c r="H1302"/>
    </row>
    <row r="1303" spans="1:8" ht="14.25" x14ac:dyDescent="0.45">
      <c r="A1303"/>
      <c r="B1303"/>
      <c r="C1303"/>
      <c r="D1303"/>
      <c r="E1303"/>
      <c r="F1303"/>
      <c r="G1303"/>
      <c r="H1303"/>
    </row>
    <row r="1304" spans="1:8" ht="14.25" x14ac:dyDescent="0.45">
      <c r="A1304"/>
      <c r="B1304"/>
      <c r="C1304"/>
      <c r="D1304"/>
      <c r="E1304"/>
      <c r="F1304"/>
      <c r="G1304"/>
      <c r="H1304"/>
    </row>
    <row r="1305" spans="1:8" ht="14.25" x14ac:dyDescent="0.45">
      <c r="A1305"/>
      <c r="B1305"/>
      <c r="C1305"/>
      <c r="D1305"/>
      <c r="E1305"/>
      <c r="F1305"/>
      <c r="G1305"/>
      <c r="H1305"/>
    </row>
    <row r="1306" spans="1:8" ht="14.25" x14ac:dyDescent="0.45">
      <c r="A1306"/>
      <c r="B1306"/>
      <c r="C1306"/>
      <c r="D1306"/>
      <c r="E1306"/>
      <c r="F1306"/>
      <c r="G1306"/>
      <c r="H1306"/>
    </row>
    <row r="1307" spans="1:8" ht="14.25" x14ac:dyDescent="0.45">
      <c r="A1307"/>
      <c r="B1307"/>
      <c r="C1307"/>
      <c r="D1307"/>
      <c r="E1307"/>
      <c r="F1307"/>
      <c r="G1307"/>
      <c r="H1307"/>
    </row>
    <row r="1308" spans="1:8" ht="14.25" x14ac:dyDescent="0.45">
      <c r="A1308"/>
      <c r="B1308"/>
      <c r="C1308"/>
      <c r="D1308"/>
      <c r="E1308"/>
      <c r="F1308"/>
      <c r="G1308"/>
      <c r="H1308"/>
    </row>
    <row r="1309" spans="1:8" ht="14.25" x14ac:dyDescent="0.45">
      <c r="A1309"/>
      <c r="B1309"/>
      <c r="C1309"/>
      <c r="D1309"/>
      <c r="E1309"/>
      <c r="F1309"/>
      <c r="G1309"/>
      <c r="H1309"/>
    </row>
    <row r="1310" spans="1:8" ht="14.25" x14ac:dyDescent="0.45">
      <c r="A1310"/>
      <c r="B1310"/>
      <c r="C1310"/>
      <c r="D1310"/>
      <c r="E1310"/>
      <c r="F1310"/>
      <c r="G1310"/>
      <c r="H1310"/>
    </row>
    <row r="1311" spans="1:8" ht="14.25" x14ac:dyDescent="0.45">
      <c r="A1311"/>
      <c r="B1311"/>
      <c r="C1311"/>
      <c r="D1311"/>
      <c r="E1311"/>
      <c r="F1311"/>
      <c r="G1311"/>
      <c r="H1311"/>
    </row>
    <row r="1312" spans="1:8" ht="14.25" x14ac:dyDescent="0.45">
      <c r="A1312"/>
      <c r="B1312"/>
      <c r="C1312"/>
      <c r="D1312"/>
      <c r="E1312"/>
      <c r="F1312"/>
      <c r="G1312"/>
      <c r="H1312"/>
    </row>
    <row r="1313" spans="1:8" ht="14.25" x14ac:dyDescent="0.45">
      <c r="A1313"/>
      <c r="B1313"/>
      <c r="C1313"/>
      <c r="D1313"/>
      <c r="E1313"/>
      <c r="F1313"/>
      <c r="G1313"/>
      <c r="H1313"/>
    </row>
    <row r="1314" spans="1:8" ht="14.25" x14ac:dyDescent="0.45">
      <c r="A1314"/>
      <c r="B1314"/>
      <c r="C1314"/>
      <c r="D1314"/>
      <c r="E1314"/>
      <c r="F1314"/>
      <c r="G1314"/>
      <c r="H1314"/>
    </row>
    <row r="1315" spans="1:8" ht="14.25" x14ac:dyDescent="0.45">
      <c r="A1315"/>
      <c r="B1315"/>
      <c r="C1315"/>
      <c r="D1315"/>
      <c r="E1315"/>
      <c r="F1315"/>
      <c r="G1315"/>
      <c r="H1315"/>
    </row>
    <row r="1316" spans="1:8" ht="14.25" x14ac:dyDescent="0.45">
      <c r="A1316"/>
      <c r="B1316"/>
      <c r="C1316"/>
      <c r="D1316"/>
      <c r="E1316"/>
      <c r="F1316"/>
      <c r="G1316"/>
      <c r="H1316"/>
    </row>
    <row r="1317" spans="1:8" ht="14.25" x14ac:dyDescent="0.45">
      <c r="A1317"/>
      <c r="B1317"/>
      <c r="C1317"/>
      <c r="D1317"/>
      <c r="E1317"/>
      <c r="F1317"/>
      <c r="G1317"/>
      <c r="H1317"/>
    </row>
    <row r="1318" spans="1:8" ht="14.25" x14ac:dyDescent="0.45">
      <c r="A1318"/>
      <c r="B1318"/>
      <c r="C1318"/>
      <c r="D1318"/>
      <c r="E1318"/>
      <c r="F1318"/>
      <c r="G1318"/>
      <c r="H1318"/>
    </row>
    <row r="1319" spans="1:8" ht="14.25" x14ac:dyDescent="0.45">
      <c r="A1319"/>
      <c r="B1319"/>
      <c r="C1319"/>
      <c r="D1319"/>
      <c r="E1319"/>
      <c r="F1319"/>
      <c r="G1319"/>
      <c r="H1319"/>
    </row>
    <row r="1320" spans="1:8" ht="14.25" x14ac:dyDescent="0.45">
      <c r="A1320"/>
      <c r="B1320"/>
      <c r="C1320"/>
      <c r="D1320"/>
      <c r="E1320"/>
      <c r="F1320"/>
      <c r="G1320"/>
      <c r="H1320"/>
    </row>
    <row r="1321" spans="1:8" ht="14.25" x14ac:dyDescent="0.45">
      <c r="A1321"/>
      <c r="B1321"/>
      <c r="C1321"/>
      <c r="D1321"/>
      <c r="E1321"/>
      <c r="F1321"/>
      <c r="G1321"/>
      <c r="H1321"/>
    </row>
    <row r="1322" spans="1:8" ht="14.25" x14ac:dyDescent="0.45">
      <c r="A1322"/>
      <c r="B1322"/>
      <c r="C1322"/>
      <c r="D1322"/>
      <c r="E1322"/>
      <c r="F1322"/>
      <c r="G1322"/>
      <c r="H1322"/>
    </row>
    <row r="1323" spans="1:8" ht="14.25" x14ac:dyDescent="0.45">
      <c r="A1323"/>
      <c r="B1323"/>
      <c r="C1323"/>
      <c r="D1323"/>
      <c r="E1323"/>
      <c r="F1323"/>
      <c r="G1323"/>
      <c r="H1323"/>
    </row>
    <row r="1324" spans="1:8" ht="14.25" x14ac:dyDescent="0.45">
      <c r="A1324"/>
      <c r="B1324"/>
      <c r="C1324"/>
      <c r="D1324"/>
      <c r="E1324"/>
      <c r="F1324"/>
      <c r="G1324"/>
      <c r="H1324"/>
    </row>
    <row r="1325" spans="1:8" ht="14.25" x14ac:dyDescent="0.45">
      <c r="A1325"/>
      <c r="B1325"/>
      <c r="C1325"/>
      <c r="D1325"/>
      <c r="E1325"/>
      <c r="F1325"/>
      <c r="G1325"/>
      <c r="H1325"/>
    </row>
    <row r="1326" spans="1:8" ht="14.25" x14ac:dyDescent="0.45">
      <c r="A1326"/>
      <c r="B1326"/>
      <c r="C1326"/>
      <c r="D1326"/>
      <c r="E1326"/>
      <c r="F1326"/>
      <c r="G1326"/>
      <c r="H1326"/>
    </row>
    <row r="1327" spans="1:8" ht="14.25" x14ac:dyDescent="0.45">
      <c r="A1327"/>
      <c r="B1327"/>
      <c r="C1327"/>
      <c r="D1327"/>
      <c r="E1327"/>
      <c r="F1327"/>
      <c r="G1327"/>
      <c r="H1327"/>
    </row>
    <row r="1328" spans="1:8" ht="14.25" x14ac:dyDescent="0.45">
      <c r="A1328"/>
      <c r="B1328"/>
      <c r="C1328"/>
      <c r="D1328"/>
      <c r="E1328"/>
      <c r="F1328"/>
      <c r="G1328"/>
      <c r="H1328"/>
    </row>
    <row r="1329" spans="1:8" ht="14.25" x14ac:dyDescent="0.45">
      <c r="A1329"/>
      <c r="B1329"/>
      <c r="C1329"/>
      <c r="D1329"/>
      <c r="E1329"/>
      <c r="F1329"/>
      <c r="G1329"/>
      <c r="H1329"/>
    </row>
    <row r="1330" spans="1:8" ht="14.25" x14ac:dyDescent="0.45">
      <c r="A1330"/>
      <c r="B1330"/>
      <c r="C1330"/>
      <c r="D1330"/>
      <c r="E1330"/>
      <c r="F1330"/>
      <c r="G1330"/>
      <c r="H1330"/>
    </row>
    <row r="1331" spans="1:8" ht="14.25" x14ac:dyDescent="0.45">
      <c r="A1331"/>
      <c r="B1331"/>
      <c r="C1331"/>
      <c r="D1331"/>
      <c r="E1331"/>
      <c r="F1331"/>
      <c r="G1331"/>
      <c r="H1331"/>
    </row>
    <row r="1332" spans="1:8" ht="14.25" x14ac:dyDescent="0.45">
      <c r="A1332"/>
      <c r="B1332"/>
      <c r="C1332"/>
      <c r="D1332"/>
      <c r="E1332"/>
      <c r="F1332"/>
      <c r="G1332"/>
      <c r="H1332"/>
    </row>
    <row r="1333" spans="1:8" ht="14.25" x14ac:dyDescent="0.45">
      <c r="A1333"/>
      <c r="B1333"/>
      <c r="C1333"/>
      <c r="D1333"/>
      <c r="E1333"/>
      <c r="F1333"/>
      <c r="G1333"/>
      <c r="H1333"/>
    </row>
    <row r="1334" spans="1:8" ht="14.25" x14ac:dyDescent="0.45">
      <c r="A1334"/>
      <c r="B1334"/>
      <c r="C1334"/>
      <c r="D1334"/>
      <c r="E1334"/>
      <c r="F1334"/>
      <c r="G1334"/>
      <c r="H1334"/>
    </row>
    <row r="1335" spans="1:8" ht="14.25" x14ac:dyDescent="0.45">
      <c r="A1335"/>
      <c r="B1335"/>
      <c r="C1335"/>
      <c r="D1335"/>
      <c r="E1335"/>
      <c r="F1335"/>
      <c r="G1335"/>
      <c r="H1335"/>
    </row>
    <row r="1336" spans="1:8" ht="14.25" x14ac:dyDescent="0.45">
      <c r="A1336"/>
      <c r="B1336"/>
      <c r="C1336"/>
      <c r="D1336"/>
      <c r="E1336"/>
      <c r="F1336"/>
      <c r="G1336"/>
      <c r="H1336"/>
    </row>
    <row r="1337" spans="1:8" ht="14.25" x14ac:dyDescent="0.45">
      <c r="A1337"/>
      <c r="B1337"/>
      <c r="C1337"/>
      <c r="D1337"/>
      <c r="E1337"/>
      <c r="F1337"/>
      <c r="G1337"/>
      <c r="H1337"/>
    </row>
    <row r="1338" spans="1:8" ht="14.25" x14ac:dyDescent="0.45">
      <c r="A1338"/>
      <c r="B1338"/>
      <c r="C1338"/>
      <c r="D1338"/>
      <c r="E1338"/>
      <c r="F1338"/>
      <c r="G1338"/>
      <c r="H1338"/>
    </row>
    <row r="1339" spans="1:8" ht="14.25" x14ac:dyDescent="0.45">
      <c r="A1339"/>
      <c r="B1339"/>
      <c r="C1339"/>
      <c r="D1339"/>
      <c r="E1339"/>
      <c r="F1339"/>
      <c r="G1339"/>
      <c r="H1339"/>
    </row>
    <row r="1340" spans="1:8" ht="14.25" x14ac:dyDescent="0.45">
      <c r="A1340"/>
      <c r="B1340"/>
      <c r="C1340"/>
      <c r="D1340"/>
      <c r="E1340"/>
      <c r="F1340"/>
      <c r="G1340"/>
      <c r="H1340"/>
    </row>
    <row r="1341" spans="1:8" ht="14.25" x14ac:dyDescent="0.45">
      <c r="A1341"/>
      <c r="B1341"/>
      <c r="C1341"/>
      <c r="D1341"/>
      <c r="E1341"/>
      <c r="F1341"/>
      <c r="G1341"/>
      <c r="H1341"/>
    </row>
    <row r="1342" spans="1:8" ht="14.25" x14ac:dyDescent="0.45">
      <c r="A1342"/>
      <c r="B1342"/>
      <c r="C1342"/>
      <c r="D1342"/>
      <c r="E1342"/>
      <c r="F1342"/>
      <c r="G1342"/>
      <c r="H1342"/>
    </row>
    <row r="1343" spans="1:8" ht="14.25" x14ac:dyDescent="0.45">
      <c r="A1343"/>
      <c r="B1343"/>
      <c r="C1343"/>
      <c r="D1343"/>
      <c r="E1343"/>
      <c r="F1343"/>
      <c r="G1343"/>
      <c r="H1343"/>
    </row>
    <row r="1344" spans="1:8" ht="14.25" x14ac:dyDescent="0.45">
      <c r="A1344"/>
      <c r="B1344"/>
      <c r="C1344"/>
      <c r="D1344"/>
      <c r="E1344"/>
      <c r="F1344"/>
      <c r="G1344"/>
      <c r="H1344"/>
    </row>
    <row r="1345" spans="1:8" ht="14.25" x14ac:dyDescent="0.45">
      <c r="A1345"/>
      <c r="B1345"/>
      <c r="C1345"/>
      <c r="D1345"/>
      <c r="E1345"/>
      <c r="F1345"/>
      <c r="G1345"/>
      <c r="H1345"/>
    </row>
    <row r="1346" spans="1:8" ht="14.25" x14ac:dyDescent="0.45">
      <c r="A1346"/>
      <c r="B1346"/>
      <c r="C1346"/>
      <c r="D1346"/>
      <c r="E1346"/>
      <c r="F1346"/>
      <c r="G1346"/>
      <c r="H1346"/>
    </row>
    <row r="1347" spans="1:8" ht="14.25" x14ac:dyDescent="0.45">
      <c r="A1347"/>
      <c r="B1347"/>
      <c r="C1347"/>
      <c r="D1347"/>
      <c r="E1347"/>
      <c r="F1347"/>
      <c r="G1347"/>
      <c r="H1347"/>
    </row>
    <row r="1348" spans="1:8" ht="14.25" x14ac:dyDescent="0.45">
      <c r="A1348"/>
      <c r="B1348"/>
      <c r="C1348"/>
      <c r="D1348"/>
      <c r="E1348"/>
      <c r="F1348"/>
      <c r="G1348"/>
      <c r="H1348"/>
    </row>
    <row r="1349" spans="1:8" ht="14.25" x14ac:dyDescent="0.45">
      <c r="A1349"/>
      <c r="B1349"/>
      <c r="C1349"/>
      <c r="D1349"/>
      <c r="E1349"/>
      <c r="F1349"/>
      <c r="G1349"/>
      <c r="H1349"/>
    </row>
    <row r="1350" spans="1:8" ht="14.25" x14ac:dyDescent="0.45">
      <c r="A1350"/>
      <c r="B1350"/>
      <c r="C1350"/>
      <c r="D1350"/>
      <c r="E1350"/>
      <c r="F1350"/>
      <c r="G1350"/>
      <c r="H1350"/>
    </row>
    <row r="1351" spans="1:8" ht="14.25" x14ac:dyDescent="0.45">
      <c r="A1351"/>
      <c r="B1351"/>
      <c r="C1351"/>
      <c r="D1351"/>
      <c r="E1351"/>
      <c r="F1351"/>
      <c r="G1351"/>
      <c r="H1351"/>
    </row>
    <row r="1352" spans="1:8" ht="14.25" x14ac:dyDescent="0.45">
      <c r="A1352"/>
      <c r="B1352"/>
      <c r="C1352"/>
      <c r="D1352"/>
      <c r="E1352"/>
      <c r="F1352"/>
      <c r="G1352"/>
      <c r="H1352"/>
    </row>
    <row r="1353" spans="1:8" ht="14.25" x14ac:dyDescent="0.45">
      <c r="A1353"/>
      <c r="B1353"/>
      <c r="C1353"/>
      <c r="D1353"/>
      <c r="E1353"/>
      <c r="F1353"/>
      <c r="G1353"/>
      <c r="H1353"/>
    </row>
    <row r="1354" spans="1:8" ht="14.25" x14ac:dyDescent="0.45">
      <c r="A1354"/>
      <c r="B1354"/>
      <c r="C1354"/>
      <c r="D1354"/>
      <c r="E1354"/>
      <c r="F1354"/>
      <c r="G1354"/>
      <c r="H1354"/>
    </row>
    <row r="1355" spans="1:8" ht="14.25" x14ac:dyDescent="0.45">
      <c r="A1355"/>
      <c r="B1355"/>
      <c r="C1355"/>
      <c r="D1355"/>
      <c r="E1355"/>
      <c r="F1355"/>
      <c r="G1355"/>
      <c r="H1355"/>
    </row>
    <row r="1356" spans="1:8" ht="14.25" x14ac:dyDescent="0.45">
      <c r="A1356"/>
      <c r="B1356"/>
      <c r="C1356"/>
      <c r="D1356"/>
      <c r="E1356"/>
      <c r="F1356"/>
      <c r="G1356"/>
      <c r="H1356"/>
    </row>
    <row r="1357" spans="1:8" ht="14.25" x14ac:dyDescent="0.45">
      <c r="A1357"/>
      <c r="B1357"/>
      <c r="C1357"/>
      <c r="D1357"/>
      <c r="E1357"/>
      <c r="F1357"/>
      <c r="G1357"/>
      <c r="H1357"/>
    </row>
    <row r="1358" spans="1:8" ht="14.25" x14ac:dyDescent="0.45">
      <c r="A1358"/>
      <c r="B1358"/>
      <c r="C1358"/>
      <c r="D1358"/>
      <c r="E1358"/>
      <c r="F1358"/>
      <c r="G1358"/>
      <c r="H1358"/>
    </row>
    <row r="1359" spans="1:8" ht="14.25" x14ac:dyDescent="0.45">
      <c r="A1359"/>
      <c r="B1359"/>
      <c r="C1359"/>
      <c r="D1359"/>
      <c r="E1359"/>
      <c r="F1359"/>
      <c r="G1359"/>
      <c r="H1359"/>
    </row>
    <row r="1360" spans="1:8" ht="14.25" x14ac:dyDescent="0.45">
      <c r="A1360"/>
      <c r="B1360"/>
      <c r="C1360"/>
      <c r="D1360"/>
      <c r="E1360"/>
      <c r="F1360"/>
      <c r="G1360"/>
      <c r="H1360"/>
    </row>
    <row r="1361" spans="1:8" ht="14.25" x14ac:dyDescent="0.45">
      <c r="A1361"/>
      <c r="B1361"/>
      <c r="C1361"/>
      <c r="D1361"/>
      <c r="E1361"/>
      <c r="F1361"/>
      <c r="G1361"/>
      <c r="H1361"/>
    </row>
    <row r="1362" spans="1:8" ht="14.25" x14ac:dyDescent="0.45">
      <c r="A1362"/>
      <c r="B1362"/>
      <c r="C1362"/>
      <c r="D1362"/>
      <c r="E1362"/>
      <c r="F1362"/>
      <c r="G1362"/>
      <c r="H1362"/>
    </row>
    <row r="1363" spans="1:8" ht="14.25" x14ac:dyDescent="0.45">
      <c r="A1363"/>
      <c r="B1363"/>
      <c r="C1363"/>
      <c r="D1363"/>
      <c r="E1363"/>
      <c r="F1363"/>
      <c r="G1363"/>
      <c r="H1363"/>
    </row>
    <row r="1364" spans="1:8" ht="14.25" x14ac:dyDescent="0.45">
      <c r="A1364"/>
      <c r="B1364"/>
      <c r="C1364"/>
      <c r="D1364"/>
      <c r="E1364"/>
      <c r="F1364"/>
      <c r="G1364"/>
      <c r="H1364"/>
    </row>
    <row r="1365" spans="1:8" ht="14.25" x14ac:dyDescent="0.45">
      <c r="A1365"/>
      <c r="B1365"/>
      <c r="C1365"/>
      <c r="D1365"/>
      <c r="E1365"/>
      <c r="F1365"/>
      <c r="G1365"/>
      <c r="H1365"/>
    </row>
    <row r="1366" spans="1:8" ht="14.25" x14ac:dyDescent="0.45">
      <c r="A1366"/>
      <c r="B1366"/>
      <c r="C1366"/>
      <c r="D1366"/>
      <c r="E1366"/>
      <c r="F1366"/>
      <c r="G1366"/>
      <c r="H1366"/>
    </row>
    <row r="1367" spans="1:8" ht="14.25" x14ac:dyDescent="0.45">
      <c r="A1367"/>
      <c r="B1367"/>
      <c r="C1367"/>
      <c r="D1367"/>
      <c r="E1367"/>
      <c r="F1367"/>
      <c r="G1367"/>
      <c r="H1367"/>
    </row>
    <row r="1368" spans="1:8" ht="14.25" x14ac:dyDescent="0.45">
      <c r="A1368"/>
      <c r="B1368"/>
      <c r="C1368"/>
      <c r="D1368"/>
      <c r="E1368"/>
      <c r="F1368"/>
      <c r="G1368"/>
      <c r="H1368"/>
    </row>
    <row r="1369" spans="1:8" ht="14.25" x14ac:dyDescent="0.45">
      <c r="A1369"/>
      <c r="B1369"/>
      <c r="C1369"/>
      <c r="D1369"/>
      <c r="E1369"/>
      <c r="F1369"/>
      <c r="G1369"/>
      <c r="H1369"/>
    </row>
    <row r="1370" spans="1:8" ht="14.25" x14ac:dyDescent="0.45">
      <c r="A1370"/>
      <c r="B1370"/>
      <c r="C1370"/>
      <c r="D1370"/>
      <c r="E1370"/>
      <c r="F1370"/>
      <c r="G1370"/>
      <c r="H1370"/>
    </row>
    <row r="1371" spans="1:8" ht="14.25" x14ac:dyDescent="0.45">
      <c r="A1371"/>
      <c r="B1371"/>
      <c r="C1371"/>
      <c r="D1371"/>
      <c r="E1371"/>
      <c r="F1371"/>
      <c r="G1371"/>
      <c r="H1371"/>
    </row>
    <row r="1372" spans="1:8" ht="14.25" x14ac:dyDescent="0.45">
      <c r="A1372"/>
      <c r="B1372"/>
      <c r="C1372"/>
      <c r="D1372"/>
      <c r="E1372"/>
      <c r="F1372"/>
      <c r="G1372"/>
      <c r="H1372"/>
    </row>
    <row r="1373" spans="1:8" ht="14.25" x14ac:dyDescent="0.45">
      <c r="A1373"/>
      <c r="B1373"/>
      <c r="C1373"/>
      <c r="D1373"/>
      <c r="E1373"/>
      <c r="F1373"/>
      <c r="G1373"/>
      <c r="H1373"/>
    </row>
    <row r="1374" spans="1:8" ht="14.25" x14ac:dyDescent="0.45">
      <c r="A1374"/>
      <c r="B1374"/>
      <c r="C1374"/>
      <c r="D1374"/>
      <c r="E1374"/>
      <c r="F1374"/>
      <c r="G1374"/>
      <c r="H1374"/>
    </row>
    <row r="1375" spans="1:8" ht="14.25" x14ac:dyDescent="0.45">
      <c r="A1375"/>
      <c r="B1375"/>
      <c r="C1375"/>
      <c r="D1375"/>
      <c r="E1375"/>
      <c r="F1375"/>
      <c r="G1375"/>
      <c r="H1375"/>
    </row>
    <row r="1376" spans="1:8" ht="14.25" x14ac:dyDescent="0.45">
      <c r="A1376"/>
      <c r="B1376"/>
      <c r="C1376"/>
      <c r="D1376"/>
      <c r="E1376"/>
      <c r="F1376"/>
      <c r="G1376"/>
      <c r="H1376"/>
    </row>
    <row r="1377" spans="1:8" ht="14.25" x14ac:dyDescent="0.45">
      <c r="A1377"/>
      <c r="B1377"/>
      <c r="C1377"/>
      <c r="D1377"/>
      <c r="E1377"/>
      <c r="F1377"/>
      <c r="G1377"/>
      <c r="H1377"/>
    </row>
    <row r="1378" spans="1:8" ht="14.25" x14ac:dyDescent="0.45">
      <c r="A1378"/>
      <c r="B1378"/>
      <c r="C1378"/>
      <c r="D1378"/>
      <c r="E1378"/>
      <c r="F1378"/>
      <c r="G1378"/>
      <c r="H1378"/>
    </row>
    <row r="1379" spans="1:8" ht="14.25" x14ac:dyDescent="0.45">
      <c r="A1379"/>
      <c r="B1379"/>
      <c r="C1379"/>
      <c r="D1379"/>
      <c r="E1379"/>
      <c r="F1379"/>
      <c r="G1379"/>
      <c r="H1379"/>
    </row>
    <row r="1380" spans="1:8" ht="14.25" x14ac:dyDescent="0.45">
      <c r="A1380"/>
      <c r="B1380"/>
      <c r="C1380"/>
      <c r="D1380"/>
      <c r="E1380"/>
      <c r="F1380"/>
      <c r="G1380"/>
      <c r="H1380"/>
    </row>
    <row r="1381" spans="1:8" ht="14.25" x14ac:dyDescent="0.45">
      <c r="A1381"/>
      <c r="B1381"/>
      <c r="C1381"/>
      <c r="D1381"/>
      <c r="E1381"/>
      <c r="F1381"/>
      <c r="G1381"/>
      <c r="H1381"/>
    </row>
    <row r="1382" spans="1:8" ht="14.25" x14ac:dyDescent="0.45">
      <c r="A1382"/>
      <c r="B1382"/>
      <c r="C1382"/>
      <c r="D1382"/>
      <c r="E1382"/>
      <c r="F1382"/>
      <c r="G1382"/>
      <c r="H1382"/>
    </row>
    <row r="1383" spans="1:8" ht="14.25" x14ac:dyDescent="0.45">
      <c r="A1383"/>
      <c r="B1383"/>
      <c r="C1383"/>
      <c r="D1383"/>
      <c r="E1383"/>
      <c r="F1383"/>
      <c r="G1383"/>
      <c r="H1383"/>
    </row>
    <row r="1384" spans="1:8" ht="14.25" x14ac:dyDescent="0.45">
      <c r="A1384"/>
      <c r="B1384"/>
      <c r="C1384"/>
      <c r="D1384"/>
      <c r="E1384"/>
      <c r="F1384"/>
      <c r="G1384"/>
      <c r="H1384"/>
    </row>
    <row r="1385" spans="1:8" ht="14.25" x14ac:dyDescent="0.45">
      <c r="A1385"/>
      <c r="B1385"/>
      <c r="C1385"/>
      <c r="D1385"/>
      <c r="E1385"/>
      <c r="F1385"/>
      <c r="G1385"/>
      <c r="H1385"/>
    </row>
    <row r="1386" spans="1:8" ht="14.25" x14ac:dyDescent="0.45">
      <c r="A1386"/>
      <c r="B1386"/>
      <c r="C1386"/>
      <c r="D1386"/>
      <c r="E1386"/>
      <c r="F1386"/>
      <c r="G1386"/>
      <c r="H1386"/>
    </row>
    <row r="1387" spans="1:8" ht="14.25" x14ac:dyDescent="0.45">
      <c r="A1387"/>
      <c r="B1387"/>
      <c r="C1387"/>
      <c r="D1387"/>
      <c r="E1387"/>
      <c r="F1387"/>
      <c r="G1387"/>
      <c r="H1387"/>
    </row>
    <row r="1388" spans="1:8" ht="14.25" x14ac:dyDescent="0.45">
      <c r="A1388"/>
      <c r="B1388"/>
      <c r="C1388"/>
      <c r="D1388"/>
      <c r="E1388"/>
      <c r="F1388"/>
      <c r="G1388"/>
      <c r="H1388"/>
    </row>
    <row r="1389" spans="1:8" ht="14.25" x14ac:dyDescent="0.45">
      <c r="A1389"/>
      <c r="B1389"/>
      <c r="C1389"/>
      <c r="D1389"/>
      <c r="E1389"/>
      <c r="F1389"/>
      <c r="G1389"/>
      <c r="H1389"/>
    </row>
    <row r="1390" spans="1:8" ht="14.25" x14ac:dyDescent="0.45">
      <c r="A1390"/>
      <c r="B1390"/>
      <c r="C1390"/>
      <c r="D1390"/>
      <c r="E1390"/>
      <c r="F1390"/>
      <c r="G1390"/>
      <c r="H1390"/>
    </row>
    <row r="1391" spans="1:8" ht="14.25" x14ac:dyDescent="0.45">
      <c r="A1391"/>
      <c r="B1391"/>
      <c r="C1391"/>
      <c r="D1391"/>
      <c r="E1391"/>
      <c r="F1391"/>
      <c r="G1391"/>
      <c r="H1391"/>
    </row>
    <row r="1392" spans="1:8" ht="14.25" x14ac:dyDescent="0.45">
      <c r="A1392"/>
      <c r="B1392"/>
      <c r="C1392"/>
      <c r="D1392"/>
      <c r="E1392"/>
      <c r="F1392"/>
      <c r="G1392"/>
      <c r="H1392"/>
    </row>
    <row r="1393" spans="1:8" ht="14.25" x14ac:dyDescent="0.45">
      <c r="A1393"/>
      <c r="B1393"/>
      <c r="C1393"/>
      <c r="D1393"/>
      <c r="E1393"/>
      <c r="F1393"/>
      <c r="G1393"/>
      <c r="H1393"/>
    </row>
    <row r="1394" spans="1:8" ht="14.25" x14ac:dyDescent="0.45">
      <c r="A1394"/>
      <c r="B1394"/>
      <c r="C1394"/>
      <c r="D1394"/>
      <c r="E1394"/>
      <c r="F1394"/>
      <c r="G1394"/>
      <c r="H1394"/>
    </row>
    <row r="1395" spans="1:8" ht="14.25" x14ac:dyDescent="0.45">
      <c r="A1395"/>
      <c r="B1395"/>
      <c r="C1395"/>
      <c r="D1395"/>
      <c r="E1395"/>
      <c r="F1395"/>
      <c r="G1395"/>
      <c r="H1395"/>
    </row>
    <row r="1396" spans="1:8" ht="14.25" x14ac:dyDescent="0.45">
      <c r="A1396"/>
      <c r="B1396"/>
      <c r="C1396"/>
      <c r="D1396"/>
      <c r="E1396"/>
      <c r="F1396"/>
      <c r="G1396"/>
      <c r="H1396"/>
    </row>
    <row r="1397" spans="1:8" ht="14.25" x14ac:dyDescent="0.45">
      <c r="A1397"/>
      <c r="B1397"/>
      <c r="C1397"/>
      <c r="D1397"/>
      <c r="E1397"/>
      <c r="F1397"/>
      <c r="G1397"/>
      <c r="H1397"/>
    </row>
    <row r="1398" spans="1:8" ht="14.25" x14ac:dyDescent="0.45">
      <c r="A1398"/>
      <c r="B1398"/>
      <c r="C1398"/>
      <c r="D1398"/>
      <c r="E1398"/>
      <c r="F1398"/>
      <c r="G1398"/>
      <c r="H1398"/>
    </row>
    <row r="1399" spans="1:8" ht="14.25" x14ac:dyDescent="0.45">
      <c r="A1399"/>
      <c r="B1399"/>
      <c r="C1399"/>
      <c r="D1399"/>
      <c r="E1399"/>
      <c r="F1399"/>
      <c r="G1399"/>
      <c r="H1399"/>
    </row>
    <row r="1400" spans="1:8" ht="14.25" x14ac:dyDescent="0.45">
      <c r="A1400"/>
      <c r="B1400"/>
      <c r="C1400"/>
      <c r="D1400"/>
      <c r="E1400"/>
      <c r="F1400"/>
      <c r="G1400"/>
      <c r="H1400"/>
    </row>
    <row r="1401" spans="1:8" ht="14.25" x14ac:dyDescent="0.45">
      <c r="A1401"/>
      <c r="B1401"/>
      <c r="C1401"/>
      <c r="D1401"/>
      <c r="E1401"/>
      <c r="F1401"/>
      <c r="G1401"/>
      <c r="H1401"/>
    </row>
    <row r="1402" spans="1:8" ht="14.25" x14ac:dyDescent="0.45">
      <c r="A1402"/>
      <c r="B1402"/>
      <c r="C1402"/>
      <c r="D1402"/>
      <c r="E1402"/>
      <c r="F1402"/>
      <c r="G1402"/>
      <c r="H1402"/>
    </row>
    <row r="1403" spans="1:8" ht="14.25" x14ac:dyDescent="0.45">
      <c r="A1403"/>
      <c r="B1403"/>
      <c r="C1403"/>
      <c r="D1403"/>
      <c r="E1403"/>
      <c r="F1403"/>
      <c r="G1403"/>
      <c r="H1403"/>
    </row>
    <row r="1404" spans="1:8" ht="14.25" x14ac:dyDescent="0.45">
      <c r="A1404"/>
      <c r="B1404"/>
      <c r="C1404"/>
      <c r="D1404"/>
      <c r="E1404"/>
      <c r="F1404"/>
      <c r="G1404"/>
      <c r="H1404"/>
    </row>
    <row r="1405" spans="1:8" ht="14.25" x14ac:dyDescent="0.45">
      <c r="A1405"/>
      <c r="B1405"/>
      <c r="C1405"/>
      <c r="D1405"/>
      <c r="E1405"/>
      <c r="F1405"/>
      <c r="G1405"/>
      <c r="H1405"/>
    </row>
    <row r="1406" spans="1:8" ht="14.25" x14ac:dyDescent="0.45">
      <c r="A1406"/>
      <c r="B1406"/>
      <c r="C1406"/>
      <c r="D1406"/>
      <c r="E1406"/>
      <c r="F1406"/>
      <c r="G1406"/>
      <c r="H1406"/>
    </row>
    <row r="1407" spans="1:8" ht="14.25" x14ac:dyDescent="0.45">
      <c r="A1407"/>
      <c r="B1407"/>
      <c r="C1407"/>
      <c r="D1407"/>
      <c r="E1407"/>
      <c r="F1407"/>
      <c r="G1407"/>
      <c r="H1407"/>
    </row>
    <row r="1408" spans="1:8" ht="14.25" x14ac:dyDescent="0.45">
      <c r="A1408"/>
      <c r="B1408"/>
      <c r="C1408"/>
      <c r="D1408"/>
      <c r="E1408"/>
      <c r="F1408"/>
      <c r="G1408"/>
      <c r="H1408"/>
    </row>
    <row r="1409" spans="1:8" ht="14.25" x14ac:dyDescent="0.45">
      <c r="A1409"/>
      <c r="B1409"/>
      <c r="C1409"/>
      <c r="D1409"/>
      <c r="E1409"/>
      <c r="F1409"/>
      <c r="G1409"/>
      <c r="H1409"/>
    </row>
    <row r="1410" spans="1:8" ht="14.25" x14ac:dyDescent="0.45">
      <c r="A1410"/>
      <c r="B1410"/>
      <c r="C1410"/>
      <c r="D1410"/>
      <c r="E1410"/>
      <c r="F1410"/>
      <c r="G1410"/>
      <c r="H1410"/>
    </row>
    <row r="1411" spans="1:8" ht="14.25" x14ac:dyDescent="0.45">
      <c r="A1411"/>
      <c r="B1411"/>
      <c r="C1411"/>
      <c r="D1411"/>
      <c r="E1411"/>
      <c r="F1411"/>
      <c r="G1411"/>
      <c r="H1411"/>
    </row>
    <row r="1412" spans="1:8" ht="14.25" x14ac:dyDescent="0.45">
      <c r="A1412"/>
      <c r="B1412"/>
      <c r="C1412"/>
      <c r="D1412"/>
      <c r="E1412"/>
      <c r="F1412"/>
      <c r="G1412"/>
      <c r="H1412"/>
    </row>
    <row r="1413" spans="1:8" ht="14.25" x14ac:dyDescent="0.45">
      <c r="A1413"/>
      <c r="B1413"/>
      <c r="C1413"/>
      <c r="D1413"/>
      <c r="E1413"/>
      <c r="F1413"/>
      <c r="G1413"/>
      <c r="H1413"/>
    </row>
    <row r="1414" spans="1:8" ht="14.25" x14ac:dyDescent="0.45">
      <c r="A1414"/>
      <c r="B1414"/>
      <c r="C1414"/>
      <c r="D1414"/>
      <c r="E1414"/>
      <c r="F1414"/>
      <c r="G1414"/>
      <c r="H1414"/>
    </row>
    <row r="1415" spans="1:8" ht="14.25" x14ac:dyDescent="0.45">
      <c r="A1415"/>
      <c r="B1415"/>
      <c r="C1415"/>
      <c r="D1415"/>
      <c r="E1415"/>
      <c r="F1415"/>
      <c r="G1415"/>
      <c r="H1415"/>
    </row>
    <row r="1416" spans="1:8" ht="14.25" x14ac:dyDescent="0.45">
      <c r="A1416"/>
      <c r="B1416"/>
      <c r="C1416"/>
      <c r="D1416"/>
      <c r="E1416"/>
      <c r="F1416"/>
      <c r="G1416"/>
      <c r="H1416"/>
    </row>
    <row r="1417" spans="1:8" ht="14.25" x14ac:dyDescent="0.45">
      <c r="A1417"/>
      <c r="B1417"/>
      <c r="C1417"/>
      <c r="D1417"/>
      <c r="E1417"/>
      <c r="F1417"/>
      <c r="G1417"/>
      <c r="H1417"/>
    </row>
    <row r="1418" spans="1:8" ht="14.25" x14ac:dyDescent="0.45">
      <c r="A1418"/>
      <c r="B1418"/>
      <c r="C1418"/>
      <c r="D1418"/>
      <c r="E1418"/>
      <c r="F1418"/>
      <c r="G1418"/>
      <c r="H1418"/>
    </row>
    <row r="1419" spans="1:8" ht="14.25" x14ac:dyDescent="0.45">
      <c r="A1419"/>
      <c r="B1419"/>
      <c r="C1419"/>
      <c r="D1419"/>
      <c r="E1419"/>
      <c r="F1419"/>
      <c r="G1419"/>
      <c r="H1419"/>
    </row>
    <row r="1420" spans="1:8" ht="14.25" x14ac:dyDescent="0.45">
      <c r="A1420"/>
      <c r="B1420"/>
      <c r="C1420"/>
      <c r="D1420"/>
      <c r="E1420"/>
      <c r="F1420"/>
      <c r="G1420"/>
      <c r="H1420"/>
    </row>
    <row r="1421" spans="1:8" ht="14.25" x14ac:dyDescent="0.45">
      <c r="A1421"/>
      <c r="B1421"/>
      <c r="C1421"/>
      <c r="D1421"/>
      <c r="E1421"/>
      <c r="F1421"/>
      <c r="G1421"/>
      <c r="H1421"/>
    </row>
    <row r="1422" spans="1:8" ht="14.25" x14ac:dyDescent="0.45">
      <c r="A1422"/>
      <c r="B1422"/>
      <c r="C1422"/>
      <c r="D1422"/>
      <c r="E1422"/>
      <c r="F1422"/>
      <c r="G1422"/>
      <c r="H1422"/>
    </row>
    <row r="1423" spans="1:8" ht="14.25" x14ac:dyDescent="0.45">
      <c r="A1423"/>
      <c r="B1423"/>
      <c r="C1423"/>
      <c r="D1423"/>
      <c r="E1423"/>
      <c r="F1423"/>
      <c r="G1423"/>
      <c r="H1423"/>
    </row>
    <row r="1424" spans="1:8" ht="14.25" x14ac:dyDescent="0.45">
      <c r="A1424"/>
      <c r="B1424"/>
      <c r="C1424"/>
      <c r="D1424"/>
      <c r="E1424"/>
      <c r="F1424"/>
      <c r="G1424"/>
      <c r="H1424"/>
    </row>
    <row r="1425" spans="1:8" ht="14.25" x14ac:dyDescent="0.45">
      <c r="A1425"/>
      <c r="B1425"/>
      <c r="C1425"/>
      <c r="D1425"/>
      <c r="E1425"/>
      <c r="F1425"/>
      <c r="G1425"/>
      <c r="H1425"/>
    </row>
    <row r="1426" spans="1:8" ht="14.25" x14ac:dyDescent="0.45">
      <c r="A1426"/>
      <c r="B1426"/>
      <c r="C1426"/>
      <c r="D1426"/>
      <c r="E1426"/>
      <c r="F1426"/>
      <c r="G1426"/>
      <c r="H1426"/>
    </row>
    <row r="1427" spans="1:8" ht="14.25" x14ac:dyDescent="0.45">
      <c r="A1427"/>
      <c r="B1427"/>
      <c r="C1427"/>
      <c r="D1427"/>
      <c r="E1427"/>
      <c r="F1427"/>
      <c r="G1427"/>
      <c r="H1427"/>
    </row>
    <row r="1428" spans="1:8" ht="14.25" x14ac:dyDescent="0.45">
      <c r="A1428"/>
      <c r="B1428"/>
      <c r="C1428"/>
      <c r="D1428"/>
      <c r="E1428"/>
      <c r="F1428"/>
      <c r="G1428"/>
      <c r="H1428"/>
    </row>
    <row r="1429" spans="1:8" ht="14.25" x14ac:dyDescent="0.45">
      <c r="A1429"/>
      <c r="B1429"/>
      <c r="C1429"/>
      <c r="D1429"/>
      <c r="E1429"/>
      <c r="F1429"/>
      <c r="G1429"/>
      <c r="H1429"/>
    </row>
    <row r="1430" spans="1:8" ht="14.25" x14ac:dyDescent="0.45">
      <c r="A1430"/>
      <c r="B1430"/>
      <c r="C1430"/>
      <c r="D1430"/>
      <c r="E1430"/>
      <c r="F1430"/>
      <c r="G1430"/>
      <c r="H1430"/>
    </row>
    <row r="1431" spans="1:8" ht="14.25" x14ac:dyDescent="0.45">
      <c r="A1431"/>
      <c r="B1431"/>
      <c r="C1431"/>
      <c r="D1431"/>
      <c r="E1431"/>
      <c r="F1431"/>
      <c r="G1431"/>
      <c r="H1431"/>
    </row>
    <row r="1432" spans="1:8" ht="14.25" x14ac:dyDescent="0.45">
      <c r="A1432"/>
      <c r="B1432"/>
      <c r="C1432"/>
      <c r="D1432"/>
      <c r="E1432"/>
      <c r="F1432"/>
      <c r="G1432"/>
      <c r="H1432"/>
    </row>
    <row r="1433" spans="1:8" ht="14.25" x14ac:dyDescent="0.45">
      <c r="A1433"/>
      <c r="B1433"/>
      <c r="C1433"/>
      <c r="D1433"/>
      <c r="E1433"/>
      <c r="F1433"/>
      <c r="G1433"/>
      <c r="H1433"/>
    </row>
    <row r="1434" spans="1:8" ht="14.25" x14ac:dyDescent="0.45">
      <c r="A1434"/>
      <c r="B1434"/>
      <c r="C1434"/>
      <c r="D1434"/>
      <c r="E1434"/>
      <c r="F1434"/>
      <c r="G1434"/>
      <c r="H1434"/>
    </row>
    <row r="1435" spans="1:8" ht="14.25" x14ac:dyDescent="0.45">
      <c r="A1435"/>
      <c r="B1435"/>
      <c r="C1435"/>
      <c r="D1435"/>
      <c r="E1435"/>
      <c r="F1435"/>
      <c r="G1435"/>
      <c r="H1435"/>
    </row>
    <row r="1436" spans="1:8" ht="14.25" x14ac:dyDescent="0.45">
      <c r="A1436"/>
      <c r="B1436"/>
      <c r="C1436"/>
      <c r="D1436"/>
      <c r="E1436"/>
      <c r="F1436"/>
      <c r="G1436"/>
      <c r="H1436"/>
    </row>
    <row r="1437" spans="1:8" ht="14.25" x14ac:dyDescent="0.45">
      <c r="A1437"/>
      <c r="B1437"/>
      <c r="C1437"/>
      <c r="D1437"/>
      <c r="E1437"/>
      <c r="F1437"/>
      <c r="G1437"/>
      <c r="H1437"/>
    </row>
    <row r="1438" spans="1:8" ht="14.25" x14ac:dyDescent="0.45">
      <c r="A1438"/>
      <c r="B1438"/>
      <c r="C1438"/>
      <c r="D1438"/>
      <c r="E1438"/>
      <c r="F1438"/>
      <c r="G1438"/>
      <c r="H1438"/>
    </row>
    <row r="1439" spans="1:8" ht="14.25" x14ac:dyDescent="0.45">
      <c r="A1439"/>
      <c r="B1439"/>
      <c r="C1439"/>
      <c r="D1439"/>
      <c r="E1439"/>
      <c r="F1439"/>
      <c r="G1439"/>
      <c r="H1439"/>
    </row>
    <row r="1440" spans="1:8" ht="14.25" x14ac:dyDescent="0.45">
      <c r="A1440"/>
      <c r="B1440"/>
      <c r="C1440"/>
      <c r="D1440"/>
      <c r="E1440"/>
      <c r="F1440"/>
      <c r="G1440"/>
      <c r="H1440"/>
    </row>
    <row r="1441" spans="1:8" ht="14.25" x14ac:dyDescent="0.45">
      <c r="A1441"/>
      <c r="B1441"/>
      <c r="C1441"/>
      <c r="D1441"/>
      <c r="E1441"/>
      <c r="F1441"/>
      <c r="G1441"/>
      <c r="H1441"/>
    </row>
    <row r="1442" spans="1:8" ht="14.25" x14ac:dyDescent="0.45">
      <c r="A1442"/>
      <c r="B1442"/>
      <c r="C1442"/>
      <c r="D1442"/>
      <c r="E1442"/>
      <c r="F1442"/>
      <c r="G1442"/>
      <c r="H1442"/>
    </row>
    <row r="1443" spans="1:8" ht="14.25" x14ac:dyDescent="0.45">
      <c r="A1443"/>
      <c r="B1443"/>
      <c r="C1443"/>
      <c r="D1443"/>
      <c r="E1443"/>
      <c r="F1443"/>
      <c r="G1443"/>
      <c r="H1443"/>
    </row>
    <row r="1444" spans="1:8" ht="14.25" x14ac:dyDescent="0.45">
      <c r="A1444"/>
      <c r="B1444"/>
      <c r="C1444"/>
      <c r="D1444"/>
      <c r="E1444"/>
      <c r="F1444"/>
      <c r="G1444"/>
      <c r="H1444"/>
    </row>
    <row r="1445" spans="1:8" ht="14.25" x14ac:dyDescent="0.45">
      <c r="A1445"/>
      <c r="B1445"/>
      <c r="C1445"/>
      <c r="D1445"/>
      <c r="E1445"/>
      <c r="F1445"/>
      <c r="G1445"/>
      <c r="H1445"/>
    </row>
    <row r="1446" spans="1:8" ht="14.25" x14ac:dyDescent="0.45">
      <c r="A1446"/>
      <c r="B1446"/>
      <c r="C1446"/>
      <c r="D1446"/>
      <c r="E1446"/>
      <c r="F1446"/>
      <c r="G1446"/>
      <c r="H1446"/>
    </row>
    <row r="1447" spans="1:8" ht="14.25" x14ac:dyDescent="0.45">
      <c r="A1447"/>
      <c r="B1447"/>
      <c r="C1447"/>
      <c r="D1447"/>
      <c r="E1447"/>
      <c r="F1447"/>
      <c r="G1447"/>
      <c r="H1447"/>
    </row>
    <row r="1448" spans="1:8" ht="14.25" x14ac:dyDescent="0.45">
      <c r="A1448"/>
      <c r="B1448"/>
      <c r="C1448"/>
      <c r="D1448"/>
      <c r="E1448"/>
      <c r="F1448"/>
      <c r="G1448"/>
      <c r="H1448"/>
    </row>
    <row r="1449" spans="1:8" ht="14.25" x14ac:dyDescent="0.45">
      <c r="A1449"/>
      <c r="B1449"/>
      <c r="C1449"/>
      <c r="D1449"/>
      <c r="E1449"/>
      <c r="F1449"/>
      <c r="G1449"/>
      <c r="H1449"/>
    </row>
    <row r="1450" spans="1:8" ht="14.25" x14ac:dyDescent="0.45">
      <c r="A1450"/>
      <c r="B1450"/>
      <c r="C1450"/>
      <c r="D1450"/>
      <c r="E1450"/>
      <c r="F1450"/>
      <c r="G1450"/>
      <c r="H1450"/>
    </row>
    <row r="1451" spans="1:8" ht="14.25" x14ac:dyDescent="0.45">
      <c r="A1451"/>
      <c r="B1451"/>
      <c r="C1451"/>
      <c r="D1451"/>
      <c r="E1451"/>
      <c r="F1451"/>
      <c r="G1451"/>
      <c r="H1451"/>
    </row>
    <row r="1452" spans="1:8" ht="14.25" x14ac:dyDescent="0.45">
      <c r="A1452"/>
      <c r="B1452"/>
      <c r="C1452"/>
      <c r="D1452"/>
      <c r="E1452"/>
      <c r="F1452"/>
      <c r="G1452"/>
      <c r="H1452"/>
    </row>
    <row r="1453" spans="1:8" ht="14.25" x14ac:dyDescent="0.45">
      <c r="A1453"/>
      <c r="B1453"/>
      <c r="C1453"/>
      <c r="D1453"/>
      <c r="E1453"/>
      <c r="F1453"/>
      <c r="G1453"/>
      <c r="H1453"/>
    </row>
    <row r="1454" spans="1:8" ht="14.25" x14ac:dyDescent="0.45">
      <c r="A1454"/>
      <c r="B1454"/>
      <c r="C1454"/>
      <c r="D1454"/>
      <c r="E1454"/>
      <c r="F1454"/>
      <c r="G1454"/>
      <c r="H1454"/>
    </row>
    <row r="1455" spans="1:8" ht="14.25" x14ac:dyDescent="0.45">
      <c r="A1455"/>
      <c r="B1455"/>
      <c r="C1455"/>
      <c r="D1455"/>
      <c r="E1455"/>
      <c r="F1455"/>
      <c r="G1455"/>
      <c r="H1455"/>
    </row>
    <row r="1456" spans="1:8" ht="14.25" x14ac:dyDescent="0.45">
      <c r="A1456"/>
      <c r="B1456"/>
      <c r="C1456"/>
      <c r="D1456"/>
      <c r="E1456"/>
      <c r="F1456"/>
      <c r="G1456"/>
      <c r="H1456"/>
    </row>
    <row r="1457" spans="1:8" ht="14.25" x14ac:dyDescent="0.45">
      <c r="A1457"/>
      <c r="B1457"/>
      <c r="C1457"/>
      <c r="D1457"/>
      <c r="E1457"/>
      <c r="F1457"/>
      <c r="G1457"/>
      <c r="H1457"/>
    </row>
    <row r="1458" spans="1:8" ht="14.25" x14ac:dyDescent="0.45">
      <c r="A1458"/>
      <c r="B1458"/>
      <c r="C1458"/>
      <c r="D1458"/>
      <c r="E1458"/>
      <c r="F1458"/>
      <c r="G1458"/>
      <c r="H1458"/>
    </row>
    <row r="1459" spans="1:8" ht="14.25" x14ac:dyDescent="0.45">
      <c r="A1459"/>
      <c r="B1459"/>
      <c r="C1459"/>
      <c r="D1459"/>
      <c r="E1459"/>
      <c r="F1459"/>
      <c r="G1459"/>
      <c r="H1459"/>
    </row>
    <row r="1460" spans="1:8" ht="14.25" x14ac:dyDescent="0.45">
      <c r="A1460"/>
      <c r="B1460"/>
      <c r="C1460"/>
      <c r="D1460"/>
      <c r="E1460"/>
      <c r="F1460"/>
      <c r="G1460"/>
      <c r="H1460"/>
    </row>
    <row r="1461" spans="1:8" ht="14.25" x14ac:dyDescent="0.45">
      <c r="A1461"/>
      <c r="B1461"/>
      <c r="C1461"/>
      <c r="D1461"/>
      <c r="E1461"/>
      <c r="F1461"/>
      <c r="G1461"/>
      <c r="H1461"/>
    </row>
    <row r="1462" spans="1:8" ht="14.25" x14ac:dyDescent="0.45">
      <c r="A1462"/>
      <c r="B1462"/>
      <c r="C1462"/>
      <c r="D1462"/>
      <c r="E1462"/>
      <c r="F1462"/>
      <c r="G1462"/>
      <c r="H1462"/>
    </row>
    <row r="1463" spans="1:8" ht="14.25" x14ac:dyDescent="0.45">
      <c r="A1463"/>
      <c r="B1463"/>
      <c r="C1463"/>
      <c r="D1463"/>
      <c r="E1463"/>
      <c r="F1463"/>
      <c r="G1463"/>
      <c r="H1463"/>
    </row>
    <row r="1464" spans="1:8" ht="14.25" x14ac:dyDescent="0.45">
      <c r="A1464"/>
      <c r="B1464"/>
      <c r="C1464"/>
      <c r="D1464"/>
      <c r="E1464"/>
      <c r="F1464"/>
      <c r="G1464"/>
      <c r="H1464"/>
    </row>
    <row r="1465" spans="1:8" ht="14.25" x14ac:dyDescent="0.45">
      <c r="A1465"/>
      <c r="B1465"/>
      <c r="C1465"/>
      <c r="D1465"/>
      <c r="E1465"/>
      <c r="F1465"/>
      <c r="G1465"/>
      <c r="H1465"/>
    </row>
    <row r="1466" spans="1:8" ht="14.25" x14ac:dyDescent="0.45">
      <c r="A1466"/>
      <c r="B1466"/>
      <c r="C1466"/>
      <c r="D1466"/>
      <c r="E1466"/>
      <c r="F1466"/>
      <c r="G1466"/>
      <c r="H1466"/>
    </row>
    <row r="1467" spans="1:8" ht="14.25" x14ac:dyDescent="0.45">
      <c r="A1467"/>
      <c r="B1467"/>
      <c r="C1467"/>
      <c r="D1467"/>
      <c r="E1467"/>
      <c r="F1467"/>
      <c r="G1467"/>
      <c r="H1467"/>
    </row>
    <row r="1468" spans="1:8" ht="14.25" x14ac:dyDescent="0.45">
      <c r="A1468"/>
      <c r="B1468"/>
      <c r="C1468"/>
      <c r="D1468"/>
      <c r="E1468"/>
      <c r="F1468"/>
      <c r="G1468"/>
      <c r="H1468"/>
    </row>
    <row r="1469" spans="1:8" ht="14.25" x14ac:dyDescent="0.45">
      <c r="A1469"/>
      <c r="B1469"/>
      <c r="C1469"/>
      <c r="D1469"/>
      <c r="E1469"/>
      <c r="F1469"/>
      <c r="G1469"/>
      <c r="H1469"/>
    </row>
    <row r="1470" spans="1:8" ht="14.25" x14ac:dyDescent="0.45">
      <c r="A1470"/>
      <c r="B1470"/>
      <c r="C1470"/>
      <c r="D1470"/>
      <c r="E1470"/>
      <c r="F1470"/>
      <c r="G1470"/>
      <c r="H1470"/>
    </row>
    <row r="1471" spans="1:8" ht="14.25" x14ac:dyDescent="0.45">
      <c r="A1471"/>
      <c r="B1471"/>
      <c r="C1471"/>
      <c r="D1471"/>
      <c r="E1471"/>
      <c r="F1471"/>
      <c r="G1471"/>
      <c r="H1471"/>
    </row>
    <row r="1472" spans="1:8" ht="14.25" x14ac:dyDescent="0.45">
      <c r="A1472"/>
      <c r="B1472"/>
      <c r="C1472"/>
      <c r="D1472"/>
      <c r="E1472"/>
      <c r="F1472"/>
      <c r="G1472"/>
      <c r="H1472"/>
    </row>
    <row r="1473" spans="1:8" ht="14.25" x14ac:dyDescent="0.45">
      <c r="A1473"/>
      <c r="B1473"/>
      <c r="C1473"/>
      <c r="D1473"/>
      <c r="E1473"/>
      <c r="F1473"/>
      <c r="G1473"/>
      <c r="H1473"/>
    </row>
    <row r="1474" spans="1:8" ht="14.25" x14ac:dyDescent="0.45">
      <c r="A1474"/>
      <c r="B1474"/>
      <c r="C1474"/>
      <c r="D1474"/>
      <c r="E1474"/>
      <c r="F1474"/>
      <c r="G1474"/>
      <c r="H1474"/>
    </row>
    <row r="1475" spans="1:8" ht="14.25" x14ac:dyDescent="0.45">
      <c r="A1475"/>
      <c r="B1475"/>
      <c r="C1475"/>
      <c r="D1475"/>
      <c r="E1475"/>
      <c r="F1475"/>
      <c r="G1475"/>
      <c r="H1475"/>
    </row>
    <row r="1476" spans="1:8" ht="14.25" x14ac:dyDescent="0.45">
      <c r="A1476"/>
      <c r="B1476"/>
      <c r="C1476"/>
      <c r="D1476"/>
      <c r="E1476"/>
      <c r="F1476"/>
      <c r="G1476"/>
      <c r="H1476"/>
    </row>
    <row r="1477" spans="1:8" ht="14.25" x14ac:dyDescent="0.45">
      <c r="A1477"/>
      <c r="B1477"/>
      <c r="C1477"/>
      <c r="D1477"/>
      <c r="E1477"/>
      <c r="F1477"/>
      <c r="G1477"/>
      <c r="H1477"/>
    </row>
    <row r="1478" spans="1:8" ht="14.25" x14ac:dyDescent="0.45">
      <c r="A1478"/>
      <c r="B1478"/>
      <c r="C1478"/>
      <c r="D1478"/>
      <c r="E1478"/>
      <c r="F1478"/>
      <c r="G1478"/>
      <c r="H1478"/>
    </row>
    <row r="1479" spans="1:8" ht="14.25" x14ac:dyDescent="0.45">
      <c r="A1479"/>
      <c r="B1479"/>
      <c r="C1479"/>
      <c r="D1479"/>
      <c r="E1479"/>
      <c r="F1479"/>
      <c r="G1479"/>
      <c r="H1479"/>
    </row>
    <row r="1480" spans="1:8" ht="14.25" x14ac:dyDescent="0.45">
      <c r="A1480"/>
      <c r="B1480"/>
      <c r="C1480"/>
      <c r="D1480"/>
      <c r="E1480"/>
      <c r="F1480"/>
      <c r="G1480"/>
      <c r="H1480"/>
    </row>
    <row r="1481" spans="1:8" ht="14.25" x14ac:dyDescent="0.45">
      <c r="A1481"/>
      <c r="B1481"/>
      <c r="C1481"/>
      <c r="D1481"/>
      <c r="E1481"/>
      <c r="F1481"/>
      <c r="G1481"/>
      <c r="H1481"/>
    </row>
    <row r="1482" spans="1:8" ht="14.25" x14ac:dyDescent="0.45">
      <c r="A1482"/>
      <c r="B1482"/>
      <c r="C1482"/>
      <c r="D1482"/>
      <c r="E1482"/>
      <c r="F1482"/>
      <c r="G1482"/>
      <c r="H1482"/>
    </row>
    <row r="1483" spans="1:8" ht="14.25" x14ac:dyDescent="0.45">
      <c r="A1483"/>
      <c r="B1483"/>
      <c r="C1483"/>
      <c r="D1483"/>
      <c r="E1483"/>
      <c r="F1483"/>
      <c r="G1483"/>
      <c r="H1483"/>
    </row>
    <row r="1484" spans="1:8" ht="14.25" x14ac:dyDescent="0.45">
      <c r="A1484"/>
      <c r="B1484"/>
      <c r="C1484"/>
      <c r="D1484"/>
      <c r="E1484"/>
      <c r="F1484"/>
      <c r="G1484"/>
      <c r="H1484"/>
    </row>
    <row r="1485" spans="1:8" ht="14.25" x14ac:dyDescent="0.45">
      <c r="A1485"/>
      <c r="B1485"/>
      <c r="C1485"/>
      <c r="D1485"/>
      <c r="E1485"/>
      <c r="F1485"/>
      <c r="G1485"/>
      <c r="H1485"/>
    </row>
    <row r="1486" spans="1:8" ht="14.25" x14ac:dyDescent="0.45">
      <c r="A1486"/>
      <c r="B1486"/>
      <c r="C1486"/>
      <c r="D1486"/>
      <c r="E1486"/>
      <c r="F1486"/>
      <c r="G1486"/>
      <c r="H1486"/>
    </row>
    <row r="1487" spans="1:8" ht="14.25" x14ac:dyDescent="0.45">
      <c r="A1487"/>
      <c r="B1487"/>
      <c r="C1487"/>
      <c r="D1487"/>
      <c r="E1487"/>
      <c r="F1487"/>
      <c r="G1487"/>
      <c r="H1487"/>
    </row>
    <row r="1488" spans="1:8" ht="14.25" x14ac:dyDescent="0.45">
      <c r="A1488"/>
      <c r="B1488"/>
      <c r="C1488"/>
      <c r="D1488"/>
      <c r="E1488"/>
      <c r="F1488"/>
      <c r="G1488"/>
      <c r="H1488"/>
    </row>
    <row r="1489" spans="1:8" ht="14.25" x14ac:dyDescent="0.45">
      <c r="A1489"/>
      <c r="B1489"/>
      <c r="C1489"/>
      <c r="D1489"/>
      <c r="E1489"/>
      <c r="F1489"/>
      <c r="G1489"/>
      <c r="H1489"/>
    </row>
    <row r="1490" spans="1:8" ht="14.25" x14ac:dyDescent="0.45">
      <c r="A1490"/>
      <c r="B1490"/>
      <c r="C1490"/>
      <c r="D1490"/>
      <c r="E1490"/>
      <c r="F1490"/>
      <c r="G1490"/>
      <c r="H1490"/>
    </row>
    <row r="1491" spans="1:8" ht="14.25" x14ac:dyDescent="0.45">
      <c r="A1491"/>
      <c r="B1491"/>
      <c r="C1491"/>
      <c r="D1491"/>
      <c r="E1491"/>
      <c r="F1491"/>
      <c r="G1491"/>
      <c r="H1491"/>
    </row>
    <row r="1492" spans="1:8" ht="14.25" x14ac:dyDescent="0.45">
      <c r="A1492"/>
      <c r="B1492"/>
      <c r="C1492"/>
      <c r="D1492"/>
      <c r="E1492"/>
      <c r="F1492"/>
      <c r="G1492"/>
      <c r="H1492"/>
    </row>
    <row r="1493" spans="1:8" ht="14.25" x14ac:dyDescent="0.45">
      <c r="A1493"/>
      <c r="B1493"/>
      <c r="C1493"/>
      <c r="D1493"/>
      <c r="E1493"/>
      <c r="F1493"/>
      <c r="G1493"/>
      <c r="H1493"/>
    </row>
    <row r="1494" spans="1:8" ht="14.25" x14ac:dyDescent="0.45">
      <c r="A1494"/>
      <c r="B1494"/>
      <c r="C1494"/>
      <c r="D1494"/>
      <c r="E1494"/>
      <c r="F1494"/>
      <c r="G1494"/>
      <c r="H1494"/>
    </row>
    <row r="1495" spans="1:8" ht="14.25" x14ac:dyDescent="0.45">
      <c r="A1495"/>
      <c r="B1495"/>
      <c r="C1495"/>
      <c r="D1495"/>
      <c r="E1495"/>
      <c r="F1495"/>
      <c r="G1495"/>
      <c r="H1495"/>
    </row>
    <row r="1496" spans="1:8" ht="14.25" x14ac:dyDescent="0.45">
      <c r="A1496"/>
      <c r="B1496"/>
      <c r="C1496"/>
      <c r="D1496"/>
      <c r="E1496"/>
      <c r="F1496"/>
      <c r="G1496"/>
      <c r="H1496"/>
    </row>
    <row r="1497" spans="1:8" ht="14.25" x14ac:dyDescent="0.45">
      <c r="A1497"/>
      <c r="B1497"/>
      <c r="C1497"/>
      <c r="D1497"/>
      <c r="E1497"/>
      <c r="F1497"/>
      <c r="G1497"/>
      <c r="H1497"/>
    </row>
    <row r="1498" spans="1:8" ht="14.25" x14ac:dyDescent="0.45">
      <c r="A1498"/>
      <c r="B1498"/>
      <c r="C1498"/>
      <c r="D1498"/>
      <c r="E1498"/>
      <c r="F1498"/>
      <c r="G1498"/>
      <c r="H1498"/>
    </row>
    <row r="1499" spans="1:8" ht="14.25" x14ac:dyDescent="0.45">
      <c r="A1499"/>
      <c r="B1499"/>
      <c r="C1499"/>
      <c r="D1499"/>
      <c r="E1499"/>
      <c r="F1499"/>
      <c r="G1499"/>
      <c r="H1499"/>
    </row>
    <row r="1500" spans="1:8" ht="14.25" x14ac:dyDescent="0.45">
      <c r="A1500"/>
      <c r="B1500"/>
      <c r="C1500"/>
      <c r="D1500"/>
      <c r="E1500"/>
      <c r="F1500"/>
      <c r="G1500"/>
      <c r="H1500"/>
    </row>
    <row r="1501" spans="1:8" ht="14.25" x14ac:dyDescent="0.45">
      <c r="A1501"/>
      <c r="B1501"/>
      <c r="C1501"/>
      <c r="D1501"/>
      <c r="E1501"/>
      <c r="F1501"/>
      <c r="G1501"/>
      <c r="H1501"/>
    </row>
    <row r="1502" spans="1:8" ht="14.25" x14ac:dyDescent="0.45">
      <c r="A1502"/>
      <c r="B1502"/>
      <c r="C1502"/>
      <c r="D1502"/>
      <c r="E1502"/>
      <c r="F1502"/>
      <c r="G1502"/>
      <c r="H1502"/>
    </row>
    <row r="1503" spans="1:8" ht="14.25" x14ac:dyDescent="0.45">
      <c r="A1503"/>
      <c r="B1503"/>
      <c r="C1503"/>
      <c r="D1503"/>
      <c r="E1503"/>
      <c r="F1503"/>
      <c r="G1503"/>
      <c r="H1503"/>
    </row>
    <row r="1504" spans="1:8" ht="14.25" x14ac:dyDescent="0.45">
      <c r="A1504"/>
      <c r="B1504"/>
      <c r="C1504"/>
      <c r="D1504"/>
      <c r="E1504"/>
      <c r="F1504"/>
      <c r="G1504"/>
      <c r="H1504"/>
    </row>
    <row r="1505" spans="1:8" ht="14.25" x14ac:dyDescent="0.45">
      <c r="A1505"/>
      <c r="B1505"/>
      <c r="C1505"/>
      <c r="D1505"/>
      <c r="E1505"/>
      <c r="F1505"/>
      <c r="G1505"/>
      <c r="H1505"/>
    </row>
    <row r="1506" spans="1:8" ht="14.25" x14ac:dyDescent="0.45">
      <c r="A1506"/>
      <c r="B1506"/>
      <c r="C1506"/>
      <c r="D1506"/>
      <c r="E1506"/>
      <c r="F1506"/>
      <c r="G1506"/>
      <c r="H1506"/>
    </row>
    <row r="1507" spans="1:8" ht="14.25" x14ac:dyDescent="0.45">
      <c r="A1507"/>
      <c r="B1507"/>
      <c r="C1507"/>
      <c r="D1507"/>
      <c r="E1507"/>
      <c r="F1507"/>
      <c r="G1507"/>
      <c r="H1507"/>
    </row>
    <row r="1508" spans="1:8" ht="14.25" x14ac:dyDescent="0.45">
      <c r="A1508"/>
      <c r="B1508"/>
      <c r="C1508"/>
      <c r="D1508"/>
      <c r="E1508"/>
      <c r="F1508"/>
      <c r="G1508"/>
      <c r="H1508"/>
    </row>
    <row r="1509" spans="1:8" ht="14.25" x14ac:dyDescent="0.45">
      <c r="A1509"/>
      <c r="B1509"/>
      <c r="C1509"/>
      <c r="D1509"/>
      <c r="E1509"/>
      <c r="F1509"/>
      <c r="G1509"/>
      <c r="H1509"/>
    </row>
    <row r="1510" spans="1:8" ht="14.25" x14ac:dyDescent="0.45">
      <c r="A1510"/>
      <c r="B1510"/>
      <c r="C1510"/>
      <c r="D1510"/>
      <c r="E1510"/>
      <c r="F1510"/>
      <c r="G1510"/>
      <c r="H1510"/>
    </row>
    <row r="1511" spans="1:8" ht="14.25" x14ac:dyDescent="0.45">
      <c r="A1511"/>
      <c r="B1511"/>
      <c r="C1511"/>
      <c r="D1511"/>
      <c r="E1511"/>
      <c r="F1511"/>
      <c r="G1511"/>
      <c r="H1511"/>
    </row>
    <row r="1512" spans="1:8" ht="14.25" x14ac:dyDescent="0.45">
      <c r="A1512"/>
      <c r="B1512"/>
      <c r="C1512"/>
      <c r="D1512"/>
      <c r="E1512"/>
      <c r="F1512"/>
      <c r="G1512"/>
      <c r="H1512"/>
    </row>
    <row r="1513" spans="1:8" ht="14.25" x14ac:dyDescent="0.45">
      <c r="A1513"/>
      <c r="B1513"/>
      <c r="C1513"/>
      <c r="D1513"/>
      <c r="E1513"/>
      <c r="F1513"/>
      <c r="G1513"/>
      <c r="H1513"/>
    </row>
    <row r="1514" spans="1:8" ht="14.25" x14ac:dyDescent="0.45">
      <c r="A1514"/>
      <c r="B1514"/>
      <c r="C1514"/>
      <c r="D1514"/>
      <c r="E1514"/>
      <c r="F1514"/>
      <c r="G1514"/>
      <c r="H1514"/>
    </row>
    <row r="1515" spans="1:8" ht="14.25" x14ac:dyDescent="0.45">
      <c r="A1515"/>
      <c r="B1515"/>
      <c r="C1515"/>
      <c r="D1515"/>
      <c r="E1515"/>
      <c r="F1515"/>
      <c r="G1515"/>
      <c r="H1515"/>
    </row>
    <row r="1516" spans="1:8" ht="14.25" x14ac:dyDescent="0.45">
      <c r="A1516"/>
      <c r="B1516"/>
      <c r="C1516"/>
      <c r="D1516"/>
      <c r="E1516"/>
      <c r="F1516"/>
      <c r="G1516"/>
      <c r="H1516"/>
    </row>
    <row r="1517" spans="1:8" ht="14.25" x14ac:dyDescent="0.45">
      <c r="A1517"/>
      <c r="B1517"/>
      <c r="C1517"/>
      <c r="D1517"/>
      <c r="E1517"/>
      <c r="F1517"/>
      <c r="G1517"/>
      <c r="H1517"/>
    </row>
    <row r="1518" spans="1:8" ht="14.25" x14ac:dyDescent="0.45">
      <c r="A1518"/>
      <c r="B1518"/>
      <c r="C1518"/>
      <c r="D1518"/>
      <c r="E1518"/>
      <c r="F1518"/>
      <c r="G1518"/>
      <c r="H1518"/>
    </row>
    <row r="1519" spans="1:8" ht="14.25" x14ac:dyDescent="0.45">
      <c r="A1519"/>
      <c r="B1519"/>
      <c r="C1519"/>
      <c r="D1519"/>
      <c r="E1519"/>
      <c r="F1519"/>
      <c r="G1519"/>
      <c r="H1519"/>
    </row>
    <row r="1520" spans="1:8" ht="14.25" x14ac:dyDescent="0.45">
      <c r="A1520"/>
      <c r="B1520"/>
      <c r="C1520"/>
      <c r="D1520"/>
      <c r="E1520"/>
      <c r="F1520"/>
      <c r="G1520"/>
      <c r="H1520"/>
    </row>
    <row r="1521" spans="1:8" ht="14.25" x14ac:dyDescent="0.45">
      <c r="A1521"/>
      <c r="B1521"/>
      <c r="C1521"/>
      <c r="D1521"/>
      <c r="E1521"/>
      <c r="F1521"/>
      <c r="G1521"/>
      <c r="H1521"/>
    </row>
    <row r="1522" spans="1:8" ht="14.25" x14ac:dyDescent="0.45">
      <c r="A1522"/>
      <c r="B1522"/>
      <c r="C1522"/>
      <c r="D1522"/>
      <c r="E1522"/>
      <c r="F1522"/>
      <c r="G1522"/>
      <c r="H1522"/>
    </row>
    <row r="1523" spans="1:8" ht="14.25" x14ac:dyDescent="0.45">
      <c r="A1523"/>
      <c r="B1523"/>
      <c r="C1523"/>
      <c r="D1523"/>
      <c r="E1523"/>
      <c r="F1523"/>
      <c r="G1523"/>
      <c r="H1523"/>
    </row>
    <row r="1524" spans="1:8" ht="14.25" x14ac:dyDescent="0.45">
      <c r="A1524"/>
      <c r="B1524"/>
      <c r="C1524"/>
      <c r="D1524"/>
      <c r="E1524"/>
      <c r="F1524"/>
      <c r="G1524"/>
      <c r="H1524"/>
    </row>
    <row r="1525" spans="1:8" ht="14.25" x14ac:dyDescent="0.45">
      <c r="A1525"/>
      <c r="B1525"/>
      <c r="C1525"/>
      <c r="D1525"/>
      <c r="E1525"/>
      <c r="F1525"/>
      <c r="G1525"/>
      <c r="H1525"/>
    </row>
    <row r="1526" spans="1:8" ht="14.25" x14ac:dyDescent="0.45">
      <c r="A1526"/>
      <c r="B1526"/>
      <c r="C1526"/>
      <c r="D1526"/>
      <c r="E1526"/>
      <c r="F1526"/>
      <c r="G1526"/>
      <c r="H1526"/>
    </row>
    <row r="1527" spans="1:8" ht="14.25" x14ac:dyDescent="0.45">
      <c r="A1527"/>
      <c r="B1527"/>
      <c r="C1527"/>
      <c r="D1527"/>
      <c r="E1527"/>
      <c r="F1527"/>
      <c r="G1527"/>
      <c r="H1527"/>
    </row>
    <row r="1528" spans="1:8" ht="14.25" x14ac:dyDescent="0.45">
      <c r="A1528"/>
      <c r="B1528"/>
      <c r="C1528"/>
      <c r="D1528"/>
      <c r="E1528"/>
      <c r="F1528"/>
      <c r="G1528"/>
      <c r="H1528"/>
    </row>
    <row r="1529" spans="1:8" ht="14.25" x14ac:dyDescent="0.45">
      <c r="A1529"/>
      <c r="B1529"/>
      <c r="C1529"/>
      <c r="D1529"/>
      <c r="E1529"/>
      <c r="F1529"/>
      <c r="G1529"/>
      <c r="H1529"/>
    </row>
    <row r="1530" spans="1:8" ht="14.25" x14ac:dyDescent="0.45">
      <c r="A1530"/>
      <c r="B1530"/>
      <c r="C1530"/>
      <c r="D1530"/>
      <c r="E1530"/>
      <c r="F1530"/>
      <c r="G1530"/>
      <c r="H1530"/>
    </row>
    <row r="1531" spans="1:8" ht="14.25" x14ac:dyDescent="0.45">
      <c r="A1531"/>
      <c r="B1531"/>
      <c r="C1531"/>
      <c r="D1531"/>
      <c r="E1531"/>
      <c r="F1531"/>
      <c r="G1531"/>
      <c r="H1531"/>
    </row>
    <row r="1532" spans="1:8" ht="14.25" x14ac:dyDescent="0.45">
      <c r="A1532"/>
      <c r="B1532"/>
      <c r="C1532"/>
      <c r="D1532"/>
      <c r="E1532"/>
      <c r="F1532"/>
      <c r="G1532"/>
      <c r="H1532"/>
    </row>
    <row r="1533" spans="1:8" ht="14.25" x14ac:dyDescent="0.45">
      <c r="A1533"/>
      <c r="B1533"/>
      <c r="C1533"/>
      <c r="D1533"/>
      <c r="E1533"/>
      <c r="F1533"/>
      <c r="G1533"/>
      <c r="H1533"/>
    </row>
    <row r="1534" spans="1:8" ht="14.25" x14ac:dyDescent="0.45">
      <c r="A1534"/>
      <c r="B1534"/>
      <c r="C1534"/>
      <c r="D1534"/>
      <c r="E1534"/>
      <c r="F1534"/>
      <c r="G1534"/>
      <c r="H1534"/>
    </row>
    <row r="1535" spans="1:8" ht="14.25" x14ac:dyDescent="0.45">
      <c r="A1535"/>
      <c r="B1535"/>
      <c r="C1535"/>
      <c r="D1535"/>
      <c r="E1535"/>
      <c r="F1535"/>
      <c r="G1535"/>
      <c r="H1535"/>
    </row>
    <row r="1536" spans="1:8" ht="14.25" x14ac:dyDescent="0.45">
      <c r="A1536"/>
      <c r="B1536"/>
      <c r="C1536"/>
      <c r="D1536"/>
      <c r="E1536"/>
      <c r="F1536"/>
      <c r="G1536"/>
      <c r="H1536"/>
    </row>
    <row r="1537" spans="1:8" ht="14.25" x14ac:dyDescent="0.45">
      <c r="A1537"/>
      <c r="B1537"/>
      <c r="C1537"/>
      <c r="D1537"/>
      <c r="E1537"/>
      <c r="F1537"/>
      <c r="G1537"/>
      <c r="H1537"/>
    </row>
    <row r="1538" spans="1:8" ht="14.25" x14ac:dyDescent="0.45">
      <c r="A1538"/>
      <c r="B1538"/>
      <c r="C1538"/>
      <c r="D1538"/>
      <c r="E1538"/>
      <c r="F1538"/>
      <c r="G1538"/>
      <c r="H1538"/>
    </row>
    <row r="1539" spans="1:8" ht="14.25" x14ac:dyDescent="0.45">
      <c r="A1539"/>
      <c r="B1539"/>
      <c r="C1539"/>
      <c r="D1539"/>
      <c r="E1539"/>
      <c r="F1539"/>
      <c r="G1539"/>
      <c r="H1539"/>
    </row>
    <row r="1540" spans="1:8" ht="14.25" x14ac:dyDescent="0.45">
      <c r="A1540"/>
      <c r="B1540"/>
      <c r="C1540"/>
      <c r="D1540"/>
      <c r="E1540"/>
      <c r="F1540"/>
      <c r="G1540"/>
      <c r="H1540"/>
    </row>
    <row r="1541" spans="1:8" ht="14.25" x14ac:dyDescent="0.45">
      <c r="A1541"/>
      <c r="B1541"/>
      <c r="C1541"/>
      <c r="D1541"/>
      <c r="E1541"/>
      <c r="F1541"/>
      <c r="G1541"/>
      <c r="H1541"/>
    </row>
    <row r="1542" spans="1:8" ht="14.25" x14ac:dyDescent="0.45">
      <c r="A1542"/>
      <c r="B1542"/>
      <c r="C1542"/>
      <c r="D1542"/>
      <c r="E1542"/>
      <c r="F1542"/>
      <c r="G1542"/>
      <c r="H1542"/>
    </row>
    <row r="1543" spans="1:8" ht="14.25" x14ac:dyDescent="0.45">
      <c r="A1543"/>
      <c r="B1543"/>
      <c r="C1543"/>
      <c r="D1543"/>
      <c r="E1543"/>
      <c r="F1543"/>
      <c r="G1543"/>
      <c r="H1543"/>
    </row>
    <row r="1544" spans="1:8" ht="14.25" x14ac:dyDescent="0.45">
      <c r="A1544"/>
      <c r="B1544"/>
      <c r="C1544"/>
      <c r="D1544"/>
      <c r="E1544"/>
      <c r="F1544"/>
      <c r="G1544"/>
      <c r="H1544"/>
    </row>
    <row r="1545" spans="1:8" ht="14.25" x14ac:dyDescent="0.45">
      <c r="A1545"/>
      <c r="B1545"/>
      <c r="C1545"/>
      <c r="D1545"/>
      <c r="E1545"/>
      <c r="F1545"/>
      <c r="G1545"/>
      <c r="H1545"/>
    </row>
    <row r="1546" spans="1:8" ht="14.25" x14ac:dyDescent="0.45">
      <c r="A1546"/>
      <c r="B1546"/>
      <c r="C1546"/>
      <c r="D1546"/>
      <c r="E1546"/>
      <c r="F1546"/>
      <c r="G1546"/>
      <c r="H1546"/>
    </row>
    <row r="1547" spans="1:8" ht="14.25" x14ac:dyDescent="0.45">
      <c r="A1547"/>
      <c r="B1547"/>
      <c r="C1547"/>
      <c r="D1547"/>
      <c r="E1547"/>
      <c r="F1547"/>
      <c r="G1547"/>
      <c r="H1547"/>
    </row>
    <row r="1548" spans="1:8" ht="14.25" x14ac:dyDescent="0.45">
      <c r="A1548"/>
      <c r="B1548"/>
      <c r="C1548"/>
      <c r="D1548"/>
      <c r="E1548"/>
      <c r="F1548"/>
      <c r="G1548"/>
      <c r="H1548"/>
    </row>
    <row r="1549" spans="1:8" ht="14.25" x14ac:dyDescent="0.45">
      <c r="A1549"/>
      <c r="B1549"/>
      <c r="C1549"/>
      <c r="D1549"/>
      <c r="E1549"/>
      <c r="F1549"/>
      <c r="G1549"/>
      <c r="H1549"/>
    </row>
    <row r="1550" spans="1:8" ht="14.25" x14ac:dyDescent="0.45">
      <c r="A1550"/>
      <c r="B1550"/>
      <c r="C1550"/>
      <c r="D1550"/>
      <c r="E1550"/>
      <c r="F1550"/>
      <c r="G1550"/>
      <c r="H1550"/>
    </row>
    <row r="1551" spans="1:8" ht="14.25" x14ac:dyDescent="0.45">
      <c r="A1551"/>
      <c r="B1551"/>
      <c r="C1551"/>
      <c r="D1551"/>
      <c r="E1551"/>
      <c r="F1551"/>
      <c r="G1551"/>
      <c r="H1551"/>
    </row>
    <row r="1552" spans="1:8" ht="14.25" x14ac:dyDescent="0.45">
      <c r="A1552"/>
      <c r="B1552"/>
      <c r="C1552"/>
      <c r="D1552"/>
      <c r="E1552"/>
      <c r="F1552"/>
      <c r="G1552"/>
      <c r="H1552"/>
    </row>
    <row r="1553" spans="1:8" ht="14.25" x14ac:dyDescent="0.45">
      <c r="A1553"/>
      <c r="B1553"/>
      <c r="C1553"/>
      <c r="D1553"/>
      <c r="E1553"/>
      <c r="F1553"/>
      <c r="G1553"/>
      <c r="H1553"/>
    </row>
    <row r="1554" spans="1:8" ht="14.25" x14ac:dyDescent="0.45">
      <c r="A1554"/>
      <c r="B1554"/>
      <c r="C1554"/>
      <c r="D1554"/>
      <c r="E1554"/>
      <c r="F1554"/>
      <c r="G1554"/>
      <c r="H1554"/>
    </row>
    <row r="1555" spans="1:8" ht="14.25" x14ac:dyDescent="0.45">
      <c r="A1555"/>
      <c r="B1555"/>
      <c r="C1555"/>
      <c r="D1555"/>
      <c r="E1555"/>
      <c r="F1555"/>
      <c r="G1555"/>
      <c r="H1555"/>
    </row>
    <row r="1556" spans="1:8" ht="14.25" x14ac:dyDescent="0.45">
      <c r="A1556"/>
      <c r="B1556"/>
      <c r="C1556"/>
      <c r="D1556"/>
      <c r="E1556"/>
      <c r="F1556"/>
      <c r="G1556"/>
      <c r="H1556"/>
    </row>
    <row r="1557" spans="1:8" ht="14.25" x14ac:dyDescent="0.45">
      <c r="A1557"/>
      <c r="B1557"/>
      <c r="C1557"/>
      <c r="D1557"/>
      <c r="E1557"/>
      <c r="F1557"/>
      <c r="G1557"/>
      <c r="H1557"/>
    </row>
    <row r="1558" spans="1:8" ht="14.25" x14ac:dyDescent="0.45">
      <c r="A1558"/>
      <c r="B1558"/>
      <c r="C1558"/>
      <c r="D1558"/>
      <c r="E1558"/>
      <c r="F1558"/>
      <c r="G1558"/>
      <c r="H1558"/>
    </row>
    <row r="1559" spans="1:8" ht="14.25" x14ac:dyDescent="0.45">
      <c r="A1559"/>
      <c r="B1559"/>
      <c r="C1559"/>
      <c r="D1559"/>
      <c r="E1559"/>
      <c r="F1559"/>
      <c r="G1559"/>
      <c r="H1559"/>
    </row>
    <row r="1560" spans="1:8" ht="14.25" x14ac:dyDescent="0.45">
      <c r="A1560"/>
      <c r="B1560"/>
      <c r="C1560"/>
      <c r="D1560"/>
      <c r="E1560"/>
      <c r="F1560"/>
      <c r="G1560"/>
      <c r="H1560"/>
    </row>
    <row r="1561" spans="1:8" ht="14.25" x14ac:dyDescent="0.45">
      <c r="A1561"/>
      <c r="B1561"/>
      <c r="C1561"/>
      <c r="D1561"/>
      <c r="E1561"/>
      <c r="F1561"/>
      <c r="G1561"/>
      <c r="H1561"/>
    </row>
    <row r="1562" spans="1:8" ht="14.25" x14ac:dyDescent="0.45">
      <c r="A1562"/>
      <c r="B1562"/>
      <c r="C1562"/>
      <c r="D1562"/>
      <c r="E1562"/>
      <c r="F1562"/>
      <c r="G1562"/>
      <c r="H1562"/>
    </row>
    <row r="1563" spans="1:8" ht="14.25" x14ac:dyDescent="0.45">
      <c r="A1563"/>
      <c r="B1563"/>
      <c r="C1563"/>
      <c r="D1563"/>
      <c r="E1563"/>
      <c r="F1563"/>
      <c r="G1563"/>
      <c r="H1563"/>
    </row>
    <row r="1564" spans="1:8" ht="14.25" x14ac:dyDescent="0.45">
      <c r="A1564"/>
      <c r="B1564"/>
      <c r="C1564"/>
      <c r="D1564"/>
      <c r="E1564"/>
      <c r="F1564"/>
      <c r="G1564"/>
      <c r="H1564"/>
    </row>
    <row r="1565" spans="1:8" ht="14.25" x14ac:dyDescent="0.45">
      <c r="A1565"/>
      <c r="B1565"/>
      <c r="C1565"/>
      <c r="D1565"/>
      <c r="E1565"/>
      <c r="F1565"/>
      <c r="G1565"/>
      <c r="H1565"/>
    </row>
    <row r="1566" spans="1:8" ht="14.25" x14ac:dyDescent="0.45">
      <c r="A1566"/>
      <c r="B1566"/>
      <c r="C1566"/>
      <c r="D1566"/>
      <c r="E1566"/>
      <c r="F1566"/>
      <c r="G1566"/>
      <c r="H1566"/>
    </row>
    <row r="1567" spans="1:8" ht="14.25" x14ac:dyDescent="0.45">
      <c r="A1567"/>
      <c r="B1567"/>
      <c r="C1567"/>
      <c r="D1567"/>
      <c r="E1567"/>
      <c r="F1567"/>
      <c r="G1567"/>
      <c r="H1567"/>
    </row>
    <row r="1568" spans="1:8" ht="14.25" x14ac:dyDescent="0.45">
      <c r="A1568"/>
      <c r="B1568"/>
      <c r="C1568"/>
      <c r="D1568"/>
      <c r="E1568"/>
      <c r="F1568"/>
      <c r="G1568"/>
      <c r="H1568"/>
    </row>
    <row r="1569" spans="1:8" ht="14.25" x14ac:dyDescent="0.45">
      <c r="A1569"/>
      <c r="B1569"/>
      <c r="C1569"/>
      <c r="D1569"/>
      <c r="E1569"/>
      <c r="F1569"/>
      <c r="G1569"/>
      <c r="H1569"/>
    </row>
    <row r="1570" spans="1:8" ht="14.25" x14ac:dyDescent="0.45">
      <c r="A1570"/>
      <c r="B1570"/>
      <c r="C1570"/>
      <c r="D1570"/>
      <c r="E1570"/>
      <c r="F1570"/>
      <c r="G1570"/>
      <c r="H1570"/>
    </row>
    <row r="1571" spans="1:8" ht="14.25" x14ac:dyDescent="0.45">
      <c r="A1571"/>
      <c r="B1571"/>
      <c r="C1571"/>
      <c r="D1571"/>
      <c r="E1571"/>
      <c r="F1571"/>
      <c r="G1571"/>
      <c r="H1571"/>
    </row>
    <row r="1572" spans="1:8" ht="14.25" x14ac:dyDescent="0.45">
      <c r="A1572"/>
      <c r="B1572"/>
      <c r="C1572"/>
      <c r="D1572"/>
      <c r="E1572"/>
      <c r="F1572"/>
      <c r="G1572"/>
      <c r="H1572"/>
    </row>
    <row r="1573" spans="1:8" ht="14.25" x14ac:dyDescent="0.45">
      <c r="A1573"/>
      <c r="B1573"/>
      <c r="C1573"/>
      <c r="D1573"/>
      <c r="E1573"/>
      <c r="F1573"/>
      <c r="G1573"/>
      <c r="H1573"/>
    </row>
    <row r="1574" spans="1:8" ht="14.25" x14ac:dyDescent="0.45">
      <c r="A1574"/>
      <c r="B1574"/>
      <c r="C1574"/>
      <c r="D1574"/>
      <c r="E1574"/>
      <c r="F1574"/>
      <c r="G1574"/>
      <c r="H1574"/>
    </row>
    <row r="1575" spans="1:8" ht="14.25" x14ac:dyDescent="0.45">
      <c r="A1575"/>
      <c r="B1575"/>
      <c r="C1575"/>
      <c r="D1575"/>
      <c r="E1575"/>
      <c r="F1575"/>
      <c r="G1575"/>
      <c r="H1575"/>
    </row>
    <row r="1576" spans="1:8" ht="14.25" x14ac:dyDescent="0.45">
      <c r="A1576"/>
      <c r="B1576"/>
      <c r="C1576"/>
      <c r="D1576"/>
      <c r="E1576"/>
      <c r="F1576"/>
      <c r="G1576"/>
      <c r="H1576"/>
    </row>
    <row r="1577" spans="1:8" ht="14.25" x14ac:dyDescent="0.45">
      <c r="A1577"/>
      <c r="B1577"/>
      <c r="C1577"/>
      <c r="D1577"/>
      <c r="E1577"/>
      <c r="F1577"/>
      <c r="G1577"/>
      <c r="H1577"/>
    </row>
    <row r="1578" spans="1:8" ht="14.25" x14ac:dyDescent="0.45">
      <c r="A1578"/>
      <c r="B1578"/>
      <c r="C1578"/>
      <c r="D1578"/>
      <c r="E1578"/>
      <c r="F1578"/>
      <c r="G1578"/>
      <c r="H1578"/>
    </row>
    <row r="1579" spans="1:8" ht="14.25" x14ac:dyDescent="0.45">
      <c r="A1579"/>
      <c r="B1579"/>
      <c r="C1579"/>
      <c r="D1579"/>
      <c r="E1579"/>
      <c r="F1579"/>
      <c r="G1579"/>
      <c r="H1579"/>
    </row>
    <row r="1580" spans="1:8" ht="14.25" x14ac:dyDescent="0.45">
      <c r="A1580"/>
      <c r="B1580"/>
      <c r="C1580"/>
      <c r="D1580"/>
      <c r="E1580"/>
      <c r="F1580"/>
      <c r="G1580"/>
      <c r="H1580"/>
    </row>
    <row r="1581" spans="1:8" ht="14.25" x14ac:dyDescent="0.45">
      <c r="A1581"/>
      <c r="B1581"/>
      <c r="C1581"/>
      <c r="D1581"/>
      <c r="E1581"/>
      <c r="F1581"/>
      <c r="G1581"/>
      <c r="H1581"/>
    </row>
    <row r="1582" spans="1:8" ht="14.25" x14ac:dyDescent="0.45">
      <c r="A1582"/>
      <c r="B1582"/>
      <c r="C1582"/>
      <c r="D1582"/>
      <c r="E1582"/>
      <c r="F1582"/>
      <c r="G1582"/>
      <c r="H1582"/>
    </row>
    <row r="1583" spans="1:8" ht="14.25" x14ac:dyDescent="0.45">
      <c r="A1583"/>
      <c r="B1583"/>
      <c r="C1583"/>
      <c r="D1583"/>
      <c r="E1583"/>
      <c r="F1583"/>
      <c r="G1583"/>
      <c r="H1583"/>
    </row>
    <row r="1584" spans="1:8" ht="14.25" x14ac:dyDescent="0.45">
      <c r="A1584"/>
      <c r="B1584"/>
      <c r="C1584"/>
      <c r="D1584"/>
      <c r="E1584"/>
      <c r="F1584"/>
      <c r="G1584"/>
      <c r="H1584"/>
    </row>
    <row r="1585" spans="1:8" ht="14.25" x14ac:dyDescent="0.45">
      <c r="A1585"/>
      <c r="B1585"/>
      <c r="C1585"/>
      <c r="D1585"/>
      <c r="E1585"/>
      <c r="F1585"/>
      <c r="G1585"/>
      <c r="H1585"/>
    </row>
    <row r="1586" spans="1:8" ht="14.25" x14ac:dyDescent="0.45">
      <c r="A1586"/>
      <c r="B1586"/>
      <c r="C1586"/>
      <c r="D1586"/>
      <c r="E1586"/>
      <c r="F1586"/>
      <c r="G1586"/>
      <c r="H1586"/>
    </row>
    <row r="1587" spans="1:8" ht="14.25" x14ac:dyDescent="0.45">
      <c r="A1587"/>
      <c r="B1587"/>
      <c r="C1587"/>
      <c r="D1587"/>
      <c r="E1587"/>
      <c r="F1587"/>
      <c r="G1587"/>
      <c r="H1587"/>
    </row>
    <row r="1588" spans="1:8" ht="14.25" x14ac:dyDescent="0.45">
      <c r="A1588"/>
      <c r="B1588"/>
      <c r="C1588"/>
      <c r="D1588"/>
      <c r="E1588"/>
      <c r="F1588"/>
      <c r="G1588"/>
      <c r="H1588"/>
    </row>
    <row r="1589" spans="1:8" ht="14.25" x14ac:dyDescent="0.45">
      <c r="A1589"/>
      <c r="B1589"/>
      <c r="C1589"/>
      <c r="D1589"/>
      <c r="E1589"/>
      <c r="F1589"/>
      <c r="G1589"/>
      <c r="H1589"/>
    </row>
    <row r="1590" spans="1:8" ht="14.25" x14ac:dyDescent="0.45">
      <c r="A1590"/>
      <c r="B1590"/>
      <c r="C1590"/>
      <c r="D1590"/>
      <c r="E1590"/>
      <c r="F1590"/>
      <c r="G1590"/>
      <c r="H1590"/>
    </row>
    <row r="1591" spans="1:8" ht="14.25" x14ac:dyDescent="0.45">
      <c r="A1591"/>
      <c r="B1591"/>
      <c r="C1591"/>
      <c r="D1591"/>
      <c r="E1591"/>
      <c r="F1591"/>
      <c r="G1591"/>
      <c r="H1591"/>
    </row>
    <row r="1592" spans="1:8" ht="14.25" x14ac:dyDescent="0.45">
      <c r="A1592"/>
      <c r="B1592"/>
      <c r="C1592"/>
      <c r="D1592"/>
      <c r="E1592"/>
      <c r="F1592"/>
      <c r="G1592"/>
      <c r="H1592"/>
    </row>
    <row r="1593" spans="1:8" ht="14.25" x14ac:dyDescent="0.45">
      <c r="A1593"/>
      <c r="B1593"/>
      <c r="C1593"/>
      <c r="D1593"/>
      <c r="E1593"/>
      <c r="F1593"/>
      <c r="G1593"/>
      <c r="H1593"/>
    </row>
    <row r="1594" spans="1:8" ht="14.25" x14ac:dyDescent="0.45">
      <c r="A1594"/>
      <c r="B1594"/>
      <c r="C1594"/>
      <c r="D1594"/>
      <c r="E1594"/>
      <c r="F1594"/>
      <c r="G1594"/>
      <c r="H1594"/>
    </row>
    <row r="1595" spans="1:8" ht="14.25" x14ac:dyDescent="0.45">
      <c r="A1595"/>
      <c r="B1595"/>
      <c r="C1595"/>
      <c r="D1595"/>
      <c r="E1595"/>
      <c r="F1595"/>
      <c r="G1595"/>
      <c r="H1595"/>
    </row>
    <row r="1596" spans="1:8" ht="14.25" x14ac:dyDescent="0.45">
      <c r="A1596"/>
      <c r="B1596"/>
      <c r="C1596"/>
      <c r="D1596"/>
      <c r="E1596"/>
      <c r="F1596"/>
      <c r="G1596"/>
      <c r="H1596"/>
    </row>
    <row r="1597" spans="1:8" ht="14.25" x14ac:dyDescent="0.45">
      <c r="A1597"/>
      <c r="B1597"/>
      <c r="C1597"/>
      <c r="D1597"/>
      <c r="E1597"/>
      <c r="F1597"/>
      <c r="G1597"/>
      <c r="H1597"/>
    </row>
    <row r="1598" spans="1:8" ht="14.25" x14ac:dyDescent="0.45">
      <c r="A1598"/>
      <c r="B1598"/>
      <c r="C1598"/>
      <c r="D1598"/>
      <c r="E1598"/>
      <c r="F1598"/>
      <c r="G1598"/>
      <c r="H1598"/>
    </row>
    <row r="1599" spans="1:8" ht="14.25" x14ac:dyDescent="0.45">
      <c r="A1599"/>
      <c r="B1599"/>
      <c r="C1599"/>
      <c r="D1599"/>
      <c r="E1599"/>
      <c r="F1599"/>
      <c r="G1599"/>
      <c r="H1599"/>
    </row>
    <row r="1600" spans="1:8" ht="14.25" x14ac:dyDescent="0.45">
      <c r="A1600"/>
      <c r="B1600"/>
      <c r="C1600"/>
      <c r="D1600"/>
      <c r="E1600"/>
      <c r="F1600"/>
      <c r="G1600"/>
      <c r="H1600"/>
    </row>
    <row r="1601" spans="1:8" ht="14.25" x14ac:dyDescent="0.45">
      <c r="A1601"/>
      <c r="B1601"/>
      <c r="C1601"/>
      <c r="D1601"/>
      <c r="E1601"/>
      <c r="F1601"/>
      <c r="G1601"/>
      <c r="H1601"/>
    </row>
    <row r="1602" spans="1:8" ht="14.25" x14ac:dyDescent="0.45">
      <c r="A1602"/>
      <c r="B1602"/>
      <c r="C1602"/>
      <c r="D1602"/>
      <c r="E1602"/>
      <c r="F1602"/>
      <c r="G1602"/>
      <c r="H1602"/>
    </row>
    <row r="1603" spans="1:8" ht="14.25" x14ac:dyDescent="0.45">
      <c r="A1603"/>
      <c r="B1603"/>
      <c r="C1603"/>
      <c r="D1603"/>
      <c r="E1603"/>
      <c r="F1603"/>
      <c r="G1603"/>
      <c r="H1603"/>
    </row>
    <row r="1604" spans="1:8" ht="14.25" x14ac:dyDescent="0.45">
      <c r="A1604"/>
      <c r="B1604"/>
      <c r="C1604"/>
      <c r="D1604"/>
      <c r="E1604"/>
      <c r="F1604"/>
      <c r="G1604"/>
      <c r="H1604"/>
    </row>
    <row r="1605" spans="1:8" ht="14.25" x14ac:dyDescent="0.45">
      <c r="A1605"/>
      <c r="B1605"/>
      <c r="C1605"/>
      <c r="D1605"/>
      <c r="E1605"/>
      <c r="F1605"/>
      <c r="G1605"/>
      <c r="H1605"/>
    </row>
    <row r="1606" spans="1:8" ht="14.25" x14ac:dyDescent="0.45">
      <c r="A1606"/>
      <c r="B1606"/>
      <c r="C1606"/>
      <c r="D1606"/>
      <c r="E1606"/>
      <c r="F1606"/>
      <c r="G1606"/>
      <c r="H1606"/>
    </row>
    <row r="1607" spans="1:8" ht="14.25" x14ac:dyDescent="0.45">
      <c r="A1607"/>
      <c r="B1607"/>
      <c r="C1607"/>
      <c r="D1607"/>
      <c r="E1607"/>
      <c r="F1607"/>
      <c r="G1607"/>
      <c r="H1607"/>
    </row>
    <row r="1608" spans="1:8" ht="14.25" x14ac:dyDescent="0.45">
      <c r="A1608"/>
      <c r="B1608"/>
      <c r="C1608"/>
      <c r="D1608"/>
      <c r="E1608"/>
      <c r="F1608"/>
      <c r="G1608"/>
      <c r="H1608"/>
    </row>
    <row r="1609" spans="1:8" ht="14.25" x14ac:dyDescent="0.45">
      <c r="A1609"/>
      <c r="B1609"/>
      <c r="C1609"/>
      <c r="D1609"/>
      <c r="E1609"/>
      <c r="F1609"/>
      <c r="G1609"/>
      <c r="H1609"/>
    </row>
    <row r="1610" spans="1:8" ht="14.25" x14ac:dyDescent="0.45">
      <c r="A1610"/>
      <c r="B1610"/>
      <c r="C1610"/>
      <c r="D1610"/>
      <c r="E1610"/>
      <c r="F1610"/>
      <c r="G1610"/>
      <c r="H1610"/>
    </row>
    <row r="1611" spans="1:8" ht="14.25" x14ac:dyDescent="0.45">
      <c r="A1611"/>
      <c r="B1611"/>
      <c r="C1611"/>
      <c r="D1611"/>
      <c r="E1611"/>
      <c r="F1611"/>
      <c r="G1611"/>
      <c r="H1611"/>
    </row>
    <row r="1612" spans="1:8" ht="14.25" x14ac:dyDescent="0.45">
      <c r="A1612"/>
      <c r="B1612"/>
      <c r="C1612"/>
      <c r="D1612"/>
      <c r="E1612"/>
      <c r="F1612"/>
      <c r="G1612"/>
      <c r="H1612"/>
    </row>
    <row r="1613" spans="1:8" ht="14.25" x14ac:dyDescent="0.45">
      <c r="A1613"/>
      <c r="B1613"/>
      <c r="C1613"/>
      <c r="D1613"/>
      <c r="E1613"/>
      <c r="F1613"/>
      <c r="G1613"/>
      <c r="H1613"/>
    </row>
    <row r="1614" spans="1:8" ht="14.25" x14ac:dyDescent="0.45">
      <c r="A1614"/>
      <c r="B1614"/>
      <c r="C1614"/>
      <c r="D1614"/>
      <c r="E1614"/>
      <c r="F1614"/>
      <c r="G1614"/>
      <c r="H1614"/>
    </row>
    <row r="1615" spans="1:8" ht="14.25" x14ac:dyDescent="0.45">
      <c r="A1615"/>
      <c r="B1615"/>
      <c r="C1615"/>
      <c r="D1615"/>
      <c r="E1615"/>
      <c r="F1615"/>
      <c r="G1615"/>
      <c r="H1615"/>
    </row>
    <row r="1616" spans="1:8" ht="14.25" x14ac:dyDescent="0.45">
      <c r="A1616"/>
      <c r="B1616"/>
      <c r="C1616"/>
      <c r="D1616"/>
      <c r="E1616"/>
      <c r="F1616"/>
      <c r="G1616"/>
      <c r="H1616"/>
    </row>
    <row r="1617" spans="1:8" ht="14.25" x14ac:dyDescent="0.45">
      <c r="A1617"/>
      <c r="B1617"/>
      <c r="C1617"/>
      <c r="D1617"/>
      <c r="E1617"/>
      <c r="F1617"/>
      <c r="G1617"/>
      <c r="H1617"/>
    </row>
    <row r="1618" spans="1:8" ht="14.25" x14ac:dyDescent="0.45">
      <c r="A1618"/>
      <c r="B1618"/>
      <c r="C1618"/>
      <c r="D1618"/>
      <c r="E1618"/>
      <c r="F1618"/>
      <c r="G1618"/>
      <c r="H1618"/>
    </row>
    <row r="1619" spans="1:8" ht="14.25" x14ac:dyDescent="0.45">
      <c r="A1619"/>
      <c r="B1619"/>
      <c r="C1619"/>
      <c r="D1619"/>
      <c r="E1619"/>
      <c r="F1619"/>
      <c r="G1619"/>
      <c r="H1619"/>
    </row>
    <row r="1620" spans="1:8" ht="14.25" x14ac:dyDescent="0.45">
      <c r="A1620"/>
      <c r="B1620"/>
      <c r="C1620"/>
      <c r="D1620"/>
      <c r="E1620"/>
      <c r="F1620"/>
      <c r="G1620"/>
      <c r="H1620"/>
    </row>
    <row r="1621" spans="1:8" ht="14.25" x14ac:dyDescent="0.45">
      <c r="A1621"/>
      <c r="B1621"/>
      <c r="C1621"/>
      <c r="D1621"/>
      <c r="E1621"/>
      <c r="F1621"/>
      <c r="G1621"/>
      <c r="H1621"/>
    </row>
    <row r="1622" spans="1:8" ht="14.25" x14ac:dyDescent="0.45">
      <c r="A1622"/>
      <c r="B1622"/>
      <c r="C1622"/>
      <c r="D1622"/>
      <c r="E1622"/>
      <c r="F1622"/>
      <c r="G1622"/>
      <c r="H1622"/>
    </row>
    <row r="1623" spans="1:8" ht="14.25" x14ac:dyDescent="0.45">
      <c r="A1623"/>
      <c r="B1623"/>
      <c r="C1623"/>
      <c r="D1623"/>
      <c r="E1623"/>
      <c r="F1623"/>
      <c r="G1623"/>
      <c r="H1623"/>
    </row>
    <row r="1624" spans="1:8" ht="14.25" x14ac:dyDescent="0.45">
      <c r="A1624"/>
      <c r="B1624"/>
      <c r="C1624"/>
      <c r="D1624"/>
      <c r="E1624"/>
      <c r="F1624"/>
      <c r="G1624"/>
      <c r="H1624"/>
    </row>
    <row r="1625" spans="1:8" ht="14.25" x14ac:dyDescent="0.45">
      <c r="A1625"/>
      <c r="B1625"/>
      <c r="C1625"/>
      <c r="D1625"/>
      <c r="E1625"/>
      <c r="F1625"/>
      <c r="G1625"/>
      <c r="H1625"/>
    </row>
    <row r="1626" spans="1:8" ht="14.25" x14ac:dyDescent="0.45">
      <c r="A1626"/>
      <c r="B1626"/>
      <c r="C1626"/>
      <c r="D1626"/>
      <c r="E1626"/>
      <c r="F1626"/>
      <c r="G1626"/>
      <c r="H1626"/>
    </row>
    <row r="1627" spans="1:8" ht="14.25" x14ac:dyDescent="0.45">
      <c r="A1627"/>
      <c r="B1627"/>
      <c r="C1627"/>
      <c r="D1627"/>
      <c r="E1627"/>
      <c r="F1627"/>
      <c r="G1627"/>
      <c r="H1627"/>
    </row>
    <row r="1628" spans="1:8" ht="14.25" x14ac:dyDescent="0.45">
      <c r="A1628"/>
      <c r="B1628"/>
      <c r="C1628"/>
      <c r="D1628"/>
      <c r="E1628"/>
      <c r="F1628"/>
      <c r="G1628"/>
      <c r="H1628"/>
    </row>
    <row r="1629" spans="1:8" ht="14.25" x14ac:dyDescent="0.45">
      <c r="A1629"/>
      <c r="B1629"/>
      <c r="C1629"/>
      <c r="D1629"/>
      <c r="E1629"/>
      <c r="F1629"/>
      <c r="G1629"/>
      <c r="H1629"/>
    </row>
    <row r="1630" spans="1:8" ht="14.25" x14ac:dyDescent="0.45">
      <c r="A1630"/>
      <c r="B1630"/>
      <c r="C1630"/>
      <c r="D1630"/>
      <c r="E1630"/>
      <c r="F1630"/>
      <c r="G1630"/>
      <c r="H1630"/>
    </row>
    <row r="1631" spans="1:8" ht="14.25" x14ac:dyDescent="0.45">
      <c r="A1631"/>
      <c r="B1631"/>
      <c r="C1631"/>
      <c r="D1631"/>
      <c r="E1631"/>
      <c r="F1631"/>
      <c r="G1631"/>
      <c r="H1631"/>
    </row>
    <row r="1632" spans="1:8" ht="14.25" x14ac:dyDescent="0.45">
      <c r="A1632"/>
      <c r="B1632"/>
      <c r="C1632"/>
      <c r="D1632"/>
      <c r="E1632"/>
      <c r="F1632"/>
      <c r="G1632"/>
      <c r="H1632"/>
    </row>
    <row r="1633" spans="1:8" ht="14.25" x14ac:dyDescent="0.45">
      <c r="A1633"/>
      <c r="B1633"/>
      <c r="C1633"/>
      <c r="D1633"/>
      <c r="E1633"/>
      <c r="F1633"/>
      <c r="G1633"/>
      <c r="H1633"/>
    </row>
    <row r="1634" spans="1:8" ht="14.25" x14ac:dyDescent="0.45">
      <c r="A1634"/>
      <c r="B1634"/>
      <c r="C1634"/>
      <c r="D1634"/>
      <c r="E1634"/>
      <c r="F1634"/>
      <c r="G1634"/>
      <c r="H1634"/>
    </row>
    <row r="1635" spans="1:8" ht="14.25" x14ac:dyDescent="0.45">
      <c r="A1635"/>
      <c r="B1635"/>
      <c r="C1635"/>
      <c r="D1635"/>
      <c r="E1635"/>
      <c r="F1635"/>
      <c r="G1635"/>
      <c r="H1635"/>
    </row>
    <row r="1636" spans="1:8" ht="14.25" x14ac:dyDescent="0.45">
      <c r="A1636"/>
      <c r="B1636"/>
      <c r="C1636"/>
      <c r="D1636"/>
      <c r="E1636"/>
      <c r="F1636"/>
      <c r="G1636"/>
      <c r="H1636"/>
    </row>
    <row r="1637" spans="1:8" ht="14.25" x14ac:dyDescent="0.45">
      <c r="A1637"/>
      <c r="B1637"/>
      <c r="C1637"/>
      <c r="D1637"/>
      <c r="E1637"/>
      <c r="F1637"/>
      <c r="G1637"/>
      <c r="H1637"/>
    </row>
    <row r="1638" spans="1:8" ht="14.25" x14ac:dyDescent="0.45">
      <c r="A1638"/>
      <c r="B1638"/>
      <c r="C1638"/>
      <c r="D1638"/>
      <c r="E1638"/>
      <c r="F1638"/>
      <c r="G1638"/>
      <c r="H1638"/>
    </row>
    <row r="1639" spans="1:8" ht="14.25" x14ac:dyDescent="0.45">
      <c r="A1639"/>
      <c r="B1639"/>
      <c r="C1639"/>
      <c r="D1639"/>
      <c r="E1639"/>
      <c r="F1639"/>
      <c r="G1639"/>
      <c r="H1639"/>
    </row>
    <row r="1640" spans="1:8" ht="14.25" x14ac:dyDescent="0.45">
      <c r="A1640"/>
      <c r="B1640"/>
      <c r="C1640"/>
      <c r="D1640"/>
      <c r="E1640"/>
      <c r="F1640"/>
      <c r="G1640"/>
      <c r="H1640"/>
    </row>
    <row r="1641" spans="1:8" ht="14.25" x14ac:dyDescent="0.45">
      <c r="A1641"/>
      <c r="B1641"/>
      <c r="C1641"/>
      <c r="D1641"/>
      <c r="E1641"/>
      <c r="F1641"/>
      <c r="G1641"/>
      <c r="H1641"/>
    </row>
    <row r="1642" spans="1:8" ht="14.25" x14ac:dyDescent="0.45">
      <c r="A1642"/>
      <c r="B1642"/>
      <c r="C1642"/>
      <c r="D1642"/>
      <c r="E1642"/>
      <c r="F1642"/>
      <c r="G1642"/>
      <c r="H1642"/>
    </row>
    <row r="1643" spans="1:8" ht="14.25" x14ac:dyDescent="0.45">
      <c r="A1643"/>
      <c r="B1643"/>
      <c r="C1643"/>
      <c r="D1643"/>
      <c r="E1643"/>
      <c r="F1643"/>
      <c r="G1643"/>
      <c r="H1643"/>
    </row>
    <row r="1644" spans="1:8" ht="14.25" x14ac:dyDescent="0.45">
      <c r="A1644"/>
      <c r="B1644"/>
      <c r="C1644"/>
      <c r="D1644"/>
      <c r="E1644"/>
      <c r="F1644"/>
      <c r="G1644"/>
      <c r="H1644"/>
    </row>
    <row r="1645" spans="1:8" ht="14.25" x14ac:dyDescent="0.45">
      <c r="A1645"/>
      <c r="B1645"/>
      <c r="C1645"/>
      <c r="D1645"/>
      <c r="E1645"/>
      <c r="F1645"/>
      <c r="G1645"/>
      <c r="H1645"/>
    </row>
    <row r="1646" spans="1:8" ht="14.25" x14ac:dyDescent="0.45">
      <c r="A1646"/>
      <c r="B1646"/>
      <c r="C1646"/>
      <c r="D1646"/>
      <c r="E1646"/>
      <c r="F1646"/>
      <c r="G1646"/>
      <c r="H1646"/>
    </row>
    <row r="1647" spans="1:8" ht="14.25" x14ac:dyDescent="0.45">
      <c r="A1647"/>
      <c r="B1647"/>
      <c r="C1647"/>
      <c r="D1647"/>
      <c r="E1647"/>
      <c r="F1647"/>
      <c r="G1647"/>
      <c r="H1647"/>
    </row>
    <row r="1648" spans="1:8" ht="14.25" x14ac:dyDescent="0.45">
      <c r="A1648"/>
      <c r="B1648"/>
      <c r="C1648"/>
      <c r="D1648"/>
      <c r="E1648"/>
      <c r="F1648"/>
      <c r="G1648"/>
      <c r="H1648"/>
    </row>
    <row r="1649" spans="1:8" ht="14.25" x14ac:dyDescent="0.45">
      <c r="A1649"/>
      <c r="B1649"/>
      <c r="C1649"/>
      <c r="D1649"/>
      <c r="E1649"/>
      <c r="F1649"/>
      <c r="G1649"/>
      <c r="H1649"/>
    </row>
    <row r="1650" spans="1:8" ht="14.25" x14ac:dyDescent="0.45">
      <c r="A1650"/>
      <c r="B1650"/>
      <c r="C1650"/>
      <c r="D1650"/>
      <c r="E1650"/>
      <c r="F1650"/>
      <c r="G1650"/>
      <c r="H1650"/>
    </row>
    <row r="1651" spans="1:8" ht="14.25" x14ac:dyDescent="0.45">
      <c r="A1651"/>
      <c r="B1651"/>
      <c r="C1651"/>
      <c r="D1651"/>
      <c r="E1651"/>
      <c r="F1651"/>
      <c r="G1651"/>
      <c r="H1651"/>
    </row>
    <row r="1652" spans="1:8" ht="14.25" x14ac:dyDescent="0.45">
      <c r="A1652"/>
      <c r="B1652"/>
      <c r="C1652"/>
      <c r="D1652"/>
      <c r="E1652"/>
      <c r="F1652"/>
      <c r="G1652"/>
      <c r="H1652"/>
    </row>
    <row r="1653" spans="1:8" ht="14.25" x14ac:dyDescent="0.45">
      <c r="A1653"/>
      <c r="B1653"/>
      <c r="C1653"/>
      <c r="D1653"/>
      <c r="E1653"/>
      <c r="F1653"/>
      <c r="G1653"/>
      <c r="H1653"/>
    </row>
    <row r="1654" spans="1:8" ht="14.25" x14ac:dyDescent="0.45">
      <c r="A1654"/>
      <c r="B1654"/>
      <c r="C1654"/>
      <c r="D1654"/>
      <c r="E1654"/>
      <c r="F1654"/>
      <c r="G1654"/>
      <c r="H1654"/>
    </row>
    <row r="1655" spans="1:8" ht="14.25" x14ac:dyDescent="0.45">
      <c r="A1655"/>
      <c r="B1655"/>
      <c r="C1655"/>
      <c r="D1655"/>
      <c r="E1655"/>
      <c r="F1655"/>
      <c r="G1655"/>
      <c r="H1655"/>
    </row>
    <row r="1656" spans="1:8" ht="14.25" x14ac:dyDescent="0.45">
      <c r="A1656"/>
      <c r="B1656"/>
      <c r="C1656"/>
      <c r="D1656"/>
      <c r="E1656"/>
      <c r="F1656"/>
      <c r="G1656"/>
      <c r="H1656"/>
    </row>
    <row r="1657" spans="1:8" ht="14.25" x14ac:dyDescent="0.45">
      <c r="A1657"/>
      <c r="B1657"/>
      <c r="C1657"/>
      <c r="D1657"/>
      <c r="E1657"/>
      <c r="F1657"/>
      <c r="G1657"/>
      <c r="H1657"/>
    </row>
    <row r="1658" spans="1:8" ht="14.25" x14ac:dyDescent="0.45">
      <c r="A1658"/>
      <c r="B1658"/>
      <c r="C1658"/>
      <c r="D1658"/>
      <c r="E1658"/>
      <c r="F1658"/>
      <c r="G1658"/>
      <c r="H1658"/>
    </row>
    <row r="1659" spans="1:8" ht="14.25" x14ac:dyDescent="0.45">
      <c r="A1659"/>
      <c r="B1659"/>
      <c r="C1659"/>
      <c r="D1659"/>
      <c r="E1659"/>
      <c r="F1659"/>
      <c r="G1659"/>
      <c r="H1659"/>
    </row>
    <row r="1660" spans="1:8" ht="14.25" x14ac:dyDescent="0.45">
      <c r="A1660"/>
      <c r="B1660"/>
      <c r="C1660"/>
      <c r="D1660"/>
      <c r="E1660"/>
      <c r="F1660"/>
      <c r="G1660"/>
      <c r="H1660"/>
    </row>
    <row r="1661" spans="1:8" ht="14.25" x14ac:dyDescent="0.45">
      <c r="A1661"/>
      <c r="B1661"/>
      <c r="C1661"/>
      <c r="D1661"/>
      <c r="E1661"/>
      <c r="F1661"/>
      <c r="G1661"/>
      <c r="H1661"/>
    </row>
    <row r="1662" spans="1:8" ht="14.25" x14ac:dyDescent="0.45">
      <c r="A1662"/>
      <c r="B1662"/>
      <c r="C1662"/>
      <c r="D1662"/>
      <c r="E1662"/>
      <c r="F1662"/>
      <c r="G1662"/>
      <c r="H1662"/>
    </row>
    <row r="1663" spans="1:8" ht="14.25" x14ac:dyDescent="0.45">
      <c r="A1663"/>
      <c r="B1663"/>
      <c r="C1663"/>
      <c r="D1663"/>
      <c r="E1663"/>
      <c r="F1663"/>
      <c r="G1663"/>
      <c r="H1663"/>
    </row>
    <row r="1664" spans="1:8" ht="14.25" x14ac:dyDescent="0.45">
      <c r="A1664"/>
      <c r="B1664"/>
      <c r="C1664"/>
      <c r="D1664"/>
      <c r="E1664"/>
      <c r="F1664"/>
      <c r="G1664"/>
      <c r="H1664"/>
    </row>
    <row r="1665" spans="1:8" ht="14.25" x14ac:dyDescent="0.45">
      <c r="A1665"/>
      <c r="B1665"/>
      <c r="C1665"/>
      <c r="D1665"/>
      <c r="E1665"/>
      <c r="F1665"/>
      <c r="G1665"/>
      <c r="H1665"/>
    </row>
    <row r="1666" spans="1:8" ht="14.25" x14ac:dyDescent="0.45">
      <c r="A1666"/>
      <c r="B1666"/>
      <c r="C1666"/>
      <c r="D1666"/>
      <c r="E1666"/>
      <c r="F1666"/>
      <c r="G1666"/>
      <c r="H1666"/>
    </row>
    <row r="1667" spans="1:8" ht="14.25" x14ac:dyDescent="0.45">
      <c r="A1667"/>
      <c r="B1667"/>
      <c r="C1667"/>
      <c r="D1667"/>
      <c r="E1667"/>
      <c r="F1667"/>
      <c r="G1667"/>
      <c r="H1667"/>
    </row>
    <row r="1668" spans="1:8" ht="14.25" x14ac:dyDescent="0.45">
      <c r="A1668"/>
      <c r="B1668"/>
      <c r="C1668"/>
      <c r="D1668"/>
      <c r="E1668"/>
      <c r="F1668"/>
      <c r="G1668"/>
      <c r="H1668"/>
    </row>
    <row r="1669" spans="1:8" ht="14.25" x14ac:dyDescent="0.45">
      <c r="A1669"/>
      <c r="B1669"/>
      <c r="C1669"/>
      <c r="D1669"/>
      <c r="E1669"/>
      <c r="F1669"/>
      <c r="G1669"/>
      <c r="H1669"/>
    </row>
    <row r="1670" spans="1:8" ht="14.25" x14ac:dyDescent="0.45">
      <c r="A1670"/>
      <c r="B1670"/>
      <c r="C1670"/>
      <c r="D1670"/>
      <c r="E1670"/>
      <c r="F1670"/>
      <c r="G1670"/>
      <c r="H1670"/>
    </row>
    <row r="1671" spans="1:8" ht="14.25" x14ac:dyDescent="0.45">
      <c r="A1671"/>
      <c r="B1671"/>
      <c r="C1671"/>
      <c r="D1671"/>
      <c r="E1671"/>
      <c r="F1671"/>
      <c r="G1671"/>
      <c r="H1671"/>
    </row>
    <row r="1672" spans="1:8" ht="14.25" x14ac:dyDescent="0.45">
      <c r="A1672"/>
      <c r="B1672"/>
      <c r="C1672"/>
      <c r="D1672"/>
      <c r="E1672"/>
      <c r="F1672"/>
      <c r="G1672"/>
      <c r="H1672"/>
    </row>
    <row r="1673" spans="1:8" ht="14.25" x14ac:dyDescent="0.45">
      <c r="A1673"/>
      <c r="B1673"/>
      <c r="C1673"/>
      <c r="D1673"/>
      <c r="E1673"/>
      <c r="F1673"/>
      <c r="G1673"/>
      <c r="H1673"/>
    </row>
    <row r="1674" spans="1:8" ht="14.25" x14ac:dyDescent="0.45">
      <c r="A1674"/>
      <c r="B1674"/>
      <c r="C1674"/>
      <c r="D1674"/>
      <c r="E1674"/>
      <c r="F1674"/>
      <c r="G1674"/>
      <c r="H1674"/>
    </row>
    <row r="1675" spans="1:8" ht="14.25" x14ac:dyDescent="0.45">
      <c r="A1675"/>
      <c r="B1675"/>
      <c r="C1675"/>
      <c r="D1675"/>
      <c r="E1675"/>
      <c r="F1675"/>
      <c r="G1675"/>
      <c r="H1675"/>
    </row>
    <row r="1676" spans="1:8" ht="14.25" x14ac:dyDescent="0.45">
      <c r="A1676"/>
      <c r="B1676"/>
      <c r="C1676"/>
      <c r="D1676"/>
      <c r="E1676"/>
      <c r="F1676"/>
      <c r="G1676"/>
      <c r="H1676"/>
    </row>
    <row r="1677" spans="1:8" ht="14.25" x14ac:dyDescent="0.45">
      <c r="A1677"/>
      <c r="B1677"/>
      <c r="C1677"/>
      <c r="D1677"/>
      <c r="E1677"/>
      <c r="F1677"/>
      <c r="G1677"/>
      <c r="H1677"/>
    </row>
    <row r="1678" spans="1:8" ht="14.25" x14ac:dyDescent="0.45">
      <c r="A1678"/>
      <c r="B1678"/>
      <c r="C1678"/>
      <c r="D1678"/>
      <c r="E1678"/>
      <c r="F1678"/>
      <c r="G1678"/>
      <c r="H1678"/>
    </row>
    <row r="1679" spans="1:8" ht="14.25" x14ac:dyDescent="0.45">
      <c r="A1679"/>
      <c r="B1679"/>
      <c r="C1679"/>
      <c r="D1679"/>
      <c r="E1679"/>
      <c r="F1679"/>
      <c r="G1679"/>
      <c r="H1679"/>
    </row>
    <row r="1680" spans="1:8" ht="14.25" x14ac:dyDescent="0.45">
      <c r="A1680"/>
      <c r="B1680"/>
      <c r="C1680"/>
      <c r="D1680"/>
      <c r="E1680"/>
      <c r="F1680"/>
      <c r="G1680"/>
      <c r="H1680"/>
    </row>
    <row r="1681" spans="1:8" ht="14.25" x14ac:dyDescent="0.45">
      <c r="A1681"/>
      <c r="B1681"/>
      <c r="C1681"/>
      <c r="D1681"/>
      <c r="E1681"/>
      <c r="F1681"/>
      <c r="G1681"/>
      <c r="H1681"/>
    </row>
    <row r="1682" spans="1:8" ht="14.25" x14ac:dyDescent="0.45">
      <c r="A1682"/>
      <c r="B1682"/>
      <c r="C1682"/>
      <c r="D1682"/>
      <c r="E1682"/>
      <c r="F1682"/>
      <c r="G1682"/>
      <c r="H1682"/>
    </row>
    <row r="1683" spans="1:8" ht="14.25" x14ac:dyDescent="0.45">
      <c r="A1683"/>
      <c r="B1683"/>
      <c r="C1683"/>
      <c r="D1683"/>
      <c r="E1683"/>
      <c r="F1683"/>
      <c r="G1683"/>
      <c r="H1683"/>
    </row>
    <row r="1684" spans="1:8" ht="14.25" x14ac:dyDescent="0.45">
      <c r="A1684"/>
      <c r="B1684"/>
      <c r="C1684"/>
      <c r="D1684"/>
      <c r="E1684"/>
      <c r="F1684"/>
      <c r="G1684"/>
      <c r="H1684"/>
    </row>
    <row r="1685" spans="1:8" ht="14.25" x14ac:dyDescent="0.45">
      <c r="A1685"/>
      <c r="B1685"/>
      <c r="C1685"/>
      <c r="D1685"/>
      <c r="E1685"/>
      <c r="F1685"/>
      <c r="G1685"/>
      <c r="H1685"/>
    </row>
    <row r="1686" spans="1:8" ht="14.25" x14ac:dyDescent="0.45">
      <c r="A1686"/>
      <c r="B1686"/>
      <c r="C1686"/>
      <c r="D1686"/>
      <c r="E1686"/>
      <c r="F1686"/>
      <c r="G1686"/>
      <c r="H1686"/>
    </row>
    <row r="1687" spans="1:8" ht="14.25" x14ac:dyDescent="0.45">
      <c r="A1687"/>
      <c r="B1687"/>
      <c r="C1687"/>
      <c r="D1687"/>
      <c r="E1687"/>
      <c r="F1687"/>
      <c r="G1687"/>
      <c r="H1687"/>
    </row>
    <row r="1688" spans="1:8" ht="14.25" x14ac:dyDescent="0.45">
      <c r="A1688"/>
      <c r="B1688"/>
      <c r="C1688"/>
      <c r="D1688"/>
      <c r="E1688"/>
      <c r="F1688"/>
      <c r="G1688"/>
      <c r="H1688"/>
    </row>
    <row r="1689" spans="1:8" ht="14.25" x14ac:dyDescent="0.45">
      <c r="A1689"/>
      <c r="B1689"/>
      <c r="C1689"/>
      <c r="D1689"/>
      <c r="E1689"/>
      <c r="F1689"/>
      <c r="G1689"/>
      <c r="H1689"/>
    </row>
    <row r="1690" spans="1:8" ht="14.25" x14ac:dyDescent="0.45">
      <c r="A1690"/>
      <c r="B1690"/>
      <c r="C1690"/>
      <c r="D1690"/>
      <c r="E1690"/>
      <c r="F1690"/>
      <c r="G1690"/>
      <c r="H1690"/>
    </row>
    <row r="1691" spans="1:8" ht="14.25" x14ac:dyDescent="0.45">
      <c r="A1691"/>
      <c r="B1691"/>
      <c r="C1691"/>
      <c r="D1691"/>
      <c r="E1691"/>
      <c r="F1691"/>
      <c r="G1691"/>
      <c r="H1691"/>
    </row>
    <row r="1692" spans="1:8" ht="14.25" x14ac:dyDescent="0.45">
      <c r="A1692"/>
      <c r="B1692"/>
      <c r="C1692"/>
      <c r="D1692"/>
      <c r="E1692"/>
      <c r="F1692"/>
      <c r="G1692"/>
      <c r="H1692"/>
    </row>
    <row r="1693" spans="1:8" ht="14.25" x14ac:dyDescent="0.45">
      <c r="A1693"/>
      <c r="B1693"/>
      <c r="C1693"/>
      <c r="D1693"/>
      <c r="E1693"/>
      <c r="F1693"/>
      <c r="G1693"/>
      <c r="H1693"/>
    </row>
    <row r="1694" spans="1:8" ht="14.25" x14ac:dyDescent="0.45">
      <c r="A1694"/>
      <c r="B1694"/>
      <c r="C1694"/>
      <c r="D1694"/>
      <c r="E1694"/>
      <c r="F1694"/>
      <c r="G1694"/>
      <c r="H1694"/>
    </row>
    <row r="1695" spans="1:8" ht="14.25" x14ac:dyDescent="0.45">
      <c r="A1695"/>
      <c r="B1695"/>
      <c r="C1695"/>
      <c r="D1695"/>
      <c r="E1695"/>
      <c r="F1695"/>
      <c r="G1695"/>
      <c r="H1695"/>
    </row>
    <row r="1696" spans="1:8" ht="14.25" x14ac:dyDescent="0.45">
      <c r="A1696"/>
      <c r="B1696"/>
      <c r="C1696"/>
      <c r="D1696"/>
      <c r="E1696"/>
      <c r="F1696"/>
      <c r="G1696"/>
      <c r="H1696"/>
    </row>
    <row r="1697" spans="1:8" ht="14.25" x14ac:dyDescent="0.45">
      <c r="A1697"/>
      <c r="B1697"/>
      <c r="C1697"/>
      <c r="D1697"/>
      <c r="E1697"/>
      <c r="F1697"/>
      <c r="G1697"/>
      <c r="H1697"/>
    </row>
    <row r="1698" spans="1:8" ht="14.25" x14ac:dyDescent="0.45">
      <c r="A1698"/>
      <c r="B1698"/>
      <c r="C1698"/>
      <c r="D1698"/>
      <c r="E1698"/>
      <c r="F1698"/>
      <c r="G1698"/>
      <c r="H1698"/>
    </row>
    <row r="1699" spans="1:8" ht="14.25" x14ac:dyDescent="0.45">
      <c r="A1699"/>
      <c r="B1699"/>
      <c r="C1699"/>
      <c r="D1699"/>
      <c r="E1699"/>
      <c r="F1699"/>
      <c r="G1699"/>
      <c r="H1699"/>
    </row>
    <row r="1700" spans="1:8" ht="14.25" x14ac:dyDescent="0.45">
      <c r="A1700"/>
      <c r="B1700"/>
      <c r="C1700"/>
      <c r="D1700"/>
      <c r="E1700"/>
      <c r="F1700"/>
      <c r="G1700"/>
      <c r="H1700"/>
    </row>
    <row r="1701" spans="1:8" ht="14.25" x14ac:dyDescent="0.45">
      <c r="A1701"/>
      <c r="B1701"/>
      <c r="C1701"/>
      <c r="D1701"/>
      <c r="E1701"/>
      <c r="F1701"/>
      <c r="G1701"/>
      <c r="H1701"/>
    </row>
    <row r="1702" spans="1:8" ht="14.25" x14ac:dyDescent="0.45">
      <c r="A1702"/>
      <c r="B1702"/>
      <c r="C1702"/>
      <c r="D1702"/>
      <c r="E1702"/>
      <c r="F1702"/>
      <c r="G1702"/>
      <c r="H1702"/>
    </row>
    <row r="1703" spans="1:8" ht="14.25" x14ac:dyDescent="0.45">
      <c r="A1703"/>
      <c r="B1703"/>
      <c r="C1703"/>
      <c r="D1703"/>
      <c r="E1703"/>
      <c r="F1703"/>
      <c r="G1703"/>
      <c r="H1703"/>
    </row>
    <row r="1704" spans="1:8" ht="14.25" x14ac:dyDescent="0.45">
      <c r="A1704"/>
      <c r="B1704"/>
      <c r="C1704"/>
      <c r="D1704"/>
      <c r="E1704"/>
      <c r="F1704"/>
      <c r="G1704"/>
      <c r="H1704"/>
    </row>
    <row r="1705" spans="1:8" ht="14.25" x14ac:dyDescent="0.45">
      <c r="A1705"/>
      <c r="B1705"/>
      <c r="C1705"/>
      <c r="D1705"/>
      <c r="E1705"/>
      <c r="F1705"/>
      <c r="G1705"/>
      <c r="H1705"/>
    </row>
    <row r="1706" spans="1:8" ht="14.25" x14ac:dyDescent="0.45">
      <c r="A1706"/>
      <c r="B1706"/>
      <c r="C1706"/>
      <c r="D1706"/>
      <c r="E1706"/>
      <c r="F1706"/>
      <c r="G1706"/>
      <c r="H1706"/>
    </row>
    <row r="1707" spans="1:8" ht="14.25" x14ac:dyDescent="0.45">
      <c r="A1707"/>
      <c r="B1707"/>
      <c r="C1707"/>
      <c r="D1707"/>
      <c r="E1707"/>
      <c r="F1707"/>
      <c r="G1707"/>
      <c r="H1707"/>
    </row>
    <row r="1708" spans="1:8" ht="14.25" x14ac:dyDescent="0.45">
      <c r="A1708"/>
      <c r="B1708"/>
      <c r="C1708"/>
      <c r="D1708"/>
      <c r="E1708"/>
      <c r="F1708"/>
      <c r="G1708"/>
      <c r="H1708"/>
    </row>
    <row r="1709" spans="1:8" ht="14.25" x14ac:dyDescent="0.45">
      <c r="A1709"/>
      <c r="B1709"/>
      <c r="C1709"/>
      <c r="D1709"/>
      <c r="E1709"/>
      <c r="F1709"/>
      <c r="G1709"/>
      <c r="H1709"/>
    </row>
    <row r="1710" spans="1:8" ht="14.25" x14ac:dyDescent="0.45">
      <c r="A1710"/>
      <c r="B1710"/>
      <c r="C1710"/>
      <c r="D1710"/>
      <c r="E1710"/>
      <c r="F1710"/>
      <c r="G1710"/>
      <c r="H1710"/>
    </row>
    <row r="1711" spans="1:8" ht="14.25" x14ac:dyDescent="0.45">
      <c r="A1711"/>
      <c r="B1711"/>
      <c r="C1711"/>
      <c r="D1711"/>
      <c r="E1711"/>
      <c r="F1711"/>
      <c r="G1711"/>
      <c r="H1711"/>
    </row>
    <row r="1712" spans="1:8" ht="14.25" x14ac:dyDescent="0.45">
      <c r="A1712"/>
      <c r="B1712"/>
      <c r="C1712"/>
      <c r="D1712"/>
      <c r="E1712"/>
      <c r="F1712"/>
      <c r="G1712"/>
      <c r="H1712"/>
    </row>
    <row r="1713" spans="1:8" ht="14.25" x14ac:dyDescent="0.45">
      <c r="A1713"/>
      <c r="B1713"/>
      <c r="C1713"/>
      <c r="D1713"/>
      <c r="E1713"/>
      <c r="F1713"/>
      <c r="G1713"/>
      <c r="H1713"/>
    </row>
    <row r="1714" spans="1:8" ht="14.25" x14ac:dyDescent="0.45">
      <c r="A1714"/>
      <c r="B1714"/>
      <c r="C1714"/>
      <c r="D1714"/>
      <c r="E1714"/>
      <c r="F1714"/>
      <c r="G1714"/>
      <c r="H1714"/>
    </row>
    <row r="1715" spans="1:8" ht="14.25" x14ac:dyDescent="0.45">
      <c r="A1715"/>
      <c r="B1715"/>
      <c r="C1715"/>
      <c r="D1715"/>
      <c r="E1715"/>
      <c r="F1715"/>
      <c r="G1715"/>
      <c r="H1715"/>
    </row>
    <row r="1716" spans="1:8" ht="14.25" x14ac:dyDescent="0.45">
      <c r="A1716"/>
      <c r="B1716"/>
      <c r="C1716"/>
      <c r="D1716"/>
      <c r="E1716"/>
      <c r="F1716"/>
      <c r="G1716"/>
      <c r="H1716"/>
    </row>
    <row r="1717" spans="1:8" ht="14.25" x14ac:dyDescent="0.45">
      <c r="A1717"/>
      <c r="B1717"/>
      <c r="C1717"/>
      <c r="D1717"/>
      <c r="E1717"/>
      <c r="F1717"/>
      <c r="G1717"/>
      <c r="H1717"/>
    </row>
    <row r="1718" spans="1:8" ht="14.25" x14ac:dyDescent="0.45">
      <c r="A1718"/>
      <c r="B1718"/>
      <c r="C1718"/>
      <c r="D1718"/>
      <c r="E1718"/>
      <c r="F1718"/>
      <c r="G1718"/>
      <c r="H1718"/>
    </row>
    <row r="1719" spans="1:8" ht="14.25" x14ac:dyDescent="0.45">
      <c r="A1719"/>
      <c r="B1719"/>
      <c r="C1719"/>
      <c r="D1719"/>
      <c r="E1719"/>
      <c r="F1719"/>
      <c r="G1719"/>
      <c r="H1719"/>
    </row>
    <row r="1720" spans="1:8" ht="14.25" x14ac:dyDescent="0.45">
      <c r="A1720"/>
      <c r="B1720"/>
      <c r="C1720"/>
      <c r="D1720"/>
      <c r="E1720"/>
      <c r="F1720"/>
      <c r="G1720"/>
      <c r="H1720"/>
    </row>
    <row r="1721" spans="1:8" ht="14.25" x14ac:dyDescent="0.45">
      <c r="A1721"/>
      <c r="B1721"/>
      <c r="C1721"/>
      <c r="D1721"/>
      <c r="E1721"/>
      <c r="F1721"/>
      <c r="G1721"/>
      <c r="H1721"/>
    </row>
    <row r="1722" spans="1:8" ht="14.25" x14ac:dyDescent="0.45">
      <c r="A1722"/>
      <c r="B1722"/>
      <c r="C1722"/>
      <c r="D1722"/>
      <c r="E1722"/>
      <c r="F1722"/>
      <c r="G1722"/>
      <c r="H1722"/>
    </row>
    <row r="1723" spans="1:8" ht="14.25" x14ac:dyDescent="0.45">
      <c r="A1723"/>
      <c r="B1723"/>
      <c r="C1723"/>
      <c r="D1723"/>
      <c r="E1723"/>
      <c r="F1723"/>
      <c r="G1723"/>
      <c r="H1723"/>
    </row>
    <row r="1724" spans="1:8" ht="14.25" x14ac:dyDescent="0.45">
      <c r="A1724"/>
      <c r="B1724"/>
      <c r="C1724"/>
      <c r="D1724"/>
      <c r="E1724"/>
      <c r="F1724"/>
      <c r="G1724"/>
      <c r="H1724"/>
    </row>
    <row r="1725" spans="1:8" ht="14.25" x14ac:dyDescent="0.45">
      <c r="A1725"/>
      <c r="B1725"/>
      <c r="C1725"/>
      <c r="D1725"/>
      <c r="E1725"/>
      <c r="F1725"/>
      <c r="G1725"/>
      <c r="H1725"/>
    </row>
    <row r="1726" spans="1:8" ht="14.25" x14ac:dyDescent="0.45">
      <c r="A1726"/>
      <c r="B1726"/>
      <c r="C1726"/>
      <c r="D1726"/>
      <c r="E1726"/>
      <c r="F1726"/>
      <c r="G1726"/>
      <c r="H1726"/>
    </row>
    <row r="1727" spans="1:8" ht="14.25" x14ac:dyDescent="0.45">
      <c r="A1727"/>
      <c r="B1727"/>
      <c r="C1727"/>
      <c r="D1727"/>
      <c r="E1727"/>
      <c r="F1727"/>
      <c r="G1727"/>
      <c r="H1727"/>
    </row>
    <row r="1728" spans="1:8" ht="14.25" x14ac:dyDescent="0.45">
      <c r="A1728"/>
      <c r="B1728"/>
      <c r="C1728"/>
      <c r="D1728"/>
      <c r="E1728"/>
      <c r="F1728"/>
      <c r="G1728"/>
      <c r="H1728"/>
    </row>
    <row r="1729" spans="1:8" ht="14.25" x14ac:dyDescent="0.45">
      <c r="A1729"/>
      <c r="B1729"/>
      <c r="C1729"/>
      <c r="D1729"/>
      <c r="E1729"/>
      <c r="F1729"/>
      <c r="G1729"/>
      <c r="H1729"/>
    </row>
    <row r="1730" spans="1:8" ht="14.25" x14ac:dyDescent="0.45">
      <c r="A1730"/>
      <c r="B1730"/>
      <c r="C1730"/>
      <c r="D1730"/>
      <c r="E1730"/>
      <c r="F1730"/>
      <c r="G1730"/>
      <c r="H1730"/>
    </row>
    <row r="1731" spans="1:8" ht="14.25" x14ac:dyDescent="0.45">
      <c r="A1731"/>
      <c r="B1731"/>
      <c r="C1731"/>
      <c r="D1731"/>
      <c r="E1731"/>
      <c r="F1731"/>
      <c r="G1731"/>
      <c r="H1731"/>
    </row>
    <row r="1732" spans="1:8" ht="14.25" x14ac:dyDescent="0.45">
      <c r="A1732"/>
      <c r="B1732"/>
      <c r="C1732"/>
      <c r="D1732"/>
      <c r="E1732"/>
      <c r="F1732"/>
      <c r="G1732"/>
      <c r="H1732"/>
    </row>
    <row r="1733" spans="1:8" ht="14.25" x14ac:dyDescent="0.45">
      <c r="A1733"/>
      <c r="B1733"/>
      <c r="C1733"/>
      <c r="D1733"/>
      <c r="E1733"/>
      <c r="F1733"/>
      <c r="G1733"/>
      <c r="H1733"/>
    </row>
    <row r="1734" spans="1:8" ht="14.25" x14ac:dyDescent="0.45">
      <c r="A1734"/>
      <c r="B1734"/>
      <c r="C1734"/>
      <c r="D1734"/>
      <c r="E1734"/>
      <c r="F1734"/>
      <c r="G1734"/>
      <c r="H1734"/>
    </row>
    <row r="1735" spans="1:8" ht="14.25" x14ac:dyDescent="0.45">
      <c r="A1735"/>
      <c r="B1735"/>
      <c r="C1735"/>
      <c r="D1735"/>
      <c r="E1735"/>
      <c r="F1735"/>
      <c r="G1735"/>
      <c r="H1735"/>
    </row>
    <row r="1736" spans="1:8" ht="14.25" x14ac:dyDescent="0.45">
      <c r="A1736"/>
      <c r="B1736"/>
      <c r="C1736"/>
      <c r="D1736"/>
      <c r="E1736"/>
      <c r="F1736"/>
      <c r="G1736"/>
      <c r="H1736"/>
    </row>
    <row r="1737" spans="1:8" ht="14.25" x14ac:dyDescent="0.45">
      <c r="A1737"/>
      <c r="B1737"/>
      <c r="C1737"/>
      <c r="D1737"/>
      <c r="E1737"/>
      <c r="F1737"/>
      <c r="G1737"/>
      <c r="H1737"/>
    </row>
    <row r="1738" spans="1:8" ht="14.25" x14ac:dyDescent="0.45">
      <c r="A1738"/>
      <c r="B1738"/>
      <c r="C1738"/>
      <c r="D1738"/>
      <c r="E1738"/>
      <c r="F1738"/>
      <c r="G1738"/>
      <c r="H1738"/>
    </row>
    <row r="1739" spans="1:8" ht="14.25" x14ac:dyDescent="0.45">
      <c r="A1739"/>
      <c r="B1739"/>
      <c r="C1739"/>
      <c r="D1739"/>
      <c r="E1739"/>
      <c r="F1739"/>
      <c r="G1739"/>
      <c r="H1739"/>
    </row>
    <row r="1740" spans="1:8" ht="14.25" x14ac:dyDescent="0.45">
      <c r="A1740"/>
      <c r="B1740"/>
      <c r="C1740"/>
      <c r="D1740"/>
      <c r="E1740"/>
      <c r="F1740"/>
      <c r="G1740"/>
      <c r="H1740"/>
    </row>
    <row r="1741" spans="1:8" ht="14.25" x14ac:dyDescent="0.45">
      <c r="A1741"/>
      <c r="B1741"/>
      <c r="C1741"/>
      <c r="D1741"/>
      <c r="E1741"/>
      <c r="F1741"/>
      <c r="G1741"/>
      <c r="H1741"/>
    </row>
    <row r="1742" spans="1:8" ht="14.25" x14ac:dyDescent="0.45">
      <c r="A1742"/>
      <c r="B1742"/>
      <c r="C1742"/>
      <c r="D1742"/>
      <c r="E1742"/>
      <c r="F1742"/>
      <c r="G1742"/>
      <c r="H1742"/>
    </row>
    <row r="1743" spans="1:8" ht="14.25" x14ac:dyDescent="0.45">
      <c r="A1743"/>
      <c r="B1743"/>
      <c r="C1743"/>
      <c r="D1743"/>
      <c r="E1743"/>
      <c r="F1743"/>
      <c r="G1743"/>
      <c r="H1743"/>
    </row>
    <row r="1744" spans="1:8" ht="14.25" x14ac:dyDescent="0.45">
      <c r="A1744"/>
      <c r="B1744"/>
      <c r="C1744"/>
      <c r="D1744"/>
      <c r="E1744"/>
      <c r="F1744"/>
      <c r="G1744"/>
      <c r="H1744"/>
    </row>
    <row r="1745" spans="1:8" ht="14.25" x14ac:dyDescent="0.45">
      <c r="A1745"/>
      <c r="B1745"/>
      <c r="C1745"/>
      <c r="D1745"/>
      <c r="E1745"/>
      <c r="F1745"/>
      <c r="G1745"/>
      <c r="H1745"/>
    </row>
    <row r="1746" spans="1:8" ht="14.25" x14ac:dyDescent="0.45">
      <c r="A1746"/>
      <c r="B1746"/>
      <c r="C1746"/>
      <c r="D1746"/>
      <c r="E1746"/>
      <c r="F1746"/>
      <c r="G1746"/>
      <c r="H1746"/>
    </row>
    <row r="1747" spans="1:8" ht="14.25" x14ac:dyDescent="0.45">
      <c r="A1747"/>
      <c r="B1747"/>
      <c r="C1747"/>
      <c r="D1747"/>
      <c r="E1747"/>
      <c r="F1747"/>
      <c r="G1747"/>
      <c r="H1747"/>
    </row>
    <row r="1748" spans="1:8" ht="14.25" x14ac:dyDescent="0.45">
      <c r="A1748"/>
      <c r="B1748"/>
      <c r="C1748"/>
      <c r="D1748"/>
      <c r="E1748"/>
      <c r="F1748"/>
      <c r="G1748"/>
      <c r="H1748"/>
    </row>
    <row r="1749" spans="1:8" ht="14.25" x14ac:dyDescent="0.45">
      <c r="A1749"/>
      <c r="B1749"/>
      <c r="C1749"/>
      <c r="D1749"/>
      <c r="E1749"/>
      <c r="F1749"/>
      <c r="G1749"/>
      <c r="H1749"/>
    </row>
    <row r="1750" spans="1:8" ht="14.25" x14ac:dyDescent="0.45">
      <c r="A1750"/>
      <c r="B1750"/>
      <c r="C1750"/>
      <c r="D1750"/>
      <c r="E1750"/>
      <c r="F1750"/>
      <c r="G1750"/>
      <c r="H1750"/>
    </row>
    <row r="1751" spans="1:8" ht="14.25" x14ac:dyDescent="0.45">
      <c r="A1751"/>
      <c r="B1751"/>
      <c r="C1751"/>
      <c r="D1751"/>
      <c r="E1751"/>
      <c r="F1751"/>
      <c r="G1751"/>
      <c r="H1751"/>
    </row>
    <row r="1752" spans="1:8" ht="14.25" x14ac:dyDescent="0.45">
      <c r="A1752"/>
      <c r="B1752"/>
      <c r="C1752"/>
      <c r="D1752"/>
      <c r="E1752"/>
      <c r="F1752"/>
      <c r="G1752"/>
      <c r="H1752"/>
    </row>
    <row r="1753" spans="1:8" ht="14.25" x14ac:dyDescent="0.45">
      <c r="A1753"/>
      <c r="B1753"/>
      <c r="C1753"/>
      <c r="D1753"/>
      <c r="E1753"/>
      <c r="F1753"/>
      <c r="G1753"/>
      <c r="H1753"/>
    </row>
    <row r="1754" spans="1:8" ht="14.25" x14ac:dyDescent="0.45">
      <c r="A1754"/>
      <c r="B1754"/>
      <c r="C1754"/>
      <c r="D1754"/>
      <c r="E1754"/>
      <c r="F1754"/>
      <c r="G1754"/>
      <c r="H1754"/>
    </row>
    <row r="1755" spans="1:8" ht="14.25" x14ac:dyDescent="0.45">
      <c r="A1755"/>
      <c r="B1755"/>
      <c r="C1755"/>
      <c r="D1755"/>
      <c r="E1755"/>
      <c r="F1755"/>
      <c r="G1755"/>
      <c r="H1755"/>
    </row>
    <row r="1756" spans="1:8" ht="14.25" x14ac:dyDescent="0.45">
      <c r="A1756"/>
      <c r="B1756"/>
      <c r="C1756"/>
      <c r="D1756"/>
      <c r="E1756"/>
      <c r="F1756"/>
      <c r="G1756"/>
      <c r="H1756"/>
    </row>
    <row r="1757" spans="1:8" ht="14.25" x14ac:dyDescent="0.45">
      <c r="A1757"/>
      <c r="B1757"/>
      <c r="C1757"/>
      <c r="D1757"/>
      <c r="E1757"/>
      <c r="F1757"/>
      <c r="G1757"/>
      <c r="H1757"/>
    </row>
    <row r="1758" spans="1:8" ht="14.25" x14ac:dyDescent="0.45">
      <c r="A1758"/>
      <c r="B1758"/>
      <c r="C1758"/>
      <c r="D1758"/>
      <c r="E1758"/>
      <c r="F1758"/>
      <c r="G1758"/>
      <c r="H1758"/>
    </row>
    <row r="1759" spans="1:8" ht="14.25" x14ac:dyDescent="0.45">
      <c r="A1759"/>
      <c r="B1759"/>
      <c r="C1759"/>
      <c r="D1759"/>
      <c r="E1759"/>
      <c r="F1759"/>
      <c r="G1759"/>
      <c r="H1759"/>
    </row>
    <row r="1760" spans="1:8" ht="14.25" x14ac:dyDescent="0.45">
      <c r="A1760"/>
      <c r="B1760"/>
      <c r="C1760"/>
      <c r="D1760"/>
      <c r="E1760"/>
      <c r="F1760"/>
      <c r="G1760"/>
      <c r="H1760"/>
    </row>
    <row r="1761" spans="1:8" ht="14.25" x14ac:dyDescent="0.45">
      <c r="A1761"/>
      <c r="B1761"/>
      <c r="C1761"/>
      <c r="D1761"/>
      <c r="E1761"/>
      <c r="F1761"/>
      <c r="G1761"/>
      <c r="H1761"/>
    </row>
    <row r="1762" spans="1:8" ht="14.25" x14ac:dyDescent="0.45">
      <c r="A1762"/>
      <c r="B1762"/>
      <c r="C1762"/>
      <c r="D1762"/>
      <c r="E1762"/>
      <c r="F1762"/>
      <c r="G1762"/>
      <c r="H1762"/>
    </row>
    <row r="1763" spans="1:8" ht="14.25" x14ac:dyDescent="0.45">
      <c r="A1763"/>
      <c r="B1763"/>
      <c r="C1763"/>
      <c r="D1763"/>
      <c r="E1763"/>
      <c r="F1763"/>
      <c r="G1763"/>
      <c r="H1763"/>
    </row>
    <row r="1764" spans="1:8" ht="14.25" x14ac:dyDescent="0.45">
      <c r="A1764"/>
      <c r="B1764"/>
      <c r="C1764"/>
      <c r="D1764"/>
      <c r="E1764"/>
      <c r="F1764"/>
      <c r="G1764"/>
      <c r="H1764"/>
    </row>
    <row r="1765" spans="1:8" ht="14.25" x14ac:dyDescent="0.45">
      <c r="A1765"/>
      <c r="B1765"/>
      <c r="C1765"/>
      <c r="D1765"/>
      <c r="E1765"/>
      <c r="F1765"/>
      <c r="G1765"/>
      <c r="H1765"/>
    </row>
    <row r="1766" spans="1:8" ht="14.25" x14ac:dyDescent="0.45">
      <c r="A1766"/>
      <c r="B1766"/>
      <c r="C1766"/>
      <c r="D1766"/>
      <c r="E1766"/>
      <c r="F1766"/>
      <c r="G1766"/>
      <c r="H1766"/>
    </row>
    <row r="1767" spans="1:8" ht="14.25" x14ac:dyDescent="0.45">
      <c r="A1767"/>
      <c r="B1767"/>
      <c r="C1767"/>
      <c r="D1767"/>
      <c r="E1767"/>
      <c r="F1767"/>
      <c r="G1767"/>
      <c r="H1767"/>
    </row>
    <row r="1768" spans="1:8" ht="14.25" x14ac:dyDescent="0.45">
      <c r="A1768"/>
      <c r="B1768"/>
      <c r="C1768"/>
      <c r="D1768"/>
      <c r="E1768"/>
      <c r="F1768"/>
      <c r="G1768"/>
      <c r="H1768"/>
    </row>
    <row r="1769" spans="1:8" ht="14.25" x14ac:dyDescent="0.45">
      <c r="A1769"/>
      <c r="B1769"/>
      <c r="C1769"/>
      <c r="D1769"/>
      <c r="E1769"/>
      <c r="F1769"/>
      <c r="G1769"/>
      <c r="H1769"/>
    </row>
    <row r="1770" spans="1:8" ht="14.25" x14ac:dyDescent="0.45">
      <c r="A1770"/>
      <c r="B1770"/>
      <c r="C1770"/>
      <c r="D1770"/>
      <c r="E1770"/>
      <c r="F1770"/>
      <c r="G1770"/>
      <c r="H1770"/>
    </row>
    <row r="1771" spans="1:8" ht="14.25" x14ac:dyDescent="0.45">
      <c r="A1771"/>
      <c r="B1771"/>
      <c r="C1771"/>
      <c r="D1771"/>
      <c r="E1771"/>
      <c r="F1771"/>
      <c r="G1771"/>
      <c r="H1771"/>
    </row>
    <row r="1772" spans="1:8" ht="14.25" x14ac:dyDescent="0.45">
      <c r="A1772"/>
      <c r="B1772"/>
      <c r="C1772"/>
      <c r="D1772"/>
      <c r="E1772"/>
      <c r="F1772"/>
      <c r="G1772"/>
      <c r="H1772"/>
    </row>
    <row r="1773" spans="1:8" ht="14.25" x14ac:dyDescent="0.45">
      <c r="A1773"/>
      <c r="B1773"/>
      <c r="C1773"/>
      <c r="D1773"/>
      <c r="E1773"/>
      <c r="F1773"/>
      <c r="G1773"/>
      <c r="H1773"/>
    </row>
    <row r="1774" spans="1:8" ht="14.25" x14ac:dyDescent="0.45">
      <c r="A1774"/>
      <c r="B1774"/>
      <c r="C1774"/>
      <c r="D1774"/>
      <c r="E1774"/>
      <c r="F1774"/>
      <c r="G1774"/>
      <c r="H1774"/>
    </row>
    <row r="1775" spans="1:8" ht="14.25" x14ac:dyDescent="0.45">
      <c r="A1775"/>
      <c r="B1775"/>
      <c r="C1775"/>
      <c r="D1775"/>
      <c r="E1775"/>
      <c r="F1775"/>
      <c r="G1775"/>
      <c r="H1775"/>
    </row>
    <row r="1776" spans="1:8" ht="14.25" x14ac:dyDescent="0.45">
      <c r="A1776"/>
      <c r="B1776"/>
      <c r="C1776"/>
      <c r="D1776"/>
      <c r="E1776"/>
      <c r="F1776"/>
      <c r="G1776"/>
      <c r="H1776"/>
    </row>
    <row r="1777" spans="1:8" ht="14.25" x14ac:dyDescent="0.45">
      <c r="A1777"/>
      <c r="B1777"/>
      <c r="C1777"/>
      <c r="D1777"/>
      <c r="E1777"/>
      <c r="F1777"/>
      <c r="G1777"/>
      <c r="H1777"/>
    </row>
    <row r="1778" spans="1:8" ht="14.25" x14ac:dyDescent="0.45">
      <c r="A1778"/>
      <c r="B1778"/>
      <c r="C1778"/>
      <c r="D1778"/>
      <c r="E1778"/>
      <c r="F1778"/>
      <c r="G1778"/>
      <c r="H1778"/>
    </row>
    <row r="1779" spans="1:8" ht="14.25" x14ac:dyDescent="0.45">
      <c r="A1779"/>
      <c r="B1779"/>
      <c r="C1779"/>
      <c r="D1779"/>
      <c r="E1779"/>
      <c r="F1779"/>
      <c r="G1779"/>
      <c r="H1779"/>
    </row>
    <row r="1780" spans="1:8" ht="14.25" x14ac:dyDescent="0.45">
      <c r="A1780"/>
      <c r="B1780"/>
      <c r="C1780"/>
      <c r="D1780"/>
      <c r="E1780"/>
      <c r="F1780"/>
      <c r="G1780"/>
      <c r="H1780"/>
    </row>
    <row r="1781" spans="1:8" ht="14.25" x14ac:dyDescent="0.45">
      <c r="A1781"/>
      <c r="B1781"/>
      <c r="C1781"/>
      <c r="D1781"/>
      <c r="E1781"/>
      <c r="F1781"/>
      <c r="G1781"/>
      <c r="H1781"/>
    </row>
    <row r="1782" spans="1:8" ht="14.25" x14ac:dyDescent="0.45">
      <c r="A1782"/>
      <c r="B1782"/>
      <c r="C1782"/>
      <c r="D1782"/>
      <c r="E1782"/>
      <c r="F1782"/>
      <c r="G1782"/>
      <c r="H1782"/>
    </row>
    <row r="1783" spans="1:8" ht="14.25" x14ac:dyDescent="0.45">
      <c r="A1783"/>
      <c r="B1783"/>
      <c r="C1783"/>
      <c r="D1783"/>
      <c r="E1783"/>
      <c r="F1783"/>
      <c r="G1783"/>
      <c r="H1783"/>
    </row>
    <row r="1784" spans="1:8" ht="14.25" x14ac:dyDescent="0.45">
      <c r="A1784"/>
      <c r="B1784"/>
      <c r="C1784"/>
      <c r="D1784"/>
      <c r="E1784"/>
      <c r="F1784"/>
      <c r="G1784"/>
      <c r="H1784"/>
    </row>
    <row r="1785" spans="1:8" ht="14.25" x14ac:dyDescent="0.45">
      <c r="A1785"/>
      <c r="B1785"/>
      <c r="C1785"/>
      <c r="D1785"/>
      <c r="E1785"/>
      <c r="F1785"/>
      <c r="G1785"/>
      <c r="H1785"/>
    </row>
    <row r="1786" spans="1:8" ht="14.25" x14ac:dyDescent="0.45">
      <c r="A1786"/>
      <c r="B1786"/>
      <c r="C1786"/>
      <c r="D1786"/>
      <c r="E1786"/>
      <c r="F1786"/>
      <c r="G1786"/>
      <c r="H1786"/>
    </row>
    <row r="1787" spans="1:8" ht="14.25" x14ac:dyDescent="0.45">
      <c r="A1787"/>
      <c r="B1787"/>
      <c r="C1787"/>
      <c r="D1787"/>
      <c r="E1787"/>
      <c r="F1787"/>
      <c r="G1787"/>
      <c r="H1787"/>
    </row>
    <row r="1788" spans="1:8" ht="14.25" x14ac:dyDescent="0.45">
      <c r="A1788"/>
      <c r="B1788"/>
      <c r="C1788"/>
      <c r="D1788"/>
      <c r="E1788"/>
      <c r="F1788"/>
      <c r="G1788"/>
      <c r="H1788"/>
    </row>
    <row r="1789" spans="1:8" ht="14.25" x14ac:dyDescent="0.45">
      <c r="A1789"/>
      <c r="B1789"/>
      <c r="C1789"/>
      <c r="D1789"/>
      <c r="E1789"/>
      <c r="F1789"/>
      <c r="G1789"/>
      <c r="H1789"/>
    </row>
    <row r="1790" spans="1:8" ht="14.25" x14ac:dyDescent="0.45">
      <c r="A1790"/>
      <c r="B1790"/>
      <c r="C1790"/>
      <c r="D1790"/>
      <c r="E1790"/>
      <c r="F1790"/>
      <c r="G1790"/>
      <c r="H1790"/>
    </row>
    <row r="1791" spans="1:8" ht="14.25" x14ac:dyDescent="0.45">
      <c r="A1791"/>
      <c r="B1791"/>
      <c r="C1791"/>
      <c r="D1791"/>
      <c r="E1791"/>
      <c r="F1791"/>
      <c r="G1791"/>
      <c r="H1791"/>
    </row>
    <row r="1792" spans="1:8" ht="14.25" x14ac:dyDescent="0.45">
      <c r="A1792"/>
      <c r="B1792"/>
      <c r="C1792"/>
      <c r="D1792"/>
      <c r="E1792"/>
      <c r="F1792"/>
      <c r="G1792"/>
      <c r="H1792"/>
    </row>
    <row r="1793" spans="1:8" ht="14.25" x14ac:dyDescent="0.45">
      <c r="A1793"/>
      <c r="B1793"/>
      <c r="C1793"/>
      <c r="D1793"/>
      <c r="E1793"/>
      <c r="F1793"/>
      <c r="G1793"/>
      <c r="H1793"/>
    </row>
    <row r="1794" spans="1:8" ht="14.25" x14ac:dyDescent="0.45">
      <c r="A1794"/>
      <c r="B1794"/>
      <c r="C1794"/>
      <c r="D1794"/>
      <c r="E1794"/>
      <c r="F1794"/>
      <c r="G1794"/>
      <c r="H1794"/>
    </row>
    <row r="1795" spans="1:8" ht="14.25" x14ac:dyDescent="0.45">
      <c r="A1795"/>
      <c r="B1795"/>
      <c r="C1795"/>
      <c r="D1795"/>
      <c r="E1795"/>
      <c r="F1795"/>
      <c r="G1795"/>
      <c r="H1795"/>
    </row>
    <row r="1796" spans="1:8" ht="14.25" x14ac:dyDescent="0.45">
      <c r="A1796"/>
      <c r="B1796"/>
      <c r="C1796"/>
      <c r="D1796"/>
      <c r="E1796"/>
      <c r="F1796"/>
      <c r="G1796"/>
      <c r="H1796"/>
    </row>
    <row r="1797" spans="1:8" ht="14.25" x14ac:dyDescent="0.45">
      <c r="A1797"/>
      <c r="B1797"/>
      <c r="C1797"/>
      <c r="D1797"/>
      <c r="E1797"/>
      <c r="F1797"/>
      <c r="G1797"/>
      <c r="H1797"/>
    </row>
    <row r="1798" spans="1:8" ht="14.25" x14ac:dyDescent="0.45">
      <c r="A1798"/>
      <c r="B1798"/>
      <c r="C1798"/>
      <c r="D1798"/>
      <c r="E1798"/>
      <c r="F1798"/>
      <c r="G1798"/>
      <c r="H1798"/>
    </row>
    <row r="1799" spans="1:8" ht="14.25" x14ac:dyDescent="0.45">
      <c r="A1799"/>
      <c r="B1799"/>
      <c r="C1799"/>
      <c r="D1799"/>
      <c r="E1799"/>
      <c r="F1799"/>
      <c r="G1799"/>
      <c r="H1799"/>
    </row>
    <row r="1800" spans="1:8" ht="14.25" x14ac:dyDescent="0.45">
      <c r="A1800"/>
      <c r="B1800"/>
      <c r="C1800"/>
      <c r="D1800"/>
      <c r="E1800"/>
      <c r="F1800"/>
      <c r="G1800"/>
      <c r="H1800"/>
    </row>
    <row r="1801" spans="1:8" ht="14.25" x14ac:dyDescent="0.45">
      <c r="A1801"/>
      <c r="B1801"/>
      <c r="C1801"/>
      <c r="D1801"/>
      <c r="E1801"/>
      <c r="F1801"/>
      <c r="G1801"/>
      <c r="H1801"/>
    </row>
    <row r="1802" spans="1:8" ht="14.25" x14ac:dyDescent="0.45">
      <c r="A1802"/>
      <c r="B1802"/>
      <c r="C1802"/>
      <c r="D1802"/>
      <c r="E1802"/>
      <c r="F1802"/>
      <c r="G1802"/>
      <c r="H1802"/>
    </row>
    <row r="1803" spans="1:8" ht="14.25" x14ac:dyDescent="0.45">
      <c r="A1803"/>
      <c r="B1803"/>
      <c r="C1803"/>
      <c r="D1803"/>
      <c r="E1803"/>
      <c r="F1803"/>
      <c r="G1803"/>
      <c r="H1803"/>
    </row>
    <row r="1804" spans="1:8" ht="14.25" x14ac:dyDescent="0.45">
      <c r="A1804"/>
      <c r="B1804"/>
      <c r="C1804"/>
      <c r="D1804"/>
      <c r="E1804"/>
      <c r="F1804"/>
      <c r="G1804"/>
      <c r="H1804"/>
    </row>
    <row r="1805" spans="1:8" ht="14.25" x14ac:dyDescent="0.45">
      <c r="A1805"/>
      <c r="B1805"/>
      <c r="C1805"/>
      <c r="D1805"/>
      <c r="E1805"/>
      <c r="F1805"/>
      <c r="G1805"/>
      <c r="H1805"/>
    </row>
    <row r="1806" spans="1:8" ht="14.25" x14ac:dyDescent="0.45">
      <c r="A1806"/>
      <c r="B1806"/>
      <c r="C1806"/>
      <c r="D1806"/>
      <c r="E1806"/>
      <c r="F1806"/>
      <c r="G1806"/>
      <c r="H1806"/>
    </row>
    <row r="1807" spans="1:8" ht="14.25" x14ac:dyDescent="0.45">
      <c r="A1807"/>
      <c r="B1807"/>
      <c r="C1807"/>
      <c r="D1807"/>
      <c r="E1807"/>
      <c r="F1807"/>
      <c r="G1807"/>
      <c r="H1807"/>
    </row>
    <row r="1808" spans="1:8" ht="14.25" x14ac:dyDescent="0.45">
      <c r="A1808"/>
      <c r="B1808"/>
      <c r="C1808"/>
      <c r="D1808"/>
      <c r="E1808"/>
      <c r="F1808"/>
      <c r="G1808"/>
      <c r="H1808"/>
    </row>
    <row r="1809" spans="1:8" ht="14.25" x14ac:dyDescent="0.45">
      <c r="A1809"/>
      <c r="B1809"/>
      <c r="C1809"/>
      <c r="D1809"/>
      <c r="E1809"/>
      <c r="F1809"/>
      <c r="G1809"/>
      <c r="H1809"/>
    </row>
    <row r="1810" spans="1:8" ht="14.25" x14ac:dyDescent="0.45">
      <c r="A1810"/>
      <c r="B1810"/>
      <c r="C1810"/>
      <c r="D1810"/>
      <c r="E1810"/>
      <c r="F1810"/>
      <c r="G1810"/>
      <c r="H1810"/>
    </row>
    <row r="1811" spans="1:8" ht="14.25" x14ac:dyDescent="0.45">
      <c r="A1811"/>
      <c r="B1811"/>
      <c r="C1811"/>
      <c r="D1811"/>
      <c r="E1811"/>
      <c r="F1811"/>
      <c r="G1811"/>
      <c r="H1811"/>
    </row>
    <row r="1812" spans="1:8" ht="14.25" x14ac:dyDescent="0.45">
      <c r="A1812"/>
      <c r="B1812"/>
      <c r="C1812"/>
      <c r="D1812"/>
      <c r="E1812"/>
      <c r="F1812"/>
      <c r="G1812"/>
      <c r="H1812"/>
    </row>
    <row r="1813" spans="1:8" ht="14.25" x14ac:dyDescent="0.45">
      <c r="A1813"/>
      <c r="B1813"/>
      <c r="C1813"/>
      <c r="D1813"/>
      <c r="E1813"/>
      <c r="F1813"/>
      <c r="G1813"/>
      <c r="H1813"/>
    </row>
    <row r="1814" spans="1:8" ht="14.25" x14ac:dyDescent="0.45">
      <c r="A1814"/>
      <c r="B1814"/>
      <c r="C1814"/>
      <c r="D1814"/>
      <c r="E1814"/>
      <c r="F1814"/>
      <c r="G1814"/>
      <c r="H1814"/>
    </row>
    <row r="1815" spans="1:8" ht="14.25" x14ac:dyDescent="0.45">
      <c r="A1815"/>
      <c r="B1815"/>
      <c r="C1815"/>
      <c r="D1815"/>
      <c r="E1815"/>
      <c r="F1815"/>
      <c r="G1815"/>
      <c r="H1815"/>
    </row>
    <row r="1816" spans="1:8" ht="14.25" x14ac:dyDescent="0.45">
      <c r="A1816"/>
      <c r="B1816"/>
      <c r="C1816"/>
      <c r="D1816"/>
      <c r="E1816"/>
      <c r="F1816"/>
      <c r="G1816"/>
      <c r="H1816"/>
    </row>
    <row r="1817" spans="1:8" ht="14.25" x14ac:dyDescent="0.45">
      <c r="A1817"/>
      <c r="B1817"/>
      <c r="C1817"/>
      <c r="D1817"/>
      <c r="E1817"/>
      <c r="F1817"/>
      <c r="G1817"/>
      <c r="H1817"/>
    </row>
    <row r="1818" spans="1:8" ht="14.25" x14ac:dyDescent="0.45">
      <c r="A1818"/>
      <c r="B1818"/>
      <c r="C1818"/>
      <c r="D1818"/>
      <c r="E1818"/>
      <c r="F1818"/>
      <c r="G1818"/>
      <c r="H1818"/>
    </row>
    <row r="1819" spans="1:8" ht="14.25" x14ac:dyDescent="0.45">
      <c r="A1819"/>
      <c r="B1819"/>
      <c r="C1819"/>
      <c r="D1819"/>
      <c r="E1819"/>
      <c r="F1819"/>
      <c r="G1819"/>
      <c r="H1819"/>
    </row>
    <row r="1820" spans="1:8" ht="14.25" x14ac:dyDescent="0.45">
      <c r="A1820"/>
      <c r="B1820"/>
      <c r="C1820"/>
      <c r="D1820"/>
      <c r="E1820"/>
      <c r="F1820"/>
      <c r="G1820"/>
      <c r="H1820"/>
    </row>
    <row r="1821" spans="1:8" ht="14.25" x14ac:dyDescent="0.45">
      <c r="A1821"/>
      <c r="B1821"/>
      <c r="C1821"/>
      <c r="D1821"/>
      <c r="E1821"/>
      <c r="F1821"/>
      <c r="G1821"/>
      <c r="H1821"/>
    </row>
    <row r="1822" spans="1:8" ht="14.25" x14ac:dyDescent="0.45">
      <c r="A1822"/>
      <c r="B1822"/>
      <c r="C1822"/>
      <c r="D1822"/>
      <c r="E1822"/>
      <c r="F1822"/>
      <c r="G1822"/>
      <c r="H1822"/>
    </row>
    <row r="1823" spans="1:8" ht="14.25" x14ac:dyDescent="0.45">
      <c r="A1823"/>
      <c r="B1823"/>
      <c r="C1823"/>
      <c r="D1823"/>
      <c r="E1823"/>
      <c r="F1823"/>
      <c r="G1823"/>
      <c r="H1823"/>
    </row>
    <row r="1824" spans="1:8" ht="14.25" x14ac:dyDescent="0.45">
      <c r="A1824"/>
      <c r="B1824"/>
      <c r="C1824"/>
      <c r="D1824"/>
      <c r="E1824"/>
      <c r="F1824"/>
      <c r="G1824"/>
      <c r="H1824"/>
    </row>
    <row r="1825" spans="1:8" ht="14.25" x14ac:dyDescent="0.45">
      <c r="A1825"/>
      <c r="B1825"/>
      <c r="C1825"/>
      <c r="D1825"/>
      <c r="E1825"/>
      <c r="F1825"/>
      <c r="G1825"/>
      <c r="H1825"/>
    </row>
    <row r="1826" spans="1:8" ht="14.25" x14ac:dyDescent="0.45">
      <c r="A1826"/>
      <c r="B1826"/>
      <c r="C1826"/>
      <c r="D1826"/>
      <c r="E1826"/>
      <c r="F1826"/>
      <c r="G1826"/>
      <c r="H1826"/>
    </row>
    <row r="1827" spans="1:8" ht="14.25" x14ac:dyDescent="0.45">
      <c r="A1827"/>
      <c r="B1827"/>
      <c r="C1827"/>
      <c r="D1827"/>
      <c r="E1827"/>
      <c r="F1827"/>
      <c r="G1827"/>
      <c r="H1827"/>
    </row>
    <row r="1828" spans="1:8" ht="14.25" x14ac:dyDescent="0.45">
      <c r="A1828"/>
      <c r="B1828"/>
      <c r="C1828"/>
      <c r="D1828"/>
      <c r="E1828"/>
      <c r="F1828"/>
      <c r="G1828"/>
      <c r="H1828"/>
    </row>
    <row r="1829" spans="1:8" ht="14.25" x14ac:dyDescent="0.45">
      <c r="A1829"/>
      <c r="B1829"/>
      <c r="C1829"/>
      <c r="D1829"/>
      <c r="E1829"/>
      <c r="F1829"/>
      <c r="G1829"/>
      <c r="H1829"/>
    </row>
    <row r="1830" spans="1:8" ht="14.25" x14ac:dyDescent="0.45">
      <c r="A1830"/>
      <c r="B1830"/>
      <c r="C1830"/>
      <c r="D1830"/>
      <c r="E1830"/>
      <c r="F1830"/>
      <c r="G1830"/>
      <c r="H1830"/>
    </row>
    <row r="1831" spans="1:8" ht="14.25" x14ac:dyDescent="0.45">
      <c r="A1831"/>
      <c r="B1831"/>
      <c r="C1831"/>
      <c r="D1831"/>
      <c r="E1831"/>
      <c r="F1831"/>
      <c r="G1831"/>
      <c r="H1831"/>
    </row>
    <row r="1832" spans="1:8" ht="14.25" x14ac:dyDescent="0.45">
      <c r="A1832"/>
      <c r="B1832"/>
      <c r="C1832"/>
      <c r="D1832"/>
      <c r="E1832"/>
      <c r="F1832"/>
      <c r="G1832"/>
      <c r="H1832"/>
    </row>
    <row r="1833" spans="1:8" ht="14.25" x14ac:dyDescent="0.45">
      <c r="A1833"/>
      <c r="B1833"/>
      <c r="C1833"/>
      <c r="D1833"/>
      <c r="E1833"/>
      <c r="F1833"/>
      <c r="G1833"/>
      <c r="H1833"/>
    </row>
    <row r="1834" spans="1:8" ht="14.25" x14ac:dyDescent="0.45">
      <c r="A1834"/>
      <c r="B1834"/>
      <c r="C1834"/>
      <c r="D1834"/>
      <c r="E1834"/>
      <c r="F1834"/>
      <c r="G1834"/>
      <c r="H1834"/>
    </row>
    <row r="1835" spans="1:8" ht="14.25" x14ac:dyDescent="0.45">
      <c r="A1835"/>
      <c r="B1835"/>
      <c r="C1835"/>
      <c r="D1835"/>
      <c r="E1835"/>
      <c r="F1835"/>
      <c r="G1835"/>
      <c r="H1835"/>
    </row>
    <row r="1836" spans="1:8" ht="14.25" x14ac:dyDescent="0.45">
      <c r="A1836"/>
      <c r="B1836"/>
      <c r="C1836"/>
      <c r="D1836"/>
      <c r="E1836"/>
      <c r="F1836"/>
      <c r="G1836"/>
      <c r="H1836"/>
    </row>
    <row r="1837" spans="1:8" ht="14.25" x14ac:dyDescent="0.45">
      <c r="A1837"/>
      <c r="B1837"/>
      <c r="C1837"/>
      <c r="D1837"/>
      <c r="E1837"/>
      <c r="F1837"/>
      <c r="G1837"/>
      <c r="H1837"/>
    </row>
    <row r="1838" spans="1:8" ht="14.25" x14ac:dyDescent="0.45">
      <c r="A1838"/>
      <c r="B1838"/>
      <c r="C1838"/>
      <c r="D1838"/>
      <c r="E1838"/>
      <c r="F1838"/>
      <c r="G1838"/>
      <c r="H1838"/>
    </row>
    <row r="1839" spans="1:8" ht="14.25" x14ac:dyDescent="0.45">
      <c r="A1839"/>
      <c r="B1839"/>
      <c r="C1839"/>
      <c r="D1839"/>
      <c r="E1839"/>
      <c r="F1839"/>
      <c r="G1839"/>
      <c r="H1839"/>
    </row>
    <row r="1840" spans="1:8" ht="14.25" x14ac:dyDescent="0.45">
      <c r="A1840"/>
      <c r="B1840"/>
      <c r="C1840"/>
      <c r="D1840"/>
      <c r="E1840"/>
      <c r="F1840"/>
      <c r="G1840"/>
      <c r="H1840"/>
    </row>
    <row r="1841" spans="1:8" ht="14.25" x14ac:dyDescent="0.45">
      <c r="A1841"/>
      <c r="B1841"/>
      <c r="C1841"/>
      <c r="D1841"/>
      <c r="E1841"/>
      <c r="F1841"/>
      <c r="G1841"/>
      <c r="H1841"/>
    </row>
    <row r="1842" spans="1:8" ht="14.25" x14ac:dyDescent="0.45">
      <c r="A1842"/>
      <c r="B1842"/>
      <c r="C1842"/>
      <c r="D1842"/>
      <c r="E1842"/>
      <c r="F1842"/>
      <c r="G1842"/>
      <c r="H1842"/>
    </row>
    <row r="1843" spans="1:8" ht="14.25" x14ac:dyDescent="0.45">
      <c r="A1843"/>
      <c r="B1843"/>
      <c r="C1843"/>
      <c r="D1843"/>
      <c r="E1843"/>
      <c r="F1843"/>
      <c r="G1843"/>
      <c r="H1843"/>
    </row>
    <row r="1844" spans="1:8" ht="14.25" x14ac:dyDescent="0.45">
      <c r="A1844"/>
      <c r="B1844"/>
      <c r="C1844"/>
      <c r="D1844"/>
      <c r="E1844"/>
      <c r="F1844"/>
      <c r="G1844"/>
      <c r="H1844"/>
    </row>
    <row r="1845" spans="1:8" ht="14.25" x14ac:dyDescent="0.45">
      <c r="A1845"/>
      <c r="B1845"/>
      <c r="C1845"/>
      <c r="D1845"/>
      <c r="E1845"/>
      <c r="F1845"/>
      <c r="G1845"/>
      <c r="H1845"/>
    </row>
    <row r="1846" spans="1:8" ht="14.25" x14ac:dyDescent="0.45">
      <c r="A1846"/>
      <c r="B1846"/>
      <c r="C1846"/>
      <c r="D1846"/>
      <c r="E1846"/>
      <c r="F1846"/>
      <c r="G1846"/>
      <c r="H1846"/>
    </row>
    <row r="1847" spans="1:8" ht="14.25" x14ac:dyDescent="0.45">
      <c r="A1847"/>
      <c r="B1847"/>
      <c r="C1847"/>
      <c r="D1847"/>
      <c r="E1847"/>
      <c r="F1847"/>
      <c r="G1847"/>
      <c r="H1847"/>
    </row>
    <row r="1848" spans="1:8" ht="14.25" x14ac:dyDescent="0.45">
      <c r="A1848"/>
      <c r="B1848"/>
      <c r="C1848"/>
      <c r="D1848"/>
      <c r="E1848"/>
      <c r="F1848"/>
      <c r="G1848"/>
      <c r="H1848"/>
    </row>
    <row r="1849" spans="1:8" ht="14.25" x14ac:dyDescent="0.45">
      <c r="A1849"/>
      <c r="B1849"/>
      <c r="C1849"/>
      <c r="D1849"/>
      <c r="E1849"/>
      <c r="F1849"/>
      <c r="G1849"/>
      <c r="H1849"/>
    </row>
    <row r="1850" spans="1:8" ht="14.25" x14ac:dyDescent="0.45">
      <c r="A1850"/>
      <c r="B1850"/>
      <c r="C1850"/>
      <c r="D1850"/>
      <c r="E1850"/>
      <c r="F1850"/>
      <c r="G1850"/>
      <c r="H1850"/>
    </row>
    <row r="1851" spans="1:8" ht="14.25" x14ac:dyDescent="0.45">
      <c r="A1851"/>
      <c r="B1851"/>
      <c r="C1851"/>
      <c r="D1851"/>
      <c r="E1851"/>
      <c r="F1851"/>
      <c r="G1851"/>
      <c r="H1851"/>
    </row>
    <row r="1852" spans="1:8" ht="14.25" x14ac:dyDescent="0.45">
      <c r="A1852"/>
      <c r="B1852"/>
      <c r="C1852"/>
      <c r="D1852"/>
      <c r="E1852"/>
      <c r="F1852"/>
      <c r="G1852"/>
      <c r="H1852"/>
    </row>
    <row r="1853" spans="1:8" ht="14.25" x14ac:dyDescent="0.45">
      <c r="A1853"/>
      <c r="B1853"/>
      <c r="C1853"/>
      <c r="D1853"/>
      <c r="E1853"/>
      <c r="F1853"/>
      <c r="G1853"/>
      <c r="H1853"/>
    </row>
    <row r="1854" spans="1:8" ht="14.25" x14ac:dyDescent="0.45">
      <c r="A1854"/>
      <c r="B1854"/>
      <c r="C1854"/>
      <c r="D1854"/>
      <c r="E1854"/>
      <c r="F1854"/>
      <c r="G1854"/>
      <c r="H1854"/>
    </row>
    <row r="1855" spans="1:8" ht="14.25" x14ac:dyDescent="0.45">
      <c r="A1855"/>
      <c r="B1855"/>
      <c r="C1855"/>
      <c r="D1855"/>
      <c r="E1855"/>
      <c r="F1855"/>
      <c r="G1855"/>
      <c r="H1855"/>
    </row>
    <row r="1856" spans="1:8" ht="14.25" x14ac:dyDescent="0.45">
      <c r="A1856"/>
      <c r="B1856"/>
      <c r="C1856"/>
      <c r="D1856"/>
      <c r="E1856"/>
      <c r="F1856"/>
      <c r="G1856"/>
      <c r="H1856"/>
    </row>
    <row r="1857" spans="1:8" ht="14.25" x14ac:dyDescent="0.45">
      <c r="A1857"/>
      <c r="B1857"/>
      <c r="C1857"/>
      <c r="D1857"/>
      <c r="E1857"/>
      <c r="F1857"/>
      <c r="G1857"/>
      <c r="H1857"/>
    </row>
    <row r="1858" spans="1:8" ht="14.25" x14ac:dyDescent="0.45">
      <c r="A1858"/>
      <c r="B1858"/>
      <c r="C1858"/>
      <c r="D1858"/>
      <c r="E1858"/>
      <c r="F1858"/>
      <c r="G1858"/>
      <c r="H1858"/>
    </row>
    <row r="1859" spans="1:8" ht="14.25" x14ac:dyDescent="0.45">
      <c r="A1859"/>
      <c r="B1859"/>
      <c r="C1859"/>
      <c r="D1859"/>
      <c r="E1859"/>
      <c r="F1859"/>
      <c r="G1859"/>
      <c r="H1859"/>
    </row>
    <row r="1860" spans="1:8" ht="14.25" x14ac:dyDescent="0.45">
      <c r="A1860"/>
      <c r="B1860"/>
      <c r="C1860"/>
      <c r="D1860"/>
      <c r="E1860"/>
      <c r="F1860"/>
      <c r="G1860"/>
      <c r="H1860"/>
    </row>
    <row r="1861" spans="1:8" ht="14.25" x14ac:dyDescent="0.45">
      <c r="A1861"/>
      <c r="B1861"/>
      <c r="C1861"/>
      <c r="D1861"/>
      <c r="E1861"/>
      <c r="F1861"/>
      <c r="G1861"/>
      <c r="H1861"/>
    </row>
    <row r="1862" spans="1:8" ht="14.25" x14ac:dyDescent="0.45">
      <c r="A1862"/>
      <c r="B1862"/>
      <c r="C1862"/>
      <c r="D1862"/>
      <c r="E1862"/>
      <c r="F1862"/>
      <c r="G1862"/>
      <c r="H1862"/>
    </row>
    <row r="1863" spans="1:8" ht="14.25" x14ac:dyDescent="0.45">
      <c r="A1863"/>
      <c r="B1863"/>
      <c r="C1863"/>
      <c r="D1863"/>
      <c r="E1863"/>
      <c r="F1863"/>
      <c r="G1863"/>
      <c r="H1863"/>
    </row>
    <row r="1864" spans="1:8" ht="14.25" x14ac:dyDescent="0.45">
      <c r="A1864"/>
      <c r="B1864"/>
      <c r="C1864"/>
      <c r="D1864"/>
      <c r="E1864"/>
      <c r="F1864"/>
      <c r="G1864"/>
      <c r="H1864"/>
    </row>
    <row r="1865" spans="1:8" ht="14.25" x14ac:dyDescent="0.45">
      <c r="A1865"/>
      <c r="B1865"/>
      <c r="C1865"/>
      <c r="D1865"/>
      <c r="E1865"/>
      <c r="F1865"/>
      <c r="G1865"/>
      <c r="H1865"/>
    </row>
    <row r="1866" spans="1:8" ht="14.25" x14ac:dyDescent="0.45">
      <c r="A1866"/>
      <c r="B1866"/>
      <c r="C1866"/>
      <c r="D1866"/>
      <c r="E1866"/>
      <c r="F1866"/>
      <c r="G1866"/>
      <c r="H1866"/>
    </row>
    <row r="1867" spans="1:8" ht="14.25" x14ac:dyDescent="0.45">
      <c r="A1867"/>
      <c r="B1867"/>
      <c r="C1867"/>
      <c r="D1867"/>
      <c r="E1867"/>
      <c r="F1867"/>
      <c r="G1867"/>
      <c r="H1867"/>
    </row>
    <row r="1868" spans="1:8" ht="14.25" x14ac:dyDescent="0.45">
      <c r="A1868"/>
      <c r="B1868"/>
      <c r="C1868"/>
      <c r="D1868"/>
      <c r="E1868"/>
      <c r="F1868"/>
      <c r="G1868"/>
      <c r="H1868"/>
    </row>
    <row r="1869" spans="1:8" ht="14.25" x14ac:dyDescent="0.45">
      <c r="A1869"/>
      <c r="B1869"/>
      <c r="C1869"/>
      <c r="D1869"/>
      <c r="E1869"/>
      <c r="F1869"/>
      <c r="G1869"/>
      <c r="H1869"/>
    </row>
    <row r="1870" spans="1:8" ht="14.25" x14ac:dyDescent="0.45">
      <c r="A1870"/>
      <c r="B1870"/>
      <c r="C1870"/>
      <c r="D1870"/>
      <c r="E1870"/>
      <c r="F1870"/>
      <c r="G1870"/>
      <c r="H1870"/>
    </row>
    <row r="1871" spans="1:8" ht="14.25" x14ac:dyDescent="0.45">
      <c r="A1871"/>
      <c r="B1871"/>
      <c r="C1871"/>
      <c r="D1871"/>
      <c r="E1871"/>
      <c r="F1871"/>
      <c r="G1871"/>
      <c r="H1871"/>
    </row>
    <row r="1872" spans="1:8" ht="14.25" x14ac:dyDescent="0.45">
      <c r="A1872"/>
      <c r="B1872"/>
      <c r="C1872"/>
      <c r="D1872"/>
      <c r="E1872"/>
      <c r="F1872"/>
      <c r="G1872"/>
      <c r="H1872"/>
    </row>
    <row r="1873" spans="1:8" ht="14.25" x14ac:dyDescent="0.45">
      <c r="A1873"/>
      <c r="B1873"/>
      <c r="C1873"/>
      <c r="D1873"/>
      <c r="E1873"/>
      <c r="F1873"/>
      <c r="G1873"/>
      <c r="H1873"/>
    </row>
    <row r="1874" spans="1:8" ht="14.25" x14ac:dyDescent="0.45">
      <c r="A1874"/>
      <c r="B1874"/>
      <c r="C1874"/>
      <c r="D1874"/>
      <c r="E1874"/>
      <c r="F1874"/>
      <c r="G1874"/>
      <c r="H1874"/>
    </row>
    <row r="1875" spans="1:8" ht="14.25" x14ac:dyDescent="0.45">
      <c r="A1875"/>
      <c r="B1875"/>
      <c r="C1875"/>
      <c r="D1875"/>
      <c r="E1875"/>
      <c r="F1875"/>
      <c r="G1875"/>
      <c r="H1875"/>
    </row>
    <row r="1876" spans="1:8" ht="14.25" x14ac:dyDescent="0.45">
      <c r="A1876"/>
      <c r="B1876"/>
      <c r="C1876"/>
      <c r="D1876"/>
      <c r="E1876"/>
      <c r="F1876"/>
      <c r="G1876"/>
      <c r="H1876"/>
    </row>
    <row r="1877" spans="1:8" ht="14.25" x14ac:dyDescent="0.45">
      <c r="A1877"/>
      <c r="B1877"/>
      <c r="C1877"/>
      <c r="D1877"/>
      <c r="E1877"/>
      <c r="F1877"/>
      <c r="G1877"/>
      <c r="H1877"/>
    </row>
    <row r="1878" spans="1:8" ht="14.25" x14ac:dyDescent="0.45">
      <c r="A1878"/>
      <c r="B1878"/>
      <c r="C1878"/>
      <c r="D1878"/>
      <c r="E1878"/>
      <c r="F1878"/>
      <c r="G1878"/>
      <c r="H1878"/>
    </row>
    <row r="1879" spans="1:8" ht="14.25" x14ac:dyDescent="0.45">
      <c r="A1879"/>
      <c r="B1879"/>
      <c r="C1879"/>
      <c r="D1879"/>
      <c r="E1879"/>
      <c r="F1879"/>
      <c r="G1879"/>
      <c r="H1879"/>
    </row>
    <row r="1880" spans="1:8" ht="14.25" x14ac:dyDescent="0.45">
      <c r="A1880"/>
      <c r="B1880"/>
      <c r="C1880"/>
      <c r="D1880"/>
      <c r="E1880"/>
      <c r="F1880"/>
      <c r="G1880"/>
      <c r="H1880"/>
    </row>
    <row r="1881" spans="1:8" ht="14.25" x14ac:dyDescent="0.45">
      <c r="A1881"/>
      <c r="B1881"/>
      <c r="C1881"/>
      <c r="D1881"/>
      <c r="E1881"/>
      <c r="F1881"/>
      <c r="G1881"/>
      <c r="H1881"/>
    </row>
    <row r="1882" spans="1:8" ht="14.25" x14ac:dyDescent="0.45">
      <c r="A1882"/>
      <c r="B1882"/>
      <c r="C1882"/>
      <c r="D1882"/>
      <c r="E1882"/>
      <c r="F1882"/>
      <c r="G1882"/>
      <c r="H1882"/>
    </row>
    <row r="1883" spans="1:8" ht="14.25" x14ac:dyDescent="0.45">
      <c r="A1883"/>
      <c r="B1883"/>
      <c r="C1883"/>
      <c r="D1883"/>
      <c r="E1883"/>
      <c r="F1883"/>
      <c r="G1883"/>
      <c r="H1883"/>
    </row>
    <row r="1884" spans="1:8" ht="14.25" x14ac:dyDescent="0.45">
      <c r="A1884"/>
      <c r="B1884"/>
      <c r="C1884"/>
      <c r="D1884"/>
      <c r="E1884"/>
      <c r="F1884"/>
      <c r="G1884"/>
      <c r="H1884"/>
    </row>
    <row r="1885" spans="1:8" ht="14.25" x14ac:dyDescent="0.45">
      <c r="A1885"/>
      <c r="B1885"/>
      <c r="C1885"/>
      <c r="D1885"/>
      <c r="E1885"/>
      <c r="F1885"/>
      <c r="G1885"/>
      <c r="H1885"/>
    </row>
    <row r="1886" spans="1:8" ht="14.25" x14ac:dyDescent="0.45">
      <c r="A1886"/>
      <c r="B1886"/>
      <c r="C1886"/>
      <c r="D1886"/>
      <c r="E1886"/>
      <c r="F1886"/>
      <c r="G1886"/>
      <c r="H1886"/>
    </row>
    <row r="1887" spans="1:8" ht="14.25" x14ac:dyDescent="0.45">
      <c r="A1887"/>
      <c r="B1887"/>
      <c r="C1887"/>
      <c r="D1887"/>
      <c r="E1887"/>
      <c r="F1887"/>
      <c r="G1887"/>
      <c r="H1887"/>
    </row>
    <row r="1888" spans="1:8" ht="14.25" x14ac:dyDescent="0.45">
      <c r="A1888"/>
      <c r="B1888"/>
      <c r="C1888"/>
      <c r="D1888"/>
      <c r="E1888"/>
      <c r="F1888"/>
      <c r="G1888"/>
      <c r="H1888"/>
    </row>
    <row r="1889" spans="1:8" ht="14.25" x14ac:dyDescent="0.45">
      <c r="A1889"/>
      <c r="B1889"/>
      <c r="C1889"/>
      <c r="D1889"/>
      <c r="E1889"/>
      <c r="F1889"/>
      <c r="G1889"/>
      <c r="H1889"/>
    </row>
    <row r="1890" spans="1:8" ht="14.25" x14ac:dyDescent="0.45">
      <c r="A1890"/>
      <c r="B1890"/>
      <c r="C1890"/>
      <c r="D1890"/>
      <c r="E1890"/>
      <c r="F1890"/>
      <c r="G1890"/>
      <c r="H1890"/>
    </row>
    <row r="1891" spans="1:8" ht="14.25" x14ac:dyDescent="0.45">
      <c r="A1891"/>
      <c r="B1891"/>
      <c r="C1891"/>
      <c r="D1891"/>
      <c r="E1891"/>
      <c r="F1891"/>
      <c r="G1891"/>
      <c r="H1891"/>
    </row>
    <row r="1892" spans="1:8" ht="14.25" x14ac:dyDescent="0.45">
      <c r="A1892"/>
      <c r="B1892"/>
      <c r="C1892"/>
      <c r="D1892"/>
      <c r="E1892"/>
      <c r="F1892"/>
      <c r="G1892"/>
      <c r="H1892"/>
    </row>
    <row r="1893" spans="1:8" ht="14.25" x14ac:dyDescent="0.45">
      <c r="A1893"/>
      <c r="B1893"/>
      <c r="C1893"/>
      <c r="D1893"/>
      <c r="E1893"/>
      <c r="F1893"/>
      <c r="G1893"/>
      <c r="H1893"/>
    </row>
    <row r="1894" spans="1:8" ht="14.25" x14ac:dyDescent="0.45">
      <c r="A1894"/>
      <c r="B1894"/>
      <c r="C1894"/>
      <c r="D1894"/>
      <c r="E1894"/>
      <c r="F1894"/>
      <c r="G1894"/>
      <c r="H1894"/>
    </row>
    <row r="1895" spans="1:8" ht="14.25" x14ac:dyDescent="0.45">
      <c r="A1895"/>
      <c r="B1895"/>
      <c r="C1895"/>
      <c r="D1895"/>
      <c r="E1895"/>
      <c r="F1895"/>
      <c r="G1895"/>
      <c r="H1895"/>
    </row>
    <row r="1896" spans="1:8" ht="14.25" x14ac:dyDescent="0.45">
      <c r="A1896"/>
      <c r="B1896"/>
      <c r="C1896"/>
      <c r="D1896"/>
      <c r="E1896"/>
      <c r="F1896"/>
      <c r="G1896"/>
      <c r="H1896"/>
    </row>
    <row r="1897" spans="1:8" ht="14.25" x14ac:dyDescent="0.45">
      <c r="A1897"/>
      <c r="B1897"/>
      <c r="C1897"/>
      <c r="D1897"/>
      <c r="E1897"/>
      <c r="F1897"/>
      <c r="G1897"/>
      <c r="H1897"/>
    </row>
    <row r="1898" spans="1:8" ht="14.25" x14ac:dyDescent="0.45">
      <c r="A1898"/>
      <c r="B1898"/>
      <c r="C1898"/>
      <c r="D1898"/>
      <c r="E1898"/>
      <c r="F1898"/>
      <c r="G1898"/>
      <c r="H1898"/>
    </row>
    <row r="1899" spans="1:8" ht="14.25" x14ac:dyDescent="0.45">
      <c r="A1899"/>
      <c r="B1899"/>
      <c r="C1899"/>
      <c r="D1899"/>
      <c r="E1899"/>
      <c r="F1899"/>
      <c r="G1899"/>
      <c r="H1899"/>
    </row>
    <row r="1900" spans="1:8" ht="14.25" x14ac:dyDescent="0.45">
      <c r="A1900"/>
      <c r="B1900"/>
      <c r="C1900"/>
      <c r="D1900"/>
      <c r="E1900"/>
      <c r="F1900"/>
      <c r="G1900"/>
      <c r="H1900"/>
    </row>
    <row r="1901" spans="1:8" ht="14.25" x14ac:dyDescent="0.45">
      <c r="A1901"/>
      <c r="B1901"/>
      <c r="C1901"/>
      <c r="D1901"/>
      <c r="E1901"/>
      <c r="F1901"/>
      <c r="G1901"/>
      <c r="H1901"/>
    </row>
    <row r="1902" spans="1:8" ht="14.25" x14ac:dyDescent="0.45">
      <c r="A1902"/>
      <c r="B1902"/>
      <c r="C1902"/>
      <c r="D1902"/>
      <c r="E1902"/>
      <c r="F1902"/>
      <c r="G1902"/>
      <c r="H1902"/>
    </row>
    <row r="1903" spans="1:8" ht="14.25" x14ac:dyDescent="0.45">
      <c r="A1903"/>
      <c r="B1903"/>
      <c r="C1903"/>
      <c r="D1903"/>
      <c r="E1903"/>
      <c r="F1903"/>
      <c r="G1903"/>
      <c r="H1903"/>
    </row>
    <row r="1904" spans="1:8" ht="14.25" x14ac:dyDescent="0.45">
      <c r="A1904"/>
      <c r="B1904"/>
      <c r="C1904"/>
      <c r="D1904"/>
      <c r="E1904"/>
      <c r="F1904"/>
      <c r="G1904"/>
      <c r="H1904"/>
    </row>
    <row r="1905" spans="1:8" ht="14.25" x14ac:dyDescent="0.45">
      <c r="A1905"/>
      <c r="B1905"/>
      <c r="C1905"/>
      <c r="D1905"/>
      <c r="E1905"/>
      <c r="F1905"/>
      <c r="G1905"/>
      <c r="H1905"/>
    </row>
    <row r="1906" spans="1:8" ht="14.25" x14ac:dyDescent="0.45">
      <c r="A1906"/>
      <c r="B1906"/>
      <c r="C1906"/>
      <c r="D1906"/>
      <c r="E1906"/>
      <c r="F1906"/>
      <c r="G1906"/>
      <c r="H1906"/>
    </row>
    <row r="1907" spans="1:8" ht="14.25" x14ac:dyDescent="0.45">
      <c r="A1907"/>
      <c r="B1907"/>
      <c r="C1907"/>
      <c r="D1907"/>
      <c r="E1907"/>
      <c r="F1907"/>
      <c r="G1907"/>
      <c r="H1907"/>
    </row>
    <row r="1908" spans="1:8" ht="14.25" x14ac:dyDescent="0.45">
      <c r="A1908"/>
      <c r="B1908"/>
      <c r="C1908"/>
      <c r="D1908"/>
      <c r="E1908"/>
      <c r="F1908"/>
      <c r="G1908"/>
      <c r="H1908"/>
    </row>
    <row r="1909" spans="1:8" ht="14.25" x14ac:dyDescent="0.45">
      <c r="A1909"/>
      <c r="B1909"/>
      <c r="C1909"/>
      <c r="D1909"/>
      <c r="E1909"/>
      <c r="F1909"/>
      <c r="G1909"/>
      <c r="H1909"/>
    </row>
    <row r="1910" spans="1:8" ht="14.25" x14ac:dyDescent="0.45">
      <c r="A1910"/>
      <c r="B1910"/>
      <c r="C1910"/>
      <c r="D1910"/>
      <c r="E1910"/>
      <c r="F1910"/>
      <c r="G1910"/>
      <c r="H1910"/>
    </row>
    <row r="1911" spans="1:8" ht="14.25" x14ac:dyDescent="0.45">
      <c r="A1911"/>
      <c r="B1911"/>
      <c r="C1911"/>
      <c r="D1911"/>
      <c r="E1911"/>
      <c r="F1911"/>
      <c r="G1911"/>
      <c r="H1911"/>
    </row>
    <row r="1912" spans="1:8" ht="14.25" x14ac:dyDescent="0.45">
      <c r="A1912"/>
      <c r="B1912"/>
      <c r="C1912"/>
      <c r="D1912"/>
      <c r="E1912"/>
      <c r="F1912"/>
      <c r="G1912"/>
      <c r="H1912"/>
    </row>
    <row r="1913" spans="1:8" ht="14.25" x14ac:dyDescent="0.45">
      <c r="A1913"/>
      <c r="B1913"/>
      <c r="C1913"/>
      <c r="D1913"/>
      <c r="E1913"/>
      <c r="F1913"/>
      <c r="G1913"/>
      <c r="H1913"/>
    </row>
    <row r="1914" spans="1:8" ht="14.25" x14ac:dyDescent="0.45">
      <c r="A1914"/>
      <c r="B1914"/>
      <c r="C1914"/>
      <c r="D1914"/>
      <c r="E1914"/>
      <c r="F1914"/>
      <c r="G1914"/>
      <c r="H1914"/>
    </row>
    <row r="1915" spans="1:8" ht="14.25" x14ac:dyDescent="0.45">
      <c r="A1915"/>
      <c r="B1915"/>
      <c r="C1915"/>
      <c r="D1915"/>
      <c r="E1915"/>
      <c r="F1915"/>
      <c r="G1915"/>
      <c r="H1915"/>
    </row>
    <row r="1916" spans="1:8" ht="14.25" x14ac:dyDescent="0.45">
      <c r="A1916"/>
      <c r="B1916"/>
      <c r="C1916"/>
      <c r="D1916"/>
      <c r="E1916"/>
      <c r="F1916"/>
      <c r="G1916"/>
      <c r="H1916"/>
    </row>
    <row r="1917" spans="1:8" ht="14.25" x14ac:dyDescent="0.45">
      <c r="A1917"/>
      <c r="B1917"/>
      <c r="C1917"/>
      <c r="D1917"/>
      <c r="E1917"/>
      <c r="F1917"/>
      <c r="G1917"/>
      <c r="H1917"/>
    </row>
    <row r="1918" spans="1:8" ht="14.25" x14ac:dyDescent="0.45">
      <c r="A1918"/>
      <c r="B1918"/>
      <c r="C1918"/>
      <c r="D1918"/>
      <c r="E1918"/>
      <c r="F1918"/>
      <c r="G1918"/>
      <c r="H1918"/>
    </row>
    <row r="1919" spans="1:8" ht="14.25" x14ac:dyDescent="0.45">
      <c r="A1919"/>
      <c r="B1919"/>
      <c r="C1919"/>
      <c r="D1919"/>
      <c r="E1919"/>
      <c r="F1919"/>
      <c r="G1919"/>
      <c r="H1919"/>
    </row>
    <row r="1920" spans="1:8" ht="14.25" x14ac:dyDescent="0.45">
      <c r="A1920"/>
      <c r="B1920"/>
      <c r="C1920"/>
      <c r="D1920"/>
      <c r="E1920"/>
      <c r="F1920"/>
      <c r="G1920"/>
      <c r="H1920"/>
    </row>
    <row r="1921" spans="1:8" ht="14.25" x14ac:dyDescent="0.45">
      <c r="A1921"/>
      <c r="B1921"/>
      <c r="C1921"/>
      <c r="D1921"/>
      <c r="E1921"/>
      <c r="F1921"/>
      <c r="G1921"/>
      <c r="H1921"/>
    </row>
    <row r="1922" spans="1:8" ht="14.25" x14ac:dyDescent="0.45">
      <c r="A1922"/>
      <c r="B1922"/>
      <c r="C1922"/>
      <c r="D1922"/>
      <c r="E1922"/>
      <c r="F1922"/>
      <c r="G1922"/>
      <c r="H1922"/>
    </row>
    <row r="1923" spans="1:8" ht="14.25" x14ac:dyDescent="0.45">
      <c r="A1923"/>
      <c r="B1923"/>
      <c r="C1923"/>
      <c r="D1923"/>
      <c r="E1923"/>
      <c r="F1923"/>
      <c r="G1923"/>
      <c r="H1923"/>
    </row>
    <row r="1924" spans="1:8" ht="14.25" x14ac:dyDescent="0.45">
      <c r="A1924"/>
      <c r="B1924"/>
      <c r="C1924"/>
      <c r="D1924"/>
      <c r="E1924"/>
      <c r="F1924"/>
      <c r="G1924"/>
      <c r="H1924"/>
    </row>
    <row r="1925" spans="1:8" ht="14.25" x14ac:dyDescent="0.45">
      <c r="A1925"/>
      <c r="B1925"/>
      <c r="C1925"/>
      <c r="D1925"/>
      <c r="E1925"/>
      <c r="F1925"/>
      <c r="G1925"/>
      <c r="H1925"/>
    </row>
    <row r="1926" spans="1:8" ht="14.25" x14ac:dyDescent="0.45">
      <c r="A1926"/>
      <c r="B1926"/>
      <c r="C1926"/>
      <c r="D1926"/>
      <c r="E1926"/>
      <c r="F1926"/>
      <c r="G1926"/>
      <c r="H1926"/>
    </row>
    <row r="1927" spans="1:8" ht="14.25" x14ac:dyDescent="0.45">
      <c r="A1927"/>
      <c r="B1927"/>
      <c r="C1927"/>
      <c r="D1927"/>
      <c r="E1927"/>
      <c r="F1927"/>
      <c r="G1927"/>
      <c r="H1927"/>
    </row>
    <row r="1928" spans="1:8" ht="14.25" x14ac:dyDescent="0.45">
      <c r="A1928"/>
      <c r="B1928"/>
      <c r="C1928"/>
      <c r="D1928"/>
      <c r="E1928"/>
      <c r="F1928"/>
      <c r="G1928"/>
      <c r="H1928"/>
    </row>
    <row r="1929" spans="1:8" ht="14.25" x14ac:dyDescent="0.45">
      <c r="A1929"/>
      <c r="B1929"/>
      <c r="C1929"/>
      <c r="D1929"/>
      <c r="E1929"/>
      <c r="F1929"/>
      <c r="G1929"/>
      <c r="H1929"/>
    </row>
    <row r="1930" spans="1:8" ht="14.25" x14ac:dyDescent="0.45">
      <c r="A1930"/>
      <c r="B1930"/>
      <c r="C1930"/>
      <c r="D1930"/>
      <c r="E1930"/>
      <c r="F1930"/>
      <c r="G1930"/>
      <c r="H1930"/>
    </row>
    <row r="1931" spans="1:8" ht="14.25" x14ac:dyDescent="0.45">
      <c r="A1931"/>
      <c r="B1931"/>
      <c r="C1931"/>
      <c r="D1931"/>
      <c r="E1931"/>
      <c r="F1931"/>
      <c r="G1931"/>
      <c r="H1931"/>
    </row>
    <row r="1932" spans="1:8" ht="14.25" x14ac:dyDescent="0.45">
      <c r="A1932"/>
      <c r="B1932"/>
      <c r="C1932"/>
      <c r="D1932"/>
      <c r="E1932"/>
      <c r="F1932"/>
      <c r="G1932"/>
      <c r="H1932"/>
    </row>
    <row r="1933" spans="1:8" ht="14.25" x14ac:dyDescent="0.45">
      <c r="A1933"/>
      <c r="B1933"/>
      <c r="C1933"/>
      <c r="D1933"/>
      <c r="E1933"/>
      <c r="F1933"/>
      <c r="G1933"/>
      <c r="H1933"/>
    </row>
    <row r="1934" spans="1:8" ht="14.25" x14ac:dyDescent="0.45">
      <c r="A1934"/>
      <c r="B1934"/>
      <c r="C1934"/>
      <c r="D1934"/>
      <c r="E1934"/>
      <c r="F1934"/>
      <c r="G1934"/>
      <c r="H1934"/>
    </row>
    <row r="1935" spans="1:8" ht="14.25" x14ac:dyDescent="0.45">
      <c r="A1935"/>
      <c r="B1935"/>
      <c r="C1935"/>
      <c r="D1935"/>
      <c r="E1935"/>
      <c r="F1935"/>
      <c r="G1935"/>
      <c r="H1935"/>
    </row>
    <row r="1936" spans="1:8" ht="14.25" x14ac:dyDescent="0.45">
      <c r="A1936"/>
      <c r="B1936"/>
      <c r="C1936"/>
      <c r="D1936"/>
      <c r="E1936"/>
      <c r="F1936"/>
      <c r="G1936"/>
      <c r="H1936"/>
    </row>
    <row r="1937" spans="1:8" ht="14.25" x14ac:dyDescent="0.45">
      <c r="A1937"/>
      <c r="B1937"/>
      <c r="C1937"/>
      <c r="D1937"/>
      <c r="E1937"/>
      <c r="F1937"/>
      <c r="G1937"/>
      <c r="H1937"/>
    </row>
    <row r="1938" spans="1:8" ht="14.25" x14ac:dyDescent="0.45">
      <c r="A1938"/>
      <c r="B1938"/>
      <c r="C1938"/>
      <c r="D1938"/>
      <c r="E1938"/>
      <c r="F1938"/>
      <c r="G1938"/>
      <c r="H1938"/>
    </row>
    <row r="1939" spans="1:8" ht="14.25" x14ac:dyDescent="0.45">
      <c r="A1939"/>
      <c r="B1939"/>
      <c r="C1939"/>
      <c r="D1939"/>
      <c r="E1939"/>
      <c r="F1939"/>
      <c r="G1939"/>
      <c r="H1939"/>
    </row>
    <row r="1940" spans="1:8" ht="14.25" x14ac:dyDescent="0.45">
      <c r="A1940"/>
      <c r="B1940"/>
      <c r="C1940"/>
      <c r="D1940"/>
      <c r="E1940"/>
      <c r="F1940"/>
      <c r="G1940"/>
      <c r="H1940"/>
    </row>
    <row r="1941" spans="1:8" ht="14.25" x14ac:dyDescent="0.45">
      <c r="A1941"/>
      <c r="B1941"/>
      <c r="C1941"/>
      <c r="D1941"/>
      <c r="E1941"/>
      <c r="F1941"/>
      <c r="G1941"/>
      <c r="H1941"/>
    </row>
    <row r="1942" spans="1:8" ht="14.25" x14ac:dyDescent="0.45">
      <c r="A1942"/>
      <c r="B1942"/>
      <c r="C1942"/>
      <c r="D1942"/>
      <c r="E1942"/>
      <c r="F1942"/>
      <c r="G1942"/>
      <c r="H1942"/>
    </row>
    <row r="1943" spans="1:8" ht="14.25" x14ac:dyDescent="0.45">
      <c r="A1943"/>
      <c r="B1943"/>
      <c r="C1943"/>
      <c r="D1943"/>
      <c r="E1943"/>
      <c r="F1943"/>
      <c r="G1943"/>
      <c r="H1943"/>
    </row>
    <row r="1944" spans="1:8" ht="14.25" x14ac:dyDescent="0.45">
      <c r="A1944"/>
      <c r="B1944"/>
      <c r="C1944"/>
      <c r="D1944"/>
      <c r="E1944"/>
      <c r="F1944"/>
      <c r="G1944"/>
      <c r="H1944"/>
    </row>
    <row r="1945" spans="1:8" ht="14.25" x14ac:dyDescent="0.45">
      <c r="A1945"/>
      <c r="B1945"/>
      <c r="C1945"/>
      <c r="D1945"/>
      <c r="E1945"/>
      <c r="F1945"/>
      <c r="G1945"/>
      <c r="H1945"/>
    </row>
    <row r="1946" spans="1:8" ht="14.25" x14ac:dyDescent="0.45">
      <c r="A1946"/>
      <c r="B1946"/>
      <c r="C1946"/>
      <c r="D1946"/>
      <c r="E1946"/>
      <c r="F1946"/>
      <c r="G1946"/>
      <c r="H1946"/>
    </row>
    <row r="1947" spans="1:8" ht="14.25" x14ac:dyDescent="0.45">
      <c r="A1947"/>
      <c r="B1947"/>
      <c r="C1947"/>
      <c r="D1947"/>
      <c r="E1947"/>
      <c r="F1947"/>
      <c r="G1947"/>
      <c r="H1947"/>
    </row>
    <row r="1948" spans="1:8" ht="14.25" x14ac:dyDescent="0.45">
      <c r="A1948"/>
      <c r="B1948"/>
      <c r="C1948"/>
      <c r="D1948"/>
      <c r="E1948"/>
      <c r="F1948"/>
      <c r="G1948"/>
      <c r="H1948"/>
    </row>
    <row r="1949" spans="1:8" ht="14.25" x14ac:dyDescent="0.45">
      <c r="A1949"/>
      <c r="B1949"/>
      <c r="C1949"/>
      <c r="D1949"/>
      <c r="E1949"/>
      <c r="F1949"/>
      <c r="G1949"/>
      <c r="H1949"/>
    </row>
    <row r="1950" spans="1:8" ht="14.25" x14ac:dyDescent="0.45">
      <c r="A1950"/>
      <c r="B1950"/>
      <c r="C1950"/>
      <c r="D1950"/>
      <c r="E1950"/>
      <c r="F1950"/>
      <c r="G1950"/>
      <c r="H1950"/>
    </row>
    <row r="1951" spans="1:8" ht="14.25" x14ac:dyDescent="0.45">
      <c r="A1951"/>
      <c r="B1951"/>
      <c r="C1951"/>
      <c r="D1951"/>
      <c r="E1951"/>
      <c r="F1951"/>
      <c r="G1951"/>
      <c r="H1951"/>
    </row>
    <row r="1952" spans="1:8" ht="14.25" x14ac:dyDescent="0.45">
      <c r="A1952"/>
      <c r="B1952"/>
      <c r="C1952"/>
      <c r="D1952"/>
      <c r="E1952"/>
      <c r="F1952"/>
      <c r="G1952"/>
      <c r="H1952"/>
    </row>
    <row r="1953" spans="1:8" ht="14.25" x14ac:dyDescent="0.45">
      <c r="A1953"/>
      <c r="B1953"/>
      <c r="C1953"/>
      <c r="D1953"/>
      <c r="E1953"/>
      <c r="F1953"/>
      <c r="G1953"/>
      <c r="H1953"/>
    </row>
    <row r="1954" spans="1:8" ht="14.25" x14ac:dyDescent="0.45">
      <c r="A1954"/>
      <c r="B1954"/>
      <c r="C1954"/>
      <c r="D1954"/>
      <c r="E1954"/>
      <c r="F1954"/>
      <c r="G1954"/>
      <c r="H1954"/>
    </row>
    <row r="1955" spans="1:8" ht="14.25" x14ac:dyDescent="0.45">
      <c r="A1955"/>
      <c r="B1955"/>
      <c r="C1955"/>
      <c r="D1955"/>
      <c r="E1955"/>
      <c r="F1955"/>
      <c r="G1955"/>
      <c r="H1955"/>
    </row>
    <row r="1956" spans="1:8" ht="14.25" x14ac:dyDescent="0.45">
      <c r="A1956"/>
      <c r="B1956"/>
      <c r="C1956"/>
      <c r="D1956"/>
      <c r="E1956"/>
      <c r="F1956"/>
      <c r="G1956"/>
      <c r="H1956"/>
    </row>
    <row r="1957" spans="1:8" ht="14.25" x14ac:dyDescent="0.45">
      <c r="A1957"/>
      <c r="B1957"/>
      <c r="C1957"/>
      <c r="D1957"/>
      <c r="E1957"/>
      <c r="F1957"/>
      <c r="G1957"/>
      <c r="H1957"/>
    </row>
    <row r="1958" spans="1:8" ht="14.25" x14ac:dyDescent="0.45">
      <c r="A1958"/>
      <c r="B1958"/>
      <c r="C1958"/>
      <c r="D1958"/>
      <c r="E1958"/>
      <c r="F1958"/>
      <c r="G1958"/>
      <c r="H1958"/>
    </row>
    <row r="1959" spans="1:8" ht="14.25" x14ac:dyDescent="0.45">
      <c r="A1959"/>
      <c r="B1959"/>
      <c r="C1959"/>
      <c r="D1959"/>
      <c r="E1959"/>
      <c r="F1959"/>
      <c r="G1959"/>
      <c r="H1959"/>
    </row>
    <row r="1960" spans="1:8" ht="14.25" x14ac:dyDescent="0.45">
      <c r="A1960"/>
      <c r="B1960"/>
      <c r="C1960"/>
      <c r="D1960"/>
      <c r="E1960"/>
      <c r="F1960"/>
      <c r="G1960"/>
      <c r="H1960"/>
    </row>
    <row r="1961" spans="1:8" ht="14.25" x14ac:dyDescent="0.45">
      <c r="A1961"/>
      <c r="B1961"/>
      <c r="C1961"/>
      <c r="D1961"/>
      <c r="E1961"/>
      <c r="F1961"/>
      <c r="G1961"/>
      <c r="H1961"/>
    </row>
    <row r="1962" spans="1:8" ht="14.25" x14ac:dyDescent="0.45">
      <c r="A1962"/>
      <c r="B1962"/>
      <c r="C1962"/>
      <c r="D1962"/>
      <c r="E1962"/>
      <c r="F1962"/>
      <c r="G1962"/>
      <c r="H1962"/>
    </row>
    <row r="1963" spans="1:8" ht="14.25" x14ac:dyDescent="0.45">
      <c r="A1963"/>
      <c r="B1963"/>
      <c r="C1963"/>
      <c r="D1963"/>
      <c r="E1963"/>
      <c r="F1963"/>
      <c r="G1963"/>
      <c r="H1963"/>
    </row>
    <row r="1964" spans="1:8" ht="14.25" x14ac:dyDescent="0.45">
      <c r="A1964"/>
      <c r="B1964"/>
      <c r="C1964"/>
      <c r="D1964"/>
      <c r="E1964"/>
      <c r="F1964"/>
      <c r="G1964"/>
      <c r="H1964"/>
    </row>
    <row r="1965" spans="1:8" ht="14.25" x14ac:dyDescent="0.45">
      <c r="A1965"/>
      <c r="B1965"/>
      <c r="C1965"/>
      <c r="D1965"/>
      <c r="E1965"/>
      <c r="F1965"/>
      <c r="G1965"/>
      <c r="H1965"/>
    </row>
    <row r="1966" spans="1:8" ht="14.25" x14ac:dyDescent="0.45">
      <c r="A1966"/>
      <c r="B1966"/>
      <c r="C1966"/>
      <c r="D1966"/>
      <c r="E1966"/>
      <c r="F1966"/>
      <c r="G1966"/>
      <c r="H1966"/>
    </row>
    <row r="1967" spans="1:8" ht="14.25" x14ac:dyDescent="0.45">
      <c r="A1967"/>
      <c r="B1967"/>
      <c r="C1967"/>
      <c r="D1967"/>
      <c r="E1967"/>
      <c r="F1967"/>
      <c r="G1967"/>
      <c r="H1967"/>
    </row>
    <row r="1968" spans="1:8" ht="14.25" x14ac:dyDescent="0.45">
      <c r="A1968"/>
      <c r="B1968"/>
      <c r="C1968"/>
      <c r="D1968"/>
      <c r="E1968"/>
      <c r="F1968"/>
      <c r="G1968"/>
      <c r="H1968"/>
    </row>
    <row r="1969" spans="1:8" ht="14.25" x14ac:dyDescent="0.45">
      <c r="A1969"/>
      <c r="B1969"/>
      <c r="C1969"/>
      <c r="D1969"/>
      <c r="E1969"/>
      <c r="F1969"/>
      <c r="G1969"/>
      <c r="H1969"/>
    </row>
    <row r="1970" spans="1:8" ht="14.25" x14ac:dyDescent="0.45">
      <c r="A1970"/>
      <c r="B1970"/>
      <c r="C1970"/>
      <c r="D1970"/>
      <c r="E1970"/>
      <c r="F1970"/>
      <c r="G1970"/>
      <c r="H1970"/>
    </row>
    <row r="1971" spans="1:8" ht="14.25" x14ac:dyDescent="0.45">
      <c r="A1971"/>
      <c r="B1971"/>
      <c r="C1971"/>
      <c r="D1971"/>
      <c r="E1971"/>
      <c r="F1971"/>
      <c r="G1971"/>
      <c r="H1971"/>
    </row>
    <row r="1972" spans="1:8" ht="14.25" x14ac:dyDescent="0.45">
      <c r="A1972"/>
      <c r="B1972"/>
      <c r="C1972"/>
      <c r="D1972"/>
      <c r="E1972"/>
      <c r="F1972"/>
      <c r="G1972"/>
      <c r="H1972"/>
    </row>
    <row r="1973" spans="1:8" ht="14.25" x14ac:dyDescent="0.45">
      <c r="A1973"/>
      <c r="B1973"/>
      <c r="C1973"/>
      <c r="D1973"/>
      <c r="E1973"/>
      <c r="F1973"/>
      <c r="G1973"/>
      <c r="H1973"/>
    </row>
    <row r="1974" spans="1:8" ht="14.25" x14ac:dyDescent="0.45">
      <c r="A1974"/>
      <c r="B1974"/>
      <c r="C1974"/>
      <c r="D1974"/>
      <c r="E1974"/>
      <c r="F1974"/>
      <c r="G1974"/>
      <c r="H1974"/>
    </row>
    <row r="1975" spans="1:8" ht="14.25" x14ac:dyDescent="0.45">
      <c r="A1975"/>
      <c r="B1975"/>
      <c r="C1975"/>
      <c r="D1975"/>
      <c r="E1975"/>
      <c r="F1975"/>
      <c r="G1975"/>
      <c r="H1975"/>
    </row>
    <row r="1976" spans="1:8" ht="14.25" x14ac:dyDescent="0.45">
      <c r="A1976"/>
      <c r="B1976"/>
      <c r="C1976"/>
      <c r="D1976"/>
      <c r="E1976"/>
      <c r="F1976"/>
      <c r="G1976"/>
      <c r="H1976"/>
    </row>
    <row r="1977" spans="1:8" ht="14.25" x14ac:dyDescent="0.45">
      <c r="A1977"/>
      <c r="B1977"/>
      <c r="C1977"/>
      <c r="D1977"/>
      <c r="E1977"/>
      <c r="F1977"/>
      <c r="G1977"/>
      <c r="H1977"/>
    </row>
    <row r="1978" spans="1:8" ht="14.25" x14ac:dyDescent="0.45">
      <c r="A1978"/>
      <c r="B1978"/>
      <c r="C1978"/>
      <c r="D1978"/>
      <c r="E1978"/>
      <c r="F1978"/>
      <c r="G1978"/>
      <c r="H1978"/>
    </row>
    <row r="1979" spans="1:8" ht="14.25" x14ac:dyDescent="0.45">
      <c r="A1979"/>
      <c r="B1979"/>
      <c r="C1979"/>
      <c r="D1979"/>
      <c r="E1979"/>
      <c r="F1979"/>
      <c r="G1979"/>
      <c r="H1979"/>
    </row>
    <row r="1980" spans="1:8" ht="14.25" x14ac:dyDescent="0.45">
      <c r="A1980"/>
      <c r="B1980"/>
      <c r="C1980"/>
      <c r="D1980"/>
      <c r="E1980"/>
      <c r="F1980"/>
      <c r="G1980"/>
      <c r="H1980"/>
    </row>
    <row r="1981" spans="1:8" ht="14.25" x14ac:dyDescent="0.45">
      <c r="A1981"/>
      <c r="B1981"/>
      <c r="C1981"/>
      <c r="D1981"/>
      <c r="E1981"/>
      <c r="F1981"/>
      <c r="G1981"/>
      <c r="H1981"/>
    </row>
    <row r="1982" spans="1:8" ht="14.25" x14ac:dyDescent="0.45">
      <c r="A1982"/>
      <c r="B1982"/>
      <c r="C1982"/>
      <c r="D1982"/>
      <c r="E1982"/>
      <c r="F1982"/>
      <c r="G1982"/>
      <c r="H1982"/>
    </row>
    <row r="1983" spans="1:8" ht="14.25" x14ac:dyDescent="0.45">
      <c r="A1983"/>
      <c r="B1983"/>
      <c r="C1983"/>
      <c r="D1983"/>
      <c r="E1983"/>
      <c r="F1983"/>
      <c r="G1983"/>
      <c r="H1983"/>
    </row>
    <row r="1984" spans="1:8" ht="14.25" x14ac:dyDescent="0.45">
      <c r="A1984"/>
      <c r="B1984"/>
      <c r="C1984"/>
      <c r="D1984"/>
      <c r="E1984"/>
      <c r="F1984"/>
      <c r="G1984"/>
      <c r="H1984"/>
    </row>
    <row r="1985" spans="1:8" ht="14.25" x14ac:dyDescent="0.45">
      <c r="A1985"/>
      <c r="B1985"/>
      <c r="C1985"/>
      <c r="D1985"/>
      <c r="E1985"/>
      <c r="F1985"/>
      <c r="G1985"/>
      <c r="H1985"/>
    </row>
    <row r="1986" spans="1:8" ht="14.25" x14ac:dyDescent="0.45">
      <c r="A1986"/>
      <c r="B1986"/>
      <c r="C1986"/>
      <c r="D1986"/>
      <c r="E1986"/>
      <c r="F1986"/>
      <c r="G1986"/>
      <c r="H1986"/>
    </row>
    <row r="1987" spans="1:8" ht="14.25" x14ac:dyDescent="0.45">
      <c r="A1987"/>
      <c r="B1987"/>
      <c r="C1987"/>
      <c r="D1987"/>
      <c r="E1987"/>
      <c r="F1987"/>
      <c r="G1987"/>
      <c r="H1987"/>
    </row>
    <row r="1988" spans="1:8" ht="14.25" x14ac:dyDescent="0.45">
      <c r="A1988"/>
      <c r="B1988"/>
      <c r="C1988"/>
      <c r="D1988"/>
      <c r="E1988"/>
      <c r="F1988"/>
      <c r="G1988"/>
      <c r="H1988"/>
    </row>
    <row r="1989" spans="1:8" ht="14.25" x14ac:dyDescent="0.45">
      <c r="A1989"/>
      <c r="B1989"/>
      <c r="C1989"/>
      <c r="D1989"/>
      <c r="E1989"/>
      <c r="F1989"/>
      <c r="G1989"/>
      <c r="H1989"/>
    </row>
    <row r="1990" spans="1:8" ht="14.25" x14ac:dyDescent="0.45">
      <c r="A1990"/>
      <c r="B1990"/>
      <c r="C1990"/>
      <c r="D1990"/>
      <c r="E1990"/>
      <c r="F1990"/>
      <c r="G1990"/>
      <c r="H1990"/>
    </row>
    <row r="1991" spans="1:8" ht="14.25" x14ac:dyDescent="0.45">
      <c r="A1991"/>
      <c r="B1991"/>
      <c r="C1991"/>
      <c r="D1991"/>
      <c r="E1991"/>
      <c r="F1991"/>
      <c r="G1991"/>
      <c r="H1991"/>
    </row>
    <row r="1992" spans="1:8" ht="14.25" x14ac:dyDescent="0.45">
      <c r="A1992"/>
      <c r="B1992"/>
      <c r="C1992"/>
      <c r="D1992"/>
      <c r="E1992"/>
      <c r="F1992"/>
      <c r="G1992"/>
      <c r="H1992"/>
    </row>
    <row r="1993" spans="1:8" ht="14.25" x14ac:dyDescent="0.45">
      <c r="A1993"/>
      <c r="B1993"/>
      <c r="C1993"/>
      <c r="D1993"/>
      <c r="E1993"/>
      <c r="F1993"/>
      <c r="G1993"/>
      <c r="H1993"/>
    </row>
    <row r="1994" spans="1:8" ht="14.25" x14ac:dyDescent="0.45">
      <c r="A1994"/>
      <c r="B1994"/>
      <c r="C1994"/>
      <c r="D1994"/>
      <c r="E1994"/>
      <c r="F1994"/>
      <c r="G1994"/>
      <c r="H1994"/>
    </row>
    <row r="1995" spans="1:8" ht="14.25" x14ac:dyDescent="0.45">
      <c r="A1995"/>
      <c r="B1995"/>
      <c r="C1995"/>
      <c r="D1995"/>
      <c r="E1995"/>
      <c r="F1995"/>
      <c r="G1995"/>
      <c r="H1995"/>
    </row>
    <row r="1996" spans="1:8" ht="14.25" x14ac:dyDescent="0.45">
      <c r="A1996"/>
      <c r="B1996"/>
      <c r="C1996"/>
      <c r="D1996"/>
      <c r="E1996"/>
      <c r="F1996"/>
      <c r="G1996"/>
      <c r="H1996"/>
    </row>
    <row r="1997" spans="1:8" ht="14.25" x14ac:dyDescent="0.45">
      <c r="A1997"/>
      <c r="B1997"/>
      <c r="C1997"/>
      <c r="D1997"/>
      <c r="E1997"/>
      <c r="F1997"/>
      <c r="G1997"/>
      <c r="H1997"/>
    </row>
    <row r="1998" spans="1:8" ht="14.25" x14ac:dyDescent="0.45">
      <c r="A1998"/>
      <c r="B1998"/>
      <c r="C1998"/>
      <c r="D1998"/>
      <c r="E1998"/>
      <c r="F1998"/>
      <c r="G1998"/>
      <c r="H1998"/>
    </row>
    <row r="1999" spans="1:8" ht="14.25" x14ac:dyDescent="0.45">
      <c r="A1999"/>
      <c r="B1999"/>
      <c r="C1999"/>
      <c r="D1999"/>
      <c r="E1999"/>
      <c r="F1999"/>
      <c r="G1999"/>
      <c r="H1999"/>
    </row>
    <row r="2000" spans="1:8" ht="14.25" x14ac:dyDescent="0.45">
      <c r="A2000"/>
      <c r="B2000"/>
      <c r="C2000"/>
      <c r="D2000"/>
      <c r="E2000"/>
      <c r="F2000"/>
      <c r="G2000"/>
      <c r="H2000"/>
    </row>
    <row r="2001" spans="1:8" ht="14.25" x14ac:dyDescent="0.45">
      <c r="A2001"/>
      <c r="B2001"/>
      <c r="C2001"/>
      <c r="D2001"/>
      <c r="E2001"/>
      <c r="F2001"/>
      <c r="G2001"/>
      <c r="H2001"/>
    </row>
    <row r="2002" spans="1:8" ht="14.25" x14ac:dyDescent="0.45">
      <c r="A2002"/>
      <c r="B2002"/>
      <c r="C2002"/>
      <c r="D2002"/>
      <c r="E2002"/>
      <c r="F2002"/>
      <c r="G2002"/>
      <c r="H2002"/>
    </row>
    <row r="2003" spans="1:8" ht="14.25" x14ac:dyDescent="0.45">
      <c r="A2003"/>
      <c r="B2003"/>
      <c r="C2003"/>
      <c r="D2003"/>
      <c r="E2003"/>
      <c r="F2003"/>
      <c r="G2003"/>
      <c r="H2003"/>
    </row>
    <row r="2004" spans="1:8" ht="14.25" x14ac:dyDescent="0.45">
      <c r="A2004"/>
      <c r="B2004"/>
      <c r="C2004"/>
      <c r="D2004"/>
      <c r="E2004"/>
      <c r="F2004"/>
      <c r="G2004"/>
      <c r="H2004"/>
    </row>
    <row r="2005" spans="1:8" ht="14.25" x14ac:dyDescent="0.45">
      <c r="A2005"/>
      <c r="B2005"/>
      <c r="C2005"/>
      <c r="D2005"/>
      <c r="E2005"/>
      <c r="F2005"/>
      <c r="G2005"/>
      <c r="H2005"/>
    </row>
    <row r="2006" spans="1:8" ht="14.25" x14ac:dyDescent="0.45">
      <c r="A2006"/>
      <c r="B2006"/>
      <c r="C2006"/>
      <c r="D2006"/>
      <c r="E2006"/>
      <c r="F2006"/>
      <c r="G2006"/>
      <c r="H2006"/>
    </row>
    <row r="2007" spans="1:8" ht="14.25" x14ac:dyDescent="0.45">
      <c r="A2007"/>
      <c r="B2007"/>
      <c r="C2007"/>
      <c r="D2007"/>
      <c r="E2007"/>
      <c r="F2007"/>
      <c r="G2007"/>
      <c r="H2007"/>
    </row>
    <row r="2008" spans="1:8" ht="14.25" x14ac:dyDescent="0.45">
      <c r="A2008"/>
      <c r="B2008"/>
      <c r="C2008"/>
      <c r="D2008"/>
      <c r="E2008"/>
      <c r="F2008"/>
      <c r="G2008"/>
      <c r="H2008"/>
    </row>
    <row r="2009" spans="1:8" ht="14.25" x14ac:dyDescent="0.45">
      <c r="A2009"/>
      <c r="B2009"/>
      <c r="C2009"/>
      <c r="D2009"/>
      <c r="E2009"/>
      <c r="F2009"/>
      <c r="G2009"/>
      <c r="H2009"/>
    </row>
    <row r="2010" spans="1:8" ht="14.25" x14ac:dyDescent="0.45">
      <c r="A2010"/>
      <c r="B2010"/>
      <c r="C2010"/>
      <c r="D2010"/>
      <c r="E2010"/>
      <c r="F2010"/>
      <c r="G2010"/>
      <c r="H2010"/>
    </row>
    <row r="2011" spans="1:8" ht="14.25" x14ac:dyDescent="0.45">
      <c r="A2011"/>
      <c r="B2011"/>
      <c r="C2011"/>
      <c r="D2011"/>
      <c r="E2011"/>
      <c r="F2011"/>
      <c r="G2011"/>
      <c r="H2011"/>
    </row>
    <row r="2012" spans="1:8" ht="14.25" x14ac:dyDescent="0.45">
      <c r="A2012"/>
      <c r="B2012"/>
      <c r="C2012"/>
      <c r="D2012"/>
      <c r="E2012"/>
      <c r="F2012"/>
      <c r="G2012"/>
      <c r="H2012"/>
    </row>
    <row r="2013" spans="1:8" ht="14.25" x14ac:dyDescent="0.45">
      <c r="A2013"/>
      <c r="B2013"/>
      <c r="C2013"/>
      <c r="D2013"/>
      <c r="E2013"/>
      <c r="F2013"/>
      <c r="G2013"/>
      <c r="H2013"/>
    </row>
    <row r="2014" spans="1:8" ht="14.25" x14ac:dyDescent="0.45">
      <c r="A2014"/>
      <c r="B2014"/>
      <c r="C2014"/>
      <c r="D2014"/>
      <c r="E2014"/>
      <c r="F2014"/>
      <c r="G2014"/>
      <c r="H2014"/>
    </row>
    <row r="2015" spans="1:8" ht="14.25" x14ac:dyDescent="0.45">
      <c r="A2015"/>
      <c r="B2015"/>
      <c r="C2015"/>
      <c r="D2015"/>
      <c r="E2015"/>
      <c r="F2015"/>
      <c r="G2015"/>
      <c r="H2015"/>
    </row>
    <row r="2016" spans="1:8" ht="14.25" x14ac:dyDescent="0.45">
      <c r="A2016"/>
      <c r="B2016"/>
      <c r="C2016"/>
      <c r="D2016"/>
      <c r="E2016"/>
      <c r="F2016"/>
      <c r="G2016"/>
      <c r="H2016"/>
    </row>
    <row r="2017" spans="1:8" ht="14.25" x14ac:dyDescent="0.45">
      <c r="A2017"/>
      <c r="B2017"/>
      <c r="C2017"/>
      <c r="D2017"/>
      <c r="E2017"/>
      <c r="F2017"/>
      <c r="G2017"/>
      <c r="H2017"/>
    </row>
    <row r="2018" spans="1:8" ht="14.25" x14ac:dyDescent="0.45">
      <c r="A2018"/>
      <c r="B2018"/>
      <c r="C2018"/>
      <c r="D2018"/>
      <c r="E2018"/>
      <c r="F2018"/>
      <c r="G2018"/>
      <c r="H2018"/>
    </row>
    <row r="2019" spans="1:8" ht="14.25" x14ac:dyDescent="0.45">
      <c r="A2019"/>
      <c r="B2019"/>
      <c r="C2019"/>
      <c r="D2019"/>
      <c r="E2019"/>
      <c r="F2019"/>
      <c r="G2019"/>
      <c r="H2019"/>
    </row>
    <row r="2020" spans="1:8" ht="14.25" x14ac:dyDescent="0.45">
      <c r="A2020"/>
      <c r="B2020"/>
      <c r="C2020"/>
      <c r="D2020"/>
      <c r="E2020"/>
      <c r="F2020"/>
      <c r="G2020"/>
      <c r="H2020"/>
    </row>
    <row r="2021" spans="1:8" ht="14.25" x14ac:dyDescent="0.45">
      <c r="A2021"/>
      <c r="B2021"/>
      <c r="C2021"/>
      <c r="D2021"/>
      <c r="E2021"/>
      <c r="F2021"/>
      <c r="G2021"/>
      <c r="H2021"/>
    </row>
    <row r="2022" spans="1:8" ht="14.25" x14ac:dyDescent="0.45">
      <c r="A2022"/>
      <c r="B2022"/>
      <c r="C2022"/>
      <c r="D2022"/>
      <c r="E2022"/>
      <c r="F2022"/>
      <c r="G2022"/>
      <c r="H2022"/>
    </row>
    <row r="2023" spans="1:8" ht="14.25" x14ac:dyDescent="0.45">
      <c r="A2023"/>
      <c r="B2023"/>
      <c r="C2023"/>
      <c r="D2023"/>
      <c r="E2023"/>
      <c r="F2023"/>
      <c r="G2023"/>
      <c r="H2023"/>
    </row>
    <row r="2024" spans="1:8" ht="14.25" x14ac:dyDescent="0.45">
      <c r="A2024"/>
      <c r="B2024"/>
      <c r="C2024"/>
      <c r="D2024"/>
      <c r="E2024"/>
      <c r="F2024"/>
      <c r="G2024"/>
      <c r="H2024"/>
    </row>
    <row r="2025" spans="1:8" ht="14.25" x14ac:dyDescent="0.45">
      <c r="A2025"/>
      <c r="B2025"/>
      <c r="C2025"/>
      <c r="D2025"/>
      <c r="E2025"/>
      <c r="F2025"/>
      <c r="G2025"/>
      <c r="H2025"/>
    </row>
    <row r="2026" spans="1:8" ht="14.25" x14ac:dyDescent="0.45">
      <c r="A2026"/>
      <c r="B2026"/>
      <c r="C2026"/>
      <c r="D2026"/>
      <c r="E2026"/>
      <c r="F2026"/>
      <c r="G2026"/>
      <c r="H2026"/>
    </row>
    <row r="2027" spans="1:8" ht="14.25" x14ac:dyDescent="0.45">
      <c r="A2027"/>
      <c r="B2027"/>
      <c r="C2027"/>
      <c r="D2027"/>
      <c r="E2027"/>
      <c r="F2027"/>
      <c r="G2027"/>
      <c r="H2027"/>
    </row>
    <row r="2028" spans="1:8" ht="14.25" x14ac:dyDescent="0.45">
      <c r="A2028"/>
      <c r="B2028"/>
      <c r="C2028"/>
      <c r="D2028"/>
      <c r="E2028"/>
      <c r="F2028"/>
      <c r="G2028"/>
      <c r="H2028"/>
    </row>
    <row r="2029" spans="1:8" ht="14.25" x14ac:dyDescent="0.45">
      <c r="A2029"/>
      <c r="B2029"/>
      <c r="C2029"/>
      <c r="D2029"/>
      <c r="E2029"/>
      <c r="F2029"/>
      <c r="G2029"/>
      <c r="H2029"/>
    </row>
    <row r="2030" spans="1:8" ht="14.25" x14ac:dyDescent="0.45">
      <c r="A2030"/>
      <c r="B2030"/>
      <c r="C2030"/>
      <c r="D2030"/>
      <c r="E2030"/>
      <c r="F2030"/>
      <c r="G2030"/>
      <c r="H2030"/>
    </row>
    <row r="2031" spans="1:8" ht="14.25" x14ac:dyDescent="0.45">
      <c r="A2031"/>
      <c r="B2031"/>
      <c r="C2031"/>
      <c r="D2031"/>
      <c r="E2031"/>
      <c r="F2031"/>
      <c r="G2031"/>
      <c r="H2031"/>
    </row>
    <row r="2032" spans="1:8" ht="14.25" x14ac:dyDescent="0.45">
      <c r="A2032"/>
      <c r="B2032"/>
      <c r="C2032"/>
      <c r="D2032"/>
      <c r="E2032"/>
      <c r="F2032"/>
      <c r="G2032"/>
      <c r="H2032"/>
    </row>
    <row r="2033" spans="1:8" ht="14.25" x14ac:dyDescent="0.45">
      <c r="A2033"/>
      <c r="B2033"/>
      <c r="C2033"/>
      <c r="D2033"/>
      <c r="E2033"/>
      <c r="F2033"/>
      <c r="G2033"/>
      <c r="H2033"/>
    </row>
    <row r="2034" spans="1:8" ht="14.25" x14ac:dyDescent="0.45">
      <c r="A2034"/>
      <c r="B2034"/>
      <c r="C2034"/>
      <c r="D2034"/>
      <c r="E2034"/>
      <c r="F2034"/>
      <c r="G2034"/>
      <c r="H2034"/>
    </row>
    <row r="2035" spans="1:8" ht="14.25" x14ac:dyDescent="0.45">
      <c r="A2035"/>
      <c r="B2035"/>
      <c r="C2035"/>
      <c r="D2035"/>
      <c r="E2035"/>
      <c r="F2035"/>
      <c r="G2035"/>
      <c r="H2035"/>
    </row>
    <row r="2036" spans="1:8" ht="14.25" x14ac:dyDescent="0.45">
      <c r="A2036"/>
      <c r="B2036"/>
      <c r="C2036"/>
      <c r="D2036"/>
      <c r="E2036"/>
      <c r="F2036"/>
      <c r="G2036"/>
      <c r="H2036"/>
    </row>
    <row r="2037" spans="1:8" ht="14.25" x14ac:dyDescent="0.45">
      <c r="A2037"/>
      <c r="B2037"/>
      <c r="C2037"/>
      <c r="D2037"/>
      <c r="E2037"/>
      <c r="F2037"/>
      <c r="G2037"/>
      <c r="H2037"/>
    </row>
    <row r="2038" spans="1:8" ht="14.25" x14ac:dyDescent="0.45">
      <c r="A2038"/>
      <c r="B2038"/>
      <c r="C2038"/>
      <c r="D2038"/>
      <c r="E2038"/>
      <c r="F2038"/>
      <c r="G2038"/>
      <c r="H2038"/>
    </row>
    <row r="2039" spans="1:8" ht="14.25" x14ac:dyDescent="0.45">
      <c r="A2039"/>
      <c r="B2039"/>
      <c r="C2039"/>
      <c r="D2039"/>
      <c r="E2039"/>
      <c r="F2039"/>
      <c r="G2039"/>
      <c r="H2039"/>
    </row>
    <row r="2040" spans="1:8" ht="14.25" x14ac:dyDescent="0.45">
      <c r="A2040"/>
      <c r="B2040"/>
      <c r="C2040"/>
      <c r="D2040"/>
      <c r="E2040"/>
      <c r="F2040"/>
      <c r="G2040"/>
      <c r="H2040"/>
    </row>
    <row r="2041" spans="1:8" ht="14.25" x14ac:dyDescent="0.45">
      <c r="A2041"/>
      <c r="B2041"/>
      <c r="C2041"/>
      <c r="D2041"/>
      <c r="E2041"/>
      <c r="F2041"/>
      <c r="G2041"/>
      <c r="H2041"/>
    </row>
    <row r="2042" spans="1:8" ht="14.25" x14ac:dyDescent="0.45">
      <c r="A2042"/>
      <c r="B2042"/>
      <c r="C2042"/>
      <c r="D2042"/>
      <c r="E2042"/>
      <c r="F2042"/>
      <c r="G2042"/>
      <c r="H2042"/>
    </row>
    <row r="2043" spans="1:8" ht="14.25" x14ac:dyDescent="0.45">
      <c r="A2043"/>
      <c r="B2043"/>
      <c r="C2043"/>
      <c r="D2043"/>
      <c r="E2043"/>
      <c r="F2043"/>
      <c r="G2043"/>
      <c r="H2043"/>
    </row>
    <row r="2044" spans="1:8" ht="14.25" x14ac:dyDescent="0.45">
      <c r="A2044"/>
      <c r="B2044"/>
      <c r="C2044"/>
      <c r="D2044"/>
      <c r="E2044"/>
      <c r="F2044"/>
      <c r="G2044"/>
      <c r="H2044"/>
    </row>
    <row r="2045" spans="1:8" ht="14.25" x14ac:dyDescent="0.45">
      <c r="A2045"/>
      <c r="B2045"/>
      <c r="C2045"/>
      <c r="D2045"/>
      <c r="E2045"/>
      <c r="F2045"/>
      <c r="G2045"/>
      <c r="H2045"/>
    </row>
    <row r="2046" spans="1:8" ht="14.25" x14ac:dyDescent="0.45">
      <c r="A2046"/>
      <c r="B2046"/>
      <c r="C2046"/>
      <c r="D2046"/>
      <c r="E2046"/>
      <c r="F2046"/>
      <c r="G2046"/>
      <c r="H2046"/>
    </row>
    <row r="2047" spans="1:8" ht="14.25" x14ac:dyDescent="0.45">
      <c r="A2047"/>
      <c r="B2047"/>
      <c r="C2047"/>
      <c r="D2047"/>
      <c r="E2047"/>
      <c r="F2047"/>
      <c r="G2047"/>
      <c r="H2047"/>
    </row>
    <row r="2048" spans="1:8" ht="14.25" x14ac:dyDescent="0.45">
      <c r="A2048"/>
      <c r="B2048"/>
      <c r="C2048"/>
      <c r="D2048"/>
      <c r="E2048"/>
      <c r="F2048"/>
      <c r="G2048"/>
      <c r="H2048"/>
    </row>
    <row r="2049" spans="1:8" ht="14.25" x14ac:dyDescent="0.45">
      <c r="A2049"/>
      <c r="B2049"/>
      <c r="C2049"/>
      <c r="D2049"/>
      <c r="E2049"/>
      <c r="F2049"/>
      <c r="G2049"/>
      <c r="H2049"/>
    </row>
    <row r="2050" spans="1:8" ht="14.25" x14ac:dyDescent="0.45">
      <c r="A2050"/>
      <c r="B2050"/>
      <c r="C2050"/>
      <c r="D2050"/>
      <c r="E2050"/>
      <c r="F2050"/>
      <c r="G2050"/>
      <c r="H2050"/>
    </row>
    <row r="2051" spans="1:8" ht="14.25" x14ac:dyDescent="0.45">
      <c r="A2051"/>
      <c r="B2051"/>
      <c r="C2051"/>
      <c r="D2051"/>
      <c r="E2051"/>
      <c r="F2051"/>
      <c r="G2051"/>
      <c r="H2051"/>
    </row>
    <row r="2052" spans="1:8" ht="14.25" x14ac:dyDescent="0.45">
      <c r="A2052"/>
      <c r="B2052"/>
      <c r="C2052"/>
      <c r="D2052"/>
      <c r="E2052"/>
      <c r="F2052"/>
      <c r="G2052"/>
      <c r="H2052"/>
    </row>
    <row r="2053" spans="1:8" ht="14.25" x14ac:dyDescent="0.45">
      <c r="A2053"/>
      <c r="B2053"/>
      <c r="C2053"/>
      <c r="D2053"/>
      <c r="E2053"/>
      <c r="F2053"/>
      <c r="G2053"/>
      <c r="H2053"/>
    </row>
    <row r="2054" spans="1:8" ht="14.25" x14ac:dyDescent="0.45">
      <c r="A2054"/>
      <c r="B2054"/>
      <c r="C2054"/>
      <c r="D2054"/>
      <c r="E2054"/>
      <c r="F2054"/>
      <c r="G2054"/>
      <c r="H2054"/>
    </row>
    <row r="2055" spans="1:8" ht="14.25" x14ac:dyDescent="0.45">
      <c r="A2055"/>
      <c r="B2055"/>
      <c r="C2055"/>
      <c r="D2055"/>
      <c r="E2055"/>
      <c r="F2055"/>
      <c r="G2055"/>
      <c r="H2055"/>
    </row>
    <row r="2056" spans="1:8" ht="14.25" x14ac:dyDescent="0.45">
      <c r="A2056"/>
      <c r="B2056"/>
      <c r="C2056"/>
      <c r="D2056"/>
      <c r="E2056"/>
      <c r="F2056"/>
      <c r="G2056"/>
      <c r="H2056"/>
    </row>
    <row r="2057" spans="1:8" ht="14.25" x14ac:dyDescent="0.45">
      <c r="A2057"/>
      <c r="B2057"/>
      <c r="C2057"/>
      <c r="D2057"/>
      <c r="E2057"/>
      <c r="F2057"/>
      <c r="G2057"/>
      <c r="H2057"/>
    </row>
    <row r="2058" spans="1:8" ht="14.25" x14ac:dyDescent="0.45">
      <c r="A2058"/>
      <c r="B2058"/>
      <c r="C2058"/>
      <c r="D2058"/>
      <c r="E2058"/>
      <c r="F2058"/>
      <c r="G2058"/>
      <c r="H2058"/>
    </row>
    <row r="2059" spans="1:8" ht="14.25" x14ac:dyDescent="0.45">
      <c r="A2059"/>
      <c r="B2059"/>
      <c r="C2059"/>
      <c r="D2059"/>
      <c r="E2059"/>
      <c r="F2059"/>
      <c r="G2059"/>
      <c r="H2059"/>
    </row>
    <row r="2060" spans="1:8" ht="14.25" x14ac:dyDescent="0.45">
      <c r="A2060"/>
      <c r="B2060"/>
      <c r="C2060"/>
      <c r="D2060"/>
      <c r="E2060"/>
      <c r="F2060"/>
      <c r="G2060"/>
      <c r="H2060"/>
    </row>
    <row r="2061" spans="1:8" ht="14.25" x14ac:dyDescent="0.45">
      <c r="A2061"/>
      <c r="B2061"/>
      <c r="C2061"/>
      <c r="D2061"/>
      <c r="E2061"/>
      <c r="F2061"/>
      <c r="G2061"/>
      <c r="H2061"/>
    </row>
    <row r="2062" spans="1:8" ht="14.25" x14ac:dyDescent="0.45">
      <c r="A2062"/>
      <c r="B2062"/>
      <c r="C2062"/>
      <c r="D2062"/>
      <c r="E2062"/>
      <c r="F2062"/>
      <c r="G2062"/>
      <c r="H2062"/>
    </row>
    <row r="2063" spans="1:8" ht="14.25" x14ac:dyDescent="0.45">
      <c r="A2063"/>
      <c r="B2063"/>
      <c r="C2063"/>
      <c r="D2063"/>
      <c r="E2063"/>
      <c r="F2063"/>
      <c r="G2063"/>
      <c r="H2063"/>
    </row>
    <row r="2064" spans="1:8" ht="14.25" x14ac:dyDescent="0.45">
      <c r="A2064"/>
      <c r="B2064"/>
      <c r="C2064"/>
      <c r="D2064"/>
      <c r="E2064"/>
      <c r="F2064"/>
      <c r="G2064"/>
      <c r="H2064"/>
    </row>
    <row r="2065" spans="1:8" ht="14.25" x14ac:dyDescent="0.45">
      <c r="A2065"/>
      <c r="B2065"/>
      <c r="C2065"/>
      <c r="D2065"/>
      <c r="E2065"/>
      <c r="F2065"/>
      <c r="G2065"/>
      <c r="H2065"/>
    </row>
    <row r="2066" spans="1:8" ht="14.25" x14ac:dyDescent="0.45">
      <c r="A2066"/>
      <c r="B2066"/>
      <c r="C2066"/>
      <c r="D2066"/>
      <c r="E2066"/>
      <c r="F2066"/>
      <c r="G2066"/>
      <c r="H2066"/>
    </row>
    <row r="2067" spans="1:8" ht="14.25" x14ac:dyDescent="0.45">
      <c r="A2067"/>
      <c r="B2067"/>
      <c r="C2067"/>
      <c r="D2067"/>
      <c r="E2067"/>
      <c r="F2067"/>
      <c r="G2067"/>
      <c r="H2067"/>
    </row>
    <row r="2068" spans="1:8" ht="14.25" x14ac:dyDescent="0.45">
      <c r="A2068"/>
      <c r="B2068"/>
      <c r="C2068"/>
      <c r="D2068"/>
      <c r="E2068"/>
      <c r="F2068"/>
      <c r="G2068"/>
      <c r="H2068"/>
    </row>
    <row r="2069" spans="1:8" ht="14.25" x14ac:dyDescent="0.45">
      <c r="A2069"/>
      <c r="B2069"/>
      <c r="C2069"/>
      <c r="D2069"/>
      <c r="E2069"/>
      <c r="F2069"/>
      <c r="G2069"/>
      <c r="H2069"/>
    </row>
    <row r="2070" spans="1:8" ht="14.25" x14ac:dyDescent="0.45">
      <c r="A2070"/>
      <c r="B2070"/>
      <c r="C2070"/>
      <c r="D2070"/>
      <c r="E2070"/>
      <c r="F2070"/>
      <c r="G2070"/>
      <c r="H2070"/>
    </row>
    <row r="2071" spans="1:8" ht="14.25" x14ac:dyDescent="0.45">
      <c r="A2071"/>
      <c r="B2071"/>
      <c r="C2071"/>
      <c r="D2071"/>
      <c r="E2071"/>
      <c r="F2071"/>
      <c r="G2071"/>
      <c r="H2071"/>
    </row>
    <row r="2072" spans="1:8" ht="14.25" x14ac:dyDescent="0.45">
      <c r="A2072"/>
      <c r="B2072"/>
      <c r="C2072"/>
      <c r="D2072"/>
      <c r="E2072"/>
      <c r="F2072"/>
      <c r="G2072"/>
      <c r="H2072"/>
    </row>
    <row r="2073" spans="1:8" ht="14.25" x14ac:dyDescent="0.45">
      <c r="A2073"/>
      <c r="B2073"/>
      <c r="C2073"/>
      <c r="D2073"/>
      <c r="E2073"/>
      <c r="F2073"/>
      <c r="G2073"/>
      <c r="H2073"/>
    </row>
    <row r="2074" spans="1:8" ht="14.25" x14ac:dyDescent="0.45">
      <c r="A2074"/>
      <c r="B2074"/>
      <c r="C2074"/>
      <c r="D2074"/>
      <c r="E2074"/>
      <c r="F2074"/>
      <c r="G2074"/>
      <c r="H2074"/>
    </row>
    <row r="2075" spans="1:8" ht="14.25" x14ac:dyDescent="0.45">
      <c r="A2075"/>
      <c r="B2075"/>
      <c r="C2075"/>
      <c r="D2075"/>
      <c r="E2075"/>
      <c r="F2075"/>
      <c r="G2075"/>
      <c r="H2075"/>
    </row>
    <row r="2076" spans="1:8" ht="14.25" x14ac:dyDescent="0.45">
      <c r="A2076"/>
      <c r="B2076"/>
      <c r="C2076"/>
      <c r="D2076"/>
      <c r="E2076"/>
      <c r="F2076"/>
      <c r="G2076"/>
      <c r="H2076"/>
    </row>
    <row r="2077" spans="1:8" ht="14.25" x14ac:dyDescent="0.45">
      <c r="A2077"/>
      <c r="B2077"/>
      <c r="C2077"/>
      <c r="D2077"/>
      <c r="E2077"/>
      <c r="F2077"/>
      <c r="G2077"/>
      <c r="H2077"/>
    </row>
    <row r="2078" spans="1:8" ht="14.25" x14ac:dyDescent="0.45">
      <c r="A2078"/>
      <c r="B2078"/>
      <c r="C2078"/>
      <c r="D2078"/>
      <c r="E2078"/>
      <c r="F2078"/>
      <c r="G2078"/>
      <c r="H2078"/>
    </row>
    <row r="2079" spans="1:8" ht="14.25" x14ac:dyDescent="0.45">
      <c r="A2079"/>
      <c r="B2079"/>
      <c r="C2079"/>
      <c r="D2079"/>
      <c r="E2079"/>
      <c r="F2079"/>
      <c r="G2079"/>
      <c r="H2079"/>
    </row>
    <row r="2080" spans="1:8" ht="14.25" x14ac:dyDescent="0.45">
      <c r="A2080"/>
      <c r="B2080"/>
      <c r="C2080"/>
      <c r="D2080"/>
      <c r="E2080"/>
      <c r="F2080"/>
      <c r="G2080"/>
      <c r="H2080"/>
    </row>
    <row r="2081" spans="1:8" ht="14.25" x14ac:dyDescent="0.45">
      <c r="A2081"/>
      <c r="B2081"/>
      <c r="C2081"/>
      <c r="D2081"/>
      <c r="E2081"/>
      <c r="F2081"/>
      <c r="G2081"/>
      <c r="H2081"/>
    </row>
    <row r="2082" spans="1:8" ht="14.25" x14ac:dyDescent="0.45">
      <c r="A2082"/>
      <c r="B2082"/>
      <c r="C2082"/>
      <c r="D2082"/>
      <c r="E2082"/>
      <c r="F2082"/>
      <c r="G2082"/>
      <c r="H2082"/>
    </row>
    <row r="2083" spans="1:8" ht="14.25" x14ac:dyDescent="0.45">
      <c r="A2083"/>
      <c r="B2083"/>
      <c r="C2083"/>
      <c r="D2083"/>
      <c r="E2083"/>
      <c r="F2083"/>
      <c r="G2083"/>
      <c r="H2083"/>
    </row>
    <row r="2084" spans="1:8" ht="14.25" x14ac:dyDescent="0.45">
      <c r="A2084"/>
      <c r="B2084"/>
      <c r="C2084"/>
      <c r="D2084"/>
      <c r="E2084"/>
      <c r="F2084"/>
      <c r="G2084"/>
      <c r="H2084"/>
    </row>
    <row r="2085" spans="1:8" ht="14.25" x14ac:dyDescent="0.45">
      <c r="A2085"/>
      <c r="B2085"/>
      <c r="C2085"/>
      <c r="D2085"/>
      <c r="E2085"/>
      <c r="F2085"/>
      <c r="G2085"/>
      <c r="H2085"/>
    </row>
    <row r="2086" spans="1:8" ht="14.25" x14ac:dyDescent="0.45">
      <c r="A2086"/>
      <c r="B2086"/>
      <c r="C2086"/>
      <c r="D2086"/>
      <c r="E2086"/>
      <c r="F2086"/>
      <c r="G2086"/>
      <c r="H2086"/>
    </row>
    <row r="2087" spans="1:8" ht="14.25" x14ac:dyDescent="0.45">
      <c r="A2087"/>
      <c r="B2087"/>
      <c r="C2087"/>
      <c r="D2087"/>
      <c r="E2087"/>
      <c r="F2087"/>
      <c r="G2087"/>
      <c r="H2087"/>
    </row>
    <row r="2088" spans="1:8" ht="14.25" x14ac:dyDescent="0.45">
      <c r="A2088"/>
      <c r="B2088"/>
      <c r="C2088"/>
      <c r="D2088"/>
      <c r="E2088"/>
      <c r="F2088"/>
      <c r="G2088"/>
      <c r="H2088"/>
    </row>
    <row r="2089" spans="1:8" ht="14.25" x14ac:dyDescent="0.45">
      <c r="A2089"/>
      <c r="B2089"/>
      <c r="C2089"/>
      <c r="D2089"/>
      <c r="E2089"/>
      <c r="F2089"/>
      <c r="G2089"/>
      <c r="H2089"/>
    </row>
    <row r="2090" spans="1:8" ht="14.25" x14ac:dyDescent="0.45">
      <c r="A2090"/>
      <c r="B2090"/>
      <c r="C2090"/>
      <c r="D2090"/>
      <c r="E2090"/>
      <c r="F2090"/>
      <c r="G2090"/>
      <c r="H2090"/>
    </row>
    <row r="2091" spans="1:8" ht="14.25" x14ac:dyDescent="0.45">
      <c r="A2091"/>
      <c r="B2091"/>
      <c r="C2091"/>
      <c r="D2091"/>
      <c r="E2091"/>
      <c r="F2091"/>
      <c r="G2091"/>
      <c r="H2091"/>
    </row>
    <row r="2092" spans="1:8" ht="14.25" x14ac:dyDescent="0.45">
      <c r="A2092"/>
      <c r="B2092"/>
      <c r="C2092"/>
      <c r="D2092"/>
      <c r="E2092"/>
      <c r="F2092"/>
      <c r="G2092"/>
      <c r="H2092"/>
    </row>
    <row r="2093" spans="1:8" ht="14.25" x14ac:dyDescent="0.45">
      <c r="A2093"/>
      <c r="B2093"/>
      <c r="C2093"/>
      <c r="D2093"/>
      <c r="E2093"/>
      <c r="F2093"/>
      <c r="G2093"/>
      <c r="H2093"/>
    </row>
    <row r="2094" spans="1:8" ht="14.25" x14ac:dyDescent="0.45">
      <c r="A2094"/>
      <c r="B2094"/>
      <c r="C2094"/>
      <c r="D2094"/>
      <c r="E2094"/>
      <c r="F2094"/>
      <c r="G2094"/>
      <c r="H2094"/>
    </row>
    <row r="2095" spans="1:8" ht="14.25" x14ac:dyDescent="0.45">
      <c r="A2095"/>
      <c r="B2095"/>
      <c r="C2095"/>
      <c r="D2095"/>
      <c r="E2095"/>
      <c r="F2095"/>
      <c r="G2095"/>
      <c r="H2095"/>
    </row>
    <row r="2096" spans="1:8" ht="14.25" x14ac:dyDescent="0.45">
      <c r="A2096"/>
      <c r="B2096"/>
      <c r="C2096"/>
      <c r="D2096"/>
      <c r="E2096"/>
      <c r="F2096"/>
      <c r="G2096"/>
      <c r="H2096"/>
    </row>
    <row r="2097" spans="1:8" ht="14.25" x14ac:dyDescent="0.45">
      <c r="A2097"/>
      <c r="B2097"/>
      <c r="C2097"/>
      <c r="D2097"/>
      <c r="E2097"/>
      <c r="F2097"/>
      <c r="G2097"/>
      <c r="H2097"/>
    </row>
    <row r="2098" spans="1:8" ht="14.25" x14ac:dyDescent="0.45">
      <c r="A2098"/>
      <c r="B2098"/>
      <c r="C2098"/>
      <c r="D2098"/>
      <c r="E2098"/>
      <c r="F2098"/>
      <c r="G2098"/>
      <c r="H2098"/>
    </row>
    <row r="2099" spans="1:8" ht="14.25" x14ac:dyDescent="0.45">
      <c r="A2099"/>
      <c r="B2099"/>
      <c r="C2099"/>
      <c r="D2099"/>
      <c r="E2099"/>
      <c r="F2099"/>
      <c r="G2099"/>
      <c r="H2099"/>
    </row>
    <row r="2100" spans="1:8" ht="14.25" x14ac:dyDescent="0.45">
      <c r="A2100"/>
      <c r="B2100"/>
      <c r="C2100"/>
      <c r="D2100"/>
      <c r="E2100"/>
      <c r="F2100"/>
      <c r="G2100"/>
      <c r="H2100"/>
    </row>
    <row r="2101" spans="1:8" ht="14.25" x14ac:dyDescent="0.45">
      <c r="A2101"/>
      <c r="B2101"/>
      <c r="C2101"/>
      <c r="D2101"/>
      <c r="E2101"/>
      <c r="F2101"/>
      <c r="G2101"/>
      <c r="H2101"/>
    </row>
    <row r="2102" spans="1:8" ht="14.25" x14ac:dyDescent="0.45">
      <c r="A2102"/>
      <c r="B2102"/>
      <c r="C2102"/>
      <c r="D2102"/>
      <c r="E2102"/>
      <c r="F2102"/>
      <c r="G2102"/>
      <c r="H2102"/>
    </row>
    <row r="2103" spans="1:8" ht="14.25" x14ac:dyDescent="0.45">
      <c r="A2103"/>
      <c r="B2103"/>
      <c r="C2103"/>
      <c r="D2103"/>
      <c r="E2103"/>
      <c r="F2103"/>
      <c r="G2103"/>
      <c r="H2103"/>
    </row>
    <row r="2104" spans="1:8" ht="14.25" x14ac:dyDescent="0.45">
      <c r="A2104"/>
      <c r="B2104"/>
      <c r="C2104"/>
      <c r="D2104"/>
      <c r="E2104"/>
      <c r="F2104"/>
      <c r="G2104"/>
      <c r="H2104"/>
    </row>
    <row r="2105" spans="1:8" ht="14.25" x14ac:dyDescent="0.45">
      <c r="A2105"/>
      <c r="B2105"/>
      <c r="C2105"/>
      <c r="D2105"/>
      <c r="E2105"/>
      <c r="F2105"/>
      <c r="G2105"/>
      <c r="H2105"/>
    </row>
    <row r="2106" spans="1:8" ht="14.25" x14ac:dyDescent="0.45">
      <c r="A2106"/>
      <c r="B2106"/>
      <c r="C2106"/>
      <c r="D2106"/>
      <c r="E2106"/>
      <c r="F2106"/>
      <c r="G2106"/>
      <c r="H2106"/>
    </row>
    <row r="2107" spans="1:8" ht="14.25" x14ac:dyDescent="0.45">
      <c r="A2107"/>
      <c r="B2107"/>
      <c r="C2107"/>
      <c r="D2107"/>
      <c r="E2107"/>
      <c r="F2107"/>
      <c r="G2107"/>
      <c r="H2107"/>
    </row>
    <row r="2108" spans="1:8" ht="14.25" x14ac:dyDescent="0.45">
      <c r="A2108"/>
      <c r="B2108"/>
      <c r="C2108"/>
      <c r="D2108"/>
      <c r="E2108"/>
      <c r="F2108"/>
      <c r="G2108"/>
      <c r="H2108"/>
    </row>
    <row r="2109" spans="1:8" ht="14.25" x14ac:dyDescent="0.45">
      <c r="A2109"/>
      <c r="B2109"/>
      <c r="C2109"/>
      <c r="D2109"/>
      <c r="E2109"/>
      <c r="F2109"/>
      <c r="G2109"/>
      <c r="H2109"/>
    </row>
    <row r="2110" spans="1:8" ht="14.25" x14ac:dyDescent="0.45">
      <c r="A2110"/>
      <c r="B2110"/>
      <c r="C2110"/>
      <c r="D2110"/>
      <c r="E2110"/>
      <c r="F2110"/>
      <c r="G2110"/>
      <c r="H2110"/>
    </row>
    <row r="2111" spans="1:8" ht="14.25" x14ac:dyDescent="0.45">
      <c r="A2111"/>
      <c r="B2111"/>
      <c r="C2111"/>
      <c r="D2111"/>
      <c r="E2111"/>
      <c r="F2111"/>
      <c r="G2111"/>
      <c r="H2111"/>
    </row>
    <row r="2112" spans="1:8" ht="14.25" x14ac:dyDescent="0.45">
      <c r="A2112"/>
      <c r="B2112"/>
      <c r="C2112"/>
      <c r="D2112"/>
      <c r="E2112"/>
      <c r="F2112"/>
      <c r="G2112"/>
      <c r="H2112"/>
    </row>
    <row r="2113" spans="1:8" ht="14.25" x14ac:dyDescent="0.45">
      <c r="A2113"/>
      <c r="B2113"/>
      <c r="C2113"/>
      <c r="D2113"/>
      <c r="E2113"/>
      <c r="F2113"/>
      <c r="G2113"/>
      <c r="H2113"/>
    </row>
    <row r="2114" spans="1:8" ht="14.25" x14ac:dyDescent="0.45">
      <c r="A2114"/>
      <c r="B2114"/>
      <c r="C2114"/>
      <c r="D2114"/>
      <c r="E2114"/>
      <c r="F2114"/>
      <c r="G2114"/>
      <c r="H2114"/>
    </row>
    <row r="2115" spans="1:8" ht="14.25" x14ac:dyDescent="0.45">
      <c r="A2115"/>
      <c r="B2115"/>
      <c r="C2115"/>
      <c r="D2115"/>
      <c r="E2115"/>
      <c r="F2115"/>
      <c r="G2115"/>
      <c r="H2115"/>
    </row>
    <row r="2116" spans="1:8" ht="14.25" x14ac:dyDescent="0.45">
      <c r="A2116"/>
      <c r="B2116"/>
      <c r="C2116"/>
      <c r="D2116"/>
      <c r="E2116"/>
      <c r="F2116"/>
      <c r="G2116"/>
      <c r="H2116"/>
    </row>
    <row r="2117" spans="1:8" ht="14.25" x14ac:dyDescent="0.45">
      <c r="A2117"/>
      <c r="B2117"/>
      <c r="C2117"/>
      <c r="D2117"/>
      <c r="E2117"/>
      <c r="F2117"/>
      <c r="G2117"/>
      <c r="H2117"/>
    </row>
    <row r="2118" spans="1:8" ht="14.25" x14ac:dyDescent="0.45">
      <c r="A2118"/>
      <c r="B2118"/>
      <c r="C2118"/>
      <c r="D2118"/>
      <c r="E2118"/>
      <c r="F2118"/>
      <c r="G2118"/>
      <c r="H2118"/>
    </row>
    <row r="2119" spans="1:8" ht="14.25" x14ac:dyDescent="0.45">
      <c r="A2119"/>
      <c r="B2119"/>
      <c r="C2119"/>
      <c r="D2119"/>
      <c r="E2119"/>
      <c r="F2119"/>
      <c r="G2119"/>
      <c r="H2119"/>
    </row>
    <row r="2120" spans="1:8" ht="14.25" x14ac:dyDescent="0.45">
      <c r="A2120"/>
      <c r="B2120"/>
      <c r="C2120"/>
      <c r="D2120"/>
      <c r="E2120"/>
      <c r="F2120"/>
      <c r="G2120"/>
      <c r="H2120"/>
    </row>
    <row r="2121" spans="1:8" ht="14.25" x14ac:dyDescent="0.45">
      <c r="A2121"/>
      <c r="B2121"/>
      <c r="C2121"/>
      <c r="D2121"/>
      <c r="E2121"/>
      <c r="F2121"/>
      <c r="G2121"/>
      <c r="H2121"/>
    </row>
    <row r="2122" spans="1:8" ht="14.25" x14ac:dyDescent="0.45">
      <c r="A2122"/>
      <c r="B2122"/>
      <c r="C2122"/>
      <c r="D2122"/>
      <c r="E2122"/>
      <c r="F2122"/>
      <c r="G2122"/>
      <c r="H2122"/>
    </row>
    <row r="2123" spans="1:8" ht="14.25" x14ac:dyDescent="0.45">
      <c r="A2123"/>
      <c r="B2123"/>
      <c r="C2123"/>
      <c r="D2123"/>
      <c r="E2123"/>
      <c r="F2123"/>
      <c r="G2123"/>
      <c r="H2123"/>
    </row>
    <row r="2124" spans="1:8" ht="14.25" x14ac:dyDescent="0.45">
      <c r="A2124"/>
      <c r="B2124"/>
      <c r="C2124"/>
      <c r="D2124"/>
      <c r="E2124"/>
      <c r="F2124"/>
      <c r="G2124"/>
      <c r="H2124"/>
    </row>
    <row r="2125" spans="1:8" ht="14.25" x14ac:dyDescent="0.45">
      <c r="A2125"/>
      <c r="B2125"/>
      <c r="C2125"/>
      <c r="D2125"/>
      <c r="E2125"/>
      <c r="F2125"/>
      <c r="G2125"/>
      <c r="H2125"/>
    </row>
    <row r="2126" spans="1:8" ht="14.25" x14ac:dyDescent="0.45">
      <c r="A2126"/>
      <c r="B2126"/>
      <c r="C2126"/>
      <c r="D2126"/>
      <c r="E2126"/>
      <c r="F2126"/>
      <c r="G2126"/>
      <c r="H2126"/>
    </row>
    <row r="2127" spans="1:8" ht="14.25" x14ac:dyDescent="0.45">
      <c r="A2127"/>
      <c r="B2127"/>
      <c r="C2127"/>
      <c r="D2127"/>
      <c r="E2127"/>
      <c r="F2127"/>
      <c r="G2127"/>
      <c r="H2127"/>
    </row>
    <row r="2128" spans="1:8" ht="14.25" x14ac:dyDescent="0.45">
      <c r="A2128"/>
      <c r="B2128"/>
      <c r="C2128"/>
      <c r="D2128"/>
      <c r="E2128"/>
      <c r="F2128"/>
      <c r="G2128"/>
      <c r="H2128"/>
    </row>
    <row r="2129" spans="1:8" ht="14.25" x14ac:dyDescent="0.45">
      <c r="A2129"/>
      <c r="B2129"/>
      <c r="C2129"/>
      <c r="D2129"/>
      <c r="E2129"/>
      <c r="F2129"/>
      <c r="G2129"/>
      <c r="H2129"/>
    </row>
    <row r="2130" spans="1:8" ht="14.25" x14ac:dyDescent="0.45">
      <c r="A2130"/>
      <c r="B2130"/>
      <c r="C2130"/>
      <c r="D2130"/>
      <c r="E2130"/>
      <c r="F2130"/>
      <c r="G2130"/>
      <c r="H2130"/>
    </row>
    <row r="2131" spans="1:8" ht="14.25" x14ac:dyDescent="0.45">
      <c r="A2131"/>
      <c r="B2131"/>
      <c r="C2131"/>
      <c r="D2131"/>
      <c r="E2131"/>
      <c r="F2131"/>
      <c r="G2131"/>
      <c r="H2131"/>
    </row>
    <row r="2132" spans="1:8" ht="14.25" x14ac:dyDescent="0.45">
      <c r="A2132"/>
      <c r="B2132"/>
      <c r="C2132"/>
      <c r="D2132"/>
      <c r="E2132"/>
      <c r="F2132"/>
      <c r="G2132"/>
      <c r="H2132"/>
    </row>
    <row r="2133" spans="1:8" ht="14.25" x14ac:dyDescent="0.45">
      <c r="A2133"/>
      <c r="B2133"/>
      <c r="C2133"/>
      <c r="D2133"/>
      <c r="E2133"/>
      <c r="F2133"/>
      <c r="G2133"/>
      <c r="H2133"/>
    </row>
    <row r="2134" spans="1:8" ht="14.25" x14ac:dyDescent="0.45">
      <c r="A2134"/>
      <c r="B2134"/>
      <c r="C2134"/>
      <c r="D2134"/>
      <c r="E2134"/>
      <c r="F2134"/>
      <c r="G2134"/>
      <c r="H2134"/>
    </row>
    <row r="2135" spans="1:8" ht="14.25" x14ac:dyDescent="0.45">
      <c r="A2135"/>
      <c r="B2135"/>
      <c r="C2135"/>
      <c r="D2135"/>
      <c r="E2135"/>
      <c r="F2135"/>
      <c r="G2135"/>
      <c r="H2135"/>
    </row>
    <row r="2136" spans="1:8" ht="14.25" x14ac:dyDescent="0.45">
      <c r="A2136"/>
      <c r="B2136"/>
      <c r="C2136"/>
      <c r="D2136"/>
      <c r="E2136"/>
      <c r="F2136"/>
      <c r="G2136"/>
      <c r="H2136"/>
    </row>
    <row r="2137" spans="1:8" ht="14.25" x14ac:dyDescent="0.45">
      <c r="A2137"/>
      <c r="B2137"/>
      <c r="C2137"/>
      <c r="D2137"/>
      <c r="E2137"/>
      <c r="F2137"/>
      <c r="G2137"/>
      <c r="H2137"/>
    </row>
    <row r="2138" spans="1:8" ht="14.25" x14ac:dyDescent="0.45">
      <c r="A2138"/>
      <c r="B2138"/>
      <c r="C2138"/>
      <c r="D2138"/>
      <c r="E2138"/>
      <c r="F2138"/>
      <c r="G2138"/>
      <c r="H2138"/>
    </row>
    <row r="2139" spans="1:8" ht="14.25" x14ac:dyDescent="0.45">
      <c r="A2139"/>
      <c r="B2139"/>
      <c r="C2139"/>
      <c r="D2139"/>
      <c r="E2139"/>
      <c r="F2139"/>
      <c r="G2139"/>
      <c r="H2139"/>
    </row>
    <row r="2140" spans="1:8" ht="14.25" x14ac:dyDescent="0.45">
      <c r="A2140"/>
      <c r="B2140"/>
      <c r="C2140"/>
      <c r="D2140"/>
      <c r="E2140"/>
      <c r="F2140"/>
      <c r="G2140"/>
      <c r="H2140"/>
    </row>
    <row r="2141" spans="1:8" ht="14.25" x14ac:dyDescent="0.45">
      <c r="A2141"/>
      <c r="B2141"/>
      <c r="C2141"/>
      <c r="D2141"/>
      <c r="E2141"/>
      <c r="F2141"/>
      <c r="G2141"/>
      <c r="H2141"/>
    </row>
    <row r="2142" spans="1:8" ht="14.25" x14ac:dyDescent="0.45">
      <c r="A2142"/>
      <c r="B2142"/>
      <c r="C2142"/>
      <c r="D2142"/>
      <c r="E2142"/>
      <c r="F2142"/>
      <c r="G2142"/>
      <c r="H2142"/>
    </row>
    <row r="2143" spans="1:8" ht="14.25" x14ac:dyDescent="0.45">
      <c r="A2143"/>
      <c r="B2143"/>
      <c r="C2143"/>
      <c r="D2143"/>
      <c r="E2143"/>
      <c r="F2143"/>
      <c r="G2143"/>
      <c r="H2143"/>
    </row>
    <row r="2144" spans="1:8" ht="14.25" x14ac:dyDescent="0.45">
      <c r="A2144"/>
      <c r="B2144"/>
      <c r="C2144"/>
      <c r="D2144"/>
      <c r="E2144"/>
      <c r="F2144"/>
      <c r="G2144"/>
      <c r="H2144"/>
    </row>
    <row r="2145" spans="1:8" ht="14.25" x14ac:dyDescent="0.45">
      <c r="A2145"/>
      <c r="B2145"/>
      <c r="C2145"/>
      <c r="D2145"/>
      <c r="E2145"/>
      <c r="F2145"/>
      <c r="G2145"/>
      <c r="H2145"/>
    </row>
    <row r="2146" spans="1:8" ht="14.25" x14ac:dyDescent="0.45">
      <c r="A2146"/>
      <c r="B2146"/>
      <c r="C2146"/>
      <c r="D2146"/>
      <c r="E2146"/>
      <c r="F2146"/>
      <c r="G2146"/>
      <c r="H2146"/>
    </row>
    <row r="2147" spans="1:8" ht="14.25" x14ac:dyDescent="0.45">
      <c r="A2147"/>
      <c r="B2147"/>
      <c r="C2147"/>
      <c r="D2147"/>
      <c r="E2147"/>
      <c r="F2147"/>
      <c r="G2147"/>
      <c r="H2147"/>
    </row>
    <row r="2148" spans="1:8" ht="14.25" x14ac:dyDescent="0.45">
      <c r="A2148"/>
      <c r="B2148"/>
      <c r="C2148"/>
      <c r="D2148"/>
      <c r="E2148"/>
      <c r="F2148"/>
      <c r="G2148"/>
      <c r="H2148"/>
    </row>
    <row r="2149" spans="1:8" ht="14.25" x14ac:dyDescent="0.45">
      <c r="A2149"/>
      <c r="B2149"/>
      <c r="C2149"/>
      <c r="D2149"/>
      <c r="E2149"/>
      <c r="F2149"/>
      <c r="G2149"/>
      <c r="H2149"/>
    </row>
    <row r="2150" spans="1:8" ht="14.25" x14ac:dyDescent="0.45">
      <c r="A2150"/>
      <c r="B2150"/>
      <c r="C2150"/>
      <c r="D2150"/>
      <c r="E2150"/>
      <c r="F2150"/>
      <c r="G2150"/>
      <c r="H2150"/>
    </row>
    <row r="2151" spans="1:8" ht="14.25" x14ac:dyDescent="0.45">
      <c r="A2151"/>
      <c r="B2151"/>
      <c r="C2151"/>
      <c r="D2151"/>
      <c r="E2151"/>
      <c r="F2151"/>
      <c r="G2151"/>
      <c r="H2151"/>
    </row>
    <row r="2152" spans="1:8" ht="14.25" x14ac:dyDescent="0.45">
      <c r="A2152"/>
      <c r="B2152"/>
      <c r="C2152"/>
      <c r="D2152"/>
      <c r="E2152"/>
      <c r="F2152"/>
      <c r="G2152"/>
      <c r="H2152"/>
    </row>
    <row r="2153" spans="1:8" ht="14.25" x14ac:dyDescent="0.45">
      <c r="A2153"/>
      <c r="B2153"/>
      <c r="C2153"/>
      <c r="D2153"/>
      <c r="E2153"/>
      <c r="F2153"/>
      <c r="G2153"/>
      <c r="H2153"/>
    </row>
    <row r="2154" spans="1:8" ht="14.25" x14ac:dyDescent="0.45">
      <c r="A2154"/>
      <c r="B2154"/>
      <c r="C2154"/>
      <c r="D2154"/>
      <c r="E2154"/>
      <c r="F2154"/>
      <c r="G2154"/>
      <c r="H2154"/>
    </row>
    <row r="2155" spans="1:8" ht="14.25" x14ac:dyDescent="0.45">
      <c r="A2155"/>
      <c r="B2155"/>
      <c r="C2155"/>
      <c r="D2155"/>
      <c r="E2155"/>
      <c r="F2155"/>
      <c r="G2155"/>
      <c r="H2155"/>
    </row>
    <row r="2156" spans="1:8" ht="14.25" x14ac:dyDescent="0.45">
      <c r="A2156"/>
      <c r="B2156"/>
      <c r="C2156"/>
      <c r="D2156"/>
      <c r="E2156"/>
      <c r="F2156"/>
      <c r="G2156"/>
      <c r="H2156"/>
    </row>
    <row r="2157" spans="1:8" ht="14.25" x14ac:dyDescent="0.45">
      <c r="A2157"/>
      <c r="B2157"/>
      <c r="C2157"/>
      <c r="D2157"/>
      <c r="E2157"/>
      <c r="F2157"/>
      <c r="G2157"/>
      <c r="H2157"/>
    </row>
    <row r="2158" spans="1:8" ht="14.25" x14ac:dyDescent="0.45">
      <c r="A2158"/>
      <c r="B2158"/>
      <c r="C2158"/>
      <c r="D2158"/>
      <c r="E2158"/>
      <c r="F2158"/>
      <c r="G2158"/>
      <c r="H2158"/>
    </row>
    <row r="2159" spans="1:8" ht="14.25" x14ac:dyDescent="0.45">
      <c r="A2159"/>
      <c r="B2159"/>
      <c r="C2159"/>
      <c r="D2159"/>
      <c r="E2159"/>
      <c r="F2159"/>
      <c r="G2159"/>
      <c r="H2159"/>
    </row>
    <row r="2160" spans="1:8" ht="14.25" x14ac:dyDescent="0.45">
      <c r="A2160"/>
      <c r="B2160"/>
      <c r="C2160"/>
      <c r="D2160"/>
      <c r="E2160"/>
      <c r="F2160"/>
      <c r="G2160"/>
      <c r="H2160"/>
    </row>
    <row r="2161" spans="1:8" ht="14.25" x14ac:dyDescent="0.45">
      <c r="A2161"/>
      <c r="B2161"/>
      <c r="C2161"/>
      <c r="D2161"/>
      <c r="E2161"/>
      <c r="F2161"/>
      <c r="G2161"/>
      <c r="H2161"/>
    </row>
    <row r="2162" spans="1:8" ht="14.25" x14ac:dyDescent="0.45">
      <c r="A2162"/>
      <c r="B2162"/>
      <c r="C2162"/>
      <c r="D2162"/>
      <c r="E2162"/>
      <c r="F2162"/>
      <c r="G2162"/>
      <c r="H2162"/>
    </row>
    <row r="2163" spans="1:8" ht="14.25" x14ac:dyDescent="0.45">
      <c r="A2163"/>
      <c r="B2163"/>
      <c r="C2163"/>
      <c r="D2163"/>
      <c r="E2163"/>
      <c r="F2163"/>
      <c r="G2163"/>
      <c r="H2163"/>
    </row>
    <row r="2164" spans="1:8" ht="14.25" x14ac:dyDescent="0.45">
      <c r="A2164"/>
      <c r="B2164"/>
      <c r="C2164"/>
      <c r="D2164"/>
      <c r="E2164"/>
      <c r="F2164"/>
      <c r="G2164"/>
      <c r="H2164"/>
    </row>
    <row r="2165" spans="1:8" ht="14.25" x14ac:dyDescent="0.45">
      <c r="A2165"/>
      <c r="B2165"/>
      <c r="C2165"/>
      <c r="D2165"/>
      <c r="E2165"/>
      <c r="F2165"/>
      <c r="G2165"/>
      <c r="H2165"/>
    </row>
    <row r="2166" spans="1:8" ht="14.25" x14ac:dyDescent="0.45">
      <c r="A2166"/>
      <c r="B2166"/>
      <c r="C2166"/>
      <c r="D2166"/>
      <c r="E2166"/>
      <c r="F2166"/>
      <c r="G2166"/>
      <c r="H2166"/>
    </row>
    <row r="2167" spans="1:8" ht="14.25" x14ac:dyDescent="0.45">
      <c r="A2167"/>
      <c r="B2167"/>
      <c r="C2167"/>
      <c r="D2167"/>
      <c r="E2167"/>
      <c r="F2167"/>
      <c r="G2167"/>
      <c r="H2167"/>
    </row>
    <row r="2168" spans="1:8" ht="14.25" x14ac:dyDescent="0.45">
      <c r="A2168"/>
      <c r="B2168"/>
      <c r="C2168"/>
      <c r="D2168"/>
      <c r="E2168"/>
      <c r="F2168"/>
      <c r="G2168"/>
      <c r="H2168"/>
    </row>
    <row r="2169" spans="1:8" ht="14.25" x14ac:dyDescent="0.45">
      <c r="A2169"/>
      <c r="B2169"/>
      <c r="C2169"/>
      <c r="D2169"/>
      <c r="E2169"/>
      <c r="F2169"/>
      <c r="G2169"/>
      <c r="H2169"/>
    </row>
    <row r="2170" spans="1:8" ht="14.25" x14ac:dyDescent="0.45">
      <c r="A2170"/>
      <c r="B2170"/>
      <c r="C2170"/>
      <c r="D2170"/>
      <c r="E2170"/>
      <c r="F2170"/>
      <c r="G2170"/>
      <c r="H2170"/>
    </row>
    <row r="2171" spans="1:8" ht="14.25" x14ac:dyDescent="0.45">
      <c r="A2171"/>
      <c r="B2171"/>
      <c r="C2171"/>
      <c r="D2171"/>
      <c r="E2171"/>
      <c r="F2171"/>
      <c r="G2171"/>
      <c r="H2171"/>
    </row>
    <row r="2172" spans="1:8" ht="14.25" x14ac:dyDescent="0.45">
      <c r="A2172"/>
      <c r="B2172"/>
      <c r="C2172"/>
      <c r="D2172"/>
      <c r="E2172"/>
      <c r="F2172"/>
      <c r="G2172"/>
      <c r="H2172"/>
    </row>
    <row r="2173" spans="1:8" ht="14.25" x14ac:dyDescent="0.45">
      <c r="A2173"/>
      <c r="B2173"/>
      <c r="C2173"/>
      <c r="D2173"/>
      <c r="E2173"/>
      <c r="F2173"/>
      <c r="G2173"/>
      <c r="H2173"/>
    </row>
    <row r="2174" spans="1:8" ht="14.25" x14ac:dyDescent="0.45">
      <c r="A2174"/>
      <c r="B2174"/>
      <c r="C2174"/>
      <c r="D2174"/>
      <c r="E2174"/>
      <c r="F2174"/>
      <c r="G2174"/>
      <c r="H2174"/>
    </row>
    <row r="2175" spans="1:8" ht="14.25" x14ac:dyDescent="0.45">
      <c r="A2175"/>
      <c r="B2175"/>
      <c r="C2175"/>
      <c r="D2175"/>
      <c r="E2175"/>
      <c r="F2175"/>
      <c r="G2175"/>
      <c r="H2175"/>
    </row>
    <row r="2176" spans="1:8" ht="14.25" x14ac:dyDescent="0.45">
      <c r="A2176"/>
      <c r="B2176"/>
      <c r="C2176"/>
      <c r="D2176"/>
      <c r="E2176"/>
      <c r="F2176"/>
      <c r="G2176"/>
      <c r="H2176"/>
    </row>
    <row r="2177" spans="1:8" ht="14.25" x14ac:dyDescent="0.45">
      <c r="A2177"/>
      <c r="B2177"/>
      <c r="C2177"/>
      <c r="D2177"/>
      <c r="E2177"/>
      <c r="F2177"/>
      <c r="G2177"/>
      <c r="H2177"/>
    </row>
    <row r="2178" spans="1:8" ht="14.25" x14ac:dyDescent="0.45">
      <c r="A2178"/>
      <c r="B2178"/>
      <c r="C2178"/>
      <c r="D2178"/>
      <c r="E2178"/>
      <c r="F2178"/>
      <c r="G2178"/>
      <c r="H2178"/>
    </row>
    <row r="2179" spans="1:8" ht="14.25" x14ac:dyDescent="0.45">
      <c r="A2179"/>
      <c r="B2179"/>
      <c r="C2179"/>
      <c r="D2179"/>
      <c r="E2179"/>
      <c r="F2179"/>
      <c r="G2179"/>
      <c r="H2179"/>
    </row>
    <row r="2180" spans="1:8" ht="14.25" x14ac:dyDescent="0.45">
      <c r="A2180"/>
      <c r="B2180"/>
      <c r="C2180"/>
      <c r="D2180"/>
      <c r="E2180"/>
      <c r="F2180"/>
      <c r="G2180"/>
      <c r="H2180"/>
    </row>
    <row r="2181" spans="1:8" ht="14.25" x14ac:dyDescent="0.45">
      <c r="A2181"/>
      <c r="B2181"/>
      <c r="C2181"/>
      <c r="D2181"/>
      <c r="E2181"/>
      <c r="F2181"/>
      <c r="G2181"/>
      <c r="H2181"/>
    </row>
    <row r="2182" spans="1:8" ht="14.25" x14ac:dyDescent="0.45">
      <c r="A2182"/>
      <c r="B2182"/>
      <c r="C2182"/>
      <c r="D2182"/>
      <c r="E2182"/>
      <c r="F2182"/>
      <c r="G2182"/>
      <c r="H2182"/>
    </row>
    <row r="2183" spans="1:8" ht="14.25" x14ac:dyDescent="0.45">
      <c r="A2183"/>
      <c r="B2183"/>
      <c r="C2183"/>
      <c r="D2183"/>
      <c r="E2183"/>
      <c r="F2183"/>
      <c r="G2183"/>
      <c r="H2183"/>
    </row>
    <row r="2184" spans="1:8" ht="14.25" x14ac:dyDescent="0.45">
      <c r="A2184"/>
      <c r="B2184"/>
      <c r="C2184"/>
      <c r="D2184"/>
      <c r="E2184"/>
      <c r="F2184"/>
      <c r="G2184"/>
      <c r="H2184"/>
    </row>
    <row r="2185" spans="1:8" ht="14.25" x14ac:dyDescent="0.45">
      <c r="A2185"/>
      <c r="B2185"/>
      <c r="C2185"/>
      <c r="D2185"/>
      <c r="E2185"/>
      <c r="F2185"/>
      <c r="G2185"/>
      <c r="H2185"/>
    </row>
    <row r="2186" spans="1:8" ht="14.25" x14ac:dyDescent="0.45">
      <c r="A2186"/>
      <c r="B2186"/>
      <c r="C2186"/>
      <c r="D2186"/>
      <c r="E2186"/>
      <c r="F2186"/>
      <c r="G2186"/>
      <c r="H2186"/>
    </row>
    <row r="2187" spans="1:8" ht="14.25" x14ac:dyDescent="0.45">
      <c r="A2187"/>
      <c r="B2187"/>
      <c r="C2187"/>
      <c r="D2187"/>
      <c r="E2187"/>
      <c r="F2187"/>
      <c r="G2187"/>
      <c r="H2187"/>
    </row>
    <row r="2188" spans="1:8" ht="14.25" x14ac:dyDescent="0.45">
      <c r="A2188"/>
      <c r="B2188"/>
      <c r="C2188"/>
      <c r="D2188"/>
      <c r="E2188"/>
      <c r="F2188"/>
      <c r="G2188"/>
      <c r="H2188"/>
    </row>
    <row r="2189" spans="1:8" ht="14.25" x14ac:dyDescent="0.45">
      <c r="A2189"/>
      <c r="B2189"/>
      <c r="C2189"/>
      <c r="D2189"/>
      <c r="E2189"/>
      <c r="F2189"/>
      <c r="G2189"/>
      <c r="H2189"/>
    </row>
    <row r="2190" spans="1:8" ht="14.25" x14ac:dyDescent="0.45">
      <c r="A2190"/>
      <c r="B2190"/>
      <c r="C2190"/>
      <c r="D2190"/>
      <c r="E2190"/>
      <c r="F2190"/>
      <c r="G2190"/>
      <c r="H2190"/>
    </row>
    <row r="2191" spans="1:8" ht="14.25" x14ac:dyDescent="0.45">
      <c r="A2191"/>
      <c r="B2191"/>
      <c r="C2191"/>
      <c r="D2191"/>
      <c r="E2191"/>
      <c r="F2191"/>
      <c r="G2191"/>
      <c r="H2191"/>
    </row>
    <row r="2192" spans="1:8" ht="14.25" x14ac:dyDescent="0.45">
      <c r="A2192"/>
      <c r="B2192"/>
      <c r="C2192"/>
      <c r="D2192"/>
      <c r="E2192"/>
      <c r="F2192"/>
      <c r="G2192"/>
      <c r="H2192"/>
    </row>
    <row r="2193" spans="1:8" ht="14.25" x14ac:dyDescent="0.45">
      <c r="A2193"/>
      <c r="B2193"/>
      <c r="C2193"/>
      <c r="D2193"/>
      <c r="E2193"/>
      <c r="F2193"/>
      <c r="G2193"/>
      <c r="H2193"/>
    </row>
    <row r="2194" spans="1:8" ht="14.25" x14ac:dyDescent="0.45">
      <c r="A2194"/>
      <c r="B2194"/>
      <c r="C2194"/>
      <c r="D2194"/>
      <c r="E2194"/>
      <c r="F2194"/>
      <c r="G2194"/>
      <c r="H2194"/>
    </row>
    <row r="2195" spans="1:8" ht="14.25" x14ac:dyDescent="0.45">
      <c r="A2195"/>
      <c r="B2195"/>
      <c r="C2195"/>
      <c r="D2195"/>
      <c r="E2195"/>
      <c r="F2195"/>
      <c r="G2195"/>
      <c r="H2195"/>
    </row>
    <row r="2196" spans="1:8" ht="14.25" x14ac:dyDescent="0.45">
      <c r="A2196"/>
      <c r="B2196"/>
      <c r="C2196"/>
      <c r="D2196"/>
      <c r="E2196"/>
      <c r="F2196"/>
      <c r="G2196"/>
      <c r="H2196"/>
    </row>
    <row r="2197" spans="1:8" ht="14.25" x14ac:dyDescent="0.45">
      <c r="A2197"/>
      <c r="B2197"/>
      <c r="C2197"/>
      <c r="D2197"/>
      <c r="E2197"/>
      <c r="F2197"/>
      <c r="G2197"/>
      <c r="H2197"/>
    </row>
    <row r="2198" spans="1:8" ht="14.25" x14ac:dyDescent="0.45">
      <c r="A2198"/>
      <c r="B2198"/>
      <c r="C2198"/>
      <c r="D2198"/>
      <c r="E2198"/>
      <c r="F2198"/>
      <c r="G2198"/>
      <c r="H2198"/>
    </row>
    <row r="2199" spans="1:8" ht="14.25" x14ac:dyDescent="0.45">
      <c r="A2199"/>
      <c r="B2199"/>
      <c r="C2199"/>
      <c r="D2199"/>
      <c r="E2199"/>
      <c r="F2199"/>
      <c r="G2199"/>
      <c r="H2199"/>
    </row>
    <row r="2200" spans="1:8" ht="14.25" x14ac:dyDescent="0.45">
      <c r="A2200"/>
      <c r="B2200"/>
      <c r="C2200"/>
      <c r="D2200"/>
      <c r="E2200"/>
      <c r="F2200"/>
      <c r="G2200"/>
      <c r="H2200"/>
    </row>
    <row r="2201" spans="1:8" ht="14.25" x14ac:dyDescent="0.45">
      <c r="A2201"/>
      <c r="B2201"/>
      <c r="C2201"/>
      <c r="D2201"/>
      <c r="E2201"/>
      <c r="F2201"/>
      <c r="G2201"/>
      <c r="H2201"/>
    </row>
    <row r="2202" spans="1:8" ht="14.25" x14ac:dyDescent="0.45">
      <c r="A2202"/>
      <c r="B2202"/>
      <c r="C2202"/>
      <c r="D2202"/>
      <c r="E2202"/>
      <c r="F2202"/>
      <c r="G2202"/>
      <c r="H2202"/>
    </row>
    <row r="2203" spans="1:8" ht="14.25" x14ac:dyDescent="0.45">
      <c r="A2203"/>
      <c r="B2203"/>
      <c r="C2203"/>
      <c r="D2203"/>
      <c r="E2203"/>
      <c r="F2203"/>
      <c r="G2203"/>
      <c r="H2203"/>
    </row>
    <row r="2204" spans="1:8" ht="14.25" x14ac:dyDescent="0.45">
      <c r="A2204"/>
      <c r="B2204"/>
      <c r="C2204"/>
      <c r="D2204"/>
      <c r="E2204"/>
      <c r="F2204"/>
      <c r="G2204"/>
      <c r="H2204"/>
    </row>
    <row r="2205" spans="1:8" ht="14.25" x14ac:dyDescent="0.45">
      <c r="A2205"/>
      <c r="B2205"/>
      <c r="C2205"/>
      <c r="D2205"/>
      <c r="E2205"/>
      <c r="F2205"/>
      <c r="G2205"/>
      <c r="H2205"/>
    </row>
    <row r="2206" spans="1:8" ht="14.25" x14ac:dyDescent="0.45">
      <c r="A2206"/>
      <c r="B2206"/>
      <c r="C2206"/>
      <c r="D2206"/>
      <c r="E2206"/>
      <c r="F2206"/>
      <c r="G2206"/>
      <c r="H2206"/>
    </row>
    <row r="2207" spans="1:8" ht="14.25" x14ac:dyDescent="0.45">
      <c r="A2207"/>
      <c r="B2207"/>
      <c r="C2207"/>
      <c r="D2207"/>
      <c r="E2207"/>
      <c r="F2207"/>
      <c r="G2207"/>
      <c r="H2207"/>
    </row>
    <row r="2208" spans="1:8" ht="14.25" x14ac:dyDescent="0.45">
      <c r="A2208"/>
      <c r="B2208"/>
      <c r="C2208"/>
      <c r="D2208"/>
      <c r="E2208"/>
      <c r="F2208"/>
      <c r="G2208"/>
      <c r="H2208"/>
    </row>
    <row r="2209" spans="1:8" ht="14.25" x14ac:dyDescent="0.45">
      <c r="A2209"/>
      <c r="B2209"/>
      <c r="C2209"/>
      <c r="D2209"/>
      <c r="E2209"/>
      <c r="F2209"/>
      <c r="G2209"/>
      <c r="H2209"/>
    </row>
    <row r="2210" spans="1:8" ht="14.25" x14ac:dyDescent="0.45">
      <c r="A2210"/>
      <c r="B2210"/>
      <c r="C2210"/>
      <c r="D2210"/>
      <c r="E2210"/>
      <c r="F2210"/>
      <c r="G2210"/>
      <c r="H2210"/>
    </row>
    <row r="2211" spans="1:8" ht="14.25" x14ac:dyDescent="0.45">
      <c r="A2211"/>
      <c r="B2211"/>
      <c r="C2211"/>
      <c r="D2211"/>
      <c r="E2211"/>
      <c r="F2211"/>
      <c r="G2211"/>
      <c r="H2211"/>
    </row>
    <row r="2212" spans="1:8" ht="14.25" x14ac:dyDescent="0.45">
      <c r="A2212"/>
      <c r="B2212"/>
      <c r="C2212"/>
      <c r="D2212"/>
      <c r="E2212"/>
      <c r="F2212"/>
      <c r="G2212"/>
      <c r="H2212"/>
    </row>
    <row r="2213" spans="1:8" ht="14.25" x14ac:dyDescent="0.45">
      <c r="A2213"/>
      <c r="B2213"/>
      <c r="C2213"/>
      <c r="D2213"/>
      <c r="E2213"/>
      <c r="F2213"/>
      <c r="G2213"/>
      <c r="H2213"/>
    </row>
    <row r="2214" spans="1:8" ht="14.25" x14ac:dyDescent="0.45">
      <c r="A2214"/>
      <c r="B2214"/>
      <c r="C2214"/>
      <c r="D2214"/>
      <c r="E2214"/>
      <c r="F2214"/>
      <c r="G2214"/>
      <c r="H2214"/>
    </row>
    <row r="2215" spans="1:8" ht="14.25" x14ac:dyDescent="0.45">
      <c r="A2215"/>
      <c r="B2215"/>
      <c r="C2215"/>
      <c r="D2215"/>
      <c r="E2215"/>
      <c r="F2215"/>
      <c r="G2215"/>
      <c r="H2215"/>
    </row>
    <row r="2216" spans="1:8" ht="14.25" x14ac:dyDescent="0.45">
      <c r="A2216"/>
      <c r="B2216"/>
      <c r="C2216"/>
      <c r="D2216"/>
      <c r="E2216"/>
      <c r="F2216"/>
      <c r="G2216"/>
      <c r="H2216"/>
    </row>
    <row r="2217" spans="1:8" ht="14.25" x14ac:dyDescent="0.45">
      <c r="A2217"/>
      <c r="B2217"/>
      <c r="C2217"/>
      <c r="D2217"/>
      <c r="E2217"/>
      <c r="F2217"/>
      <c r="G2217"/>
      <c r="H2217"/>
    </row>
    <row r="2218" spans="1:8" ht="14.25" x14ac:dyDescent="0.45">
      <c r="A2218"/>
      <c r="B2218"/>
      <c r="C2218"/>
      <c r="D2218"/>
      <c r="E2218"/>
      <c r="F2218"/>
      <c r="G2218"/>
      <c r="H2218"/>
    </row>
    <row r="2219" spans="1:8" ht="14.25" x14ac:dyDescent="0.45">
      <c r="A2219"/>
      <c r="B2219"/>
      <c r="C2219"/>
      <c r="D2219"/>
      <c r="E2219"/>
      <c r="F2219"/>
      <c r="G2219"/>
      <c r="H2219"/>
    </row>
    <row r="2220" spans="1:8" ht="14.25" x14ac:dyDescent="0.45">
      <c r="A2220"/>
      <c r="B2220"/>
      <c r="C2220"/>
      <c r="D2220"/>
      <c r="E2220"/>
      <c r="F2220"/>
      <c r="G2220"/>
      <c r="H2220"/>
    </row>
    <row r="2221" spans="1:8" ht="14.25" x14ac:dyDescent="0.45">
      <c r="A2221"/>
      <c r="B2221"/>
      <c r="C2221"/>
      <c r="D2221"/>
      <c r="E2221"/>
      <c r="F2221"/>
      <c r="G2221"/>
      <c r="H2221"/>
    </row>
    <row r="2222" spans="1:8" ht="14.25" x14ac:dyDescent="0.45">
      <c r="A2222"/>
      <c r="B2222"/>
      <c r="C2222"/>
      <c r="D2222"/>
      <c r="E2222"/>
      <c r="F2222"/>
      <c r="G2222"/>
      <c r="H2222"/>
    </row>
    <row r="2223" spans="1:8" ht="14.25" x14ac:dyDescent="0.45">
      <c r="A2223"/>
      <c r="B2223"/>
      <c r="C2223"/>
      <c r="D2223"/>
      <c r="E2223"/>
      <c r="F2223"/>
      <c r="G2223"/>
      <c r="H2223"/>
    </row>
    <row r="2224" spans="1:8" ht="14.25" x14ac:dyDescent="0.45">
      <c r="A2224"/>
      <c r="B2224"/>
      <c r="C2224"/>
      <c r="D2224"/>
      <c r="E2224"/>
      <c r="F2224"/>
      <c r="G2224"/>
      <c r="H2224"/>
    </row>
    <row r="2225" spans="1:8" ht="14.25" x14ac:dyDescent="0.45">
      <c r="A2225"/>
      <c r="B2225"/>
      <c r="C2225"/>
      <c r="D2225"/>
      <c r="E2225"/>
      <c r="F2225"/>
      <c r="G2225"/>
      <c r="H2225"/>
    </row>
    <row r="2226" spans="1:8" ht="14.25" x14ac:dyDescent="0.45">
      <c r="A2226"/>
      <c r="B2226"/>
      <c r="C2226"/>
      <c r="D2226"/>
      <c r="E2226"/>
      <c r="F2226"/>
      <c r="G2226"/>
      <c r="H2226"/>
    </row>
    <row r="2227" spans="1:8" ht="14.25" x14ac:dyDescent="0.45">
      <c r="A2227"/>
      <c r="B2227"/>
      <c r="C2227"/>
      <c r="D2227"/>
      <c r="E2227"/>
      <c r="F2227"/>
      <c r="G2227"/>
      <c r="H2227"/>
    </row>
    <row r="2228" spans="1:8" ht="14.25" x14ac:dyDescent="0.45">
      <c r="A2228"/>
      <c r="B2228"/>
      <c r="C2228"/>
      <c r="D2228"/>
      <c r="E2228"/>
      <c r="F2228"/>
      <c r="G2228"/>
      <c r="H2228"/>
    </row>
    <row r="2229" spans="1:8" ht="14.25" x14ac:dyDescent="0.45">
      <c r="A2229"/>
      <c r="B2229"/>
      <c r="C2229"/>
      <c r="D2229"/>
      <c r="E2229"/>
      <c r="F2229"/>
      <c r="G2229"/>
      <c r="H2229"/>
    </row>
    <row r="2230" spans="1:8" ht="14.25" x14ac:dyDescent="0.45">
      <c r="A2230"/>
      <c r="B2230"/>
      <c r="C2230"/>
      <c r="D2230"/>
      <c r="E2230"/>
      <c r="F2230"/>
      <c r="G2230"/>
      <c r="H2230"/>
    </row>
    <row r="2231" spans="1:8" ht="14.25" x14ac:dyDescent="0.45">
      <c r="A2231"/>
      <c r="B2231"/>
      <c r="C2231"/>
      <c r="D2231"/>
      <c r="E2231"/>
      <c r="F2231"/>
      <c r="G2231"/>
      <c r="H2231"/>
    </row>
    <row r="2232" spans="1:8" ht="14.25" x14ac:dyDescent="0.45">
      <c r="A2232"/>
      <c r="B2232"/>
      <c r="C2232"/>
      <c r="D2232"/>
      <c r="E2232"/>
      <c r="F2232"/>
      <c r="G2232"/>
      <c r="H2232"/>
    </row>
    <row r="2233" spans="1:8" ht="14.25" x14ac:dyDescent="0.45">
      <c r="A2233"/>
      <c r="B2233"/>
      <c r="C2233"/>
      <c r="D2233"/>
      <c r="E2233"/>
      <c r="F2233"/>
      <c r="G2233"/>
      <c r="H2233"/>
    </row>
    <row r="2234" spans="1:8" ht="14.25" x14ac:dyDescent="0.45">
      <c r="A2234"/>
      <c r="B2234"/>
      <c r="C2234"/>
      <c r="D2234"/>
      <c r="E2234"/>
      <c r="F2234"/>
      <c r="G2234"/>
      <c r="H2234"/>
    </row>
    <row r="2235" spans="1:8" ht="14.25" x14ac:dyDescent="0.45">
      <c r="A2235"/>
      <c r="B2235"/>
      <c r="C2235"/>
      <c r="D2235"/>
      <c r="E2235"/>
      <c r="F2235"/>
      <c r="G2235"/>
      <c r="H2235"/>
    </row>
    <row r="2236" spans="1:8" ht="14.25" x14ac:dyDescent="0.45">
      <c r="A2236"/>
      <c r="B2236"/>
      <c r="C2236"/>
      <c r="D2236"/>
      <c r="E2236"/>
      <c r="F2236"/>
      <c r="G2236"/>
      <c r="H2236"/>
    </row>
    <row r="2237" spans="1:8" ht="14.25" x14ac:dyDescent="0.45">
      <c r="A2237"/>
      <c r="B2237"/>
      <c r="C2237"/>
      <c r="D2237"/>
      <c r="E2237"/>
      <c r="F2237"/>
      <c r="G2237"/>
      <c r="H2237"/>
    </row>
    <row r="2238" spans="1:8" ht="14.25" x14ac:dyDescent="0.45">
      <c r="A2238"/>
      <c r="B2238"/>
      <c r="C2238"/>
      <c r="D2238"/>
      <c r="E2238"/>
      <c r="F2238"/>
      <c r="G2238"/>
      <c r="H2238"/>
    </row>
    <row r="2239" spans="1:8" ht="14.25" x14ac:dyDescent="0.45">
      <c r="A2239"/>
      <c r="B2239"/>
      <c r="C2239"/>
      <c r="D2239"/>
      <c r="E2239"/>
      <c r="F2239"/>
      <c r="G2239"/>
      <c r="H2239"/>
    </row>
    <row r="2240" spans="1:8" ht="14.25" x14ac:dyDescent="0.45">
      <c r="A2240"/>
      <c r="B2240"/>
      <c r="C2240"/>
      <c r="D2240"/>
      <c r="E2240"/>
      <c r="F2240"/>
      <c r="G2240"/>
      <c r="H2240"/>
    </row>
    <row r="2241" spans="1:8" ht="14.25" x14ac:dyDescent="0.45">
      <c r="A2241"/>
      <c r="B2241"/>
      <c r="C2241"/>
      <c r="D2241"/>
      <c r="E2241"/>
      <c r="F2241"/>
      <c r="G2241"/>
      <c r="H2241"/>
    </row>
    <row r="2242" spans="1:8" ht="14.25" x14ac:dyDescent="0.45">
      <c r="A2242"/>
      <c r="B2242"/>
      <c r="C2242"/>
      <c r="D2242"/>
      <c r="E2242"/>
      <c r="F2242"/>
      <c r="G2242"/>
      <c r="H2242"/>
    </row>
    <row r="2243" spans="1:8" ht="14.25" x14ac:dyDescent="0.45">
      <c r="A2243"/>
      <c r="B2243"/>
      <c r="C2243"/>
      <c r="D2243"/>
      <c r="E2243"/>
      <c r="F2243"/>
      <c r="G2243"/>
      <c r="H2243"/>
    </row>
    <row r="2244" spans="1:8" ht="14.25" x14ac:dyDescent="0.45">
      <c r="A2244"/>
      <c r="B2244"/>
      <c r="C2244"/>
      <c r="D2244"/>
      <c r="E2244"/>
      <c r="F2244"/>
      <c r="G2244"/>
      <c r="H2244"/>
    </row>
    <row r="2245" spans="1:8" ht="14.25" x14ac:dyDescent="0.45">
      <c r="A2245"/>
      <c r="B2245"/>
      <c r="C2245"/>
      <c r="D2245"/>
      <c r="E2245"/>
      <c r="F2245"/>
      <c r="G2245"/>
      <c r="H2245"/>
    </row>
    <row r="2246" spans="1:8" ht="14.25" x14ac:dyDescent="0.45">
      <c r="A2246"/>
      <c r="B2246"/>
      <c r="C2246"/>
      <c r="D2246"/>
      <c r="E2246"/>
      <c r="F2246"/>
      <c r="G2246"/>
      <c r="H2246"/>
    </row>
    <row r="2247" spans="1:8" ht="14.25" x14ac:dyDescent="0.45">
      <c r="A2247"/>
      <c r="B2247"/>
      <c r="C2247"/>
      <c r="D2247"/>
      <c r="E2247"/>
      <c r="F2247"/>
      <c r="G2247"/>
      <c r="H2247"/>
    </row>
    <row r="2248" spans="1:8" ht="14.25" x14ac:dyDescent="0.45">
      <c r="A2248"/>
      <c r="B2248"/>
      <c r="C2248"/>
      <c r="D2248"/>
      <c r="E2248"/>
      <c r="F2248"/>
      <c r="G2248"/>
      <c r="H2248"/>
    </row>
    <row r="2249" spans="1:8" ht="14.25" x14ac:dyDescent="0.45">
      <c r="A2249"/>
      <c r="B2249"/>
      <c r="C2249"/>
      <c r="D2249"/>
      <c r="E2249"/>
      <c r="F2249"/>
      <c r="G2249"/>
      <c r="H2249"/>
    </row>
    <row r="2250" spans="1:8" ht="14.25" x14ac:dyDescent="0.45">
      <c r="A2250"/>
      <c r="B2250"/>
      <c r="C2250"/>
      <c r="D2250"/>
      <c r="E2250"/>
      <c r="F2250"/>
      <c r="G2250"/>
      <c r="H2250"/>
    </row>
    <row r="2251" spans="1:8" ht="14.25" x14ac:dyDescent="0.45">
      <c r="A2251"/>
      <c r="B2251"/>
      <c r="C2251"/>
      <c r="D2251"/>
      <c r="E2251"/>
      <c r="F2251"/>
      <c r="G2251"/>
      <c r="H2251"/>
    </row>
    <row r="2252" spans="1:8" ht="14.25" x14ac:dyDescent="0.45">
      <c r="A2252"/>
      <c r="B2252"/>
      <c r="C2252"/>
      <c r="D2252"/>
      <c r="E2252"/>
      <c r="F2252"/>
      <c r="G2252"/>
      <c r="H2252"/>
    </row>
    <row r="2253" spans="1:8" ht="14.25" x14ac:dyDescent="0.45">
      <c r="A2253"/>
      <c r="B2253"/>
      <c r="C2253"/>
      <c r="D2253"/>
      <c r="E2253"/>
      <c r="F2253"/>
      <c r="G2253"/>
      <c r="H2253"/>
    </row>
    <row r="2254" spans="1:8" ht="14.25" x14ac:dyDescent="0.45">
      <c r="A2254"/>
      <c r="B2254"/>
      <c r="C2254"/>
      <c r="D2254"/>
      <c r="E2254"/>
      <c r="F2254"/>
      <c r="G2254"/>
      <c r="H2254"/>
    </row>
    <row r="2255" spans="1:8" ht="14.25" x14ac:dyDescent="0.45">
      <c r="A2255"/>
      <c r="B2255"/>
      <c r="C2255"/>
      <c r="D2255"/>
      <c r="E2255"/>
      <c r="F2255"/>
      <c r="G2255"/>
      <c r="H2255"/>
    </row>
    <row r="2256" spans="1:8" ht="14.25" x14ac:dyDescent="0.45">
      <c r="A2256"/>
      <c r="B2256"/>
      <c r="C2256"/>
      <c r="D2256"/>
      <c r="E2256"/>
      <c r="F2256"/>
      <c r="G2256"/>
      <c r="H2256"/>
    </row>
    <row r="2257" spans="1:8" ht="14.25" x14ac:dyDescent="0.45">
      <c r="A2257"/>
      <c r="B2257"/>
      <c r="C2257"/>
      <c r="D2257"/>
      <c r="E2257"/>
      <c r="F2257"/>
      <c r="G2257"/>
      <c r="H2257"/>
    </row>
    <row r="2258" spans="1:8" ht="14.25" x14ac:dyDescent="0.45">
      <c r="A2258"/>
      <c r="B2258"/>
      <c r="C2258"/>
      <c r="D2258"/>
      <c r="E2258"/>
      <c r="F2258"/>
      <c r="G2258"/>
      <c r="H2258"/>
    </row>
    <row r="2259" spans="1:8" ht="14.25" x14ac:dyDescent="0.45">
      <c r="A2259"/>
      <c r="B2259"/>
      <c r="C2259"/>
      <c r="D2259"/>
      <c r="E2259"/>
      <c r="F2259"/>
      <c r="G2259"/>
      <c r="H2259"/>
    </row>
    <row r="2260" spans="1:8" ht="14.25" x14ac:dyDescent="0.45">
      <c r="A2260"/>
      <c r="B2260"/>
      <c r="C2260"/>
      <c r="D2260"/>
      <c r="E2260"/>
      <c r="F2260"/>
      <c r="G2260"/>
      <c r="H2260"/>
    </row>
    <row r="2261" spans="1:8" ht="14.25" x14ac:dyDescent="0.45">
      <c r="A2261"/>
      <c r="B2261"/>
      <c r="C2261"/>
      <c r="D2261"/>
      <c r="E2261"/>
      <c r="F2261"/>
      <c r="G2261"/>
      <c r="H2261"/>
    </row>
    <row r="2262" spans="1:8" ht="14.25" x14ac:dyDescent="0.45">
      <c r="A2262"/>
      <c r="B2262"/>
      <c r="C2262"/>
      <c r="D2262"/>
      <c r="E2262"/>
      <c r="F2262"/>
      <c r="G2262"/>
      <c r="H2262"/>
    </row>
    <row r="2263" spans="1:8" ht="14.25" x14ac:dyDescent="0.45">
      <c r="A2263"/>
      <c r="B2263"/>
      <c r="C2263"/>
      <c r="D2263"/>
      <c r="E2263"/>
      <c r="F2263"/>
      <c r="G2263"/>
      <c r="H2263"/>
    </row>
    <row r="2264" spans="1:8" ht="14.25" x14ac:dyDescent="0.45">
      <c r="A2264"/>
      <c r="B2264"/>
      <c r="C2264"/>
      <c r="D2264"/>
      <c r="E2264"/>
      <c r="F2264"/>
      <c r="G2264"/>
      <c r="H2264"/>
    </row>
    <row r="2265" spans="1:8" ht="14.25" x14ac:dyDescent="0.45">
      <c r="A2265"/>
      <c r="B2265"/>
      <c r="C2265"/>
      <c r="D2265"/>
      <c r="E2265"/>
      <c r="F2265"/>
      <c r="G2265"/>
      <c r="H2265"/>
    </row>
    <row r="2266" spans="1:8" ht="14.25" x14ac:dyDescent="0.45">
      <c r="A2266"/>
      <c r="B2266"/>
      <c r="C2266"/>
      <c r="D2266"/>
      <c r="E2266"/>
      <c r="F2266"/>
      <c r="G2266"/>
      <c r="H2266"/>
    </row>
    <row r="2267" spans="1:8" ht="14.25" x14ac:dyDescent="0.45">
      <c r="A2267"/>
      <c r="B2267"/>
      <c r="C2267"/>
      <c r="D2267"/>
      <c r="E2267"/>
      <c r="F2267"/>
      <c r="G2267"/>
      <c r="H2267"/>
    </row>
    <row r="2268" spans="1:8" ht="14.25" x14ac:dyDescent="0.45">
      <c r="A2268"/>
      <c r="B2268"/>
      <c r="C2268"/>
      <c r="D2268"/>
      <c r="E2268"/>
      <c r="F2268"/>
      <c r="G2268"/>
      <c r="H2268"/>
    </row>
    <row r="2269" spans="1:8" ht="14.25" x14ac:dyDescent="0.45">
      <c r="A2269"/>
      <c r="B2269"/>
      <c r="C2269"/>
      <c r="D2269"/>
      <c r="E2269"/>
      <c r="F2269"/>
      <c r="G2269"/>
      <c r="H2269"/>
    </row>
    <row r="2270" spans="1:8" ht="14.25" x14ac:dyDescent="0.45">
      <c r="A2270"/>
      <c r="B2270"/>
      <c r="C2270"/>
      <c r="D2270"/>
      <c r="E2270"/>
      <c r="F2270"/>
      <c r="G2270"/>
      <c r="H2270"/>
    </row>
    <row r="2271" spans="1:8" ht="14.25" x14ac:dyDescent="0.45">
      <c r="A2271"/>
      <c r="B2271"/>
      <c r="C2271"/>
      <c r="D2271"/>
      <c r="E2271"/>
      <c r="F2271"/>
      <c r="G2271"/>
      <c r="H2271"/>
    </row>
    <row r="2272" spans="1:8" ht="14.25" x14ac:dyDescent="0.45">
      <c r="A2272"/>
      <c r="B2272"/>
      <c r="C2272"/>
      <c r="D2272"/>
      <c r="E2272"/>
      <c r="F2272"/>
      <c r="G2272"/>
      <c r="H2272"/>
    </row>
    <row r="2273" spans="1:8" ht="14.25" x14ac:dyDescent="0.45">
      <c r="A2273"/>
      <c r="B2273"/>
      <c r="C2273"/>
      <c r="D2273"/>
      <c r="E2273"/>
      <c r="F2273"/>
      <c r="G2273"/>
      <c r="H2273"/>
    </row>
    <row r="2274" spans="1:8" ht="14.25" x14ac:dyDescent="0.45">
      <c r="A2274"/>
      <c r="B2274"/>
      <c r="C2274"/>
      <c r="D2274"/>
      <c r="E2274"/>
      <c r="F2274"/>
      <c r="G2274"/>
      <c r="H2274"/>
    </row>
    <row r="2275" spans="1:8" ht="14.25" x14ac:dyDescent="0.45">
      <c r="A2275"/>
      <c r="B2275"/>
      <c r="C2275"/>
      <c r="D2275"/>
      <c r="E2275"/>
      <c r="F2275"/>
      <c r="G2275"/>
      <c r="H2275"/>
    </row>
    <row r="2276" spans="1:8" ht="14.25" x14ac:dyDescent="0.45">
      <c r="A2276"/>
      <c r="B2276"/>
      <c r="C2276"/>
      <c r="D2276"/>
      <c r="E2276"/>
      <c r="F2276"/>
      <c r="G2276"/>
      <c r="H2276"/>
    </row>
    <row r="2277" spans="1:8" ht="14.25" x14ac:dyDescent="0.45">
      <c r="A2277"/>
      <c r="B2277"/>
      <c r="C2277"/>
      <c r="D2277"/>
      <c r="E2277"/>
      <c r="F2277"/>
      <c r="G2277"/>
      <c r="H2277"/>
    </row>
    <row r="2278" spans="1:8" ht="14.25" x14ac:dyDescent="0.45">
      <c r="A2278"/>
      <c r="B2278"/>
      <c r="C2278"/>
      <c r="D2278"/>
      <c r="E2278"/>
      <c r="F2278"/>
      <c r="G2278"/>
      <c r="H2278"/>
    </row>
    <row r="2279" spans="1:8" ht="14.25" x14ac:dyDescent="0.45">
      <c r="A2279"/>
      <c r="B2279"/>
      <c r="C2279"/>
      <c r="D2279"/>
      <c r="E2279"/>
      <c r="F2279"/>
      <c r="G2279"/>
      <c r="H2279"/>
    </row>
    <row r="2280" spans="1:8" ht="14.25" x14ac:dyDescent="0.45">
      <c r="A2280"/>
      <c r="B2280"/>
      <c r="C2280"/>
      <c r="D2280"/>
      <c r="E2280"/>
      <c r="F2280"/>
      <c r="G2280"/>
      <c r="H2280"/>
    </row>
    <row r="2281" spans="1:8" ht="14.25" x14ac:dyDescent="0.45">
      <c r="A2281"/>
      <c r="B2281"/>
      <c r="C2281"/>
      <c r="D2281"/>
      <c r="E2281"/>
      <c r="F2281"/>
      <c r="G2281"/>
      <c r="H2281"/>
    </row>
    <row r="2282" spans="1:8" ht="14.25" x14ac:dyDescent="0.45">
      <c r="A2282"/>
      <c r="B2282"/>
      <c r="C2282"/>
      <c r="D2282"/>
      <c r="E2282"/>
      <c r="F2282"/>
      <c r="G2282"/>
      <c r="H2282"/>
    </row>
    <row r="2283" spans="1:8" ht="14.25" x14ac:dyDescent="0.45">
      <c r="A2283"/>
      <c r="B2283"/>
      <c r="C2283"/>
      <c r="D2283"/>
      <c r="E2283"/>
      <c r="F2283"/>
      <c r="G2283"/>
      <c r="H2283"/>
    </row>
    <row r="2284" spans="1:8" ht="14.25" x14ac:dyDescent="0.45">
      <c r="A2284"/>
      <c r="B2284"/>
      <c r="C2284"/>
      <c r="D2284"/>
      <c r="E2284"/>
      <c r="F2284"/>
      <c r="G2284"/>
      <c r="H2284"/>
    </row>
    <row r="2285" spans="1:8" ht="14.25" x14ac:dyDescent="0.45">
      <c r="A2285"/>
      <c r="B2285"/>
      <c r="C2285"/>
      <c r="D2285"/>
      <c r="E2285"/>
      <c r="F2285"/>
      <c r="G2285"/>
      <c r="H2285"/>
    </row>
    <row r="2286" spans="1:8" ht="14.25" x14ac:dyDescent="0.45">
      <c r="A2286"/>
      <c r="B2286"/>
      <c r="C2286"/>
      <c r="D2286"/>
      <c r="E2286"/>
      <c r="F2286"/>
      <c r="G2286"/>
      <c r="H2286"/>
    </row>
    <row r="2287" spans="1:8" ht="14.25" x14ac:dyDescent="0.45">
      <c r="A2287"/>
      <c r="B2287"/>
      <c r="C2287"/>
      <c r="D2287"/>
      <c r="E2287"/>
      <c r="F2287"/>
      <c r="G2287"/>
      <c r="H2287"/>
    </row>
    <row r="2288" spans="1:8" ht="14.25" x14ac:dyDescent="0.45">
      <c r="A2288"/>
      <c r="B2288"/>
      <c r="C2288"/>
      <c r="D2288"/>
      <c r="E2288"/>
      <c r="F2288"/>
      <c r="G2288"/>
      <c r="H2288"/>
    </row>
    <row r="2289" spans="1:8" ht="14.25" x14ac:dyDescent="0.45">
      <c r="A2289"/>
      <c r="B2289"/>
      <c r="C2289"/>
      <c r="D2289"/>
      <c r="E2289"/>
      <c r="F2289"/>
      <c r="G2289"/>
      <c r="H2289"/>
    </row>
    <row r="2290" spans="1:8" ht="14.25" x14ac:dyDescent="0.45">
      <c r="A2290"/>
      <c r="B2290"/>
      <c r="C2290"/>
      <c r="D2290"/>
      <c r="E2290"/>
      <c r="F2290"/>
      <c r="G2290"/>
      <c r="H2290"/>
    </row>
    <row r="2291" spans="1:8" ht="14.25" x14ac:dyDescent="0.45">
      <c r="A2291"/>
      <c r="B2291"/>
      <c r="C2291"/>
      <c r="D2291"/>
      <c r="E2291"/>
      <c r="F2291"/>
      <c r="G2291"/>
      <c r="H2291"/>
    </row>
    <row r="2292" spans="1:8" ht="14.25" x14ac:dyDescent="0.45">
      <c r="A2292"/>
      <c r="B2292"/>
      <c r="C2292"/>
      <c r="D2292"/>
      <c r="E2292"/>
      <c r="F2292"/>
      <c r="G2292"/>
      <c r="H2292"/>
    </row>
    <row r="2293" spans="1:8" ht="14.25" x14ac:dyDescent="0.45">
      <c r="A2293"/>
      <c r="B2293"/>
      <c r="C2293"/>
      <c r="D2293"/>
      <c r="E2293"/>
      <c r="F2293"/>
      <c r="G2293"/>
      <c r="H2293"/>
    </row>
    <row r="2294" spans="1:8" ht="14.25" x14ac:dyDescent="0.45">
      <c r="A2294"/>
      <c r="B2294"/>
      <c r="C2294"/>
      <c r="D2294"/>
      <c r="E2294"/>
      <c r="F2294"/>
      <c r="G2294"/>
      <c r="H2294"/>
    </row>
    <row r="2295" spans="1:8" ht="14.25" x14ac:dyDescent="0.45">
      <c r="A2295"/>
      <c r="B2295"/>
      <c r="C2295"/>
      <c r="D2295"/>
      <c r="E2295"/>
      <c r="F2295"/>
      <c r="G2295"/>
      <c r="H2295"/>
    </row>
    <row r="2296" spans="1:8" ht="14.25" x14ac:dyDescent="0.45">
      <c r="A2296"/>
      <c r="B2296"/>
      <c r="C2296"/>
      <c r="D2296"/>
      <c r="E2296"/>
      <c r="F2296"/>
      <c r="G2296"/>
      <c r="H2296"/>
    </row>
    <row r="2297" spans="1:8" ht="14.25" x14ac:dyDescent="0.45">
      <c r="A2297"/>
      <c r="B2297"/>
      <c r="C2297"/>
      <c r="D2297"/>
      <c r="E2297"/>
      <c r="F2297"/>
      <c r="G2297"/>
      <c r="H2297"/>
    </row>
    <row r="2298" spans="1:8" ht="14.25" x14ac:dyDescent="0.45">
      <c r="A2298"/>
      <c r="B2298"/>
      <c r="C2298"/>
      <c r="D2298"/>
      <c r="E2298"/>
      <c r="F2298"/>
      <c r="G2298"/>
      <c r="H2298"/>
    </row>
    <row r="2299" spans="1:8" ht="14.25" x14ac:dyDescent="0.45">
      <c r="A2299"/>
      <c r="B2299"/>
      <c r="C2299"/>
      <c r="D2299"/>
      <c r="E2299"/>
      <c r="F2299"/>
      <c r="G2299"/>
      <c r="H2299"/>
    </row>
    <row r="2300" spans="1:8" ht="14.25" x14ac:dyDescent="0.45">
      <c r="A2300"/>
      <c r="B2300"/>
      <c r="C2300"/>
      <c r="D2300"/>
      <c r="E2300"/>
      <c r="F2300"/>
      <c r="G2300"/>
      <c r="H2300"/>
    </row>
    <row r="2301" spans="1:8" ht="14.25" x14ac:dyDescent="0.45">
      <c r="A2301"/>
      <c r="B2301"/>
      <c r="C2301"/>
      <c r="D2301"/>
      <c r="E2301"/>
      <c r="F2301"/>
      <c r="G2301"/>
      <c r="H2301"/>
    </row>
    <row r="2302" spans="1:8" ht="14.25" x14ac:dyDescent="0.45">
      <c r="A2302"/>
      <c r="B2302"/>
      <c r="C2302"/>
      <c r="D2302"/>
      <c r="E2302"/>
      <c r="F2302"/>
      <c r="G2302"/>
      <c r="H2302"/>
    </row>
    <row r="2303" spans="1:8" ht="14.25" x14ac:dyDescent="0.45">
      <c r="A2303"/>
      <c r="B2303"/>
      <c r="C2303"/>
      <c r="D2303"/>
      <c r="E2303"/>
      <c r="F2303"/>
      <c r="G2303"/>
      <c r="H2303"/>
    </row>
    <row r="2304" spans="1:8" ht="14.25" x14ac:dyDescent="0.45">
      <c r="A2304"/>
      <c r="B2304"/>
      <c r="C2304"/>
      <c r="D2304"/>
      <c r="E2304"/>
      <c r="F2304"/>
      <c r="G2304"/>
      <c r="H2304"/>
    </row>
    <row r="2305" spans="1:8" ht="14.25" x14ac:dyDescent="0.45">
      <c r="A2305"/>
      <c r="B2305"/>
      <c r="C2305"/>
      <c r="D2305"/>
      <c r="E2305"/>
      <c r="F2305"/>
      <c r="G2305"/>
      <c r="H2305"/>
    </row>
    <row r="2306" spans="1:8" ht="14.25" x14ac:dyDescent="0.45">
      <c r="A2306"/>
      <c r="B2306"/>
      <c r="C2306"/>
      <c r="D2306"/>
      <c r="E2306"/>
      <c r="F2306"/>
      <c r="G2306"/>
      <c r="H2306"/>
    </row>
    <row r="2307" spans="1:8" ht="14.25" x14ac:dyDescent="0.45">
      <c r="A2307"/>
      <c r="B2307"/>
      <c r="C2307"/>
      <c r="D2307"/>
      <c r="E2307"/>
      <c r="F2307"/>
      <c r="G2307"/>
      <c r="H2307"/>
    </row>
    <row r="2308" spans="1:8" ht="14.25" x14ac:dyDescent="0.45">
      <c r="A2308"/>
      <c r="B2308"/>
      <c r="C2308"/>
      <c r="D2308"/>
      <c r="E2308"/>
      <c r="F2308"/>
      <c r="G2308"/>
      <c r="H2308"/>
    </row>
    <row r="2309" spans="1:8" ht="14.25" x14ac:dyDescent="0.45">
      <c r="A2309"/>
      <c r="B2309"/>
      <c r="C2309"/>
      <c r="D2309"/>
      <c r="E2309"/>
      <c r="F2309"/>
      <c r="G2309"/>
      <c r="H2309"/>
    </row>
    <row r="2310" spans="1:8" ht="14.25" x14ac:dyDescent="0.45">
      <c r="A2310"/>
      <c r="B2310"/>
      <c r="C2310"/>
      <c r="D2310"/>
      <c r="E2310"/>
      <c r="F2310"/>
      <c r="G2310"/>
      <c r="H2310"/>
    </row>
    <row r="2311" spans="1:8" ht="14.25" x14ac:dyDescent="0.45">
      <c r="A2311"/>
      <c r="B2311"/>
      <c r="C2311"/>
      <c r="D2311"/>
      <c r="E2311"/>
      <c r="F2311"/>
      <c r="G2311"/>
      <c r="H2311"/>
    </row>
    <row r="2312" spans="1:8" ht="14.25" x14ac:dyDescent="0.45">
      <c r="A2312"/>
      <c r="B2312"/>
      <c r="C2312"/>
      <c r="D2312"/>
      <c r="E2312"/>
      <c r="F2312"/>
      <c r="G2312"/>
      <c r="H2312"/>
    </row>
    <row r="2313" spans="1:8" ht="14.25" x14ac:dyDescent="0.45">
      <c r="A2313"/>
      <c r="B2313"/>
      <c r="C2313"/>
      <c r="D2313"/>
      <c r="E2313"/>
      <c r="F2313"/>
      <c r="G2313"/>
      <c r="H2313"/>
    </row>
    <row r="2314" spans="1:8" ht="14.25" x14ac:dyDescent="0.45">
      <c r="A2314"/>
      <c r="B2314"/>
      <c r="C2314"/>
      <c r="D2314"/>
      <c r="E2314"/>
      <c r="F2314"/>
      <c r="G2314"/>
      <c r="H2314"/>
    </row>
    <row r="2315" spans="1:8" ht="14.25" x14ac:dyDescent="0.45">
      <c r="A2315"/>
      <c r="B2315"/>
      <c r="C2315"/>
      <c r="D2315"/>
      <c r="E2315"/>
      <c r="F2315"/>
      <c r="G2315"/>
      <c r="H2315"/>
    </row>
    <row r="2316" spans="1:8" ht="14.25" x14ac:dyDescent="0.45">
      <c r="A2316"/>
      <c r="B2316"/>
      <c r="C2316"/>
      <c r="D2316"/>
      <c r="E2316"/>
      <c r="F2316"/>
      <c r="G2316"/>
      <c r="H2316"/>
    </row>
    <row r="2317" spans="1:8" ht="14.25" x14ac:dyDescent="0.45">
      <c r="A2317"/>
      <c r="B2317"/>
      <c r="C2317"/>
      <c r="D2317"/>
      <c r="E2317"/>
      <c r="F2317"/>
      <c r="G2317"/>
      <c r="H2317"/>
    </row>
    <row r="2318" spans="1:8" ht="14.25" x14ac:dyDescent="0.45">
      <c r="A2318"/>
      <c r="B2318"/>
      <c r="C2318"/>
      <c r="D2318"/>
      <c r="E2318"/>
      <c r="F2318"/>
      <c r="G2318"/>
      <c r="H2318"/>
    </row>
    <row r="2319" spans="1:8" ht="14.25" x14ac:dyDescent="0.45">
      <c r="A2319"/>
      <c r="B2319"/>
      <c r="C2319"/>
      <c r="D2319"/>
      <c r="E2319"/>
      <c r="F2319"/>
      <c r="G2319"/>
      <c r="H2319"/>
    </row>
    <row r="2320" spans="1:8" ht="14.25" x14ac:dyDescent="0.45">
      <c r="A2320"/>
      <c r="B2320"/>
      <c r="C2320"/>
      <c r="D2320"/>
      <c r="E2320"/>
      <c r="F2320"/>
      <c r="G2320"/>
      <c r="H2320"/>
    </row>
    <row r="2321" spans="1:8" ht="14.25" x14ac:dyDescent="0.45">
      <c r="A2321"/>
      <c r="B2321"/>
      <c r="C2321"/>
      <c r="D2321"/>
      <c r="E2321"/>
      <c r="F2321"/>
      <c r="G2321"/>
      <c r="H2321"/>
    </row>
    <row r="2322" spans="1:8" ht="14.25" x14ac:dyDescent="0.45">
      <c r="A2322"/>
      <c r="B2322"/>
      <c r="C2322"/>
      <c r="D2322"/>
      <c r="E2322"/>
      <c r="F2322"/>
      <c r="G2322"/>
      <c r="H2322"/>
    </row>
    <row r="2323" spans="1:8" ht="14.25" x14ac:dyDescent="0.45">
      <c r="A2323"/>
      <c r="B2323"/>
      <c r="C2323"/>
      <c r="D2323"/>
      <c r="E2323"/>
      <c r="F2323"/>
      <c r="G2323"/>
      <c r="H2323"/>
    </row>
    <row r="2324" spans="1:8" ht="14.25" x14ac:dyDescent="0.45">
      <c r="A2324"/>
      <c r="B2324"/>
      <c r="C2324"/>
      <c r="D2324"/>
      <c r="E2324"/>
      <c r="F2324"/>
      <c r="G2324"/>
      <c r="H2324"/>
    </row>
    <row r="2325" spans="1:8" ht="14.25" x14ac:dyDescent="0.45">
      <c r="A2325"/>
      <c r="B2325"/>
      <c r="C2325"/>
      <c r="D2325"/>
      <c r="E2325"/>
      <c r="F2325"/>
      <c r="G2325"/>
      <c r="H2325"/>
    </row>
    <row r="2326" spans="1:8" ht="14.25" x14ac:dyDescent="0.45">
      <c r="A2326"/>
      <c r="B2326"/>
      <c r="C2326"/>
      <c r="D2326"/>
      <c r="E2326"/>
      <c r="F2326"/>
      <c r="G2326"/>
      <c r="H2326"/>
    </row>
    <row r="2327" spans="1:8" ht="14.25" x14ac:dyDescent="0.45">
      <c r="A2327"/>
      <c r="B2327"/>
      <c r="C2327"/>
      <c r="D2327"/>
      <c r="E2327"/>
      <c r="F2327"/>
      <c r="G2327"/>
      <c r="H2327"/>
    </row>
    <row r="2328" spans="1:8" ht="14.25" x14ac:dyDescent="0.45">
      <c r="A2328"/>
      <c r="B2328"/>
      <c r="C2328"/>
      <c r="D2328"/>
      <c r="E2328"/>
      <c r="F2328"/>
      <c r="G2328"/>
      <c r="H2328"/>
    </row>
    <row r="2329" spans="1:8" ht="14.25" x14ac:dyDescent="0.45">
      <c r="A2329"/>
      <c r="B2329"/>
      <c r="C2329"/>
      <c r="D2329"/>
      <c r="E2329"/>
      <c r="F2329"/>
      <c r="G2329"/>
      <c r="H2329"/>
    </row>
    <row r="2330" spans="1:8" ht="14.25" x14ac:dyDescent="0.45">
      <c r="A2330"/>
      <c r="B2330"/>
      <c r="C2330"/>
      <c r="D2330"/>
      <c r="E2330"/>
      <c r="F2330"/>
      <c r="G2330"/>
      <c r="H2330"/>
    </row>
    <row r="2331" spans="1:8" ht="14.25" x14ac:dyDescent="0.45">
      <c r="A2331"/>
      <c r="B2331"/>
      <c r="C2331"/>
      <c r="D2331"/>
      <c r="E2331"/>
      <c r="F2331"/>
      <c r="G2331"/>
      <c r="H2331"/>
    </row>
    <row r="2332" spans="1:8" ht="14.25" x14ac:dyDescent="0.45">
      <c r="A2332"/>
      <c r="B2332"/>
      <c r="C2332"/>
      <c r="D2332"/>
      <c r="E2332"/>
      <c r="F2332"/>
      <c r="G2332"/>
      <c r="H2332"/>
    </row>
    <row r="2333" spans="1:8" ht="14.25" x14ac:dyDescent="0.45">
      <c r="A2333"/>
      <c r="B2333"/>
      <c r="C2333"/>
      <c r="D2333"/>
      <c r="E2333"/>
      <c r="F2333"/>
      <c r="G2333"/>
      <c r="H2333"/>
    </row>
    <row r="2334" spans="1:8" ht="14.25" x14ac:dyDescent="0.45">
      <c r="A2334"/>
      <c r="B2334"/>
      <c r="C2334"/>
      <c r="D2334"/>
      <c r="E2334"/>
      <c r="F2334"/>
      <c r="G2334"/>
      <c r="H2334"/>
    </row>
    <row r="2335" spans="1:8" ht="14.25" x14ac:dyDescent="0.45">
      <c r="A2335"/>
      <c r="B2335"/>
      <c r="C2335"/>
      <c r="D2335"/>
      <c r="E2335"/>
      <c r="F2335"/>
      <c r="G2335"/>
      <c r="H2335"/>
    </row>
    <row r="2336" spans="1:8" ht="14.25" x14ac:dyDescent="0.45">
      <c r="A2336"/>
      <c r="B2336"/>
      <c r="C2336"/>
      <c r="D2336"/>
      <c r="E2336"/>
      <c r="F2336"/>
      <c r="G2336"/>
      <c r="H2336"/>
    </row>
    <row r="2337" spans="1:8" ht="14.25" x14ac:dyDescent="0.45">
      <c r="A2337"/>
      <c r="B2337"/>
      <c r="C2337"/>
      <c r="D2337"/>
      <c r="E2337"/>
      <c r="F2337"/>
      <c r="G2337"/>
      <c r="H2337"/>
    </row>
    <row r="2338" spans="1:8" ht="14.25" x14ac:dyDescent="0.45">
      <c r="A2338"/>
      <c r="B2338"/>
      <c r="C2338"/>
      <c r="D2338"/>
      <c r="E2338"/>
      <c r="F2338"/>
      <c r="G2338"/>
      <c r="H2338"/>
    </row>
    <row r="2339" spans="1:8" ht="14.25" x14ac:dyDescent="0.45">
      <c r="A2339"/>
      <c r="B2339"/>
      <c r="C2339"/>
      <c r="D2339"/>
      <c r="E2339"/>
      <c r="F2339"/>
      <c r="G2339"/>
      <c r="H2339"/>
    </row>
    <row r="2340" spans="1:8" ht="14.25" x14ac:dyDescent="0.45">
      <c r="A2340"/>
      <c r="B2340"/>
      <c r="C2340"/>
      <c r="D2340"/>
      <c r="E2340"/>
      <c r="F2340"/>
      <c r="G2340"/>
      <c r="H2340"/>
    </row>
    <row r="2341" spans="1:8" ht="14.25" x14ac:dyDescent="0.45">
      <c r="A2341"/>
      <c r="B2341"/>
      <c r="C2341"/>
      <c r="D2341"/>
      <c r="E2341"/>
      <c r="F2341"/>
      <c r="G2341"/>
      <c r="H2341"/>
    </row>
    <row r="2342" spans="1:8" ht="14.25" x14ac:dyDescent="0.45">
      <c r="A2342"/>
      <c r="B2342"/>
      <c r="C2342"/>
      <c r="D2342"/>
      <c r="E2342"/>
      <c r="F2342"/>
      <c r="G2342"/>
      <c r="H2342"/>
    </row>
    <row r="2343" spans="1:8" ht="14.25" x14ac:dyDescent="0.45">
      <c r="A2343"/>
      <c r="B2343"/>
      <c r="C2343"/>
      <c r="D2343"/>
      <c r="E2343"/>
      <c r="F2343"/>
      <c r="G2343"/>
      <c r="H2343"/>
    </row>
    <row r="2344" spans="1:8" ht="14.25" x14ac:dyDescent="0.45">
      <c r="A2344"/>
      <c r="B2344"/>
      <c r="C2344"/>
      <c r="D2344"/>
      <c r="E2344"/>
      <c r="F2344"/>
      <c r="G2344"/>
      <c r="H2344"/>
    </row>
    <row r="2345" spans="1:8" ht="14.25" x14ac:dyDescent="0.45">
      <c r="A2345"/>
      <c r="B2345"/>
      <c r="C2345"/>
      <c r="D2345"/>
      <c r="E2345"/>
      <c r="F2345"/>
      <c r="G2345"/>
      <c r="H2345"/>
    </row>
    <row r="2346" spans="1:8" ht="14.25" x14ac:dyDescent="0.45">
      <c r="A2346"/>
      <c r="B2346"/>
      <c r="C2346"/>
      <c r="D2346"/>
      <c r="E2346"/>
      <c r="F2346"/>
      <c r="G2346"/>
      <c r="H2346"/>
    </row>
    <row r="2347" spans="1:8" ht="14.25" x14ac:dyDescent="0.45">
      <c r="A2347"/>
      <c r="B2347"/>
      <c r="C2347"/>
      <c r="D2347"/>
      <c r="E2347"/>
      <c r="F2347"/>
      <c r="G2347"/>
      <c r="H2347"/>
    </row>
    <row r="2348" spans="1:8" ht="14.25" x14ac:dyDescent="0.45">
      <c r="A2348"/>
      <c r="B2348"/>
      <c r="C2348"/>
      <c r="D2348"/>
      <c r="E2348"/>
      <c r="F2348"/>
      <c r="G2348"/>
      <c r="H2348"/>
    </row>
    <row r="2349" spans="1:8" ht="14.25" x14ac:dyDescent="0.45">
      <c r="A2349"/>
      <c r="B2349"/>
      <c r="C2349"/>
      <c r="D2349"/>
      <c r="E2349"/>
      <c r="F2349"/>
      <c r="G2349"/>
      <c r="H2349"/>
    </row>
    <row r="2350" spans="1:8" ht="14.25" x14ac:dyDescent="0.45">
      <c r="A2350"/>
      <c r="B2350"/>
      <c r="C2350"/>
      <c r="D2350"/>
      <c r="E2350"/>
      <c r="F2350"/>
      <c r="G2350"/>
      <c r="H2350"/>
    </row>
    <row r="2351" spans="1:8" ht="14.25" x14ac:dyDescent="0.45">
      <c r="A2351"/>
      <c r="B2351"/>
      <c r="C2351"/>
      <c r="D2351"/>
      <c r="E2351"/>
      <c r="F2351"/>
      <c r="G2351"/>
      <c r="H2351"/>
    </row>
    <row r="2352" spans="1:8" ht="14.25" x14ac:dyDescent="0.45">
      <c r="A2352"/>
      <c r="B2352"/>
      <c r="C2352"/>
      <c r="D2352"/>
      <c r="E2352"/>
      <c r="F2352"/>
      <c r="G2352"/>
      <c r="H2352"/>
    </row>
    <row r="2353" spans="1:8" ht="14.25" x14ac:dyDescent="0.45">
      <c r="A2353"/>
      <c r="B2353"/>
      <c r="C2353"/>
      <c r="D2353"/>
      <c r="E2353"/>
      <c r="F2353"/>
      <c r="G2353"/>
      <c r="H2353"/>
    </row>
    <row r="2354" spans="1:8" ht="14.25" x14ac:dyDescent="0.45">
      <c r="A2354"/>
      <c r="B2354"/>
      <c r="C2354"/>
      <c r="D2354"/>
      <c r="E2354"/>
      <c r="F2354"/>
      <c r="G2354"/>
      <c r="H2354"/>
    </row>
    <row r="2355" spans="1:8" ht="14.25" x14ac:dyDescent="0.45">
      <c r="A2355"/>
      <c r="B2355"/>
      <c r="C2355"/>
      <c r="D2355"/>
      <c r="E2355"/>
      <c r="F2355"/>
      <c r="G2355"/>
      <c r="H2355"/>
    </row>
    <row r="2356" spans="1:8" ht="14.25" x14ac:dyDescent="0.45">
      <c r="A2356"/>
      <c r="B2356"/>
      <c r="C2356"/>
      <c r="D2356"/>
      <c r="E2356"/>
      <c r="F2356"/>
      <c r="G2356"/>
      <c r="H2356"/>
    </row>
    <row r="2357" spans="1:8" ht="14.25" x14ac:dyDescent="0.45">
      <c r="A2357"/>
      <c r="B2357"/>
      <c r="C2357"/>
      <c r="D2357"/>
      <c r="E2357"/>
      <c r="F2357"/>
      <c r="G2357"/>
      <c r="H2357"/>
    </row>
    <row r="2358" spans="1:8" ht="14.25" x14ac:dyDescent="0.45">
      <c r="A2358"/>
      <c r="B2358"/>
      <c r="C2358"/>
      <c r="D2358"/>
      <c r="E2358"/>
      <c r="F2358"/>
      <c r="G2358"/>
      <c r="H2358"/>
    </row>
    <row r="2359" spans="1:8" ht="14.25" x14ac:dyDescent="0.45">
      <c r="A2359"/>
      <c r="B2359"/>
      <c r="C2359"/>
      <c r="D2359"/>
      <c r="E2359"/>
      <c r="F2359"/>
      <c r="G2359"/>
      <c r="H2359"/>
    </row>
    <row r="2360" spans="1:8" ht="14.25" x14ac:dyDescent="0.45">
      <c r="A2360"/>
      <c r="B2360"/>
      <c r="C2360"/>
      <c r="D2360"/>
      <c r="E2360"/>
      <c r="F2360"/>
      <c r="G2360"/>
      <c r="H2360"/>
    </row>
    <row r="2361" spans="1:8" ht="14.25" x14ac:dyDescent="0.45">
      <c r="A2361"/>
      <c r="B2361"/>
      <c r="C2361"/>
      <c r="D2361"/>
      <c r="E2361"/>
      <c r="F2361"/>
      <c r="G2361"/>
      <c r="H2361"/>
    </row>
    <row r="2362" spans="1:8" ht="14.25" x14ac:dyDescent="0.45">
      <c r="A2362"/>
      <c r="B2362"/>
      <c r="C2362"/>
      <c r="D2362"/>
      <c r="E2362"/>
      <c r="F2362"/>
      <c r="G2362"/>
      <c r="H2362"/>
    </row>
    <row r="2363" spans="1:8" ht="14.25" x14ac:dyDescent="0.45">
      <c r="A2363"/>
      <c r="B2363"/>
      <c r="C2363"/>
      <c r="D2363"/>
      <c r="E2363"/>
      <c r="F2363"/>
      <c r="G2363"/>
      <c r="H2363"/>
    </row>
    <row r="2364" spans="1:8" ht="14.25" x14ac:dyDescent="0.45">
      <c r="A2364"/>
      <c r="B2364"/>
      <c r="C2364"/>
      <c r="D2364"/>
      <c r="E2364"/>
      <c r="F2364"/>
      <c r="G2364"/>
      <c r="H2364"/>
    </row>
    <row r="2365" spans="1:8" ht="14.25" x14ac:dyDescent="0.45">
      <c r="A2365"/>
      <c r="B2365"/>
      <c r="C2365"/>
      <c r="D2365"/>
      <c r="E2365"/>
      <c r="F2365"/>
      <c r="G2365"/>
      <c r="H2365"/>
    </row>
    <row r="2366" spans="1:8" ht="14.25" x14ac:dyDescent="0.45">
      <c r="A2366"/>
      <c r="B2366"/>
      <c r="C2366"/>
      <c r="D2366"/>
      <c r="E2366"/>
      <c r="F2366"/>
      <c r="G2366"/>
      <c r="H2366"/>
    </row>
    <row r="2367" spans="1:8" ht="14.25" x14ac:dyDescent="0.45">
      <c r="A2367"/>
      <c r="B2367"/>
      <c r="C2367"/>
      <c r="D2367"/>
      <c r="E2367"/>
      <c r="F2367"/>
      <c r="G2367"/>
      <c r="H2367"/>
    </row>
    <row r="2368" spans="1:8" ht="14.25" x14ac:dyDescent="0.45">
      <c r="A2368"/>
      <c r="B2368"/>
      <c r="C2368"/>
      <c r="D2368"/>
      <c r="E2368"/>
      <c r="F2368"/>
      <c r="G2368"/>
      <c r="H2368"/>
    </row>
    <row r="2369" spans="1:8" ht="14.25" x14ac:dyDescent="0.45">
      <c r="A2369"/>
      <c r="B2369"/>
      <c r="C2369"/>
      <c r="D2369"/>
      <c r="E2369"/>
      <c r="F2369"/>
      <c r="G2369"/>
      <c r="H2369"/>
    </row>
    <row r="2370" spans="1:8" ht="14.25" x14ac:dyDescent="0.45">
      <c r="A2370"/>
      <c r="B2370"/>
      <c r="C2370"/>
      <c r="D2370"/>
      <c r="E2370"/>
      <c r="F2370"/>
      <c r="G2370"/>
      <c r="H2370"/>
    </row>
    <row r="2371" spans="1:8" ht="14.25" x14ac:dyDescent="0.45">
      <c r="A2371"/>
      <c r="B2371"/>
      <c r="C2371"/>
      <c r="D2371"/>
      <c r="E2371"/>
      <c r="F2371"/>
      <c r="G2371"/>
      <c r="H2371"/>
    </row>
    <row r="2372" spans="1:8" ht="14.25" x14ac:dyDescent="0.45">
      <c r="A2372"/>
      <c r="B2372"/>
      <c r="C2372"/>
      <c r="D2372"/>
      <c r="E2372"/>
      <c r="F2372"/>
      <c r="G2372"/>
      <c r="H2372"/>
    </row>
    <row r="2373" spans="1:8" ht="14.25" x14ac:dyDescent="0.45">
      <c r="A2373"/>
      <c r="B2373"/>
      <c r="C2373"/>
      <c r="D2373"/>
      <c r="E2373"/>
      <c r="F2373"/>
      <c r="G2373"/>
      <c r="H2373"/>
    </row>
    <row r="2374" spans="1:8" ht="14.25" x14ac:dyDescent="0.45">
      <c r="A2374"/>
      <c r="B2374"/>
      <c r="C2374"/>
      <c r="D2374"/>
      <c r="E2374"/>
      <c r="F2374"/>
      <c r="G2374"/>
      <c r="H2374"/>
    </row>
    <row r="2375" spans="1:8" ht="14.25" x14ac:dyDescent="0.45">
      <c r="A2375"/>
      <c r="B2375"/>
      <c r="C2375"/>
      <c r="D2375"/>
      <c r="E2375"/>
      <c r="F2375"/>
      <c r="G2375"/>
      <c r="H2375"/>
    </row>
    <row r="2376" spans="1:8" ht="14.25" x14ac:dyDescent="0.45">
      <c r="A2376"/>
      <c r="B2376"/>
      <c r="C2376"/>
      <c r="D2376"/>
      <c r="E2376"/>
      <c r="F2376"/>
      <c r="G2376"/>
      <c r="H2376"/>
    </row>
    <row r="2377" spans="1:8" ht="14.25" x14ac:dyDescent="0.45">
      <c r="A2377"/>
      <c r="B2377"/>
      <c r="C2377"/>
      <c r="D2377"/>
      <c r="E2377"/>
      <c r="F2377"/>
      <c r="G2377"/>
      <c r="H2377"/>
    </row>
    <row r="2378" spans="1:8" ht="14.25" x14ac:dyDescent="0.45">
      <c r="A2378"/>
      <c r="B2378"/>
      <c r="C2378"/>
      <c r="D2378"/>
      <c r="E2378"/>
      <c r="F2378"/>
      <c r="G2378"/>
      <c r="H2378"/>
    </row>
    <row r="2379" spans="1:8" ht="14.25" x14ac:dyDescent="0.45">
      <c r="A2379"/>
      <c r="B2379"/>
      <c r="C2379"/>
      <c r="D2379"/>
      <c r="E2379"/>
      <c r="F2379"/>
      <c r="G2379"/>
      <c r="H2379"/>
    </row>
    <row r="2380" spans="1:8" ht="14.25" x14ac:dyDescent="0.45">
      <c r="A2380"/>
      <c r="B2380"/>
      <c r="C2380"/>
      <c r="D2380"/>
      <c r="E2380"/>
      <c r="F2380"/>
      <c r="G2380"/>
      <c r="H2380"/>
    </row>
    <row r="2381" spans="1:8" ht="14.25" x14ac:dyDescent="0.45">
      <c r="A2381"/>
      <c r="B2381"/>
      <c r="C2381"/>
      <c r="D2381"/>
      <c r="E2381"/>
      <c r="F2381"/>
      <c r="G2381"/>
      <c r="H2381"/>
    </row>
    <row r="2382" spans="1:8" ht="14.25" x14ac:dyDescent="0.45">
      <c r="A2382"/>
      <c r="B2382"/>
      <c r="C2382"/>
      <c r="D2382"/>
      <c r="E2382"/>
      <c r="F2382"/>
      <c r="G2382"/>
      <c r="H2382"/>
    </row>
    <row r="2383" spans="1:8" ht="14.25" x14ac:dyDescent="0.45">
      <c r="A2383"/>
      <c r="B2383"/>
      <c r="C2383"/>
      <c r="D2383"/>
      <c r="E2383"/>
      <c r="F2383"/>
      <c r="G2383"/>
      <c r="H2383"/>
    </row>
    <row r="2384" spans="1:8" ht="14.25" x14ac:dyDescent="0.45">
      <c r="A2384"/>
      <c r="B2384"/>
      <c r="C2384"/>
      <c r="D2384"/>
      <c r="E2384"/>
      <c r="F2384"/>
      <c r="G2384"/>
      <c r="H2384"/>
    </row>
    <row r="2385" spans="1:8" ht="14.25" x14ac:dyDescent="0.45">
      <c r="A2385"/>
      <c r="B2385"/>
      <c r="C2385"/>
      <c r="D2385"/>
      <c r="E2385"/>
      <c r="F2385"/>
      <c r="G2385"/>
      <c r="H2385"/>
    </row>
    <row r="2386" spans="1:8" ht="14.25" x14ac:dyDescent="0.45">
      <c r="A2386"/>
      <c r="B2386"/>
      <c r="C2386"/>
      <c r="D2386"/>
      <c r="E2386"/>
      <c r="F2386"/>
      <c r="G2386"/>
      <c r="H2386"/>
    </row>
    <row r="2387" spans="1:8" ht="14.25" x14ac:dyDescent="0.45">
      <c r="A2387"/>
      <c r="B2387"/>
      <c r="C2387"/>
      <c r="D2387"/>
      <c r="E2387"/>
      <c r="F2387"/>
      <c r="G2387"/>
      <c r="H2387"/>
    </row>
    <row r="2388" spans="1:8" ht="14.25" x14ac:dyDescent="0.45">
      <c r="A2388"/>
      <c r="B2388"/>
      <c r="C2388"/>
      <c r="D2388"/>
      <c r="E2388"/>
      <c r="F2388"/>
      <c r="G2388"/>
      <c r="H2388"/>
    </row>
    <row r="2389" spans="1:8" ht="14.25" x14ac:dyDescent="0.45">
      <c r="A2389"/>
      <c r="B2389"/>
      <c r="C2389"/>
      <c r="D2389"/>
      <c r="E2389"/>
      <c r="F2389"/>
      <c r="G2389"/>
      <c r="H2389"/>
    </row>
    <row r="2390" spans="1:8" ht="14.25" x14ac:dyDescent="0.45">
      <c r="A2390"/>
      <c r="B2390"/>
      <c r="C2390"/>
      <c r="D2390"/>
      <c r="E2390"/>
      <c r="F2390"/>
      <c r="G2390"/>
      <c r="H2390"/>
    </row>
    <row r="2391" spans="1:8" ht="14.25" x14ac:dyDescent="0.45">
      <c r="A2391"/>
      <c r="B2391"/>
      <c r="C2391"/>
      <c r="D2391"/>
      <c r="E2391"/>
      <c r="F2391"/>
      <c r="G2391"/>
      <c r="H2391"/>
    </row>
    <row r="2392" spans="1:8" ht="14.25" x14ac:dyDescent="0.45">
      <c r="A2392"/>
      <c r="B2392"/>
      <c r="C2392"/>
      <c r="D2392"/>
      <c r="E2392"/>
      <c r="F2392"/>
      <c r="G2392"/>
      <c r="H2392"/>
    </row>
    <row r="2393" spans="1:8" ht="14.25" x14ac:dyDescent="0.45">
      <c r="A2393"/>
      <c r="B2393"/>
      <c r="C2393"/>
      <c r="D2393"/>
      <c r="E2393"/>
      <c r="F2393"/>
      <c r="G2393"/>
      <c r="H2393"/>
    </row>
    <row r="2394" spans="1:8" ht="14.25" x14ac:dyDescent="0.45">
      <c r="A2394"/>
      <c r="B2394"/>
      <c r="C2394"/>
      <c r="D2394"/>
      <c r="E2394"/>
      <c r="F2394"/>
      <c r="G2394"/>
      <c r="H2394"/>
    </row>
    <row r="2395" spans="1:8" ht="14.25" x14ac:dyDescent="0.45">
      <c r="A2395"/>
      <c r="B2395"/>
      <c r="C2395"/>
      <c r="D2395"/>
      <c r="E2395"/>
      <c r="F2395"/>
      <c r="G2395"/>
      <c r="H2395"/>
    </row>
    <row r="2396" spans="1:8" ht="14.25" x14ac:dyDescent="0.45">
      <c r="A2396"/>
      <c r="B2396"/>
      <c r="C2396"/>
      <c r="D2396"/>
      <c r="E2396"/>
      <c r="F2396"/>
      <c r="G2396"/>
      <c r="H2396"/>
    </row>
    <row r="2397" spans="1:8" ht="14.25" x14ac:dyDescent="0.45">
      <c r="A2397"/>
      <c r="B2397"/>
      <c r="C2397"/>
      <c r="D2397"/>
      <c r="E2397"/>
      <c r="F2397"/>
      <c r="G2397"/>
      <c r="H2397"/>
    </row>
    <row r="2398" spans="1:8" ht="14.25" x14ac:dyDescent="0.45">
      <c r="A2398"/>
      <c r="B2398"/>
      <c r="C2398"/>
      <c r="D2398"/>
      <c r="E2398"/>
      <c r="F2398"/>
      <c r="G2398"/>
      <c r="H2398"/>
    </row>
    <row r="2399" spans="1:8" ht="14.25" x14ac:dyDescent="0.45">
      <c r="A2399"/>
      <c r="B2399"/>
      <c r="C2399"/>
      <c r="D2399"/>
      <c r="E2399"/>
      <c r="F2399"/>
      <c r="G2399"/>
      <c r="H2399"/>
    </row>
    <row r="2400" spans="1:8" ht="14.25" x14ac:dyDescent="0.45">
      <c r="A2400"/>
      <c r="B2400"/>
      <c r="C2400"/>
      <c r="D2400"/>
      <c r="E2400"/>
      <c r="F2400"/>
      <c r="G2400"/>
      <c r="H2400"/>
    </row>
    <row r="2401" spans="1:8" ht="14.25" x14ac:dyDescent="0.45">
      <c r="A2401"/>
      <c r="B2401"/>
      <c r="C2401"/>
      <c r="D2401"/>
      <c r="E2401"/>
      <c r="F2401"/>
      <c r="G2401"/>
      <c r="H2401"/>
    </row>
    <row r="2402" spans="1:8" ht="14.25" x14ac:dyDescent="0.45">
      <c r="A2402"/>
      <c r="B2402"/>
      <c r="C2402"/>
      <c r="D2402"/>
      <c r="E2402"/>
      <c r="F2402"/>
      <c r="G2402"/>
      <c r="H2402"/>
    </row>
    <row r="2403" spans="1:8" ht="14.25" x14ac:dyDescent="0.45">
      <c r="A2403"/>
      <c r="B2403"/>
      <c r="C2403"/>
      <c r="D2403"/>
      <c r="E2403"/>
      <c r="F2403"/>
      <c r="G2403"/>
      <c r="H2403"/>
    </row>
    <row r="2404" spans="1:8" ht="14.25" x14ac:dyDescent="0.45">
      <c r="A2404"/>
      <c r="B2404"/>
      <c r="C2404"/>
      <c r="D2404"/>
      <c r="E2404"/>
      <c r="F2404"/>
      <c r="G2404"/>
      <c r="H2404"/>
    </row>
    <row r="2405" spans="1:8" ht="14.25" x14ac:dyDescent="0.45">
      <c r="A2405"/>
      <c r="B2405"/>
      <c r="C2405"/>
      <c r="D2405"/>
      <c r="E2405"/>
      <c r="F2405"/>
      <c r="G2405"/>
      <c r="H2405"/>
    </row>
    <row r="2406" spans="1:8" ht="14.25" x14ac:dyDescent="0.45">
      <c r="A2406"/>
      <c r="B2406"/>
      <c r="C2406"/>
      <c r="D2406"/>
      <c r="E2406"/>
      <c r="F2406"/>
      <c r="G2406"/>
      <c r="H2406"/>
    </row>
    <row r="2407" spans="1:8" ht="14.25" x14ac:dyDescent="0.45">
      <c r="A2407"/>
      <c r="B2407"/>
      <c r="C2407"/>
      <c r="D2407"/>
      <c r="E2407"/>
      <c r="F2407"/>
      <c r="G2407"/>
      <c r="H2407"/>
    </row>
    <row r="2408" spans="1:8" ht="14.25" x14ac:dyDescent="0.45">
      <c r="A2408"/>
      <c r="B2408"/>
      <c r="C2408"/>
      <c r="D2408"/>
      <c r="E2408"/>
      <c r="F2408"/>
      <c r="G2408"/>
      <c r="H2408"/>
    </row>
    <row r="2409" spans="1:8" ht="14.25" x14ac:dyDescent="0.45">
      <c r="A2409"/>
      <c r="B2409"/>
      <c r="C2409"/>
      <c r="D2409"/>
      <c r="E2409"/>
      <c r="F2409"/>
      <c r="G2409"/>
      <c r="H2409"/>
    </row>
    <row r="2410" spans="1:8" ht="14.25" x14ac:dyDescent="0.45">
      <c r="A2410"/>
      <c r="B2410"/>
      <c r="C2410"/>
      <c r="D2410"/>
      <c r="E2410"/>
      <c r="F2410"/>
      <c r="G2410"/>
      <c r="H2410"/>
    </row>
    <row r="2411" spans="1:8" ht="14.25" x14ac:dyDescent="0.45">
      <c r="A2411"/>
      <c r="B2411"/>
      <c r="C2411"/>
      <c r="D2411"/>
      <c r="E2411"/>
      <c r="F2411"/>
      <c r="G2411"/>
      <c r="H2411"/>
    </row>
    <row r="2412" spans="1:8" ht="14.25" x14ac:dyDescent="0.45">
      <c r="A2412"/>
      <c r="B2412"/>
      <c r="C2412"/>
      <c r="D2412"/>
      <c r="E2412"/>
      <c r="F2412"/>
      <c r="G2412"/>
      <c r="H2412"/>
    </row>
    <row r="2413" spans="1:8" ht="14.25" x14ac:dyDescent="0.45">
      <c r="A2413"/>
      <c r="B2413"/>
      <c r="C2413"/>
      <c r="D2413"/>
      <c r="E2413"/>
      <c r="F2413"/>
      <c r="G2413"/>
      <c r="H2413"/>
    </row>
    <row r="2414" spans="1:8" ht="14.25" x14ac:dyDescent="0.45">
      <c r="A2414"/>
      <c r="B2414"/>
      <c r="C2414"/>
      <c r="D2414"/>
      <c r="E2414"/>
      <c r="F2414"/>
      <c r="G2414"/>
      <c r="H2414"/>
    </row>
    <row r="2415" spans="1:8" ht="14.25" x14ac:dyDescent="0.45">
      <c r="A2415"/>
      <c r="B2415"/>
      <c r="C2415"/>
      <c r="D2415"/>
      <c r="E2415"/>
      <c r="F2415"/>
      <c r="G2415"/>
      <c r="H2415"/>
    </row>
    <row r="2416" spans="1:8" ht="14.25" x14ac:dyDescent="0.45">
      <c r="A2416"/>
      <c r="B2416"/>
      <c r="C2416"/>
      <c r="D2416"/>
      <c r="E2416"/>
      <c r="F2416"/>
      <c r="G2416"/>
      <c r="H2416"/>
    </row>
    <row r="2417" spans="1:8" ht="14.25" x14ac:dyDescent="0.45">
      <c r="A2417"/>
      <c r="B2417"/>
      <c r="C2417"/>
      <c r="D2417"/>
      <c r="E2417"/>
      <c r="F2417"/>
      <c r="G2417"/>
      <c r="H2417"/>
    </row>
    <row r="2418" spans="1:8" ht="14.25" x14ac:dyDescent="0.45">
      <c r="A2418"/>
      <c r="B2418"/>
      <c r="C2418"/>
      <c r="D2418"/>
      <c r="E2418"/>
      <c r="F2418"/>
      <c r="G2418"/>
      <c r="H2418"/>
    </row>
    <row r="2419" spans="1:8" ht="14.25" x14ac:dyDescent="0.45">
      <c r="A2419"/>
      <c r="B2419"/>
      <c r="C2419"/>
      <c r="D2419"/>
      <c r="E2419"/>
      <c r="F2419"/>
      <c r="G2419"/>
      <c r="H2419"/>
    </row>
    <row r="2420" spans="1:8" ht="14.25" x14ac:dyDescent="0.45">
      <c r="A2420"/>
      <c r="B2420"/>
      <c r="C2420"/>
      <c r="D2420"/>
      <c r="E2420"/>
      <c r="F2420"/>
      <c r="G2420"/>
      <c r="H2420"/>
    </row>
    <row r="2421" spans="1:8" ht="14.25" x14ac:dyDescent="0.45">
      <c r="A2421"/>
      <c r="B2421"/>
      <c r="C2421"/>
      <c r="D2421"/>
      <c r="E2421"/>
      <c r="F2421"/>
      <c r="G2421"/>
      <c r="H2421"/>
    </row>
    <row r="2422" spans="1:8" ht="14.25" x14ac:dyDescent="0.45">
      <c r="A2422"/>
      <c r="B2422"/>
      <c r="C2422"/>
      <c r="D2422"/>
      <c r="E2422"/>
      <c r="F2422"/>
      <c r="G2422"/>
      <c r="H2422"/>
    </row>
    <row r="2423" spans="1:8" ht="14.25" x14ac:dyDescent="0.45">
      <c r="A2423"/>
      <c r="B2423"/>
      <c r="C2423"/>
      <c r="D2423"/>
      <c r="E2423"/>
      <c r="F2423"/>
      <c r="G2423"/>
      <c r="H2423"/>
    </row>
    <row r="2424" spans="1:8" ht="14.25" x14ac:dyDescent="0.45">
      <c r="A2424"/>
      <c r="B2424"/>
      <c r="C2424"/>
      <c r="D2424"/>
      <c r="E2424"/>
      <c r="F2424"/>
      <c r="G2424"/>
      <c r="H2424"/>
    </row>
    <row r="2425" spans="1:8" ht="14.25" x14ac:dyDescent="0.45">
      <c r="A2425"/>
      <c r="B2425"/>
      <c r="C2425"/>
      <c r="D2425"/>
      <c r="E2425"/>
      <c r="F2425"/>
      <c r="G2425"/>
      <c r="H2425"/>
    </row>
    <row r="2426" spans="1:8" ht="14.25" x14ac:dyDescent="0.45">
      <c r="A2426"/>
      <c r="B2426"/>
      <c r="C2426"/>
      <c r="D2426"/>
      <c r="E2426"/>
      <c r="F2426"/>
      <c r="G2426"/>
      <c r="H2426"/>
    </row>
    <row r="2427" spans="1:8" ht="14.25" x14ac:dyDescent="0.45">
      <c r="A2427"/>
      <c r="B2427"/>
      <c r="C2427"/>
      <c r="D2427"/>
      <c r="E2427"/>
      <c r="F2427"/>
      <c r="G2427"/>
      <c r="H2427"/>
    </row>
    <row r="2428" spans="1:8" ht="14.25" x14ac:dyDescent="0.45">
      <c r="A2428"/>
      <c r="B2428"/>
      <c r="C2428"/>
      <c r="D2428"/>
      <c r="E2428"/>
      <c r="F2428"/>
      <c r="G2428"/>
      <c r="H2428"/>
    </row>
    <row r="2429" spans="1:8" ht="14.25" x14ac:dyDescent="0.45">
      <c r="A2429"/>
      <c r="B2429"/>
      <c r="C2429"/>
      <c r="D2429"/>
      <c r="E2429"/>
      <c r="F2429"/>
      <c r="G2429"/>
      <c r="H2429"/>
    </row>
    <row r="2430" spans="1:8" ht="14.25" x14ac:dyDescent="0.45">
      <c r="A2430"/>
      <c r="B2430"/>
      <c r="C2430"/>
      <c r="D2430"/>
      <c r="E2430"/>
      <c r="F2430"/>
      <c r="G2430"/>
      <c r="H2430"/>
    </row>
    <row r="2431" spans="1:8" ht="14.25" x14ac:dyDescent="0.45">
      <c r="A2431"/>
      <c r="B2431"/>
      <c r="C2431"/>
      <c r="D2431"/>
      <c r="E2431"/>
      <c r="F2431"/>
      <c r="G2431"/>
      <c r="H2431"/>
    </row>
    <row r="2432" spans="1:8" ht="14.25" x14ac:dyDescent="0.45">
      <c r="A2432"/>
      <c r="B2432"/>
      <c r="C2432"/>
      <c r="D2432"/>
      <c r="E2432"/>
      <c r="F2432"/>
      <c r="G2432"/>
      <c r="H2432"/>
    </row>
    <row r="2433" spans="1:8" ht="14.25" x14ac:dyDescent="0.45">
      <c r="A2433"/>
      <c r="B2433"/>
      <c r="C2433"/>
      <c r="D2433"/>
      <c r="E2433"/>
      <c r="F2433"/>
      <c r="G2433"/>
      <c r="H2433"/>
    </row>
    <row r="2434" spans="1:8" ht="14.25" x14ac:dyDescent="0.45">
      <c r="A2434"/>
      <c r="B2434"/>
      <c r="C2434"/>
      <c r="D2434"/>
      <c r="E2434"/>
      <c r="F2434"/>
      <c r="G2434"/>
      <c r="H2434"/>
    </row>
    <row r="2435" spans="1:8" ht="14.25" x14ac:dyDescent="0.45">
      <c r="A2435"/>
      <c r="B2435"/>
      <c r="C2435"/>
      <c r="D2435"/>
      <c r="E2435"/>
      <c r="F2435"/>
      <c r="G2435"/>
      <c r="H2435"/>
    </row>
    <row r="2436" spans="1:8" ht="14.25" x14ac:dyDescent="0.45">
      <c r="A2436"/>
      <c r="B2436"/>
      <c r="C2436"/>
      <c r="D2436"/>
      <c r="E2436"/>
      <c r="F2436"/>
      <c r="G2436"/>
      <c r="H2436"/>
    </row>
    <row r="2437" spans="1:8" ht="14.25" x14ac:dyDescent="0.45">
      <c r="A2437"/>
      <c r="B2437"/>
      <c r="C2437"/>
      <c r="D2437"/>
      <c r="E2437"/>
      <c r="F2437"/>
      <c r="G2437"/>
      <c r="H2437"/>
    </row>
    <row r="2438" spans="1:8" ht="14.25" x14ac:dyDescent="0.45">
      <c r="A2438"/>
      <c r="B2438"/>
      <c r="C2438"/>
      <c r="D2438"/>
      <c r="E2438"/>
      <c r="F2438"/>
      <c r="G2438"/>
      <c r="H2438"/>
    </row>
    <row r="2439" spans="1:8" ht="14.25" x14ac:dyDescent="0.45">
      <c r="A2439"/>
      <c r="B2439"/>
      <c r="C2439"/>
      <c r="D2439"/>
      <c r="E2439"/>
      <c r="F2439"/>
      <c r="G2439"/>
      <c r="H2439"/>
    </row>
    <row r="2440" spans="1:8" ht="14.25" x14ac:dyDescent="0.45">
      <c r="A2440"/>
      <c r="B2440"/>
      <c r="C2440"/>
      <c r="D2440"/>
      <c r="E2440"/>
      <c r="F2440"/>
      <c r="G2440"/>
      <c r="H2440"/>
    </row>
    <row r="2441" spans="1:8" ht="14.25" x14ac:dyDescent="0.45">
      <c r="A2441"/>
      <c r="B2441"/>
      <c r="C2441"/>
      <c r="D2441"/>
      <c r="E2441"/>
      <c r="F2441"/>
      <c r="G2441"/>
      <c r="H2441"/>
    </row>
    <row r="2442" spans="1:8" ht="14.25" x14ac:dyDescent="0.45">
      <c r="A2442"/>
      <c r="B2442"/>
      <c r="C2442"/>
      <c r="D2442"/>
      <c r="E2442"/>
      <c r="F2442"/>
      <c r="G2442"/>
      <c r="H2442"/>
    </row>
    <row r="2443" spans="1:8" ht="14.25" x14ac:dyDescent="0.45">
      <c r="A2443"/>
      <c r="B2443"/>
      <c r="C2443"/>
      <c r="D2443"/>
      <c r="E2443"/>
      <c r="F2443"/>
      <c r="G2443"/>
      <c r="H2443"/>
    </row>
    <row r="2444" spans="1:8" ht="14.25" x14ac:dyDescent="0.45">
      <c r="A2444"/>
      <c r="B2444"/>
      <c r="C2444"/>
      <c r="D2444"/>
      <c r="E2444"/>
      <c r="F2444"/>
      <c r="G2444"/>
      <c r="H2444"/>
    </row>
    <row r="2445" spans="1:8" ht="14.25" x14ac:dyDescent="0.45">
      <c r="A2445"/>
      <c r="B2445"/>
      <c r="C2445"/>
      <c r="D2445"/>
      <c r="E2445"/>
      <c r="F2445"/>
      <c r="G2445"/>
      <c r="H2445"/>
    </row>
    <row r="2446" spans="1:8" ht="14.25" x14ac:dyDescent="0.45">
      <c r="A2446"/>
      <c r="B2446"/>
      <c r="C2446"/>
      <c r="D2446"/>
      <c r="E2446"/>
      <c r="F2446"/>
      <c r="G2446"/>
      <c r="H2446"/>
    </row>
    <row r="2447" spans="1:8" ht="14.25" x14ac:dyDescent="0.45">
      <c r="A2447"/>
      <c r="B2447"/>
      <c r="C2447"/>
      <c r="D2447"/>
      <c r="E2447"/>
      <c r="F2447"/>
      <c r="G2447"/>
      <c r="H2447"/>
    </row>
    <row r="2448" spans="1:8" ht="14.25" x14ac:dyDescent="0.45">
      <c r="A2448"/>
      <c r="B2448"/>
      <c r="C2448"/>
      <c r="D2448"/>
      <c r="E2448"/>
      <c r="F2448"/>
      <c r="G2448"/>
      <c r="H2448"/>
    </row>
    <row r="2449" spans="1:8" ht="14.25" x14ac:dyDescent="0.45">
      <c r="A2449"/>
      <c r="B2449"/>
      <c r="C2449"/>
      <c r="D2449"/>
      <c r="E2449"/>
      <c r="F2449"/>
      <c r="G2449"/>
      <c r="H2449"/>
    </row>
    <row r="2450" spans="1:8" ht="14.25" x14ac:dyDescent="0.45">
      <c r="A2450"/>
      <c r="B2450"/>
      <c r="C2450"/>
      <c r="D2450"/>
      <c r="E2450"/>
      <c r="F2450"/>
      <c r="G2450"/>
      <c r="H2450"/>
    </row>
    <row r="2451" spans="1:8" ht="14.25" x14ac:dyDescent="0.45">
      <c r="A2451"/>
      <c r="B2451"/>
      <c r="C2451"/>
      <c r="D2451"/>
      <c r="E2451"/>
      <c r="F2451"/>
      <c r="G2451"/>
      <c r="H2451"/>
    </row>
    <row r="2452" spans="1:8" ht="14.25" x14ac:dyDescent="0.45">
      <c r="A2452"/>
      <c r="B2452"/>
      <c r="C2452"/>
      <c r="D2452"/>
      <c r="E2452"/>
      <c r="F2452"/>
      <c r="G2452"/>
      <c r="H2452"/>
    </row>
    <row r="2453" spans="1:8" ht="14.25" x14ac:dyDescent="0.45">
      <c r="A2453"/>
      <c r="B2453"/>
      <c r="C2453"/>
      <c r="D2453"/>
      <c r="E2453"/>
      <c r="F2453"/>
      <c r="G2453"/>
      <c r="H2453"/>
    </row>
    <row r="2454" spans="1:8" ht="14.25" x14ac:dyDescent="0.45">
      <c r="A2454"/>
      <c r="B2454"/>
      <c r="C2454"/>
      <c r="D2454"/>
      <c r="E2454"/>
      <c r="F2454"/>
      <c r="G2454"/>
      <c r="H2454"/>
    </row>
    <row r="2455" spans="1:8" ht="14.25" x14ac:dyDescent="0.45">
      <c r="A2455"/>
      <c r="B2455"/>
      <c r="C2455"/>
      <c r="D2455"/>
      <c r="E2455"/>
      <c r="F2455"/>
      <c r="G2455"/>
      <c r="H2455"/>
    </row>
    <row r="2456" spans="1:8" ht="14.25" x14ac:dyDescent="0.45">
      <c r="A2456"/>
      <c r="B2456"/>
      <c r="C2456"/>
      <c r="D2456"/>
      <c r="E2456"/>
      <c r="F2456"/>
      <c r="G2456"/>
      <c r="H2456"/>
    </row>
    <row r="2457" spans="1:8" ht="14.25" x14ac:dyDescent="0.45">
      <c r="A2457"/>
      <c r="B2457"/>
      <c r="C2457"/>
      <c r="D2457"/>
      <c r="E2457"/>
      <c r="F2457"/>
      <c r="G2457"/>
      <c r="H2457"/>
    </row>
    <row r="2458" spans="1:8" ht="14.25" x14ac:dyDescent="0.45">
      <c r="A2458"/>
      <c r="B2458"/>
      <c r="C2458"/>
      <c r="D2458"/>
      <c r="E2458"/>
      <c r="F2458"/>
      <c r="G2458"/>
      <c r="H2458"/>
    </row>
    <row r="2459" spans="1:8" ht="14.25" x14ac:dyDescent="0.45">
      <c r="A2459"/>
      <c r="B2459"/>
      <c r="C2459"/>
      <c r="D2459"/>
      <c r="E2459"/>
      <c r="F2459"/>
      <c r="G2459"/>
      <c r="H2459"/>
    </row>
    <row r="2460" spans="1:8" ht="14.25" x14ac:dyDescent="0.45">
      <c r="A2460"/>
      <c r="B2460"/>
      <c r="C2460"/>
      <c r="D2460"/>
      <c r="E2460"/>
      <c r="F2460"/>
      <c r="G2460"/>
      <c r="H2460"/>
    </row>
    <row r="2461" spans="1:8" ht="14.25" x14ac:dyDescent="0.45">
      <c r="A2461"/>
      <c r="B2461"/>
      <c r="C2461"/>
      <c r="D2461"/>
      <c r="E2461"/>
      <c r="F2461"/>
      <c r="G2461"/>
      <c r="H2461"/>
    </row>
    <row r="2462" spans="1:8" ht="14.25" x14ac:dyDescent="0.45">
      <c r="A2462"/>
      <c r="B2462"/>
      <c r="C2462"/>
      <c r="D2462"/>
      <c r="E2462"/>
      <c r="F2462"/>
      <c r="G2462"/>
      <c r="H2462"/>
    </row>
    <row r="2463" spans="1:8" ht="14.25" x14ac:dyDescent="0.45">
      <c r="A2463"/>
      <c r="B2463"/>
      <c r="C2463"/>
      <c r="D2463"/>
      <c r="E2463"/>
      <c r="F2463"/>
      <c r="G2463"/>
      <c r="H2463"/>
    </row>
    <row r="2464" spans="1:8" ht="14.25" x14ac:dyDescent="0.45">
      <c r="A2464"/>
      <c r="B2464"/>
      <c r="C2464"/>
      <c r="D2464"/>
      <c r="E2464"/>
      <c r="F2464"/>
      <c r="G2464"/>
      <c r="H2464"/>
    </row>
    <row r="2465" spans="1:8" ht="14.25" x14ac:dyDescent="0.45">
      <c r="A2465"/>
      <c r="B2465"/>
      <c r="C2465"/>
      <c r="D2465"/>
      <c r="E2465"/>
      <c r="F2465"/>
      <c r="G2465"/>
      <c r="H2465"/>
    </row>
    <row r="2466" spans="1:8" ht="14.25" x14ac:dyDescent="0.45">
      <c r="A2466"/>
      <c r="B2466"/>
      <c r="C2466"/>
      <c r="D2466"/>
      <c r="E2466"/>
      <c r="F2466"/>
      <c r="G2466"/>
      <c r="H2466"/>
    </row>
    <row r="2467" spans="1:8" ht="14.25" x14ac:dyDescent="0.45">
      <c r="A2467"/>
      <c r="B2467"/>
      <c r="C2467"/>
      <c r="D2467"/>
      <c r="E2467"/>
      <c r="F2467"/>
      <c r="G2467"/>
      <c r="H2467"/>
    </row>
    <row r="2468" spans="1:8" ht="14.25" x14ac:dyDescent="0.45">
      <c r="A2468"/>
      <c r="B2468"/>
      <c r="C2468"/>
      <c r="D2468"/>
      <c r="E2468"/>
      <c r="F2468"/>
      <c r="G2468"/>
      <c r="H2468"/>
    </row>
    <row r="2469" spans="1:8" ht="14.25" x14ac:dyDescent="0.45">
      <c r="A2469"/>
      <c r="B2469"/>
      <c r="C2469"/>
      <c r="D2469"/>
      <c r="E2469"/>
      <c r="F2469"/>
      <c r="G2469"/>
      <c r="H2469"/>
    </row>
    <row r="2470" spans="1:8" ht="14.25" x14ac:dyDescent="0.45">
      <c r="A2470"/>
      <c r="B2470"/>
      <c r="C2470"/>
      <c r="D2470"/>
      <c r="E2470"/>
      <c r="F2470"/>
      <c r="G2470"/>
      <c r="H2470"/>
    </row>
    <row r="2471" spans="1:8" ht="14.25" x14ac:dyDescent="0.45">
      <c r="A2471"/>
      <c r="B2471"/>
      <c r="C2471"/>
      <c r="D2471"/>
      <c r="E2471"/>
      <c r="F2471"/>
      <c r="G2471"/>
      <c r="H2471"/>
    </row>
    <row r="2472" spans="1:8" ht="14.25" x14ac:dyDescent="0.45">
      <c r="A2472"/>
      <c r="B2472"/>
      <c r="C2472"/>
      <c r="D2472"/>
      <c r="E2472"/>
      <c r="F2472"/>
      <c r="G2472"/>
      <c r="H2472"/>
    </row>
    <row r="2473" spans="1:8" ht="14.25" x14ac:dyDescent="0.45">
      <c r="A2473"/>
      <c r="B2473"/>
      <c r="C2473"/>
      <c r="D2473"/>
      <c r="E2473"/>
      <c r="F2473"/>
      <c r="G2473"/>
      <c r="H2473"/>
    </row>
    <row r="2474" spans="1:8" ht="14.25" x14ac:dyDescent="0.45">
      <c r="A2474"/>
      <c r="B2474"/>
      <c r="C2474"/>
      <c r="D2474"/>
      <c r="E2474"/>
      <c r="F2474"/>
      <c r="G2474"/>
      <c r="H2474"/>
    </row>
    <row r="2475" spans="1:8" ht="14.25" x14ac:dyDescent="0.45">
      <c r="A2475"/>
      <c r="B2475"/>
      <c r="C2475"/>
      <c r="D2475"/>
      <c r="E2475"/>
      <c r="F2475"/>
      <c r="G2475"/>
      <c r="H2475"/>
    </row>
    <row r="2476" spans="1:8" ht="14.25" x14ac:dyDescent="0.45">
      <c r="A2476"/>
      <c r="B2476"/>
      <c r="C2476"/>
      <c r="D2476"/>
      <c r="E2476"/>
      <c r="F2476"/>
      <c r="G2476"/>
      <c r="H2476"/>
    </row>
    <row r="2477" spans="1:8" ht="14.25" x14ac:dyDescent="0.45">
      <c r="A2477"/>
      <c r="B2477"/>
      <c r="C2477"/>
      <c r="D2477"/>
      <c r="E2477"/>
      <c r="F2477"/>
      <c r="G2477"/>
      <c r="H2477"/>
    </row>
    <row r="2478" spans="1:8" ht="14.25" x14ac:dyDescent="0.45">
      <c r="A2478"/>
      <c r="B2478"/>
      <c r="C2478"/>
      <c r="D2478"/>
      <c r="E2478"/>
      <c r="F2478"/>
      <c r="G2478"/>
      <c r="H2478"/>
    </row>
    <row r="2479" spans="1:8" ht="14.25" x14ac:dyDescent="0.45">
      <c r="A2479"/>
      <c r="B2479"/>
      <c r="C2479"/>
      <c r="D2479"/>
      <c r="E2479"/>
      <c r="F2479"/>
      <c r="G2479"/>
      <c r="H2479"/>
    </row>
    <row r="2480" spans="1:8" ht="14.25" x14ac:dyDescent="0.45">
      <c r="A2480"/>
      <c r="B2480"/>
      <c r="C2480"/>
      <c r="D2480"/>
      <c r="E2480"/>
      <c r="F2480"/>
      <c r="G2480"/>
      <c r="H2480"/>
    </row>
    <row r="2481" spans="1:8" ht="14.25" x14ac:dyDescent="0.45">
      <c r="A2481"/>
      <c r="B2481"/>
      <c r="C2481"/>
      <c r="D2481"/>
      <c r="E2481"/>
      <c r="F2481"/>
      <c r="G2481"/>
      <c r="H2481"/>
    </row>
    <row r="2482" spans="1:8" ht="14.25" x14ac:dyDescent="0.45">
      <c r="A2482"/>
      <c r="B2482"/>
      <c r="C2482"/>
      <c r="D2482"/>
      <c r="E2482"/>
      <c r="F2482"/>
      <c r="G2482"/>
      <c r="H2482"/>
    </row>
    <row r="2483" spans="1:8" ht="14.25" x14ac:dyDescent="0.45">
      <c r="A2483"/>
      <c r="B2483"/>
      <c r="C2483"/>
      <c r="D2483"/>
      <c r="E2483"/>
      <c r="F2483"/>
      <c r="G2483"/>
      <c r="H2483"/>
    </row>
    <row r="2484" spans="1:8" ht="14.25" x14ac:dyDescent="0.45">
      <c r="A2484"/>
      <c r="B2484"/>
      <c r="C2484"/>
      <c r="D2484"/>
      <c r="E2484"/>
      <c r="F2484"/>
      <c r="G2484"/>
      <c r="H2484"/>
    </row>
    <row r="2485" spans="1:8" ht="14.25" x14ac:dyDescent="0.45">
      <c r="A2485"/>
      <c r="B2485"/>
      <c r="C2485"/>
      <c r="D2485"/>
      <c r="E2485"/>
      <c r="F2485"/>
      <c r="G2485"/>
      <c r="H2485"/>
    </row>
    <row r="2486" spans="1:8" ht="14.25" x14ac:dyDescent="0.45">
      <c r="A2486"/>
      <c r="B2486"/>
      <c r="C2486"/>
      <c r="D2486"/>
      <c r="E2486"/>
      <c r="F2486"/>
      <c r="G2486"/>
      <c r="H2486"/>
    </row>
    <row r="2487" spans="1:8" ht="14.25" x14ac:dyDescent="0.45">
      <c r="A2487"/>
      <c r="B2487"/>
      <c r="C2487"/>
      <c r="D2487"/>
      <c r="E2487"/>
      <c r="F2487"/>
      <c r="G2487"/>
      <c r="H2487"/>
    </row>
    <row r="2488" spans="1:8" ht="14.25" x14ac:dyDescent="0.45">
      <c r="A2488"/>
      <c r="B2488"/>
      <c r="C2488"/>
      <c r="D2488"/>
      <c r="E2488"/>
      <c r="F2488"/>
      <c r="G2488"/>
      <c r="H2488"/>
    </row>
    <row r="2489" spans="1:8" ht="14.25" x14ac:dyDescent="0.45">
      <c r="A2489"/>
      <c r="B2489"/>
      <c r="C2489"/>
      <c r="D2489"/>
      <c r="E2489"/>
      <c r="F2489"/>
      <c r="G2489"/>
      <c r="H2489"/>
    </row>
    <row r="2490" spans="1:8" ht="14.25" x14ac:dyDescent="0.45">
      <c r="A2490"/>
      <c r="B2490"/>
      <c r="C2490"/>
      <c r="D2490"/>
      <c r="E2490"/>
      <c r="F2490"/>
      <c r="G2490"/>
      <c r="H2490"/>
    </row>
    <row r="2491" spans="1:8" ht="14.25" x14ac:dyDescent="0.45">
      <c r="A2491"/>
      <c r="B2491"/>
      <c r="C2491"/>
      <c r="D2491"/>
      <c r="E2491"/>
      <c r="F2491"/>
      <c r="G2491"/>
      <c r="H2491"/>
    </row>
    <row r="2492" spans="1:8" ht="14.25" x14ac:dyDescent="0.45">
      <c r="A2492"/>
      <c r="B2492"/>
      <c r="C2492"/>
      <c r="D2492"/>
      <c r="E2492"/>
      <c r="F2492"/>
      <c r="G2492"/>
      <c r="H2492"/>
    </row>
    <row r="2493" spans="1:8" ht="14.25" x14ac:dyDescent="0.45">
      <c r="A2493"/>
      <c r="B2493"/>
      <c r="C2493"/>
      <c r="D2493"/>
      <c r="E2493"/>
      <c r="F2493"/>
      <c r="G2493"/>
      <c r="H2493"/>
    </row>
    <row r="2494" spans="1:8" ht="14.25" x14ac:dyDescent="0.45">
      <c r="A2494"/>
      <c r="B2494"/>
      <c r="C2494"/>
      <c r="D2494"/>
      <c r="E2494"/>
      <c r="F2494"/>
      <c r="G2494"/>
      <c r="H2494"/>
    </row>
    <row r="2495" spans="1:8" ht="14.25" x14ac:dyDescent="0.45">
      <c r="A2495"/>
      <c r="B2495"/>
      <c r="C2495"/>
      <c r="D2495"/>
      <c r="E2495"/>
      <c r="F2495"/>
      <c r="G2495"/>
      <c r="H2495"/>
    </row>
    <row r="2496" spans="1:8" ht="14.25" x14ac:dyDescent="0.45">
      <c r="A2496"/>
      <c r="B2496"/>
      <c r="C2496"/>
      <c r="D2496"/>
      <c r="E2496"/>
      <c r="F2496"/>
      <c r="G2496"/>
      <c r="H2496"/>
    </row>
    <row r="2497" spans="1:8" ht="14.25" x14ac:dyDescent="0.45">
      <c r="A2497"/>
      <c r="B2497"/>
      <c r="C2497"/>
      <c r="D2497"/>
      <c r="E2497"/>
      <c r="F2497"/>
      <c r="G2497"/>
      <c r="H2497"/>
    </row>
    <row r="2498" spans="1:8" ht="14.25" x14ac:dyDescent="0.45">
      <c r="A2498"/>
      <c r="B2498"/>
      <c r="C2498"/>
      <c r="D2498"/>
      <c r="E2498"/>
      <c r="F2498"/>
      <c r="G2498"/>
      <c r="H2498"/>
    </row>
    <row r="2499" spans="1:8" ht="14.25" x14ac:dyDescent="0.45">
      <c r="A2499"/>
      <c r="B2499"/>
      <c r="C2499"/>
      <c r="D2499"/>
      <c r="E2499"/>
      <c r="F2499"/>
      <c r="G2499"/>
      <c r="H2499"/>
    </row>
    <row r="2500" spans="1:8" ht="14.25" x14ac:dyDescent="0.45">
      <c r="A2500"/>
      <c r="B2500"/>
      <c r="C2500"/>
      <c r="D2500"/>
      <c r="E2500"/>
      <c r="F2500"/>
      <c r="G2500"/>
      <c r="H2500"/>
    </row>
    <row r="2501" spans="1:8" ht="14.25" x14ac:dyDescent="0.45">
      <c r="A2501"/>
      <c r="B2501"/>
      <c r="C2501"/>
      <c r="D2501"/>
      <c r="E2501"/>
      <c r="F2501"/>
      <c r="G2501"/>
      <c r="H2501"/>
    </row>
    <row r="2502" spans="1:8" ht="14.25" x14ac:dyDescent="0.45">
      <c r="A2502"/>
      <c r="B2502"/>
      <c r="C2502"/>
      <c r="D2502"/>
      <c r="E2502"/>
      <c r="F2502"/>
      <c r="G2502"/>
      <c r="H2502"/>
    </row>
    <row r="2503" spans="1:8" ht="14.25" x14ac:dyDescent="0.45">
      <c r="A2503"/>
      <c r="B2503"/>
      <c r="C2503"/>
      <c r="D2503"/>
      <c r="E2503"/>
      <c r="F2503"/>
      <c r="G2503"/>
      <c r="H2503"/>
    </row>
    <row r="2504" spans="1:8" ht="14.25" x14ac:dyDescent="0.45">
      <c r="A2504"/>
      <c r="B2504"/>
      <c r="C2504"/>
      <c r="D2504"/>
      <c r="E2504"/>
      <c r="F2504"/>
      <c r="G2504"/>
      <c r="H2504"/>
    </row>
    <row r="2505" spans="1:8" ht="14.25" x14ac:dyDescent="0.45">
      <c r="A2505"/>
      <c r="B2505"/>
      <c r="C2505"/>
      <c r="D2505"/>
      <c r="E2505"/>
      <c r="F2505"/>
      <c r="G2505"/>
      <c r="H2505"/>
    </row>
    <row r="2506" spans="1:8" ht="14.25" x14ac:dyDescent="0.45">
      <c r="A2506"/>
      <c r="B2506"/>
      <c r="C2506"/>
      <c r="D2506"/>
      <c r="E2506"/>
      <c r="F2506"/>
      <c r="G2506"/>
      <c r="H2506"/>
    </row>
    <row r="2507" spans="1:8" ht="14.25" x14ac:dyDescent="0.45">
      <c r="A2507"/>
      <c r="B2507"/>
      <c r="C2507"/>
      <c r="D2507"/>
      <c r="E2507"/>
      <c r="F2507"/>
      <c r="G2507"/>
      <c r="H2507"/>
    </row>
    <row r="2508" spans="1:8" ht="14.25" x14ac:dyDescent="0.45">
      <c r="A2508"/>
      <c r="B2508"/>
      <c r="C2508"/>
      <c r="D2508"/>
      <c r="E2508"/>
      <c r="F2508"/>
      <c r="G2508"/>
      <c r="H2508"/>
    </row>
    <row r="2509" spans="1:8" ht="14.25" x14ac:dyDescent="0.45">
      <c r="A2509"/>
      <c r="B2509"/>
      <c r="C2509"/>
      <c r="D2509"/>
      <c r="E2509"/>
      <c r="F2509"/>
      <c r="G2509"/>
      <c r="H2509"/>
    </row>
    <row r="2510" spans="1:8" ht="14.25" x14ac:dyDescent="0.45">
      <c r="A2510"/>
      <c r="B2510"/>
      <c r="C2510"/>
      <c r="D2510"/>
      <c r="E2510"/>
      <c r="F2510"/>
      <c r="G2510"/>
      <c r="H2510"/>
    </row>
    <row r="2511" spans="1:8" ht="14.25" x14ac:dyDescent="0.45">
      <c r="A2511"/>
      <c r="B2511"/>
      <c r="C2511"/>
      <c r="D2511"/>
      <c r="E2511"/>
      <c r="F2511"/>
      <c r="G2511"/>
      <c r="H2511"/>
    </row>
    <row r="2512" spans="1:8" ht="14.25" x14ac:dyDescent="0.45">
      <c r="A2512"/>
      <c r="B2512"/>
      <c r="C2512"/>
      <c r="D2512"/>
      <c r="E2512"/>
      <c r="F2512"/>
      <c r="G2512"/>
      <c r="H2512"/>
    </row>
    <row r="2513" spans="1:8" ht="14.25" x14ac:dyDescent="0.45">
      <c r="A2513"/>
      <c r="B2513"/>
      <c r="C2513"/>
      <c r="D2513"/>
      <c r="E2513"/>
      <c r="F2513"/>
      <c r="G2513"/>
      <c r="H2513"/>
    </row>
    <row r="2514" spans="1:8" ht="14.25" x14ac:dyDescent="0.45">
      <c r="A2514"/>
      <c r="B2514"/>
      <c r="C2514"/>
      <c r="D2514"/>
      <c r="E2514"/>
      <c r="F2514"/>
      <c r="G2514"/>
      <c r="H2514"/>
    </row>
    <row r="2515" spans="1:8" ht="14.25" x14ac:dyDescent="0.45">
      <c r="A2515"/>
      <c r="B2515"/>
      <c r="C2515"/>
      <c r="D2515"/>
      <c r="E2515"/>
      <c r="F2515"/>
      <c r="G2515"/>
      <c r="H2515"/>
    </row>
    <row r="2516" spans="1:8" ht="14.25" x14ac:dyDescent="0.45">
      <c r="A2516"/>
      <c r="B2516"/>
      <c r="C2516"/>
      <c r="D2516"/>
      <c r="E2516"/>
      <c r="F2516"/>
      <c r="G2516"/>
      <c r="H2516"/>
    </row>
    <row r="2517" spans="1:8" ht="14.25" x14ac:dyDescent="0.45">
      <c r="A2517"/>
      <c r="B2517"/>
      <c r="C2517"/>
      <c r="D2517"/>
      <c r="E2517"/>
      <c r="F2517"/>
      <c r="G2517"/>
      <c r="H2517"/>
    </row>
    <row r="2518" spans="1:8" ht="14.25" x14ac:dyDescent="0.45">
      <c r="A2518"/>
      <c r="B2518"/>
      <c r="C2518"/>
      <c r="D2518"/>
      <c r="E2518"/>
      <c r="F2518"/>
      <c r="G2518"/>
      <c r="H2518"/>
    </row>
    <row r="2519" spans="1:8" ht="14.25" x14ac:dyDescent="0.45">
      <c r="A2519"/>
      <c r="B2519"/>
      <c r="C2519"/>
      <c r="D2519"/>
      <c r="E2519"/>
      <c r="F2519"/>
      <c r="G2519"/>
      <c r="H2519"/>
    </row>
    <row r="2520" spans="1:8" ht="14.25" x14ac:dyDescent="0.45">
      <c r="A2520"/>
      <c r="B2520"/>
      <c r="C2520"/>
      <c r="D2520"/>
      <c r="E2520"/>
      <c r="F2520"/>
      <c r="G2520"/>
      <c r="H2520"/>
    </row>
    <row r="2521" spans="1:8" ht="14.25" x14ac:dyDescent="0.45">
      <c r="A2521"/>
      <c r="B2521"/>
      <c r="C2521"/>
      <c r="D2521"/>
      <c r="E2521"/>
      <c r="F2521"/>
      <c r="G2521"/>
      <c r="H2521"/>
    </row>
    <row r="2522" spans="1:8" ht="14.25" x14ac:dyDescent="0.45">
      <c r="A2522"/>
      <c r="B2522"/>
      <c r="C2522"/>
      <c r="D2522"/>
      <c r="E2522"/>
      <c r="F2522"/>
      <c r="G2522"/>
      <c r="H2522"/>
    </row>
    <row r="2523" spans="1:8" ht="14.25" x14ac:dyDescent="0.45">
      <c r="A2523"/>
      <c r="B2523"/>
      <c r="C2523"/>
      <c r="D2523"/>
      <c r="E2523"/>
      <c r="F2523"/>
      <c r="G2523"/>
      <c r="H2523"/>
    </row>
    <row r="2524" spans="1:8" ht="14.25" x14ac:dyDescent="0.45">
      <c r="A2524"/>
      <c r="B2524"/>
      <c r="C2524"/>
      <c r="D2524"/>
      <c r="E2524"/>
      <c r="F2524"/>
      <c r="G2524"/>
      <c r="H2524"/>
    </row>
    <row r="2525" spans="1:8" ht="14.25" x14ac:dyDescent="0.45">
      <c r="A2525"/>
      <c r="B2525"/>
      <c r="C2525"/>
      <c r="D2525"/>
      <c r="E2525"/>
      <c r="F2525"/>
      <c r="G2525"/>
      <c r="H2525"/>
    </row>
    <row r="2526" spans="1:8" ht="14.25" x14ac:dyDescent="0.45">
      <c r="A2526"/>
      <c r="B2526"/>
      <c r="C2526"/>
      <c r="D2526"/>
      <c r="E2526"/>
      <c r="F2526"/>
      <c r="G2526"/>
      <c r="H2526"/>
    </row>
    <row r="2527" spans="1:8" ht="14.25" x14ac:dyDescent="0.45">
      <c r="A2527"/>
      <c r="B2527"/>
      <c r="C2527"/>
      <c r="D2527"/>
      <c r="E2527"/>
      <c r="F2527"/>
      <c r="G2527"/>
      <c r="H2527"/>
    </row>
    <row r="2528" spans="1:8" ht="14.25" x14ac:dyDescent="0.45">
      <c r="A2528"/>
      <c r="B2528"/>
      <c r="C2528"/>
      <c r="D2528"/>
      <c r="E2528"/>
      <c r="F2528"/>
      <c r="G2528"/>
      <c r="H2528"/>
    </row>
    <row r="2529" spans="1:8" ht="14.25" x14ac:dyDescent="0.45">
      <c r="A2529"/>
      <c r="B2529"/>
      <c r="C2529"/>
      <c r="D2529"/>
      <c r="E2529"/>
      <c r="F2529"/>
      <c r="G2529"/>
      <c r="H2529"/>
    </row>
    <row r="2530" spans="1:8" ht="14.25" x14ac:dyDescent="0.45">
      <c r="A2530"/>
      <c r="B2530"/>
      <c r="C2530"/>
      <c r="D2530"/>
      <c r="E2530"/>
      <c r="F2530"/>
      <c r="G2530"/>
      <c r="H2530"/>
    </row>
    <row r="2531" spans="1:8" ht="14.25" x14ac:dyDescent="0.45">
      <c r="A2531"/>
      <c r="B2531"/>
      <c r="C2531"/>
      <c r="D2531"/>
      <c r="E2531"/>
      <c r="F2531"/>
      <c r="G2531"/>
      <c r="H2531"/>
    </row>
    <row r="2532" spans="1:8" ht="14.25" x14ac:dyDescent="0.45">
      <c r="A2532"/>
      <c r="B2532"/>
      <c r="C2532"/>
      <c r="D2532"/>
      <c r="E2532"/>
      <c r="F2532"/>
      <c r="G2532"/>
      <c r="H2532"/>
    </row>
    <row r="2533" spans="1:8" ht="14.25" x14ac:dyDescent="0.45">
      <c r="A2533"/>
      <c r="B2533"/>
      <c r="C2533"/>
      <c r="D2533"/>
      <c r="E2533"/>
      <c r="F2533"/>
      <c r="G2533"/>
      <c r="H2533"/>
    </row>
    <row r="2534" spans="1:8" ht="14.25" x14ac:dyDescent="0.45">
      <c r="A2534"/>
      <c r="B2534"/>
      <c r="C2534"/>
      <c r="D2534"/>
      <c r="E2534"/>
      <c r="F2534"/>
      <c r="G2534"/>
      <c r="H2534"/>
    </row>
    <row r="2535" spans="1:8" ht="14.25" x14ac:dyDescent="0.45">
      <c r="A2535"/>
      <c r="B2535"/>
      <c r="C2535"/>
      <c r="D2535"/>
      <c r="E2535"/>
      <c r="F2535"/>
      <c r="G2535"/>
      <c r="H2535"/>
    </row>
    <row r="2536" spans="1:8" ht="14.25" x14ac:dyDescent="0.45">
      <c r="A2536"/>
      <c r="B2536"/>
      <c r="C2536"/>
      <c r="D2536"/>
      <c r="E2536"/>
      <c r="F2536"/>
      <c r="G2536"/>
      <c r="H2536"/>
    </row>
    <row r="2537" spans="1:8" ht="14.25" x14ac:dyDescent="0.45">
      <c r="A2537"/>
      <c r="B2537"/>
      <c r="C2537"/>
      <c r="D2537"/>
      <c r="E2537"/>
      <c r="F2537"/>
      <c r="G2537"/>
      <c r="H2537"/>
    </row>
    <row r="2538" spans="1:8" ht="14.25" x14ac:dyDescent="0.45">
      <c r="A2538"/>
      <c r="B2538"/>
      <c r="C2538"/>
      <c r="D2538"/>
      <c r="E2538"/>
      <c r="F2538"/>
      <c r="G2538"/>
      <c r="H2538"/>
    </row>
    <row r="2539" spans="1:8" ht="14.25" x14ac:dyDescent="0.45">
      <c r="A2539"/>
      <c r="B2539"/>
      <c r="C2539"/>
      <c r="D2539"/>
      <c r="E2539"/>
      <c r="F2539"/>
      <c r="G2539"/>
      <c r="H2539"/>
    </row>
    <row r="2540" spans="1:8" ht="14.25" x14ac:dyDescent="0.45">
      <c r="A2540"/>
      <c r="B2540"/>
      <c r="C2540"/>
      <c r="D2540"/>
      <c r="E2540"/>
      <c r="F2540"/>
      <c r="G2540"/>
      <c r="H2540"/>
    </row>
    <row r="2541" spans="1:8" ht="14.25" x14ac:dyDescent="0.45">
      <c r="A2541"/>
      <c r="B2541"/>
      <c r="C2541"/>
      <c r="D2541"/>
      <c r="E2541"/>
      <c r="F2541"/>
      <c r="G2541"/>
      <c r="H2541"/>
    </row>
    <row r="2542" spans="1:8" ht="14.25" x14ac:dyDescent="0.45">
      <c r="A2542"/>
      <c r="B2542"/>
      <c r="C2542"/>
      <c r="D2542"/>
      <c r="E2542"/>
      <c r="F2542"/>
      <c r="G2542"/>
      <c r="H2542"/>
    </row>
    <row r="2543" spans="1:8" ht="14.25" x14ac:dyDescent="0.45">
      <c r="A2543"/>
      <c r="B2543"/>
      <c r="C2543"/>
      <c r="D2543"/>
      <c r="E2543"/>
      <c r="F2543"/>
      <c r="G2543"/>
      <c r="H2543"/>
    </row>
    <row r="2544" spans="1:8" ht="14.25" x14ac:dyDescent="0.45">
      <c r="A2544"/>
      <c r="B2544"/>
      <c r="C2544"/>
      <c r="D2544"/>
      <c r="E2544"/>
      <c r="F2544"/>
      <c r="G2544"/>
      <c r="H2544"/>
    </row>
    <row r="2545" spans="1:8" ht="14.25" x14ac:dyDescent="0.45">
      <c r="A2545"/>
      <c r="B2545"/>
      <c r="C2545"/>
      <c r="D2545"/>
      <c r="E2545"/>
      <c r="F2545"/>
      <c r="G2545"/>
      <c r="H2545"/>
    </row>
    <row r="2546" spans="1:8" ht="14.25" x14ac:dyDescent="0.45">
      <c r="A2546"/>
      <c r="B2546"/>
      <c r="C2546"/>
      <c r="D2546"/>
      <c r="E2546"/>
      <c r="F2546"/>
      <c r="G2546"/>
      <c r="H2546"/>
    </row>
    <row r="2547" spans="1:8" ht="14.25" x14ac:dyDescent="0.45">
      <c r="A2547"/>
      <c r="B2547"/>
      <c r="C2547"/>
      <c r="D2547"/>
      <c r="E2547"/>
      <c r="F2547"/>
      <c r="G2547"/>
      <c r="H2547"/>
    </row>
    <row r="2548" spans="1:8" ht="14.25" x14ac:dyDescent="0.45">
      <c r="A2548"/>
      <c r="B2548"/>
      <c r="C2548"/>
      <c r="D2548"/>
      <c r="E2548"/>
      <c r="F2548"/>
      <c r="G2548"/>
      <c r="H2548"/>
    </row>
    <row r="2549" spans="1:8" ht="14.25" x14ac:dyDescent="0.45">
      <c r="A2549"/>
      <c r="B2549"/>
      <c r="C2549"/>
      <c r="D2549"/>
      <c r="E2549"/>
      <c r="F2549"/>
      <c r="G2549"/>
      <c r="H2549"/>
    </row>
    <row r="2550" spans="1:8" ht="14.25" x14ac:dyDescent="0.45">
      <c r="A2550"/>
      <c r="B2550"/>
      <c r="C2550"/>
      <c r="D2550"/>
      <c r="E2550"/>
      <c r="F2550"/>
      <c r="G2550"/>
      <c r="H2550"/>
    </row>
    <row r="2551" spans="1:8" ht="14.25" x14ac:dyDescent="0.45">
      <c r="A2551"/>
      <c r="B2551"/>
      <c r="C2551"/>
      <c r="D2551"/>
      <c r="E2551"/>
      <c r="F2551"/>
      <c r="G2551"/>
      <c r="H2551"/>
    </row>
    <row r="2552" spans="1:8" ht="14.25" x14ac:dyDescent="0.45">
      <c r="A2552"/>
      <c r="B2552"/>
      <c r="C2552"/>
      <c r="D2552"/>
      <c r="E2552"/>
      <c r="F2552"/>
      <c r="G2552"/>
      <c r="H2552"/>
    </row>
    <row r="2553" spans="1:8" ht="14.25" x14ac:dyDescent="0.45">
      <c r="A2553"/>
      <c r="B2553"/>
      <c r="C2553"/>
      <c r="D2553"/>
      <c r="E2553"/>
      <c r="F2553"/>
      <c r="G2553"/>
      <c r="H2553"/>
    </row>
    <row r="2554" spans="1:8" ht="14.25" x14ac:dyDescent="0.45">
      <c r="A2554"/>
      <c r="B2554"/>
      <c r="C2554"/>
      <c r="D2554"/>
      <c r="E2554"/>
      <c r="F2554"/>
      <c r="G2554"/>
      <c r="H2554"/>
    </row>
    <row r="2555" spans="1:8" ht="14.25" x14ac:dyDescent="0.45">
      <c r="A2555"/>
      <c r="B2555"/>
      <c r="C2555"/>
      <c r="D2555"/>
      <c r="E2555"/>
      <c r="F2555"/>
      <c r="G2555"/>
      <c r="H2555"/>
    </row>
    <row r="2556" spans="1:8" ht="14.25" x14ac:dyDescent="0.45">
      <c r="A2556"/>
      <c r="B2556"/>
      <c r="C2556"/>
      <c r="D2556"/>
      <c r="E2556"/>
      <c r="F2556"/>
      <c r="G2556"/>
      <c r="H2556"/>
    </row>
    <row r="2557" spans="1:8" ht="14.25" x14ac:dyDescent="0.45">
      <c r="A2557"/>
      <c r="B2557"/>
      <c r="C2557"/>
      <c r="D2557"/>
      <c r="E2557"/>
      <c r="F2557"/>
      <c r="G2557"/>
      <c r="H2557"/>
    </row>
    <row r="2558" spans="1:8" ht="14.25" x14ac:dyDescent="0.45">
      <c r="A2558"/>
      <c r="B2558"/>
      <c r="C2558"/>
      <c r="D2558"/>
      <c r="E2558"/>
      <c r="F2558"/>
      <c r="G2558"/>
      <c r="H2558"/>
    </row>
    <row r="2559" spans="1:8" ht="14.25" x14ac:dyDescent="0.45">
      <c r="A2559"/>
      <c r="B2559"/>
      <c r="C2559"/>
      <c r="D2559"/>
      <c r="E2559"/>
      <c r="F2559"/>
      <c r="G2559"/>
      <c r="H2559"/>
    </row>
    <row r="2560" spans="1:8" ht="14.25" x14ac:dyDescent="0.45">
      <c r="A2560"/>
      <c r="B2560"/>
      <c r="C2560"/>
      <c r="D2560"/>
      <c r="E2560"/>
      <c r="F2560"/>
      <c r="G2560"/>
      <c r="H2560"/>
    </row>
    <row r="2561" spans="1:8" ht="14.25" x14ac:dyDescent="0.45">
      <c r="A2561"/>
      <c r="B2561"/>
      <c r="C2561"/>
      <c r="D2561"/>
      <c r="E2561"/>
      <c r="F2561"/>
      <c r="G2561"/>
      <c r="H2561"/>
    </row>
    <row r="2562" spans="1:8" ht="14.25" x14ac:dyDescent="0.45">
      <c r="A2562"/>
      <c r="B2562"/>
      <c r="C2562"/>
      <c r="D2562"/>
      <c r="E2562"/>
      <c r="F2562"/>
      <c r="G2562"/>
      <c r="H2562"/>
    </row>
    <row r="2563" spans="1:8" ht="14.25" x14ac:dyDescent="0.45">
      <c r="A2563"/>
      <c r="B2563"/>
      <c r="C2563"/>
      <c r="D2563"/>
      <c r="E2563"/>
      <c r="F2563"/>
      <c r="G2563"/>
      <c r="H2563"/>
    </row>
    <row r="2564" spans="1:8" ht="14.25" x14ac:dyDescent="0.45">
      <c r="A2564"/>
      <c r="B2564"/>
      <c r="C2564"/>
      <c r="D2564"/>
      <c r="E2564"/>
      <c r="F2564"/>
      <c r="G2564"/>
      <c r="H2564"/>
    </row>
    <row r="2565" spans="1:8" ht="14.25" x14ac:dyDescent="0.45">
      <c r="A2565"/>
      <c r="B2565"/>
      <c r="C2565"/>
      <c r="D2565"/>
      <c r="E2565"/>
      <c r="F2565"/>
      <c r="G2565"/>
      <c r="H2565"/>
    </row>
    <row r="2566" spans="1:8" ht="14.25" x14ac:dyDescent="0.45">
      <c r="A2566"/>
      <c r="B2566"/>
      <c r="C2566"/>
      <c r="D2566"/>
      <c r="E2566"/>
      <c r="F2566"/>
      <c r="G2566"/>
      <c r="H2566"/>
    </row>
    <row r="2567" spans="1:8" ht="14.25" x14ac:dyDescent="0.45">
      <c r="A2567"/>
      <c r="B2567"/>
      <c r="C2567"/>
      <c r="D2567"/>
      <c r="E2567"/>
      <c r="F2567"/>
      <c r="G2567"/>
      <c r="H2567"/>
    </row>
    <row r="2568" spans="1:8" ht="14.25" x14ac:dyDescent="0.45">
      <c r="A2568"/>
      <c r="B2568"/>
      <c r="C2568"/>
      <c r="D2568"/>
      <c r="E2568"/>
      <c r="F2568"/>
      <c r="G2568"/>
      <c r="H2568"/>
    </row>
    <row r="2569" spans="1:8" ht="14.25" x14ac:dyDescent="0.45">
      <c r="A2569"/>
      <c r="B2569"/>
      <c r="C2569"/>
      <c r="D2569"/>
      <c r="E2569"/>
      <c r="F2569"/>
      <c r="G2569"/>
      <c r="H2569"/>
    </row>
    <row r="2570" spans="1:8" ht="14.25" x14ac:dyDescent="0.45">
      <c r="A2570"/>
      <c r="B2570"/>
      <c r="C2570"/>
      <c r="D2570"/>
      <c r="E2570"/>
      <c r="F2570"/>
      <c r="G2570"/>
      <c r="H2570"/>
    </row>
    <row r="2571" spans="1:8" ht="14.25" x14ac:dyDescent="0.45">
      <c r="A2571"/>
      <c r="B2571"/>
      <c r="C2571"/>
      <c r="D2571"/>
      <c r="E2571"/>
      <c r="F2571"/>
      <c r="G2571"/>
      <c r="H2571"/>
    </row>
    <row r="2572" spans="1:8" ht="14.25" x14ac:dyDescent="0.45">
      <c r="A2572"/>
      <c r="B2572"/>
      <c r="C2572"/>
      <c r="D2572"/>
      <c r="E2572"/>
      <c r="F2572"/>
      <c r="G2572"/>
      <c r="H2572"/>
    </row>
    <row r="2573" spans="1:8" ht="14.25" x14ac:dyDescent="0.45">
      <c r="A2573"/>
      <c r="B2573"/>
      <c r="C2573"/>
      <c r="D2573"/>
      <c r="E2573"/>
      <c r="F2573"/>
      <c r="G2573"/>
      <c r="H2573"/>
    </row>
    <row r="2574" spans="1:8" ht="14.25" x14ac:dyDescent="0.45">
      <c r="A2574"/>
      <c r="B2574"/>
      <c r="C2574"/>
      <c r="D2574"/>
      <c r="E2574"/>
      <c r="F2574"/>
      <c r="G2574"/>
      <c r="H2574"/>
    </row>
    <row r="2575" spans="1:8" ht="14.25" x14ac:dyDescent="0.45">
      <c r="A2575"/>
      <c r="B2575"/>
      <c r="C2575"/>
      <c r="D2575"/>
      <c r="E2575"/>
      <c r="F2575"/>
      <c r="G2575"/>
      <c r="H2575"/>
    </row>
    <row r="2576" spans="1:8" ht="14.25" x14ac:dyDescent="0.45">
      <c r="A2576"/>
      <c r="B2576"/>
      <c r="C2576"/>
      <c r="D2576"/>
      <c r="E2576"/>
      <c r="F2576"/>
      <c r="G2576"/>
      <c r="H2576"/>
    </row>
    <row r="2577" spans="1:8" ht="14.25" x14ac:dyDescent="0.45">
      <c r="A2577"/>
      <c r="B2577"/>
      <c r="C2577"/>
      <c r="D2577"/>
      <c r="E2577"/>
      <c r="F2577"/>
      <c r="G2577"/>
      <c r="H2577"/>
    </row>
    <row r="2578" spans="1:8" ht="14.25" x14ac:dyDescent="0.45">
      <c r="A2578"/>
      <c r="B2578"/>
      <c r="C2578"/>
      <c r="D2578"/>
      <c r="E2578"/>
      <c r="F2578"/>
      <c r="G2578"/>
      <c r="H2578"/>
    </row>
    <row r="2579" spans="1:8" ht="14.25" x14ac:dyDescent="0.45">
      <c r="A2579"/>
      <c r="B2579"/>
      <c r="C2579"/>
      <c r="D2579"/>
      <c r="E2579"/>
      <c r="F2579"/>
      <c r="G2579"/>
      <c r="H2579"/>
    </row>
    <row r="2580" spans="1:8" ht="14.25" x14ac:dyDescent="0.45">
      <c r="A2580"/>
      <c r="B2580"/>
      <c r="C2580"/>
      <c r="D2580"/>
      <c r="E2580"/>
      <c r="F2580"/>
      <c r="G2580"/>
      <c r="H2580"/>
    </row>
    <row r="2581" spans="1:8" ht="14.25" x14ac:dyDescent="0.45">
      <c r="A2581"/>
      <c r="B2581"/>
      <c r="C2581"/>
      <c r="D2581"/>
      <c r="E2581"/>
      <c r="F2581"/>
      <c r="G2581"/>
      <c r="H2581"/>
    </row>
    <row r="2582" spans="1:8" ht="14.25" x14ac:dyDescent="0.45">
      <c r="A2582"/>
      <c r="B2582"/>
      <c r="C2582"/>
      <c r="D2582"/>
      <c r="E2582"/>
      <c r="F2582"/>
      <c r="G2582"/>
      <c r="H2582"/>
    </row>
    <row r="2583" spans="1:8" ht="14.25" x14ac:dyDescent="0.45">
      <c r="A2583"/>
      <c r="B2583"/>
      <c r="C2583"/>
      <c r="D2583"/>
      <c r="E2583"/>
      <c r="F2583"/>
      <c r="G2583"/>
      <c r="H2583"/>
    </row>
    <row r="2584" spans="1:8" ht="14.25" x14ac:dyDescent="0.45">
      <c r="A2584"/>
      <c r="B2584"/>
      <c r="C2584"/>
      <c r="D2584"/>
      <c r="E2584"/>
      <c r="F2584"/>
      <c r="G2584"/>
      <c r="H2584"/>
    </row>
    <row r="2585" spans="1:8" ht="14.25" x14ac:dyDescent="0.45">
      <c r="A2585"/>
      <c r="B2585"/>
      <c r="C2585"/>
      <c r="D2585"/>
      <c r="E2585"/>
      <c r="F2585"/>
      <c r="G2585"/>
      <c r="H2585"/>
    </row>
    <row r="2586" spans="1:8" ht="14.25" x14ac:dyDescent="0.45">
      <c r="A2586"/>
      <c r="B2586"/>
      <c r="C2586"/>
      <c r="D2586"/>
      <c r="E2586"/>
      <c r="F2586"/>
      <c r="G2586"/>
      <c r="H2586"/>
    </row>
    <row r="2587" spans="1:8" ht="14.25" x14ac:dyDescent="0.45">
      <c r="A2587"/>
      <c r="B2587"/>
      <c r="C2587"/>
      <c r="D2587"/>
      <c r="E2587"/>
      <c r="F2587"/>
      <c r="G2587"/>
      <c r="H2587"/>
    </row>
    <row r="2588" spans="1:8" ht="14.25" x14ac:dyDescent="0.45">
      <c r="A2588"/>
      <c r="B2588"/>
      <c r="C2588"/>
      <c r="D2588"/>
      <c r="E2588"/>
      <c r="F2588"/>
      <c r="G2588"/>
      <c r="H2588"/>
    </row>
    <row r="2589" spans="1:8" ht="14.25" x14ac:dyDescent="0.45">
      <c r="A2589"/>
      <c r="B2589"/>
      <c r="C2589"/>
      <c r="D2589"/>
      <c r="E2589"/>
      <c r="F2589"/>
      <c r="G2589"/>
      <c r="H2589"/>
    </row>
    <row r="2590" spans="1:8" ht="14.25" x14ac:dyDescent="0.45">
      <c r="A2590"/>
      <c r="B2590"/>
      <c r="C2590"/>
      <c r="D2590"/>
      <c r="E2590"/>
      <c r="F2590"/>
      <c r="G2590"/>
      <c r="H2590"/>
    </row>
    <row r="2591" spans="1:8" ht="14.25" x14ac:dyDescent="0.45">
      <c r="A2591"/>
      <c r="B2591"/>
      <c r="C2591"/>
      <c r="D2591"/>
      <c r="E2591"/>
      <c r="F2591"/>
      <c r="G2591"/>
      <c r="H2591"/>
    </row>
    <row r="2592" spans="1:8" ht="14.25" x14ac:dyDescent="0.45">
      <c r="A2592"/>
      <c r="B2592"/>
      <c r="C2592"/>
      <c r="D2592"/>
      <c r="E2592"/>
      <c r="F2592"/>
      <c r="G2592"/>
      <c r="H2592"/>
    </row>
    <row r="2593" spans="1:8" ht="14.25" x14ac:dyDescent="0.45">
      <c r="A2593"/>
      <c r="B2593"/>
      <c r="C2593"/>
      <c r="D2593"/>
      <c r="E2593"/>
      <c r="F2593"/>
      <c r="G2593"/>
      <c r="H2593"/>
    </row>
    <row r="2594" spans="1:8" ht="14.25" x14ac:dyDescent="0.45">
      <c r="A2594"/>
      <c r="B2594"/>
      <c r="C2594"/>
      <c r="D2594"/>
      <c r="E2594"/>
      <c r="F2594"/>
      <c r="G2594"/>
      <c r="H2594"/>
    </row>
    <row r="2595" spans="1:8" ht="14.25" x14ac:dyDescent="0.45">
      <c r="A2595"/>
      <c r="B2595"/>
      <c r="C2595"/>
      <c r="D2595"/>
      <c r="E2595"/>
      <c r="F2595"/>
      <c r="G2595"/>
      <c r="H2595"/>
    </row>
    <row r="2596" spans="1:8" ht="14.25" x14ac:dyDescent="0.45">
      <c r="A2596"/>
      <c r="B2596"/>
      <c r="C2596"/>
      <c r="D2596"/>
      <c r="E2596"/>
      <c r="F2596"/>
      <c r="G2596"/>
      <c r="H2596"/>
    </row>
    <row r="2597" spans="1:8" ht="14.25" x14ac:dyDescent="0.45">
      <c r="A2597"/>
      <c r="B2597"/>
      <c r="C2597"/>
      <c r="D2597"/>
      <c r="E2597"/>
      <c r="F2597"/>
      <c r="G2597"/>
      <c r="H2597"/>
    </row>
    <row r="2598" spans="1:8" ht="14.25" x14ac:dyDescent="0.45">
      <c r="A2598"/>
      <c r="B2598"/>
      <c r="C2598"/>
      <c r="D2598"/>
      <c r="E2598"/>
      <c r="F2598"/>
      <c r="G2598"/>
      <c r="H2598"/>
    </row>
    <row r="2599" spans="1:8" ht="14.25" x14ac:dyDescent="0.45">
      <c r="A2599"/>
      <c r="B2599"/>
      <c r="C2599"/>
      <c r="D2599"/>
      <c r="E2599"/>
      <c r="F2599"/>
      <c r="G2599"/>
      <c r="H2599"/>
    </row>
    <row r="2600" spans="1:8" ht="14.25" x14ac:dyDescent="0.45">
      <c r="A2600"/>
      <c r="B2600"/>
      <c r="C2600"/>
      <c r="D2600"/>
      <c r="E2600"/>
      <c r="F2600"/>
      <c r="G2600"/>
      <c r="H2600"/>
    </row>
    <row r="2601" spans="1:8" ht="14.25" x14ac:dyDescent="0.45">
      <c r="A2601"/>
      <c r="B2601"/>
      <c r="C2601"/>
      <c r="D2601"/>
      <c r="E2601"/>
      <c r="F2601"/>
      <c r="G2601"/>
      <c r="H2601"/>
    </row>
    <row r="2602" spans="1:8" ht="14.25" x14ac:dyDescent="0.45">
      <c r="A2602"/>
      <c r="B2602"/>
      <c r="C2602"/>
      <c r="D2602"/>
      <c r="E2602"/>
      <c r="F2602"/>
      <c r="G2602"/>
      <c r="H2602"/>
    </row>
    <row r="2603" spans="1:8" ht="14.25" x14ac:dyDescent="0.45">
      <c r="A2603"/>
      <c r="B2603"/>
      <c r="C2603"/>
      <c r="D2603"/>
      <c r="E2603"/>
      <c r="F2603"/>
      <c r="G2603"/>
      <c r="H2603"/>
    </row>
    <row r="2604" spans="1:8" ht="14.25" x14ac:dyDescent="0.45">
      <c r="A2604"/>
      <c r="B2604"/>
      <c r="C2604"/>
      <c r="D2604"/>
      <c r="E2604"/>
      <c r="F2604"/>
      <c r="G2604"/>
      <c r="H2604"/>
    </row>
    <row r="2605" spans="1:8" ht="14.25" x14ac:dyDescent="0.45">
      <c r="A2605"/>
      <c r="B2605"/>
      <c r="C2605"/>
      <c r="D2605"/>
      <c r="E2605"/>
      <c r="F2605"/>
      <c r="G2605"/>
      <c r="H2605"/>
    </row>
    <row r="2606" spans="1:8" ht="14.25" x14ac:dyDescent="0.45">
      <c r="A2606"/>
      <c r="B2606"/>
      <c r="C2606"/>
      <c r="D2606"/>
      <c r="E2606"/>
      <c r="F2606"/>
      <c r="G2606"/>
      <c r="H2606"/>
    </row>
    <row r="2607" spans="1:8" ht="14.25" x14ac:dyDescent="0.45">
      <c r="A2607"/>
      <c r="B2607"/>
      <c r="C2607"/>
      <c r="D2607"/>
      <c r="E2607"/>
      <c r="F2607"/>
      <c r="G2607"/>
      <c r="H2607"/>
    </row>
    <row r="2608" spans="1:8" ht="14.25" x14ac:dyDescent="0.45">
      <c r="A2608"/>
      <c r="B2608"/>
      <c r="C2608"/>
      <c r="D2608"/>
      <c r="E2608"/>
      <c r="F2608"/>
      <c r="G2608"/>
      <c r="H2608"/>
    </row>
    <row r="2609" spans="1:8" ht="14.25" x14ac:dyDescent="0.45">
      <c r="A2609"/>
      <c r="B2609"/>
      <c r="C2609"/>
      <c r="D2609"/>
      <c r="E2609"/>
      <c r="F2609"/>
      <c r="G2609"/>
      <c r="H2609"/>
    </row>
    <row r="2610" spans="1:8" ht="14.25" x14ac:dyDescent="0.45">
      <c r="A2610"/>
      <c r="B2610"/>
      <c r="C2610"/>
      <c r="D2610"/>
      <c r="E2610"/>
      <c r="F2610"/>
      <c r="G2610"/>
      <c r="H2610"/>
    </row>
    <row r="2611" spans="1:8" ht="14.25" x14ac:dyDescent="0.45">
      <c r="A2611"/>
      <c r="B2611"/>
      <c r="C2611"/>
      <c r="D2611"/>
      <c r="E2611"/>
      <c r="F2611"/>
      <c r="G2611"/>
      <c r="H2611"/>
    </row>
    <row r="2612" spans="1:8" ht="14.25" x14ac:dyDescent="0.45">
      <c r="A2612"/>
      <c r="B2612"/>
      <c r="C2612"/>
      <c r="D2612"/>
      <c r="E2612"/>
      <c r="F2612"/>
      <c r="G2612"/>
      <c r="H2612"/>
    </row>
    <row r="2613" spans="1:8" ht="14.25" x14ac:dyDescent="0.45">
      <c r="A2613"/>
      <c r="B2613"/>
      <c r="C2613"/>
      <c r="D2613"/>
      <c r="E2613"/>
      <c r="F2613"/>
      <c r="G2613"/>
      <c r="H2613"/>
    </row>
    <row r="2614" spans="1:8" ht="14.25" x14ac:dyDescent="0.45">
      <c r="A2614"/>
      <c r="B2614"/>
      <c r="C2614"/>
      <c r="D2614"/>
      <c r="E2614"/>
      <c r="F2614"/>
      <c r="G2614"/>
      <c r="H2614"/>
    </row>
    <row r="2615" spans="1:8" ht="14.25" x14ac:dyDescent="0.45">
      <c r="A2615"/>
      <c r="B2615"/>
      <c r="C2615"/>
      <c r="D2615"/>
      <c r="E2615"/>
      <c r="F2615"/>
      <c r="G2615"/>
      <c r="H2615"/>
    </row>
    <row r="2616" spans="1:8" ht="14.25" x14ac:dyDescent="0.45">
      <c r="A2616"/>
      <c r="B2616"/>
      <c r="C2616"/>
      <c r="D2616"/>
      <c r="E2616"/>
      <c r="F2616"/>
      <c r="G2616"/>
      <c r="H2616"/>
    </row>
    <row r="2617" spans="1:8" ht="14.25" x14ac:dyDescent="0.45">
      <c r="A2617"/>
      <c r="B2617"/>
      <c r="C2617"/>
      <c r="D2617"/>
      <c r="E2617"/>
      <c r="F2617"/>
      <c r="G2617"/>
      <c r="H2617"/>
    </row>
    <row r="2618" spans="1:8" ht="14.25" x14ac:dyDescent="0.45">
      <c r="A2618"/>
      <c r="B2618"/>
      <c r="C2618"/>
      <c r="D2618"/>
      <c r="E2618"/>
      <c r="F2618"/>
      <c r="G2618"/>
      <c r="H2618"/>
    </row>
    <row r="2619" spans="1:8" ht="14.25" x14ac:dyDescent="0.45">
      <c r="A2619"/>
      <c r="B2619"/>
      <c r="C2619"/>
      <c r="D2619"/>
      <c r="E2619"/>
      <c r="F2619"/>
      <c r="G2619"/>
      <c r="H2619"/>
    </row>
    <row r="2620" spans="1:8" ht="14.25" x14ac:dyDescent="0.45">
      <c r="A2620"/>
      <c r="B2620"/>
      <c r="C2620"/>
      <c r="D2620"/>
      <c r="E2620"/>
      <c r="F2620"/>
      <c r="G2620"/>
      <c r="H2620"/>
    </row>
    <row r="2621" spans="1:8" ht="14.25" x14ac:dyDescent="0.45">
      <c r="A2621"/>
      <c r="B2621"/>
      <c r="C2621"/>
      <c r="D2621"/>
      <c r="E2621"/>
      <c r="F2621"/>
      <c r="G2621"/>
      <c r="H2621"/>
    </row>
    <row r="2622" spans="1:8" ht="14.25" x14ac:dyDescent="0.45">
      <c r="A2622"/>
      <c r="B2622"/>
      <c r="C2622"/>
      <c r="D2622"/>
      <c r="E2622"/>
      <c r="F2622"/>
      <c r="G2622"/>
      <c r="H2622"/>
    </row>
    <row r="2623" spans="1:8" ht="14.25" x14ac:dyDescent="0.45">
      <c r="A2623"/>
      <c r="B2623"/>
      <c r="C2623"/>
      <c r="D2623"/>
      <c r="E2623"/>
      <c r="F2623"/>
      <c r="G2623"/>
      <c r="H2623"/>
    </row>
    <row r="2624" spans="1:8" ht="14.25" x14ac:dyDescent="0.45">
      <c r="A2624"/>
      <c r="B2624"/>
      <c r="C2624"/>
      <c r="D2624"/>
      <c r="E2624"/>
      <c r="F2624"/>
      <c r="G2624"/>
      <c r="H2624"/>
    </row>
    <row r="2625" spans="1:8" ht="14.25" x14ac:dyDescent="0.45">
      <c r="A2625"/>
      <c r="B2625"/>
      <c r="C2625"/>
      <c r="D2625"/>
      <c r="E2625"/>
      <c r="F2625"/>
      <c r="G2625"/>
      <c r="H2625"/>
    </row>
    <row r="2626" spans="1:8" ht="14.25" x14ac:dyDescent="0.45">
      <c r="A2626"/>
      <c r="B2626"/>
      <c r="C2626"/>
      <c r="D2626"/>
      <c r="E2626"/>
      <c r="F2626"/>
      <c r="G2626"/>
      <c r="H2626"/>
    </row>
    <row r="2627" spans="1:8" ht="14.25" x14ac:dyDescent="0.45">
      <c r="A2627"/>
      <c r="B2627"/>
      <c r="C2627"/>
      <c r="D2627"/>
      <c r="E2627"/>
      <c r="F2627"/>
      <c r="G2627"/>
      <c r="H2627"/>
    </row>
    <row r="2628" spans="1:8" ht="14.25" x14ac:dyDescent="0.45">
      <c r="A2628"/>
      <c r="B2628"/>
      <c r="C2628"/>
      <c r="D2628"/>
      <c r="E2628"/>
      <c r="F2628"/>
      <c r="G2628"/>
      <c r="H2628"/>
    </row>
    <row r="2629" spans="1:8" ht="14.25" x14ac:dyDescent="0.45">
      <c r="A2629"/>
      <c r="B2629"/>
      <c r="C2629"/>
      <c r="D2629"/>
      <c r="E2629"/>
      <c r="F2629"/>
      <c r="G2629"/>
      <c r="H2629"/>
    </row>
    <row r="2630" spans="1:8" ht="14.25" x14ac:dyDescent="0.45">
      <c r="A2630"/>
      <c r="B2630"/>
      <c r="C2630"/>
      <c r="D2630"/>
      <c r="E2630"/>
      <c r="F2630"/>
      <c r="G2630"/>
      <c r="H2630"/>
    </row>
    <row r="2631" spans="1:8" ht="14.25" x14ac:dyDescent="0.45">
      <c r="A2631"/>
      <c r="B2631"/>
      <c r="C2631"/>
      <c r="D2631"/>
      <c r="E2631"/>
      <c r="F2631"/>
      <c r="G2631"/>
      <c r="H2631"/>
    </row>
    <row r="2632" spans="1:8" ht="14.25" x14ac:dyDescent="0.45">
      <c r="A2632"/>
      <c r="B2632"/>
      <c r="C2632"/>
      <c r="D2632"/>
      <c r="E2632"/>
      <c r="F2632"/>
      <c r="G2632"/>
      <c r="H2632"/>
    </row>
    <row r="2633" spans="1:8" ht="14.25" x14ac:dyDescent="0.45">
      <c r="A2633"/>
      <c r="B2633"/>
      <c r="C2633"/>
      <c r="D2633"/>
      <c r="E2633"/>
      <c r="F2633"/>
      <c r="G2633"/>
      <c r="H2633"/>
    </row>
    <row r="2634" spans="1:8" ht="14.25" x14ac:dyDescent="0.45">
      <c r="A2634"/>
      <c r="B2634"/>
      <c r="C2634"/>
      <c r="D2634"/>
      <c r="E2634"/>
      <c r="F2634"/>
      <c r="G2634"/>
      <c r="H2634"/>
    </row>
    <row r="2635" spans="1:8" ht="14.25" x14ac:dyDescent="0.45">
      <c r="A2635"/>
      <c r="B2635"/>
      <c r="C2635"/>
      <c r="D2635"/>
      <c r="E2635"/>
      <c r="F2635"/>
      <c r="G2635"/>
      <c r="H2635"/>
    </row>
    <row r="2636" spans="1:8" ht="14.25" x14ac:dyDescent="0.45">
      <c r="A2636"/>
      <c r="B2636"/>
      <c r="C2636"/>
      <c r="D2636"/>
      <c r="E2636"/>
      <c r="F2636"/>
      <c r="G2636"/>
      <c r="H2636"/>
    </row>
    <row r="2637" spans="1:8" ht="14.25" x14ac:dyDescent="0.45">
      <c r="A2637"/>
      <c r="B2637"/>
      <c r="C2637"/>
      <c r="D2637"/>
      <c r="E2637"/>
      <c r="F2637"/>
      <c r="G2637"/>
      <c r="H2637"/>
    </row>
    <row r="2638" spans="1:8" ht="14.25" x14ac:dyDescent="0.45">
      <c r="A2638"/>
      <c r="B2638"/>
      <c r="C2638"/>
      <c r="D2638"/>
      <c r="E2638"/>
      <c r="F2638"/>
      <c r="G2638"/>
      <c r="H2638"/>
    </row>
    <row r="2639" spans="1:8" ht="14.25" x14ac:dyDescent="0.45">
      <c r="A2639"/>
      <c r="B2639"/>
      <c r="C2639"/>
      <c r="D2639"/>
      <c r="E2639"/>
      <c r="F2639"/>
      <c r="G2639"/>
      <c r="H2639"/>
    </row>
    <row r="2640" spans="1:8" ht="14.25" x14ac:dyDescent="0.45">
      <c r="A2640"/>
      <c r="B2640"/>
      <c r="C2640"/>
      <c r="D2640"/>
      <c r="E2640"/>
      <c r="F2640"/>
      <c r="G2640"/>
      <c r="H2640"/>
    </row>
    <row r="2641" spans="1:8" ht="14.25" x14ac:dyDescent="0.45">
      <c r="A2641"/>
      <c r="B2641"/>
      <c r="C2641"/>
      <c r="D2641"/>
      <c r="E2641"/>
      <c r="F2641"/>
      <c r="G2641"/>
      <c r="H2641"/>
    </row>
    <row r="2642" spans="1:8" ht="14.25" x14ac:dyDescent="0.45">
      <c r="A2642"/>
      <c r="B2642"/>
      <c r="C2642"/>
      <c r="D2642"/>
      <c r="E2642"/>
      <c r="F2642"/>
      <c r="G2642"/>
      <c r="H2642"/>
    </row>
    <row r="2643" spans="1:8" ht="14.25" x14ac:dyDescent="0.45">
      <c r="A2643"/>
      <c r="B2643"/>
      <c r="C2643"/>
      <c r="D2643"/>
      <c r="E2643"/>
      <c r="F2643"/>
      <c r="G2643"/>
      <c r="H2643"/>
    </row>
    <row r="2644" spans="1:8" ht="14.25" x14ac:dyDescent="0.45">
      <c r="A2644"/>
      <c r="B2644"/>
      <c r="C2644"/>
      <c r="D2644"/>
      <c r="E2644"/>
      <c r="F2644"/>
      <c r="G2644"/>
      <c r="H2644"/>
    </row>
    <row r="2645" spans="1:8" ht="14.25" x14ac:dyDescent="0.45">
      <c r="A2645"/>
      <c r="B2645"/>
      <c r="C2645"/>
      <c r="D2645"/>
      <c r="E2645"/>
      <c r="F2645"/>
      <c r="G2645"/>
      <c r="H2645"/>
    </row>
    <row r="2646" spans="1:8" ht="14.25" x14ac:dyDescent="0.45">
      <c r="A2646"/>
      <c r="B2646"/>
      <c r="C2646"/>
      <c r="D2646"/>
      <c r="E2646"/>
      <c r="F2646"/>
      <c r="G2646"/>
      <c r="H2646"/>
    </row>
    <row r="2647" spans="1:8" ht="14.25" x14ac:dyDescent="0.45">
      <c r="A2647"/>
      <c r="B2647"/>
      <c r="C2647"/>
      <c r="D2647"/>
      <c r="E2647"/>
      <c r="F2647"/>
      <c r="G2647"/>
      <c r="H2647"/>
    </row>
    <row r="2648" spans="1:8" ht="14.25" x14ac:dyDescent="0.45">
      <c r="A2648"/>
      <c r="B2648"/>
      <c r="C2648"/>
      <c r="D2648"/>
      <c r="E2648"/>
      <c r="F2648"/>
      <c r="G2648"/>
      <c r="H2648"/>
    </row>
    <row r="2649" spans="1:8" ht="14.25" x14ac:dyDescent="0.45">
      <c r="A2649"/>
      <c r="B2649"/>
      <c r="C2649"/>
      <c r="D2649"/>
      <c r="E2649"/>
      <c r="F2649"/>
      <c r="G2649"/>
      <c r="H2649"/>
    </row>
    <row r="2650" spans="1:8" ht="14.25" x14ac:dyDescent="0.45">
      <c r="A2650"/>
      <c r="B2650"/>
      <c r="C2650"/>
      <c r="D2650"/>
      <c r="E2650"/>
      <c r="F2650"/>
      <c r="G2650"/>
      <c r="H2650"/>
    </row>
    <row r="2651" spans="1:8" ht="14.25" x14ac:dyDescent="0.45">
      <c r="A2651"/>
      <c r="B2651"/>
      <c r="C2651"/>
      <c r="D2651"/>
      <c r="E2651"/>
      <c r="F2651"/>
      <c r="G2651"/>
      <c r="H2651"/>
    </row>
    <row r="2652" spans="1:8" ht="14.25" x14ac:dyDescent="0.45">
      <c r="A2652"/>
      <c r="B2652"/>
      <c r="C2652"/>
      <c r="D2652"/>
      <c r="E2652"/>
      <c r="F2652"/>
      <c r="G2652"/>
      <c r="H2652"/>
    </row>
    <row r="2653" spans="1:8" ht="14.25" x14ac:dyDescent="0.45">
      <c r="A2653"/>
      <c r="B2653"/>
      <c r="C2653"/>
      <c r="D2653"/>
      <c r="E2653"/>
      <c r="F2653"/>
      <c r="G2653"/>
      <c r="H2653"/>
    </row>
    <row r="2654" spans="1:8" ht="14.25" x14ac:dyDescent="0.45">
      <c r="A2654"/>
      <c r="B2654"/>
      <c r="C2654"/>
      <c r="D2654"/>
      <c r="E2654"/>
      <c r="F2654"/>
      <c r="G2654"/>
      <c r="H2654"/>
    </row>
    <row r="2655" spans="1:8" ht="14.25" x14ac:dyDescent="0.45">
      <c r="A2655"/>
      <c r="B2655"/>
      <c r="C2655"/>
      <c r="D2655"/>
      <c r="E2655"/>
      <c r="F2655"/>
      <c r="G2655"/>
      <c r="H2655"/>
    </row>
    <row r="2656" spans="1:8" ht="14.25" x14ac:dyDescent="0.45">
      <c r="A2656"/>
      <c r="B2656"/>
      <c r="C2656"/>
      <c r="D2656"/>
      <c r="E2656"/>
      <c r="F2656"/>
      <c r="G2656"/>
      <c r="H2656"/>
    </row>
    <row r="2657" spans="1:8" ht="14.25" x14ac:dyDescent="0.45">
      <c r="A2657"/>
      <c r="B2657"/>
      <c r="C2657"/>
      <c r="D2657"/>
      <c r="E2657"/>
      <c r="F2657"/>
      <c r="G2657"/>
      <c r="H2657"/>
    </row>
    <row r="2658" spans="1:8" ht="14.25" x14ac:dyDescent="0.45">
      <c r="A2658"/>
      <c r="B2658"/>
      <c r="C2658"/>
      <c r="D2658"/>
      <c r="E2658"/>
      <c r="F2658"/>
      <c r="G2658"/>
      <c r="H2658"/>
    </row>
    <row r="2659" spans="1:8" ht="14.25" x14ac:dyDescent="0.45">
      <c r="A2659"/>
      <c r="B2659"/>
      <c r="C2659"/>
      <c r="D2659"/>
      <c r="E2659"/>
      <c r="F2659"/>
      <c r="G2659"/>
      <c r="H2659"/>
    </row>
    <row r="2660" spans="1:8" ht="14.25" x14ac:dyDescent="0.45">
      <c r="A2660"/>
      <c r="B2660"/>
      <c r="C2660"/>
      <c r="D2660"/>
      <c r="E2660"/>
      <c r="F2660"/>
      <c r="G2660"/>
      <c r="H2660"/>
    </row>
    <row r="2661" spans="1:8" ht="14.25" x14ac:dyDescent="0.45">
      <c r="A2661"/>
      <c r="B2661"/>
      <c r="C2661"/>
      <c r="D2661"/>
      <c r="E2661"/>
      <c r="F2661"/>
      <c r="G2661"/>
      <c r="H2661"/>
    </row>
    <row r="2662" spans="1:8" ht="14.25" x14ac:dyDescent="0.45">
      <c r="A2662"/>
      <c r="B2662"/>
      <c r="C2662"/>
      <c r="D2662"/>
      <c r="E2662"/>
      <c r="F2662"/>
      <c r="G2662"/>
      <c r="H2662"/>
    </row>
    <row r="2663" spans="1:8" ht="14.25" x14ac:dyDescent="0.45">
      <c r="A2663"/>
      <c r="B2663"/>
      <c r="C2663"/>
      <c r="D2663"/>
      <c r="E2663"/>
      <c r="F2663"/>
      <c r="G2663"/>
      <c r="H2663"/>
    </row>
    <row r="2664" spans="1:8" ht="14.25" x14ac:dyDescent="0.45">
      <c r="A2664"/>
      <c r="B2664"/>
      <c r="C2664"/>
      <c r="D2664"/>
      <c r="E2664"/>
      <c r="F2664"/>
      <c r="G2664"/>
      <c r="H2664"/>
    </row>
    <row r="2665" spans="1:8" ht="14.25" x14ac:dyDescent="0.45">
      <c r="A2665"/>
      <c r="B2665"/>
      <c r="C2665"/>
      <c r="D2665"/>
      <c r="E2665"/>
      <c r="F2665"/>
      <c r="G2665"/>
      <c r="H2665"/>
    </row>
    <row r="2666" spans="1:8" ht="14.25" x14ac:dyDescent="0.45">
      <c r="A2666"/>
      <c r="B2666"/>
      <c r="C2666"/>
      <c r="D2666"/>
      <c r="E2666"/>
      <c r="F2666"/>
      <c r="G2666"/>
      <c r="H2666"/>
    </row>
    <row r="2667" spans="1:8" ht="14.25" x14ac:dyDescent="0.45">
      <c r="A2667"/>
      <c r="B2667"/>
      <c r="C2667"/>
      <c r="D2667"/>
      <c r="E2667"/>
      <c r="F2667"/>
      <c r="G2667"/>
      <c r="H2667"/>
    </row>
    <row r="2668" spans="1:8" ht="14.25" x14ac:dyDescent="0.45">
      <c r="A2668"/>
      <c r="B2668"/>
      <c r="C2668"/>
      <c r="D2668"/>
      <c r="E2668"/>
      <c r="F2668"/>
      <c r="G2668"/>
      <c r="H2668"/>
    </row>
    <row r="2669" spans="1:8" ht="14.25" x14ac:dyDescent="0.45">
      <c r="A2669"/>
      <c r="B2669"/>
      <c r="C2669"/>
      <c r="D2669"/>
      <c r="E2669"/>
      <c r="F2669"/>
      <c r="G2669"/>
      <c r="H2669"/>
    </row>
    <row r="2670" spans="1:8" ht="14.25" x14ac:dyDescent="0.45">
      <c r="A2670"/>
      <c r="B2670"/>
      <c r="C2670"/>
      <c r="D2670"/>
      <c r="E2670"/>
      <c r="F2670"/>
      <c r="G2670"/>
      <c r="H2670"/>
    </row>
    <row r="2671" spans="1:8" ht="14.25" x14ac:dyDescent="0.45">
      <c r="A2671"/>
      <c r="B2671"/>
      <c r="C2671"/>
      <c r="D2671"/>
      <c r="E2671"/>
      <c r="F2671"/>
      <c r="G2671"/>
      <c r="H2671"/>
    </row>
    <row r="2672" spans="1:8" ht="14.25" x14ac:dyDescent="0.45">
      <c r="A2672"/>
      <c r="B2672"/>
      <c r="C2672"/>
      <c r="D2672"/>
      <c r="E2672"/>
      <c r="F2672"/>
      <c r="G2672"/>
      <c r="H2672"/>
    </row>
    <row r="2673" spans="1:8" ht="14.25" x14ac:dyDescent="0.45">
      <c r="A2673"/>
      <c r="B2673"/>
      <c r="C2673"/>
      <c r="D2673"/>
      <c r="E2673"/>
      <c r="F2673"/>
      <c r="G2673"/>
      <c r="H2673"/>
    </row>
    <row r="2674" spans="1:8" ht="14.25" x14ac:dyDescent="0.45">
      <c r="A2674"/>
      <c r="B2674"/>
      <c r="C2674"/>
      <c r="D2674"/>
      <c r="E2674"/>
      <c r="F2674"/>
      <c r="G2674"/>
      <c r="H2674"/>
    </row>
    <row r="2675" spans="1:8" ht="14.25" x14ac:dyDescent="0.45">
      <c r="A2675"/>
      <c r="B2675"/>
      <c r="C2675"/>
      <c r="D2675"/>
      <c r="E2675"/>
      <c r="F2675"/>
      <c r="G2675"/>
      <c r="H2675"/>
    </row>
    <row r="2676" spans="1:8" ht="14.25" x14ac:dyDescent="0.45">
      <c r="A2676"/>
      <c r="B2676"/>
      <c r="C2676"/>
      <c r="D2676"/>
      <c r="E2676"/>
      <c r="F2676"/>
      <c r="G2676"/>
      <c r="H2676"/>
    </row>
    <row r="2677" spans="1:8" ht="14.25" x14ac:dyDescent="0.45">
      <c r="A2677"/>
      <c r="B2677"/>
      <c r="C2677"/>
      <c r="D2677"/>
      <c r="E2677"/>
      <c r="F2677"/>
      <c r="G2677"/>
      <c r="H2677"/>
    </row>
    <row r="2678" spans="1:8" ht="14.25" x14ac:dyDescent="0.45">
      <c r="A2678"/>
      <c r="B2678"/>
      <c r="C2678"/>
      <c r="D2678"/>
      <c r="E2678"/>
      <c r="F2678"/>
      <c r="G2678"/>
      <c r="H2678"/>
    </row>
    <row r="2679" spans="1:8" ht="14.25" x14ac:dyDescent="0.45">
      <c r="A2679"/>
      <c r="B2679"/>
      <c r="C2679"/>
      <c r="D2679"/>
      <c r="E2679"/>
      <c r="F2679"/>
      <c r="G2679"/>
      <c r="H2679"/>
    </row>
    <row r="2680" spans="1:8" ht="14.25" x14ac:dyDescent="0.45">
      <c r="A2680"/>
      <c r="B2680"/>
      <c r="C2680"/>
      <c r="D2680"/>
      <c r="E2680"/>
      <c r="F2680"/>
      <c r="G2680"/>
      <c r="H2680"/>
    </row>
    <row r="2681" spans="1:8" ht="14.25" x14ac:dyDescent="0.45">
      <c r="A2681"/>
      <c r="B2681"/>
      <c r="C2681"/>
      <c r="D2681"/>
      <c r="E2681"/>
      <c r="F2681"/>
      <c r="G2681"/>
      <c r="H2681"/>
    </row>
    <row r="2682" spans="1:8" ht="14.25" x14ac:dyDescent="0.45">
      <c r="A2682"/>
      <c r="B2682"/>
      <c r="C2682"/>
      <c r="D2682"/>
      <c r="E2682"/>
      <c r="F2682"/>
      <c r="G2682"/>
      <c r="H2682"/>
    </row>
    <row r="2683" spans="1:8" ht="14.25" x14ac:dyDescent="0.45">
      <c r="A2683"/>
      <c r="B2683"/>
      <c r="C2683"/>
      <c r="D2683"/>
      <c r="E2683"/>
      <c r="F2683"/>
      <c r="G2683"/>
      <c r="H2683"/>
    </row>
    <row r="2684" spans="1:8" ht="14.25" x14ac:dyDescent="0.45">
      <c r="A2684"/>
      <c r="B2684"/>
      <c r="C2684"/>
      <c r="D2684"/>
      <c r="E2684"/>
      <c r="F2684"/>
      <c r="G2684"/>
      <c r="H2684"/>
    </row>
    <row r="2685" spans="1:8" ht="14.25" x14ac:dyDescent="0.45">
      <c r="A2685"/>
      <c r="B2685"/>
      <c r="C2685"/>
      <c r="D2685"/>
      <c r="E2685"/>
      <c r="F2685"/>
      <c r="G2685"/>
      <c r="H2685"/>
    </row>
    <row r="2686" spans="1:8" ht="14.25" x14ac:dyDescent="0.45">
      <c r="A2686"/>
      <c r="B2686"/>
      <c r="C2686"/>
      <c r="D2686"/>
      <c r="E2686"/>
      <c r="F2686"/>
      <c r="G2686"/>
      <c r="H2686"/>
    </row>
    <row r="2687" spans="1:8" ht="14.25" x14ac:dyDescent="0.45">
      <c r="A2687"/>
      <c r="B2687"/>
      <c r="C2687"/>
      <c r="D2687"/>
      <c r="E2687"/>
      <c r="F2687"/>
      <c r="G2687"/>
      <c r="H2687"/>
    </row>
    <row r="2688" spans="1:8" ht="14.25" x14ac:dyDescent="0.45">
      <c r="A2688"/>
      <c r="B2688"/>
      <c r="C2688"/>
      <c r="D2688"/>
      <c r="E2688"/>
      <c r="F2688"/>
      <c r="G2688"/>
      <c r="H2688"/>
    </row>
    <row r="2689" spans="1:8" ht="14.25" x14ac:dyDescent="0.45">
      <c r="A2689"/>
      <c r="B2689"/>
      <c r="C2689"/>
      <c r="D2689"/>
      <c r="E2689"/>
      <c r="F2689"/>
      <c r="G2689"/>
      <c r="H2689"/>
    </row>
    <row r="2690" spans="1:8" ht="14.25" x14ac:dyDescent="0.45">
      <c r="A2690"/>
      <c r="B2690"/>
      <c r="C2690"/>
      <c r="D2690"/>
      <c r="E2690"/>
      <c r="F2690"/>
      <c r="G2690"/>
      <c r="H2690"/>
    </row>
    <row r="2691" spans="1:8" ht="14.25" x14ac:dyDescent="0.45">
      <c r="A2691"/>
      <c r="B2691"/>
      <c r="C2691"/>
      <c r="D2691"/>
      <c r="E2691"/>
      <c r="F2691"/>
      <c r="G2691"/>
      <c r="H2691"/>
    </row>
    <row r="2692" spans="1:8" ht="14.25" x14ac:dyDescent="0.45">
      <c r="A2692"/>
      <c r="B2692"/>
      <c r="C2692"/>
      <c r="D2692"/>
      <c r="E2692"/>
      <c r="F2692"/>
      <c r="G2692"/>
      <c r="H2692"/>
    </row>
    <row r="2693" spans="1:8" ht="14.25" x14ac:dyDescent="0.45">
      <c r="A2693"/>
      <c r="B2693"/>
      <c r="C2693"/>
      <c r="D2693"/>
      <c r="E2693"/>
      <c r="F2693"/>
      <c r="G2693"/>
      <c r="H2693"/>
    </row>
    <row r="2694" spans="1:8" ht="14.25" x14ac:dyDescent="0.45">
      <c r="A2694"/>
      <c r="B2694"/>
      <c r="C2694"/>
      <c r="D2694"/>
      <c r="E2694"/>
      <c r="F2694"/>
      <c r="G2694"/>
      <c r="H2694"/>
    </row>
    <row r="2695" spans="1:8" ht="14.25" x14ac:dyDescent="0.45">
      <c r="A2695"/>
      <c r="B2695"/>
      <c r="C2695"/>
      <c r="D2695"/>
      <c r="E2695"/>
      <c r="F2695"/>
      <c r="G2695"/>
      <c r="H2695"/>
    </row>
    <row r="2696" spans="1:8" ht="14.25" x14ac:dyDescent="0.45">
      <c r="A2696"/>
      <c r="B2696"/>
      <c r="C2696"/>
      <c r="D2696"/>
      <c r="E2696"/>
      <c r="F2696"/>
      <c r="G2696"/>
      <c r="H2696"/>
    </row>
    <row r="2697" spans="1:8" ht="14.25" x14ac:dyDescent="0.45">
      <c r="A2697"/>
      <c r="B2697"/>
      <c r="C2697"/>
      <c r="D2697"/>
      <c r="E2697"/>
      <c r="F2697"/>
      <c r="G2697"/>
      <c r="H2697"/>
    </row>
    <row r="2698" spans="1:8" ht="14.25" x14ac:dyDescent="0.45">
      <c r="A2698"/>
      <c r="B2698"/>
      <c r="C2698"/>
      <c r="D2698"/>
      <c r="E2698"/>
      <c r="F2698"/>
      <c r="G2698"/>
      <c r="H2698"/>
    </row>
    <row r="2699" spans="1:8" ht="14.25" x14ac:dyDescent="0.45">
      <c r="A2699"/>
      <c r="B2699"/>
      <c r="C2699"/>
      <c r="D2699"/>
      <c r="E2699"/>
      <c r="F2699"/>
      <c r="G2699"/>
      <c r="H2699"/>
    </row>
    <row r="2700" spans="1:8" ht="14.25" x14ac:dyDescent="0.45">
      <c r="A2700"/>
      <c r="B2700"/>
      <c r="C2700"/>
      <c r="D2700"/>
      <c r="E2700"/>
      <c r="F2700"/>
      <c r="G2700"/>
      <c r="H2700"/>
    </row>
    <row r="2701" spans="1:8" ht="14.25" x14ac:dyDescent="0.45">
      <c r="A2701"/>
      <c r="B2701"/>
      <c r="C2701"/>
      <c r="D2701"/>
      <c r="E2701"/>
      <c r="F2701"/>
      <c r="G2701"/>
      <c r="H2701"/>
    </row>
    <row r="2702" spans="1:8" ht="14.25" x14ac:dyDescent="0.45">
      <c r="A2702"/>
      <c r="B2702"/>
      <c r="C2702"/>
      <c r="D2702"/>
      <c r="E2702"/>
      <c r="F2702"/>
      <c r="G2702"/>
      <c r="H2702"/>
    </row>
    <row r="2703" spans="1:8" ht="14.25" x14ac:dyDescent="0.45">
      <c r="A2703"/>
      <c r="B2703"/>
      <c r="C2703"/>
      <c r="D2703"/>
      <c r="E2703"/>
      <c r="F2703"/>
      <c r="G2703"/>
      <c r="H2703"/>
    </row>
    <row r="2704" spans="1:8" ht="14.25" x14ac:dyDescent="0.45">
      <c r="A2704"/>
      <c r="B2704"/>
      <c r="C2704"/>
      <c r="D2704"/>
      <c r="E2704"/>
      <c r="F2704"/>
      <c r="G2704"/>
      <c r="H2704"/>
    </row>
    <row r="2705" spans="1:8" ht="14.25" x14ac:dyDescent="0.45">
      <c r="A2705"/>
      <c r="B2705"/>
      <c r="C2705"/>
      <c r="D2705"/>
      <c r="E2705"/>
      <c r="F2705"/>
      <c r="G2705"/>
      <c r="H2705"/>
    </row>
    <row r="2706" spans="1:8" ht="14.25" x14ac:dyDescent="0.45">
      <c r="A2706"/>
      <c r="B2706"/>
      <c r="C2706"/>
      <c r="D2706"/>
      <c r="E2706"/>
      <c r="F2706"/>
      <c r="G2706"/>
      <c r="H2706"/>
    </row>
    <row r="2707" spans="1:8" ht="14.25" x14ac:dyDescent="0.45">
      <c r="A2707"/>
      <c r="B2707"/>
      <c r="C2707"/>
      <c r="D2707"/>
      <c r="E2707"/>
      <c r="F2707"/>
      <c r="G2707"/>
      <c r="H2707"/>
    </row>
    <row r="2708" spans="1:8" ht="14.25" x14ac:dyDescent="0.45">
      <c r="A2708"/>
      <c r="B2708"/>
      <c r="C2708"/>
      <c r="D2708"/>
      <c r="E2708"/>
      <c r="F2708"/>
      <c r="G2708"/>
      <c r="H2708"/>
    </row>
    <row r="2709" spans="1:8" ht="14.25" x14ac:dyDescent="0.45">
      <c r="A2709"/>
      <c r="B2709"/>
      <c r="C2709"/>
      <c r="D2709"/>
      <c r="E2709"/>
      <c r="F2709"/>
      <c r="G2709"/>
      <c r="H2709"/>
    </row>
    <row r="2710" spans="1:8" ht="14.25" x14ac:dyDescent="0.45">
      <c r="A2710"/>
      <c r="B2710"/>
      <c r="C2710"/>
      <c r="D2710"/>
      <c r="E2710"/>
      <c r="F2710"/>
      <c r="G2710"/>
      <c r="H2710"/>
    </row>
    <row r="2711" spans="1:8" ht="14.25" x14ac:dyDescent="0.45">
      <c r="A2711"/>
      <c r="B2711"/>
      <c r="C2711"/>
      <c r="D2711"/>
      <c r="E2711"/>
      <c r="F2711"/>
      <c r="G2711"/>
      <c r="H2711"/>
    </row>
    <row r="2712" spans="1:8" ht="14.25" x14ac:dyDescent="0.45">
      <c r="A2712"/>
      <c r="B2712"/>
      <c r="C2712"/>
      <c r="D2712"/>
      <c r="E2712"/>
      <c r="F2712"/>
      <c r="G2712"/>
      <c r="H2712"/>
    </row>
    <row r="2713" spans="1:8" ht="14.25" x14ac:dyDescent="0.45">
      <c r="A2713"/>
      <c r="B2713"/>
      <c r="C2713"/>
      <c r="D2713"/>
      <c r="E2713"/>
      <c r="F2713"/>
      <c r="G2713"/>
      <c r="H2713"/>
    </row>
    <row r="2714" spans="1:8" ht="14.25" x14ac:dyDescent="0.45">
      <c r="A2714"/>
      <c r="B2714"/>
      <c r="C2714"/>
      <c r="D2714"/>
      <c r="E2714"/>
      <c r="F2714"/>
      <c r="G2714"/>
      <c r="H2714"/>
    </row>
    <row r="2715" spans="1:8" ht="14.25" x14ac:dyDescent="0.45">
      <c r="A2715"/>
      <c r="B2715"/>
      <c r="C2715"/>
      <c r="D2715"/>
      <c r="E2715"/>
      <c r="F2715"/>
      <c r="G2715"/>
      <c r="H2715"/>
    </row>
    <row r="2716" spans="1:8" ht="14.25" x14ac:dyDescent="0.45">
      <c r="A2716"/>
      <c r="B2716"/>
      <c r="C2716"/>
      <c r="D2716"/>
      <c r="E2716"/>
      <c r="F2716"/>
      <c r="G2716"/>
      <c r="H2716"/>
    </row>
    <row r="2717" spans="1:8" ht="14.25" x14ac:dyDescent="0.45">
      <c r="A2717"/>
      <c r="B2717"/>
      <c r="C2717"/>
      <c r="D2717"/>
      <c r="E2717"/>
      <c r="F2717"/>
      <c r="G2717"/>
      <c r="H2717"/>
    </row>
    <row r="2718" spans="1:8" ht="14.25" x14ac:dyDescent="0.45">
      <c r="A2718"/>
      <c r="B2718"/>
      <c r="C2718"/>
      <c r="D2718"/>
      <c r="E2718"/>
      <c r="F2718"/>
      <c r="G2718"/>
      <c r="H2718"/>
    </row>
    <row r="2719" spans="1:8" ht="14.25" x14ac:dyDescent="0.45">
      <c r="A2719"/>
      <c r="B2719"/>
      <c r="C2719"/>
      <c r="D2719"/>
      <c r="E2719"/>
      <c r="F2719"/>
      <c r="G2719"/>
      <c r="H2719"/>
    </row>
    <row r="2720" spans="1:8" ht="14.25" x14ac:dyDescent="0.45">
      <c r="A2720"/>
      <c r="B2720"/>
      <c r="C2720"/>
      <c r="D2720"/>
      <c r="E2720"/>
      <c r="F2720"/>
      <c r="G2720"/>
      <c r="H2720"/>
    </row>
    <row r="2721" spans="1:8" ht="14.25" x14ac:dyDescent="0.45">
      <c r="A2721"/>
      <c r="B2721"/>
      <c r="C2721"/>
      <c r="D2721"/>
      <c r="E2721"/>
      <c r="F2721"/>
      <c r="G2721"/>
      <c r="H2721"/>
    </row>
    <row r="2722" spans="1:8" ht="14.25" x14ac:dyDescent="0.45">
      <c r="A2722"/>
      <c r="B2722"/>
      <c r="C2722"/>
      <c r="D2722"/>
      <c r="E2722"/>
      <c r="F2722"/>
      <c r="G2722"/>
      <c r="H2722"/>
    </row>
    <row r="2723" spans="1:8" ht="14.25" x14ac:dyDescent="0.45">
      <c r="A2723"/>
      <c r="B2723"/>
      <c r="C2723"/>
      <c r="D2723"/>
      <c r="E2723"/>
      <c r="F2723"/>
      <c r="G2723"/>
      <c r="H2723"/>
    </row>
    <row r="2724" spans="1:8" ht="14.25" x14ac:dyDescent="0.45">
      <c r="A2724"/>
      <c r="B2724"/>
      <c r="C2724"/>
      <c r="D2724"/>
      <c r="E2724"/>
      <c r="F2724"/>
      <c r="G2724"/>
      <c r="H2724"/>
    </row>
    <row r="2725" spans="1:8" ht="14.25" x14ac:dyDescent="0.45">
      <c r="A2725"/>
      <c r="B2725"/>
      <c r="C2725"/>
      <c r="D2725"/>
      <c r="E2725"/>
      <c r="F2725"/>
      <c r="G2725"/>
      <c r="H2725"/>
    </row>
    <row r="2726" spans="1:8" ht="14.25" x14ac:dyDescent="0.45">
      <c r="A2726"/>
      <c r="B2726"/>
      <c r="C2726"/>
      <c r="D2726"/>
      <c r="E2726"/>
      <c r="F2726"/>
      <c r="G2726"/>
      <c r="H2726"/>
    </row>
    <row r="2727" spans="1:8" ht="14.25" x14ac:dyDescent="0.45">
      <c r="A2727"/>
      <c r="B2727"/>
      <c r="C2727"/>
      <c r="D2727"/>
      <c r="E2727"/>
      <c r="F2727"/>
      <c r="G2727"/>
      <c r="H2727"/>
    </row>
    <row r="2728" spans="1:8" ht="14.25" x14ac:dyDescent="0.45">
      <c r="A2728"/>
      <c r="B2728"/>
      <c r="C2728"/>
      <c r="D2728"/>
      <c r="E2728"/>
      <c r="F2728"/>
      <c r="G2728"/>
      <c r="H2728"/>
    </row>
    <row r="2729" spans="1:8" ht="14.25" x14ac:dyDescent="0.45">
      <c r="A2729"/>
      <c r="B2729"/>
      <c r="C2729"/>
      <c r="D2729"/>
      <c r="E2729"/>
      <c r="F2729"/>
      <c r="G2729"/>
      <c r="H2729"/>
    </row>
    <row r="2730" spans="1:8" ht="14.25" x14ac:dyDescent="0.45">
      <c r="A2730"/>
      <c r="B2730"/>
      <c r="C2730"/>
      <c r="D2730"/>
      <c r="E2730"/>
      <c r="F2730"/>
      <c r="G2730"/>
      <c r="H2730"/>
    </row>
    <row r="2731" spans="1:8" ht="14.25" x14ac:dyDescent="0.45">
      <c r="A2731"/>
      <c r="B2731"/>
      <c r="C2731"/>
      <c r="D2731"/>
      <c r="E2731"/>
      <c r="F2731"/>
      <c r="G2731"/>
      <c r="H2731"/>
    </row>
    <row r="2732" spans="1:8" ht="14.25" x14ac:dyDescent="0.45">
      <c r="A2732"/>
      <c r="B2732"/>
      <c r="C2732"/>
      <c r="D2732"/>
      <c r="E2732"/>
      <c r="F2732"/>
      <c r="G2732"/>
      <c r="H2732"/>
    </row>
    <row r="2733" spans="1:8" ht="14.25" x14ac:dyDescent="0.45">
      <c r="A2733"/>
      <c r="B2733"/>
      <c r="C2733"/>
      <c r="D2733"/>
      <c r="E2733"/>
      <c r="F2733"/>
      <c r="G2733"/>
      <c r="H2733"/>
    </row>
    <row r="2734" spans="1:8" ht="14.25" x14ac:dyDescent="0.45">
      <c r="A2734"/>
      <c r="B2734"/>
      <c r="C2734"/>
      <c r="D2734"/>
      <c r="E2734"/>
      <c r="F2734"/>
      <c r="G2734"/>
      <c r="H2734"/>
    </row>
    <row r="2735" spans="1:8" ht="14.25" x14ac:dyDescent="0.45">
      <c r="A2735"/>
      <c r="B2735"/>
      <c r="C2735"/>
      <c r="D2735"/>
      <c r="E2735"/>
      <c r="F2735"/>
      <c r="G2735"/>
      <c r="H2735"/>
    </row>
    <row r="2736" spans="1:8" ht="14.25" x14ac:dyDescent="0.45">
      <c r="A2736"/>
      <c r="B2736"/>
      <c r="C2736"/>
      <c r="D2736"/>
      <c r="E2736"/>
      <c r="F2736"/>
      <c r="G2736"/>
      <c r="H2736"/>
    </row>
    <row r="2737" spans="1:8" ht="14.25" x14ac:dyDescent="0.45">
      <c r="A2737"/>
      <c r="B2737"/>
      <c r="C2737"/>
      <c r="D2737"/>
      <c r="E2737"/>
      <c r="F2737"/>
      <c r="G2737"/>
      <c r="H2737"/>
    </row>
    <row r="2738" spans="1:8" ht="14.25" x14ac:dyDescent="0.45">
      <c r="A2738"/>
      <c r="B2738"/>
      <c r="C2738"/>
      <c r="D2738"/>
      <c r="E2738"/>
      <c r="F2738"/>
      <c r="G2738"/>
      <c r="H2738"/>
    </row>
    <row r="2739" spans="1:8" ht="14.25" x14ac:dyDescent="0.45">
      <c r="A2739"/>
      <c r="B2739"/>
      <c r="C2739"/>
      <c r="D2739"/>
      <c r="E2739"/>
      <c r="F2739"/>
      <c r="G2739"/>
      <c r="H2739"/>
    </row>
    <row r="2740" spans="1:8" ht="14.25" x14ac:dyDescent="0.45">
      <c r="A2740"/>
      <c r="B2740"/>
      <c r="C2740"/>
      <c r="D2740"/>
      <c r="E2740"/>
      <c r="F2740"/>
      <c r="G2740"/>
      <c r="H2740"/>
    </row>
    <row r="2741" spans="1:8" ht="14.25" x14ac:dyDescent="0.45">
      <c r="A2741"/>
      <c r="B2741"/>
      <c r="C2741"/>
      <c r="D2741"/>
      <c r="E2741"/>
      <c r="F2741"/>
      <c r="G2741"/>
      <c r="H2741"/>
    </row>
    <row r="2742" spans="1:8" ht="14.25" x14ac:dyDescent="0.45">
      <c r="A2742"/>
      <c r="B2742"/>
      <c r="C2742"/>
      <c r="D2742"/>
      <c r="E2742"/>
      <c r="F2742"/>
      <c r="G2742"/>
      <c r="H2742"/>
    </row>
    <row r="2743" spans="1:8" ht="14.25" x14ac:dyDescent="0.45">
      <c r="A2743"/>
      <c r="B2743"/>
      <c r="C2743"/>
      <c r="D2743"/>
      <c r="E2743"/>
      <c r="F2743"/>
      <c r="G2743"/>
      <c r="H2743"/>
    </row>
    <row r="2744" spans="1:8" ht="14.25" x14ac:dyDescent="0.45">
      <c r="A2744"/>
      <c r="B2744"/>
      <c r="C2744"/>
      <c r="D2744"/>
      <c r="E2744"/>
      <c r="F2744"/>
      <c r="G2744"/>
      <c r="H2744"/>
    </row>
    <row r="2745" spans="1:8" ht="14.25" x14ac:dyDescent="0.45">
      <c r="A2745"/>
      <c r="B2745"/>
      <c r="C2745"/>
      <c r="D2745"/>
      <c r="E2745"/>
      <c r="F2745"/>
      <c r="G2745"/>
      <c r="H2745"/>
    </row>
    <row r="2746" spans="1:8" ht="14.25" x14ac:dyDescent="0.45">
      <c r="A2746"/>
      <c r="B2746"/>
      <c r="C2746"/>
      <c r="D2746"/>
      <c r="E2746"/>
      <c r="F2746"/>
      <c r="G2746"/>
      <c r="H2746"/>
    </row>
    <row r="2747" spans="1:8" ht="14.25" x14ac:dyDescent="0.45">
      <c r="A2747"/>
      <c r="B2747"/>
      <c r="C2747"/>
      <c r="D2747"/>
      <c r="E2747"/>
      <c r="F2747"/>
      <c r="G2747"/>
      <c r="H2747"/>
    </row>
    <row r="2748" spans="1:8" ht="14.25" x14ac:dyDescent="0.45">
      <c r="A2748"/>
      <c r="B2748"/>
      <c r="C2748"/>
      <c r="D2748"/>
      <c r="E2748"/>
      <c r="F2748"/>
      <c r="G2748"/>
      <c r="H2748"/>
    </row>
    <row r="2749" spans="1:8" ht="14.25" x14ac:dyDescent="0.45">
      <c r="A2749"/>
      <c r="B2749"/>
      <c r="C2749"/>
      <c r="D2749"/>
      <c r="E2749"/>
      <c r="F2749"/>
      <c r="G2749"/>
      <c r="H2749"/>
    </row>
    <row r="2750" spans="1:8" ht="14.25" x14ac:dyDescent="0.45">
      <c r="A2750"/>
      <c r="B2750"/>
      <c r="C2750"/>
      <c r="D2750"/>
      <c r="E2750"/>
      <c r="F2750"/>
      <c r="G2750"/>
      <c r="H2750"/>
    </row>
    <row r="2751" spans="1:8" ht="14.25" x14ac:dyDescent="0.45">
      <c r="A2751"/>
      <c r="B2751"/>
      <c r="C2751"/>
      <c r="D2751"/>
      <c r="E2751"/>
      <c r="F2751"/>
      <c r="G2751"/>
      <c r="H2751"/>
    </row>
    <row r="2752" spans="1:8" ht="14.25" x14ac:dyDescent="0.45">
      <c r="A2752"/>
      <c r="B2752"/>
      <c r="C2752"/>
      <c r="D2752"/>
      <c r="E2752"/>
      <c r="F2752"/>
      <c r="G2752"/>
      <c r="H2752"/>
    </row>
    <row r="2753" spans="1:8" ht="14.25" x14ac:dyDescent="0.45">
      <c r="A2753"/>
      <c r="B2753"/>
      <c r="C2753"/>
      <c r="D2753"/>
      <c r="E2753"/>
      <c r="F2753"/>
      <c r="G2753"/>
      <c r="H2753"/>
    </row>
    <row r="2754" spans="1:8" ht="14.25" x14ac:dyDescent="0.45">
      <c r="A2754"/>
      <c r="B2754"/>
      <c r="C2754"/>
      <c r="D2754"/>
      <c r="E2754"/>
      <c r="F2754"/>
      <c r="G2754"/>
      <c r="H2754"/>
    </row>
    <row r="2755" spans="1:8" ht="14.25" x14ac:dyDescent="0.45">
      <c r="A2755"/>
      <c r="B2755"/>
      <c r="C2755"/>
      <c r="D2755"/>
      <c r="E2755"/>
      <c r="F2755"/>
      <c r="G2755"/>
      <c r="H2755"/>
    </row>
    <row r="2756" spans="1:8" ht="14.25" x14ac:dyDescent="0.45">
      <c r="A2756"/>
      <c r="B2756"/>
      <c r="C2756"/>
      <c r="D2756"/>
      <c r="E2756"/>
      <c r="F2756"/>
      <c r="G2756"/>
      <c r="H2756"/>
    </row>
    <row r="2757" spans="1:8" ht="14.25" x14ac:dyDescent="0.45">
      <c r="A2757"/>
      <c r="B2757"/>
      <c r="C2757"/>
      <c r="D2757"/>
      <c r="E2757"/>
      <c r="F2757"/>
      <c r="G2757"/>
      <c r="H2757"/>
    </row>
    <row r="2758" spans="1:8" ht="14.25" x14ac:dyDescent="0.45">
      <c r="A2758"/>
      <c r="B2758"/>
      <c r="C2758"/>
      <c r="D2758"/>
      <c r="E2758"/>
      <c r="F2758"/>
      <c r="G2758"/>
      <c r="H2758"/>
    </row>
    <row r="2759" spans="1:8" ht="14.25" x14ac:dyDescent="0.45">
      <c r="A2759"/>
      <c r="B2759"/>
      <c r="C2759"/>
      <c r="D2759"/>
      <c r="E2759"/>
      <c r="F2759"/>
      <c r="G2759"/>
      <c r="H2759"/>
    </row>
    <row r="2760" spans="1:8" ht="14.25" x14ac:dyDescent="0.45">
      <c r="A2760"/>
      <c r="B2760"/>
      <c r="C2760"/>
      <c r="D2760"/>
      <c r="E2760"/>
      <c r="F2760"/>
      <c r="G2760"/>
      <c r="H2760"/>
    </row>
    <row r="2761" spans="1:8" ht="14.25" x14ac:dyDescent="0.45">
      <c r="A2761"/>
      <c r="B2761"/>
      <c r="C2761"/>
      <c r="D2761"/>
      <c r="E2761"/>
      <c r="F2761"/>
      <c r="G2761"/>
      <c r="H2761"/>
    </row>
    <row r="2762" spans="1:8" ht="14.25" x14ac:dyDescent="0.45">
      <c r="A2762"/>
      <c r="B2762"/>
      <c r="C2762"/>
      <c r="D2762"/>
      <c r="E2762"/>
      <c r="F2762"/>
      <c r="G2762"/>
      <c r="H2762"/>
    </row>
    <row r="2763" spans="1:8" ht="14.25" x14ac:dyDescent="0.45">
      <c r="A2763"/>
      <c r="B2763"/>
      <c r="C2763"/>
      <c r="D2763"/>
      <c r="E2763"/>
      <c r="F2763"/>
      <c r="G2763"/>
      <c r="H2763"/>
    </row>
    <row r="2764" spans="1:8" ht="14.25" x14ac:dyDescent="0.45">
      <c r="A2764"/>
      <c r="B2764"/>
      <c r="C2764"/>
      <c r="D2764"/>
      <c r="E2764"/>
      <c r="F2764"/>
      <c r="G2764"/>
      <c r="H2764"/>
    </row>
    <row r="2765" spans="1:8" ht="14.25" x14ac:dyDescent="0.45">
      <c r="A2765"/>
      <c r="B2765"/>
      <c r="C2765"/>
      <c r="D2765"/>
      <c r="E2765"/>
      <c r="F2765"/>
      <c r="G2765"/>
      <c r="H2765"/>
    </row>
    <row r="2766" spans="1:8" ht="14.25" x14ac:dyDescent="0.45">
      <c r="A2766"/>
      <c r="B2766"/>
      <c r="C2766"/>
      <c r="D2766"/>
      <c r="E2766"/>
      <c r="F2766"/>
      <c r="G2766"/>
      <c r="H2766"/>
    </row>
    <row r="2767" spans="1:8" ht="14.25" x14ac:dyDescent="0.45">
      <c r="A2767"/>
      <c r="B2767"/>
      <c r="C2767"/>
      <c r="D2767"/>
      <c r="E2767"/>
      <c r="F2767"/>
      <c r="G2767"/>
      <c r="H2767"/>
    </row>
    <row r="2768" spans="1:8" ht="14.25" x14ac:dyDescent="0.45">
      <c r="A2768"/>
      <c r="B2768"/>
      <c r="C2768"/>
      <c r="D2768"/>
      <c r="E2768"/>
      <c r="F2768"/>
      <c r="G2768"/>
      <c r="H2768"/>
    </row>
    <row r="2769" spans="1:8" ht="14.25" x14ac:dyDescent="0.45">
      <c r="A2769"/>
      <c r="B2769"/>
      <c r="C2769"/>
      <c r="D2769"/>
      <c r="E2769"/>
      <c r="F2769"/>
      <c r="G2769"/>
      <c r="H2769"/>
    </row>
    <row r="2770" spans="1:8" ht="14.25" x14ac:dyDescent="0.45">
      <c r="A2770"/>
      <c r="B2770"/>
      <c r="C2770"/>
      <c r="D2770"/>
      <c r="E2770"/>
      <c r="F2770"/>
      <c r="G2770"/>
      <c r="H2770"/>
    </row>
    <row r="2771" spans="1:8" ht="14.25" x14ac:dyDescent="0.45">
      <c r="A2771"/>
      <c r="B2771"/>
      <c r="C2771"/>
      <c r="D2771"/>
      <c r="E2771"/>
      <c r="F2771"/>
      <c r="G2771"/>
      <c r="H2771"/>
    </row>
    <row r="2772" spans="1:8" ht="14.25" x14ac:dyDescent="0.45">
      <c r="A2772"/>
      <c r="B2772"/>
      <c r="C2772"/>
      <c r="D2772"/>
      <c r="E2772"/>
      <c r="F2772"/>
      <c r="G2772"/>
      <c r="H2772"/>
    </row>
    <row r="2773" spans="1:8" ht="14.25" x14ac:dyDescent="0.45">
      <c r="A2773"/>
      <c r="B2773"/>
      <c r="C2773"/>
      <c r="D2773"/>
      <c r="E2773"/>
      <c r="F2773"/>
      <c r="G2773"/>
      <c r="H2773"/>
    </row>
    <row r="2774" spans="1:8" ht="14.25" x14ac:dyDescent="0.45">
      <c r="A2774"/>
      <c r="B2774"/>
      <c r="C2774"/>
      <c r="D2774"/>
      <c r="E2774"/>
      <c r="F2774"/>
      <c r="G2774"/>
      <c r="H2774"/>
    </row>
    <row r="2775" spans="1:8" ht="14.25" x14ac:dyDescent="0.45">
      <c r="A2775"/>
      <c r="B2775"/>
      <c r="C2775"/>
      <c r="D2775"/>
      <c r="E2775"/>
      <c r="F2775"/>
      <c r="G2775"/>
      <c r="H2775"/>
    </row>
    <row r="2776" spans="1:8" ht="14.25" x14ac:dyDescent="0.45">
      <c r="A2776"/>
      <c r="B2776"/>
      <c r="C2776"/>
      <c r="D2776"/>
      <c r="E2776"/>
      <c r="F2776"/>
      <c r="G2776"/>
      <c r="H2776"/>
    </row>
    <row r="2777" spans="1:8" ht="14.25" x14ac:dyDescent="0.45">
      <c r="A2777"/>
      <c r="B2777"/>
      <c r="C2777"/>
      <c r="D2777"/>
      <c r="E2777"/>
      <c r="F2777"/>
      <c r="G2777"/>
      <c r="H2777"/>
    </row>
    <row r="2778" spans="1:8" ht="14.25" x14ac:dyDescent="0.45">
      <c r="A2778"/>
      <c r="B2778"/>
      <c r="C2778"/>
      <c r="D2778"/>
      <c r="E2778"/>
      <c r="F2778"/>
      <c r="G2778"/>
      <c r="H2778"/>
    </row>
    <row r="2779" spans="1:8" ht="14.25" x14ac:dyDescent="0.45">
      <c r="A2779"/>
      <c r="B2779"/>
      <c r="C2779"/>
      <c r="D2779"/>
      <c r="E2779"/>
      <c r="F2779"/>
      <c r="G2779"/>
      <c r="H2779"/>
    </row>
    <row r="2780" spans="1:8" ht="14.25" x14ac:dyDescent="0.45">
      <c r="A2780"/>
      <c r="B2780"/>
      <c r="C2780"/>
      <c r="D2780"/>
      <c r="E2780"/>
      <c r="F2780"/>
      <c r="G2780"/>
      <c r="H2780"/>
    </row>
    <row r="2781" spans="1:8" ht="14.25" x14ac:dyDescent="0.45">
      <c r="A2781"/>
      <c r="B2781"/>
      <c r="C2781"/>
      <c r="D2781"/>
      <c r="E2781"/>
      <c r="F2781"/>
      <c r="G2781"/>
      <c r="H2781"/>
    </row>
    <row r="2782" spans="1:8" ht="14.25" x14ac:dyDescent="0.45">
      <c r="A2782"/>
      <c r="B2782"/>
      <c r="C2782"/>
      <c r="D2782"/>
      <c r="E2782"/>
      <c r="F2782"/>
      <c r="G2782"/>
      <c r="H2782"/>
    </row>
    <row r="2783" spans="1:8" ht="14.25" x14ac:dyDescent="0.45">
      <c r="A2783"/>
      <c r="B2783"/>
      <c r="C2783"/>
      <c r="D2783"/>
      <c r="E2783"/>
      <c r="F2783"/>
      <c r="G2783"/>
      <c r="H2783"/>
    </row>
    <row r="2784" spans="1:8" ht="14.25" x14ac:dyDescent="0.45">
      <c r="A2784"/>
      <c r="B2784"/>
      <c r="C2784"/>
      <c r="D2784"/>
      <c r="E2784"/>
      <c r="F2784"/>
      <c r="G2784"/>
      <c r="H2784"/>
    </row>
    <row r="2785" spans="1:8" ht="14.25" x14ac:dyDescent="0.45">
      <c r="A2785"/>
      <c r="B2785"/>
      <c r="C2785"/>
      <c r="D2785"/>
      <c r="E2785"/>
      <c r="F2785"/>
      <c r="G2785"/>
      <c r="H2785"/>
    </row>
    <row r="2786" spans="1:8" ht="14.25" x14ac:dyDescent="0.45">
      <c r="A2786"/>
      <c r="B2786"/>
      <c r="C2786"/>
      <c r="D2786"/>
      <c r="E2786"/>
      <c r="F2786"/>
      <c r="G2786"/>
      <c r="H2786"/>
    </row>
    <row r="2787" spans="1:8" ht="14.25" x14ac:dyDescent="0.45">
      <c r="A2787"/>
      <c r="B2787"/>
      <c r="C2787"/>
      <c r="D2787"/>
      <c r="E2787"/>
      <c r="F2787"/>
      <c r="G2787"/>
      <c r="H2787"/>
    </row>
    <row r="2788" spans="1:8" ht="14.25" x14ac:dyDescent="0.45">
      <c r="A2788"/>
      <c r="B2788"/>
      <c r="C2788"/>
      <c r="D2788"/>
      <c r="E2788"/>
      <c r="F2788"/>
      <c r="G2788"/>
      <c r="H2788"/>
    </row>
    <row r="2789" spans="1:8" ht="14.25" x14ac:dyDescent="0.45">
      <c r="A2789"/>
      <c r="B2789"/>
      <c r="C2789"/>
      <c r="D2789"/>
      <c r="E2789"/>
      <c r="F2789"/>
      <c r="G2789"/>
      <c r="H2789"/>
    </row>
    <row r="2790" spans="1:8" ht="14.25" x14ac:dyDescent="0.45">
      <c r="A2790"/>
      <c r="B2790"/>
      <c r="C2790"/>
      <c r="D2790"/>
      <c r="E2790"/>
      <c r="F2790"/>
      <c r="G2790"/>
      <c r="H2790"/>
    </row>
    <row r="2791" spans="1:8" ht="14.25" x14ac:dyDescent="0.45">
      <c r="A2791"/>
      <c r="B2791"/>
      <c r="C2791"/>
      <c r="D2791"/>
      <c r="E2791"/>
      <c r="F2791"/>
      <c r="G2791"/>
      <c r="H2791"/>
    </row>
    <row r="2792" spans="1:8" ht="14.25" x14ac:dyDescent="0.45">
      <c r="A2792"/>
      <c r="B2792"/>
      <c r="C2792"/>
      <c r="D2792"/>
      <c r="E2792"/>
      <c r="F2792"/>
      <c r="G2792"/>
      <c r="H2792"/>
    </row>
    <row r="2793" spans="1:8" ht="14.25" x14ac:dyDescent="0.45">
      <c r="A2793"/>
      <c r="B2793"/>
      <c r="C2793"/>
      <c r="D2793"/>
      <c r="E2793"/>
      <c r="F2793"/>
      <c r="G2793"/>
      <c r="H2793"/>
    </row>
    <row r="2794" spans="1:8" ht="14.25" x14ac:dyDescent="0.45">
      <c r="A2794"/>
      <c r="B2794"/>
      <c r="C2794"/>
      <c r="D2794"/>
      <c r="E2794"/>
      <c r="F2794"/>
      <c r="G2794"/>
      <c r="H2794"/>
    </row>
    <row r="2795" spans="1:8" ht="14.25" x14ac:dyDescent="0.45">
      <c r="A2795"/>
      <c r="B2795"/>
      <c r="C2795"/>
      <c r="D2795"/>
      <c r="E2795"/>
      <c r="F2795"/>
      <c r="G2795"/>
      <c r="H2795"/>
    </row>
    <row r="2796" spans="1:8" ht="14.25" x14ac:dyDescent="0.45">
      <c r="A2796"/>
      <c r="B2796"/>
      <c r="C2796"/>
      <c r="D2796"/>
      <c r="E2796"/>
      <c r="F2796"/>
      <c r="G2796"/>
      <c r="H2796"/>
    </row>
    <row r="2797" spans="1:8" ht="14.25" x14ac:dyDescent="0.45">
      <c r="A2797"/>
      <c r="B2797"/>
      <c r="C2797"/>
      <c r="D2797"/>
      <c r="E2797"/>
      <c r="F2797"/>
      <c r="G2797"/>
      <c r="H2797"/>
    </row>
    <row r="2798" spans="1:8" ht="14.25" x14ac:dyDescent="0.45">
      <c r="A2798"/>
      <c r="B2798"/>
      <c r="C2798"/>
      <c r="D2798"/>
      <c r="E2798"/>
      <c r="F2798"/>
      <c r="G2798"/>
      <c r="H2798"/>
    </row>
    <row r="2799" spans="1:8" ht="14.25" x14ac:dyDescent="0.45">
      <c r="A2799"/>
      <c r="B2799"/>
      <c r="C2799"/>
      <c r="D2799"/>
      <c r="E2799"/>
      <c r="F2799"/>
      <c r="G2799"/>
      <c r="H2799"/>
    </row>
    <row r="2800" spans="1:8" ht="14.25" x14ac:dyDescent="0.45">
      <c r="A2800"/>
      <c r="B2800"/>
      <c r="C2800"/>
      <c r="D2800"/>
      <c r="E2800"/>
      <c r="F2800"/>
      <c r="G2800"/>
      <c r="H2800"/>
    </row>
    <row r="2801" spans="1:8" ht="14.25" x14ac:dyDescent="0.45">
      <c r="A2801"/>
      <c r="B2801"/>
      <c r="C2801"/>
      <c r="D2801"/>
      <c r="E2801"/>
      <c r="F2801"/>
      <c r="G2801"/>
      <c r="H2801"/>
    </row>
    <row r="2802" spans="1:8" ht="14.25" x14ac:dyDescent="0.45">
      <c r="A2802"/>
      <c r="B2802"/>
      <c r="C2802"/>
      <c r="D2802"/>
      <c r="E2802"/>
      <c r="F2802"/>
      <c r="G2802"/>
      <c r="H2802"/>
    </row>
    <row r="2803" spans="1:8" ht="14.25" x14ac:dyDescent="0.45">
      <c r="A2803"/>
      <c r="B2803"/>
      <c r="C2803"/>
      <c r="D2803"/>
      <c r="E2803"/>
      <c r="F2803"/>
      <c r="G2803"/>
      <c r="H2803"/>
    </row>
    <row r="2804" spans="1:8" ht="14.25" x14ac:dyDescent="0.45">
      <c r="A2804"/>
      <c r="B2804"/>
      <c r="C2804"/>
      <c r="D2804"/>
      <c r="E2804"/>
      <c r="F2804"/>
      <c r="G2804"/>
      <c r="H2804"/>
    </row>
    <row r="2805" spans="1:8" ht="14.25" x14ac:dyDescent="0.45">
      <c r="A2805"/>
      <c r="B2805"/>
      <c r="C2805"/>
      <c r="D2805"/>
      <c r="E2805"/>
      <c r="F2805"/>
      <c r="G2805"/>
      <c r="H2805"/>
    </row>
    <row r="2806" spans="1:8" ht="14.25" x14ac:dyDescent="0.45">
      <c r="A2806"/>
      <c r="B2806"/>
      <c r="C2806"/>
      <c r="D2806"/>
      <c r="E2806"/>
      <c r="F2806"/>
      <c r="G2806"/>
      <c r="H2806"/>
    </row>
    <row r="2807" spans="1:8" ht="14.25" x14ac:dyDescent="0.45">
      <c r="A2807"/>
      <c r="B2807"/>
      <c r="C2807"/>
      <c r="D2807"/>
      <c r="E2807"/>
      <c r="F2807"/>
      <c r="G2807"/>
      <c r="H2807"/>
    </row>
    <row r="2808" spans="1:8" ht="14.25" x14ac:dyDescent="0.45">
      <c r="A2808"/>
      <c r="B2808"/>
      <c r="C2808"/>
      <c r="D2808"/>
      <c r="E2808"/>
      <c r="F2808"/>
      <c r="G2808"/>
      <c r="H2808"/>
    </row>
    <row r="2809" spans="1:8" ht="14.25" x14ac:dyDescent="0.45">
      <c r="A2809"/>
      <c r="B2809"/>
      <c r="C2809"/>
      <c r="D2809"/>
      <c r="E2809"/>
      <c r="F2809"/>
      <c r="G2809"/>
      <c r="H2809"/>
    </row>
    <row r="2810" spans="1:8" ht="14.25" x14ac:dyDescent="0.45">
      <c r="A2810"/>
      <c r="B2810"/>
      <c r="C2810"/>
      <c r="D2810"/>
      <c r="E2810"/>
      <c r="F2810"/>
      <c r="G2810"/>
      <c r="H2810"/>
    </row>
    <row r="2811" spans="1:8" ht="14.25" x14ac:dyDescent="0.45">
      <c r="A2811"/>
      <c r="B2811"/>
      <c r="C2811"/>
      <c r="D2811"/>
      <c r="E2811"/>
      <c r="F2811"/>
      <c r="G2811"/>
      <c r="H2811"/>
    </row>
    <row r="2812" spans="1:8" ht="14.25" x14ac:dyDescent="0.45">
      <c r="A2812"/>
      <c r="B2812"/>
      <c r="C2812"/>
      <c r="D2812"/>
      <c r="E2812"/>
      <c r="F2812"/>
      <c r="G2812"/>
      <c r="H2812"/>
    </row>
    <row r="2813" spans="1:8" ht="14.25" x14ac:dyDescent="0.45">
      <c r="A2813"/>
      <c r="B2813"/>
      <c r="C2813"/>
      <c r="D2813"/>
      <c r="E2813"/>
      <c r="F2813"/>
      <c r="G2813"/>
      <c r="H2813"/>
    </row>
    <row r="2814" spans="1:8" ht="14.25" x14ac:dyDescent="0.45">
      <c r="A2814"/>
      <c r="B2814"/>
      <c r="C2814"/>
      <c r="D2814"/>
      <c r="E2814"/>
      <c r="F2814"/>
      <c r="G2814"/>
      <c r="H2814"/>
    </row>
    <row r="2815" spans="1:8" ht="14.25" x14ac:dyDescent="0.45">
      <c r="A2815"/>
      <c r="B2815"/>
      <c r="C2815"/>
      <c r="D2815"/>
      <c r="E2815"/>
      <c r="F2815"/>
      <c r="G2815"/>
      <c r="H2815"/>
    </row>
    <row r="2816" spans="1:8" ht="14.25" x14ac:dyDescent="0.45">
      <c r="A2816"/>
      <c r="B2816"/>
      <c r="C2816"/>
      <c r="D2816"/>
      <c r="E2816"/>
      <c r="F2816"/>
      <c r="G2816"/>
      <c r="H2816"/>
    </row>
    <row r="2817" spans="1:8" ht="14.25" x14ac:dyDescent="0.45">
      <c r="A2817"/>
      <c r="B2817"/>
      <c r="C2817"/>
      <c r="D2817"/>
      <c r="E2817"/>
      <c r="F2817"/>
      <c r="G2817"/>
      <c r="H2817"/>
    </row>
    <row r="2818" spans="1:8" ht="14.25" x14ac:dyDescent="0.45">
      <c r="A2818"/>
      <c r="B2818"/>
      <c r="C2818"/>
      <c r="D2818"/>
      <c r="E2818"/>
      <c r="F2818"/>
      <c r="G2818"/>
      <c r="H2818"/>
    </row>
    <row r="2819" spans="1:8" ht="14.25" x14ac:dyDescent="0.45">
      <c r="A2819"/>
      <c r="B2819"/>
      <c r="C2819"/>
      <c r="D2819"/>
      <c r="E2819"/>
      <c r="F2819"/>
      <c r="G2819"/>
      <c r="H2819"/>
    </row>
    <row r="2820" spans="1:8" ht="14.25" x14ac:dyDescent="0.45">
      <c r="A2820"/>
      <c r="B2820"/>
      <c r="C2820"/>
      <c r="D2820"/>
      <c r="E2820"/>
      <c r="F2820"/>
      <c r="G2820"/>
      <c r="H2820"/>
    </row>
    <row r="2821" spans="1:8" ht="14.25" x14ac:dyDescent="0.45">
      <c r="A2821"/>
      <c r="B2821"/>
      <c r="C2821"/>
      <c r="D2821"/>
      <c r="E2821"/>
      <c r="F2821"/>
      <c r="G2821"/>
      <c r="H2821"/>
    </row>
    <row r="2822" spans="1:8" ht="14.25" x14ac:dyDescent="0.45">
      <c r="A2822"/>
      <c r="B2822"/>
      <c r="C2822"/>
      <c r="D2822"/>
      <c r="E2822"/>
      <c r="F2822"/>
      <c r="G2822"/>
      <c r="H2822"/>
    </row>
    <row r="2823" spans="1:8" ht="14.25" x14ac:dyDescent="0.45">
      <c r="A2823"/>
      <c r="B2823"/>
      <c r="C2823"/>
      <c r="D2823"/>
      <c r="E2823"/>
      <c r="F2823"/>
      <c r="G2823"/>
      <c r="H2823"/>
    </row>
    <row r="2824" spans="1:8" ht="14.25" x14ac:dyDescent="0.45">
      <c r="A2824"/>
      <c r="B2824"/>
      <c r="C2824"/>
      <c r="D2824"/>
      <c r="E2824"/>
      <c r="F2824"/>
      <c r="G2824"/>
      <c r="H2824"/>
    </row>
    <row r="2825" spans="1:8" ht="14.25" x14ac:dyDescent="0.45">
      <c r="A2825"/>
      <c r="B2825"/>
      <c r="C2825"/>
      <c r="D2825"/>
      <c r="E2825"/>
      <c r="F2825"/>
      <c r="G2825"/>
      <c r="H2825"/>
    </row>
    <row r="2826" spans="1:8" ht="14.25" x14ac:dyDescent="0.45">
      <c r="A2826"/>
      <c r="B2826"/>
      <c r="C2826"/>
      <c r="D2826"/>
      <c r="E2826"/>
      <c r="F2826"/>
      <c r="G2826"/>
      <c r="H2826"/>
    </row>
    <row r="2827" spans="1:8" ht="14.25" x14ac:dyDescent="0.45">
      <c r="A2827"/>
      <c r="B2827"/>
      <c r="C2827"/>
      <c r="D2827"/>
      <c r="E2827"/>
      <c r="F2827"/>
      <c r="G2827"/>
      <c r="H2827"/>
    </row>
    <row r="2828" spans="1:8" ht="14.25" x14ac:dyDescent="0.45">
      <c r="A2828"/>
      <c r="B2828"/>
      <c r="C2828"/>
      <c r="D2828"/>
      <c r="E2828"/>
      <c r="F2828"/>
      <c r="G2828"/>
      <c r="H2828"/>
    </row>
    <row r="2829" spans="1:8" ht="14.25" x14ac:dyDescent="0.45">
      <c r="A2829"/>
      <c r="B2829"/>
      <c r="C2829"/>
      <c r="D2829"/>
      <c r="E2829"/>
      <c r="F2829"/>
      <c r="G2829"/>
      <c r="H2829"/>
    </row>
    <row r="2830" spans="1:8" ht="14.25" x14ac:dyDescent="0.45">
      <c r="A2830"/>
      <c r="B2830"/>
      <c r="C2830"/>
      <c r="D2830"/>
      <c r="E2830"/>
      <c r="F2830"/>
      <c r="G2830"/>
      <c r="H2830"/>
    </row>
    <row r="2831" spans="1:8" ht="14.25" x14ac:dyDescent="0.45">
      <c r="A2831"/>
      <c r="B2831"/>
      <c r="C2831"/>
      <c r="D2831"/>
      <c r="E2831"/>
      <c r="F2831"/>
      <c r="G2831"/>
      <c r="H2831"/>
    </row>
    <row r="2832" spans="1:8" ht="14.25" x14ac:dyDescent="0.45">
      <c r="A2832"/>
      <c r="B2832"/>
      <c r="C2832"/>
      <c r="D2832"/>
      <c r="E2832"/>
      <c r="F2832"/>
      <c r="G2832"/>
      <c r="H2832"/>
    </row>
    <row r="2833" spans="1:8" ht="14.25" x14ac:dyDescent="0.45">
      <c r="A2833"/>
      <c r="B2833"/>
      <c r="C2833"/>
      <c r="D2833"/>
      <c r="E2833"/>
      <c r="F2833"/>
      <c r="G2833"/>
      <c r="H2833"/>
    </row>
    <row r="2834" spans="1:8" ht="14.25" x14ac:dyDescent="0.45">
      <c r="A2834"/>
      <c r="B2834"/>
      <c r="C2834"/>
      <c r="D2834"/>
      <c r="E2834"/>
      <c r="F2834"/>
      <c r="G2834"/>
      <c r="H2834"/>
    </row>
    <row r="2835" spans="1:8" ht="14.25" x14ac:dyDescent="0.45">
      <c r="A2835"/>
      <c r="B2835"/>
      <c r="C2835"/>
      <c r="D2835"/>
      <c r="E2835"/>
      <c r="F2835"/>
      <c r="G2835"/>
      <c r="H2835"/>
    </row>
    <row r="2836" spans="1:8" ht="14.25" x14ac:dyDescent="0.45">
      <c r="A2836"/>
      <c r="B2836"/>
      <c r="C2836"/>
      <c r="D2836"/>
      <c r="E2836"/>
      <c r="F2836"/>
      <c r="G2836"/>
      <c r="H2836"/>
    </row>
    <row r="2837" spans="1:8" ht="14.25" x14ac:dyDescent="0.45">
      <c r="A2837"/>
      <c r="B2837"/>
      <c r="C2837"/>
      <c r="D2837"/>
      <c r="E2837"/>
      <c r="F2837"/>
      <c r="G2837"/>
      <c r="H2837"/>
    </row>
    <row r="2838" spans="1:8" ht="14.25" x14ac:dyDescent="0.45">
      <c r="A2838"/>
      <c r="B2838"/>
      <c r="C2838"/>
      <c r="D2838"/>
      <c r="E2838"/>
      <c r="F2838"/>
      <c r="G2838"/>
      <c r="H2838"/>
    </row>
    <row r="2839" spans="1:8" ht="14.25" x14ac:dyDescent="0.45">
      <c r="A2839"/>
      <c r="B2839"/>
      <c r="C2839"/>
      <c r="D2839"/>
      <c r="E2839"/>
      <c r="F2839"/>
      <c r="G2839"/>
      <c r="H2839"/>
    </row>
    <row r="2840" spans="1:8" ht="14.25" x14ac:dyDescent="0.45">
      <c r="A2840"/>
      <c r="B2840"/>
      <c r="C2840"/>
      <c r="D2840"/>
      <c r="E2840"/>
      <c r="F2840"/>
      <c r="G2840"/>
      <c r="H2840"/>
    </row>
    <row r="2841" spans="1:8" ht="14.25" x14ac:dyDescent="0.45">
      <c r="A2841"/>
      <c r="B2841"/>
      <c r="C2841"/>
      <c r="D2841"/>
      <c r="E2841"/>
      <c r="F2841"/>
      <c r="G2841"/>
      <c r="H2841"/>
    </row>
    <row r="2842" spans="1:8" ht="14.25" x14ac:dyDescent="0.45">
      <c r="A2842"/>
      <c r="B2842"/>
      <c r="C2842"/>
      <c r="D2842"/>
      <c r="E2842"/>
      <c r="F2842"/>
      <c r="G2842"/>
      <c r="H2842"/>
    </row>
    <row r="2843" spans="1:8" ht="14.25" x14ac:dyDescent="0.45">
      <c r="A2843"/>
      <c r="B2843"/>
      <c r="C2843"/>
      <c r="D2843"/>
      <c r="E2843"/>
      <c r="F2843"/>
      <c r="G2843"/>
      <c r="H2843"/>
    </row>
    <row r="2844" spans="1:8" ht="14.25" x14ac:dyDescent="0.45">
      <c r="A2844"/>
      <c r="B2844"/>
      <c r="C2844"/>
      <c r="D2844"/>
      <c r="E2844"/>
      <c r="F2844"/>
      <c r="G2844"/>
      <c r="H2844"/>
    </row>
    <row r="2845" spans="1:8" ht="14.25" x14ac:dyDescent="0.45">
      <c r="A2845"/>
      <c r="B2845"/>
      <c r="C2845"/>
      <c r="D2845"/>
      <c r="E2845"/>
      <c r="F2845"/>
      <c r="G2845"/>
      <c r="H2845"/>
    </row>
    <row r="2846" spans="1:8" ht="14.25" x14ac:dyDescent="0.45">
      <c r="A2846"/>
      <c r="B2846"/>
      <c r="C2846"/>
      <c r="D2846"/>
      <c r="E2846"/>
      <c r="F2846"/>
      <c r="G2846"/>
      <c r="H2846"/>
    </row>
    <row r="2847" spans="1:8" ht="14.25" x14ac:dyDescent="0.45">
      <c r="A2847"/>
      <c r="B2847"/>
      <c r="C2847"/>
      <c r="D2847"/>
      <c r="E2847"/>
      <c r="F2847"/>
      <c r="G2847"/>
      <c r="H2847"/>
    </row>
    <row r="2848" spans="1:8" ht="14.25" x14ac:dyDescent="0.45">
      <c r="A2848"/>
      <c r="B2848"/>
      <c r="C2848"/>
      <c r="D2848"/>
      <c r="E2848"/>
      <c r="F2848"/>
      <c r="G2848"/>
      <c r="H2848"/>
    </row>
    <row r="2849" spans="1:8" ht="14.25" x14ac:dyDescent="0.45">
      <c r="A2849"/>
      <c r="B2849"/>
      <c r="C2849"/>
      <c r="D2849"/>
      <c r="E2849"/>
      <c r="F2849"/>
      <c r="G2849"/>
      <c r="H2849"/>
    </row>
    <row r="2850" spans="1:8" ht="14.25" x14ac:dyDescent="0.45">
      <c r="A2850"/>
      <c r="B2850"/>
      <c r="C2850"/>
      <c r="D2850"/>
      <c r="E2850"/>
      <c r="F2850"/>
      <c r="G2850"/>
      <c r="H2850"/>
    </row>
    <row r="2851" spans="1:8" ht="14.25" x14ac:dyDescent="0.45">
      <c r="A2851"/>
      <c r="B2851"/>
      <c r="C2851"/>
      <c r="D2851"/>
      <c r="E2851"/>
      <c r="F2851"/>
      <c r="G2851"/>
      <c r="H2851"/>
    </row>
    <row r="2852" spans="1:8" ht="14.25" x14ac:dyDescent="0.45">
      <c r="A2852"/>
      <c r="B2852"/>
      <c r="C2852"/>
      <c r="D2852"/>
      <c r="E2852"/>
      <c r="F2852"/>
      <c r="G2852"/>
      <c r="H2852"/>
    </row>
    <row r="2853" spans="1:8" ht="14.25" x14ac:dyDescent="0.45">
      <c r="A2853"/>
      <c r="B2853"/>
      <c r="C2853"/>
      <c r="D2853"/>
      <c r="E2853"/>
      <c r="F2853"/>
      <c r="G2853"/>
      <c r="H2853"/>
    </row>
    <row r="2854" spans="1:8" ht="14.25" x14ac:dyDescent="0.45">
      <c r="A2854"/>
      <c r="B2854"/>
      <c r="C2854"/>
      <c r="D2854"/>
      <c r="E2854"/>
      <c r="F2854"/>
      <c r="G2854"/>
      <c r="H2854"/>
    </row>
    <row r="2855" spans="1:8" ht="14.25" x14ac:dyDescent="0.45">
      <c r="A2855"/>
      <c r="B2855"/>
      <c r="C2855"/>
      <c r="D2855"/>
      <c r="E2855"/>
      <c r="F2855"/>
      <c r="G2855"/>
      <c r="H2855"/>
    </row>
    <row r="2856" spans="1:8" ht="14.25" x14ac:dyDescent="0.45">
      <c r="A2856"/>
      <c r="B2856"/>
      <c r="C2856"/>
      <c r="D2856"/>
      <c r="E2856"/>
      <c r="F2856"/>
      <c r="G2856"/>
      <c r="H2856"/>
    </row>
    <row r="2857" spans="1:8" ht="14.25" x14ac:dyDescent="0.45">
      <c r="A2857"/>
      <c r="B2857"/>
      <c r="C2857"/>
      <c r="D2857"/>
      <c r="E2857"/>
      <c r="F2857"/>
      <c r="G2857"/>
      <c r="H2857"/>
    </row>
    <row r="2858" spans="1:8" ht="14.25" x14ac:dyDescent="0.45">
      <c r="A2858"/>
      <c r="B2858"/>
      <c r="C2858"/>
      <c r="D2858"/>
      <c r="E2858"/>
      <c r="F2858"/>
      <c r="G2858"/>
      <c r="H2858"/>
    </row>
    <row r="2859" spans="1:8" ht="14.25" x14ac:dyDescent="0.45">
      <c r="A2859"/>
      <c r="B2859"/>
      <c r="C2859"/>
      <c r="D2859"/>
      <c r="E2859"/>
      <c r="F2859"/>
      <c r="G2859"/>
      <c r="H2859"/>
    </row>
    <row r="2860" spans="1:8" ht="14.25" x14ac:dyDescent="0.45">
      <c r="A2860"/>
      <c r="B2860"/>
      <c r="C2860"/>
      <c r="D2860"/>
      <c r="E2860"/>
      <c r="F2860"/>
      <c r="G2860"/>
      <c r="H2860"/>
    </row>
    <row r="2861" spans="1:8" ht="14.25" x14ac:dyDescent="0.45">
      <c r="A2861"/>
      <c r="B2861"/>
      <c r="C2861"/>
      <c r="D2861"/>
      <c r="E2861"/>
      <c r="F2861"/>
      <c r="G2861"/>
      <c r="H2861"/>
    </row>
    <row r="2862" spans="1:8" ht="14.25" x14ac:dyDescent="0.45">
      <c r="A2862"/>
      <c r="B2862"/>
      <c r="C2862"/>
      <c r="D2862"/>
      <c r="E2862"/>
      <c r="F2862"/>
      <c r="G2862"/>
      <c r="H2862"/>
    </row>
    <row r="2863" spans="1:8" ht="14.25" x14ac:dyDescent="0.45">
      <c r="A2863"/>
      <c r="B2863"/>
      <c r="C2863"/>
      <c r="D2863"/>
      <c r="E2863"/>
      <c r="F2863"/>
      <c r="G2863"/>
      <c r="H2863"/>
    </row>
    <row r="2864" spans="1:8" ht="14.25" x14ac:dyDescent="0.45">
      <c r="A2864"/>
      <c r="B2864"/>
      <c r="C2864"/>
      <c r="D2864"/>
      <c r="E2864"/>
      <c r="F2864"/>
      <c r="G2864"/>
      <c r="H2864"/>
    </row>
    <row r="2865" spans="1:8" ht="14.25" x14ac:dyDescent="0.45">
      <c r="A2865"/>
      <c r="B2865"/>
      <c r="C2865"/>
      <c r="D2865"/>
      <c r="E2865"/>
      <c r="F2865"/>
      <c r="G2865"/>
      <c r="H2865"/>
    </row>
    <row r="2866" spans="1:8" ht="14.25" x14ac:dyDescent="0.45">
      <c r="A2866"/>
      <c r="B2866"/>
      <c r="C2866"/>
      <c r="D2866"/>
      <c r="E2866"/>
      <c r="F2866"/>
      <c r="G2866"/>
      <c r="H2866"/>
    </row>
    <row r="2867" spans="1:8" ht="14.25" x14ac:dyDescent="0.45">
      <c r="A2867"/>
      <c r="B2867"/>
      <c r="C2867"/>
      <c r="D2867"/>
      <c r="E2867"/>
      <c r="F2867"/>
      <c r="G2867"/>
      <c r="H2867"/>
    </row>
    <row r="2868" spans="1:8" ht="14.25" x14ac:dyDescent="0.45">
      <c r="A2868"/>
      <c r="B2868"/>
      <c r="C2868"/>
      <c r="D2868"/>
      <c r="E2868"/>
      <c r="F2868"/>
      <c r="G2868"/>
      <c r="H2868"/>
    </row>
    <row r="2869" spans="1:8" ht="14.25" x14ac:dyDescent="0.45">
      <c r="A2869"/>
      <c r="B2869"/>
      <c r="C2869"/>
      <c r="D2869"/>
      <c r="E2869"/>
      <c r="F2869"/>
      <c r="G2869"/>
      <c r="H2869"/>
    </row>
    <row r="2870" spans="1:8" ht="14.25" x14ac:dyDescent="0.45">
      <c r="A2870"/>
      <c r="B2870"/>
      <c r="C2870"/>
      <c r="D2870"/>
      <c r="E2870"/>
      <c r="F2870"/>
      <c r="G2870"/>
      <c r="H2870"/>
    </row>
    <row r="2871" spans="1:8" ht="14.25" x14ac:dyDescent="0.45">
      <c r="A2871"/>
      <c r="B2871"/>
      <c r="C2871"/>
      <c r="D2871"/>
      <c r="E2871"/>
      <c r="F2871"/>
      <c r="G2871"/>
      <c r="H2871"/>
    </row>
    <row r="2872" spans="1:8" ht="14.25" x14ac:dyDescent="0.45">
      <c r="A2872"/>
      <c r="B2872"/>
      <c r="C2872"/>
      <c r="D2872"/>
      <c r="E2872"/>
      <c r="F2872"/>
      <c r="G2872"/>
      <c r="H2872"/>
    </row>
    <row r="2873" spans="1:8" ht="14.25" x14ac:dyDescent="0.45">
      <c r="A2873"/>
      <c r="B2873"/>
      <c r="C2873"/>
      <c r="D2873"/>
      <c r="E2873"/>
      <c r="F2873"/>
      <c r="G2873"/>
      <c r="H2873"/>
    </row>
    <row r="2874" spans="1:8" ht="14.25" x14ac:dyDescent="0.45">
      <c r="A2874"/>
      <c r="B2874"/>
      <c r="C2874"/>
      <c r="D2874"/>
      <c r="E2874"/>
      <c r="F2874"/>
      <c r="G2874"/>
      <c r="H2874"/>
    </row>
    <row r="2875" spans="1:8" ht="14.25" x14ac:dyDescent="0.45">
      <c r="A2875"/>
      <c r="B2875"/>
      <c r="C2875"/>
      <c r="D2875"/>
      <c r="E2875"/>
      <c r="F2875"/>
      <c r="G2875"/>
      <c r="H2875"/>
    </row>
    <row r="2876" spans="1:8" ht="14.25" x14ac:dyDescent="0.45">
      <c r="A2876"/>
      <c r="B2876"/>
      <c r="C2876"/>
      <c r="D2876"/>
      <c r="E2876"/>
      <c r="F2876"/>
      <c r="G2876"/>
      <c r="H2876"/>
    </row>
    <row r="2877" spans="1:8" ht="14.25" x14ac:dyDescent="0.45">
      <c r="A2877"/>
      <c r="B2877"/>
      <c r="C2877"/>
      <c r="D2877"/>
      <c r="E2877"/>
      <c r="F2877"/>
      <c r="G2877"/>
      <c r="H2877"/>
    </row>
    <row r="2878" spans="1:8" ht="14.25" x14ac:dyDescent="0.45">
      <c r="A2878"/>
      <c r="B2878"/>
      <c r="C2878"/>
      <c r="D2878"/>
      <c r="E2878"/>
      <c r="F2878"/>
      <c r="G2878"/>
      <c r="H2878"/>
    </row>
    <row r="2879" spans="1:8" ht="14.25" x14ac:dyDescent="0.45">
      <c r="A2879"/>
      <c r="B2879"/>
      <c r="C2879"/>
      <c r="D2879"/>
      <c r="E2879"/>
      <c r="F2879"/>
      <c r="G2879"/>
      <c r="H2879"/>
    </row>
    <row r="2880" spans="1:8" ht="14.25" x14ac:dyDescent="0.45">
      <c r="A2880"/>
      <c r="B2880"/>
      <c r="C2880"/>
      <c r="D2880"/>
      <c r="E2880"/>
      <c r="F2880"/>
      <c r="G2880"/>
      <c r="H2880"/>
    </row>
    <row r="2881" spans="1:8" ht="14.25" x14ac:dyDescent="0.45">
      <c r="A2881"/>
      <c r="B2881"/>
      <c r="C2881"/>
      <c r="D2881"/>
      <c r="E2881"/>
      <c r="F2881"/>
      <c r="G2881"/>
      <c r="H2881"/>
    </row>
    <row r="2882" spans="1:8" ht="14.25" x14ac:dyDescent="0.45">
      <c r="A2882"/>
      <c r="B2882"/>
      <c r="C2882"/>
      <c r="D2882"/>
      <c r="E2882"/>
      <c r="F2882"/>
      <c r="G2882"/>
      <c r="H2882"/>
    </row>
    <row r="2883" spans="1:8" ht="14.25" x14ac:dyDescent="0.45">
      <c r="A2883"/>
      <c r="B2883"/>
      <c r="C2883"/>
      <c r="D2883"/>
      <c r="E2883"/>
      <c r="F2883"/>
      <c r="G2883"/>
      <c r="H2883"/>
    </row>
    <row r="2884" spans="1:8" ht="14.25" x14ac:dyDescent="0.45">
      <c r="A2884"/>
      <c r="B2884"/>
      <c r="C2884"/>
      <c r="D2884"/>
      <c r="E2884"/>
      <c r="F2884"/>
      <c r="G2884"/>
      <c r="H2884"/>
    </row>
    <row r="2885" spans="1:8" ht="14.25" x14ac:dyDescent="0.45">
      <c r="A2885"/>
      <c r="B2885"/>
      <c r="C2885"/>
      <c r="D2885"/>
      <c r="E2885"/>
      <c r="F2885"/>
      <c r="G2885"/>
      <c r="H2885"/>
    </row>
    <row r="2886" spans="1:8" ht="14.25" x14ac:dyDescent="0.45">
      <c r="A2886"/>
      <c r="B2886"/>
      <c r="C2886"/>
      <c r="D2886"/>
      <c r="E2886"/>
      <c r="F2886"/>
      <c r="G2886"/>
      <c r="H2886"/>
    </row>
    <row r="2887" spans="1:8" ht="14.25" x14ac:dyDescent="0.45">
      <c r="A2887"/>
      <c r="B2887"/>
      <c r="C2887"/>
      <c r="D2887"/>
      <c r="E2887"/>
      <c r="F2887"/>
      <c r="G2887"/>
      <c r="H2887"/>
    </row>
    <row r="2888" spans="1:8" ht="14.25" x14ac:dyDescent="0.45">
      <c r="A2888"/>
      <c r="B2888"/>
      <c r="C2888"/>
      <c r="D2888"/>
      <c r="E2888"/>
      <c r="F2888"/>
      <c r="G2888"/>
      <c r="H2888"/>
    </row>
    <row r="2889" spans="1:8" ht="14.25" x14ac:dyDescent="0.45">
      <c r="A2889"/>
      <c r="B2889"/>
      <c r="C2889"/>
      <c r="D2889"/>
      <c r="E2889"/>
      <c r="F2889"/>
      <c r="G2889"/>
      <c r="H2889"/>
    </row>
    <row r="2890" spans="1:8" ht="14.25" x14ac:dyDescent="0.45">
      <c r="A2890"/>
      <c r="B2890"/>
      <c r="C2890"/>
      <c r="D2890"/>
      <c r="E2890"/>
      <c r="F2890"/>
      <c r="G2890"/>
      <c r="H2890"/>
    </row>
    <row r="2891" spans="1:8" ht="14.25" x14ac:dyDescent="0.45">
      <c r="A2891"/>
      <c r="B2891"/>
      <c r="C2891"/>
      <c r="D2891"/>
      <c r="E2891"/>
      <c r="F2891"/>
      <c r="G2891"/>
      <c r="H2891"/>
    </row>
    <row r="2892" spans="1:8" ht="14.25" x14ac:dyDescent="0.45">
      <c r="A2892"/>
      <c r="B2892"/>
      <c r="C2892"/>
      <c r="D2892"/>
      <c r="E2892"/>
      <c r="F2892"/>
      <c r="G2892"/>
      <c r="H2892"/>
    </row>
    <row r="2893" spans="1:8" ht="14.25" x14ac:dyDescent="0.45">
      <c r="A2893"/>
      <c r="B2893"/>
      <c r="C2893"/>
      <c r="D2893"/>
      <c r="E2893"/>
      <c r="F2893"/>
      <c r="G2893"/>
      <c r="H2893"/>
    </row>
    <row r="2894" spans="1:8" ht="14.25" x14ac:dyDescent="0.45">
      <c r="A2894"/>
      <c r="B2894"/>
      <c r="C2894"/>
      <c r="D2894"/>
      <c r="E2894"/>
      <c r="F2894"/>
      <c r="G2894"/>
      <c r="H2894"/>
    </row>
    <row r="2895" spans="1:8" ht="14.25" x14ac:dyDescent="0.45">
      <c r="A2895"/>
      <c r="B2895"/>
      <c r="C2895"/>
      <c r="D2895"/>
      <c r="E2895"/>
      <c r="F2895"/>
      <c r="G2895"/>
      <c r="H2895"/>
    </row>
    <row r="2896" spans="1:8" ht="14.25" x14ac:dyDescent="0.45">
      <c r="A2896"/>
      <c r="B2896"/>
      <c r="C2896"/>
      <c r="D2896"/>
      <c r="E2896"/>
      <c r="F2896"/>
      <c r="G2896"/>
      <c r="H2896"/>
    </row>
    <row r="2897" spans="1:8" ht="14.25" x14ac:dyDescent="0.45">
      <c r="A2897"/>
      <c r="B2897"/>
      <c r="C2897"/>
      <c r="D2897"/>
      <c r="E2897"/>
      <c r="F2897"/>
      <c r="G2897"/>
      <c r="H2897"/>
    </row>
    <row r="2898" spans="1:8" ht="14.25" x14ac:dyDescent="0.45">
      <c r="A2898"/>
      <c r="B2898"/>
      <c r="C2898"/>
      <c r="D2898"/>
      <c r="E2898"/>
      <c r="F2898"/>
      <c r="G2898"/>
      <c r="H2898"/>
    </row>
    <row r="2899" spans="1:8" ht="14.25" x14ac:dyDescent="0.45">
      <c r="A2899"/>
      <c r="B2899"/>
      <c r="C2899"/>
      <c r="D2899"/>
      <c r="E2899"/>
      <c r="F2899"/>
      <c r="G2899"/>
      <c r="H2899"/>
    </row>
    <row r="2900" spans="1:8" ht="14.25" x14ac:dyDescent="0.45">
      <c r="A2900"/>
      <c r="B2900"/>
      <c r="C2900"/>
      <c r="D2900"/>
      <c r="E2900"/>
      <c r="F2900"/>
      <c r="G2900"/>
      <c r="H2900"/>
    </row>
    <row r="2901" spans="1:8" ht="14.25" x14ac:dyDescent="0.45">
      <c r="A2901"/>
      <c r="B2901"/>
      <c r="C2901"/>
      <c r="D2901"/>
      <c r="E2901"/>
      <c r="F2901"/>
      <c r="G2901"/>
      <c r="H2901"/>
    </row>
    <row r="2902" spans="1:8" ht="14.25" x14ac:dyDescent="0.45">
      <c r="A2902"/>
      <c r="B2902"/>
      <c r="C2902"/>
      <c r="D2902"/>
      <c r="E2902"/>
      <c r="F2902"/>
      <c r="G2902"/>
      <c r="H2902"/>
    </row>
    <row r="2903" spans="1:8" ht="14.25" x14ac:dyDescent="0.45">
      <c r="A2903"/>
      <c r="B2903"/>
      <c r="C2903"/>
      <c r="D2903"/>
      <c r="E2903"/>
      <c r="F2903"/>
      <c r="G2903"/>
      <c r="H2903"/>
    </row>
    <row r="2904" spans="1:8" ht="14.25" x14ac:dyDescent="0.45">
      <c r="A2904"/>
      <c r="B2904"/>
      <c r="C2904"/>
      <c r="D2904"/>
      <c r="E2904"/>
      <c r="F2904"/>
      <c r="G2904"/>
      <c r="H2904"/>
    </row>
    <row r="2905" spans="1:8" ht="14.25" x14ac:dyDescent="0.45">
      <c r="A2905"/>
      <c r="B2905"/>
      <c r="C2905"/>
      <c r="D2905"/>
      <c r="E2905"/>
      <c r="F2905"/>
      <c r="G2905"/>
      <c r="H2905"/>
    </row>
    <row r="2906" spans="1:8" ht="14.25" x14ac:dyDescent="0.45">
      <c r="A2906"/>
      <c r="B2906"/>
      <c r="C2906"/>
      <c r="D2906"/>
      <c r="E2906"/>
      <c r="F2906"/>
      <c r="G2906"/>
      <c r="H2906"/>
    </row>
    <row r="2907" spans="1:8" ht="14.25" x14ac:dyDescent="0.45">
      <c r="A2907"/>
      <c r="B2907"/>
      <c r="C2907"/>
      <c r="D2907"/>
      <c r="E2907"/>
      <c r="F2907"/>
      <c r="G2907"/>
      <c r="H2907"/>
    </row>
    <row r="2908" spans="1:8" ht="14.25" x14ac:dyDescent="0.45">
      <c r="A2908"/>
      <c r="B2908"/>
      <c r="C2908"/>
      <c r="D2908"/>
      <c r="E2908"/>
      <c r="F2908"/>
      <c r="G2908"/>
      <c r="H2908"/>
    </row>
    <row r="2909" spans="1:8" ht="14.25" x14ac:dyDescent="0.45">
      <c r="A2909"/>
      <c r="B2909"/>
      <c r="C2909"/>
      <c r="D2909"/>
      <c r="E2909"/>
      <c r="F2909"/>
      <c r="G2909"/>
      <c r="H2909"/>
    </row>
    <row r="2910" spans="1:8" ht="14.25" x14ac:dyDescent="0.45">
      <c r="A2910"/>
      <c r="B2910"/>
      <c r="C2910"/>
      <c r="D2910"/>
      <c r="E2910"/>
      <c r="F2910"/>
      <c r="G2910"/>
      <c r="H2910"/>
    </row>
    <row r="2911" spans="1:8" ht="14.25" x14ac:dyDescent="0.45">
      <c r="A2911"/>
      <c r="B2911"/>
      <c r="C2911"/>
      <c r="D2911"/>
      <c r="E2911"/>
      <c r="F2911"/>
      <c r="G2911"/>
      <c r="H2911"/>
    </row>
    <row r="2912" spans="1:8" ht="14.25" x14ac:dyDescent="0.45">
      <c r="A2912"/>
      <c r="B2912"/>
      <c r="C2912"/>
      <c r="D2912"/>
      <c r="E2912"/>
      <c r="F2912"/>
      <c r="G2912"/>
      <c r="H2912"/>
    </row>
    <row r="2913" spans="1:8" ht="14.25" x14ac:dyDescent="0.45">
      <c r="A2913"/>
      <c r="B2913"/>
      <c r="C2913"/>
      <c r="D2913"/>
      <c r="E2913"/>
      <c r="F2913"/>
      <c r="G2913"/>
      <c r="H2913"/>
    </row>
    <row r="2914" spans="1:8" ht="14.25" x14ac:dyDescent="0.45">
      <c r="A2914"/>
      <c r="B2914"/>
      <c r="C2914"/>
      <c r="D2914"/>
      <c r="E2914"/>
      <c r="F2914"/>
      <c r="G2914"/>
      <c r="H2914"/>
    </row>
    <row r="2915" spans="1:8" ht="14.25" x14ac:dyDescent="0.45">
      <c r="A2915"/>
      <c r="B2915"/>
      <c r="C2915"/>
      <c r="D2915"/>
      <c r="E2915"/>
      <c r="F2915"/>
      <c r="G2915"/>
      <c r="H2915"/>
    </row>
    <row r="2916" spans="1:8" ht="14.25" x14ac:dyDescent="0.45">
      <c r="A2916"/>
      <c r="B2916"/>
      <c r="C2916"/>
      <c r="D2916"/>
      <c r="E2916"/>
      <c r="F2916"/>
      <c r="G2916"/>
      <c r="H2916"/>
    </row>
    <row r="2917" spans="1:8" ht="14.25" x14ac:dyDescent="0.45">
      <c r="A2917"/>
      <c r="B2917"/>
      <c r="C2917"/>
      <c r="D2917"/>
      <c r="E2917"/>
      <c r="F2917"/>
      <c r="G2917"/>
      <c r="H2917"/>
    </row>
    <row r="2918" spans="1:8" ht="14.25" x14ac:dyDescent="0.45">
      <c r="A2918"/>
      <c r="B2918"/>
      <c r="C2918"/>
      <c r="D2918"/>
      <c r="E2918"/>
      <c r="F2918"/>
      <c r="G2918"/>
      <c r="H2918"/>
    </row>
    <row r="2919" spans="1:8" ht="14.25" x14ac:dyDescent="0.45">
      <c r="A2919"/>
      <c r="B2919"/>
      <c r="C2919"/>
      <c r="D2919"/>
      <c r="E2919"/>
      <c r="F2919"/>
      <c r="G2919"/>
      <c r="H2919"/>
    </row>
    <row r="2920" spans="1:8" ht="14.25" x14ac:dyDescent="0.45">
      <c r="A2920"/>
      <c r="B2920"/>
      <c r="C2920"/>
      <c r="D2920"/>
      <c r="E2920"/>
      <c r="F2920"/>
      <c r="G2920"/>
      <c r="H2920"/>
    </row>
    <row r="2921" spans="1:8" ht="14.25" x14ac:dyDescent="0.45">
      <c r="A2921"/>
      <c r="B2921"/>
      <c r="C2921"/>
      <c r="D2921"/>
      <c r="E2921"/>
      <c r="F2921"/>
      <c r="G2921"/>
      <c r="H2921"/>
    </row>
    <row r="2922" spans="1:8" ht="14.25" x14ac:dyDescent="0.45">
      <c r="A2922"/>
      <c r="B2922"/>
      <c r="C2922"/>
      <c r="D2922"/>
      <c r="E2922"/>
      <c r="F2922"/>
      <c r="G2922"/>
      <c r="H2922"/>
    </row>
    <row r="2923" spans="1:8" ht="14.25" x14ac:dyDescent="0.45">
      <c r="A2923"/>
      <c r="B2923"/>
      <c r="C2923"/>
      <c r="D2923"/>
      <c r="E2923"/>
      <c r="F2923"/>
      <c r="G2923"/>
      <c r="H2923"/>
    </row>
    <row r="2924" spans="1:8" ht="14.25" x14ac:dyDescent="0.45">
      <c r="A2924"/>
      <c r="B2924"/>
      <c r="C2924"/>
      <c r="D2924"/>
      <c r="E2924"/>
      <c r="F2924"/>
      <c r="G2924"/>
      <c r="H2924"/>
    </row>
    <row r="2925" spans="1:8" ht="14.25" x14ac:dyDescent="0.45">
      <c r="A2925"/>
      <c r="B2925"/>
      <c r="C2925"/>
      <c r="D2925"/>
      <c r="E2925"/>
      <c r="F2925"/>
      <c r="G2925"/>
      <c r="H2925"/>
    </row>
    <row r="2926" spans="1:8" ht="14.25" x14ac:dyDescent="0.45">
      <c r="A2926"/>
      <c r="B2926"/>
      <c r="C2926"/>
      <c r="D2926"/>
      <c r="E2926"/>
      <c r="F2926"/>
      <c r="G2926"/>
      <c r="H2926"/>
    </row>
    <row r="2927" spans="1:8" ht="14.25" x14ac:dyDescent="0.45">
      <c r="A2927"/>
      <c r="B2927"/>
      <c r="C2927"/>
      <c r="D2927"/>
      <c r="E2927"/>
      <c r="F2927"/>
      <c r="G2927"/>
      <c r="H2927"/>
    </row>
    <row r="2928" spans="1:8" ht="14.25" x14ac:dyDescent="0.45">
      <c r="A2928"/>
      <c r="B2928"/>
      <c r="C2928"/>
      <c r="D2928"/>
      <c r="E2928"/>
      <c r="F2928"/>
      <c r="G2928"/>
      <c r="H2928"/>
    </row>
    <row r="2929" spans="1:8" ht="14.25" x14ac:dyDescent="0.45">
      <c r="A2929"/>
      <c r="B2929"/>
      <c r="C2929"/>
      <c r="D2929"/>
      <c r="E2929"/>
      <c r="F2929"/>
      <c r="G2929"/>
      <c r="H2929"/>
    </row>
    <row r="2930" spans="1:8" ht="14.25" x14ac:dyDescent="0.45">
      <c r="A2930"/>
      <c r="B2930"/>
      <c r="C2930"/>
      <c r="D2930"/>
      <c r="E2930"/>
      <c r="F2930"/>
      <c r="G2930"/>
      <c r="H2930"/>
    </row>
    <row r="2931" spans="1:8" ht="14.25" x14ac:dyDescent="0.45">
      <c r="A2931"/>
      <c r="B2931"/>
      <c r="C2931"/>
      <c r="D2931"/>
      <c r="E2931"/>
      <c r="F2931"/>
      <c r="G2931"/>
      <c r="H2931"/>
    </row>
    <row r="2932" spans="1:8" ht="14.25" x14ac:dyDescent="0.45">
      <c r="A2932"/>
      <c r="B2932"/>
      <c r="C2932"/>
      <c r="D2932"/>
      <c r="E2932"/>
      <c r="F2932"/>
      <c r="G2932"/>
      <c r="H2932"/>
    </row>
    <row r="2933" spans="1:8" ht="14.25" x14ac:dyDescent="0.45">
      <c r="A2933"/>
      <c r="B2933"/>
      <c r="C2933"/>
      <c r="D2933"/>
      <c r="E2933"/>
      <c r="F2933"/>
      <c r="G2933"/>
      <c r="H2933"/>
    </row>
    <row r="2934" spans="1:8" ht="14.25" x14ac:dyDescent="0.45">
      <c r="A2934"/>
      <c r="B2934"/>
      <c r="C2934"/>
      <c r="D2934"/>
      <c r="E2934"/>
      <c r="F2934"/>
      <c r="G2934"/>
      <c r="H2934"/>
    </row>
    <row r="2935" spans="1:8" ht="14.25" x14ac:dyDescent="0.45">
      <c r="A2935"/>
      <c r="B2935"/>
      <c r="C2935"/>
      <c r="D2935"/>
      <c r="E2935"/>
      <c r="F2935"/>
      <c r="G2935"/>
      <c r="H2935"/>
    </row>
    <row r="2936" spans="1:8" ht="14.25" x14ac:dyDescent="0.45">
      <c r="A2936"/>
      <c r="B2936"/>
      <c r="C2936"/>
      <c r="D2936"/>
      <c r="E2936"/>
      <c r="F2936"/>
      <c r="G2936"/>
      <c r="H2936"/>
    </row>
    <row r="2937" spans="1:8" ht="14.25" x14ac:dyDescent="0.45">
      <c r="A2937"/>
      <c r="B2937"/>
      <c r="C2937"/>
      <c r="D2937"/>
      <c r="E2937"/>
      <c r="F2937"/>
      <c r="G2937"/>
      <c r="H2937"/>
    </row>
    <row r="2938" spans="1:8" ht="14.25" x14ac:dyDescent="0.45">
      <c r="A2938"/>
      <c r="B2938"/>
      <c r="C2938"/>
      <c r="D2938"/>
      <c r="E2938"/>
      <c r="F2938"/>
      <c r="G2938"/>
      <c r="H2938"/>
    </row>
    <row r="2939" spans="1:8" ht="14.25" x14ac:dyDescent="0.45">
      <c r="A2939"/>
      <c r="B2939"/>
      <c r="C2939"/>
      <c r="D2939"/>
      <c r="E2939"/>
      <c r="F2939"/>
      <c r="G2939"/>
      <c r="H2939"/>
    </row>
    <row r="2940" spans="1:8" ht="14.25" x14ac:dyDescent="0.45">
      <c r="A2940"/>
      <c r="B2940"/>
      <c r="C2940"/>
      <c r="D2940"/>
      <c r="E2940"/>
      <c r="F2940"/>
      <c r="G2940"/>
      <c r="H2940"/>
    </row>
    <row r="2941" spans="1:8" ht="14.25" x14ac:dyDescent="0.45">
      <c r="A2941"/>
      <c r="B2941"/>
      <c r="C2941"/>
      <c r="D2941"/>
      <c r="E2941"/>
      <c r="F2941"/>
      <c r="G2941"/>
      <c r="H2941"/>
    </row>
    <row r="2942" spans="1:8" ht="14.25" x14ac:dyDescent="0.45">
      <c r="A2942"/>
      <c r="B2942"/>
      <c r="C2942"/>
      <c r="D2942"/>
      <c r="E2942"/>
      <c r="F2942"/>
      <c r="G2942"/>
      <c r="H2942"/>
    </row>
    <row r="2943" spans="1:8" ht="14.25" x14ac:dyDescent="0.45">
      <c r="A2943"/>
      <c r="B2943"/>
      <c r="C2943"/>
      <c r="D2943"/>
      <c r="E2943"/>
      <c r="F2943"/>
      <c r="G2943"/>
      <c r="H2943"/>
    </row>
    <row r="2944" spans="1:8" ht="14.25" x14ac:dyDescent="0.45">
      <c r="A2944"/>
      <c r="B2944"/>
      <c r="C2944"/>
      <c r="D2944"/>
      <c r="E2944"/>
      <c r="F2944"/>
      <c r="G2944"/>
      <c r="H2944"/>
    </row>
    <row r="2945" spans="1:8" ht="14.25" x14ac:dyDescent="0.45">
      <c r="A2945"/>
      <c r="B2945"/>
      <c r="C2945"/>
      <c r="D2945"/>
      <c r="E2945"/>
      <c r="F2945"/>
      <c r="G2945"/>
      <c r="H2945"/>
    </row>
    <row r="2946" spans="1:8" ht="14.25" x14ac:dyDescent="0.45">
      <c r="A2946"/>
      <c r="B2946"/>
      <c r="C2946"/>
      <c r="D2946"/>
      <c r="E2946"/>
      <c r="F2946"/>
      <c r="G2946"/>
      <c r="H2946"/>
    </row>
    <row r="2947" spans="1:8" ht="14.25" x14ac:dyDescent="0.45">
      <c r="A2947"/>
      <c r="B2947"/>
      <c r="C2947"/>
      <c r="D2947"/>
      <c r="E2947"/>
      <c r="F2947"/>
      <c r="G2947"/>
      <c r="H2947"/>
    </row>
    <row r="2948" spans="1:8" ht="14.25" x14ac:dyDescent="0.45">
      <c r="A2948"/>
      <c r="B2948"/>
      <c r="C2948"/>
      <c r="D2948"/>
      <c r="E2948"/>
      <c r="F2948"/>
      <c r="G2948"/>
      <c r="H2948"/>
    </row>
    <row r="2949" spans="1:8" ht="14.25" x14ac:dyDescent="0.45">
      <c r="A2949"/>
      <c r="B2949"/>
      <c r="C2949"/>
      <c r="D2949"/>
      <c r="E2949"/>
      <c r="F2949"/>
      <c r="G2949"/>
      <c r="H2949"/>
    </row>
    <row r="2950" spans="1:8" ht="14.25" x14ac:dyDescent="0.45">
      <c r="A2950"/>
      <c r="B2950"/>
      <c r="C2950"/>
      <c r="D2950"/>
      <c r="E2950"/>
      <c r="F2950"/>
      <c r="G2950"/>
      <c r="H2950"/>
    </row>
    <row r="2951" spans="1:8" ht="14.25" x14ac:dyDescent="0.45">
      <c r="A2951"/>
      <c r="B2951"/>
      <c r="C2951"/>
      <c r="D2951"/>
      <c r="E2951"/>
      <c r="F2951"/>
      <c r="G2951"/>
      <c r="H2951"/>
    </row>
    <row r="2952" spans="1:8" ht="14.25" x14ac:dyDescent="0.45">
      <c r="A2952"/>
      <c r="B2952"/>
      <c r="C2952"/>
      <c r="D2952"/>
      <c r="E2952"/>
      <c r="F2952"/>
      <c r="G2952"/>
      <c r="H2952"/>
    </row>
    <row r="2953" spans="1:8" ht="14.25" x14ac:dyDescent="0.45">
      <c r="A2953"/>
      <c r="B2953"/>
      <c r="C2953"/>
      <c r="D2953"/>
      <c r="E2953"/>
      <c r="F2953"/>
      <c r="G2953"/>
      <c r="H2953"/>
    </row>
    <row r="2954" spans="1:8" ht="14.25" x14ac:dyDescent="0.45">
      <c r="A2954"/>
      <c r="B2954"/>
      <c r="C2954"/>
      <c r="D2954"/>
      <c r="E2954"/>
      <c r="F2954"/>
      <c r="G2954"/>
      <c r="H2954"/>
    </row>
    <row r="2955" spans="1:8" ht="14.25" x14ac:dyDescent="0.45">
      <c r="A2955"/>
      <c r="B2955"/>
      <c r="C2955"/>
      <c r="D2955"/>
      <c r="E2955"/>
      <c r="F2955"/>
      <c r="G2955"/>
      <c r="H2955"/>
    </row>
    <row r="2956" spans="1:8" ht="14.25" x14ac:dyDescent="0.45">
      <c r="A2956"/>
      <c r="B2956"/>
      <c r="C2956"/>
      <c r="D2956"/>
      <c r="E2956"/>
      <c r="F2956"/>
      <c r="G2956"/>
      <c r="H2956"/>
    </row>
    <row r="2957" spans="1:8" ht="14.25" x14ac:dyDescent="0.45">
      <c r="A2957"/>
      <c r="B2957"/>
      <c r="C2957"/>
      <c r="D2957"/>
      <c r="E2957"/>
      <c r="F2957"/>
      <c r="G2957"/>
      <c r="H2957"/>
    </row>
    <row r="2958" spans="1:8" ht="14.25" x14ac:dyDescent="0.45">
      <c r="A2958"/>
      <c r="B2958"/>
      <c r="C2958"/>
      <c r="D2958"/>
      <c r="E2958"/>
      <c r="F2958"/>
      <c r="G2958"/>
      <c r="H2958"/>
    </row>
    <row r="2959" spans="1:8" ht="14.25" x14ac:dyDescent="0.45">
      <c r="A2959"/>
      <c r="B2959"/>
      <c r="C2959"/>
      <c r="D2959"/>
      <c r="E2959"/>
      <c r="F2959"/>
      <c r="G2959"/>
      <c r="H2959"/>
    </row>
    <row r="2960" spans="1:8" ht="14.25" x14ac:dyDescent="0.45">
      <c r="A2960"/>
      <c r="B2960"/>
      <c r="C2960"/>
      <c r="D2960"/>
      <c r="E2960"/>
      <c r="F2960"/>
      <c r="G2960"/>
      <c r="H2960"/>
    </row>
    <row r="2961" spans="1:8" ht="14.25" x14ac:dyDescent="0.45">
      <c r="A2961"/>
      <c r="B2961"/>
      <c r="C2961"/>
      <c r="D2961"/>
      <c r="E2961"/>
      <c r="F2961"/>
      <c r="G2961"/>
      <c r="H2961"/>
    </row>
    <row r="2962" spans="1:8" ht="14.25" x14ac:dyDescent="0.45">
      <c r="A2962"/>
      <c r="B2962"/>
      <c r="C2962"/>
      <c r="D2962"/>
      <c r="E2962"/>
      <c r="F2962"/>
      <c r="G2962"/>
      <c r="H2962"/>
    </row>
    <row r="2963" spans="1:8" ht="14.25" x14ac:dyDescent="0.45">
      <c r="A2963"/>
      <c r="B2963"/>
      <c r="C2963"/>
      <c r="D2963"/>
      <c r="E2963"/>
      <c r="F2963"/>
      <c r="G2963"/>
      <c r="H2963"/>
    </row>
    <row r="2964" spans="1:8" ht="14.25" x14ac:dyDescent="0.45">
      <c r="A2964"/>
      <c r="B2964"/>
      <c r="C2964"/>
      <c r="D2964"/>
      <c r="E2964"/>
      <c r="F2964"/>
      <c r="G2964"/>
      <c r="H2964"/>
    </row>
    <row r="2965" spans="1:8" ht="14.25" x14ac:dyDescent="0.45">
      <c r="A2965"/>
      <c r="B2965"/>
      <c r="C2965"/>
      <c r="D2965"/>
      <c r="E2965"/>
      <c r="F2965"/>
      <c r="G2965"/>
      <c r="H2965"/>
    </row>
    <row r="2966" spans="1:8" ht="14.25" x14ac:dyDescent="0.45">
      <c r="A2966"/>
      <c r="B2966"/>
      <c r="C2966"/>
      <c r="D2966"/>
      <c r="E2966"/>
      <c r="F2966"/>
      <c r="G2966"/>
      <c r="H2966"/>
    </row>
    <row r="2967" spans="1:8" ht="14.25" x14ac:dyDescent="0.45">
      <c r="A2967"/>
      <c r="B2967"/>
      <c r="C2967"/>
      <c r="D2967"/>
      <c r="E2967"/>
      <c r="F2967"/>
      <c r="G2967"/>
      <c r="H2967"/>
    </row>
    <row r="2968" spans="1:8" ht="14.25" x14ac:dyDescent="0.45">
      <c r="A2968"/>
      <c r="B2968"/>
      <c r="C2968"/>
      <c r="D2968"/>
      <c r="E2968"/>
      <c r="F2968"/>
      <c r="G2968"/>
      <c r="H2968"/>
    </row>
    <row r="2969" spans="1:8" ht="14.25" x14ac:dyDescent="0.45">
      <c r="A2969"/>
      <c r="B2969"/>
      <c r="C2969"/>
      <c r="D2969"/>
      <c r="E2969"/>
      <c r="F2969"/>
      <c r="G2969"/>
      <c r="H2969"/>
    </row>
    <row r="2970" spans="1:8" ht="14.25" x14ac:dyDescent="0.45">
      <c r="A2970"/>
      <c r="B2970"/>
      <c r="C2970"/>
      <c r="D2970"/>
      <c r="E2970"/>
      <c r="F2970"/>
      <c r="G2970"/>
      <c r="H2970"/>
    </row>
    <row r="2971" spans="1:8" ht="14.25" x14ac:dyDescent="0.45">
      <c r="A2971"/>
      <c r="B2971"/>
      <c r="C2971"/>
      <c r="D2971"/>
      <c r="E2971"/>
      <c r="F2971"/>
      <c r="G2971"/>
      <c r="H2971"/>
    </row>
    <row r="2972" spans="1:8" ht="14.25" x14ac:dyDescent="0.45">
      <c r="A2972"/>
      <c r="B2972"/>
      <c r="C2972"/>
      <c r="D2972"/>
      <c r="E2972"/>
      <c r="F2972"/>
      <c r="G2972"/>
      <c r="H2972"/>
    </row>
    <row r="2973" spans="1:8" ht="14.25" x14ac:dyDescent="0.45">
      <c r="A2973"/>
      <c r="B2973"/>
      <c r="C2973"/>
      <c r="D2973"/>
      <c r="E2973"/>
      <c r="F2973"/>
      <c r="G2973"/>
      <c r="H2973"/>
    </row>
    <row r="2974" spans="1:8" ht="14.25" x14ac:dyDescent="0.45">
      <c r="A2974"/>
      <c r="B2974"/>
      <c r="C2974"/>
      <c r="D2974"/>
      <c r="E2974"/>
      <c r="F2974"/>
      <c r="G2974"/>
      <c r="H2974"/>
    </row>
    <row r="2975" spans="1:8" ht="14.25" x14ac:dyDescent="0.45">
      <c r="A2975"/>
      <c r="B2975"/>
      <c r="C2975"/>
      <c r="D2975"/>
      <c r="E2975"/>
      <c r="F2975"/>
      <c r="G2975"/>
      <c r="H2975"/>
    </row>
    <row r="2976" spans="1:8" ht="14.25" x14ac:dyDescent="0.45">
      <c r="A2976"/>
      <c r="B2976"/>
      <c r="C2976"/>
      <c r="D2976"/>
      <c r="E2976"/>
      <c r="F2976"/>
      <c r="G2976"/>
      <c r="H2976"/>
    </row>
    <row r="2977" spans="1:8" ht="14.25" x14ac:dyDescent="0.45">
      <c r="A2977"/>
      <c r="B2977"/>
      <c r="C2977"/>
      <c r="D2977"/>
      <c r="E2977"/>
      <c r="F2977"/>
      <c r="G2977"/>
      <c r="H2977"/>
    </row>
    <row r="2978" spans="1:8" ht="14.25" x14ac:dyDescent="0.45">
      <c r="A2978"/>
      <c r="B2978"/>
      <c r="C2978"/>
      <c r="D2978"/>
      <c r="E2978"/>
      <c r="F2978"/>
      <c r="G2978"/>
      <c r="H2978"/>
    </row>
    <row r="2979" spans="1:8" ht="14.25" x14ac:dyDescent="0.45">
      <c r="A2979"/>
      <c r="B2979"/>
      <c r="C2979"/>
      <c r="D2979"/>
      <c r="E2979"/>
      <c r="F2979"/>
      <c r="G2979"/>
      <c r="H2979"/>
    </row>
    <row r="2980" spans="1:8" ht="14.25" x14ac:dyDescent="0.45">
      <c r="A2980"/>
      <c r="B2980"/>
      <c r="C2980"/>
      <c r="D2980"/>
      <c r="E2980"/>
      <c r="F2980"/>
      <c r="G2980"/>
      <c r="H2980"/>
    </row>
    <row r="2981" spans="1:8" ht="14.25" x14ac:dyDescent="0.45">
      <c r="A2981"/>
      <c r="B2981"/>
      <c r="C2981"/>
      <c r="D2981"/>
      <c r="E2981"/>
      <c r="F2981"/>
      <c r="G2981"/>
      <c r="H2981"/>
    </row>
    <row r="2982" spans="1:8" ht="14.25" x14ac:dyDescent="0.45">
      <c r="A2982"/>
      <c r="B2982"/>
      <c r="C2982"/>
      <c r="D2982"/>
      <c r="E2982"/>
      <c r="F2982"/>
      <c r="G2982"/>
      <c r="H2982"/>
    </row>
    <row r="2983" spans="1:8" ht="14.25" x14ac:dyDescent="0.45">
      <c r="A2983"/>
      <c r="B2983"/>
      <c r="C2983"/>
      <c r="D2983"/>
      <c r="E2983"/>
      <c r="F2983"/>
      <c r="G2983"/>
      <c r="H2983"/>
    </row>
    <row r="2984" spans="1:8" ht="14.25" x14ac:dyDescent="0.45">
      <c r="A2984"/>
      <c r="B2984"/>
      <c r="C2984"/>
      <c r="D2984"/>
      <c r="E2984"/>
      <c r="F2984"/>
      <c r="G2984"/>
      <c r="H2984"/>
    </row>
    <row r="2985" spans="1:8" ht="14.25" x14ac:dyDescent="0.45">
      <c r="A2985"/>
      <c r="B2985"/>
      <c r="C2985"/>
      <c r="D2985"/>
      <c r="E2985"/>
      <c r="F2985"/>
      <c r="G2985"/>
      <c r="H2985"/>
    </row>
    <row r="2986" spans="1:8" ht="14.25" x14ac:dyDescent="0.45">
      <c r="A2986"/>
      <c r="B2986"/>
      <c r="C2986"/>
      <c r="D2986"/>
      <c r="E2986"/>
      <c r="F2986"/>
      <c r="G2986"/>
      <c r="H2986"/>
    </row>
    <row r="2987" spans="1:8" ht="14.25" x14ac:dyDescent="0.45">
      <c r="A2987"/>
      <c r="B2987"/>
      <c r="C2987"/>
      <c r="D2987"/>
      <c r="E2987"/>
      <c r="F2987"/>
      <c r="G2987"/>
      <c r="H2987"/>
    </row>
    <row r="2988" spans="1:8" ht="14.25" x14ac:dyDescent="0.45">
      <c r="A2988"/>
      <c r="B2988"/>
      <c r="C2988"/>
      <c r="D2988"/>
      <c r="E2988"/>
      <c r="F2988"/>
      <c r="G2988"/>
      <c r="H2988"/>
    </row>
    <row r="2989" spans="1:8" ht="14.25" x14ac:dyDescent="0.45">
      <c r="A2989"/>
      <c r="B2989"/>
      <c r="C2989"/>
      <c r="D2989"/>
      <c r="E2989"/>
      <c r="F2989"/>
      <c r="G2989"/>
      <c r="H2989"/>
    </row>
    <row r="2990" spans="1:8" ht="14.25" x14ac:dyDescent="0.45">
      <c r="A2990"/>
      <c r="B2990"/>
      <c r="C2990"/>
      <c r="D2990"/>
      <c r="E2990"/>
      <c r="F2990"/>
      <c r="G2990"/>
      <c r="H2990"/>
    </row>
    <row r="2991" spans="1:8" ht="14.25" x14ac:dyDescent="0.45">
      <c r="A2991"/>
      <c r="B2991"/>
      <c r="C2991"/>
      <c r="D2991"/>
      <c r="E2991"/>
      <c r="F2991"/>
      <c r="G2991"/>
      <c r="H2991"/>
    </row>
    <row r="2992" spans="1:8" ht="14.25" x14ac:dyDescent="0.45">
      <c r="A2992"/>
      <c r="B2992"/>
      <c r="C2992"/>
      <c r="D2992"/>
      <c r="E2992"/>
      <c r="F2992"/>
      <c r="G2992"/>
      <c r="H2992"/>
    </row>
    <row r="2993" spans="1:8" ht="14.25" x14ac:dyDescent="0.45">
      <c r="A2993"/>
      <c r="B2993"/>
      <c r="C2993"/>
      <c r="D2993"/>
      <c r="E2993"/>
      <c r="F2993"/>
      <c r="G2993"/>
      <c r="H2993"/>
    </row>
    <row r="2994" spans="1:8" ht="14.25" x14ac:dyDescent="0.45">
      <c r="A2994"/>
      <c r="B2994"/>
      <c r="C2994"/>
      <c r="D2994"/>
      <c r="E2994"/>
      <c r="F2994"/>
      <c r="G2994"/>
      <c r="H2994"/>
    </row>
    <row r="2995" spans="1:8" ht="14.25" x14ac:dyDescent="0.45">
      <c r="A2995"/>
      <c r="B2995"/>
      <c r="C2995"/>
      <c r="D2995"/>
      <c r="E2995"/>
      <c r="F2995"/>
      <c r="G2995"/>
      <c r="H2995"/>
    </row>
    <row r="2996" spans="1:8" ht="14.25" x14ac:dyDescent="0.45">
      <c r="A2996"/>
      <c r="B2996"/>
      <c r="C2996"/>
      <c r="D2996"/>
      <c r="E2996"/>
      <c r="F2996"/>
      <c r="G2996"/>
      <c r="H2996"/>
    </row>
    <row r="2997" spans="1:8" ht="14.25" x14ac:dyDescent="0.45">
      <c r="A2997"/>
      <c r="B2997"/>
      <c r="C2997"/>
      <c r="D2997"/>
      <c r="E2997"/>
      <c r="F2997"/>
      <c r="G2997"/>
      <c r="H2997"/>
    </row>
    <row r="2998" spans="1:8" ht="14.25" x14ac:dyDescent="0.45">
      <c r="A2998"/>
      <c r="B2998"/>
      <c r="C2998"/>
      <c r="D2998"/>
      <c r="E2998"/>
      <c r="F2998"/>
      <c r="G2998"/>
      <c r="H2998"/>
    </row>
    <row r="2999" spans="1:8" ht="14.25" x14ac:dyDescent="0.45">
      <c r="A2999"/>
      <c r="B2999"/>
      <c r="C2999"/>
      <c r="D2999"/>
      <c r="E2999"/>
      <c r="F2999"/>
      <c r="G2999"/>
      <c r="H2999"/>
    </row>
    <row r="3000" spans="1:8" ht="14.25" x14ac:dyDescent="0.45">
      <c r="A3000"/>
      <c r="B3000"/>
      <c r="C3000"/>
      <c r="D3000"/>
      <c r="E3000"/>
      <c r="F3000"/>
      <c r="G3000"/>
      <c r="H3000"/>
    </row>
    <row r="3001" spans="1:8" ht="14.25" x14ac:dyDescent="0.45">
      <c r="A3001"/>
      <c r="B3001"/>
      <c r="C3001"/>
      <c r="D3001"/>
      <c r="E3001"/>
      <c r="F3001"/>
      <c r="G3001"/>
      <c r="H3001"/>
    </row>
    <row r="3002" spans="1:8" ht="14.25" x14ac:dyDescent="0.45">
      <c r="A3002"/>
      <c r="B3002"/>
      <c r="C3002"/>
      <c r="D3002"/>
      <c r="E3002"/>
      <c r="F3002"/>
      <c r="G3002"/>
      <c r="H3002"/>
    </row>
    <row r="3003" spans="1:8" ht="14.25" x14ac:dyDescent="0.45">
      <c r="A3003"/>
      <c r="B3003"/>
      <c r="C3003"/>
      <c r="D3003"/>
      <c r="E3003"/>
      <c r="F3003"/>
      <c r="G3003"/>
      <c r="H3003"/>
    </row>
    <row r="3004" spans="1:8" ht="14.25" x14ac:dyDescent="0.45">
      <c r="A3004"/>
      <c r="B3004"/>
      <c r="C3004"/>
      <c r="D3004"/>
      <c r="E3004"/>
      <c r="F3004"/>
      <c r="G3004"/>
      <c r="H3004"/>
    </row>
    <row r="3005" spans="1:8" ht="14.25" x14ac:dyDescent="0.45">
      <c r="A3005"/>
      <c r="B3005"/>
      <c r="C3005"/>
      <c r="D3005"/>
      <c r="E3005"/>
      <c r="F3005"/>
      <c r="G3005"/>
      <c r="H3005"/>
    </row>
    <row r="3006" spans="1:8" ht="14.25" x14ac:dyDescent="0.45">
      <c r="A3006"/>
      <c r="B3006"/>
      <c r="C3006"/>
      <c r="D3006"/>
      <c r="E3006"/>
      <c r="F3006"/>
      <c r="G3006"/>
      <c r="H3006"/>
    </row>
    <row r="3007" spans="1:8" ht="14.25" x14ac:dyDescent="0.45">
      <c r="A3007"/>
      <c r="B3007"/>
      <c r="C3007"/>
      <c r="D3007"/>
      <c r="E3007"/>
      <c r="F3007"/>
      <c r="G3007"/>
      <c r="H3007"/>
    </row>
    <row r="3008" spans="1:8" ht="14.25" x14ac:dyDescent="0.45">
      <c r="A3008"/>
      <c r="B3008"/>
      <c r="C3008"/>
      <c r="D3008"/>
      <c r="E3008"/>
      <c r="F3008"/>
      <c r="G3008"/>
      <c r="H3008"/>
    </row>
    <row r="3009" spans="1:8" ht="14.25" x14ac:dyDescent="0.45">
      <c r="A3009"/>
      <c r="B3009"/>
      <c r="C3009"/>
      <c r="D3009"/>
      <c r="E3009"/>
      <c r="F3009"/>
      <c r="G3009"/>
      <c r="H3009"/>
    </row>
    <row r="3010" spans="1:8" ht="14.25" x14ac:dyDescent="0.45">
      <c r="A3010"/>
      <c r="B3010"/>
      <c r="C3010"/>
      <c r="D3010"/>
      <c r="E3010"/>
      <c r="F3010"/>
      <c r="G3010"/>
      <c r="H3010"/>
    </row>
    <row r="3011" spans="1:8" ht="14.25" x14ac:dyDescent="0.45">
      <c r="A3011"/>
      <c r="B3011"/>
      <c r="C3011"/>
      <c r="D3011"/>
      <c r="E3011"/>
      <c r="F3011"/>
      <c r="G3011"/>
      <c r="H3011"/>
    </row>
    <row r="3012" spans="1:8" ht="14.25" x14ac:dyDescent="0.45">
      <c r="A3012"/>
      <c r="B3012"/>
      <c r="C3012"/>
      <c r="D3012"/>
      <c r="E3012"/>
      <c r="F3012"/>
      <c r="G3012"/>
      <c r="H3012"/>
    </row>
    <row r="3013" spans="1:8" ht="14.25" x14ac:dyDescent="0.45">
      <c r="A3013"/>
      <c r="B3013"/>
      <c r="C3013"/>
      <c r="D3013"/>
      <c r="E3013"/>
      <c r="F3013"/>
      <c r="G3013"/>
      <c r="H3013"/>
    </row>
    <row r="3014" spans="1:8" ht="14.25" x14ac:dyDescent="0.45">
      <c r="A3014"/>
      <c r="B3014"/>
      <c r="C3014"/>
      <c r="D3014"/>
      <c r="E3014"/>
      <c r="F3014"/>
      <c r="G3014"/>
      <c r="H3014"/>
    </row>
    <row r="3015" spans="1:8" ht="14.25" x14ac:dyDescent="0.45">
      <c r="A3015"/>
      <c r="B3015"/>
      <c r="C3015"/>
      <c r="D3015"/>
      <c r="E3015"/>
      <c r="F3015"/>
      <c r="G3015"/>
      <c r="H3015"/>
    </row>
    <row r="3016" spans="1:8" ht="14.25" x14ac:dyDescent="0.45">
      <c r="A3016"/>
      <c r="B3016"/>
      <c r="C3016"/>
      <c r="D3016"/>
      <c r="E3016"/>
      <c r="F3016"/>
      <c r="G3016"/>
      <c r="H3016"/>
    </row>
    <row r="3017" spans="1:8" ht="14.25" x14ac:dyDescent="0.45">
      <c r="A3017"/>
      <c r="B3017"/>
      <c r="C3017"/>
      <c r="D3017"/>
      <c r="E3017"/>
      <c r="F3017"/>
      <c r="G3017"/>
      <c r="H3017"/>
    </row>
    <row r="3018" spans="1:8" ht="14.25" x14ac:dyDescent="0.45">
      <c r="A3018"/>
      <c r="B3018"/>
      <c r="C3018"/>
      <c r="D3018"/>
      <c r="E3018"/>
      <c r="F3018"/>
      <c r="G3018"/>
      <c r="H3018"/>
    </row>
    <row r="3019" spans="1:8" ht="14.25" x14ac:dyDescent="0.45">
      <c r="A3019"/>
      <c r="B3019"/>
      <c r="C3019"/>
      <c r="D3019"/>
      <c r="E3019"/>
      <c r="F3019"/>
      <c r="G3019"/>
      <c r="H3019"/>
    </row>
    <row r="3020" spans="1:8" ht="14.25" x14ac:dyDescent="0.45">
      <c r="A3020"/>
      <c r="B3020"/>
      <c r="C3020"/>
      <c r="D3020"/>
      <c r="E3020"/>
      <c r="F3020"/>
      <c r="G3020"/>
      <c r="H3020"/>
    </row>
    <row r="3021" spans="1:8" ht="14.25" x14ac:dyDescent="0.45">
      <c r="A3021"/>
      <c r="B3021"/>
      <c r="C3021"/>
      <c r="D3021"/>
      <c r="E3021"/>
      <c r="F3021"/>
      <c r="G3021"/>
      <c r="H3021"/>
    </row>
    <row r="3022" spans="1:8" ht="14.25" x14ac:dyDescent="0.45">
      <c r="A3022"/>
      <c r="B3022"/>
      <c r="C3022"/>
      <c r="D3022"/>
      <c r="E3022"/>
      <c r="F3022"/>
      <c r="G3022"/>
      <c r="H3022"/>
    </row>
    <row r="3023" spans="1:8" ht="14.25" x14ac:dyDescent="0.45">
      <c r="A3023"/>
      <c r="B3023"/>
      <c r="C3023"/>
      <c r="D3023"/>
      <c r="E3023"/>
      <c r="F3023"/>
      <c r="G3023"/>
      <c r="H3023"/>
    </row>
    <row r="3024" spans="1:8" ht="14.25" x14ac:dyDescent="0.45">
      <c r="A3024"/>
      <c r="B3024"/>
      <c r="C3024"/>
      <c r="D3024"/>
      <c r="E3024"/>
      <c r="F3024"/>
      <c r="G3024"/>
      <c r="H3024"/>
    </row>
    <row r="3025" spans="1:8" ht="14.25" x14ac:dyDescent="0.45">
      <c r="A3025"/>
      <c r="B3025"/>
      <c r="C3025"/>
      <c r="D3025"/>
      <c r="E3025"/>
      <c r="F3025"/>
      <c r="G3025"/>
      <c r="H3025"/>
    </row>
    <row r="3026" spans="1:8" ht="14.25" x14ac:dyDescent="0.45">
      <c r="A3026"/>
      <c r="B3026"/>
      <c r="C3026"/>
      <c r="D3026"/>
      <c r="E3026"/>
      <c r="F3026"/>
      <c r="G3026"/>
      <c r="H3026"/>
    </row>
    <row r="3027" spans="1:8" ht="14.25" x14ac:dyDescent="0.45">
      <c r="A3027"/>
      <c r="B3027"/>
      <c r="C3027"/>
      <c r="D3027"/>
      <c r="E3027"/>
      <c r="F3027"/>
      <c r="G3027"/>
      <c r="H3027"/>
    </row>
    <row r="3028" spans="1:8" ht="14.25" x14ac:dyDescent="0.45">
      <c r="A3028"/>
      <c r="B3028"/>
      <c r="C3028"/>
      <c r="D3028"/>
      <c r="E3028"/>
      <c r="F3028"/>
      <c r="G3028"/>
      <c r="H3028"/>
    </row>
    <row r="3029" spans="1:8" ht="14.25" x14ac:dyDescent="0.45">
      <c r="A3029"/>
      <c r="B3029"/>
      <c r="C3029"/>
      <c r="D3029"/>
      <c r="E3029"/>
      <c r="F3029"/>
      <c r="G3029"/>
      <c r="H3029"/>
    </row>
    <row r="3030" spans="1:8" ht="14.25" x14ac:dyDescent="0.45">
      <c r="A3030"/>
      <c r="B3030"/>
      <c r="C3030"/>
      <c r="D3030"/>
      <c r="E3030"/>
      <c r="F3030"/>
      <c r="G3030"/>
      <c r="H3030"/>
    </row>
    <row r="3031" spans="1:8" ht="14.25" x14ac:dyDescent="0.45">
      <c r="A3031"/>
      <c r="B3031"/>
      <c r="C3031"/>
      <c r="D3031"/>
      <c r="E3031"/>
      <c r="F3031"/>
      <c r="G3031"/>
      <c r="H3031"/>
    </row>
    <row r="3032" spans="1:8" ht="14.25" x14ac:dyDescent="0.45">
      <c r="A3032"/>
      <c r="B3032"/>
      <c r="C3032"/>
      <c r="D3032"/>
      <c r="E3032"/>
      <c r="F3032"/>
      <c r="G3032"/>
      <c r="H3032"/>
    </row>
    <row r="3033" spans="1:8" ht="14.25" x14ac:dyDescent="0.45">
      <c r="A3033"/>
      <c r="B3033"/>
      <c r="C3033"/>
      <c r="D3033"/>
      <c r="E3033"/>
      <c r="F3033"/>
      <c r="G3033"/>
      <c r="H3033"/>
    </row>
    <row r="3034" spans="1:8" ht="14.25" x14ac:dyDescent="0.45">
      <c r="A3034"/>
      <c r="B3034"/>
      <c r="C3034"/>
      <c r="D3034"/>
      <c r="E3034"/>
      <c r="F3034"/>
      <c r="G3034"/>
      <c r="H3034"/>
    </row>
    <row r="3035" spans="1:8" ht="14.25" x14ac:dyDescent="0.45">
      <c r="A3035"/>
      <c r="B3035"/>
      <c r="C3035"/>
      <c r="D3035"/>
      <c r="E3035"/>
      <c r="F3035"/>
      <c r="G3035"/>
      <c r="H3035"/>
    </row>
    <row r="3036" spans="1:8" ht="14.25" x14ac:dyDescent="0.45">
      <c r="A3036"/>
      <c r="B3036"/>
      <c r="C3036"/>
      <c r="D3036"/>
      <c r="E3036"/>
      <c r="F3036"/>
      <c r="G3036"/>
      <c r="H3036"/>
    </row>
    <row r="3037" spans="1:8" ht="14.25" x14ac:dyDescent="0.45">
      <c r="A3037"/>
      <c r="B3037"/>
      <c r="C3037"/>
      <c r="D3037"/>
      <c r="E3037"/>
      <c r="F3037"/>
      <c r="G3037"/>
      <c r="H3037"/>
    </row>
    <row r="3038" spans="1:8" ht="14.25" x14ac:dyDescent="0.45">
      <c r="A3038"/>
      <c r="B3038"/>
      <c r="C3038"/>
      <c r="D3038"/>
      <c r="E3038"/>
      <c r="F3038"/>
      <c r="G3038"/>
      <c r="H3038"/>
    </row>
    <row r="3039" spans="1:8" ht="14.25" x14ac:dyDescent="0.45">
      <c r="A3039"/>
      <c r="B3039"/>
      <c r="C3039"/>
      <c r="D3039"/>
      <c r="E3039"/>
      <c r="F3039"/>
      <c r="G3039"/>
      <c r="H3039"/>
    </row>
    <row r="3040" spans="1:8" ht="14.25" x14ac:dyDescent="0.45">
      <c r="A3040"/>
      <c r="B3040"/>
      <c r="C3040"/>
      <c r="D3040"/>
      <c r="E3040"/>
      <c r="F3040"/>
      <c r="G3040"/>
      <c r="H3040"/>
    </row>
    <row r="3041" spans="1:8" ht="14.25" x14ac:dyDescent="0.45">
      <c r="A3041"/>
      <c r="B3041"/>
      <c r="C3041"/>
      <c r="D3041"/>
      <c r="E3041"/>
      <c r="F3041"/>
      <c r="G3041"/>
      <c r="H3041"/>
    </row>
    <row r="3042" spans="1:8" ht="14.25" x14ac:dyDescent="0.45">
      <c r="A3042"/>
      <c r="B3042"/>
      <c r="C3042"/>
      <c r="D3042"/>
      <c r="E3042"/>
      <c r="F3042"/>
      <c r="G3042"/>
      <c r="H3042"/>
    </row>
    <row r="3043" spans="1:8" ht="14.25" x14ac:dyDescent="0.45">
      <c r="A3043"/>
      <c r="B3043"/>
      <c r="C3043"/>
      <c r="D3043"/>
      <c r="E3043"/>
      <c r="F3043"/>
      <c r="G3043"/>
      <c r="H3043"/>
    </row>
    <row r="3044" spans="1:8" ht="14.25" x14ac:dyDescent="0.45">
      <c r="A3044"/>
      <c r="B3044"/>
      <c r="C3044"/>
      <c r="D3044"/>
      <c r="E3044"/>
      <c r="F3044"/>
      <c r="G3044"/>
      <c r="H3044"/>
    </row>
    <row r="3045" spans="1:8" ht="14.25" x14ac:dyDescent="0.45">
      <c r="A3045"/>
      <c r="B3045"/>
      <c r="C3045"/>
      <c r="D3045"/>
      <c r="E3045"/>
      <c r="F3045"/>
      <c r="G3045"/>
      <c r="H3045"/>
    </row>
    <row r="3046" spans="1:8" ht="14.25" x14ac:dyDescent="0.45">
      <c r="A3046"/>
      <c r="B3046"/>
      <c r="C3046"/>
      <c r="D3046"/>
      <c r="E3046"/>
      <c r="F3046"/>
      <c r="G3046"/>
      <c r="H3046"/>
    </row>
    <row r="3047" spans="1:8" ht="14.25" x14ac:dyDescent="0.45">
      <c r="A3047"/>
      <c r="B3047"/>
      <c r="C3047"/>
      <c r="D3047"/>
      <c r="E3047"/>
      <c r="F3047"/>
      <c r="G3047"/>
      <c r="H3047"/>
    </row>
    <row r="3048" spans="1:8" ht="14.25" x14ac:dyDescent="0.45">
      <c r="A3048"/>
      <c r="B3048"/>
      <c r="C3048"/>
      <c r="D3048"/>
      <c r="E3048"/>
      <c r="F3048"/>
      <c r="G3048"/>
      <c r="H3048"/>
    </row>
    <row r="3049" spans="1:8" ht="14.25" x14ac:dyDescent="0.45">
      <c r="A3049"/>
      <c r="B3049"/>
      <c r="C3049"/>
      <c r="D3049"/>
      <c r="E3049"/>
      <c r="F3049"/>
      <c r="G3049"/>
      <c r="H3049"/>
    </row>
    <row r="3050" spans="1:8" ht="14.25" x14ac:dyDescent="0.45">
      <c r="A3050"/>
      <c r="B3050"/>
      <c r="C3050"/>
      <c r="D3050"/>
      <c r="E3050"/>
      <c r="F3050"/>
      <c r="G3050"/>
      <c r="H3050"/>
    </row>
    <row r="3051" spans="1:8" ht="14.25" x14ac:dyDescent="0.45">
      <c r="A3051"/>
      <c r="B3051"/>
      <c r="C3051"/>
      <c r="D3051"/>
      <c r="E3051"/>
      <c r="F3051"/>
      <c r="G3051"/>
      <c r="H3051"/>
    </row>
    <row r="3052" spans="1:8" ht="14.25" x14ac:dyDescent="0.45">
      <c r="A3052"/>
      <c r="B3052"/>
      <c r="C3052"/>
      <c r="D3052"/>
      <c r="E3052"/>
      <c r="F3052"/>
      <c r="G3052"/>
      <c r="H3052"/>
    </row>
    <row r="3053" spans="1:8" ht="14.25" x14ac:dyDescent="0.45">
      <c r="A3053"/>
      <c r="B3053"/>
      <c r="C3053"/>
      <c r="D3053"/>
      <c r="E3053"/>
      <c r="F3053"/>
      <c r="G3053"/>
      <c r="H3053"/>
    </row>
    <row r="3054" spans="1:8" ht="14.25" x14ac:dyDescent="0.45">
      <c r="A3054"/>
      <c r="B3054"/>
      <c r="C3054"/>
      <c r="D3054"/>
      <c r="E3054"/>
      <c r="F3054"/>
      <c r="G3054"/>
      <c r="H3054"/>
    </row>
    <row r="3055" spans="1:8" ht="14.25" x14ac:dyDescent="0.45">
      <c r="A3055"/>
      <c r="B3055"/>
      <c r="C3055"/>
      <c r="D3055"/>
      <c r="E3055"/>
      <c r="F3055"/>
      <c r="G3055"/>
      <c r="H3055"/>
    </row>
    <row r="3056" spans="1:8" ht="14.25" x14ac:dyDescent="0.45">
      <c r="A3056"/>
      <c r="B3056"/>
      <c r="C3056"/>
      <c r="D3056"/>
      <c r="E3056"/>
      <c r="F3056"/>
      <c r="G3056"/>
      <c r="H3056"/>
    </row>
    <row r="3057" spans="1:8" ht="14.25" x14ac:dyDescent="0.45">
      <c r="A3057"/>
      <c r="B3057"/>
      <c r="C3057"/>
      <c r="D3057"/>
      <c r="E3057"/>
      <c r="F3057"/>
      <c r="G3057"/>
      <c r="H3057"/>
    </row>
    <row r="3058" spans="1:8" ht="14.25" x14ac:dyDescent="0.45">
      <c r="A3058"/>
      <c r="B3058"/>
      <c r="C3058"/>
      <c r="D3058"/>
      <c r="E3058"/>
      <c r="F3058"/>
      <c r="G3058"/>
      <c r="H3058"/>
    </row>
    <row r="3059" spans="1:8" ht="14.25" x14ac:dyDescent="0.45">
      <c r="A3059"/>
      <c r="B3059"/>
      <c r="C3059"/>
      <c r="D3059"/>
      <c r="E3059"/>
      <c r="F3059"/>
      <c r="G3059"/>
      <c r="H3059"/>
    </row>
    <row r="3060" spans="1:8" ht="14.25" x14ac:dyDescent="0.45">
      <c r="A3060"/>
      <c r="B3060"/>
      <c r="C3060"/>
      <c r="D3060"/>
      <c r="E3060"/>
      <c r="F3060"/>
      <c r="G3060"/>
      <c r="H3060"/>
    </row>
    <row r="3061" spans="1:8" ht="14.25" x14ac:dyDescent="0.45">
      <c r="A3061"/>
      <c r="B3061"/>
      <c r="C3061"/>
      <c r="D3061"/>
      <c r="E3061"/>
      <c r="F3061"/>
      <c r="G3061"/>
      <c r="H3061"/>
    </row>
    <row r="3062" spans="1:8" ht="14.25" x14ac:dyDescent="0.45">
      <c r="A3062"/>
      <c r="B3062"/>
      <c r="C3062"/>
      <c r="D3062"/>
      <c r="E3062"/>
      <c r="F3062"/>
      <c r="G3062"/>
      <c r="H3062"/>
    </row>
    <row r="3063" spans="1:8" ht="14.25" x14ac:dyDescent="0.45">
      <c r="A3063"/>
      <c r="B3063"/>
      <c r="C3063"/>
      <c r="D3063"/>
      <c r="E3063"/>
      <c r="F3063"/>
      <c r="G3063"/>
      <c r="H3063"/>
    </row>
    <row r="3064" spans="1:8" ht="14.25" x14ac:dyDescent="0.45">
      <c r="A3064"/>
      <c r="B3064"/>
      <c r="C3064"/>
      <c r="D3064"/>
      <c r="E3064"/>
      <c r="F3064"/>
      <c r="G3064"/>
      <c r="H3064"/>
    </row>
    <row r="3065" spans="1:8" ht="14.25" x14ac:dyDescent="0.45">
      <c r="A3065"/>
      <c r="B3065"/>
      <c r="C3065"/>
      <c r="D3065"/>
      <c r="E3065"/>
      <c r="F3065"/>
      <c r="G3065"/>
      <c r="H3065"/>
    </row>
    <row r="3066" spans="1:8" ht="14.25" x14ac:dyDescent="0.45">
      <c r="A3066"/>
      <c r="B3066"/>
      <c r="C3066"/>
      <c r="D3066"/>
      <c r="E3066"/>
      <c r="F3066"/>
      <c r="G3066"/>
      <c r="H3066"/>
    </row>
    <row r="3067" spans="1:8" ht="14.25" x14ac:dyDescent="0.45">
      <c r="A3067"/>
      <c r="B3067"/>
      <c r="C3067"/>
      <c r="D3067"/>
      <c r="E3067"/>
      <c r="F3067"/>
      <c r="G3067"/>
      <c r="H3067"/>
    </row>
    <row r="3068" spans="1:8" ht="14.25" x14ac:dyDescent="0.45">
      <c r="A3068"/>
      <c r="B3068"/>
      <c r="C3068"/>
      <c r="D3068"/>
      <c r="E3068"/>
      <c r="F3068"/>
      <c r="G3068"/>
      <c r="H3068"/>
    </row>
    <row r="3069" spans="1:8" ht="14.25" x14ac:dyDescent="0.45">
      <c r="A3069"/>
      <c r="B3069"/>
      <c r="C3069"/>
      <c r="D3069"/>
      <c r="E3069"/>
      <c r="F3069"/>
      <c r="G3069"/>
      <c r="H3069"/>
    </row>
    <row r="3070" spans="1:8" ht="14.25" x14ac:dyDescent="0.45">
      <c r="A3070"/>
      <c r="B3070"/>
      <c r="C3070"/>
      <c r="D3070"/>
      <c r="E3070"/>
      <c r="F3070"/>
      <c r="G3070"/>
      <c r="H3070"/>
    </row>
    <row r="3071" spans="1:8" ht="14.25" x14ac:dyDescent="0.45">
      <c r="A3071"/>
      <c r="B3071"/>
      <c r="C3071"/>
      <c r="D3071"/>
      <c r="E3071"/>
      <c r="F3071"/>
      <c r="G3071"/>
      <c r="H3071"/>
    </row>
    <row r="3072" spans="1:8" ht="14.25" x14ac:dyDescent="0.45">
      <c r="A3072"/>
      <c r="B3072"/>
      <c r="C3072"/>
      <c r="D3072"/>
      <c r="E3072"/>
      <c r="F3072"/>
      <c r="G3072"/>
      <c r="H3072"/>
    </row>
    <row r="3073" spans="1:8" ht="14.25" x14ac:dyDescent="0.45">
      <c r="A3073"/>
      <c r="B3073"/>
      <c r="C3073"/>
      <c r="D3073"/>
      <c r="E3073"/>
      <c r="F3073"/>
      <c r="G3073"/>
      <c r="H3073"/>
    </row>
    <row r="3074" spans="1:8" ht="14.25" x14ac:dyDescent="0.45">
      <c r="A3074"/>
      <c r="B3074"/>
      <c r="C3074"/>
      <c r="D3074"/>
      <c r="E3074"/>
      <c r="F3074"/>
      <c r="G3074"/>
      <c r="H3074"/>
    </row>
    <row r="3075" spans="1:8" ht="14.25" x14ac:dyDescent="0.45">
      <c r="A3075"/>
      <c r="B3075"/>
      <c r="C3075"/>
      <c r="D3075"/>
      <c r="E3075"/>
      <c r="F3075"/>
      <c r="G3075"/>
      <c r="H3075"/>
    </row>
    <row r="3076" spans="1:8" ht="14.25" x14ac:dyDescent="0.45">
      <c r="A3076"/>
      <c r="B3076"/>
      <c r="C3076"/>
      <c r="D3076"/>
      <c r="E3076"/>
      <c r="F3076"/>
      <c r="G3076"/>
      <c r="H3076"/>
    </row>
    <row r="3077" spans="1:8" ht="14.25" x14ac:dyDescent="0.45">
      <c r="A3077"/>
      <c r="B3077"/>
      <c r="C3077"/>
      <c r="D3077"/>
      <c r="E3077"/>
      <c r="F3077"/>
      <c r="G3077"/>
      <c r="H3077"/>
    </row>
    <row r="3078" spans="1:8" ht="14.25" x14ac:dyDescent="0.45">
      <c r="A3078"/>
      <c r="B3078"/>
      <c r="C3078"/>
      <c r="D3078"/>
      <c r="E3078"/>
      <c r="F3078"/>
      <c r="G3078"/>
      <c r="H3078"/>
    </row>
    <row r="3079" spans="1:8" ht="14.25" x14ac:dyDescent="0.45">
      <c r="A3079"/>
      <c r="B3079"/>
      <c r="C3079"/>
      <c r="D3079"/>
      <c r="E3079"/>
      <c r="F3079"/>
      <c r="G3079"/>
      <c r="H3079"/>
    </row>
    <row r="3080" spans="1:8" ht="14.25" x14ac:dyDescent="0.45">
      <c r="A3080"/>
      <c r="B3080"/>
      <c r="C3080"/>
      <c r="D3080"/>
      <c r="E3080"/>
      <c r="F3080"/>
      <c r="G3080"/>
      <c r="H3080"/>
    </row>
    <row r="3081" spans="1:8" ht="14.25" x14ac:dyDescent="0.45">
      <c r="A3081"/>
      <c r="B3081"/>
      <c r="C3081"/>
      <c r="D3081"/>
      <c r="E3081"/>
      <c r="F3081"/>
      <c r="G3081"/>
      <c r="H3081"/>
    </row>
    <row r="3082" spans="1:8" ht="14.25" x14ac:dyDescent="0.45">
      <c r="A3082"/>
      <c r="B3082"/>
      <c r="C3082"/>
      <c r="D3082"/>
      <c r="E3082"/>
      <c r="F3082"/>
      <c r="G3082"/>
      <c r="H3082"/>
    </row>
    <row r="3083" spans="1:8" ht="14.25" x14ac:dyDescent="0.45">
      <c r="A3083"/>
      <c r="B3083"/>
      <c r="C3083"/>
      <c r="D3083"/>
      <c r="E3083"/>
      <c r="F3083"/>
      <c r="G3083"/>
      <c r="H3083"/>
    </row>
    <row r="3084" spans="1:8" ht="14.25" x14ac:dyDescent="0.45">
      <c r="A3084"/>
      <c r="B3084"/>
      <c r="C3084"/>
      <c r="D3084"/>
      <c r="E3084"/>
      <c r="F3084"/>
      <c r="G3084"/>
      <c r="H3084"/>
    </row>
    <row r="3085" spans="1:8" ht="14.25" x14ac:dyDescent="0.45">
      <c r="A3085"/>
      <c r="B3085"/>
      <c r="C3085"/>
      <c r="D3085"/>
      <c r="E3085"/>
      <c r="F3085"/>
      <c r="G3085"/>
      <c r="H3085"/>
    </row>
    <row r="3086" spans="1:8" ht="14.25" x14ac:dyDescent="0.45">
      <c r="A3086"/>
      <c r="B3086"/>
      <c r="C3086"/>
      <c r="D3086"/>
      <c r="E3086"/>
      <c r="F3086"/>
      <c r="G3086"/>
      <c r="H3086"/>
    </row>
    <row r="3087" spans="1:8" ht="14.25" x14ac:dyDescent="0.45">
      <c r="A3087"/>
      <c r="B3087"/>
      <c r="C3087"/>
      <c r="D3087"/>
      <c r="E3087"/>
      <c r="F3087"/>
      <c r="G3087"/>
      <c r="H3087"/>
    </row>
    <row r="3088" spans="1:8" ht="14.25" x14ac:dyDescent="0.45">
      <c r="A3088"/>
      <c r="B3088"/>
      <c r="C3088"/>
      <c r="D3088"/>
      <c r="E3088"/>
      <c r="F3088"/>
      <c r="G3088"/>
      <c r="H3088"/>
    </row>
    <row r="3089" spans="1:8" ht="14.25" x14ac:dyDescent="0.45">
      <c r="A3089"/>
      <c r="B3089"/>
      <c r="C3089"/>
      <c r="D3089"/>
      <c r="E3089"/>
      <c r="F3089"/>
      <c r="G3089"/>
      <c r="H3089"/>
    </row>
    <row r="3090" spans="1:8" ht="14.25" x14ac:dyDescent="0.45">
      <c r="A3090"/>
      <c r="B3090"/>
      <c r="C3090"/>
      <c r="D3090"/>
      <c r="E3090"/>
      <c r="F3090"/>
      <c r="G3090"/>
      <c r="H3090"/>
    </row>
    <row r="3091" spans="1:8" ht="14.25" x14ac:dyDescent="0.45">
      <c r="A3091"/>
      <c r="B3091"/>
      <c r="C3091"/>
      <c r="D3091"/>
      <c r="E3091"/>
      <c r="F3091"/>
      <c r="G3091"/>
      <c r="H3091"/>
    </row>
    <row r="3092" spans="1:8" ht="14.25" x14ac:dyDescent="0.45">
      <c r="A3092"/>
      <c r="B3092"/>
      <c r="C3092"/>
      <c r="D3092"/>
      <c r="E3092"/>
      <c r="F3092"/>
      <c r="G3092"/>
      <c r="H3092"/>
    </row>
    <row r="3093" spans="1:8" ht="14.25" x14ac:dyDescent="0.45">
      <c r="A3093"/>
      <c r="B3093"/>
      <c r="C3093"/>
      <c r="D3093"/>
      <c r="E3093"/>
      <c r="F3093"/>
      <c r="G3093"/>
      <c r="H3093"/>
    </row>
    <row r="3094" spans="1:8" ht="14.25" x14ac:dyDescent="0.45">
      <c r="A3094"/>
      <c r="B3094"/>
      <c r="C3094"/>
      <c r="D3094"/>
      <c r="E3094"/>
      <c r="F3094"/>
      <c r="G3094"/>
      <c r="H3094"/>
    </row>
    <row r="3095" spans="1:8" ht="14.25" x14ac:dyDescent="0.45">
      <c r="A3095"/>
      <c r="B3095"/>
      <c r="C3095"/>
      <c r="D3095"/>
      <c r="E3095"/>
      <c r="F3095"/>
      <c r="G3095"/>
      <c r="H3095"/>
    </row>
    <row r="3096" spans="1:8" ht="14.25" x14ac:dyDescent="0.45">
      <c r="A3096"/>
      <c r="B3096"/>
      <c r="C3096"/>
      <c r="D3096"/>
      <c r="E3096"/>
      <c r="F3096"/>
      <c r="G3096"/>
      <c r="H3096"/>
    </row>
    <row r="3097" spans="1:8" ht="14.25" x14ac:dyDescent="0.45">
      <c r="A3097"/>
      <c r="B3097"/>
      <c r="C3097"/>
      <c r="D3097"/>
      <c r="E3097"/>
      <c r="F3097"/>
      <c r="G3097"/>
      <c r="H3097"/>
    </row>
    <row r="3098" spans="1:8" ht="14.25" x14ac:dyDescent="0.45">
      <c r="A3098"/>
      <c r="B3098"/>
      <c r="C3098"/>
      <c r="D3098"/>
      <c r="E3098"/>
      <c r="F3098"/>
      <c r="G3098"/>
      <c r="H3098"/>
    </row>
    <row r="3099" spans="1:8" ht="14.25" x14ac:dyDescent="0.45">
      <c r="A3099"/>
      <c r="B3099"/>
      <c r="C3099"/>
      <c r="D3099"/>
      <c r="E3099"/>
      <c r="F3099"/>
      <c r="G3099"/>
      <c r="H3099"/>
    </row>
    <row r="3100" spans="1:8" ht="14.25" x14ac:dyDescent="0.45">
      <c r="A3100"/>
      <c r="B3100"/>
      <c r="C3100"/>
      <c r="D3100"/>
      <c r="E3100"/>
      <c r="F3100"/>
      <c r="G3100"/>
      <c r="H3100"/>
    </row>
    <row r="3101" spans="1:8" ht="14.25" x14ac:dyDescent="0.45">
      <c r="A3101"/>
      <c r="B3101"/>
      <c r="C3101"/>
      <c r="D3101"/>
      <c r="E3101"/>
      <c r="F3101"/>
      <c r="G3101"/>
      <c r="H3101"/>
    </row>
    <row r="3102" spans="1:8" ht="14.25" x14ac:dyDescent="0.45">
      <c r="A3102"/>
      <c r="B3102"/>
      <c r="C3102"/>
      <c r="D3102"/>
      <c r="E3102"/>
      <c r="F3102"/>
      <c r="G3102"/>
      <c r="H3102"/>
    </row>
    <row r="3103" spans="1:8" ht="14.25" x14ac:dyDescent="0.45">
      <c r="A3103"/>
      <c r="B3103"/>
      <c r="C3103"/>
      <c r="D3103"/>
      <c r="E3103"/>
      <c r="F3103"/>
      <c r="G3103"/>
      <c r="H3103"/>
    </row>
    <row r="3104" spans="1:8" ht="14.25" x14ac:dyDescent="0.45">
      <c r="A3104"/>
      <c r="B3104"/>
      <c r="C3104"/>
      <c r="D3104"/>
      <c r="E3104"/>
      <c r="F3104"/>
      <c r="G3104"/>
      <c r="H3104"/>
    </row>
    <row r="3105" spans="1:8" ht="14.25" x14ac:dyDescent="0.45">
      <c r="A3105"/>
      <c r="B3105"/>
      <c r="C3105"/>
      <c r="D3105"/>
      <c r="E3105"/>
      <c r="F3105"/>
      <c r="G3105"/>
      <c r="H3105"/>
    </row>
    <row r="3106" spans="1:8" ht="14.25" x14ac:dyDescent="0.45">
      <c r="A3106"/>
      <c r="B3106"/>
      <c r="C3106"/>
      <c r="D3106"/>
      <c r="E3106"/>
      <c r="F3106"/>
      <c r="G3106"/>
      <c r="H3106"/>
    </row>
    <row r="3107" spans="1:8" ht="14.25" x14ac:dyDescent="0.45">
      <c r="A3107"/>
      <c r="B3107"/>
      <c r="C3107"/>
      <c r="D3107"/>
      <c r="E3107"/>
      <c r="F3107"/>
      <c r="G3107"/>
      <c r="H3107"/>
    </row>
    <row r="3108" spans="1:8" ht="14.25" x14ac:dyDescent="0.45">
      <c r="A3108"/>
      <c r="B3108"/>
      <c r="C3108"/>
      <c r="D3108"/>
      <c r="E3108"/>
      <c r="F3108"/>
      <c r="G3108"/>
      <c r="H3108"/>
    </row>
    <row r="3109" spans="1:8" ht="14.25" x14ac:dyDescent="0.45">
      <c r="A3109"/>
      <c r="B3109"/>
      <c r="C3109"/>
      <c r="D3109"/>
      <c r="E3109"/>
      <c r="F3109"/>
      <c r="G3109"/>
      <c r="H3109"/>
    </row>
    <row r="3110" spans="1:8" ht="14.25" x14ac:dyDescent="0.45">
      <c r="A3110"/>
      <c r="B3110"/>
      <c r="C3110"/>
      <c r="D3110"/>
      <c r="E3110"/>
      <c r="F3110"/>
      <c r="G3110"/>
      <c r="H3110"/>
    </row>
    <row r="3111" spans="1:8" ht="14.25" x14ac:dyDescent="0.45">
      <c r="A3111"/>
      <c r="B3111"/>
      <c r="C3111"/>
      <c r="D3111"/>
      <c r="E3111"/>
      <c r="F3111"/>
      <c r="G3111"/>
      <c r="H3111"/>
    </row>
    <row r="3112" spans="1:8" ht="14.25" x14ac:dyDescent="0.45">
      <c r="A3112"/>
      <c r="B3112"/>
      <c r="C3112"/>
      <c r="D3112"/>
      <c r="E3112"/>
      <c r="F3112"/>
      <c r="G3112"/>
      <c r="H3112"/>
    </row>
    <row r="3113" spans="1:8" ht="14.25" x14ac:dyDescent="0.45">
      <c r="A3113"/>
      <c r="B3113"/>
      <c r="C3113"/>
      <c r="D3113"/>
      <c r="E3113"/>
      <c r="F3113"/>
      <c r="G3113"/>
      <c r="H3113"/>
    </row>
    <row r="3114" spans="1:8" ht="14.25" x14ac:dyDescent="0.45">
      <c r="A3114"/>
      <c r="B3114"/>
      <c r="C3114"/>
      <c r="D3114"/>
      <c r="E3114"/>
      <c r="F3114"/>
      <c r="G3114"/>
      <c r="H3114"/>
    </row>
    <row r="3115" spans="1:8" ht="14.25" x14ac:dyDescent="0.45">
      <c r="A3115"/>
      <c r="B3115"/>
      <c r="C3115"/>
      <c r="D3115"/>
      <c r="E3115"/>
      <c r="F3115"/>
      <c r="G3115"/>
      <c r="H3115"/>
    </row>
    <row r="3116" spans="1:8" ht="14.25" x14ac:dyDescent="0.45">
      <c r="A3116"/>
      <c r="B3116"/>
      <c r="C3116"/>
      <c r="D3116"/>
      <c r="E3116"/>
      <c r="F3116"/>
      <c r="G3116"/>
      <c r="H3116"/>
    </row>
    <row r="3117" spans="1:8" ht="14.25" x14ac:dyDescent="0.45">
      <c r="A3117"/>
      <c r="B3117"/>
      <c r="C3117"/>
      <c r="D3117"/>
      <c r="E3117"/>
      <c r="F3117"/>
      <c r="G3117"/>
      <c r="H3117"/>
    </row>
    <row r="3118" spans="1:8" ht="14.25" x14ac:dyDescent="0.45">
      <c r="A3118"/>
      <c r="B3118"/>
      <c r="C3118"/>
      <c r="D3118"/>
      <c r="E3118"/>
      <c r="F3118"/>
      <c r="G3118"/>
      <c r="H3118"/>
    </row>
    <row r="3119" spans="1:8" ht="14.25" x14ac:dyDescent="0.45">
      <c r="A3119"/>
      <c r="B3119"/>
      <c r="C3119"/>
      <c r="D3119"/>
      <c r="E3119"/>
      <c r="F3119"/>
      <c r="G3119"/>
      <c r="H3119"/>
    </row>
    <row r="3120" spans="1:8" ht="14.25" x14ac:dyDescent="0.45">
      <c r="A3120"/>
      <c r="B3120"/>
      <c r="C3120"/>
      <c r="D3120"/>
      <c r="E3120"/>
      <c r="F3120"/>
      <c r="G3120"/>
      <c r="H3120"/>
    </row>
    <row r="3121" spans="1:8" ht="14.25" x14ac:dyDescent="0.45">
      <c r="A3121"/>
      <c r="B3121"/>
      <c r="C3121"/>
      <c r="D3121"/>
      <c r="E3121"/>
      <c r="F3121"/>
      <c r="G3121"/>
      <c r="H3121"/>
    </row>
    <row r="3122" spans="1:8" ht="14.25" x14ac:dyDescent="0.45">
      <c r="A3122"/>
      <c r="B3122"/>
      <c r="C3122"/>
      <c r="D3122"/>
      <c r="E3122"/>
      <c r="F3122"/>
      <c r="G3122"/>
      <c r="H3122"/>
    </row>
    <row r="3123" spans="1:8" ht="14.25" x14ac:dyDescent="0.45">
      <c r="A3123"/>
      <c r="B3123"/>
      <c r="C3123"/>
      <c r="D3123"/>
      <c r="E3123"/>
      <c r="F3123"/>
      <c r="G3123"/>
      <c r="H3123"/>
    </row>
    <row r="3124" spans="1:8" ht="14.25" x14ac:dyDescent="0.45">
      <c r="A3124"/>
      <c r="B3124"/>
      <c r="C3124"/>
      <c r="D3124"/>
      <c r="E3124"/>
      <c r="F3124"/>
      <c r="G3124"/>
      <c r="H3124"/>
    </row>
    <row r="3125" spans="1:8" ht="14.25" x14ac:dyDescent="0.45">
      <c r="A3125"/>
      <c r="B3125"/>
      <c r="C3125"/>
      <c r="D3125"/>
      <c r="E3125"/>
      <c r="F3125"/>
      <c r="G3125"/>
      <c r="H3125"/>
    </row>
    <row r="3126" spans="1:8" ht="14.25" x14ac:dyDescent="0.45">
      <c r="A3126"/>
      <c r="B3126"/>
      <c r="C3126"/>
      <c r="D3126"/>
      <c r="E3126"/>
      <c r="F3126"/>
      <c r="G3126"/>
      <c r="H3126"/>
    </row>
    <row r="3127" spans="1:8" ht="14.25" x14ac:dyDescent="0.45">
      <c r="A3127"/>
      <c r="B3127"/>
      <c r="C3127"/>
      <c r="D3127"/>
      <c r="E3127"/>
      <c r="F3127"/>
      <c r="G3127"/>
      <c r="H3127"/>
    </row>
    <row r="3128" spans="1:8" ht="14.25" x14ac:dyDescent="0.45">
      <c r="A3128"/>
      <c r="B3128"/>
      <c r="C3128"/>
      <c r="D3128"/>
      <c r="E3128"/>
      <c r="F3128"/>
      <c r="G3128"/>
      <c r="H3128"/>
    </row>
    <row r="3129" spans="1:8" ht="14.25" x14ac:dyDescent="0.45">
      <c r="A3129"/>
      <c r="B3129"/>
      <c r="C3129"/>
      <c r="D3129"/>
      <c r="E3129"/>
      <c r="F3129"/>
      <c r="G3129"/>
      <c r="H3129"/>
    </row>
    <row r="3130" spans="1:8" ht="14.25" x14ac:dyDescent="0.45">
      <c r="A3130"/>
      <c r="B3130"/>
      <c r="C3130"/>
      <c r="D3130"/>
      <c r="E3130"/>
      <c r="F3130"/>
      <c r="G3130"/>
      <c r="H3130"/>
    </row>
    <row r="3131" spans="1:8" ht="14.25" x14ac:dyDescent="0.45">
      <c r="A3131"/>
      <c r="B3131"/>
      <c r="C3131"/>
      <c r="D3131"/>
      <c r="E3131"/>
      <c r="F3131"/>
      <c r="G3131"/>
      <c r="H3131"/>
    </row>
    <row r="3132" spans="1:8" ht="14.25" x14ac:dyDescent="0.45">
      <c r="A3132"/>
      <c r="B3132"/>
      <c r="C3132"/>
      <c r="D3132"/>
      <c r="E3132"/>
      <c r="F3132"/>
      <c r="G3132"/>
      <c r="H3132"/>
    </row>
    <row r="3133" spans="1:8" ht="14.25" x14ac:dyDescent="0.45">
      <c r="A3133"/>
      <c r="B3133"/>
      <c r="C3133"/>
      <c r="D3133"/>
      <c r="E3133"/>
      <c r="F3133"/>
      <c r="G3133"/>
      <c r="H3133"/>
    </row>
    <row r="3134" spans="1:8" ht="14.25" x14ac:dyDescent="0.45">
      <c r="A3134"/>
      <c r="B3134"/>
      <c r="C3134"/>
      <c r="D3134"/>
      <c r="E3134"/>
      <c r="F3134"/>
      <c r="G3134"/>
      <c r="H3134"/>
    </row>
    <row r="3135" spans="1:8" ht="14.25" x14ac:dyDescent="0.45">
      <c r="A3135"/>
      <c r="B3135"/>
      <c r="C3135"/>
      <c r="D3135"/>
      <c r="E3135"/>
      <c r="F3135"/>
      <c r="G3135"/>
      <c r="H3135"/>
    </row>
    <row r="3136" spans="1:8" ht="14.25" x14ac:dyDescent="0.45">
      <c r="A3136"/>
      <c r="B3136"/>
      <c r="C3136"/>
      <c r="D3136"/>
      <c r="E3136"/>
      <c r="F3136"/>
      <c r="G3136"/>
      <c r="H3136"/>
    </row>
    <row r="3137" spans="1:8" ht="14.25" x14ac:dyDescent="0.45">
      <c r="A3137"/>
      <c r="B3137"/>
      <c r="C3137"/>
      <c r="D3137"/>
      <c r="E3137"/>
      <c r="F3137"/>
      <c r="G3137"/>
      <c r="H3137"/>
    </row>
    <row r="3138" spans="1:8" ht="14.25" x14ac:dyDescent="0.45">
      <c r="A3138"/>
      <c r="B3138"/>
      <c r="C3138"/>
      <c r="D3138"/>
      <c r="E3138"/>
      <c r="F3138"/>
      <c r="G3138"/>
      <c r="H3138"/>
    </row>
    <row r="3139" spans="1:8" ht="14.25" x14ac:dyDescent="0.45">
      <c r="A3139"/>
      <c r="B3139"/>
      <c r="C3139"/>
      <c r="D3139"/>
      <c r="E3139"/>
      <c r="F3139"/>
      <c r="G3139"/>
      <c r="H3139"/>
    </row>
    <row r="3140" spans="1:8" ht="14.25" x14ac:dyDescent="0.45">
      <c r="A3140"/>
      <c r="B3140"/>
      <c r="C3140"/>
      <c r="D3140"/>
      <c r="E3140"/>
      <c r="F3140"/>
      <c r="G3140"/>
      <c r="H3140"/>
    </row>
    <row r="3141" spans="1:8" ht="14.25" x14ac:dyDescent="0.45">
      <c r="A3141"/>
      <c r="B3141"/>
      <c r="C3141"/>
      <c r="D3141"/>
      <c r="E3141"/>
      <c r="F3141"/>
      <c r="G3141"/>
      <c r="H3141"/>
    </row>
    <row r="3142" spans="1:8" ht="14.25" x14ac:dyDescent="0.45">
      <c r="A3142"/>
      <c r="B3142"/>
      <c r="C3142"/>
      <c r="D3142"/>
      <c r="E3142"/>
      <c r="F3142"/>
      <c r="G3142"/>
      <c r="H3142"/>
    </row>
    <row r="3143" spans="1:8" ht="14.25" x14ac:dyDescent="0.45">
      <c r="A3143"/>
      <c r="B3143"/>
      <c r="C3143"/>
      <c r="D3143"/>
      <c r="E3143"/>
      <c r="F3143"/>
      <c r="G3143"/>
      <c r="H3143"/>
    </row>
    <row r="3144" spans="1:8" ht="14.25" x14ac:dyDescent="0.45">
      <c r="A3144"/>
      <c r="B3144"/>
      <c r="C3144"/>
      <c r="D3144"/>
      <c r="E3144"/>
      <c r="F3144"/>
      <c r="G3144"/>
      <c r="H3144"/>
    </row>
    <row r="3145" spans="1:8" ht="14.25" x14ac:dyDescent="0.45">
      <c r="A3145"/>
      <c r="B3145"/>
      <c r="C3145"/>
      <c r="D3145"/>
      <c r="E3145"/>
      <c r="F3145"/>
      <c r="G3145"/>
      <c r="H3145"/>
    </row>
    <row r="3146" spans="1:8" ht="14.25" x14ac:dyDescent="0.45">
      <c r="A3146"/>
      <c r="B3146"/>
      <c r="C3146"/>
      <c r="D3146"/>
      <c r="E3146"/>
      <c r="F3146"/>
      <c r="G3146"/>
      <c r="H3146"/>
    </row>
    <row r="3147" spans="1:8" ht="14.25" x14ac:dyDescent="0.45">
      <c r="A3147"/>
      <c r="B3147"/>
      <c r="C3147"/>
      <c r="D3147"/>
      <c r="E3147"/>
      <c r="F3147"/>
      <c r="G3147"/>
      <c r="H3147"/>
    </row>
    <row r="3148" spans="1:8" ht="14.25" x14ac:dyDescent="0.45">
      <c r="A3148"/>
      <c r="B3148"/>
      <c r="C3148"/>
      <c r="D3148"/>
      <c r="E3148"/>
      <c r="F3148"/>
      <c r="G3148"/>
      <c r="H3148"/>
    </row>
    <row r="3149" spans="1:8" ht="14.25" x14ac:dyDescent="0.45">
      <c r="A3149"/>
      <c r="B3149"/>
      <c r="C3149"/>
      <c r="D3149"/>
      <c r="E3149"/>
      <c r="F3149"/>
      <c r="G3149"/>
      <c r="H3149"/>
    </row>
    <row r="3150" spans="1:8" ht="14.25" x14ac:dyDescent="0.45">
      <c r="A3150"/>
      <c r="B3150"/>
      <c r="C3150"/>
      <c r="D3150"/>
      <c r="E3150"/>
      <c r="F3150"/>
      <c r="G3150"/>
      <c r="H3150"/>
    </row>
    <row r="3151" spans="1:8" ht="14.25" x14ac:dyDescent="0.45">
      <c r="A3151"/>
      <c r="B3151"/>
      <c r="C3151"/>
      <c r="D3151"/>
      <c r="E3151"/>
      <c r="F3151"/>
      <c r="G3151"/>
      <c r="H3151"/>
    </row>
    <row r="3152" spans="1:8" ht="14.25" x14ac:dyDescent="0.45">
      <c r="A3152"/>
      <c r="B3152"/>
      <c r="C3152"/>
      <c r="D3152"/>
      <c r="E3152"/>
      <c r="F3152"/>
      <c r="G3152"/>
      <c r="H3152"/>
    </row>
    <row r="3153" spans="1:8" ht="14.25" x14ac:dyDescent="0.45">
      <c r="A3153"/>
      <c r="B3153"/>
      <c r="C3153"/>
      <c r="D3153"/>
      <c r="E3153"/>
      <c r="F3153"/>
      <c r="G3153"/>
      <c r="H3153"/>
    </row>
    <row r="3154" spans="1:8" ht="14.25" x14ac:dyDescent="0.45">
      <c r="A3154"/>
      <c r="B3154"/>
      <c r="C3154"/>
      <c r="D3154"/>
      <c r="E3154"/>
      <c r="F3154"/>
      <c r="G3154"/>
      <c r="H3154"/>
    </row>
    <row r="3155" spans="1:8" ht="14.25" x14ac:dyDescent="0.45">
      <c r="A3155"/>
      <c r="B3155"/>
      <c r="C3155"/>
      <c r="D3155"/>
      <c r="E3155"/>
      <c r="F3155"/>
      <c r="G3155"/>
      <c r="H3155"/>
    </row>
    <row r="3156" spans="1:8" ht="14.25" x14ac:dyDescent="0.45">
      <c r="A3156"/>
      <c r="B3156"/>
      <c r="C3156"/>
      <c r="D3156"/>
      <c r="E3156"/>
      <c r="F3156"/>
      <c r="G3156"/>
      <c r="H3156"/>
    </row>
    <row r="3157" spans="1:8" ht="14.25" x14ac:dyDescent="0.45">
      <c r="A3157"/>
      <c r="B3157"/>
      <c r="C3157"/>
      <c r="D3157"/>
      <c r="E3157"/>
      <c r="F3157"/>
      <c r="G3157"/>
      <c r="H3157"/>
    </row>
    <row r="3158" spans="1:8" ht="14.25" x14ac:dyDescent="0.45">
      <c r="A3158"/>
      <c r="B3158"/>
      <c r="C3158"/>
      <c r="D3158"/>
      <c r="E3158"/>
      <c r="F3158"/>
      <c r="G3158"/>
      <c r="H3158"/>
    </row>
    <row r="3159" spans="1:8" ht="14.25" x14ac:dyDescent="0.45">
      <c r="A3159"/>
      <c r="B3159"/>
      <c r="C3159"/>
      <c r="D3159"/>
      <c r="E3159"/>
      <c r="F3159"/>
      <c r="G3159"/>
      <c r="H3159"/>
    </row>
    <row r="3160" spans="1:8" ht="14.25" x14ac:dyDescent="0.45">
      <c r="A3160"/>
      <c r="B3160"/>
      <c r="C3160"/>
      <c r="D3160"/>
      <c r="E3160"/>
      <c r="F3160"/>
      <c r="G3160"/>
      <c r="H3160"/>
    </row>
    <row r="3161" spans="1:8" ht="14.25" x14ac:dyDescent="0.45">
      <c r="A3161"/>
      <c r="B3161"/>
      <c r="C3161"/>
      <c r="D3161"/>
      <c r="E3161"/>
      <c r="F3161"/>
      <c r="G3161"/>
      <c r="H3161"/>
    </row>
    <row r="3162" spans="1:8" ht="14.25" x14ac:dyDescent="0.45">
      <c r="A3162"/>
      <c r="B3162"/>
      <c r="C3162"/>
      <c r="D3162"/>
      <c r="E3162"/>
      <c r="F3162"/>
      <c r="G3162"/>
      <c r="H3162"/>
    </row>
    <row r="3163" spans="1:8" ht="14.25" x14ac:dyDescent="0.45">
      <c r="A3163"/>
      <c r="B3163"/>
      <c r="C3163"/>
      <c r="D3163"/>
      <c r="E3163"/>
      <c r="F3163"/>
      <c r="G3163"/>
      <c r="H3163"/>
    </row>
    <row r="3164" spans="1:8" ht="14.25" x14ac:dyDescent="0.45">
      <c r="A3164"/>
      <c r="B3164"/>
      <c r="C3164"/>
      <c r="D3164"/>
      <c r="E3164"/>
      <c r="F3164"/>
      <c r="G3164"/>
      <c r="H3164"/>
    </row>
    <row r="3165" spans="1:8" ht="14.25" x14ac:dyDescent="0.45">
      <c r="A3165"/>
      <c r="B3165"/>
      <c r="C3165"/>
      <c r="D3165"/>
      <c r="E3165"/>
      <c r="F3165"/>
      <c r="G3165"/>
      <c r="H3165"/>
    </row>
    <row r="3166" spans="1:8" ht="14.25" x14ac:dyDescent="0.45">
      <c r="A3166"/>
      <c r="B3166"/>
      <c r="C3166"/>
      <c r="D3166"/>
      <c r="E3166"/>
      <c r="F3166"/>
      <c r="G3166"/>
      <c r="H3166"/>
    </row>
    <row r="3167" spans="1:8" ht="14.25" x14ac:dyDescent="0.45">
      <c r="A3167"/>
      <c r="B3167"/>
      <c r="C3167"/>
      <c r="D3167"/>
      <c r="E3167"/>
      <c r="F3167"/>
      <c r="G3167"/>
      <c r="H3167"/>
    </row>
    <row r="3168" spans="1:8" ht="14.25" x14ac:dyDescent="0.45">
      <c r="A3168"/>
      <c r="B3168"/>
      <c r="C3168"/>
      <c r="D3168"/>
      <c r="E3168"/>
      <c r="F3168"/>
      <c r="G3168"/>
      <c r="H3168"/>
    </row>
    <row r="3169" spans="1:8" ht="14.25" x14ac:dyDescent="0.45">
      <c r="A3169"/>
      <c r="B3169"/>
      <c r="C3169"/>
      <c r="D3169"/>
      <c r="E3169"/>
      <c r="F3169"/>
      <c r="G3169"/>
      <c r="H3169"/>
    </row>
    <row r="3170" spans="1:8" ht="14.25" x14ac:dyDescent="0.45">
      <c r="A3170"/>
      <c r="B3170"/>
      <c r="C3170"/>
      <c r="D3170"/>
      <c r="E3170"/>
      <c r="F3170"/>
      <c r="G3170"/>
      <c r="H3170"/>
    </row>
    <row r="3171" spans="1:8" ht="14.25" x14ac:dyDescent="0.45">
      <c r="A3171"/>
      <c r="B3171"/>
      <c r="C3171"/>
      <c r="D3171"/>
      <c r="E3171"/>
      <c r="F3171"/>
      <c r="G3171"/>
      <c r="H3171"/>
    </row>
    <row r="3172" spans="1:8" ht="14.25" x14ac:dyDescent="0.45">
      <c r="A3172"/>
      <c r="B3172"/>
      <c r="C3172"/>
      <c r="D3172"/>
      <c r="E3172"/>
      <c r="F3172"/>
      <c r="G3172"/>
      <c r="H3172"/>
    </row>
    <row r="3173" spans="1:8" ht="14.25" x14ac:dyDescent="0.45">
      <c r="A3173"/>
      <c r="B3173"/>
      <c r="C3173"/>
      <c r="D3173"/>
      <c r="E3173"/>
      <c r="F3173"/>
      <c r="G3173"/>
      <c r="H3173"/>
    </row>
    <row r="3174" spans="1:8" ht="14.25" x14ac:dyDescent="0.45">
      <c r="A3174"/>
      <c r="B3174"/>
      <c r="C3174"/>
      <c r="D3174"/>
      <c r="E3174"/>
      <c r="F3174"/>
      <c r="G3174"/>
      <c r="H3174"/>
    </row>
    <row r="3175" spans="1:8" ht="14.25" x14ac:dyDescent="0.45">
      <c r="A3175"/>
      <c r="B3175"/>
      <c r="C3175"/>
      <c r="D3175"/>
      <c r="E3175"/>
      <c r="F3175"/>
      <c r="G3175"/>
      <c r="H3175"/>
    </row>
    <row r="3176" spans="1:8" ht="14.25" x14ac:dyDescent="0.45">
      <c r="A3176"/>
      <c r="B3176"/>
      <c r="C3176"/>
      <c r="D3176"/>
      <c r="E3176"/>
      <c r="F3176"/>
      <c r="G3176"/>
      <c r="H3176"/>
    </row>
    <row r="3177" spans="1:8" ht="14.25" x14ac:dyDescent="0.45">
      <c r="A3177"/>
      <c r="B3177"/>
      <c r="C3177"/>
      <c r="D3177"/>
      <c r="E3177"/>
      <c r="F3177"/>
      <c r="G3177"/>
      <c r="H3177"/>
    </row>
    <row r="3178" spans="1:8" ht="14.25" x14ac:dyDescent="0.45">
      <c r="A3178"/>
      <c r="B3178"/>
      <c r="C3178"/>
      <c r="D3178"/>
      <c r="E3178"/>
      <c r="F3178"/>
      <c r="G3178"/>
      <c r="H3178"/>
    </row>
    <row r="3179" spans="1:8" ht="14.25" x14ac:dyDescent="0.45">
      <c r="A3179"/>
      <c r="B3179"/>
      <c r="C3179"/>
      <c r="D3179"/>
      <c r="E3179"/>
      <c r="F3179"/>
      <c r="G3179"/>
      <c r="H3179"/>
    </row>
    <row r="3180" spans="1:8" ht="14.25" x14ac:dyDescent="0.45">
      <c r="A3180"/>
      <c r="B3180"/>
      <c r="C3180"/>
      <c r="D3180"/>
      <c r="E3180"/>
      <c r="F3180"/>
      <c r="G3180"/>
      <c r="H3180"/>
    </row>
    <row r="3181" spans="1:8" ht="14.25" x14ac:dyDescent="0.45">
      <c r="A3181"/>
      <c r="B3181"/>
      <c r="C3181"/>
      <c r="D3181"/>
      <c r="E3181"/>
      <c r="F3181"/>
      <c r="G3181"/>
      <c r="H3181"/>
    </row>
    <row r="3182" spans="1:8" ht="14.25" x14ac:dyDescent="0.45">
      <c r="A3182"/>
      <c r="B3182"/>
      <c r="C3182"/>
      <c r="D3182"/>
      <c r="E3182"/>
      <c r="F3182"/>
      <c r="G3182"/>
      <c r="H3182"/>
    </row>
    <row r="3183" spans="1:8" ht="14.25" x14ac:dyDescent="0.45">
      <c r="A3183"/>
      <c r="B3183"/>
      <c r="C3183"/>
      <c r="D3183"/>
      <c r="E3183"/>
      <c r="F3183"/>
      <c r="G3183"/>
      <c r="H3183"/>
    </row>
    <row r="3184" spans="1:8" ht="14.25" x14ac:dyDescent="0.45">
      <c r="A3184"/>
      <c r="B3184"/>
      <c r="C3184"/>
      <c r="D3184"/>
      <c r="E3184"/>
      <c r="F3184"/>
      <c r="G3184"/>
      <c r="H3184"/>
    </row>
    <row r="3185" spans="1:8" ht="14.25" x14ac:dyDescent="0.45">
      <c r="A3185"/>
      <c r="B3185"/>
      <c r="C3185"/>
      <c r="D3185"/>
      <c r="E3185"/>
      <c r="F3185"/>
      <c r="G3185"/>
      <c r="H3185"/>
    </row>
    <row r="3186" spans="1:8" ht="14.25" x14ac:dyDescent="0.45">
      <c r="A3186"/>
      <c r="B3186"/>
      <c r="C3186"/>
      <c r="D3186"/>
      <c r="E3186"/>
      <c r="F3186"/>
      <c r="G3186"/>
      <c r="H3186"/>
    </row>
    <row r="3187" spans="1:8" ht="14.25" x14ac:dyDescent="0.45">
      <c r="A3187"/>
      <c r="B3187"/>
      <c r="C3187"/>
      <c r="D3187"/>
      <c r="E3187"/>
      <c r="F3187"/>
      <c r="G3187"/>
      <c r="H3187"/>
    </row>
    <row r="3188" spans="1:8" ht="14.25" x14ac:dyDescent="0.45">
      <c r="A3188"/>
      <c r="B3188"/>
      <c r="C3188"/>
      <c r="D3188"/>
      <c r="E3188"/>
      <c r="F3188"/>
      <c r="G3188"/>
      <c r="H3188"/>
    </row>
    <row r="3189" spans="1:8" ht="14.25" x14ac:dyDescent="0.45">
      <c r="A3189"/>
      <c r="B3189"/>
      <c r="C3189"/>
      <c r="D3189"/>
      <c r="E3189"/>
      <c r="F3189"/>
      <c r="G3189"/>
      <c r="H3189"/>
    </row>
    <row r="3190" spans="1:8" ht="14.25" x14ac:dyDescent="0.45">
      <c r="A3190"/>
      <c r="B3190"/>
      <c r="C3190"/>
      <c r="D3190"/>
      <c r="E3190"/>
      <c r="F3190"/>
      <c r="G3190"/>
      <c r="H3190"/>
    </row>
    <row r="3191" spans="1:8" ht="14.25" x14ac:dyDescent="0.45">
      <c r="A3191"/>
      <c r="B3191"/>
      <c r="C3191"/>
      <c r="D3191"/>
      <c r="E3191"/>
      <c r="F3191"/>
      <c r="G3191"/>
      <c r="H3191"/>
    </row>
    <row r="3192" spans="1:8" ht="14.25" x14ac:dyDescent="0.45">
      <c r="A3192"/>
      <c r="B3192"/>
      <c r="C3192"/>
      <c r="D3192"/>
      <c r="E3192"/>
      <c r="F3192"/>
      <c r="G3192"/>
      <c r="H3192"/>
    </row>
    <row r="3193" spans="1:8" ht="14.25" x14ac:dyDescent="0.45">
      <c r="A3193"/>
      <c r="B3193"/>
      <c r="C3193"/>
      <c r="D3193"/>
      <c r="E3193"/>
      <c r="F3193"/>
      <c r="G3193"/>
      <c r="H3193"/>
    </row>
    <row r="3194" spans="1:8" ht="14.25" x14ac:dyDescent="0.45">
      <c r="A3194"/>
      <c r="B3194"/>
      <c r="C3194"/>
      <c r="D3194"/>
      <c r="E3194"/>
      <c r="F3194"/>
      <c r="G3194"/>
      <c r="H3194"/>
    </row>
    <row r="3195" spans="1:8" ht="14.25" x14ac:dyDescent="0.45">
      <c r="A3195"/>
      <c r="B3195"/>
      <c r="C3195"/>
      <c r="D3195"/>
      <c r="E3195"/>
      <c r="F3195"/>
      <c r="G3195"/>
      <c r="H3195"/>
    </row>
    <row r="3196" spans="1:8" ht="14.25" x14ac:dyDescent="0.45">
      <c r="A3196"/>
      <c r="B3196"/>
      <c r="C3196"/>
      <c r="D3196"/>
      <c r="E3196"/>
      <c r="F3196"/>
      <c r="G3196"/>
      <c r="H3196"/>
    </row>
    <row r="3197" spans="1:8" ht="14.25" x14ac:dyDescent="0.45">
      <c r="A3197"/>
      <c r="B3197"/>
      <c r="C3197"/>
      <c r="D3197"/>
      <c r="E3197"/>
      <c r="F3197"/>
      <c r="G3197"/>
      <c r="H3197"/>
    </row>
    <row r="3198" spans="1:8" ht="14.25" x14ac:dyDescent="0.45">
      <c r="A3198"/>
      <c r="B3198"/>
      <c r="C3198"/>
      <c r="D3198"/>
      <c r="E3198"/>
      <c r="F3198"/>
      <c r="G3198"/>
      <c r="H3198"/>
    </row>
    <row r="3199" spans="1:8" ht="14.25" x14ac:dyDescent="0.45">
      <c r="A3199"/>
      <c r="B3199"/>
      <c r="C3199"/>
      <c r="D3199"/>
      <c r="E3199"/>
      <c r="F3199"/>
      <c r="G3199"/>
      <c r="H3199"/>
    </row>
    <row r="3200" spans="1:8" ht="14.25" x14ac:dyDescent="0.45">
      <c r="A3200"/>
      <c r="B3200"/>
      <c r="C3200"/>
      <c r="D3200"/>
      <c r="E3200"/>
      <c r="F3200"/>
      <c r="G3200"/>
      <c r="H3200"/>
    </row>
    <row r="3201" spans="1:8" ht="14.25" x14ac:dyDescent="0.45">
      <c r="A3201"/>
      <c r="B3201"/>
      <c r="C3201"/>
      <c r="D3201"/>
      <c r="E3201"/>
      <c r="F3201"/>
      <c r="G3201"/>
      <c r="H3201"/>
    </row>
    <row r="3202" spans="1:8" ht="14.25" x14ac:dyDescent="0.45">
      <c r="A3202"/>
      <c r="B3202"/>
      <c r="C3202"/>
      <c r="D3202"/>
      <c r="E3202"/>
      <c r="F3202"/>
      <c r="G3202"/>
      <c r="H3202"/>
    </row>
    <row r="3203" spans="1:8" ht="14.25" x14ac:dyDescent="0.45">
      <c r="A3203"/>
      <c r="B3203"/>
      <c r="C3203"/>
      <c r="D3203"/>
      <c r="E3203"/>
      <c r="F3203"/>
      <c r="G3203"/>
      <c r="H3203"/>
    </row>
    <row r="3204" spans="1:8" ht="14.25" x14ac:dyDescent="0.45">
      <c r="A3204"/>
      <c r="B3204"/>
      <c r="C3204"/>
      <c r="D3204"/>
      <c r="E3204"/>
      <c r="F3204"/>
      <c r="G3204"/>
      <c r="H3204"/>
    </row>
    <row r="3205" spans="1:8" ht="14.25" x14ac:dyDescent="0.45">
      <c r="A3205"/>
      <c r="B3205"/>
      <c r="C3205"/>
      <c r="D3205"/>
      <c r="E3205"/>
      <c r="F3205"/>
      <c r="G3205"/>
      <c r="H3205"/>
    </row>
    <row r="3206" spans="1:8" ht="14.25" x14ac:dyDescent="0.45">
      <c r="A3206"/>
      <c r="B3206"/>
      <c r="C3206"/>
      <c r="D3206"/>
      <c r="E3206"/>
      <c r="F3206"/>
      <c r="G3206"/>
      <c r="H3206"/>
    </row>
    <row r="3207" spans="1:8" ht="14.25" x14ac:dyDescent="0.45">
      <c r="A3207"/>
      <c r="B3207"/>
      <c r="C3207"/>
      <c r="D3207"/>
      <c r="E3207"/>
      <c r="F3207"/>
      <c r="G3207"/>
      <c r="H3207"/>
    </row>
    <row r="3208" spans="1:8" ht="14.25" x14ac:dyDescent="0.45">
      <c r="A3208"/>
      <c r="B3208"/>
      <c r="C3208"/>
      <c r="D3208"/>
      <c r="E3208"/>
      <c r="F3208"/>
      <c r="G3208"/>
      <c r="H3208"/>
    </row>
    <row r="3209" spans="1:8" ht="14.25" x14ac:dyDescent="0.45">
      <c r="A3209"/>
      <c r="B3209"/>
      <c r="C3209"/>
      <c r="D3209"/>
      <c r="E3209"/>
      <c r="F3209"/>
      <c r="G3209"/>
      <c r="H3209"/>
    </row>
    <row r="3210" spans="1:8" ht="14.25" x14ac:dyDescent="0.45">
      <c r="A3210"/>
      <c r="B3210"/>
      <c r="C3210"/>
      <c r="D3210"/>
      <c r="E3210"/>
      <c r="F3210"/>
      <c r="G3210"/>
      <c r="H3210"/>
    </row>
    <row r="3211" spans="1:8" ht="14.25" x14ac:dyDescent="0.45">
      <c r="A3211"/>
      <c r="B3211"/>
      <c r="C3211"/>
      <c r="D3211"/>
      <c r="E3211"/>
      <c r="F3211"/>
      <c r="G3211"/>
      <c r="H3211"/>
    </row>
    <row r="3212" spans="1:8" ht="14.25" x14ac:dyDescent="0.45">
      <c r="A3212"/>
      <c r="B3212"/>
      <c r="C3212"/>
      <c r="D3212"/>
      <c r="E3212"/>
      <c r="F3212"/>
      <c r="G3212"/>
      <c r="H3212"/>
    </row>
    <row r="3213" spans="1:8" ht="14.25" x14ac:dyDescent="0.45">
      <c r="A3213"/>
      <c r="B3213"/>
      <c r="C3213"/>
      <c r="D3213"/>
      <c r="E3213"/>
      <c r="F3213"/>
      <c r="G3213"/>
      <c r="H3213"/>
    </row>
    <row r="3214" spans="1:8" ht="14.25" x14ac:dyDescent="0.45">
      <c r="A3214"/>
      <c r="B3214"/>
      <c r="C3214"/>
      <c r="D3214"/>
      <c r="E3214"/>
      <c r="F3214"/>
      <c r="G3214"/>
      <c r="H3214"/>
    </row>
    <row r="3215" spans="1:8" ht="14.25" x14ac:dyDescent="0.45">
      <c r="A3215"/>
      <c r="B3215"/>
      <c r="C3215"/>
      <c r="D3215"/>
      <c r="E3215"/>
      <c r="F3215"/>
    </row>
    <row r="3216" spans="1:8" ht="14.25" x14ac:dyDescent="0.45">
      <c r="A3216"/>
      <c r="B3216"/>
      <c r="C3216"/>
      <c r="D3216"/>
      <c r="E3216"/>
      <c r="F3216"/>
    </row>
    <row r="3217" spans="1:6" ht="14.25" x14ac:dyDescent="0.45">
      <c r="A3217"/>
      <c r="B3217"/>
      <c r="C3217"/>
      <c r="D3217"/>
      <c r="E3217"/>
      <c r="F3217"/>
    </row>
    <row r="3218" spans="1:6" ht="14.25" x14ac:dyDescent="0.45">
      <c r="A3218"/>
      <c r="B3218"/>
      <c r="C3218"/>
      <c r="D3218"/>
      <c r="E3218"/>
      <c r="F3218"/>
    </row>
    <row r="3219" spans="1:6" ht="14.25" x14ac:dyDescent="0.45">
      <c r="A3219"/>
      <c r="B3219"/>
      <c r="C3219"/>
      <c r="D3219"/>
      <c r="E3219"/>
      <c r="F3219"/>
    </row>
    <row r="3220" spans="1:6" ht="14.25" x14ac:dyDescent="0.45">
      <c r="A3220"/>
      <c r="B3220"/>
      <c r="C3220"/>
      <c r="D3220"/>
      <c r="E3220"/>
      <c r="F3220"/>
    </row>
    <row r="3221" spans="1:6" ht="14.25" x14ac:dyDescent="0.45">
      <c r="A3221"/>
      <c r="B3221"/>
      <c r="C3221"/>
      <c r="D3221"/>
      <c r="E3221"/>
      <c r="F3221"/>
    </row>
    <row r="3222" spans="1:6" ht="14.25" x14ac:dyDescent="0.45">
      <c r="A3222"/>
      <c r="B3222"/>
      <c r="C3222"/>
      <c r="D3222"/>
      <c r="E3222"/>
      <c r="F3222"/>
    </row>
    <row r="3223" spans="1:6" ht="14.25" x14ac:dyDescent="0.45">
      <c r="A3223"/>
      <c r="B3223"/>
      <c r="C3223"/>
      <c r="D3223"/>
      <c r="E3223"/>
      <c r="F3223"/>
    </row>
    <row r="3224" spans="1:6" ht="14.25" x14ac:dyDescent="0.45">
      <c r="A3224"/>
      <c r="B3224"/>
      <c r="C3224"/>
      <c r="D3224"/>
      <c r="E3224"/>
      <c r="F3224"/>
    </row>
    <row r="3225" spans="1:6" ht="14.25" x14ac:dyDescent="0.45">
      <c r="A3225"/>
      <c r="B3225"/>
      <c r="C3225"/>
      <c r="D3225"/>
      <c r="E3225"/>
      <c r="F3225"/>
    </row>
    <row r="3226" spans="1:6" ht="14.25" x14ac:dyDescent="0.45">
      <c r="A3226"/>
      <c r="B3226"/>
      <c r="C3226"/>
      <c r="D3226"/>
      <c r="E3226"/>
      <c r="F3226"/>
    </row>
    <row r="3227" spans="1:6" ht="14.25" x14ac:dyDescent="0.45">
      <c r="A3227"/>
      <c r="B3227"/>
      <c r="C3227"/>
      <c r="D3227"/>
      <c r="E3227"/>
      <c r="F3227"/>
    </row>
    <row r="3228" spans="1:6" ht="14.25" x14ac:dyDescent="0.45">
      <c r="A3228"/>
      <c r="B3228"/>
      <c r="C3228"/>
      <c r="D3228"/>
      <c r="E3228"/>
      <c r="F3228"/>
    </row>
    <row r="3229" spans="1:6" ht="14.25" x14ac:dyDescent="0.45">
      <c r="A3229"/>
      <c r="B3229"/>
      <c r="C3229"/>
      <c r="D3229"/>
      <c r="E3229"/>
      <c r="F3229"/>
    </row>
    <row r="3230" spans="1:6" ht="14.25" x14ac:dyDescent="0.45">
      <c r="A3230"/>
      <c r="B3230"/>
      <c r="C3230"/>
      <c r="D3230"/>
      <c r="E3230"/>
      <c r="F3230"/>
    </row>
    <row r="3231" spans="1:6" ht="14.25" x14ac:dyDescent="0.45">
      <c r="A3231"/>
      <c r="B3231"/>
      <c r="C3231"/>
      <c r="D3231"/>
      <c r="E3231"/>
      <c r="F3231"/>
    </row>
    <row r="3232" spans="1:6" ht="14.25" x14ac:dyDescent="0.45">
      <c r="A3232"/>
      <c r="B3232"/>
      <c r="C3232"/>
      <c r="D3232"/>
      <c r="E3232"/>
      <c r="F3232"/>
    </row>
    <row r="3233" spans="1:6" ht="14.25" x14ac:dyDescent="0.45">
      <c r="A3233"/>
      <c r="B3233"/>
      <c r="C3233"/>
      <c r="D3233"/>
      <c r="E3233"/>
      <c r="F3233"/>
    </row>
    <row r="3234" spans="1:6" ht="14.25" x14ac:dyDescent="0.45">
      <c r="A3234"/>
      <c r="B3234"/>
      <c r="C3234"/>
      <c r="D3234"/>
      <c r="E3234"/>
      <c r="F3234"/>
    </row>
    <row r="3235" spans="1:6" ht="14.25" x14ac:dyDescent="0.45">
      <c r="A3235"/>
      <c r="B3235"/>
      <c r="C3235"/>
      <c r="D3235"/>
      <c r="E3235"/>
      <c r="F3235"/>
    </row>
    <row r="3236" spans="1:6" ht="14.25" x14ac:dyDescent="0.45">
      <c r="A3236"/>
      <c r="B3236"/>
      <c r="C3236"/>
      <c r="D3236"/>
      <c r="E3236"/>
      <c r="F3236"/>
    </row>
    <row r="3237" spans="1:6" ht="14.25" x14ac:dyDescent="0.45">
      <c r="A3237"/>
      <c r="B3237"/>
      <c r="C3237"/>
      <c r="D3237"/>
      <c r="E3237"/>
      <c r="F3237"/>
    </row>
    <row r="3238" spans="1:6" ht="14.25" x14ac:dyDescent="0.45">
      <c r="A3238"/>
      <c r="B3238"/>
      <c r="C3238"/>
      <c r="D3238"/>
      <c r="E3238"/>
      <c r="F3238"/>
    </row>
    <row r="3239" spans="1:6" ht="14.25" x14ac:dyDescent="0.45">
      <c r="A3239"/>
      <c r="B3239"/>
      <c r="C3239"/>
      <c r="D3239"/>
      <c r="E3239"/>
      <c r="F3239"/>
    </row>
    <row r="3240" spans="1:6" ht="14.25" x14ac:dyDescent="0.45">
      <c r="A3240"/>
      <c r="B3240"/>
      <c r="C3240"/>
      <c r="D3240"/>
      <c r="E3240"/>
      <c r="F3240"/>
    </row>
    <row r="3241" spans="1:6" ht="14.25" x14ac:dyDescent="0.45">
      <c r="A3241"/>
      <c r="B3241"/>
      <c r="C3241"/>
      <c r="D3241"/>
      <c r="E3241"/>
      <c r="F3241"/>
    </row>
    <row r="3242" spans="1:6" ht="14.25" x14ac:dyDescent="0.45">
      <c r="A3242"/>
      <c r="B3242"/>
      <c r="C3242"/>
      <c r="D3242"/>
      <c r="E3242"/>
      <c r="F3242"/>
    </row>
    <row r="3243" spans="1:6" ht="14.25" x14ac:dyDescent="0.45">
      <c r="A3243"/>
      <c r="B3243"/>
      <c r="C3243"/>
      <c r="D3243"/>
      <c r="E3243"/>
      <c r="F3243"/>
    </row>
    <row r="3244" spans="1:6" ht="14.25" x14ac:dyDescent="0.45">
      <c r="A3244"/>
      <c r="B3244"/>
      <c r="C3244"/>
      <c r="D3244"/>
      <c r="E3244"/>
      <c r="F3244"/>
    </row>
    <row r="3245" spans="1:6" ht="14.25" x14ac:dyDescent="0.45">
      <c r="A3245"/>
      <c r="B3245"/>
      <c r="C3245"/>
      <c r="D3245"/>
      <c r="E3245"/>
      <c r="F3245"/>
    </row>
    <row r="3246" spans="1:6" ht="14.25" x14ac:dyDescent="0.45">
      <c r="A3246"/>
      <c r="B3246"/>
      <c r="C3246"/>
      <c r="D3246"/>
      <c r="E3246"/>
      <c r="F3246"/>
    </row>
    <row r="3247" spans="1:6" ht="14.25" x14ac:dyDescent="0.45">
      <c r="A3247"/>
      <c r="B3247"/>
      <c r="C3247"/>
      <c r="D3247"/>
      <c r="E3247"/>
      <c r="F3247"/>
    </row>
    <row r="3248" spans="1:6" ht="14.25" x14ac:dyDescent="0.45">
      <c r="A3248"/>
      <c r="B3248"/>
      <c r="C3248"/>
      <c r="D3248"/>
      <c r="E3248"/>
      <c r="F3248"/>
    </row>
    <row r="3249" spans="1:6" ht="14.25" x14ac:dyDescent="0.45">
      <c r="A3249"/>
      <c r="B3249"/>
      <c r="C3249"/>
      <c r="D3249"/>
      <c r="E3249"/>
      <c r="F3249"/>
    </row>
    <row r="3250" spans="1:6" ht="14.25" x14ac:dyDescent="0.45">
      <c r="A3250"/>
      <c r="B3250"/>
      <c r="C3250"/>
      <c r="D3250"/>
      <c r="E3250"/>
      <c r="F3250"/>
    </row>
    <row r="3251" spans="1:6" ht="14.25" x14ac:dyDescent="0.45">
      <c r="A3251"/>
      <c r="B3251"/>
      <c r="C3251"/>
      <c r="D3251"/>
      <c r="E3251"/>
      <c r="F3251"/>
    </row>
    <row r="3252" spans="1:6" ht="14.25" x14ac:dyDescent="0.45">
      <c r="A3252"/>
      <c r="B3252"/>
      <c r="C3252"/>
      <c r="D3252"/>
      <c r="E3252"/>
      <c r="F3252"/>
    </row>
    <row r="3253" spans="1:6" ht="14.25" x14ac:dyDescent="0.45">
      <c r="A3253"/>
      <c r="B3253"/>
      <c r="C3253"/>
      <c r="D3253"/>
      <c r="E3253"/>
      <c r="F3253"/>
    </row>
    <row r="3254" spans="1:6" ht="14.25" x14ac:dyDescent="0.45">
      <c r="A3254"/>
      <c r="B3254"/>
      <c r="C3254"/>
      <c r="D3254"/>
      <c r="E3254"/>
      <c r="F3254"/>
    </row>
    <row r="3255" spans="1:6" ht="14.25" x14ac:dyDescent="0.45">
      <c r="A3255"/>
      <c r="B3255"/>
      <c r="C3255"/>
      <c r="D3255"/>
      <c r="E3255"/>
      <c r="F3255"/>
    </row>
    <row r="3256" spans="1:6" ht="14.25" x14ac:dyDescent="0.45">
      <c r="A3256"/>
      <c r="B3256"/>
      <c r="C3256"/>
      <c r="D3256"/>
      <c r="E3256"/>
      <c r="F3256"/>
    </row>
    <row r="3257" spans="1:6" ht="14.25" x14ac:dyDescent="0.45">
      <c r="A3257"/>
      <c r="B3257"/>
      <c r="C3257"/>
      <c r="D3257"/>
      <c r="E3257"/>
      <c r="F3257"/>
    </row>
    <row r="3258" spans="1:6" ht="14.25" x14ac:dyDescent="0.45">
      <c r="A3258"/>
      <c r="B3258"/>
      <c r="C3258"/>
      <c r="D3258"/>
      <c r="E3258"/>
      <c r="F3258"/>
    </row>
    <row r="3259" spans="1:6" ht="14.25" x14ac:dyDescent="0.45">
      <c r="A3259"/>
      <c r="B3259"/>
      <c r="C3259"/>
      <c r="D3259"/>
      <c r="E3259"/>
      <c r="F3259"/>
    </row>
    <row r="3260" spans="1:6" ht="14.25" x14ac:dyDescent="0.45">
      <c r="A3260"/>
      <c r="B3260"/>
      <c r="C3260"/>
      <c r="D3260"/>
      <c r="E3260"/>
      <c r="F3260"/>
    </row>
    <row r="3261" spans="1:6" ht="14.25" x14ac:dyDescent="0.45">
      <c r="A3261"/>
      <c r="B3261"/>
      <c r="C3261"/>
      <c r="D3261"/>
      <c r="E3261"/>
      <c r="F3261"/>
    </row>
    <row r="3262" spans="1:6" ht="14.25" x14ac:dyDescent="0.45">
      <c r="A3262"/>
      <c r="B3262"/>
      <c r="C3262"/>
      <c r="D3262"/>
      <c r="E3262"/>
      <c r="F3262"/>
    </row>
    <row r="3263" spans="1:6" ht="14.25" x14ac:dyDescent="0.45">
      <c r="A3263"/>
      <c r="B3263"/>
      <c r="C3263"/>
      <c r="D3263"/>
      <c r="E3263"/>
      <c r="F3263"/>
    </row>
    <row r="3264" spans="1:6" ht="14.25" x14ac:dyDescent="0.45">
      <c r="A3264"/>
      <c r="B3264"/>
      <c r="C3264"/>
      <c r="D3264"/>
      <c r="E3264"/>
      <c r="F3264"/>
    </row>
    <row r="3265" spans="1:6" ht="14.25" x14ac:dyDescent="0.45">
      <c r="A3265"/>
      <c r="B3265"/>
      <c r="C3265"/>
      <c r="D3265"/>
      <c r="E3265"/>
      <c r="F3265"/>
    </row>
    <row r="3266" spans="1:6" ht="14.25" x14ac:dyDescent="0.45">
      <c r="A3266"/>
      <c r="B3266"/>
      <c r="C3266"/>
      <c r="D3266"/>
      <c r="E3266"/>
      <c r="F3266"/>
    </row>
    <row r="3267" spans="1:6" ht="14.25" x14ac:dyDescent="0.45">
      <c r="A3267"/>
      <c r="B3267"/>
      <c r="C3267"/>
      <c r="D3267"/>
      <c r="E3267"/>
      <c r="F3267"/>
    </row>
    <row r="3268" spans="1:6" ht="14.25" x14ac:dyDescent="0.45">
      <c r="A3268"/>
      <c r="B3268"/>
      <c r="C3268"/>
      <c r="D3268"/>
      <c r="E3268"/>
      <c r="F3268"/>
    </row>
    <row r="3269" spans="1:6" ht="14.25" x14ac:dyDescent="0.45">
      <c r="A3269"/>
      <c r="B3269"/>
      <c r="C3269"/>
      <c r="D3269"/>
      <c r="E3269"/>
      <c r="F3269"/>
    </row>
    <row r="3270" spans="1:6" ht="14.25" x14ac:dyDescent="0.45">
      <c r="A3270"/>
      <c r="B3270"/>
      <c r="C3270"/>
      <c r="D3270"/>
      <c r="E3270"/>
      <c r="F3270"/>
    </row>
    <row r="3271" spans="1:6" ht="14.25" x14ac:dyDescent="0.45">
      <c r="A3271"/>
      <c r="B3271"/>
      <c r="C3271"/>
      <c r="D3271"/>
      <c r="E3271"/>
      <c r="F3271"/>
    </row>
    <row r="3272" spans="1:6" ht="14.25" x14ac:dyDescent="0.45">
      <c r="A3272"/>
      <c r="B3272"/>
      <c r="C3272"/>
      <c r="D3272"/>
      <c r="E3272"/>
      <c r="F3272"/>
    </row>
    <row r="3273" spans="1:6" ht="14.25" x14ac:dyDescent="0.45">
      <c r="A3273"/>
      <c r="B3273"/>
      <c r="C3273"/>
      <c r="D3273"/>
      <c r="E3273"/>
      <c r="F3273"/>
    </row>
    <row r="3274" spans="1:6" ht="14.25" x14ac:dyDescent="0.45">
      <c r="A3274"/>
      <c r="B3274"/>
      <c r="C3274"/>
      <c r="D3274"/>
      <c r="E3274"/>
      <c r="F3274"/>
    </row>
    <row r="3275" spans="1:6" ht="14.25" x14ac:dyDescent="0.45">
      <c r="A3275"/>
      <c r="B3275"/>
      <c r="C3275"/>
      <c r="D3275"/>
      <c r="E3275"/>
      <c r="F3275"/>
    </row>
    <row r="3276" spans="1:6" ht="14.25" x14ac:dyDescent="0.45">
      <c r="A3276"/>
      <c r="B3276"/>
      <c r="C3276"/>
      <c r="D3276"/>
      <c r="E3276"/>
      <c r="F3276"/>
    </row>
    <row r="3277" spans="1:6" ht="14.25" x14ac:dyDescent="0.45">
      <c r="A3277"/>
      <c r="B3277"/>
      <c r="C3277"/>
      <c r="D3277"/>
      <c r="E3277"/>
      <c r="F3277"/>
    </row>
    <row r="3278" spans="1:6" ht="14.25" x14ac:dyDescent="0.45">
      <c r="A3278"/>
      <c r="B3278"/>
      <c r="C3278"/>
      <c r="D3278"/>
      <c r="E3278"/>
      <c r="F3278"/>
    </row>
    <row r="3279" spans="1:6" ht="14.25" x14ac:dyDescent="0.45">
      <c r="A3279"/>
      <c r="B3279"/>
      <c r="C3279"/>
      <c r="D3279"/>
      <c r="E3279"/>
      <c r="F3279"/>
    </row>
    <row r="3280" spans="1:6" ht="14.25" x14ac:dyDescent="0.45">
      <c r="A3280"/>
      <c r="B3280"/>
      <c r="C3280"/>
      <c r="D3280"/>
      <c r="E3280"/>
      <c r="F3280"/>
    </row>
    <row r="3281" spans="1:6" ht="14.25" x14ac:dyDescent="0.45">
      <c r="A3281"/>
      <c r="B3281"/>
      <c r="C3281"/>
      <c r="D3281"/>
      <c r="E3281"/>
      <c r="F3281"/>
    </row>
    <row r="3282" spans="1:6" ht="14.25" x14ac:dyDescent="0.45">
      <c r="A3282"/>
      <c r="B3282"/>
      <c r="C3282"/>
      <c r="D3282"/>
      <c r="E3282"/>
      <c r="F3282"/>
    </row>
    <row r="3283" spans="1:6" ht="14.25" x14ac:dyDescent="0.45">
      <c r="A3283"/>
      <c r="B3283"/>
      <c r="C3283"/>
      <c r="D3283"/>
      <c r="E3283"/>
      <c r="F3283"/>
    </row>
    <row r="3284" spans="1:6" ht="14.25" x14ac:dyDescent="0.45">
      <c r="A3284"/>
      <c r="B3284"/>
      <c r="C3284"/>
      <c r="D3284"/>
      <c r="E3284"/>
      <c r="F3284"/>
    </row>
    <row r="3285" spans="1:6" ht="14.25" x14ac:dyDescent="0.45">
      <c r="A3285"/>
      <c r="B3285"/>
      <c r="C3285"/>
      <c r="D3285"/>
      <c r="E3285"/>
      <c r="F3285"/>
    </row>
    <row r="3286" spans="1:6" ht="14.25" x14ac:dyDescent="0.45">
      <c r="A3286"/>
      <c r="B3286"/>
      <c r="C3286"/>
      <c r="D3286"/>
      <c r="E3286"/>
      <c r="F3286"/>
    </row>
    <row r="3287" spans="1:6" ht="14.25" x14ac:dyDescent="0.45">
      <c r="A3287"/>
      <c r="B3287"/>
      <c r="C3287"/>
      <c r="D3287"/>
      <c r="E3287"/>
      <c r="F3287"/>
    </row>
    <row r="3288" spans="1:6" ht="14.25" x14ac:dyDescent="0.45">
      <c r="A3288"/>
      <c r="B3288"/>
      <c r="C3288"/>
      <c r="D3288"/>
      <c r="E3288"/>
      <c r="F3288"/>
    </row>
    <row r="3289" spans="1:6" ht="14.25" x14ac:dyDescent="0.45">
      <c r="A3289"/>
      <c r="B3289"/>
      <c r="C3289"/>
      <c r="D3289"/>
      <c r="E3289"/>
      <c r="F3289"/>
    </row>
    <row r="3290" spans="1:6" ht="14.25" x14ac:dyDescent="0.45">
      <c r="A3290"/>
      <c r="B3290"/>
      <c r="C3290"/>
      <c r="D3290"/>
      <c r="E3290"/>
      <c r="F3290"/>
    </row>
    <row r="3291" spans="1:6" ht="14.25" x14ac:dyDescent="0.45">
      <c r="A3291"/>
      <c r="B3291"/>
      <c r="C3291"/>
      <c r="D3291"/>
      <c r="E3291"/>
      <c r="F3291"/>
    </row>
    <row r="3292" spans="1:6" ht="14.25" x14ac:dyDescent="0.45">
      <c r="A3292"/>
      <c r="B3292"/>
      <c r="C3292"/>
      <c r="D3292"/>
      <c r="E3292"/>
      <c r="F3292"/>
    </row>
    <row r="3293" spans="1:6" ht="14.25" x14ac:dyDescent="0.45">
      <c r="A3293"/>
      <c r="B3293"/>
      <c r="C3293"/>
      <c r="D3293"/>
      <c r="E3293"/>
      <c r="F3293"/>
    </row>
    <row r="3294" spans="1:6" ht="14.25" x14ac:dyDescent="0.45">
      <c r="A3294"/>
      <c r="B3294"/>
      <c r="C3294"/>
      <c r="D3294"/>
      <c r="E3294"/>
      <c r="F3294"/>
    </row>
    <row r="3295" spans="1:6" ht="14.25" x14ac:dyDescent="0.45">
      <c r="A3295"/>
      <c r="B3295"/>
      <c r="C3295"/>
      <c r="D3295"/>
      <c r="E3295"/>
      <c r="F3295"/>
    </row>
    <row r="3296" spans="1:6" ht="14.25" x14ac:dyDescent="0.45">
      <c r="A3296"/>
      <c r="B3296"/>
      <c r="C3296"/>
      <c r="D3296"/>
      <c r="E3296"/>
      <c r="F3296"/>
    </row>
    <row r="3297" spans="1:6" ht="14.25" x14ac:dyDescent="0.45">
      <c r="A3297"/>
      <c r="B3297"/>
      <c r="C3297"/>
      <c r="D3297"/>
      <c r="E3297"/>
      <c r="F3297"/>
    </row>
    <row r="3298" spans="1:6" ht="14.25" x14ac:dyDescent="0.45">
      <c r="A3298"/>
      <c r="B3298"/>
      <c r="C3298"/>
      <c r="D3298"/>
      <c r="E3298"/>
      <c r="F3298"/>
    </row>
    <row r="3299" spans="1:6" ht="14.25" x14ac:dyDescent="0.45">
      <c r="A3299"/>
      <c r="B3299"/>
      <c r="C3299"/>
      <c r="D3299"/>
      <c r="E3299"/>
      <c r="F3299"/>
    </row>
    <row r="3300" spans="1:6" ht="14.25" x14ac:dyDescent="0.45">
      <c r="A3300"/>
      <c r="B3300"/>
      <c r="C3300"/>
      <c r="D3300"/>
      <c r="E3300"/>
      <c r="F3300"/>
    </row>
    <row r="3301" spans="1:6" ht="14.25" x14ac:dyDescent="0.45">
      <c r="A3301"/>
      <c r="B3301"/>
      <c r="C3301"/>
      <c r="D3301"/>
      <c r="E3301"/>
      <c r="F3301"/>
    </row>
    <row r="3302" spans="1:6" ht="14.25" x14ac:dyDescent="0.45">
      <c r="A3302"/>
      <c r="B3302"/>
      <c r="C3302"/>
      <c r="D3302"/>
      <c r="E3302"/>
      <c r="F3302"/>
    </row>
    <row r="3303" spans="1:6" ht="14.25" x14ac:dyDescent="0.45">
      <c r="A3303"/>
      <c r="B3303"/>
      <c r="C3303"/>
      <c r="D3303"/>
      <c r="E3303"/>
      <c r="F3303"/>
    </row>
    <row r="3304" spans="1:6" ht="14.25" x14ac:dyDescent="0.45">
      <c r="A3304"/>
      <c r="B3304"/>
      <c r="C3304"/>
      <c r="D3304"/>
      <c r="E3304"/>
      <c r="F3304"/>
    </row>
    <row r="3305" spans="1:6" ht="14.25" x14ac:dyDescent="0.45">
      <c r="A3305"/>
      <c r="B3305"/>
      <c r="C3305"/>
      <c r="D3305"/>
      <c r="E3305"/>
      <c r="F3305"/>
    </row>
    <row r="3306" spans="1:6" ht="14.25" x14ac:dyDescent="0.45">
      <c r="A3306"/>
      <c r="B3306"/>
      <c r="C3306"/>
      <c r="D3306"/>
      <c r="E3306"/>
      <c r="F3306"/>
    </row>
    <row r="3307" spans="1:6" ht="14.25" x14ac:dyDescent="0.45">
      <c r="A3307"/>
      <c r="B3307"/>
      <c r="C3307"/>
      <c r="D3307"/>
      <c r="E3307"/>
      <c r="F3307"/>
    </row>
    <row r="3308" spans="1:6" ht="14.25" x14ac:dyDescent="0.45">
      <c r="A3308"/>
      <c r="B3308"/>
      <c r="C3308"/>
      <c r="D3308"/>
      <c r="E3308"/>
      <c r="F3308"/>
    </row>
    <row r="3309" spans="1:6" ht="14.25" x14ac:dyDescent="0.45">
      <c r="A3309"/>
      <c r="B3309"/>
      <c r="C3309"/>
      <c r="D3309"/>
      <c r="E3309"/>
      <c r="F3309"/>
    </row>
    <row r="3310" spans="1:6" ht="14.25" x14ac:dyDescent="0.45">
      <c r="A3310"/>
      <c r="B3310"/>
      <c r="C3310"/>
      <c r="D3310"/>
      <c r="E3310"/>
      <c r="F3310"/>
    </row>
    <row r="3311" spans="1:6" ht="14.25" x14ac:dyDescent="0.45">
      <c r="A3311"/>
      <c r="B3311"/>
      <c r="C3311"/>
      <c r="D3311"/>
      <c r="E3311"/>
      <c r="F3311"/>
    </row>
    <row r="3312" spans="1:6" ht="14.25" x14ac:dyDescent="0.45">
      <c r="A3312"/>
      <c r="B3312"/>
      <c r="C3312"/>
      <c r="D3312"/>
      <c r="E3312"/>
      <c r="F3312"/>
    </row>
    <row r="3313" spans="1:6" ht="14.25" x14ac:dyDescent="0.45">
      <c r="A3313"/>
      <c r="B3313"/>
      <c r="C3313"/>
      <c r="D3313"/>
      <c r="E3313"/>
      <c r="F3313"/>
    </row>
    <row r="3314" spans="1:6" ht="14.25" x14ac:dyDescent="0.45">
      <c r="A3314"/>
      <c r="B3314"/>
      <c r="C3314"/>
      <c r="D3314"/>
      <c r="E3314"/>
      <c r="F3314"/>
    </row>
    <row r="3315" spans="1:6" ht="14.25" x14ac:dyDescent="0.45">
      <c r="A3315"/>
      <c r="B3315"/>
      <c r="C3315"/>
      <c r="D3315"/>
      <c r="E3315"/>
      <c r="F3315"/>
    </row>
    <row r="3316" spans="1:6" ht="14.25" x14ac:dyDescent="0.45">
      <c r="A3316"/>
      <c r="B3316"/>
      <c r="C3316"/>
      <c r="D3316"/>
      <c r="E3316"/>
      <c r="F3316"/>
    </row>
    <row r="3317" spans="1:6" ht="14.25" x14ac:dyDescent="0.45">
      <c r="A3317"/>
      <c r="B3317"/>
      <c r="C3317"/>
      <c r="D3317"/>
      <c r="E3317"/>
      <c r="F3317"/>
    </row>
    <row r="3318" spans="1:6" ht="14.25" x14ac:dyDescent="0.45">
      <c r="A3318"/>
      <c r="B3318"/>
      <c r="C3318"/>
      <c r="D3318"/>
      <c r="E3318"/>
      <c r="F3318"/>
    </row>
    <row r="3319" spans="1:6" ht="14.25" x14ac:dyDescent="0.45">
      <c r="A3319"/>
      <c r="B3319"/>
      <c r="C3319"/>
      <c r="D3319"/>
      <c r="E3319"/>
      <c r="F3319"/>
    </row>
    <row r="3320" spans="1:6" ht="14.25" x14ac:dyDescent="0.45">
      <c r="A3320"/>
      <c r="B3320"/>
      <c r="C3320"/>
      <c r="D3320"/>
      <c r="E3320"/>
      <c r="F3320"/>
    </row>
    <row r="3321" spans="1:6" ht="14.25" x14ac:dyDescent="0.45">
      <c r="A3321"/>
      <c r="B3321"/>
      <c r="C3321"/>
      <c r="D3321"/>
      <c r="E3321"/>
      <c r="F3321"/>
    </row>
    <row r="3322" spans="1:6" ht="14.25" x14ac:dyDescent="0.45">
      <c r="A3322"/>
      <c r="B3322"/>
      <c r="C3322"/>
      <c r="D3322"/>
      <c r="E3322"/>
      <c r="F3322"/>
    </row>
    <row r="3323" spans="1:6" ht="14.25" x14ac:dyDescent="0.45">
      <c r="A3323"/>
      <c r="B3323"/>
      <c r="C3323"/>
      <c r="D3323"/>
      <c r="E3323"/>
      <c r="F3323"/>
    </row>
    <row r="3324" spans="1:6" ht="14.25" x14ac:dyDescent="0.45">
      <c r="A3324"/>
      <c r="B3324"/>
      <c r="C3324"/>
      <c r="D3324"/>
      <c r="E3324"/>
      <c r="F3324"/>
    </row>
    <row r="3325" spans="1:6" ht="14.25" x14ac:dyDescent="0.45">
      <c r="A3325"/>
      <c r="B3325"/>
      <c r="C3325"/>
      <c r="D3325"/>
      <c r="E3325"/>
      <c r="F3325"/>
    </row>
    <row r="3326" spans="1:6" ht="14.25" x14ac:dyDescent="0.45">
      <c r="A3326"/>
      <c r="B3326"/>
      <c r="C3326"/>
      <c r="D3326"/>
      <c r="E3326"/>
      <c r="F3326"/>
    </row>
    <row r="3327" spans="1:6" ht="14.25" x14ac:dyDescent="0.45">
      <c r="A3327"/>
      <c r="B3327"/>
      <c r="C3327"/>
      <c r="D3327"/>
      <c r="E3327"/>
      <c r="F3327"/>
    </row>
    <row r="3328" spans="1:6" ht="14.25" x14ac:dyDescent="0.45">
      <c r="A3328"/>
      <c r="B3328"/>
      <c r="C3328"/>
      <c r="D3328"/>
      <c r="E3328"/>
      <c r="F3328"/>
    </row>
    <row r="3329" spans="1:6" ht="14.25" x14ac:dyDescent="0.45">
      <c r="A3329"/>
      <c r="B3329"/>
      <c r="C3329"/>
      <c r="D3329"/>
      <c r="E3329"/>
      <c r="F3329"/>
    </row>
    <row r="3330" spans="1:6" ht="14.25" x14ac:dyDescent="0.45">
      <c r="A3330"/>
      <c r="B3330"/>
      <c r="C3330"/>
      <c r="D3330"/>
      <c r="E3330"/>
      <c r="F3330"/>
    </row>
    <row r="3331" spans="1:6" ht="14.25" x14ac:dyDescent="0.45">
      <c r="A3331"/>
      <c r="B3331"/>
      <c r="C3331"/>
      <c r="D3331"/>
      <c r="E3331"/>
      <c r="F3331"/>
    </row>
    <row r="3332" spans="1:6" ht="14.25" x14ac:dyDescent="0.45">
      <c r="A3332"/>
      <c r="B3332"/>
      <c r="C3332"/>
      <c r="D3332"/>
      <c r="E3332"/>
      <c r="F3332"/>
    </row>
    <row r="3333" spans="1:6" ht="14.25" x14ac:dyDescent="0.45">
      <c r="A3333"/>
      <c r="B3333"/>
      <c r="C3333"/>
      <c r="D3333"/>
      <c r="E3333"/>
      <c r="F3333"/>
    </row>
    <row r="3334" spans="1:6" ht="14.25" x14ac:dyDescent="0.45">
      <c r="A3334"/>
      <c r="B3334"/>
      <c r="C3334"/>
      <c r="D3334"/>
      <c r="E3334"/>
      <c r="F3334"/>
    </row>
    <row r="3335" spans="1:6" ht="14.25" x14ac:dyDescent="0.45">
      <c r="A3335"/>
      <c r="B3335"/>
      <c r="C3335"/>
      <c r="D3335"/>
      <c r="E3335"/>
      <c r="F3335"/>
    </row>
    <row r="3336" spans="1:6" ht="14.25" x14ac:dyDescent="0.45">
      <c r="A3336"/>
      <c r="B3336"/>
      <c r="C3336"/>
      <c r="D3336"/>
      <c r="E3336"/>
      <c r="F3336"/>
    </row>
    <row r="3337" spans="1:6" ht="14.25" x14ac:dyDescent="0.45">
      <c r="A3337"/>
      <c r="B3337"/>
      <c r="C3337"/>
      <c r="D3337"/>
      <c r="E3337"/>
      <c r="F3337"/>
    </row>
    <row r="3338" spans="1:6" ht="14.25" x14ac:dyDescent="0.45">
      <c r="A3338"/>
      <c r="B3338"/>
      <c r="C3338"/>
      <c r="D3338"/>
      <c r="E3338"/>
      <c r="F3338"/>
    </row>
    <row r="3339" spans="1:6" ht="14.25" x14ac:dyDescent="0.45">
      <c r="A3339"/>
      <c r="B3339"/>
      <c r="C3339"/>
      <c r="D3339"/>
      <c r="E3339"/>
      <c r="F3339"/>
    </row>
    <row r="3340" spans="1:6" ht="14.25" x14ac:dyDescent="0.45">
      <c r="A3340"/>
      <c r="B3340"/>
      <c r="C3340"/>
      <c r="D3340"/>
      <c r="E3340"/>
      <c r="F3340"/>
    </row>
    <row r="3341" spans="1:6" ht="14.25" x14ac:dyDescent="0.45">
      <c r="A3341"/>
      <c r="B3341"/>
      <c r="C3341"/>
      <c r="D3341"/>
      <c r="E3341"/>
      <c r="F3341"/>
    </row>
    <row r="3342" spans="1:6" ht="14.25" x14ac:dyDescent="0.45">
      <c r="A3342"/>
      <c r="B3342"/>
      <c r="C3342"/>
      <c r="D3342"/>
      <c r="E3342"/>
      <c r="F3342"/>
    </row>
    <row r="3343" spans="1:6" ht="14.25" x14ac:dyDescent="0.45">
      <c r="A3343"/>
      <c r="B3343"/>
      <c r="C3343"/>
      <c r="D3343"/>
      <c r="E3343"/>
      <c r="F3343"/>
    </row>
    <row r="3344" spans="1:6" ht="14.25" x14ac:dyDescent="0.45">
      <c r="A3344"/>
      <c r="B3344"/>
      <c r="C3344"/>
      <c r="D3344"/>
      <c r="E3344"/>
      <c r="F3344"/>
    </row>
    <row r="3345" spans="1:6" ht="14.25" x14ac:dyDescent="0.45">
      <c r="A3345"/>
      <c r="B3345"/>
      <c r="C3345"/>
      <c r="D3345"/>
      <c r="E3345"/>
      <c r="F3345"/>
    </row>
    <row r="3346" spans="1:6" ht="14.25" x14ac:dyDescent="0.45">
      <c r="A3346"/>
      <c r="B3346"/>
      <c r="C3346"/>
      <c r="D3346"/>
      <c r="E3346"/>
      <c r="F3346"/>
    </row>
    <row r="3347" spans="1:6" ht="14.25" x14ac:dyDescent="0.45">
      <c r="A3347"/>
      <c r="B3347"/>
      <c r="C3347"/>
      <c r="D3347"/>
      <c r="E3347"/>
      <c r="F3347"/>
    </row>
    <row r="3348" spans="1:6" ht="14.25" x14ac:dyDescent="0.45">
      <c r="A3348"/>
      <c r="B3348"/>
      <c r="C3348"/>
      <c r="D3348"/>
      <c r="E3348"/>
      <c r="F3348"/>
    </row>
    <row r="3349" spans="1:6" ht="14.25" x14ac:dyDescent="0.45">
      <c r="A3349"/>
      <c r="B3349"/>
      <c r="C3349"/>
      <c r="D3349"/>
      <c r="E3349"/>
      <c r="F3349"/>
    </row>
    <row r="3350" spans="1:6" ht="14.25" x14ac:dyDescent="0.45">
      <c r="A3350"/>
      <c r="B3350"/>
      <c r="C3350"/>
      <c r="D3350"/>
      <c r="E3350"/>
      <c r="F3350"/>
    </row>
    <row r="3351" spans="1:6" ht="14.25" x14ac:dyDescent="0.45">
      <c r="A3351"/>
      <c r="B3351"/>
      <c r="C3351"/>
      <c r="D3351"/>
      <c r="E3351"/>
      <c r="F3351"/>
    </row>
    <row r="3352" spans="1:6" ht="14.25" x14ac:dyDescent="0.45">
      <c r="A3352"/>
      <c r="B3352"/>
      <c r="C3352"/>
      <c r="D3352"/>
      <c r="E3352"/>
      <c r="F3352"/>
    </row>
    <row r="3353" spans="1:6" ht="14.25" x14ac:dyDescent="0.45">
      <c r="A3353"/>
      <c r="B3353"/>
      <c r="C3353"/>
      <c r="D3353"/>
      <c r="E3353"/>
      <c r="F3353"/>
    </row>
    <row r="3354" spans="1:6" ht="14.25" x14ac:dyDescent="0.45">
      <c r="A3354"/>
      <c r="B3354"/>
      <c r="C3354"/>
      <c r="D3354"/>
      <c r="E3354"/>
      <c r="F3354"/>
    </row>
    <row r="3355" spans="1:6" ht="14.25" x14ac:dyDescent="0.45">
      <c r="A3355"/>
      <c r="B3355"/>
      <c r="C3355"/>
      <c r="D3355"/>
      <c r="E3355"/>
      <c r="F3355"/>
    </row>
    <row r="3356" spans="1:6" ht="14.25" x14ac:dyDescent="0.45">
      <c r="A3356"/>
      <c r="B3356"/>
      <c r="C3356"/>
      <c r="D3356"/>
      <c r="E3356"/>
      <c r="F3356"/>
    </row>
    <row r="3357" spans="1:6" ht="14.25" x14ac:dyDescent="0.45">
      <c r="A3357"/>
      <c r="B3357"/>
      <c r="C3357"/>
      <c r="D3357"/>
      <c r="E3357"/>
      <c r="F3357"/>
    </row>
    <row r="3358" spans="1:6" ht="14.25" x14ac:dyDescent="0.45">
      <c r="A3358"/>
      <c r="B3358"/>
      <c r="C3358"/>
      <c r="D3358"/>
      <c r="E3358"/>
      <c r="F3358"/>
    </row>
    <row r="3359" spans="1:6" ht="14.25" x14ac:dyDescent="0.45">
      <c r="A3359"/>
      <c r="B3359"/>
      <c r="C3359"/>
      <c r="D3359"/>
      <c r="E3359"/>
      <c r="F3359"/>
    </row>
    <row r="3360" spans="1:6" ht="14.25" x14ac:dyDescent="0.45">
      <c r="A3360"/>
      <c r="B3360"/>
      <c r="C3360"/>
      <c r="D3360"/>
      <c r="E3360"/>
      <c r="F3360"/>
    </row>
    <row r="3361" spans="1:6" ht="14.25" x14ac:dyDescent="0.45">
      <c r="A3361"/>
      <c r="B3361"/>
      <c r="C3361"/>
      <c r="D3361"/>
      <c r="E3361"/>
      <c r="F3361"/>
    </row>
    <row r="3362" spans="1:6" ht="14.25" x14ac:dyDescent="0.45">
      <c r="A3362"/>
      <c r="B3362"/>
      <c r="C3362"/>
      <c r="D3362"/>
      <c r="E3362"/>
      <c r="F3362"/>
    </row>
    <row r="3363" spans="1:6" ht="14.25" x14ac:dyDescent="0.45">
      <c r="A3363"/>
      <c r="B3363"/>
      <c r="C3363"/>
      <c r="D3363"/>
      <c r="E3363"/>
      <c r="F3363"/>
    </row>
    <row r="3364" spans="1:6" ht="14.25" x14ac:dyDescent="0.45">
      <c r="A3364"/>
      <c r="B3364"/>
      <c r="C3364"/>
      <c r="D3364"/>
      <c r="E3364"/>
      <c r="F3364"/>
    </row>
    <row r="3365" spans="1:6" ht="14.25" x14ac:dyDescent="0.45">
      <c r="A3365"/>
      <c r="B3365"/>
      <c r="C3365"/>
      <c r="D3365"/>
      <c r="E3365"/>
      <c r="F3365"/>
    </row>
    <row r="3366" spans="1:6" ht="14.25" x14ac:dyDescent="0.45">
      <c r="A3366"/>
      <c r="B3366"/>
      <c r="C3366"/>
      <c r="D3366"/>
      <c r="E3366"/>
      <c r="F3366"/>
    </row>
    <row r="3367" spans="1:6" ht="14.25" x14ac:dyDescent="0.45">
      <c r="A3367"/>
      <c r="B3367"/>
      <c r="C3367"/>
      <c r="D3367"/>
      <c r="E3367"/>
      <c r="F3367"/>
    </row>
    <row r="3368" spans="1:6" ht="14.25" x14ac:dyDescent="0.45">
      <c r="A3368"/>
      <c r="B3368"/>
      <c r="C3368"/>
      <c r="D3368"/>
      <c r="E3368"/>
      <c r="F3368"/>
    </row>
    <row r="3369" spans="1:6" ht="14.25" x14ac:dyDescent="0.45">
      <c r="A3369"/>
      <c r="B3369"/>
      <c r="C3369"/>
      <c r="D3369"/>
      <c r="E3369"/>
      <c r="F3369"/>
    </row>
    <row r="3370" spans="1:6" ht="14.25" x14ac:dyDescent="0.45">
      <c r="A3370"/>
      <c r="B3370"/>
      <c r="C3370"/>
      <c r="D3370"/>
      <c r="E3370"/>
      <c r="F3370"/>
    </row>
    <row r="3371" spans="1:6" ht="14.25" x14ac:dyDescent="0.45">
      <c r="A3371"/>
      <c r="B3371"/>
      <c r="C3371"/>
      <c r="D3371"/>
      <c r="E3371"/>
      <c r="F3371"/>
    </row>
    <row r="3372" spans="1:6" ht="14.25" x14ac:dyDescent="0.45">
      <c r="A3372"/>
      <c r="B3372"/>
      <c r="C3372"/>
      <c r="D3372"/>
      <c r="E3372"/>
      <c r="F3372"/>
    </row>
    <row r="3373" spans="1:6" ht="14.25" x14ac:dyDescent="0.45">
      <c r="A3373"/>
      <c r="B3373"/>
      <c r="C3373"/>
      <c r="D3373"/>
      <c r="E3373"/>
      <c r="F3373"/>
    </row>
    <row r="3374" spans="1:6" ht="14.25" x14ac:dyDescent="0.45">
      <c r="A3374"/>
      <c r="B3374"/>
      <c r="C3374"/>
      <c r="D3374"/>
      <c r="E3374"/>
      <c r="F3374"/>
    </row>
    <row r="3375" spans="1:6" ht="14.25" x14ac:dyDescent="0.45">
      <c r="A3375"/>
      <c r="B3375"/>
      <c r="C3375"/>
      <c r="D3375"/>
      <c r="E3375"/>
      <c r="F3375"/>
    </row>
    <row r="3376" spans="1:6" ht="14.25" x14ac:dyDescent="0.45">
      <c r="A3376"/>
      <c r="B3376"/>
      <c r="C3376"/>
      <c r="D3376"/>
      <c r="E3376"/>
      <c r="F3376"/>
    </row>
    <row r="3377" spans="1:6" ht="14.25" x14ac:dyDescent="0.45">
      <c r="A3377"/>
      <c r="B3377"/>
      <c r="C3377"/>
      <c r="D3377"/>
      <c r="E3377"/>
      <c r="F3377"/>
    </row>
    <row r="3378" spans="1:6" ht="14.25" x14ac:dyDescent="0.45">
      <c r="A3378"/>
      <c r="B3378"/>
      <c r="C3378"/>
      <c r="D3378"/>
      <c r="E3378"/>
      <c r="F3378"/>
    </row>
    <row r="3379" spans="1:6" ht="14.25" x14ac:dyDescent="0.45">
      <c r="A3379"/>
      <c r="B3379"/>
      <c r="C3379"/>
      <c r="D3379"/>
      <c r="E3379"/>
      <c r="F3379"/>
    </row>
    <row r="3380" spans="1:6" ht="14.25" x14ac:dyDescent="0.45">
      <c r="A3380"/>
      <c r="B3380"/>
      <c r="C3380"/>
      <c r="D3380"/>
      <c r="E3380"/>
      <c r="F3380"/>
    </row>
    <row r="3381" spans="1:6" ht="14.25" x14ac:dyDescent="0.45">
      <c r="A3381"/>
      <c r="B3381"/>
      <c r="C3381"/>
      <c r="D3381"/>
      <c r="E3381"/>
      <c r="F3381"/>
    </row>
    <row r="3382" spans="1:6" ht="14.25" x14ac:dyDescent="0.45">
      <c r="A3382"/>
      <c r="B3382"/>
      <c r="C3382"/>
      <c r="D3382"/>
      <c r="E3382"/>
      <c r="F3382"/>
    </row>
    <row r="3383" spans="1:6" ht="14.25" x14ac:dyDescent="0.45">
      <c r="A3383"/>
      <c r="B3383"/>
      <c r="C3383"/>
      <c r="D3383"/>
      <c r="E3383"/>
      <c r="F3383"/>
    </row>
    <row r="3384" spans="1:6" ht="14.25" x14ac:dyDescent="0.45">
      <c r="A3384"/>
      <c r="B3384"/>
      <c r="C3384"/>
      <c r="D3384"/>
      <c r="E3384"/>
      <c r="F3384"/>
    </row>
    <row r="3385" spans="1:6" ht="14.25" x14ac:dyDescent="0.45">
      <c r="A3385"/>
      <c r="B3385"/>
      <c r="C3385"/>
      <c r="D3385"/>
      <c r="E3385"/>
      <c r="F3385"/>
    </row>
    <row r="3386" spans="1:6" ht="14.25" x14ac:dyDescent="0.45">
      <c r="A3386"/>
      <c r="B3386"/>
      <c r="C3386"/>
      <c r="D3386"/>
      <c r="E3386"/>
      <c r="F3386"/>
    </row>
    <row r="3387" spans="1:6" ht="14.25" x14ac:dyDescent="0.45">
      <c r="A3387"/>
      <c r="B3387"/>
      <c r="C3387"/>
      <c r="D3387"/>
      <c r="E3387"/>
      <c r="F3387"/>
    </row>
    <row r="3388" spans="1:6" ht="14.25" x14ac:dyDescent="0.45">
      <c r="A3388"/>
      <c r="B3388"/>
      <c r="C3388"/>
      <c r="D3388"/>
      <c r="E3388"/>
      <c r="F3388"/>
    </row>
    <row r="3389" spans="1:6" ht="14.25" x14ac:dyDescent="0.45">
      <c r="A3389"/>
      <c r="B3389"/>
      <c r="C3389"/>
      <c r="D3389"/>
      <c r="E3389"/>
      <c r="F3389"/>
    </row>
    <row r="3390" spans="1:6" ht="14.25" x14ac:dyDescent="0.45">
      <c r="A3390"/>
      <c r="B3390"/>
      <c r="C3390"/>
      <c r="D3390"/>
      <c r="E3390"/>
      <c r="F3390"/>
    </row>
    <row r="3391" spans="1:6" ht="14.25" x14ac:dyDescent="0.45">
      <c r="A3391"/>
      <c r="B3391"/>
      <c r="C3391"/>
      <c r="D3391"/>
      <c r="E3391"/>
      <c r="F3391"/>
    </row>
    <row r="3392" spans="1:6" ht="14.25" x14ac:dyDescent="0.45">
      <c r="A3392"/>
      <c r="B3392"/>
      <c r="C3392"/>
      <c r="D3392"/>
      <c r="E3392"/>
      <c r="F3392"/>
    </row>
    <row r="3393" spans="1:6" ht="14.25" x14ac:dyDescent="0.45">
      <c r="A3393"/>
      <c r="B3393"/>
      <c r="C3393"/>
      <c r="D3393"/>
      <c r="E3393"/>
      <c r="F3393"/>
    </row>
    <row r="3394" spans="1:6" ht="14.25" x14ac:dyDescent="0.45">
      <c r="A3394"/>
      <c r="B3394"/>
      <c r="C3394"/>
      <c r="D3394"/>
      <c r="E3394"/>
      <c r="F3394"/>
    </row>
    <row r="3395" spans="1:6" ht="14.25" x14ac:dyDescent="0.45">
      <c r="A3395"/>
      <c r="B3395"/>
      <c r="C3395"/>
      <c r="D3395"/>
      <c r="E3395"/>
      <c r="F3395"/>
    </row>
    <row r="3396" spans="1:6" ht="14.25" x14ac:dyDescent="0.45">
      <c r="A3396"/>
      <c r="B3396"/>
      <c r="C3396"/>
      <c r="D3396"/>
      <c r="E3396"/>
      <c r="F3396"/>
    </row>
    <row r="3397" spans="1:6" ht="14.25" x14ac:dyDescent="0.45">
      <c r="A3397"/>
      <c r="B3397"/>
      <c r="C3397"/>
      <c r="D3397"/>
      <c r="E3397"/>
      <c r="F3397"/>
    </row>
    <row r="3398" spans="1:6" ht="14.25" x14ac:dyDescent="0.45">
      <c r="A3398"/>
      <c r="B3398"/>
      <c r="C3398"/>
      <c r="D3398"/>
      <c r="E3398"/>
      <c r="F3398"/>
    </row>
    <row r="3399" spans="1:6" ht="14.25" x14ac:dyDescent="0.45">
      <c r="A3399"/>
      <c r="B3399"/>
      <c r="C3399"/>
      <c r="D3399"/>
      <c r="E3399"/>
      <c r="F3399"/>
    </row>
    <row r="3400" spans="1:6" ht="14.25" x14ac:dyDescent="0.45">
      <c r="A3400"/>
      <c r="B3400"/>
      <c r="C3400"/>
      <c r="D3400"/>
      <c r="E3400"/>
      <c r="F3400"/>
    </row>
    <row r="3401" spans="1:6" ht="14.25" x14ac:dyDescent="0.45">
      <c r="A3401"/>
      <c r="B3401"/>
      <c r="C3401"/>
      <c r="D3401"/>
      <c r="E3401"/>
      <c r="F3401"/>
    </row>
    <row r="3402" spans="1:6" ht="14.25" x14ac:dyDescent="0.45">
      <c r="A3402"/>
      <c r="B3402"/>
      <c r="C3402"/>
      <c r="D3402"/>
      <c r="E3402"/>
      <c r="F3402"/>
    </row>
    <row r="3403" spans="1:6" ht="14.25" x14ac:dyDescent="0.45">
      <c r="A3403"/>
      <c r="B3403"/>
      <c r="C3403"/>
      <c r="D3403"/>
      <c r="E3403"/>
      <c r="F3403"/>
    </row>
    <row r="3404" spans="1:6" ht="14.25" x14ac:dyDescent="0.45">
      <c r="A3404"/>
      <c r="B3404"/>
      <c r="C3404"/>
      <c r="D3404"/>
      <c r="E3404"/>
      <c r="F3404"/>
    </row>
    <row r="3405" spans="1:6" ht="14.25" x14ac:dyDescent="0.45">
      <c r="A3405"/>
      <c r="B3405"/>
      <c r="C3405"/>
      <c r="D3405"/>
      <c r="E3405"/>
      <c r="F3405"/>
    </row>
    <row r="3406" spans="1:6" ht="14.25" x14ac:dyDescent="0.45">
      <c r="A3406"/>
      <c r="B3406"/>
      <c r="C3406"/>
      <c r="D3406"/>
      <c r="E3406"/>
      <c r="F3406"/>
    </row>
    <row r="3407" spans="1:6" ht="14.25" x14ac:dyDescent="0.45">
      <c r="A3407"/>
      <c r="B3407"/>
      <c r="C3407"/>
      <c r="D3407"/>
      <c r="E3407"/>
      <c r="F3407"/>
    </row>
    <row r="3408" spans="1:6" ht="14.25" x14ac:dyDescent="0.45">
      <c r="A3408"/>
      <c r="B3408"/>
      <c r="C3408"/>
      <c r="D3408"/>
      <c r="E3408"/>
      <c r="F3408"/>
    </row>
    <row r="3409" spans="1:6" ht="14.25" x14ac:dyDescent="0.45">
      <c r="A3409"/>
      <c r="B3409"/>
      <c r="C3409"/>
      <c r="D3409"/>
      <c r="E3409"/>
      <c r="F3409"/>
    </row>
    <row r="3410" spans="1:6" ht="14.25" x14ac:dyDescent="0.45">
      <c r="A3410"/>
      <c r="B3410"/>
      <c r="C3410"/>
      <c r="D3410"/>
      <c r="E3410"/>
      <c r="F3410"/>
    </row>
    <row r="3411" spans="1:6" ht="14.25" x14ac:dyDescent="0.45">
      <c r="A3411"/>
      <c r="B3411"/>
      <c r="C3411"/>
      <c r="D3411"/>
      <c r="E3411"/>
      <c r="F3411"/>
    </row>
    <row r="3412" spans="1:6" ht="14.25" x14ac:dyDescent="0.45">
      <c r="A3412"/>
      <c r="B3412"/>
      <c r="C3412"/>
      <c r="D3412"/>
      <c r="E3412"/>
      <c r="F3412"/>
    </row>
    <row r="3413" spans="1:6" ht="14.25" x14ac:dyDescent="0.45">
      <c r="A3413"/>
      <c r="B3413"/>
      <c r="C3413"/>
      <c r="D3413"/>
      <c r="E3413"/>
      <c r="F3413"/>
    </row>
    <row r="3414" spans="1:6" ht="14.25" x14ac:dyDescent="0.45">
      <c r="A3414"/>
      <c r="B3414"/>
      <c r="C3414"/>
      <c r="D3414"/>
      <c r="E3414"/>
      <c r="F3414"/>
    </row>
    <row r="3415" spans="1:6" ht="14.25" x14ac:dyDescent="0.45">
      <c r="A3415"/>
      <c r="B3415"/>
      <c r="C3415"/>
      <c r="D3415"/>
      <c r="E3415"/>
      <c r="F3415"/>
    </row>
    <row r="3416" spans="1:6" ht="14.25" x14ac:dyDescent="0.45">
      <c r="A3416"/>
      <c r="B3416"/>
      <c r="C3416"/>
      <c r="D3416"/>
      <c r="E3416"/>
      <c r="F3416"/>
    </row>
    <row r="3417" spans="1:6" ht="14.25" x14ac:dyDescent="0.45">
      <c r="A3417"/>
      <c r="B3417"/>
      <c r="C3417"/>
      <c r="D3417"/>
      <c r="E3417"/>
      <c r="F3417"/>
    </row>
    <row r="3418" spans="1:6" ht="14.25" x14ac:dyDescent="0.45">
      <c r="A3418"/>
      <c r="B3418"/>
      <c r="C3418"/>
      <c r="D3418"/>
      <c r="E3418"/>
      <c r="F3418"/>
    </row>
    <row r="3419" spans="1:6" ht="14.25" x14ac:dyDescent="0.45">
      <c r="A3419"/>
      <c r="B3419"/>
      <c r="C3419"/>
      <c r="D3419"/>
      <c r="E3419"/>
      <c r="F3419"/>
    </row>
    <row r="3420" spans="1:6" ht="14.25" x14ac:dyDescent="0.45">
      <c r="A3420"/>
      <c r="B3420"/>
      <c r="C3420"/>
      <c r="D3420"/>
      <c r="E3420"/>
      <c r="F3420"/>
    </row>
    <row r="3421" spans="1:6" ht="14.25" x14ac:dyDescent="0.45">
      <c r="A3421"/>
      <c r="B3421"/>
      <c r="C3421"/>
      <c r="D3421"/>
      <c r="E3421"/>
      <c r="F3421"/>
    </row>
    <row r="3422" spans="1:6" ht="14.25" x14ac:dyDescent="0.45">
      <c r="A3422"/>
      <c r="B3422"/>
      <c r="C3422"/>
      <c r="D3422"/>
      <c r="E3422"/>
      <c r="F3422"/>
    </row>
    <row r="3423" spans="1:6" ht="14.25" x14ac:dyDescent="0.45">
      <c r="A3423"/>
      <c r="B3423"/>
      <c r="C3423"/>
      <c r="D3423"/>
      <c r="E3423"/>
      <c r="F3423"/>
    </row>
    <row r="3424" spans="1:6" ht="14.25" x14ac:dyDescent="0.45">
      <c r="A3424"/>
      <c r="B3424"/>
      <c r="C3424"/>
      <c r="D3424"/>
      <c r="E3424"/>
      <c r="F3424"/>
    </row>
    <row r="3425" spans="1:6" ht="14.25" x14ac:dyDescent="0.45">
      <c r="A3425"/>
      <c r="B3425"/>
      <c r="C3425"/>
      <c r="D3425"/>
      <c r="E3425"/>
      <c r="F3425"/>
    </row>
    <row r="3426" spans="1:6" ht="14.25" x14ac:dyDescent="0.45">
      <c r="A3426"/>
      <c r="B3426"/>
      <c r="C3426"/>
      <c r="D3426"/>
      <c r="E3426"/>
      <c r="F3426"/>
    </row>
    <row r="3427" spans="1:6" ht="14.25" x14ac:dyDescent="0.45">
      <c r="A3427"/>
      <c r="B3427"/>
      <c r="C3427"/>
      <c r="D3427"/>
      <c r="E3427"/>
      <c r="F3427"/>
    </row>
    <row r="3428" spans="1:6" ht="14.25" x14ac:dyDescent="0.45">
      <c r="A3428"/>
      <c r="B3428"/>
      <c r="C3428"/>
      <c r="D3428"/>
      <c r="E3428"/>
      <c r="F3428"/>
    </row>
    <row r="3429" spans="1:6" ht="14.25" x14ac:dyDescent="0.45">
      <c r="A3429"/>
      <c r="B3429"/>
      <c r="C3429"/>
      <c r="D3429"/>
      <c r="E3429"/>
      <c r="F3429"/>
    </row>
    <row r="3430" spans="1:6" ht="14.25" x14ac:dyDescent="0.45">
      <c r="A3430"/>
      <c r="B3430"/>
      <c r="C3430"/>
      <c r="D3430"/>
      <c r="E3430"/>
      <c r="F3430"/>
    </row>
    <row r="3431" spans="1:6" ht="14.25" x14ac:dyDescent="0.45">
      <c r="A3431"/>
      <c r="B3431"/>
      <c r="C3431"/>
      <c r="D3431"/>
      <c r="E3431"/>
      <c r="F3431"/>
    </row>
    <row r="3432" spans="1:6" ht="14.25" x14ac:dyDescent="0.45">
      <c r="A3432"/>
      <c r="B3432"/>
      <c r="C3432"/>
      <c r="D3432"/>
      <c r="E3432"/>
      <c r="F3432"/>
    </row>
    <row r="3433" spans="1:6" ht="14.25" x14ac:dyDescent="0.45">
      <c r="A3433"/>
      <c r="B3433"/>
      <c r="C3433"/>
      <c r="D3433"/>
      <c r="E3433"/>
      <c r="F3433"/>
    </row>
    <row r="3434" spans="1:6" ht="14.25" x14ac:dyDescent="0.45">
      <c r="A3434"/>
      <c r="B3434"/>
      <c r="C3434"/>
      <c r="D3434"/>
      <c r="E3434"/>
      <c r="F3434"/>
    </row>
    <row r="3435" spans="1:6" ht="14.25" x14ac:dyDescent="0.45">
      <c r="A3435"/>
      <c r="B3435"/>
      <c r="C3435"/>
      <c r="D3435"/>
      <c r="E3435"/>
      <c r="F3435"/>
    </row>
    <row r="3436" spans="1:6" ht="14.25" x14ac:dyDescent="0.45">
      <c r="A3436"/>
      <c r="B3436"/>
      <c r="C3436"/>
      <c r="D3436"/>
      <c r="E3436"/>
      <c r="F3436"/>
    </row>
    <row r="3437" spans="1:6" ht="14.25" x14ac:dyDescent="0.45">
      <c r="A3437"/>
      <c r="B3437"/>
      <c r="C3437"/>
      <c r="D3437"/>
      <c r="E3437"/>
      <c r="F3437"/>
    </row>
    <row r="3438" spans="1:6" ht="14.25" x14ac:dyDescent="0.45">
      <c r="A3438"/>
      <c r="B3438"/>
      <c r="C3438"/>
      <c r="D3438"/>
      <c r="E3438"/>
      <c r="F3438"/>
    </row>
    <row r="3439" spans="1:6" ht="14.25" x14ac:dyDescent="0.45">
      <c r="A3439"/>
      <c r="B3439"/>
      <c r="C3439"/>
      <c r="D3439"/>
      <c r="E3439"/>
      <c r="F3439"/>
    </row>
    <row r="3440" spans="1:6" ht="14.25" x14ac:dyDescent="0.45">
      <c r="A3440"/>
      <c r="B3440"/>
      <c r="C3440"/>
      <c r="D3440"/>
      <c r="E3440"/>
      <c r="F3440"/>
    </row>
    <row r="3441" spans="1:6" ht="14.25" x14ac:dyDescent="0.45">
      <c r="A3441"/>
      <c r="B3441"/>
      <c r="C3441"/>
      <c r="D3441"/>
      <c r="E3441"/>
      <c r="F3441"/>
    </row>
    <row r="3442" spans="1:6" ht="14.25" x14ac:dyDescent="0.45">
      <c r="A3442"/>
      <c r="B3442"/>
      <c r="C3442"/>
      <c r="D3442"/>
      <c r="E3442"/>
      <c r="F3442"/>
    </row>
    <row r="3443" spans="1:6" ht="14.25" x14ac:dyDescent="0.45">
      <c r="A3443"/>
      <c r="B3443"/>
      <c r="C3443"/>
      <c r="D3443"/>
      <c r="E3443"/>
      <c r="F3443"/>
    </row>
    <row r="3444" spans="1:6" ht="14.25" x14ac:dyDescent="0.45">
      <c r="A3444"/>
      <c r="B3444"/>
      <c r="C3444"/>
      <c r="D3444"/>
      <c r="E3444"/>
      <c r="F3444"/>
    </row>
    <row r="3445" spans="1:6" ht="14.25" x14ac:dyDescent="0.45">
      <c r="A3445"/>
      <c r="B3445"/>
      <c r="C3445"/>
      <c r="D3445"/>
      <c r="E3445"/>
      <c r="F3445"/>
    </row>
    <row r="3446" spans="1:6" ht="14.25" x14ac:dyDescent="0.45">
      <c r="A3446"/>
      <c r="B3446"/>
      <c r="C3446"/>
      <c r="D3446"/>
      <c r="E3446"/>
      <c r="F3446"/>
    </row>
    <row r="3447" spans="1:6" ht="14.25" x14ac:dyDescent="0.45">
      <c r="A3447"/>
      <c r="B3447"/>
      <c r="C3447"/>
      <c r="D3447"/>
      <c r="E3447"/>
      <c r="F3447"/>
    </row>
    <row r="3448" spans="1:6" ht="14.25" x14ac:dyDescent="0.45">
      <c r="A3448"/>
      <c r="B3448"/>
      <c r="C3448"/>
      <c r="D3448"/>
      <c r="E3448"/>
      <c r="F3448"/>
    </row>
    <row r="3449" spans="1:6" ht="14.25" x14ac:dyDescent="0.45">
      <c r="A3449"/>
      <c r="B3449"/>
      <c r="C3449"/>
      <c r="D3449"/>
      <c r="E3449"/>
      <c r="F3449"/>
    </row>
    <row r="3450" spans="1:6" ht="14.25" x14ac:dyDescent="0.45">
      <c r="A3450"/>
      <c r="B3450"/>
      <c r="C3450"/>
      <c r="D3450"/>
      <c r="E3450"/>
      <c r="F3450"/>
    </row>
    <row r="3451" spans="1:6" ht="14.25" x14ac:dyDescent="0.45">
      <c r="A3451"/>
      <c r="B3451"/>
      <c r="C3451"/>
      <c r="D3451"/>
      <c r="E3451"/>
      <c r="F3451"/>
    </row>
    <row r="3452" spans="1:6" ht="14.25" x14ac:dyDescent="0.45">
      <c r="A3452"/>
      <c r="B3452"/>
      <c r="C3452"/>
      <c r="D3452"/>
      <c r="E3452"/>
      <c r="F3452"/>
    </row>
    <row r="3453" spans="1:6" ht="14.25" x14ac:dyDescent="0.45">
      <c r="A3453"/>
      <c r="B3453"/>
      <c r="C3453"/>
      <c r="D3453"/>
      <c r="E3453"/>
      <c r="F3453"/>
    </row>
    <row r="3454" spans="1:6" ht="14.25" x14ac:dyDescent="0.45">
      <c r="A3454"/>
      <c r="B3454"/>
      <c r="C3454"/>
      <c r="D3454"/>
      <c r="E3454"/>
      <c r="F3454"/>
    </row>
    <row r="3455" spans="1:6" ht="14.25" x14ac:dyDescent="0.45">
      <c r="A3455"/>
      <c r="B3455"/>
      <c r="C3455"/>
      <c r="D3455"/>
      <c r="E3455"/>
      <c r="F3455"/>
    </row>
    <row r="3456" spans="1:6" ht="14.25" x14ac:dyDescent="0.45">
      <c r="A3456"/>
      <c r="B3456"/>
      <c r="C3456"/>
      <c r="D3456"/>
      <c r="E3456"/>
      <c r="F3456"/>
    </row>
    <row r="3457" spans="1:6" ht="14.25" x14ac:dyDescent="0.45">
      <c r="A3457"/>
      <c r="B3457"/>
      <c r="C3457"/>
      <c r="D3457"/>
      <c r="E3457"/>
      <c r="F3457"/>
    </row>
    <row r="3458" spans="1:6" ht="14.25" x14ac:dyDescent="0.45">
      <c r="A3458"/>
      <c r="B3458"/>
      <c r="C3458"/>
      <c r="D3458"/>
      <c r="E3458"/>
      <c r="F3458"/>
    </row>
    <row r="3459" spans="1:6" ht="14.25" x14ac:dyDescent="0.45">
      <c r="A3459"/>
      <c r="B3459"/>
      <c r="C3459"/>
      <c r="D3459"/>
      <c r="E3459"/>
      <c r="F3459"/>
    </row>
    <row r="3460" spans="1:6" ht="14.25" x14ac:dyDescent="0.45">
      <c r="A3460"/>
      <c r="B3460"/>
      <c r="C3460"/>
      <c r="D3460"/>
      <c r="E3460"/>
      <c r="F3460"/>
    </row>
    <row r="3461" spans="1:6" ht="14.25" x14ac:dyDescent="0.45">
      <c r="A3461"/>
      <c r="B3461"/>
      <c r="C3461"/>
      <c r="D3461"/>
      <c r="E3461"/>
      <c r="F3461"/>
    </row>
    <row r="3462" spans="1:6" ht="14.25" x14ac:dyDescent="0.45">
      <c r="A3462"/>
      <c r="B3462"/>
      <c r="C3462"/>
      <c r="D3462"/>
      <c r="E3462"/>
      <c r="F3462"/>
    </row>
    <row r="3463" spans="1:6" ht="14.25" x14ac:dyDescent="0.45">
      <c r="A3463"/>
      <c r="B3463"/>
      <c r="C3463"/>
      <c r="D3463"/>
      <c r="E3463"/>
      <c r="F3463"/>
    </row>
    <row r="3464" spans="1:6" ht="14.25" x14ac:dyDescent="0.45">
      <c r="A3464"/>
      <c r="B3464"/>
      <c r="C3464"/>
      <c r="D3464"/>
      <c r="E3464"/>
      <c r="F3464"/>
    </row>
    <row r="3465" spans="1:6" ht="14.25" x14ac:dyDescent="0.45">
      <c r="A3465"/>
      <c r="B3465"/>
      <c r="C3465"/>
      <c r="D3465"/>
      <c r="E3465"/>
      <c r="F3465"/>
    </row>
    <row r="3466" spans="1:6" ht="14.25" x14ac:dyDescent="0.45">
      <c r="A3466"/>
      <c r="B3466"/>
      <c r="C3466"/>
      <c r="D3466"/>
      <c r="E3466"/>
      <c r="F3466"/>
    </row>
    <row r="3467" spans="1:6" ht="14.25" x14ac:dyDescent="0.45">
      <c r="A3467"/>
      <c r="B3467"/>
      <c r="C3467"/>
      <c r="D3467"/>
      <c r="E3467"/>
      <c r="F3467"/>
    </row>
    <row r="3468" spans="1:6" ht="14.25" x14ac:dyDescent="0.45">
      <c r="A3468"/>
      <c r="B3468"/>
      <c r="C3468"/>
      <c r="D3468"/>
      <c r="E3468"/>
      <c r="F3468"/>
    </row>
    <row r="3469" spans="1:6" ht="14.25" x14ac:dyDescent="0.45">
      <c r="A3469"/>
      <c r="B3469"/>
      <c r="C3469"/>
      <c r="D3469"/>
      <c r="E3469"/>
      <c r="F3469"/>
    </row>
    <row r="3470" spans="1:6" ht="14.25" x14ac:dyDescent="0.45">
      <c r="A3470"/>
      <c r="B3470"/>
      <c r="C3470"/>
      <c r="D3470"/>
      <c r="E3470"/>
      <c r="F3470"/>
    </row>
    <row r="3471" spans="1:6" ht="14.25" x14ac:dyDescent="0.45">
      <c r="A3471"/>
      <c r="B3471"/>
      <c r="C3471"/>
      <c r="D3471"/>
      <c r="E3471"/>
      <c r="F3471"/>
    </row>
    <row r="3472" spans="1:6" ht="14.25" x14ac:dyDescent="0.45">
      <c r="A3472"/>
      <c r="B3472"/>
      <c r="C3472"/>
      <c r="D3472"/>
      <c r="E3472"/>
      <c r="F3472"/>
    </row>
    <row r="3473" spans="1:6" ht="14.25" x14ac:dyDescent="0.45">
      <c r="A3473"/>
      <c r="B3473"/>
      <c r="C3473"/>
      <c r="D3473"/>
      <c r="E3473"/>
      <c r="F3473"/>
    </row>
    <row r="3474" spans="1:6" ht="14.25" x14ac:dyDescent="0.45">
      <c r="A3474"/>
      <c r="B3474"/>
      <c r="C3474"/>
      <c r="D3474"/>
      <c r="E3474"/>
      <c r="F3474"/>
    </row>
    <row r="3475" spans="1:6" ht="14.25" x14ac:dyDescent="0.45">
      <c r="A3475"/>
      <c r="B3475"/>
      <c r="C3475"/>
      <c r="D3475"/>
      <c r="E3475"/>
      <c r="F3475"/>
    </row>
    <row r="3476" spans="1:6" ht="14.25" x14ac:dyDescent="0.45">
      <c r="A3476"/>
      <c r="B3476"/>
      <c r="C3476"/>
      <c r="D3476"/>
      <c r="E3476"/>
      <c r="F3476"/>
    </row>
    <row r="3477" spans="1:6" ht="14.25" x14ac:dyDescent="0.45">
      <c r="A3477"/>
      <c r="B3477"/>
      <c r="C3477"/>
      <c r="D3477"/>
      <c r="E3477"/>
      <c r="F3477"/>
    </row>
    <row r="3478" spans="1:6" ht="14.25" x14ac:dyDescent="0.45">
      <c r="A3478"/>
      <c r="B3478"/>
      <c r="C3478"/>
      <c r="D3478"/>
      <c r="E3478"/>
      <c r="F3478"/>
    </row>
    <row r="3479" spans="1:6" ht="14.25" x14ac:dyDescent="0.45">
      <c r="A3479"/>
      <c r="B3479"/>
      <c r="C3479"/>
      <c r="D3479"/>
      <c r="E3479"/>
      <c r="F3479"/>
    </row>
    <row r="3480" spans="1:6" ht="14.25" x14ac:dyDescent="0.45">
      <c r="A3480"/>
      <c r="B3480"/>
      <c r="C3480"/>
      <c r="D3480"/>
      <c r="E3480"/>
      <c r="F3480"/>
    </row>
    <row r="3481" spans="1:6" ht="14.25" x14ac:dyDescent="0.45">
      <c r="A3481"/>
      <c r="B3481"/>
      <c r="C3481"/>
      <c r="D3481"/>
      <c r="E3481"/>
      <c r="F3481"/>
    </row>
    <row r="3482" spans="1:6" ht="14.25" x14ac:dyDescent="0.45">
      <c r="A3482"/>
      <c r="B3482"/>
      <c r="C3482"/>
      <c r="D3482"/>
      <c r="E3482"/>
      <c r="F3482"/>
    </row>
    <row r="3483" spans="1:6" ht="14.25" x14ac:dyDescent="0.45">
      <c r="A3483"/>
      <c r="B3483"/>
      <c r="C3483"/>
      <c r="D3483"/>
      <c r="E3483"/>
      <c r="F3483"/>
    </row>
    <row r="3484" spans="1:6" ht="14.25" x14ac:dyDescent="0.45">
      <c r="A3484"/>
      <c r="B3484"/>
      <c r="C3484"/>
      <c r="D3484"/>
      <c r="E3484"/>
      <c r="F3484"/>
    </row>
    <row r="3485" spans="1:6" ht="14.25" x14ac:dyDescent="0.45">
      <c r="A3485"/>
      <c r="B3485"/>
      <c r="C3485"/>
      <c r="D3485"/>
      <c r="E3485"/>
      <c r="F3485"/>
    </row>
    <row r="3486" spans="1:6" ht="14.25" x14ac:dyDescent="0.45">
      <c r="A3486"/>
      <c r="B3486"/>
      <c r="C3486"/>
      <c r="D3486"/>
      <c r="E3486"/>
      <c r="F3486"/>
    </row>
    <row r="3487" spans="1:6" ht="14.25" x14ac:dyDescent="0.45">
      <c r="A3487"/>
      <c r="B3487"/>
      <c r="C3487"/>
      <c r="D3487"/>
      <c r="E3487"/>
      <c r="F3487"/>
    </row>
    <row r="3488" spans="1:6" ht="14.25" x14ac:dyDescent="0.45">
      <c r="A3488"/>
      <c r="B3488"/>
      <c r="C3488"/>
      <c r="D3488"/>
      <c r="E3488"/>
      <c r="F3488"/>
    </row>
    <row r="3489" spans="1:6" ht="14.25" x14ac:dyDescent="0.45">
      <c r="A3489"/>
      <c r="B3489"/>
      <c r="C3489"/>
      <c r="D3489"/>
      <c r="E3489"/>
      <c r="F3489"/>
    </row>
    <row r="3490" spans="1:6" ht="14.25" x14ac:dyDescent="0.45">
      <c r="A3490"/>
      <c r="B3490"/>
      <c r="C3490"/>
      <c r="D3490"/>
      <c r="E3490"/>
      <c r="F3490"/>
    </row>
    <row r="3491" spans="1:6" ht="14.25" x14ac:dyDescent="0.45">
      <c r="A3491"/>
      <c r="B3491"/>
      <c r="C3491"/>
      <c r="D3491"/>
      <c r="E3491"/>
      <c r="F3491"/>
    </row>
    <row r="3492" spans="1:6" ht="14.25" x14ac:dyDescent="0.45">
      <c r="A3492"/>
      <c r="B3492"/>
      <c r="C3492"/>
      <c r="D3492"/>
      <c r="E3492"/>
      <c r="F3492"/>
    </row>
    <row r="3493" spans="1:6" ht="14.25" x14ac:dyDescent="0.45">
      <c r="A3493"/>
      <c r="B3493"/>
      <c r="C3493"/>
      <c r="D3493"/>
      <c r="E3493"/>
      <c r="F3493"/>
    </row>
    <row r="3494" spans="1:6" ht="14.25" x14ac:dyDescent="0.45">
      <c r="A3494"/>
      <c r="B3494"/>
      <c r="C3494"/>
      <c r="D3494"/>
      <c r="E3494"/>
      <c r="F3494"/>
    </row>
    <row r="3495" spans="1:6" ht="14.25" x14ac:dyDescent="0.45">
      <c r="A3495"/>
      <c r="B3495"/>
      <c r="C3495"/>
      <c r="D3495"/>
      <c r="E3495"/>
      <c r="F3495"/>
    </row>
    <row r="3496" spans="1:6" ht="14.25" x14ac:dyDescent="0.45">
      <c r="A3496"/>
      <c r="B3496"/>
      <c r="C3496"/>
      <c r="D3496"/>
      <c r="E3496"/>
      <c r="F3496"/>
    </row>
    <row r="3497" spans="1:6" ht="14.25" x14ac:dyDescent="0.45">
      <c r="A3497"/>
      <c r="B3497"/>
      <c r="C3497"/>
      <c r="D3497"/>
      <c r="E3497"/>
      <c r="F3497"/>
    </row>
    <row r="3498" spans="1:6" ht="14.25" x14ac:dyDescent="0.45">
      <c r="A3498"/>
      <c r="B3498"/>
      <c r="C3498"/>
      <c r="D3498"/>
      <c r="E3498"/>
      <c r="F3498"/>
    </row>
    <row r="3499" spans="1:6" ht="14.25" x14ac:dyDescent="0.45">
      <c r="A3499"/>
      <c r="B3499"/>
      <c r="C3499"/>
      <c r="D3499"/>
      <c r="E3499"/>
      <c r="F3499"/>
    </row>
    <row r="3500" spans="1:6" ht="14.25" x14ac:dyDescent="0.45">
      <c r="A3500"/>
      <c r="B3500"/>
      <c r="C3500"/>
      <c r="D3500"/>
      <c r="E3500"/>
      <c r="F3500"/>
    </row>
    <row r="3501" spans="1:6" ht="14.25" x14ac:dyDescent="0.45">
      <c r="A3501"/>
      <c r="B3501"/>
      <c r="C3501"/>
      <c r="D3501"/>
      <c r="E3501"/>
      <c r="F3501"/>
    </row>
    <row r="3502" spans="1:6" ht="14.25" x14ac:dyDescent="0.45">
      <c r="A3502"/>
      <c r="B3502"/>
      <c r="C3502"/>
      <c r="D3502"/>
      <c r="E3502"/>
      <c r="F3502"/>
    </row>
    <row r="3503" spans="1:6" ht="14.25" x14ac:dyDescent="0.45">
      <c r="A3503"/>
      <c r="B3503"/>
      <c r="C3503"/>
      <c r="D3503"/>
      <c r="E3503"/>
      <c r="F3503"/>
    </row>
    <row r="3504" spans="1:6" ht="14.25" x14ac:dyDescent="0.45">
      <c r="A3504"/>
      <c r="B3504"/>
      <c r="C3504"/>
      <c r="D3504"/>
      <c r="E3504"/>
      <c r="F3504"/>
    </row>
    <row r="3505" spans="1:6" ht="14.25" x14ac:dyDescent="0.45">
      <c r="A3505"/>
      <c r="B3505"/>
      <c r="C3505"/>
      <c r="D3505"/>
      <c r="E3505"/>
      <c r="F3505"/>
    </row>
    <row r="3506" spans="1:6" ht="14.25" x14ac:dyDescent="0.45">
      <c r="A3506"/>
      <c r="B3506"/>
      <c r="C3506"/>
      <c r="D3506"/>
      <c r="E3506"/>
      <c r="F3506"/>
    </row>
    <row r="3507" spans="1:6" ht="14.25" x14ac:dyDescent="0.45">
      <c r="A3507"/>
      <c r="B3507"/>
      <c r="C3507"/>
      <c r="D3507"/>
      <c r="E3507"/>
      <c r="F3507"/>
    </row>
    <row r="3508" spans="1:6" ht="14.25" x14ac:dyDescent="0.45">
      <c r="A3508"/>
      <c r="B3508"/>
      <c r="C3508"/>
      <c r="D3508"/>
      <c r="E3508"/>
      <c r="F3508"/>
    </row>
    <row r="3509" spans="1:6" ht="14.25" x14ac:dyDescent="0.45">
      <c r="A3509"/>
      <c r="B3509"/>
      <c r="C3509"/>
      <c r="D3509"/>
      <c r="E3509"/>
      <c r="F3509"/>
    </row>
    <row r="3510" spans="1:6" ht="14.25" x14ac:dyDescent="0.45">
      <c r="A3510"/>
      <c r="B3510"/>
      <c r="C3510"/>
      <c r="D3510"/>
      <c r="E3510"/>
      <c r="F3510"/>
    </row>
    <row r="3511" spans="1:6" ht="14.25" x14ac:dyDescent="0.45">
      <c r="A3511"/>
      <c r="B3511"/>
      <c r="C3511"/>
      <c r="D3511"/>
      <c r="E3511"/>
      <c r="F3511"/>
    </row>
    <row r="3512" spans="1:6" ht="14.25" x14ac:dyDescent="0.45">
      <c r="A3512"/>
      <c r="B3512"/>
      <c r="C3512"/>
      <c r="D3512"/>
      <c r="E3512"/>
      <c r="F3512"/>
    </row>
    <row r="3513" spans="1:6" ht="14.25" x14ac:dyDescent="0.45">
      <c r="A3513"/>
      <c r="B3513"/>
      <c r="C3513"/>
      <c r="D3513"/>
      <c r="E3513"/>
      <c r="F3513"/>
    </row>
    <row r="3514" spans="1:6" ht="14.25" x14ac:dyDescent="0.45">
      <c r="A3514"/>
      <c r="B3514"/>
      <c r="C3514"/>
      <c r="D3514"/>
      <c r="E3514"/>
      <c r="F3514"/>
    </row>
    <row r="3515" spans="1:6" ht="14.25" x14ac:dyDescent="0.45">
      <c r="A3515"/>
      <c r="B3515"/>
      <c r="C3515"/>
      <c r="D3515"/>
      <c r="E3515"/>
      <c r="F3515"/>
    </row>
    <row r="3516" spans="1:6" ht="14.25" x14ac:dyDescent="0.45">
      <c r="A3516"/>
      <c r="B3516"/>
      <c r="C3516"/>
      <c r="D3516"/>
      <c r="E3516"/>
      <c r="F3516"/>
    </row>
    <row r="3517" spans="1:6" ht="14.25" x14ac:dyDescent="0.45">
      <c r="A3517"/>
      <c r="B3517"/>
      <c r="C3517"/>
      <c r="D3517"/>
      <c r="E3517"/>
      <c r="F3517"/>
    </row>
    <row r="3518" spans="1:6" ht="14.25" x14ac:dyDescent="0.45">
      <c r="A3518"/>
      <c r="B3518"/>
      <c r="C3518"/>
      <c r="D3518"/>
      <c r="E3518"/>
      <c r="F3518"/>
    </row>
    <row r="3519" spans="1:6" ht="14.25" x14ac:dyDescent="0.45">
      <c r="A3519"/>
      <c r="B3519"/>
      <c r="C3519"/>
      <c r="D3519"/>
      <c r="E3519"/>
      <c r="F3519"/>
    </row>
    <row r="3520" spans="1:6" ht="14.25" x14ac:dyDescent="0.45">
      <c r="A3520"/>
      <c r="B3520"/>
      <c r="C3520"/>
      <c r="D3520"/>
      <c r="E3520"/>
      <c r="F3520"/>
    </row>
    <row r="3521" spans="1:6" ht="14.25" x14ac:dyDescent="0.45">
      <c r="A3521"/>
      <c r="B3521"/>
      <c r="C3521"/>
      <c r="D3521"/>
      <c r="E3521"/>
      <c r="F3521"/>
    </row>
    <row r="3522" spans="1:6" ht="14.25" x14ac:dyDescent="0.45">
      <c r="A3522"/>
      <c r="B3522"/>
      <c r="C3522"/>
      <c r="D3522"/>
      <c r="E3522"/>
      <c r="F3522"/>
    </row>
    <row r="3523" spans="1:6" ht="14.25" x14ac:dyDescent="0.45">
      <c r="A3523"/>
      <c r="B3523"/>
      <c r="C3523"/>
      <c r="D3523"/>
      <c r="E3523"/>
      <c r="F3523"/>
    </row>
    <row r="3524" spans="1:6" ht="14.25" x14ac:dyDescent="0.45">
      <c r="A3524"/>
      <c r="B3524"/>
      <c r="C3524"/>
      <c r="D3524"/>
      <c r="E3524"/>
      <c r="F3524"/>
    </row>
    <row r="3525" spans="1:6" ht="14.25" x14ac:dyDescent="0.45">
      <c r="A3525"/>
      <c r="B3525"/>
      <c r="C3525"/>
      <c r="D3525"/>
      <c r="E3525"/>
      <c r="F3525"/>
    </row>
    <row r="3526" spans="1:6" ht="14.25" x14ac:dyDescent="0.45">
      <c r="A3526"/>
      <c r="B3526"/>
      <c r="C3526"/>
      <c r="D3526"/>
      <c r="E3526"/>
      <c r="F3526"/>
    </row>
    <row r="3527" spans="1:6" ht="14.25" x14ac:dyDescent="0.45">
      <c r="A3527"/>
      <c r="B3527"/>
      <c r="C3527"/>
      <c r="D3527"/>
      <c r="E3527"/>
      <c r="F3527"/>
    </row>
    <row r="3528" spans="1:6" ht="14.25" x14ac:dyDescent="0.45">
      <c r="A3528"/>
      <c r="B3528"/>
      <c r="C3528"/>
      <c r="D3528"/>
      <c r="E3528"/>
      <c r="F3528"/>
    </row>
    <row r="3529" spans="1:6" ht="14.25" x14ac:dyDescent="0.45">
      <c r="A3529"/>
      <c r="B3529"/>
      <c r="C3529"/>
      <c r="D3529"/>
      <c r="E3529"/>
      <c r="F3529"/>
    </row>
    <row r="3530" spans="1:6" ht="14.25" x14ac:dyDescent="0.45">
      <c r="A3530"/>
      <c r="B3530"/>
      <c r="C3530"/>
      <c r="D3530"/>
      <c r="E3530"/>
      <c r="F3530"/>
    </row>
    <row r="3531" spans="1:6" ht="14.25" x14ac:dyDescent="0.45">
      <c r="A3531"/>
      <c r="B3531"/>
      <c r="C3531"/>
      <c r="D3531"/>
      <c r="E3531"/>
      <c r="F3531"/>
    </row>
    <row r="3532" spans="1:6" ht="14.25" x14ac:dyDescent="0.45">
      <c r="A3532"/>
      <c r="B3532"/>
      <c r="C3532"/>
      <c r="D3532"/>
      <c r="E3532"/>
      <c r="F3532"/>
    </row>
    <row r="3533" spans="1:6" ht="14.25" x14ac:dyDescent="0.45">
      <c r="A3533"/>
      <c r="B3533"/>
      <c r="C3533"/>
      <c r="D3533"/>
      <c r="E3533"/>
      <c r="F3533"/>
    </row>
    <row r="3534" spans="1:6" ht="14.25" x14ac:dyDescent="0.45">
      <c r="A3534"/>
      <c r="B3534"/>
      <c r="C3534"/>
      <c r="D3534"/>
      <c r="E3534"/>
      <c r="F3534"/>
    </row>
    <row r="3535" spans="1:6" ht="14.25" x14ac:dyDescent="0.45">
      <c r="A3535"/>
      <c r="B3535"/>
      <c r="C3535"/>
      <c r="D3535"/>
      <c r="E3535"/>
      <c r="F3535"/>
    </row>
    <row r="3536" spans="1:6" ht="14.25" x14ac:dyDescent="0.45">
      <c r="A3536"/>
      <c r="B3536"/>
      <c r="C3536"/>
      <c r="D3536"/>
      <c r="E3536"/>
      <c r="F3536"/>
    </row>
    <row r="3537" spans="1:6" ht="14.25" x14ac:dyDescent="0.45">
      <c r="A3537"/>
      <c r="B3537"/>
      <c r="C3537"/>
      <c r="D3537"/>
      <c r="E3537"/>
      <c r="F3537"/>
    </row>
    <row r="3538" spans="1:6" ht="14.25" x14ac:dyDescent="0.45">
      <c r="A3538"/>
      <c r="B3538"/>
      <c r="C3538"/>
      <c r="D3538"/>
      <c r="E3538"/>
      <c r="F3538"/>
    </row>
    <row r="3539" spans="1:6" ht="14.25" x14ac:dyDescent="0.45">
      <c r="A3539"/>
      <c r="B3539"/>
      <c r="C3539"/>
      <c r="D3539"/>
      <c r="E3539"/>
      <c r="F3539"/>
    </row>
    <row r="3540" spans="1:6" ht="14.25" x14ac:dyDescent="0.45">
      <c r="A3540"/>
      <c r="B3540"/>
      <c r="C3540"/>
      <c r="D3540"/>
      <c r="E3540"/>
      <c r="F3540"/>
    </row>
    <row r="3541" spans="1:6" ht="14.25" x14ac:dyDescent="0.45">
      <c r="A3541"/>
      <c r="B3541"/>
      <c r="C3541"/>
      <c r="D3541"/>
      <c r="E3541"/>
      <c r="F3541"/>
    </row>
    <row r="3542" spans="1:6" ht="14.25" x14ac:dyDescent="0.45">
      <c r="A3542"/>
      <c r="B3542"/>
      <c r="C3542"/>
      <c r="D3542"/>
      <c r="E3542"/>
      <c r="F3542"/>
    </row>
    <row r="3543" spans="1:6" ht="14.25" x14ac:dyDescent="0.45">
      <c r="A3543"/>
      <c r="B3543"/>
      <c r="C3543"/>
      <c r="D3543"/>
      <c r="E3543"/>
      <c r="F3543"/>
    </row>
    <row r="3544" spans="1:6" ht="14.25" x14ac:dyDescent="0.45">
      <c r="A3544"/>
      <c r="B3544"/>
      <c r="C3544"/>
      <c r="D3544"/>
      <c r="E3544"/>
      <c r="F3544"/>
    </row>
    <row r="3545" spans="1:6" ht="14.25" x14ac:dyDescent="0.45">
      <c r="A3545"/>
      <c r="B3545"/>
      <c r="C3545"/>
      <c r="D3545"/>
      <c r="E3545"/>
      <c r="F3545"/>
    </row>
    <row r="3546" spans="1:6" ht="14.25" x14ac:dyDescent="0.45">
      <c r="A3546"/>
      <c r="B3546"/>
      <c r="C3546"/>
      <c r="D3546"/>
      <c r="E3546"/>
      <c r="F3546"/>
    </row>
    <row r="3547" spans="1:6" ht="14.25" x14ac:dyDescent="0.45">
      <c r="A3547"/>
      <c r="B3547"/>
      <c r="C3547"/>
      <c r="D3547"/>
      <c r="E3547"/>
      <c r="F3547"/>
    </row>
    <row r="3548" spans="1:6" ht="14.25" x14ac:dyDescent="0.45">
      <c r="A3548"/>
      <c r="B3548"/>
      <c r="C3548"/>
      <c r="D3548"/>
      <c r="E3548"/>
      <c r="F3548"/>
    </row>
    <row r="3549" spans="1:6" ht="14.25" x14ac:dyDescent="0.45">
      <c r="A3549"/>
      <c r="B3549"/>
      <c r="C3549"/>
      <c r="D3549"/>
      <c r="E3549"/>
      <c r="F3549"/>
    </row>
    <row r="3550" spans="1:6" ht="14.25" x14ac:dyDescent="0.45">
      <c r="A3550"/>
      <c r="B3550"/>
      <c r="C3550"/>
      <c r="D3550"/>
      <c r="E3550"/>
      <c r="F3550"/>
    </row>
    <row r="3551" spans="1:6" ht="14.25" x14ac:dyDescent="0.45">
      <c r="A3551"/>
      <c r="B3551"/>
      <c r="C3551"/>
      <c r="D3551"/>
      <c r="E3551"/>
      <c r="F3551"/>
    </row>
    <row r="3552" spans="1:6" ht="14.25" x14ac:dyDescent="0.45">
      <c r="A3552"/>
      <c r="B3552"/>
      <c r="C3552"/>
      <c r="D3552"/>
      <c r="E3552"/>
      <c r="F3552"/>
    </row>
    <row r="3553" spans="1:6" ht="14.25" x14ac:dyDescent="0.45">
      <c r="A3553"/>
      <c r="B3553"/>
      <c r="C3553"/>
      <c r="D3553"/>
      <c r="E3553"/>
      <c r="F3553"/>
    </row>
    <row r="3554" spans="1:6" ht="14.25" x14ac:dyDescent="0.45">
      <c r="A3554"/>
      <c r="B3554"/>
      <c r="C3554"/>
      <c r="D3554"/>
      <c r="E3554"/>
      <c r="F3554"/>
    </row>
    <row r="3555" spans="1:6" ht="14.25" x14ac:dyDescent="0.45">
      <c r="A3555"/>
      <c r="B3555"/>
      <c r="C3555"/>
      <c r="D3555"/>
      <c r="E3555"/>
      <c r="F3555"/>
    </row>
    <row r="3556" spans="1:6" ht="14.25" x14ac:dyDescent="0.45">
      <c r="A3556"/>
      <c r="B3556"/>
      <c r="C3556"/>
      <c r="D3556"/>
      <c r="E3556"/>
      <c r="F3556"/>
    </row>
    <row r="3557" spans="1:6" ht="14.25" x14ac:dyDescent="0.45">
      <c r="A3557"/>
      <c r="B3557"/>
      <c r="C3557"/>
      <c r="D3557"/>
      <c r="E3557"/>
      <c r="F3557"/>
    </row>
    <row r="3558" spans="1:6" ht="14.25" x14ac:dyDescent="0.45">
      <c r="A3558"/>
      <c r="B3558"/>
      <c r="C3558"/>
      <c r="D3558"/>
      <c r="E3558"/>
      <c r="F3558"/>
    </row>
    <row r="3559" spans="1:6" ht="14.25" x14ac:dyDescent="0.45">
      <c r="A3559"/>
      <c r="B3559"/>
      <c r="C3559"/>
      <c r="D3559"/>
      <c r="E3559"/>
      <c r="F3559"/>
    </row>
    <row r="3560" spans="1:6" ht="14.25" x14ac:dyDescent="0.45">
      <c r="A3560"/>
      <c r="B3560"/>
      <c r="C3560"/>
      <c r="D3560"/>
      <c r="E3560"/>
      <c r="F3560"/>
    </row>
    <row r="3561" spans="1:6" ht="14.25" x14ac:dyDescent="0.45">
      <c r="A3561"/>
      <c r="B3561"/>
      <c r="C3561"/>
      <c r="D3561"/>
      <c r="E3561"/>
      <c r="F3561"/>
    </row>
    <row r="3562" spans="1:6" ht="14.25" x14ac:dyDescent="0.45">
      <c r="A3562"/>
      <c r="B3562"/>
      <c r="C3562"/>
      <c r="D3562"/>
      <c r="E3562"/>
      <c r="F3562"/>
    </row>
    <row r="3563" spans="1:6" ht="14.25" x14ac:dyDescent="0.45">
      <c r="A3563"/>
      <c r="B3563"/>
      <c r="C3563"/>
      <c r="D3563"/>
      <c r="E3563"/>
      <c r="F3563"/>
    </row>
    <row r="3564" spans="1:6" ht="14.25" x14ac:dyDescent="0.45">
      <c r="A3564"/>
      <c r="B3564"/>
      <c r="C3564"/>
      <c r="D3564"/>
      <c r="E3564"/>
      <c r="F3564"/>
    </row>
    <row r="3565" spans="1:6" ht="14.25" x14ac:dyDescent="0.45">
      <c r="A3565"/>
      <c r="B3565"/>
      <c r="C3565"/>
      <c r="D3565"/>
      <c r="E3565"/>
      <c r="F3565"/>
    </row>
    <row r="3566" spans="1:6" ht="14.25" x14ac:dyDescent="0.45">
      <c r="A3566"/>
      <c r="B3566"/>
      <c r="C3566"/>
      <c r="D3566"/>
      <c r="E3566"/>
      <c r="F3566"/>
    </row>
    <row r="3567" spans="1:6" ht="14.25" x14ac:dyDescent="0.45">
      <c r="A3567"/>
      <c r="B3567"/>
      <c r="C3567"/>
      <c r="D3567"/>
      <c r="E3567"/>
      <c r="F3567"/>
    </row>
    <row r="3568" spans="1:6" ht="14.25" x14ac:dyDescent="0.45">
      <c r="A3568"/>
      <c r="B3568"/>
      <c r="C3568"/>
      <c r="D3568"/>
      <c r="E3568"/>
      <c r="F3568"/>
    </row>
    <row r="3569" spans="1:6" ht="14.25" x14ac:dyDescent="0.45">
      <c r="A3569"/>
      <c r="B3569"/>
      <c r="C3569"/>
      <c r="D3569"/>
      <c r="E3569"/>
      <c r="F3569"/>
    </row>
    <row r="3570" spans="1:6" ht="14.25" x14ac:dyDescent="0.45">
      <c r="A3570"/>
      <c r="B3570"/>
      <c r="C3570"/>
      <c r="D3570"/>
      <c r="E3570"/>
      <c r="F3570"/>
    </row>
    <row r="3571" spans="1:6" ht="14.25" x14ac:dyDescent="0.45">
      <c r="A3571"/>
      <c r="B3571"/>
      <c r="C3571"/>
      <c r="D3571"/>
      <c r="E3571"/>
      <c r="F3571"/>
    </row>
    <row r="3572" spans="1:6" ht="14.25" x14ac:dyDescent="0.45">
      <c r="A3572"/>
      <c r="B3572"/>
      <c r="C3572"/>
      <c r="D3572"/>
      <c r="E3572"/>
      <c r="F3572"/>
    </row>
    <row r="3573" spans="1:6" ht="14.25" x14ac:dyDescent="0.45">
      <c r="A3573"/>
      <c r="B3573"/>
      <c r="C3573"/>
      <c r="D3573"/>
      <c r="E3573"/>
      <c r="F3573"/>
    </row>
    <row r="3574" spans="1:6" ht="14.25" x14ac:dyDescent="0.45">
      <c r="A3574"/>
      <c r="B3574"/>
      <c r="C3574"/>
      <c r="D3574"/>
      <c r="E3574"/>
      <c r="F3574"/>
    </row>
    <row r="3575" spans="1:6" ht="14.25" x14ac:dyDescent="0.45">
      <c r="A3575"/>
      <c r="B3575"/>
      <c r="C3575"/>
      <c r="D3575"/>
      <c r="E3575"/>
      <c r="F3575"/>
    </row>
    <row r="3576" spans="1:6" ht="14.25" x14ac:dyDescent="0.45">
      <c r="A3576"/>
      <c r="B3576"/>
      <c r="C3576"/>
      <c r="D3576"/>
      <c r="E3576"/>
      <c r="F3576"/>
    </row>
    <row r="3577" spans="1:6" ht="14.25" x14ac:dyDescent="0.45">
      <c r="A3577"/>
      <c r="B3577"/>
      <c r="C3577"/>
      <c r="D3577"/>
      <c r="E3577"/>
      <c r="F3577"/>
    </row>
    <row r="3578" spans="1:6" ht="14.25" x14ac:dyDescent="0.45">
      <c r="A3578"/>
      <c r="B3578"/>
      <c r="C3578"/>
      <c r="D3578"/>
      <c r="E3578"/>
      <c r="F3578"/>
    </row>
    <row r="3579" spans="1:6" ht="14.25" x14ac:dyDescent="0.45">
      <c r="A3579"/>
      <c r="B3579"/>
      <c r="C3579"/>
      <c r="D3579"/>
      <c r="E3579"/>
      <c r="F3579"/>
    </row>
    <row r="3580" spans="1:6" ht="14.25" x14ac:dyDescent="0.45">
      <c r="A3580"/>
      <c r="B3580"/>
      <c r="C3580"/>
      <c r="D3580"/>
      <c r="E3580"/>
      <c r="F3580"/>
    </row>
    <row r="3581" spans="1:6" ht="14.25" x14ac:dyDescent="0.45">
      <c r="A3581"/>
      <c r="B3581"/>
      <c r="C3581"/>
      <c r="D3581"/>
      <c r="E3581"/>
      <c r="F3581"/>
    </row>
    <row r="3582" spans="1:6" ht="14.25" x14ac:dyDescent="0.45">
      <c r="A3582"/>
      <c r="B3582"/>
      <c r="C3582"/>
      <c r="D3582"/>
      <c r="E3582"/>
      <c r="F3582"/>
    </row>
    <row r="3583" spans="1:6" ht="14.25" x14ac:dyDescent="0.45">
      <c r="A3583"/>
      <c r="B3583"/>
      <c r="C3583"/>
      <c r="D3583"/>
      <c r="E3583"/>
      <c r="F3583"/>
    </row>
    <row r="3584" spans="1:6" ht="14.25" x14ac:dyDescent="0.45">
      <c r="A3584"/>
      <c r="B3584"/>
      <c r="C3584"/>
      <c r="D3584"/>
      <c r="E3584"/>
      <c r="F3584"/>
    </row>
    <row r="3585" spans="1:6" ht="14.25" x14ac:dyDescent="0.45">
      <c r="A3585"/>
      <c r="B3585"/>
      <c r="C3585"/>
      <c r="D3585"/>
      <c r="E3585"/>
      <c r="F3585"/>
    </row>
    <row r="3586" spans="1:6" ht="14.25" x14ac:dyDescent="0.45">
      <c r="A3586"/>
      <c r="B3586"/>
      <c r="C3586"/>
      <c r="D3586"/>
      <c r="E3586"/>
      <c r="F3586"/>
    </row>
    <row r="3587" spans="1:6" ht="14.25" x14ac:dyDescent="0.45">
      <c r="A3587"/>
      <c r="B3587"/>
      <c r="C3587"/>
      <c r="D3587"/>
      <c r="E3587"/>
      <c r="F3587"/>
    </row>
    <row r="3588" spans="1:6" ht="14.25" x14ac:dyDescent="0.45">
      <c r="A3588"/>
      <c r="B3588"/>
      <c r="C3588"/>
      <c r="D3588"/>
      <c r="E3588"/>
      <c r="F3588"/>
    </row>
    <row r="3589" spans="1:6" ht="14.25" x14ac:dyDescent="0.45">
      <c r="A3589"/>
      <c r="B3589"/>
      <c r="C3589"/>
      <c r="D3589"/>
      <c r="E3589"/>
      <c r="F3589"/>
    </row>
    <row r="3590" spans="1:6" ht="14.25" x14ac:dyDescent="0.45">
      <c r="A3590"/>
      <c r="B3590"/>
      <c r="C3590"/>
      <c r="D3590"/>
      <c r="E3590"/>
      <c r="F3590"/>
    </row>
    <row r="3591" spans="1:6" ht="14.25" x14ac:dyDescent="0.45">
      <c r="A3591"/>
      <c r="B3591"/>
      <c r="C3591"/>
      <c r="D3591"/>
      <c r="E3591"/>
      <c r="F3591"/>
    </row>
    <row r="3592" spans="1:6" ht="14.25" x14ac:dyDescent="0.45">
      <c r="A3592"/>
      <c r="B3592"/>
      <c r="C3592"/>
      <c r="D3592"/>
      <c r="E3592"/>
      <c r="F3592"/>
    </row>
    <row r="3593" spans="1:6" ht="14.25" x14ac:dyDescent="0.45">
      <c r="A3593"/>
      <c r="B3593"/>
      <c r="C3593"/>
      <c r="D3593"/>
      <c r="E3593"/>
      <c r="F3593"/>
    </row>
    <row r="3594" spans="1:6" ht="14.25" x14ac:dyDescent="0.45">
      <c r="A3594"/>
      <c r="B3594"/>
      <c r="C3594"/>
      <c r="D3594"/>
      <c r="E3594"/>
      <c r="F3594"/>
    </row>
    <row r="3595" spans="1:6" ht="14.25" x14ac:dyDescent="0.45">
      <c r="A3595"/>
      <c r="B3595"/>
      <c r="C3595"/>
      <c r="D3595"/>
      <c r="E3595"/>
      <c r="F3595"/>
    </row>
    <row r="3596" spans="1:6" ht="14.25" x14ac:dyDescent="0.45">
      <c r="A3596"/>
      <c r="B3596"/>
      <c r="C3596"/>
      <c r="D3596"/>
      <c r="E3596"/>
      <c r="F3596"/>
    </row>
    <row r="3597" spans="1:6" ht="14.25" x14ac:dyDescent="0.45">
      <c r="A3597"/>
      <c r="B3597"/>
      <c r="C3597"/>
      <c r="D3597"/>
      <c r="E3597"/>
      <c r="F3597"/>
    </row>
    <row r="3598" spans="1:6" ht="14.25" x14ac:dyDescent="0.45">
      <c r="A3598"/>
      <c r="B3598"/>
      <c r="C3598"/>
      <c r="D3598"/>
      <c r="E3598"/>
      <c r="F3598"/>
    </row>
    <row r="3599" spans="1:6" ht="14.25" x14ac:dyDescent="0.45">
      <c r="A3599"/>
      <c r="B3599"/>
      <c r="C3599"/>
      <c r="D3599"/>
      <c r="E3599"/>
      <c r="F3599"/>
    </row>
    <row r="3600" spans="1:6" ht="14.25" x14ac:dyDescent="0.45">
      <c r="A3600"/>
      <c r="B3600"/>
      <c r="C3600"/>
      <c r="D3600"/>
      <c r="E3600"/>
      <c r="F3600"/>
    </row>
    <row r="3601" spans="1:6" ht="14.25" x14ac:dyDescent="0.45">
      <c r="A3601"/>
      <c r="B3601"/>
      <c r="C3601"/>
      <c r="D3601"/>
      <c r="E3601"/>
      <c r="F3601"/>
    </row>
    <row r="3602" spans="1:6" ht="14.25" x14ac:dyDescent="0.45">
      <c r="A3602"/>
      <c r="B3602"/>
      <c r="C3602"/>
      <c r="D3602"/>
      <c r="E3602"/>
      <c r="F3602"/>
    </row>
    <row r="3603" spans="1:6" ht="14.25" x14ac:dyDescent="0.45">
      <c r="A3603"/>
      <c r="B3603"/>
      <c r="C3603"/>
      <c r="D3603"/>
      <c r="E3603"/>
      <c r="F3603"/>
    </row>
    <row r="3604" spans="1:6" ht="14.25" x14ac:dyDescent="0.45">
      <c r="A3604"/>
      <c r="B3604"/>
      <c r="C3604"/>
      <c r="D3604"/>
      <c r="E3604"/>
      <c r="F3604"/>
    </row>
    <row r="3605" spans="1:6" ht="14.25" x14ac:dyDescent="0.45">
      <c r="A3605"/>
      <c r="B3605"/>
      <c r="C3605"/>
      <c r="D3605"/>
      <c r="E3605"/>
      <c r="F3605"/>
    </row>
    <row r="3606" spans="1:6" ht="14.25" x14ac:dyDescent="0.45">
      <c r="A3606"/>
      <c r="B3606"/>
      <c r="C3606"/>
      <c r="D3606"/>
      <c r="E3606"/>
      <c r="F3606"/>
    </row>
    <row r="3607" spans="1:6" ht="14.25" x14ac:dyDescent="0.45">
      <c r="A3607"/>
      <c r="B3607"/>
      <c r="C3607"/>
      <c r="D3607"/>
      <c r="E3607"/>
      <c r="F3607"/>
    </row>
    <row r="3608" spans="1:6" ht="14.25" x14ac:dyDescent="0.45">
      <c r="A3608"/>
      <c r="B3608"/>
      <c r="C3608"/>
      <c r="D3608"/>
      <c r="E3608"/>
      <c r="F3608"/>
    </row>
    <row r="3609" spans="1:6" ht="14.25" x14ac:dyDescent="0.45">
      <c r="A3609"/>
      <c r="B3609"/>
      <c r="C3609"/>
      <c r="D3609"/>
      <c r="E3609"/>
      <c r="F3609"/>
    </row>
    <row r="3610" spans="1:6" ht="14.25" x14ac:dyDescent="0.45">
      <c r="A3610"/>
      <c r="B3610"/>
      <c r="C3610"/>
      <c r="D3610"/>
      <c r="E3610"/>
      <c r="F3610"/>
    </row>
    <row r="3611" spans="1:6" ht="14.25" x14ac:dyDescent="0.45">
      <c r="A3611"/>
      <c r="B3611"/>
      <c r="C3611"/>
      <c r="D3611"/>
      <c r="E3611"/>
      <c r="F3611"/>
    </row>
    <row r="3612" spans="1:6" ht="14.25" x14ac:dyDescent="0.45">
      <c r="A3612"/>
      <c r="B3612"/>
      <c r="C3612"/>
      <c r="D3612"/>
      <c r="E3612"/>
      <c r="F3612"/>
    </row>
    <row r="3613" spans="1:6" ht="14.25" x14ac:dyDescent="0.45">
      <c r="A3613"/>
      <c r="B3613"/>
      <c r="C3613"/>
      <c r="D3613"/>
      <c r="E3613"/>
      <c r="F3613"/>
    </row>
    <row r="3614" spans="1:6" ht="14.25" x14ac:dyDescent="0.45">
      <c r="A3614"/>
      <c r="B3614"/>
      <c r="C3614"/>
      <c r="D3614"/>
      <c r="E3614"/>
      <c r="F3614"/>
    </row>
    <row r="3615" spans="1:6" ht="14.25" x14ac:dyDescent="0.45">
      <c r="A3615"/>
      <c r="B3615"/>
      <c r="C3615"/>
      <c r="D3615"/>
      <c r="E3615"/>
      <c r="F3615"/>
    </row>
    <row r="3616" spans="1:6" ht="14.25" x14ac:dyDescent="0.45">
      <c r="A3616"/>
      <c r="B3616"/>
      <c r="C3616"/>
      <c r="D3616"/>
      <c r="E3616"/>
      <c r="F3616"/>
    </row>
    <row r="3617" spans="1:6" ht="14.25" x14ac:dyDescent="0.45">
      <c r="A3617"/>
      <c r="B3617"/>
      <c r="C3617"/>
      <c r="D3617"/>
      <c r="E3617"/>
      <c r="F3617"/>
    </row>
    <row r="3618" spans="1:6" ht="14.25" x14ac:dyDescent="0.45">
      <c r="A3618"/>
      <c r="B3618"/>
      <c r="C3618"/>
      <c r="D3618"/>
      <c r="E3618"/>
      <c r="F3618"/>
    </row>
    <row r="3619" spans="1:6" ht="14.25" x14ac:dyDescent="0.45">
      <c r="A3619"/>
      <c r="B3619"/>
      <c r="C3619"/>
      <c r="D3619"/>
      <c r="E3619"/>
      <c r="F3619"/>
    </row>
    <row r="3620" spans="1:6" ht="14.25" x14ac:dyDescent="0.45">
      <c r="A3620"/>
      <c r="B3620"/>
      <c r="C3620"/>
      <c r="D3620"/>
      <c r="E3620"/>
      <c r="F3620"/>
    </row>
    <row r="3621" spans="1:6" ht="14.25" x14ac:dyDescent="0.45">
      <c r="A3621"/>
      <c r="B3621"/>
      <c r="C3621"/>
      <c r="D3621"/>
      <c r="E3621"/>
      <c r="F3621"/>
    </row>
    <row r="3622" spans="1:6" ht="14.25" x14ac:dyDescent="0.45">
      <c r="A3622"/>
      <c r="B3622"/>
      <c r="C3622"/>
      <c r="D3622"/>
      <c r="E3622"/>
      <c r="F3622"/>
    </row>
    <row r="3623" spans="1:6" ht="14.25" x14ac:dyDescent="0.45">
      <c r="A3623"/>
      <c r="B3623"/>
      <c r="C3623"/>
      <c r="D3623"/>
      <c r="E3623"/>
      <c r="F3623"/>
    </row>
    <row r="3624" spans="1:6" ht="14.25" x14ac:dyDescent="0.45">
      <c r="A3624"/>
      <c r="B3624"/>
      <c r="C3624"/>
      <c r="D3624"/>
      <c r="E3624"/>
      <c r="F3624"/>
    </row>
    <row r="3625" spans="1:6" ht="14.25" x14ac:dyDescent="0.45">
      <c r="A3625"/>
      <c r="B3625"/>
      <c r="C3625"/>
      <c r="D3625"/>
      <c r="E3625"/>
      <c r="F3625"/>
    </row>
    <row r="3626" spans="1:6" ht="14.25" x14ac:dyDescent="0.45">
      <c r="A3626"/>
      <c r="B3626"/>
      <c r="C3626"/>
      <c r="D3626"/>
      <c r="E3626"/>
      <c r="F3626"/>
    </row>
    <row r="3627" spans="1:6" ht="14.25" x14ac:dyDescent="0.45">
      <c r="A3627"/>
      <c r="B3627"/>
      <c r="C3627"/>
      <c r="D3627"/>
      <c r="E3627"/>
      <c r="F3627"/>
    </row>
    <row r="3628" spans="1:6" ht="14.25" x14ac:dyDescent="0.45">
      <c r="A3628"/>
      <c r="B3628"/>
      <c r="C3628"/>
      <c r="D3628"/>
      <c r="E3628"/>
      <c r="F3628"/>
    </row>
    <row r="3629" spans="1:6" ht="14.25" x14ac:dyDescent="0.45">
      <c r="A3629"/>
      <c r="B3629"/>
      <c r="C3629"/>
      <c r="D3629"/>
      <c r="E3629"/>
      <c r="F3629"/>
    </row>
    <row r="3630" spans="1:6" ht="14.25" x14ac:dyDescent="0.45">
      <c r="A3630"/>
      <c r="B3630"/>
      <c r="C3630"/>
      <c r="D3630"/>
      <c r="E3630"/>
      <c r="F3630"/>
    </row>
    <row r="3631" spans="1:6" ht="14.25" x14ac:dyDescent="0.45">
      <c r="A3631"/>
      <c r="B3631"/>
      <c r="C3631"/>
      <c r="D3631"/>
      <c r="E3631"/>
      <c r="F3631"/>
    </row>
    <row r="3632" spans="1:6" ht="14.25" x14ac:dyDescent="0.45">
      <c r="A3632"/>
      <c r="B3632"/>
      <c r="C3632"/>
      <c r="D3632"/>
      <c r="E3632"/>
      <c r="F3632"/>
    </row>
    <row r="3633" spans="1:6" ht="14.25" x14ac:dyDescent="0.45">
      <c r="A3633"/>
      <c r="B3633"/>
      <c r="C3633"/>
      <c r="D3633"/>
      <c r="E3633"/>
      <c r="F3633"/>
    </row>
    <row r="3634" spans="1:6" ht="14.25" x14ac:dyDescent="0.45">
      <c r="A3634"/>
      <c r="B3634"/>
      <c r="C3634"/>
      <c r="D3634"/>
      <c r="E3634"/>
      <c r="F3634"/>
    </row>
    <row r="3635" spans="1:6" ht="14.25" x14ac:dyDescent="0.45">
      <c r="A3635"/>
      <c r="B3635"/>
      <c r="C3635"/>
      <c r="D3635"/>
      <c r="E3635"/>
      <c r="F3635"/>
    </row>
    <row r="3636" spans="1:6" ht="14.25" x14ac:dyDescent="0.45">
      <c r="A3636"/>
      <c r="B3636"/>
      <c r="C3636"/>
      <c r="D3636"/>
      <c r="E3636"/>
      <c r="F3636"/>
    </row>
    <row r="3637" spans="1:6" ht="14.25" x14ac:dyDescent="0.45">
      <c r="A3637"/>
      <c r="B3637"/>
      <c r="C3637"/>
      <c r="D3637"/>
      <c r="E3637"/>
      <c r="F3637"/>
    </row>
    <row r="3638" spans="1:6" ht="14.25" x14ac:dyDescent="0.45">
      <c r="A3638"/>
      <c r="B3638"/>
      <c r="C3638"/>
      <c r="D3638"/>
      <c r="E3638"/>
      <c r="F3638"/>
    </row>
    <row r="3639" spans="1:6" ht="14.25" x14ac:dyDescent="0.45">
      <c r="A3639"/>
      <c r="B3639"/>
      <c r="C3639"/>
      <c r="D3639"/>
      <c r="E3639"/>
      <c r="F3639"/>
    </row>
    <row r="3640" spans="1:6" ht="14.25" x14ac:dyDescent="0.45">
      <c r="A3640"/>
      <c r="B3640"/>
      <c r="C3640"/>
      <c r="D3640"/>
      <c r="E3640"/>
      <c r="F3640"/>
    </row>
    <row r="3641" spans="1:6" ht="14.25" x14ac:dyDescent="0.45">
      <c r="A3641"/>
      <c r="B3641"/>
      <c r="C3641"/>
      <c r="D3641"/>
      <c r="E3641"/>
      <c r="F3641"/>
    </row>
    <row r="3642" spans="1:6" ht="14.25" x14ac:dyDescent="0.45">
      <c r="A3642"/>
      <c r="B3642"/>
      <c r="C3642"/>
      <c r="D3642"/>
      <c r="E3642"/>
      <c r="F3642"/>
    </row>
    <row r="3643" spans="1:6" ht="14.25" x14ac:dyDescent="0.45">
      <c r="A3643"/>
      <c r="B3643"/>
      <c r="C3643"/>
      <c r="D3643"/>
      <c r="E3643"/>
      <c r="F3643"/>
    </row>
    <row r="3644" spans="1:6" ht="14.25" x14ac:dyDescent="0.45">
      <c r="A3644"/>
      <c r="B3644"/>
      <c r="C3644"/>
      <c r="D3644"/>
      <c r="E3644"/>
      <c r="F3644"/>
    </row>
    <row r="3645" spans="1:6" ht="14.25" x14ac:dyDescent="0.45">
      <c r="A3645"/>
      <c r="B3645"/>
      <c r="C3645"/>
      <c r="D3645"/>
      <c r="E3645"/>
      <c r="F3645"/>
    </row>
    <row r="3646" spans="1:6" ht="14.25" x14ac:dyDescent="0.45">
      <c r="A3646"/>
      <c r="B3646"/>
      <c r="C3646"/>
      <c r="D3646"/>
      <c r="E3646"/>
      <c r="F3646"/>
    </row>
    <row r="3647" spans="1:6" ht="14.25" x14ac:dyDescent="0.45">
      <c r="A3647"/>
      <c r="B3647"/>
      <c r="C3647"/>
      <c r="D3647"/>
      <c r="E3647"/>
      <c r="F3647"/>
    </row>
    <row r="3648" spans="1:6" ht="14.25" x14ac:dyDescent="0.45">
      <c r="A3648"/>
      <c r="B3648"/>
      <c r="C3648"/>
      <c r="D3648"/>
      <c r="E3648"/>
      <c r="F3648"/>
    </row>
    <row r="3649" spans="1:6" ht="14.25" x14ac:dyDescent="0.45">
      <c r="A3649"/>
      <c r="B3649"/>
      <c r="C3649"/>
      <c r="D3649"/>
      <c r="E3649"/>
      <c r="F3649"/>
    </row>
    <row r="3650" spans="1:6" ht="14.25" x14ac:dyDescent="0.45">
      <c r="A3650"/>
      <c r="B3650"/>
      <c r="C3650"/>
      <c r="D3650"/>
      <c r="E3650"/>
      <c r="F3650"/>
    </row>
    <row r="3651" spans="1:6" ht="14.25" x14ac:dyDescent="0.45">
      <c r="A3651"/>
      <c r="B3651"/>
      <c r="C3651"/>
      <c r="D3651"/>
      <c r="E3651"/>
      <c r="F3651"/>
    </row>
    <row r="3652" spans="1:6" ht="14.25" x14ac:dyDescent="0.45">
      <c r="A3652"/>
      <c r="B3652"/>
      <c r="C3652"/>
      <c r="D3652"/>
      <c r="E3652"/>
      <c r="F3652"/>
    </row>
    <row r="3653" spans="1:6" ht="14.25" x14ac:dyDescent="0.45">
      <c r="A3653"/>
      <c r="B3653"/>
      <c r="C3653"/>
      <c r="D3653"/>
      <c r="E3653"/>
      <c r="F3653"/>
    </row>
    <row r="3654" spans="1:6" ht="14.25" x14ac:dyDescent="0.45">
      <c r="A3654"/>
      <c r="B3654"/>
      <c r="C3654"/>
      <c r="D3654"/>
      <c r="E3654"/>
      <c r="F3654"/>
    </row>
    <row r="3655" spans="1:6" ht="14.25" x14ac:dyDescent="0.45">
      <c r="A3655"/>
      <c r="B3655"/>
      <c r="C3655"/>
      <c r="D3655"/>
      <c r="E3655"/>
      <c r="F3655"/>
    </row>
    <row r="3656" spans="1:6" ht="14.25" x14ac:dyDescent="0.45">
      <c r="A3656"/>
      <c r="B3656"/>
      <c r="C3656"/>
      <c r="D3656"/>
      <c r="E3656"/>
      <c r="F3656"/>
    </row>
    <row r="3657" spans="1:6" ht="14.25" x14ac:dyDescent="0.45">
      <c r="A3657"/>
      <c r="B3657"/>
      <c r="C3657"/>
      <c r="D3657"/>
      <c r="E3657"/>
      <c r="F3657"/>
    </row>
    <row r="3658" spans="1:6" ht="14.25" x14ac:dyDescent="0.45">
      <c r="A3658"/>
      <c r="B3658"/>
      <c r="C3658"/>
      <c r="D3658"/>
      <c r="E3658"/>
      <c r="F3658"/>
    </row>
    <row r="3659" spans="1:6" ht="14.25" x14ac:dyDescent="0.45">
      <c r="A3659"/>
      <c r="B3659"/>
      <c r="C3659"/>
      <c r="D3659"/>
      <c r="E3659"/>
      <c r="F3659"/>
    </row>
    <row r="3660" spans="1:6" ht="14.25" x14ac:dyDescent="0.45">
      <c r="A3660"/>
      <c r="B3660"/>
      <c r="C3660"/>
      <c r="D3660"/>
      <c r="E3660"/>
      <c r="F3660"/>
    </row>
    <row r="3661" spans="1:6" ht="14.25" x14ac:dyDescent="0.45">
      <c r="A3661"/>
      <c r="B3661"/>
      <c r="C3661"/>
      <c r="D3661"/>
      <c r="E3661"/>
      <c r="F3661"/>
    </row>
    <row r="3662" spans="1:6" ht="14.25" x14ac:dyDescent="0.45">
      <c r="A3662"/>
      <c r="B3662"/>
      <c r="C3662"/>
      <c r="D3662"/>
      <c r="E3662"/>
      <c r="F3662"/>
    </row>
    <row r="3663" spans="1:6" ht="14.25" x14ac:dyDescent="0.45">
      <c r="A3663"/>
      <c r="B3663"/>
      <c r="C3663"/>
      <c r="D3663"/>
      <c r="E3663"/>
      <c r="F3663"/>
    </row>
    <row r="3664" spans="1:6" ht="14.25" x14ac:dyDescent="0.45">
      <c r="A3664"/>
      <c r="B3664"/>
      <c r="C3664"/>
      <c r="D3664"/>
      <c r="E3664"/>
      <c r="F3664"/>
    </row>
    <row r="3665" spans="1:6" ht="14.25" x14ac:dyDescent="0.45">
      <c r="A3665"/>
      <c r="B3665"/>
      <c r="C3665"/>
      <c r="D3665"/>
      <c r="E3665"/>
      <c r="F3665"/>
    </row>
    <row r="3666" spans="1:6" ht="14.25" x14ac:dyDescent="0.45">
      <c r="A3666"/>
      <c r="B3666"/>
      <c r="C3666"/>
      <c r="D3666"/>
      <c r="E3666"/>
      <c r="F3666"/>
    </row>
    <row r="3667" spans="1:6" ht="14.25" x14ac:dyDescent="0.45">
      <c r="A3667"/>
      <c r="B3667"/>
      <c r="C3667"/>
      <c r="D3667"/>
      <c r="E3667"/>
      <c r="F3667"/>
    </row>
    <row r="3668" spans="1:6" ht="14.25" x14ac:dyDescent="0.45">
      <c r="A3668"/>
      <c r="B3668"/>
      <c r="C3668"/>
      <c r="D3668"/>
      <c r="E3668"/>
      <c r="F3668"/>
    </row>
    <row r="3669" spans="1:6" ht="14.25" x14ac:dyDescent="0.45">
      <c r="A3669"/>
      <c r="B3669"/>
      <c r="C3669"/>
      <c r="D3669"/>
      <c r="E3669"/>
      <c r="F3669"/>
    </row>
    <row r="3670" spans="1:6" ht="14.25" x14ac:dyDescent="0.45">
      <c r="A3670"/>
      <c r="B3670"/>
      <c r="C3670"/>
      <c r="D3670"/>
      <c r="E3670"/>
      <c r="F3670"/>
    </row>
    <row r="3671" spans="1:6" ht="14.25" x14ac:dyDescent="0.45">
      <c r="A3671"/>
      <c r="B3671"/>
      <c r="C3671"/>
      <c r="D3671"/>
      <c r="E3671"/>
      <c r="F3671"/>
    </row>
    <row r="3672" spans="1:6" ht="14.25" x14ac:dyDescent="0.45">
      <c r="A3672"/>
      <c r="B3672"/>
      <c r="C3672"/>
      <c r="D3672"/>
      <c r="E3672"/>
      <c r="F3672"/>
    </row>
    <row r="3673" spans="1:6" ht="14.25" x14ac:dyDescent="0.45">
      <c r="A3673"/>
      <c r="B3673"/>
      <c r="C3673"/>
      <c r="D3673"/>
      <c r="E3673"/>
      <c r="F3673"/>
    </row>
    <row r="3674" spans="1:6" ht="14.25" x14ac:dyDescent="0.45">
      <c r="A3674"/>
      <c r="B3674"/>
      <c r="C3674"/>
      <c r="D3674"/>
      <c r="E3674"/>
      <c r="F3674"/>
    </row>
    <row r="3675" spans="1:6" ht="14.25" x14ac:dyDescent="0.45">
      <c r="A3675"/>
      <c r="B3675"/>
      <c r="C3675"/>
      <c r="D3675"/>
      <c r="E3675"/>
      <c r="F3675"/>
    </row>
    <row r="3676" spans="1:6" ht="14.25" x14ac:dyDescent="0.45">
      <c r="A3676"/>
      <c r="B3676"/>
      <c r="C3676"/>
      <c r="D3676"/>
      <c r="E3676"/>
      <c r="F3676"/>
    </row>
    <row r="3677" spans="1:6" ht="14.25" x14ac:dyDescent="0.45">
      <c r="A3677"/>
      <c r="B3677"/>
      <c r="C3677"/>
      <c r="D3677"/>
      <c r="E3677"/>
      <c r="F3677"/>
    </row>
    <row r="3678" spans="1:6" ht="14.25" x14ac:dyDescent="0.45">
      <c r="A3678"/>
      <c r="B3678"/>
      <c r="C3678"/>
      <c r="D3678"/>
      <c r="E3678"/>
      <c r="F3678"/>
    </row>
    <row r="3679" spans="1:6" ht="14.25" x14ac:dyDescent="0.45">
      <c r="A3679"/>
      <c r="B3679"/>
      <c r="C3679"/>
      <c r="D3679"/>
      <c r="E3679"/>
      <c r="F3679"/>
    </row>
    <row r="3680" spans="1:6" ht="14.25" x14ac:dyDescent="0.45">
      <c r="A3680"/>
      <c r="B3680"/>
      <c r="C3680"/>
      <c r="D3680"/>
      <c r="E3680"/>
      <c r="F3680"/>
    </row>
    <row r="3681" spans="1:6" ht="14.25" x14ac:dyDescent="0.45">
      <c r="A3681"/>
      <c r="B3681"/>
      <c r="C3681"/>
      <c r="D3681"/>
      <c r="E3681"/>
      <c r="F3681"/>
    </row>
    <row r="3682" spans="1:6" ht="14.25" x14ac:dyDescent="0.45">
      <c r="A3682"/>
      <c r="B3682"/>
      <c r="C3682"/>
      <c r="D3682"/>
      <c r="E3682"/>
      <c r="F3682"/>
    </row>
    <row r="3683" spans="1:6" ht="14.25" x14ac:dyDescent="0.45">
      <c r="A3683"/>
      <c r="B3683"/>
      <c r="C3683"/>
      <c r="D3683"/>
      <c r="E3683"/>
      <c r="F3683"/>
    </row>
    <row r="3684" spans="1:6" ht="14.25" x14ac:dyDescent="0.45">
      <c r="A3684"/>
      <c r="B3684"/>
      <c r="C3684"/>
      <c r="D3684"/>
      <c r="E3684"/>
      <c r="F3684"/>
    </row>
    <row r="3685" spans="1:6" ht="14.25" x14ac:dyDescent="0.45">
      <c r="A3685"/>
      <c r="B3685"/>
      <c r="C3685"/>
      <c r="D3685"/>
      <c r="E3685"/>
      <c r="F3685"/>
    </row>
    <row r="3686" spans="1:6" ht="14.25" x14ac:dyDescent="0.45">
      <c r="A3686"/>
      <c r="B3686"/>
      <c r="C3686"/>
      <c r="D3686"/>
      <c r="E3686"/>
      <c r="F3686"/>
    </row>
    <row r="3687" spans="1:6" ht="14.25" x14ac:dyDescent="0.45">
      <c r="A3687"/>
      <c r="B3687"/>
      <c r="C3687"/>
      <c r="D3687"/>
      <c r="E3687"/>
      <c r="F3687"/>
    </row>
    <row r="3688" spans="1:6" ht="14.25" x14ac:dyDescent="0.45">
      <c r="A3688"/>
      <c r="B3688"/>
      <c r="C3688"/>
      <c r="D3688"/>
      <c r="E3688"/>
      <c r="F3688"/>
    </row>
    <row r="3689" spans="1:6" ht="14.25" x14ac:dyDescent="0.45">
      <c r="A3689"/>
      <c r="B3689"/>
      <c r="C3689"/>
      <c r="D3689"/>
      <c r="E3689"/>
      <c r="F3689"/>
    </row>
    <row r="3690" spans="1:6" ht="14.25" x14ac:dyDescent="0.45">
      <c r="A3690"/>
      <c r="B3690"/>
      <c r="C3690"/>
      <c r="D3690"/>
      <c r="E3690"/>
      <c r="F3690"/>
    </row>
    <row r="3691" spans="1:6" ht="14.25" x14ac:dyDescent="0.45">
      <c r="A3691"/>
      <c r="B3691"/>
      <c r="C3691"/>
      <c r="D3691"/>
      <c r="E3691"/>
      <c r="F3691"/>
    </row>
    <row r="3692" spans="1:6" ht="14.25" x14ac:dyDescent="0.45">
      <c r="A3692"/>
      <c r="B3692"/>
      <c r="C3692"/>
      <c r="D3692"/>
      <c r="E3692"/>
      <c r="F3692"/>
    </row>
    <row r="3693" spans="1:6" ht="14.25" x14ac:dyDescent="0.45">
      <c r="A3693"/>
      <c r="B3693"/>
      <c r="C3693"/>
      <c r="D3693"/>
      <c r="E3693"/>
      <c r="F3693"/>
    </row>
    <row r="3694" spans="1:6" ht="14.25" x14ac:dyDescent="0.45">
      <c r="A3694"/>
      <c r="B3694"/>
      <c r="C3694"/>
      <c r="D3694"/>
      <c r="E3694"/>
      <c r="F3694"/>
    </row>
    <row r="3695" spans="1:6" ht="14.25" x14ac:dyDescent="0.45">
      <c r="A3695"/>
      <c r="B3695"/>
      <c r="C3695"/>
      <c r="D3695"/>
      <c r="E3695"/>
      <c r="F3695"/>
    </row>
    <row r="3696" spans="1:6" ht="14.25" x14ac:dyDescent="0.45">
      <c r="A3696"/>
      <c r="B3696"/>
      <c r="C3696"/>
      <c r="D3696"/>
      <c r="E3696"/>
      <c r="F3696"/>
    </row>
    <row r="3697" spans="1:6" ht="14.25" x14ac:dyDescent="0.45">
      <c r="A3697"/>
      <c r="B3697"/>
      <c r="C3697"/>
      <c r="D3697"/>
      <c r="E3697"/>
      <c r="F3697"/>
    </row>
    <row r="3698" spans="1:6" ht="14.25" x14ac:dyDescent="0.45">
      <c r="A3698"/>
      <c r="B3698"/>
      <c r="C3698"/>
      <c r="D3698"/>
      <c r="E3698"/>
      <c r="F3698"/>
    </row>
    <row r="3699" spans="1:6" ht="14.25" x14ac:dyDescent="0.45">
      <c r="A3699"/>
      <c r="B3699"/>
      <c r="C3699"/>
      <c r="D3699"/>
      <c r="E3699"/>
      <c r="F3699"/>
    </row>
    <row r="3700" spans="1:6" ht="14.25" x14ac:dyDescent="0.45">
      <c r="A3700"/>
      <c r="B3700"/>
      <c r="C3700"/>
      <c r="D3700"/>
      <c r="E3700"/>
      <c r="F3700"/>
    </row>
    <row r="3701" spans="1:6" ht="14.25" x14ac:dyDescent="0.45">
      <c r="A3701"/>
      <c r="B3701"/>
      <c r="C3701"/>
      <c r="D3701"/>
      <c r="E3701"/>
      <c r="F3701"/>
    </row>
    <row r="3702" spans="1:6" ht="14.25" x14ac:dyDescent="0.45">
      <c r="A3702"/>
      <c r="B3702"/>
      <c r="C3702"/>
      <c r="D3702"/>
      <c r="E3702"/>
      <c r="F3702"/>
    </row>
    <row r="3703" spans="1:6" ht="14.25" x14ac:dyDescent="0.45">
      <c r="A3703"/>
      <c r="B3703"/>
      <c r="C3703"/>
      <c r="D3703"/>
      <c r="E3703"/>
      <c r="F3703"/>
    </row>
    <row r="3704" spans="1:6" ht="14.25" x14ac:dyDescent="0.45">
      <c r="A3704"/>
      <c r="B3704"/>
      <c r="C3704"/>
      <c r="D3704"/>
      <c r="E3704"/>
      <c r="F3704"/>
    </row>
    <row r="3705" spans="1:6" ht="14.25" x14ac:dyDescent="0.45">
      <c r="A3705"/>
      <c r="B3705"/>
      <c r="C3705"/>
      <c r="D3705"/>
      <c r="E3705"/>
      <c r="F3705"/>
    </row>
    <row r="3706" spans="1:6" ht="14.25" x14ac:dyDescent="0.45">
      <c r="A3706"/>
      <c r="B3706"/>
      <c r="C3706"/>
      <c r="D3706"/>
      <c r="E3706"/>
      <c r="F3706"/>
    </row>
    <row r="3707" spans="1:6" ht="14.25" x14ac:dyDescent="0.45">
      <c r="A3707"/>
      <c r="B3707"/>
      <c r="C3707"/>
      <c r="D3707"/>
      <c r="E3707"/>
      <c r="F3707"/>
    </row>
    <row r="3708" spans="1:6" ht="14.25" x14ac:dyDescent="0.45">
      <c r="A3708"/>
      <c r="B3708"/>
      <c r="C3708"/>
      <c r="D3708"/>
      <c r="E3708"/>
      <c r="F3708"/>
    </row>
    <row r="3709" spans="1:6" ht="14.25" x14ac:dyDescent="0.45">
      <c r="A3709"/>
      <c r="B3709"/>
      <c r="C3709"/>
      <c r="D3709"/>
      <c r="E3709"/>
      <c r="F3709"/>
    </row>
    <row r="3710" spans="1:6" ht="14.25" x14ac:dyDescent="0.45">
      <c r="A3710"/>
      <c r="B3710"/>
      <c r="C3710"/>
      <c r="D3710"/>
      <c r="E3710"/>
      <c r="F3710"/>
    </row>
    <row r="3711" spans="1:6" ht="14.25" x14ac:dyDescent="0.45">
      <c r="A3711"/>
      <c r="B3711"/>
      <c r="C3711"/>
      <c r="D3711"/>
      <c r="E3711"/>
      <c r="F3711"/>
    </row>
    <row r="3712" spans="1:6" ht="14.25" x14ac:dyDescent="0.45">
      <c r="A3712"/>
      <c r="B3712"/>
      <c r="C3712"/>
      <c r="D3712"/>
      <c r="E3712"/>
      <c r="F3712"/>
    </row>
    <row r="3713" spans="1:6" ht="14.25" x14ac:dyDescent="0.45">
      <c r="A3713"/>
      <c r="B3713"/>
      <c r="C3713"/>
      <c r="D3713"/>
      <c r="E3713"/>
      <c r="F3713"/>
    </row>
    <row r="3714" spans="1:6" ht="14.25" x14ac:dyDescent="0.45">
      <c r="A3714"/>
      <c r="B3714"/>
      <c r="C3714"/>
      <c r="D3714"/>
      <c r="E3714"/>
      <c r="F3714"/>
    </row>
    <row r="3715" spans="1:6" ht="14.25" x14ac:dyDescent="0.45">
      <c r="A3715"/>
      <c r="B3715"/>
      <c r="C3715"/>
      <c r="D3715"/>
      <c r="E3715"/>
      <c r="F3715"/>
    </row>
    <row r="3716" spans="1:6" ht="14.25" x14ac:dyDescent="0.45">
      <c r="A3716"/>
      <c r="B3716"/>
      <c r="C3716"/>
      <c r="D3716"/>
      <c r="E3716"/>
      <c r="F3716"/>
    </row>
    <row r="3717" spans="1:6" ht="14.25" x14ac:dyDescent="0.45">
      <c r="A3717"/>
      <c r="B3717"/>
      <c r="C3717"/>
      <c r="D3717"/>
      <c r="E3717"/>
      <c r="F3717"/>
    </row>
    <row r="3718" spans="1:6" ht="14.25" x14ac:dyDescent="0.45">
      <c r="A3718"/>
      <c r="B3718"/>
      <c r="C3718"/>
      <c r="D3718"/>
      <c r="E3718"/>
      <c r="F3718"/>
    </row>
    <row r="3719" spans="1:6" ht="14.25" x14ac:dyDescent="0.45">
      <c r="A3719"/>
      <c r="B3719"/>
      <c r="C3719"/>
      <c r="D3719"/>
      <c r="E3719"/>
      <c r="F3719"/>
    </row>
    <row r="3720" spans="1:6" ht="14.25" x14ac:dyDescent="0.45">
      <c r="A3720"/>
      <c r="B3720"/>
      <c r="C3720"/>
      <c r="D3720"/>
      <c r="E3720"/>
      <c r="F3720"/>
    </row>
    <row r="3721" spans="1:6" ht="14.25" x14ac:dyDescent="0.45">
      <c r="A3721"/>
      <c r="B3721"/>
      <c r="C3721"/>
      <c r="D3721"/>
      <c r="E3721"/>
      <c r="F3721"/>
    </row>
    <row r="3722" spans="1:6" ht="14.25" x14ac:dyDescent="0.45">
      <c r="A3722"/>
      <c r="B3722"/>
      <c r="C3722"/>
      <c r="D3722"/>
      <c r="E3722"/>
      <c r="F3722"/>
    </row>
    <row r="3723" spans="1:6" ht="14.25" x14ac:dyDescent="0.45">
      <c r="A3723"/>
      <c r="B3723"/>
      <c r="C3723"/>
      <c r="D3723"/>
      <c r="E3723"/>
      <c r="F3723"/>
    </row>
    <row r="3724" spans="1:6" ht="14.25" x14ac:dyDescent="0.45">
      <c r="A3724"/>
      <c r="B3724"/>
      <c r="C3724"/>
      <c r="D3724"/>
      <c r="E3724"/>
      <c r="F3724"/>
    </row>
    <row r="3725" spans="1:6" ht="14.25" x14ac:dyDescent="0.45">
      <c r="A3725"/>
      <c r="B3725"/>
      <c r="C3725"/>
      <c r="D3725"/>
      <c r="E3725"/>
      <c r="F3725"/>
    </row>
    <row r="3726" spans="1:6" ht="14.25" x14ac:dyDescent="0.45">
      <c r="A3726"/>
      <c r="B3726"/>
      <c r="C3726"/>
      <c r="D3726"/>
      <c r="E3726"/>
      <c r="F3726"/>
    </row>
    <row r="3727" spans="1:6" ht="14.25" x14ac:dyDescent="0.45">
      <c r="A3727"/>
      <c r="B3727"/>
      <c r="C3727"/>
      <c r="D3727"/>
      <c r="E3727"/>
      <c r="F3727"/>
    </row>
    <row r="3728" spans="1:6" ht="14.25" x14ac:dyDescent="0.45">
      <c r="A3728"/>
      <c r="B3728"/>
      <c r="C3728"/>
      <c r="D3728"/>
      <c r="E3728"/>
      <c r="F3728"/>
    </row>
    <row r="3729" spans="1:6" ht="14.25" x14ac:dyDescent="0.45">
      <c r="A3729"/>
      <c r="B3729"/>
      <c r="C3729"/>
      <c r="D3729"/>
      <c r="E3729"/>
      <c r="F3729"/>
    </row>
    <row r="3730" spans="1:6" ht="14.25" x14ac:dyDescent="0.45">
      <c r="A3730"/>
      <c r="B3730"/>
      <c r="C3730"/>
      <c r="D3730"/>
      <c r="E3730"/>
      <c r="F3730"/>
    </row>
    <row r="3731" spans="1:6" ht="14.25" x14ac:dyDescent="0.45">
      <c r="A3731"/>
      <c r="B3731"/>
      <c r="C3731"/>
      <c r="D3731"/>
      <c r="E3731"/>
      <c r="F3731"/>
    </row>
    <row r="3732" spans="1:6" ht="14.25" x14ac:dyDescent="0.45">
      <c r="A3732"/>
      <c r="B3732"/>
      <c r="C3732"/>
      <c r="D3732"/>
      <c r="E3732"/>
      <c r="F3732"/>
    </row>
    <row r="3733" spans="1:6" ht="14.25" x14ac:dyDescent="0.45">
      <c r="A3733"/>
      <c r="B3733"/>
      <c r="C3733"/>
      <c r="D3733"/>
      <c r="E3733"/>
      <c r="F3733"/>
    </row>
    <row r="3734" spans="1:6" ht="14.25" x14ac:dyDescent="0.45">
      <c r="A3734"/>
      <c r="B3734"/>
      <c r="C3734"/>
      <c r="D3734"/>
      <c r="E3734"/>
      <c r="F3734"/>
    </row>
    <row r="3735" spans="1:6" ht="14.25" x14ac:dyDescent="0.45">
      <c r="A3735"/>
      <c r="B3735"/>
      <c r="C3735"/>
      <c r="D3735"/>
      <c r="E3735"/>
      <c r="F3735"/>
    </row>
    <row r="3736" spans="1:6" ht="14.25" x14ac:dyDescent="0.45">
      <c r="A3736"/>
      <c r="B3736"/>
      <c r="C3736"/>
      <c r="D3736"/>
      <c r="E3736"/>
      <c r="F3736"/>
    </row>
    <row r="3737" spans="1:6" ht="14.25" x14ac:dyDescent="0.45">
      <c r="A3737"/>
      <c r="B3737"/>
      <c r="C3737"/>
      <c r="D3737"/>
      <c r="E3737"/>
      <c r="F3737"/>
    </row>
    <row r="3738" spans="1:6" ht="14.25" x14ac:dyDescent="0.45">
      <c r="A3738"/>
      <c r="B3738"/>
      <c r="C3738"/>
      <c r="D3738"/>
      <c r="E3738"/>
      <c r="F3738"/>
    </row>
    <row r="3739" spans="1:6" ht="14.25" x14ac:dyDescent="0.45">
      <c r="A3739"/>
      <c r="B3739"/>
      <c r="C3739"/>
      <c r="D3739"/>
      <c r="E3739"/>
      <c r="F3739"/>
    </row>
    <row r="3740" spans="1:6" ht="14.25" x14ac:dyDescent="0.45">
      <c r="A3740"/>
      <c r="B3740"/>
      <c r="C3740"/>
      <c r="D3740"/>
      <c r="E3740"/>
      <c r="F3740"/>
    </row>
    <row r="3741" spans="1:6" ht="14.25" x14ac:dyDescent="0.45">
      <c r="A3741"/>
      <c r="B3741"/>
      <c r="C3741"/>
      <c r="D3741"/>
      <c r="E3741"/>
      <c r="F3741"/>
    </row>
    <row r="3742" spans="1:6" ht="14.25" x14ac:dyDescent="0.45">
      <c r="A3742"/>
      <c r="B3742"/>
      <c r="C3742"/>
      <c r="D3742"/>
      <c r="E3742"/>
      <c r="F3742"/>
    </row>
    <row r="3743" spans="1:6" ht="14.25" x14ac:dyDescent="0.45">
      <c r="A3743"/>
      <c r="B3743"/>
      <c r="C3743"/>
      <c r="D3743"/>
      <c r="E3743"/>
      <c r="F3743"/>
    </row>
    <row r="3744" spans="1:6" ht="14.25" x14ac:dyDescent="0.45">
      <c r="A3744"/>
      <c r="B3744"/>
      <c r="C3744"/>
      <c r="D3744"/>
      <c r="E3744"/>
      <c r="F3744"/>
    </row>
    <row r="3745" spans="1:6" ht="14.25" x14ac:dyDescent="0.45">
      <c r="A3745"/>
      <c r="B3745"/>
      <c r="C3745"/>
      <c r="D3745"/>
      <c r="E3745"/>
      <c r="F3745"/>
    </row>
    <row r="3746" spans="1:6" ht="14.25" x14ac:dyDescent="0.45">
      <c r="A3746"/>
      <c r="B3746"/>
      <c r="C3746"/>
      <c r="D3746"/>
      <c r="E3746"/>
      <c r="F3746"/>
    </row>
    <row r="3747" spans="1:6" ht="14.25" x14ac:dyDescent="0.45">
      <c r="A3747"/>
      <c r="B3747"/>
      <c r="C3747"/>
      <c r="D3747"/>
      <c r="E3747"/>
      <c r="F3747"/>
    </row>
    <row r="3748" spans="1:6" ht="14.25" x14ac:dyDescent="0.45">
      <c r="A3748"/>
      <c r="B3748"/>
      <c r="C3748"/>
      <c r="D3748"/>
      <c r="E3748"/>
      <c r="F3748"/>
    </row>
    <row r="3749" spans="1:6" ht="14.25" x14ac:dyDescent="0.45">
      <c r="A3749"/>
      <c r="B3749"/>
      <c r="C3749"/>
      <c r="D3749"/>
      <c r="E3749"/>
      <c r="F3749"/>
    </row>
    <row r="3750" spans="1:6" ht="14.25" x14ac:dyDescent="0.45">
      <c r="A3750"/>
      <c r="B3750"/>
      <c r="C3750"/>
      <c r="D3750"/>
      <c r="E3750"/>
      <c r="F3750"/>
    </row>
    <row r="3751" spans="1:6" ht="14.25" x14ac:dyDescent="0.45">
      <c r="A3751"/>
      <c r="B3751"/>
      <c r="C3751"/>
      <c r="D3751"/>
      <c r="E3751"/>
      <c r="F3751"/>
    </row>
    <row r="3752" spans="1:6" ht="14.25" x14ac:dyDescent="0.45">
      <c r="A3752"/>
      <c r="B3752"/>
      <c r="C3752"/>
      <c r="D3752"/>
      <c r="E3752"/>
      <c r="F3752"/>
    </row>
    <row r="3753" spans="1:6" ht="14.25" x14ac:dyDescent="0.45">
      <c r="A3753"/>
      <c r="B3753"/>
      <c r="C3753"/>
      <c r="D3753"/>
      <c r="E3753"/>
      <c r="F3753"/>
    </row>
    <row r="3754" spans="1:6" ht="14.25" x14ac:dyDescent="0.45">
      <c r="A3754"/>
      <c r="B3754"/>
      <c r="C3754"/>
      <c r="D3754"/>
      <c r="E3754"/>
      <c r="F3754"/>
    </row>
    <row r="3755" spans="1:6" ht="14.25" x14ac:dyDescent="0.45">
      <c r="A3755"/>
      <c r="B3755"/>
      <c r="C3755"/>
      <c r="D3755"/>
      <c r="E3755"/>
      <c r="F3755"/>
    </row>
    <row r="3756" spans="1:6" ht="14.25" x14ac:dyDescent="0.45">
      <c r="A3756"/>
      <c r="B3756"/>
      <c r="C3756"/>
      <c r="D3756"/>
      <c r="E3756"/>
      <c r="F3756"/>
    </row>
    <row r="3757" spans="1:6" ht="14.25" x14ac:dyDescent="0.45">
      <c r="A3757"/>
      <c r="B3757"/>
      <c r="C3757"/>
      <c r="D3757"/>
      <c r="E3757"/>
      <c r="F3757"/>
    </row>
    <row r="3758" spans="1:6" ht="14.25" x14ac:dyDescent="0.45">
      <c r="A3758"/>
      <c r="B3758"/>
      <c r="C3758"/>
      <c r="D3758"/>
      <c r="E3758"/>
      <c r="F3758"/>
    </row>
    <row r="3759" spans="1:6" ht="14.25" x14ac:dyDescent="0.45">
      <c r="A3759"/>
      <c r="B3759"/>
      <c r="C3759"/>
      <c r="D3759"/>
      <c r="E3759"/>
      <c r="F3759"/>
    </row>
    <row r="3760" spans="1:6" ht="14.25" x14ac:dyDescent="0.45">
      <c r="A3760"/>
      <c r="B3760"/>
      <c r="C3760"/>
      <c r="D3760"/>
      <c r="E3760"/>
      <c r="F3760"/>
    </row>
    <row r="3761" spans="1:6" ht="14.25" x14ac:dyDescent="0.45">
      <c r="A3761"/>
      <c r="B3761"/>
      <c r="C3761"/>
      <c r="D3761"/>
      <c r="E3761"/>
      <c r="F3761"/>
    </row>
    <row r="3762" spans="1:6" ht="14.25" x14ac:dyDescent="0.45">
      <c r="A3762"/>
      <c r="B3762"/>
      <c r="C3762"/>
      <c r="D3762"/>
      <c r="E3762"/>
      <c r="F3762"/>
    </row>
    <row r="3763" spans="1:6" ht="14.25" x14ac:dyDescent="0.45">
      <c r="A3763"/>
      <c r="B3763"/>
      <c r="C3763"/>
      <c r="D3763"/>
      <c r="E3763"/>
      <c r="F3763"/>
    </row>
    <row r="3764" spans="1:6" ht="14.25" x14ac:dyDescent="0.45">
      <c r="A3764"/>
      <c r="B3764"/>
      <c r="C3764"/>
      <c r="D3764"/>
      <c r="E3764"/>
      <c r="F3764"/>
    </row>
    <row r="3765" spans="1:6" ht="14.25" x14ac:dyDescent="0.45">
      <c r="A3765"/>
      <c r="B3765"/>
      <c r="C3765"/>
      <c r="D3765"/>
      <c r="E3765"/>
      <c r="F3765"/>
    </row>
    <row r="3766" spans="1:6" ht="14.25" x14ac:dyDescent="0.45">
      <c r="A3766"/>
      <c r="B3766"/>
      <c r="C3766"/>
      <c r="D3766"/>
      <c r="E3766"/>
      <c r="F3766"/>
    </row>
    <row r="3767" spans="1:6" ht="14.25" x14ac:dyDescent="0.45">
      <c r="A3767"/>
      <c r="B3767"/>
      <c r="C3767"/>
      <c r="D3767"/>
      <c r="E3767"/>
      <c r="F3767"/>
    </row>
    <row r="3768" spans="1:6" ht="14.25" x14ac:dyDescent="0.45">
      <c r="A3768"/>
      <c r="B3768"/>
      <c r="C3768"/>
      <c r="D3768"/>
      <c r="E3768"/>
      <c r="F3768"/>
    </row>
    <row r="3769" spans="1:6" ht="14.25" x14ac:dyDescent="0.45">
      <c r="A3769"/>
      <c r="B3769"/>
      <c r="C3769"/>
      <c r="D3769"/>
      <c r="E3769"/>
      <c r="F3769"/>
    </row>
    <row r="3770" spans="1:6" ht="14.25" x14ac:dyDescent="0.45">
      <c r="A3770"/>
      <c r="B3770"/>
      <c r="C3770"/>
      <c r="D3770"/>
      <c r="E3770"/>
      <c r="F3770"/>
    </row>
    <row r="3771" spans="1:6" ht="14.25" x14ac:dyDescent="0.45">
      <c r="A3771"/>
      <c r="B3771"/>
      <c r="C3771"/>
      <c r="D3771"/>
      <c r="E3771"/>
      <c r="F3771"/>
    </row>
    <row r="3772" spans="1:6" ht="14.25" x14ac:dyDescent="0.45">
      <c r="A3772"/>
      <c r="B3772"/>
      <c r="C3772"/>
      <c r="D3772"/>
      <c r="E3772"/>
      <c r="F3772"/>
    </row>
    <row r="3773" spans="1:6" ht="14.25" x14ac:dyDescent="0.45">
      <c r="A3773"/>
      <c r="B3773"/>
      <c r="C3773"/>
      <c r="D3773"/>
      <c r="E3773"/>
      <c r="F3773"/>
    </row>
    <row r="3774" spans="1:6" ht="14.25" x14ac:dyDescent="0.45">
      <c r="A3774"/>
      <c r="B3774"/>
      <c r="C3774"/>
      <c r="D3774"/>
      <c r="E3774"/>
      <c r="F3774"/>
    </row>
    <row r="3775" spans="1:6" ht="14.25" x14ac:dyDescent="0.45">
      <c r="A3775"/>
      <c r="B3775"/>
      <c r="C3775"/>
      <c r="D3775"/>
      <c r="E3775"/>
      <c r="F3775"/>
    </row>
    <row r="3776" spans="1:6" ht="14.25" x14ac:dyDescent="0.45">
      <c r="A3776"/>
      <c r="B3776"/>
      <c r="C3776"/>
      <c r="D3776"/>
      <c r="E3776"/>
      <c r="F3776"/>
    </row>
    <row r="3777" spans="1:6" ht="14.25" x14ac:dyDescent="0.45">
      <c r="A3777"/>
      <c r="B3777"/>
      <c r="C3777"/>
      <c r="D3777"/>
      <c r="E3777"/>
      <c r="F3777"/>
    </row>
    <row r="3778" spans="1:6" ht="14.25" x14ac:dyDescent="0.45">
      <c r="A3778"/>
      <c r="B3778"/>
      <c r="C3778"/>
      <c r="D3778"/>
      <c r="E3778"/>
      <c r="F3778"/>
    </row>
    <row r="3779" spans="1:6" ht="14.25" x14ac:dyDescent="0.45">
      <c r="A3779"/>
      <c r="B3779"/>
      <c r="C3779"/>
      <c r="D3779"/>
      <c r="E3779"/>
      <c r="F3779"/>
    </row>
    <row r="3780" spans="1:6" ht="14.25" x14ac:dyDescent="0.45">
      <c r="A3780"/>
      <c r="B3780"/>
      <c r="C3780"/>
      <c r="D3780"/>
      <c r="E3780"/>
      <c r="F3780"/>
    </row>
    <row r="3781" spans="1:6" ht="14.25" x14ac:dyDescent="0.45">
      <c r="A3781"/>
      <c r="B3781"/>
      <c r="C3781"/>
      <c r="D3781"/>
      <c r="E3781"/>
      <c r="F3781"/>
    </row>
    <row r="3782" spans="1:6" ht="14.25" x14ac:dyDescent="0.45">
      <c r="A3782"/>
      <c r="B3782"/>
      <c r="C3782"/>
      <c r="D3782"/>
      <c r="E3782"/>
      <c r="F3782"/>
    </row>
    <row r="3783" spans="1:6" ht="14.25" x14ac:dyDescent="0.45">
      <c r="A3783"/>
      <c r="B3783"/>
      <c r="C3783"/>
      <c r="D3783"/>
      <c r="E3783"/>
      <c r="F3783"/>
    </row>
    <row r="3784" spans="1:6" ht="14.25" x14ac:dyDescent="0.45">
      <c r="A3784"/>
      <c r="B3784"/>
      <c r="C3784"/>
      <c r="D3784"/>
      <c r="E3784"/>
      <c r="F3784"/>
    </row>
    <row r="3785" spans="1:6" ht="14.25" x14ac:dyDescent="0.45">
      <c r="A3785"/>
      <c r="B3785"/>
      <c r="C3785"/>
      <c r="D3785"/>
      <c r="E3785"/>
      <c r="F3785"/>
    </row>
    <row r="3786" spans="1:6" ht="14.25" x14ac:dyDescent="0.45">
      <c r="A3786"/>
      <c r="B3786"/>
      <c r="C3786"/>
      <c r="D3786"/>
      <c r="E3786"/>
      <c r="F3786"/>
    </row>
    <row r="3787" spans="1:6" ht="14.25" x14ac:dyDescent="0.45">
      <c r="A3787"/>
      <c r="B3787"/>
      <c r="C3787"/>
      <c r="D3787"/>
      <c r="E3787"/>
      <c r="F3787"/>
    </row>
    <row r="3788" spans="1:6" ht="14.25" x14ac:dyDescent="0.45">
      <c r="A3788"/>
      <c r="B3788"/>
      <c r="C3788"/>
      <c r="D3788"/>
      <c r="E3788"/>
      <c r="F3788"/>
    </row>
    <row r="3789" spans="1:6" ht="14.25" x14ac:dyDescent="0.45">
      <c r="A3789"/>
      <c r="B3789"/>
      <c r="C3789"/>
      <c r="D3789"/>
      <c r="E3789"/>
      <c r="F3789"/>
    </row>
    <row r="3790" spans="1:6" ht="14.25" x14ac:dyDescent="0.45">
      <c r="A3790"/>
      <c r="B3790"/>
      <c r="C3790"/>
      <c r="D3790"/>
      <c r="E3790"/>
      <c r="F3790"/>
    </row>
    <row r="3791" spans="1:6" ht="14.25" x14ac:dyDescent="0.45">
      <c r="A3791"/>
      <c r="B3791"/>
      <c r="C3791"/>
      <c r="D3791"/>
      <c r="E3791"/>
      <c r="F3791"/>
    </row>
    <row r="3792" spans="1:6" ht="14.25" x14ac:dyDescent="0.45">
      <c r="A3792"/>
      <c r="B3792"/>
      <c r="C3792"/>
      <c r="D3792"/>
      <c r="E3792"/>
      <c r="F3792"/>
    </row>
    <row r="3793" spans="1:6" ht="14.25" x14ac:dyDescent="0.45">
      <c r="A3793"/>
      <c r="B3793"/>
      <c r="C3793"/>
      <c r="D3793"/>
      <c r="E3793"/>
      <c r="F3793"/>
    </row>
    <row r="3794" spans="1:6" ht="14.25" x14ac:dyDescent="0.45">
      <c r="A3794"/>
      <c r="B3794"/>
      <c r="C3794"/>
      <c r="D3794"/>
      <c r="E3794"/>
      <c r="F3794"/>
    </row>
    <row r="3795" spans="1:6" ht="14.25" x14ac:dyDescent="0.45">
      <c r="A3795"/>
      <c r="B3795"/>
      <c r="C3795"/>
      <c r="D3795"/>
      <c r="E3795"/>
      <c r="F3795"/>
    </row>
    <row r="3796" spans="1:6" ht="14.25" x14ac:dyDescent="0.45">
      <c r="A3796"/>
      <c r="B3796"/>
      <c r="C3796"/>
      <c r="D3796"/>
      <c r="E3796"/>
      <c r="F3796"/>
    </row>
    <row r="3797" spans="1:6" ht="14.25" x14ac:dyDescent="0.45">
      <c r="A3797"/>
      <c r="B3797"/>
      <c r="C3797"/>
      <c r="D3797"/>
      <c r="E3797"/>
      <c r="F3797"/>
    </row>
    <row r="3798" spans="1:6" ht="14.25" x14ac:dyDescent="0.45">
      <c r="A3798"/>
      <c r="B3798"/>
      <c r="C3798"/>
      <c r="D3798"/>
      <c r="E3798"/>
      <c r="F3798"/>
    </row>
    <row r="3799" spans="1:6" ht="14.25" x14ac:dyDescent="0.45">
      <c r="A3799"/>
      <c r="B3799"/>
      <c r="C3799"/>
      <c r="D3799"/>
      <c r="E3799"/>
      <c r="F3799"/>
    </row>
    <row r="3800" spans="1:6" ht="14.25" x14ac:dyDescent="0.45">
      <c r="A3800"/>
      <c r="B3800"/>
      <c r="C3800"/>
      <c r="D3800"/>
      <c r="E3800"/>
      <c r="F3800"/>
    </row>
    <row r="3801" spans="1:6" ht="14.25" x14ac:dyDescent="0.45">
      <c r="A3801"/>
      <c r="B3801"/>
      <c r="C3801"/>
      <c r="D3801"/>
      <c r="E3801"/>
      <c r="F3801"/>
    </row>
    <row r="3802" spans="1:6" ht="14.25" x14ac:dyDescent="0.45">
      <c r="A3802"/>
      <c r="B3802"/>
      <c r="C3802"/>
      <c r="D3802"/>
      <c r="E3802"/>
      <c r="F3802"/>
    </row>
    <row r="3803" spans="1:6" ht="14.25" x14ac:dyDescent="0.45">
      <c r="A3803"/>
      <c r="B3803"/>
      <c r="C3803"/>
      <c r="D3803"/>
      <c r="E3803"/>
      <c r="F3803"/>
    </row>
    <row r="3804" spans="1:6" ht="14.25" x14ac:dyDescent="0.45">
      <c r="A3804"/>
      <c r="B3804"/>
      <c r="C3804"/>
      <c r="D3804"/>
      <c r="E3804"/>
      <c r="F3804"/>
    </row>
    <row r="3805" spans="1:6" ht="14.25" x14ac:dyDescent="0.45">
      <c r="A3805"/>
      <c r="B3805"/>
      <c r="C3805"/>
      <c r="D3805"/>
      <c r="E3805"/>
      <c r="F3805"/>
    </row>
    <row r="3806" spans="1:6" ht="14.25" x14ac:dyDescent="0.45">
      <c r="A3806"/>
      <c r="B3806"/>
      <c r="C3806"/>
      <c r="D3806"/>
      <c r="E3806"/>
      <c r="F3806"/>
    </row>
    <row r="3807" spans="1:6" ht="14.25" x14ac:dyDescent="0.45">
      <c r="A3807"/>
      <c r="B3807"/>
      <c r="C3807"/>
      <c r="D3807"/>
      <c r="E3807"/>
      <c r="F3807"/>
    </row>
    <row r="3808" spans="1:6" ht="14.25" x14ac:dyDescent="0.45">
      <c r="A3808"/>
      <c r="B3808"/>
      <c r="C3808"/>
      <c r="D3808"/>
      <c r="E3808"/>
      <c r="F3808"/>
    </row>
    <row r="3809" spans="1:6" ht="14.25" x14ac:dyDescent="0.45">
      <c r="A3809"/>
      <c r="B3809"/>
      <c r="C3809"/>
      <c r="D3809"/>
      <c r="E3809"/>
      <c r="F3809"/>
    </row>
    <row r="3810" spans="1:6" ht="14.25" x14ac:dyDescent="0.45">
      <c r="A3810"/>
      <c r="B3810"/>
      <c r="C3810"/>
      <c r="D3810"/>
      <c r="E3810"/>
      <c r="F3810"/>
    </row>
    <row r="3811" spans="1:6" ht="14.25" x14ac:dyDescent="0.45">
      <c r="A3811"/>
      <c r="B3811"/>
      <c r="C3811"/>
      <c r="D3811"/>
      <c r="E3811"/>
      <c r="F3811"/>
    </row>
    <row r="3812" spans="1:6" ht="14.25" x14ac:dyDescent="0.45">
      <c r="A3812"/>
      <c r="B3812"/>
      <c r="C3812"/>
      <c r="D3812"/>
      <c r="E3812"/>
      <c r="F3812"/>
    </row>
    <row r="3813" spans="1:6" ht="14.25" x14ac:dyDescent="0.45">
      <c r="A3813"/>
      <c r="B3813"/>
      <c r="C3813"/>
      <c r="D3813"/>
      <c r="E3813"/>
      <c r="F3813"/>
    </row>
    <row r="3814" spans="1:6" ht="14.25" x14ac:dyDescent="0.45">
      <c r="A3814"/>
      <c r="B3814"/>
      <c r="C3814"/>
      <c r="D3814"/>
      <c r="E3814"/>
      <c r="F3814"/>
    </row>
    <row r="3815" spans="1:6" ht="14.25" x14ac:dyDescent="0.45">
      <c r="A3815"/>
      <c r="B3815"/>
      <c r="C3815"/>
      <c r="D3815"/>
      <c r="E3815"/>
      <c r="F3815"/>
    </row>
    <row r="3816" spans="1:6" ht="14.25" x14ac:dyDescent="0.45">
      <c r="A3816"/>
      <c r="B3816"/>
      <c r="C3816"/>
      <c r="D3816"/>
      <c r="E3816"/>
      <c r="F3816"/>
    </row>
    <row r="3817" spans="1:6" ht="14.25" x14ac:dyDescent="0.45">
      <c r="A3817"/>
      <c r="B3817"/>
      <c r="C3817"/>
      <c r="D3817"/>
      <c r="E3817"/>
      <c r="F3817"/>
    </row>
    <row r="3818" spans="1:6" ht="14.25" x14ac:dyDescent="0.45">
      <c r="A3818"/>
      <c r="B3818"/>
      <c r="C3818"/>
      <c r="D3818"/>
      <c r="E3818"/>
      <c r="F3818"/>
    </row>
    <row r="3819" spans="1:6" ht="14.25" x14ac:dyDescent="0.45">
      <c r="A3819"/>
      <c r="B3819"/>
      <c r="C3819"/>
      <c r="D3819"/>
      <c r="E3819"/>
      <c r="F3819"/>
    </row>
    <row r="3820" spans="1:6" ht="14.25" x14ac:dyDescent="0.45">
      <c r="A3820"/>
      <c r="B3820"/>
      <c r="C3820"/>
      <c r="D3820"/>
      <c r="E3820"/>
      <c r="F3820"/>
    </row>
    <row r="3821" spans="1:6" ht="14.25" x14ac:dyDescent="0.45">
      <c r="A3821"/>
      <c r="B3821"/>
      <c r="C3821"/>
      <c r="D3821"/>
      <c r="E3821"/>
      <c r="F3821"/>
    </row>
    <row r="3822" spans="1:6" ht="14.25" x14ac:dyDescent="0.45">
      <c r="A3822"/>
      <c r="B3822"/>
      <c r="C3822"/>
      <c r="D3822"/>
      <c r="E3822"/>
      <c r="F3822"/>
    </row>
    <row r="3823" spans="1:6" ht="14.25" x14ac:dyDescent="0.45">
      <c r="A3823"/>
      <c r="B3823"/>
      <c r="C3823"/>
      <c r="D3823"/>
      <c r="E3823"/>
      <c r="F3823"/>
    </row>
    <row r="3824" spans="1:6" ht="14.25" x14ac:dyDescent="0.45">
      <c r="A3824"/>
      <c r="B3824"/>
      <c r="C3824"/>
      <c r="D3824"/>
      <c r="E3824"/>
      <c r="F3824"/>
    </row>
    <row r="3825" spans="1:6" ht="14.25" x14ac:dyDescent="0.45">
      <c r="A3825"/>
      <c r="B3825"/>
      <c r="C3825"/>
      <c r="D3825"/>
      <c r="E3825"/>
      <c r="F3825"/>
    </row>
    <row r="3826" spans="1:6" ht="14.25" x14ac:dyDescent="0.45">
      <c r="A3826"/>
      <c r="B3826"/>
      <c r="C3826"/>
      <c r="D3826"/>
      <c r="E3826"/>
      <c r="F3826"/>
    </row>
    <row r="3827" spans="1:6" ht="14.25" x14ac:dyDescent="0.45">
      <c r="A3827"/>
      <c r="B3827"/>
      <c r="C3827"/>
      <c r="D3827"/>
      <c r="E3827"/>
      <c r="F3827"/>
    </row>
    <row r="3828" spans="1:6" ht="14.25" x14ac:dyDescent="0.45">
      <c r="A3828"/>
      <c r="B3828"/>
      <c r="C3828"/>
      <c r="D3828"/>
      <c r="E3828"/>
      <c r="F3828"/>
    </row>
    <row r="3829" spans="1:6" ht="14.25" x14ac:dyDescent="0.45">
      <c r="A3829"/>
      <c r="B3829"/>
      <c r="C3829"/>
      <c r="D3829"/>
      <c r="E3829"/>
      <c r="F3829"/>
    </row>
    <row r="3830" spans="1:6" ht="14.25" x14ac:dyDescent="0.45">
      <c r="A3830"/>
      <c r="B3830"/>
      <c r="C3830"/>
      <c r="D3830"/>
      <c r="E3830"/>
      <c r="F3830"/>
    </row>
    <row r="3831" spans="1:6" ht="14.25" x14ac:dyDescent="0.45">
      <c r="A3831"/>
      <c r="B3831"/>
      <c r="C3831"/>
      <c r="D3831"/>
      <c r="E3831"/>
      <c r="F3831"/>
    </row>
    <row r="3832" spans="1:6" ht="14.25" x14ac:dyDescent="0.45">
      <c r="A3832"/>
      <c r="B3832"/>
      <c r="C3832"/>
      <c r="D3832"/>
      <c r="E3832"/>
      <c r="F3832"/>
    </row>
    <row r="3833" spans="1:6" ht="14.25" x14ac:dyDescent="0.45">
      <c r="A3833"/>
      <c r="B3833"/>
      <c r="C3833"/>
      <c r="D3833"/>
      <c r="E3833"/>
      <c r="F3833"/>
    </row>
    <row r="3834" spans="1:6" ht="14.25" x14ac:dyDescent="0.45">
      <c r="A3834"/>
      <c r="B3834"/>
      <c r="C3834"/>
      <c r="D3834"/>
      <c r="E3834"/>
      <c r="F3834"/>
    </row>
    <row r="3835" spans="1:6" ht="14.25" x14ac:dyDescent="0.45">
      <c r="A3835"/>
      <c r="B3835"/>
      <c r="C3835"/>
      <c r="D3835"/>
      <c r="E3835"/>
      <c r="F3835"/>
    </row>
    <row r="3836" spans="1:6" ht="14.25" x14ac:dyDescent="0.45">
      <c r="A3836"/>
      <c r="B3836"/>
      <c r="C3836"/>
      <c r="D3836"/>
      <c r="E3836"/>
      <c r="F3836"/>
    </row>
    <row r="3837" spans="1:6" ht="14.25" x14ac:dyDescent="0.45">
      <c r="A3837"/>
      <c r="B3837"/>
      <c r="C3837"/>
      <c r="D3837"/>
      <c r="E3837"/>
      <c r="F3837"/>
    </row>
    <row r="3838" spans="1:6" ht="14.25" x14ac:dyDescent="0.45">
      <c r="A3838"/>
      <c r="B3838"/>
      <c r="C3838"/>
      <c r="D3838"/>
      <c r="E3838"/>
      <c r="F3838"/>
    </row>
    <row r="3839" spans="1:6" ht="14.25" x14ac:dyDescent="0.45">
      <c r="A3839"/>
      <c r="B3839"/>
      <c r="C3839"/>
      <c r="D3839"/>
      <c r="E3839"/>
      <c r="F3839"/>
    </row>
    <row r="3840" spans="1:6" ht="14.25" x14ac:dyDescent="0.45">
      <c r="A3840"/>
      <c r="B3840"/>
      <c r="C3840"/>
      <c r="D3840"/>
      <c r="E3840"/>
      <c r="F3840"/>
    </row>
    <row r="3841" spans="1:6" ht="14.25" x14ac:dyDescent="0.45">
      <c r="A3841"/>
      <c r="B3841"/>
      <c r="C3841"/>
      <c r="D3841"/>
      <c r="E3841"/>
      <c r="F3841"/>
    </row>
    <row r="3842" spans="1:6" ht="14.25" x14ac:dyDescent="0.45">
      <c r="A3842"/>
      <c r="B3842"/>
      <c r="C3842"/>
      <c r="D3842"/>
      <c r="E3842"/>
      <c r="F3842"/>
    </row>
    <row r="3843" spans="1:6" ht="14.25" x14ac:dyDescent="0.45">
      <c r="A3843"/>
      <c r="B3843"/>
      <c r="C3843"/>
      <c r="D3843"/>
      <c r="E3843"/>
      <c r="F3843"/>
    </row>
    <row r="3844" spans="1:6" ht="14.25" x14ac:dyDescent="0.45">
      <c r="A3844"/>
      <c r="B3844"/>
      <c r="C3844"/>
      <c r="D3844"/>
      <c r="E3844"/>
      <c r="F3844"/>
    </row>
    <row r="3845" spans="1:6" ht="14.25" x14ac:dyDescent="0.45">
      <c r="A3845"/>
      <c r="B3845"/>
      <c r="C3845"/>
      <c r="D3845"/>
      <c r="E3845"/>
      <c r="F3845"/>
    </row>
    <row r="3846" spans="1:6" ht="14.25" x14ac:dyDescent="0.45">
      <c r="A3846"/>
      <c r="B3846"/>
      <c r="C3846"/>
      <c r="D3846"/>
      <c r="E3846"/>
      <c r="F3846"/>
    </row>
    <row r="3847" spans="1:6" ht="14.25" x14ac:dyDescent="0.45">
      <c r="A3847"/>
      <c r="B3847"/>
      <c r="C3847"/>
      <c r="D3847"/>
      <c r="E3847"/>
      <c r="F3847"/>
    </row>
    <row r="3848" spans="1:6" ht="14.25" x14ac:dyDescent="0.45">
      <c r="A3848"/>
      <c r="B3848"/>
      <c r="C3848"/>
      <c r="D3848"/>
      <c r="E3848"/>
      <c r="F3848"/>
    </row>
    <row r="3849" spans="1:6" ht="14.25" x14ac:dyDescent="0.45">
      <c r="A3849"/>
      <c r="B3849"/>
      <c r="C3849"/>
      <c r="D3849"/>
      <c r="E3849"/>
      <c r="F3849"/>
    </row>
    <row r="3850" spans="1:6" ht="14.25" x14ac:dyDescent="0.45">
      <c r="A3850"/>
      <c r="B3850"/>
      <c r="C3850"/>
      <c r="D3850"/>
      <c r="E3850"/>
      <c r="F3850"/>
    </row>
    <row r="3851" spans="1:6" ht="14.25" x14ac:dyDescent="0.45">
      <c r="A3851"/>
      <c r="B3851"/>
      <c r="C3851"/>
      <c r="D3851"/>
      <c r="E3851"/>
      <c r="F3851"/>
    </row>
    <row r="3852" spans="1:6" ht="14.25" x14ac:dyDescent="0.45">
      <c r="A3852"/>
      <c r="B3852"/>
      <c r="C3852"/>
      <c r="D3852"/>
      <c r="E3852"/>
      <c r="F3852"/>
    </row>
    <row r="3853" spans="1:6" ht="14.25" x14ac:dyDescent="0.45">
      <c r="A3853"/>
      <c r="B3853"/>
      <c r="C3853"/>
      <c r="D3853"/>
      <c r="E3853"/>
      <c r="F3853"/>
    </row>
    <row r="3854" spans="1:6" ht="14.25" x14ac:dyDescent="0.45">
      <c r="A3854"/>
      <c r="B3854"/>
      <c r="C3854"/>
      <c r="D3854"/>
      <c r="E3854"/>
      <c r="F3854"/>
    </row>
    <row r="3855" spans="1:6" ht="14.25" x14ac:dyDescent="0.45">
      <c r="A3855"/>
      <c r="B3855"/>
      <c r="C3855"/>
      <c r="D3855"/>
      <c r="E3855"/>
      <c r="F3855"/>
    </row>
    <row r="3856" spans="1:6" ht="14.25" x14ac:dyDescent="0.45">
      <c r="A3856"/>
      <c r="B3856"/>
      <c r="C3856"/>
      <c r="D3856"/>
      <c r="E3856"/>
      <c r="F3856"/>
    </row>
    <row r="3857" spans="1:6" ht="14.25" x14ac:dyDescent="0.45">
      <c r="A3857"/>
      <c r="B3857"/>
      <c r="C3857"/>
      <c r="D3857"/>
      <c r="E3857"/>
      <c r="F3857"/>
    </row>
    <row r="3858" spans="1:6" ht="14.25" x14ac:dyDescent="0.45">
      <c r="A3858"/>
      <c r="B3858"/>
      <c r="C3858"/>
      <c r="D3858"/>
      <c r="E3858"/>
      <c r="F3858"/>
    </row>
    <row r="3859" spans="1:6" ht="14.25" x14ac:dyDescent="0.45">
      <c r="A3859"/>
      <c r="B3859"/>
      <c r="C3859"/>
      <c r="D3859"/>
      <c r="E3859"/>
      <c r="F3859"/>
    </row>
    <row r="3860" spans="1:6" ht="14.25" x14ac:dyDescent="0.45">
      <c r="A3860"/>
      <c r="B3860"/>
      <c r="C3860"/>
      <c r="D3860"/>
      <c r="E3860"/>
      <c r="F3860"/>
    </row>
    <row r="3861" spans="1:6" ht="14.25" x14ac:dyDescent="0.45">
      <c r="A3861"/>
      <c r="B3861"/>
      <c r="C3861"/>
      <c r="D3861"/>
      <c r="E3861"/>
      <c r="F3861"/>
    </row>
    <row r="3862" spans="1:6" ht="14.25" x14ac:dyDescent="0.45">
      <c r="A3862"/>
      <c r="B3862"/>
      <c r="C3862"/>
      <c r="D3862"/>
      <c r="E3862"/>
      <c r="F3862"/>
    </row>
    <row r="3863" spans="1:6" ht="14.25" x14ac:dyDescent="0.45">
      <c r="A3863"/>
      <c r="B3863"/>
      <c r="C3863"/>
      <c r="D3863"/>
      <c r="E3863"/>
      <c r="F3863"/>
    </row>
    <row r="3864" spans="1:6" ht="14.25" x14ac:dyDescent="0.45">
      <c r="A3864"/>
      <c r="B3864"/>
      <c r="C3864"/>
      <c r="D3864"/>
      <c r="E3864"/>
      <c r="F3864"/>
    </row>
    <row r="3865" spans="1:6" ht="14.25" x14ac:dyDescent="0.45">
      <c r="A3865"/>
      <c r="B3865"/>
      <c r="C3865"/>
      <c r="D3865"/>
      <c r="E3865"/>
      <c r="F3865"/>
    </row>
    <row r="3866" spans="1:6" ht="14.25" x14ac:dyDescent="0.45">
      <c r="A3866"/>
      <c r="B3866"/>
      <c r="C3866"/>
      <c r="D3866"/>
      <c r="E3866"/>
      <c r="F3866"/>
    </row>
    <row r="3867" spans="1:6" ht="14.25" x14ac:dyDescent="0.45">
      <c r="A3867"/>
      <c r="B3867"/>
      <c r="C3867"/>
      <c r="D3867"/>
      <c r="E3867"/>
      <c r="F3867"/>
    </row>
    <row r="3868" spans="1:6" ht="14.25" x14ac:dyDescent="0.45">
      <c r="A3868"/>
      <c r="B3868"/>
      <c r="C3868"/>
      <c r="D3868"/>
      <c r="E3868"/>
      <c r="F3868"/>
    </row>
    <row r="3869" spans="1:6" ht="14.25" x14ac:dyDescent="0.45">
      <c r="A3869"/>
      <c r="B3869"/>
      <c r="C3869"/>
      <c r="D3869"/>
      <c r="E3869"/>
      <c r="F3869"/>
    </row>
    <row r="3870" spans="1:6" ht="14.25" x14ac:dyDescent="0.45">
      <c r="A3870"/>
      <c r="B3870"/>
      <c r="C3870"/>
      <c r="D3870"/>
      <c r="E3870"/>
      <c r="F3870"/>
    </row>
    <row r="3871" spans="1:6" ht="14.25" x14ac:dyDescent="0.45">
      <c r="A3871"/>
      <c r="B3871"/>
      <c r="C3871"/>
      <c r="D3871"/>
      <c r="E3871"/>
      <c r="F3871"/>
    </row>
    <row r="3872" spans="1:6" ht="14.25" x14ac:dyDescent="0.45">
      <c r="A3872"/>
      <c r="B3872"/>
      <c r="C3872"/>
      <c r="D3872"/>
      <c r="E3872"/>
      <c r="F3872"/>
    </row>
    <row r="3873" spans="1:6" ht="14.25" x14ac:dyDescent="0.45">
      <c r="A3873"/>
      <c r="B3873"/>
      <c r="C3873"/>
      <c r="D3873"/>
      <c r="E3873"/>
      <c r="F3873"/>
    </row>
    <row r="3874" spans="1:6" ht="14.25" x14ac:dyDescent="0.45">
      <c r="A3874"/>
      <c r="B3874"/>
      <c r="C3874"/>
      <c r="D3874"/>
      <c r="E3874"/>
      <c r="F3874"/>
    </row>
    <row r="3875" spans="1:6" ht="14.25" x14ac:dyDescent="0.45">
      <c r="A3875"/>
      <c r="B3875"/>
      <c r="C3875"/>
      <c r="D3875"/>
      <c r="E3875"/>
      <c r="F3875"/>
    </row>
    <row r="3876" spans="1:6" ht="14.25" x14ac:dyDescent="0.45">
      <c r="A3876"/>
      <c r="B3876"/>
      <c r="C3876"/>
      <c r="D3876"/>
      <c r="E3876"/>
      <c r="F3876"/>
    </row>
    <row r="3877" spans="1:6" ht="14.25" x14ac:dyDescent="0.45">
      <c r="A3877"/>
      <c r="B3877"/>
      <c r="C3877"/>
      <c r="D3877"/>
      <c r="E3877"/>
      <c r="F3877"/>
    </row>
    <row r="3878" spans="1:6" ht="14.25" x14ac:dyDescent="0.45">
      <c r="A3878"/>
      <c r="B3878"/>
      <c r="C3878"/>
      <c r="D3878"/>
      <c r="E3878"/>
      <c r="F3878"/>
    </row>
    <row r="3879" spans="1:6" ht="14.25" x14ac:dyDescent="0.45">
      <c r="A3879"/>
      <c r="B3879"/>
      <c r="C3879"/>
      <c r="D3879"/>
      <c r="E3879"/>
      <c r="F3879"/>
    </row>
    <row r="3880" spans="1:6" ht="14.25" x14ac:dyDescent="0.45">
      <c r="A3880"/>
      <c r="B3880"/>
      <c r="C3880"/>
      <c r="D3880"/>
      <c r="E3880"/>
      <c r="F3880"/>
    </row>
    <row r="3881" spans="1:6" ht="14.25" x14ac:dyDescent="0.45">
      <c r="A3881"/>
      <c r="B3881"/>
      <c r="C3881"/>
      <c r="D3881"/>
      <c r="E3881"/>
      <c r="F3881"/>
    </row>
    <row r="3882" spans="1:6" ht="14.25" x14ac:dyDescent="0.45">
      <c r="A3882"/>
      <c r="B3882"/>
      <c r="C3882"/>
      <c r="D3882"/>
      <c r="E3882"/>
      <c r="F3882"/>
    </row>
    <row r="3883" spans="1:6" ht="14.25" x14ac:dyDescent="0.45">
      <c r="A3883"/>
      <c r="B3883"/>
      <c r="C3883"/>
      <c r="D3883"/>
      <c r="E3883"/>
      <c r="F3883"/>
    </row>
    <row r="3884" spans="1:6" ht="14.25" x14ac:dyDescent="0.45">
      <c r="A3884"/>
      <c r="B3884"/>
      <c r="C3884"/>
      <c r="D3884"/>
      <c r="E3884"/>
      <c r="F3884"/>
    </row>
    <row r="3885" spans="1:6" ht="14.25" x14ac:dyDescent="0.45">
      <c r="A3885"/>
      <c r="B3885"/>
      <c r="C3885"/>
      <c r="D3885"/>
      <c r="E3885"/>
      <c r="F3885"/>
    </row>
    <row r="3886" spans="1:6" ht="14.25" x14ac:dyDescent="0.45">
      <c r="A3886"/>
      <c r="B3886"/>
      <c r="C3886"/>
      <c r="D3886"/>
      <c r="E3886"/>
      <c r="F3886"/>
    </row>
    <row r="3887" spans="1:6" ht="14.25" x14ac:dyDescent="0.45">
      <c r="A3887"/>
      <c r="B3887"/>
      <c r="C3887"/>
      <c r="D3887"/>
      <c r="E3887"/>
      <c r="F3887"/>
    </row>
    <row r="3888" spans="1:6" ht="14.25" x14ac:dyDescent="0.45">
      <c r="A3888"/>
      <c r="B3888"/>
      <c r="C3888"/>
      <c r="D3888"/>
      <c r="E3888"/>
      <c r="F3888"/>
    </row>
    <row r="3889" spans="1:6" ht="14.25" x14ac:dyDescent="0.45">
      <c r="A3889"/>
      <c r="B3889"/>
      <c r="C3889"/>
      <c r="D3889"/>
      <c r="E3889"/>
      <c r="F3889"/>
    </row>
    <row r="3890" spans="1:6" ht="14.25" x14ac:dyDescent="0.45">
      <c r="A3890"/>
      <c r="B3890"/>
      <c r="C3890"/>
      <c r="D3890"/>
      <c r="E3890"/>
      <c r="F3890"/>
    </row>
    <row r="3891" spans="1:6" ht="14.25" x14ac:dyDescent="0.45">
      <c r="A3891"/>
      <c r="B3891"/>
      <c r="C3891"/>
      <c r="D3891"/>
      <c r="E3891"/>
      <c r="F3891"/>
    </row>
    <row r="3892" spans="1:6" ht="14.25" x14ac:dyDescent="0.45">
      <c r="A3892"/>
      <c r="B3892"/>
      <c r="C3892"/>
      <c r="D3892"/>
      <c r="E3892"/>
      <c r="F3892"/>
    </row>
    <row r="3893" spans="1:6" ht="14.25" x14ac:dyDescent="0.45">
      <c r="A3893"/>
      <c r="B3893"/>
      <c r="C3893"/>
      <c r="D3893"/>
      <c r="E3893"/>
      <c r="F3893"/>
    </row>
    <row r="3894" spans="1:6" ht="14.25" x14ac:dyDescent="0.45">
      <c r="A3894"/>
      <c r="B3894"/>
      <c r="C3894"/>
      <c r="D3894"/>
      <c r="E3894"/>
      <c r="F3894"/>
    </row>
    <row r="3895" spans="1:6" ht="14.25" x14ac:dyDescent="0.45">
      <c r="A3895"/>
      <c r="B3895"/>
      <c r="C3895"/>
      <c r="D3895"/>
      <c r="E3895"/>
      <c r="F3895"/>
    </row>
    <row r="3896" spans="1:6" ht="14.25" x14ac:dyDescent="0.45">
      <c r="A3896"/>
      <c r="B3896"/>
      <c r="C3896"/>
      <c r="D3896"/>
      <c r="E3896"/>
      <c r="F3896"/>
    </row>
    <row r="3897" spans="1:6" ht="14.25" x14ac:dyDescent="0.45">
      <c r="A3897"/>
      <c r="B3897"/>
      <c r="C3897"/>
      <c r="D3897"/>
      <c r="E3897"/>
      <c r="F3897"/>
    </row>
    <row r="3898" spans="1:6" ht="14.25" x14ac:dyDescent="0.45">
      <c r="A3898"/>
      <c r="B3898"/>
      <c r="C3898"/>
      <c r="D3898"/>
      <c r="E3898"/>
      <c r="F3898"/>
    </row>
    <row r="3899" spans="1:6" ht="14.25" x14ac:dyDescent="0.45">
      <c r="A3899"/>
      <c r="B3899"/>
      <c r="C3899"/>
      <c r="D3899"/>
      <c r="E3899"/>
      <c r="F3899"/>
    </row>
    <row r="3900" spans="1:6" ht="14.25" x14ac:dyDescent="0.45">
      <c r="A3900"/>
      <c r="B3900"/>
      <c r="C3900"/>
      <c r="D3900"/>
      <c r="E3900"/>
      <c r="F3900"/>
    </row>
    <row r="3901" spans="1:6" ht="14.25" x14ac:dyDescent="0.45">
      <c r="A3901"/>
      <c r="B3901"/>
      <c r="C3901"/>
      <c r="D3901"/>
      <c r="E3901"/>
      <c r="F3901"/>
    </row>
    <row r="3902" spans="1:6" ht="14.25" x14ac:dyDescent="0.45">
      <c r="A3902"/>
      <c r="B3902"/>
      <c r="C3902"/>
      <c r="D3902"/>
      <c r="E3902"/>
      <c r="F3902"/>
    </row>
    <row r="3903" spans="1:6" ht="14.25" x14ac:dyDescent="0.45">
      <c r="A3903"/>
      <c r="B3903"/>
      <c r="C3903"/>
      <c r="D3903"/>
      <c r="E3903"/>
      <c r="F3903"/>
    </row>
    <row r="3904" spans="1:6" ht="14.25" x14ac:dyDescent="0.45">
      <c r="A3904"/>
      <c r="B3904"/>
      <c r="C3904"/>
      <c r="D3904"/>
      <c r="E3904"/>
      <c r="F3904"/>
    </row>
    <row r="3905" spans="1:6" ht="14.25" x14ac:dyDescent="0.45">
      <c r="A3905"/>
      <c r="B3905"/>
      <c r="C3905"/>
      <c r="D3905"/>
      <c r="E3905"/>
      <c r="F3905"/>
    </row>
    <row r="3906" spans="1:6" ht="14.25" x14ac:dyDescent="0.45">
      <c r="A3906"/>
      <c r="B3906"/>
      <c r="C3906"/>
      <c r="D3906"/>
      <c r="E3906"/>
      <c r="F3906"/>
    </row>
    <row r="3907" spans="1:6" ht="14.25" x14ac:dyDescent="0.45">
      <c r="A3907"/>
      <c r="B3907"/>
      <c r="C3907"/>
      <c r="D3907"/>
      <c r="E3907"/>
      <c r="F3907"/>
    </row>
    <row r="3908" spans="1:6" ht="14.25" x14ac:dyDescent="0.45">
      <c r="A3908"/>
      <c r="B3908"/>
      <c r="C3908"/>
      <c r="D3908"/>
      <c r="E3908"/>
      <c r="F3908"/>
    </row>
    <row r="3909" spans="1:6" ht="14.25" x14ac:dyDescent="0.45">
      <c r="A3909"/>
      <c r="B3909"/>
      <c r="C3909"/>
      <c r="D3909"/>
      <c r="E3909"/>
      <c r="F3909"/>
    </row>
    <row r="3910" spans="1:6" ht="14.25" x14ac:dyDescent="0.45">
      <c r="A3910"/>
      <c r="B3910"/>
      <c r="C3910"/>
      <c r="D3910"/>
      <c r="E3910"/>
      <c r="F3910"/>
    </row>
    <row r="3911" spans="1:6" ht="14.25" x14ac:dyDescent="0.45">
      <c r="A3911"/>
      <c r="B3911"/>
      <c r="C3911"/>
      <c r="D3911"/>
      <c r="E3911"/>
      <c r="F3911"/>
    </row>
    <row r="3912" spans="1:6" ht="14.25" x14ac:dyDescent="0.45">
      <c r="A3912"/>
      <c r="B3912"/>
      <c r="C3912"/>
      <c r="D3912"/>
      <c r="E3912"/>
      <c r="F3912"/>
    </row>
    <row r="3913" spans="1:6" ht="14.25" x14ac:dyDescent="0.45">
      <c r="A3913"/>
      <c r="B3913"/>
      <c r="C3913"/>
      <c r="D3913"/>
      <c r="E3913"/>
      <c r="F3913"/>
    </row>
    <row r="3914" spans="1:6" ht="14.25" x14ac:dyDescent="0.45">
      <c r="A3914"/>
      <c r="B3914"/>
      <c r="C3914"/>
      <c r="D3914"/>
      <c r="E3914"/>
      <c r="F3914"/>
    </row>
    <row r="3915" spans="1:6" ht="14.25" x14ac:dyDescent="0.45">
      <c r="A3915"/>
      <c r="B3915"/>
      <c r="C3915"/>
      <c r="D3915"/>
      <c r="E3915"/>
      <c r="F3915"/>
    </row>
    <row r="3916" spans="1:6" ht="14.25" x14ac:dyDescent="0.45">
      <c r="A3916"/>
      <c r="B3916"/>
      <c r="C3916"/>
      <c r="D3916"/>
      <c r="E3916"/>
      <c r="F3916"/>
    </row>
    <row r="3917" spans="1:6" ht="14.25" x14ac:dyDescent="0.45">
      <c r="A3917"/>
      <c r="B3917"/>
      <c r="C3917"/>
      <c r="D3917"/>
      <c r="E3917"/>
      <c r="F3917"/>
    </row>
    <row r="3918" spans="1:6" ht="14.25" x14ac:dyDescent="0.45">
      <c r="A3918"/>
      <c r="B3918"/>
      <c r="C3918"/>
      <c r="D3918"/>
      <c r="E3918"/>
      <c r="F3918"/>
    </row>
    <row r="3919" spans="1:6" ht="14.25" x14ac:dyDescent="0.45">
      <c r="A3919"/>
      <c r="B3919"/>
      <c r="C3919"/>
      <c r="D3919"/>
      <c r="E3919"/>
      <c r="F3919"/>
    </row>
    <row r="3920" spans="1:6" ht="14.25" x14ac:dyDescent="0.45">
      <c r="A3920"/>
      <c r="B3920"/>
      <c r="C3920"/>
      <c r="D3920"/>
      <c r="E3920"/>
      <c r="F3920"/>
    </row>
    <row r="3921" spans="1:6" ht="14.25" x14ac:dyDescent="0.45">
      <c r="A3921"/>
      <c r="B3921"/>
      <c r="C3921"/>
      <c r="D3921"/>
      <c r="E3921"/>
      <c r="F3921"/>
    </row>
    <row r="3922" spans="1:6" ht="14.25" x14ac:dyDescent="0.45">
      <c r="A3922"/>
      <c r="B3922"/>
      <c r="C3922"/>
      <c r="D3922"/>
      <c r="E3922"/>
      <c r="F3922"/>
    </row>
    <row r="3923" spans="1:6" ht="14.25" x14ac:dyDescent="0.45">
      <c r="A3923"/>
      <c r="B3923"/>
      <c r="C3923"/>
      <c r="D3923"/>
      <c r="E3923"/>
      <c r="F3923"/>
    </row>
    <row r="3924" spans="1:6" ht="14.25" x14ac:dyDescent="0.45">
      <c r="A3924"/>
      <c r="B3924"/>
      <c r="C3924"/>
      <c r="D3924"/>
      <c r="E3924"/>
      <c r="F3924"/>
    </row>
    <row r="3925" spans="1:6" ht="14.25" x14ac:dyDescent="0.45">
      <c r="A3925"/>
      <c r="B3925"/>
      <c r="C3925"/>
      <c r="D3925"/>
      <c r="E3925"/>
      <c r="F3925"/>
    </row>
    <row r="3926" spans="1:6" ht="14.25" x14ac:dyDescent="0.45">
      <c r="A3926"/>
      <c r="B3926"/>
      <c r="C3926"/>
      <c r="D3926"/>
      <c r="E3926"/>
      <c r="F3926"/>
    </row>
    <row r="3927" spans="1:6" ht="14.25" x14ac:dyDescent="0.45">
      <c r="A3927"/>
      <c r="B3927"/>
      <c r="C3927"/>
      <c r="D3927"/>
      <c r="E3927"/>
      <c r="F3927"/>
    </row>
    <row r="3928" spans="1:6" ht="14.25" x14ac:dyDescent="0.45">
      <c r="A3928"/>
      <c r="B3928"/>
      <c r="C3928"/>
      <c r="D3928"/>
      <c r="E3928"/>
      <c r="F3928"/>
    </row>
    <row r="3929" spans="1:6" ht="14.25" x14ac:dyDescent="0.45">
      <c r="A3929"/>
      <c r="B3929"/>
      <c r="C3929"/>
      <c r="D3929"/>
      <c r="E3929"/>
      <c r="F3929"/>
    </row>
    <row r="3930" spans="1:6" ht="14.25" x14ac:dyDescent="0.45">
      <c r="A3930"/>
      <c r="B3930"/>
      <c r="C3930"/>
      <c r="D3930"/>
      <c r="E3930"/>
      <c r="F3930"/>
    </row>
    <row r="3931" spans="1:6" ht="14.25" x14ac:dyDescent="0.45">
      <c r="A3931"/>
      <c r="B3931"/>
      <c r="C3931"/>
      <c r="D3931"/>
      <c r="E3931"/>
      <c r="F3931"/>
    </row>
    <row r="3932" spans="1:6" ht="14.25" x14ac:dyDescent="0.45">
      <c r="A3932"/>
      <c r="B3932"/>
      <c r="C3932"/>
      <c r="D3932"/>
      <c r="E3932"/>
      <c r="F3932"/>
    </row>
    <row r="3933" spans="1:6" ht="14.25" x14ac:dyDescent="0.45">
      <c r="A3933"/>
      <c r="B3933"/>
      <c r="C3933"/>
      <c r="D3933"/>
      <c r="E3933"/>
      <c r="F3933"/>
    </row>
    <row r="3934" spans="1:6" ht="14.25" x14ac:dyDescent="0.45">
      <c r="A3934"/>
      <c r="B3934"/>
      <c r="C3934"/>
      <c r="D3934"/>
      <c r="E3934"/>
      <c r="F3934"/>
    </row>
    <row r="3935" spans="1:6" ht="14.25" x14ac:dyDescent="0.45">
      <c r="A3935"/>
      <c r="B3935"/>
      <c r="C3935"/>
      <c r="D3935"/>
      <c r="E3935"/>
      <c r="F3935"/>
    </row>
    <row r="3936" spans="1:6" ht="14.25" x14ac:dyDescent="0.45">
      <c r="A3936"/>
      <c r="B3936"/>
      <c r="C3936"/>
      <c r="D3936"/>
      <c r="E3936"/>
      <c r="F3936"/>
    </row>
    <row r="3937" spans="1:6" ht="14.25" x14ac:dyDescent="0.45">
      <c r="A3937"/>
      <c r="B3937"/>
      <c r="C3937"/>
      <c r="D3937"/>
      <c r="E3937"/>
      <c r="F3937"/>
    </row>
    <row r="3938" spans="1:6" ht="14.25" x14ac:dyDescent="0.45">
      <c r="A3938"/>
      <c r="B3938"/>
      <c r="C3938"/>
      <c r="D3938"/>
      <c r="E3938"/>
      <c r="F3938"/>
    </row>
    <row r="3939" spans="1:6" ht="14.25" x14ac:dyDescent="0.45">
      <c r="A3939"/>
      <c r="B3939"/>
      <c r="C3939"/>
      <c r="D3939"/>
      <c r="E3939"/>
      <c r="F3939"/>
    </row>
    <row r="3940" spans="1:6" ht="14.25" x14ac:dyDescent="0.45">
      <c r="A3940"/>
      <c r="B3940"/>
      <c r="C3940"/>
      <c r="D3940"/>
      <c r="E3940"/>
      <c r="F3940"/>
    </row>
    <row r="3941" spans="1:6" ht="14.25" x14ac:dyDescent="0.45">
      <c r="A3941"/>
      <c r="B3941"/>
      <c r="C3941"/>
      <c r="D3941"/>
      <c r="E3941"/>
      <c r="F3941"/>
    </row>
    <row r="3942" spans="1:6" ht="14.25" x14ac:dyDescent="0.45">
      <c r="A3942"/>
      <c r="B3942"/>
      <c r="C3942"/>
      <c r="D3942"/>
      <c r="E3942"/>
      <c r="F3942"/>
    </row>
    <row r="3943" spans="1:6" ht="14.25" x14ac:dyDescent="0.45">
      <c r="A3943"/>
      <c r="B3943"/>
      <c r="C3943"/>
      <c r="D3943"/>
      <c r="E3943"/>
      <c r="F3943"/>
    </row>
    <row r="3944" spans="1:6" ht="14.25" x14ac:dyDescent="0.45">
      <c r="A3944"/>
      <c r="B3944"/>
      <c r="C3944"/>
      <c r="D3944"/>
      <c r="E3944"/>
      <c r="F3944"/>
    </row>
    <row r="3945" spans="1:6" ht="14.25" x14ac:dyDescent="0.45">
      <c r="A3945"/>
      <c r="B3945"/>
      <c r="C3945"/>
      <c r="D3945"/>
      <c r="E3945"/>
      <c r="F3945"/>
    </row>
    <row r="3946" spans="1:6" ht="14.25" x14ac:dyDescent="0.45">
      <c r="A3946"/>
      <c r="B3946"/>
      <c r="C3946"/>
      <c r="D3946"/>
      <c r="E3946"/>
      <c r="F3946"/>
    </row>
    <row r="3947" spans="1:6" ht="14.25" x14ac:dyDescent="0.45">
      <c r="A3947"/>
      <c r="B3947"/>
      <c r="C3947"/>
      <c r="D3947"/>
      <c r="E3947"/>
      <c r="F3947"/>
    </row>
    <row r="3948" spans="1:6" ht="14.25" x14ac:dyDescent="0.45">
      <c r="A3948"/>
      <c r="B3948"/>
      <c r="C3948"/>
      <c r="D3948"/>
      <c r="E3948"/>
      <c r="F3948"/>
    </row>
    <row r="3949" spans="1:6" ht="14.25" x14ac:dyDescent="0.45">
      <c r="A3949"/>
      <c r="B3949"/>
      <c r="C3949"/>
      <c r="D3949"/>
      <c r="E3949"/>
      <c r="F3949"/>
    </row>
    <row r="3950" spans="1:6" ht="14.25" x14ac:dyDescent="0.45">
      <c r="A3950"/>
      <c r="B3950"/>
      <c r="C3950"/>
      <c r="D3950"/>
      <c r="E3950"/>
      <c r="F3950"/>
    </row>
    <row r="3951" spans="1:6" ht="14.25" x14ac:dyDescent="0.45">
      <c r="A3951"/>
      <c r="B3951"/>
      <c r="C3951"/>
      <c r="D3951"/>
      <c r="E3951"/>
      <c r="F3951"/>
    </row>
    <row r="3952" spans="1:6" ht="14.25" x14ac:dyDescent="0.45">
      <c r="A3952"/>
      <c r="B3952"/>
      <c r="C3952"/>
      <c r="D3952"/>
      <c r="E3952"/>
      <c r="F3952"/>
    </row>
    <row r="3953" spans="1:6" ht="14.25" x14ac:dyDescent="0.45">
      <c r="A3953"/>
      <c r="B3953"/>
      <c r="C3953"/>
      <c r="D3953"/>
      <c r="E3953"/>
      <c r="F3953"/>
    </row>
    <row r="3954" spans="1:6" ht="14.25" x14ac:dyDescent="0.45">
      <c r="A3954"/>
      <c r="B3954"/>
      <c r="C3954"/>
      <c r="D3954"/>
      <c r="E3954"/>
      <c r="F3954"/>
    </row>
    <row r="3955" spans="1:6" ht="14.25" x14ac:dyDescent="0.45">
      <c r="A3955"/>
      <c r="B3955"/>
      <c r="C3955"/>
      <c r="D3955"/>
      <c r="E3955"/>
      <c r="F3955"/>
    </row>
    <row r="3956" spans="1:6" ht="14.25" x14ac:dyDescent="0.45">
      <c r="A3956"/>
      <c r="B3956"/>
      <c r="C3956"/>
      <c r="D3956"/>
      <c r="E3956"/>
      <c r="F3956"/>
    </row>
    <row r="3957" spans="1:6" ht="14.25" x14ac:dyDescent="0.45">
      <c r="A3957"/>
      <c r="B3957"/>
      <c r="C3957"/>
      <c r="D3957"/>
      <c r="E3957"/>
      <c r="F3957"/>
    </row>
    <row r="3958" spans="1:6" ht="14.25" x14ac:dyDescent="0.45">
      <c r="A3958"/>
      <c r="B3958"/>
      <c r="C3958"/>
      <c r="D3958"/>
      <c r="E3958"/>
      <c r="F3958"/>
    </row>
    <row r="3959" spans="1:6" ht="14.25" x14ac:dyDescent="0.45">
      <c r="A3959"/>
      <c r="B3959"/>
      <c r="C3959"/>
      <c r="D3959"/>
      <c r="E3959"/>
      <c r="F3959"/>
    </row>
    <row r="3960" spans="1:6" ht="14.25" x14ac:dyDescent="0.45">
      <c r="A3960"/>
      <c r="B3960"/>
      <c r="C3960"/>
      <c r="D3960"/>
      <c r="E3960"/>
      <c r="F3960"/>
    </row>
    <row r="3961" spans="1:6" ht="14.25" x14ac:dyDescent="0.45">
      <c r="A3961"/>
      <c r="B3961"/>
      <c r="C3961"/>
      <c r="D3961"/>
      <c r="E3961"/>
      <c r="F3961"/>
    </row>
    <row r="3962" spans="1:6" ht="14.25" x14ac:dyDescent="0.45">
      <c r="A3962"/>
      <c r="B3962"/>
      <c r="C3962"/>
      <c r="D3962"/>
      <c r="E3962"/>
      <c r="F3962"/>
    </row>
    <row r="3963" spans="1:6" ht="14.25" x14ac:dyDescent="0.45">
      <c r="A3963"/>
      <c r="B3963"/>
      <c r="C3963"/>
      <c r="D3963"/>
      <c r="E3963"/>
      <c r="F3963"/>
    </row>
    <row r="3964" spans="1:6" ht="14.25" x14ac:dyDescent="0.45">
      <c r="A3964"/>
      <c r="B3964"/>
      <c r="C3964"/>
      <c r="D3964"/>
      <c r="E3964"/>
      <c r="F3964"/>
    </row>
    <row r="3965" spans="1:6" ht="14.25" x14ac:dyDescent="0.45">
      <c r="A3965"/>
      <c r="B3965"/>
      <c r="C3965"/>
      <c r="D3965"/>
      <c r="E3965"/>
      <c r="F3965"/>
    </row>
    <row r="3966" spans="1:6" ht="14.25" x14ac:dyDescent="0.45">
      <c r="A3966"/>
      <c r="B3966"/>
      <c r="C3966"/>
      <c r="D3966"/>
      <c r="E3966"/>
      <c r="F3966"/>
    </row>
    <row r="3967" spans="1:6" ht="14.25" x14ac:dyDescent="0.45">
      <c r="A3967"/>
      <c r="B3967"/>
      <c r="C3967"/>
      <c r="D3967"/>
      <c r="E3967"/>
      <c r="F3967"/>
    </row>
    <row r="3968" spans="1:6" ht="14.25" x14ac:dyDescent="0.45">
      <c r="A3968"/>
      <c r="B3968"/>
      <c r="C3968"/>
      <c r="D3968"/>
      <c r="E3968"/>
      <c r="F3968"/>
    </row>
    <row r="3969" spans="1:6" ht="14.25" x14ac:dyDescent="0.45">
      <c r="A3969"/>
      <c r="B3969"/>
      <c r="C3969"/>
      <c r="D3969"/>
      <c r="E3969"/>
      <c r="F3969"/>
    </row>
    <row r="3970" spans="1:6" ht="14.25" x14ac:dyDescent="0.45">
      <c r="A3970"/>
      <c r="B3970"/>
      <c r="C3970"/>
      <c r="D3970"/>
      <c r="E3970"/>
      <c r="F3970"/>
    </row>
    <row r="3971" spans="1:6" ht="14.25" x14ac:dyDescent="0.45">
      <c r="A3971"/>
      <c r="B3971"/>
      <c r="C3971"/>
      <c r="D3971"/>
      <c r="E3971"/>
      <c r="F3971"/>
    </row>
    <row r="3972" spans="1:6" ht="14.25" x14ac:dyDescent="0.45">
      <c r="A3972"/>
      <c r="B3972"/>
      <c r="C3972"/>
      <c r="D3972"/>
      <c r="E3972"/>
      <c r="F3972"/>
    </row>
    <row r="3973" spans="1:6" ht="14.25" x14ac:dyDescent="0.45">
      <c r="A3973"/>
      <c r="B3973"/>
      <c r="C3973"/>
      <c r="D3973"/>
      <c r="E3973"/>
      <c r="F3973"/>
    </row>
    <row r="3974" spans="1:6" ht="14.25" x14ac:dyDescent="0.45">
      <c r="A3974"/>
      <c r="B3974"/>
      <c r="C3974"/>
      <c r="D3974"/>
      <c r="E3974"/>
      <c r="F3974"/>
    </row>
    <row r="3975" spans="1:6" ht="14.25" x14ac:dyDescent="0.45">
      <c r="A3975"/>
      <c r="B3975"/>
      <c r="C3975"/>
      <c r="D3975"/>
      <c r="E3975"/>
      <c r="F3975"/>
    </row>
    <row r="3976" spans="1:6" ht="14.25" x14ac:dyDescent="0.45">
      <c r="A3976"/>
      <c r="B3976"/>
      <c r="C3976"/>
      <c r="D3976"/>
      <c r="E3976"/>
      <c r="F3976"/>
    </row>
    <row r="3977" spans="1:6" ht="14.25" x14ac:dyDescent="0.45">
      <c r="A3977"/>
      <c r="B3977"/>
      <c r="C3977"/>
      <c r="D3977"/>
      <c r="E3977"/>
      <c r="F3977"/>
    </row>
    <row r="3978" spans="1:6" ht="14.25" x14ac:dyDescent="0.45">
      <c r="A3978"/>
      <c r="B3978"/>
      <c r="C3978"/>
      <c r="D3978"/>
      <c r="E3978"/>
      <c r="F3978"/>
    </row>
    <row r="3979" spans="1:6" ht="14.25" x14ac:dyDescent="0.45">
      <c r="A3979"/>
      <c r="B3979"/>
      <c r="C3979"/>
      <c r="D3979"/>
      <c r="E3979"/>
      <c r="F3979"/>
    </row>
    <row r="3980" spans="1:6" ht="14.25" x14ac:dyDescent="0.45">
      <c r="A3980"/>
      <c r="B3980"/>
      <c r="C3980"/>
      <c r="D3980"/>
      <c r="E3980"/>
      <c r="F3980"/>
    </row>
    <row r="3981" spans="1:6" ht="14.25" x14ac:dyDescent="0.45">
      <c r="A3981"/>
      <c r="B3981"/>
      <c r="C3981"/>
      <c r="D3981"/>
      <c r="E3981"/>
      <c r="F3981"/>
    </row>
    <row r="3982" spans="1:6" ht="14.25" x14ac:dyDescent="0.45">
      <c r="A3982"/>
      <c r="B3982"/>
      <c r="C3982"/>
      <c r="D3982"/>
      <c r="E3982"/>
      <c r="F3982"/>
    </row>
    <row r="3983" spans="1:6" ht="14.25" x14ac:dyDescent="0.45">
      <c r="A3983"/>
      <c r="B3983"/>
      <c r="C3983"/>
      <c r="D3983"/>
      <c r="E3983"/>
      <c r="F3983"/>
    </row>
    <row r="3984" spans="1:6" ht="14.25" x14ac:dyDescent="0.45">
      <c r="A3984"/>
      <c r="B3984"/>
      <c r="C3984"/>
      <c r="D3984"/>
      <c r="E3984"/>
      <c r="F3984"/>
    </row>
    <row r="3985" spans="1:6" ht="14.25" x14ac:dyDescent="0.45">
      <c r="A3985"/>
      <c r="B3985"/>
      <c r="C3985"/>
      <c r="D3985"/>
      <c r="E3985"/>
      <c r="F3985"/>
    </row>
    <row r="3986" spans="1:6" ht="14.25" x14ac:dyDescent="0.45">
      <c r="A3986"/>
      <c r="B3986"/>
      <c r="C3986"/>
      <c r="D3986"/>
      <c r="E3986"/>
      <c r="F3986"/>
    </row>
    <row r="3987" spans="1:6" ht="14.25" x14ac:dyDescent="0.45">
      <c r="A3987"/>
      <c r="B3987"/>
      <c r="C3987"/>
      <c r="D3987"/>
      <c r="E3987"/>
      <c r="F3987"/>
    </row>
    <row r="3988" spans="1:6" ht="14.25" x14ac:dyDescent="0.45">
      <c r="A3988"/>
      <c r="B3988"/>
      <c r="C3988"/>
      <c r="D3988"/>
      <c r="E3988"/>
      <c r="F3988"/>
    </row>
    <row r="3989" spans="1:6" ht="14.25" x14ac:dyDescent="0.45">
      <c r="A3989"/>
      <c r="B3989"/>
      <c r="C3989"/>
      <c r="D3989"/>
      <c r="E3989"/>
      <c r="F3989"/>
    </row>
    <row r="3990" spans="1:6" ht="14.25" x14ac:dyDescent="0.45">
      <c r="A3990"/>
      <c r="B3990"/>
      <c r="C3990"/>
      <c r="D3990"/>
      <c r="E3990"/>
      <c r="F3990"/>
    </row>
    <row r="3991" spans="1:6" ht="14.25" x14ac:dyDescent="0.45">
      <c r="A3991"/>
      <c r="B3991"/>
      <c r="C3991"/>
      <c r="D3991"/>
      <c r="E3991"/>
      <c r="F3991"/>
    </row>
    <row r="3992" spans="1:6" ht="14.25" x14ac:dyDescent="0.45">
      <c r="A3992"/>
      <c r="B3992"/>
      <c r="C3992"/>
      <c r="D3992"/>
      <c r="E3992"/>
      <c r="F3992"/>
    </row>
    <row r="3993" spans="1:6" ht="14.25" x14ac:dyDescent="0.45">
      <c r="A3993"/>
      <c r="B3993"/>
      <c r="C3993"/>
      <c r="D3993"/>
      <c r="E3993"/>
      <c r="F3993"/>
    </row>
    <row r="3994" spans="1:6" ht="14.25" x14ac:dyDescent="0.45">
      <c r="A3994"/>
      <c r="B3994"/>
      <c r="C3994"/>
      <c r="D3994"/>
      <c r="E3994"/>
      <c r="F3994"/>
    </row>
    <row r="3995" spans="1:6" ht="14.25" x14ac:dyDescent="0.45">
      <c r="A3995"/>
      <c r="B3995"/>
      <c r="C3995"/>
      <c r="D3995"/>
      <c r="E3995"/>
      <c r="F3995"/>
    </row>
    <row r="3996" spans="1:6" ht="14.25" x14ac:dyDescent="0.45">
      <c r="A3996"/>
      <c r="B3996"/>
      <c r="C3996"/>
      <c r="D3996"/>
      <c r="E3996"/>
      <c r="F3996"/>
    </row>
    <row r="3997" spans="1:6" ht="14.25" x14ac:dyDescent="0.45">
      <c r="A3997"/>
      <c r="B3997"/>
      <c r="C3997"/>
      <c r="D3997"/>
      <c r="E3997"/>
      <c r="F3997"/>
    </row>
    <row r="3998" spans="1:6" ht="14.25" x14ac:dyDescent="0.45">
      <c r="A3998"/>
      <c r="B3998"/>
      <c r="C3998"/>
      <c r="D3998"/>
      <c r="E3998"/>
      <c r="F3998"/>
    </row>
    <row r="3999" spans="1:6" ht="14.25" x14ac:dyDescent="0.45">
      <c r="A3999"/>
      <c r="B3999"/>
      <c r="C3999"/>
      <c r="D3999"/>
      <c r="E3999"/>
      <c r="F3999"/>
    </row>
    <row r="4000" spans="1:6" ht="14.25" x14ac:dyDescent="0.45">
      <c r="A4000"/>
      <c r="B4000"/>
      <c r="C4000"/>
      <c r="D4000"/>
      <c r="E4000"/>
      <c r="F4000"/>
    </row>
    <row r="4001" spans="1:6" ht="14.25" x14ac:dyDescent="0.45">
      <c r="A4001"/>
      <c r="B4001"/>
      <c r="C4001"/>
      <c r="D4001"/>
      <c r="E4001"/>
      <c r="F4001"/>
    </row>
    <row r="4002" spans="1:6" ht="14.25" x14ac:dyDescent="0.45">
      <c r="A4002"/>
      <c r="B4002"/>
      <c r="C4002"/>
      <c r="D4002"/>
      <c r="E4002"/>
      <c r="F4002"/>
    </row>
    <row r="4003" spans="1:6" ht="14.25" x14ac:dyDescent="0.45">
      <c r="A4003"/>
      <c r="B4003"/>
      <c r="C4003"/>
      <c r="D4003"/>
      <c r="E4003"/>
      <c r="F4003"/>
    </row>
    <row r="4004" spans="1:6" ht="14.25" x14ac:dyDescent="0.45">
      <c r="A4004"/>
      <c r="B4004"/>
      <c r="C4004"/>
      <c r="D4004"/>
      <c r="E4004"/>
      <c r="F4004"/>
    </row>
    <row r="4005" spans="1:6" ht="14.25" x14ac:dyDescent="0.45">
      <c r="A4005"/>
      <c r="B4005"/>
      <c r="C4005"/>
      <c r="D4005"/>
      <c r="E4005"/>
      <c r="F4005"/>
    </row>
    <row r="4006" spans="1:6" ht="14.25" x14ac:dyDescent="0.45">
      <c r="A4006"/>
      <c r="B4006"/>
      <c r="C4006"/>
      <c r="D4006"/>
      <c r="E4006"/>
      <c r="F4006"/>
    </row>
    <row r="4007" spans="1:6" ht="14.25" x14ac:dyDescent="0.45">
      <c r="A4007"/>
      <c r="B4007"/>
      <c r="C4007"/>
      <c r="D4007"/>
      <c r="E4007"/>
      <c r="F4007"/>
    </row>
    <row r="4008" spans="1:6" ht="14.25" x14ac:dyDescent="0.45">
      <c r="A4008"/>
      <c r="B4008"/>
      <c r="C4008"/>
      <c r="D4008"/>
      <c r="E4008"/>
      <c r="F4008"/>
    </row>
    <row r="4009" spans="1:6" ht="14.25" x14ac:dyDescent="0.45">
      <c r="A4009"/>
      <c r="B4009"/>
      <c r="C4009"/>
      <c r="D4009"/>
      <c r="E4009"/>
      <c r="F4009"/>
    </row>
    <row r="4010" spans="1:6" ht="14.25" x14ac:dyDescent="0.45">
      <c r="A4010"/>
      <c r="B4010"/>
      <c r="C4010"/>
      <c r="D4010"/>
      <c r="E4010"/>
      <c r="F4010"/>
    </row>
    <row r="4011" spans="1:6" ht="14.25" x14ac:dyDescent="0.45">
      <c r="A4011"/>
      <c r="B4011"/>
      <c r="C4011"/>
      <c r="D4011"/>
      <c r="E4011"/>
      <c r="F4011"/>
    </row>
    <row r="4012" spans="1:6" ht="14.25" x14ac:dyDescent="0.45">
      <c r="A4012"/>
      <c r="B4012"/>
      <c r="C4012"/>
      <c r="D4012"/>
      <c r="E4012"/>
      <c r="F4012"/>
    </row>
    <row r="4013" spans="1:6" ht="14.25" x14ac:dyDescent="0.45">
      <c r="A4013"/>
      <c r="B4013"/>
      <c r="C4013"/>
      <c r="D4013"/>
      <c r="E4013"/>
      <c r="F4013"/>
    </row>
    <row r="4014" spans="1:6" ht="14.25" x14ac:dyDescent="0.45">
      <c r="A4014"/>
      <c r="B4014"/>
      <c r="C4014"/>
      <c r="D4014"/>
      <c r="E4014"/>
      <c r="F4014"/>
    </row>
    <row r="4015" spans="1:6" ht="14.25" x14ac:dyDescent="0.45">
      <c r="A4015"/>
      <c r="B4015"/>
      <c r="C4015"/>
      <c r="D4015"/>
      <c r="E4015"/>
      <c r="F4015"/>
    </row>
    <row r="4016" spans="1:6" ht="14.25" x14ac:dyDescent="0.45">
      <c r="A4016"/>
      <c r="B4016"/>
      <c r="C4016"/>
      <c r="D4016"/>
      <c r="E4016"/>
      <c r="F4016"/>
    </row>
    <row r="4017" spans="1:6" ht="14.25" x14ac:dyDescent="0.45">
      <c r="A4017"/>
      <c r="B4017"/>
      <c r="C4017"/>
      <c r="D4017"/>
      <c r="E4017"/>
      <c r="F4017"/>
    </row>
    <row r="4018" spans="1:6" ht="14.25" x14ac:dyDescent="0.45">
      <c r="A4018"/>
      <c r="B4018"/>
      <c r="C4018"/>
      <c r="D4018"/>
      <c r="E4018"/>
      <c r="F4018"/>
    </row>
    <row r="4019" spans="1:6" ht="14.25" x14ac:dyDescent="0.45">
      <c r="A4019"/>
      <c r="B4019"/>
      <c r="C4019"/>
      <c r="D4019"/>
      <c r="E4019"/>
      <c r="F4019"/>
    </row>
    <row r="4020" spans="1:6" ht="14.25" x14ac:dyDescent="0.45">
      <c r="A4020"/>
      <c r="B4020"/>
      <c r="C4020"/>
      <c r="D4020"/>
      <c r="E4020"/>
      <c r="F4020"/>
    </row>
    <row r="4021" spans="1:6" ht="14.25" x14ac:dyDescent="0.45">
      <c r="A4021"/>
      <c r="B4021"/>
      <c r="C4021"/>
      <c r="D4021"/>
      <c r="E4021"/>
      <c r="F4021"/>
    </row>
    <row r="4022" spans="1:6" ht="14.25" x14ac:dyDescent="0.45">
      <c r="A4022"/>
      <c r="B4022"/>
      <c r="C4022"/>
      <c r="D4022"/>
      <c r="E4022"/>
      <c r="F4022"/>
    </row>
    <row r="4023" spans="1:6" ht="14.25" x14ac:dyDescent="0.45">
      <c r="A4023"/>
      <c r="B4023"/>
      <c r="C4023"/>
      <c r="D4023"/>
      <c r="E4023"/>
      <c r="F4023"/>
    </row>
    <row r="4024" spans="1:6" ht="14.25" x14ac:dyDescent="0.45">
      <c r="A4024"/>
      <c r="B4024"/>
      <c r="C4024"/>
      <c r="D4024"/>
      <c r="E4024"/>
      <c r="F4024"/>
    </row>
    <row r="4025" spans="1:6" ht="14.25" x14ac:dyDescent="0.45">
      <c r="A4025"/>
      <c r="B4025"/>
      <c r="C4025"/>
      <c r="D4025"/>
      <c r="E4025"/>
      <c r="F4025"/>
    </row>
    <row r="4026" spans="1:6" ht="14.25" x14ac:dyDescent="0.45">
      <c r="A4026"/>
      <c r="B4026"/>
      <c r="C4026"/>
      <c r="D4026"/>
      <c r="E4026"/>
      <c r="F4026"/>
    </row>
    <row r="4027" spans="1:6" ht="14.25" x14ac:dyDescent="0.45">
      <c r="A4027"/>
      <c r="B4027"/>
      <c r="C4027"/>
      <c r="D4027"/>
      <c r="E4027"/>
      <c r="F4027"/>
    </row>
    <row r="4028" spans="1:6" ht="14.25" x14ac:dyDescent="0.45">
      <c r="A4028"/>
      <c r="B4028"/>
      <c r="C4028"/>
      <c r="D4028"/>
      <c r="E4028"/>
      <c r="F4028"/>
    </row>
    <row r="4029" spans="1:6" ht="14.25" x14ac:dyDescent="0.45">
      <c r="A4029"/>
      <c r="B4029"/>
      <c r="C4029"/>
      <c r="D4029"/>
      <c r="E4029"/>
      <c r="F4029"/>
    </row>
    <row r="4030" spans="1:6" ht="14.25" x14ac:dyDescent="0.45">
      <c r="A4030"/>
      <c r="B4030"/>
      <c r="C4030"/>
      <c r="D4030"/>
      <c r="E4030"/>
      <c r="F4030"/>
    </row>
    <row r="4031" spans="1:6" ht="14.25" x14ac:dyDescent="0.45">
      <c r="A4031"/>
      <c r="B4031"/>
      <c r="C4031"/>
      <c r="D4031"/>
      <c r="E4031"/>
      <c r="F4031"/>
    </row>
    <row r="4032" spans="1:6" ht="14.25" x14ac:dyDescent="0.45">
      <c r="A4032"/>
      <c r="B4032"/>
      <c r="C4032"/>
      <c r="D4032"/>
      <c r="E4032"/>
      <c r="F4032"/>
    </row>
    <row r="4033" spans="1:6" ht="14.25" x14ac:dyDescent="0.45">
      <c r="A4033"/>
      <c r="B4033"/>
      <c r="C4033"/>
      <c r="D4033"/>
      <c r="E4033"/>
      <c r="F4033"/>
    </row>
    <row r="4034" spans="1:6" ht="14.25" x14ac:dyDescent="0.45">
      <c r="A4034"/>
      <c r="B4034"/>
      <c r="C4034"/>
      <c r="D4034"/>
      <c r="E4034"/>
      <c r="F4034"/>
    </row>
    <row r="4035" spans="1:6" ht="14.25" x14ac:dyDescent="0.45">
      <c r="A4035"/>
      <c r="B4035"/>
      <c r="C4035"/>
      <c r="D4035"/>
      <c r="E4035"/>
      <c r="F4035"/>
    </row>
    <row r="4036" spans="1:6" ht="14.25" x14ac:dyDescent="0.45">
      <c r="A4036"/>
      <c r="B4036"/>
      <c r="C4036"/>
      <c r="D4036"/>
      <c r="E4036"/>
      <c r="F4036"/>
    </row>
    <row r="4037" spans="1:6" ht="14.25" x14ac:dyDescent="0.45">
      <c r="A4037"/>
      <c r="B4037"/>
      <c r="C4037"/>
      <c r="D4037"/>
      <c r="E4037"/>
      <c r="F4037"/>
    </row>
    <row r="4038" spans="1:6" ht="14.25" x14ac:dyDescent="0.45">
      <c r="A4038"/>
      <c r="B4038"/>
      <c r="C4038"/>
      <c r="D4038"/>
      <c r="E4038"/>
      <c r="F4038"/>
    </row>
    <row r="4039" spans="1:6" ht="14.25" x14ac:dyDescent="0.45">
      <c r="A4039"/>
      <c r="B4039"/>
      <c r="C4039"/>
      <c r="D4039"/>
      <c r="E4039"/>
      <c r="F4039"/>
    </row>
    <row r="4040" spans="1:6" ht="14.25" x14ac:dyDescent="0.45">
      <c r="A4040"/>
      <c r="B4040"/>
      <c r="C4040"/>
      <c r="D4040"/>
      <c r="E4040"/>
      <c r="F4040"/>
    </row>
    <row r="4041" spans="1:6" ht="14.25" x14ac:dyDescent="0.45">
      <c r="A4041"/>
      <c r="B4041"/>
      <c r="C4041"/>
      <c r="D4041"/>
      <c r="E4041"/>
      <c r="F4041"/>
    </row>
    <row r="4042" spans="1:6" ht="14.25" x14ac:dyDescent="0.45">
      <c r="A4042"/>
      <c r="B4042"/>
      <c r="C4042"/>
      <c r="D4042"/>
      <c r="E4042"/>
      <c r="F4042"/>
    </row>
    <row r="4043" spans="1:6" ht="14.25" x14ac:dyDescent="0.45">
      <c r="A4043"/>
      <c r="B4043"/>
      <c r="C4043"/>
      <c r="D4043"/>
      <c r="E4043"/>
      <c r="F4043"/>
    </row>
    <row r="4044" spans="1:6" ht="14.25" x14ac:dyDescent="0.45">
      <c r="A4044"/>
      <c r="B4044"/>
      <c r="C4044"/>
      <c r="D4044"/>
      <c r="E4044"/>
      <c r="F4044"/>
    </row>
    <row r="4045" spans="1:6" ht="14.25" x14ac:dyDescent="0.45">
      <c r="A4045"/>
      <c r="B4045"/>
      <c r="C4045"/>
      <c r="D4045"/>
      <c r="E4045"/>
      <c r="F4045"/>
    </row>
    <row r="4046" spans="1:6" ht="14.25" x14ac:dyDescent="0.45">
      <c r="A4046"/>
      <c r="B4046"/>
      <c r="C4046"/>
      <c r="D4046"/>
      <c r="E4046"/>
      <c r="F4046"/>
    </row>
    <row r="4047" spans="1:6" ht="14.25" x14ac:dyDescent="0.45">
      <c r="A4047"/>
      <c r="B4047"/>
      <c r="C4047"/>
      <c r="D4047"/>
      <c r="E4047"/>
      <c r="F4047"/>
    </row>
    <row r="4048" spans="1:6" ht="14.25" x14ac:dyDescent="0.45">
      <c r="A4048"/>
      <c r="B4048"/>
      <c r="C4048"/>
      <c r="D4048"/>
      <c r="E4048"/>
      <c r="F4048"/>
    </row>
    <row r="4049" spans="1:6" ht="14.25" x14ac:dyDescent="0.45">
      <c r="A4049"/>
      <c r="B4049"/>
      <c r="C4049"/>
      <c r="D4049"/>
      <c r="E4049"/>
      <c r="F4049"/>
    </row>
    <row r="4050" spans="1:6" ht="14.25" x14ac:dyDescent="0.45">
      <c r="A4050"/>
      <c r="B4050"/>
      <c r="C4050"/>
      <c r="D4050"/>
      <c r="E4050"/>
      <c r="F4050"/>
    </row>
    <row r="4051" spans="1:6" ht="14.25" x14ac:dyDescent="0.45">
      <c r="A4051"/>
      <c r="B4051"/>
      <c r="C4051"/>
      <c r="D4051"/>
      <c r="E4051"/>
      <c r="F4051"/>
    </row>
    <row r="4052" spans="1:6" ht="14.25" x14ac:dyDescent="0.45">
      <c r="A4052"/>
      <c r="B4052"/>
      <c r="C4052"/>
      <c r="D4052"/>
      <c r="E4052"/>
      <c r="F4052"/>
    </row>
    <row r="4053" spans="1:6" ht="14.25" x14ac:dyDescent="0.45">
      <c r="A4053"/>
      <c r="B4053"/>
      <c r="C4053"/>
      <c r="D4053"/>
      <c r="E4053"/>
      <c r="F4053"/>
    </row>
    <row r="4054" spans="1:6" ht="14.25" x14ac:dyDescent="0.45">
      <c r="A4054"/>
      <c r="B4054"/>
      <c r="C4054"/>
      <c r="D4054"/>
      <c r="E4054"/>
      <c r="F4054"/>
    </row>
    <row r="4055" spans="1:6" ht="14.25" x14ac:dyDescent="0.45">
      <c r="A4055"/>
      <c r="B4055"/>
      <c r="C4055"/>
      <c r="D4055"/>
      <c r="E4055"/>
      <c r="F4055"/>
    </row>
    <row r="4056" spans="1:6" ht="14.25" x14ac:dyDescent="0.45">
      <c r="A4056"/>
      <c r="B4056"/>
      <c r="C4056"/>
      <c r="D4056"/>
      <c r="E4056"/>
      <c r="F4056"/>
    </row>
    <row r="4057" spans="1:6" ht="14.25" x14ac:dyDescent="0.45">
      <c r="A4057"/>
      <c r="B4057"/>
      <c r="C4057"/>
      <c r="D4057"/>
      <c r="E4057"/>
      <c r="F4057"/>
    </row>
    <row r="4058" spans="1:6" ht="14.25" x14ac:dyDescent="0.45">
      <c r="A4058"/>
      <c r="B4058"/>
      <c r="C4058"/>
      <c r="D4058"/>
      <c r="E4058"/>
      <c r="F4058"/>
    </row>
    <row r="4059" spans="1:6" ht="14.25" x14ac:dyDescent="0.45">
      <c r="A4059"/>
      <c r="B4059"/>
      <c r="C4059"/>
      <c r="D4059"/>
      <c r="E4059"/>
      <c r="F4059"/>
    </row>
    <row r="4060" spans="1:6" ht="14.25" x14ac:dyDescent="0.45">
      <c r="A4060"/>
      <c r="B4060"/>
      <c r="C4060"/>
      <c r="D4060"/>
      <c r="E4060"/>
      <c r="F4060"/>
    </row>
    <row r="4061" spans="1:6" ht="14.25" x14ac:dyDescent="0.45">
      <c r="A4061"/>
      <c r="B4061"/>
      <c r="C4061"/>
      <c r="D4061"/>
      <c r="E4061"/>
      <c r="F4061"/>
    </row>
    <row r="4062" spans="1:6" ht="14.25" x14ac:dyDescent="0.45">
      <c r="A4062"/>
      <c r="B4062"/>
      <c r="C4062"/>
      <c r="D4062"/>
      <c r="E4062"/>
      <c r="F4062"/>
    </row>
    <row r="4063" spans="1:6" ht="14.25" x14ac:dyDescent="0.45">
      <c r="A4063"/>
      <c r="B4063"/>
      <c r="C4063"/>
      <c r="D4063"/>
      <c r="E4063"/>
      <c r="F4063"/>
    </row>
    <row r="4064" spans="1:6" ht="14.25" x14ac:dyDescent="0.45">
      <c r="A4064"/>
      <c r="B4064"/>
      <c r="C4064"/>
      <c r="D4064"/>
      <c r="E4064"/>
      <c r="F4064"/>
    </row>
    <row r="4065" spans="1:6" ht="14.25" x14ac:dyDescent="0.45">
      <c r="A4065"/>
      <c r="B4065"/>
      <c r="C4065"/>
      <c r="D4065"/>
      <c r="E4065"/>
      <c r="F4065"/>
    </row>
    <row r="4066" spans="1:6" ht="14.25" x14ac:dyDescent="0.45">
      <c r="A4066"/>
      <c r="B4066"/>
      <c r="C4066"/>
      <c r="D4066"/>
      <c r="E4066"/>
      <c r="F4066"/>
    </row>
    <row r="4067" spans="1:6" ht="14.25" x14ac:dyDescent="0.45">
      <c r="A4067"/>
      <c r="B4067"/>
      <c r="C4067"/>
      <c r="D4067"/>
      <c r="E4067"/>
      <c r="F4067"/>
    </row>
    <row r="4068" spans="1:6" ht="14.25" x14ac:dyDescent="0.45">
      <c r="A4068"/>
      <c r="B4068"/>
      <c r="C4068"/>
      <c r="D4068"/>
      <c r="E4068"/>
      <c r="F4068"/>
    </row>
    <row r="4069" spans="1:6" ht="14.25" x14ac:dyDescent="0.45">
      <c r="A4069"/>
      <c r="B4069"/>
      <c r="C4069"/>
      <c r="D4069"/>
      <c r="E4069"/>
      <c r="F4069"/>
    </row>
    <row r="4070" spans="1:6" ht="14.25" x14ac:dyDescent="0.45">
      <c r="A4070"/>
      <c r="B4070"/>
      <c r="C4070"/>
      <c r="D4070"/>
      <c r="E4070"/>
      <c r="F4070"/>
    </row>
    <row r="4071" spans="1:6" ht="14.25" x14ac:dyDescent="0.45">
      <c r="A4071"/>
      <c r="B4071"/>
      <c r="C4071"/>
      <c r="D4071"/>
      <c r="E4071"/>
      <c r="F4071"/>
    </row>
    <row r="4072" spans="1:6" ht="14.25" x14ac:dyDescent="0.45">
      <c r="A4072"/>
      <c r="B4072"/>
      <c r="C4072"/>
      <c r="D4072"/>
      <c r="E4072"/>
      <c r="F4072"/>
    </row>
    <row r="4073" spans="1:6" ht="14.25" x14ac:dyDescent="0.45">
      <c r="A4073"/>
      <c r="B4073"/>
      <c r="C4073"/>
      <c r="D4073"/>
      <c r="E4073"/>
      <c r="F4073"/>
    </row>
    <row r="4074" spans="1:6" ht="14.25" x14ac:dyDescent="0.45">
      <c r="A4074"/>
      <c r="B4074"/>
      <c r="C4074"/>
      <c r="D4074"/>
      <c r="E4074"/>
      <c r="F4074"/>
    </row>
    <row r="4075" spans="1:6" ht="14.25" x14ac:dyDescent="0.45">
      <c r="A4075"/>
      <c r="B4075"/>
      <c r="C4075"/>
      <c r="D4075"/>
      <c r="E4075"/>
      <c r="F4075"/>
    </row>
    <row r="4076" spans="1:6" ht="14.25" x14ac:dyDescent="0.45">
      <c r="A4076"/>
      <c r="B4076"/>
      <c r="C4076"/>
      <c r="D4076"/>
      <c r="E4076"/>
      <c r="F4076"/>
    </row>
    <row r="4077" spans="1:6" ht="14.25" x14ac:dyDescent="0.45">
      <c r="A4077"/>
      <c r="B4077"/>
      <c r="C4077"/>
      <c r="D4077"/>
      <c r="E4077"/>
      <c r="F4077"/>
    </row>
    <row r="4078" spans="1:6" ht="14.25" x14ac:dyDescent="0.45">
      <c r="A4078"/>
      <c r="B4078"/>
      <c r="C4078"/>
      <c r="D4078"/>
      <c r="E4078"/>
      <c r="F4078"/>
    </row>
    <row r="4079" spans="1:6" ht="14.25" x14ac:dyDescent="0.45">
      <c r="A4079"/>
      <c r="B4079"/>
      <c r="C4079"/>
      <c r="D4079"/>
      <c r="E4079"/>
      <c r="F4079"/>
    </row>
    <row r="4080" spans="1:6" ht="14.25" x14ac:dyDescent="0.45">
      <c r="A4080"/>
      <c r="B4080"/>
      <c r="C4080"/>
      <c r="D4080"/>
      <c r="E4080"/>
      <c r="F4080"/>
    </row>
    <row r="4081" spans="1:6" ht="14.25" x14ac:dyDescent="0.45">
      <c r="A4081"/>
      <c r="B4081"/>
      <c r="C4081"/>
      <c r="D4081"/>
      <c r="E4081"/>
      <c r="F4081"/>
    </row>
    <row r="4082" spans="1:6" ht="14.25" x14ac:dyDescent="0.45">
      <c r="A4082"/>
      <c r="B4082"/>
      <c r="C4082"/>
      <c r="D4082"/>
      <c r="E4082"/>
      <c r="F4082"/>
    </row>
    <row r="4083" spans="1:6" ht="14.25" x14ac:dyDescent="0.45">
      <c r="A4083"/>
      <c r="B4083"/>
      <c r="C4083"/>
      <c r="D4083"/>
      <c r="E4083"/>
      <c r="F4083"/>
    </row>
    <row r="4084" spans="1:6" ht="14.25" x14ac:dyDescent="0.45">
      <c r="A4084"/>
      <c r="B4084"/>
      <c r="C4084"/>
      <c r="D4084"/>
      <c r="E4084"/>
      <c r="F4084"/>
    </row>
    <row r="4085" spans="1:6" ht="14.25" x14ac:dyDescent="0.45">
      <c r="A4085"/>
      <c r="B4085"/>
      <c r="C4085"/>
      <c r="D4085"/>
      <c r="E4085"/>
      <c r="F4085"/>
    </row>
    <row r="4086" spans="1:6" ht="14.25" x14ac:dyDescent="0.45">
      <c r="A4086"/>
      <c r="B4086"/>
      <c r="C4086"/>
      <c r="D4086"/>
      <c r="E4086"/>
      <c r="F4086"/>
    </row>
    <row r="4087" spans="1:6" ht="14.25" x14ac:dyDescent="0.45">
      <c r="A4087"/>
      <c r="B4087"/>
      <c r="C4087"/>
      <c r="D4087"/>
      <c r="E4087"/>
      <c r="F4087"/>
    </row>
    <row r="4088" spans="1:6" ht="14.25" x14ac:dyDescent="0.45">
      <c r="A4088"/>
      <c r="B4088"/>
      <c r="C4088"/>
      <c r="D4088"/>
      <c r="E4088"/>
      <c r="F4088"/>
    </row>
    <row r="4089" spans="1:6" ht="14.25" x14ac:dyDescent="0.45">
      <c r="A4089"/>
      <c r="B4089"/>
      <c r="C4089"/>
      <c r="D4089"/>
      <c r="E4089"/>
      <c r="F4089"/>
    </row>
    <row r="4090" spans="1:6" ht="14.25" x14ac:dyDescent="0.45">
      <c r="A4090"/>
      <c r="B4090"/>
      <c r="C4090"/>
      <c r="D4090"/>
      <c r="E4090"/>
      <c r="F4090"/>
    </row>
    <row r="4091" spans="1:6" ht="14.25" x14ac:dyDescent="0.45">
      <c r="A4091"/>
      <c r="B4091"/>
      <c r="C4091"/>
      <c r="D4091"/>
      <c r="E4091"/>
      <c r="F4091"/>
    </row>
    <row r="4092" spans="1:6" ht="14.25" x14ac:dyDescent="0.45">
      <c r="A4092"/>
      <c r="B4092"/>
      <c r="C4092"/>
      <c r="D4092"/>
      <c r="E4092"/>
      <c r="F4092"/>
    </row>
    <row r="4093" spans="1:6" ht="14.25" x14ac:dyDescent="0.45">
      <c r="A4093"/>
      <c r="B4093"/>
      <c r="C4093"/>
      <c r="D4093"/>
      <c r="E4093"/>
      <c r="F4093"/>
    </row>
    <row r="4094" spans="1:6" ht="14.25" x14ac:dyDescent="0.45">
      <c r="A4094"/>
      <c r="B4094"/>
      <c r="C4094"/>
      <c r="D4094"/>
      <c r="E4094"/>
      <c r="F4094"/>
    </row>
    <row r="4095" spans="1:6" ht="14.25" x14ac:dyDescent="0.45">
      <c r="A4095"/>
      <c r="B4095"/>
      <c r="C4095"/>
      <c r="D4095"/>
      <c r="E4095"/>
      <c r="F4095"/>
    </row>
    <row r="4096" spans="1:6" ht="14.25" x14ac:dyDescent="0.45">
      <c r="A4096"/>
      <c r="B4096"/>
      <c r="C4096"/>
      <c r="D4096"/>
      <c r="E4096"/>
      <c r="F4096"/>
    </row>
    <row r="4097" spans="1:6" ht="14.25" x14ac:dyDescent="0.45">
      <c r="A4097"/>
      <c r="B4097"/>
      <c r="C4097"/>
      <c r="D4097"/>
      <c r="E4097"/>
      <c r="F4097"/>
    </row>
    <row r="4098" spans="1:6" ht="14.25" x14ac:dyDescent="0.45">
      <c r="A4098"/>
      <c r="B4098"/>
      <c r="C4098"/>
      <c r="D4098"/>
      <c r="E4098"/>
      <c r="F4098"/>
    </row>
    <row r="4099" spans="1:6" ht="14.25" x14ac:dyDescent="0.45">
      <c r="A4099"/>
      <c r="B4099"/>
      <c r="C4099"/>
      <c r="D4099"/>
      <c r="E4099"/>
      <c r="F4099"/>
    </row>
    <row r="4100" spans="1:6" ht="14.25" x14ac:dyDescent="0.45">
      <c r="A4100"/>
      <c r="B4100"/>
      <c r="C4100"/>
      <c r="D4100"/>
      <c r="E4100"/>
      <c r="F4100"/>
    </row>
    <row r="4101" spans="1:6" ht="14.25" x14ac:dyDescent="0.45">
      <c r="A4101"/>
      <c r="B4101"/>
      <c r="C4101"/>
      <c r="D4101"/>
      <c r="E4101"/>
      <c r="F4101"/>
    </row>
    <row r="4102" spans="1:6" ht="14.25" x14ac:dyDescent="0.45">
      <c r="A4102"/>
      <c r="B4102"/>
      <c r="C4102"/>
      <c r="D4102"/>
      <c r="E4102"/>
      <c r="F4102"/>
    </row>
    <row r="4103" spans="1:6" ht="14.25" x14ac:dyDescent="0.45">
      <c r="A4103"/>
      <c r="B4103"/>
      <c r="C4103"/>
      <c r="D4103"/>
      <c r="E4103"/>
      <c r="F4103"/>
    </row>
    <row r="4104" spans="1:6" ht="14.25" x14ac:dyDescent="0.45">
      <c r="A4104"/>
      <c r="B4104"/>
      <c r="C4104"/>
      <c r="D4104"/>
      <c r="E4104"/>
      <c r="F4104"/>
    </row>
    <row r="4105" spans="1:6" ht="14.25" x14ac:dyDescent="0.45">
      <c r="A4105"/>
      <c r="B4105"/>
      <c r="C4105"/>
      <c r="D4105"/>
      <c r="E4105"/>
      <c r="F4105"/>
    </row>
    <row r="4106" spans="1:6" ht="14.25" x14ac:dyDescent="0.45">
      <c r="A4106"/>
      <c r="B4106"/>
      <c r="C4106"/>
      <c r="D4106"/>
      <c r="E4106"/>
      <c r="F4106"/>
    </row>
    <row r="4107" spans="1:6" ht="14.25" x14ac:dyDescent="0.45">
      <c r="A4107"/>
      <c r="B4107"/>
      <c r="C4107"/>
      <c r="D4107"/>
      <c r="E4107"/>
      <c r="F4107"/>
    </row>
    <row r="4108" spans="1:6" ht="14.25" x14ac:dyDescent="0.45">
      <c r="A4108"/>
      <c r="B4108"/>
      <c r="C4108"/>
      <c r="D4108"/>
      <c r="E4108"/>
      <c r="F4108"/>
    </row>
    <row r="4109" spans="1:6" ht="14.25" x14ac:dyDescent="0.45">
      <c r="A4109"/>
      <c r="B4109"/>
      <c r="C4109"/>
      <c r="D4109"/>
      <c r="E4109"/>
      <c r="F4109"/>
    </row>
    <row r="4110" spans="1:6" ht="14.25" x14ac:dyDescent="0.45">
      <c r="A4110"/>
      <c r="B4110"/>
      <c r="C4110"/>
      <c r="D4110"/>
      <c r="E4110"/>
      <c r="F4110"/>
    </row>
    <row r="4111" spans="1:6" ht="14.25" x14ac:dyDescent="0.45">
      <c r="A4111"/>
      <c r="B4111"/>
      <c r="C4111"/>
      <c r="D4111"/>
      <c r="E4111"/>
      <c r="F4111"/>
    </row>
    <row r="4112" spans="1:6" ht="14.25" x14ac:dyDescent="0.45">
      <c r="A4112"/>
      <c r="B4112"/>
      <c r="C4112"/>
      <c r="D4112"/>
      <c r="E4112"/>
      <c r="F4112"/>
    </row>
    <row r="4113" spans="1:6" ht="14.25" x14ac:dyDescent="0.45">
      <c r="A4113"/>
      <c r="B4113"/>
      <c r="C4113"/>
      <c r="D4113"/>
      <c r="E4113"/>
      <c r="F4113"/>
    </row>
    <row r="4114" spans="1:6" ht="14.25" x14ac:dyDescent="0.45">
      <c r="A4114"/>
      <c r="B4114"/>
      <c r="C4114"/>
      <c r="D4114"/>
      <c r="E4114"/>
      <c r="F4114"/>
    </row>
    <row r="4115" spans="1:6" ht="14.25" x14ac:dyDescent="0.45">
      <c r="A4115"/>
      <c r="B4115"/>
      <c r="C4115"/>
      <c r="D4115"/>
      <c r="E4115"/>
      <c r="F4115"/>
    </row>
    <row r="4116" spans="1:6" ht="14.25" x14ac:dyDescent="0.45">
      <c r="A4116"/>
      <c r="B4116"/>
      <c r="C4116"/>
      <c r="D4116"/>
      <c r="E4116"/>
      <c r="F4116"/>
    </row>
    <row r="4117" spans="1:6" ht="14.25" x14ac:dyDescent="0.45">
      <c r="A4117"/>
      <c r="B4117"/>
      <c r="C4117"/>
      <c r="D4117"/>
      <c r="E4117"/>
      <c r="F4117"/>
    </row>
    <row r="4118" spans="1:6" ht="14.25" x14ac:dyDescent="0.45">
      <c r="A4118"/>
      <c r="B4118"/>
      <c r="C4118"/>
      <c r="D4118"/>
      <c r="E4118"/>
      <c r="F4118"/>
    </row>
    <row r="4119" spans="1:6" ht="14.25" x14ac:dyDescent="0.45">
      <c r="A4119"/>
      <c r="B4119"/>
      <c r="C4119"/>
      <c r="D4119"/>
      <c r="E4119"/>
      <c r="F4119"/>
    </row>
    <row r="4120" spans="1:6" ht="14.25" x14ac:dyDescent="0.45">
      <c r="A4120"/>
      <c r="B4120"/>
      <c r="C4120"/>
      <c r="D4120"/>
      <c r="E4120"/>
      <c r="F4120"/>
    </row>
    <row r="4121" spans="1:6" ht="14.25" x14ac:dyDescent="0.45">
      <c r="A4121"/>
      <c r="B4121"/>
      <c r="C4121"/>
      <c r="D4121"/>
      <c r="E4121"/>
      <c r="F4121"/>
    </row>
    <row r="4122" spans="1:6" ht="14.25" x14ac:dyDescent="0.45">
      <c r="A4122"/>
      <c r="B4122"/>
      <c r="C4122"/>
      <c r="D4122"/>
      <c r="E4122"/>
      <c r="F4122"/>
    </row>
    <row r="4123" spans="1:6" ht="14.25" x14ac:dyDescent="0.45">
      <c r="A4123"/>
      <c r="B4123"/>
      <c r="C4123"/>
      <c r="D4123"/>
      <c r="E4123"/>
      <c r="F4123"/>
    </row>
    <row r="4124" spans="1:6" ht="14.25" x14ac:dyDescent="0.45">
      <c r="A4124"/>
      <c r="B4124"/>
      <c r="C4124"/>
      <c r="D4124"/>
      <c r="E4124"/>
      <c r="F4124"/>
    </row>
    <row r="4125" spans="1:6" ht="14.25" x14ac:dyDescent="0.45">
      <c r="A4125"/>
      <c r="B4125"/>
      <c r="C4125"/>
      <c r="D4125"/>
      <c r="E4125"/>
      <c r="F4125"/>
    </row>
    <row r="4126" spans="1:6" ht="14.25" x14ac:dyDescent="0.45">
      <c r="A4126"/>
      <c r="B4126"/>
      <c r="C4126"/>
      <c r="D4126"/>
      <c r="E4126"/>
      <c r="F4126"/>
    </row>
    <row r="4127" spans="1:6" ht="14.25" x14ac:dyDescent="0.45">
      <c r="A4127"/>
      <c r="B4127"/>
      <c r="C4127"/>
      <c r="D4127"/>
      <c r="E4127"/>
      <c r="F4127"/>
    </row>
    <row r="4128" spans="1:6" ht="14.25" x14ac:dyDescent="0.45">
      <c r="A4128"/>
      <c r="B4128"/>
      <c r="C4128"/>
      <c r="D4128"/>
      <c r="E4128"/>
      <c r="F4128"/>
    </row>
    <row r="4129" spans="1:6" ht="14.25" x14ac:dyDescent="0.45">
      <c r="A4129"/>
      <c r="B4129"/>
      <c r="C4129"/>
      <c r="D4129"/>
      <c r="E4129"/>
      <c r="F4129"/>
    </row>
    <row r="4130" spans="1:6" ht="14.25" x14ac:dyDescent="0.45">
      <c r="A4130"/>
      <c r="B4130"/>
      <c r="C4130"/>
      <c r="D4130"/>
      <c r="E4130"/>
      <c r="F4130"/>
    </row>
    <row r="4131" spans="1:6" ht="14.25" x14ac:dyDescent="0.45">
      <c r="A4131"/>
      <c r="B4131"/>
      <c r="C4131"/>
      <c r="D4131"/>
      <c r="E4131"/>
      <c r="F4131"/>
    </row>
    <row r="4132" spans="1:6" ht="14.25" x14ac:dyDescent="0.45">
      <c r="A4132"/>
      <c r="B4132"/>
      <c r="C4132"/>
      <c r="D4132"/>
      <c r="E4132"/>
      <c r="F4132"/>
    </row>
    <row r="4133" spans="1:6" ht="14.25" x14ac:dyDescent="0.45">
      <c r="A4133"/>
      <c r="B4133"/>
      <c r="C4133"/>
      <c r="D4133"/>
      <c r="E4133"/>
      <c r="F4133"/>
    </row>
    <row r="4134" spans="1:6" ht="14.25" x14ac:dyDescent="0.45">
      <c r="A4134"/>
      <c r="B4134"/>
      <c r="C4134"/>
      <c r="D4134"/>
      <c r="E4134"/>
      <c r="F4134"/>
    </row>
    <row r="4135" spans="1:6" ht="14.25" x14ac:dyDescent="0.45">
      <c r="A4135"/>
      <c r="B4135"/>
      <c r="C4135"/>
      <c r="D4135"/>
      <c r="E4135"/>
      <c r="F4135"/>
    </row>
    <row r="4136" spans="1:6" ht="14.25" x14ac:dyDescent="0.45">
      <c r="A4136"/>
      <c r="B4136"/>
      <c r="C4136"/>
      <c r="D4136"/>
      <c r="E4136"/>
      <c r="F4136"/>
    </row>
    <row r="4137" spans="1:6" ht="14.25" x14ac:dyDescent="0.45">
      <c r="A4137"/>
      <c r="B4137"/>
      <c r="C4137"/>
      <c r="D4137"/>
      <c r="E4137"/>
      <c r="F4137"/>
    </row>
    <row r="4138" spans="1:6" ht="14.25" x14ac:dyDescent="0.45">
      <c r="A4138"/>
      <c r="B4138"/>
      <c r="C4138"/>
      <c r="D4138"/>
      <c r="E4138"/>
      <c r="F4138"/>
    </row>
    <row r="4139" spans="1:6" ht="14.25" x14ac:dyDescent="0.45">
      <c r="A4139"/>
      <c r="B4139"/>
      <c r="C4139"/>
      <c r="D4139"/>
      <c r="E4139"/>
      <c r="F4139"/>
    </row>
    <row r="4140" spans="1:6" ht="14.25" x14ac:dyDescent="0.45">
      <c r="A4140"/>
      <c r="B4140"/>
      <c r="C4140"/>
      <c r="D4140"/>
      <c r="E4140"/>
      <c r="F4140"/>
    </row>
    <row r="4141" spans="1:6" ht="14.25" x14ac:dyDescent="0.45">
      <c r="A4141"/>
      <c r="B4141"/>
      <c r="C4141"/>
      <c r="D4141"/>
      <c r="E4141"/>
      <c r="F4141"/>
    </row>
    <row r="4142" spans="1:6" ht="14.25" x14ac:dyDescent="0.45">
      <c r="A4142"/>
      <c r="B4142"/>
      <c r="C4142"/>
      <c r="D4142"/>
      <c r="E4142"/>
      <c r="F4142"/>
    </row>
    <row r="4143" spans="1:6" ht="14.25" x14ac:dyDescent="0.45">
      <c r="A4143"/>
      <c r="B4143"/>
      <c r="C4143"/>
      <c r="D4143"/>
      <c r="E4143"/>
      <c r="F4143"/>
    </row>
    <row r="4144" spans="1:6" ht="14.25" x14ac:dyDescent="0.45">
      <c r="A4144"/>
      <c r="B4144"/>
      <c r="C4144"/>
      <c r="D4144"/>
      <c r="E4144"/>
      <c r="F4144"/>
    </row>
    <row r="4145" spans="1:6" ht="14.25" x14ac:dyDescent="0.45">
      <c r="A4145"/>
      <c r="B4145"/>
      <c r="C4145"/>
      <c r="D4145"/>
      <c r="E4145"/>
      <c r="F4145"/>
    </row>
    <row r="4146" spans="1:6" ht="14.25" x14ac:dyDescent="0.45">
      <c r="A4146"/>
      <c r="B4146"/>
      <c r="C4146"/>
      <c r="D4146"/>
      <c r="E4146"/>
      <c r="F4146"/>
    </row>
    <row r="4147" spans="1:6" ht="14.25" x14ac:dyDescent="0.45">
      <c r="A4147"/>
      <c r="B4147"/>
      <c r="C4147"/>
      <c r="D4147"/>
      <c r="E4147"/>
      <c r="F4147"/>
    </row>
    <row r="4148" spans="1:6" ht="14.25" x14ac:dyDescent="0.45">
      <c r="A4148"/>
      <c r="B4148"/>
      <c r="C4148"/>
      <c r="D4148"/>
      <c r="E4148"/>
      <c r="F4148"/>
    </row>
    <row r="4149" spans="1:6" ht="14.25" x14ac:dyDescent="0.45">
      <c r="A4149"/>
      <c r="B4149"/>
      <c r="C4149"/>
      <c r="D4149"/>
      <c r="E4149"/>
      <c r="F4149"/>
    </row>
    <row r="4150" spans="1:6" ht="14.25" x14ac:dyDescent="0.45">
      <c r="A4150"/>
      <c r="B4150"/>
      <c r="C4150"/>
      <c r="D4150"/>
      <c r="E4150"/>
      <c r="F4150"/>
    </row>
    <row r="4151" spans="1:6" ht="14.25" x14ac:dyDescent="0.45">
      <c r="A4151"/>
      <c r="B4151"/>
      <c r="C4151"/>
      <c r="D4151"/>
      <c r="E4151"/>
      <c r="F4151"/>
    </row>
    <row r="4152" spans="1:6" ht="14.25" x14ac:dyDescent="0.45">
      <c r="A4152"/>
      <c r="B4152"/>
      <c r="C4152"/>
      <c r="D4152"/>
      <c r="E4152"/>
      <c r="F4152"/>
    </row>
    <row r="4153" spans="1:6" ht="14.25" x14ac:dyDescent="0.45">
      <c r="A4153"/>
      <c r="B4153"/>
      <c r="C4153"/>
      <c r="D4153"/>
      <c r="E4153"/>
      <c r="F4153"/>
    </row>
    <row r="4154" spans="1:6" ht="14.25" x14ac:dyDescent="0.45">
      <c r="A4154"/>
      <c r="B4154"/>
      <c r="C4154"/>
      <c r="D4154"/>
      <c r="E4154"/>
      <c r="F4154"/>
    </row>
    <row r="4155" spans="1:6" ht="14.25" x14ac:dyDescent="0.45">
      <c r="A4155"/>
      <c r="B4155"/>
      <c r="C4155"/>
      <c r="D4155"/>
      <c r="E4155"/>
      <c r="F4155"/>
    </row>
    <row r="4156" spans="1:6" ht="14.25" x14ac:dyDescent="0.45">
      <c r="A4156"/>
      <c r="B4156"/>
      <c r="C4156"/>
      <c r="D4156"/>
      <c r="E4156"/>
      <c r="F4156"/>
    </row>
    <row r="4157" spans="1:6" ht="14.25" x14ac:dyDescent="0.45">
      <c r="A4157"/>
      <c r="B4157"/>
      <c r="C4157"/>
      <c r="D4157"/>
      <c r="E4157"/>
      <c r="F4157"/>
    </row>
    <row r="4158" spans="1:6" ht="14.25" x14ac:dyDescent="0.45">
      <c r="A4158"/>
      <c r="B4158"/>
      <c r="C4158"/>
      <c r="D4158"/>
      <c r="E4158"/>
      <c r="F4158"/>
    </row>
    <row r="4159" spans="1:6" ht="14.25" x14ac:dyDescent="0.45">
      <c r="A4159"/>
      <c r="B4159"/>
      <c r="C4159"/>
      <c r="D4159"/>
      <c r="E4159"/>
      <c r="F4159"/>
    </row>
    <row r="4160" spans="1:6" ht="14.25" x14ac:dyDescent="0.45">
      <c r="A4160"/>
      <c r="B4160"/>
      <c r="C4160"/>
      <c r="D4160"/>
      <c r="E4160"/>
      <c r="F4160"/>
    </row>
    <row r="4161" spans="1:6" ht="14.25" x14ac:dyDescent="0.45">
      <c r="A4161"/>
      <c r="B4161"/>
      <c r="C4161"/>
      <c r="D4161"/>
      <c r="E4161"/>
      <c r="F4161"/>
    </row>
    <row r="4162" spans="1:6" ht="14.25" x14ac:dyDescent="0.45">
      <c r="A4162"/>
      <c r="B4162"/>
      <c r="C4162"/>
      <c r="D4162"/>
      <c r="E4162"/>
      <c r="F4162"/>
    </row>
    <row r="4163" spans="1:6" ht="14.25" x14ac:dyDescent="0.45">
      <c r="A4163"/>
      <c r="B4163"/>
      <c r="C4163"/>
      <c r="D4163"/>
      <c r="E4163"/>
      <c r="F4163"/>
    </row>
    <row r="4164" spans="1:6" ht="14.25" x14ac:dyDescent="0.45">
      <c r="A4164"/>
      <c r="B4164"/>
      <c r="C4164"/>
      <c r="D4164"/>
      <c r="E4164"/>
      <c r="F4164"/>
    </row>
    <row r="4165" spans="1:6" ht="14.25" x14ac:dyDescent="0.45">
      <c r="A4165"/>
      <c r="B4165"/>
      <c r="C4165"/>
      <c r="D4165"/>
      <c r="E4165"/>
      <c r="F4165"/>
    </row>
    <row r="4166" spans="1:6" ht="14.25" x14ac:dyDescent="0.45">
      <c r="A4166"/>
      <c r="B4166"/>
      <c r="C4166"/>
      <c r="D4166"/>
      <c r="E4166"/>
      <c r="F4166"/>
    </row>
    <row r="4167" spans="1:6" ht="14.25" x14ac:dyDescent="0.45">
      <c r="A4167"/>
      <c r="B4167"/>
      <c r="C4167"/>
      <c r="D4167"/>
      <c r="E4167"/>
      <c r="F4167"/>
    </row>
    <row r="4168" spans="1:6" ht="14.25" x14ac:dyDescent="0.45">
      <c r="A4168"/>
      <c r="B4168"/>
      <c r="C4168"/>
      <c r="D4168"/>
      <c r="E4168"/>
      <c r="F4168"/>
    </row>
    <row r="4169" spans="1:6" ht="14.25" x14ac:dyDescent="0.45">
      <c r="A4169"/>
      <c r="B4169"/>
      <c r="C4169"/>
      <c r="D4169"/>
      <c r="E4169"/>
      <c r="F4169"/>
    </row>
    <row r="4170" spans="1:6" ht="14.25" x14ac:dyDescent="0.45">
      <c r="A4170"/>
      <c r="B4170"/>
      <c r="C4170"/>
      <c r="D4170"/>
      <c r="E4170"/>
      <c r="F4170"/>
    </row>
    <row r="4171" spans="1:6" ht="14.25" x14ac:dyDescent="0.45">
      <c r="A4171"/>
      <c r="B4171"/>
      <c r="C4171"/>
      <c r="D4171"/>
      <c r="E4171"/>
      <c r="F4171"/>
    </row>
    <row r="4172" spans="1:6" ht="14.25" x14ac:dyDescent="0.45">
      <c r="A4172"/>
      <c r="B4172"/>
      <c r="C4172"/>
      <c r="D4172"/>
      <c r="E4172"/>
      <c r="F4172"/>
    </row>
    <row r="4173" spans="1:6" ht="14.25" x14ac:dyDescent="0.45">
      <c r="A4173"/>
      <c r="B4173"/>
      <c r="C4173"/>
      <c r="D4173"/>
      <c r="E4173"/>
      <c r="F4173"/>
    </row>
    <row r="4174" spans="1:6" ht="14.25" x14ac:dyDescent="0.45">
      <c r="A4174"/>
      <c r="B4174"/>
      <c r="C4174"/>
      <c r="D4174"/>
      <c r="E4174"/>
      <c r="F4174"/>
    </row>
    <row r="4175" spans="1:6" ht="14.25" x14ac:dyDescent="0.45">
      <c r="A4175"/>
      <c r="B4175"/>
      <c r="C4175"/>
      <c r="D4175"/>
      <c r="E4175"/>
      <c r="F4175"/>
    </row>
    <row r="4176" spans="1:6" ht="14.25" x14ac:dyDescent="0.45">
      <c r="A4176"/>
      <c r="B4176"/>
      <c r="C4176"/>
      <c r="D4176"/>
      <c r="E4176"/>
      <c r="F4176"/>
    </row>
    <row r="4177" spans="1:6" ht="14.25" x14ac:dyDescent="0.45">
      <c r="A4177"/>
      <c r="B4177"/>
      <c r="C4177"/>
      <c r="D4177"/>
      <c r="E4177"/>
      <c r="F4177"/>
    </row>
    <row r="4178" spans="1:6" ht="14.25" x14ac:dyDescent="0.45">
      <c r="A4178"/>
      <c r="B4178"/>
      <c r="C4178"/>
      <c r="D4178"/>
      <c r="E4178"/>
      <c r="F4178"/>
    </row>
    <row r="4179" spans="1:6" ht="14.25" x14ac:dyDescent="0.45">
      <c r="A4179"/>
      <c r="B4179"/>
      <c r="C4179"/>
      <c r="D4179"/>
      <c r="E4179"/>
      <c r="F4179"/>
    </row>
    <row r="4180" spans="1:6" ht="14.25" x14ac:dyDescent="0.45">
      <c r="A4180"/>
      <c r="B4180"/>
      <c r="C4180"/>
      <c r="D4180"/>
      <c r="E4180"/>
      <c r="F4180"/>
    </row>
    <row r="4181" spans="1:6" ht="14.25" x14ac:dyDescent="0.45">
      <c r="A4181"/>
      <c r="B4181"/>
      <c r="C4181"/>
      <c r="D4181"/>
      <c r="E4181"/>
      <c r="F4181"/>
    </row>
    <row r="4182" spans="1:6" ht="14.25" x14ac:dyDescent="0.45">
      <c r="A4182"/>
      <c r="B4182"/>
      <c r="C4182"/>
      <c r="D4182"/>
      <c r="E4182"/>
      <c r="F4182"/>
    </row>
    <row r="4183" spans="1:6" ht="14.25" x14ac:dyDescent="0.45">
      <c r="A4183"/>
      <c r="B4183"/>
      <c r="C4183"/>
      <c r="D4183"/>
      <c r="E4183"/>
      <c r="F4183"/>
    </row>
    <row r="4184" spans="1:6" ht="14.25" x14ac:dyDescent="0.45">
      <c r="A4184"/>
      <c r="B4184"/>
      <c r="C4184"/>
      <c r="D4184"/>
      <c r="E4184"/>
      <c r="F4184"/>
    </row>
    <row r="4185" spans="1:6" ht="14.25" x14ac:dyDescent="0.45">
      <c r="A4185"/>
      <c r="B4185"/>
      <c r="C4185"/>
      <c r="D4185"/>
      <c r="E4185"/>
      <c r="F4185"/>
    </row>
    <row r="4186" spans="1:6" ht="14.25" x14ac:dyDescent="0.45">
      <c r="A4186"/>
      <c r="B4186"/>
      <c r="C4186"/>
      <c r="D4186"/>
      <c r="E4186"/>
      <c r="F4186"/>
    </row>
    <row r="4187" spans="1:6" ht="14.25" x14ac:dyDescent="0.45">
      <c r="A4187"/>
      <c r="B4187"/>
      <c r="C4187"/>
      <c r="D4187"/>
      <c r="E4187"/>
      <c r="F4187"/>
    </row>
    <row r="4188" spans="1:6" ht="14.25" x14ac:dyDescent="0.45">
      <c r="A4188"/>
      <c r="B4188"/>
      <c r="C4188"/>
      <c r="D4188"/>
      <c r="E4188"/>
      <c r="F4188"/>
    </row>
    <row r="4189" spans="1:6" ht="14.25" x14ac:dyDescent="0.45">
      <c r="A4189"/>
      <c r="B4189"/>
      <c r="C4189"/>
      <c r="D4189"/>
      <c r="E4189"/>
      <c r="F4189"/>
    </row>
    <row r="4190" spans="1:6" ht="14.25" x14ac:dyDescent="0.45">
      <c r="A4190"/>
      <c r="B4190"/>
      <c r="C4190"/>
      <c r="D4190"/>
      <c r="E4190"/>
      <c r="F4190"/>
    </row>
    <row r="4191" spans="1:6" ht="14.25" x14ac:dyDescent="0.45">
      <c r="A4191"/>
      <c r="B4191"/>
      <c r="C4191"/>
      <c r="D4191"/>
      <c r="E4191"/>
      <c r="F4191"/>
    </row>
    <row r="4192" spans="1:6" ht="14.25" x14ac:dyDescent="0.45">
      <c r="A4192"/>
      <c r="B4192"/>
      <c r="C4192"/>
      <c r="D4192"/>
      <c r="E4192"/>
      <c r="F4192"/>
    </row>
    <row r="4193" spans="1:6" ht="14.25" x14ac:dyDescent="0.45">
      <c r="A4193"/>
      <c r="B4193"/>
      <c r="C4193"/>
      <c r="D4193"/>
      <c r="E4193"/>
      <c r="F4193"/>
    </row>
    <row r="4194" spans="1:6" ht="14.25" x14ac:dyDescent="0.45">
      <c r="A4194"/>
      <c r="B4194"/>
      <c r="C4194"/>
      <c r="D4194"/>
      <c r="E4194"/>
      <c r="F4194"/>
    </row>
    <row r="4195" spans="1:6" ht="14.25" x14ac:dyDescent="0.45">
      <c r="A4195"/>
      <c r="B4195"/>
      <c r="C4195"/>
      <c r="D4195"/>
      <c r="E4195"/>
      <c r="F4195"/>
    </row>
    <row r="4196" spans="1:6" ht="14.25" x14ac:dyDescent="0.45">
      <c r="A4196"/>
      <c r="B4196"/>
      <c r="C4196"/>
      <c r="D4196"/>
      <c r="E4196"/>
      <c r="F4196"/>
    </row>
    <row r="4197" spans="1:6" ht="14.25" x14ac:dyDescent="0.45">
      <c r="A4197"/>
      <c r="B4197"/>
      <c r="C4197"/>
      <c r="D4197"/>
      <c r="E4197"/>
      <c r="F4197"/>
    </row>
    <row r="4198" spans="1:6" ht="14.25" x14ac:dyDescent="0.45">
      <c r="A4198"/>
      <c r="B4198"/>
      <c r="C4198"/>
      <c r="D4198"/>
      <c r="E4198"/>
      <c r="F4198"/>
    </row>
    <row r="4199" spans="1:6" ht="14.25" x14ac:dyDescent="0.45">
      <c r="A4199"/>
      <c r="B4199"/>
      <c r="C4199"/>
      <c r="D4199"/>
      <c r="E4199"/>
      <c r="F4199"/>
    </row>
    <row r="4200" spans="1:6" ht="14.25" x14ac:dyDescent="0.45">
      <c r="A4200"/>
      <c r="B4200"/>
      <c r="C4200"/>
      <c r="D4200"/>
      <c r="E4200"/>
      <c r="F4200"/>
    </row>
    <row r="4201" spans="1:6" ht="14.25" x14ac:dyDescent="0.45">
      <c r="A4201"/>
      <c r="B4201"/>
      <c r="C4201"/>
      <c r="D4201"/>
      <c r="E4201"/>
      <c r="F4201"/>
    </row>
    <row r="4202" spans="1:6" ht="14.25" x14ac:dyDescent="0.45">
      <c r="A4202"/>
      <c r="B4202"/>
      <c r="C4202"/>
      <c r="D4202"/>
      <c r="E4202"/>
      <c r="F4202"/>
    </row>
    <row r="4203" spans="1:6" ht="14.25" x14ac:dyDescent="0.45">
      <c r="A4203"/>
      <c r="B4203"/>
      <c r="C4203"/>
      <c r="D4203"/>
      <c r="E4203"/>
      <c r="F4203"/>
    </row>
    <row r="4204" spans="1:6" ht="14.25" x14ac:dyDescent="0.45">
      <c r="A4204"/>
      <c r="B4204"/>
      <c r="C4204"/>
      <c r="D4204"/>
      <c r="E4204"/>
      <c r="F4204"/>
    </row>
    <row r="4205" spans="1:6" ht="14.25" x14ac:dyDescent="0.45">
      <c r="A4205"/>
      <c r="B4205"/>
      <c r="C4205"/>
      <c r="D4205"/>
      <c r="E4205"/>
      <c r="F4205"/>
    </row>
    <row r="4206" spans="1:6" ht="14.25" x14ac:dyDescent="0.45">
      <c r="A4206"/>
      <c r="B4206"/>
      <c r="C4206"/>
      <c r="D4206"/>
      <c r="E4206"/>
      <c r="F4206"/>
    </row>
    <row r="4207" spans="1:6" ht="14.25" x14ac:dyDescent="0.45">
      <c r="A4207"/>
      <c r="B4207"/>
      <c r="C4207"/>
      <c r="D4207"/>
      <c r="E4207"/>
      <c r="F4207"/>
    </row>
    <row r="4208" spans="1:6" ht="14.25" x14ac:dyDescent="0.45">
      <c r="A4208"/>
      <c r="B4208"/>
      <c r="C4208"/>
      <c r="D4208"/>
      <c r="E4208"/>
      <c r="F4208"/>
    </row>
    <row r="4209" spans="1:6" ht="14.25" x14ac:dyDescent="0.45">
      <c r="A4209"/>
      <c r="B4209"/>
      <c r="C4209"/>
      <c r="D4209"/>
      <c r="E4209"/>
      <c r="F4209"/>
    </row>
    <row r="4210" spans="1:6" ht="14.25" x14ac:dyDescent="0.45">
      <c r="A4210"/>
      <c r="B4210"/>
      <c r="C4210"/>
      <c r="D4210"/>
      <c r="E4210"/>
      <c r="F4210"/>
    </row>
    <row r="4211" spans="1:6" ht="14.25" x14ac:dyDescent="0.45">
      <c r="A4211"/>
      <c r="B4211"/>
      <c r="C4211"/>
      <c r="D4211"/>
      <c r="E4211"/>
      <c r="F4211"/>
    </row>
    <row r="4212" spans="1:6" ht="14.25" x14ac:dyDescent="0.45">
      <c r="A4212"/>
      <c r="B4212"/>
      <c r="C4212"/>
      <c r="D4212"/>
      <c r="E4212"/>
      <c r="F4212"/>
    </row>
    <row r="4213" spans="1:6" ht="14.25" x14ac:dyDescent="0.45">
      <c r="A4213"/>
      <c r="B4213"/>
      <c r="C4213"/>
      <c r="D4213"/>
      <c r="E4213"/>
      <c r="F4213"/>
    </row>
    <row r="4214" spans="1:6" ht="14.25" x14ac:dyDescent="0.45">
      <c r="A4214"/>
      <c r="B4214"/>
      <c r="C4214"/>
      <c r="D4214"/>
      <c r="E4214"/>
      <c r="F4214"/>
    </row>
    <row r="4215" spans="1:6" ht="14.25" x14ac:dyDescent="0.45">
      <c r="A4215"/>
      <c r="B4215"/>
      <c r="C4215"/>
      <c r="D4215"/>
      <c r="E4215"/>
      <c r="F4215"/>
    </row>
    <row r="4216" spans="1:6" ht="14.25" x14ac:dyDescent="0.45">
      <c r="A4216"/>
      <c r="B4216"/>
      <c r="C4216"/>
      <c r="D4216"/>
      <c r="E4216"/>
      <c r="F4216"/>
    </row>
    <row r="4217" spans="1:6" ht="14.25" x14ac:dyDescent="0.45">
      <c r="A4217"/>
      <c r="B4217"/>
      <c r="C4217"/>
      <c r="D4217"/>
      <c r="E4217"/>
      <c r="F4217"/>
    </row>
    <row r="4218" spans="1:6" ht="14.25" x14ac:dyDescent="0.45">
      <c r="A4218"/>
      <c r="B4218"/>
      <c r="C4218"/>
      <c r="D4218"/>
      <c r="E4218"/>
      <c r="F4218"/>
    </row>
    <row r="4219" spans="1:6" ht="14.25" x14ac:dyDescent="0.45">
      <c r="A4219"/>
      <c r="B4219"/>
      <c r="C4219"/>
      <c r="D4219"/>
      <c r="E4219"/>
      <c r="F4219"/>
    </row>
    <row r="4220" spans="1:6" ht="14.25" x14ac:dyDescent="0.45">
      <c r="A4220"/>
      <c r="B4220"/>
      <c r="C4220"/>
      <c r="D4220"/>
      <c r="E4220"/>
      <c r="F4220"/>
    </row>
    <row r="4221" spans="1:6" ht="14.25" x14ac:dyDescent="0.45">
      <c r="A4221"/>
      <c r="B4221"/>
      <c r="C4221"/>
      <c r="D4221"/>
      <c r="E4221"/>
      <c r="F4221"/>
    </row>
    <row r="4222" spans="1:6" ht="14.25" x14ac:dyDescent="0.45">
      <c r="A4222"/>
      <c r="B4222"/>
      <c r="C4222"/>
      <c r="D4222"/>
      <c r="E4222"/>
      <c r="F4222"/>
    </row>
    <row r="4223" spans="1:6" ht="14.25" x14ac:dyDescent="0.45">
      <c r="A4223"/>
      <c r="B4223"/>
      <c r="C4223"/>
      <c r="D4223"/>
      <c r="E4223"/>
      <c r="F4223"/>
    </row>
    <row r="4224" spans="1:6" ht="14.25" x14ac:dyDescent="0.45">
      <c r="A4224"/>
      <c r="B4224"/>
      <c r="C4224"/>
      <c r="D4224"/>
      <c r="E4224"/>
      <c r="F4224"/>
    </row>
    <row r="4225" spans="1:6" ht="14.25" x14ac:dyDescent="0.45">
      <c r="A4225"/>
      <c r="B4225"/>
      <c r="C4225"/>
      <c r="D4225"/>
      <c r="E4225"/>
      <c r="F4225"/>
    </row>
    <row r="4226" spans="1:6" ht="14.25" x14ac:dyDescent="0.45">
      <c r="A4226"/>
      <c r="B4226"/>
      <c r="C4226"/>
      <c r="D4226"/>
      <c r="E4226"/>
      <c r="F4226"/>
    </row>
    <row r="4227" spans="1:6" ht="14.25" x14ac:dyDescent="0.45">
      <c r="A4227"/>
      <c r="B4227"/>
      <c r="C4227"/>
      <c r="D4227"/>
      <c r="E4227"/>
      <c r="F4227"/>
    </row>
    <row r="4228" spans="1:6" ht="14.25" x14ac:dyDescent="0.45">
      <c r="A4228"/>
      <c r="B4228"/>
      <c r="C4228"/>
      <c r="D4228"/>
      <c r="E4228"/>
      <c r="F4228"/>
    </row>
    <row r="4229" spans="1:6" ht="14.25" x14ac:dyDescent="0.45">
      <c r="A4229"/>
      <c r="B4229"/>
      <c r="C4229"/>
      <c r="D4229"/>
      <c r="E4229"/>
      <c r="F4229"/>
    </row>
    <row r="4230" spans="1:6" ht="14.25" x14ac:dyDescent="0.45">
      <c r="A4230"/>
      <c r="B4230"/>
      <c r="C4230"/>
      <c r="D4230"/>
      <c r="E4230"/>
      <c r="F4230"/>
    </row>
    <row r="4231" spans="1:6" ht="14.25" x14ac:dyDescent="0.45">
      <c r="A4231"/>
      <c r="B4231"/>
      <c r="C4231"/>
      <c r="D4231"/>
      <c r="E4231"/>
      <c r="F4231"/>
    </row>
    <row r="4232" spans="1:6" ht="14.25" x14ac:dyDescent="0.45">
      <c r="A4232"/>
      <c r="B4232"/>
      <c r="C4232"/>
      <c r="D4232"/>
      <c r="E4232"/>
      <c r="F4232"/>
    </row>
    <row r="4233" spans="1:6" ht="14.25" x14ac:dyDescent="0.45">
      <c r="A4233"/>
      <c r="B4233"/>
      <c r="C4233"/>
      <c r="D4233"/>
      <c r="E4233"/>
      <c r="F4233"/>
    </row>
    <row r="4234" spans="1:6" ht="14.25" x14ac:dyDescent="0.45">
      <c r="A4234"/>
      <c r="B4234"/>
      <c r="C4234"/>
      <c r="D4234"/>
      <c r="E4234"/>
      <c r="F4234"/>
    </row>
    <row r="4235" spans="1:6" ht="14.25" x14ac:dyDescent="0.45">
      <c r="A4235"/>
      <c r="B4235"/>
      <c r="C4235"/>
      <c r="D4235"/>
      <c r="E4235"/>
      <c r="F4235"/>
    </row>
    <row r="4236" spans="1:6" ht="14.25" x14ac:dyDescent="0.45">
      <c r="A4236"/>
      <c r="B4236"/>
      <c r="C4236"/>
      <c r="D4236"/>
      <c r="E4236"/>
      <c r="F4236"/>
    </row>
    <row r="4237" spans="1:6" ht="14.25" x14ac:dyDescent="0.45">
      <c r="A4237"/>
      <c r="B4237"/>
      <c r="C4237"/>
      <c r="D4237"/>
      <c r="E4237"/>
      <c r="F4237"/>
    </row>
    <row r="4238" spans="1:6" ht="14.25" x14ac:dyDescent="0.45">
      <c r="A4238"/>
      <c r="B4238"/>
      <c r="C4238"/>
      <c r="D4238"/>
      <c r="E4238"/>
      <c r="F4238"/>
    </row>
    <row r="4239" spans="1:6" ht="14.25" x14ac:dyDescent="0.45">
      <c r="A4239"/>
      <c r="B4239"/>
      <c r="C4239"/>
      <c r="D4239"/>
      <c r="E4239"/>
      <c r="F4239"/>
    </row>
    <row r="4240" spans="1:6" ht="14.25" x14ac:dyDescent="0.45">
      <c r="A4240"/>
      <c r="B4240"/>
      <c r="C4240"/>
      <c r="D4240"/>
      <c r="E4240"/>
      <c r="F4240"/>
    </row>
    <row r="4241" spans="1:6" ht="14.25" x14ac:dyDescent="0.45">
      <c r="A4241"/>
      <c r="B4241"/>
      <c r="C4241"/>
      <c r="D4241"/>
      <c r="E4241"/>
      <c r="F4241"/>
    </row>
    <row r="4242" spans="1:6" ht="14.25" x14ac:dyDescent="0.45">
      <c r="A4242"/>
      <c r="B4242"/>
      <c r="C4242"/>
      <c r="D4242"/>
      <c r="E4242"/>
      <c r="F4242"/>
    </row>
    <row r="4243" spans="1:6" ht="14.25" x14ac:dyDescent="0.45">
      <c r="A4243"/>
      <c r="B4243"/>
      <c r="C4243"/>
      <c r="D4243"/>
      <c r="E4243"/>
      <c r="F4243"/>
    </row>
    <row r="4244" spans="1:6" ht="14.25" x14ac:dyDescent="0.45">
      <c r="A4244"/>
      <c r="B4244"/>
      <c r="C4244"/>
      <c r="D4244"/>
      <c r="E4244"/>
      <c r="F4244"/>
    </row>
    <row r="4245" spans="1:6" ht="14.25" x14ac:dyDescent="0.45">
      <c r="A4245"/>
      <c r="B4245"/>
      <c r="C4245"/>
      <c r="D4245"/>
      <c r="E4245"/>
      <c r="F4245"/>
    </row>
    <row r="4246" spans="1:6" ht="14.25" x14ac:dyDescent="0.45">
      <c r="A4246"/>
      <c r="B4246"/>
      <c r="C4246"/>
      <c r="D4246"/>
      <c r="E4246"/>
      <c r="F4246"/>
    </row>
    <row r="4247" spans="1:6" ht="14.25" x14ac:dyDescent="0.45">
      <c r="A4247"/>
      <c r="B4247"/>
      <c r="C4247"/>
      <c r="D4247"/>
      <c r="E4247"/>
      <c r="F4247"/>
    </row>
    <row r="4248" spans="1:6" ht="14.25" x14ac:dyDescent="0.45">
      <c r="A4248"/>
      <c r="B4248"/>
      <c r="C4248"/>
      <c r="D4248"/>
      <c r="E4248"/>
      <c r="F4248"/>
    </row>
    <row r="4249" spans="1:6" ht="14.25" x14ac:dyDescent="0.45">
      <c r="A4249"/>
      <c r="B4249"/>
      <c r="C4249"/>
      <c r="D4249"/>
      <c r="E4249"/>
      <c r="F4249"/>
    </row>
    <row r="4250" spans="1:6" ht="14.25" x14ac:dyDescent="0.45">
      <c r="A4250"/>
      <c r="B4250"/>
      <c r="C4250"/>
      <c r="D4250"/>
      <c r="E4250"/>
      <c r="F4250"/>
    </row>
    <row r="4251" spans="1:6" ht="14.25" x14ac:dyDescent="0.45">
      <c r="A4251"/>
      <c r="B4251"/>
      <c r="C4251"/>
      <c r="D4251"/>
      <c r="E4251"/>
      <c r="F4251"/>
    </row>
    <row r="4252" spans="1:6" ht="14.25" x14ac:dyDescent="0.45">
      <c r="A4252"/>
      <c r="B4252"/>
      <c r="C4252"/>
      <c r="D4252"/>
      <c r="E4252"/>
      <c r="F4252"/>
    </row>
    <row r="4253" spans="1:6" ht="14.25" x14ac:dyDescent="0.45">
      <c r="A4253"/>
      <c r="B4253"/>
      <c r="C4253"/>
      <c r="D4253"/>
      <c r="E4253"/>
      <c r="F4253"/>
    </row>
    <row r="4254" spans="1:6" ht="14.25" x14ac:dyDescent="0.45">
      <c r="A4254"/>
      <c r="B4254"/>
      <c r="C4254"/>
      <c r="D4254"/>
      <c r="E4254"/>
      <c r="F4254"/>
    </row>
    <row r="4255" spans="1:6" ht="14.25" x14ac:dyDescent="0.45">
      <c r="A4255"/>
      <c r="B4255"/>
      <c r="C4255"/>
      <c r="D4255"/>
      <c r="E4255"/>
      <c r="F4255"/>
    </row>
    <row r="4256" spans="1:6" ht="14.25" x14ac:dyDescent="0.45">
      <c r="A4256"/>
      <c r="B4256"/>
      <c r="C4256"/>
      <c r="D4256"/>
      <c r="E4256"/>
      <c r="F4256"/>
    </row>
    <row r="4257" spans="1:6" ht="14.25" x14ac:dyDescent="0.45">
      <c r="A4257"/>
      <c r="B4257"/>
      <c r="C4257"/>
      <c r="D4257"/>
      <c r="E4257"/>
      <c r="F4257"/>
    </row>
    <row r="4258" spans="1:6" ht="14.25" x14ac:dyDescent="0.45">
      <c r="A4258"/>
      <c r="B4258"/>
      <c r="C4258"/>
      <c r="D4258"/>
      <c r="E4258"/>
      <c r="F4258"/>
    </row>
    <row r="4259" spans="1:6" ht="14.25" x14ac:dyDescent="0.45">
      <c r="A4259"/>
      <c r="B4259"/>
      <c r="C4259"/>
      <c r="D4259"/>
      <c r="E4259"/>
      <c r="F4259"/>
    </row>
    <row r="4260" spans="1:6" ht="14.25" x14ac:dyDescent="0.45">
      <c r="A4260"/>
      <c r="B4260"/>
      <c r="C4260"/>
      <c r="D4260"/>
      <c r="E4260"/>
      <c r="F4260"/>
    </row>
    <row r="4261" spans="1:6" ht="14.25" x14ac:dyDescent="0.45">
      <c r="A4261"/>
      <c r="B4261"/>
      <c r="C4261"/>
      <c r="D4261"/>
      <c r="E4261"/>
      <c r="F4261"/>
    </row>
    <row r="4262" spans="1:6" ht="14.25" x14ac:dyDescent="0.45">
      <c r="A4262"/>
      <c r="B4262"/>
      <c r="C4262"/>
      <c r="D4262"/>
      <c r="E4262"/>
      <c r="F4262"/>
    </row>
    <row r="4263" spans="1:6" ht="14.25" x14ac:dyDescent="0.45">
      <c r="A4263"/>
      <c r="B4263"/>
      <c r="C4263"/>
      <c r="D4263"/>
      <c r="E4263"/>
      <c r="F4263"/>
    </row>
    <row r="4264" spans="1:6" ht="14.25" x14ac:dyDescent="0.45">
      <c r="A4264"/>
      <c r="B4264"/>
      <c r="C4264"/>
      <c r="D4264"/>
      <c r="E4264"/>
      <c r="F4264"/>
    </row>
    <row r="4265" spans="1:6" ht="14.25" x14ac:dyDescent="0.45">
      <c r="A4265"/>
      <c r="B4265"/>
      <c r="C4265"/>
      <c r="D4265"/>
      <c r="E4265"/>
      <c r="F4265"/>
    </row>
    <row r="4266" spans="1:6" ht="14.25" x14ac:dyDescent="0.45">
      <c r="A4266"/>
      <c r="B4266"/>
      <c r="C4266"/>
      <c r="D4266"/>
      <c r="E4266"/>
      <c r="F4266"/>
    </row>
    <row r="4267" spans="1:6" ht="14.25" x14ac:dyDescent="0.45">
      <c r="A4267"/>
      <c r="B4267"/>
      <c r="C4267"/>
      <c r="D4267"/>
      <c r="E4267"/>
      <c r="F4267"/>
    </row>
    <row r="4268" spans="1:6" ht="14.25" x14ac:dyDescent="0.45">
      <c r="A4268"/>
      <c r="B4268"/>
      <c r="C4268"/>
      <c r="D4268"/>
      <c r="E4268"/>
      <c r="F4268"/>
    </row>
    <row r="4269" spans="1:6" ht="14.25" x14ac:dyDescent="0.45">
      <c r="A4269"/>
      <c r="B4269"/>
      <c r="C4269"/>
      <c r="D4269"/>
      <c r="E4269"/>
      <c r="F4269"/>
    </row>
    <row r="4270" spans="1:6" ht="14.25" x14ac:dyDescent="0.45">
      <c r="A4270"/>
      <c r="B4270"/>
      <c r="C4270"/>
      <c r="D4270"/>
      <c r="E4270"/>
      <c r="F4270"/>
    </row>
    <row r="4271" spans="1:6" ht="14.25" x14ac:dyDescent="0.45">
      <c r="A4271"/>
      <c r="B4271"/>
      <c r="C4271"/>
      <c r="D4271"/>
      <c r="E4271"/>
      <c r="F4271"/>
    </row>
    <row r="4272" spans="1:6" ht="14.25" x14ac:dyDescent="0.45">
      <c r="A4272"/>
      <c r="B4272"/>
      <c r="C4272"/>
      <c r="D4272"/>
      <c r="E4272"/>
      <c r="F4272"/>
    </row>
    <row r="4273" spans="1:6" ht="14.25" x14ac:dyDescent="0.45">
      <c r="A4273"/>
      <c r="B4273"/>
      <c r="C4273"/>
      <c r="D4273"/>
      <c r="E4273"/>
      <c r="F4273"/>
    </row>
    <row r="4274" spans="1:6" ht="14.25" x14ac:dyDescent="0.45">
      <c r="A4274"/>
      <c r="B4274"/>
      <c r="C4274"/>
      <c r="D4274"/>
      <c r="E4274"/>
      <c r="F4274"/>
    </row>
    <row r="4275" spans="1:6" ht="14.25" x14ac:dyDescent="0.45">
      <c r="A4275"/>
      <c r="B4275"/>
      <c r="C4275"/>
      <c r="D4275"/>
      <c r="E4275"/>
      <c r="F4275"/>
    </row>
    <row r="4276" spans="1:6" ht="14.25" x14ac:dyDescent="0.45">
      <c r="A4276"/>
      <c r="B4276"/>
      <c r="C4276"/>
      <c r="D4276"/>
      <c r="E4276"/>
      <c r="F4276"/>
    </row>
    <row r="4277" spans="1:6" ht="14.25" x14ac:dyDescent="0.45">
      <c r="A4277"/>
      <c r="B4277"/>
      <c r="C4277"/>
      <c r="D4277"/>
      <c r="E4277"/>
      <c r="F4277"/>
    </row>
    <row r="4278" spans="1:6" ht="14.25" x14ac:dyDescent="0.45">
      <c r="A4278"/>
      <c r="B4278"/>
      <c r="C4278"/>
      <c r="D4278"/>
      <c r="E4278"/>
      <c r="F4278"/>
    </row>
    <row r="4279" spans="1:6" ht="14.25" x14ac:dyDescent="0.45">
      <c r="A4279"/>
      <c r="B4279"/>
      <c r="C4279"/>
      <c r="D4279"/>
      <c r="E4279"/>
      <c r="F4279"/>
    </row>
    <row r="4280" spans="1:6" ht="14.25" x14ac:dyDescent="0.45">
      <c r="A4280"/>
      <c r="B4280"/>
      <c r="C4280"/>
      <c r="D4280"/>
      <c r="E4280"/>
      <c r="F4280"/>
    </row>
    <row r="4281" spans="1:6" ht="14.25" x14ac:dyDescent="0.45">
      <c r="A4281"/>
      <c r="B4281"/>
      <c r="C4281"/>
      <c r="D4281"/>
      <c r="E4281"/>
      <c r="F4281"/>
    </row>
    <row r="4282" spans="1:6" ht="14.25" x14ac:dyDescent="0.45">
      <c r="A4282"/>
      <c r="B4282"/>
      <c r="C4282"/>
      <c r="D4282"/>
      <c r="E4282"/>
      <c r="F4282"/>
    </row>
    <row r="4283" spans="1:6" ht="14.25" x14ac:dyDescent="0.45">
      <c r="A4283"/>
      <c r="B4283"/>
      <c r="C4283"/>
      <c r="D4283"/>
      <c r="E4283"/>
      <c r="F4283"/>
    </row>
    <row r="4284" spans="1:6" ht="14.25" x14ac:dyDescent="0.45">
      <c r="A4284"/>
      <c r="B4284"/>
      <c r="C4284"/>
      <c r="D4284"/>
      <c r="E4284"/>
      <c r="F4284"/>
    </row>
    <row r="4285" spans="1:6" ht="14.25" x14ac:dyDescent="0.45">
      <c r="A4285"/>
      <c r="B4285"/>
      <c r="C4285"/>
      <c r="D4285"/>
      <c r="E4285"/>
      <c r="F4285"/>
    </row>
    <row r="4286" spans="1:6" ht="14.25" x14ac:dyDescent="0.45">
      <c r="A4286"/>
      <c r="B4286"/>
      <c r="C4286"/>
      <c r="D4286"/>
      <c r="E4286"/>
      <c r="F4286"/>
    </row>
    <row r="4287" spans="1:6" ht="14.25" x14ac:dyDescent="0.45">
      <c r="A4287"/>
      <c r="B4287"/>
      <c r="C4287"/>
      <c r="D4287"/>
      <c r="E4287"/>
      <c r="F4287"/>
    </row>
    <row r="4288" spans="1:6" ht="14.25" x14ac:dyDescent="0.45">
      <c r="A4288"/>
      <c r="B4288"/>
      <c r="C4288"/>
      <c r="D4288"/>
      <c r="E4288"/>
      <c r="F4288"/>
    </row>
    <row r="4289" spans="1:6" ht="14.25" x14ac:dyDescent="0.45">
      <c r="A4289"/>
      <c r="B4289"/>
      <c r="C4289"/>
      <c r="D4289"/>
      <c r="E4289"/>
      <c r="F4289"/>
    </row>
    <row r="4290" spans="1:6" ht="14.25" x14ac:dyDescent="0.45">
      <c r="A4290"/>
      <c r="B4290"/>
      <c r="C4290"/>
      <c r="D4290"/>
      <c r="E4290"/>
      <c r="F4290"/>
    </row>
    <row r="4291" spans="1:6" ht="14.25" x14ac:dyDescent="0.45">
      <c r="A4291"/>
      <c r="B4291"/>
      <c r="C4291"/>
      <c r="D4291"/>
      <c r="E4291"/>
      <c r="F4291"/>
    </row>
    <row r="4292" spans="1:6" ht="14.25" x14ac:dyDescent="0.45">
      <c r="A4292"/>
      <c r="B4292"/>
      <c r="C4292"/>
      <c r="D4292"/>
      <c r="E4292"/>
      <c r="F4292"/>
    </row>
    <row r="4293" spans="1:6" ht="14.25" x14ac:dyDescent="0.45">
      <c r="A4293"/>
      <c r="B4293"/>
      <c r="C4293"/>
      <c r="D4293"/>
      <c r="E4293"/>
      <c r="F4293"/>
    </row>
    <row r="4294" spans="1:6" ht="14.25" x14ac:dyDescent="0.45">
      <c r="A4294"/>
      <c r="B4294"/>
      <c r="C4294"/>
      <c r="D4294"/>
      <c r="E4294"/>
      <c r="F4294"/>
    </row>
    <row r="4295" spans="1:6" ht="14.25" x14ac:dyDescent="0.45">
      <c r="A4295"/>
      <c r="B4295"/>
      <c r="C4295"/>
      <c r="D4295"/>
      <c r="E4295"/>
      <c r="F4295"/>
    </row>
    <row r="4296" spans="1:6" ht="14.25" x14ac:dyDescent="0.45">
      <c r="A4296"/>
      <c r="B4296"/>
      <c r="C4296"/>
      <c r="D4296"/>
      <c r="E4296"/>
      <c r="F4296"/>
    </row>
    <row r="4297" spans="1:6" ht="14.25" x14ac:dyDescent="0.45">
      <c r="A4297"/>
      <c r="B4297"/>
      <c r="C4297"/>
      <c r="D4297"/>
      <c r="E4297"/>
      <c r="F4297"/>
    </row>
    <row r="4298" spans="1:6" ht="14.25" x14ac:dyDescent="0.45">
      <c r="A4298"/>
      <c r="B4298"/>
      <c r="C4298"/>
      <c r="D4298"/>
      <c r="E4298"/>
      <c r="F4298"/>
    </row>
    <row r="4299" spans="1:6" ht="14.25" x14ac:dyDescent="0.45">
      <c r="A4299"/>
      <c r="B4299"/>
      <c r="C4299"/>
      <c r="D4299"/>
      <c r="E4299"/>
      <c r="F4299"/>
    </row>
    <row r="4300" spans="1:6" ht="14.25" x14ac:dyDescent="0.45">
      <c r="A4300"/>
      <c r="B4300"/>
      <c r="C4300"/>
      <c r="D4300"/>
      <c r="E4300"/>
      <c r="F4300"/>
    </row>
    <row r="4301" spans="1:6" ht="14.25" x14ac:dyDescent="0.45">
      <c r="A4301"/>
      <c r="B4301"/>
      <c r="C4301"/>
      <c r="D4301"/>
      <c r="E4301"/>
      <c r="F4301"/>
    </row>
    <row r="4302" spans="1:6" ht="14.25" x14ac:dyDescent="0.45">
      <c r="A4302"/>
      <c r="B4302"/>
      <c r="C4302"/>
      <c r="D4302"/>
      <c r="E4302"/>
      <c r="F4302"/>
    </row>
    <row r="4303" spans="1:6" ht="14.25" x14ac:dyDescent="0.45">
      <c r="A4303"/>
      <c r="B4303"/>
      <c r="C4303"/>
      <c r="D4303"/>
      <c r="E4303"/>
      <c r="F4303"/>
    </row>
    <row r="4304" spans="1:6" ht="14.25" x14ac:dyDescent="0.45">
      <c r="A4304"/>
      <c r="B4304"/>
      <c r="C4304"/>
      <c r="D4304"/>
      <c r="E4304"/>
      <c r="F4304"/>
    </row>
    <row r="4305" spans="1:6" ht="14.25" x14ac:dyDescent="0.45">
      <c r="A4305"/>
      <c r="B4305"/>
      <c r="C4305"/>
      <c r="D4305"/>
      <c r="E4305"/>
      <c r="F4305"/>
    </row>
    <row r="4306" spans="1:6" ht="14.25" x14ac:dyDescent="0.45">
      <c r="A4306"/>
      <c r="B4306"/>
      <c r="C4306"/>
      <c r="D4306"/>
      <c r="E4306"/>
      <c r="F4306"/>
    </row>
    <row r="4307" spans="1:6" ht="14.25" x14ac:dyDescent="0.45">
      <c r="A4307"/>
      <c r="B4307"/>
      <c r="C4307"/>
      <c r="D4307"/>
      <c r="E4307"/>
      <c r="F4307"/>
    </row>
    <row r="4308" spans="1:6" ht="14.25" x14ac:dyDescent="0.45">
      <c r="A4308"/>
      <c r="B4308"/>
      <c r="C4308"/>
      <c r="D4308"/>
      <c r="E4308"/>
      <c r="F4308"/>
    </row>
    <row r="4309" spans="1:6" ht="14.25" x14ac:dyDescent="0.45">
      <c r="A4309"/>
      <c r="B4309"/>
      <c r="C4309"/>
      <c r="D4309"/>
      <c r="E4309"/>
      <c r="F4309"/>
    </row>
    <row r="4310" spans="1:6" ht="14.25" x14ac:dyDescent="0.45">
      <c r="A4310"/>
      <c r="B4310"/>
      <c r="C4310"/>
      <c r="D4310"/>
      <c r="E4310"/>
      <c r="F4310"/>
    </row>
    <row r="4311" spans="1:6" ht="14.25" x14ac:dyDescent="0.45">
      <c r="A4311"/>
      <c r="B4311"/>
      <c r="C4311"/>
      <c r="D4311"/>
      <c r="E4311"/>
      <c r="F4311"/>
    </row>
    <row r="4312" spans="1:6" ht="14.25" x14ac:dyDescent="0.45">
      <c r="A4312"/>
      <c r="B4312"/>
      <c r="C4312"/>
      <c r="D4312"/>
      <c r="E4312"/>
      <c r="F4312"/>
    </row>
    <row r="4313" spans="1:6" ht="14.25" x14ac:dyDescent="0.45">
      <c r="A4313"/>
      <c r="B4313"/>
      <c r="C4313"/>
      <c r="D4313"/>
      <c r="E4313"/>
      <c r="F4313"/>
    </row>
    <row r="4314" spans="1:6" ht="14.25" x14ac:dyDescent="0.45">
      <c r="A4314"/>
      <c r="B4314"/>
      <c r="C4314"/>
      <c r="D4314"/>
      <c r="E4314"/>
      <c r="F4314"/>
    </row>
    <row r="4315" spans="1:6" ht="14.25" x14ac:dyDescent="0.45">
      <c r="A4315"/>
      <c r="B4315"/>
      <c r="C4315"/>
      <c r="D4315"/>
      <c r="E4315"/>
      <c r="F4315"/>
    </row>
    <row r="4316" spans="1:6" ht="14.25" x14ac:dyDescent="0.45">
      <c r="A4316"/>
      <c r="B4316"/>
      <c r="C4316"/>
      <c r="D4316"/>
      <c r="E4316"/>
      <c r="F4316"/>
    </row>
    <row r="4317" spans="1:6" ht="14.25" x14ac:dyDescent="0.45">
      <c r="A4317"/>
      <c r="B4317"/>
      <c r="C4317"/>
      <c r="D4317"/>
      <c r="E4317"/>
      <c r="F4317"/>
    </row>
    <row r="4318" spans="1:6" ht="14.25" x14ac:dyDescent="0.45">
      <c r="A4318"/>
      <c r="B4318"/>
      <c r="C4318"/>
      <c r="D4318"/>
      <c r="E4318"/>
      <c r="F4318"/>
    </row>
    <row r="4319" spans="1:6" ht="14.25" x14ac:dyDescent="0.45">
      <c r="A4319"/>
      <c r="B4319"/>
      <c r="C4319"/>
      <c r="D4319"/>
      <c r="E4319"/>
      <c r="F4319"/>
    </row>
    <row r="4320" spans="1:6" ht="14.25" x14ac:dyDescent="0.45">
      <c r="A4320"/>
      <c r="B4320"/>
      <c r="C4320"/>
      <c r="D4320"/>
      <c r="E4320"/>
      <c r="F4320"/>
    </row>
    <row r="4321" spans="1:6" ht="14.25" x14ac:dyDescent="0.45">
      <c r="A4321"/>
      <c r="B4321"/>
      <c r="C4321"/>
      <c r="D4321"/>
      <c r="E4321"/>
      <c r="F4321"/>
    </row>
    <row r="4322" spans="1:6" ht="14.25" x14ac:dyDescent="0.45">
      <c r="A4322"/>
      <c r="B4322"/>
      <c r="C4322"/>
      <c r="D4322"/>
      <c r="E4322"/>
      <c r="F4322"/>
    </row>
    <row r="4323" spans="1:6" ht="14.25" x14ac:dyDescent="0.45">
      <c r="A4323"/>
      <c r="B4323"/>
      <c r="C4323"/>
      <c r="D4323"/>
      <c r="E4323"/>
      <c r="F4323"/>
    </row>
    <row r="4324" spans="1:6" ht="14.25" x14ac:dyDescent="0.45">
      <c r="A4324"/>
      <c r="B4324"/>
      <c r="C4324"/>
      <c r="D4324"/>
      <c r="E4324"/>
      <c r="F4324"/>
    </row>
    <row r="4325" spans="1:6" ht="14.25" x14ac:dyDescent="0.45">
      <c r="A4325"/>
      <c r="B4325"/>
      <c r="C4325"/>
      <c r="D4325"/>
      <c r="E4325"/>
      <c r="F4325"/>
    </row>
    <row r="4326" spans="1:6" ht="14.25" x14ac:dyDescent="0.45">
      <c r="A4326"/>
      <c r="B4326"/>
      <c r="C4326"/>
      <c r="D4326"/>
      <c r="E4326"/>
      <c r="F4326"/>
    </row>
    <row r="4327" spans="1:6" ht="14.25" x14ac:dyDescent="0.45">
      <c r="A4327"/>
      <c r="B4327"/>
      <c r="C4327"/>
      <c r="D4327"/>
      <c r="E4327"/>
      <c r="F4327"/>
    </row>
    <row r="4328" spans="1:6" ht="14.25" x14ac:dyDescent="0.45">
      <c r="A4328"/>
      <c r="B4328"/>
      <c r="C4328"/>
      <c r="D4328"/>
      <c r="E4328"/>
      <c r="F4328"/>
    </row>
    <row r="4329" spans="1:6" ht="14.25" x14ac:dyDescent="0.45">
      <c r="A4329"/>
      <c r="B4329"/>
      <c r="C4329"/>
      <c r="D4329"/>
      <c r="E4329"/>
      <c r="F4329"/>
    </row>
    <row r="4330" spans="1:6" ht="14.25" x14ac:dyDescent="0.45">
      <c r="A4330"/>
      <c r="B4330"/>
      <c r="C4330"/>
      <c r="D4330"/>
      <c r="E4330"/>
      <c r="F4330"/>
    </row>
    <row r="4331" spans="1:6" ht="14.25" x14ac:dyDescent="0.45">
      <c r="A4331"/>
      <c r="B4331"/>
      <c r="C4331"/>
      <c r="D4331"/>
      <c r="E4331"/>
      <c r="F4331"/>
    </row>
    <row r="4332" spans="1:6" ht="14.25" x14ac:dyDescent="0.45">
      <c r="A4332"/>
      <c r="B4332"/>
      <c r="C4332"/>
      <c r="D4332"/>
      <c r="E4332"/>
      <c r="F4332"/>
    </row>
    <row r="4333" spans="1:6" ht="14.25" x14ac:dyDescent="0.45">
      <c r="A4333"/>
      <c r="B4333"/>
      <c r="C4333"/>
      <c r="D4333"/>
      <c r="E4333"/>
      <c r="F4333"/>
    </row>
    <row r="4334" spans="1:6" ht="14.25" x14ac:dyDescent="0.45">
      <c r="A4334"/>
      <c r="B4334"/>
      <c r="C4334"/>
      <c r="D4334"/>
      <c r="E4334"/>
      <c r="F4334"/>
    </row>
    <row r="4335" spans="1:6" ht="14.25" x14ac:dyDescent="0.45">
      <c r="A4335"/>
      <c r="B4335"/>
      <c r="C4335"/>
      <c r="D4335"/>
      <c r="E4335"/>
      <c r="F4335"/>
    </row>
    <row r="4336" spans="1:6" ht="14.25" x14ac:dyDescent="0.45">
      <c r="A4336"/>
      <c r="B4336"/>
      <c r="C4336"/>
      <c r="D4336"/>
      <c r="E4336"/>
      <c r="F4336"/>
    </row>
    <row r="4337" spans="1:6" ht="14.25" x14ac:dyDescent="0.45">
      <c r="A4337"/>
      <c r="B4337"/>
      <c r="C4337"/>
      <c r="D4337"/>
      <c r="E4337"/>
      <c r="F4337"/>
    </row>
    <row r="4338" spans="1:6" ht="14.25" x14ac:dyDescent="0.45">
      <c r="A4338"/>
      <c r="B4338"/>
      <c r="C4338"/>
      <c r="D4338"/>
      <c r="E4338"/>
      <c r="F4338"/>
    </row>
    <row r="4339" spans="1:6" ht="14.25" x14ac:dyDescent="0.45">
      <c r="A4339"/>
      <c r="B4339"/>
      <c r="C4339"/>
      <c r="D4339"/>
      <c r="E4339"/>
      <c r="F4339"/>
    </row>
    <row r="4340" spans="1:6" ht="14.25" x14ac:dyDescent="0.45">
      <c r="A4340"/>
      <c r="B4340"/>
      <c r="C4340"/>
      <c r="D4340"/>
      <c r="E4340"/>
      <c r="F4340"/>
    </row>
    <row r="4341" spans="1:6" ht="14.25" x14ac:dyDescent="0.45">
      <c r="A4341"/>
      <c r="B4341"/>
      <c r="C4341"/>
      <c r="D4341"/>
      <c r="E4341"/>
      <c r="F4341"/>
    </row>
    <row r="4342" spans="1:6" ht="14.25" x14ac:dyDescent="0.45">
      <c r="A4342"/>
      <c r="B4342"/>
      <c r="C4342"/>
      <c r="D4342"/>
      <c r="E4342"/>
      <c r="F4342"/>
    </row>
    <row r="4343" spans="1:6" ht="14.25" x14ac:dyDescent="0.45">
      <c r="A4343"/>
      <c r="B4343"/>
      <c r="C4343"/>
      <c r="D4343"/>
      <c r="E4343"/>
      <c r="F4343"/>
    </row>
    <row r="4344" spans="1:6" ht="14.25" x14ac:dyDescent="0.45">
      <c r="A4344"/>
      <c r="B4344"/>
      <c r="C4344"/>
      <c r="D4344"/>
      <c r="E4344"/>
      <c r="F4344"/>
    </row>
    <row r="4345" spans="1:6" ht="14.25" x14ac:dyDescent="0.45">
      <c r="A4345"/>
      <c r="B4345"/>
      <c r="C4345"/>
      <c r="D4345"/>
      <c r="E4345"/>
      <c r="F4345"/>
    </row>
    <row r="4346" spans="1:6" ht="14.25" x14ac:dyDescent="0.45">
      <c r="A4346"/>
      <c r="B4346"/>
      <c r="C4346"/>
      <c r="D4346"/>
      <c r="E4346"/>
      <c r="F4346"/>
    </row>
    <row r="4347" spans="1:6" ht="14.25" x14ac:dyDescent="0.45">
      <c r="A4347"/>
      <c r="B4347"/>
      <c r="C4347"/>
      <c r="D4347"/>
      <c r="E4347"/>
      <c r="F4347"/>
    </row>
    <row r="4348" spans="1:6" ht="14.25" x14ac:dyDescent="0.45">
      <c r="A4348"/>
      <c r="B4348"/>
      <c r="C4348"/>
      <c r="D4348"/>
      <c r="E4348"/>
      <c r="F4348"/>
    </row>
    <row r="4349" spans="1:6" ht="14.25" x14ac:dyDescent="0.45">
      <c r="A4349"/>
      <c r="B4349"/>
      <c r="C4349"/>
      <c r="D4349"/>
      <c r="E4349"/>
      <c r="F4349"/>
    </row>
    <row r="4350" spans="1:6" ht="14.25" x14ac:dyDescent="0.45">
      <c r="A4350"/>
      <c r="B4350"/>
      <c r="C4350"/>
      <c r="D4350"/>
      <c r="E4350"/>
      <c r="F4350"/>
    </row>
    <row r="4351" spans="1:6" ht="14.25" x14ac:dyDescent="0.45">
      <c r="A4351"/>
      <c r="B4351"/>
      <c r="C4351"/>
      <c r="D4351"/>
      <c r="E4351"/>
      <c r="F4351"/>
    </row>
    <row r="4352" spans="1:6" ht="14.25" x14ac:dyDescent="0.45">
      <c r="A4352"/>
      <c r="B4352"/>
      <c r="C4352"/>
      <c r="D4352"/>
      <c r="E4352"/>
      <c r="F4352"/>
    </row>
    <row r="4353" spans="1:6" ht="14.25" x14ac:dyDescent="0.45">
      <c r="A4353"/>
      <c r="B4353"/>
      <c r="C4353"/>
      <c r="D4353"/>
      <c r="E4353"/>
      <c r="F4353"/>
    </row>
    <row r="4354" spans="1:6" ht="14.25" x14ac:dyDescent="0.45">
      <c r="A4354"/>
      <c r="B4354"/>
      <c r="C4354"/>
      <c r="D4354"/>
      <c r="E4354"/>
      <c r="F4354"/>
    </row>
    <row r="4355" spans="1:6" ht="14.25" x14ac:dyDescent="0.45">
      <c r="A4355"/>
      <c r="B4355"/>
      <c r="C4355"/>
      <c r="D4355"/>
      <c r="E4355"/>
      <c r="F4355"/>
    </row>
    <row r="4356" spans="1:6" ht="14.25" x14ac:dyDescent="0.45">
      <c r="A4356"/>
      <c r="B4356"/>
      <c r="C4356"/>
      <c r="D4356"/>
      <c r="E4356"/>
      <c r="F4356"/>
    </row>
    <row r="4357" spans="1:6" ht="14.25" x14ac:dyDescent="0.45">
      <c r="A4357"/>
      <c r="B4357"/>
      <c r="C4357"/>
      <c r="D4357"/>
      <c r="E4357"/>
      <c r="F4357"/>
    </row>
    <row r="4358" spans="1:6" ht="14.25" x14ac:dyDescent="0.45">
      <c r="A4358"/>
      <c r="B4358"/>
      <c r="C4358"/>
      <c r="D4358"/>
      <c r="E4358"/>
      <c r="F4358"/>
    </row>
    <row r="4359" spans="1:6" ht="14.25" x14ac:dyDescent="0.45">
      <c r="A4359"/>
      <c r="B4359"/>
      <c r="C4359"/>
      <c r="D4359"/>
      <c r="E4359"/>
      <c r="F4359"/>
    </row>
    <row r="4360" spans="1:6" ht="14.25" x14ac:dyDescent="0.45">
      <c r="A4360"/>
      <c r="B4360"/>
      <c r="C4360"/>
      <c r="D4360"/>
      <c r="E4360"/>
      <c r="F4360"/>
    </row>
    <row r="4361" spans="1:6" ht="14.25" x14ac:dyDescent="0.45">
      <c r="A4361"/>
      <c r="B4361"/>
      <c r="C4361"/>
      <c r="D4361"/>
      <c r="E4361"/>
      <c r="F4361"/>
    </row>
    <row r="4362" spans="1:6" ht="14.25" x14ac:dyDescent="0.45">
      <c r="A4362"/>
      <c r="B4362"/>
      <c r="C4362"/>
      <c r="D4362"/>
      <c r="E4362"/>
      <c r="F4362"/>
    </row>
    <row r="4363" spans="1:6" ht="14.25" x14ac:dyDescent="0.45">
      <c r="A4363"/>
      <c r="B4363"/>
      <c r="C4363"/>
      <c r="D4363"/>
      <c r="E4363"/>
      <c r="F4363"/>
    </row>
    <row r="4364" spans="1:6" ht="14.25" x14ac:dyDescent="0.45">
      <c r="A4364"/>
      <c r="B4364"/>
      <c r="C4364"/>
      <c r="D4364"/>
      <c r="E4364"/>
      <c r="F4364"/>
    </row>
    <row r="4365" spans="1:6" ht="14.25" x14ac:dyDescent="0.45">
      <c r="A4365"/>
      <c r="B4365"/>
      <c r="C4365"/>
      <c r="D4365"/>
      <c r="E4365"/>
      <c r="F4365"/>
    </row>
    <row r="4366" spans="1:6" ht="14.25" x14ac:dyDescent="0.45">
      <c r="A4366"/>
      <c r="B4366"/>
      <c r="C4366"/>
      <c r="D4366"/>
      <c r="E4366"/>
      <c r="F4366"/>
    </row>
    <row r="4367" spans="1:6" ht="14.25" x14ac:dyDescent="0.45">
      <c r="A4367"/>
      <c r="B4367"/>
      <c r="C4367"/>
      <c r="D4367"/>
      <c r="E4367"/>
      <c r="F4367"/>
    </row>
    <row r="4368" spans="1:6" ht="14.25" x14ac:dyDescent="0.45">
      <c r="A4368"/>
      <c r="B4368"/>
      <c r="C4368"/>
      <c r="D4368"/>
      <c r="E4368"/>
      <c r="F4368"/>
    </row>
    <row r="4369" spans="1:6" ht="14.25" x14ac:dyDescent="0.45">
      <c r="A4369"/>
      <c r="B4369"/>
      <c r="C4369"/>
      <c r="D4369"/>
      <c r="E4369"/>
      <c r="F4369"/>
    </row>
    <row r="4370" spans="1:6" ht="14.25" x14ac:dyDescent="0.45">
      <c r="A4370"/>
      <c r="B4370"/>
      <c r="C4370"/>
      <c r="D4370"/>
      <c r="E4370"/>
      <c r="F4370"/>
    </row>
    <row r="4371" spans="1:6" ht="14.25" x14ac:dyDescent="0.45">
      <c r="A4371"/>
      <c r="B4371"/>
      <c r="C4371"/>
      <c r="D4371"/>
      <c r="E4371"/>
      <c r="F4371"/>
    </row>
    <row r="4372" spans="1:6" ht="14.25" x14ac:dyDescent="0.45">
      <c r="A4372"/>
      <c r="B4372"/>
      <c r="C4372"/>
      <c r="D4372"/>
      <c r="E4372"/>
      <c r="F4372"/>
    </row>
    <row r="4373" spans="1:6" ht="14.25" x14ac:dyDescent="0.45">
      <c r="A4373"/>
      <c r="B4373"/>
      <c r="C4373"/>
      <c r="D4373"/>
      <c r="E4373"/>
      <c r="F4373"/>
    </row>
    <row r="4374" spans="1:6" ht="14.25" x14ac:dyDescent="0.45">
      <c r="A4374"/>
      <c r="B4374"/>
      <c r="C4374"/>
      <c r="D4374"/>
      <c r="E4374"/>
      <c r="F4374"/>
    </row>
    <row r="4375" spans="1:6" ht="14.25" x14ac:dyDescent="0.45">
      <c r="A4375"/>
      <c r="B4375"/>
      <c r="C4375"/>
      <c r="D4375"/>
      <c r="E4375"/>
      <c r="F4375"/>
    </row>
    <row r="4376" spans="1:6" ht="14.25" x14ac:dyDescent="0.45">
      <c r="A4376"/>
      <c r="B4376"/>
      <c r="C4376"/>
      <c r="D4376"/>
      <c r="E4376"/>
      <c r="F4376"/>
    </row>
    <row r="4377" spans="1:6" ht="14.25" x14ac:dyDescent="0.45">
      <c r="A4377"/>
      <c r="B4377"/>
      <c r="C4377"/>
      <c r="D4377"/>
      <c r="E4377"/>
      <c r="F4377"/>
    </row>
    <row r="4378" spans="1:6" ht="14.25" x14ac:dyDescent="0.45">
      <c r="A4378"/>
      <c r="B4378"/>
      <c r="C4378"/>
      <c r="D4378"/>
      <c r="E4378"/>
      <c r="F4378"/>
    </row>
    <row r="4379" spans="1:6" ht="14.25" x14ac:dyDescent="0.45">
      <c r="A4379"/>
      <c r="B4379"/>
      <c r="C4379"/>
      <c r="D4379"/>
      <c r="E4379"/>
      <c r="F4379"/>
    </row>
    <row r="4380" spans="1:6" ht="14.25" x14ac:dyDescent="0.45">
      <c r="A4380"/>
      <c r="B4380"/>
      <c r="C4380"/>
      <c r="D4380"/>
      <c r="E4380"/>
      <c r="F4380"/>
    </row>
    <row r="4381" spans="1:6" ht="14.25" x14ac:dyDescent="0.45">
      <c r="A4381"/>
      <c r="B4381"/>
      <c r="C4381"/>
      <c r="D4381"/>
      <c r="E4381"/>
      <c r="F4381"/>
    </row>
    <row r="4382" spans="1:6" ht="14.25" x14ac:dyDescent="0.45">
      <c r="A4382"/>
      <c r="B4382"/>
      <c r="C4382"/>
      <c r="D4382"/>
      <c r="E4382"/>
      <c r="F4382"/>
    </row>
    <row r="4383" spans="1:6" ht="14.25" x14ac:dyDescent="0.45">
      <c r="A4383"/>
      <c r="B4383"/>
      <c r="C4383"/>
      <c r="D4383"/>
      <c r="E4383"/>
      <c r="F4383"/>
    </row>
    <row r="4384" spans="1:6" ht="14.25" x14ac:dyDescent="0.45">
      <c r="A4384"/>
      <c r="B4384"/>
      <c r="C4384"/>
      <c r="D4384"/>
      <c r="E4384"/>
      <c r="F4384"/>
    </row>
    <row r="4385" spans="1:6" ht="14.25" x14ac:dyDescent="0.45">
      <c r="A4385"/>
      <c r="B4385"/>
      <c r="C4385"/>
      <c r="D4385"/>
      <c r="E4385"/>
      <c r="F4385"/>
    </row>
    <row r="4386" spans="1:6" ht="14.25" x14ac:dyDescent="0.45">
      <c r="A4386"/>
      <c r="B4386"/>
      <c r="C4386"/>
      <c r="D4386"/>
      <c r="E4386"/>
      <c r="F4386"/>
    </row>
    <row r="4387" spans="1:6" ht="14.25" x14ac:dyDescent="0.45">
      <c r="A4387"/>
      <c r="B4387"/>
      <c r="C4387"/>
      <c r="D4387"/>
      <c r="E4387"/>
      <c r="F4387"/>
    </row>
    <row r="4388" spans="1:6" ht="14.25" x14ac:dyDescent="0.45">
      <c r="A4388"/>
      <c r="B4388"/>
      <c r="C4388"/>
      <c r="D4388"/>
      <c r="E4388"/>
      <c r="F4388"/>
    </row>
    <row r="4389" spans="1:6" ht="14.25" x14ac:dyDescent="0.45">
      <c r="A4389"/>
      <c r="B4389"/>
      <c r="C4389"/>
      <c r="D4389"/>
      <c r="E4389"/>
      <c r="F4389"/>
    </row>
    <row r="4390" spans="1:6" ht="14.25" x14ac:dyDescent="0.45">
      <c r="A4390"/>
      <c r="B4390"/>
      <c r="C4390"/>
      <c r="D4390"/>
      <c r="E4390"/>
      <c r="F4390"/>
    </row>
    <row r="4391" spans="1:6" ht="14.25" x14ac:dyDescent="0.45">
      <c r="A4391"/>
      <c r="B4391"/>
      <c r="C4391"/>
      <c r="D4391"/>
      <c r="E4391"/>
      <c r="F4391"/>
    </row>
    <row r="4392" spans="1:6" ht="14.25" x14ac:dyDescent="0.45">
      <c r="A4392"/>
      <c r="B4392"/>
      <c r="C4392"/>
      <c r="D4392"/>
      <c r="E4392"/>
      <c r="F4392"/>
    </row>
    <row r="4393" spans="1:6" ht="14.25" x14ac:dyDescent="0.45">
      <c r="A4393"/>
      <c r="B4393"/>
      <c r="C4393"/>
      <c r="D4393"/>
      <c r="E4393"/>
      <c r="F4393"/>
    </row>
    <row r="4394" spans="1:6" ht="14.25" x14ac:dyDescent="0.45">
      <c r="A4394"/>
      <c r="B4394"/>
      <c r="C4394"/>
      <c r="D4394"/>
      <c r="E4394"/>
      <c r="F4394"/>
    </row>
    <row r="4395" spans="1:6" ht="14.25" x14ac:dyDescent="0.45">
      <c r="A4395"/>
      <c r="B4395"/>
      <c r="C4395"/>
      <c r="D4395"/>
      <c r="E4395"/>
      <c r="F4395"/>
    </row>
    <row r="4396" spans="1:6" ht="14.25" x14ac:dyDescent="0.45">
      <c r="A4396"/>
      <c r="B4396"/>
      <c r="C4396"/>
      <c r="D4396"/>
      <c r="E4396"/>
      <c r="F4396"/>
    </row>
    <row r="4397" spans="1:6" ht="14.25" x14ac:dyDescent="0.45">
      <c r="A4397"/>
      <c r="B4397"/>
      <c r="C4397"/>
      <c r="D4397"/>
      <c r="E4397"/>
      <c r="F4397"/>
    </row>
    <row r="4398" spans="1:6" ht="14.25" x14ac:dyDescent="0.45">
      <c r="A4398"/>
      <c r="B4398"/>
      <c r="C4398"/>
      <c r="D4398"/>
      <c r="E4398"/>
      <c r="F4398"/>
    </row>
    <row r="4399" spans="1:6" ht="14.25" x14ac:dyDescent="0.45">
      <c r="A4399"/>
      <c r="B4399"/>
      <c r="C4399"/>
      <c r="D4399"/>
      <c r="E4399"/>
      <c r="F4399"/>
    </row>
    <row r="4400" spans="1:6" ht="14.25" x14ac:dyDescent="0.45">
      <c r="A4400"/>
      <c r="B4400"/>
      <c r="C4400"/>
      <c r="D4400"/>
      <c r="E4400"/>
      <c r="F4400"/>
    </row>
    <row r="4401" spans="1:6" ht="14.25" x14ac:dyDescent="0.45">
      <c r="A4401"/>
      <c r="B4401"/>
      <c r="C4401"/>
      <c r="D4401"/>
      <c r="E4401"/>
      <c r="F4401"/>
    </row>
    <row r="4402" spans="1:6" ht="14.25" x14ac:dyDescent="0.45">
      <c r="A4402"/>
      <c r="B4402"/>
      <c r="C4402"/>
      <c r="D4402"/>
      <c r="E4402"/>
      <c r="F4402"/>
    </row>
    <row r="4403" spans="1:6" ht="14.25" x14ac:dyDescent="0.45">
      <c r="A4403"/>
      <c r="B4403"/>
      <c r="C4403"/>
      <c r="D4403"/>
      <c r="E4403"/>
      <c r="F4403"/>
    </row>
    <row r="4404" spans="1:6" ht="14.25" x14ac:dyDescent="0.45">
      <c r="A4404"/>
      <c r="B4404"/>
      <c r="C4404"/>
      <c r="D4404"/>
      <c r="E4404"/>
      <c r="F4404"/>
    </row>
    <row r="4405" spans="1:6" ht="14.25" x14ac:dyDescent="0.45">
      <c r="A4405"/>
      <c r="B4405"/>
      <c r="C4405"/>
      <c r="D4405"/>
      <c r="E4405"/>
      <c r="F4405"/>
    </row>
    <row r="4406" spans="1:6" ht="14.25" x14ac:dyDescent="0.45">
      <c r="A4406"/>
      <c r="B4406"/>
      <c r="C4406"/>
      <c r="D4406"/>
      <c r="E4406"/>
      <c r="F4406"/>
    </row>
    <row r="4407" spans="1:6" ht="14.25" x14ac:dyDescent="0.45">
      <c r="A4407"/>
      <c r="B4407"/>
      <c r="C4407"/>
      <c r="D4407"/>
      <c r="E4407"/>
      <c r="F4407"/>
    </row>
    <row r="4408" spans="1:6" ht="14.25" x14ac:dyDescent="0.45">
      <c r="A4408"/>
      <c r="B4408"/>
      <c r="C4408"/>
      <c r="D4408"/>
      <c r="E4408"/>
      <c r="F4408"/>
    </row>
    <row r="4409" spans="1:6" ht="14.25" x14ac:dyDescent="0.45">
      <c r="A4409"/>
      <c r="B4409"/>
      <c r="C4409"/>
      <c r="D4409"/>
      <c r="E4409"/>
      <c r="F4409"/>
    </row>
    <row r="4410" spans="1:6" ht="14.25" x14ac:dyDescent="0.45">
      <c r="A4410"/>
      <c r="B4410"/>
      <c r="C4410"/>
      <c r="D4410"/>
      <c r="E4410"/>
      <c r="F4410"/>
    </row>
    <row r="4411" spans="1:6" ht="14.25" x14ac:dyDescent="0.45">
      <c r="A4411"/>
      <c r="B4411"/>
      <c r="C4411"/>
      <c r="D4411"/>
      <c r="E4411"/>
      <c r="F4411"/>
    </row>
    <row r="4412" spans="1:6" ht="14.25" x14ac:dyDescent="0.45">
      <c r="A4412"/>
      <c r="B4412"/>
      <c r="C4412"/>
      <c r="D4412"/>
      <c r="E4412"/>
      <c r="F4412"/>
    </row>
    <row r="4413" spans="1:6" ht="14.25" x14ac:dyDescent="0.45">
      <c r="A4413"/>
      <c r="B4413"/>
      <c r="C4413"/>
      <c r="D4413"/>
      <c r="E4413"/>
      <c r="F4413"/>
    </row>
    <row r="4414" spans="1:6" ht="14.25" x14ac:dyDescent="0.45">
      <c r="A4414"/>
      <c r="B4414"/>
      <c r="C4414"/>
      <c r="D4414"/>
      <c r="E4414"/>
      <c r="F4414"/>
    </row>
    <row r="4415" spans="1:6" ht="14.25" x14ac:dyDescent="0.45">
      <c r="A4415"/>
      <c r="B4415"/>
      <c r="C4415"/>
      <c r="D4415"/>
      <c r="E4415"/>
      <c r="F4415"/>
    </row>
    <row r="4416" spans="1:6" ht="14.25" x14ac:dyDescent="0.45">
      <c r="A4416"/>
      <c r="B4416"/>
      <c r="C4416"/>
      <c r="D4416"/>
      <c r="E4416"/>
      <c r="F4416"/>
    </row>
    <row r="4417" spans="1:6" ht="14.25" x14ac:dyDescent="0.45">
      <c r="A4417"/>
      <c r="B4417"/>
      <c r="C4417"/>
      <c r="D4417"/>
      <c r="E4417"/>
      <c r="F4417"/>
    </row>
    <row r="4418" spans="1:6" ht="14.25" x14ac:dyDescent="0.45">
      <c r="A4418"/>
      <c r="B4418"/>
      <c r="C4418"/>
      <c r="D4418"/>
      <c r="E4418"/>
      <c r="F4418"/>
    </row>
    <row r="4419" spans="1:6" ht="14.25" x14ac:dyDescent="0.45">
      <c r="A4419"/>
      <c r="B4419"/>
      <c r="C4419"/>
      <c r="D4419"/>
      <c r="E4419"/>
      <c r="F4419"/>
    </row>
    <row r="4420" spans="1:6" ht="14.25" x14ac:dyDescent="0.45">
      <c r="A4420"/>
      <c r="B4420"/>
      <c r="C4420"/>
      <c r="D4420"/>
      <c r="E4420"/>
      <c r="F4420"/>
    </row>
    <row r="4421" spans="1:6" ht="14.25" x14ac:dyDescent="0.45">
      <c r="A4421"/>
      <c r="B4421"/>
      <c r="C4421"/>
      <c r="D4421"/>
      <c r="E4421"/>
      <c r="F4421"/>
    </row>
    <row r="4422" spans="1:6" ht="14.25" x14ac:dyDescent="0.45">
      <c r="A4422"/>
      <c r="B4422"/>
      <c r="C4422"/>
      <c r="D4422"/>
      <c r="E4422"/>
      <c r="F4422"/>
    </row>
    <row r="4423" spans="1:6" ht="14.25" x14ac:dyDescent="0.45">
      <c r="A4423"/>
      <c r="B4423"/>
      <c r="C4423"/>
      <c r="D4423"/>
      <c r="E4423"/>
      <c r="F4423"/>
    </row>
    <row r="4424" spans="1:6" ht="14.25" x14ac:dyDescent="0.45">
      <c r="A4424"/>
      <c r="B4424"/>
      <c r="C4424"/>
      <c r="D4424"/>
      <c r="E4424"/>
      <c r="F4424"/>
    </row>
    <row r="4425" spans="1:6" ht="14.25" x14ac:dyDescent="0.45">
      <c r="A4425"/>
      <c r="B4425"/>
      <c r="C4425"/>
      <c r="D4425"/>
      <c r="E4425"/>
      <c r="F4425"/>
    </row>
    <row r="4426" spans="1:6" ht="14.25" x14ac:dyDescent="0.45">
      <c r="A4426"/>
      <c r="B4426"/>
      <c r="C4426"/>
      <c r="D4426"/>
      <c r="E4426"/>
      <c r="F4426"/>
    </row>
    <row r="4427" spans="1:6" ht="14.25" x14ac:dyDescent="0.45">
      <c r="A4427"/>
      <c r="B4427"/>
      <c r="C4427"/>
      <c r="D4427"/>
      <c r="E4427"/>
      <c r="F4427"/>
    </row>
    <row r="4428" spans="1:6" ht="14.25" x14ac:dyDescent="0.45">
      <c r="A4428"/>
      <c r="B4428"/>
      <c r="C4428"/>
      <c r="D4428"/>
      <c r="E4428"/>
      <c r="F4428"/>
    </row>
    <row r="4429" spans="1:6" ht="14.25" x14ac:dyDescent="0.45">
      <c r="A4429"/>
      <c r="B4429"/>
      <c r="C4429"/>
      <c r="D4429"/>
      <c r="E4429"/>
      <c r="F4429"/>
    </row>
    <row r="4430" spans="1:6" ht="14.25" x14ac:dyDescent="0.45">
      <c r="A4430"/>
      <c r="B4430"/>
      <c r="C4430"/>
      <c r="D4430"/>
      <c r="E4430"/>
      <c r="F4430"/>
    </row>
    <row r="4431" spans="1:6" ht="14.25" x14ac:dyDescent="0.45">
      <c r="A4431"/>
      <c r="B4431"/>
      <c r="C4431"/>
      <c r="D4431"/>
      <c r="E4431"/>
      <c r="F4431"/>
    </row>
    <row r="4432" spans="1:6" ht="14.25" x14ac:dyDescent="0.45">
      <c r="A4432"/>
      <c r="B4432"/>
      <c r="C4432"/>
      <c r="D4432"/>
      <c r="E4432"/>
      <c r="F4432"/>
    </row>
    <row r="4433" spans="1:6" ht="14.25" x14ac:dyDescent="0.45">
      <c r="A4433"/>
      <c r="B4433"/>
      <c r="C4433"/>
      <c r="D4433"/>
      <c r="E4433"/>
      <c r="F4433"/>
    </row>
    <row r="4434" spans="1:6" ht="14.25" x14ac:dyDescent="0.45">
      <c r="A4434"/>
      <c r="B4434"/>
      <c r="C4434"/>
      <c r="D4434"/>
      <c r="E4434"/>
      <c r="F4434"/>
    </row>
    <row r="4435" spans="1:6" ht="14.25" x14ac:dyDescent="0.45">
      <c r="A4435"/>
      <c r="B4435"/>
      <c r="C4435"/>
      <c r="D4435"/>
      <c r="E4435"/>
      <c r="F4435"/>
    </row>
    <row r="4436" spans="1:6" ht="14.25" x14ac:dyDescent="0.45">
      <c r="A4436"/>
      <c r="B4436"/>
      <c r="C4436"/>
      <c r="D4436"/>
      <c r="E4436"/>
      <c r="F4436"/>
    </row>
    <row r="4437" spans="1:6" ht="14.25" x14ac:dyDescent="0.45">
      <c r="A4437"/>
      <c r="B4437"/>
      <c r="C4437"/>
      <c r="D4437"/>
      <c r="E4437"/>
      <c r="F4437"/>
    </row>
    <row r="4438" spans="1:6" ht="14.25" x14ac:dyDescent="0.45">
      <c r="A4438"/>
      <c r="B4438"/>
      <c r="C4438"/>
      <c r="D4438"/>
      <c r="E4438"/>
      <c r="F4438"/>
    </row>
    <row r="4439" spans="1:6" ht="14.25" x14ac:dyDescent="0.45">
      <c r="A4439"/>
      <c r="B4439"/>
      <c r="C4439"/>
      <c r="D4439"/>
      <c r="E4439"/>
      <c r="F4439"/>
    </row>
    <row r="4440" spans="1:6" ht="14.25" x14ac:dyDescent="0.45">
      <c r="A4440"/>
      <c r="B4440"/>
      <c r="C4440"/>
      <c r="D4440"/>
      <c r="E4440"/>
      <c r="F4440"/>
    </row>
    <row r="4441" spans="1:6" ht="14.25" x14ac:dyDescent="0.45">
      <c r="A4441"/>
      <c r="B4441"/>
      <c r="C4441"/>
      <c r="D4441"/>
      <c r="E4441"/>
      <c r="F4441"/>
    </row>
    <row r="4442" spans="1:6" ht="14.25" x14ac:dyDescent="0.45">
      <c r="A4442"/>
      <c r="B4442"/>
      <c r="C4442"/>
      <c r="D4442"/>
      <c r="E4442"/>
      <c r="F4442"/>
    </row>
    <row r="4443" spans="1:6" ht="14.25" x14ac:dyDescent="0.45">
      <c r="A4443"/>
      <c r="B4443"/>
      <c r="C4443"/>
      <c r="D4443"/>
      <c r="E4443"/>
      <c r="F4443"/>
    </row>
    <row r="4444" spans="1:6" ht="14.25" x14ac:dyDescent="0.45">
      <c r="A4444"/>
      <c r="B4444"/>
      <c r="C4444"/>
      <c r="D4444"/>
      <c r="E4444"/>
      <c r="F4444"/>
    </row>
    <row r="4445" spans="1:6" ht="14.25" x14ac:dyDescent="0.45">
      <c r="A4445"/>
      <c r="B4445"/>
      <c r="C4445"/>
      <c r="D4445"/>
      <c r="E4445"/>
      <c r="F4445"/>
    </row>
    <row r="4446" spans="1:6" ht="14.25" x14ac:dyDescent="0.45">
      <c r="A4446"/>
      <c r="B4446"/>
      <c r="C4446"/>
      <c r="D4446"/>
      <c r="E4446"/>
      <c r="F4446"/>
    </row>
    <row r="4447" spans="1:6" ht="14.25" x14ac:dyDescent="0.45">
      <c r="A4447"/>
      <c r="B4447"/>
      <c r="C4447"/>
      <c r="D4447"/>
      <c r="E4447"/>
      <c r="F4447"/>
    </row>
    <row r="4448" spans="1:6" ht="14.25" x14ac:dyDescent="0.45">
      <c r="A4448"/>
      <c r="B4448"/>
      <c r="C4448"/>
      <c r="D4448"/>
      <c r="E4448"/>
      <c r="F4448"/>
    </row>
    <row r="4449" spans="1:6" ht="14.25" x14ac:dyDescent="0.45">
      <c r="A4449"/>
      <c r="B4449"/>
      <c r="C4449"/>
      <c r="D4449"/>
      <c r="E4449"/>
      <c r="F4449"/>
    </row>
    <row r="4450" spans="1:6" ht="14.25" x14ac:dyDescent="0.45">
      <c r="A4450"/>
      <c r="B4450"/>
      <c r="C4450"/>
      <c r="D4450"/>
      <c r="E4450"/>
      <c r="F4450"/>
    </row>
    <row r="4451" spans="1:6" ht="14.25" x14ac:dyDescent="0.45">
      <c r="A4451"/>
      <c r="B4451"/>
      <c r="C4451"/>
      <c r="D4451"/>
      <c r="E4451"/>
      <c r="F4451"/>
    </row>
    <row r="4452" spans="1:6" ht="14.25" x14ac:dyDescent="0.45">
      <c r="A4452"/>
      <c r="B4452"/>
      <c r="C4452"/>
      <c r="D4452"/>
      <c r="E4452"/>
      <c r="F4452"/>
    </row>
    <row r="4453" spans="1:6" ht="14.25" x14ac:dyDescent="0.45">
      <c r="A4453"/>
      <c r="B4453"/>
      <c r="C4453"/>
      <c r="D4453"/>
      <c r="E4453"/>
      <c r="F4453"/>
    </row>
    <row r="4454" spans="1:6" ht="14.25" x14ac:dyDescent="0.45">
      <c r="A4454"/>
      <c r="B4454"/>
      <c r="C4454"/>
      <c r="D4454"/>
      <c r="E4454"/>
      <c r="F4454"/>
    </row>
    <row r="4455" spans="1:6" ht="14.25" x14ac:dyDescent="0.45">
      <c r="A4455"/>
      <c r="B4455"/>
      <c r="C4455"/>
      <c r="D4455"/>
      <c r="E4455"/>
      <c r="F4455"/>
    </row>
    <row r="4456" spans="1:6" ht="14.25" x14ac:dyDescent="0.45">
      <c r="A4456"/>
      <c r="B4456"/>
      <c r="C4456"/>
      <c r="D4456"/>
      <c r="E4456"/>
      <c r="F4456"/>
    </row>
    <row r="4457" spans="1:6" ht="14.25" x14ac:dyDescent="0.45">
      <c r="A4457"/>
      <c r="B4457"/>
      <c r="C4457"/>
      <c r="D4457"/>
      <c r="E4457"/>
      <c r="F4457"/>
    </row>
    <row r="4458" spans="1:6" ht="14.25" x14ac:dyDescent="0.45">
      <c r="A4458"/>
      <c r="B4458"/>
      <c r="C4458"/>
      <c r="D4458"/>
      <c r="E4458"/>
      <c r="F4458"/>
    </row>
    <row r="4459" spans="1:6" ht="14.25" x14ac:dyDescent="0.45">
      <c r="A4459"/>
      <c r="B4459"/>
      <c r="C4459"/>
      <c r="D4459"/>
      <c r="E4459"/>
      <c r="F4459"/>
    </row>
    <row r="4460" spans="1:6" ht="14.25" x14ac:dyDescent="0.45">
      <c r="A4460"/>
      <c r="B4460"/>
      <c r="C4460"/>
      <c r="D4460"/>
      <c r="E4460"/>
      <c r="F4460"/>
    </row>
    <row r="4461" spans="1:6" ht="14.25" x14ac:dyDescent="0.45">
      <c r="A4461"/>
      <c r="B4461"/>
      <c r="C4461"/>
      <c r="D4461"/>
      <c r="E4461"/>
      <c r="F4461"/>
    </row>
    <row r="4462" spans="1:6" ht="14.25" x14ac:dyDescent="0.45">
      <c r="A4462"/>
      <c r="B4462"/>
      <c r="C4462"/>
      <c r="D4462"/>
      <c r="E4462"/>
      <c r="F4462"/>
    </row>
    <row r="4463" spans="1:6" ht="14.25" x14ac:dyDescent="0.45">
      <c r="A4463"/>
      <c r="B4463"/>
      <c r="C4463"/>
      <c r="D4463"/>
      <c r="E4463"/>
      <c r="F4463"/>
    </row>
    <row r="4464" spans="1:6" ht="14.25" x14ac:dyDescent="0.45">
      <c r="A4464"/>
      <c r="B4464"/>
      <c r="C4464"/>
      <c r="D4464"/>
      <c r="E4464"/>
      <c r="F4464"/>
    </row>
    <row r="4465" spans="1:6" ht="14.25" x14ac:dyDescent="0.45">
      <c r="A4465"/>
      <c r="B4465"/>
      <c r="C4465"/>
      <c r="D4465"/>
      <c r="E4465"/>
      <c r="F4465"/>
    </row>
    <row r="4466" spans="1:6" ht="14.25" x14ac:dyDescent="0.45">
      <c r="A4466"/>
      <c r="B4466"/>
      <c r="C4466"/>
      <c r="D4466"/>
      <c r="E4466"/>
      <c r="F4466"/>
    </row>
    <row r="4467" spans="1:6" ht="14.25" x14ac:dyDescent="0.45">
      <c r="A4467"/>
      <c r="B4467"/>
      <c r="C4467"/>
      <c r="D4467"/>
      <c r="E4467"/>
      <c r="F4467"/>
    </row>
    <row r="4468" spans="1:6" ht="14.25" x14ac:dyDescent="0.45">
      <c r="A4468"/>
      <c r="B4468"/>
      <c r="C4468"/>
      <c r="D4468"/>
      <c r="E4468"/>
      <c r="F4468"/>
    </row>
    <row r="4469" spans="1:6" ht="14.25" x14ac:dyDescent="0.45">
      <c r="A4469"/>
      <c r="B4469"/>
      <c r="C4469"/>
      <c r="D4469"/>
      <c r="E4469"/>
      <c r="F4469"/>
    </row>
    <row r="4470" spans="1:6" ht="14.25" x14ac:dyDescent="0.45">
      <c r="A4470"/>
      <c r="B4470"/>
      <c r="C4470"/>
      <c r="D4470"/>
      <c r="E4470"/>
      <c r="F4470"/>
    </row>
    <row r="4471" spans="1:6" ht="14.25" x14ac:dyDescent="0.45">
      <c r="A4471"/>
      <c r="B4471"/>
      <c r="C4471"/>
      <c r="D4471"/>
      <c r="E4471"/>
      <c r="F4471"/>
    </row>
    <row r="4472" spans="1:6" ht="14.25" x14ac:dyDescent="0.45">
      <c r="A4472"/>
      <c r="B4472"/>
      <c r="C4472"/>
      <c r="D4472"/>
      <c r="E4472"/>
      <c r="F4472"/>
    </row>
    <row r="4473" spans="1:6" ht="14.25" x14ac:dyDescent="0.45">
      <c r="A4473"/>
      <c r="B4473"/>
      <c r="C4473"/>
      <c r="D4473"/>
      <c r="E4473"/>
      <c r="F4473"/>
    </row>
    <row r="4474" spans="1:6" ht="14.25" x14ac:dyDescent="0.45">
      <c r="A4474"/>
      <c r="B4474"/>
      <c r="C4474"/>
      <c r="D4474"/>
      <c r="E4474"/>
      <c r="F4474"/>
    </row>
    <row r="4475" spans="1:6" ht="14.25" x14ac:dyDescent="0.45">
      <c r="A4475"/>
      <c r="B4475"/>
      <c r="C4475"/>
      <c r="D4475"/>
      <c r="E4475"/>
      <c r="F4475"/>
    </row>
    <row r="4476" spans="1:6" ht="14.25" x14ac:dyDescent="0.45">
      <c r="A4476"/>
      <c r="B4476"/>
      <c r="C4476"/>
      <c r="D4476"/>
      <c r="E4476"/>
      <c r="F4476"/>
    </row>
    <row r="4477" spans="1:6" ht="14.25" x14ac:dyDescent="0.45">
      <c r="A4477"/>
      <c r="B4477"/>
      <c r="C4477"/>
      <c r="D4477"/>
      <c r="E4477"/>
      <c r="F4477"/>
    </row>
    <row r="4478" spans="1:6" ht="14.25" x14ac:dyDescent="0.45">
      <c r="A4478"/>
      <c r="B4478"/>
      <c r="C4478"/>
      <c r="D4478"/>
      <c r="E4478"/>
      <c r="F4478"/>
    </row>
    <row r="4479" spans="1:6" ht="14.25" x14ac:dyDescent="0.45">
      <c r="A4479"/>
      <c r="B4479"/>
      <c r="C4479"/>
      <c r="D4479"/>
      <c r="E4479"/>
      <c r="F4479"/>
    </row>
    <row r="4480" spans="1:6" ht="14.25" x14ac:dyDescent="0.45">
      <c r="A4480"/>
      <c r="B4480"/>
      <c r="C4480"/>
      <c r="D4480"/>
      <c r="E4480"/>
      <c r="F4480"/>
    </row>
    <row r="4481" spans="1:6" ht="14.25" x14ac:dyDescent="0.45">
      <c r="A4481"/>
      <c r="B4481"/>
      <c r="C4481"/>
      <c r="D4481"/>
      <c r="E4481"/>
      <c r="F4481"/>
    </row>
    <row r="4482" spans="1:6" ht="14.25" x14ac:dyDescent="0.45">
      <c r="A4482"/>
      <c r="B4482"/>
      <c r="C4482"/>
      <c r="D4482"/>
      <c r="E4482"/>
      <c r="F4482"/>
    </row>
    <row r="4483" spans="1:6" ht="14.25" x14ac:dyDescent="0.45">
      <c r="A4483"/>
      <c r="B4483"/>
      <c r="C4483"/>
      <c r="D4483"/>
      <c r="E4483"/>
      <c r="F4483"/>
    </row>
    <row r="4484" spans="1:6" ht="14.25" x14ac:dyDescent="0.45">
      <c r="A4484"/>
      <c r="B4484"/>
      <c r="C4484"/>
      <c r="D4484"/>
      <c r="E4484"/>
      <c r="F4484"/>
    </row>
    <row r="4485" spans="1:6" ht="14.25" x14ac:dyDescent="0.45">
      <c r="A4485"/>
      <c r="B4485"/>
      <c r="C4485"/>
      <c r="D4485"/>
      <c r="E4485"/>
      <c r="F4485"/>
    </row>
    <row r="4486" spans="1:6" ht="14.25" x14ac:dyDescent="0.45">
      <c r="A4486"/>
      <c r="B4486"/>
      <c r="C4486"/>
      <c r="D4486"/>
      <c r="E4486"/>
      <c r="F4486"/>
    </row>
    <row r="4487" spans="1:6" ht="14.25" x14ac:dyDescent="0.45">
      <c r="A4487"/>
      <c r="B4487"/>
      <c r="C4487"/>
      <c r="D4487"/>
      <c r="E4487"/>
      <c r="F4487"/>
    </row>
    <row r="4488" spans="1:6" ht="14.25" x14ac:dyDescent="0.45">
      <c r="A4488"/>
      <c r="B4488"/>
      <c r="C4488"/>
      <c r="D4488"/>
      <c r="E4488"/>
      <c r="F4488"/>
    </row>
    <row r="4489" spans="1:6" ht="14.25" x14ac:dyDescent="0.45">
      <c r="A4489"/>
      <c r="B4489"/>
      <c r="C4489"/>
      <c r="D4489"/>
      <c r="E4489"/>
      <c r="F4489"/>
    </row>
    <row r="4490" spans="1:6" ht="14.25" x14ac:dyDescent="0.45">
      <c r="A4490"/>
      <c r="B4490"/>
      <c r="C4490"/>
      <c r="D4490"/>
      <c r="E4490"/>
      <c r="F4490"/>
    </row>
    <row r="4491" spans="1:6" ht="14.25" x14ac:dyDescent="0.45">
      <c r="A4491"/>
      <c r="B4491"/>
      <c r="C4491"/>
      <c r="D4491"/>
      <c r="E4491"/>
      <c r="F4491"/>
    </row>
    <row r="4492" spans="1:6" ht="14.25" x14ac:dyDescent="0.45">
      <c r="A4492"/>
      <c r="B4492"/>
      <c r="C4492"/>
      <c r="D4492"/>
      <c r="E4492"/>
      <c r="F4492"/>
    </row>
    <row r="4493" spans="1:6" ht="14.25" x14ac:dyDescent="0.45">
      <c r="A4493"/>
      <c r="B4493"/>
      <c r="C4493"/>
      <c r="D4493"/>
      <c r="E4493"/>
      <c r="F4493"/>
    </row>
    <row r="4494" spans="1:6" ht="14.25" x14ac:dyDescent="0.45">
      <c r="A4494"/>
      <c r="B4494"/>
      <c r="C4494"/>
      <c r="D4494"/>
      <c r="E4494"/>
      <c r="F4494"/>
    </row>
    <row r="4495" spans="1:6" ht="14.25" x14ac:dyDescent="0.45">
      <c r="A4495"/>
      <c r="B4495"/>
      <c r="C4495"/>
      <c r="D4495"/>
      <c r="E4495"/>
      <c r="F4495"/>
    </row>
    <row r="4496" spans="1:6" ht="14.25" x14ac:dyDescent="0.45">
      <c r="A4496"/>
      <c r="B4496"/>
      <c r="C4496"/>
      <c r="D4496"/>
      <c r="E4496"/>
      <c r="F4496"/>
    </row>
    <row r="4497" spans="1:6" ht="14.25" x14ac:dyDescent="0.45">
      <c r="A4497"/>
      <c r="B4497"/>
      <c r="C4497"/>
      <c r="D4497"/>
      <c r="E4497"/>
      <c r="F4497"/>
    </row>
    <row r="4498" spans="1:6" ht="14.25" x14ac:dyDescent="0.45">
      <c r="A4498"/>
      <c r="B4498"/>
      <c r="C4498"/>
      <c r="D4498"/>
      <c r="E4498"/>
      <c r="F4498"/>
    </row>
    <row r="4499" spans="1:6" ht="14.25" x14ac:dyDescent="0.45">
      <c r="A4499"/>
      <c r="B4499"/>
      <c r="C4499"/>
      <c r="D4499"/>
      <c r="E4499"/>
      <c r="F4499"/>
    </row>
    <row r="4500" spans="1:6" ht="14.25" x14ac:dyDescent="0.45">
      <c r="A4500"/>
      <c r="B4500"/>
      <c r="C4500"/>
      <c r="D4500"/>
      <c r="E4500"/>
      <c r="F4500"/>
    </row>
    <row r="4501" spans="1:6" ht="14.25" x14ac:dyDescent="0.45">
      <c r="A4501"/>
      <c r="B4501"/>
      <c r="C4501"/>
      <c r="D4501"/>
      <c r="E4501"/>
      <c r="F4501"/>
    </row>
    <row r="4502" spans="1:6" ht="14.25" x14ac:dyDescent="0.45">
      <c r="A4502"/>
      <c r="B4502"/>
      <c r="C4502"/>
      <c r="D4502"/>
      <c r="E4502"/>
      <c r="F4502"/>
    </row>
    <row r="4503" spans="1:6" ht="14.25" x14ac:dyDescent="0.45">
      <c r="A4503"/>
      <c r="B4503"/>
      <c r="C4503"/>
      <c r="D4503"/>
      <c r="E4503"/>
      <c r="F4503"/>
    </row>
    <row r="4504" spans="1:6" ht="14.25" x14ac:dyDescent="0.45">
      <c r="A4504"/>
      <c r="B4504"/>
      <c r="C4504"/>
      <c r="D4504"/>
      <c r="E4504"/>
      <c r="F4504"/>
    </row>
    <row r="4505" spans="1:6" ht="14.25" x14ac:dyDescent="0.45">
      <c r="A4505"/>
      <c r="B4505"/>
      <c r="C4505"/>
      <c r="D4505"/>
      <c r="E4505"/>
      <c r="F4505"/>
    </row>
    <row r="4506" spans="1:6" ht="14.25" x14ac:dyDescent="0.45">
      <c r="A4506"/>
      <c r="B4506"/>
      <c r="C4506"/>
      <c r="D4506"/>
      <c r="E4506"/>
      <c r="F4506"/>
    </row>
    <row r="4507" spans="1:6" ht="14.25" x14ac:dyDescent="0.45">
      <c r="A4507"/>
      <c r="B4507"/>
      <c r="C4507"/>
      <c r="D4507"/>
      <c r="E4507"/>
      <c r="F4507"/>
    </row>
    <row r="4508" spans="1:6" ht="14.25" x14ac:dyDescent="0.45">
      <c r="A4508"/>
      <c r="B4508"/>
      <c r="C4508"/>
      <c r="D4508"/>
      <c r="E4508"/>
      <c r="F4508"/>
    </row>
    <row r="4509" spans="1:6" ht="14.25" x14ac:dyDescent="0.45">
      <c r="A4509"/>
      <c r="B4509"/>
      <c r="C4509"/>
      <c r="D4509"/>
      <c r="E4509"/>
      <c r="F4509"/>
    </row>
    <row r="4510" spans="1:6" ht="14.25" x14ac:dyDescent="0.45">
      <c r="A4510"/>
      <c r="B4510"/>
      <c r="C4510"/>
      <c r="D4510"/>
      <c r="E4510"/>
      <c r="F4510"/>
    </row>
    <row r="4511" spans="1:6" ht="14.25" x14ac:dyDescent="0.45">
      <c r="A4511"/>
      <c r="B4511"/>
      <c r="C4511"/>
      <c r="D4511"/>
      <c r="E4511"/>
      <c r="F4511"/>
    </row>
    <row r="4512" spans="1:6" ht="14.25" x14ac:dyDescent="0.45">
      <c r="A4512"/>
      <c r="B4512"/>
      <c r="C4512"/>
      <c r="D4512"/>
      <c r="E4512"/>
      <c r="F4512"/>
    </row>
    <row r="4513" spans="1:6" ht="14.25" x14ac:dyDescent="0.45">
      <c r="A4513"/>
      <c r="B4513"/>
      <c r="C4513"/>
      <c r="D4513"/>
      <c r="E4513"/>
      <c r="F4513"/>
    </row>
    <row r="4514" spans="1:6" ht="14.25" x14ac:dyDescent="0.45">
      <c r="A4514"/>
      <c r="B4514"/>
      <c r="C4514"/>
      <c r="D4514"/>
      <c r="E4514"/>
      <c r="F4514"/>
    </row>
    <row r="4515" spans="1:6" ht="14.25" x14ac:dyDescent="0.45">
      <c r="A4515"/>
      <c r="B4515"/>
      <c r="C4515"/>
      <c r="D4515"/>
      <c r="E4515"/>
      <c r="F4515"/>
    </row>
    <row r="4516" spans="1:6" ht="14.25" x14ac:dyDescent="0.45">
      <c r="A4516"/>
      <c r="B4516"/>
      <c r="C4516"/>
      <c r="D4516"/>
      <c r="E4516"/>
      <c r="F4516"/>
    </row>
    <row r="4517" spans="1:6" ht="14.25" x14ac:dyDescent="0.45">
      <c r="A4517"/>
      <c r="B4517"/>
      <c r="C4517"/>
      <c r="D4517"/>
      <c r="E4517"/>
      <c r="F4517"/>
    </row>
    <row r="4518" spans="1:6" ht="14.25" x14ac:dyDescent="0.45">
      <c r="A4518"/>
      <c r="B4518"/>
      <c r="C4518"/>
      <c r="D4518"/>
      <c r="E4518"/>
      <c r="F4518"/>
    </row>
    <row r="4519" spans="1:6" ht="14.25" x14ac:dyDescent="0.45">
      <c r="A4519"/>
      <c r="B4519"/>
      <c r="C4519"/>
      <c r="D4519"/>
      <c r="E4519"/>
      <c r="F4519"/>
    </row>
    <row r="4520" spans="1:6" ht="14.25" x14ac:dyDescent="0.45">
      <c r="A4520"/>
      <c r="B4520"/>
      <c r="C4520"/>
      <c r="D4520"/>
      <c r="E4520"/>
      <c r="F4520"/>
    </row>
    <row r="4521" spans="1:6" ht="14.25" x14ac:dyDescent="0.45">
      <c r="A4521"/>
      <c r="B4521"/>
      <c r="C4521"/>
      <c r="D4521"/>
      <c r="E4521"/>
      <c r="F4521"/>
    </row>
    <row r="4522" spans="1:6" ht="14.25" x14ac:dyDescent="0.45">
      <c r="A4522"/>
      <c r="B4522"/>
      <c r="C4522"/>
      <c r="D4522"/>
      <c r="E4522"/>
      <c r="F4522"/>
    </row>
    <row r="4523" spans="1:6" ht="14.25" x14ac:dyDescent="0.45">
      <c r="A4523"/>
      <c r="B4523"/>
      <c r="C4523"/>
      <c r="D4523"/>
      <c r="E4523"/>
      <c r="F4523"/>
    </row>
    <row r="4524" spans="1:6" ht="14.25" x14ac:dyDescent="0.45">
      <c r="A4524"/>
      <c r="B4524"/>
      <c r="C4524"/>
      <c r="D4524"/>
      <c r="E4524"/>
      <c r="F4524"/>
    </row>
    <row r="4525" spans="1:6" ht="14.25" x14ac:dyDescent="0.45">
      <c r="A4525"/>
      <c r="B4525"/>
      <c r="C4525"/>
      <c r="D4525"/>
      <c r="E4525"/>
      <c r="F4525"/>
    </row>
    <row r="4526" spans="1:6" ht="14.25" x14ac:dyDescent="0.45">
      <c r="A4526"/>
      <c r="B4526"/>
      <c r="C4526"/>
      <c r="D4526"/>
      <c r="E4526"/>
      <c r="F4526"/>
    </row>
    <row r="4527" spans="1:6" ht="14.25" x14ac:dyDescent="0.45">
      <c r="A4527"/>
      <c r="B4527"/>
      <c r="C4527"/>
      <c r="D4527"/>
      <c r="E4527"/>
      <c r="F4527"/>
    </row>
    <row r="4528" spans="1:6" ht="14.25" x14ac:dyDescent="0.45">
      <c r="A4528"/>
      <c r="B4528"/>
      <c r="C4528"/>
      <c r="D4528"/>
      <c r="E4528"/>
      <c r="F4528"/>
    </row>
    <row r="4529" spans="1:6" ht="14.25" x14ac:dyDescent="0.45">
      <c r="A4529"/>
      <c r="B4529"/>
      <c r="C4529"/>
      <c r="D4529"/>
      <c r="E4529"/>
      <c r="F4529"/>
    </row>
    <row r="4530" spans="1:6" ht="14.25" x14ac:dyDescent="0.45">
      <c r="A4530"/>
      <c r="B4530"/>
      <c r="C4530"/>
      <c r="D4530"/>
      <c r="E4530"/>
      <c r="F4530"/>
    </row>
    <row r="4531" spans="1:6" ht="14.25" x14ac:dyDescent="0.45">
      <c r="A4531"/>
      <c r="B4531"/>
      <c r="C4531"/>
      <c r="D4531"/>
      <c r="E4531"/>
      <c r="F4531"/>
    </row>
    <row r="4532" spans="1:6" ht="14.25" x14ac:dyDescent="0.45">
      <c r="A4532"/>
      <c r="B4532"/>
      <c r="C4532"/>
      <c r="D4532"/>
      <c r="E4532"/>
      <c r="F4532"/>
    </row>
    <row r="4533" spans="1:6" ht="14.25" x14ac:dyDescent="0.45">
      <c r="A4533"/>
      <c r="B4533"/>
      <c r="C4533"/>
      <c r="D4533"/>
      <c r="E4533"/>
      <c r="F4533"/>
    </row>
    <row r="4534" spans="1:6" ht="14.25" x14ac:dyDescent="0.45">
      <c r="A4534"/>
      <c r="B4534"/>
      <c r="C4534"/>
      <c r="D4534"/>
      <c r="E4534"/>
      <c r="F4534"/>
    </row>
    <row r="4535" spans="1:6" ht="14.25" x14ac:dyDescent="0.45">
      <c r="A4535"/>
      <c r="B4535"/>
      <c r="C4535"/>
      <c r="D4535"/>
      <c r="E4535"/>
      <c r="F4535"/>
    </row>
    <row r="4536" spans="1:6" ht="14.25" x14ac:dyDescent="0.45">
      <c r="A4536"/>
      <c r="B4536"/>
      <c r="C4536"/>
      <c r="D4536"/>
      <c r="E4536"/>
      <c r="F4536"/>
    </row>
    <row r="4537" spans="1:6" ht="14.25" x14ac:dyDescent="0.45">
      <c r="A4537"/>
      <c r="B4537"/>
      <c r="C4537"/>
      <c r="D4537"/>
      <c r="E4537"/>
      <c r="F4537"/>
    </row>
    <row r="4538" spans="1:6" ht="14.25" x14ac:dyDescent="0.45">
      <c r="A4538"/>
      <c r="B4538"/>
      <c r="C4538"/>
      <c r="D4538"/>
      <c r="E4538"/>
      <c r="F4538"/>
    </row>
    <row r="4539" spans="1:6" ht="14.25" x14ac:dyDescent="0.45">
      <c r="A4539"/>
      <c r="B4539"/>
      <c r="C4539"/>
      <c r="D4539"/>
      <c r="E4539"/>
      <c r="F4539"/>
    </row>
    <row r="4540" spans="1:6" ht="14.25" x14ac:dyDescent="0.45">
      <c r="A4540"/>
      <c r="B4540"/>
      <c r="C4540"/>
      <c r="D4540"/>
      <c r="E4540"/>
      <c r="F4540"/>
    </row>
    <row r="4541" spans="1:6" ht="14.25" x14ac:dyDescent="0.45">
      <c r="A4541"/>
      <c r="B4541"/>
      <c r="C4541"/>
      <c r="D4541"/>
      <c r="E4541"/>
      <c r="F4541"/>
    </row>
    <row r="4542" spans="1:6" ht="14.25" x14ac:dyDescent="0.45">
      <c r="A4542"/>
      <c r="B4542"/>
      <c r="C4542"/>
      <c r="D4542"/>
      <c r="E4542"/>
      <c r="F4542"/>
    </row>
    <row r="4543" spans="1:6" ht="14.25" x14ac:dyDescent="0.45">
      <c r="A4543"/>
      <c r="B4543"/>
      <c r="C4543"/>
      <c r="D4543"/>
      <c r="E4543"/>
      <c r="F4543"/>
    </row>
    <row r="4544" spans="1:6" ht="14.25" x14ac:dyDescent="0.45">
      <c r="A4544"/>
      <c r="B4544"/>
      <c r="C4544"/>
      <c r="D4544"/>
      <c r="E4544"/>
      <c r="F4544"/>
    </row>
    <row r="4545" spans="1:6" ht="14.25" x14ac:dyDescent="0.45">
      <c r="A4545"/>
      <c r="B4545"/>
      <c r="C4545"/>
      <c r="D4545"/>
      <c r="E4545"/>
      <c r="F4545"/>
    </row>
    <row r="4546" spans="1:6" ht="14.25" x14ac:dyDescent="0.45">
      <c r="A4546"/>
      <c r="B4546"/>
      <c r="C4546"/>
      <c r="D4546"/>
      <c r="E4546"/>
      <c r="F4546"/>
    </row>
    <row r="4547" spans="1:6" ht="14.25" x14ac:dyDescent="0.45">
      <c r="A4547"/>
      <c r="B4547"/>
      <c r="C4547"/>
      <c r="D4547"/>
      <c r="E4547"/>
      <c r="F4547"/>
    </row>
    <row r="4548" spans="1:6" ht="14.25" x14ac:dyDescent="0.45">
      <c r="A4548"/>
      <c r="B4548"/>
      <c r="C4548"/>
      <c r="D4548"/>
      <c r="E4548"/>
      <c r="F4548"/>
    </row>
    <row r="4549" spans="1:6" ht="14.25" x14ac:dyDescent="0.45">
      <c r="A4549"/>
      <c r="B4549"/>
      <c r="C4549"/>
      <c r="D4549"/>
      <c r="E4549"/>
      <c r="F4549"/>
    </row>
    <row r="4550" spans="1:6" ht="14.25" x14ac:dyDescent="0.45">
      <c r="A4550"/>
      <c r="B4550"/>
      <c r="C4550"/>
      <c r="D4550"/>
      <c r="E4550"/>
      <c r="F4550"/>
    </row>
    <row r="4551" spans="1:6" ht="14.25" x14ac:dyDescent="0.45">
      <c r="A4551"/>
      <c r="B4551"/>
      <c r="C4551"/>
      <c r="D4551"/>
      <c r="E4551"/>
      <c r="F4551"/>
    </row>
    <row r="4552" spans="1:6" ht="14.25" x14ac:dyDescent="0.45">
      <c r="A4552"/>
      <c r="B4552"/>
      <c r="C4552"/>
      <c r="D4552"/>
      <c r="E4552"/>
      <c r="F4552"/>
    </row>
    <row r="4553" spans="1:6" ht="14.25" x14ac:dyDescent="0.45">
      <c r="A4553"/>
      <c r="B4553"/>
      <c r="C4553"/>
      <c r="D4553"/>
      <c r="E4553"/>
      <c r="F4553"/>
    </row>
    <row r="4554" spans="1:6" ht="14.25" x14ac:dyDescent="0.45">
      <c r="A4554"/>
      <c r="B4554"/>
      <c r="C4554"/>
      <c r="D4554"/>
      <c r="E4554"/>
      <c r="F4554"/>
    </row>
    <row r="4555" spans="1:6" ht="14.25" x14ac:dyDescent="0.45">
      <c r="A4555"/>
      <c r="B4555"/>
      <c r="C4555"/>
      <c r="D4555"/>
      <c r="E4555"/>
      <c r="F4555"/>
    </row>
    <row r="4556" spans="1:6" ht="14.25" x14ac:dyDescent="0.45">
      <c r="A4556"/>
      <c r="B4556"/>
      <c r="C4556"/>
      <c r="D4556"/>
      <c r="E4556"/>
      <c r="F4556"/>
    </row>
    <row r="4557" spans="1:6" ht="14.25" x14ac:dyDescent="0.45">
      <c r="A4557"/>
      <c r="B4557"/>
      <c r="C4557"/>
      <c r="D4557"/>
      <c r="E4557"/>
      <c r="F4557"/>
    </row>
    <row r="4558" spans="1:6" ht="14.25" x14ac:dyDescent="0.45">
      <c r="A4558"/>
      <c r="B4558"/>
      <c r="C4558"/>
      <c r="D4558"/>
      <c r="E4558"/>
      <c r="F4558"/>
    </row>
    <row r="4559" spans="1:6" ht="14.25" x14ac:dyDescent="0.45">
      <c r="A4559"/>
      <c r="B4559"/>
      <c r="C4559"/>
      <c r="D4559"/>
      <c r="E4559"/>
      <c r="F4559"/>
    </row>
    <row r="4560" spans="1:6" ht="14.25" x14ac:dyDescent="0.45">
      <c r="A4560"/>
      <c r="B4560"/>
      <c r="C4560"/>
      <c r="D4560"/>
      <c r="E4560"/>
      <c r="F4560"/>
    </row>
    <row r="4561" spans="1:6" ht="14.25" x14ac:dyDescent="0.45">
      <c r="A4561"/>
      <c r="B4561"/>
      <c r="C4561"/>
      <c r="D4561"/>
      <c r="E4561"/>
      <c r="F4561"/>
    </row>
    <row r="4562" spans="1:6" ht="14.25" x14ac:dyDescent="0.45">
      <c r="A4562"/>
      <c r="B4562"/>
      <c r="C4562"/>
      <c r="D4562"/>
      <c r="E4562"/>
      <c r="F4562"/>
    </row>
    <row r="4563" spans="1:6" ht="14.25" x14ac:dyDescent="0.45">
      <c r="A4563"/>
      <c r="B4563"/>
      <c r="C4563"/>
      <c r="D4563"/>
      <c r="E4563"/>
      <c r="F4563"/>
    </row>
    <row r="4564" spans="1:6" ht="14.25" x14ac:dyDescent="0.45">
      <c r="A4564"/>
      <c r="B4564"/>
      <c r="C4564"/>
      <c r="D4564"/>
      <c r="E4564"/>
      <c r="F4564"/>
    </row>
    <row r="4565" spans="1:6" ht="14.25" x14ac:dyDescent="0.45">
      <c r="A4565"/>
      <c r="B4565"/>
      <c r="C4565"/>
      <c r="D4565"/>
      <c r="E4565"/>
      <c r="F4565"/>
    </row>
    <row r="4566" spans="1:6" ht="14.25" x14ac:dyDescent="0.45">
      <c r="A4566"/>
      <c r="B4566"/>
      <c r="C4566"/>
      <c r="D4566"/>
      <c r="E4566"/>
      <c r="F4566"/>
    </row>
    <row r="4567" spans="1:6" ht="14.25" x14ac:dyDescent="0.45">
      <c r="A4567"/>
      <c r="B4567"/>
      <c r="C4567"/>
      <c r="D4567"/>
      <c r="E4567"/>
      <c r="F4567"/>
    </row>
    <row r="4568" spans="1:6" ht="14.25" x14ac:dyDescent="0.45">
      <c r="A4568"/>
      <c r="B4568"/>
      <c r="C4568"/>
      <c r="D4568"/>
      <c r="E4568"/>
      <c r="F4568"/>
    </row>
    <row r="4569" spans="1:6" ht="14.25" x14ac:dyDescent="0.45">
      <c r="A4569"/>
      <c r="B4569"/>
      <c r="C4569"/>
      <c r="D4569"/>
      <c r="E4569"/>
      <c r="F4569"/>
    </row>
    <row r="4570" spans="1:6" ht="14.25" x14ac:dyDescent="0.45">
      <c r="A4570"/>
      <c r="B4570"/>
      <c r="C4570"/>
      <c r="D4570"/>
      <c r="E4570"/>
      <c r="F4570"/>
    </row>
    <row r="4571" spans="1:6" ht="14.25" x14ac:dyDescent="0.45">
      <c r="A4571"/>
      <c r="B4571"/>
      <c r="C4571"/>
      <c r="D4571"/>
      <c r="E4571"/>
      <c r="F4571"/>
    </row>
    <row r="4572" spans="1:6" ht="14.25" x14ac:dyDescent="0.45">
      <c r="A4572"/>
      <c r="B4572"/>
      <c r="C4572"/>
      <c r="D4572"/>
      <c r="E4572"/>
      <c r="F4572"/>
    </row>
    <row r="4573" spans="1:6" ht="14.25" x14ac:dyDescent="0.45">
      <c r="A4573"/>
      <c r="B4573"/>
      <c r="C4573"/>
      <c r="D4573"/>
      <c r="E4573"/>
      <c r="F4573"/>
    </row>
    <row r="4574" spans="1:6" ht="14.25" x14ac:dyDescent="0.45">
      <c r="A4574"/>
      <c r="B4574"/>
      <c r="C4574"/>
      <c r="D4574"/>
      <c r="E4574"/>
      <c r="F4574"/>
    </row>
    <row r="4575" spans="1:6" ht="14.25" x14ac:dyDescent="0.45">
      <c r="A4575"/>
      <c r="B4575"/>
      <c r="C4575"/>
      <c r="D4575"/>
      <c r="E4575"/>
      <c r="F4575"/>
    </row>
    <row r="4576" spans="1:6" ht="14.25" x14ac:dyDescent="0.45">
      <c r="A4576"/>
      <c r="B4576"/>
      <c r="C4576"/>
      <c r="D4576"/>
      <c r="E4576"/>
      <c r="F4576"/>
    </row>
    <row r="4577" spans="1:6" ht="14.25" x14ac:dyDescent="0.45">
      <c r="A4577"/>
      <c r="B4577"/>
      <c r="C4577"/>
      <c r="D4577"/>
      <c r="E4577"/>
      <c r="F4577"/>
    </row>
    <row r="4578" spans="1:6" ht="14.25" x14ac:dyDescent="0.45">
      <c r="A4578"/>
      <c r="B4578"/>
      <c r="C4578"/>
      <c r="D4578"/>
      <c r="E4578"/>
      <c r="F4578"/>
    </row>
    <row r="4579" spans="1:6" ht="14.25" x14ac:dyDescent="0.45">
      <c r="A4579"/>
      <c r="B4579"/>
      <c r="C4579"/>
      <c r="D4579"/>
      <c r="E4579"/>
      <c r="F4579"/>
    </row>
    <row r="4580" spans="1:6" ht="14.25" x14ac:dyDescent="0.45">
      <c r="A4580"/>
      <c r="B4580"/>
      <c r="C4580"/>
      <c r="D4580"/>
      <c r="E4580"/>
      <c r="F4580"/>
    </row>
    <row r="4581" spans="1:6" ht="14.25" x14ac:dyDescent="0.45">
      <c r="A4581"/>
      <c r="B4581"/>
      <c r="C4581"/>
      <c r="D4581"/>
      <c r="E4581"/>
      <c r="F4581"/>
    </row>
    <row r="4582" spans="1:6" ht="14.25" x14ac:dyDescent="0.45">
      <c r="A4582"/>
      <c r="B4582"/>
      <c r="C4582"/>
      <c r="D4582"/>
      <c r="E4582"/>
      <c r="F4582"/>
    </row>
    <row r="4583" spans="1:6" ht="14.25" x14ac:dyDescent="0.45">
      <c r="A4583"/>
      <c r="B4583"/>
      <c r="C4583"/>
      <c r="D4583"/>
      <c r="E4583"/>
      <c r="F4583"/>
    </row>
    <row r="4584" spans="1:6" ht="14.25" x14ac:dyDescent="0.45">
      <c r="A4584"/>
      <c r="B4584"/>
      <c r="C4584"/>
      <c r="D4584"/>
      <c r="E4584"/>
      <c r="F4584"/>
    </row>
    <row r="4585" spans="1:6" ht="14.25" x14ac:dyDescent="0.45">
      <c r="A4585"/>
      <c r="B4585"/>
      <c r="C4585"/>
      <c r="D4585"/>
      <c r="E4585"/>
      <c r="F4585"/>
    </row>
    <row r="4586" spans="1:6" ht="14.25" x14ac:dyDescent="0.45">
      <c r="A4586"/>
      <c r="B4586"/>
      <c r="C4586"/>
      <c r="D4586"/>
      <c r="E4586"/>
      <c r="F4586"/>
    </row>
    <row r="4587" spans="1:6" ht="14.25" x14ac:dyDescent="0.45">
      <c r="A4587"/>
      <c r="B4587"/>
      <c r="C4587"/>
      <c r="D4587"/>
      <c r="E4587"/>
      <c r="F4587"/>
    </row>
    <row r="4588" spans="1:6" ht="14.25" x14ac:dyDescent="0.45">
      <c r="A4588"/>
      <c r="B4588"/>
      <c r="C4588"/>
      <c r="D4588"/>
      <c r="E4588"/>
      <c r="F4588"/>
    </row>
    <row r="4589" spans="1:6" ht="14.25" x14ac:dyDescent="0.45">
      <c r="A4589"/>
      <c r="B4589"/>
      <c r="C4589"/>
      <c r="D4589"/>
      <c r="E4589"/>
      <c r="F4589"/>
    </row>
    <row r="4590" spans="1:6" ht="14.25" x14ac:dyDescent="0.45">
      <c r="A4590"/>
      <c r="B4590"/>
      <c r="C4590"/>
      <c r="D4590"/>
      <c r="E4590"/>
      <c r="F4590"/>
    </row>
    <row r="4591" spans="1:6" ht="14.25" x14ac:dyDescent="0.45">
      <c r="A4591"/>
      <c r="B4591"/>
      <c r="C4591"/>
      <c r="D4591"/>
      <c r="E4591"/>
      <c r="F4591"/>
    </row>
    <row r="4592" spans="1:6" ht="14.25" x14ac:dyDescent="0.45">
      <c r="A4592"/>
      <c r="B4592"/>
      <c r="C4592"/>
      <c r="D4592"/>
      <c r="E4592"/>
      <c r="F4592"/>
    </row>
    <row r="4593" spans="1:6" ht="14.25" x14ac:dyDescent="0.45">
      <c r="A4593"/>
      <c r="B4593"/>
      <c r="C4593"/>
      <c r="D4593"/>
      <c r="E4593"/>
      <c r="F4593"/>
    </row>
    <row r="4594" spans="1:6" ht="14.25" x14ac:dyDescent="0.45">
      <c r="A4594"/>
      <c r="B4594"/>
      <c r="C4594"/>
      <c r="D4594"/>
      <c r="E4594"/>
      <c r="F4594"/>
    </row>
    <row r="4595" spans="1:6" ht="14.25" x14ac:dyDescent="0.45">
      <c r="A4595"/>
      <c r="B4595"/>
      <c r="C4595"/>
      <c r="D4595"/>
      <c r="E4595"/>
      <c r="F4595"/>
    </row>
    <row r="4596" spans="1:6" ht="14.25" x14ac:dyDescent="0.45">
      <c r="A4596"/>
      <c r="B4596"/>
      <c r="C4596"/>
      <c r="D4596"/>
      <c r="E4596"/>
      <c r="F4596"/>
    </row>
    <row r="4597" spans="1:6" ht="14.25" x14ac:dyDescent="0.45">
      <c r="A4597"/>
      <c r="B4597"/>
      <c r="C4597"/>
      <c r="D4597"/>
      <c r="E4597"/>
      <c r="F4597"/>
    </row>
    <row r="4598" spans="1:6" ht="14.25" x14ac:dyDescent="0.45">
      <c r="A4598"/>
      <c r="B4598"/>
      <c r="C4598"/>
      <c r="D4598"/>
      <c r="E4598"/>
      <c r="F4598"/>
    </row>
    <row r="4599" spans="1:6" ht="14.25" x14ac:dyDescent="0.45">
      <c r="A4599"/>
      <c r="B4599"/>
      <c r="C4599"/>
      <c r="D4599"/>
      <c r="E4599"/>
      <c r="F4599"/>
    </row>
    <row r="4600" spans="1:6" ht="14.25" x14ac:dyDescent="0.45">
      <c r="A4600"/>
      <c r="B4600"/>
      <c r="C4600"/>
      <c r="D4600"/>
      <c r="E4600"/>
      <c r="F4600"/>
    </row>
    <row r="4601" spans="1:6" ht="14.25" x14ac:dyDescent="0.45">
      <c r="A4601"/>
      <c r="B4601"/>
      <c r="C4601"/>
      <c r="D4601"/>
      <c r="E4601"/>
      <c r="F4601"/>
    </row>
    <row r="4602" spans="1:6" ht="14.25" x14ac:dyDescent="0.45">
      <c r="A4602"/>
      <c r="B4602"/>
      <c r="C4602"/>
      <c r="D4602"/>
      <c r="E4602"/>
      <c r="F4602"/>
    </row>
    <row r="4603" spans="1:6" ht="14.25" x14ac:dyDescent="0.45">
      <c r="A4603"/>
      <c r="B4603"/>
      <c r="C4603"/>
      <c r="D4603"/>
      <c r="E4603"/>
      <c r="F4603"/>
    </row>
    <row r="4604" spans="1:6" ht="14.25" x14ac:dyDescent="0.45">
      <c r="A4604"/>
      <c r="B4604"/>
      <c r="C4604"/>
      <c r="D4604"/>
      <c r="E4604"/>
      <c r="F4604"/>
    </row>
    <row r="4605" spans="1:6" ht="14.25" x14ac:dyDescent="0.45">
      <c r="A4605"/>
      <c r="B4605"/>
      <c r="C4605"/>
      <c r="D4605"/>
      <c r="E4605"/>
      <c r="F4605"/>
    </row>
    <row r="4606" spans="1:6" ht="14.25" x14ac:dyDescent="0.45">
      <c r="A4606"/>
      <c r="B4606"/>
      <c r="C4606"/>
      <c r="D4606"/>
      <c r="E4606"/>
      <c r="F4606"/>
    </row>
    <row r="4607" spans="1:6" ht="14.25" x14ac:dyDescent="0.45">
      <c r="A4607"/>
      <c r="B4607"/>
      <c r="C4607"/>
      <c r="D4607"/>
      <c r="E4607"/>
      <c r="F4607"/>
    </row>
    <row r="4608" spans="1:6" ht="14.25" x14ac:dyDescent="0.45">
      <c r="A4608"/>
      <c r="B4608"/>
      <c r="C4608"/>
      <c r="D4608"/>
      <c r="E4608"/>
      <c r="F4608"/>
    </row>
    <row r="4609" spans="1:6" ht="14.25" x14ac:dyDescent="0.45">
      <c r="A4609"/>
      <c r="B4609"/>
      <c r="C4609"/>
      <c r="D4609"/>
      <c r="E4609"/>
      <c r="F4609"/>
    </row>
    <row r="4610" spans="1:6" ht="14.25" x14ac:dyDescent="0.45">
      <c r="A4610"/>
      <c r="B4610"/>
      <c r="C4610"/>
      <c r="D4610"/>
      <c r="E4610"/>
      <c r="F4610"/>
    </row>
    <row r="4611" spans="1:6" ht="14.25" x14ac:dyDescent="0.45">
      <c r="A4611"/>
      <c r="B4611"/>
      <c r="C4611"/>
      <c r="D4611"/>
      <c r="E4611"/>
      <c r="F4611"/>
    </row>
    <row r="4612" spans="1:6" ht="14.25" x14ac:dyDescent="0.45">
      <c r="A4612"/>
      <c r="B4612"/>
      <c r="C4612"/>
      <c r="D4612"/>
      <c r="E4612"/>
      <c r="F4612"/>
    </row>
    <row r="4613" spans="1:6" ht="14.25" x14ac:dyDescent="0.45">
      <c r="A4613"/>
      <c r="B4613"/>
      <c r="C4613"/>
      <c r="D4613"/>
      <c r="E4613"/>
      <c r="F4613"/>
    </row>
    <row r="4614" spans="1:6" ht="14.25" x14ac:dyDescent="0.45">
      <c r="A4614"/>
      <c r="B4614"/>
      <c r="C4614"/>
      <c r="D4614"/>
      <c r="E4614"/>
      <c r="F4614"/>
    </row>
    <row r="4615" spans="1:6" ht="14.25" x14ac:dyDescent="0.45">
      <c r="A4615"/>
      <c r="B4615"/>
      <c r="C4615"/>
      <c r="D4615"/>
      <c r="E4615"/>
      <c r="F4615"/>
    </row>
    <row r="4616" spans="1:6" ht="14.25" x14ac:dyDescent="0.45">
      <c r="A4616"/>
      <c r="B4616"/>
      <c r="C4616"/>
      <c r="D4616"/>
      <c r="E4616"/>
      <c r="F4616"/>
    </row>
    <row r="4617" spans="1:6" ht="14.25" x14ac:dyDescent="0.45">
      <c r="A4617"/>
      <c r="B4617"/>
      <c r="C4617"/>
      <c r="D4617"/>
      <c r="E4617"/>
      <c r="F4617"/>
    </row>
    <row r="4618" spans="1:6" ht="14.25" x14ac:dyDescent="0.45">
      <c r="A4618"/>
      <c r="B4618"/>
      <c r="C4618"/>
      <c r="D4618"/>
      <c r="E4618"/>
      <c r="F4618"/>
    </row>
    <row r="4619" spans="1:6" ht="14.25" x14ac:dyDescent="0.45">
      <c r="A4619"/>
      <c r="B4619"/>
      <c r="C4619"/>
      <c r="D4619"/>
      <c r="E4619"/>
      <c r="F4619"/>
    </row>
    <row r="4620" spans="1:6" ht="14.25" x14ac:dyDescent="0.45">
      <c r="A4620"/>
      <c r="B4620"/>
      <c r="C4620"/>
      <c r="D4620"/>
      <c r="E4620"/>
      <c r="F4620"/>
    </row>
    <row r="4621" spans="1:6" ht="14.25" x14ac:dyDescent="0.45">
      <c r="A4621"/>
      <c r="B4621"/>
      <c r="C4621"/>
      <c r="D4621"/>
      <c r="E4621"/>
      <c r="F4621"/>
    </row>
    <row r="4622" spans="1:6" ht="14.25" x14ac:dyDescent="0.45">
      <c r="A4622"/>
      <c r="B4622"/>
      <c r="C4622"/>
      <c r="D4622"/>
      <c r="E4622"/>
      <c r="F4622"/>
    </row>
    <row r="4623" spans="1:6" ht="14.25" x14ac:dyDescent="0.45">
      <c r="A4623"/>
      <c r="B4623"/>
      <c r="C4623"/>
      <c r="D4623"/>
      <c r="E4623"/>
      <c r="F4623"/>
    </row>
    <row r="4624" spans="1:6" ht="14.25" x14ac:dyDescent="0.45">
      <c r="A4624"/>
      <c r="B4624"/>
      <c r="C4624"/>
      <c r="D4624"/>
      <c r="E4624"/>
      <c r="F4624"/>
    </row>
    <row r="4625" spans="1:6" ht="14.25" x14ac:dyDescent="0.45">
      <c r="A4625"/>
      <c r="B4625"/>
      <c r="C4625"/>
      <c r="D4625"/>
      <c r="E4625"/>
      <c r="F4625"/>
    </row>
    <row r="4626" spans="1:6" ht="14.25" x14ac:dyDescent="0.45">
      <c r="A4626"/>
      <c r="B4626"/>
      <c r="C4626"/>
      <c r="D4626"/>
      <c r="E4626"/>
      <c r="F4626"/>
    </row>
    <row r="4627" spans="1:6" ht="14.25" x14ac:dyDescent="0.45">
      <c r="A4627"/>
      <c r="B4627"/>
      <c r="C4627"/>
      <c r="D4627"/>
      <c r="E4627"/>
      <c r="F4627"/>
    </row>
    <row r="4628" spans="1:6" ht="14.25" x14ac:dyDescent="0.45">
      <c r="A4628"/>
      <c r="B4628"/>
      <c r="C4628"/>
      <c r="D4628"/>
      <c r="E4628"/>
      <c r="F4628"/>
    </row>
    <row r="4629" spans="1:6" ht="14.25" x14ac:dyDescent="0.45">
      <c r="A4629"/>
      <c r="B4629"/>
      <c r="C4629"/>
      <c r="D4629"/>
      <c r="E4629"/>
      <c r="F4629"/>
    </row>
    <row r="4630" spans="1:6" ht="14.25" x14ac:dyDescent="0.45">
      <c r="A4630"/>
      <c r="B4630"/>
      <c r="C4630"/>
      <c r="D4630"/>
      <c r="E4630"/>
      <c r="F4630"/>
    </row>
    <row r="4631" spans="1:6" ht="14.25" x14ac:dyDescent="0.45">
      <c r="A4631"/>
      <c r="B4631"/>
      <c r="C4631"/>
      <c r="D4631"/>
      <c r="E4631"/>
      <c r="F4631"/>
    </row>
    <row r="4632" spans="1:6" ht="14.25" x14ac:dyDescent="0.45">
      <c r="A4632"/>
      <c r="B4632"/>
      <c r="C4632"/>
      <c r="D4632"/>
      <c r="E4632"/>
      <c r="F4632"/>
    </row>
    <row r="4633" spans="1:6" ht="14.25" x14ac:dyDescent="0.45">
      <c r="A4633"/>
      <c r="B4633"/>
      <c r="C4633"/>
      <c r="D4633"/>
      <c r="E4633"/>
      <c r="F4633"/>
    </row>
    <row r="4634" spans="1:6" ht="14.25" x14ac:dyDescent="0.45">
      <c r="A4634"/>
      <c r="B4634"/>
      <c r="C4634"/>
      <c r="D4634"/>
      <c r="E4634"/>
      <c r="F4634"/>
    </row>
    <row r="4635" spans="1:6" ht="14.25" x14ac:dyDescent="0.45">
      <c r="A4635"/>
      <c r="B4635"/>
      <c r="C4635"/>
      <c r="D4635"/>
      <c r="E4635"/>
      <c r="F4635"/>
    </row>
    <row r="4636" spans="1:6" ht="14.25" x14ac:dyDescent="0.45">
      <c r="A4636"/>
      <c r="B4636"/>
      <c r="C4636"/>
      <c r="D4636"/>
      <c r="E4636"/>
      <c r="F4636"/>
    </row>
    <row r="4637" spans="1:6" ht="14.25" x14ac:dyDescent="0.45">
      <c r="A4637"/>
      <c r="B4637"/>
      <c r="C4637"/>
      <c r="D4637"/>
      <c r="E4637"/>
      <c r="F4637"/>
    </row>
    <row r="4638" spans="1:6" ht="14.25" x14ac:dyDescent="0.45">
      <c r="A4638"/>
      <c r="B4638"/>
      <c r="C4638"/>
      <c r="D4638"/>
      <c r="E4638"/>
      <c r="F4638"/>
    </row>
    <row r="4639" spans="1:6" ht="14.25" x14ac:dyDescent="0.45">
      <c r="A4639"/>
      <c r="B4639"/>
      <c r="C4639"/>
      <c r="D4639"/>
      <c r="E4639"/>
      <c r="F4639"/>
    </row>
    <row r="4640" spans="1:6" ht="14.25" x14ac:dyDescent="0.45">
      <c r="A4640"/>
      <c r="B4640"/>
      <c r="C4640"/>
      <c r="D4640"/>
      <c r="E4640"/>
      <c r="F4640"/>
    </row>
    <row r="4641" spans="1:6" ht="14.25" x14ac:dyDescent="0.45">
      <c r="A4641"/>
      <c r="B4641"/>
      <c r="C4641"/>
      <c r="D4641"/>
      <c r="E4641"/>
      <c r="F4641"/>
    </row>
    <row r="4642" spans="1:6" ht="14.25" x14ac:dyDescent="0.45">
      <c r="A4642"/>
      <c r="B4642"/>
      <c r="C4642"/>
      <c r="D4642"/>
      <c r="E4642"/>
      <c r="F4642"/>
    </row>
    <row r="4643" spans="1:6" ht="14.25" x14ac:dyDescent="0.45">
      <c r="A4643"/>
      <c r="B4643"/>
      <c r="C4643"/>
      <c r="D4643"/>
      <c r="E4643"/>
      <c r="F4643"/>
    </row>
    <row r="4644" spans="1:6" ht="14.25" x14ac:dyDescent="0.45">
      <c r="A4644"/>
      <c r="B4644"/>
      <c r="C4644"/>
      <c r="D4644"/>
      <c r="E4644"/>
      <c r="F4644"/>
    </row>
    <row r="4645" spans="1:6" ht="14.25" x14ac:dyDescent="0.45">
      <c r="A4645"/>
      <c r="B4645"/>
      <c r="C4645"/>
      <c r="D4645"/>
      <c r="E4645"/>
      <c r="F4645"/>
    </row>
    <row r="4646" spans="1:6" ht="14.25" x14ac:dyDescent="0.45">
      <c r="A4646"/>
      <c r="B4646"/>
      <c r="C4646"/>
      <c r="D4646"/>
      <c r="E4646"/>
      <c r="F4646"/>
    </row>
    <row r="4647" spans="1:6" ht="14.25" x14ac:dyDescent="0.45">
      <c r="A4647"/>
      <c r="B4647"/>
      <c r="C4647"/>
      <c r="D4647"/>
      <c r="E4647"/>
      <c r="F4647"/>
    </row>
    <row r="4648" spans="1:6" ht="14.25" x14ac:dyDescent="0.45">
      <c r="A4648"/>
      <c r="B4648"/>
      <c r="C4648"/>
      <c r="D4648"/>
      <c r="E4648"/>
      <c r="F4648"/>
    </row>
    <row r="4649" spans="1:6" ht="14.25" x14ac:dyDescent="0.45">
      <c r="A4649"/>
      <c r="B4649"/>
      <c r="C4649"/>
      <c r="D4649"/>
      <c r="E4649"/>
      <c r="F4649"/>
    </row>
    <row r="4650" spans="1:6" ht="14.25" x14ac:dyDescent="0.45">
      <c r="A4650"/>
      <c r="B4650"/>
      <c r="C4650"/>
      <c r="D4650"/>
      <c r="E4650"/>
      <c r="F4650"/>
    </row>
    <row r="4651" spans="1:6" ht="14.25" x14ac:dyDescent="0.45">
      <c r="A4651"/>
      <c r="B4651"/>
      <c r="C4651"/>
      <c r="D4651"/>
      <c r="E4651"/>
      <c r="F4651"/>
    </row>
    <row r="4652" spans="1:6" ht="14.25" x14ac:dyDescent="0.45">
      <c r="A4652"/>
      <c r="B4652"/>
      <c r="C4652"/>
      <c r="D4652"/>
      <c r="E4652"/>
      <c r="F4652"/>
    </row>
    <row r="4653" spans="1:6" ht="14.25" x14ac:dyDescent="0.45">
      <c r="A4653"/>
      <c r="B4653"/>
      <c r="C4653"/>
      <c r="D4653"/>
      <c r="E4653"/>
      <c r="F4653"/>
    </row>
    <row r="4654" spans="1:6" ht="14.25" x14ac:dyDescent="0.45">
      <c r="A4654"/>
      <c r="B4654"/>
      <c r="C4654"/>
      <c r="D4654"/>
      <c r="E4654"/>
      <c r="F4654"/>
    </row>
    <row r="4655" spans="1:6" ht="14.25" x14ac:dyDescent="0.45">
      <c r="A4655"/>
      <c r="B4655"/>
      <c r="C4655"/>
      <c r="D4655"/>
      <c r="E4655"/>
      <c r="F4655"/>
    </row>
    <row r="4656" spans="1:6" ht="14.25" x14ac:dyDescent="0.45">
      <c r="A4656"/>
      <c r="B4656"/>
      <c r="C4656"/>
      <c r="D4656"/>
      <c r="E4656"/>
      <c r="F4656"/>
    </row>
    <row r="4657" spans="1:6" ht="14.25" x14ac:dyDescent="0.45">
      <c r="A4657"/>
      <c r="B4657"/>
      <c r="C4657"/>
      <c r="D4657"/>
      <c r="E4657"/>
      <c r="F4657"/>
    </row>
    <row r="4658" spans="1:6" ht="14.25" x14ac:dyDescent="0.45">
      <c r="A4658"/>
      <c r="B4658"/>
      <c r="C4658"/>
      <c r="D4658"/>
      <c r="E4658"/>
      <c r="F4658"/>
    </row>
    <row r="4659" spans="1:6" ht="14.25" x14ac:dyDescent="0.45">
      <c r="A4659"/>
      <c r="B4659"/>
      <c r="C4659"/>
      <c r="D4659"/>
      <c r="E4659"/>
      <c r="F4659"/>
    </row>
    <row r="4660" spans="1:6" ht="14.25" x14ac:dyDescent="0.45">
      <c r="A4660"/>
      <c r="B4660"/>
      <c r="C4660"/>
      <c r="D4660"/>
      <c r="E4660"/>
      <c r="F4660"/>
    </row>
    <row r="4661" spans="1:6" ht="14.25" x14ac:dyDescent="0.45">
      <c r="A4661"/>
      <c r="B4661"/>
      <c r="C4661"/>
      <c r="D4661"/>
      <c r="E4661"/>
      <c r="F4661"/>
    </row>
    <row r="4662" spans="1:6" ht="14.25" x14ac:dyDescent="0.45">
      <c r="A4662"/>
      <c r="B4662"/>
      <c r="C4662"/>
      <c r="D4662"/>
      <c r="E4662"/>
      <c r="F4662"/>
    </row>
    <row r="4663" spans="1:6" ht="14.25" x14ac:dyDescent="0.45">
      <c r="A4663"/>
      <c r="B4663"/>
      <c r="C4663"/>
      <c r="D4663"/>
      <c r="E4663"/>
      <c r="F4663"/>
    </row>
    <row r="4664" spans="1:6" ht="14.25" x14ac:dyDescent="0.45">
      <c r="A4664"/>
      <c r="B4664"/>
      <c r="C4664"/>
      <c r="D4664"/>
      <c r="E4664"/>
      <c r="F4664"/>
    </row>
    <row r="4665" spans="1:6" ht="14.25" x14ac:dyDescent="0.45">
      <c r="A4665"/>
      <c r="B4665"/>
      <c r="C4665"/>
      <c r="D4665"/>
      <c r="E4665"/>
      <c r="F4665"/>
    </row>
    <row r="4666" spans="1:6" ht="14.25" x14ac:dyDescent="0.45">
      <c r="A4666"/>
      <c r="B4666"/>
      <c r="C4666"/>
      <c r="D4666"/>
      <c r="E4666"/>
      <c r="F4666"/>
    </row>
    <row r="4667" spans="1:6" ht="14.25" x14ac:dyDescent="0.45">
      <c r="A4667"/>
      <c r="B4667"/>
      <c r="C4667"/>
      <c r="D4667"/>
      <c r="E4667"/>
      <c r="F4667"/>
    </row>
    <row r="4668" spans="1:6" ht="14.25" x14ac:dyDescent="0.45">
      <c r="A4668"/>
      <c r="B4668"/>
      <c r="C4668"/>
      <c r="D4668"/>
      <c r="E4668"/>
      <c r="F4668"/>
    </row>
    <row r="4669" spans="1:6" ht="14.25" x14ac:dyDescent="0.45">
      <c r="A4669"/>
      <c r="B4669"/>
      <c r="C4669"/>
      <c r="D4669"/>
      <c r="E4669"/>
      <c r="F4669"/>
    </row>
    <row r="4670" spans="1:6" ht="14.25" x14ac:dyDescent="0.45">
      <c r="A4670"/>
      <c r="B4670"/>
      <c r="C4670"/>
      <c r="D4670"/>
      <c r="E4670"/>
      <c r="F4670"/>
    </row>
    <row r="4671" spans="1:6" ht="14.25" x14ac:dyDescent="0.45">
      <c r="A4671"/>
      <c r="B4671"/>
      <c r="C4671"/>
      <c r="D4671"/>
      <c r="E4671"/>
      <c r="F4671"/>
    </row>
    <row r="4672" spans="1:6" ht="14.25" x14ac:dyDescent="0.45">
      <c r="A4672"/>
      <c r="B4672"/>
      <c r="C4672"/>
      <c r="D4672"/>
      <c r="E4672"/>
      <c r="F4672"/>
    </row>
    <row r="4673" spans="1:6" ht="14.25" x14ac:dyDescent="0.45">
      <c r="A4673"/>
      <c r="B4673"/>
      <c r="C4673"/>
      <c r="D4673"/>
      <c r="E4673"/>
      <c r="F4673"/>
    </row>
    <row r="4674" spans="1:6" ht="14.25" x14ac:dyDescent="0.45">
      <c r="A4674"/>
      <c r="B4674"/>
      <c r="C4674"/>
      <c r="D4674"/>
      <c r="E4674"/>
      <c r="F4674"/>
    </row>
    <row r="4675" spans="1:6" ht="14.25" x14ac:dyDescent="0.45">
      <c r="A4675"/>
      <c r="B4675"/>
      <c r="C4675"/>
      <c r="D4675"/>
      <c r="E4675"/>
      <c r="F4675"/>
    </row>
    <row r="4676" spans="1:6" ht="14.25" x14ac:dyDescent="0.45">
      <c r="A4676"/>
      <c r="B4676"/>
      <c r="C4676"/>
      <c r="D4676"/>
      <c r="E4676"/>
      <c r="F4676"/>
    </row>
    <row r="4677" spans="1:6" ht="14.25" x14ac:dyDescent="0.45">
      <c r="A4677"/>
      <c r="B4677"/>
      <c r="C4677"/>
      <c r="D4677"/>
      <c r="E4677"/>
      <c r="F4677"/>
    </row>
    <row r="4678" spans="1:6" ht="14.25" x14ac:dyDescent="0.45">
      <c r="A4678"/>
      <c r="B4678"/>
      <c r="C4678"/>
      <c r="D4678"/>
      <c r="E4678"/>
      <c r="F4678"/>
    </row>
    <row r="4679" spans="1:6" ht="14.25" x14ac:dyDescent="0.45">
      <c r="A4679"/>
      <c r="B4679"/>
      <c r="C4679"/>
      <c r="D4679"/>
      <c r="E4679"/>
      <c r="F4679"/>
    </row>
    <row r="4680" spans="1:6" ht="14.25" x14ac:dyDescent="0.45">
      <c r="A4680"/>
      <c r="B4680"/>
      <c r="C4680"/>
      <c r="D4680"/>
      <c r="E4680"/>
      <c r="F4680"/>
    </row>
    <row r="4681" spans="1:6" ht="14.25" x14ac:dyDescent="0.45">
      <c r="A4681"/>
      <c r="B4681"/>
      <c r="C4681"/>
      <c r="D4681"/>
      <c r="E4681"/>
      <c r="F4681"/>
    </row>
    <row r="4682" spans="1:6" ht="14.25" x14ac:dyDescent="0.45">
      <c r="A4682"/>
      <c r="B4682"/>
      <c r="C4682"/>
      <c r="D4682"/>
      <c r="E4682"/>
      <c r="F4682"/>
    </row>
    <row r="4683" spans="1:6" ht="14.25" x14ac:dyDescent="0.45">
      <c r="A4683"/>
      <c r="B4683"/>
      <c r="C4683"/>
      <c r="D4683"/>
      <c r="E4683"/>
      <c r="F4683"/>
    </row>
    <row r="4684" spans="1:6" ht="14.25" x14ac:dyDescent="0.45">
      <c r="A4684"/>
      <c r="B4684"/>
      <c r="C4684"/>
      <c r="D4684"/>
      <c r="E4684"/>
      <c r="F4684"/>
    </row>
    <row r="4685" spans="1:6" ht="14.25" x14ac:dyDescent="0.45">
      <c r="A4685"/>
      <c r="B4685"/>
      <c r="C4685"/>
      <c r="D4685"/>
      <c r="E4685"/>
      <c r="F4685"/>
    </row>
    <row r="4686" spans="1:6" ht="14.25" x14ac:dyDescent="0.45">
      <c r="A4686"/>
      <c r="B4686"/>
      <c r="C4686"/>
      <c r="D4686"/>
      <c r="E4686"/>
      <c r="F4686"/>
    </row>
    <row r="4687" spans="1:6" ht="14.25" x14ac:dyDescent="0.45">
      <c r="A4687"/>
      <c r="B4687"/>
      <c r="C4687"/>
      <c r="D4687"/>
      <c r="E4687"/>
      <c r="F4687"/>
    </row>
    <row r="4688" spans="1:6" ht="14.25" x14ac:dyDescent="0.45">
      <c r="A4688"/>
      <c r="B4688"/>
      <c r="C4688"/>
      <c r="D4688"/>
      <c r="E4688"/>
      <c r="F4688"/>
    </row>
    <row r="4689" spans="1:6" ht="14.25" x14ac:dyDescent="0.45">
      <c r="A4689"/>
      <c r="B4689"/>
      <c r="C4689"/>
      <c r="D4689"/>
      <c r="E4689"/>
      <c r="F4689"/>
    </row>
    <row r="4690" spans="1:6" ht="14.25" x14ac:dyDescent="0.45">
      <c r="A4690"/>
      <c r="B4690"/>
      <c r="C4690"/>
      <c r="D4690"/>
      <c r="E4690"/>
      <c r="F4690"/>
    </row>
    <row r="4691" spans="1:6" ht="14.25" x14ac:dyDescent="0.45">
      <c r="A4691"/>
      <c r="B4691"/>
      <c r="C4691"/>
      <c r="D4691"/>
      <c r="E4691"/>
      <c r="F4691"/>
    </row>
    <row r="4692" spans="1:6" ht="14.25" x14ac:dyDescent="0.45">
      <c r="A4692"/>
      <c r="B4692"/>
      <c r="C4692"/>
      <c r="D4692"/>
      <c r="E4692"/>
      <c r="F4692"/>
    </row>
    <row r="4693" spans="1:6" ht="14.25" x14ac:dyDescent="0.45">
      <c r="A4693"/>
      <c r="B4693"/>
      <c r="C4693"/>
      <c r="D4693"/>
      <c r="E4693"/>
      <c r="F4693"/>
    </row>
    <row r="4694" spans="1:6" ht="14.25" x14ac:dyDescent="0.45">
      <c r="A4694"/>
      <c r="B4694"/>
      <c r="C4694"/>
      <c r="D4694"/>
      <c r="E4694"/>
      <c r="F4694"/>
    </row>
    <row r="4695" spans="1:6" ht="14.25" x14ac:dyDescent="0.45">
      <c r="A4695"/>
      <c r="B4695"/>
      <c r="C4695"/>
      <c r="D4695"/>
      <c r="E4695"/>
      <c r="F4695"/>
    </row>
    <row r="4696" spans="1:6" ht="14.25" x14ac:dyDescent="0.45">
      <c r="A4696"/>
      <c r="B4696"/>
      <c r="C4696"/>
      <c r="D4696"/>
      <c r="E4696"/>
      <c r="F4696"/>
    </row>
    <row r="4697" spans="1:6" ht="14.25" x14ac:dyDescent="0.45">
      <c r="A4697"/>
      <c r="B4697"/>
      <c r="C4697"/>
      <c r="D4697"/>
      <c r="E4697"/>
      <c r="F4697"/>
    </row>
    <row r="4698" spans="1:6" ht="14.25" x14ac:dyDescent="0.45">
      <c r="A4698"/>
      <c r="B4698"/>
      <c r="C4698"/>
      <c r="D4698"/>
      <c r="E4698"/>
      <c r="F4698"/>
    </row>
    <row r="4699" spans="1:6" ht="14.25" x14ac:dyDescent="0.45">
      <c r="A4699"/>
      <c r="B4699"/>
      <c r="C4699"/>
      <c r="D4699"/>
      <c r="E4699"/>
      <c r="F4699"/>
    </row>
    <row r="4700" spans="1:6" ht="14.25" x14ac:dyDescent="0.45">
      <c r="A4700"/>
      <c r="B4700"/>
      <c r="C4700"/>
      <c r="D4700"/>
      <c r="E4700"/>
      <c r="F4700"/>
    </row>
    <row r="4701" spans="1:6" ht="14.25" x14ac:dyDescent="0.45">
      <c r="A4701"/>
      <c r="B4701"/>
      <c r="C4701"/>
      <c r="D4701"/>
      <c r="E4701"/>
      <c r="F4701"/>
    </row>
    <row r="4702" spans="1:6" ht="14.25" x14ac:dyDescent="0.45">
      <c r="A4702"/>
      <c r="B4702"/>
      <c r="C4702"/>
      <c r="D4702"/>
      <c r="E4702"/>
      <c r="F4702"/>
    </row>
    <row r="4703" spans="1:6" ht="14.25" x14ac:dyDescent="0.45">
      <c r="A4703"/>
      <c r="B4703"/>
      <c r="C4703"/>
      <c r="D4703"/>
      <c r="E4703"/>
      <c r="F4703"/>
    </row>
    <row r="4704" spans="1:6" ht="14.25" x14ac:dyDescent="0.45">
      <c r="A4704"/>
      <c r="B4704"/>
      <c r="C4704"/>
      <c r="D4704"/>
      <c r="E4704"/>
      <c r="F4704"/>
    </row>
    <row r="4705" spans="1:6" ht="14.25" x14ac:dyDescent="0.45">
      <c r="A4705"/>
      <c r="B4705"/>
      <c r="C4705"/>
      <c r="D4705"/>
      <c r="E4705"/>
      <c r="F4705"/>
    </row>
    <row r="4706" spans="1:6" ht="14.25" x14ac:dyDescent="0.45">
      <c r="A4706"/>
      <c r="B4706"/>
      <c r="C4706"/>
      <c r="D4706"/>
      <c r="E4706"/>
      <c r="F4706"/>
    </row>
    <row r="4707" spans="1:6" ht="14.25" x14ac:dyDescent="0.45">
      <c r="A4707"/>
      <c r="B4707"/>
      <c r="C4707"/>
      <c r="D4707"/>
      <c r="E4707"/>
      <c r="F4707"/>
    </row>
    <row r="4708" spans="1:6" ht="14.25" x14ac:dyDescent="0.45">
      <c r="A4708"/>
      <c r="B4708"/>
      <c r="C4708"/>
      <c r="D4708"/>
      <c r="E4708"/>
      <c r="F4708"/>
    </row>
    <row r="4709" spans="1:6" ht="14.25" x14ac:dyDescent="0.45">
      <c r="A4709"/>
      <c r="B4709"/>
      <c r="C4709"/>
      <c r="D4709"/>
      <c r="E4709"/>
      <c r="F4709"/>
    </row>
    <row r="4710" spans="1:6" ht="14.25" x14ac:dyDescent="0.45">
      <c r="A4710"/>
      <c r="B4710"/>
      <c r="C4710"/>
      <c r="D4710"/>
      <c r="E4710"/>
      <c r="F4710"/>
    </row>
    <row r="4711" spans="1:6" ht="14.25" x14ac:dyDescent="0.45">
      <c r="A4711"/>
      <c r="B4711"/>
      <c r="C4711"/>
      <c r="D4711"/>
      <c r="E4711"/>
      <c r="F4711"/>
    </row>
    <row r="4712" spans="1:6" ht="14.25" x14ac:dyDescent="0.45">
      <c r="A4712"/>
      <c r="B4712"/>
      <c r="C4712"/>
      <c r="D4712"/>
      <c r="E4712"/>
      <c r="F4712"/>
    </row>
    <row r="4713" spans="1:6" ht="14.25" x14ac:dyDescent="0.45">
      <c r="A4713"/>
      <c r="B4713"/>
      <c r="C4713"/>
      <c r="D4713"/>
      <c r="E4713"/>
      <c r="F4713"/>
    </row>
    <row r="4714" spans="1:6" ht="14.25" x14ac:dyDescent="0.45">
      <c r="A4714"/>
      <c r="B4714"/>
      <c r="C4714"/>
      <c r="D4714"/>
      <c r="E4714"/>
      <c r="F4714"/>
    </row>
    <row r="4715" spans="1:6" ht="14.25" x14ac:dyDescent="0.45">
      <c r="A4715"/>
      <c r="B4715"/>
      <c r="C4715"/>
      <c r="D4715"/>
      <c r="E4715"/>
      <c r="F4715"/>
    </row>
    <row r="4716" spans="1:6" ht="14.25" x14ac:dyDescent="0.45">
      <c r="A4716"/>
      <c r="B4716"/>
      <c r="C4716"/>
      <c r="D4716"/>
      <c r="E4716"/>
      <c r="F4716"/>
    </row>
    <row r="4717" spans="1:6" ht="14.25" x14ac:dyDescent="0.45">
      <c r="A4717"/>
      <c r="B4717"/>
      <c r="C4717"/>
      <c r="D4717"/>
      <c r="E4717"/>
      <c r="F4717"/>
    </row>
    <row r="4718" spans="1:6" ht="14.25" x14ac:dyDescent="0.45">
      <c r="A4718"/>
      <c r="B4718"/>
      <c r="C4718"/>
      <c r="D4718"/>
      <c r="E4718"/>
      <c r="F4718"/>
    </row>
    <row r="4719" spans="1:6" ht="14.25" x14ac:dyDescent="0.45">
      <c r="A4719"/>
      <c r="B4719"/>
      <c r="C4719"/>
      <c r="D4719"/>
      <c r="E4719"/>
      <c r="F4719"/>
    </row>
    <row r="4720" spans="1:6" ht="14.25" x14ac:dyDescent="0.45">
      <c r="A4720"/>
      <c r="B4720"/>
      <c r="C4720"/>
      <c r="D4720"/>
      <c r="E4720"/>
      <c r="F4720"/>
    </row>
    <row r="4721" spans="1:6" ht="14.25" x14ac:dyDescent="0.45">
      <c r="A4721"/>
      <c r="B4721"/>
      <c r="C4721"/>
      <c r="D4721"/>
      <c r="E4721"/>
      <c r="F4721"/>
    </row>
    <row r="4722" spans="1:6" ht="14.25" x14ac:dyDescent="0.45">
      <c r="A4722"/>
      <c r="B4722"/>
      <c r="C4722"/>
      <c r="D4722"/>
      <c r="E4722"/>
      <c r="F4722"/>
    </row>
    <row r="4723" spans="1:6" ht="14.25" x14ac:dyDescent="0.45">
      <c r="A4723"/>
      <c r="B4723"/>
      <c r="C4723"/>
      <c r="D4723"/>
      <c r="E4723"/>
      <c r="F4723"/>
    </row>
    <row r="4724" spans="1:6" ht="14.25" x14ac:dyDescent="0.45">
      <c r="A4724"/>
      <c r="B4724"/>
      <c r="C4724"/>
      <c r="D4724"/>
      <c r="E4724"/>
      <c r="F4724"/>
    </row>
    <row r="4725" spans="1:6" ht="14.25" x14ac:dyDescent="0.45">
      <c r="A4725"/>
      <c r="B4725"/>
      <c r="C4725"/>
      <c r="D4725"/>
      <c r="E4725"/>
      <c r="F4725"/>
    </row>
    <row r="4726" spans="1:6" ht="14.25" x14ac:dyDescent="0.45">
      <c r="A4726"/>
      <c r="B4726"/>
      <c r="C4726"/>
      <c r="D4726"/>
      <c r="E4726"/>
      <c r="F4726"/>
    </row>
    <row r="4727" spans="1:6" ht="14.25" x14ac:dyDescent="0.45">
      <c r="A4727"/>
      <c r="B4727"/>
      <c r="C4727"/>
      <c r="D4727"/>
      <c r="E4727"/>
      <c r="F4727"/>
    </row>
    <row r="4728" spans="1:6" ht="14.25" x14ac:dyDescent="0.45">
      <c r="A4728"/>
      <c r="B4728"/>
      <c r="C4728"/>
      <c r="D4728"/>
      <c r="E4728"/>
      <c r="F4728"/>
    </row>
    <row r="4729" spans="1:6" ht="14.25" x14ac:dyDescent="0.45">
      <c r="A4729"/>
      <c r="B4729"/>
      <c r="C4729"/>
      <c r="D4729"/>
      <c r="E4729"/>
      <c r="F4729"/>
    </row>
    <row r="4730" spans="1:6" ht="14.25" x14ac:dyDescent="0.45">
      <c r="A4730"/>
      <c r="B4730"/>
      <c r="C4730"/>
      <c r="D4730"/>
      <c r="E4730"/>
      <c r="F4730"/>
    </row>
    <row r="4731" spans="1:6" ht="14.25" x14ac:dyDescent="0.45">
      <c r="A4731"/>
      <c r="B4731"/>
      <c r="C4731"/>
      <c r="D4731"/>
      <c r="E4731"/>
      <c r="F4731"/>
    </row>
    <row r="4732" spans="1:6" ht="14.25" x14ac:dyDescent="0.45">
      <c r="A4732"/>
      <c r="B4732"/>
      <c r="C4732"/>
      <c r="D4732"/>
      <c r="E4732"/>
      <c r="F4732"/>
    </row>
    <row r="4733" spans="1:6" ht="14.25" x14ac:dyDescent="0.45">
      <c r="A4733"/>
      <c r="B4733"/>
      <c r="C4733"/>
      <c r="D4733"/>
      <c r="E4733"/>
      <c r="F4733"/>
    </row>
    <row r="4734" spans="1:6" ht="14.25" x14ac:dyDescent="0.45">
      <c r="A4734"/>
      <c r="B4734"/>
      <c r="C4734"/>
      <c r="D4734"/>
      <c r="E4734"/>
      <c r="F4734"/>
    </row>
    <row r="4735" spans="1:6" ht="14.25" x14ac:dyDescent="0.45">
      <c r="A4735"/>
      <c r="B4735"/>
      <c r="C4735"/>
      <c r="D4735"/>
      <c r="E4735"/>
      <c r="F4735"/>
    </row>
    <row r="4736" spans="1:6" ht="14.25" x14ac:dyDescent="0.45">
      <c r="A4736"/>
      <c r="B4736"/>
      <c r="C4736"/>
      <c r="D4736"/>
      <c r="E4736"/>
      <c r="F4736"/>
    </row>
    <row r="4737" spans="1:6" ht="14.25" x14ac:dyDescent="0.45">
      <c r="A4737"/>
      <c r="B4737"/>
      <c r="C4737"/>
      <c r="D4737"/>
      <c r="E4737"/>
      <c r="F4737"/>
    </row>
    <row r="4738" spans="1:6" ht="14.25" x14ac:dyDescent="0.45">
      <c r="A4738"/>
      <c r="B4738"/>
      <c r="C4738"/>
      <c r="D4738"/>
      <c r="E4738"/>
      <c r="F4738"/>
    </row>
    <row r="4739" spans="1:6" ht="14.25" x14ac:dyDescent="0.45">
      <c r="A4739"/>
      <c r="B4739"/>
      <c r="C4739"/>
      <c r="D4739"/>
      <c r="E4739"/>
      <c r="F4739"/>
    </row>
    <row r="4740" spans="1:6" ht="14.25" x14ac:dyDescent="0.45">
      <c r="A4740"/>
      <c r="B4740"/>
      <c r="C4740"/>
      <c r="D4740"/>
      <c r="E4740"/>
      <c r="F4740"/>
    </row>
    <row r="4741" spans="1:6" ht="14.25" x14ac:dyDescent="0.45">
      <c r="A4741"/>
      <c r="B4741"/>
      <c r="C4741"/>
      <c r="D4741"/>
      <c r="E4741"/>
      <c r="F4741"/>
    </row>
    <row r="4742" spans="1:6" ht="14.25" x14ac:dyDescent="0.45">
      <c r="A4742"/>
      <c r="B4742"/>
      <c r="C4742"/>
      <c r="D4742"/>
      <c r="E4742"/>
      <c r="F4742"/>
    </row>
    <row r="4743" spans="1:6" ht="14.25" x14ac:dyDescent="0.45">
      <c r="A4743"/>
      <c r="B4743"/>
      <c r="C4743"/>
      <c r="D4743"/>
      <c r="E4743"/>
      <c r="F4743"/>
    </row>
    <row r="4744" spans="1:6" ht="14.25" x14ac:dyDescent="0.45">
      <c r="A4744"/>
      <c r="B4744"/>
      <c r="C4744"/>
      <c r="D4744"/>
      <c r="E4744"/>
      <c r="F4744"/>
    </row>
    <row r="4745" spans="1:6" ht="14.25" x14ac:dyDescent="0.45">
      <c r="A4745"/>
      <c r="B4745"/>
      <c r="C4745"/>
      <c r="D4745"/>
      <c r="E4745"/>
      <c r="F4745"/>
    </row>
    <row r="4746" spans="1:6" ht="14.25" x14ac:dyDescent="0.45">
      <c r="A4746"/>
      <c r="B4746"/>
      <c r="C4746"/>
      <c r="D4746"/>
      <c r="E4746"/>
      <c r="F4746"/>
    </row>
    <row r="4747" spans="1:6" ht="14.25" x14ac:dyDescent="0.45">
      <c r="A4747"/>
      <c r="B4747"/>
      <c r="C4747"/>
      <c r="D4747"/>
      <c r="E4747"/>
      <c r="F4747"/>
    </row>
    <row r="4748" spans="1:6" ht="14.25" x14ac:dyDescent="0.45">
      <c r="A4748"/>
      <c r="B4748"/>
      <c r="C4748"/>
      <c r="D4748"/>
      <c r="E4748"/>
      <c r="F4748"/>
    </row>
    <row r="4749" spans="1:6" ht="14.25" x14ac:dyDescent="0.45">
      <c r="A4749"/>
      <c r="B4749"/>
      <c r="C4749"/>
      <c r="D4749"/>
      <c r="E4749"/>
      <c r="F4749"/>
    </row>
    <row r="4750" spans="1:6" ht="14.25" x14ac:dyDescent="0.45">
      <c r="A4750"/>
      <c r="B4750"/>
      <c r="C4750"/>
      <c r="D4750"/>
      <c r="E4750"/>
      <c r="F4750"/>
    </row>
    <row r="4751" spans="1:6" ht="14.25" x14ac:dyDescent="0.45">
      <c r="A4751"/>
      <c r="B4751"/>
      <c r="C4751"/>
      <c r="D4751"/>
      <c r="E4751"/>
      <c r="F4751"/>
    </row>
    <row r="4752" spans="1:6" ht="14.25" x14ac:dyDescent="0.45">
      <c r="A4752"/>
      <c r="B4752"/>
      <c r="C4752"/>
      <c r="D4752"/>
      <c r="E4752"/>
      <c r="F4752"/>
    </row>
    <row r="4753" spans="1:6" ht="14.25" x14ac:dyDescent="0.45">
      <c r="A4753"/>
      <c r="B4753"/>
      <c r="C4753"/>
      <c r="D4753"/>
      <c r="E4753"/>
      <c r="F4753"/>
    </row>
    <row r="4754" spans="1:6" ht="14.25" x14ac:dyDescent="0.45">
      <c r="A4754"/>
      <c r="B4754"/>
      <c r="C4754"/>
      <c r="D4754"/>
      <c r="E4754"/>
      <c r="F4754"/>
    </row>
    <row r="4755" spans="1:6" ht="14.25" x14ac:dyDescent="0.45">
      <c r="A4755"/>
      <c r="B4755"/>
      <c r="C4755"/>
      <c r="D4755"/>
      <c r="E4755"/>
      <c r="F4755"/>
    </row>
    <row r="4756" spans="1:6" ht="14.25" x14ac:dyDescent="0.45">
      <c r="A4756"/>
      <c r="B4756"/>
      <c r="C4756"/>
      <c r="D4756"/>
      <c r="E4756"/>
      <c r="F4756"/>
    </row>
    <row r="4757" spans="1:6" ht="14.25" x14ac:dyDescent="0.45">
      <c r="A4757"/>
      <c r="B4757"/>
      <c r="C4757"/>
      <c r="D4757"/>
      <c r="E4757"/>
      <c r="F4757"/>
    </row>
    <row r="4758" spans="1:6" ht="14.25" x14ac:dyDescent="0.45">
      <c r="A4758"/>
      <c r="B4758"/>
      <c r="C4758"/>
      <c r="D4758"/>
      <c r="E4758"/>
      <c r="F4758"/>
    </row>
    <row r="4759" spans="1:6" ht="14.25" x14ac:dyDescent="0.45">
      <c r="A4759"/>
      <c r="B4759"/>
      <c r="C4759"/>
      <c r="D4759"/>
      <c r="E4759"/>
      <c r="F4759"/>
    </row>
    <row r="4760" spans="1:6" ht="14.25" x14ac:dyDescent="0.45">
      <c r="A4760"/>
      <c r="B4760"/>
      <c r="C4760"/>
      <c r="D4760"/>
      <c r="E4760"/>
      <c r="F4760"/>
    </row>
    <row r="4761" spans="1:6" ht="14.25" x14ac:dyDescent="0.45">
      <c r="A4761"/>
      <c r="B4761"/>
      <c r="C4761"/>
      <c r="D4761"/>
      <c r="E4761"/>
      <c r="F4761"/>
    </row>
    <row r="4762" spans="1:6" ht="14.25" x14ac:dyDescent="0.45">
      <c r="A4762"/>
      <c r="B4762"/>
      <c r="C4762"/>
      <c r="D4762"/>
      <c r="E4762"/>
      <c r="F4762"/>
    </row>
    <row r="4763" spans="1:6" ht="14.25" x14ac:dyDescent="0.45">
      <c r="A4763"/>
      <c r="B4763"/>
      <c r="C4763"/>
      <c r="D4763"/>
      <c r="E4763"/>
      <c r="F4763"/>
    </row>
    <row r="4764" spans="1:6" ht="14.25" x14ac:dyDescent="0.45">
      <c r="A4764"/>
      <c r="B4764"/>
      <c r="C4764"/>
      <c r="D4764"/>
      <c r="E4764"/>
      <c r="F4764"/>
    </row>
    <row r="4765" spans="1:6" ht="14.25" x14ac:dyDescent="0.45">
      <c r="A4765"/>
      <c r="B4765"/>
      <c r="C4765"/>
      <c r="D4765"/>
      <c r="E4765"/>
      <c r="F4765"/>
    </row>
    <row r="4766" spans="1:6" ht="14.25" x14ac:dyDescent="0.45">
      <c r="A4766"/>
      <c r="B4766"/>
      <c r="C4766"/>
      <c r="D4766"/>
      <c r="E4766"/>
      <c r="F4766"/>
    </row>
    <row r="4767" spans="1:6" ht="14.25" x14ac:dyDescent="0.45">
      <c r="A4767"/>
      <c r="B4767"/>
      <c r="C4767"/>
      <c r="D4767"/>
      <c r="E4767"/>
      <c r="F4767"/>
    </row>
    <row r="4768" spans="1:6" ht="14.25" x14ac:dyDescent="0.45">
      <c r="A4768"/>
      <c r="B4768"/>
      <c r="C4768"/>
      <c r="D4768"/>
      <c r="E4768"/>
      <c r="F4768"/>
    </row>
    <row r="4769" spans="1:6" ht="14.25" x14ac:dyDescent="0.45">
      <c r="A4769"/>
      <c r="B4769"/>
      <c r="C4769"/>
      <c r="D4769"/>
      <c r="E4769"/>
      <c r="F4769"/>
    </row>
    <row r="4770" spans="1:6" ht="14.25" x14ac:dyDescent="0.45">
      <c r="A4770"/>
      <c r="B4770"/>
      <c r="C4770"/>
      <c r="D4770"/>
      <c r="E4770"/>
      <c r="F4770"/>
    </row>
    <row r="4771" spans="1:6" ht="14.25" x14ac:dyDescent="0.45">
      <c r="A4771"/>
      <c r="B4771"/>
      <c r="C4771"/>
      <c r="D4771"/>
      <c r="E4771"/>
      <c r="F4771"/>
    </row>
    <row r="4772" spans="1:6" ht="14.25" x14ac:dyDescent="0.45">
      <c r="A4772"/>
      <c r="B4772"/>
      <c r="C4772"/>
      <c r="D4772"/>
      <c r="E4772"/>
      <c r="F4772"/>
    </row>
    <row r="4773" spans="1:6" ht="14.25" x14ac:dyDescent="0.45">
      <c r="A4773"/>
      <c r="B4773"/>
      <c r="C4773"/>
      <c r="D4773"/>
      <c r="E4773"/>
      <c r="F4773"/>
    </row>
    <row r="4774" spans="1:6" ht="14.25" x14ac:dyDescent="0.45">
      <c r="A4774"/>
      <c r="B4774"/>
      <c r="C4774"/>
      <c r="D4774"/>
      <c r="E4774"/>
      <c r="F4774"/>
    </row>
    <row r="4775" spans="1:6" ht="14.25" x14ac:dyDescent="0.45">
      <c r="A4775"/>
      <c r="B4775"/>
      <c r="C4775"/>
      <c r="D4775"/>
      <c r="E4775"/>
      <c r="F4775"/>
    </row>
    <row r="4776" spans="1:6" ht="14.25" x14ac:dyDescent="0.45">
      <c r="A4776"/>
      <c r="B4776"/>
      <c r="C4776"/>
      <c r="D4776"/>
      <c r="E4776"/>
      <c r="F4776"/>
    </row>
    <row r="4777" spans="1:6" ht="14.25" x14ac:dyDescent="0.45">
      <c r="A4777"/>
      <c r="B4777"/>
      <c r="C4777"/>
      <c r="D4777"/>
      <c r="E4777"/>
      <c r="F4777"/>
    </row>
    <row r="4778" spans="1:6" ht="14.25" x14ac:dyDescent="0.45">
      <c r="A4778"/>
      <c r="B4778"/>
      <c r="C4778"/>
      <c r="D4778"/>
      <c r="E4778"/>
      <c r="F4778"/>
    </row>
    <row r="4779" spans="1:6" ht="14.25" x14ac:dyDescent="0.45">
      <c r="A4779"/>
      <c r="B4779"/>
      <c r="C4779"/>
      <c r="D4779"/>
      <c r="E4779"/>
      <c r="F4779"/>
    </row>
    <row r="4780" spans="1:6" ht="14.25" x14ac:dyDescent="0.45">
      <c r="A4780"/>
      <c r="B4780"/>
      <c r="C4780"/>
      <c r="D4780"/>
      <c r="E4780"/>
      <c r="F4780"/>
    </row>
    <row r="4781" spans="1:6" ht="14.25" x14ac:dyDescent="0.45">
      <c r="A4781"/>
      <c r="B4781"/>
      <c r="C4781"/>
      <c r="D4781"/>
      <c r="E4781"/>
      <c r="F4781"/>
    </row>
    <row r="4782" spans="1:6" ht="14.25" x14ac:dyDescent="0.45">
      <c r="A4782"/>
      <c r="B4782"/>
      <c r="C4782"/>
      <c r="D4782"/>
      <c r="E4782"/>
      <c r="F4782"/>
    </row>
    <row r="4783" spans="1:6" ht="14.25" x14ac:dyDescent="0.45">
      <c r="A4783"/>
      <c r="B4783"/>
      <c r="C4783"/>
      <c r="D4783"/>
      <c r="E4783"/>
      <c r="F4783"/>
    </row>
    <row r="4784" spans="1:6" ht="14.25" x14ac:dyDescent="0.45">
      <c r="A4784"/>
      <c r="B4784"/>
      <c r="C4784"/>
      <c r="D4784"/>
      <c r="E4784"/>
      <c r="F4784"/>
    </row>
    <row r="4785" spans="1:6" ht="14.25" x14ac:dyDescent="0.45">
      <c r="A4785"/>
      <c r="B4785"/>
      <c r="C4785"/>
      <c r="D4785"/>
      <c r="E4785"/>
      <c r="F4785"/>
    </row>
    <row r="4786" spans="1:6" ht="14.25" x14ac:dyDescent="0.45">
      <c r="A4786"/>
      <c r="B4786"/>
      <c r="C4786"/>
      <c r="D4786"/>
      <c r="E4786"/>
      <c r="F4786"/>
    </row>
    <row r="4787" spans="1:6" ht="14.25" x14ac:dyDescent="0.45">
      <c r="A4787"/>
      <c r="B4787"/>
      <c r="C4787"/>
      <c r="D4787"/>
      <c r="E4787"/>
      <c r="F4787"/>
    </row>
    <row r="4788" spans="1:6" ht="14.25" x14ac:dyDescent="0.45">
      <c r="A4788"/>
      <c r="B4788"/>
      <c r="C4788"/>
      <c r="D4788"/>
      <c r="E4788"/>
      <c r="F4788"/>
    </row>
    <row r="4789" spans="1:6" ht="14.25" x14ac:dyDescent="0.45">
      <c r="A4789"/>
      <c r="B4789"/>
      <c r="C4789"/>
      <c r="D4789"/>
      <c r="E4789"/>
      <c r="F4789"/>
    </row>
    <row r="4790" spans="1:6" ht="14.25" x14ac:dyDescent="0.45">
      <c r="A4790"/>
      <c r="B4790"/>
      <c r="C4790"/>
      <c r="D4790"/>
      <c r="E4790"/>
      <c r="F4790"/>
    </row>
    <row r="4791" spans="1:6" ht="14.25" x14ac:dyDescent="0.45">
      <c r="A4791"/>
      <c r="B4791"/>
      <c r="C4791"/>
      <c r="D4791"/>
      <c r="E4791"/>
      <c r="F4791"/>
    </row>
    <row r="4792" spans="1:6" ht="14.25" x14ac:dyDescent="0.45">
      <c r="A4792"/>
      <c r="B4792"/>
      <c r="C4792"/>
      <c r="D4792"/>
      <c r="E4792"/>
      <c r="F4792"/>
    </row>
    <row r="4793" spans="1:6" ht="14.25" x14ac:dyDescent="0.45">
      <c r="A4793"/>
      <c r="B4793"/>
      <c r="C4793"/>
      <c r="D4793"/>
      <c r="E4793"/>
      <c r="F4793"/>
    </row>
    <row r="4794" spans="1:6" ht="14.25" x14ac:dyDescent="0.45">
      <c r="A4794"/>
      <c r="B4794"/>
      <c r="C4794"/>
      <c r="D4794"/>
      <c r="E4794"/>
      <c r="F4794"/>
    </row>
    <row r="4795" spans="1:6" ht="14.25" x14ac:dyDescent="0.45">
      <c r="A4795"/>
      <c r="B4795"/>
      <c r="C4795"/>
      <c r="D4795"/>
      <c r="E4795"/>
      <c r="F4795"/>
    </row>
    <row r="4796" spans="1:6" ht="14.25" x14ac:dyDescent="0.45">
      <c r="A4796"/>
      <c r="B4796"/>
      <c r="C4796"/>
      <c r="D4796"/>
      <c r="E4796"/>
      <c r="F4796"/>
    </row>
    <row r="4797" spans="1:6" ht="14.25" x14ac:dyDescent="0.45">
      <c r="A4797"/>
      <c r="B4797"/>
      <c r="C4797"/>
      <c r="D4797"/>
      <c r="E4797"/>
      <c r="F4797"/>
    </row>
    <row r="4798" spans="1:6" ht="14.25" x14ac:dyDescent="0.45">
      <c r="A4798"/>
      <c r="B4798"/>
      <c r="C4798"/>
      <c r="D4798"/>
      <c r="E4798"/>
      <c r="F4798"/>
    </row>
    <row r="4799" spans="1:6" ht="14.25" x14ac:dyDescent="0.45">
      <c r="A4799"/>
      <c r="B4799"/>
      <c r="C4799"/>
      <c r="D4799"/>
      <c r="E4799"/>
      <c r="F4799"/>
    </row>
    <row r="4800" spans="1:6" ht="14.25" x14ac:dyDescent="0.45">
      <c r="A4800"/>
      <c r="B4800"/>
      <c r="C4800"/>
      <c r="D4800"/>
      <c r="E4800"/>
      <c r="F4800"/>
    </row>
    <row r="4801" spans="1:6" ht="14.25" x14ac:dyDescent="0.45">
      <c r="A4801"/>
      <c r="B4801"/>
      <c r="C4801"/>
      <c r="D4801"/>
      <c r="E4801"/>
      <c r="F4801"/>
    </row>
    <row r="4802" spans="1:6" ht="14.25" x14ac:dyDescent="0.45">
      <c r="A4802"/>
      <c r="B4802"/>
      <c r="C4802"/>
      <c r="D4802"/>
      <c r="E4802"/>
      <c r="F4802"/>
    </row>
    <row r="4803" spans="1:6" ht="14.25" x14ac:dyDescent="0.45">
      <c r="A4803"/>
      <c r="B4803"/>
      <c r="C4803"/>
      <c r="D4803"/>
      <c r="E4803"/>
      <c r="F4803"/>
    </row>
    <row r="4804" spans="1:6" ht="14.25" x14ac:dyDescent="0.45">
      <c r="A4804"/>
      <c r="B4804"/>
      <c r="C4804"/>
      <c r="D4804"/>
      <c r="E4804"/>
      <c r="F4804"/>
    </row>
    <row r="4805" spans="1:6" ht="14.25" x14ac:dyDescent="0.45">
      <c r="A4805"/>
      <c r="B4805"/>
      <c r="C4805"/>
      <c r="D4805"/>
      <c r="E4805"/>
      <c r="F4805"/>
    </row>
    <row r="4806" spans="1:6" ht="14.25" x14ac:dyDescent="0.45">
      <c r="A4806"/>
      <c r="B4806"/>
      <c r="C4806"/>
      <c r="D4806"/>
      <c r="E4806"/>
      <c r="F4806"/>
    </row>
    <row r="4807" spans="1:6" ht="14.25" x14ac:dyDescent="0.45">
      <c r="A4807"/>
      <c r="B4807"/>
      <c r="C4807"/>
      <c r="D4807"/>
      <c r="E4807"/>
      <c r="F4807"/>
    </row>
    <row r="4808" spans="1:6" ht="14.25" x14ac:dyDescent="0.45">
      <c r="A4808"/>
      <c r="B4808"/>
      <c r="C4808"/>
      <c r="D4808"/>
      <c r="E4808"/>
      <c r="F4808"/>
    </row>
    <row r="4809" spans="1:6" ht="14.25" x14ac:dyDescent="0.45">
      <c r="A4809"/>
      <c r="B4809"/>
      <c r="C4809"/>
      <c r="D4809"/>
      <c r="E4809"/>
      <c r="F4809"/>
    </row>
    <row r="4810" spans="1:6" ht="14.25" x14ac:dyDescent="0.45">
      <c r="A4810"/>
      <c r="B4810"/>
      <c r="C4810"/>
      <c r="D4810"/>
      <c r="E4810"/>
      <c r="F4810"/>
    </row>
    <row r="4811" spans="1:6" ht="14.25" x14ac:dyDescent="0.45">
      <c r="A4811"/>
      <c r="B4811"/>
      <c r="C4811"/>
      <c r="D4811"/>
      <c r="E4811"/>
      <c r="F4811"/>
    </row>
    <row r="4812" spans="1:6" ht="14.25" x14ac:dyDescent="0.45">
      <c r="A4812"/>
      <c r="B4812"/>
      <c r="C4812"/>
      <c r="D4812"/>
      <c r="E4812"/>
      <c r="F4812"/>
    </row>
    <row r="4813" spans="1:6" ht="14.25" x14ac:dyDescent="0.45">
      <c r="A4813"/>
      <c r="B4813"/>
      <c r="C4813"/>
      <c r="D4813"/>
      <c r="E4813"/>
      <c r="F4813"/>
    </row>
    <row r="4814" spans="1:6" ht="14.25" x14ac:dyDescent="0.45">
      <c r="A4814"/>
      <c r="B4814"/>
      <c r="C4814"/>
      <c r="D4814"/>
      <c r="E4814"/>
      <c r="F4814"/>
    </row>
    <row r="4815" spans="1:6" ht="14.25" x14ac:dyDescent="0.45">
      <c r="A4815"/>
      <c r="B4815"/>
      <c r="C4815"/>
      <c r="D4815"/>
      <c r="E4815"/>
      <c r="F4815"/>
    </row>
    <row r="4816" spans="1:6" ht="14.25" x14ac:dyDescent="0.45">
      <c r="A4816"/>
      <c r="B4816"/>
      <c r="C4816"/>
      <c r="D4816"/>
      <c r="E4816"/>
      <c r="F4816"/>
    </row>
    <row r="4817" spans="1:6" ht="14.25" x14ac:dyDescent="0.45">
      <c r="A4817"/>
      <c r="B4817"/>
      <c r="C4817"/>
      <c r="D4817"/>
      <c r="E4817"/>
      <c r="F4817"/>
    </row>
    <row r="4818" spans="1:6" ht="14.25" x14ac:dyDescent="0.45">
      <c r="A4818"/>
      <c r="B4818"/>
      <c r="C4818"/>
      <c r="D4818"/>
      <c r="E4818"/>
      <c r="F4818"/>
    </row>
    <row r="4819" spans="1:6" ht="14.25" x14ac:dyDescent="0.45">
      <c r="A4819"/>
      <c r="B4819"/>
      <c r="C4819"/>
      <c r="D4819"/>
      <c r="E4819"/>
      <c r="F4819"/>
    </row>
    <row r="4820" spans="1:6" ht="14.25" x14ac:dyDescent="0.45">
      <c r="A4820"/>
      <c r="B4820"/>
      <c r="C4820"/>
      <c r="D4820"/>
      <c r="E4820"/>
      <c r="F4820"/>
    </row>
    <row r="4821" spans="1:6" ht="14.25" x14ac:dyDescent="0.45">
      <c r="A4821"/>
      <c r="B4821"/>
      <c r="C4821"/>
      <c r="D4821"/>
      <c r="E4821"/>
      <c r="F4821"/>
    </row>
    <row r="4822" spans="1:6" ht="14.25" x14ac:dyDescent="0.45">
      <c r="A4822"/>
      <c r="B4822"/>
      <c r="C4822"/>
      <c r="D4822"/>
      <c r="E4822"/>
      <c r="F4822"/>
    </row>
    <row r="4823" spans="1:6" ht="14.25" x14ac:dyDescent="0.45">
      <c r="A4823"/>
      <c r="B4823"/>
      <c r="C4823"/>
      <c r="D4823"/>
      <c r="E4823"/>
      <c r="F4823"/>
    </row>
    <row r="4824" spans="1:6" ht="14.25" x14ac:dyDescent="0.45">
      <c r="A4824"/>
      <c r="B4824"/>
      <c r="C4824"/>
      <c r="D4824"/>
      <c r="E4824"/>
      <c r="F4824"/>
    </row>
    <row r="4825" spans="1:6" ht="14.25" x14ac:dyDescent="0.45">
      <c r="A4825"/>
      <c r="B4825"/>
      <c r="C4825"/>
      <c r="D4825"/>
      <c r="E4825"/>
      <c r="F4825"/>
    </row>
    <row r="4826" spans="1:6" ht="14.25" x14ac:dyDescent="0.45">
      <c r="A4826"/>
      <c r="B4826"/>
      <c r="C4826"/>
      <c r="D4826"/>
      <c r="E4826"/>
      <c r="F4826"/>
    </row>
    <row r="4827" spans="1:6" ht="14.25" x14ac:dyDescent="0.45">
      <c r="A4827"/>
      <c r="B4827"/>
      <c r="C4827"/>
      <c r="D4827"/>
      <c r="E4827"/>
      <c r="F4827"/>
    </row>
    <row r="4828" spans="1:6" ht="14.25" x14ac:dyDescent="0.45">
      <c r="A4828"/>
      <c r="B4828"/>
      <c r="C4828"/>
      <c r="D4828"/>
      <c r="E4828"/>
      <c r="F4828"/>
    </row>
    <row r="4829" spans="1:6" ht="14.25" x14ac:dyDescent="0.45">
      <c r="A4829"/>
      <c r="B4829"/>
      <c r="C4829"/>
      <c r="D4829"/>
      <c r="E4829"/>
      <c r="F4829"/>
    </row>
    <row r="4830" spans="1:6" ht="14.25" x14ac:dyDescent="0.45">
      <c r="A4830"/>
      <c r="B4830"/>
      <c r="C4830"/>
      <c r="D4830"/>
      <c r="E4830"/>
      <c r="F4830"/>
    </row>
    <row r="4831" spans="1:6" ht="14.25" x14ac:dyDescent="0.45">
      <c r="A4831"/>
      <c r="B4831"/>
      <c r="C4831"/>
      <c r="D4831"/>
      <c r="E4831"/>
      <c r="F4831"/>
    </row>
    <row r="4832" spans="1:6" ht="14.25" x14ac:dyDescent="0.45">
      <c r="A4832"/>
      <c r="B4832"/>
      <c r="C4832"/>
      <c r="D4832"/>
      <c r="E4832"/>
      <c r="F4832"/>
    </row>
    <row r="4833" spans="1:6" ht="14.25" x14ac:dyDescent="0.45">
      <c r="A4833"/>
      <c r="B4833"/>
      <c r="C4833"/>
      <c r="D4833"/>
      <c r="E4833"/>
      <c r="F4833"/>
    </row>
    <row r="4834" spans="1:6" ht="14.25" x14ac:dyDescent="0.45">
      <c r="A4834"/>
      <c r="B4834"/>
      <c r="C4834"/>
      <c r="D4834"/>
      <c r="E4834"/>
      <c r="F4834"/>
    </row>
    <row r="4835" spans="1:6" ht="14.25" x14ac:dyDescent="0.45">
      <c r="A4835"/>
      <c r="B4835"/>
      <c r="C4835"/>
      <c r="D4835"/>
      <c r="E4835"/>
      <c r="F4835"/>
    </row>
    <row r="4836" spans="1:6" ht="14.25" x14ac:dyDescent="0.45">
      <c r="A4836"/>
      <c r="B4836"/>
      <c r="C4836"/>
      <c r="D4836"/>
      <c r="E4836"/>
      <c r="F4836"/>
    </row>
    <row r="4837" spans="1:6" ht="14.25" x14ac:dyDescent="0.45">
      <c r="A4837"/>
      <c r="B4837"/>
      <c r="C4837"/>
      <c r="D4837"/>
      <c r="E4837"/>
      <c r="F4837"/>
    </row>
    <row r="4838" spans="1:6" ht="14.25" x14ac:dyDescent="0.45">
      <c r="A4838"/>
      <c r="B4838"/>
      <c r="C4838"/>
      <c r="D4838"/>
      <c r="E4838"/>
      <c r="F4838"/>
    </row>
    <row r="4839" spans="1:6" ht="14.25" x14ac:dyDescent="0.45">
      <c r="A4839"/>
      <c r="B4839"/>
      <c r="C4839"/>
      <c r="D4839"/>
      <c r="E4839"/>
      <c r="F4839"/>
    </row>
    <row r="4840" spans="1:6" ht="14.25" x14ac:dyDescent="0.45">
      <c r="A4840"/>
      <c r="B4840"/>
      <c r="C4840"/>
      <c r="D4840"/>
      <c r="E4840"/>
      <c r="F4840"/>
    </row>
    <row r="4841" spans="1:6" ht="14.25" x14ac:dyDescent="0.45">
      <c r="A4841"/>
      <c r="B4841"/>
      <c r="C4841"/>
      <c r="D4841"/>
      <c r="E4841"/>
      <c r="F4841"/>
    </row>
    <row r="4842" spans="1:6" ht="14.25" x14ac:dyDescent="0.45">
      <c r="A4842"/>
      <c r="B4842"/>
      <c r="C4842"/>
      <c r="D4842"/>
      <c r="E4842"/>
      <c r="F4842"/>
    </row>
    <row r="4843" spans="1:6" ht="14.25" x14ac:dyDescent="0.45">
      <c r="A4843"/>
      <c r="B4843"/>
      <c r="C4843"/>
      <c r="D4843"/>
      <c r="E4843"/>
      <c r="F4843"/>
    </row>
    <row r="4844" spans="1:6" ht="14.25" x14ac:dyDescent="0.45">
      <c r="A4844"/>
      <c r="B4844"/>
      <c r="C4844"/>
      <c r="D4844"/>
      <c r="E4844"/>
      <c r="F4844"/>
    </row>
    <row r="4845" spans="1:6" ht="14.25" x14ac:dyDescent="0.45">
      <c r="A4845"/>
      <c r="B4845"/>
      <c r="C4845"/>
      <c r="D4845"/>
      <c r="E4845"/>
      <c r="F4845"/>
    </row>
    <row r="4846" spans="1:6" ht="14.25" x14ac:dyDescent="0.45">
      <c r="A4846"/>
      <c r="B4846"/>
      <c r="C4846"/>
      <c r="D4846"/>
      <c r="E4846"/>
      <c r="F4846"/>
    </row>
    <row r="4847" spans="1:6" ht="14.25" x14ac:dyDescent="0.45">
      <c r="A4847"/>
      <c r="B4847"/>
      <c r="C4847"/>
      <c r="D4847"/>
      <c r="E4847"/>
      <c r="F4847"/>
    </row>
    <row r="4848" spans="1:6" ht="14.25" x14ac:dyDescent="0.45">
      <c r="A4848"/>
      <c r="B4848"/>
      <c r="C4848"/>
      <c r="D4848"/>
      <c r="E4848"/>
      <c r="F4848"/>
    </row>
    <row r="4849" spans="1:6" ht="14.25" x14ac:dyDescent="0.45">
      <c r="A4849"/>
      <c r="B4849"/>
      <c r="C4849"/>
      <c r="D4849"/>
      <c r="E4849"/>
      <c r="F4849"/>
    </row>
    <row r="4850" spans="1:6" ht="14.25" x14ac:dyDescent="0.45">
      <c r="A4850"/>
      <c r="B4850"/>
      <c r="C4850"/>
      <c r="D4850"/>
      <c r="E4850"/>
      <c r="F4850"/>
    </row>
    <row r="4851" spans="1:6" ht="14.25" x14ac:dyDescent="0.45">
      <c r="A4851"/>
      <c r="B4851"/>
      <c r="C4851"/>
      <c r="D4851"/>
      <c r="E4851"/>
      <c r="F4851"/>
    </row>
    <row r="4852" spans="1:6" ht="14.25" x14ac:dyDescent="0.45">
      <c r="A4852"/>
      <c r="B4852"/>
      <c r="C4852"/>
      <c r="D4852"/>
      <c r="E4852"/>
      <c r="F4852"/>
    </row>
    <row r="4853" spans="1:6" ht="14.25" x14ac:dyDescent="0.45">
      <c r="A4853"/>
      <c r="B4853"/>
      <c r="C4853"/>
      <c r="D4853"/>
      <c r="E4853"/>
      <c r="F4853"/>
    </row>
    <row r="4854" spans="1:6" ht="14.25" x14ac:dyDescent="0.45">
      <c r="A4854"/>
      <c r="B4854"/>
      <c r="C4854"/>
      <c r="D4854"/>
      <c r="E4854"/>
      <c r="F4854"/>
    </row>
    <row r="4855" spans="1:6" ht="14.25" x14ac:dyDescent="0.45">
      <c r="A4855"/>
      <c r="B4855"/>
      <c r="C4855"/>
      <c r="D4855"/>
      <c r="E4855"/>
      <c r="F4855"/>
    </row>
    <row r="4856" spans="1:6" ht="14.25" x14ac:dyDescent="0.45">
      <c r="A4856"/>
      <c r="B4856"/>
      <c r="C4856"/>
      <c r="D4856"/>
      <c r="E4856"/>
      <c r="F4856"/>
    </row>
    <row r="4857" spans="1:6" ht="14.25" x14ac:dyDescent="0.45">
      <c r="A4857"/>
      <c r="B4857"/>
      <c r="C4857"/>
      <c r="D4857"/>
      <c r="E4857"/>
      <c r="F4857"/>
    </row>
    <row r="4858" spans="1:6" ht="14.25" x14ac:dyDescent="0.45">
      <c r="A4858"/>
      <c r="B4858"/>
      <c r="C4858"/>
      <c r="D4858"/>
      <c r="E4858"/>
      <c r="F4858"/>
    </row>
    <row r="4859" spans="1:6" ht="14.25" x14ac:dyDescent="0.45">
      <c r="A4859"/>
      <c r="B4859"/>
      <c r="C4859"/>
      <c r="D4859"/>
      <c r="E4859"/>
      <c r="F4859"/>
    </row>
    <row r="4860" spans="1:6" ht="14.25" x14ac:dyDescent="0.45">
      <c r="A4860"/>
      <c r="B4860"/>
      <c r="C4860"/>
      <c r="D4860"/>
      <c r="E4860"/>
      <c r="F4860"/>
    </row>
    <row r="4861" spans="1:6" ht="14.25" x14ac:dyDescent="0.45">
      <c r="A4861"/>
      <c r="B4861"/>
      <c r="C4861"/>
      <c r="D4861"/>
      <c r="E4861"/>
      <c r="F4861"/>
    </row>
    <row r="4862" spans="1:6" ht="14.25" x14ac:dyDescent="0.45">
      <c r="A4862"/>
      <c r="B4862"/>
      <c r="C4862"/>
      <c r="D4862"/>
      <c r="E4862"/>
      <c r="F4862"/>
    </row>
    <row r="4863" spans="1:6" ht="14.25" x14ac:dyDescent="0.45">
      <c r="A4863"/>
      <c r="B4863"/>
      <c r="C4863"/>
      <c r="D4863"/>
      <c r="E4863"/>
      <c r="F4863"/>
    </row>
    <row r="4864" spans="1:6" ht="14.25" x14ac:dyDescent="0.45">
      <c r="A4864"/>
      <c r="B4864"/>
      <c r="C4864"/>
      <c r="D4864"/>
      <c r="E4864"/>
      <c r="F4864"/>
    </row>
    <row r="4865" spans="1:6" ht="14.25" x14ac:dyDescent="0.45">
      <c r="A4865"/>
      <c r="B4865"/>
      <c r="C4865"/>
      <c r="D4865"/>
      <c r="E4865"/>
      <c r="F4865"/>
    </row>
    <row r="4866" spans="1:6" ht="14.25" x14ac:dyDescent="0.45">
      <c r="A4866"/>
      <c r="B4866"/>
      <c r="C4866"/>
      <c r="D4866"/>
      <c r="E4866"/>
      <c r="F4866"/>
    </row>
    <row r="4867" spans="1:6" ht="14.25" x14ac:dyDescent="0.45">
      <c r="A4867"/>
      <c r="B4867"/>
      <c r="C4867"/>
      <c r="D4867"/>
      <c r="E4867"/>
      <c r="F4867"/>
    </row>
    <row r="4868" spans="1:6" ht="14.25" x14ac:dyDescent="0.45">
      <c r="A4868"/>
      <c r="B4868"/>
      <c r="C4868"/>
      <c r="D4868"/>
      <c r="E4868"/>
      <c r="F4868"/>
    </row>
    <row r="4869" spans="1:6" ht="14.25" x14ac:dyDescent="0.45">
      <c r="A4869"/>
      <c r="B4869"/>
      <c r="C4869"/>
      <c r="D4869"/>
      <c r="E4869"/>
      <c r="F4869"/>
    </row>
    <row r="4870" spans="1:6" ht="14.25" x14ac:dyDescent="0.45">
      <c r="A4870"/>
      <c r="B4870"/>
      <c r="C4870"/>
      <c r="D4870"/>
      <c r="E4870"/>
      <c r="F4870"/>
    </row>
    <row r="4871" spans="1:6" ht="14.25" x14ac:dyDescent="0.45">
      <c r="A4871"/>
      <c r="B4871"/>
      <c r="C4871"/>
      <c r="D4871"/>
      <c r="E4871"/>
      <c r="F4871"/>
    </row>
    <row r="4872" spans="1:6" ht="14.25" x14ac:dyDescent="0.45">
      <c r="A4872"/>
      <c r="B4872"/>
      <c r="C4872"/>
      <c r="D4872"/>
      <c r="E4872"/>
      <c r="F4872"/>
    </row>
    <row r="4873" spans="1:6" ht="14.25" x14ac:dyDescent="0.45">
      <c r="A4873"/>
      <c r="B4873"/>
      <c r="C4873"/>
      <c r="D4873"/>
      <c r="E4873"/>
      <c r="F4873"/>
    </row>
    <row r="4874" spans="1:6" ht="14.25" x14ac:dyDescent="0.45">
      <c r="A4874"/>
      <c r="B4874"/>
      <c r="C4874"/>
      <c r="D4874"/>
      <c r="E4874"/>
      <c r="F4874"/>
    </row>
    <row r="4875" spans="1:6" ht="14.25" x14ac:dyDescent="0.45">
      <c r="A4875"/>
      <c r="B4875"/>
      <c r="C4875"/>
      <c r="D4875"/>
      <c r="E4875"/>
      <c r="F4875"/>
    </row>
    <row r="4876" spans="1:6" ht="14.25" x14ac:dyDescent="0.45">
      <c r="A4876"/>
      <c r="B4876"/>
      <c r="C4876"/>
      <c r="D4876"/>
      <c r="E4876"/>
      <c r="F4876"/>
    </row>
    <row r="4877" spans="1:6" ht="14.25" x14ac:dyDescent="0.45">
      <c r="A4877"/>
      <c r="B4877"/>
      <c r="C4877"/>
      <c r="D4877"/>
      <c r="E4877"/>
      <c r="F4877"/>
    </row>
    <row r="4878" spans="1:6" ht="14.25" x14ac:dyDescent="0.45">
      <c r="A4878"/>
      <c r="B4878"/>
      <c r="C4878"/>
      <c r="D4878"/>
      <c r="E4878"/>
      <c r="F4878"/>
    </row>
    <row r="4879" spans="1:6" ht="14.25" x14ac:dyDescent="0.45">
      <c r="A4879"/>
      <c r="B4879"/>
      <c r="C4879"/>
      <c r="D4879"/>
      <c r="E4879"/>
      <c r="F4879"/>
    </row>
    <row r="4880" spans="1:6" ht="14.25" x14ac:dyDescent="0.45">
      <c r="A4880"/>
      <c r="B4880"/>
      <c r="C4880"/>
      <c r="D4880"/>
      <c r="E4880"/>
      <c r="F4880"/>
    </row>
    <row r="4881" spans="1:6" ht="14.25" x14ac:dyDescent="0.45">
      <c r="A4881"/>
      <c r="B4881"/>
      <c r="C4881"/>
      <c r="D4881"/>
      <c r="E4881"/>
      <c r="F4881"/>
    </row>
    <row r="4882" spans="1:6" ht="14.25" x14ac:dyDescent="0.45">
      <c r="A4882"/>
      <c r="B4882"/>
      <c r="C4882"/>
      <c r="D4882"/>
      <c r="E4882"/>
      <c r="F4882"/>
    </row>
    <row r="4883" spans="1:6" ht="14.25" x14ac:dyDescent="0.45">
      <c r="A4883"/>
      <c r="B4883"/>
      <c r="C4883"/>
      <c r="D4883"/>
      <c r="E4883"/>
      <c r="F4883"/>
    </row>
    <row r="4884" spans="1:6" ht="14.25" x14ac:dyDescent="0.45">
      <c r="A4884"/>
      <c r="B4884"/>
      <c r="C4884"/>
      <c r="D4884"/>
      <c r="E4884"/>
      <c r="F4884"/>
    </row>
    <row r="4885" spans="1:6" ht="14.25" x14ac:dyDescent="0.45">
      <c r="A4885"/>
      <c r="B4885"/>
      <c r="C4885"/>
      <c r="D4885"/>
      <c r="E4885"/>
      <c r="F4885"/>
    </row>
    <row r="4886" spans="1:6" ht="14.25" x14ac:dyDescent="0.45">
      <c r="A4886"/>
      <c r="B4886"/>
      <c r="C4886"/>
      <c r="D4886"/>
      <c r="E4886"/>
      <c r="F4886"/>
    </row>
    <row r="4887" spans="1:6" ht="14.25" x14ac:dyDescent="0.45">
      <c r="A4887"/>
      <c r="B4887"/>
      <c r="C4887"/>
      <c r="D4887"/>
      <c r="E4887"/>
      <c r="F4887"/>
    </row>
    <row r="4888" spans="1:6" ht="14.25" x14ac:dyDescent="0.45">
      <c r="A4888"/>
      <c r="B4888"/>
      <c r="C4888"/>
      <c r="D4888"/>
      <c r="E4888"/>
      <c r="F4888"/>
    </row>
    <row r="4889" spans="1:6" ht="14.25" x14ac:dyDescent="0.45">
      <c r="A4889"/>
      <c r="B4889"/>
      <c r="C4889"/>
      <c r="D4889"/>
      <c r="E4889"/>
      <c r="F4889"/>
    </row>
    <row r="4890" spans="1:6" ht="14.25" x14ac:dyDescent="0.45">
      <c r="A4890"/>
      <c r="B4890"/>
      <c r="C4890"/>
      <c r="D4890"/>
      <c r="E4890"/>
      <c r="F4890"/>
    </row>
    <row r="4891" spans="1:6" ht="14.25" x14ac:dyDescent="0.45">
      <c r="A4891"/>
      <c r="B4891"/>
      <c r="C4891"/>
      <c r="D4891"/>
      <c r="E4891"/>
      <c r="F4891"/>
    </row>
    <row r="4892" spans="1:6" ht="14.25" x14ac:dyDescent="0.45">
      <c r="A4892"/>
      <c r="B4892"/>
      <c r="C4892"/>
      <c r="D4892"/>
      <c r="E4892"/>
      <c r="F4892"/>
    </row>
    <row r="4893" spans="1:6" ht="14.25" x14ac:dyDescent="0.45">
      <c r="A4893"/>
      <c r="B4893"/>
      <c r="C4893"/>
      <c r="D4893"/>
      <c r="E4893"/>
      <c r="F4893"/>
    </row>
    <row r="4894" spans="1:6" ht="14.25" x14ac:dyDescent="0.45">
      <c r="A4894"/>
      <c r="B4894"/>
      <c r="C4894"/>
      <c r="D4894"/>
      <c r="E4894"/>
      <c r="F4894"/>
    </row>
    <row r="4895" spans="1:6" ht="14.25" x14ac:dyDescent="0.45">
      <c r="A4895"/>
      <c r="B4895"/>
      <c r="C4895"/>
      <c r="D4895"/>
      <c r="E4895"/>
      <c r="F4895"/>
    </row>
    <row r="4896" spans="1:6" ht="14.25" x14ac:dyDescent="0.45">
      <c r="A4896"/>
      <c r="B4896"/>
      <c r="C4896"/>
      <c r="D4896"/>
      <c r="E4896"/>
      <c r="F4896"/>
    </row>
    <row r="4897" spans="1:6" ht="14.25" x14ac:dyDescent="0.45">
      <c r="A4897"/>
      <c r="B4897"/>
      <c r="C4897"/>
      <c r="D4897"/>
      <c r="E4897"/>
      <c r="F4897"/>
    </row>
    <row r="4898" spans="1:6" ht="14.25" x14ac:dyDescent="0.45">
      <c r="A4898"/>
      <c r="B4898"/>
      <c r="C4898"/>
      <c r="D4898"/>
      <c r="E4898"/>
      <c r="F4898"/>
    </row>
    <row r="4899" spans="1:6" ht="14.25" x14ac:dyDescent="0.45">
      <c r="A4899"/>
      <c r="B4899"/>
      <c r="C4899"/>
      <c r="D4899"/>
      <c r="E4899"/>
      <c r="F4899"/>
    </row>
    <row r="4900" spans="1:6" ht="14.25" x14ac:dyDescent="0.45">
      <c r="A4900"/>
      <c r="B4900"/>
      <c r="C4900"/>
      <c r="D4900"/>
      <c r="E4900"/>
      <c r="F4900"/>
    </row>
    <row r="4901" spans="1:6" ht="14.25" x14ac:dyDescent="0.45">
      <c r="A4901"/>
      <c r="B4901"/>
      <c r="C4901"/>
      <c r="D4901"/>
      <c r="E4901"/>
      <c r="F4901"/>
    </row>
    <row r="4902" spans="1:6" ht="14.25" x14ac:dyDescent="0.45">
      <c r="A4902"/>
      <c r="B4902"/>
      <c r="C4902"/>
      <c r="D4902"/>
      <c r="E4902"/>
      <c r="F4902"/>
    </row>
    <row r="4903" spans="1:6" ht="14.25" x14ac:dyDescent="0.45">
      <c r="A4903"/>
      <c r="B4903"/>
      <c r="C4903"/>
      <c r="D4903"/>
      <c r="E4903"/>
      <c r="F4903"/>
    </row>
    <row r="4904" spans="1:6" ht="14.25" x14ac:dyDescent="0.45">
      <c r="A4904"/>
      <c r="B4904"/>
      <c r="C4904"/>
      <c r="D4904"/>
      <c r="E4904"/>
      <c r="F4904"/>
    </row>
    <row r="4905" spans="1:6" ht="14.25" x14ac:dyDescent="0.45">
      <c r="A4905"/>
      <c r="B4905"/>
      <c r="C4905"/>
      <c r="D4905"/>
      <c r="E4905"/>
      <c r="F4905"/>
    </row>
    <row r="4906" spans="1:6" ht="14.25" x14ac:dyDescent="0.45">
      <c r="A4906"/>
      <c r="B4906"/>
      <c r="C4906"/>
      <c r="D4906"/>
      <c r="E4906"/>
      <c r="F4906"/>
    </row>
    <row r="4907" spans="1:6" ht="14.25" x14ac:dyDescent="0.45">
      <c r="A4907"/>
      <c r="B4907"/>
      <c r="C4907"/>
      <c r="D4907"/>
      <c r="E4907"/>
      <c r="F4907"/>
    </row>
    <row r="4908" spans="1:6" ht="14.25" x14ac:dyDescent="0.45">
      <c r="A4908"/>
      <c r="B4908"/>
      <c r="C4908"/>
      <c r="D4908"/>
      <c r="E4908"/>
      <c r="F4908"/>
    </row>
    <row r="4909" spans="1:6" ht="14.25" x14ac:dyDescent="0.45">
      <c r="A4909"/>
      <c r="B4909"/>
      <c r="C4909"/>
      <c r="D4909"/>
      <c r="E4909"/>
      <c r="F4909"/>
    </row>
    <row r="4910" spans="1:6" ht="14.25" x14ac:dyDescent="0.45">
      <c r="A4910"/>
      <c r="B4910"/>
      <c r="C4910"/>
      <c r="D4910"/>
      <c r="E4910"/>
      <c r="F4910"/>
    </row>
    <row r="4911" spans="1:6" ht="14.25" x14ac:dyDescent="0.45">
      <c r="A4911"/>
      <c r="B4911"/>
      <c r="C4911"/>
      <c r="D4911"/>
      <c r="E4911"/>
      <c r="F4911"/>
    </row>
    <row r="4912" spans="1:6" ht="14.25" x14ac:dyDescent="0.45">
      <c r="A4912"/>
      <c r="B4912"/>
      <c r="C4912"/>
      <c r="D4912"/>
      <c r="E4912"/>
      <c r="F4912"/>
    </row>
    <row r="4913" spans="1:6" ht="14.25" x14ac:dyDescent="0.45">
      <c r="A4913"/>
      <c r="B4913"/>
      <c r="C4913"/>
      <c r="D4913"/>
      <c r="E4913"/>
      <c r="F4913"/>
    </row>
    <row r="4914" spans="1:6" ht="14.25" x14ac:dyDescent="0.45">
      <c r="A4914"/>
      <c r="B4914"/>
      <c r="C4914"/>
      <c r="D4914"/>
      <c r="E4914"/>
      <c r="F4914"/>
    </row>
    <row r="4915" spans="1:6" ht="14.25" x14ac:dyDescent="0.45">
      <c r="A4915"/>
      <c r="B4915"/>
      <c r="C4915"/>
      <c r="D4915"/>
      <c r="E4915"/>
      <c r="F4915"/>
    </row>
    <row r="4916" spans="1:6" ht="14.25" x14ac:dyDescent="0.45">
      <c r="A4916"/>
      <c r="B4916"/>
      <c r="C4916"/>
      <c r="D4916"/>
      <c r="E4916"/>
      <c r="F4916"/>
    </row>
    <row r="4917" spans="1:6" ht="14.25" x14ac:dyDescent="0.45">
      <c r="A4917"/>
      <c r="B4917"/>
      <c r="C4917"/>
      <c r="D4917"/>
      <c r="E4917"/>
      <c r="F4917"/>
    </row>
    <row r="4918" spans="1:6" ht="14.25" x14ac:dyDescent="0.45">
      <c r="A4918"/>
      <c r="B4918"/>
      <c r="C4918"/>
      <c r="D4918"/>
      <c r="E4918"/>
      <c r="F4918"/>
    </row>
    <row r="4919" spans="1:6" ht="14.25" x14ac:dyDescent="0.45">
      <c r="A4919"/>
      <c r="B4919"/>
      <c r="C4919"/>
      <c r="D4919"/>
      <c r="E4919"/>
      <c r="F4919"/>
    </row>
    <row r="4920" spans="1:6" ht="14.25" x14ac:dyDescent="0.45">
      <c r="A4920"/>
      <c r="B4920"/>
      <c r="C4920"/>
      <c r="D4920"/>
      <c r="E4920"/>
      <c r="F4920"/>
    </row>
    <row r="4921" spans="1:6" ht="14.25" x14ac:dyDescent="0.45">
      <c r="A4921"/>
      <c r="B4921"/>
      <c r="C4921"/>
      <c r="D4921"/>
      <c r="E4921"/>
      <c r="F4921"/>
    </row>
    <row r="4922" spans="1:6" ht="14.25" x14ac:dyDescent="0.45">
      <c r="A4922"/>
      <c r="B4922"/>
      <c r="C4922"/>
      <c r="D4922"/>
      <c r="E4922"/>
      <c r="F4922"/>
    </row>
    <row r="4923" spans="1:6" ht="14.25" x14ac:dyDescent="0.45">
      <c r="A4923"/>
      <c r="B4923"/>
      <c r="C4923"/>
      <c r="D4923"/>
      <c r="E4923"/>
      <c r="F4923"/>
    </row>
    <row r="4924" spans="1:6" ht="14.25" x14ac:dyDescent="0.45">
      <c r="A4924"/>
      <c r="B4924"/>
      <c r="C4924"/>
      <c r="D4924"/>
      <c r="E4924"/>
      <c r="F4924"/>
    </row>
    <row r="4925" spans="1:6" ht="14.25" x14ac:dyDescent="0.45">
      <c r="A4925"/>
      <c r="B4925"/>
      <c r="C4925"/>
      <c r="D4925"/>
      <c r="E4925"/>
      <c r="F4925"/>
    </row>
    <row r="4926" spans="1:6" ht="14.25" x14ac:dyDescent="0.45">
      <c r="A4926"/>
      <c r="B4926"/>
      <c r="C4926"/>
      <c r="D4926"/>
      <c r="E4926"/>
      <c r="F4926"/>
    </row>
    <row r="4927" spans="1:6" ht="14.25" x14ac:dyDescent="0.45">
      <c r="A4927"/>
      <c r="B4927"/>
      <c r="C4927"/>
      <c r="D4927"/>
      <c r="E4927"/>
      <c r="F4927"/>
    </row>
    <row r="4928" spans="1:6" ht="14.25" x14ac:dyDescent="0.45">
      <c r="A4928"/>
      <c r="B4928"/>
      <c r="C4928"/>
      <c r="D4928"/>
      <c r="E4928"/>
      <c r="F4928"/>
    </row>
    <row r="4929" spans="1:6" ht="14.25" x14ac:dyDescent="0.45">
      <c r="A4929"/>
      <c r="B4929"/>
      <c r="C4929"/>
      <c r="D4929"/>
      <c r="E4929"/>
      <c r="F4929"/>
    </row>
    <row r="4930" spans="1:6" ht="14.25" x14ac:dyDescent="0.45">
      <c r="A4930"/>
      <c r="B4930"/>
      <c r="C4930"/>
      <c r="D4930"/>
      <c r="E4930"/>
      <c r="F4930"/>
    </row>
    <row r="4931" spans="1:6" ht="14.25" x14ac:dyDescent="0.45">
      <c r="A4931"/>
      <c r="B4931"/>
      <c r="C4931"/>
      <c r="D4931"/>
      <c r="E4931"/>
      <c r="F4931"/>
    </row>
    <row r="4932" spans="1:6" ht="14.25" x14ac:dyDescent="0.45">
      <c r="A4932"/>
      <c r="B4932"/>
      <c r="C4932"/>
      <c r="D4932"/>
      <c r="E4932"/>
      <c r="F4932"/>
    </row>
    <row r="4933" spans="1:6" ht="14.25" x14ac:dyDescent="0.45">
      <c r="A4933"/>
      <c r="B4933"/>
      <c r="C4933"/>
      <c r="D4933"/>
      <c r="E4933"/>
      <c r="F4933"/>
    </row>
    <row r="4934" spans="1:6" ht="14.25" x14ac:dyDescent="0.45">
      <c r="A4934"/>
      <c r="B4934"/>
      <c r="C4934"/>
      <c r="D4934"/>
      <c r="E4934"/>
      <c r="F4934"/>
    </row>
    <row r="4935" spans="1:6" ht="14.25" x14ac:dyDescent="0.45">
      <c r="A4935"/>
      <c r="B4935"/>
      <c r="C4935"/>
      <c r="D4935"/>
      <c r="E4935"/>
      <c r="F4935"/>
    </row>
    <row r="4936" spans="1:6" ht="14.25" x14ac:dyDescent="0.45">
      <c r="A4936"/>
      <c r="B4936"/>
      <c r="C4936"/>
      <c r="D4936"/>
      <c r="E4936"/>
      <c r="F4936"/>
    </row>
    <row r="4937" spans="1:6" ht="14.25" x14ac:dyDescent="0.45">
      <c r="A4937"/>
      <c r="B4937"/>
      <c r="C4937"/>
      <c r="D4937"/>
      <c r="E4937"/>
      <c r="F4937"/>
    </row>
    <row r="4938" spans="1:6" ht="14.25" x14ac:dyDescent="0.45">
      <c r="A4938"/>
      <c r="B4938"/>
      <c r="C4938"/>
      <c r="D4938"/>
      <c r="E4938"/>
      <c r="F4938"/>
    </row>
    <row r="4939" spans="1:6" ht="14.25" x14ac:dyDescent="0.45">
      <c r="A4939"/>
      <c r="B4939"/>
      <c r="C4939"/>
      <c r="D4939"/>
      <c r="E4939"/>
      <c r="F4939"/>
    </row>
    <row r="4940" spans="1:6" ht="14.25" x14ac:dyDescent="0.45">
      <c r="A4940"/>
      <c r="B4940"/>
      <c r="C4940"/>
      <c r="D4940"/>
      <c r="E4940"/>
      <c r="F4940"/>
    </row>
    <row r="4941" spans="1:6" ht="14.25" x14ac:dyDescent="0.45">
      <c r="A4941"/>
      <c r="B4941"/>
      <c r="C4941"/>
      <c r="D4941"/>
      <c r="E4941"/>
      <c r="F4941"/>
    </row>
    <row r="4942" spans="1:6" ht="14.25" x14ac:dyDescent="0.45">
      <c r="A4942"/>
      <c r="B4942"/>
      <c r="C4942"/>
      <c r="D4942"/>
      <c r="E4942"/>
      <c r="F4942"/>
    </row>
    <row r="4943" spans="1:6" ht="14.25" x14ac:dyDescent="0.45">
      <c r="A4943"/>
      <c r="B4943"/>
      <c r="C4943"/>
      <c r="D4943"/>
      <c r="E4943"/>
      <c r="F4943"/>
    </row>
    <row r="4944" spans="1:6" ht="14.25" x14ac:dyDescent="0.45">
      <c r="A4944"/>
      <c r="B4944"/>
      <c r="C4944"/>
      <c r="D4944"/>
      <c r="E4944"/>
      <c r="F4944"/>
    </row>
    <row r="4945" spans="1:6" ht="14.25" x14ac:dyDescent="0.45">
      <c r="A4945"/>
      <c r="B4945"/>
      <c r="C4945"/>
      <c r="D4945"/>
      <c r="E4945"/>
      <c r="F4945"/>
    </row>
    <row r="4946" spans="1:6" ht="14.25" x14ac:dyDescent="0.45">
      <c r="A4946"/>
      <c r="B4946"/>
      <c r="C4946"/>
      <c r="D4946"/>
      <c r="E4946"/>
      <c r="F4946"/>
    </row>
    <row r="4947" spans="1:6" ht="14.25" x14ac:dyDescent="0.45">
      <c r="A4947"/>
      <c r="B4947"/>
      <c r="C4947"/>
      <c r="D4947"/>
      <c r="E4947"/>
      <c r="F4947"/>
    </row>
    <row r="4948" spans="1:6" ht="14.25" x14ac:dyDescent="0.45">
      <c r="A4948"/>
      <c r="B4948"/>
      <c r="C4948"/>
      <c r="D4948"/>
      <c r="E4948"/>
      <c r="F4948"/>
    </row>
    <row r="4949" spans="1:6" ht="14.25" x14ac:dyDescent="0.45">
      <c r="A4949"/>
      <c r="B4949"/>
      <c r="C4949"/>
      <c r="D4949"/>
      <c r="E4949"/>
      <c r="F4949"/>
    </row>
    <row r="4950" spans="1:6" ht="14.25" x14ac:dyDescent="0.45">
      <c r="A4950"/>
      <c r="B4950"/>
      <c r="C4950"/>
      <c r="D4950"/>
      <c r="E4950"/>
      <c r="F4950"/>
    </row>
    <row r="4951" spans="1:6" ht="14.25" x14ac:dyDescent="0.45">
      <c r="A4951"/>
      <c r="B4951"/>
      <c r="C4951"/>
      <c r="D4951"/>
      <c r="E4951"/>
      <c r="F4951"/>
    </row>
    <row r="4952" spans="1:6" ht="14.25" x14ac:dyDescent="0.45">
      <c r="A4952"/>
      <c r="B4952"/>
      <c r="C4952"/>
      <c r="D4952"/>
      <c r="E4952"/>
      <c r="F4952"/>
    </row>
    <row r="4953" spans="1:6" ht="14.25" x14ac:dyDescent="0.45">
      <c r="A4953"/>
      <c r="B4953"/>
      <c r="C4953"/>
      <c r="D4953"/>
      <c r="E4953"/>
      <c r="F4953"/>
    </row>
    <row r="4954" spans="1:6" ht="14.25" x14ac:dyDescent="0.45">
      <c r="A4954"/>
      <c r="B4954"/>
      <c r="C4954"/>
      <c r="D4954"/>
      <c r="E4954"/>
      <c r="F4954"/>
    </row>
    <row r="4955" spans="1:6" ht="14.25" x14ac:dyDescent="0.45">
      <c r="A4955"/>
      <c r="B4955"/>
      <c r="C4955"/>
      <c r="D4955"/>
      <c r="E4955"/>
      <c r="F4955"/>
    </row>
    <row r="4956" spans="1:6" ht="14.25" x14ac:dyDescent="0.45">
      <c r="A4956"/>
      <c r="B4956"/>
      <c r="C4956"/>
      <c r="D4956"/>
      <c r="E4956"/>
      <c r="F4956"/>
    </row>
    <row r="4957" spans="1:6" ht="14.25" x14ac:dyDescent="0.45">
      <c r="A4957"/>
      <c r="B4957"/>
      <c r="C4957"/>
      <c r="D4957"/>
      <c r="E4957"/>
      <c r="F4957"/>
    </row>
    <row r="4958" spans="1:6" ht="14.25" x14ac:dyDescent="0.45">
      <c r="A4958"/>
      <c r="B4958"/>
      <c r="C4958"/>
      <c r="D4958"/>
      <c r="E4958"/>
      <c r="F4958"/>
    </row>
    <row r="4959" spans="1:6" ht="14.25" x14ac:dyDescent="0.45">
      <c r="A4959"/>
      <c r="B4959"/>
      <c r="C4959"/>
      <c r="D4959"/>
      <c r="E4959"/>
      <c r="F4959"/>
    </row>
    <row r="4960" spans="1:6" ht="14.25" x14ac:dyDescent="0.45">
      <c r="A4960"/>
      <c r="B4960"/>
      <c r="C4960"/>
      <c r="D4960"/>
      <c r="E4960"/>
      <c r="F4960"/>
    </row>
    <row r="4961" spans="1:6" ht="14.25" x14ac:dyDescent="0.45">
      <c r="A4961"/>
      <c r="B4961"/>
      <c r="C4961"/>
      <c r="D4961"/>
      <c r="E4961"/>
      <c r="F4961"/>
    </row>
    <row r="4962" spans="1:6" ht="14.25" x14ac:dyDescent="0.45">
      <c r="A4962"/>
      <c r="B4962"/>
      <c r="C4962"/>
      <c r="D4962"/>
      <c r="E4962"/>
      <c r="F4962"/>
    </row>
    <row r="4963" spans="1:6" ht="14.25" x14ac:dyDescent="0.45">
      <c r="A4963"/>
      <c r="B4963"/>
      <c r="C4963"/>
      <c r="D4963"/>
      <c r="E4963"/>
      <c r="F4963"/>
    </row>
    <row r="4964" spans="1:6" ht="14.25" x14ac:dyDescent="0.45">
      <c r="A4964"/>
      <c r="B4964"/>
      <c r="C4964"/>
      <c r="D4964"/>
      <c r="E4964"/>
      <c r="F4964"/>
    </row>
    <row r="4965" spans="1:6" ht="14.25" x14ac:dyDescent="0.45">
      <c r="A4965"/>
      <c r="B4965"/>
      <c r="C4965"/>
      <c r="D4965"/>
      <c r="E4965"/>
      <c r="F4965"/>
    </row>
    <row r="4966" spans="1:6" ht="14.25" x14ac:dyDescent="0.45">
      <c r="A4966"/>
      <c r="B4966"/>
      <c r="C4966"/>
      <c r="D4966"/>
      <c r="E4966"/>
      <c r="F4966"/>
    </row>
    <row r="4967" spans="1:6" ht="14.25" x14ac:dyDescent="0.45">
      <c r="A4967"/>
      <c r="B4967"/>
      <c r="C4967"/>
      <c r="D4967"/>
      <c r="E4967"/>
      <c r="F4967"/>
    </row>
    <row r="4968" spans="1:6" ht="14.25" x14ac:dyDescent="0.45">
      <c r="A4968"/>
      <c r="B4968"/>
      <c r="C4968"/>
      <c r="D4968"/>
      <c r="E4968"/>
      <c r="F4968"/>
    </row>
    <row r="4969" spans="1:6" ht="14.25" x14ac:dyDescent="0.45">
      <c r="A4969"/>
      <c r="B4969"/>
      <c r="C4969"/>
      <c r="D4969"/>
      <c r="E4969"/>
      <c r="F4969"/>
    </row>
    <row r="4970" spans="1:6" ht="14.25" x14ac:dyDescent="0.45">
      <c r="A4970"/>
      <c r="B4970"/>
      <c r="C4970"/>
      <c r="D4970"/>
      <c r="E4970"/>
      <c r="F4970"/>
    </row>
    <row r="4971" spans="1:6" ht="14.25" x14ac:dyDescent="0.45">
      <c r="A4971"/>
      <c r="B4971"/>
      <c r="C4971"/>
      <c r="D4971"/>
      <c r="E4971"/>
      <c r="F4971"/>
    </row>
    <row r="4972" spans="1:6" ht="14.25" x14ac:dyDescent="0.45">
      <c r="A4972"/>
      <c r="B4972"/>
      <c r="C4972"/>
      <c r="D4972"/>
      <c r="E4972"/>
      <c r="F4972"/>
    </row>
    <row r="4973" spans="1:6" ht="14.25" x14ac:dyDescent="0.45">
      <c r="A4973"/>
      <c r="B4973"/>
      <c r="C4973"/>
      <c r="D4973"/>
      <c r="E4973"/>
      <c r="F4973"/>
    </row>
    <row r="4974" spans="1:6" ht="14.25" x14ac:dyDescent="0.45">
      <c r="A4974"/>
      <c r="B4974"/>
      <c r="C4974"/>
      <c r="D4974"/>
      <c r="E4974"/>
      <c r="F4974"/>
    </row>
    <row r="4975" spans="1:6" ht="14.25" x14ac:dyDescent="0.45">
      <c r="A4975"/>
      <c r="B4975"/>
      <c r="C4975"/>
      <c r="D4975"/>
      <c r="E4975"/>
      <c r="F4975"/>
    </row>
    <row r="4976" spans="1:6" ht="14.25" x14ac:dyDescent="0.45">
      <c r="A4976"/>
      <c r="B4976"/>
      <c r="C4976"/>
      <c r="D4976"/>
      <c r="E4976"/>
      <c r="F4976"/>
    </row>
    <row r="4977" spans="1:6" ht="14.25" x14ac:dyDescent="0.45">
      <c r="A4977"/>
      <c r="B4977"/>
      <c r="C4977"/>
      <c r="D4977"/>
      <c r="E4977"/>
      <c r="F4977"/>
    </row>
    <row r="4978" spans="1:6" ht="14.25" x14ac:dyDescent="0.45">
      <c r="A4978"/>
      <c r="B4978"/>
      <c r="C4978"/>
      <c r="D4978"/>
      <c r="E4978"/>
      <c r="F4978"/>
    </row>
    <row r="4979" spans="1:6" ht="14.25" x14ac:dyDescent="0.45">
      <c r="A4979"/>
      <c r="B4979"/>
      <c r="C4979"/>
      <c r="D4979"/>
      <c r="E4979"/>
      <c r="F4979"/>
    </row>
    <row r="4980" spans="1:6" ht="14.25" x14ac:dyDescent="0.45">
      <c r="A4980"/>
      <c r="B4980"/>
      <c r="C4980"/>
      <c r="D4980"/>
      <c r="E4980"/>
      <c r="F4980"/>
    </row>
    <row r="4981" spans="1:6" ht="14.25" x14ac:dyDescent="0.45">
      <c r="A4981"/>
      <c r="B4981"/>
      <c r="C4981"/>
      <c r="D4981"/>
      <c r="E4981"/>
      <c r="F4981"/>
    </row>
    <row r="4982" spans="1:6" ht="14.25" x14ac:dyDescent="0.45">
      <c r="A4982"/>
      <c r="B4982"/>
      <c r="C4982"/>
      <c r="D4982"/>
      <c r="E4982"/>
      <c r="F4982"/>
    </row>
    <row r="4983" spans="1:6" ht="14.25" x14ac:dyDescent="0.45">
      <c r="A4983"/>
      <c r="B4983"/>
      <c r="C4983"/>
      <c r="D4983"/>
      <c r="E4983"/>
      <c r="F4983"/>
    </row>
    <row r="4984" spans="1:6" ht="14.25" x14ac:dyDescent="0.45">
      <c r="A4984"/>
      <c r="B4984"/>
      <c r="C4984"/>
      <c r="D4984"/>
      <c r="E4984"/>
      <c r="F4984"/>
    </row>
    <row r="4985" spans="1:6" ht="14.25" x14ac:dyDescent="0.45">
      <c r="A4985"/>
      <c r="B4985"/>
      <c r="C4985"/>
      <c r="D4985"/>
      <c r="E4985"/>
      <c r="F4985"/>
    </row>
    <row r="4986" spans="1:6" ht="14.25" x14ac:dyDescent="0.45">
      <c r="A4986"/>
      <c r="B4986"/>
      <c r="C4986"/>
      <c r="D4986"/>
      <c r="E4986"/>
      <c r="F4986"/>
    </row>
    <row r="4987" spans="1:6" ht="14.25" x14ac:dyDescent="0.45">
      <c r="A4987"/>
      <c r="B4987"/>
      <c r="C4987"/>
      <c r="D4987"/>
      <c r="E4987"/>
      <c r="F4987"/>
    </row>
    <row r="4988" spans="1:6" ht="14.25" x14ac:dyDescent="0.45">
      <c r="A4988"/>
      <c r="B4988"/>
      <c r="C4988"/>
      <c r="D4988"/>
      <c r="E4988"/>
      <c r="F4988"/>
    </row>
    <row r="4989" spans="1:6" ht="14.25" x14ac:dyDescent="0.45">
      <c r="A4989"/>
      <c r="B4989"/>
      <c r="C4989"/>
      <c r="D4989"/>
      <c r="E4989"/>
      <c r="F4989"/>
    </row>
    <row r="4990" spans="1:6" ht="14.25" x14ac:dyDescent="0.45">
      <c r="A4990"/>
      <c r="B4990"/>
      <c r="C4990"/>
      <c r="D4990"/>
      <c r="E4990"/>
      <c r="F4990"/>
    </row>
    <row r="4991" spans="1:6" ht="14.25" x14ac:dyDescent="0.45">
      <c r="A4991"/>
      <c r="B4991"/>
      <c r="C4991"/>
      <c r="D4991"/>
      <c r="E4991"/>
      <c r="F4991"/>
    </row>
    <row r="4992" spans="1:6" ht="14.25" x14ac:dyDescent="0.45">
      <c r="A4992"/>
      <c r="B4992"/>
      <c r="C4992"/>
      <c r="D4992"/>
      <c r="E4992"/>
      <c r="F4992"/>
    </row>
    <row r="4993" spans="1:6" ht="14.25" x14ac:dyDescent="0.45">
      <c r="A4993"/>
      <c r="B4993"/>
      <c r="C4993"/>
      <c r="D4993"/>
      <c r="E4993"/>
      <c r="F4993"/>
    </row>
    <row r="4994" spans="1:6" ht="14.25" x14ac:dyDescent="0.45">
      <c r="A4994"/>
      <c r="B4994"/>
      <c r="C4994"/>
      <c r="D4994"/>
      <c r="E4994"/>
      <c r="F4994"/>
    </row>
    <row r="4995" spans="1:6" ht="14.25" x14ac:dyDescent="0.45">
      <c r="A4995"/>
      <c r="B4995"/>
      <c r="C4995"/>
      <c r="D4995"/>
      <c r="E4995"/>
      <c r="F4995"/>
    </row>
    <row r="4996" spans="1:6" ht="14.25" x14ac:dyDescent="0.45">
      <c r="A4996"/>
      <c r="B4996"/>
      <c r="C4996"/>
      <c r="D4996"/>
      <c r="E4996"/>
      <c r="F4996"/>
    </row>
    <row r="4997" spans="1:6" ht="14.25" x14ac:dyDescent="0.45">
      <c r="A4997"/>
      <c r="B4997"/>
      <c r="C4997"/>
      <c r="D4997"/>
      <c r="E4997"/>
      <c r="F4997"/>
    </row>
    <row r="4998" spans="1:6" ht="14.25" x14ac:dyDescent="0.45">
      <c r="A4998"/>
      <c r="B4998"/>
      <c r="C4998"/>
      <c r="D4998"/>
      <c r="E4998"/>
      <c r="F4998"/>
    </row>
    <row r="4999" spans="1:6" ht="14.25" x14ac:dyDescent="0.45">
      <c r="A4999"/>
      <c r="B4999"/>
      <c r="C4999"/>
      <c r="D4999"/>
      <c r="E4999"/>
      <c r="F4999"/>
    </row>
    <row r="5000" spans="1:6" ht="14.25" x14ac:dyDescent="0.45">
      <c r="A5000"/>
      <c r="B5000"/>
      <c r="C5000"/>
      <c r="D5000"/>
      <c r="E5000"/>
      <c r="F5000"/>
    </row>
    <row r="5001" spans="1:6" ht="14.25" x14ac:dyDescent="0.45">
      <c r="A5001"/>
      <c r="B5001"/>
      <c r="C5001"/>
      <c r="D5001"/>
      <c r="E5001"/>
      <c r="F5001"/>
    </row>
    <row r="5002" spans="1:6" ht="14.25" x14ac:dyDescent="0.45">
      <c r="A5002"/>
      <c r="B5002"/>
      <c r="C5002"/>
      <c r="D5002"/>
      <c r="E5002"/>
      <c r="F5002"/>
    </row>
    <row r="5003" spans="1:6" ht="14.25" x14ac:dyDescent="0.45">
      <c r="A5003"/>
      <c r="B5003"/>
      <c r="C5003"/>
      <c r="D5003"/>
      <c r="E5003"/>
      <c r="F5003"/>
    </row>
    <row r="5004" spans="1:6" ht="14.25" x14ac:dyDescent="0.45">
      <c r="A5004"/>
      <c r="B5004"/>
      <c r="C5004"/>
      <c r="D5004"/>
      <c r="E5004"/>
      <c r="F5004"/>
    </row>
    <row r="5005" spans="1:6" ht="14.25" x14ac:dyDescent="0.45">
      <c r="A5005"/>
      <c r="B5005"/>
      <c r="C5005"/>
      <c r="D5005"/>
      <c r="E5005"/>
      <c r="F5005"/>
    </row>
    <row r="5006" spans="1:6" ht="14.25" x14ac:dyDescent="0.45">
      <c r="A5006"/>
      <c r="B5006"/>
      <c r="C5006"/>
      <c r="D5006"/>
      <c r="E5006"/>
      <c r="F5006"/>
    </row>
    <row r="5007" spans="1:6" ht="14.25" x14ac:dyDescent="0.45">
      <c r="A5007"/>
      <c r="B5007"/>
      <c r="C5007"/>
      <c r="D5007"/>
      <c r="E5007"/>
      <c r="F5007"/>
    </row>
    <row r="5008" spans="1:6" ht="14.25" x14ac:dyDescent="0.45">
      <c r="A5008"/>
      <c r="B5008"/>
      <c r="C5008"/>
      <c r="D5008"/>
      <c r="E5008"/>
      <c r="F5008"/>
    </row>
    <row r="5009" spans="1:6" ht="14.25" x14ac:dyDescent="0.45">
      <c r="A5009"/>
      <c r="B5009"/>
      <c r="C5009"/>
      <c r="D5009"/>
      <c r="E5009"/>
      <c r="F5009"/>
    </row>
    <row r="5010" spans="1:6" ht="14.25" x14ac:dyDescent="0.45">
      <c r="A5010"/>
      <c r="B5010"/>
      <c r="C5010"/>
      <c r="D5010"/>
      <c r="E5010"/>
      <c r="F5010"/>
    </row>
    <row r="5011" spans="1:6" ht="14.25" x14ac:dyDescent="0.45">
      <c r="A5011"/>
      <c r="B5011"/>
      <c r="C5011"/>
      <c r="D5011"/>
      <c r="E5011"/>
      <c r="F5011"/>
    </row>
    <row r="5012" spans="1:6" ht="14.25" x14ac:dyDescent="0.45">
      <c r="A5012"/>
      <c r="B5012"/>
      <c r="C5012"/>
      <c r="D5012"/>
      <c r="E5012"/>
      <c r="F5012"/>
    </row>
    <row r="5013" spans="1:6" ht="14.25" x14ac:dyDescent="0.45">
      <c r="A5013"/>
      <c r="B5013"/>
      <c r="C5013"/>
      <c r="D5013"/>
      <c r="E5013"/>
      <c r="F5013"/>
    </row>
    <row r="5014" spans="1:6" ht="14.25" x14ac:dyDescent="0.45">
      <c r="A5014"/>
      <c r="B5014"/>
      <c r="C5014"/>
      <c r="D5014"/>
      <c r="E5014"/>
      <c r="F5014"/>
    </row>
    <row r="5015" spans="1:6" ht="14.25" x14ac:dyDescent="0.45">
      <c r="A5015"/>
      <c r="B5015"/>
      <c r="C5015"/>
      <c r="D5015"/>
      <c r="E5015"/>
      <c r="F5015"/>
    </row>
    <row r="5016" spans="1:6" ht="14.25" x14ac:dyDescent="0.45">
      <c r="A5016"/>
      <c r="B5016"/>
      <c r="C5016"/>
      <c r="D5016"/>
      <c r="E5016"/>
      <c r="F5016"/>
    </row>
    <row r="5017" spans="1:6" ht="14.25" x14ac:dyDescent="0.45">
      <c r="A5017"/>
      <c r="B5017"/>
      <c r="C5017"/>
      <c r="D5017"/>
      <c r="E5017"/>
      <c r="F5017"/>
    </row>
    <row r="5018" spans="1:6" ht="14.25" x14ac:dyDescent="0.45">
      <c r="A5018"/>
      <c r="B5018"/>
      <c r="C5018"/>
      <c r="D5018"/>
      <c r="E5018"/>
      <c r="F5018"/>
    </row>
    <row r="5019" spans="1:6" ht="14.25" x14ac:dyDescent="0.45">
      <c r="A5019"/>
      <c r="B5019"/>
      <c r="C5019"/>
      <c r="D5019"/>
      <c r="E5019"/>
      <c r="F5019"/>
    </row>
    <row r="5020" spans="1:6" ht="14.25" x14ac:dyDescent="0.45">
      <c r="A5020"/>
      <c r="B5020"/>
      <c r="C5020"/>
      <c r="D5020"/>
      <c r="E5020"/>
      <c r="F5020"/>
    </row>
    <row r="5021" spans="1:6" ht="14.25" x14ac:dyDescent="0.45">
      <c r="A5021"/>
      <c r="B5021"/>
      <c r="C5021"/>
      <c r="D5021"/>
      <c r="E5021"/>
      <c r="F5021"/>
    </row>
    <row r="5022" spans="1:6" ht="14.25" x14ac:dyDescent="0.45">
      <c r="A5022"/>
      <c r="B5022"/>
      <c r="C5022"/>
      <c r="D5022"/>
      <c r="E5022"/>
      <c r="F5022"/>
    </row>
    <row r="5023" spans="1:6" ht="14.25" x14ac:dyDescent="0.45">
      <c r="A5023"/>
      <c r="B5023"/>
      <c r="C5023"/>
      <c r="D5023"/>
      <c r="E5023"/>
      <c r="F5023"/>
    </row>
    <row r="5024" spans="1:6" ht="14.25" x14ac:dyDescent="0.45">
      <c r="A5024"/>
      <c r="B5024"/>
      <c r="C5024"/>
      <c r="D5024"/>
      <c r="E5024"/>
      <c r="F5024"/>
    </row>
    <row r="5025" spans="1:6" ht="14.25" x14ac:dyDescent="0.45">
      <c r="A5025"/>
      <c r="B5025"/>
      <c r="C5025"/>
      <c r="D5025"/>
      <c r="E5025"/>
      <c r="F5025"/>
    </row>
    <row r="5026" spans="1:6" ht="14.25" x14ac:dyDescent="0.45">
      <c r="A5026"/>
      <c r="B5026"/>
      <c r="C5026"/>
      <c r="D5026"/>
      <c r="E5026"/>
      <c r="F5026"/>
    </row>
    <row r="5027" spans="1:6" ht="14.25" x14ac:dyDescent="0.45">
      <c r="A5027"/>
      <c r="B5027"/>
      <c r="C5027"/>
      <c r="D5027"/>
      <c r="E5027"/>
      <c r="F5027"/>
    </row>
    <row r="5028" spans="1:6" ht="14.25" x14ac:dyDescent="0.45">
      <c r="A5028"/>
      <c r="B5028"/>
      <c r="C5028"/>
      <c r="D5028"/>
      <c r="E5028"/>
      <c r="F5028"/>
    </row>
    <row r="5029" spans="1:6" ht="14.25" x14ac:dyDescent="0.45">
      <c r="A5029"/>
      <c r="B5029"/>
      <c r="C5029"/>
      <c r="D5029"/>
      <c r="E5029"/>
      <c r="F5029"/>
    </row>
    <row r="5030" spans="1:6" ht="14.25" x14ac:dyDescent="0.45">
      <c r="A5030"/>
      <c r="B5030"/>
      <c r="C5030"/>
      <c r="D5030"/>
      <c r="E5030"/>
      <c r="F5030"/>
    </row>
    <row r="5031" spans="1:6" ht="14.25" x14ac:dyDescent="0.45">
      <c r="A5031"/>
      <c r="B5031"/>
      <c r="C5031"/>
      <c r="D5031"/>
      <c r="E5031"/>
      <c r="F5031"/>
    </row>
    <row r="5032" spans="1:6" ht="14.25" x14ac:dyDescent="0.45">
      <c r="A5032"/>
      <c r="B5032"/>
      <c r="C5032"/>
      <c r="D5032"/>
      <c r="E5032"/>
      <c r="F5032"/>
    </row>
    <row r="5033" spans="1:6" ht="14.25" x14ac:dyDescent="0.45">
      <c r="A5033"/>
      <c r="B5033"/>
      <c r="C5033"/>
      <c r="D5033"/>
      <c r="E5033"/>
      <c r="F5033"/>
    </row>
    <row r="5034" spans="1:6" ht="14.25" x14ac:dyDescent="0.45">
      <c r="A5034"/>
      <c r="B5034"/>
      <c r="C5034"/>
      <c r="D5034"/>
      <c r="E5034"/>
      <c r="F5034"/>
    </row>
    <row r="5035" spans="1:6" ht="14.25" x14ac:dyDescent="0.45">
      <c r="A5035"/>
      <c r="B5035"/>
      <c r="C5035"/>
      <c r="D5035"/>
      <c r="E5035"/>
      <c r="F5035"/>
    </row>
    <row r="5036" spans="1:6" ht="14.25" x14ac:dyDescent="0.45">
      <c r="A5036"/>
      <c r="B5036"/>
      <c r="C5036"/>
      <c r="D5036"/>
      <c r="E5036"/>
      <c r="F5036"/>
    </row>
    <row r="5037" spans="1:6" ht="14.25" x14ac:dyDescent="0.45">
      <c r="A5037"/>
      <c r="B5037"/>
      <c r="C5037"/>
      <c r="D5037"/>
      <c r="E5037"/>
      <c r="F5037"/>
    </row>
    <row r="5038" spans="1:6" ht="14.25" x14ac:dyDescent="0.45">
      <c r="A5038"/>
      <c r="B5038"/>
      <c r="C5038"/>
      <c r="D5038"/>
      <c r="E5038"/>
      <c r="F5038"/>
    </row>
    <row r="5039" spans="1:6" ht="14.25" x14ac:dyDescent="0.45">
      <c r="A5039"/>
      <c r="B5039"/>
      <c r="C5039"/>
      <c r="D5039"/>
      <c r="E5039"/>
      <c r="F5039"/>
    </row>
    <row r="5040" spans="1:6" ht="14.25" x14ac:dyDescent="0.45">
      <c r="A5040"/>
      <c r="B5040"/>
      <c r="C5040"/>
      <c r="D5040"/>
      <c r="E5040"/>
      <c r="F5040"/>
    </row>
    <row r="5041" spans="1:6" ht="14.25" x14ac:dyDescent="0.45">
      <c r="A5041"/>
      <c r="B5041"/>
      <c r="C5041"/>
      <c r="D5041"/>
      <c r="E5041"/>
      <c r="F5041"/>
    </row>
    <row r="5042" spans="1:6" ht="14.25" x14ac:dyDescent="0.45">
      <c r="A5042"/>
      <c r="B5042"/>
      <c r="C5042"/>
      <c r="D5042"/>
      <c r="E5042"/>
      <c r="F5042"/>
    </row>
    <row r="5043" spans="1:6" ht="14.25" x14ac:dyDescent="0.45">
      <c r="A5043"/>
      <c r="B5043"/>
      <c r="C5043"/>
      <c r="D5043"/>
      <c r="E5043"/>
      <c r="F5043"/>
    </row>
    <row r="5044" spans="1:6" ht="14.25" x14ac:dyDescent="0.45">
      <c r="A5044"/>
      <c r="B5044"/>
      <c r="C5044"/>
      <c r="D5044"/>
      <c r="E5044"/>
      <c r="F5044"/>
    </row>
    <row r="5045" spans="1:6" ht="14.25" x14ac:dyDescent="0.45">
      <c r="A5045"/>
      <c r="B5045"/>
      <c r="C5045"/>
      <c r="D5045"/>
      <c r="E5045"/>
      <c r="F5045"/>
    </row>
    <row r="5046" spans="1:6" ht="14.25" x14ac:dyDescent="0.45">
      <c r="A5046"/>
      <c r="B5046"/>
      <c r="C5046"/>
      <c r="D5046"/>
      <c r="E5046"/>
      <c r="F5046"/>
    </row>
    <row r="5047" spans="1:6" ht="14.25" x14ac:dyDescent="0.45">
      <c r="A5047"/>
      <c r="B5047"/>
      <c r="C5047"/>
      <c r="D5047"/>
      <c r="E5047"/>
      <c r="F5047"/>
    </row>
    <row r="5048" spans="1:6" ht="14.25" x14ac:dyDescent="0.45">
      <c r="A5048"/>
      <c r="B5048"/>
      <c r="C5048"/>
      <c r="D5048"/>
      <c r="E5048"/>
      <c r="F5048"/>
    </row>
    <row r="5049" spans="1:6" ht="14.25" x14ac:dyDescent="0.45">
      <c r="A5049"/>
      <c r="B5049"/>
      <c r="C5049"/>
      <c r="D5049"/>
      <c r="E5049"/>
      <c r="F5049"/>
    </row>
    <row r="5050" spans="1:6" ht="14.25" x14ac:dyDescent="0.45">
      <c r="A5050"/>
      <c r="B5050"/>
      <c r="C5050"/>
      <c r="D5050"/>
      <c r="E5050"/>
      <c r="F5050"/>
    </row>
    <row r="5051" spans="1:6" ht="14.25" x14ac:dyDescent="0.45">
      <c r="A5051"/>
      <c r="B5051"/>
      <c r="C5051"/>
      <c r="D5051"/>
      <c r="E5051"/>
      <c r="F5051"/>
    </row>
    <row r="5052" spans="1:6" ht="14.25" x14ac:dyDescent="0.45">
      <c r="A5052"/>
      <c r="B5052"/>
      <c r="C5052"/>
      <c r="D5052"/>
      <c r="E5052"/>
      <c r="F5052"/>
    </row>
    <row r="5053" spans="1:6" ht="14.25" x14ac:dyDescent="0.45">
      <c r="A5053"/>
      <c r="B5053"/>
      <c r="C5053"/>
      <c r="D5053"/>
      <c r="E5053"/>
      <c r="F5053"/>
    </row>
    <row r="5054" spans="1:6" ht="14.25" x14ac:dyDescent="0.45">
      <c r="A5054"/>
      <c r="B5054"/>
      <c r="C5054"/>
      <c r="D5054"/>
      <c r="E5054"/>
      <c r="F5054"/>
    </row>
    <row r="5055" spans="1:6" ht="14.25" x14ac:dyDescent="0.45">
      <c r="A5055"/>
      <c r="B5055"/>
      <c r="C5055"/>
      <c r="D5055"/>
      <c r="E5055"/>
      <c r="F5055"/>
    </row>
    <row r="5056" spans="1:6" ht="14.25" x14ac:dyDescent="0.45">
      <c r="A5056"/>
      <c r="B5056"/>
      <c r="C5056"/>
      <c r="D5056"/>
      <c r="E5056"/>
      <c r="F5056"/>
    </row>
    <row r="5057" spans="1:6" ht="14.25" x14ac:dyDescent="0.45">
      <c r="A5057"/>
      <c r="B5057"/>
      <c r="C5057"/>
      <c r="D5057"/>
      <c r="E5057"/>
      <c r="F5057"/>
    </row>
    <row r="5058" spans="1:6" ht="14.25" x14ac:dyDescent="0.45">
      <c r="A5058"/>
      <c r="B5058"/>
      <c r="C5058"/>
      <c r="D5058"/>
      <c r="E5058"/>
      <c r="F5058"/>
    </row>
    <row r="5059" spans="1:6" ht="14.25" x14ac:dyDescent="0.45">
      <c r="A5059"/>
      <c r="B5059"/>
      <c r="C5059"/>
      <c r="D5059"/>
      <c r="E5059"/>
      <c r="F5059"/>
    </row>
    <row r="5060" spans="1:6" ht="14.25" x14ac:dyDescent="0.45">
      <c r="A5060"/>
      <c r="B5060"/>
      <c r="C5060"/>
      <c r="D5060"/>
      <c r="E5060"/>
      <c r="F5060"/>
    </row>
    <row r="5061" spans="1:6" ht="14.25" x14ac:dyDescent="0.45">
      <c r="A5061"/>
      <c r="B5061"/>
      <c r="C5061"/>
      <c r="D5061"/>
      <c r="E5061"/>
      <c r="F5061"/>
    </row>
    <row r="5062" spans="1:6" ht="14.25" x14ac:dyDescent="0.45">
      <c r="A5062"/>
      <c r="B5062"/>
      <c r="C5062"/>
      <c r="D5062"/>
      <c r="E5062"/>
      <c r="F5062"/>
    </row>
    <row r="5063" spans="1:6" ht="14.25" x14ac:dyDescent="0.45">
      <c r="A5063"/>
      <c r="B5063"/>
      <c r="C5063"/>
      <c r="D5063"/>
      <c r="E5063"/>
      <c r="F5063"/>
    </row>
    <row r="5064" spans="1:6" ht="14.25" x14ac:dyDescent="0.45">
      <c r="A5064"/>
      <c r="B5064"/>
      <c r="C5064"/>
      <c r="D5064"/>
      <c r="E5064"/>
      <c r="F5064"/>
    </row>
    <row r="5065" spans="1:6" ht="14.25" x14ac:dyDescent="0.45">
      <c r="A5065"/>
      <c r="B5065"/>
      <c r="C5065"/>
      <c r="D5065"/>
      <c r="E5065"/>
      <c r="F5065"/>
    </row>
    <row r="5066" spans="1:6" ht="14.25" x14ac:dyDescent="0.45">
      <c r="A5066"/>
      <c r="B5066"/>
      <c r="C5066"/>
      <c r="D5066"/>
      <c r="E5066"/>
      <c r="F5066"/>
    </row>
    <row r="5067" spans="1:6" ht="14.25" x14ac:dyDescent="0.45">
      <c r="A5067"/>
      <c r="B5067"/>
      <c r="C5067"/>
      <c r="D5067"/>
      <c r="E5067"/>
      <c r="F5067"/>
    </row>
    <row r="5068" spans="1:6" ht="14.25" x14ac:dyDescent="0.45">
      <c r="A5068"/>
      <c r="B5068"/>
      <c r="C5068"/>
      <c r="D5068"/>
      <c r="E5068"/>
      <c r="F5068"/>
    </row>
    <row r="5069" spans="1:6" ht="14.25" x14ac:dyDescent="0.45">
      <c r="A5069"/>
      <c r="B5069"/>
      <c r="C5069"/>
      <c r="D5069"/>
      <c r="E5069"/>
      <c r="F5069"/>
    </row>
    <row r="5070" spans="1:6" ht="14.25" x14ac:dyDescent="0.45">
      <c r="A5070"/>
      <c r="B5070"/>
      <c r="C5070"/>
      <c r="D5070"/>
      <c r="E5070"/>
      <c r="F5070"/>
    </row>
    <row r="5071" spans="1:6" ht="14.25" x14ac:dyDescent="0.45">
      <c r="A5071"/>
      <c r="B5071"/>
      <c r="C5071"/>
      <c r="D5071"/>
      <c r="E5071"/>
      <c r="F5071"/>
    </row>
    <row r="5072" spans="1:6" ht="14.25" x14ac:dyDescent="0.45">
      <c r="A5072"/>
      <c r="B5072"/>
      <c r="C5072"/>
      <c r="D5072"/>
      <c r="E5072"/>
      <c r="F5072"/>
    </row>
    <row r="5073" spans="1:6" ht="14.25" x14ac:dyDescent="0.45">
      <c r="A5073"/>
      <c r="B5073"/>
      <c r="C5073"/>
      <c r="D5073"/>
      <c r="E5073"/>
      <c r="F5073"/>
    </row>
    <row r="5074" spans="1:6" ht="14.25" x14ac:dyDescent="0.45">
      <c r="A5074"/>
      <c r="B5074"/>
      <c r="C5074"/>
      <c r="D5074"/>
      <c r="E5074"/>
      <c r="F5074"/>
    </row>
    <row r="5075" spans="1:6" ht="14.25" x14ac:dyDescent="0.45">
      <c r="A5075"/>
      <c r="B5075"/>
      <c r="C5075"/>
      <c r="D5075"/>
      <c r="E5075"/>
      <c r="F5075"/>
    </row>
    <row r="5076" spans="1:6" ht="14.25" x14ac:dyDescent="0.45">
      <c r="A5076"/>
      <c r="B5076"/>
      <c r="C5076"/>
      <c r="D5076"/>
      <c r="E5076"/>
      <c r="F5076"/>
    </row>
    <row r="5077" spans="1:6" ht="14.25" x14ac:dyDescent="0.45">
      <c r="A5077"/>
      <c r="B5077"/>
      <c r="C5077"/>
      <c r="D5077"/>
      <c r="E5077"/>
      <c r="F5077"/>
    </row>
    <row r="5078" spans="1:6" ht="14.25" x14ac:dyDescent="0.45">
      <c r="A5078"/>
      <c r="B5078"/>
      <c r="C5078"/>
      <c r="D5078"/>
      <c r="E5078"/>
      <c r="F5078"/>
    </row>
    <row r="5079" spans="1:6" ht="14.25" x14ac:dyDescent="0.45">
      <c r="A5079"/>
      <c r="B5079"/>
      <c r="C5079"/>
      <c r="D5079"/>
      <c r="E5079"/>
      <c r="F5079"/>
    </row>
    <row r="5080" spans="1:6" ht="14.25" x14ac:dyDescent="0.45">
      <c r="A5080"/>
      <c r="B5080"/>
      <c r="C5080"/>
      <c r="D5080"/>
      <c r="E5080"/>
      <c r="F5080"/>
    </row>
    <row r="5081" spans="1:6" ht="14.25" x14ac:dyDescent="0.45">
      <c r="A5081"/>
      <c r="B5081"/>
      <c r="C5081"/>
      <c r="D5081"/>
      <c r="E5081"/>
      <c r="F5081"/>
    </row>
    <row r="5082" spans="1:6" ht="14.25" x14ac:dyDescent="0.45">
      <c r="A5082"/>
      <c r="B5082"/>
      <c r="C5082"/>
      <c r="D5082"/>
      <c r="E5082"/>
      <c r="F5082"/>
    </row>
    <row r="5083" spans="1:6" ht="14.25" x14ac:dyDescent="0.45">
      <c r="A5083"/>
      <c r="B5083"/>
      <c r="C5083"/>
      <c r="D5083"/>
      <c r="E5083"/>
      <c r="F5083"/>
    </row>
    <row r="5084" spans="1:6" ht="14.25" x14ac:dyDescent="0.45">
      <c r="A5084"/>
      <c r="B5084"/>
      <c r="C5084"/>
      <c r="D5084"/>
      <c r="E5084"/>
      <c r="F5084"/>
    </row>
    <row r="5085" spans="1:6" ht="14.25" x14ac:dyDescent="0.45">
      <c r="A5085"/>
      <c r="B5085"/>
      <c r="C5085"/>
      <c r="D5085"/>
      <c r="E5085"/>
      <c r="F5085"/>
    </row>
    <row r="5086" spans="1:6" ht="14.25" x14ac:dyDescent="0.45">
      <c r="A5086"/>
      <c r="B5086"/>
      <c r="C5086"/>
      <c r="D5086"/>
      <c r="E5086"/>
      <c r="F5086"/>
    </row>
    <row r="5087" spans="1:6" ht="14.25" x14ac:dyDescent="0.45">
      <c r="A5087"/>
      <c r="B5087"/>
      <c r="C5087"/>
      <c r="D5087"/>
      <c r="E5087"/>
      <c r="F5087"/>
    </row>
    <row r="5088" spans="1:6" ht="14.25" x14ac:dyDescent="0.45">
      <c r="A5088"/>
      <c r="B5088"/>
      <c r="C5088"/>
      <c r="D5088"/>
      <c r="E5088"/>
      <c r="F5088"/>
    </row>
    <row r="5089" spans="1:6" ht="14.25" x14ac:dyDescent="0.45">
      <c r="A5089"/>
      <c r="B5089"/>
      <c r="C5089"/>
      <c r="D5089"/>
      <c r="E5089"/>
      <c r="F5089"/>
    </row>
    <row r="5090" spans="1:6" ht="14.25" x14ac:dyDescent="0.45">
      <c r="A5090"/>
      <c r="B5090"/>
      <c r="C5090"/>
      <c r="D5090"/>
      <c r="E5090"/>
      <c r="F5090"/>
    </row>
    <row r="5091" spans="1:6" ht="14.25" x14ac:dyDescent="0.45">
      <c r="A5091"/>
      <c r="B5091"/>
      <c r="C5091"/>
      <c r="D5091"/>
      <c r="E5091"/>
      <c r="F5091"/>
    </row>
    <row r="5092" spans="1:6" ht="14.25" x14ac:dyDescent="0.45">
      <c r="A5092"/>
      <c r="B5092"/>
      <c r="C5092"/>
      <c r="D5092"/>
      <c r="E5092"/>
      <c r="F5092"/>
    </row>
    <row r="5093" spans="1:6" ht="14.25" x14ac:dyDescent="0.45">
      <c r="A5093"/>
      <c r="B5093"/>
      <c r="C5093"/>
      <c r="D5093"/>
      <c r="E5093"/>
      <c r="F5093"/>
    </row>
    <row r="5094" spans="1:6" ht="14.25" x14ac:dyDescent="0.45">
      <c r="A5094"/>
      <c r="B5094"/>
      <c r="C5094"/>
      <c r="D5094"/>
      <c r="E5094"/>
      <c r="F5094"/>
    </row>
    <row r="5095" spans="1:6" ht="14.25" x14ac:dyDescent="0.45">
      <c r="A5095"/>
      <c r="B5095"/>
      <c r="C5095"/>
      <c r="D5095"/>
      <c r="E5095"/>
      <c r="F5095"/>
    </row>
    <row r="5096" spans="1:6" ht="14.25" x14ac:dyDescent="0.45">
      <c r="A5096"/>
      <c r="B5096"/>
      <c r="C5096"/>
      <c r="D5096"/>
      <c r="E5096"/>
      <c r="F5096"/>
    </row>
    <row r="5097" spans="1:6" ht="14.25" x14ac:dyDescent="0.45">
      <c r="A5097"/>
      <c r="B5097"/>
      <c r="C5097"/>
      <c r="D5097"/>
      <c r="E5097"/>
      <c r="F5097"/>
    </row>
    <row r="5098" spans="1:6" ht="14.25" x14ac:dyDescent="0.45">
      <c r="A5098"/>
      <c r="B5098"/>
      <c r="C5098"/>
      <c r="D5098"/>
      <c r="E5098"/>
      <c r="F5098"/>
    </row>
    <row r="5099" spans="1:6" ht="14.25" x14ac:dyDescent="0.45">
      <c r="A5099"/>
      <c r="B5099"/>
      <c r="C5099"/>
      <c r="D5099"/>
      <c r="E5099"/>
      <c r="F5099"/>
    </row>
    <row r="5100" spans="1:6" ht="14.25" x14ac:dyDescent="0.45">
      <c r="A5100"/>
      <c r="B5100"/>
      <c r="C5100"/>
      <c r="D5100"/>
      <c r="E5100"/>
      <c r="F5100"/>
    </row>
    <row r="5101" spans="1:6" ht="14.25" x14ac:dyDescent="0.45">
      <c r="A5101"/>
      <c r="B5101"/>
      <c r="C5101"/>
      <c r="D5101"/>
      <c r="E5101"/>
      <c r="F5101"/>
    </row>
    <row r="5102" spans="1:6" ht="14.25" x14ac:dyDescent="0.45">
      <c r="A5102"/>
      <c r="B5102"/>
      <c r="C5102"/>
      <c r="D5102"/>
      <c r="E5102"/>
      <c r="F5102"/>
    </row>
    <row r="5103" spans="1:6" ht="14.25" x14ac:dyDescent="0.45">
      <c r="A5103"/>
      <c r="B5103"/>
      <c r="C5103"/>
      <c r="D5103"/>
      <c r="E5103"/>
      <c r="F5103"/>
    </row>
    <row r="5104" spans="1:6" ht="14.25" x14ac:dyDescent="0.45">
      <c r="A5104"/>
      <c r="B5104"/>
      <c r="C5104"/>
      <c r="D5104"/>
      <c r="E5104"/>
      <c r="F5104"/>
    </row>
    <row r="5105" spans="1:6" ht="14.25" x14ac:dyDescent="0.45">
      <c r="A5105"/>
      <c r="B5105"/>
      <c r="C5105"/>
      <c r="D5105"/>
      <c r="E5105"/>
      <c r="F5105"/>
    </row>
    <row r="5106" spans="1:6" ht="14.25" x14ac:dyDescent="0.45">
      <c r="A5106"/>
      <c r="B5106"/>
      <c r="C5106"/>
      <c r="D5106"/>
      <c r="E5106"/>
      <c r="F5106"/>
    </row>
    <row r="5107" spans="1:6" ht="14.25" x14ac:dyDescent="0.45">
      <c r="A5107"/>
      <c r="B5107"/>
      <c r="C5107"/>
      <c r="D5107"/>
      <c r="E5107"/>
      <c r="F5107"/>
    </row>
    <row r="5108" spans="1:6" ht="14.25" x14ac:dyDescent="0.45">
      <c r="A5108"/>
      <c r="B5108"/>
      <c r="C5108"/>
      <c r="D5108"/>
      <c r="E5108"/>
      <c r="F5108"/>
    </row>
    <row r="5109" spans="1:6" ht="14.25" x14ac:dyDescent="0.45">
      <c r="A5109"/>
      <c r="B5109"/>
      <c r="C5109"/>
      <c r="D5109"/>
      <c r="E5109"/>
      <c r="F5109"/>
    </row>
    <row r="5110" spans="1:6" ht="14.25" x14ac:dyDescent="0.45">
      <c r="A5110"/>
      <c r="B5110"/>
      <c r="C5110"/>
      <c r="D5110"/>
      <c r="E5110"/>
      <c r="F5110"/>
    </row>
    <row r="5111" spans="1:6" ht="14.25" x14ac:dyDescent="0.45">
      <c r="A5111"/>
      <c r="B5111"/>
      <c r="C5111"/>
      <c r="D5111"/>
      <c r="E5111"/>
      <c r="F5111"/>
    </row>
    <row r="5112" spans="1:6" ht="14.25" x14ac:dyDescent="0.45">
      <c r="A5112"/>
      <c r="B5112"/>
      <c r="C5112"/>
      <c r="D5112"/>
      <c r="E5112"/>
      <c r="F5112"/>
    </row>
    <row r="5113" spans="1:6" ht="14.25" x14ac:dyDescent="0.45">
      <c r="A5113"/>
      <c r="B5113"/>
      <c r="C5113"/>
      <c r="D5113"/>
      <c r="E5113"/>
      <c r="F5113"/>
    </row>
    <row r="5114" spans="1:6" ht="14.25" x14ac:dyDescent="0.45">
      <c r="A5114"/>
      <c r="B5114"/>
      <c r="C5114"/>
      <c r="D5114"/>
      <c r="E5114"/>
      <c r="F5114"/>
    </row>
    <row r="5115" spans="1:6" ht="14.25" x14ac:dyDescent="0.45">
      <c r="A5115"/>
      <c r="B5115"/>
      <c r="C5115"/>
      <c r="D5115"/>
      <c r="E5115"/>
      <c r="F5115"/>
    </row>
    <row r="5116" spans="1:6" ht="14.25" x14ac:dyDescent="0.45">
      <c r="A5116"/>
      <c r="B5116"/>
      <c r="C5116"/>
      <c r="D5116"/>
      <c r="E5116"/>
      <c r="F5116"/>
    </row>
    <row r="5117" spans="1:6" ht="14.25" x14ac:dyDescent="0.45">
      <c r="A5117"/>
      <c r="B5117"/>
      <c r="C5117"/>
      <c r="D5117"/>
      <c r="E5117"/>
      <c r="F5117"/>
    </row>
    <row r="5118" spans="1:6" ht="14.25" x14ac:dyDescent="0.45">
      <c r="A5118"/>
      <c r="B5118"/>
      <c r="C5118"/>
      <c r="D5118"/>
      <c r="E5118"/>
      <c r="F5118"/>
    </row>
    <row r="5119" spans="1:6" ht="14.25" x14ac:dyDescent="0.45">
      <c r="A5119"/>
      <c r="B5119"/>
      <c r="C5119"/>
      <c r="D5119"/>
      <c r="E5119"/>
      <c r="F5119"/>
    </row>
    <row r="5120" spans="1:6" ht="14.25" x14ac:dyDescent="0.45">
      <c r="A5120"/>
      <c r="B5120"/>
      <c r="C5120"/>
      <c r="D5120"/>
      <c r="E5120"/>
      <c r="F5120"/>
    </row>
    <row r="5121" spans="1:6" ht="14.25" x14ac:dyDescent="0.45">
      <c r="A5121"/>
      <c r="B5121"/>
      <c r="C5121"/>
      <c r="D5121"/>
      <c r="E5121"/>
      <c r="F5121"/>
    </row>
    <row r="5122" spans="1:6" ht="14.25" x14ac:dyDescent="0.45">
      <c r="A5122"/>
      <c r="B5122"/>
      <c r="C5122"/>
      <c r="D5122"/>
      <c r="E5122"/>
      <c r="F5122"/>
    </row>
    <row r="5123" spans="1:6" ht="14.25" x14ac:dyDescent="0.45">
      <c r="A5123"/>
      <c r="B5123"/>
      <c r="C5123"/>
      <c r="D5123"/>
      <c r="E5123"/>
      <c r="F5123"/>
    </row>
    <row r="5124" spans="1:6" ht="14.25" x14ac:dyDescent="0.45">
      <c r="A5124"/>
      <c r="B5124"/>
      <c r="C5124"/>
      <c r="D5124"/>
      <c r="E5124"/>
      <c r="F5124"/>
    </row>
    <row r="5125" spans="1:6" ht="14.25" x14ac:dyDescent="0.45">
      <c r="A5125"/>
      <c r="B5125"/>
      <c r="C5125"/>
      <c r="D5125"/>
      <c r="E5125"/>
      <c r="F5125"/>
    </row>
    <row r="5126" spans="1:6" ht="14.25" x14ac:dyDescent="0.45">
      <c r="A5126"/>
      <c r="B5126"/>
      <c r="C5126"/>
      <c r="D5126"/>
      <c r="E5126"/>
      <c r="F5126"/>
    </row>
    <row r="5127" spans="1:6" ht="14.25" x14ac:dyDescent="0.45">
      <c r="A5127"/>
      <c r="B5127"/>
      <c r="C5127"/>
      <c r="D5127"/>
      <c r="E5127"/>
      <c r="F5127"/>
    </row>
    <row r="5128" spans="1:6" ht="14.25" x14ac:dyDescent="0.45">
      <c r="A5128"/>
      <c r="B5128"/>
      <c r="C5128"/>
      <c r="D5128"/>
      <c r="E5128"/>
      <c r="F5128"/>
    </row>
    <row r="5129" spans="1:6" ht="14.25" x14ac:dyDescent="0.45">
      <c r="A5129"/>
      <c r="B5129"/>
      <c r="C5129"/>
      <c r="D5129"/>
      <c r="E5129"/>
      <c r="F5129"/>
    </row>
    <row r="5130" spans="1:6" ht="14.25" x14ac:dyDescent="0.45">
      <c r="A5130"/>
      <c r="B5130"/>
      <c r="C5130"/>
      <c r="D5130"/>
      <c r="E5130"/>
      <c r="F5130"/>
    </row>
    <row r="5131" spans="1:6" ht="14.25" x14ac:dyDescent="0.45">
      <c r="A5131"/>
      <c r="B5131"/>
      <c r="C5131"/>
      <c r="D5131"/>
      <c r="E5131"/>
      <c r="F5131"/>
    </row>
    <row r="5132" spans="1:6" ht="14.25" x14ac:dyDescent="0.45">
      <c r="A5132"/>
      <c r="B5132"/>
      <c r="C5132"/>
      <c r="D5132"/>
      <c r="E5132"/>
      <c r="F5132"/>
    </row>
    <row r="5133" spans="1:6" ht="14.25" x14ac:dyDescent="0.45">
      <c r="A5133"/>
      <c r="B5133"/>
      <c r="C5133"/>
      <c r="D5133"/>
      <c r="E5133"/>
      <c r="F5133"/>
    </row>
    <row r="5134" spans="1:6" ht="14.25" x14ac:dyDescent="0.45">
      <c r="A5134"/>
      <c r="B5134"/>
      <c r="C5134"/>
      <c r="D5134"/>
      <c r="E5134"/>
      <c r="F5134"/>
    </row>
    <row r="5135" spans="1:6" ht="14.25" x14ac:dyDescent="0.45">
      <c r="A5135"/>
      <c r="B5135"/>
      <c r="C5135"/>
      <c r="D5135"/>
      <c r="E5135"/>
      <c r="F5135"/>
    </row>
    <row r="5136" spans="1:6" ht="14.25" x14ac:dyDescent="0.45">
      <c r="A5136"/>
      <c r="B5136"/>
      <c r="C5136"/>
      <c r="D5136"/>
      <c r="E5136"/>
      <c r="F5136"/>
    </row>
    <row r="5137" spans="1:6" ht="14.25" x14ac:dyDescent="0.45">
      <c r="A5137"/>
      <c r="B5137"/>
      <c r="C5137"/>
      <c r="D5137"/>
      <c r="E5137"/>
      <c r="F5137"/>
    </row>
    <row r="5138" spans="1:6" ht="14.25" x14ac:dyDescent="0.45">
      <c r="A5138"/>
      <c r="B5138"/>
      <c r="C5138"/>
      <c r="D5138"/>
      <c r="E5138"/>
      <c r="F5138"/>
    </row>
    <row r="5139" spans="1:6" ht="14.25" x14ac:dyDescent="0.45">
      <c r="A5139"/>
      <c r="B5139"/>
      <c r="C5139"/>
      <c r="D5139"/>
      <c r="E5139"/>
      <c r="F5139"/>
    </row>
    <row r="5140" spans="1:6" ht="14.25" x14ac:dyDescent="0.45">
      <c r="A5140"/>
      <c r="B5140"/>
      <c r="C5140"/>
      <c r="D5140"/>
      <c r="E5140"/>
      <c r="F5140"/>
    </row>
    <row r="5141" spans="1:6" ht="14.25" x14ac:dyDescent="0.45">
      <c r="A5141"/>
      <c r="B5141"/>
      <c r="C5141"/>
      <c r="D5141"/>
      <c r="E5141"/>
      <c r="F5141"/>
    </row>
    <row r="5142" spans="1:6" ht="14.25" x14ac:dyDescent="0.45">
      <c r="A5142"/>
      <c r="B5142"/>
      <c r="C5142"/>
      <c r="D5142"/>
      <c r="E5142"/>
      <c r="F5142"/>
    </row>
    <row r="5143" spans="1:6" ht="14.25" x14ac:dyDescent="0.45">
      <c r="A5143"/>
      <c r="B5143"/>
      <c r="C5143"/>
      <c r="D5143"/>
      <c r="E5143"/>
      <c r="F5143"/>
    </row>
    <row r="5144" spans="1:6" ht="14.25" x14ac:dyDescent="0.45">
      <c r="A5144"/>
      <c r="B5144"/>
      <c r="C5144"/>
      <c r="D5144"/>
      <c r="E5144"/>
      <c r="F5144"/>
    </row>
    <row r="5145" spans="1:6" ht="14.25" x14ac:dyDescent="0.45">
      <c r="A5145"/>
      <c r="B5145"/>
      <c r="C5145"/>
      <c r="D5145"/>
      <c r="E5145"/>
      <c r="F5145"/>
    </row>
    <row r="5146" spans="1:6" ht="14.25" x14ac:dyDescent="0.45">
      <c r="A5146"/>
      <c r="B5146"/>
      <c r="C5146"/>
      <c r="D5146"/>
      <c r="E5146"/>
      <c r="F5146"/>
    </row>
    <row r="5147" spans="1:6" ht="14.25" x14ac:dyDescent="0.45">
      <c r="A5147"/>
      <c r="B5147"/>
      <c r="C5147"/>
      <c r="D5147"/>
      <c r="E5147"/>
      <c r="F5147"/>
    </row>
    <row r="5148" spans="1:6" ht="14.25" x14ac:dyDescent="0.45">
      <c r="A5148"/>
      <c r="B5148"/>
      <c r="C5148"/>
      <c r="D5148"/>
      <c r="E5148"/>
      <c r="F5148"/>
    </row>
    <row r="5149" spans="1:6" ht="14.25" x14ac:dyDescent="0.45">
      <c r="A5149"/>
      <c r="B5149"/>
      <c r="C5149"/>
      <c r="D5149"/>
      <c r="E5149"/>
      <c r="F5149"/>
    </row>
    <row r="5150" spans="1:6" ht="14.25" x14ac:dyDescent="0.45">
      <c r="A5150"/>
      <c r="B5150"/>
      <c r="C5150"/>
      <c r="D5150"/>
      <c r="E5150"/>
      <c r="F5150"/>
    </row>
    <row r="5151" spans="1:6" ht="14.25" x14ac:dyDescent="0.45">
      <c r="A5151"/>
      <c r="B5151"/>
      <c r="C5151"/>
      <c r="D5151"/>
      <c r="E5151"/>
      <c r="F5151"/>
    </row>
    <row r="5152" spans="1:6" ht="14.25" x14ac:dyDescent="0.45">
      <c r="A5152"/>
      <c r="B5152"/>
      <c r="C5152"/>
      <c r="D5152"/>
      <c r="E5152"/>
      <c r="F5152"/>
    </row>
    <row r="5153" spans="1:6" ht="14.25" x14ac:dyDescent="0.45">
      <c r="A5153"/>
      <c r="B5153"/>
      <c r="C5153"/>
      <c r="D5153"/>
      <c r="E5153"/>
      <c r="F5153"/>
    </row>
    <row r="5154" spans="1:6" ht="14.25" x14ac:dyDescent="0.45">
      <c r="A5154"/>
      <c r="B5154"/>
      <c r="C5154"/>
      <c r="D5154"/>
      <c r="E5154"/>
      <c r="F5154"/>
    </row>
    <row r="5155" spans="1:6" ht="14.25" x14ac:dyDescent="0.45">
      <c r="A5155"/>
      <c r="B5155"/>
      <c r="C5155"/>
      <c r="D5155"/>
      <c r="E5155"/>
      <c r="F5155"/>
    </row>
    <row r="5156" spans="1:6" ht="14.25" x14ac:dyDescent="0.45">
      <c r="A5156"/>
      <c r="B5156"/>
      <c r="C5156"/>
      <c r="D5156"/>
      <c r="E5156"/>
      <c r="F5156"/>
    </row>
    <row r="5157" spans="1:6" ht="14.25" x14ac:dyDescent="0.45">
      <c r="A5157"/>
      <c r="B5157"/>
      <c r="C5157"/>
      <c r="D5157"/>
      <c r="E5157"/>
      <c r="F5157"/>
    </row>
    <row r="5158" spans="1:6" ht="14.25" x14ac:dyDescent="0.45">
      <c r="A5158"/>
      <c r="B5158"/>
      <c r="C5158"/>
      <c r="D5158"/>
      <c r="E5158"/>
      <c r="F5158"/>
    </row>
    <row r="5159" spans="1:6" ht="14.25" x14ac:dyDescent="0.45">
      <c r="A5159"/>
      <c r="B5159"/>
      <c r="C5159"/>
      <c r="D5159"/>
      <c r="E5159"/>
      <c r="F5159"/>
    </row>
    <row r="5160" spans="1:6" ht="14.25" x14ac:dyDescent="0.45">
      <c r="A5160"/>
      <c r="B5160"/>
      <c r="C5160"/>
      <c r="D5160"/>
      <c r="E5160"/>
      <c r="F5160"/>
    </row>
    <row r="5161" spans="1:6" ht="14.25" x14ac:dyDescent="0.45">
      <c r="A5161"/>
      <c r="B5161"/>
      <c r="C5161"/>
      <c r="D5161"/>
      <c r="E5161"/>
      <c r="F5161"/>
    </row>
    <row r="5162" spans="1:6" ht="14.25" x14ac:dyDescent="0.45">
      <c r="A5162"/>
      <c r="B5162"/>
      <c r="C5162"/>
      <c r="D5162"/>
      <c r="E5162"/>
      <c r="F5162"/>
    </row>
    <row r="5163" spans="1:6" ht="14.25" x14ac:dyDescent="0.45">
      <c r="A5163"/>
      <c r="B5163"/>
      <c r="C5163"/>
      <c r="D5163"/>
      <c r="E5163"/>
      <c r="F5163"/>
    </row>
    <row r="5164" spans="1:6" ht="14.25" x14ac:dyDescent="0.45">
      <c r="A5164"/>
      <c r="B5164"/>
      <c r="C5164"/>
      <c r="D5164"/>
      <c r="E5164"/>
      <c r="F5164"/>
    </row>
    <row r="5165" spans="1:6" ht="14.25" x14ac:dyDescent="0.45">
      <c r="A5165"/>
      <c r="B5165"/>
      <c r="C5165"/>
      <c r="D5165"/>
      <c r="E5165"/>
      <c r="F5165"/>
    </row>
    <row r="5166" spans="1:6" ht="14.25" x14ac:dyDescent="0.45">
      <c r="A5166"/>
      <c r="B5166"/>
      <c r="C5166"/>
      <c r="D5166"/>
      <c r="E5166"/>
      <c r="F5166"/>
    </row>
    <row r="5167" spans="1:6" ht="14.25" x14ac:dyDescent="0.45">
      <c r="A5167"/>
      <c r="B5167"/>
      <c r="C5167"/>
      <c r="D5167"/>
      <c r="E5167"/>
      <c r="F5167"/>
    </row>
    <row r="5168" spans="1:6" ht="14.25" x14ac:dyDescent="0.45">
      <c r="A5168"/>
      <c r="B5168"/>
      <c r="C5168"/>
      <c r="D5168"/>
      <c r="E5168"/>
      <c r="F5168"/>
    </row>
    <row r="5169" spans="1:6" ht="14.25" x14ac:dyDescent="0.45">
      <c r="A5169"/>
      <c r="B5169"/>
      <c r="C5169"/>
      <c r="D5169"/>
      <c r="E5169"/>
      <c r="F5169"/>
    </row>
    <row r="5170" spans="1:6" ht="14.25" x14ac:dyDescent="0.45">
      <c r="A5170"/>
      <c r="B5170"/>
      <c r="C5170"/>
      <c r="D5170"/>
      <c r="E5170"/>
      <c r="F5170"/>
    </row>
    <row r="5171" spans="1:6" ht="14.25" x14ac:dyDescent="0.45">
      <c r="A5171"/>
      <c r="B5171"/>
      <c r="C5171"/>
      <c r="D5171"/>
      <c r="E5171"/>
      <c r="F5171"/>
    </row>
    <row r="5172" spans="1:6" ht="14.25" x14ac:dyDescent="0.45">
      <c r="A5172"/>
      <c r="B5172"/>
      <c r="C5172"/>
      <c r="D5172"/>
      <c r="E5172"/>
      <c r="F5172"/>
    </row>
    <row r="5173" spans="1:6" ht="14.25" x14ac:dyDescent="0.45">
      <c r="A5173"/>
      <c r="B5173"/>
      <c r="C5173"/>
      <c r="D5173"/>
      <c r="E5173"/>
      <c r="F5173"/>
    </row>
    <row r="5174" spans="1:6" ht="14.25" x14ac:dyDescent="0.45">
      <c r="A5174"/>
      <c r="B5174"/>
      <c r="C5174"/>
      <c r="D5174"/>
      <c r="E5174"/>
      <c r="F5174"/>
    </row>
    <row r="5175" spans="1:6" ht="14.25" x14ac:dyDescent="0.45">
      <c r="A5175"/>
      <c r="B5175"/>
      <c r="C5175"/>
      <c r="D5175"/>
      <c r="E5175"/>
      <c r="F5175"/>
    </row>
    <row r="5176" spans="1:6" ht="14.25" x14ac:dyDescent="0.45">
      <c r="A5176"/>
      <c r="B5176"/>
      <c r="C5176"/>
      <c r="D5176"/>
      <c r="E5176"/>
      <c r="F5176"/>
    </row>
    <row r="5177" spans="1:6" ht="14.25" x14ac:dyDescent="0.45">
      <c r="A5177"/>
      <c r="B5177"/>
      <c r="C5177"/>
      <c r="D5177"/>
      <c r="E5177"/>
      <c r="F5177"/>
    </row>
    <row r="5178" spans="1:6" ht="14.25" x14ac:dyDescent="0.45">
      <c r="A5178"/>
      <c r="B5178"/>
      <c r="C5178"/>
      <c r="D5178"/>
      <c r="E5178"/>
      <c r="F5178"/>
    </row>
    <row r="5179" spans="1:6" ht="14.25" x14ac:dyDescent="0.45">
      <c r="A5179"/>
      <c r="B5179"/>
      <c r="C5179"/>
      <c r="D5179"/>
      <c r="E5179"/>
      <c r="F5179"/>
    </row>
    <row r="5180" spans="1:6" ht="14.25" x14ac:dyDescent="0.45">
      <c r="A5180"/>
      <c r="B5180"/>
      <c r="C5180"/>
      <c r="D5180"/>
      <c r="E5180"/>
      <c r="F5180"/>
    </row>
    <row r="5181" spans="1:6" ht="14.25" x14ac:dyDescent="0.45">
      <c r="A5181"/>
      <c r="B5181"/>
      <c r="C5181"/>
      <c r="D5181"/>
      <c r="E5181"/>
      <c r="F5181"/>
    </row>
    <row r="5182" spans="1:6" ht="14.25" x14ac:dyDescent="0.45">
      <c r="A5182"/>
      <c r="B5182"/>
      <c r="C5182"/>
      <c r="D5182"/>
      <c r="E5182"/>
      <c r="F5182"/>
    </row>
    <row r="5183" spans="1:6" ht="14.25" x14ac:dyDescent="0.45">
      <c r="A5183"/>
      <c r="B5183"/>
      <c r="C5183"/>
      <c r="D5183"/>
      <c r="E5183"/>
      <c r="F5183"/>
    </row>
    <row r="5184" spans="1:6" ht="14.25" x14ac:dyDescent="0.45">
      <c r="A5184"/>
      <c r="B5184"/>
      <c r="C5184"/>
      <c r="D5184"/>
      <c r="E5184"/>
      <c r="F5184"/>
    </row>
    <row r="5185" spans="1:6" ht="14.25" x14ac:dyDescent="0.45">
      <c r="A5185"/>
      <c r="B5185"/>
      <c r="C5185"/>
      <c r="D5185"/>
      <c r="E5185"/>
      <c r="F5185"/>
    </row>
    <row r="5186" spans="1:6" ht="14.25" x14ac:dyDescent="0.45">
      <c r="A5186"/>
      <c r="B5186"/>
      <c r="C5186"/>
      <c r="D5186"/>
      <c r="E5186"/>
      <c r="F5186"/>
    </row>
    <row r="5187" spans="1:6" ht="14.25" x14ac:dyDescent="0.45">
      <c r="A5187"/>
      <c r="B5187"/>
      <c r="C5187"/>
      <c r="D5187"/>
      <c r="E5187"/>
      <c r="F5187"/>
    </row>
    <row r="5188" spans="1:6" ht="14.25" x14ac:dyDescent="0.45">
      <c r="A5188"/>
      <c r="B5188"/>
      <c r="C5188"/>
      <c r="D5188"/>
      <c r="E5188"/>
      <c r="F5188"/>
    </row>
    <row r="5189" spans="1:6" ht="14.25" x14ac:dyDescent="0.45">
      <c r="A5189"/>
      <c r="B5189"/>
      <c r="C5189"/>
      <c r="D5189"/>
      <c r="E5189"/>
      <c r="F5189"/>
    </row>
    <row r="5190" spans="1:6" ht="14.25" x14ac:dyDescent="0.45">
      <c r="A5190"/>
      <c r="B5190"/>
      <c r="C5190"/>
      <c r="D5190"/>
      <c r="E5190"/>
      <c r="F5190"/>
    </row>
    <row r="5191" spans="1:6" ht="14.25" x14ac:dyDescent="0.45">
      <c r="A5191"/>
      <c r="B5191"/>
      <c r="C5191"/>
      <c r="D5191"/>
      <c r="E5191"/>
      <c r="F5191"/>
    </row>
    <row r="5192" spans="1:6" ht="14.25" x14ac:dyDescent="0.45">
      <c r="A5192"/>
      <c r="B5192"/>
      <c r="C5192"/>
      <c r="D5192"/>
      <c r="E5192"/>
      <c r="F5192"/>
    </row>
    <row r="5193" spans="1:6" ht="14.25" x14ac:dyDescent="0.45">
      <c r="A5193"/>
      <c r="B5193"/>
      <c r="C5193"/>
      <c r="D5193"/>
      <c r="E5193"/>
      <c r="F5193"/>
    </row>
    <row r="5194" spans="1:6" ht="14.25" x14ac:dyDescent="0.45">
      <c r="A5194"/>
      <c r="B5194"/>
      <c r="C5194"/>
      <c r="D5194"/>
      <c r="E5194"/>
      <c r="F5194"/>
    </row>
    <row r="5195" spans="1:6" ht="14.25" x14ac:dyDescent="0.45">
      <c r="A5195"/>
      <c r="B5195"/>
      <c r="C5195"/>
      <c r="D5195"/>
      <c r="E5195"/>
      <c r="F5195"/>
    </row>
    <row r="5196" spans="1:6" ht="14.25" x14ac:dyDescent="0.45">
      <c r="A5196"/>
      <c r="B5196"/>
      <c r="C5196"/>
      <c r="D5196"/>
      <c r="E5196"/>
      <c r="F5196"/>
    </row>
    <row r="5197" spans="1:6" ht="14.25" x14ac:dyDescent="0.45">
      <c r="A5197"/>
      <c r="B5197"/>
      <c r="C5197"/>
      <c r="D5197"/>
      <c r="E5197"/>
      <c r="F5197"/>
    </row>
    <row r="5198" spans="1:6" ht="14.25" x14ac:dyDescent="0.45">
      <c r="A5198"/>
      <c r="B5198"/>
      <c r="C5198"/>
      <c r="D5198"/>
      <c r="E5198"/>
      <c r="F5198"/>
    </row>
    <row r="5199" spans="1:6" ht="14.25" x14ac:dyDescent="0.45">
      <c r="A5199"/>
      <c r="B5199"/>
      <c r="C5199"/>
      <c r="D5199"/>
      <c r="E5199"/>
      <c r="F5199"/>
    </row>
    <row r="5200" spans="1:6" ht="14.25" x14ac:dyDescent="0.45">
      <c r="A5200"/>
      <c r="B5200"/>
      <c r="C5200"/>
      <c r="D5200"/>
      <c r="E5200"/>
      <c r="F5200"/>
    </row>
    <row r="5201" spans="1:6" ht="14.25" x14ac:dyDescent="0.45">
      <c r="A5201"/>
      <c r="B5201"/>
      <c r="C5201"/>
      <c r="D5201"/>
      <c r="E5201"/>
      <c r="F5201"/>
    </row>
    <row r="5202" spans="1:6" ht="14.25" x14ac:dyDescent="0.45">
      <c r="A5202"/>
      <c r="B5202"/>
      <c r="C5202"/>
      <c r="D5202"/>
      <c r="E5202"/>
      <c r="F5202"/>
    </row>
    <row r="5203" spans="1:6" ht="14.25" x14ac:dyDescent="0.45">
      <c r="A5203"/>
      <c r="B5203"/>
      <c r="C5203"/>
      <c r="D5203"/>
      <c r="E5203"/>
      <c r="F5203"/>
    </row>
    <row r="5204" spans="1:6" ht="14.25" x14ac:dyDescent="0.45">
      <c r="A5204"/>
      <c r="B5204"/>
      <c r="C5204"/>
      <c r="D5204"/>
      <c r="E5204"/>
      <c r="F5204"/>
    </row>
    <row r="5205" spans="1:6" ht="14.25" x14ac:dyDescent="0.45">
      <c r="A5205"/>
      <c r="B5205"/>
      <c r="C5205"/>
      <c r="D5205"/>
      <c r="E5205"/>
      <c r="F5205"/>
    </row>
    <row r="5206" spans="1:6" ht="14.25" x14ac:dyDescent="0.45">
      <c r="A5206"/>
      <c r="B5206"/>
      <c r="C5206"/>
      <c r="D5206"/>
      <c r="E5206"/>
      <c r="F5206"/>
    </row>
    <row r="5207" spans="1:6" ht="14.25" x14ac:dyDescent="0.45">
      <c r="A5207"/>
      <c r="B5207"/>
      <c r="C5207"/>
      <c r="D5207"/>
      <c r="E5207"/>
      <c r="F5207"/>
    </row>
    <row r="5208" spans="1:6" ht="14.25" x14ac:dyDescent="0.45">
      <c r="A5208"/>
      <c r="B5208"/>
      <c r="C5208"/>
      <c r="D5208"/>
      <c r="E5208"/>
      <c r="F5208"/>
    </row>
    <row r="5209" spans="1:6" ht="14.25" x14ac:dyDescent="0.45">
      <c r="A5209"/>
      <c r="B5209"/>
      <c r="C5209"/>
      <c r="D5209"/>
      <c r="E5209"/>
      <c r="F5209"/>
    </row>
    <row r="5210" spans="1:6" ht="14.25" x14ac:dyDescent="0.45">
      <c r="A5210"/>
      <c r="B5210"/>
      <c r="C5210"/>
      <c r="D5210"/>
      <c r="E5210"/>
      <c r="F5210"/>
    </row>
    <row r="5211" spans="1:6" ht="14.25" x14ac:dyDescent="0.45">
      <c r="A5211"/>
      <c r="B5211"/>
      <c r="C5211"/>
      <c r="D5211"/>
      <c r="E5211"/>
      <c r="F5211"/>
    </row>
    <row r="5212" spans="1:6" ht="14.25" x14ac:dyDescent="0.45">
      <c r="A5212"/>
      <c r="B5212"/>
      <c r="C5212"/>
      <c r="D5212"/>
      <c r="E5212"/>
      <c r="F5212"/>
    </row>
    <row r="5213" spans="1:6" ht="14.25" x14ac:dyDescent="0.45">
      <c r="A5213"/>
      <c r="B5213"/>
      <c r="C5213"/>
      <c r="D5213"/>
      <c r="E5213"/>
      <c r="F5213"/>
    </row>
    <row r="5214" spans="1:6" ht="14.25" x14ac:dyDescent="0.45">
      <c r="A5214"/>
      <c r="B5214"/>
      <c r="C5214"/>
      <c r="D5214"/>
      <c r="E5214"/>
      <c r="F5214"/>
    </row>
    <row r="5215" spans="1:6" ht="14.25" x14ac:dyDescent="0.45">
      <c r="A5215"/>
      <c r="B5215"/>
      <c r="C5215"/>
      <c r="D5215"/>
      <c r="E5215"/>
      <c r="F5215"/>
    </row>
    <row r="5216" spans="1:6" ht="14.25" x14ac:dyDescent="0.45">
      <c r="A5216"/>
      <c r="B5216"/>
      <c r="C5216"/>
      <c r="D5216"/>
      <c r="E5216"/>
      <c r="F5216"/>
    </row>
    <row r="5217" spans="1:6" ht="14.25" x14ac:dyDescent="0.45">
      <c r="A5217"/>
      <c r="B5217"/>
      <c r="C5217"/>
      <c r="D5217"/>
      <c r="E5217"/>
      <c r="F5217"/>
    </row>
    <row r="5218" spans="1:6" ht="14.25" x14ac:dyDescent="0.45">
      <c r="A5218"/>
      <c r="B5218"/>
      <c r="C5218"/>
      <c r="D5218"/>
      <c r="E5218"/>
      <c r="F5218"/>
    </row>
    <row r="5219" spans="1:6" ht="14.25" x14ac:dyDescent="0.45">
      <c r="A5219"/>
      <c r="B5219"/>
      <c r="C5219"/>
      <c r="D5219"/>
      <c r="E5219"/>
      <c r="F5219"/>
    </row>
    <row r="5220" spans="1:6" ht="14.25" x14ac:dyDescent="0.45">
      <c r="A5220"/>
      <c r="B5220"/>
      <c r="C5220"/>
      <c r="D5220"/>
      <c r="E5220"/>
      <c r="F5220"/>
    </row>
    <row r="5221" spans="1:6" ht="14.25" x14ac:dyDescent="0.45">
      <c r="A5221"/>
      <c r="B5221"/>
      <c r="C5221"/>
      <c r="D5221"/>
      <c r="E5221"/>
      <c r="F5221"/>
    </row>
    <row r="5222" spans="1:6" ht="14.25" x14ac:dyDescent="0.45">
      <c r="A5222"/>
      <c r="B5222"/>
      <c r="C5222"/>
      <c r="D5222"/>
      <c r="E5222"/>
      <c r="F5222"/>
    </row>
    <row r="5223" spans="1:6" ht="14.25" x14ac:dyDescent="0.45">
      <c r="A5223"/>
      <c r="B5223"/>
      <c r="C5223"/>
      <c r="D5223"/>
      <c r="E5223"/>
      <c r="F5223"/>
    </row>
    <row r="5224" spans="1:6" ht="14.25" x14ac:dyDescent="0.45">
      <c r="A5224"/>
      <c r="B5224"/>
      <c r="C5224"/>
      <c r="D5224"/>
      <c r="E5224"/>
      <c r="F5224"/>
    </row>
    <row r="5225" spans="1:6" ht="14.25" x14ac:dyDescent="0.45">
      <c r="A5225"/>
      <c r="B5225"/>
      <c r="C5225"/>
      <c r="D5225"/>
      <c r="E5225"/>
      <c r="F5225"/>
    </row>
    <row r="5226" spans="1:6" ht="14.25" x14ac:dyDescent="0.45">
      <c r="A5226"/>
      <c r="B5226"/>
      <c r="C5226"/>
      <c r="D5226"/>
      <c r="E5226"/>
      <c r="F5226"/>
    </row>
    <row r="5227" spans="1:6" ht="14.25" x14ac:dyDescent="0.45">
      <c r="A5227"/>
      <c r="B5227"/>
      <c r="C5227"/>
      <c r="D5227"/>
      <c r="E5227"/>
      <c r="F5227"/>
    </row>
    <row r="5228" spans="1:6" ht="14.25" x14ac:dyDescent="0.45">
      <c r="A5228"/>
      <c r="B5228"/>
      <c r="C5228"/>
      <c r="D5228"/>
      <c r="E5228"/>
      <c r="F5228"/>
    </row>
    <row r="5229" spans="1:6" ht="14.25" x14ac:dyDescent="0.45">
      <c r="A5229"/>
      <c r="B5229"/>
      <c r="C5229"/>
      <c r="D5229"/>
      <c r="E5229"/>
      <c r="F5229"/>
    </row>
    <row r="5230" spans="1:6" ht="14.25" x14ac:dyDescent="0.45">
      <c r="A5230"/>
      <c r="B5230"/>
      <c r="C5230"/>
      <c r="D5230"/>
      <c r="E5230"/>
      <c r="F5230"/>
    </row>
    <row r="5231" spans="1:6" ht="14.25" x14ac:dyDescent="0.45">
      <c r="A5231"/>
      <c r="B5231"/>
      <c r="C5231"/>
      <c r="D5231"/>
      <c r="E5231"/>
      <c r="F5231"/>
    </row>
    <row r="5232" spans="1:6" ht="14.25" x14ac:dyDescent="0.45">
      <c r="A5232"/>
      <c r="B5232"/>
      <c r="C5232"/>
      <c r="D5232"/>
      <c r="E5232"/>
      <c r="F5232"/>
    </row>
    <row r="5233" spans="1:6" ht="14.25" x14ac:dyDescent="0.45">
      <c r="A5233"/>
      <c r="B5233"/>
      <c r="C5233"/>
      <c r="D5233"/>
      <c r="E5233"/>
      <c r="F5233"/>
    </row>
    <row r="5234" spans="1:6" ht="14.25" x14ac:dyDescent="0.45">
      <c r="A5234"/>
      <c r="B5234"/>
      <c r="C5234"/>
      <c r="D5234"/>
      <c r="E5234"/>
      <c r="F5234"/>
    </row>
    <row r="5235" spans="1:6" ht="14.25" x14ac:dyDescent="0.45">
      <c r="A5235"/>
      <c r="B5235"/>
      <c r="C5235"/>
      <c r="D5235"/>
      <c r="E5235"/>
      <c r="F5235"/>
    </row>
    <row r="5236" spans="1:6" ht="14.25" x14ac:dyDescent="0.45">
      <c r="A5236"/>
      <c r="B5236"/>
      <c r="C5236"/>
      <c r="D5236"/>
      <c r="E5236"/>
      <c r="F5236"/>
    </row>
    <row r="5237" spans="1:6" ht="14.25" x14ac:dyDescent="0.45">
      <c r="A5237"/>
      <c r="B5237"/>
      <c r="C5237"/>
      <c r="D5237"/>
      <c r="E5237"/>
      <c r="F5237"/>
    </row>
    <row r="5238" spans="1:6" ht="14.25" x14ac:dyDescent="0.45">
      <c r="A5238"/>
      <c r="B5238"/>
      <c r="C5238"/>
      <c r="D5238"/>
      <c r="E5238"/>
      <c r="F5238"/>
    </row>
    <row r="5239" spans="1:6" ht="14.25" x14ac:dyDescent="0.45">
      <c r="A5239"/>
      <c r="B5239"/>
      <c r="C5239"/>
      <c r="D5239"/>
      <c r="E5239"/>
      <c r="F5239"/>
    </row>
    <row r="5240" spans="1:6" ht="14.25" x14ac:dyDescent="0.45">
      <c r="A5240"/>
      <c r="B5240"/>
      <c r="C5240"/>
      <c r="D5240"/>
      <c r="E5240"/>
      <c r="F5240"/>
    </row>
    <row r="5241" spans="1:6" ht="14.25" x14ac:dyDescent="0.45">
      <c r="A5241"/>
      <c r="B5241"/>
      <c r="C5241"/>
      <c r="D5241"/>
      <c r="E5241"/>
      <c r="F5241"/>
    </row>
    <row r="5242" spans="1:6" ht="14.25" x14ac:dyDescent="0.45">
      <c r="A5242"/>
      <c r="B5242"/>
      <c r="C5242"/>
      <c r="D5242"/>
      <c r="E5242"/>
      <c r="F5242"/>
    </row>
    <row r="5243" spans="1:6" ht="14.25" x14ac:dyDescent="0.45">
      <c r="A5243"/>
      <c r="B5243"/>
      <c r="C5243"/>
      <c r="D5243"/>
      <c r="E5243"/>
      <c r="F5243"/>
    </row>
    <row r="5244" spans="1:6" ht="14.25" x14ac:dyDescent="0.45">
      <c r="A5244"/>
      <c r="B5244"/>
      <c r="C5244"/>
      <c r="D5244"/>
      <c r="E5244"/>
      <c r="F5244"/>
    </row>
    <row r="5245" spans="1:6" ht="14.25" x14ac:dyDescent="0.45">
      <c r="A5245"/>
      <c r="B5245"/>
      <c r="C5245"/>
      <c r="D5245"/>
      <c r="E5245"/>
      <c r="F5245"/>
    </row>
    <row r="5246" spans="1:6" ht="14.25" x14ac:dyDescent="0.45">
      <c r="A5246"/>
      <c r="B5246"/>
      <c r="C5246"/>
      <c r="D5246"/>
      <c r="E5246"/>
      <c r="F5246"/>
    </row>
    <row r="5247" spans="1:6" ht="14.25" x14ac:dyDescent="0.45">
      <c r="A5247"/>
      <c r="B5247"/>
      <c r="C5247"/>
      <c r="D5247"/>
      <c r="E5247"/>
      <c r="F5247"/>
    </row>
    <row r="5248" spans="1:6" ht="14.25" x14ac:dyDescent="0.45">
      <c r="A5248"/>
      <c r="B5248"/>
      <c r="C5248"/>
      <c r="D5248"/>
      <c r="E5248"/>
      <c r="F5248"/>
    </row>
    <row r="5249" spans="1:6" ht="14.25" x14ac:dyDescent="0.45">
      <c r="A5249"/>
      <c r="B5249"/>
      <c r="C5249"/>
      <c r="D5249"/>
      <c r="E5249"/>
      <c r="F5249"/>
    </row>
    <row r="5250" spans="1:6" ht="14.25" x14ac:dyDescent="0.45">
      <c r="A5250"/>
      <c r="B5250"/>
      <c r="C5250"/>
      <c r="D5250"/>
      <c r="E5250"/>
      <c r="F5250"/>
    </row>
    <row r="5251" spans="1:6" ht="14.25" x14ac:dyDescent="0.45">
      <c r="A5251"/>
      <c r="B5251"/>
      <c r="C5251"/>
      <c r="D5251"/>
      <c r="E5251"/>
      <c r="F5251"/>
    </row>
    <row r="5252" spans="1:6" ht="14.25" x14ac:dyDescent="0.45">
      <c r="A5252"/>
      <c r="B5252"/>
      <c r="C5252"/>
      <c r="D5252"/>
      <c r="E5252"/>
      <c r="F5252"/>
    </row>
    <row r="5253" spans="1:6" ht="14.25" x14ac:dyDescent="0.45">
      <c r="A5253"/>
      <c r="B5253"/>
      <c r="C5253"/>
      <c r="D5253"/>
      <c r="E5253"/>
      <c r="F5253"/>
    </row>
    <row r="5254" spans="1:6" ht="14.25" x14ac:dyDescent="0.45">
      <c r="A5254"/>
      <c r="B5254"/>
      <c r="C5254"/>
      <c r="D5254"/>
      <c r="E5254"/>
      <c r="F5254"/>
    </row>
    <row r="5255" spans="1:6" ht="14.25" x14ac:dyDescent="0.45">
      <c r="A5255"/>
      <c r="B5255"/>
      <c r="C5255"/>
      <c r="D5255"/>
      <c r="E5255"/>
      <c r="F5255"/>
    </row>
    <row r="5256" spans="1:6" ht="14.25" x14ac:dyDescent="0.45">
      <c r="A5256"/>
      <c r="B5256"/>
      <c r="C5256"/>
      <c r="D5256"/>
      <c r="E5256"/>
      <c r="F5256"/>
    </row>
    <row r="5257" spans="1:6" ht="14.25" x14ac:dyDescent="0.45">
      <c r="A5257"/>
      <c r="B5257"/>
      <c r="C5257"/>
      <c r="D5257"/>
      <c r="E5257"/>
      <c r="F5257"/>
    </row>
    <row r="5258" spans="1:6" ht="14.25" x14ac:dyDescent="0.45">
      <c r="A5258"/>
      <c r="B5258"/>
      <c r="C5258"/>
      <c r="D5258"/>
      <c r="E5258"/>
      <c r="F5258"/>
    </row>
    <row r="5259" spans="1:6" ht="14.25" x14ac:dyDescent="0.45">
      <c r="A5259"/>
      <c r="B5259"/>
      <c r="C5259"/>
      <c r="D5259"/>
      <c r="E5259"/>
      <c r="F5259"/>
    </row>
    <row r="5260" spans="1:6" ht="14.25" x14ac:dyDescent="0.45">
      <c r="A5260"/>
      <c r="B5260"/>
      <c r="C5260"/>
      <c r="D5260"/>
      <c r="E5260"/>
      <c r="F5260"/>
    </row>
    <row r="5261" spans="1:6" ht="14.25" x14ac:dyDescent="0.45">
      <c r="A5261"/>
      <c r="B5261"/>
      <c r="C5261"/>
      <c r="D5261"/>
      <c r="E5261"/>
      <c r="F5261"/>
    </row>
    <row r="5262" spans="1:6" ht="14.25" x14ac:dyDescent="0.45">
      <c r="A5262"/>
      <c r="B5262"/>
      <c r="C5262"/>
      <c r="D5262"/>
      <c r="E5262"/>
      <c r="F5262"/>
    </row>
    <row r="5263" spans="1:6" ht="14.25" x14ac:dyDescent="0.45">
      <c r="A5263"/>
      <c r="B5263"/>
      <c r="C5263"/>
      <c r="D5263"/>
      <c r="E5263"/>
      <c r="F5263"/>
    </row>
    <row r="5264" spans="1:6" ht="14.25" x14ac:dyDescent="0.45">
      <c r="A5264"/>
      <c r="B5264"/>
      <c r="C5264"/>
      <c r="D5264"/>
      <c r="E5264"/>
      <c r="F5264"/>
    </row>
    <row r="5265" spans="1:6" ht="14.25" x14ac:dyDescent="0.45">
      <c r="A5265"/>
      <c r="B5265"/>
      <c r="C5265"/>
      <c r="D5265"/>
      <c r="E5265"/>
      <c r="F5265"/>
    </row>
    <row r="5266" spans="1:6" ht="14.25" x14ac:dyDescent="0.45">
      <c r="A5266"/>
      <c r="B5266"/>
      <c r="C5266"/>
      <c r="D5266"/>
      <c r="E5266"/>
      <c r="F5266"/>
    </row>
    <row r="5267" spans="1:6" ht="14.25" x14ac:dyDescent="0.45">
      <c r="A5267"/>
      <c r="B5267"/>
      <c r="C5267"/>
      <c r="D5267"/>
      <c r="E5267"/>
      <c r="F5267"/>
    </row>
    <row r="5268" spans="1:6" ht="14.25" x14ac:dyDescent="0.45">
      <c r="A5268"/>
      <c r="B5268"/>
      <c r="C5268"/>
      <c r="D5268"/>
      <c r="E5268"/>
      <c r="F5268"/>
    </row>
    <row r="5269" spans="1:6" ht="14.25" x14ac:dyDescent="0.45">
      <c r="A5269"/>
      <c r="B5269"/>
      <c r="C5269"/>
      <c r="D5269"/>
      <c r="E5269"/>
      <c r="F5269"/>
    </row>
    <row r="5270" spans="1:6" ht="14.25" x14ac:dyDescent="0.45">
      <c r="A5270"/>
      <c r="B5270"/>
      <c r="C5270"/>
      <c r="D5270"/>
      <c r="E5270"/>
      <c r="F5270"/>
    </row>
    <row r="5271" spans="1:6" ht="14.25" x14ac:dyDescent="0.45">
      <c r="A5271"/>
      <c r="B5271"/>
      <c r="C5271"/>
      <c r="D5271"/>
      <c r="E5271"/>
      <c r="F5271"/>
    </row>
    <row r="5272" spans="1:6" ht="14.25" x14ac:dyDescent="0.45">
      <c r="A5272"/>
      <c r="B5272"/>
      <c r="C5272"/>
      <c r="D5272"/>
      <c r="E5272"/>
      <c r="F5272"/>
    </row>
    <row r="5273" spans="1:6" ht="14.25" x14ac:dyDescent="0.45">
      <c r="A5273"/>
      <c r="B5273"/>
      <c r="C5273"/>
      <c r="D5273"/>
      <c r="E5273"/>
      <c r="F5273"/>
    </row>
    <row r="5274" spans="1:6" ht="14.25" x14ac:dyDescent="0.45">
      <c r="A5274"/>
      <c r="B5274"/>
      <c r="C5274"/>
      <c r="D5274"/>
      <c r="E5274"/>
      <c r="F5274"/>
    </row>
    <row r="5275" spans="1:6" ht="14.25" x14ac:dyDescent="0.45">
      <c r="A5275"/>
      <c r="B5275"/>
      <c r="C5275"/>
      <c r="D5275"/>
      <c r="E5275"/>
      <c r="F5275"/>
    </row>
    <row r="5276" spans="1:6" ht="14.25" x14ac:dyDescent="0.45">
      <c r="A5276"/>
      <c r="B5276"/>
      <c r="C5276"/>
      <c r="D5276"/>
      <c r="E5276"/>
      <c r="F5276"/>
    </row>
    <row r="5277" spans="1:6" ht="14.25" x14ac:dyDescent="0.45">
      <c r="A5277"/>
      <c r="B5277"/>
      <c r="C5277"/>
      <c r="D5277"/>
      <c r="E5277"/>
      <c r="F5277"/>
    </row>
    <row r="5278" spans="1:6" ht="14.25" x14ac:dyDescent="0.45">
      <c r="A5278"/>
      <c r="B5278"/>
      <c r="C5278"/>
      <c r="D5278"/>
      <c r="E5278"/>
      <c r="F5278"/>
    </row>
    <row r="5279" spans="1:6" ht="14.25" x14ac:dyDescent="0.45">
      <c r="A5279"/>
      <c r="B5279"/>
      <c r="C5279"/>
      <c r="D5279"/>
      <c r="E5279"/>
      <c r="F5279"/>
    </row>
    <row r="5280" spans="1:6" ht="14.25" x14ac:dyDescent="0.45">
      <c r="A5280"/>
      <c r="B5280"/>
      <c r="C5280"/>
      <c r="D5280"/>
      <c r="E5280"/>
      <c r="F5280"/>
    </row>
    <row r="5281" spans="1:6" ht="14.25" x14ac:dyDescent="0.45">
      <c r="A5281"/>
      <c r="B5281"/>
      <c r="C5281"/>
      <c r="D5281"/>
      <c r="E5281"/>
      <c r="F5281"/>
    </row>
    <row r="5282" spans="1:6" ht="14.25" x14ac:dyDescent="0.45">
      <c r="A5282"/>
      <c r="B5282"/>
      <c r="C5282"/>
      <c r="D5282"/>
      <c r="E5282"/>
      <c r="F5282"/>
    </row>
    <row r="5283" spans="1:6" ht="14.25" x14ac:dyDescent="0.45">
      <c r="A5283"/>
      <c r="B5283"/>
      <c r="C5283"/>
      <c r="D5283"/>
      <c r="E5283"/>
      <c r="F5283"/>
    </row>
    <row r="5284" spans="1:6" ht="14.25" x14ac:dyDescent="0.45">
      <c r="A5284"/>
      <c r="B5284"/>
      <c r="C5284"/>
      <c r="D5284"/>
      <c r="E5284"/>
      <c r="F5284"/>
    </row>
    <row r="5285" spans="1:6" ht="14.25" x14ac:dyDescent="0.45">
      <c r="A5285"/>
      <c r="B5285"/>
      <c r="C5285"/>
      <c r="D5285"/>
      <c r="E5285"/>
      <c r="F5285"/>
    </row>
    <row r="5286" spans="1:6" ht="14.25" x14ac:dyDescent="0.45">
      <c r="A5286"/>
      <c r="B5286"/>
      <c r="C5286"/>
      <c r="D5286"/>
      <c r="E5286"/>
      <c r="F5286"/>
    </row>
    <row r="5287" spans="1:6" ht="14.25" x14ac:dyDescent="0.45">
      <c r="A5287"/>
      <c r="B5287"/>
      <c r="C5287"/>
      <c r="D5287"/>
      <c r="E5287"/>
      <c r="F5287"/>
    </row>
    <row r="5288" spans="1:6" ht="14.25" x14ac:dyDescent="0.45">
      <c r="A5288"/>
      <c r="B5288"/>
      <c r="C5288"/>
      <c r="D5288"/>
      <c r="E5288"/>
      <c r="F5288"/>
    </row>
    <row r="5289" spans="1:6" ht="14.25" x14ac:dyDescent="0.45">
      <c r="A5289"/>
      <c r="B5289"/>
      <c r="C5289"/>
      <c r="D5289"/>
      <c r="E5289"/>
      <c r="F5289"/>
    </row>
    <row r="5290" spans="1:6" ht="14.25" x14ac:dyDescent="0.45">
      <c r="A5290"/>
      <c r="B5290"/>
      <c r="C5290"/>
      <c r="D5290"/>
      <c r="E5290"/>
      <c r="F5290"/>
    </row>
    <row r="5291" spans="1:6" ht="14.25" x14ac:dyDescent="0.45">
      <c r="A5291"/>
      <c r="B5291"/>
      <c r="C5291"/>
      <c r="D5291"/>
      <c r="E5291"/>
      <c r="F5291"/>
    </row>
    <row r="5292" spans="1:6" ht="14.25" x14ac:dyDescent="0.45">
      <c r="A5292"/>
      <c r="B5292"/>
      <c r="C5292"/>
      <c r="D5292"/>
      <c r="E5292"/>
      <c r="F5292"/>
    </row>
    <row r="5293" spans="1:6" ht="14.25" x14ac:dyDescent="0.45">
      <c r="A5293"/>
      <c r="B5293"/>
      <c r="C5293"/>
      <c r="D5293"/>
      <c r="E5293"/>
      <c r="F5293"/>
    </row>
    <row r="5294" spans="1:6" ht="14.25" x14ac:dyDescent="0.45">
      <c r="A5294"/>
      <c r="B5294"/>
      <c r="C5294"/>
      <c r="D5294"/>
      <c r="E5294"/>
      <c r="F5294"/>
    </row>
    <row r="5295" spans="1:6" ht="14.25" x14ac:dyDescent="0.45">
      <c r="A5295"/>
      <c r="B5295"/>
      <c r="C5295"/>
      <c r="D5295"/>
      <c r="E5295"/>
      <c r="F5295"/>
    </row>
    <row r="5296" spans="1:6" ht="14.25" x14ac:dyDescent="0.45">
      <c r="A5296"/>
      <c r="B5296"/>
      <c r="C5296"/>
      <c r="D5296"/>
      <c r="E5296"/>
      <c r="F5296"/>
    </row>
    <row r="5297" spans="1:6" ht="14.25" x14ac:dyDescent="0.45">
      <c r="A5297"/>
      <c r="B5297"/>
      <c r="C5297"/>
      <c r="D5297"/>
      <c r="E5297"/>
      <c r="F5297"/>
    </row>
    <row r="5298" spans="1:6" ht="14.25" x14ac:dyDescent="0.45">
      <c r="A5298"/>
      <c r="B5298"/>
      <c r="C5298"/>
      <c r="D5298"/>
      <c r="E5298"/>
      <c r="F5298"/>
    </row>
    <row r="5299" spans="1:6" ht="14.25" x14ac:dyDescent="0.45">
      <c r="A5299"/>
      <c r="B5299"/>
      <c r="C5299"/>
      <c r="D5299"/>
      <c r="E5299"/>
      <c r="F5299"/>
    </row>
    <row r="5300" spans="1:6" ht="14.25" x14ac:dyDescent="0.45">
      <c r="A5300"/>
      <c r="B5300"/>
      <c r="C5300"/>
      <c r="D5300"/>
      <c r="E5300"/>
      <c r="F5300"/>
    </row>
    <row r="5301" spans="1:6" ht="14.25" x14ac:dyDescent="0.45">
      <c r="A5301"/>
      <c r="B5301"/>
      <c r="C5301"/>
      <c r="D5301"/>
      <c r="E5301"/>
      <c r="F5301"/>
    </row>
    <row r="5302" spans="1:6" ht="14.25" x14ac:dyDescent="0.45">
      <c r="A5302"/>
      <c r="B5302"/>
      <c r="C5302"/>
      <c r="D5302"/>
      <c r="E5302"/>
      <c r="F5302"/>
    </row>
    <row r="5303" spans="1:6" ht="14.25" x14ac:dyDescent="0.45">
      <c r="A5303"/>
      <c r="B5303"/>
      <c r="C5303"/>
      <c r="D5303"/>
      <c r="E5303"/>
      <c r="F5303"/>
    </row>
    <row r="5304" spans="1:6" ht="14.25" x14ac:dyDescent="0.45">
      <c r="A5304"/>
      <c r="B5304"/>
      <c r="C5304"/>
      <c r="D5304"/>
      <c r="E5304"/>
      <c r="F5304"/>
    </row>
    <row r="5305" spans="1:6" ht="14.25" x14ac:dyDescent="0.45">
      <c r="A5305"/>
      <c r="B5305"/>
      <c r="C5305"/>
      <c r="D5305"/>
      <c r="E5305"/>
      <c r="F5305"/>
    </row>
    <row r="5306" spans="1:6" ht="14.25" x14ac:dyDescent="0.45">
      <c r="A5306"/>
      <c r="B5306"/>
      <c r="C5306"/>
      <c r="D5306"/>
      <c r="E5306"/>
      <c r="F5306"/>
    </row>
    <row r="5307" spans="1:6" ht="14.25" x14ac:dyDescent="0.45">
      <c r="A5307"/>
      <c r="B5307"/>
      <c r="C5307"/>
      <c r="D5307"/>
      <c r="E5307"/>
      <c r="F5307"/>
    </row>
    <row r="5308" spans="1:6" ht="14.25" x14ac:dyDescent="0.45">
      <c r="A5308"/>
      <c r="B5308"/>
      <c r="C5308"/>
      <c r="D5308"/>
      <c r="E5308"/>
      <c r="F5308"/>
    </row>
    <row r="5309" spans="1:6" ht="14.25" x14ac:dyDescent="0.45">
      <c r="A5309"/>
      <c r="B5309"/>
      <c r="C5309"/>
      <c r="D5309"/>
      <c r="E5309"/>
      <c r="F5309"/>
    </row>
    <row r="5310" spans="1:6" ht="14.25" x14ac:dyDescent="0.45">
      <c r="A5310"/>
      <c r="B5310"/>
      <c r="C5310"/>
      <c r="D5310"/>
      <c r="E5310"/>
      <c r="F5310"/>
    </row>
    <row r="5311" spans="1:6" ht="14.25" x14ac:dyDescent="0.45">
      <c r="A5311"/>
      <c r="B5311"/>
      <c r="C5311"/>
      <c r="D5311"/>
      <c r="E5311"/>
      <c r="F5311"/>
    </row>
    <row r="5312" spans="1:6" ht="14.25" x14ac:dyDescent="0.45">
      <c r="A5312"/>
      <c r="B5312"/>
      <c r="C5312"/>
      <c r="D5312"/>
      <c r="E5312"/>
      <c r="F5312"/>
    </row>
    <row r="5313" spans="1:6" ht="14.25" x14ac:dyDescent="0.45">
      <c r="A5313"/>
      <c r="B5313"/>
      <c r="C5313"/>
      <c r="D5313"/>
      <c r="E5313"/>
      <c r="F5313"/>
    </row>
    <row r="5314" spans="1:6" ht="14.25" x14ac:dyDescent="0.45">
      <c r="A5314"/>
      <c r="B5314"/>
      <c r="C5314"/>
      <c r="D5314"/>
      <c r="E5314"/>
      <c r="F5314"/>
    </row>
    <row r="5315" spans="1:6" ht="14.25" x14ac:dyDescent="0.45">
      <c r="A5315"/>
      <c r="B5315"/>
      <c r="C5315"/>
      <c r="D5315"/>
      <c r="E5315"/>
      <c r="F5315"/>
    </row>
    <row r="5316" spans="1:6" ht="14.25" x14ac:dyDescent="0.45">
      <c r="A5316"/>
      <c r="B5316"/>
      <c r="C5316"/>
      <c r="D5316"/>
      <c r="E5316"/>
      <c r="F5316"/>
    </row>
    <row r="5317" spans="1:6" ht="14.25" x14ac:dyDescent="0.45">
      <c r="A5317"/>
      <c r="B5317"/>
      <c r="C5317"/>
      <c r="D5317"/>
      <c r="E5317"/>
      <c r="F5317"/>
    </row>
    <row r="5318" spans="1:6" ht="14.25" x14ac:dyDescent="0.45">
      <c r="A5318"/>
      <c r="B5318"/>
      <c r="C5318"/>
      <c r="D5318"/>
      <c r="E5318"/>
      <c r="F5318"/>
    </row>
    <row r="5319" spans="1:6" ht="14.25" x14ac:dyDescent="0.45">
      <c r="A5319"/>
      <c r="B5319"/>
      <c r="C5319"/>
      <c r="D5319"/>
      <c r="E5319"/>
      <c r="F5319"/>
    </row>
    <row r="5320" spans="1:6" ht="14.25" x14ac:dyDescent="0.45">
      <c r="A5320"/>
      <c r="B5320"/>
      <c r="C5320"/>
      <c r="D5320"/>
      <c r="E5320"/>
      <c r="F5320"/>
    </row>
    <row r="5321" spans="1:6" ht="14.25" x14ac:dyDescent="0.45">
      <c r="A5321"/>
      <c r="B5321"/>
      <c r="C5321"/>
      <c r="D5321"/>
      <c r="E5321"/>
      <c r="F5321"/>
    </row>
    <row r="5322" spans="1:6" ht="14.25" x14ac:dyDescent="0.45">
      <c r="A5322"/>
      <c r="B5322"/>
      <c r="C5322"/>
      <c r="D5322"/>
      <c r="E5322"/>
      <c r="F5322"/>
    </row>
    <row r="5323" spans="1:6" ht="14.25" x14ac:dyDescent="0.45">
      <c r="A5323"/>
      <c r="B5323"/>
      <c r="C5323"/>
      <c r="D5323"/>
      <c r="E5323"/>
      <c r="F5323"/>
    </row>
    <row r="5324" spans="1:6" ht="14.25" x14ac:dyDescent="0.45">
      <c r="A5324"/>
      <c r="B5324"/>
      <c r="C5324"/>
      <c r="D5324"/>
      <c r="E5324"/>
      <c r="F5324"/>
    </row>
    <row r="5325" spans="1:6" ht="14.25" x14ac:dyDescent="0.45">
      <c r="A5325"/>
      <c r="B5325"/>
      <c r="C5325"/>
      <c r="D5325"/>
      <c r="E5325"/>
      <c r="F5325"/>
    </row>
    <row r="5326" spans="1:6" ht="14.25" x14ac:dyDescent="0.45">
      <c r="A5326"/>
      <c r="B5326"/>
      <c r="C5326"/>
      <c r="D5326"/>
      <c r="E5326"/>
      <c r="F5326"/>
    </row>
    <row r="5327" spans="1:6" ht="14.25" x14ac:dyDescent="0.45">
      <c r="A5327"/>
      <c r="B5327"/>
      <c r="C5327"/>
      <c r="D5327"/>
      <c r="E5327"/>
      <c r="F5327"/>
    </row>
    <row r="5328" spans="1:6" ht="14.25" x14ac:dyDescent="0.45">
      <c r="A5328"/>
      <c r="B5328"/>
      <c r="C5328"/>
      <c r="D5328"/>
      <c r="E5328"/>
      <c r="F5328"/>
    </row>
    <row r="5329" spans="1:6" ht="14.25" x14ac:dyDescent="0.45">
      <c r="A5329"/>
      <c r="B5329"/>
      <c r="C5329"/>
      <c r="D5329"/>
      <c r="E5329"/>
      <c r="F5329"/>
    </row>
    <row r="5330" spans="1:6" ht="14.25" x14ac:dyDescent="0.45">
      <c r="A5330"/>
      <c r="B5330"/>
      <c r="C5330"/>
      <c r="D5330"/>
      <c r="E5330"/>
      <c r="F5330"/>
    </row>
    <row r="5331" spans="1:6" ht="14.25" x14ac:dyDescent="0.45">
      <c r="A5331"/>
      <c r="B5331"/>
      <c r="C5331"/>
      <c r="D5331"/>
      <c r="E5331"/>
      <c r="F5331"/>
    </row>
    <row r="5332" spans="1:6" ht="14.25" x14ac:dyDescent="0.45">
      <c r="A5332"/>
      <c r="B5332"/>
      <c r="C5332"/>
      <c r="D5332"/>
      <c r="E5332"/>
      <c r="F5332"/>
    </row>
    <row r="5333" spans="1:6" ht="14.25" x14ac:dyDescent="0.45">
      <c r="A5333"/>
      <c r="B5333"/>
      <c r="C5333"/>
      <c r="D5333"/>
      <c r="E5333"/>
      <c r="F5333"/>
    </row>
    <row r="5334" spans="1:6" ht="14.25" x14ac:dyDescent="0.45">
      <c r="A5334"/>
      <c r="B5334"/>
      <c r="C5334"/>
      <c r="D5334"/>
      <c r="E5334"/>
      <c r="F5334"/>
    </row>
    <row r="5335" spans="1:6" ht="14.25" x14ac:dyDescent="0.45">
      <c r="A5335"/>
      <c r="B5335"/>
      <c r="C5335"/>
      <c r="D5335"/>
      <c r="E5335"/>
      <c r="F5335"/>
    </row>
    <row r="5336" spans="1:6" ht="14.25" x14ac:dyDescent="0.45">
      <c r="A5336"/>
      <c r="B5336"/>
      <c r="C5336"/>
      <c r="D5336"/>
      <c r="E5336"/>
      <c r="F5336"/>
    </row>
    <row r="5337" spans="1:6" ht="14.25" x14ac:dyDescent="0.45">
      <c r="A5337"/>
      <c r="B5337"/>
      <c r="C5337"/>
      <c r="D5337"/>
      <c r="E5337"/>
      <c r="F5337"/>
    </row>
    <row r="5338" spans="1:6" ht="14.25" x14ac:dyDescent="0.45">
      <c r="A5338"/>
      <c r="B5338"/>
      <c r="C5338"/>
      <c r="D5338"/>
      <c r="E5338"/>
      <c r="F5338"/>
    </row>
    <row r="5339" spans="1:6" ht="14.25" x14ac:dyDescent="0.45">
      <c r="A5339"/>
      <c r="B5339"/>
      <c r="C5339"/>
      <c r="D5339"/>
      <c r="E5339"/>
      <c r="F5339"/>
    </row>
    <row r="5340" spans="1:6" ht="14.25" x14ac:dyDescent="0.45">
      <c r="A5340"/>
      <c r="B5340"/>
      <c r="C5340"/>
      <c r="D5340"/>
      <c r="E5340"/>
      <c r="F5340"/>
    </row>
    <row r="5341" spans="1:6" ht="14.25" x14ac:dyDescent="0.45">
      <c r="A5341"/>
      <c r="B5341"/>
      <c r="C5341"/>
      <c r="D5341"/>
      <c r="E5341"/>
      <c r="F5341"/>
    </row>
    <row r="5342" spans="1:6" ht="14.25" x14ac:dyDescent="0.45">
      <c r="A5342"/>
      <c r="B5342"/>
      <c r="C5342"/>
      <c r="D5342"/>
      <c r="E5342"/>
      <c r="F5342"/>
    </row>
    <row r="5343" spans="1:6" ht="14.25" x14ac:dyDescent="0.45">
      <c r="A5343"/>
      <c r="B5343"/>
      <c r="C5343"/>
      <c r="D5343"/>
      <c r="E5343"/>
      <c r="F5343"/>
    </row>
    <row r="5344" spans="1:6" ht="14.25" x14ac:dyDescent="0.45">
      <c r="A5344"/>
      <c r="B5344"/>
      <c r="C5344"/>
      <c r="D5344"/>
      <c r="E5344"/>
      <c r="F5344"/>
    </row>
    <row r="5345" spans="1:6" ht="14.25" x14ac:dyDescent="0.45">
      <c r="A5345"/>
      <c r="B5345"/>
      <c r="C5345"/>
      <c r="D5345"/>
      <c r="E5345"/>
      <c r="F5345"/>
    </row>
    <row r="5346" spans="1:6" ht="14.25" x14ac:dyDescent="0.45">
      <c r="A5346"/>
      <c r="B5346"/>
      <c r="C5346"/>
      <c r="D5346"/>
      <c r="E5346"/>
      <c r="F5346"/>
    </row>
    <row r="5347" spans="1:6" ht="14.25" x14ac:dyDescent="0.45">
      <c r="A5347"/>
      <c r="B5347"/>
      <c r="C5347"/>
      <c r="D5347"/>
      <c r="E5347"/>
      <c r="F5347"/>
    </row>
    <row r="5348" spans="1:6" ht="14.25" x14ac:dyDescent="0.45">
      <c r="A5348"/>
      <c r="B5348"/>
      <c r="C5348"/>
      <c r="D5348"/>
      <c r="E5348"/>
      <c r="F5348"/>
    </row>
    <row r="5349" spans="1:6" ht="14.25" x14ac:dyDescent="0.45">
      <c r="A5349"/>
      <c r="B5349"/>
      <c r="C5349"/>
      <c r="D5349"/>
      <c r="E5349"/>
      <c r="F5349"/>
    </row>
    <row r="5350" spans="1:6" ht="14.25" x14ac:dyDescent="0.45">
      <c r="A5350"/>
      <c r="B5350"/>
      <c r="C5350"/>
      <c r="D5350"/>
      <c r="E5350"/>
      <c r="F5350"/>
    </row>
    <row r="5351" spans="1:6" ht="14.25" x14ac:dyDescent="0.45">
      <c r="A5351"/>
      <c r="B5351"/>
      <c r="C5351"/>
      <c r="D5351"/>
      <c r="E5351"/>
      <c r="F5351"/>
    </row>
    <row r="5352" spans="1:6" ht="14.25" x14ac:dyDescent="0.45">
      <c r="A5352"/>
      <c r="B5352"/>
      <c r="C5352"/>
      <c r="D5352"/>
      <c r="E5352"/>
      <c r="F5352"/>
    </row>
    <row r="5353" spans="1:6" ht="14.25" x14ac:dyDescent="0.45">
      <c r="A5353"/>
      <c r="B5353"/>
      <c r="C5353"/>
      <c r="D5353"/>
      <c r="E5353"/>
      <c r="F5353"/>
    </row>
    <row r="5354" spans="1:6" ht="14.25" x14ac:dyDescent="0.45">
      <c r="A5354"/>
      <c r="B5354"/>
      <c r="C5354"/>
      <c r="D5354"/>
      <c r="E5354"/>
      <c r="F5354"/>
    </row>
    <row r="5355" spans="1:6" ht="14.25" x14ac:dyDescent="0.45">
      <c r="A5355"/>
      <c r="B5355"/>
      <c r="C5355"/>
      <c r="D5355"/>
      <c r="E5355"/>
      <c r="F5355"/>
    </row>
    <row r="5356" spans="1:6" ht="14.25" x14ac:dyDescent="0.45">
      <c r="A5356"/>
      <c r="B5356"/>
      <c r="C5356"/>
      <c r="D5356"/>
      <c r="E5356"/>
      <c r="F5356"/>
    </row>
    <row r="5357" spans="1:6" ht="14.25" x14ac:dyDescent="0.45">
      <c r="A5357"/>
      <c r="B5357"/>
      <c r="C5357"/>
      <c r="D5357"/>
      <c r="E5357"/>
      <c r="F5357"/>
    </row>
    <row r="5358" spans="1:6" ht="14.25" x14ac:dyDescent="0.45">
      <c r="A5358"/>
      <c r="B5358"/>
      <c r="C5358"/>
      <c r="D5358"/>
      <c r="E5358"/>
      <c r="F5358"/>
    </row>
    <row r="5359" spans="1:6" ht="14.25" x14ac:dyDescent="0.45">
      <c r="A5359"/>
      <c r="B5359"/>
      <c r="C5359"/>
      <c r="D5359"/>
      <c r="E5359"/>
      <c r="F5359"/>
    </row>
    <row r="5360" spans="1:6" ht="14.25" x14ac:dyDescent="0.45">
      <c r="A5360"/>
      <c r="B5360"/>
      <c r="C5360"/>
      <c r="D5360"/>
      <c r="E5360"/>
      <c r="F5360"/>
    </row>
    <row r="5361" spans="1:6" ht="14.25" x14ac:dyDescent="0.45">
      <c r="A5361"/>
      <c r="B5361"/>
      <c r="C5361"/>
      <c r="D5361"/>
      <c r="E5361"/>
      <c r="F5361"/>
    </row>
    <row r="5362" spans="1:6" ht="14.25" x14ac:dyDescent="0.45">
      <c r="A5362"/>
      <c r="B5362"/>
      <c r="C5362"/>
      <c r="D5362"/>
      <c r="E5362"/>
      <c r="F5362"/>
    </row>
    <row r="5363" spans="1:6" ht="14.25" x14ac:dyDescent="0.45">
      <c r="A5363"/>
      <c r="B5363"/>
      <c r="C5363"/>
      <c r="D5363"/>
      <c r="E5363"/>
      <c r="F5363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A571E-DFDC-4368-B7E3-67F95BA32FE2}">
  <dimension ref="B1:F32"/>
  <sheetViews>
    <sheetView topLeftCell="A3" workbookViewId="0">
      <selection activeCell="C24" sqref="C24"/>
    </sheetView>
  </sheetViews>
  <sheetFormatPr defaultColWidth="9.1328125" defaultRowHeight="14.25" x14ac:dyDescent="0.45"/>
  <cols>
    <col min="1" max="1" width="3" style="40" customWidth="1"/>
    <col min="2" max="2" width="74.265625" style="40" bestFit="1" customWidth="1"/>
    <col min="3" max="3" width="25.86328125" style="40" customWidth="1"/>
    <col min="4" max="4" width="3" style="40" customWidth="1"/>
    <col min="5" max="5" width="9.1328125" style="40"/>
    <col min="6" max="6" width="11.265625" style="40" bestFit="1" customWidth="1"/>
    <col min="7" max="7" width="13" style="40" bestFit="1" customWidth="1"/>
    <col min="8" max="16384" width="9.1328125" style="40"/>
  </cols>
  <sheetData>
    <row r="1" spans="2:6" ht="19.899999999999999" thickBot="1" x14ac:dyDescent="0.65">
      <c r="B1" s="38"/>
      <c r="C1" s="39"/>
    </row>
    <row r="2" spans="2:6" ht="23.65" thickTop="1" x14ac:dyDescent="0.7">
      <c r="B2" s="41" t="s">
        <v>3778</v>
      </c>
      <c r="C2" s="42" t="s">
        <v>3779</v>
      </c>
    </row>
    <row r="3" spans="2:6" ht="28.5" x14ac:dyDescent="0.45">
      <c r="B3" s="40" t="s">
        <v>3780</v>
      </c>
    </row>
    <row r="4" spans="2:6" x14ac:dyDescent="0.45">
      <c r="B4" s="43" t="s">
        <v>3781</v>
      </c>
    </row>
    <row r="5" spans="2:6" ht="15.75" x14ac:dyDescent="0.5">
      <c r="B5" s="44">
        <v>45540</v>
      </c>
    </row>
    <row r="6" spans="2:6" ht="15.75" x14ac:dyDescent="0.5">
      <c r="B6" s="86" t="s">
        <v>4069</v>
      </c>
      <c r="C6" s="87">
        <v>45505</v>
      </c>
    </row>
    <row r="7" spans="2:6" ht="17.649999999999999" thickBot="1" x14ac:dyDescent="0.6">
      <c r="B7" s="45" t="s">
        <v>3782</v>
      </c>
      <c r="C7" s="45"/>
    </row>
    <row r="8" spans="2:6" ht="14.65" thickTop="1" x14ac:dyDescent="0.45">
      <c r="B8" s="40" t="s">
        <v>3783</v>
      </c>
      <c r="C8" s="153"/>
    </row>
    <row r="9" spans="2:6" x14ac:dyDescent="0.45">
      <c r="B9" s="40" t="s">
        <v>39</v>
      </c>
      <c r="C9" s="153"/>
    </row>
    <row r="10" spans="2:6" x14ac:dyDescent="0.45">
      <c r="B10" s="43" t="s">
        <v>3784</v>
      </c>
      <c r="C10" s="153"/>
    </row>
    <row r="11" spans="2:6" ht="30" customHeight="1" x14ac:dyDescent="0.45">
      <c r="B11" s="46" t="s">
        <v>3785</v>
      </c>
      <c r="C11" s="47" t="s">
        <v>3786</v>
      </c>
    </row>
    <row r="12" spans="2:6" ht="21" x14ac:dyDescent="0.65">
      <c r="B12" s="48" t="s">
        <v>3787</v>
      </c>
      <c r="C12" s="49">
        <f>'Report-PAL Ticket Stock Calc'!E40</f>
        <v>10792.210000000001</v>
      </c>
      <c r="F12" s="50"/>
    </row>
    <row r="13" spans="2:6" ht="21" x14ac:dyDescent="0.65">
      <c r="B13" s="48" t="s">
        <v>3788</v>
      </c>
      <c r="C13" s="49"/>
      <c r="F13" s="50"/>
    </row>
    <row r="14" spans="2:6" ht="21" x14ac:dyDescent="0.65">
      <c r="B14" s="48" t="s">
        <v>3789</v>
      </c>
      <c r="C14" s="49">
        <f>SUM(C15:C16)</f>
        <v>6638</v>
      </c>
    </row>
    <row r="15" spans="2:6" ht="21" x14ac:dyDescent="0.65">
      <c r="B15" s="51" t="s">
        <v>3790</v>
      </c>
      <c r="C15" s="52">
        <f>GETPIVOTDATA("Service Fee",'Report - PAL Detail'!$A$5,"Sales Rep","Sarcyk, Neil")</f>
        <v>6172</v>
      </c>
    </row>
    <row r="16" spans="2:6" ht="21" x14ac:dyDescent="0.65">
      <c r="B16" s="51" t="s">
        <v>3791</v>
      </c>
      <c r="C16" s="52">
        <f>GETPIVOTDATA("Service Fee",'Report - PAL Detail'!$A$5,"Sales Rep","Reese, Aaron J")</f>
        <v>466</v>
      </c>
    </row>
    <row r="17" spans="2:6" ht="21" x14ac:dyDescent="0.65">
      <c r="B17" s="48" t="s">
        <v>3792</v>
      </c>
      <c r="C17" s="49">
        <f>SUM(C18:C19)</f>
        <v>3535.559999999999</v>
      </c>
      <c r="F17" s="50"/>
    </row>
    <row r="18" spans="2:6" ht="21" x14ac:dyDescent="0.65">
      <c r="B18" s="51" t="s">
        <v>3793</v>
      </c>
      <c r="C18" s="52">
        <v>475</v>
      </c>
      <c r="F18" s="50"/>
    </row>
    <row r="19" spans="2:6" ht="21" x14ac:dyDescent="0.65">
      <c r="B19" s="51" t="s">
        <v>3794</v>
      </c>
      <c r="C19" s="52">
        <f>GETPIVOTDATA("Admin Fee",'Report - PAL Detail'!$A$5)</f>
        <v>3060.559999999999</v>
      </c>
      <c r="F19" s="50"/>
    </row>
    <row r="20" spans="2:6" ht="21" x14ac:dyDescent="0.65">
      <c r="B20" s="48" t="s">
        <v>3795</v>
      </c>
      <c r="C20" s="49">
        <f>SUM(C21:C23)</f>
        <v>-722</v>
      </c>
    </row>
    <row r="21" spans="2:6" ht="21" x14ac:dyDescent="0.65">
      <c r="B21" s="48" t="s">
        <v>3796</v>
      </c>
      <c r="C21" s="52">
        <v>-1012</v>
      </c>
    </row>
    <row r="22" spans="2:6" ht="21" x14ac:dyDescent="0.65">
      <c r="B22" s="48" t="s">
        <v>3797</v>
      </c>
      <c r="C22" s="52">
        <v>145</v>
      </c>
    </row>
    <row r="23" spans="2:6" ht="21" x14ac:dyDescent="0.65">
      <c r="B23" s="48" t="s">
        <v>3798</v>
      </c>
      <c r="C23" s="52">
        <v>145</v>
      </c>
    </row>
    <row r="24" spans="2:6" ht="21.4" thickBot="1" x14ac:dyDescent="0.7">
      <c r="B24" s="53" t="s">
        <v>3799</v>
      </c>
      <c r="C24" s="54">
        <f>SUM(C12+C14+C17+C20)</f>
        <v>20243.769999999997</v>
      </c>
      <c r="F24" s="50"/>
    </row>
    <row r="25" spans="2:6" ht="21.4" thickBot="1" x14ac:dyDescent="0.7">
      <c r="B25" s="53" t="s">
        <v>3800</v>
      </c>
      <c r="C25" s="55">
        <v>0</v>
      </c>
    </row>
    <row r="26" spans="2:6" ht="21.4" thickBot="1" x14ac:dyDescent="0.7">
      <c r="B26" s="53" t="s">
        <v>3801</v>
      </c>
      <c r="C26" s="54">
        <v>0</v>
      </c>
    </row>
    <row r="27" spans="2:6" ht="21.4" thickBot="1" x14ac:dyDescent="0.7">
      <c r="B27" s="53" t="s">
        <v>3802</v>
      </c>
      <c r="C27" s="54">
        <f>IFERROR(C24*(1+C25)+C26, "")</f>
        <v>20243.769999999997</v>
      </c>
    </row>
    <row r="28" spans="2:6" ht="21.4" thickBot="1" x14ac:dyDescent="0.7">
      <c r="B28" s="53"/>
      <c r="C28" s="54"/>
    </row>
    <row r="29" spans="2:6" x14ac:dyDescent="0.45">
      <c r="B29" s="154" t="str">
        <f>"Make all checks payable to "&amp; Company_Name</f>
        <v>Make all checks payable to SMAC Distributing, LLC</v>
      </c>
      <c r="C29" s="154"/>
    </row>
    <row r="30" spans="2:6" x14ac:dyDescent="0.45">
      <c r="B30" s="154" t="s">
        <v>3803</v>
      </c>
      <c r="C30" s="154"/>
    </row>
    <row r="31" spans="2:6" x14ac:dyDescent="0.45">
      <c r="B31" s="155" t="s">
        <v>3804</v>
      </c>
      <c r="C31" s="154"/>
    </row>
    <row r="32" spans="2:6" x14ac:dyDescent="0.45">
      <c r="B32" s="156" t="s">
        <v>3805</v>
      </c>
      <c r="C32" s="156"/>
    </row>
  </sheetData>
  <mergeCells count="5">
    <mergeCell ref="C8:C10"/>
    <mergeCell ref="B29:C29"/>
    <mergeCell ref="B30:C30"/>
    <mergeCell ref="B31:C31"/>
    <mergeCell ref="B32:C32"/>
  </mergeCells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FABA8-83B0-460B-BEF4-66A11C6CFDA6}">
  <dimension ref="A1:E44"/>
  <sheetViews>
    <sheetView topLeftCell="A9" workbookViewId="0">
      <selection activeCell="E40" sqref="E40"/>
    </sheetView>
  </sheetViews>
  <sheetFormatPr defaultColWidth="9.1328125" defaultRowHeight="13.5" x14ac:dyDescent="0.35"/>
  <cols>
    <col min="1" max="1" width="55.73046875" style="90" customWidth="1"/>
    <col min="2" max="2" width="12" style="90" customWidth="1"/>
    <col min="3" max="3" width="1.3984375" style="90" customWidth="1"/>
    <col min="4" max="4" width="55.73046875" style="90" customWidth="1"/>
    <col min="5" max="5" width="12" style="90" bestFit="1" customWidth="1"/>
    <col min="6" max="16384" width="9.1328125" style="90"/>
  </cols>
  <sheetData>
    <row r="1" spans="1:5" ht="13.9" thickBot="1" x14ac:dyDescent="0.4">
      <c r="D1" s="95" t="s">
        <v>4091</v>
      </c>
      <c r="E1" s="99">
        <v>45505</v>
      </c>
    </row>
    <row r="2" spans="1:5" ht="14.25" thickBot="1" x14ac:dyDescent="0.45">
      <c r="A2" s="88" t="s">
        <v>4070</v>
      </c>
      <c r="B2" s="89">
        <f>SUM(B3:B11)</f>
        <v>843.57</v>
      </c>
      <c r="D2" s="88" t="s">
        <v>4071</v>
      </c>
      <c r="E2" s="89">
        <f>SUM(E3:E11)</f>
        <v>6062</v>
      </c>
    </row>
    <row r="3" spans="1:5" x14ac:dyDescent="0.35">
      <c r="A3" s="91" t="s">
        <v>19</v>
      </c>
      <c r="B3" s="92">
        <v>0</v>
      </c>
      <c r="D3" s="91" t="s">
        <v>19</v>
      </c>
      <c r="E3" s="92">
        <v>0</v>
      </c>
    </row>
    <row r="4" spans="1:5" x14ac:dyDescent="0.35">
      <c r="A4" s="91" t="s">
        <v>26</v>
      </c>
      <c r="B4" s="92">
        <v>0</v>
      </c>
      <c r="D4" s="91" t="s">
        <v>26</v>
      </c>
      <c r="E4" s="92">
        <v>0</v>
      </c>
    </row>
    <row r="5" spans="1:5" x14ac:dyDescent="0.35">
      <c r="A5" s="91" t="s">
        <v>27</v>
      </c>
      <c r="B5" s="92">
        <v>0</v>
      </c>
      <c r="D5" s="91" t="s">
        <v>27</v>
      </c>
      <c r="E5" s="92">
        <v>3328</v>
      </c>
    </row>
    <row r="6" spans="1:5" x14ac:dyDescent="0.35">
      <c r="A6" s="91" t="s">
        <v>24</v>
      </c>
      <c r="B6" s="92">
        <v>0</v>
      </c>
      <c r="D6" s="91" t="s">
        <v>24</v>
      </c>
      <c r="E6" s="92">
        <v>0</v>
      </c>
    </row>
    <row r="7" spans="1:5" x14ac:dyDescent="0.35">
      <c r="A7" s="91" t="s">
        <v>20</v>
      </c>
      <c r="B7" s="92">
        <v>0</v>
      </c>
      <c r="D7" s="91" t="s">
        <v>20</v>
      </c>
      <c r="E7" s="92">
        <v>1990</v>
      </c>
    </row>
    <row r="8" spans="1:5" x14ac:dyDescent="0.35">
      <c r="A8" s="91" t="s">
        <v>21</v>
      </c>
      <c r="B8" s="92">
        <v>843.57</v>
      </c>
      <c r="D8" s="91" t="s">
        <v>21</v>
      </c>
      <c r="E8" s="92">
        <v>744</v>
      </c>
    </row>
    <row r="9" spans="1:5" x14ac:dyDescent="0.35">
      <c r="A9" s="91" t="s">
        <v>22</v>
      </c>
      <c r="B9" s="92">
        <v>0</v>
      </c>
      <c r="D9" s="91" t="s">
        <v>22</v>
      </c>
      <c r="E9" s="92">
        <v>0</v>
      </c>
    </row>
    <row r="10" spans="1:5" x14ac:dyDescent="0.35">
      <c r="A10" s="91" t="s">
        <v>25</v>
      </c>
      <c r="B10" s="92">
        <v>0</v>
      </c>
      <c r="D10" s="91" t="s">
        <v>25</v>
      </c>
      <c r="E10" s="92">
        <v>0</v>
      </c>
    </row>
    <row r="11" spans="1:5" ht="13.9" thickBot="1" x14ac:dyDescent="0.4">
      <c r="A11" s="93" t="s">
        <v>28</v>
      </c>
      <c r="B11" s="94">
        <v>0</v>
      </c>
      <c r="D11" s="93" t="s">
        <v>28</v>
      </c>
      <c r="E11" s="94">
        <v>0</v>
      </c>
    </row>
    <row r="12" spans="1:5" ht="13.9" thickBot="1" x14ac:dyDescent="0.4"/>
    <row r="13" spans="1:5" ht="14.25" thickBot="1" x14ac:dyDescent="0.45">
      <c r="A13" s="88" t="s">
        <v>4072</v>
      </c>
      <c r="B13" s="89">
        <f>SUM(B14:B22)</f>
        <v>5088</v>
      </c>
      <c r="D13" s="88" t="s">
        <v>4073</v>
      </c>
      <c r="E13" s="89">
        <f>SUM(E14:E25)</f>
        <v>3340</v>
      </c>
    </row>
    <row r="14" spans="1:5" x14ac:dyDescent="0.35">
      <c r="A14" s="91" t="s">
        <v>19</v>
      </c>
      <c r="B14" s="92">
        <v>0</v>
      </c>
      <c r="D14" s="91" t="s">
        <v>4074</v>
      </c>
      <c r="E14" s="92">
        <f>186*14</f>
        <v>2604</v>
      </c>
    </row>
    <row r="15" spans="1:5" x14ac:dyDescent="0.35">
      <c r="A15" s="91" t="s">
        <v>26</v>
      </c>
      <c r="B15" s="92">
        <v>186</v>
      </c>
      <c r="D15" s="91" t="s">
        <v>3309</v>
      </c>
      <c r="E15" s="92">
        <v>212</v>
      </c>
    </row>
    <row r="16" spans="1:5" x14ac:dyDescent="0.35">
      <c r="A16" s="91" t="s">
        <v>27</v>
      </c>
      <c r="B16" s="92">
        <v>2830</v>
      </c>
      <c r="D16" s="91" t="s">
        <v>3297</v>
      </c>
      <c r="E16" s="92">
        <v>134</v>
      </c>
    </row>
    <row r="17" spans="1:5" x14ac:dyDescent="0.35">
      <c r="A17" s="91" t="s">
        <v>24</v>
      </c>
      <c r="B17" s="92">
        <v>398</v>
      </c>
      <c r="D17" s="91" t="s">
        <v>3298</v>
      </c>
      <c r="E17" s="92">
        <v>134</v>
      </c>
    </row>
    <row r="18" spans="1:5" x14ac:dyDescent="0.35">
      <c r="A18" s="91" t="s">
        <v>20</v>
      </c>
      <c r="B18" s="92">
        <v>558</v>
      </c>
      <c r="D18" s="91" t="s">
        <v>3299</v>
      </c>
      <c r="E18" s="92">
        <v>134</v>
      </c>
    </row>
    <row r="19" spans="1:5" x14ac:dyDescent="0.35">
      <c r="A19" s="91" t="s">
        <v>21</v>
      </c>
      <c r="B19" s="92">
        <v>1116</v>
      </c>
      <c r="D19" s="91" t="s">
        <v>3373</v>
      </c>
      <c r="E19" s="92">
        <v>122</v>
      </c>
    </row>
    <row r="20" spans="1:5" x14ac:dyDescent="0.35">
      <c r="A20" s="91" t="s">
        <v>22</v>
      </c>
      <c r="B20" s="92">
        <v>0</v>
      </c>
      <c r="D20" s="91"/>
      <c r="E20" s="92">
        <v>0</v>
      </c>
    </row>
    <row r="21" spans="1:5" x14ac:dyDescent="0.35">
      <c r="A21" s="91" t="s">
        <v>25</v>
      </c>
      <c r="B21" s="92">
        <v>0</v>
      </c>
      <c r="D21" s="91"/>
      <c r="E21" s="92">
        <v>0</v>
      </c>
    </row>
    <row r="22" spans="1:5" ht="13.9" thickBot="1" x14ac:dyDescent="0.4">
      <c r="A22" s="93" t="s">
        <v>28</v>
      </c>
      <c r="B22" s="94">
        <v>0</v>
      </c>
      <c r="D22" s="91"/>
      <c r="E22" s="92">
        <v>0</v>
      </c>
    </row>
    <row r="23" spans="1:5" ht="13.9" thickBot="1" x14ac:dyDescent="0.4">
      <c r="D23" s="91"/>
      <c r="E23" s="92">
        <v>0</v>
      </c>
    </row>
    <row r="24" spans="1:5" ht="14.25" thickBot="1" x14ac:dyDescent="0.45">
      <c r="A24" s="88" t="s">
        <v>4075</v>
      </c>
      <c r="B24" s="89">
        <f>SUM(B25:B33)</f>
        <v>948.78</v>
      </c>
      <c r="D24" s="91"/>
      <c r="E24" s="92">
        <v>0</v>
      </c>
    </row>
    <row r="25" spans="1:5" ht="13.9" thickBot="1" x14ac:dyDescent="0.4">
      <c r="A25" s="91">
        <v>100035</v>
      </c>
      <c r="B25" s="92">
        <v>245.76</v>
      </c>
      <c r="D25" s="93"/>
      <c r="E25" s="94">
        <v>0</v>
      </c>
    </row>
    <row r="26" spans="1:5" ht="13.9" thickBot="1" x14ac:dyDescent="0.4">
      <c r="A26" s="91">
        <v>100046</v>
      </c>
      <c r="B26" s="92">
        <v>245.76</v>
      </c>
    </row>
    <row r="27" spans="1:5" ht="14.25" thickBot="1" x14ac:dyDescent="0.45">
      <c r="A27" s="91">
        <v>120840</v>
      </c>
      <c r="B27" s="92">
        <v>195.03</v>
      </c>
      <c r="D27" s="88" t="s">
        <v>4076</v>
      </c>
      <c r="E27" s="89">
        <f>SUM(E28:E33)</f>
        <v>-2921.57</v>
      </c>
    </row>
    <row r="28" spans="1:5" x14ac:dyDescent="0.35">
      <c r="A28" s="91">
        <v>130746</v>
      </c>
      <c r="B28" s="92">
        <v>262.23</v>
      </c>
      <c r="D28" s="91" t="s">
        <v>4077</v>
      </c>
      <c r="E28" s="92">
        <v>3984</v>
      </c>
    </row>
    <row r="29" spans="1:5" x14ac:dyDescent="0.35">
      <c r="A29" s="91"/>
      <c r="B29" s="92">
        <v>0</v>
      </c>
      <c r="D29" s="91" t="s">
        <v>4078</v>
      </c>
      <c r="E29" s="92">
        <f>-$B$2</f>
        <v>-843.57</v>
      </c>
    </row>
    <row r="30" spans="1:5" x14ac:dyDescent="0.35">
      <c r="A30" s="91"/>
      <c r="B30" s="92">
        <v>0</v>
      </c>
      <c r="D30" s="91" t="s">
        <v>4079</v>
      </c>
      <c r="E30" s="92">
        <f>-$E$2</f>
        <v>-6062</v>
      </c>
    </row>
    <row r="31" spans="1:5" x14ac:dyDescent="0.35">
      <c r="A31" s="91"/>
      <c r="B31" s="92">
        <v>0</v>
      </c>
      <c r="D31" s="91"/>
      <c r="E31" s="92"/>
    </row>
    <row r="32" spans="1:5" x14ac:dyDescent="0.35">
      <c r="A32" s="91"/>
      <c r="B32" s="92">
        <v>0</v>
      </c>
      <c r="D32" s="91"/>
      <c r="E32" s="92"/>
    </row>
    <row r="33" spans="1:5" ht="13.9" thickBot="1" x14ac:dyDescent="0.4">
      <c r="A33" s="93"/>
      <c r="B33" s="94">
        <v>0</v>
      </c>
      <c r="D33" s="93"/>
      <c r="E33" s="94"/>
    </row>
    <row r="35" spans="1:5" x14ac:dyDescent="0.35">
      <c r="A35" s="95" t="s">
        <v>4080</v>
      </c>
      <c r="B35" s="96">
        <f>10814-10814+6696+13856+511-145+6360</f>
        <v>27278</v>
      </c>
      <c r="D35" s="95" t="s">
        <v>4081</v>
      </c>
      <c r="E35" s="96">
        <f>0.5*B38</f>
        <v>9425</v>
      </c>
    </row>
    <row r="36" spans="1:5" x14ac:dyDescent="0.35">
      <c r="A36" s="95" t="s">
        <v>4082</v>
      </c>
      <c r="B36" s="96">
        <f>-$B$13</f>
        <v>-5088</v>
      </c>
      <c r="D36" s="95" t="s">
        <v>4083</v>
      </c>
      <c r="E36" s="96">
        <f>E13</f>
        <v>3340</v>
      </c>
    </row>
    <row r="37" spans="1:5" ht="13.9" thickBot="1" x14ac:dyDescent="0.4">
      <c r="A37" s="95" t="s">
        <v>4084</v>
      </c>
      <c r="B37" s="96">
        <f>-E13</f>
        <v>-3340</v>
      </c>
      <c r="D37" s="95" t="s">
        <v>4085</v>
      </c>
      <c r="E37" s="96">
        <f>B24</f>
        <v>948.78</v>
      </c>
    </row>
    <row r="38" spans="1:5" ht="14.25" thickBot="1" x14ac:dyDescent="0.45">
      <c r="A38" s="97" t="s">
        <v>4086</v>
      </c>
      <c r="B38" s="89">
        <f>SUM(B35:B37)</f>
        <v>18850</v>
      </c>
      <c r="D38" s="97" t="s">
        <v>4087</v>
      </c>
      <c r="E38" s="89">
        <f>SUM(E35:E37)</f>
        <v>13713.78</v>
      </c>
    </row>
    <row r="39" spans="1:5" ht="14.25" thickBot="1" x14ac:dyDescent="0.45">
      <c r="D39" s="95" t="s">
        <v>4088</v>
      </c>
      <c r="E39" s="98">
        <f>E27</f>
        <v>-2921.57</v>
      </c>
    </row>
    <row r="40" spans="1:5" ht="14.25" thickBot="1" x14ac:dyDescent="0.45">
      <c r="D40" s="97" t="s">
        <v>4089</v>
      </c>
      <c r="E40" s="89">
        <f>SUM(E38:E39)</f>
        <v>10792.210000000001</v>
      </c>
    </row>
    <row r="41" spans="1:5" ht="13.9" x14ac:dyDescent="0.4">
      <c r="D41" s="97" t="s">
        <v>4090</v>
      </c>
      <c r="E41" s="98">
        <f>B38/2</f>
        <v>9425</v>
      </c>
    </row>
    <row r="42" spans="1:5" ht="13.9" x14ac:dyDescent="0.4">
      <c r="D42" s="97"/>
      <c r="E42" s="98"/>
    </row>
    <row r="43" spans="1:5" ht="13.9" x14ac:dyDescent="0.4">
      <c r="D43" s="97"/>
      <c r="E43" s="98"/>
    </row>
    <row r="44" spans="1:5" ht="13.9" x14ac:dyDescent="0.4">
      <c r="D44" s="97"/>
      <c r="E44" s="98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43CC0-6950-4414-9E2C-10BDBBC0846C}">
  <dimension ref="A1:H2060"/>
  <sheetViews>
    <sheetView workbookViewId="0">
      <selection activeCell="F14" sqref="F14"/>
    </sheetView>
  </sheetViews>
  <sheetFormatPr defaultColWidth="9.1328125" defaultRowHeight="13.5" x14ac:dyDescent="0.35"/>
  <cols>
    <col min="1" max="1" width="30.1328125" style="3" bestFit="1" customWidth="1"/>
    <col min="2" max="2" width="39.59765625" style="3" bestFit="1" customWidth="1"/>
    <col min="3" max="3" width="20.3984375" style="3" bestFit="1" customWidth="1"/>
    <col min="4" max="4" width="14.265625" style="3" bestFit="1" customWidth="1"/>
    <col min="5" max="5" width="12" style="3" bestFit="1" customWidth="1"/>
    <col min="6" max="6" width="21" style="3" bestFit="1" customWidth="1"/>
    <col min="7" max="7" width="27.73046875" style="3" bestFit="1" customWidth="1"/>
    <col min="8" max="8" width="9.1328125" style="3" bestFit="1" customWidth="1"/>
    <col min="9" max="16384" width="9.1328125" style="3"/>
  </cols>
  <sheetData>
    <row r="1" spans="1:8" ht="20.65" x14ac:dyDescent="0.4">
      <c r="A1" s="157" t="str" vm="2">
        <f>B7</f>
        <v>Greater Cleveland Football Foundation</v>
      </c>
      <c r="B1" s="157"/>
      <c r="E1" s="8"/>
      <c r="F1" s="8" t="s">
        <v>4028</v>
      </c>
      <c r="G1" s="8" t="s">
        <v>4029</v>
      </c>
      <c r="H1" s="3">
        <v>100001</v>
      </c>
    </row>
    <row r="2" spans="1:8" ht="17.649999999999999" x14ac:dyDescent="0.5">
      <c r="A2" s="135" t="str">
        <f>_xlfn.XLOOKUP(B7,Charities[Charity Name],Charities[Address],,,)</f>
        <v>11860 Ridgecliff Circ</v>
      </c>
      <c r="B2" s="135"/>
    </row>
    <row r="3" spans="1:8" ht="17.649999999999999" x14ac:dyDescent="0.5">
      <c r="A3" s="56" t="str" cm="1">
        <f t="array" ref="A3">_xlfn.XLOOKUP(B7,Charities[Charity Name],CONCATENATE(Charities[City]," ",Charities[State],", ",Charities[Zip Code]),,,)</f>
        <v>Strongsville Ohio, 44136</v>
      </c>
    </row>
    <row r="4" spans="1:8" ht="17.649999999999999" x14ac:dyDescent="0.5">
      <c r="A4" s="56"/>
    </row>
    <row r="5" spans="1:8" ht="13.9" x14ac:dyDescent="0.4">
      <c r="C5" s="151" t="s">
        <v>4147</v>
      </c>
      <c r="D5" s="151"/>
      <c r="E5" s="11">
        <v>0</v>
      </c>
    </row>
    <row r="6" spans="1:8" ht="13.9" x14ac:dyDescent="0.4">
      <c r="C6" s="151" t="s">
        <v>3810</v>
      </c>
      <c r="D6" s="151"/>
      <c r="E6" s="12">
        <f>614.16/4</f>
        <v>153.54</v>
      </c>
    </row>
    <row r="7" spans="1:8" x14ac:dyDescent="0.35">
      <c r="A7" s="59" t="s">
        <v>304</v>
      </c>
      <c r="B7" s="3" t="s" vm="2">
        <v>27</v>
      </c>
      <c r="C7" s="150" t="s">
        <v>4049</v>
      </c>
      <c r="D7" s="150"/>
      <c r="E7" s="150"/>
      <c r="F7" s="150"/>
    </row>
    <row r="8" spans="1:8" ht="13.9" x14ac:dyDescent="0.4">
      <c r="A8" s="59" t="s">
        <v>4019</v>
      </c>
      <c r="B8" s="3" t="s" vm="3">
        <v>3806</v>
      </c>
      <c r="C8" s="151" t="s">
        <v>4030</v>
      </c>
      <c r="D8" s="151"/>
      <c r="E8" s="63">
        <f>SUM(D12:D258)</f>
        <v>175725</v>
      </c>
    </row>
    <row r="9" spans="1:8" ht="14.25" thickBot="1" x14ac:dyDescent="0.45">
      <c r="A9" s="59" t="s">
        <v>4018</v>
      </c>
      <c r="B9" s="3" t="s" vm="4">
        <v>3807</v>
      </c>
      <c r="C9" s="151" t="s">
        <v>4031</v>
      </c>
      <c r="D9" s="151"/>
      <c r="E9" s="11">
        <f>SUM(H12:H242)</f>
        <v>12287.029999999995</v>
      </c>
    </row>
    <row r="10" spans="1:8" ht="14.25" thickBot="1" x14ac:dyDescent="0.45">
      <c r="C10" s="151" t="s">
        <v>4032</v>
      </c>
      <c r="D10" s="151"/>
      <c r="E10" s="68">
        <f>E9+E5+E6</f>
        <v>12440.569999999996</v>
      </c>
    </row>
    <row r="11" spans="1:8" ht="28.5" customHeight="1" x14ac:dyDescent="0.35">
      <c r="A11" s="64" t="s">
        <v>3774</v>
      </c>
      <c r="B11" s="65" t="s">
        <v>4022</v>
      </c>
      <c r="C11" s="65" t="s">
        <v>4023</v>
      </c>
      <c r="D11" s="66" t="s">
        <v>4024</v>
      </c>
      <c r="E11" s="67" t="s">
        <v>658</v>
      </c>
      <c r="F11" s="67" t="s">
        <v>4025</v>
      </c>
      <c r="G11" s="67" t="s">
        <v>4026</v>
      </c>
      <c r="H11" s="67" t="s">
        <v>4027</v>
      </c>
    </row>
    <row r="12" spans="1:8" x14ac:dyDescent="0.35">
      <c r="A12" s="60" t="s">
        <v>95</v>
      </c>
      <c r="C12" s="72"/>
      <c r="D12" s="63"/>
      <c r="E12" s="11"/>
      <c r="F12" s="11"/>
      <c r="G12" s="11"/>
      <c r="H12" s="11"/>
    </row>
    <row r="13" spans="1:8" x14ac:dyDescent="0.35">
      <c r="A13" s="61">
        <v>45505</v>
      </c>
      <c r="C13" s="72"/>
      <c r="D13" s="63"/>
      <c r="E13" s="11"/>
      <c r="F13" s="11"/>
      <c r="G13" s="11"/>
      <c r="H13" s="11"/>
    </row>
    <row r="14" spans="1:8" x14ac:dyDescent="0.35">
      <c r="A14" s="62" t="s">
        <v>2868</v>
      </c>
      <c r="B14" s="3" t="s">
        <v>349</v>
      </c>
      <c r="C14" s="72" t="s">
        <v>4045</v>
      </c>
      <c r="D14" s="63">
        <v>5520</v>
      </c>
      <c r="E14" s="11">
        <v>960</v>
      </c>
      <c r="F14" s="11">
        <v>186</v>
      </c>
      <c r="G14" s="11">
        <v>200.4</v>
      </c>
      <c r="H14" s="11">
        <v>386.4</v>
      </c>
    </row>
    <row r="15" spans="1:8" x14ac:dyDescent="0.35">
      <c r="A15" s="61">
        <v>45524</v>
      </c>
      <c r="C15" s="72"/>
      <c r="D15" s="63"/>
      <c r="E15" s="11"/>
      <c r="F15" s="11"/>
      <c r="G15" s="11"/>
      <c r="H15" s="11"/>
    </row>
    <row r="16" spans="1:8" x14ac:dyDescent="0.35">
      <c r="A16" s="62" t="s">
        <v>3303</v>
      </c>
      <c r="B16" s="3" t="s">
        <v>349</v>
      </c>
      <c r="C16" s="72" t="s">
        <v>4046</v>
      </c>
      <c r="D16" s="63">
        <v>5520</v>
      </c>
      <c r="E16" s="11">
        <v>960</v>
      </c>
      <c r="F16" s="11">
        <v>186</v>
      </c>
      <c r="G16" s="11">
        <v>200.4</v>
      </c>
      <c r="H16" s="11">
        <v>386.4</v>
      </c>
    </row>
    <row r="17" spans="1:8" x14ac:dyDescent="0.35">
      <c r="A17" s="60" t="s">
        <v>107</v>
      </c>
      <c r="C17" s="72"/>
      <c r="D17" s="63"/>
      <c r="E17" s="11"/>
      <c r="F17" s="11"/>
      <c r="G17" s="11"/>
      <c r="H17" s="11"/>
    </row>
    <row r="18" spans="1:8" x14ac:dyDescent="0.35">
      <c r="A18" s="61">
        <v>45527</v>
      </c>
      <c r="C18" s="72"/>
      <c r="D18" s="63"/>
      <c r="E18" s="11"/>
      <c r="F18" s="11"/>
      <c r="G18" s="11"/>
      <c r="H18" s="11"/>
    </row>
    <row r="19" spans="1:8" x14ac:dyDescent="0.35">
      <c r="A19" s="62" t="s">
        <v>4020</v>
      </c>
      <c r="B19" s="3" t="s">
        <v>632</v>
      </c>
      <c r="C19" s="72">
        <v>10224</v>
      </c>
      <c r="D19" s="63">
        <v>-5100</v>
      </c>
      <c r="E19" s="11">
        <v>-1420</v>
      </c>
      <c r="F19" s="11">
        <v>-255</v>
      </c>
      <c r="G19" s="11">
        <v>-102</v>
      </c>
      <c r="H19" s="11">
        <v>-357</v>
      </c>
    </row>
    <row r="20" spans="1:8" x14ac:dyDescent="0.35">
      <c r="A20" s="62" t="s">
        <v>3152</v>
      </c>
      <c r="B20" s="3" t="s">
        <v>349</v>
      </c>
      <c r="C20" s="72">
        <v>10223</v>
      </c>
      <c r="D20" s="63">
        <v>-5520</v>
      </c>
      <c r="E20" s="11">
        <v>-960</v>
      </c>
      <c r="F20" s="11">
        <v>-186</v>
      </c>
      <c r="G20" s="11">
        <v>-200.4</v>
      </c>
      <c r="H20" s="11">
        <v>-386.4</v>
      </c>
    </row>
    <row r="21" spans="1:8" x14ac:dyDescent="0.35">
      <c r="A21" s="60" t="s">
        <v>117</v>
      </c>
      <c r="C21" s="72"/>
      <c r="D21" s="63"/>
      <c r="E21" s="11"/>
      <c r="F21" s="11"/>
      <c r="G21" s="11"/>
      <c r="H21" s="11"/>
    </row>
    <row r="22" spans="1:8" x14ac:dyDescent="0.35">
      <c r="A22" s="61">
        <v>45521</v>
      </c>
      <c r="C22" s="72"/>
      <c r="D22" s="63"/>
      <c r="E22" s="11"/>
      <c r="F22" s="11"/>
      <c r="G22" s="11"/>
      <c r="H22" s="11"/>
    </row>
    <row r="23" spans="1:8" x14ac:dyDescent="0.35">
      <c r="A23" s="62" t="s">
        <v>3281</v>
      </c>
      <c r="B23" s="3" t="s">
        <v>349</v>
      </c>
      <c r="C23" s="72">
        <v>410</v>
      </c>
      <c r="D23" s="63">
        <v>5520</v>
      </c>
      <c r="E23" s="11">
        <v>960</v>
      </c>
      <c r="F23" s="11">
        <v>186</v>
      </c>
      <c r="G23" s="11">
        <v>200.4</v>
      </c>
      <c r="H23" s="11">
        <v>386.4</v>
      </c>
    </row>
    <row r="24" spans="1:8" x14ac:dyDescent="0.35">
      <c r="A24" s="62" t="s">
        <v>3280</v>
      </c>
      <c r="B24" s="3" t="s">
        <v>349</v>
      </c>
      <c r="C24" s="72">
        <v>410</v>
      </c>
      <c r="D24" s="63">
        <v>5520</v>
      </c>
      <c r="E24" s="11">
        <v>960</v>
      </c>
      <c r="F24" s="11">
        <v>186</v>
      </c>
      <c r="G24" s="11">
        <v>200.4</v>
      </c>
      <c r="H24" s="11">
        <v>386.4</v>
      </c>
    </row>
    <row r="25" spans="1:8" x14ac:dyDescent="0.35">
      <c r="A25" s="60" t="s">
        <v>127</v>
      </c>
      <c r="C25" s="72"/>
      <c r="D25" s="63"/>
      <c r="E25" s="11"/>
      <c r="F25" s="11"/>
      <c r="G25" s="11"/>
      <c r="H25" s="11"/>
    </row>
    <row r="26" spans="1:8" x14ac:dyDescent="0.35">
      <c r="A26" s="61">
        <v>45513</v>
      </c>
      <c r="C26" s="72"/>
      <c r="D26" s="63"/>
      <c r="E26" s="11"/>
      <c r="F26" s="11"/>
      <c r="G26" s="11"/>
      <c r="H26" s="11"/>
    </row>
    <row r="27" spans="1:8" x14ac:dyDescent="0.35">
      <c r="A27" s="62" t="s">
        <v>3224</v>
      </c>
      <c r="B27" s="3" t="s">
        <v>3743</v>
      </c>
      <c r="C27" s="72">
        <v>2119</v>
      </c>
      <c r="D27" s="63">
        <v>6320</v>
      </c>
      <c r="E27" s="11">
        <v>1575</v>
      </c>
      <c r="F27" s="11">
        <v>212</v>
      </c>
      <c r="G27" s="11">
        <v>230.4</v>
      </c>
      <c r="H27" s="11">
        <v>442.4</v>
      </c>
    </row>
    <row r="28" spans="1:8" x14ac:dyDescent="0.35">
      <c r="A28" s="62" t="s">
        <v>3200</v>
      </c>
      <c r="B28" s="3" t="s">
        <v>352</v>
      </c>
      <c r="C28" s="72">
        <v>2119</v>
      </c>
      <c r="D28" s="63">
        <v>3000</v>
      </c>
      <c r="E28" s="11">
        <v>750</v>
      </c>
      <c r="F28" s="11">
        <v>102</v>
      </c>
      <c r="G28" s="11">
        <v>108</v>
      </c>
      <c r="H28" s="11">
        <v>210</v>
      </c>
    </row>
    <row r="29" spans="1:8" x14ac:dyDescent="0.35">
      <c r="A29" s="61">
        <v>45531</v>
      </c>
      <c r="C29" s="72"/>
      <c r="D29" s="63"/>
      <c r="E29" s="11"/>
      <c r="F29" s="11"/>
      <c r="G29" s="11"/>
      <c r="H29" s="11"/>
    </row>
    <row r="30" spans="1:8" x14ac:dyDescent="0.35">
      <c r="A30" s="62" t="s">
        <v>2652</v>
      </c>
      <c r="B30" s="3" t="s">
        <v>352</v>
      </c>
      <c r="C30" s="72">
        <v>2129</v>
      </c>
      <c r="D30" s="63">
        <v>3000</v>
      </c>
      <c r="E30" s="11">
        <v>750</v>
      </c>
      <c r="F30" s="11">
        <v>102</v>
      </c>
      <c r="G30" s="11">
        <v>108</v>
      </c>
      <c r="H30" s="11">
        <v>210</v>
      </c>
    </row>
    <row r="31" spans="1:8" x14ac:dyDescent="0.35">
      <c r="A31" s="62" t="s">
        <v>3317</v>
      </c>
      <c r="B31" s="3" t="s">
        <v>3768</v>
      </c>
      <c r="C31" s="72">
        <v>2129</v>
      </c>
      <c r="D31" s="63">
        <v>4000</v>
      </c>
      <c r="E31" s="11">
        <v>998</v>
      </c>
      <c r="F31" s="11">
        <v>134</v>
      </c>
      <c r="G31" s="11">
        <v>76</v>
      </c>
      <c r="H31" s="11">
        <v>210</v>
      </c>
    </row>
    <row r="32" spans="1:8" x14ac:dyDescent="0.35">
      <c r="A32" s="60" t="s">
        <v>155</v>
      </c>
      <c r="C32" s="72"/>
      <c r="D32" s="63"/>
      <c r="E32" s="11"/>
      <c r="F32" s="11"/>
      <c r="G32" s="11"/>
      <c r="H32" s="11"/>
    </row>
    <row r="33" spans="1:8" x14ac:dyDescent="0.35">
      <c r="A33" s="61">
        <v>45509</v>
      </c>
      <c r="C33" s="72"/>
      <c r="D33" s="63"/>
      <c r="E33" s="11"/>
      <c r="F33" s="11"/>
      <c r="G33" s="11"/>
      <c r="H33" s="11"/>
    </row>
    <row r="34" spans="1:8" x14ac:dyDescent="0.35">
      <c r="A34" s="62" t="s">
        <v>3221</v>
      </c>
      <c r="B34" s="3" t="s">
        <v>583</v>
      </c>
      <c r="C34" s="72">
        <v>3162</v>
      </c>
      <c r="D34" s="63">
        <v>6320</v>
      </c>
      <c r="E34" s="11">
        <v>1575</v>
      </c>
      <c r="F34" s="11">
        <v>212</v>
      </c>
      <c r="G34" s="11">
        <v>230.4</v>
      </c>
      <c r="H34" s="11">
        <v>442.4</v>
      </c>
    </row>
    <row r="35" spans="1:8" x14ac:dyDescent="0.35">
      <c r="A35" s="62" t="s">
        <v>2872</v>
      </c>
      <c r="B35" s="3" t="s">
        <v>349</v>
      </c>
      <c r="C35" s="72">
        <v>3162</v>
      </c>
      <c r="D35" s="63">
        <v>5520</v>
      </c>
      <c r="E35" s="11">
        <v>960</v>
      </c>
      <c r="F35" s="11">
        <v>186</v>
      </c>
      <c r="G35" s="11">
        <v>200.4</v>
      </c>
      <c r="H35" s="11">
        <v>386.4</v>
      </c>
    </row>
    <row r="36" spans="1:8" x14ac:dyDescent="0.35">
      <c r="A36" s="62" t="s">
        <v>2870</v>
      </c>
      <c r="B36" s="3" t="s">
        <v>349</v>
      </c>
      <c r="C36" s="72">
        <v>3162</v>
      </c>
      <c r="D36" s="63">
        <v>5520</v>
      </c>
      <c r="E36" s="11">
        <v>960</v>
      </c>
      <c r="F36" s="11">
        <v>186</v>
      </c>
      <c r="G36" s="11">
        <v>200.4</v>
      </c>
      <c r="H36" s="11">
        <v>386.4</v>
      </c>
    </row>
    <row r="37" spans="1:8" x14ac:dyDescent="0.35">
      <c r="A37" s="62" t="s">
        <v>3220</v>
      </c>
      <c r="B37" s="3" t="s">
        <v>347</v>
      </c>
      <c r="C37" s="72">
        <v>3162</v>
      </c>
      <c r="D37" s="63">
        <v>9959</v>
      </c>
      <c r="E37" s="11">
        <v>2119</v>
      </c>
      <c r="F37" s="11">
        <v>360</v>
      </c>
      <c r="G37" s="11">
        <v>337.13</v>
      </c>
      <c r="H37" s="11">
        <v>697.13</v>
      </c>
    </row>
    <row r="38" spans="1:8" x14ac:dyDescent="0.35">
      <c r="A38" s="61">
        <v>45511</v>
      </c>
      <c r="C38" s="72"/>
      <c r="D38" s="63"/>
      <c r="E38" s="11"/>
      <c r="F38" s="11"/>
      <c r="G38" s="11"/>
      <c r="H38" s="11"/>
    </row>
    <row r="39" spans="1:8" x14ac:dyDescent="0.35">
      <c r="A39" s="62" t="s">
        <v>2874</v>
      </c>
      <c r="B39" s="3" t="s">
        <v>349</v>
      </c>
      <c r="C39" s="72">
        <v>3162</v>
      </c>
      <c r="D39" s="63">
        <v>5520</v>
      </c>
      <c r="E39" s="11">
        <v>960</v>
      </c>
      <c r="F39" s="11">
        <v>186</v>
      </c>
      <c r="G39" s="11">
        <v>200.4</v>
      </c>
      <c r="H39" s="11">
        <v>386.4</v>
      </c>
    </row>
    <row r="40" spans="1:8" x14ac:dyDescent="0.35">
      <c r="A40" s="61">
        <v>45516</v>
      </c>
      <c r="C40" s="72"/>
      <c r="D40" s="63"/>
      <c r="E40" s="11"/>
      <c r="F40" s="11"/>
      <c r="G40" s="11"/>
      <c r="H40" s="11"/>
    </row>
    <row r="41" spans="1:8" x14ac:dyDescent="0.35">
      <c r="A41" s="62" t="s">
        <v>3228</v>
      </c>
      <c r="B41" s="3" t="s">
        <v>581</v>
      </c>
      <c r="C41" s="72">
        <v>3173</v>
      </c>
      <c r="D41" s="63">
        <v>6320</v>
      </c>
      <c r="E41" s="11">
        <v>1575</v>
      </c>
      <c r="F41" s="11">
        <v>212</v>
      </c>
      <c r="G41" s="11">
        <v>230.4</v>
      </c>
      <c r="H41" s="11">
        <v>442.4</v>
      </c>
    </row>
    <row r="42" spans="1:8" x14ac:dyDescent="0.35">
      <c r="A42" s="62" t="s">
        <v>3267</v>
      </c>
      <c r="B42" s="3" t="s">
        <v>349</v>
      </c>
      <c r="C42" s="72">
        <v>3173</v>
      </c>
      <c r="D42" s="63">
        <v>5520</v>
      </c>
      <c r="E42" s="11">
        <v>960</v>
      </c>
      <c r="F42" s="11">
        <v>186</v>
      </c>
      <c r="G42" s="11">
        <v>200.4</v>
      </c>
      <c r="H42" s="11">
        <v>386.4</v>
      </c>
    </row>
    <row r="43" spans="1:8" x14ac:dyDescent="0.35">
      <c r="A43" s="61">
        <v>45523</v>
      </c>
      <c r="C43" s="72"/>
      <c r="D43" s="63"/>
      <c r="E43" s="11"/>
      <c r="F43" s="11"/>
      <c r="G43" s="11"/>
      <c r="H43" s="11"/>
    </row>
    <row r="44" spans="1:8" x14ac:dyDescent="0.35">
      <c r="A44" s="62" t="s">
        <v>3242</v>
      </c>
      <c r="B44" s="3" t="s">
        <v>347</v>
      </c>
      <c r="C44" s="72">
        <v>3190</v>
      </c>
      <c r="D44" s="63">
        <v>9959</v>
      </c>
      <c r="E44" s="11">
        <v>2119</v>
      </c>
      <c r="F44" s="11">
        <v>360</v>
      </c>
      <c r="G44" s="11">
        <v>337.13</v>
      </c>
      <c r="H44" s="11">
        <v>697.13</v>
      </c>
    </row>
    <row r="45" spans="1:8" x14ac:dyDescent="0.35">
      <c r="A45" s="62" t="s">
        <v>3282</v>
      </c>
      <c r="B45" s="3" t="s">
        <v>349</v>
      </c>
      <c r="C45" s="72">
        <v>3190</v>
      </c>
      <c r="D45" s="63">
        <v>5520</v>
      </c>
      <c r="E45" s="11">
        <v>960</v>
      </c>
      <c r="F45" s="11">
        <v>186</v>
      </c>
      <c r="G45" s="11">
        <v>200.4</v>
      </c>
      <c r="H45" s="11">
        <v>386.4</v>
      </c>
    </row>
    <row r="46" spans="1:8" x14ac:dyDescent="0.35">
      <c r="A46" s="62" t="s">
        <v>3302</v>
      </c>
      <c r="B46" s="3" t="s">
        <v>586</v>
      </c>
      <c r="C46" s="72">
        <v>3190</v>
      </c>
      <c r="D46" s="63">
        <v>6320</v>
      </c>
      <c r="E46" s="11">
        <v>1575</v>
      </c>
      <c r="F46" s="11">
        <v>212</v>
      </c>
      <c r="G46" s="11">
        <v>230.4</v>
      </c>
      <c r="H46" s="11">
        <v>442.4</v>
      </c>
    </row>
    <row r="47" spans="1:8" x14ac:dyDescent="0.35">
      <c r="A47" s="62" t="s">
        <v>3301</v>
      </c>
      <c r="B47" s="3" t="s">
        <v>585</v>
      </c>
      <c r="C47" s="72">
        <v>3190</v>
      </c>
      <c r="D47" s="63">
        <v>6320</v>
      </c>
      <c r="E47" s="11">
        <v>1575</v>
      </c>
      <c r="F47" s="11">
        <v>212</v>
      </c>
      <c r="G47" s="11">
        <v>230.4</v>
      </c>
      <c r="H47" s="11">
        <v>442.4</v>
      </c>
    </row>
    <row r="48" spans="1:8" x14ac:dyDescent="0.35">
      <c r="A48" s="61">
        <v>45530</v>
      </c>
      <c r="C48" s="72"/>
      <c r="D48" s="63"/>
      <c r="E48" s="11"/>
      <c r="F48" s="11"/>
      <c r="G48" s="11"/>
      <c r="H48" s="11"/>
    </row>
    <row r="49" spans="1:8" x14ac:dyDescent="0.35">
      <c r="A49" s="62" t="s">
        <v>3316</v>
      </c>
      <c r="B49" s="3" t="s">
        <v>347</v>
      </c>
      <c r="C49" s="72">
        <v>3205</v>
      </c>
      <c r="D49" s="63">
        <v>9959</v>
      </c>
      <c r="E49" s="11">
        <v>2119</v>
      </c>
      <c r="F49" s="11">
        <v>360</v>
      </c>
      <c r="G49" s="11">
        <v>337.13</v>
      </c>
      <c r="H49" s="11">
        <v>697.13</v>
      </c>
    </row>
    <row r="50" spans="1:8" x14ac:dyDescent="0.35">
      <c r="A50" s="62" t="s">
        <v>3313</v>
      </c>
      <c r="B50" s="3" t="s">
        <v>349</v>
      </c>
      <c r="C50" s="72">
        <v>3205</v>
      </c>
      <c r="D50" s="63">
        <v>5520</v>
      </c>
      <c r="E50" s="11">
        <v>960</v>
      </c>
      <c r="F50" s="11">
        <v>186</v>
      </c>
      <c r="G50" s="11">
        <v>200.4</v>
      </c>
      <c r="H50" s="11">
        <v>386.4</v>
      </c>
    </row>
    <row r="51" spans="1:8" x14ac:dyDescent="0.35">
      <c r="A51" s="60" t="s">
        <v>167</v>
      </c>
      <c r="C51" s="72"/>
      <c r="D51" s="63"/>
      <c r="E51" s="11"/>
      <c r="F51" s="11"/>
      <c r="G51" s="11"/>
      <c r="H51" s="11"/>
    </row>
    <row r="52" spans="1:8" x14ac:dyDescent="0.35">
      <c r="A52" s="61">
        <v>45516</v>
      </c>
      <c r="C52" s="72"/>
      <c r="D52" s="63"/>
      <c r="E52" s="11"/>
      <c r="F52" s="11"/>
      <c r="G52" s="11"/>
      <c r="H52" s="11"/>
    </row>
    <row r="53" spans="1:8" x14ac:dyDescent="0.35">
      <c r="A53" s="62" t="s">
        <v>3201</v>
      </c>
      <c r="B53" s="3" t="s">
        <v>352</v>
      </c>
      <c r="C53" s="72">
        <v>14757</v>
      </c>
      <c r="D53" s="63">
        <v>3000</v>
      </c>
      <c r="E53" s="11">
        <v>750</v>
      </c>
      <c r="F53" s="11">
        <v>102</v>
      </c>
      <c r="G53" s="11">
        <v>108</v>
      </c>
      <c r="H53" s="11">
        <v>210</v>
      </c>
    </row>
    <row r="54" spans="1:8" x14ac:dyDescent="0.35">
      <c r="A54" s="62" t="s">
        <v>2995</v>
      </c>
      <c r="B54" s="3" t="s">
        <v>622</v>
      </c>
      <c r="C54" s="72">
        <v>14757</v>
      </c>
      <c r="D54" s="63">
        <v>4000</v>
      </c>
      <c r="E54" s="11">
        <v>898</v>
      </c>
      <c r="F54" s="11">
        <v>134</v>
      </c>
      <c r="G54" s="11">
        <v>146</v>
      </c>
      <c r="H54" s="11">
        <v>280</v>
      </c>
    </row>
    <row r="55" spans="1:8" x14ac:dyDescent="0.35">
      <c r="A55" s="60" t="s">
        <v>177</v>
      </c>
      <c r="C55" s="72"/>
      <c r="D55" s="63"/>
      <c r="E55" s="11"/>
      <c r="F55" s="11"/>
      <c r="G55" s="11"/>
      <c r="H55" s="11"/>
    </row>
    <row r="56" spans="1:8" x14ac:dyDescent="0.35">
      <c r="A56" s="61">
        <v>45516</v>
      </c>
      <c r="C56" s="72"/>
      <c r="D56" s="63"/>
      <c r="E56" s="11"/>
      <c r="F56" s="11"/>
      <c r="G56" s="11"/>
      <c r="H56" s="11"/>
    </row>
    <row r="57" spans="1:8" x14ac:dyDescent="0.35">
      <c r="A57" s="62" t="s">
        <v>4021</v>
      </c>
      <c r="B57" s="3" t="s">
        <v>3755</v>
      </c>
      <c r="C57" s="72" t="s">
        <v>4047</v>
      </c>
      <c r="D57" s="63">
        <v>5628</v>
      </c>
      <c r="E57" s="11">
        <v>1100</v>
      </c>
      <c r="F57" s="11">
        <v>245.76</v>
      </c>
      <c r="G57" s="11">
        <v>204.48</v>
      </c>
      <c r="H57" s="11">
        <v>450.24</v>
      </c>
    </row>
    <row r="58" spans="1:8" x14ac:dyDescent="0.35">
      <c r="A58" s="62" t="s">
        <v>3202</v>
      </c>
      <c r="B58" s="3" t="s">
        <v>352</v>
      </c>
      <c r="C58" s="72" t="s">
        <v>4047</v>
      </c>
      <c r="D58" s="63">
        <v>3000</v>
      </c>
      <c r="E58" s="11">
        <v>750</v>
      </c>
      <c r="F58" s="11">
        <v>102</v>
      </c>
      <c r="G58" s="11">
        <v>108</v>
      </c>
      <c r="H58" s="11">
        <v>210</v>
      </c>
    </row>
    <row r="59" spans="1:8" x14ac:dyDescent="0.35">
      <c r="A59" s="60" t="s">
        <v>179</v>
      </c>
      <c r="C59" s="72"/>
      <c r="D59" s="63"/>
      <c r="E59" s="11"/>
      <c r="F59" s="11"/>
      <c r="G59" s="11"/>
      <c r="H59" s="11"/>
    </row>
    <row r="60" spans="1:8" x14ac:dyDescent="0.35">
      <c r="A60" s="61">
        <v>45526</v>
      </c>
      <c r="C60" s="72"/>
      <c r="D60" s="63"/>
      <c r="E60" s="11"/>
      <c r="F60" s="11"/>
      <c r="G60" s="11"/>
      <c r="H60" s="11"/>
    </row>
    <row r="61" spans="1:8" x14ac:dyDescent="0.35">
      <c r="A61" s="62" t="s">
        <v>3246</v>
      </c>
      <c r="B61" s="3" t="s">
        <v>605</v>
      </c>
      <c r="C61" s="72" t="s">
        <v>4048</v>
      </c>
      <c r="D61" s="63">
        <v>6320</v>
      </c>
      <c r="E61" s="11">
        <v>1575</v>
      </c>
      <c r="F61" s="11">
        <v>212</v>
      </c>
      <c r="G61" s="11">
        <v>230.4</v>
      </c>
      <c r="H61" s="11">
        <v>442.4</v>
      </c>
    </row>
    <row r="62" spans="1:8" x14ac:dyDescent="0.35">
      <c r="A62" s="62" t="s">
        <v>3306</v>
      </c>
      <c r="B62" s="3" t="s">
        <v>584</v>
      </c>
      <c r="C62" s="72" t="s">
        <v>4048</v>
      </c>
      <c r="D62" s="63">
        <v>6320</v>
      </c>
      <c r="E62" s="11">
        <v>1575</v>
      </c>
      <c r="F62" s="11">
        <v>212</v>
      </c>
      <c r="G62" s="11">
        <v>230.4</v>
      </c>
      <c r="H62" s="11">
        <v>442.4</v>
      </c>
    </row>
    <row r="63" spans="1:8" x14ac:dyDescent="0.35">
      <c r="A63" s="62" t="s">
        <v>3307</v>
      </c>
      <c r="B63" s="3" t="s">
        <v>586</v>
      </c>
      <c r="C63" s="72" t="s">
        <v>4048</v>
      </c>
      <c r="D63" s="63">
        <v>6320</v>
      </c>
      <c r="E63" s="11">
        <v>1575</v>
      </c>
      <c r="F63" s="11">
        <v>212</v>
      </c>
      <c r="G63" s="11">
        <v>230.4</v>
      </c>
      <c r="H63" s="11">
        <v>442.4</v>
      </c>
    </row>
    <row r="64" spans="1:8" x14ac:dyDescent="0.35">
      <c r="A64" s="60" t="s">
        <v>187</v>
      </c>
      <c r="C64" s="72"/>
      <c r="D64" s="63"/>
      <c r="E64" s="11"/>
      <c r="F64" s="11"/>
      <c r="G64" s="11"/>
      <c r="H64" s="11"/>
    </row>
    <row r="65" spans="1:8" x14ac:dyDescent="0.35">
      <c r="A65" s="61">
        <v>45530</v>
      </c>
      <c r="C65" s="72"/>
      <c r="D65" s="63"/>
      <c r="E65" s="11"/>
      <c r="F65" s="11"/>
      <c r="G65" s="11"/>
      <c r="H65" s="11"/>
    </row>
    <row r="66" spans="1:8" x14ac:dyDescent="0.35">
      <c r="A66" s="62" t="s">
        <v>3311</v>
      </c>
      <c r="B66" s="3" t="s">
        <v>349</v>
      </c>
      <c r="C66" s="72">
        <v>4830</v>
      </c>
      <c r="D66" s="63">
        <v>5520</v>
      </c>
      <c r="E66" s="11">
        <v>960</v>
      </c>
      <c r="F66" s="11">
        <v>186</v>
      </c>
      <c r="G66" s="11">
        <v>200.4</v>
      </c>
      <c r="H66" s="11">
        <v>386.4</v>
      </c>
    </row>
    <row r="67" spans="1:8" x14ac:dyDescent="0.35">
      <c r="A67" s="60" t="s">
        <v>193</v>
      </c>
      <c r="C67" s="72"/>
      <c r="D67" s="63"/>
      <c r="E67" s="11"/>
      <c r="F67" s="11"/>
      <c r="G67" s="11"/>
      <c r="H67" s="11"/>
    </row>
    <row r="68" spans="1:8" x14ac:dyDescent="0.35">
      <c r="A68" s="61">
        <v>45510</v>
      </c>
      <c r="C68" s="72"/>
      <c r="D68" s="63"/>
      <c r="E68" s="11"/>
      <c r="F68" s="11"/>
      <c r="G68" s="11"/>
      <c r="H68" s="11"/>
    </row>
    <row r="69" spans="1:8" x14ac:dyDescent="0.35">
      <c r="A69" s="62" t="s">
        <v>2873</v>
      </c>
      <c r="B69" s="3" t="s">
        <v>349</v>
      </c>
      <c r="C69" s="72">
        <v>94</v>
      </c>
      <c r="D69" s="63">
        <v>5520</v>
      </c>
      <c r="E69" s="11">
        <v>960</v>
      </c>
      <c r="F69" s="11">
        <v>186</v>
      </c>
      <c r="G69" s="11">
        <v>200.4</v>
      </c>
      <c r="H69" s="11">
        <v>386.4</v>
      </c>
    </row>
    <row r="70" spans="1:8" x14ac:dyDescent="0.35">
      <c r="A70" s="60" t="s">
        <v>195</v>
      </c>
      <c r="C70" s="72"/>
      <c r="D70" s="63"/>
      <c r="E70" s="11"/>
      <c r="F70" s="11"/>
      <c r="G70" s="11"/>
      <c r="H70" s="11"/>
    </row>
    <row r="71" spans="1:8" x14ac:dyDescent="0.35">
      <c r="A71" s="61">
        <v>45505</v>
      </c>
      <c r="C71" s="72"/>
      <c r="D71" s="63"/>
      <c r="E71" s="11"/>
      <c r="F71" s="11"/>
      <c r="G71" s="11"/>
      <c r="H71" s="11"/>
    </row>
    <row r="72" spans="1:8" x14ac:dyDescent="0.35">
      <c r="A72" s="62" t="s">
        <v>2867</v>
      </c>
      <c r="B72" s="3" t="s">
        <v>349</v>
      </c>
      <c r="C72" s="72">
        <v>2019</v>
      </c>
      <c r="D72" s="63">
        <v>5520</v>
      </c>
      <c r="E72" s="11">
        <v>960</v>
      </c>
      <c r="F72" s="11">
        <v>186</v>
      </c>
      <c r="G72" s="11">
        <v>200.4</v>
      </c>
      <c r="H72" s="11">
        <v>386.4</v>
      </c>
    </row>
    <row r="73" spans="1:8" x14ac:dyDescent="0.35">
      <c r="A73" s="61">
        <v>45530</v>
      </c>
      <c r="C73" s="72"/>
      <c r="D73" s="63"/>
      <c r="E73" s="11"/>
      <c r="F73" s="11"/>
      <c r="G73" s="11"/>
      <c r="H73" s="11"/>
    </row>
    <row r="74" spans="1:8" x14ac:dyDescent="0.35">
      <c r="A74" s="62" t="s">
        <v>2650</v>
      </c>
      <c r="B74" s="3" t="s">
        <v>352</v>
      </c>
      <c r="C74" s="72">
        <v>2030</v>
      </c>
      <c r="D74" s="63">
        <v>3000</v>
      </c>
      <c r="E74" s="11">
        <v>750</v>
      </c>
      <c r="F74" s="11">
        <v>102</v>
      </c>
      <c r="G74" s="11">
        <v>108</v>
      </c>
      <c r="H74" s="11">
        <v>210</v>
      </c>
    </row>
    <row r="75" spans="1:8" x14ac:dyDescent="0.35">
      <c r="A75" s="62" t="s">
        <v>3312</v>
      </c>
      <c r="B75" s="3" t="s">
        <v>349</v>
      </c>
      <c r="C75" s="72">
        <v>2030</v>
      </c>
      <c r="D75" s="63">
        <v>5520</v>
      </c>
      <c r="E75" s="11">
        <v>960</v>
      </c>
      <c r="F75" s="11">
        <v>186</v>
      </c>
      <c r="G75" s="11">
        <v>200.4</v>
      </c>
      <c r="H75" s="11">
        <v>386.4</v>
      </c>
    </row>
    <row r="76" spans="1:8" ht="14.25" x14ac:dyDescent="0.45">
      <c r="A76"/>
      <c r="B76"/>
      <c r="C76"/>
      <c r="D76"/>
      <c r="E76"/>
      <c r="F76"/>
      <c r="G76"/>
      <c r="H76"/>
    </row>
    <row r="77" spans="1:8" ht="14.25" x14ac:dyDescent="0.45">
      <c r="A77"/>
      <c r="B77"/>
      <c r="C77"/>
      <c r="D77"/>
      <c r="E77"/>
      <c r="F77"/>
      <c r="G77"/>
      <c r="H77"/>
    </row>
    <row r="78" spans="1:8" ht="14.25" x14ac:dyDescent="0.45">
      <c r="A78"/>
      <c r="B78"/>
      <c r="C78"/>
      <c r="D78"/>
      <c r="E78"/>
      <c r="F78"/>
      <c r="G78"/>
      <c r="H78"/>
    </row>
    <row r="79" spans="1:8" ht="14.25" x14ac:dyDescent="0.45">
      <c r="A79"/>
      <c r="B79"/>
      <c r="C79"/>
      <c r="D79"/>
      <c r="E79"/>
      <c r="F79"/>
      <c r="G79"/>
      <c r="H79"/>
    </row>
    <row r="80" spans="1:8" ht="14.25" x14ac:dyDescent="0.45">
      <c r="A80"/>
      <c r="B80"/>
      <c r="C80"/>
      <c r="D80"/>
      <c r="E80"/>
      <c r="F80"/>
      <c r="G80"/>
      <c r="H80"/>
    </row>
    <row r="81" spans="1:8" ht="14.25" x14ac:dyDescent="0.45">
      <c r="A81"/>
      <c r="B81"/>
      <c r="C81"/>
      <c r="D81"/>
      <c r="E81"/>
      <c r="F81"/>
      <c r="G81"/>
      <c r="H81"/>
    </row>
    <row r="82" spans="1:8" ht="14.25" x14ac:dyDescent="0.45">
      <c r="A82"/>
      <c r="B82"/>
      <c r="C82"/>
      <c r="D82"/>
      <c r="E82"/>
      <c r="F82"/>
      <c r="G82"/>
      <c r="H82"/>
    </row>
    <row r="83" spans="1:8" ht="14.25" x14ac:dyDescent="0.45">
      <c r="A83"/>
      <c r="B83"/>
      <c r="C83"/>
      <c r="D83"/>
      <c r="E83"/>
      <c r="F83"/>
      <c r="G83"/>
      <c r="H83"/>
    </row>
    <row r="84" spans="1:8" ht="14.25" x14ac:dyDescent="0.45">
      <c r="A84"/>
      <c r="B84"/>
      <c r="C84"/>
      <c r="D84"/>
      <c r="E84"/>
      <c r="F84"/>
      <c r="G84"/>
      <c r="H84"/>
    </row>
    <row r="85" spans="1:8" ht="14.25" x14ac:dyDescent="0.45">
      <c r="A85"/>
      <c r="B85"/>
      <c r="C85"/>
      <c r="D85"/>
      <c r="E85"/>
      <c r="F85"/>
      <c r="G85"/>
      <c r="H85"/>
    </row>
    <row r="86" spans="1:8" ht="14.25" x14ac:dyDescent="0.45">
      <c r="A86"/>
      <c r="B86"/>
      <c r="C86"/>
      <c r="D86"/>
      <c r="E86"/>
      <c r="F86"/>
      <c r="G86"/>
      <c r="H86"/>
    </row>
    <row r="87" spans="1:8" ht="14.25" x14ac:dyDescent="0.45">
      <c r="A87"/>
      <c r="B87"/>
      <c r="C87"/>
      <c r="D87"/>
      <c r="E87"/>
      <c r="F87"/>
      <c r="G87"/>
      <c r="H87"/>
    </row>
    <row r="88" spans="1:8" ht="14.25" x14ac:dyDescent="0.45">
      <c r="A88"/>
      <c r="B88"/>
      <c r="C88"/>
      <c r="D88"/>
      <c r="E88"/>
      <c r="F88"/>
      <c r="G88"/>
      <c r="H88"/>
    </row>
    <row r="89" spans="1:8" ht="14.25" x14ac:dyDescent="0.45">
      <c r="A89"/>
      <c r="B89"/>
      <c r="C89"/>
      <c r="D89"/>
      <c r="E89"/>
      <c r="F89"/>
      <c r="G89"/>
      <c r="H89"/>
    </row>
    <row r="90" spans="1:8" ht="14.25" x14ac:dyDescent="0.45">
      <c r="A90"/>
      <c r="B90"/>
      <c r="C90"/>
      <c r="D90"/>
      <c r="E90"/>
      <c r="F90"/>
      <c r="G90"/>
      <c r="H90"/>
    </row>
    <row r="91" spans="1:8" ht="14.25" x14ac:dyDescent="0.45">
      <c r="A91"/>
      <c r="B91"/>
      <c r="C91"/>
      <c r="D91"/>
      <c r="E91"/>
      <c r="F91"/>
      <c r="G91"/>
      <c r="H91"/>
    </row>
    <row r="92" spans="1:8" ht="14.25" x14ac:dyDescent="0.45">
      <c r="A92"/>
      <c r="B92"/>
      <c r="C92"/>
      <c r="D92"/>
      <c r="E92"/>
      <c r="F92"/>
      <c r="G92"/>
      <c r="H92"/>
    </row>
    <row r="93" spans="1:8" ht="14.25" x14ac:dyDescent="0.45">
      <c r="A93"/>
      <c r="B93"/>
      <c r="C93"/>
      <c r="D93"/>
      <c r="E93"/>
      <c r="F93"/>
      <c r="G93"/>
      <c r="H93"/>
    </row>
    <row r="94" spans="1:8" ht="14.25" x14ac:dyDescent="0.45">
      <c r="A94"/>
      <c r="B94"/>
      <c r="C94"/>
      <c r="D94"/>
      <c r="E94"/>
      <c r="F94"/>
      <c r="G94"/>
      <c r="H94"/>
    </row>
    <row r="95" spans="1:8" ht="14.25" x14ac:dyDescent="0.45">
      <c r="A95"/>
      <c r="B95"/>
      <c r="C95"/>
      <c r="D95"/>
      <c r="E95"/>
      <c r="F95"/>
      <c r="G95"/>
      <c r="H95"/>
    </row>
    <row r="96" spans="1:8" ht="14.25" x14ac:dyDescent="0.45">
      <c r="A96"/>
      <c r="B96"/>
      <c r="C96"/>
      <c r="D96"/>
      <c r="E96"/>
      <c r="F96"/>
      <c r="G96"/>
      <c r="H96"/>
    </row>
    <row r="97" spans="1:8" ht="14.25" x14ac:dyDescent="0.45">
      <c r="A97"/>
      <c r="B97"/>
      <c r="C97"/>
      <c r="D97"/>
      <c r="E97"/>
      <c r="F97"/>
      <c r="G97"/>
      <c r="H97"/>
    </row>
    <row r="98" spans="1:8" ht="14.25" x14ac:dyDescent="0.45">
      <c r="A98"/>
      <c r="B98"/>
      <c r="C98"/>
      <c r="D98"/>
      <c r="E98"/>
      <c r="F98"/>
      <c r="G98"/>
      <c r="H98"/>
    </row>
    <row r="99" spans="1:8" ht="14.25" x14ac:dyDescent="0.45">
      <c r="A99"/>
      <c r="B99"/>
      <c r="C99"/>
      <c r="D99"/>
      <c r="E99"/>
      <c r="F99"/>
      <c r="G99"/>
      <c r="H99"/>
    </row>
    <row r="100" spans="1:8" ht="14.25" x14ac:dyDescent="0.45">
      <c r="A100"/>
      <c r="B100"/>
      <c r="C100"/>
      <c r="D100"/>
      <c r="E100"/>
      <c r="F100"/>
      <c r="G100"/>
      <c r="H100"/>
    </row>
    <row r="101" spans="1:8" ht="14.25" x14ac:dyDescent="0.45">
      <c r="A101"/>
      <c r="B101"/>
      <c r="C101"/>
      <c r="D101"/>
      <c r="E101"/>
      <c r="F101"/>
      <c r="G101"/>
      <c r="H101"/>
    </row>
    <row r="102" spans="1:8" ht="14.25" x14ac:dyDescent="0.45">
      <c r="A102"/>
      <c r="B102"/>
      <c r="C102"/>
      <c r="D102"/>
      <c r="E102"/>
      <c r="F102"/>
      <c r="G102"/>
      <c r="H102"/>
    </row>
    <row r="103" spans="1:8" ht="14.25" x14ac:dyDescent="0.45">
      <c r="A103"/>
      <c r="B103"/>
      <c r="C103"/>
      <c r="D103"/>
      <c r="E103"/>
      <c r="F103"/>
      <c r="G103"/>
      <c r="H103"/>
    </row>
    <row r="104" spans="1:8" ht="14.25" x14ac:dyDescent="0.45">
      <c r="A104"/>
      <c r="B104"/>
      <c r="C104"/>
      <c r="D104"/>
      <c r="E104"/>
      <c r="F104"/>
      <c r="G104"/>
      <c r="H104"/>
    </row>
    <row r="105" spans="1:8" ht="14.25" x14ac:dyDescent="0.45">
      <c r="A105"/>
      <c r="B105"/>
      <c r="C105"/>
      <c r="D105"/>
      <c r="E105"/>
      <c r="F105"/>
      <c r="G105"/>
      <c r="H105"/>
    </row>
    <row r="106" spans="1:8" ht="14.25" x14ac:dyDescent="0.45">
      <c r="A106"/>
      <c r="B106"/>
      <c r="C106"/>
      <c r="D106"/>
      <c r="E106"/>
      <c r="F106"/>
      <c r="G106"/>
      <c r="H106"/>
    </row>
    <row r="107" spans="1:8" ht="14.25" x14ac:dyDescent="0.45">
      <c r="A107"/>
      <c r="B107"/>
      <c r="C107"/>
      <c r="D107"/>
      <c r="E107"/>
      <c r="F107"/>
      <c r="G107"/>
      <c r="H107"/>
    </row>
    <row r="108" spans="1:8" ht="14.25" x14ac:dyDescent="0.45">
      <c r="A108"/>
      <c r="B108"/>
      <c r="C108"/>
      <c r="D108"/>
      <c r="E108"/>
      <c r="F108"/>
      <c r="G108"/>
      <c r="H108"/>
    </row>
    <row r="109" spans="1:8" ht="14.25" x14ac:dyDescent="0.45">
      <c r="A109"/>
      <c r="B109"/>
      <c r="C109"/>
      <c r="D109"/>
      <c r="E109"/>
      <c r="F109"/>
      <c r="G109"/>
      <c r="H109"/>
    </row>
    <row r="110" spans="1:8" ht="14.25" x14ac:dyDescent="0.45">
      <c r="A110"/>
      <c r="B110"/>
      <c r="C110"/>
      <c r="D110"/>
      <c r="E110"/>
      <c r="F110"/>
      <c r="G110"/>
      <c r="H110"/>
    </row>
    <row r="111" spans="1:8" ht="14.25" x14ac:dyDescent="0.45">
      <c r="A111"/>
      <c r="B111"/>
      <c r="C111"/>
      <c r="D111"/>
      <c r="E111"/>
      <c r="F111"/>
      <c r="G111"/>
      <c r="H111"/>
    </row>
    <row r="112" spans="1:8" ht="14.25" x14ac:dyDescent="0.45">
      <c r="A112"/>
      <c r="B112"/>
      <c r="C112"/>
      <c r="D112"/>
      <c r="E112"/>
      <c r="F112"/>
      <c r="G112"/>
      <c r="H112"/>
    </row>
    <row r="113" spans="1:8" ht="14.25" x14ac:dyDescent="0.45">
      <c r="A113"/>
      <c r="B113"/>
      <c r="C113"/>
      <c r="D113"/>
      <c r="E113"/>
      <c r="F113"/>
      <c r="G113"/>
      <c r="H113"/>
    </row>
    <row r="114" spans="1:8" ht="14.25" x14ac:dyDescent="0.45">
      <c r="A114"/>
      <c r="B114"/>
      <c r="C114"/>
      <c r="D114"/>
      <c r="E114"/>
      <c r="F114"/>
      <c r="G114"/>
      <c r="H114"/>
    </row>
    <row r="115" spans="1:8" ht="14.25" x14ac:dyDescent="0.45">
      <c r="A115"/>
      <c r="B115"/>
      <c r="C115"/>
      <c r="D115"/>
      <c r="E115"/>
      <c r="F115"/>
      <c r="G115"/>
      <c r="H115"/>
    </row>
    <row r="116" spans="1:8" ht="14.25" x14ac:dyDescent="0.45">
      <c r="A116"/>
      <c r="B116"/>
      <c r="C116"/>
      <c r="D116"/>
      <c r="E116"/>
      <c r="F116"/>
      <c r="G116"/>
      <c r="H116"/>
    </row>
    <row r="117" spans="1:8" ht="14.25" x14ac:dyDescent="0.45">
      <c r="A117"/>
      <c r="B117"/>
      <c r="C117"/>
      <c r="D117"/>
      <c r="E117"/>
      <c r="F117"/>
      <c r="G117"/>
      <c r="H117"/>
    </row>
    <row r="118" spans="1:8" ht="14.25" x14ac:dyDescent="0.45">
      <c r="A118"/>
      <c r="B118"/>
      <c r="C118"/>
      <c r="D118"/>
      <c r="E118"/>
      <c r="F118"/>
      <c r="G118"/>
      <c r="H118"/>
    </row>
    <row r="119" spans="1:8" ht="14.25" x14ac:dyDescent="0.45">
      <c r="A119"/>
      <c r="B119"/>
      <c r="C119"/>
      <c r="D119"/>
      <c r="E119"/>
      <c r="F119"/>
      <c r="G119"/>
      <c r="H119"/>
    </row>
    <row r="120" spans="1:8" ht="14.25" x14ac:dyDescent="0.45">
      <c r="A120"/>
      <c r="B120"/>
      <c r="C120"/>
      <c r="D120"/>
      <c r="E120"/>
      <c r="F120"/>
      <c r="G120"/>
      <c r="H120"/>
    </row>
    <row r="121" spans="1:8" ht="14.25" x14ac:dyDescent="0.45">
      <c r="A121"/>
      <c r="B121"/>
      <c r="C121"/>
      <c r="D121"/>
      <c r="E121"/>
      <c r="F121"/>
      <c r="G121"/>
      <c r="H121"/>
    </row>
    <row r="122" spans="1:8" ht="14.25" x14ac:dyDescent="0.45">
      <c r="A122"/>
      <c r="B122"/>
      <c r="C122"/>
      <c r="D122"/>
      <c r="E122"/>
      <c r="F122"/>
      <c r="G122"/>
      <c r="H122"/>
    </row>
    <row r="123" spans="1:8" ht="14.25" x14ac:dyDescent="0.45">
      <c r="A123"/>
      <c r="B123"/>
      <c r="C123"/>
      <c r="D123"/>
      <c r="E123"/>
      <c r="F123"/>
      <c r="G123"/>
      <c r="H123"/>
    </row>
    <row r="124" spans="1:8" ht="14.25" x14ac:dyDescent="0.45">
      <c r="A124"/>
      <c r="B124"/>
      <c r="C124"/>
      <c r="D124"/>
      <c r="E124"/>
      <c r="F124"/>
      <c r="G124"/>
      <c r="H124"/>
    </row>
    <row r="125" spans="1:8" ht="14.25" x14ac:dyDescent="0.45">
      <c r="A125"/>
      <c r="B125"/>
      <c r="C125"/>
      <c r="D125"/>
      <c r="E125"/>
      <c r="F125"/>
      <c r="G125"/>
      <c r="H125"/>
    </row>
    <row r="126" spans="1:8" ht="14.25" x14ac:dyDescent="0.45">
      <c r="A126"/>
      <c r="B126"/>
      <c r="C126"/>
      <c r="D126"/>
      <c r="E126"/>
      <c r="F126"/>
      <c r="G126"/>
      <c r="H126"/>
    </row>
    <row r="127" spans="1:8" ht="14.25" x14ac:dyDescent="0.45">
      <c r="A127"/>
      <c r="B127"/>
      <c r="C127"/>
      <c r="D127"/>
      <c r="E127"/>
      <c r="F127"/>
      <c r="G127"/>
      <c r="H127"/>
    </row>
    <row r="128" spans="1:8" ht="14.25" x14ac:dyDescent="0.45">
      <c r="A128"/>
      <c r="B128"/>
      <c r="C128"/>
      <c r="D128"/>
      <c r="E128"/>
      <c r="F128"/>
      <c r="G128"/>
      <c r="H128"/>
    </row>
    <row r="129" spans="1:8" ht="14.25" x14ac:dyDescent="0.45">
      <c r="A129"/>
      <c r="B129"/>
      <c r="C129"/>
      <c r="D129"/>
      <c r="E129"/>
      <c r="F129"/>
      <c r="G129"/>
      <c r="H129"/>
    </row>
    <row r="130" spans="1:8" ht="14.25" x14ac:dyDescent="0.45">
      <c r="A130"/>
      <c r="B130"/>
      <c r="C130"/>
      <c r="D130"/>
      <c r="E130"/>
      <c r="F130"/>
      <c r="G130"/>
      <c r="H130"/>
    </row>
    <row r="131" spans="1:8" ht="14.25" x14ac:dyDescent="0.45">
      <c r="A131"/>
      <c r="B131"/>
      <c r="C131"/>
      <c r="D131"/>
      <c r="E131"/>
      <c r="F131"/>
      <c r="G131"/>
      <c r="H131"/>
    </row>
    <row r="132" spans="1:8" ht="14.25" x14ac:dyDescent="0.45">
      <c r="A132"/>
      <c r="B132"/>
      <c r="C132"/>
      <c r="D132"/>
      <c r="E132"/>
      <c r="F132"/>
      <c r="G132"/>
      <c r="H132"/>
    </row>
    <row r="133" spans="1:8" ht="14.25" x14ac:dyDescent="0.45">
      <c r="A133"/>
      <c r="B133"/>
      <c r="C133"/>
      <c r="D133"/>
      <c r="E133"/>
      <c r="F133"/>
      <c r="G133"/>
      <c r="H133"/>
    </row>
    <row r="134" spans="1:8" ht="14.25" x14ac:dyDescent="0.45">
      <c r="A134"/>
      <c r="B134"/>
      <c r="C134"/>
      <c r="D134"/>
      <c r="E134"/>
      <c r="F134"/>
      <c r="G134"/>
      <c r="H134"/>
    </row>
    <row r="135" spans="1:8" ht="14.25" x14ac:dyDescent="0.45">
      <c r="A135"/>
      <c r="B135"/>
      <c r="C135"/>
      <c r="D135"/>
      <c r="E135"/>
      <c r="F135"/>
      <c r="G135"/>
      <c r="H135"/>
    </row>
    <row r="136" spans="1:8" ht="14.25" x14ac:dyDescent="0.45">
      <c r="A136"/>
      <c r="B136"/>
      <c r="C136"/>
      <c r="D136"/>
      <c r="E136"/>
      <c r="F136"/>
      <c r="G136"/>
      <c r="H136"/>
    </row>
    <row r="137" spans="1:8" ht="14.25" x14ac:dyDescent="0.45">
      <c r="A137"/>
      <c r="B137"/>
      <c r="C137"/>
      <c r="D137"/>
      <c r="E137"/>
      <c r="F137"/>
      <c r="G137"/>
      <c r="H137"/>
    </row>
    <row r="138" spans="1:8" ht="14.25" x14ac:dyDescent="0.45">
      <c r="A138"/>
      <c r="B138"/>
      <c r="C138"/>
      <c r="D138"/>
      <c r="E138"/>
      <c r="F138"/>
      <c r="G138"/>
      <c r="H138"/>
    </row>
    <row r="139" spans="1:8" ht="14.25" x14ac:dyDescent="0.45">
      <c r="A139"/>
      <c r="B139"/>
      <c r="C139"/>
      <c r="D139"/>
      <c r="E139"/>
      <c r="F139"/>
      <c r="G139"/>
      <c r="H139"/>
    </row>
    <row r="140" spans="1:8" ht="14.25" x14ac:dyDescent="0.45">
      <c r="A140"/>
      <c r="B140"/>
      <c r="C140"/>
      <c r="D140"/>
      <c r="E140"/>
      <c r="F140"/>
      <c r="G140"/>
      <c r="H140"/>
    </row>
    <row r="141" spans="1:8" ht="14.25" x14ac:dyDescent="0.45">
      <c r="A141"/>
      <c r="B141"/>
      <c r="C141"/>
      <c r="D141"/>
      <c r="E141"/>
      <c r="F141"/>
      <c r="G141"/>
      <c r="H141"/>
    </row>
    <row r="142" spans="1:8" ht="14.25" x14ac:dyDescent="0.45">
      <c r="A142"/>
      <c r="B142"/>
      <c r="C142"/>
      <c r="D142"/>
      <c r="E142"/>
      <c r="F142"/>
      <c r="G142"/>
      <c r="H142"/>
    </row>
    <row r="143" spans="1:8" ht="14.25" x14ac:dyDescent="0.45">
      <c r="A143"/>
      <c r="B143"/>
      <c r="C143"/>
      <c r="D143"/>
      <c r="E143"/>
      <c r="F143"/>
      <c r="G143"/>
      <c r="H143"/>
    </row>
    <row r="144" spans="1:8" ht="14.25" x14ac:dyDescent="0.45">
      <c r="A144"/>
      <c r="B144"/>
      <c r="C144"/>
      <c r="D144"/>
      <c r="E144"/>
      <c r="F144"/>
      <c r="G144"/>
      <c r="H144"/>
    </row>
    <row r="145" spans="1:8" ht="14.25" x14ac:dyDescent="0.45">
      <c r="A145"/>
      <c r="B145"/>
      <c r="C145"/>
      <c r="D145"/>
      <c r="E145"/>
      <c r="F145"/>
      <c r="G145"/>
      <c r="H145"/>
    </row>
    <row r="146" spans="1:8" ht="14.25" x14ac:dyDescent="0.45">
      <c r="A146"/>
      <c r="B146"/>
      <c r="C146"/>
      <c r="D146"/>
      <c r="E146"/>
      <c r="F146"/>
      <c r="G146"/>
      <c r="H146"/>
    </row>
    <row r="147" spans="1:8" ht="14.25" x14ac:dyDescent="0.45">
      <c r="A147"/>
      <c r="B147"/>
      <c r="C147"/>
      <c r="D147"/>
      <c r="E147"/>
      <c r="F147"/>
      <c r="G147"/>
      <c r="H147"/>
    </row>
    <row r="148" spans="1:8" ht="14.25" x14ac:dyDescent="0.45">
      <c r="A148"/>
      <c r="B148"/>
      <c r="C148"/>
      <c r="D148"/>
      <c r="E148"/>
      <c r="F148"/>
      <c r="G148"/>
      <c r="H148"/>
    </row>
    <row r="149" spans="1:8" ht="14.25" x14ac:dyDescent="0.45">
      <c r="A149"/>
      <c r="B149"/>
      <c r="C149"/>
      <c r="D149"/>
      <c r="E149"/>
      <c r="F149"/>
      <c r="G149"/>
      <c r="H149"/>
    </row>
    <row r="150" spans="1:8" ht="14.25" x14ac:dyDescent="0.45">
      <c r="A150"/>
      <c r="B150"/>
      <c r="C150"/>
      <c r="D150"/>
      <c r="E150"/>
      <c r="F150"/>
      <c r="G150"/>
      <c r="H150"/>
    </row>
    <row r="151" spans="1:8" ht="14.25" x14ac:dyDescent="0.45">
      <c r="A151"/>
      <c r="B151"/>
      <c r="C151"/>
      <c r="D151"/>
      <c r="E151"/>
      <c r="F151"/>
      <c r="G151"/>
      <c r="H151"/>
    </row>
    <row r="152" spans="1:8" ht="14.25" x14ac:dyDescent="0.45">
      <c r="A152"/>
      <c r="B152"/>
      <c r="C152"/>
      <c r="D152"/>
      <c r="E152"/>
      <c r="F152"/>
      <c r="G152"/>
      <c r="H152"/>
    </row>
    <row r="153" spans="1:8" ht="14.25" x14ac:dyDescent="0.45">
      <c r="A153"/>
      <c r="B153"/>
      <c r="C153"/>
      <c r="D153"/>
      <c r="E153"/>
      <c r="F153"/>
      <c r="G153"/>
      <c r="H153"/>
    </row>
    <row r="154" spans="1:8" ht="14.25" x14ac:dyDescent="0.45">
      <c r="A154"/>
      <c r="B154"/>
      <c r="C154"/>
      <c r="D154"/>
      <c r="E154"/>
      <c r="F154"/>
      <c r="G154"/>
      <c r="H154"/>
    </row>
    <row r="155" spans="1:8" ht="14.25" x14ac:dyDescent="0.45">
      <c r="A155"/>
      <c r="B155"/>
      <c r="C155"/>
      <c r="D155"/>
      <c r="E155"/>
      <c r="F155"/>
      <c r="G155"/>
      <c r="H155"/>
    </row>
    <row r="156" spans="1:8" ht="14.25" x14ac:dyDescent="0.45">
      <c r="A156"/>
      <c r="B156"/>
      <c r="C156"/>
      <c r="D156"/>
      <c r="E156"/>
      <c r="F156"/>
      <c r="G156"/>
      <c r="H156"/>
    </row>
    <row r="157" spans="1:8" ht="14.25" x14ac:dyDescent="0.45">
      <c r="A157"/>
      <c r="B157"/>
      <c r="C157"/>
      <c r="D157"/>
      <c r="E157"/>
      <c r="F157"/>
      <c r="G157"/>
      <c r="H157"/>
    </row>
    <row r="158" spans="1:8" ht="14.25" x14ac:dyDescent="0.45">
      <c r="A158"/>
      <c r="B158"/>
      <c r="C158"/>
      <c r="D158"/>
      <c r="E158"/>
      <c r="F158"/>
      <c r="G158"/>
      <c r="H158"/>
    </row>
    <row r="159" spans="1:8" ht="14.25" x14ac:dyDescent="0.45">
      <c r="A159"/>
      <c r="B159"/>
      <c r="C159"/>
      <c r="D159"/>
      <c r="E159"/>
      <c r="F159"/>
      <c r="G159"/>
      <c r="H159"/>
    </row>
    <row r="160" spans="1:8" ht="14.25" x14ac:dyDescent="0.45">
      <c r="A160"/>
      <c r="B160"/>
      <c r="C160"/>
      <c r="D160"/>
      <c r="E160"/>
      <c r="F160"/>
      <c r="G160"/>
      <c r="H160"/>
    </row>
    <row r="161" spans="1:8" ht="14.25" x14ac:dyDescent="0.45">
      <c r="A161"/>
      <c r="B161"/>
      <c r="C161"/>
      <c r="D161"/>
      <c r="E161"/>
      <c r="F161"/>
      <c r="G161"/>
      <c r="H161"/>
    </row>
    <row r="162" spans="1:8" ht="14.25" x14ac:dyDescent="0.45">
      <c r="A162"/>
      <c r="B162"/>
      <c r="C162"/>
      <c r="D162"/>
      <c r="E162"/>
      <c r="F162"/>
      <c r="G162"/>
      <c r="H162"/>
    </row>
    <row r="163" spans="1:8" ht="14.25" x14ac:dyDescent="0.45">
      <c r="A163"/>
      <c r="B163"/>
      <c r="C163"/>
      <c r="D163"/>
      <c r="E163"/>
      <c r="F163"/>
      <c r="G163"/>
      <c r="H163"/>
    </row>
    <row r="164" spans="1:8" ht="14.25" x14ac:dyDescent="0.45">
      <c r="A164"/>
      <c r="B164"/>
      <c r="C164"/>
      <c r="D164"/>
      <c r="E164"/>
      <c r="F164"/>
      <c r="G164"/>
      <c r="H164"/>
    </row>
    <row r="165" spans="1:8" ht="14.25" x14ac:dyDescent="0.45">
      <c r="A165"/>
      <c r="B165"/>
      <c r="C165"/>
      <c r="D165"/>
      <c r="E165"/>
      <c r="F165"/>
      <c r="G165"/>
      <c r="H165"/>
    </row>
    <row r="166" spans="1:8" ht="14.25" x14ac:dyDescent="0.45">
      <c r="A166"/>
      <c r="B166"/>
      <c r="C166"/>
      <c r="D166"/>
      <c r="E166"/>
      <c r="F166"/>
      <c r="G166"/>
      <c r="H166"/>
    </row>
    <row r="167" spans="1:8" ht="14.25" x14ac:dyDescent="0.45">
      <c r="A167"/>
      <c r="B167"/>
      <c r="C167"/>
      <c r="D167"/>
      <c r="E167"/>
      <c r="F167"/>
      <c r="G167"/>
      <c r="H167"/>
    </row>
    <row r="168" spans="1:8" ht="14.25" x14ac:dyDescent="0.45">
      <c r="A168"/>
      <c r="B168"/>
      <c r="C168"/>
      <c r="D168"/>
      <c r="E168"/>
      <c r="F168"/>
      <c r="G168"/>
      <c r="H168"/>
    </row>
    <row r="169" spans="1:8" ht="14.25" x14ac:dyDescent="0.45">
      <c r="A169"/>
      <c r="B169"/>
      <c r="C169"/>
      <c r="D169"/>
      <c r="E169"/>
      <c r="F169"/>
      <c r="G169"/>
      <c r="H169"/>
    </row>
    <row r="170" spans="1:8" ht="14.25" x14ac:dyDescent="0.45">
      <c r="A170"/>
      <c r="B170"/>
      <c r="C170"/>
      <c r="D170"/>
      <c r="E170"/>
      <c r="F170"/>
      <c r="G170"/>
      <c r="H170"/>
    </row>
    <row r="171" spans="1:8" ht="14.25" x14ac:dyDescent="0.45">
      <c r="A171"/>
      <c r="B171"/>
      <c r="C171"/>
      <c r="D171"/>
      <c r="E171"/>
      <c r="F171"/>
      <c r="G171"/>
      <c r="H171"/>
    </row>
    <row r="172" spans="1:8" ht="14.25" x14ac:dyDescent="0.45">
      <c r="A172"/>
      <c r="B172"/>
      <c r="C172"/>
      <c r="D172"/>
      <c r="E172"/>
      <c r="F172"/>
      <c r="G172"/>
      <c r="H172"/>
    </row>
    <row r="173" spans="1:8" ht="14.25" x14ac:dyDescent="0.45">
      <c r="A173"/>
      <c r="B173"/>
      <c r="C173"/>
      <c r="D173"/>
      <c r="E173"/>
      <c r="F173"/>
      <c r="G173"/>
      <c r="H173"/>
    </row>
    <row r="174" spans="1:8" ht="14.25" x14ac:dyDescent="0.45">
      <c r="A174"/>
      <c r="B174"/>
      <c r="C174"/>
      <c r="D174"/>
      <c r="E174"/>
      <c r="F174"/>
      <c r="G174"/>
      <c r="H174"/>
    </row>
    <row r="175" spans="1:8" ht="14.25" x14ac:dyDescent="0.45">
      <c r="A175"/>
      <c r="B175"/>
      <c r="C175"/>
      <c r="D175"/>
      <c r="E175"/>
      <c r="F175"/>
      <c r="G175"/>
      <c r="H175"/>
    </row>
    <row r="176" spans="1:8" ht="14.25" x14ac:dyDescent="0.45">
      <c r="A176"/>
      <c r="B176"/>
      <c r="C176"/>
      <c r="D176"/>
      <c r="E176"/>
      <c r="F176"/>
      <c r="G176"/>
      <c r="H176"/>
    </row>
    <row r="177" spans="1:8" ht="14.25" x14ac:dyDescent="0.45">
      <c r="A177"/>
      <c r="B177"/>
      <c r="C177"/>
      <c r="D177"/>
      <c r="E177"/>
      <c r="F177"/>
      <c r="G177"/>
      <c r="H177"/>
    </row>
    <row r="178" spans="1:8" ht="14.25" x14ac:dyDescent="0.45">
      <c r="A178"/>
      <c r="B178"/>
      <c r="C178"/>
      <c r="D178"/>
      <c r="E178"/>
      <c r="F178"/>
      <c r="G178"/>
      <c r="H178"/>
    </row>
    <row r="179" spans="1:8" ht="14.25" x14ac:dyDescent="0.45">
      <c r="A179"/>
      <c r="B179"/>
      <c r="C179"/>
      <c r="D179"/>
      <c r="E179"/>
      <c r="F179"/>
      <c r="G179"/>
      <c r="H179"/>
    </row>
    <row r="180" spans="1:8" ht="14.25" x14ac:dyDescent="0.45">
      <c r="A180"/>
      <c r="B180"/>
      <c r="C180"/>
      <c r="D180"/>
      <c r="E180"/>
      <c r="F180"/>
      <c r="G180"/>
      <c r="H180"/>
    </row>
    <row r="181" spans="1:8" ht="14.25" x14ac:dyDescent="0.45">
      <c r="A181"/>
      <c r="B181"/>
      <c r="C181"/>
      <c r="D181"/>
      <c r="E181"/>
      <c r="F181"/>
      <c r="G181"/>
      <c r="H181"/>
    </row>
    <row r="182" spans="1:8" ht="14.25" x14ac:dyDescent="0.45">
      <c r="A182"/>
      <c r="B182"/>
      <c r="C182"/>
      <c r="D182"/>
      <c r="E182"/>
      <c r="F182"/>
      <c r="G182"/>
      <c r="H182"/>
    </row>
    <row r="183" spans="1:8" ht="14.25" x14ac:dyDescent="0.45">
      <c r="A183"/>
      <c r="B183"/>
      <c r="C183"/>
      <c r="D183"/>
      <c r="E183"/>
      <c r="F183"/>
      <c r="G183"/>
      <c r="H183"/>
    </row>
    <row r="184" spans="1:8" ht="14.25" x14ac:dyDescent="0.45">
      <c r="A184"/>
      <c r="B184"/>
      <c r="C184"/>
      <c r="D184"/>
      <c r="E184"/>
      <c r="F184"/>
      <c r="G184"/>
      <c r="H184"/>
    </row>
    <row r="185" spans="1:8" ht="14.25" x14ac:dyDescent="0.45">
      <c r="A185"/>
      <c r="B185"/>
      <c r="C185"/>
      <c r="D185"/>
      <c r="E185"/>
      <c r="F185"/>
      <c r="G185"/>
      <c r="H185"/>
    </row>
    <row r="186" spans="1:8" ht="14.25" x14ac:dyDescent="0.45">
      <c r="A186"/>
      <c r="B186"/>
      <c r="C186"/>
      <c r="D186"/>
      <c r="E186"/>
      <c r="F186"/>
      <c r="G186"/>
      <c r="H186"/>
    </row>
    <row r="187" spans="1:8" ht="14.25" x14ac:dyDescent="0.45">
      <c r="A187"/>
      <c r="B187"/>
      <c r="C187"/>
      <c r="D187"/>
      <c r="E187"/>
      <c r="F187"/>
      <c r="G187"/>
      <c r="H187"/>
    </row>
    <row r="188" spans="1:8" ht="14.25" x14ac:dyDescent="0.45">
      <c r="A188"/>
      <c r="B188"/>
      <c r="C188"/>
      <c r="D188"/>
      <c r="E188"/>
      <c r="F188"/>
      <c r="G188"/>
      <c r="H188"/>
    </row>
    <row r="189" spans="1:8" ht="14.25" x14ac:dyDescent="0.45">
      <c r="A189"/>
      <c r="B189"/>
      <c r="C189"/>
      <c r="D189"/>
      <c r="E189"/>
      <c r="F189"/>
      <c r="G189"/>
      <c r="H189"/>
    </row>
    <row r="190" spans="1:8" ht="14.25" x14ac:dyDescent="0.45">
      <c r="A190"/>
      <c r="B190"/>
      <c r="C190"/>
      <c r="D190"/>
      <c r="E190"/>
      <c r="F190"/>
      <c r="G190"/>
      <c r="H190"/>
    </row>
    <row r="191" spans="1:8" ht="14.25" x14ac:dyDescent="0.45">
      <c r="A191"/>
      <c r="B191"/>
      <c r="C191"/>
      <c r="D191"/>
      <c r="E191"/>
      <c r="F191"/>
      <c r="G191"/>
      <c r="H191"/>
    </row>
    <row r="192" spans="1:8" ht="14.25" x14ac:dyDescent="0.45">
      <c r="A192"/>
      <c r="B192"/>
      <c r="C192"/>
      <c r="D192"/>
      <c r="E192"/>
      <c r="F192"/>
      <c r="G192"/>
      <c r="H192"/>
    </row>
    <row r="193" spans="1:8" ht="14.25" x14ac:dyDescent="0.45">
      <c r="A193"/>
      <c r="B193"/>
      <c r="C193"/>
      <c r="D193"/>
      <c r="E193"/>
      <c r="F193"/>
      <c r="G193"/>
      <c r="H193"/>
    </row>
    <row r="194" spans="1:8" ht="14.25" x14ac:dyDescent="0.45">
      <c r="A194"/>
      <c r="B194"/>
      <c r="C194"/>
      <c r="D194"/>
      <c r="E194"/>
      <c r="F194"/>
      <c r="G194"/>
      <c r="H194"/>
    </row>
    <row r="195" spans="1:8" ht="14.25" x14ac:dyDescent="0.45">
      <c r="A195"/>
      <c r="B195"/>
      <c r="C195"/>
      <c r="D195"/>
      <c r="E195"/>
      <c r="F195"/>
      <c r="G195"/>
      <c r="H195"/>
    </row>
    <row r="196" spans="1:8" ht="14.25" x14ac:dyDescent="0.45">
      <c r="A196"/>
      <c r="B196"/>
      <c r="C196"/>
      <c r="D196"/>
      <c r="E196"/>
      <c r="F196"/>
      <c r="G196"/>
      <c r="H196"/>
    </row>
    <row r="197" spans="1:8" ht="14.25" x14ac:dyDescent="0.45">
      <c r="A197"/>
      <c r="B197"/>
      <c r="C197"/>
      <c r="D197"/>
      <c r="E197"/>
      <c r="F197"/>
      <c r="G197"/>
      <c r="H197"/>
    </row>
    <row r="198" spans="1:8" ht="14.25" x14ac:dyDescent="0.45">
      <c r="A198"/>
      <c r="B198"/>
      <c r="C198"/>
      <c r="D198"/>
      <c r="E198"/>
      <c r="F198"/>
      <c r="G198"/>
      <c r="H198"/>
    </row>
    <row r="199" spans="1:8" ht="14.25" x14ac:dyDescent="0.45">
      <c r="A199"/>
      <c r="B199"/>
      <c r="C199"/>
      <c r="D199"/>
      <c r="E199"/>
      <c r="F199"/>
      <c r="G199"/>
      <c r="H199"/>
    </row>
    <row r="200" spans="1:8" ht="14.25" x14ac:dyDescent="0.45">
      <c r="A200"/>
      <c r="B200"/>
      <c r="C200"/>
      <c r="D200"/>
      <c r="E200"/>
      <c r="F200"/>
      <c r="G200"/>
      <c r="H200"/>
    </row>
    <row r="201" spans="1:8" ht="14.25" x14ac:dyDescent="0.45">
      <c r="A201"/>
      <c r="B201"/>
      <c r="C201"/>
      <c r="D201"/>
      <c r="E201"/>
      <c r="F201"/>
      <c r="G201"/>
      <c r="H201"/>
    </row>
    <row r="202" spans="1:8" ht="14.25" x14ac:dyDescent="0.45">
      <c r="A202"/>
      <c r="B202"/>
      <c r="C202"/>
      <c r="D202"/>
      <c r="E202"/>
      <c r="F202"/>
      <c r="G202"/>
      <c r="H202"/>
    </row>
    <row r="203" spans="1:8" ht="14.25" x14ac:dyDescent="0.45">
      <c r="A203"/>
      <c r="B203"/>
      <c r="C203"/>
      <c r="D203"/>
      <c r="E203"/>
      <c r="F203"/>
      <c r="G203"/>
      <c r="H203"/>
    </row>
    <row r="204" spans="1:8" ht="14.25" x14ac:dyDescent="0.45">
      <c r="A204"/>
      <c r="B204"/>
      <c r="C204"/>
      <c r="D204"/>
      <c r="E204"/>
      <c r="F204"/>
      <c r="G204"/>
      <c r="H204"/>
    </row>
    <row r="205" spans="1:8" ht="14.25" x14ac:dyDescent="0.45">
      <c r="A205"/>
      <c r="B205"/>
      <c r="C205"/>
      <c r="D205"/>
      <c r="E205"/>
      <c r="F205"/>
      <c r="G205"/>
      <c r="H205"/>
    </row>
    <row r="206" spans="1:8" ht="14.25" x14ac:dyDescent="0.45">
      <c r="A206"/>
      <c r="B206"/>
      <c r="C206"/>
      <c r="D206"/>
      <c r="E206"/>
      <c r="F206"/>
      <c r="G206"/>
      <c r="H206"/>
    </row>
    <row r="207" spans="1:8" ht="14.25" x14ac:dyDescent="0.45">
      <c r="A207"/>
      <c r="B207"/>
      <c r="C207"/>
      <c r="D207"/>
      <c r="E207"/>
      <c r="F207"/>
      <c r="G207"/>
      <c r="H207"/>
    </row>
    <row r="208" spans="1:8" ht="14.25" x14ac:dyDescent="0.45">
      <c r="A208"/>
      <c r="B208"/>
      <c r="C208"/>
      <c r="D208"/>
      <c r="E208"/>
      <c r="F208"/>
      <c r="G208"/>
      <c r="H208"/>
    </row>
    <row r="209" spans="1:8" ht="14.25" x14ac:dyDescent="0.45">
      <c r="A209"/>
      <c r="B209"/>
      <c r="C209"/>
      <c r="D209"/>
      <c r="E209"/>
      <c r="F209"/>
      <c r="G209"/>
      <c r="H209"/>
    </row>
    <row r="210" spans="1:8" ht="14.25" x14ac:dyDescent="0.45">
      <c r="A210"/>
      <c r="B210"/>
      <c r="C210"/>
      <c r="D210"/>
      <c r="E210"/>
      <c r="F210"/>
      <c r="G210"/>
      <c r="H210"/>
    </row>
    <row r="211" spans="1:8" ht="14.25" x14ac:dyDescent="0.45">
      <c r="A211"/>
      <c r="B211"/>
      <c r="C211"/>
      <c r="D211"/>
      <c r="E211"/>
      <c r="F211"/>
      <c r="G211"/>
      <c r="H211"/>
    </row>
    <row r="212" spans="1:8" ht="14.25" x14ac:dyDescent="0.45">
      <c r="A212"/>
      <c r="B212"/>
      <c r="C212"/>
      <c r="D212"/>
      <c r="E212"/>
      <c r="F212"/>
      <c r="G212"/>
      <c r="H212"/>
    </row>
    <row r="213" spans="1:8" ht="14.25" x14ac:dyDescent="0.45">
      <c r="A213"/>
      <c r="B213"/>
      <c r="C213"/>
      <c r="D213"/>
      <c r="E213"/>
      <c r="F213"/>
      <c r="G213"/>
      <c r="H213"/>
    </row>
    <row r="214" spans="1:8" ht="14.25" x14ac:dyDescent="0.45">
      <c r="A214"/>
      <c r="B214"/>
      <c r="C214"/>
      <c r="D214"/>
      <c r="E214"/>
      <c r="F214"/>
      <c r="G214"/>
      <c r="H214"/>
    </row>
    <row r="215" spans="1:8" ht="14.25" x14ac:dyDescent="0.45">
      <c r="A215"/>
      <c r="B215"/>
      <c r="C215"/>
      <c r="D215"/>
      <c r="E215"/>
      <c r="F215"/>
      <c r="G215"/>
      <c r="H215"/>
    </row>
    <row r="216" spans="1:8" ht="14.25" x14ac:dyDescent="0.45">
      <c r="A216"/>
      <c r="B216"/>
      <c r="C216"/>
      <c r="D216"/>
      <c r="E216"/>
      <c r="F216"/>
      <c r="G216"/>
      <c r="H216"/>
    </row>
    <row r="217" spans="1:8" ht="14.25" x14ac:dyDescent="0.45">
      <c r="A217"/>
      <c r="B217"/>
      <c r="C217"/>
      <c r="D217"/>
      <c r="E217"/>
      <c r="F217"/>
      <c r="G217"/>
      <c r="H217"/>
    </row>
    <row r="218" spans="1:8" ht="14.25" x14ac:dyDescent="0.45">
      <c r="A218"/>
      <c r="B218"/>
      <c r="C218"/>
      <c r="D218"/>
      <c r="E218"/>
      <c r="F218"/>
      <c r="G218"/>
      <c r="H218"/>
    </row>
    <row r="219" spans="1:8" ht="14.25" x14ac:dyDescent="0.45">
      <c r="A219"/>
      <c r="B219"/>
      <c r="C219"/>
      <c r="D219"/>
      <c r="E219"/>
      <c r="F219"/>
      <c r="G219"/>
      <c r="H219"/>
    </row>
    <row r="220" spans="1:8" ht="14.25" x14ac:dyDescent="0.45">
      <c r="A220"/>
      <c r="B220"/>
      <c r="C220"/>
      <c r="D220"/>
      <c r="E220"/>
      <c r="F220"/>
      <c r="G220"/>
      <c r="H220"/>
    </row>
    <row r="221" spans="1:8" ht="14.25" x14ac:dyDescent="0.45">
      <c r="A221"/>
      <c r="B221"/>
      <c r="C221"/>
      <c r="D221"/>
      <c r="E221"/>
      <c r="F221"/>
      <c r="G221"/>
      <c r="H221"/>
    </row>
    <row r="222" spans="1:8" ht="14.25" x14ac:dyDescent="0.45">
      <c r="A222"/>
      <c r="B222"/>
      <c r="C222"/>
      <c r="D222"/>
      <c r="E222"/>
      <c r="F222"/>
      <c r="G222"/>
      <c r="H222"/>
    </row>
    <row r="223" spans="1:8" ht="14.25" x14ac:dyDescent="0.45">
      <c r="A223"/>
      <c r="B223"/>
      <c r="C223"/>
      <c r="D223"/>
      <c r="E223"/>
      <c r="F223"/>
      <c r="G223"/>
      <c r="H223"/>
    </row>
    <row r="224" spans="1:8" ht="14.25" x14ac:dyDescent="0.45">
      <c r="A224"/>
      <c r="B224"/>
      <c r="C224"/>
      <c r="D224"/>
      <c r="E224"/>
      <c r="F224"/>
      <c r="G224"/>
      <c r="H224"/>
    </row>
    <row r="225" spans="1:8" ht="14.25" x14ac:dyDescent="0.45">
      <c r="A225"/>
      <c r="B225"/>
      <c r="C225"/>
      <c r="D225"/>
      <c r="E225"/>
      <c r="F225"/>
      <c r="G225"/>
      <c r="H225"/>
    </row>
    <row r="226" spans="1:8" ht="14.25" x14ac:dyDescent="0.45">
      <c r="A226"/>
      <c r="B226"/>
      <c r="C226"/>
      <c r="D226"/>
      <c r="E226"/>
      <c r="F226"/>
      <c r="G226"/>
      <c r="H226"/>
    </row>
    <row r="227" spans="1:8" ht="14.25" x14ac:dyDescent="0.45">
      <c r="A227"/>
      <c r="B227"/>
      <c r="C227"/>
      <c r="D227"/>
      <c r="E227"/>
      <c r="F227"/>
      <c r="G227"/>
      <c r="H227"/>
    </row>
    <row r="228" spans="1:8" ht="14.25" x14ac:dyDescent="0.45">
      <c r="A228"/>
      <c r="B228"/>
      <c r="C228"/>
      <c r="D228"/>
      <c r="E228"/>
      <c r="F228"/>
      <c r="G228"/>
      <c r="H228"/>
    </row>
    <row r="229" spans="1:8" ht="14.25" x14ac:dyDescent="0.45">
      <c r="A229"/>
      <c r="B229"/>
      <c r="C229"/>
      <c r="D229"/>
      <c r="E229"/>
      <c r="F229"/>
      <c r="G229"/>
      <c r="H229"/>
    </row>
    <row r="230" spans="1:8" ht="14.25" x14ac:dyDescent="0.45">
      <c r="A230"/>
      <c r="B230"/>
      <c r="C230"/>
      <c r="D230"/>
      <c r="E230"/>
      <c r="F230"/>
      <c r="G230"/>
      <c r="H230"/>
    </row>
    <row r="231" spans="1:8" ht="14.25" x14ac:dyDescent="0.45">
      <c r="A231"/>
      <c r="B231"/>
      <c r="C231"/>
      <c r="D231"/>
      <c r="E231"/>
      <c r="F231"/>
      <c r="G231"/>
      <c r="H231"/>
    </row>
    <row r="232" spans="1:8" ht="14.25" x14ac:dyDescent="0.45">
      <c r="A232"/>
      <c r="B232"/>
      <c r="C232"/>
      <c r="D232"/>
      <c r="E232"/>
      <c r="F232"/>
      <c r="G232"/>
      <c r="H232"/>
    </row>
    <row r="233" spans="1:8" ht="14.25" x14ac:dyDescent="0.45">
      <c r="A233"/>
      <c r="B233"/>
      <c r="C233"/>
      <c r="D233"/>
      <c r="E233"/>
      <c r="F233"/>
      <c r="G233"/>
      <c r="H233"/>
    </row>
    <row r="234" spans="1:8" ht="14.25" x14ac:dyDescent="0.45">
      <c r="A234"/>
      <c r="B234"/>
      <c r="C234"/>
      <c r="D234"/>
      <c r="E234"/>
      <c r="F234"/>
      <c r="G234"/>
      <c r="H234"/>
    </row>
    <row r="235" spans="1:8" ht="14.25" x14ac:dyDescent="0.45">
      <c r="A235"/>
      <c r="B235"/>
      <c r="C235"/>
      <c r="D235"/>
      <c r="E235"/>
      <c r="F235"/>
      <c r="G235"/>
      <c r="H235"/>
    </row>
    <row r="236" spans="1:8" ht="14.25" x14ac:dyDescent="0.45">
      <c r="A236"/>
      <c r="B236"/>
      <c r="C236"/>
      <c r="D236"/>
      <c r="E236"/>
      <c r="F236"/>
      <c r="G236"/>
      <c r="H236"/>
    </row>
    <row r="237" spans="1:8" ht="14.25" x14ac:dyDescent="0.45">
      <c r="A237"/>
      <c r="B237"/>
      <c r="C237"/>
      <c r="D237"/>
      <c r="E237"/>
      <c r="F237"/>
      <c r="G237"/>
      <c r="H237"/>
    </row>
    <row r="238" spans="1:8" ht="14.25" x14ac:dyDescent="0.45">
      <c r="A238"/>
      <c r="B238"/>
      <c r="C238"/>
      <c r="D238"/>
      <c r="E238"/>
      <c r="F238"/>
      <c r="G238"/>
      <c r="H238"/>
    </row>
    <row r="239" spans="1:8" ht="14.25" x14ac:dyDescent="0.45">
      <c r="A239"/>
      <c r="B239"/>
      <c r="C239"/>
      <c r="D239"/>
      <c r="E239"/>
      <c r="F239"/>
      <c r="G239"/>
      <c r="H239"/>
    </row>
    <row r="240" spans="1:8" ht="14.25" x14ac:dyDescent="0.45">
      <c r="A240"/>
      <c r="B240"/>
      <c r="C240"/>
      <c r="D240"/>
      <c r="E240"/>
      <c r="F240"/>
      <c r="G240"/>
      <c r="H240"/>
    </row>
    <row r="241" spans="1:8" ht="14.25" x14ac:dyDescent="0.45">
      <c r="A241"/>
      <c r="B241"/>
      <c r="C241"/>
      <c r="D241"/>
      <c r="E241"/>
      <c r="F241"/>
      <c r="G241"/>
      <c r="H241"/>
    </row>
    <row r="242" spans="1:8" ht="14.25" x14ac:dyDescent="0.45">
      <c r="A242"/>
      <c r="B242"/>
      <c r="C242"/>
      <c r="D242"/>
      <c r="E242"/>
      <c r="F242"/>
      <c r="G242"/>
      <c r="H242"/>
    </row>
    <row r="243" spans="1:8" ht="14.25" x14ac:dyDescent="0.45">
      <c r="A243"/>
      <c r="B243"/>
      <c r="C243"/>
      <c r="D243"/>
      <c r="E243"/>
      <c r="F243"/>
      <c r="G243"/>
      <c r="H243"/>
    </row>
    <row r="244" spans="1:8" ht="14.25" x14ac:dyDescent="0.45">
      <c r="A244"/>
      <c r="B244"/>
      <c r="C244"/>
      <c r="D244"/>
      <c r="E244"/>
      <c r="F244"/>
      <c r="G244"/>
      <c r="H244"/>
    </row>
    <row r="245" spans="1:8" ht="14.25" x14ac:dyDescent="0.45">
      <c r="A245"/>
      <c r="B245"/>
      <c r="C245"/>
      <c r="D245"/>
      <c r="E245"/>
      <c r="F245"/>
      <c r="G245"/>
      <c r="H245"/>
    </row>
    <row r="246" spans="1:8" ht="14.25" x14ac:dyDescent="0.45">
      <c r="A246"/>
      <c r="B246"/>
      <c r="C246"/>
      <c r="D246"/>
      <c r="E246"/>
      <c r="F246"/>
      <c r="G246"/>
      <c r="H246"/>
    </row>
    <row r="247" spans="1:8" ht="14.25" x14ac:dyDescent="0.45">
      <c r="A247"/>
      <c r="B247"/>
      <c r="C247"/>
      <c r="D247"/>
      <c r="E247"/>
      <c r="F247"/>
      <c r="G247"/>
      <c r="H247"/>
    </row>
    <row r="248" spans="1:8" ht="14.25" x14ac:dyDescent="0.45">
      <c r="A248"/>
      <c r="B248"/>
      <c r="C248"/>
      <c r="D248"/>
      <c r="E248"/>
      <c r="F248"/>
      <c r="G248"/>
      <c r="H248"/>
    </row>
    <row r="249" spans="1:8" ht="14.25" x14ac:dyDescent="0.45">
      <c r="A249"/>
      <c r="B249"/>
      <c r="C249"/>
      <c r="D249"/>
      <c r="E249"/>
      <c r="F249"/>
      <c r="G249"/>
      <c r="H249"/>
    </row>
    <row r="250" spans="1:8" ht="14.25" x14ac:dyDescent="0.45">
      <c r="A250"/>
      <c r="B250"/>
      <c r="C250"/>
      <c r="D250"/>
      <c r="E250"/>
      <c r="F250"/>
      <c r="G250"/>
      <c r="H250"/>
    </row>
    <row r="251" spans="1:8" ht="14.25" x14ac:dyDescent="0.45">
      <c r="A251"/>
      <c r="B251"/>
      <c r="C251"/>
      <c r="D251"/>
      <c r="E251"/>
      <c r="F251"/>
      <c r="G251"/>
      <c r="H251"/>
    </row>
    <row r="252" spans="1:8" ht="14.25" x14ac:dyDescent="0.45">
      <c r="A252"/>
      <c r="B252"/>
      <c r="C252"/>
      <c r="D252"/>
      <c r="E252"/>
      <c r="F252"/>
      <c r="G252"/>
      <c r="H252"/>
    </row>
    <row r="253" spans="1:8" ht="14.25" x14ac:dyDescent="0.45">
      <c r="A253"/>
      <c r="B253"/>
      <c r="C253"/>
      <c r="D253"/>
      <c r="E253"/>
      <c r="F253"/>
      <c r="G253"/>
      <c r="H253"/>
    </row>
    <row r="254" spans="1:8" ht="14.25" x14ac:dyDescent="0.45">
      <c r="A254"/>
      <c r="B254"/>
      <c r="C254"/>
      <c r="D254"/>
      <c r="E254"/>
      <c r="F254"/>
      <c r="G254"/>
      <c r="H254"/>
    </row>
    <row r="255" spans="1:8" ht="14.25" x14ac:dyDescent="0.45">
      <c r="A255"/>
      <c r="B255"/>
      <c r="C255"/>
      <c r="D255"/>
      <c r="E255"/>
      <c r="F255"/>
      <c r="G255"/>
      <c r="H255"/>
    </row>
    <row r="256" spans="1:8" ht="14.25" x14ac:dyDescent="0.45">
      <c r="A256"/>
      <c r="B256"/>
      <c r="C256"/>
      <c r="D256"/>
      <c r="E256"/>
      <c r="F256"/>
      <c r="G256"/>
      <c r="H256"/>
    </row>
    <row r="257" spans="1:8" ht="14.25" x14ac:dyDescent="0.45">
      <c r="A257"/>
      <c r="B257"/>
      <c r="C257"/>
      <c r="D257"/>
      <c r="E257"/>
      <c r="F257"/>
      <c r="G257"/>
      <c r="H257"/>
    </row>
    <row r="258" spans="1:8" ht="14.25" x14ac:dyDescent="0.45">
      <c r="A258"/>
      <c r="B258"/>
      <c r="C258"/>
      <c r="D258"/>
      <c r="E258"/>
      <c r="F258"/>
      <c r="G258"/>
      <c r="H258"/>
    </row>
    <row r="259" spans="1:8" ht="14.25" x14ac:dyDescent="0.45">
      <c r="A259"/>
      <c r="B259"/>
      <c r="C259"/>
      <c r="D259"/>
      <c r="E259"/>
      <c r="F259"/>
      <c r="G259"/>
      <c r="H259"/>
    </row>
    <row r="260" spans="1:8" ht="14.25" x14ac:dyDescent="0.45">
      <c r="A260"/>
      <c r="B260"/>
      <c r="C260"/>
      <c r="D260"/>
      <c r="E260"/>
      <c r="F260"/>
      <c r="G260"/>
      <c r="H260"/>
    </row>
    <row r="261" spans="1:8" ht="14.25" x14ac:dyDescent="0.45">
      <c r="A261"/>
      <c r="B261"/>
      <c r="C261"/>
      <c r="D261"/>
      <c r="E261"/>
      <c r="F261"/>
      <c r="G261"/>
      <c r="H261"/>
    </row>
    <row r="262" spans="1:8" ht="14.25" x14ac:dyDescent="0.45">
      <c r="A262"/>
      <c r="B262"/>
      <c r="C262"/>
      <c r="D262"/>
      <c r="E262"/>
      <c r="F262"/>
      <c r="G262"/>
      <c r="H262"/>
    </row>
    <row r="263" spans="1:8" ht="14.25" x14ac:dyDescent="0.45">
      <c r="A263"/>
      <c r="B263"/>
      <c r="C263"/>
      <c r="D263"/>
      <c r="E263"/>
      <c r="F263"/>
      <c r="G263"/>
      <c r="H263"/>
    </row>
    <row r="264" spans="1:8" ht="14.25" x14ac:dyDescent="0.45">
      <c r="A264"/>
      <c r="B264"/>
      <c r="C264"/>
      <c r="D264"/>
      <c r="E264"/>
      <c r="F264"/>
      <c r="G264"/>
      <c r="H264"/>
    </row>
    <row r="265" spans="1:8" ht="14.25" x14ac:dyDescent="0.45">
      <c r="A265"/>
      <c r="B265"/>
      <c r="C265"/>
      <c r="D265"/>
      <c r="E265"/>
      <c r="F265"/>
      <c r="G265"/>
      <c r="H265"/>
    </row>
    <row r="266" spans="1:8" ht="14.25" x14ac:dyDescent="0.45">
      <c r="A266"/>
      <c r="B266"/>
      <c r="C266"/>
      <c r="D266"/>
      <c r="E266"/>
      <c r="F266"/>
      <c r="G266"/>
      <c r="H266"/>
    </row>
    <row r="267" spans="1:8" ht="14.25" x14ac:dyDescent="0.45">
      <c r="A267"/>
      <c r="B267"/>
      <c r="C267"/>
      <c r="D267"/>
      <c r="E267"/>
      <c r="F267"/>
      <c r="G267"/>
      <c r="H267"/>
    </row>
    <row r="268" spans="1:8" ht="14.25" x14ac:dyDescent="0.45">
      <c r="A268"/>
      <c r="B268"/>
      <c r="C268"/>
      <c r="D268"/>
      <c r="E268"/>
      <c r="F268"/>
      <c r="G268"/>
      <c r="H268"/>
    </row>
    <row r="269" spans="1:8" ht="14.25" x14ac:dyDescent="0.45">
      <c r="A269"/>
      <c r="B269"/>
      <c r="C269"/>
      <c r="D269"/>
      <c r="E269"/>
      <c r="F269"/>
      <c r="G269"/>
      <c r="H269"/>
    </row>
    <row r="270" spans="1:8" ht="14.25" x14ac:dyDescent="0.45">
      <c r="A270"/>
      <c r="B270"/>
      <c r="C270"/>
      <c r="D270"/>
      <c r="E270"/>
      <c r="F270"/>
      <c r="G270"/>
      <c r="H270"/>
    </row>
    <row r="271" spans="1:8" ht="14.25" x14ac:dyDescent="0.45">
      <c r="A271"/>
      <c r="B271"/>
      <c r="C271"/>
      <c r="D271"/>
      <c r="E271"/>
      <c r="F271"/>
      <c r="G271"/>
      <c r="H271"/>
    </row>
    <row r="272" spans="1:8" ht="14.25" x14ac:dyDescent="0.45">
      <c r="A272"/>
      <c r="B272"/>
      <c r="C272"/>
      <c r="D272"/>
      <c r="E272"/>
      <c r="F272"/>
      <c r="G272"/>
      <c r="H272"/>
    </row>
    <row r="273" spans="1:8" ht="14.25" x14ac:dyDescent="0.45">
      <c r="A273"/>
      <c r="B273"/>
      <c r="C273"/>
      <c r="D273"/>
      <c r="E273"/>
      <c r="F273"/>
      <c r="G273"/>
      <c r="H273"/>
    </row>
    <row r="274" spans="1:8" ht="14.25" x14ac:dyDescent="0.45">
      <c r="A274"/>
      <c r="B274"/>
      <c r="C274"/>
      <c r="D274"/>
      <c r="E274"/>
      <c r="F274"/>
      <c r="G274"/>
      <c r="H274"/>
    </row>
    <row r="275" spans="1:8" ht="14.25" x14ac:dyDescent="0.45">
      <c r="A275"/>
      <c r="B275"/>
      <c r="C275"/>
      <c r="D275"/>
      <c r="E275"/>
      <c r="F275"/>
      <c r="G275"/>
      <c r="H275"/>
    </row>
    <row r="276" spans="1:8" ht="14.25" x14ac:dyDescent="0.45">
      <c r="A276"/>
      <c r="B276"/>
      <c r="C276"/>
      <c r="D276"/>
      <c r="E276"/>
      <c r="F276"/>
      <c r="G276"/>
      <c r="H276"/>
    </row>
    <row r="277" spans="1:8" ht="14.25" x14ac:dyDescent="0.45">
      <c r="A277"/>
      <c r="B277"/>
      <c r="C277"/>
      <c r="D277"/>
      <c r="E277"/>
      <c r="F277"/>
      <c r="G277"/>
      <c r="H277"/>
    </row>
    <row r="278" spans="1:8" ht="14.25" x14ac:dyDescent="0.45">
      <c r="A278"/>
      <c r="B278"/>
      <c r="C278"/>
      <c r="D278"/>
      <c r="E278"/>
      <c r="F278"/>
      <c r="G278"/>
      <c r="H278"/>
    </row>
    <row r="279" spans="1:8" ht="14.25" x14ac:dyDescent="0.45">
      <c r="A279"/>
      <c r="B279"/>
      <c r="C279"/>
      <c r="D279"/>
      <c r="E279"/>
      <c r="F279"/>
      <c r="G279"/>
      <c r="H279"/>
    </row>
    <row r="280" spans="1:8" ht="14.25" x14ac:dyDescent="0.45">
      <c r="A280"/>
      <c r="B280"/>
      <c r="C280"/>
      <c r="D280"/>
      <c r="E280"/>
      <c r="F280"/>
      <c r="G280"/>
      <c r="H280"/>
    </row>
    <row r="281" spans="1:8" ht="14.25" x14ac:dyDescent="0.45">
      <c r="A281"/>
      <c r="B281"/>
      <c r="C281"/>
      <c r="D281"/>
      <c r="E281"/>
      <c r="F281"/>
      <c r="G281"/>
      <c r="H281"/>
    </row>
    <row r="282" spans="1:8" ht="14.25" x14ac:dyDescent="0.45">
      <c r="A282"/>
      <c r="B282"/>
      <c r="C282"/>
      <c r="D282"/>
      <c r="E282"/>
      <c r="F282"/>
      <c r="G282"/>
      <c r="H282"/>
    </row>
    <row r="283" spans="1:8" ht="14.25" x14ac:dyDescent="0.45">
      <c r="A283"/>
      <c r="B283"/>
      <c r="C283"/>
      <c r="D283"/>
      <c r="E283"/>
      <c r="F283"/>
      <c r="G283"/>
      <c r="H283"/>
    </row>
    <row r="284" spans="1:8" ht="14.25" x14ac:dyDescent="0.45">
      <c r="A284"/>
      <c r="B284"/>
      <c r="C284"/>
      <c r="D284"/>
      <c r="E284"/>
      <c r="F284"/>
      <c r="G284"/>
      <c r="H284"/>
    </row>
    <row r="285" spans="1:8" ht="14.25" x14ac:dyDescent="0.45">
      <c r="A285"/>
      <c r="B285"/>
      <c r="C285"/>
      <c r="D285"/>
      <c r="E285"/>
      <c r="F285"/>
      <c r="G285"/>
      <c r="H285"/>
    </row>
    <row r="286" spans="1:8" ht="14.25" x14ac:dyDescent="0.45">
      <c r="A286"/>
      <c r="B286"/>
      <c r="C286"/>
      <c r="D286"/>
      <c r="E286"/>
      <c r="F286"/>
      <c r="G286"/>
      <c r="H286"/>
    </row>
    <row r="287" spans="1:8" ht="14.25" x14ac:dyDescent="0.45">
      <c r="A287"/>
      <c r="B287"/>
      <c r="C287"/>
      <c r="D287"/>
      <c r="E287"/>
      <c r="F287"/>
      <c r="G287"/>
      <c r="H287"/>
    </row>
    <row r="288" spans="1:8" ht="14.25" x14ac:dyDescent="0.45">
      <c r="A288"/>
      <c r="B288"/>
      <c r="C288"/>
      <c r="D288"/>
      <c r="E288"/>
      <c r="F288"/>
      <c r="G288"/>
      <c r="H288"/>
    </row>
    <row r="289" spans="1:8" ht="14.25" x14ac:dyDescent="0.45">
      <c r="A289"/>
      <c r="B289"/>
      <c r="C289"/>
      <c r="D289"/>
      <c r="E289"/>
      <c r="F289"/>
      <c r="G289"/>
      <c r="H289"/>
    </row>
    <row r="290" spans="1:8" ht="14.25" x14ac:dyDescent="0.45">
      <c r="A290"/>
      <c r="B290"/>
      <c r="C290"/>
      <c r="D290"/>
      <c r="E290"/>
      <c r="F290"/>
      <c r="G290"/>
      <c r="H290"/>
    </row>
    <row r="291" spans="1:8" ht="14.25" x14ac:dyDescent="0.45">
      <c r="A291"/>
      <c r="B291"/>
      <c r="C291"/>
      <c r="D291"/>
      <c r="E291"/>
      <c r="F291"/>
      <c r="G291"/>
      <c r="H291"/>
    </row>
    <row r="292" spans="1:8" ht="14.25" x14ac:dyDescent="0.45">
      <c r="A292"/>
      <c r="B292"/>
      <c r="C292"/>
      <c r="D292"/>
      <c r="E292"/>
      <c r="F292"/>
      <c r="G292"/>
      <c r="H292"/>
    </row>
    <row r="293" spans="1:8" ht="14.25" x14ac:dyDescent="0.45">
      <c r="A293"/>
      <c r="B293"/>
      <c r="C293"/>
      <c r="D293"/>
      <c r="E293"/>
      <c r="F293"/>
      <c r="G293"/>
      <c r="H293"/>
    </row>
    <row r="294" spans="1:8" ht="14.25" x14ac:dyDescent="0.45">
      <c r="A294"/>
      <c r="B294"/>
      <c r="C294"/>
      <c r="D294"/>
      <c r="E294"/>
      <c r="F294"/>
      <c r="G294"/>
      <c r="H294"/>
    </row>
    <row r="295" spans="1:8" ht="14.25" x14ac:dyDescent="0.45">
      <c r="A295"/>
      <c r="B295"/>
      <c r="C295"/>
      <c r="D295"/>
      <c r="E295"/>
      <c r="F295"/>
      <c r="G295"/>
      <c r="H295"/>
    </row>
    <row r="296" spans="1:8" ht="14.25" x14ac:dyDescent="0.45">
      <c r="A296"/>
      <c r="B296"/>
      <c r="C296"/>
      <c r="D296"/>
      <c r="E296"/>
      <c r="F296"/>
      <c r="G296"/>
      <c r="H296"/>
    </row>
    <row r="297" spans="1:8" ht="14.25" x14ac:dyDescent="0.45">
      <c r="A297"/>
      <c r="B297"/>
      <c r="C297"/>
      <c r="D297"/>
      <c r="E297"/>
      <c r="F297"/>
      <c r="G297"/>
      <c r="H297"/>
    </row>
    <row r="298" spans="1:8" ht="14.25" x14ac:dyDescent="0.45">
      <c r="A298"/>
      <c r="B298"/>
      <c r="C298"/>
      <c r="D298"/>
      <c r="E298"/>
      <c r="F298"/>
      <c r="G298"/>
      <c r="H298"/>
    </row>
    <row r="299" spans="1:8" ht="14.25" x14ac:dyDescent="0.45">
      <c r="A299"/>
      <c r="B299"/>
      <c r="C299"/>
      <c r="D299"/>
      <c r="E299"/>
      <c r="F299"/>
      <c r="G299"/>
      <c r="H299"/>
    </row>
    <row r="300" spans="1:8" ht="14.25" x14ac:dyDescent="0.45">
      <c r="A300"/>
      <c r="B300"/>
      <c r="C300"/>
      <c r="D300"/>
      <c r="E300"/>
      <c r="F300"/>
      <c r="G300"/>
      <c r="H300"/>
    </row>
    <row r="301" spans="1:8" ht="14.25" x14ac:dyDescent="0.45">
      <c r="A301"/>
      <c r="B301"/>
      <c r="C301"/>
      <c r="D301"/>
      <c r="E301"/>
      <c r="F301"/>
      <c r="G301"/>
      <c r="H301"/>
    </row>
    <row r="302" spans="1:8" ht="14.25" x14ac:dyDescent="0.45">
      <c r="A302"/>
      <c r="B302"/>
      <c r="C302"/>
      <c r="D302"/>
      <c r="E302"/>
      <c r="F302"/>
      <c r="G302"/>
      <c r="H302"/>
    </row>
    <row r="303" spans="1:8" ht="14.25" x14ac:dyDescent="0.45">
      <c r="A303"/>
      <c r="B303"/>
      <c r="C303"/>
      <c r="D303"/>
      <c r="E303"/>
      <c r="F303"/>
      <c r="G303"/>
      <c r="H303"/>
    </row>
    <row r="304" spans="1:8" ht="14.25" x14ac:dyDescent="0.45">
      <c r="A304"/>
      <c r="B304"/>
      <c r="C304"/>
      <c r="D304"/>
      <c r="E304"/>
      <c r="F304"/>
      <c r="G304"/>
      <c r="H304"/>
    </row>
    <row r="305" spans="1:8" ht="14.25" x14ac:dyDescent="0.45">
      <c r="A305"/>
      <c r="B305"/>
      <c r="C305"/>
      <c r="D305"/>
      <c r="E305"/>
      <c r="F305"/>
      <c r="G305"/>
      <c r="H305"/>
    </row>
    <row r="306" spans="1:8" ht="14.25" x14ac:dyDescent="0.45">
      <c r="A306"/>
      <c r="B306"/>
      <c r="C306"/>
      <c r="D306"/>
      <c r="E306"/>
      <c r="F306"/>
      <c r="G306"/>
      <c r="H306"/>
    </row>
    <row r="307" spans="1:8" ht="14.25" x14ac:dyDescent="0.45">
      <c r="A307"/>
      <c r="B307"/>
      <c r="C307"/>
      <c r="D307"/>
      <c r="E307"/>
      <c r="F307"/>
      <c r="G307"/>
      <c r="H307"/>
    </row>
    <row r="308" spans="1:8" ht="14.25" x14ac:dyDescent="0.45">
      <c r="A308"/>
      <c r="B308"/>
      <c r="C308"/>
      <c r="D308"/>
      <c r="E308"/>
      <c r="F308"/>
      <c r="G308"/>
      <c r="H308"/>
    </row>
    <row r="309" spans="1:8" ht="14.25" x14ac:dyDescent="0.45">
      <c r="A309"/>
      <c r="B309"/>
      <c r="C309"/>
      <c r="D309"/>
      <c r="E309"/>
      <c r="F309"/>
      <c r="G309"/>
      <c r="H309"/>
    </row>
    <row r="310" spans="1:8" ht="14.25" x14ac:dyDescent="0.45">
      <c r="A310"/>
      <c r="B310"/>
      <c r="C310"/>
      <c r="D310"/>
      <c r="E310"/>
      <c r="F310"/>
      <c r="G310"/>
      <c r="H310"/>
    </row>
    <row r="311" spans="1:8" ht="14.25" x14ac:dyDescent="0.45">
      <c r="A311"/>
      <c r="B311"/>
      <c r="C311"/>
      <c r="D311"/>
      <c r="E311"/>
      <c r="F311"/>
      <c r="G311"/>
      <c r="H311"/>
    </row>
    <row r="312" spans="1:8" ht="14.25" x14ac:dyDescent="0.45">
      <c r="A312"/>
      <c r="B312"/>
      <c r="C312"/>
      <c r="D312"/>
      <c r="E312"/>
      <c r="F312"/>
      <c r="G312"/>
      <c r="H312"/>
    </row>
    <row r="313" spans="1:8" ht="14.25" x14ac:dyDescent="0.45">
      <c r="A313"/>
      <c r="B313"/>
      <c r="C313"/>
      <c r="D313"/>
      <c r="E313"/>
      <c r="F313"/>
      <c r="G313"/>
      <c r="H313"/>
    </row>
    <row r="314" spans="1:8" ht="14.25" x14ac:dyDescent="0.45">
      <c r="A314"/>
      <c r="B314"/>
      <c r="C314"/>
      <c r="D314"/>
      <c r="E314"/>
      <c r="F314"/>
      <c r="G314"/>
      <c r="H314"/>
    </row>
    <row r="315" spans="1:8" ht="14.25" x14ac:dyDescent="0.45">
      <c r="A315"/>
      <c r="B315"/>
      <c r="C315"/>
      <c r="D315"/>
      <c r="E315"/>
      <c r="F315"/>
      <c r="G315"/>
      <c r="H315"/>
    </row>
    <row r="316" spans="1:8" ht="14.25" x14ac:dyDescent="0.45">
      <c r="A316"/>
      <c r="B316"/>
      <c r="C316"/>
      <c r="D316"/>
      <c r="E316"/>
      <c r="F316"/>
      <c r="G316"/>
      <c r="H316"/>
    </row>
    <row r="317" spans="1:8" ht="14.25" x14ac:dyDescent="0.45">
      <c r="A317"/>
      <c r="B317"/>
      <c r="C317"/>
      <c r="D317"/>
      <c r="E317"/>
      <c r="F317"/>
      <c r="G317"/>
      <c r="H317"/>
    </row>
    <row r="318" spans="1:8" ht="14.25" x14ac:dyDescent="0.45">
      <c r="A318"/>
      <c r="B318"/>
      <c r="C318"/>
      <c r="D318"/>
      <c r="E318"/>
      <c r="F318"/>
      <c r="G318"/>
      <c r="H318"/>
    </row>
    <row r="319" spans="1:8" ht="14.25" x14ac:dyDescent="0.45">
      <c r="A319"/>
      <c r="B319"/>
      <c r="C319"/>
      <c r="D319"/>
      <c r="E319"/>
      <c r="F319"/>
      <c r="G319"/>
      <c r="H319"/>
    </row>
    <row r="320" spans="1:8" ht="14.25" x14ac:dyDescent="0.45">
      <c r="A320"/>
      <c r="B320"/>
      <c r="C320"/>
      <c r="D320"/>
      <c r="E320"/>
      <c r="F320"/>
      <c r="G320"/>
      <c r="H320"/>
    </row>
    <row r="321" spans="1:8" ht="14.25" x14ac:dyDescent="0.45">
      <c r="A321"/>
      <c r="B321"/>
      <c r="C321"/>
      <c r="D321"/>
      <c r="E321"/>
      <c r="F321"/>
      <c r="G321"/>
      <c r="H321"/>
    </row>
    <row r="322" spans="1:8" ht="14.25" x14ac:dyDescent="0.45">
      <c r="A322"/>
      <c r="B322"/>
      <c r="C322"/>
      <c r="D322"/>
      <c r="E322"/>
      <c r="F322"/>
      <c r="G322"/>
      <c r="H322"/>
    </row>
    <row r="323" spans="1:8" ht="14.25" x14ac:dyDescent="0.45">
      <c r="A323"/>
      <c r="B323"/>
      <c r="C323"/>
      <c r="D323"/>
      <c r="E323"/>
      <c r="F323"/>
      <c r="G323"/>
      <c r="H323"/>
    </row>
    <row r="324" spans="1:8" ht="14.25" x14ac:dyDescent="0.45">
      <c r="A324"/>
      <c r="B324"/>
      <c r="C324"/>
      <c r="D324"/>
      <c r="E324"/>
      <c r="F324"/>
      <c r="G324"/>
      <c r="H324"/>
    </row>
    <row r="325" spans="1:8" ht="14.25" x14ac:dyDescent="0.45">
      <c r="A325"/>
      <c r="B325"/>
      <c r="C325"/>
      <c r="D325"/>
      <c r="E325"/>
      <c r="F325"/>
      <c r="G325"/>
      <c r="H325"/>
    </row>
    <row r="326" spans="1:8" ht="14.25" x14ac:dyDescent="0.45">
      <c r="A326"/>
      <c r="B326"/>
      <c r="C326"/>
      <c r="D326"/>
      <c r="E326"/>
      <c r="F326"/>
      <c r="G326"/>
      <c r="H326"/>
    </row>
    <row r="327" spans="1:8" ht="14.25" x14ac:dyDescent="0.45">
      <c r="A327"/>
      <c r="B327"/>
      <c r="C327"/>
      <c r="D327"/>
      <c r="E327"/>
      <c r="F327"/>
      <c r="G327"/>
      <c r="H327"/>
    </row>
    <row r="328" spans="1:8" ht="14.25" x14ac:dyDescent="0.45">
      <c r="A328"/>
      <c r="B328"/>
      <c r="C328"/>
      <c r="D328"/>
      <c r="E328"/>
      <c r="F328"/>
      <c r="G328"/>
      <c r="H328"/>
    </row>
    <row r="329" spans="1:8" ht="14.25" x14ac:dyDescent="0.45">
      <c r="A329"/>
      <c r="B329"/>
      <c r="C329"/>
      <c r="D329"/>
      <c r="E329"/>
      <c r="F329"/>
      <c r="G329"/>
      <c r="H329"/>
    </row>
    <row r="330" spans="1:8" ht="14.25" x14ac:dyDescent="0.45">
      <c r="A330"/>
      <c r="B330"/>
      <c r="C330"/>
      <c r="D330"/>
      <c r="E330"/>
      <c r="F330"/>
      <c r="G330"/>
      <c r="H330"/>
    </row>
    <row r="331" spans="1:8" ht="14.25" x14ac:dyDescent="0.45">
      <c r="A331"/>
      <c r="B331"/>
      <c r="C331"/>
      <c r="D331"/>
      <c r="E331"/>
      <c r="F331"/>
      <c r="G331"/>
      <c r="H331"/>
    </row>
    <row r="332" spans="1:8" ht="14.25" x14ac:dyDescent="0.45">
      <c r="A332"/>
      <c r="B332"/>
      <c r="C332"/>
      <c r="D332"/>
      <c r="E332"/>
      <c r="F332"/>
      <c r="G332"/>
      <c r="H332"/>
    </row>
    <row r="333" spans="1:8" ht="14.25" x14ac:dyDescent="0.45">
      <c r="A333"/>
      <c r="B333"/>
      <c r="C333"/>
      <c r="D333"/>
      <c r="E333"/>
      <c r="F333"/>
      <c r="G333"/>
      <c r="H333"/>
    </row>
    <row r="334" spans="1:8" ht="14.25" x14ac:dyDescent="0.45">
      <c r="A334"/>
      <c r="B334"/>
      <c r="C334"/>
      <c r="D334"/>
      <c r="E334"/>
      <c r="F334"/>
      <c r="G334"/>
      <c r="H334"/>
    </row>
    <row r="335" spans="1:8" ht="14.25" x14ac:dyDescent="0.45">
      <c r="A335"/>
      <c r="B335"/>
      <c r="C335"/>
      <c r="D335"/>
      <c r="E335"/>
      <c r="F335"/>
      <c r="G335"/>
      <c r="H335"/>
    </row>
    <row r="336" spans="1:8" ht="14.25" x14ac:dyDescent="0.45">
      <c r="A336"/>
      <c r="B336"/>
      <c r="C336"/>
      <c r="D336"/>
      <c r="E336"/>
      <c r="F336"/>
      <c r="G336"/>
      <c r="H336"/>
    </row>
    <row r="337" spans="1:8" ht="14.25" x14ac:dyDescent="0.45">
      <c r="A337"/>
      <c r="B337"/>
      <c r="C337"/>
      <c r="D337"/>
      <c r="E337"/>
      <c r="F337"/>
      <c r="G337"/>
      <c r="H337"/>
    </row>
    <row r="338" spans="1:8" ht="14.25" x14ac:dyDescent="0.45">
      <c r="A338"/>
      <c r="B338"/>
      <c r="C338"/>
      <c r="D338"/>
      <c r="E338"/>
      <c r="F338"/>
      <c r="G338"/>
      <c r="H338"/>
    </row>
    <row r="339" spans="1:8" ht="14.25" x14ac:dyDescent="0.45">
      <c r="A339"/>
      <c r="B339"/>
      <c r="C339"/>
      <c r="D339"/>
      <c r="E339"/>
      <c r="F339"/>
      <c r="G339"/>
      <c r="H339"/>
    </row>
    <row r="340" spans="1:8" ht="14.25" x14ac:dyDescent="0.45">
      <c r="A340"/>
      <c r="B340"/>
      <c r="C340"/>
      <c r="D340"/>
      <c r="E340"/>
      <c r="F340"/>
      <c r="G340"/>
      <c r="H340"/>
    </row>
    <row r="341" spans="1:8" ht="14.25" x14ac:dyDescent="0.45">
      <c r="A341"/>
      <c r="B341"/>
      <c r="C341"/>
      <c r="D341"/>
      <c r="E341"/>
      <c r="F341"/>
      <c r="G341"/>
      <c r="H341"/>
    </row>
    <row r="342" spans="1:8" ht="14.25" x14ac:dyDescent="0.45">
      <c r="A342"/>
      <c r="B342"/>
      <c r="C342"/>
      <c r="D342"/>
      <c r="E342"/>
      <c r="F342"/>
      <c r="G342"/>
      <c r="H342"/>
    </row>
    <row r="343" spans="1:8" ht="14.25" x14ac:dyDescent="0.45">
      <c r="A343"/>
      <c r="B343"/>
      <c r="C343"/>
      <c r="D343"/>
      <c r="E343"/>
      <c r="F343"/>
      <c r="G343"/>
      <c r="H343"/>
    </row>
    <row r="344" spans="1:8" ht="14.25" x14ac:dyDescent="0.45">
      <c r="A344"/>
      <c r="B344"/>
      <c r="C344"/>
      <c r="D344"/>
      <c r="E344"/>
      <c r="F344"/>
      <c r="G344"/>
      <c r="H344"/>
    </row>
    <row r="345" spans="1:8" ht="14.25" x14ac:dyDescent="0.45">
      <c r="A345"/>
      <c r="B345"/>
      <c r="C345"/>
      <c r="D345"/>
      <c r="E345"/>
      <c r="F345"/>
      <c r="G345"/>
      <c r="H345"/>
    </row>
    <row r="346" spans="1:8" ht="14.25" x14ac:dyDescent="0.45">
      <c r="A346"/>
      <c r="B346"/>
      <c r="C346"/>
      <c r="D346"/>
      <c r="E346"/>
      <c r="F346"/>
      <c r="G346"/>
      <c r="H346"/>
    </row>
    <row r="347" spans="1:8" ht="14.25" x14ac:dyDescent="0.45">
      <c r="A347"/>
      <c r="B347"/>
      <c r="C347"/>
      <c r="D347"/>
      <c r="E347"/>
      <c r="F347"/>
      <c r="G347"/>
      <c r="H347"/>
    </row>
    <row r="348" spans="1:8" ht="14.25" x14ac:dyDescent="0.45">
      <c r="A348"/>
      <c r="B348"/>
      <c r="C348"/>
      <c r="D348"/>
      <c r="E348"/>
      <c r="F348"/>
      <c r="G348"/>
      <c r="H348"/>
    </row>
    <row r="349" spans="1:8" ht="14.25" x14ac:dyDescent="0.45">
      <c r="A349"/>
      <c r="B349"/>
      <c r="C349"/>
      <c r="D349"/>
      <c r="E349"/>
      <c r="F349"/>
      <c r="G349"/>
      <c r="H349"/>
    </row>
    <row r="350" spans="1:8" ht="14.25" x14ac:dyDescent="0.45">
      <c r="A350"/>
      <c r="B350"/>
      <c r="C350"/>
      <c r="D350"/>
      <c r="E350"/>
      <c r="F350"/>
      <c r="G350"/>
      <c r="H350"/>
    </row>
    <row r="351" spans="1:8" ht="14.25" x14ac:dyDescent="0.45">
      <c r="A351"/>
      <c r="B351"/>
      <c r="C351"/>
      <c r="D351"/>
      <c r="E351"/>
      <c r="F351"/>
      <c r="G351"/>
      <c r="H351"/>
    </row>
    <row r="352" spans="1:8" ht="14.25" x14ac:dyDescent="0.45">
      <c r="A352"/>
      <c r="B352"/>
      <c r="C352"/>
      <c r="D352"/>
      <c r="E352"/>
      <c r="F352"/>
      <c r="G352"/>
      <c r="H352"/>
    </row>
    <row r="353" spans="1:8" ht="14.25" x14ac:dyDescent="0.45">
      <c r="A353"/>
      <c r="B353"/>
      <c r="C353"/>
      <c r="D353"/>
      <c r="E353"/>
      <c r="F353"/>
      <c r="G353"/>
      <c r="H353"/>
    </row>
    <row r="354" spans="1:8" ht="14.25" x14ac:dyDescent="0.45">
      <c r="A354"/>
      <c r="B354"/>
      <c r="C354"/>
      <c r="D354"/>
      <c r="E354"/>
      <c r="F354"/>
      <c r="G354"/>
      <c r="H354"/>
    </row>
    <row r="355" spans="1:8" ht="14.25" x14ac:dyDescent="0.45">
      <c r="A355"/>
      <c r="B355"/>
      <c r="C355"/>
      <c r="D355"/>
      <c r="E355"/>
      <c r="F355"/>
      <c r="G355"/>
      <c r="H355"/>
    </row>
    <row r="356" spans="1:8" ht="14.25" x14ac:dyDescent="0.45">
      <c r="A356"/>
      <c r="B356"/>
      <c r="C356"/>
      <c r="D356"/>
      <c r="E356"/>
      <c r="F356"/>
      <c r="G356"/>
      <c r="H356"/>
    </row>
    <row r="357" spans="1:8" ht="14.25" x14ac:dyDescent="0.45">
      <c r="A357"/>
      <c r="B357"/>
      <c r="C357"/>
      <c r="D357"/>
      <c r="E357"/>
      <c r="F357"/>
      <c r="G357"/>
      <c r="H357"/>
    </row>
    <row r="358" spans="1:8" ht="14.25" x14ac:dyDescent="0.45">
      <c r="A358"/>
      <c r="B358"/>
      <c r="C358"/>
      <c r="D358"/>
      <c r="E358"/>
      <c r="F358"/>
      <c r="G358"/>
      <c r="H358"/>
    </row>
    <row r="359" spans="1:8" ht="14.25" x14ac:dyDescent="0.45">
      <c r="A359"/>
      <c r="B359"/>
      <c r="C359"/>
      <c r="D359"/>
      <c r="E359"/>
      <c r="F359"/>
      <c r="G359"/>
      <c r="H359"/>
    </row>
    <row r="360" spans="1:8" ht="14.25" x14ac:dyDescent="0.45">
      <c r="A360"/>
      <c r="B360"/>
      <c r="C360"/>
      <c r="D360"/>
      <c r="E360"/>
      <c r="F360"/>
      <c r="G360"/>
      <c r="H360"/>
    </row>
    <row r="361" spans="1:8" ht="14.25" x14ac:dyDescent="0.45">
      <c r="A361"/>
      <c r="B361"/>
      <c r="C361"/>
      <c r="D361"/>
      <c r="E361"/>
      <c r="F361"/>
      <c r="G361"/>
      <c r="H361"/>
    </row>
    <row r="362" spans="1:8" ht="14.25" x14ac:dyDescent="0.45">
      <c r="A362"/>
      <c r="B362"/>
      <c r="C362"/>
      <c r="D362"/>
      <c r="E362"/>
      <c r="F362"/>
      <c r="G362"/>
      <c r="H362"/>
    </row>
    <row r="363" spans="1:8" ht="14.25" x14ac:dyDescent="0.45">
      <c r="A363"/>
      <c r="B363"/>
      <c r="C363"/>
      <c r="D363"/>
      <c r="E363"/>
      <c r="F363"/>
      <c r="G363"/>
      <c r="H363"/>
    </row>
    <row r="364" spans="1:8" ht="14.25" x14ac:dyDescent="0.45">
      <c r="A364"/>
      <c r="B364"/>
      <c r="C364"/>
      <c r="D364"/>
      <c r="E364"/>
      <c r="F364"/>
      <c r="G364"/>
      <c r="H364"/>
    </row>
    <row r="365" spans="1:8" ht="14.25" x14ac:dyDescent="0.45">
      <c r="A365"/>
      <c r="B365"/>
      <c r="C365"/>
      <c r="D365"/>
      <c r="E365"/>
      <c r="F365"/>
      <c r="G365"/>
      <c r="H365"/>
    </row>
    <row r="366" spans="1:8" ht="14.25" x14ac:dyDescent="0.45">
      <c r="A366"/>
      <c r="B366"/>
      <c r="C366"/>
      <c r="D366"/>
      <c r="E366"/>
      <c r="F366"/>
      <c r="G366"/>
      <c r="H366"/>
    </row>
    <row r="367" spans="1:8" ht="14.25" x14ac:dyDescent="0.45">
      <c r="A367"/>
      <c r="B367"/>
      <c r="C367"/>
      <c r="D367"/>
      <c r="E367"/>
      <c r="F367"/>
      <c r="G367"/>
      <c r="H367"/>
    </row>
    <row r="368" spans="1:8" ht="14.25" x14ac:dyDescent="0.45">
      <c r="A368"/>
      <c r="B368"/>
      <c r="C368"/>
      <c r="D368"/>
      <c r="E368"/>
      <c r="F368"/>
      <c r="G368"/>
      <c r="H368"/>
    </row>
    <row r="369" spans="1:8" ht="14.25" x14ac:dyDescent="0.45">
      <c r="A369"/>
      <c r="B369"/>
      <c r="C369"/>
      <c r="D369"/>
      <c r="E369"/>
      <c r="F369"/>
      <c r="G369"/>
      <c r="H369"/>
    </row>
    <row r="370" spans="1:8" ht="14.25" x14ac:dyDescent="0.45">
      <c r="A370"/>
      <c r="B370"/>
      <c r="C370"/>
      <c r="D370"/>
      <c r="E370"/>
      <c r="F370"/>
      <c r="G370"/>
      <c r="H370"/>
    </row>
    <row r="371" spans="1:8" ht="14.25" x14ac:dyDescent="0.45">
      <c r="A371"/>
      <c r="B371"/>
      <c r="C371"/>
      <c r="D371"/>
      <c r="E371"/>
      <c r="F371"/>
      <c r="G371"/>
      <c r="H371"/>
    </row>
    <row r="372" spans="1:8" ht="14.25" x14ac:dyDescent="0.45">
      <c r="A372"/>
      <c r="B372"/>
      <c r="C372"/>
      <c r="D372"/>
      <c r="E372"/>
      <c r="F372"/>
      <c r="G372"/>
      <c r="H372"/>
    </row>
    <row r="373" spans="1:8" ht="14.25" x14ac:dyDescent="0.45">
      <c r="A373"/>
      <c r="B373"/>
      <c r="C373"/>
      <c r="D373"/>
      <c r="E373"/>
      <c r="F373"/>
      <c r="G373"/>
      <c r="H373"/>
    </row>
    <row r="374" spans="1:8" ht="14.25" x14ac:dyDescent="0.45">
      <c r="A374"/>
      <c r="B374"/>
      <c r="C374"/>
      <c r="D374"/>
      <c r="E374"/>
      <c r="F374"/>
      <c r="G374"/>
      <c r="H374"/>
    </row>
    <row r="375" spans="1:8" ht="14.25" x14ac:dyDescent="0.45">
      <c r="A375"/>
      <c r="B375"/>
      <c r="C375"/>
      <c r="D375"/>
      <c r="E375"/>
      <c r="F375"/>
      <c r="G375"/>
      <c r="H375"/>
    </row>
    <row r="376" spans="1:8" ht="14.25" x14ac:dyDescent="0.45">
      <c r="A376"/>
      <c r="B376"/>
      <c r="C376"/>
      <c r="D376"/>
      <c r="E376"/>
      <c r="F376"/>
      <c r="G376"/>
      <c r="H376"/>
    </row>
    <row r="377" spans="1:8" ht="14.25" x14ac:dyDescent="0.45">
      <c r="A377"/>
      <c r="B377"/>
      <c r="C377"/>
      <c r="D377"/>
      <c r="E377"/>
      <c r="F377"/>
      <c r="G377"/>
      <c r="H377"/>
    </row>
    <row r="378" spans="1:8" ht="14.25" x14ac:dyDescent="0.45">
      <c r="A378"/>
      <c r="B378"/>
      <c r="C378"/>
      <c r="D378"/>
      <c r="E378"/>
      <c r="F378"/>
      <c r="G378"/>
      <c r="H378"/>
    </row>
    <row r="379" spans="1:8" ht="14.25" x14ac:dyDescent="0.45">
      <c r="A379"/>
      <c r="B379"/>
      <c r="C379"/>
      <c r="D379"/>
      <c r="E379"/>
      <c r="F379"/>
      <c r="G379"/>
      <c r="H379"/>
    </row>
    <row r="380" spans="1:8" ht="14.25" x14ac:dyDescent="0.45">
      <c r="A380"/>
      <c r="B380"/>
      <c r="C380"/>
      <c r="D380"/>
      <c r="E380"/>
      <c r="F380"/>
      <c r="G380"/>
      <c r="H380"/>
    </row>
    <row r="381" spans="1:8" ht="14.25" x14ac:dyDescent="0.45">
      <c r="A381"/>
      <c r="B381"/>
      <c r="C381"/>
      <c r="D381"/>
      <c r="E381"/>
      <c r="F381"/>
      <c r="G381"/>
      <c r="H381"/>
    </row>
    <row r="382" spans="1:8" ht="14.25" x14ac:dyDescent="0.45">
      <c r="A382"/>
      <c r="B382"/>
      <c r="C382"/>
      <c r="D382"/>
      <c r="E382"/>
      <c r="F382"/>
      <c r="G382"/>
      <c r="H382"/>
    </row>
    <row r="383" spans="1:8" ht="14.25" x14ac:dyDescent="0.45">
      <c r="A383"/>
      <c r="B383"/>
      <c r="C383"/>
      <c r="D383"/>
      <c r="E383"/>
      <c r="F383"/>
      <c r="G383"/>
      <c r="H383"/>
    </row>
    <row r="384" spans="1:8" ht="14.25" x14ac:dyDescent="0.45">
      <c r="A384"/>
      <c r="B384"/>
      <c r="C384"/>
      <c r="D384"/>
      <c r="E384"/>
      <c r="F384"/>
      <c r="G384"/>
      <c r="H384"/>
    </row>
    <row r="385" spans="1:8" ht="14.25" x14ac:dyDescent="0.45">
      <c r="A385"/>
      <c r="B385"/>
      <c r="C385"/>
      <c r="D385"/>
      <c r="E385"/>
      <c r="F385"/>
      <c r="G385"/>
      <c r="H385"/>
    </row>
    <row r="386" spans="1:8" ht="14.25" x14ac:dyDescent="0.45">
      <c r="A386"/>
      <c r="B386"/>
      <c r="C386"/>
      <c r="D386"/>
      <c r="E386"/>
      <c r="F386"/>
      <c r="G386"/>
      <c r="H386"/>
    </row>
    <row r="387" spans="1:8" ht="14.25" x14ac:dyDescent="0.45">
      <c r="A387"/>
      <c r="B387"/>
      <c r="C387"/>
      <c r="D387"/>
      <c r="E387"/>
      <c r="F387"/>
      <c r="G387"/>
      <c r="H387"/>
    </row>
    <row r="388" spans="1:8" ht="14.25" x14ac:dyDescent="0.45">
      <c r="A388"/>
      <c r="B388"/>
      <c r="C388"/>
      <c r="D388"/>
      <c r="E388"/>
      <c r="F388"/>
      <c r="G388"/>
      <c r="H388"/>
    </row>
    <row r="389" spans="1:8" ht="14.25" x14ac:dyDescent="0.45">
      <c r="A389"/>
      <c r="B389"/>
      <c r="C389"/>
      <c r="D389"/>
      <c r="E389"/>
      <c r="F389"/>
      <c r="G389"/>
      <c r="H389"/>
    </row>
    <row r="390" spans="1:8" ht="14.25" x14ac:dyDescent="0.45">
      <c r="A390"/>
      <c r="B390"/>
      <c r="C390"/>
      <c r="D390"/>
      <c r="E390"/>
      <c r="F390"/>
      <c r="G390"/>
      <c r="H390"/>
    </row>
    <row r="391" spans="1:8" ht="14.25" x14ac:dyDescent="0.45">
      <c r="A391"/>
      <c r="B391"/>
      <c r="C391"/>
      <c r="D391"/>
      <c r="E391"/>
      <c r="F391"/>
      <c r="G391"/>
      <c r="H391"/>
    </row>
    <row r="392" spans="1:8" ht="14.25" x14ac:dyDescent="0.45">
      <c r="A392"/>
      <c r="B392"/>
      <c r="C392"/>
      <c r="D392"/>
      <c r="E392"/>
      <c r="F392"/>
      <c r="G392"/>
      <c r="H392"/>
    </row>
    <row r="393" spans="1:8" ht="14.25" x14ac:dyDescent="0.45">
      <c r="A393"/>
      <c r="B393"/>
      <c r="C393"/>
      <c r="D393"/>
      <c r="E393"/>
      <c r="F393"/>
      <c r="G393"/>
      <c r="H393"/>
    </row>
    <row r="394" spans="1:8" ht="14.25" x14ac:dyDescent="0.45">
      <c r="A394"/>
      <c r="B394"/>
      <c r="C394"/>
      <c r="D394"/>
      <c r="E394"/>
      <c r="F394"/>
      <c r="G394"/>
      <c r="H394"/>
    </row>
    <row r="395" spans="1:8" ht="14.25" x14ac:dyDescent="0.45">
      <c r="A395"/>
      <c r="B395"/>
      <c r="C395"/>
      <c r="D395"/>
      <c r="E395"/>
      <c r="F395"/>
      <c r="G395"/>
      <c r="H395"/>
    </row>
    <row r="396" spans="1:8" ht="14.25" x14ac:dyDescent="0.45">
      <c r="A396"/>
      <c r="B396"/>
      <c r="C396"/>
      <c r="D396"/>
      <c r="E396"/>
      <c r="F396"/>
      <c r="G396"/>
      <c r="H396"/>
    </row>
    <row r="397" spans="1:8" ht="14.25" x14ac:dyDescent="0.45">
      <c r="A397"/>
      <c r="B397"/>
      <c r="C397"/>
      <c r="D397"/>
      <c r="E397"/>
      <c r="F397"/>
      <c r="G397"/>
      <c r="H397"/>
    </row>
    <row r="398" spans="1:8" ht="14.25" x14ac:dyDescent="0.45">
      <c r="A398"/>
      <c r="B398"/>
      <c r="C398"/>
      <c r="D398"/>
      <c r="E398"/>
      <c r="F398"/>
      <c r="G398"/>
      <c r="H398"/>
    </row>
    <row r="399" spans="1:8" ht="14.25" x14ac:dyDescent="0.45">
      <c r="A399"/>
      <c r="B399"/>
      <c r="C399"/>
      <c r="D399"/>
      <c r="E399"/>
      <c r="F399"/>
      <c r="G399"/>
      <c r="H399"/>
    </row>
    <row r="400" spans="1:8" ht="14.25" x14ac:dyDescent="0.45">
      <c r="A400"/>
      <c r="B400"/>
      <c r="C400"/>
      <c r="D400"/>
      <c r="E400"/>
      <c r="F400"/>
      <c r="G400"/>
      <c r="H400"/>
    </row>
    <row r="401" spans="1:8" ht="14.25" x14ac:dyDescent="0.45">
      <c r="A401"/>
      <c r="B401"/>
      <c r="C401"/>
      <c r="D401"/>
      <c r="E401"/>
      <c r="F401"/>
      <c r="G401"/>
      <c r="H401"/>
    </row>
    <row r="402" spans="1:8" ht="14.25" x14ac:dyDescent="0.45">
      <c r="A402"/>
      <c r="B402"/>
      <c r="C402"/>
      <c r="D402"/>
      <c r="E402"/>
      <c r="F402"/>
      <c r="G402"/>
      <c r="H402"/>
    </row>
    <row r="403" spans="1:8" ht="14.25" x14ac:dyDescent="0.45">
      <c r="A403"/>
      <c r="B403"/>
      <c r="C403"/>
      <c r="D403"/>
      <c r="E403"/>
      <c r="F403"/>
      <c r="G403"/>
      <c r="H403"/>
    </row>
    <row r="404" spans="1:8" ht="14.25" x14ac:dyDescent="0.45">
      <c r="A404"/>
      <c r="B404"/>
      <c r="C404"/>
      <c r="D404"/>
      <c r="E404"/>
      <c r="F404"/>
      <c r="G404"/>
      <c r="H404"/>
    </row>
    <row r="405" spans="1:8" ht="14.25" x14ac:dyDescent="0.45">
      <c r="A405"/>
      <c r="B405"/>
      <c r="C405"/>
      <c r="D405"/>
      <c r="E405"/>
      <c r="F405"/>
      <c r="G405"/>
      <c r="H405"/>
    </row>
    <row r="406" spans="1:8" ht="14.25" x14ac:dyDescent="0.45">
      <c r="A406"/>
      <c r="B406"/>
      <c r="C406"/>
      <c r="D406"/>
      <c r="E406"/>
      <c r="F406"/>
      <c r="G406"/>
      <c r="H406"/>
    </row>
    <row r="407" spans="1:8" ht="14.25" x14ac:dyDescent="0.45">
      <c r="A407"/>
      <c r="B407"/>
      <c r="C407"/>
      <c r="D407"/>
      <c r="E407"/>
      <c r="F407"/>
      <c r="G407"/>
      <c r="H407"/>
    </row>
    <row r="408" spans="1:8" ht="14.25" x14ac:dyDescent="0.45">
      <c r="A408"/>
      <c r="B408"/>
      <c r="C408"/>
      <c r="D408"/>
      <c r="E408"/>
      <c r="F408"/>
      <c r="G408"/>
      <c r="H408"/>
    </row>
    <row r="409" spans="1:8" ht="14.25" x14ac:dyDescent="0.45">
      <c r="A409"/>
      <c r="B409"/>
      <c r="C409"/>
      <c r="D409"/>
      <c r="E409"/>
      <c r="F409"/>
      <c r="G409"/>
      <c r="H409"/>
    </row>
    <row r="410" spans="1:8" ht="14.25" x14ac:dyDescent="0.45">
      <c r="A410"/>
      <c r="B410"/>
      <c r="C410"/>
      <c r="D410"/>
      <c r="E410"/>
      <c r="F410"/>
      <c r="G410"/>
      <c r="H410"/>
    </row>
    <row r="411" spans="1:8" ht="14.25" x14ac:dyDescent="0.45">
      <c r="A411"/>
      <c r="B411"/>
      <c r="C411"/>
      <c r="D411"/>
      <c r="E411"/>
      <c r="F411"/>
      <c r="G411"/>
      <c r="H411"/>
    </row>
    <row r="412" spans="1:8" ht="14.25" x14ac:dyDescent="0.45">
      <c r="A412"/>
      <c r="B412"/>
      <c r="C412"/>
      <c r="D412"/>
      <c r="E412"/>
      <c r="F412"/>
      <c r="G412"/>
      <c r="H412"/>
    </row>
    <row r="413" spans="1:8" ht="14.25" x14ac:dyDescent="0.45">
      <c r="A413"/>
      <c r="B413"/>
      <c r="C413"/>
      <c r="D413"/>
      <c r="E413"/>
      <c r="F413"/>
      <c r="G413"/>
      <c r="H413"/>
    </row>
    <row r="414" spans="1:8" ht="14.25" x14ac:dyDescent="0.45">
      <c r="A414"/>
      <c r="B414"/>
      <c r="C414"/>
      <c r="D414"/>
      <c r="E414"/>
      <c r="F414"/>
      <c r="G414"/>
      <c r="H414"/>
    </row>
    <row r="415" spans="1:8" ht="14.25" x14ac:dyDescent="0.45">
      <c r="A415"/>
      <c r="B415"/>
      <c r="C415"/>
      <c r="D415"/>
      <c r="E415"/>
      <c r="F415"/>
      <c r="G415"/>
      <c r="H415"/>
    </row>
    <row r="416" spans="1:8" ht="14.25" x14ac:dyDescent="0.45">
      <c r="A416"/>
      <c r="B416"/>
      <c r="C416"/>
      <c r="D416"/>
      <c r="E416"/>
      <c r="F416"/>
      <c r="G416"/>
      <c r="H416"/>
    </row>
    <row r="417" spans="1:8" ht="14.25" x14ac:dyDescent="0.45">
      <c r="A417"/>
      <c r="B417"/>
      <c r="C417"/>
      <c r="D417"/>
      <c r="E417"/>
      <c r="F417"/>
      <c r="G417"/>
      <c r="H417"/>
    </row>
    <row r="418" spans="1:8" ht="14.25" x14ac:dyDescent="0.45">
      <c r="A418"/>
      <c r="B418"/>
      <c r="C418"/>
      <c r="D418"/>
      <c r="E418"/>
      <c r="F418"/>
      <c r="G418"/>
      <c r="H418"/>
    </row>
    <row r="419" spans="1:8" ht="14.25" x14ac:dyDescent="0.45">
      <c r="A419"/>
      <c r="B419"/>
      <c r="C419"/>
      <c r="D419"/>
      <c r="E419"/>
      <c r="F419"/>
      <c r="G419"/>
      <c r="H419"/>
    </row>
    <row r="420" spans="1:8" ht="14.25" x14ac:dyDescent="0.45">
      <c r="A420"/>
      <c r="B420"/>
      <c r="C420"/>
      <c r="D420"/>
      <c r="E420"/>
      <c r="F420"/>
      <c r="G420"/>
      <c r="H420"/>
    </row>
    <row r="421" spans="1:8" ht="14.25" x14ac:dyDescent="0.45">
      <c r="A421"/>
      <c r="B421"/>
      <c r="C421"/>
      <c r="D421"/>
      <c r="E421"/>
      <c r="F421"/>
      <c r="G421"/>
      <c r="H421"/>
    </row>
    <row r="422" spans="1:8" ht="14.25" x14ac:dyDescent="0.45">
      <c r="A422"/>
      <c r="B422"/>
      <c r="C422"/>
      <c r="D422"/>
      <c r="E422"/>
      <c r="F422"/>
      <c r="G422"/>
      <c r="H422"/>
    </row>
    <row r="423" spans="1:8" ht="14.25" x14ac:dyDescent="0.45">
      <c r="A423"/>
      <c r="B423"/>
      <c r="C423"/>
      <c r="D423"/>
      <c r="E423"/>
      <c r="F423"/>
      <c r="G423"/>
      <c r="H423"/>
    </row>
    <row r="424" spans="1:8" ht="14.25" x14ac:dyDescent="0.45">
      <c r="A424"/>
      <c r="B424"/>
      <c r="C424"/>
      <c r="D424"/>
      <c r="E424"/>
      <c r="F424"/>
      <c r="G424"/>
      <c r="H424"/>
    </row>
    <row r="425" spans="1:8" ht="14.25" x14ac:dyDescent="0.45">
      <c r="A425"/>
      <c r="B425"/>
      <c r="C425"/>
      <c r="D425"/>
      <c r="E425"/>
      <c r="F425"/>
      <c r="G425"/>
      <c r="H425"/>
    </row>
    <row r="426" spans="1:8" ht="14.25" x14ac:dyDescent="0.45">
      <c r="A426"/>
      <c r="B426"/>
      <c r="C426"/>
      <c r="D426"/>
      <c r="E426"/>
      <c r="F426"/>
      <c r="G426"/>
      <c r="H426"/>
    </row>
    <row r="427" spans="1:8" ht="14.25" x14ac:dyDescent="0.45">
      <c r="A427"/>
      <c r="B427"/>
      <c r="C427"/>
      <c r="D427"/>
      <c r="E427"/>
      <c r="F427"/>
      <c r="G427"/>
      <c r="H427"/>
    </row>
    <row r="428" spans="1:8" ht="14.25" x14ac:dyDescent="0.45">
      <c r="A428"/>
      <c r="B428"/>
      <c r="C428"/>
      <c r="D428"/>
      <c r="E428"/>
      <c r="F428"/>
      <c r="G428"/>
      <c r="H428"/>
    </row>
    <row r="429" spans="1:8" ht="14.25" x14ac:dyDescent="0.45">
      <c r="A429"/>
      <c r="B429"/>
      <c r="C429"/>
      <c r="D429"/>
      <c r="E429"/>
      <c r="F429"/>
      <c r="G429"/>
      <c r="H429"/>
    </row>
    <row r="430" spans="1:8" ht="14.25" x14ac:dyDescent="0.45">
      <c r="A430"/>
      <c r="B430"/>
      <c r="C430"/>
      <c r="D430"/>
      <c r="E430"/>
      <c r="F430"/>
      <c r="G430"/>
      <c r="H430"/>
    </row>
    <row r="431" spans="1:8" ht="14.25" x14ac:dyDescent="0.45">
      <c r="A431"/>
      <c r="B431"/>
      <c r="C431"/>
      <c r="D431"/>
      <c r="E431"/>
      <c r="F431"/>
      <c r="G431"/>
      <c r="H431"/>
    </row>
    <row r="432" spans="1:8" ht="14.25" x14ac:dyDescent="0.45">
      <c r="A432"/>
      <c r="B432"/>
      <c r="C432"/>
      <c r="D432"/>
      <c r="E432"/>
      <c r="F432"/>
      <c r="G432"/>
      <c r="H432"/>
    </row>
    <row r="433" spans="1:8" ht="14.25" x14ac:dyDescent="0.45">
      <c r="A433"/>
      <c r="B433"/>
      <c r="C433"/>
      <c r="D433"/>
      <c r="E433"/>
      <c r="F433"/>
      <c r="G433"/>
      <c r="H433"/>
    </row>
    <row r="434" spans="1:8" ht="14.25" x14ac:dyDescent="0.45">
      <c r="A434"/>
      <c r="B434"/>
      <c r="C434"/>
      <c r="D434"/>
      <c r="E434"/>
      <c r="F434"/>
      <c r="G434"/>
      <c r="H434"/>
    </row>
    <row r="435" spans="1:8" ht="14.25" x14ac:dyDescent="0.45">
      <c r="A435"/>
      <c r="B435"/>
      <c r="C435"/>
      <c r="D435"/>
      <c r="E435"/>
      <c r="F435"/>
      <c r="G435"/>
      <c r="H435"/>
    </row>
    <row r="436" spans="1:8" ht="14.25" x14ac:dyDescent="0.45">
      <c r="A436"/>
      <c r="B436"/>
      <c r="C436"/>
      <c r="D436"/>
      <c r="E436"/>
      <c r="F436"/>
      <c r="G436"/>
      <c r="H436"/>
    </row>
    <row r="437" spans="1:8" ht="14.25" x14ac:dyDescent="0.45">
      <c r="A437"/>
      <c r="B437"/>
      <c r="C437"/>
      <c r="D437"/>
      <c r="E437"/>
      <c r="F437"/>
      <c r="G437"/>
      <c r="H437"/>
    </row>
    <row r="438" spans="1:8" ht="14.25" x14ac:dyDescent="0.45">
      <c r="A438"/>
      <c r="B438"/>
      <c r="C438"/>
      <c r="D438"/>
      <c r="E438"/>
      <c r="F438"/>
      <c r="G438"/>
      <c r="H438"/>
    </row>
    <row r="439" spans="1:8" ht="14.25" x14ac:dyDescent="0.45">
      <c r="A439"/>
      <c r="B439"/>
      <c r="C439"/>
      <c r="D439"/>
      <c r="E439"/>
      <c r="F439"/>
      <c r="G439"/>
      <c r="H439"/>
    </row>
    <row r="440" spans="1:8" ht="14.25" x14ac:dyDescent="0.45">
      <c r="A440"/>
      <c r="B440"/>
      <c r="C440"/>
      <c r="D440"/>
      <c r="E440"/>
      <c r="F440"/>
      <c r="G440"/>
      <c r="H440"/>
    </row>
    <row r="441" spans="1:8" ht="14.25" x14ac:dyDescent="0.45">
      <c r="A441"/>
      <c r="B441"/>
      <c r="C441"/>
      <c r="D441"/>
      <c r="E441"/>
      <c r="F441"/>
      <c r="G441"/>
      <c r="H441"/>
    </row>
    <row r="442" spans="1:8" ht="14.25" x14ac:dyDescent="0.45">
      <c r="A442"/>
      <c r="B442"/>
      <c r="C442"/>
      <c r="D442"/>
      <c r="E442"/>
      <c r="F442"/>
      <c r="G442"/>
      <c r="H442"/>
    </row>
    <row r="443" spans="1:8" ht="14.25" x14ac:dyDescent="0.45">
      <c r="A443"/>
      <c r="B443"/>
      <c r="C443"/>
      <c r="D443"/>
      <c r="E443"/>
      <c r="F443"/>
      <c r="G443"/>
      <c r="H443"/>
    </row>
    <row r="444" spans="1:8" ht="14.25" x14ac:dyDescent="0.45">
      <c r="A444"/>
      <c r="B444"/>
      <c r="C444"/>
      <c r="D444"/>
      <c r="E444"/>
      <c r="F444"/>
      <c r="G444"/>
      <c r="H444"/>
    </row>
    <row r="445" spans="1:8" ht="14.25" x14ac:dyDescent="0.45">
      <c r="A445"/>
      <c r="B445"/>
      <c r="C445"/>
      <c r="D445"/>
      <c r="E445"/>
      <c r="F445"/>
      <c r="G445"/>
      <c r="H445"/>
    </row>
    <row r="446" spans="1:8" ht="14.25" x14ac:dyDescent="0.45">
      <c r="A446"/>
      <c r="B446"/>
      <c r="C446"/>
      <c r="D446"/>
      <c r="E446"/>
      <c r="F446"/>
      <c r="G446"/>
      <c r="H446"/>
    </row>
    <row r="447" spans="1:8" ht="14.25" x14ac:dyDescent="0.45">
      <c r="A447"/>
      <c r="B447"/>
      <c r="C447"/>
      <c r="D447"/>
      <c r="E447"/>
      <c r="F447"/>
      <c r="G447"/>
      <c r="H447"/>
    </row>
    <row r="448" spans="1:8" ht="14.25" x14ac:dyDescent="0.45">
      <c r="A448"/>
      <c r="B448"/>
      <c r="C448"/>
      <c r="D448"/>
      <c r="E448"/>
      <c r="F448"/>
      <c r="G448"/>
      <c r="H448"/>
    </row>
    <row r="449" spans="1:8" ht="14.25" x14ac:dyDescent="0.45">
      <c r="A449"/>
      <c r="B449"/>
      <c r="C449"/>
      <c r="D449"/>
      <c r="E449"/>
      <c r="F449"/>
      <c r="G449"/>
      <c r="H449"/>
    </row>
    <row r="450" spans="1:8" ht="14.25" x14ac:dyDescent="0.45">
      <c r="A450"/>
      <c r="B450"/>
      <c r="C450"/>
      <c r="D450"/>
      <c r="E450"/>
      <c r="F450"/>
      <c r="G450"/>
      <c r="H450"/>
    </row>
    <row r="451" spans="1:8" ht="14.25" x14ac:dyDescent="0.45">
      <c r="A451"/>
      <c r="B451"/>
      <c r="C451"/>
      <c r="D451"/>
      <c r="E451"/>
      <c r="F451"/>
      <c r="G451"/>
      <c r="H451"/>
    </row>
    <row r="452" spans="1:8" ht="14.25" x14ac:dyDescent="0.45">
      <c r="A452"/>
      <c r="B452"/>
      <c r="C452"/>
      <c r="D452"/>
      <c r="E452"/>
      <c r="F452"/>
      <c r="G452"/>
      <c r="H452"/>
    </row>
    <row r="453" spans="1:8" ht="14.25" x14ac:dyDescent="0.45">
      <c r="A453"/>
      <c r="B453"/>
      <c r="C453"/>
      <c r="D453"/>
      <c r="E453"/>
      <c r="F453"/>
      <c r="G453"/>
      <c r="H453"/>
    </row>
    <row r="454" spans="1:8" ht="14.25" x14ac:dyDescent="0.45">
      <c r="A454"/>
      <c r="B454"/>
      <c r="C454"/>
      <c r="D454"/>
      <c r="E454"/>
      <c r="F454"/>
      <c r="G454"/>
      <c r="H454"/>
    </row>
    <row r="455" spans="1:8" ht="14.25" x14ac:dyDescent="0.45">
      <c r="A455"/>
      <c r="B455"/>
      <c r="C455"/>
      <c r="D455"/>
      <c r="E455"/>
      <c r="F455"/>
      <c r="G455"/>
      <c r="H455"/>
    </row>
    <row r="456" spans="1:8" ht="14.25" x14ac:dyDescent="0.45">
      <c r="A456"/>
      <c r="B456"/>
      <c r="C456"/>
      <c r="D456"/>
      <c r="E456"/>
      <c r="F456"/>
      <c r="G456"/>
      <c r="H456"/>
    </row>
    <row r="457" spans="1:8" ht="14.25" x14ac:dyDescent="0.45">
      <c r="A457"/>
      <c r="B457"/>
      <c r="C457"/>
      <c r="D457"/>
      <c r="E457"/>
      <c r="F457"/>
      <c r="G457"/>
      <c r="H457"/>
    </row>
    <row r="458" spans="1:8" ht="14.25" x14ac:dyDescent="0.45">
      <c r="A458"/>
      <c r="B458"/>
      <c r="C458"/>
      <c r="D458"/>
      <c r="E458"/>
      <c r="F458"/>
      <c r="G458"/>
      <c r="H458"/>
    </row>
    <row r="459" spans="1:8" ht="14.25" x14ac:dyDescent="0.45">
      <c r="A459"/>
      <c r="B459"/>
      <c r="C459"/>
      <c r="D459"/>
      <c r="E459"/>
      <c r="F459"/>
      <c r="G459"/>
      <c r="H459"/>
    </row>
    <row r="460" spans="1:8" ht="14.25" x14ac:dyDescent="0.45">
      <c r="A460"/>
      <c r="B460"/>
      <c r="C460"/>
      <c r="D460"/>
      <c r="E460"/>
      <c r="F460"/>
      <c r="G460"/>
      <c r="H460"/>
    </row>
    <row r="461" spans="1:8" ht="14.25" x14ac:dyDescent="0.45">
      <c r="A461"/>
      <c r="B461"/>
      <c r="C461"/>
      <c r="D461"/>
      <c r="E461"/>
      <c r="F461"/>
      <c r="G461"/>
      <c r="H461"/>
    </row>
    <row r="462" spans="1:8" ht="14.25" x14ac:dyDescent="0.45">
      <c r="A462"/>
      <c r="B462"/>
      <c r="C462"/>
      <c r="D462"/>
      <c r="E462"/>
      <c r="F462"/>
      <c r="G462"/>
      <c r="H462"/>
    </row>
    <row r="463" spans="1:8" ht="14.25" x14ac:dyDescent="0.45">
      <c r="A463"/>
      <c r="B463"/>
      <c r="C463"/>
      <c r="D463"/>
      <c r="E463"/>
      <c r="F463"/>
      <c r="G463"/>
      <c r="H463"/>
    </row>
    <row r="464" spans="1:8" ht="14.25" x14ac:dyDescent="0.45">
      <c r="A464"/>
      <c r="B464"/>
      <c r="C464"/>
      <c r="D464"/>
      <c r="E464"/>
      <c r="F464"/>
      <c r="G464"/>
      <c r="H464"/>
    </row>
    <row r="465" spans="1:8" ht="14.25" x14ac:dyDescent="0.45">
      <c r="A465"/>
      <c r="B465"/>
      <c r="C465"/>
      <c r="D465"/>
      <c r="E465"/>
      <c r="F465"/>
      <c r="G465"/>
      <c r="H465"/>
    </row>
    <row r="466" spans="1:8" ht="14.25" x14ac:dyDescent="0.45">
      <c r="A466"/>
      <c r="B466"/>
      <c r="C466"/>
      <c r="D466"/>
      <c r="E466"/>
      <c r="F466"/>
      <c r="G466"/>
      <c r="H466"/>
    </row>
    <row r="467" spans="1:8" ht="14.25" x14ac:dyDescent="0.45">
      <c r="A467"/>
      <c r="B467"/>
      <c r="C467"/>
      <c r="D467"/>
      <c r="E467"/>
      <c r="F467"/>
      <c r="G467"/>
      <c r="H467"/>
    </row>
    <row r="468" spans="1:8" ht="14.25" x14ac:dyDescent="0.45">
      <c r="A468"/>
      <c r="B468"/>
      <c r="C468"/>
      <c r="D468"/>
      <c r="E468"/>
      <c r="F468"/>
      <c r="G468"/>
      <c r="H468"/>
    </row>
    <row r="469" spans="1:8" ht="14.25" x14ac:dyDescent="0.45">
      <c r="A469"/>
      <c r="B469"/>
      <c r="C469"/>
      <c r="D469"/>
      <c r="E469"/>
      <c r="F469"/>
      <c r="G469"/>
      <c r="H469"/>
    </row>
    <row r="470" spans="1:8" ht="14.25" x14ac:dyDescent="0.45">
      <c r="A470"/>
      <c r="B470"/>
      <c r="C470"/>
      <c r="D470"/>
      <c r="E470"/>
      <c r="F470"/>
      <c r="G470"/>
      <c r="H470"/>
    </row>
    <row r="471" spans="1:8" ht="14.25" x14ac:dyDescent="0.45">
      <c r="A471"/>
      <c r="B471"/>
      <c r="C471"/>
      <c r="D471"/>
      <c r="E471"/>
      <c r="F471"/>
      <c r="G471"/>
      <c r="H471"/>
    </row>
    <row r="472" spans="1:8" ht="14.25" x14ac:dyDescent="0.45">
      <c r="A472"/>
      <c r="B472"/>
      <c r="C472"/>
      <c r="D472"/>
      <c r="E472"/>
      <c r="F472"/>
      <c r="G472"/>
      <c r="H472"/>
    </row>
    <row r="473" spans="1:8" ht="14.25" x14ac:dyDescent="0.45">
      <c r="A473"/>
      <c r="B473"/>
      <c r="C473"/>
      <c r="D473"/>
      <c r="E473"/>
      <c r="F473"/>
      <c r="G473"/>
      <c r="H473"/>
    </row>
    <row r="474" spans="1:8" ht="14.25" x14ac:dyDescent="0.45">
      <c r="A474"/>
      <c r="B474"/>
      <c r="C474"/>
      <c r="D474"/>
      <c r="E474"/>
      <c r="F474"/>
      <c r="G474"/>
      <c r="H474"/>
    </row>
    <row r="475" spans="1:8" ht="14.25" x14ac:dyDescent="0.45">
      <c r="A475"/>
      <c r="B475"/>
      <c r="C475"/>
      <c r="D475"/>
      <c r="E475"/>
      <c r="F475"/>
      <c r="G475"/>
      <c r="H475"/>
    </row>
    <row r="476" spans="1:8" ht="14.25" x14ac:dyDescent="0.45">
      <c r="A476"/>
      <c r="B476"/>
      <c r="C476"/>
      <c r="D476"/>
      <c r="E476"/>
      <c r="F476"/>
      <c r="G476"/>
      <c r="H476"/>
    </row>
    <row r="477" spans="1:8" ht="14.25" x14ac:dyDescent="0.45">
      <c r="A477"/>
      <c r="B477"/>
      <c r="C477"/>
      <c r="D477"/>
      <c r="E477"/>
      <c r="F477"/>
      <c r="G477"/>
      <c r="H477"/>
    </row>
    <row r="478" spans="1:8" ht="14.25" x14ac:dyDescent="0.45">
      <c r="A478"/>
      <c r="B478"/>
      <c r="C478"/>
      <c r="D478"/>
      <c r="E478"/>
      <c r="F478"/>
      <c r="G478"/>
      <c r="H478"/>
    </row>
    <row r="479" spans="1:8" ht="14.25" x14ac:dyDescent="0.45">
      <c r="A479"/>
      <c r="B479"/>
      <c r="C479"/>
      <c r="D479"/>
      <c r="E479"/>
      <c r="F479"/>
      <c r="G479"/>
      <c r="H479"/>
    </row>
    <row r="480" spans="1:8" ht="14.25" x14ac:dyDescent="0.45">
      <c r="A480"/>
      <c r="B480"/>
      <c r="C480"/>
      <c r="D480"/>
      <c r="E480"/>
      <c r="F480"/>
      <c r="G480"/>
      <c r="H480"/>
    </row>
    <row r="481" spans="1:8" ht="14.25" x14ac:dyDescent="0.45">
      <c r="A481"/>
      <c r="B481"/>
      <c r="C481"/>
      <c r="D481"/>
      <c r="E481"/>
      <c r="F481"/>
      <c r="G481"/>
      <c r="H481"/>
    </row>
    <row r="482" spans="1:8" ht="14.25" x14ac:dyDescent="0.45">
      <c r="A482"/>
      <c r="B482"/>
      <c r="C482"/>
      <c r="D482"/>
      <c r="E482"/>
      <c r="F482"/>
      <c r="G482"/>
      <c r="H482"/>
    </row>
    <row r="483" spans="1:8" ht="14.25" x14ac:dyDescent="0.45">
      <c r="A483"/>
      <c r="B483"/>
      <c r="C483"/>
      <c r="D483"/>
      <c r="E483"/>
      <c r="F483"/>
      <c r="G483"/>
      <c r="H483"/>
    </row>
    <row r="484" spans="1:8" ht="14.25" x14ac:dyDescent="0.45">
      <c r="A484"/>
      <c r="B484"/>
      <c r="C484"/>
      <c r="D484"/>
      <c r="E484"/>
      <c r="F484"/>
      <c r="G484"/>
      <c r="H484"/>
    </row>
    <row r="485" spans="1:8" ht="14.25" x14ac:dyDescent="0.45">
      <c r="A485"/>
      <c r="B485"/>
      <c r="C485"/>
      <c r="D485"/>
      <c r="E485"/>
      <c r="F485"/>
      <c r="G485"/>
      <c r="H485"/>
    </row>
    <row r="486" spans="1:8" ht="14.25" x14ac:dyDescent="0.45">
      <c r="A486"/>
      <c r="B486"/>
      <c r="C486"/>
      <c r="D486"/>
      <c r="E486"/>
      <c r="F486"/>
      <c r="G486"/>
      <c r="H486"/>
    </row>
    <row r="487" spans="1:8" ht="14.25" x14ac:dyDescent="0.45">
      <c r="A487"/>
      <c r="B487"/>
      <c r="C487"/>
      <c r="D487"/>
      <c r="E487"/>
      <c r="F487"/>
      <c r="G487"/>
      <c r="H487"/>
    </row>
    <row r="488" spans="1:8" ht="14.25" x14ac:dyDescent="0.45">
      <c r="A488"/>
      <c r="B488"/>
      <c r="C488"/>
      <c r="D488"/>
      <c r="E488"/>
      <c r="F488"/>
      <c r="G488"/>
      <c r="H488"/>
    </row>
    <row r="489" spans="1:8" ht="14.25" x14ac:dyDescent="0.45">
      <c r="A489"/>
      <c r="B489"/>
      <c r="C489"/>
      <c r="D489"/>
      <c r="E489"/>
      <c r="F489"/>
      <c r="G489"/>
      <c r="H489"/>
    </row>
    <row r="490" spans="1:8" ht="14.25" x14ac:dyDescent="0.45">
      <c r="A490"/>
      <c r="B490"/>
      <c r="C490"/>
      <c r="D490"/>
      <c r="E490"/>
      <c r="F490"/>
      <c r="G490"/>
      <c r="H490"/>
    </row>
    <row r="491" spans="1:8" ht="14.25" x14ac:dyDescent="0.45">
      <c r="A491"/>
      <c r="B491"/>
      <c r="C491"/>
      <c r="D491"/>
      <c r="E491"/>
      <c r="F491"/>
      <c r="G491"/>
      <c r="H491"/>
    </row>
    <row r="492" spans="1:8" ht="14.25" x14ac:dyDescent="0.45">
      <c r="A492"/>
      <c r="B492"/>
      <c r="C492"/>
      <c r="D492"/>
      <c r="E492"/>
      <c r="F492"/>
      <c r="G492"/>
      <c r="H492"/>
    </row>
    <row r="493" spans="1:8" ht="14.25" x14ac:dyDescent="0.45">
      <c r="A493"/>
      <c r="B493"/>
      <c r="C493"/>
      <c r="D493"/>
      <c r="E493"/>
      <c r="F493"/>
      <c r="G493"/>
      <c r="H493"/>
    </row>
    <row r="494" spans="1:8" ht="14.25" x14ac:dyDescent="0.45">
      <c r="A494"/>
      <c r="B494"/>
      <c r="C494"/>
      <c r="D494"/>
      <c r="E494"/>
      <c r="F494"/>
      <c r="G494"/>
      <c r="H494"/>
    </row>
    <row r="495" spans="1:8" ht="14.25" x14ac:dyDescent="0.45">
      <c r="A495"/>
      <c r="B495"/>
      <c r="C495"/>
      <c r="D495"/>
      <c r="E495"/>
      <c r="F495"/>
      <c r="G495"/>
      <c r="H495"/>
    </row>
    <row r="496" spans="1:8" ht="14.25" x14ac:dyDescent="0.45">
      <c r="A496"/>
      <c r="B496"/>
      <c r="C496"/>
      <c r="D496"/>
      <c r="E496"/>
      <c r="F496"/>
      <c r="G496"/>
      <c r="H496"/>
    </row>
    <row r="497" spans="1:8" ht="14.25" x14ac:dyDescent="0.45">
      <c r="A497"/>
      <c r="B497"/>
      <c r="C497"/>
      <c r="D497"/>
      <c r="E497"/>
      <c r="F497"/>
      <c r="G497"/>
      <c r="H497"/>
    </row>
    <row r="498" spans="1:8" ht="14.25" x14ac:dyDescent="0.45">
      <c r="A498"/>
      <c r="B498"/>
      <c r="C498"/>
      <c r="D498"/>
      <c r="E498"/>
      <c r="F498"/>
      <c r="G498"/>
      <c r="H498"/>
    </row>
    <row r="499" spans="1:8" ht="14.25" x14ac:dyDescent="0.45">
      <c r="A499"/>
      <c r="B499"/>
      <c r="C499"/>
      <c r="D499"/>
      <c r="E499"/>
      <c r="F499"/>
      <c r="G499"/>
      <c r="H499"/>
    </row>
    <row r="500" spans="1:8" ht="14.25" x14ac:dyDescent="0.45">
      <c r="A500"/>
      <c r="B500"/>
      <c r="C500"/>
      <c r="D500"/>
      <c r="E500"/>
      <c r="F500"/>
      <c r="G500"/>
      <c r="H500"/>
    </row>
    <row r="501" spans="1:8" ht="14.25" x14ac:dyDescent="0.45">
      <c r="A501"/>
      <c r="B501"/>
      <c r="C501"/>
      <c r="D501"/>
      <c r="E501"/>
      <c r="F501"/>
      <c r="G501"/>
      <c r="H501"/>
    </row>
    <row r="502" spans="1:8" ht="14.25" x14ac:dyDescent="0.45">
      <c r="A502"/>
      <c r="B502"/>
      <c r="C502"/>
      <c r="D502"/>
      <c r="E502"/>
      <c r="F502"/>
      <c r="G502"/>
      <c r="H502"/>
    </row>
    <row r="503" spans="1:8" ht="14.25" x14ac:dyDescent="0.45">
      <c r="A503"/>
      <c r="B503"/>
      <c r="C503"/>
      <c r="D503"/>
      <c r="E503"/>
      <c r="F503"/>
      <c r="G503"/>
      <c r="H503"/>
    </row>
    <row r="504" spans="1:8" ht="14.25" x14ac:dyDescent="0.45">
      <c r="A504"/>
      <c r="B504"/>
      <c r="C504"/>
      <c r="D504"/>
      <c r="E504"/>
      <c r="F504"/>
      <c r="G504"/>
      <c r="H504"/>
    </row>
    <row r="505" spans="1:8" ht="14.25" x14ac:dyDescent="0.45">
      <c r="A505"/>
      <c r="B505"/>
      <c r="C505"/>
      <c r="D505"/>
      <c r="E505"/>
      <c r="F505"/>
      <c r="G505"/>
      <c r="H505"/>
    </row>
    <row r="506" spans="1:8" ht="14.25" x14ac:dyDescent="0.45">
      <c r="A506"/>
      <c r="B506"/>
      <c r="C506"/>
      <c r="D506"/>
      <c r="E506"/>
      <c r="F506"/>
      <c r="G506"/>
      <c r="H506"/>
    </row>
    <row r="507" spans="1:8" ht="14.25" x14ac:dyDescent="0.45">
      <c r="A507"/>
      <c r="B507"/>
      <c r="C507"/>
      <c r="D507"/>
      <c r="E507"/>
      <c r="F507"/>
      <c r="G507"/>
      <c r="H507"/>
    </row>
    <row r="508" spans="1:8" ht="14.25" x14ac:dyDescent="0.45">
      <c r="A508"/>
      <c r="B508"/>
      <c r="C508"/>
      <c r="D508"/>
      <c r="E508"/>
      <c r="F508"/>
      <c r="G508"/>
      <c r="H508"/>
    </row>
    <row r="509" spans="1:8" ht="14.25" x14ac:dyDescent="0.45">
      <c r="A509"/>
      <c r="B509"/>
      <c r="C509"/>
      <c r="D509"/>
      <c r="E509"/>
      <c r="F509"/>
      <c r="G509"/>
      <c r="H509"/>
    </row>
    <row r="510" spans="1:8" ht="14.25" x14ac:dyDescent="0.45">
      <c r="A510"/>
      <c r="B510"/>
      <c r="C510"/>
      <c r="D510"/>
      <c r="E510"/>
      <c r="F510"/>
      <c r="G510"/>
      <c r="H510"/>
    </row>
    <row r="511" spans="1:8" ht="14.25" x14ac:dyDescent="0.45">
      <c r="A511"/>
      <c r="B511"/>
      <c r="C511"/>
      <c r="D511"/>
      <c r="E511"/>
      <c r="F511"/>
      <c r="G511"/>
      <c r="H511"/>
    </row>
    <row r="512" spans="1:8" ht="14.25" x14ac:dyDescent="0.45">
      <c r="A512"/>
      <c r="B512"/>
      <c r="C512"/>
      <c r="D512"/>
      <c r="E512"/>
      <c r="F512"/>
      <c r="G512"/>
      <c r="H512"/>
    </row>
    <row r="513" spans="1:8" ht="14.25" x14ac:dyDescent="0.45">
      <c r="A513"/>
      <c r="B513"/>
      <c r="C513"/>
      <c r="D513"/>
      <c r="E513"/>
      <c r="F513"/>
      <c r="G513"/>
      <c r="H513"/>
    </row>
    <row r="514" spans="1:8" ht="14.25" x14ac:dyDescent="0.45">
      <c r="A514"/>
      <c r="B514"/>
      <c r="C514"/>
      <c r="D514"/>
      <c r="E514"/>
      <c r="F514"/>
      <c r="G514"/>
      <c r="H514"/>
    </row>
    <row r="515" spans="1:8" ht="14.25" x14ac:dyDescent="0.45">
      <c r="A515"/>
      <c r="B515"/>
      <c r="C515"/>
      <c r="D515"/>
      <c r="E515"/>
      <c r="F515"/>
      <c r="G515"/>
      <c r="H515"/>
    </row>
    <row r="516" spans="1:8" ht="14.25" x14ac:dyDescent="0.45">
      <c r="A516"/>
      <c r="B516"/>
      <c r="C516"/>
      <c r="D516"/>
      <c r="E516"/>
      <c r="F516"/>
      <c r="G516"/>
      <c r="H516"/>
    </row>
    <row r="517" spans="1:8" ht="14.25" x14ac:dyDescent="0.45">
      <c r="A517"/>
      <c r="B517"/>
      <c r="C517"/>
      <c r="D517"/>
      <c r="E517"/>
      <c r="F517"/>
      <c r="G517"/>
      <c r="H517"/>
    </row>
    <row r="518" spans="1:8" ht="14.25" x14ac:dyDescent="0.45">
      <c r="A518"/>
      <c r="B518"/>
      <c r="C518"/>
      <c r="D518"/>
      <c r="E518"/>
      <c r="F518"/>
      <c r="G518"/>
      <c r="H518"/>
    </row>
    <row r="519" spans="1:8" ht="14.25" x14ac:dyDescent="0.45">
      <c r="A519"/>
      <c r="B519"/>
      <c r="C519"/>
      <c r="D519"/>
      <c r="E519"/>
      <c r="F519"/>
      <c r="G519"/>
      <c r="H519"/>
    </row>
    <row r="520" spans="1:8" ht="14.25" x14ac:dyDescent="0.45">
      <c r="A520"/>
      <c r="B520"/>
      <c r="C520"/>
      <c r="D520"/>
      <c r="E520"/>
      <c r="F520"/>
      <c r="G520"/>
      <c r="H520"/>
    </row>
    <row r="521" spans="1:8" ht="14.25" x14ac:dyDescent="0.45">
      <c r="A521"/>
      <c r="B521"/>
      <c r="C521"/>
      <c r="D521"/>
      <c r="E521"/>
      <c r="F521"/>
      <c r="G521"/>
      <c r="H521"/>
    </row>
    <row r="522" spans="1:8" ht="14.25" x14ac:dyDescent="0.45">
      <c r="A522"/>
      <c r="B522"/>
      <c r="C522"/>
      <c r="D522"/>
      <c r="E522"/>
      <c r="F522"/>
      <c r="G522"/>
      <c r="H522"/>
    </row>
    <row r="523" spans="1:8" ht="14.25" x14ac:dyDescent="0.45">
      <c r="A523"/>
      <c r="B523"/>
      <c r="C523"/>
      <c r="D523"/>
      <c r="E523"/>
      <c r="F523"/>
      <c r="G523"/>
      <c r="H523"/>
    </row>
    <row r="524" spans="1:8" ht="14.25" x14ac:dyDescent="0.45">
      <c r="A524"/>
      <c r="B524"/>
      <c r="C524"/>
      <c r="D524"/>
      <c r="E524"/>
      <c r="F524"/>
      <c r="G524"/>
      <c r="H524"/>
    </row>
    <row r="525" spans="1:8" ht="14.25" x14ac:dyDescent="0.45">
      <c r="A525"/>
      <c r="B525"/>
      <c r="C525"/>
      <c r="D525"/>
      <c r="E525"/>
      <c r="F525"/>
      <c r="G525"/>
      <c r="H525"/>
    </row>
    <row r="526" spans="1:8" ht="14.25" x14ac:dyDescent="0.45">
      <c r="A526"/>
      <c r="B526"/>
      <c r="C526"/>
      <c r="D526"/>
      <c r="E526"/>
      <c r="F526"/>
      <c r="G526"/>
      <c r="H526"/>
    </row>
    <row r="527" spans="1:8" ht="14.25" x14ac:dyDescent="0.45">
      <c r="A527"/>
      <c r="B527"/>
      <c r="C527"/>
      <c r="D527"/>
      <c r="E527"/>
      <c r="F527"/>
      <c r="G527"/>
      <c r="H527"/>
    </row>
    <row r="528" spans="1:8" ht="14.25" x14ac:dyDescent="0.45">
      <c r="A528"/>
      <c r="B528"/>
      <c r="C528"/>
      <c r="D528"/>
      <c r="E528"/>
      <c r="F528"/>
      <c r="G528"/>
      <c r="H528"/>
    </row>
    <row r="529" spans="1:8" ht="14.25" x14ac:dyDescent="0.45">
      <c r="A529"/>
      <c r="B529"/>
      <c r="C529"/>
      <c r="D529"/>
      <c r="E529"/>
      <c r="F529"/>
      <c r="G529"/>
      <c r="H529"/>
    </row>
    <row r="530" spans="1:8" ht="14.25" x14ac:dyDescent="0.45">
      <c r="A530"/>
      <c r="B530"/>
      <c r="C530"/>
      <c r="D530"/>
      <c r="E530"/>
      <c r="F530"/>
      <c r="G530"/>
      <c r="H530"/>
    </row>
    <row r="531" spans="1:8" ht="14.25" x14ac:dyDescent="0.45">
      <c r="A531"/>
      <c r="B531"/>
      <c r="C531"/>
      <c r="D531"/>
      <c r="E531"/>
      <c r="F531"/>
      <c r="G531"/>
      <c r="H531"/>
    </row>
    <row r="532" spans="1:8" ht="14.25" x14ac:dyDescent="0.45">
      <c r="A532"/>
      <c r="B532"/>
      <c r="C532"/>
      <c r="D532"/>
      <c r="E532"/>
      <c r="F532"/>
      <c r="G532"/>
      <c r="H532"/>
    </row>
    <row r="533" spans="1:8" ht="14.25" x14ac:dyDescent="0.45">
      <c r="A533"/>
      <c r="B533"/>
      <c r="C533"/>
      <c r="D533"/>
      <c r="E533"/>
      <c r="F533"/>
      <c r="G533"/>
      <c r="H533"/>
    </row>
    <row r="534" spans="1:8" ht="14.25" x14ac:dyDescent="0.45">
      <c r="A534"/>
      <c r="B534"/>
      <c r="C534"/>
      <c r="D534"/>
      <c r="E534"/>
      <c r="F534"/>
      <c r="G534"/>
      <c r="H534"/>
    </row>
    <row r="535" spans="1:8" ht="14.25" x14ac:dyDescent="0.45">
      <c r="A535"/>
      <c r="B535"/>
      <c r="C535"/>
      <c r="D535"/>
      <c r="E535"/>
      <c r="F535"/>
      <c r="G535"/>
      <c r="H535"/>
    </row>
    <row r="536" spans="1:8" ht="14.25" x14ac:dyDescent="0.45">
      <c r="A536"/>
      <c r="B536"/>
      <c r="C536"/>
      <c r="D536"/>
      <c r="E536"/>
      <c r="F536"/>
      <c r="G536"/>
      <c r="H536"/>
    </row>
    <row r="537" spans="1:8" ht="14.25" x14ac:dyDescent="0.45">
      <c r="A537"/>
      <c r="B537"/>
      <c r="C537"/>
      <c r="D537"/>
      <c r="E537"/>
      <c r="F537"/>
      <c r="G537"/>
      <c r="H537"/>
    </row>
    <row r="538" spans="1:8" ht="14.25" x14ac:dyDescent="0.45">
      <c r="A538"/>
      <c r="B538"/>
      <c r="C538"/>
      <c r="D538"/>
      <c r="E538"/>
      <c r="F538"/>
      <c r="G538"/>
      <c r="H538"/>
    </row>
    <row r="539" spans="1:8" ht="14.25" x14ac:dyDescent="0.45">
      <c r="A539"/>
      <c r="B539"/>
      <c r="C539"/>
      <c r="D539"/>
      <c r="E539"/>
      <c r="F539"/>
      <c r="G539"/>
      <c r="H539"/>
    </row>
    <row r="540" spans="1:8" ht="14.25" x14ac:dyDescent="0.45">
      <c r="A540"/>
      <c r="B540"/>
      <c r="C540"/>
      <c r="D540"/>
      <c r="E540"/>
      <c r="F540"/>
      <c r="G540"/>
      <c r="H540"/>
    </row>
    <row r="541" spans="1:8" ht="14.25" x14ac:dyDescent="0.45">
      <c r="A541"/>
      <c r="B541"/>
      <c r="C541"/>
      <c r="D541"/>
      <c r="E541"/>
      <c r="F541"/>
      <c r="G541"/>
      <c r="H541"/>
    </row>
    <row r="542" spans="1:8" ht="14.25" x14ac:dyDescent="0.45">
      <c r="A542"/>
      <c r="B542"/>
      <c r="C542"/>
      <c r="D542"/>
      <c r="E542"/>
      <c r="F542"/>
      <c r="G542"/>
      <c r="H542"/>
    </row>
    <row r="543" spans="1:8" ht="14.25" x14ac:dyDescent="0.45">
      <c r="A543"/>
      <c r="B543"/>
      <c r="C543"/>
      <c r="D543"/>
      <c r="E543"/>
      <c r="F543"/>
      <c r="G543"/>
      <c r="H543"/>
    </row>
    <row r="544" spans="1:8" ht="14.25" x14ac:dyDescent="0.45">
      <c r="A544"/>
      <c r="B544"/>
      <c r="C544"/>
      <c r="D544"/>
      <c r="E544"/>
      <c r="F544"/>
      <c r="G544"/>
      <c r="H544"/>
    </row>
    <row r="545" spans="1:8" ht="14.25" x14ac:dyDescent="0.45">
      <c r="A545"/>
      <c r="B545"/>
      <c r="C545"/>
      <c r="D545"/>
      <c r="E545"/>
      <c r="F545"/>
      <c r="G545"/>
      <c r="H545"/>
    </row>
    <row r="546" spans="1:8" ht="14.25" x14ac:dyDescent="0.45">
      <c r="A546"/>
      <c r="B546"/>
      <c r="C546"/>
      <c r="D546"/>
      <c r="E546"/>
      <c r="F546"/>
      <c r="G546"/>
      <c r="H546"/>
    </row>
    <row r="547" spans="1:8" ht="14.25" x14ac:dyDescent="0.45">
      <c r="A547"/>
      <c r="B547"/>
      <c r="C547"/>
      <c r="D547"/>
      <c r="E547"/>
      <c r="F547"/>
      <c r="G547"/>
      <c r="H547"/>
    </row>
    <row r="548" spans="1:8" ht="14.25" x14ac:dyDescent="0.45">
      <c r="A548"/>
      <c r="B548"/>
      <c r="C548"/>
      <c r="D548"/>
      <c r="E548"/>
      <c r="F548"/>
      <c r="G548"/>
      <c r="H548"/>
    </row>
    <row r="549" spans="1:8" ht="14.25" x14ac:dyDescent="0.45">
      <c r="A549"/>
      <c r="B549"/>
      <c r="C549"/>
      <c r="D549"/>
      <c r="E549"/>
      <c r="F549"/>
      <c r="G549"/>
      <c r="H549"/>
    </row>
    <row r="550" spans="1:8" ht="14.25" x14ac:dyDescent="0.45">
      <c r="A550"/>
      <c r="B550"/>
      <c r="C550"/>
      <c r="D550"/>
      <c r="E550"/>
      <c r="F550"/>
      <c r="G550"/>
      <c r="H550"/>
    </row>
    <row r="551" spans="1:8" ht="14.25" x14ac:dyDescent="0.45">
      <c r="A551"/>
      <c r="B551"/>
      <c r="C551"/>
      <c r="D551"/>
      <c r="E551"/>
      <c r="F551"/>
      <c r="G551"/>
      <c r="H551"/>
    </row>
    <row r="552" spans="1:8" ht="14.25" x14ac:dyDescent="0.45">
      <c r="A552"/>
      <c r="B552"/>
      <c r="C552"/>
      <c r="D552"/>
      <c r="E552"/>
      <c r="F552"/>
      <c r="G552"/>
      <c r="H552"/>
    </row>
    <row r="553" spans="1:8" ht="14.25" x14ac:dyDescent="0.45">
      <c r="A553"/>
      <c r="B553"/>
      <c r="C553"/>
      <c r="D553"/>
      <c r="E553"/>
      <c r="F553"/>
      <c r="G553"/>
      <c r="H553"/>
    </row>
    <row r="554" spans="1:8" ht="14.25" x14ac:dyDescent="0.45">
      <c r="A554"/>
      <c r="B554"/>
      <c r="C554"/>
      <c r="D554"/>
      <c r="E554"/>
      <c r="F554"/>
      <c r="G554"/>
      <c r="H554"/>
    </row>
    <row r="555" spans="1:8" ht="14.25" x14ac:dyDescent="0.45">
      <c r="A555"/>
      <c r="B555"/>
      <c r="C555"/>
      <c r="D555"/>
      <c r="E555"/>
      <c r="F555"/>
      <c r="G555"/>
      <c r="H555"/>
    </row>
    <row r="556" spans="1:8" ht="14.25" x14ac:dyDescent="0.45">
      <c r="A556"/>
      <c r="B556"/>
      <c r="C556"/>
      <c r="D556"/>
      <c r="E556"/>
      <c r="F556"/>
      <c r="G556"/>
      <c r="H556"/>
    </row>
    <row r="557" spans="1:8" ht="14.25" x14ac:dyDescent="0.45">
      <c r="A557"/>
      <c r="B557"/>
      <c r="C557"/>
      <c r="D557"/>
      <c r="E557"/>
      <c r="F557"/>
      <c r="G557"/>
      <c r="H557"/>
    </row>
    <row r="558" spans="1:8" ht="14.25" x14ac:dyDescent="0.45">
      <c r="A558"/>
      <c r="B558"/>
      <c r="C558"/>
      <c r="D558"/>
      <c r="E558"/>
      <c r="F558"/>
      <c r="G558"/>
      <c r="H558"/>
    </row>
    <row r="559" spans="1:8" ht="14.25" x14ac:dyDescent="0.45">
      <c r="A559"/>
      <c r="B559"/>
      <c r="C559"/>
      <c r="D559"/>
      <c r="E559"/>
      <c r="F559"/>
      <c r="G559"/>
      <c r="H559"/>
    </row>
    <row r="560" spans="1:8" ht="14.25" x14ac:dyDescent="0.45">
      <c r="A560"/>
      <c r="B560"/>
      <c r="C560"/>
      <c r="D560"/>
      <c r="E560"/>
      <c r="F560"/>
      <c r="G560"/>
      <c r="H560"/>
    </row>
    <row r="561" spans="1:8" ht="14.25" x14ac:dyDescent="0.45">
      <c r="A561"/>
      <c r="B561"/>
      <c r="C561"/>
      <c r="D561"/>
      <c r="E561"/>
      <c r="F561"/>
      <c r="G561"/>
      <c r="H561"/>
    </row>
    <row r="562" spans="1:8" ht="14.25" x14ac:dyDescent="0.45">
      <c r="A562"/>
      <c r="B562"/>
      <c r="C562"/>
      <c r="D562"/>
      <c r="E562"/>
      <c r="F562"/>
      <c r="G562"/>
      <c r="H562"/>
    </row>
    <row r="563" spans="1:8" ht="14.25" x14ac:dyDescent="0.45">
      <c r="A563"/>
      <c r="B563"/>
      <c r="C563"/>
      <c r="D563"/>
      <c r="E563"/>
      <c r="F563"/>
      <c r="G563"/>
      <c r="H563"/>
    </row>
    <row r="564" spans="1:8" ht="14.25" x14ac:dyDescent="0.45">
      <c r="A564"/>
      <c r="B564"/>
      <c r="C564"/>
      <c r="D564"/>
      <c r="E564"/>
      <c r="F564"/>
      <c r="G564"/>
      <c r="H564"/>
    </row>
    <row r="565" spans="1:8" ht="14.25" x14ac:dyDescent="0.45">
      <c r="A565"/>
      <c r="B565"/>
      <c r="C565"/>
      <c r="D565"/>
      <c r="E565"/>
      <c r="F565"/>
      <c r="G565"/>
      <c r="H565"/>
    </row>
    <row r="566" spans="1:8" ht="14.25" x14ac:dyDescent="0.45">
      <c r="A566"/>
      <c r="B566"/>
      <c r="C566"/>
      <c r="D566"/>
      <c r="E566"/>
      <c r="F566"/>
      <c r="G566"/>
      <c r="H566"/>
    </row>
    <row r="567" spans="1:8" ht="14.25" x14ac:dyDescent="0.45">
      <c r="A567"/>
      <c r="B567"/>
      <c r="C567"/>
      <c r="D567"/>
      <c r="E567"/>
      <c r="F567"/>
      <c r="G567"/>
      <c r="H567"/>
    </row>
    <row r="568" spans="1:8" ht="14.25" x14ac:dyDescent="0.45">
      <c r="A568"/>
      <c r="B568"/>
      <c r="C568"/>
      <c r="D568"/>
      <c r="E568"/>
      <c r="F568"/>
      <c r="G568"/>
      <c r="H568"/>
    </row>
    <row r="569" spans="1:8" ht="14.25" x14ac:dyDescent="0.45">
      <c r="A569"/>
      <c r="B569"/>
      <c r="C569"/>
      <c r="D569"/>
      <c r="E569"/>
      <c r="F569"/>
      <c r="G569"/>
      <c r="H569"/>
    </row>
    <row r="570" spans="1:8" ht="14.25" x14ac:dyDescent="0.45">
      <c r="A570"/>
      <c r="B570"/>
      <c r="C570"/>
      <c r="D570"/>
      <c r="E570"/>
      <c r="F570"/>
      <c r="G570"/>
      <c r="H570"/>
    </row>
    <row r="571" spans="1:8" ht="14.25" x14ac:dyDescent="0.45">
      <c r="A571"/>
      <c r="B571"/>
      <c r="C571"/>
      <c r="D571"/>
      <c r="E571"/>
      <c r="F571"/>
      <c r="G571"/>
      <c r="H571"/>
    </row>
    <row r="572" spans="1:8" ht="14.25" x14ac:dyDescent="0.45">
      <c r="A572"/>
      <c r="B572"/>
      <c r="C572"/>
      <c r="D572"/>
      <c r="E572"/>
      <c r="F572"/>
      <c r="G572"/>
      <c r="H572"/>
    </row>
    <row r="573" spans="1:8" ht="14.25" x14ac:dyDescent="0.45">
      <c r="A573"/>
      <c r="B573"/>
      <c r="C573"/>
      <c r="D573"/>
      <c r="E573"/>
      <c r="F573"/>
      <c r="G573"/>
      <c r="H573"/>
    </row>
    <row r="574" spans="1:8" ht="14.25" x14ac:dyDescent="0.45">
      <c r="A574"/>
      <c r="B574"/>
      <c r="C574"/>
      <c r="D574"/>
      <c r="E574"/>
      <c r="F574"/>
      <c r="G574"/>
      <c r="H574"/>
    </row>
    <row r="575" spans="1:8" ht="14.25" x14ac:dyDescent="0.45">
      <c r="A575"/>
      <c r="B575"/>
      <c r="C575"/>
      <c r="D575"/>
      <c r="E575"/>
      <c r="F575"/>
      <c r="G575"/>
      <c r="H575"/>
    </row>
    <row r="576" spans="1:8" ht="14.25" x14ac:dyDescent="0.45">
      <c r="A576"/>
      <c r="B576"/>
      <c r="C576"/>
      <c r="D576"/>
      <c r="E576"/>
      <c r="F576"/>
      <c r="G576"/>
      <c r="H576"/>
    </row>
    <row r="577" spans="1:8" ht="14.25" x14ac:dyDescent="0.45">
      <c r="A577"/>
      <c r="B577"/>
      <c r="C577"/>
      <c r="D577"/>
      <c r="E577"/>
      <c r="F577"/>
      <c r="G577"/>
      <c r="H577"/>
    </row>
    <row r="578" spans="1:8" ht="14.25" x14ac:dyDescent="0.45">
      <c r="A578"/>
      <c r="B578"/>
      <c r="C578"/>
      <c r="D578"/>
      <c r="E578"/>
      <c r="F578"/>
      <c r="G578"/>
      <c r="H578"/>
    </row>
    <row r="579" spans="1:8" ht="14.25" x14ac:dyDescent="0.45">
      <c r="A579"/>
      <c r="B579"/>
      <c r="C579"/>
      <c r="D579"/>
      <c r="E579"/>
      <c r="F579"/>
      <c r="G579"/>
      <c r="H579"/>
    </row>
    <row r="580" spans="1:8" ht="14.25" x14ac:dyDescent="0.45">
      <c r="A580"/>
      <c r="B580"/>
      <c r="C580"/>
      <c r="D580"/>
      <c r="E580"/>
      <c r="F580"/>
      <c r="G580"/>
      <c r="H580"/>
    </row>
    <row r="581" spans="1:8" ht="14.25" x14ac:dyDescent="0.45">
      <c r="A581"/>
      <c r="B581"/>
      <c r="C581"/>
      <c r="D581"/>
      <c r="E581"/>
      <c r="F581"/>
      <c r="G581"/>
      <c r="H581"/>
    </row>
    <row r="582" spans="1:8" ht="14.25" x14ac:dyDescent="0.45">
      <c r="A582"/>
      <c r="B582"/>
      <c r="C582"/>
      <c r="D582"/>
      <c r="E582"/>
      <c r="F582"/>
      <c r="G582"/>
      <c r="H582"/>
    </row>
    <row r="583" spans="1:8" ht="14.25" x14ac:dyDescent="0.45">
      <c r="A583"/>
      <c r="B583"/>
      <c r="C583"/>
      <c r="D583"/>
      <c r="E583"/>
      <c r="F583"/>
      <c r="G583"/>
      <c r="H583"/>
    </row>
    <row r="584" spans="1:8" ht="14.25" x14ac:dyDescent="0.45">
      <c r="A584"/>
      <c r="B584"/>
      <c r="C584"/>
      <c r="D584"/>
      <c r="E584"/>
      <c r="F584"/>
      <c r="G584"/>
      <c r="H584"/>
    </row>
    <row r="585" spans="1:8" ht="14.25" x14ac:dyDescent="0.45">
      <c r="A585"/>
      <c r="B585"/>
      <c r="C585"/>
      <c r="D585"/>
      <c r="E585"/>
      <c r="F585"/>
      <c r="G585"/>
      <c r="H585"/>
    </row>
    <row r="586" spans="1:8" ht="14.25" x14ac:dyDescent="0.45">
      <c r="A586"/>
      <c r="B586"/>
      <c r="C586"/>
      <c r="D586"/>
      <c r="E586"/>
      <c r="F586"/>
      <c r="G586"/>
      <c r="H586"/>
    </row>
    <row r="587" spans="1:8" ht="14.25" x14ac:dyDescent="0.45">
      <c r="A587"/>
      <c r="B587"/>
      <c r="C587"/>
      <c r="D587"/>
      <c r="E587"/>
      <c r="F587"/>
      <c r="G587"/>
      <c r="H587"/>
    </row>
    <row r="588" spans="1:8" ht="14.25" x14ac:dyDescent="0.45">
      <c r="A588"/>
      <c r="B588"/>
      <c r="C588"/>
      <c r="D588"/>
      <c r="E588"/>
      <c r="F588"/>
      <c r="G588"/>
      <c r="H588"/>
    </row>
    <row r="589" spans="1:8" ht="14.25" x14ac:dyDescent="0.45">
      <c r="A589"/>
      <c r="B589"/>
      <c r="C589"/>
      <c r="D589"/>
      <c r="E589"/>
      <c r="F589"/>
      <c r="G589"/>
      <c r="H589"/>
    </row>
    <row r="590" spans="1:8" ht="14.25" x14ac:dyDescent="0.45">
      <c r="A590"/>
      <c r="B590"/>
      <c r="C590"/>
      <c r="D590"/>
      <c r="E590"/>
      <c r="F590"/>
      <c r="G590"/>
      <c r="H590"/>
    </row>
    <row r="591" spans="1:8" ht="14.25" x14ac:dyDescent="0.45">
      <c r="A591"/>
      <c r="B591"/>
      <c r="C591"/>
      <c r="D591"/>
      <c r="E591"/>
      <c r="F591"/>
      <c r="G591"/>
      <c r="H591"/>
    </row>
    <row r="592" spans="1:8" ht="14.25" x14ac:dyDescent="0.45">
      <c r="A592"/>
      <c r="B592"/>
      <c r="C592"/>
      <c r="D592"/>
      <c r="E592"/>
      <c r="F592"/>
      <c r="G592"/>
      <c r="H592"/>
    </row>
    <row r="593" spans="1:8" ht="14.25" x14ac:dyDescent="0.45">
      <c r="A593"/>
      <c r="B593"/>
      <c r="C593"/>
      <c r="D593"/>
      <c r="E593"/>
      <c r="F593"/>
      <c r="G593"/>
      <c r="H593"/>
    </row>
    <row r="594" spans="1:8" ht="14.25" x14ac:dyDescent="0.45">
      <c r="A594"/>
      <c r="B594"/>
      <c r="C594"/>
      <c r="D594"/>
      <c r="E594"/>
      <c r="F594"/>
      <c r="G594"/>
      <c r="H594"/>
    </row>
    <row r="595" spans="1:8" ht="14.25" x14ac:dyDescent="0.45">
      <c r="A595"/>
      <c r="B595"/>
      <c r="C595"/>
      <c r="D595"/>
      <c r="E595"/>
      <c r="F595"/>
      <c r="G595"/>
      <c r="H595"/>
    </row>
    <row r="596" spans="1:8" ht="14.25" x14ac:dyDescent="0.45">
      <c r="A596"/>
      <c r="B596"/>
      <c r="C596"/>
      <c r="D596"/>
      <c r="E596"/>
      <c r="F596"/>
      <c r="G596"/>
      <c r="H596"/>
    </row>
    <row r="597" spans="1:8" ht="14.25" x14ac:dyDescent="0.45">
      <c r="A597"/>
      <c r="B597"/>
      <c r="C597"/>
      <c r="D597"/>
      <c r="E597"/>
      <c r="F597"/>
      <c r="G597"/>
      <c r="H597"/>
    </row>
    <row r="598" spans="1:8" ht="14.25" x14ac:dyDescent="0.45">
      <c r="A598"/>
      <c r="B598"/>
      <c r="C598"/>
      <c r="D598"/>
      <c r="E598"/>
      <c r="F598"/>
      <c r="G598"/>
      <c r="H598"/>
    </row>
    <row r="599" spans="1:8" ht="14.25" x14ac:dyDescent="0.45">
      <c r="A599"/>
      <c r="B599"/>
      <c r="C599"/>
      <c r="D599"/>
      <c r="E599"/>
      <c r="F599"/>
      <c r="G599"/>
      <c r="H599"/>
    </row>
    <row r="600" spans="1:8" ht="14.25" x14ac:dyDescent="0.45">
      <c r="A600"/>
      <c r="B600"/>
      <c r="C600"/>
      <c r="D600"/>
      <c r="E600"/>
      <c r="F600"/>
      <c r="G600"/>
      <c r="H600"/>
    </row>
    <row r="601" spans="1:8" ht="14.25" x14ac:dyDescent="0.45">
      <c r="A601"/>
      <c r="B601"/>
      <c r="C601"/>
      <c r="D601"/>
      <c r="E601"/>
      <c r="F601"/>
      <c r="G601"/>
      <c r="H601"/>
    </row>
    <row r="602" spans="1:8" ht="14.25" x14ac:dyDescent="0.45">
      <c r="A602"/>
      <c r="B602"/>
      <c r="C602"/>
      <c r="D602"/>
      <c r="E602"/>
      <c r="F602"/>
      <c r="G602"/>
      <c r="H602"/>
    </row>
    <row r="603" spans="1:8" ht="14.25" x14ac:dyDescent="0.45">
      <c r="A603"/>
      <c r="B603"/>
      <c r="C603"/>
      <c r="D603"/>
      <c r="E603"/>
      <c r="F603"/>
      <c r="G603"/>
      <c r="H603"/>
    </row>
    <row r="604" spans="1:8" ht="14.25" x14ac:dyDescent="0.45">
      <c r="A604"/>
      <c r="B604"/>
      <c r="C604"/>
      <c r="D604"/>
      <c r="E604"/>
      <c r="F604"/>
      <c r="G604"/>
      <c r="H604"/>
    </row>
    <row r="605" spans="1:8" ht="14.25" x14ac:dyDescent="0.45">
      <c r="A605"/>
      <c r="B605"/>
      <c r="C605"/>
      <c r="D605"/>
      <c r="E605"/>
      <c r="F605"/>
      <c r="G605"/>
      <c r="H605"/>
    </row>
    <row r="606" spans="1:8" ht="14.25" x14ac:dyDescent="0.45">
      <c r="A606"/>
      <c r="B606"/>
      <c r="C606"/>
      <c r="D606"/>
      <c r="E606"/>
      <c r="F606"/>
      <c r="G606"/>
      <c r="H606"/>
    </row>
    <row r="607" spans="1:8" ht="14.25" x14ac:dyDescent="0.45">
      <c r="A607"/>
      <c r="B607"/>
      <c r="C607"/>
      <c r="D607"/>
      <c r="E607"/>
      <c r="F607"/>
      <c r="G607"/>
      <c r="H607"/>
    </row>
    <row r="608" spans="1:8" ht="14.25" x14ac:dyDescent="0.45">
      <c r="A608"/>
      <c r="B608"/>
      <c r="C608"/>
      <c r="D608"/>
      <c r="E608"/>
      <c r="F608"/>
      <c r="G608"/>
      <c r="H608"/>
    </row>
    <row r="609" spans="1:8" ht="14.25" x14ac:dyDescent="0.45">
      <c r="A609"/>
      <c r="B609"/>
      <c r="C609"/>
      <c r="D609"/>
      <c r="E609"/>
      <c r="F609"/>
      <c r="G609"/>
      <c r="H609"/>
    </row>
    <row r="610" spans="1:8" ht="14.25" x14ac:dyDescent="0.45">
      <c r="A610"/>
      <c r="B610"/>
      <c r="C610"/>
      <c r="D610"/>
      <c r="E610"/>
      <c r="F610"/>
      <c r="G610"/>
      <c r="H610"/>
    </row>
    <row r="611" spans="1:8" ht="14.25" x14ac:dyDescent="0.45">
      <c r="A611"/>
      <c r="B611"/>
      <c r="C611"/>
      <c r="D611"/>
      <c r="E611"/>
      <c r="F611"/>
      <c r="G611"/>
      <c r="H611"/>
    </row>
    <row r="612" spans="1:8" ht="14.25" x14ac:dyDescent="0.45">
      <c r="A612"/>
      <c r="B612"/>
      <c r="C612"/>
      <c r="D612"/>
      <c r="E612"/>
      <c r="F612"/>
      <c r="G612"/>
      <c r="H612"/>
    </row>
    <row r="613" spans="1:8" ht="14.25" x14ac:dyDescent="0.45">
      <c r="A613"/>
      <c r="B613"/>
      <c r="C613"/>
      <c r="D613"/>
      <c r="E613"/>
      <c r="F613"/>
      <c r="G613"/>
      <c r="H613"/>
    </row>
    <row r="614" spans="1:8" ht="14.25" x14ac:dyDescent="0.45">
      <c r="A614"/>
      <c r="B614"/>
      <c r="C614"/>
      <c r="D614"/>
      <c r="E614"/>
      <c r="F614"/>
      <c r="G614"/>
      <c r="H614"/>
    </row>
    <row r="615" spans="1:8" ht="14.25" x14ac:dyDescent="0.45">
      <c r="A615"/>
      <c r="B615"/>
      <c r="C615"/>
      <c r="D615"/>
      <c r="E615"/>
      <c r="F615"/>
      <c r="G615"/>
      <c r="H615"/>
    </row>
    <row r="616" spans="1:8" ht="14.25" x14ac:dyDescent="0.45">
      <c r="A616"/>
      <c r="B616"/>
      <c r="C616"/>
      <c r="D616"/>
      <c r="E616"/>
      <c r="F616"/>
      <c r="G616"/>
      <c r="H616"/>
    </row>
    <row r="617" spans="1:8" ht="14.25" x14ac:dyDescent="0.45">
      <c r="A617"/>
      <c r="B617"/>
      <c r="C617"/>
      <c r="D617"/>
      <c r="E617"/>
      <c r="F617"/>
      <c r="G617"/>
      <c r="H617"/>
    </row>
    <row r="618" spans="1:8" ht="14.25" x14ac:dyDescent="0.45">
      <c r="A618"/>
      <c r="B618"/>
      <c r="C618"/>
      <c r="D618"/>
      <c r="E618"/>
      <c r="F618"/>
      <c r="G618"/>
      <c r="H618"/>
    </row>
    <row r="619" spans="1:8" ht="14.25" x14ac:dyDescent="0.45">
      <c r="A619"/>
      <c r="B619"/>
      <c r="C619"/>
      <c r="D619"/>
      <c r="E619"/>
      <c r="F619"/>
      <c r="G619"/>
      <c r="H619"/>
    </row>
    <row r="620" spans="1:8" ht="14.25" x14ac:dyDescent="0.45">
      <c r="A620"/>
      <c r="B620"/>
      <c r="C620"/>
      <c r="D620"/>
      <c r="E620"/>
      <c r="F620"/>
      <c r="G620"/>
      <c r="H620"/>
    </row>
    <row r="621" spans="1:8" ht="14.25" x14ac:dyDescent="0.45">
      <c r="A621"/>
      <c r="B621"/>
      <c r="C621"/>
      <c r="D621"/>
      <c r="E621"/>
      <c r="F621"/>
      <c r="G621"/>
      <c r="H621"/>
    </row>
    <row r="622" spans="1:8" ht="14.25" x14ac:dyDescent="0.45">
      <c r="A622"/>
      <c r="B622"/>
      <c r="C622"/>
      <c r="D622"/>
      <c r="E622"/>
      <c r="F622"/>
      <c r="G622"/>
      <c r="H622"/>
    </row>
    <row r="623" spans="1:8" ht="14.25" x14ac:dyDescent="0.45">
      <c r="A623"/>
      <c r="B623"/>
      <c r="C623"/>
      <c r="D623"/>
      <c r="E623"/>
      <c r="F623"/>
      <c r="G623"/>
      <c r="H623"/>
    </row>
    <row r="624" spans="1:8" ht="14.25" x14ac:dyDescent="0.45">
      <c r="A624"/>
      <c r="B624"/>
      <c r="C624"/>
      <c r="D624"/>
      <c r="E624"/>
      <c r="F624"/>
      <c r="G624"/>
      <c r="H624"/>
    </row>
    <row r="625" spans="1:8" ht="14.25" x14ac:dyDescent="0.45">
      <c r="A625"/>
      <c r="B625"/>
      <c r="C625"/>
      <c r="D625"/>
      <c r="E625"/>
      <c r="F625"/>
      <c r="G625"/>
      <c r="H625"/>
    </row>
    <row r="626" spans="1:8" ht="14.25" x14ac:dyDescent="0.45">
      <c r="A626"/>
      <c r="B626"/>
      <c r="C626"/>
      <c r="D626"/>
      <c r="E626"/>
      <c r="F626"/>
      <c r="G626"/>
      <c r="H626"/>
    </row>
    <row r="627" spans="1:8" ht="14.25" x14ac:dyDescent="0.45">
      <c r="A627"/>
      <c r="B627"/>
      <c r="C627"/>
      <c r="D627"/>
      <c r="E627"/>
      <c r="F627"/>
      <c r="G627"/>
      <c r="H627"/>
    </row>
    <row r="628" spans="1:8" ht="14.25" x14ac:dyDescent="0.45">
      <c r="A628"/>
      <c r="B628"/>
      <c r="C628"/>
      <c r="D628"/>
      <c r="E628"/>
      <c r="F628"/>
      <c r="G628"/>
      <c r="H628"/>
    </row>
    <row r="629" spans="1:8" ht="14.25" x14ac:dyDescent="0.45">
      <c r="A629"/>
      <c r="B629"/>
      <c r="C629"/>
      <c r="D629"/>
      <c r="E629"/>
      <c r="F629"/>
      <c r="G629"/>
      <c r="H629"/>
    </row>
    <row r="630" spans="1:8" ht="14.25" x14ac:dyDescent="0.45">
      <c r="A630"/>
      <c r="B630"/>
      <c r="C630"/>
      <c r="D630"/>
      <c r="E630"/>
      <c r="F630"/>
      <c r="G630"/>
      <c r="H630"/>
    </row>
    <row r="631" spans="1:8" ht="14.25" x14ac:dyDescent="0.45">
      <c r="A631"/>
      <c r="B631"/>
      <c r="C631"/>
      <c r="D631"/>
      <c r="E631"/>
      <c r="F631"/>
      <c r="G631"/>
      <c r="H631"/>
    </row>
    <row r="632" spans="1:8" ht="14.25" x14ac:dyDescent="0.45">
      <c r="A632"/>
      <c r="B632"/>
      <c r="C632"/>
      <c r="D632"/>
      <c r="E632"/>
      <c r="F632"/>
      <c r="G632"/>
      <c r="H632"/>
    </row>
    <row r="633" spans="1:8" ht="14.25" x14ac:dyDescent="0.45">
      <c r="A633"/>
      <c r="B633"/>
      <c r="C633"/>
      <c r="D633"/>
      <c r="E633"/>
      <c r="F633"/>
      <c r="G633"/>
      <c r="H633"/>
    </row>
    <row r="634" spans="1:8" ht="14.25" x14ac:dyDescent="0.45">
      <c r="A634"/>
      <c r="B634"/>
      <c r="C634"/>
      <c r="D634"/>
      <c r="E634"/>
      <c r="F634"/>
      <c r="G634"/>
      <c r="H634"/>
    </row>
    <row r="635" spans="1:8" ht="14.25" x14ac:dyDescent="0.45">
      <c r="A635"/>
      <c r="B635"/>
      <c r="C635"/>
      <c r="D635"/>
      <c r="E635"/>
      <c r="F635"/>
      <c r="G635"/>
      <c r="H635"/>
    </row>
    <row r="636" spans="1:8" ht="14.25" x14ac:dyDescent="0.45">
      <c r="A636"/>
      <c r="B636"/>
      <c r="C636"/>
      <c r="D636"/>
      <c r="E636"/>
      <c r="F636"/>
      <c r="G636"/>
      <c r="H636"/>
    </row>
    <row r="637" spans="1:8" ht="14.25" x14ac:dyDescent="0.45">
      <c r="A637"/>
      <c r="B637"/>
      <c r="C637"/>
      <c r="D637"/>
      <c r="E637"/>
      <c r="F637"/>
      <c r="G637"/>
      <c r="H637"/>
    </row>
    <row r="638" spans="1:8" ht="14.25" x14ac:dyDescent="0.45">
      <c r="A638"/>
      <c r="B638"/>
      <c r="C638"/>
      <c r="D638"/>
      <c r="E638"/>
      <c r="F638"/>
      <c r="G638"/>
      <c r="H638"/>
    </row>
    <row r="639" spans="1:8" ht="14.25" x14ac:dyDescent="0.45">
      <c r="A639"/>
      <c r="B639"/>
      <c r="C639"/>
      <c r="D639"/>
      <c r="E639"/>
      <c r="F639"/>
      <c r="G639"/>
      <c r="H639"/>
    </row>
    <row r="640" spans="1:8" ht="14.25" x14ac:dyDescent="0.45">
      <c r="A640"/>
      <c r="B640"/>
      <c r="C640"/>
      <c r="D640"/>
      <c r="E640"/>
      <c r="F640"/>
      <c r="G640"/>
      <c r="H640"/>
    </row>
    <row r="641" spans="1:8" ht="14.25" x14ac:dyDescent="0.45">
      <c r="A641"/>
      <c r="B641"/>
      <c r="C641"/>
      <c r="D641"/>
      <c r="E641"/>
      <c r="F641"/>
      <c r="G641"/>
      <c r="H641"/>
    </row>
    <row r="642" spans="1:8" ht="14.25" x14ac:dyDescent="0.45">
      <c r="A642"/>
      <c r="B642"/>
      <c r="C642"/>
      <c r="D642"/>
      <c r="E642"/>
      <c r="F642"/>
      <c r="G642"/>
      <c r="H642"/>
    </row>
    <row r="643" spans="1:8" ht="14.25" x14ac:dyDescent="0.45">
      <c r="A643"/>
      <c r="B643"/>
      <c r="C643"/>
      <c r="D643"/>
      <c r="E643"/>
      <c r="F643"/>
      <c r="G643"/>
      <c r="H643"/>
    </row>
    <row r="644" spans="1:8" ht="14.25" x14ac:dyDescent="0.45">
      <c r="A644"/>
      <c r="B644"/>
      <c r="C644"/>
      <c r="D644"/>
      <c r="E644"/>
      <c r="F644"/>
      <c r="G644"/>
      <c r="H644"/>
    </row>
    <row r="645" spans="1:8" ht="14.25" x14ac:dyDescent="0.45">
      <c r="A645"/>
      <c r="B645"/>
      <c r="C645"/>
      <c r="D645"/>
      <c r="E645"/>
      <c r="F645"/>
      <c r="G645"/>
      <c r="H645"/>
    </row>
    <row r="646" spans="1:8" ht="14.25" x14ac:dyDescent="0.45">
      <c r="A646"/>
      <c r="B646"/>
      <c r="C646"/>
      <c r="D646"/>
      <c r="E646"/>
      <c r="F646"/>
      <c r="G646"/>
      <c r="H646"/>
    </row>
    <row r="647" spans="1:8" ht="14.25" x14ac:dyDescent="0.45">
      <c r="A647"/>
      <c r="B647"/>
      <c r="C647"/>
      <c r="D647"/>
      <c r="E647"/>
      <c r="F647"/>
      <c r="G647"/>
      <c r="H647"/>
    </row>
    <row r="648" spans="1:8" ht="14.25" x14ac:dyDescent="0.45">
      <c r="A648"/>
      <c r="B648"/>
      <c r="C648"/>
      <c r="D648"/>
      <c r="E648"/>
      <c r="F648"/>
      <c r="G648"/>
      <c r="H648"/>
    </row>
    <row r="649" spans="1:8" ht="14.25" x14ac:dyDescent="0.45">
      <c r="A649"/>
      <c r="B649"/>
      <c r="C649"/>
      <c r="D649"/>
      <c r="E649"/>
      <c r="F649"/>
      <c r="G649"/>
      <c r="H649"/>
    </row>
    <row r="650" spans="1:8" ht="14.25" x14ac:dyDescent="0.45">
      <c r="A650"/>
      <c r="B650"/>
      <c r="C650"/>
      <c r="D650"/>
      <c r="E650"/>
      <c r="F650"/>
      <c r="G650"/>
      <c r="H650"/>
    </row>
    <row r="651" spans="1:8" ht="14.25" x14ac:dyDescent="0.45">
      <c r="A651"/>
      <c r="B651"/>
      <c r="C651"/>
      <c r="D651"/>
      <c r="E651"/>
      <c r="F651"/>
      <c r="G651"/>
      <c r="H651"/>
    </row>
    <row r="652" spans="1:8" ht="14.25" x14ac:dyDescent="0.45">
      <c r="A652"/>
      <c r="B652"/>
      <c r="C652"/>
      <c r="D652"/>
      <c r="E652"/>
      <c r="F652"/>
      <c r="G652"/>
      <c r="H652"/>
    </row>
    <row r="653" spans="1:8" ht="14.25" x14ac:dyDescent="0.45">
      <c r="A653"/>
      <c r="B653"/>
      <c r="C653"/>
      <c r="D653"/>
      <c r="E653"/>
      <c r="F653"/>
      <c r="G653"/>
      <c r="H653"/>
    </row>
    <row r="654" spans="1:8" ht="14.25" x14ac:dyDescent="0.45">
      <c r="A654"/>
      <c r="B654"/>
      <c r="C654"/>
      <c r="D654"/>
      <c r="E654"/>
      <c r="F654"/>
      <c r="G654"/>
      <c r="H654"/>
    </row>
    <row r="655" spans="1:8" ht="14.25" x14ac:dyDescent="0.45">
      <c r="A655"/>
      <c r="B655"/>
      <c r="C655"/>
      <c r="D655"/>
      <c r="E655"/>
      <c r="F655"/>
      <c r="G655"/>
      <c r="H655"/>
    </row>
    <row r="656" spans="1:8" ht="14.25" x14ac:dyDescent="0.45">
      <c r="A656"/>
      <c r="B656"/>
      <c r="C656"/>
      <c r="D656"/>
      <c r="E656"/>
      <c r="F656"/>
      <c r="G656"/>
      <c r="H656"/>
    </row>
    <row r="657" spans="1:8" ht="14.25" x14ac:dyDescent="0.45">
      <c r="A657"/>
      <c r="B657"/>
      <c r="C657"/>
      <c r="D657"/>
      <c r="E657"/>
      <c r="F657"/>
      <c r="G657"/>
      <c r="H657"/>
    </row>
    <row r="658" spans="1:8" ht="14.25" x14ac:dyDescent="0.45">
      <c r="A658"/>
      <c r="B658"/>
      <c r="C658"/>
      <c r="D658"/>
      <c r="E658"/>
      <c r="F658"/>
      <c r="G658"/>
      <c r="H658"/>
    </row>
    <row r="659" spans="1:8" ht="14.25" x14ac:dyDescent="0.45">
      <c r="A659"/>
      <c r="B659"/>
      <c r="C659"/>
      <c r="D659"/>
      <c r="E659"/>
      <c r="F659"/>
      <c r="G659"/>
      <c r="H659"/>
    </row>
    <row r="660" spans="1:8" ht="14.25" x14ac:dyDescent="0.45">
      <c r="A660"/>
      <c r="B660"/>
      <c r="C660"/>
      <c r="D660"/>
      <c r="E660"/>
      <c r="F660"/>
      <c r="G660"/>
      <c r="H660"/>
    </row>
    <row r="661" spans="1:8" ht="14.25" x14ac:dyDescent="0.45">
      <c r="A661"/>
      <c r="B661"/>
      <c r="C661"/>
      <c r="D661"/>
      <c r="E661"/>
      <c r="F661"/>
      <c r="G661"/>
      <c r="H661"/>
    </row>
    <row r="662" spans="1:8" ht="14.25" x14ac:dyDescent="0.45">
      <c r="A662"/>
      <c r="B662"/>
      <c r="C662"/>
      <c r="D662"/>
      <c r="E662"/>
      <c r="F662"/>
      <c r="G662"/>
      <c r="H662"/>
    </row>
    <row r="663" spans="1:8" ht="14.25" x14ac:dyDescent="0.45">
      <c r="A663"/>
      <c r="B663"/>
      <c r="C663"/>
      <c r="D663"/>
      <c r="E663"/>
      <c r="F663"/>
      <c r="G663"/>
      <c r="H663"/>
    </row>
    <row r="664" spans="1:8" ht="14.25" x14ac:dyDescent="0.45">
      <c r="A664"/>
      <c r="B664"/>
      <c r="C664"/>
      <c r="D664"/>
      <c r="E664"/>
      <c r="F664"/>
      <c r="G664"/>
      <c r="H664"/>
    </row>
    <row r="665" spans="1:8" ht="14.25" x14ac:dyDescent="0.45">
      <c r="A665"/>
      <c r="B665"/>
      <c r="C665"/>
      <c r="D665"/>
      <c r="E665"/>
      <c r="F665"/>
      <c r="G665"/>
      <c r="H665"/>
    </row>
    <row r="666" spans="1:8" ht="14.25" x14ac:dyDescent="0.45">
      <c r="A666"/>
      <c r="B666"/>
      <c r="C666"/>
      <c r="D666"/>
      <c r="E666"/>
      <c r="F666"/>
      <c r="G666"/>
      <c r="H666"/>
    </row>
    <row r="667" spans="1:8" ht="14.25" x14ac:dyDescent="0.45">
      <c r="A667"/>
      <c r="B667"/>
      <c r="C667"/>
      <c r="D667"/>
      <c r="E667"/>
      <c r="F667"/>
      <c r="G667"/>
      <c r="H667"/>
    </row>
    <row r="668" spans="1:8" ht="14.25" x14ac:dyDescent="0.45">
      <c r="A668"/>
      <c r="B668"/>
      <c r="C668"/>
      <c r="D668"/>
      <c r="E668"/>
      <c r="F668"/>
      <c r="G668"/>
      <c r="H668"/>
    </row>
    <row r="669" spans="1:8" ht="14.25" x14ac:dyDescent="0.45">
      <c r="A669"/>
      <c r="B669"/>
      <c r="C669"/>
      <c r="D669"/>
      <c r="E669"/>
      <c r="F669"/>
      <c r="G669"/>
      <c r="H669"/>
    </row>
    <row r="670" spans="1:8" ht="14.25" x14ac:dyDescent="0.45">
      <c r="A670"/>
      <c r="B670"/>
      <c r="C670"/>
      <c r="D670"/>
      <c r="E670"/>
      <c r="F670"/>
      <c r="G670"/>
      <c r="H670"/>
    </row>
    <row r="671" spans="1:8" ht="14.25" x14ac:dyDescent="0.45">
      <c r="A671"/>
      <c r="B671"/>
      <c r="C671"/>
      <c r="D671"/>
      <c r="E671"/>
      <c r="F671"/>
      <c r="G671"/>
      <c r="H671"/>
    </row>
    <row r="672" spans="1:8" ht="14.25" x14ac:dyDescent="0.45">
      <c r="A672"/>
      <c r="B672"/>
      <c r="C672"/>
      <c r="D672"/>
      <c r="E672"/>
      <c r="F672"/>
      <c r="G672"/>
      <c r="H672"/>
    </row>
    <row r="673" spans="1:8" ht="14.25" x14ac:dyDescent="0.45">
      <c r="A673"/>
      <c r="B673"/>
      <c r="C673"/>
      <c r="D673"/>
      <c r="E673"/>
      <c r="F673"/>
      <c r="G673"/>
      <c r="H673"/>
    </row>
    <row r="674" spans="1:8" ht="14.25" x14ac:dyDescent="0.45">
      <c r="A674"/>
      <c r="B674"/>
      <c r="C674"/>
      <c r="D674"/>
      <c r="E674"/>
      <c r="F674"/>
      <c r="G674"/>
      <c r="H674"/>
    </row>
    <row r="675" spans="1:8" ht="14.25" x14ac:dyDescent="0.45">
      <c r="A675"/>
      <c r="B675"/>
      <c r="C675"/>
      <c r="D675"/>
      <c r="E675"/>
      <c r="F675"/>
      <c r="G675"/>
      <c r="H675"/>
    </row>
    <row r="676" spans="1:8" ht="14.25" x14ac:dyDescent="0.45">
      <c r="A676"/>
      <c r="B676"/>
      <c r="C676"/>
      <c r="D676"/>
      <c r="E676"/>
      <c r="F676"/>
      <c r="G676"/>
      <c r="H676"/>
    </row>
    <row r="677" spans="1:8" ht="14.25" x14ac:dyDescent="0.45">
      <c r="A677"/>
      <c r="B677"/>
      <c r="C677"/>
      <c r="D677"/>
      <c r="E677"/>
      <c r="F677"/>
      <c r="G677"/>
      <c r="H677"/>
    </row>
    <row r="678" spans="1:8" ht="14.25" x14ac:dyDescent="0.45">
      <c r="A678"/>
      <c r="B678"/>
      <c r="C678"/>
      <c r="D678"/>
      <c r="E678"/>
      <c r="F678"/>
      <c r="G678"/>
      <c r="H678"/>
    </row>
    <row r="679" spans="1:8" ht="14.25" x14ac:dyDescent="0.45">
      <c r="A679"/>
      <c r="B679"/>
      <c r="C679"/>
      <c r="D679"/>
      <c r="E679"/>
      <c r="F679"/>
      <c r="G679"/>
      <c r="H679"/>
    </row>
    <row r="680" spans="1:8" ht="14.25" x14ac:dyDescent="0.45">
      <c r="A680"/>
      <c r="B680"/>
      <c r="C680"/>
      <c r="D680"/>
      <c r="E680"/>
      <c r="F680"/>
      <c r="G680"/>
      <c r="H680"/>
    </row>
    <row r="681" spans="1:8" ht="14.25" x14ac:dyDescent="0.45">
      <c r="A681"/>
      <c r="B681"/>
      <c r="C681"/>
      <c r="D681"/>
      <c r="E681"/>
      <c r="F681"/>
      <c r="G681"/>
      <c r="H681"/>
    </row>
    <row r="682" spans="1:8" ht="14.25" x14ac:dyDescent="0.45">
      <c r="A682"/>
      <c r="B682"/>
      <c r="C682"/>
      <c r="D682"/>
      <c r="E682"/>
      <c r="F682"/>
      <c r="G682"/>
      <c r="H682"/>
    </row>
    <row r="683" spans="1:8" ht="14.25" x14ac:dyDescent="0.45">
      <c r="A683"/>
      <c r="B683"/>
      <c r="C683"/>
      <c r="D683"/>
      <c r="E683"/>
      <c r="F683"/>
      <c r="G683"/>
      <c r="H683"/>
    </row>
    <row r="684" spans="1:8" ht="14.25" x14ac:dyDescent="0.45">
      <c r="A684"/>
      <c r="B684"/>
      <c r="C684"/>
      <c r="D684"/>
      <c r="E684"/>
      <c r="F684"/>
      <c r="G684"/>
      <c r="H684"/>
    </row>
    <row r="685" spans="1:8" ht="14.25" x14ac:dyDescent="0.45">
      <c r="A685"/>
      <c r="B685"/>
      <c r="C685"/>
      <c r="D685"/>
      <c r="E685"/>
      <c r="F685"/>
      <c r="G685"/>
      <c r="H685"/>
    </row>
    <row r="686" spans="1:8" ht="14.25" x14ac:dyDescent="0.45">
      <c r="A686"/>
      <c r="B686"/>
      <c r="C686"/>
      <c r="D686"/>
      <c r="E686"/>
      <c r="F686"/>
      <c r="G686"/>
      <c r="H686"/>
    </row>
    <row r="687" spans="1:8" ht="14.25" x14ac:dyDescent="0.45">
      <c r="A687"/>
      <c r="B687"/>
      <c r="C687"/>
      <c r="D687"/>
      <c r="E687"/>
      <c r="F687"/>
      <c r="G687"/>
      <c r="H687"/>
    </row>
    <row r="688" spans="1:8" ht="14.25" x14ac:dyDescent="0.45">
      <c r="A688"/>
      <c r="B688"/>
      <c r="C688"/>
      <c r="D688"/>
      <c r="E688"/>
      <c r="F688"/>
      <c r="G688"/>
      <c r="H688"/>
    </row>
    <row r="689" spans="1:8" ht="14.25" x14ac:dyDescent="0.45">
      <c r="A689"/>
      <c r="B689"/>
      <c r="C689"/>
      <c r="D689"/>
      <c r="E689"/>
      <c r="F689"/>
      <c r="G689"/>
      <c r="H689"/>
    </row>
    <row r="690" spans="1:8" ht="14.25" x14ac:dyDescent="0.45">
      <c r="A690"/>
      <c r="B690"/>
      <c r="C690"/>
      <c r="D690"/>
      <c r="E690"/>
      <c r="F690"/>
      <c r="G690"/>
      <c r="H690"/>
    </row>
    <row r="691" spans="1:8" ht="14.25" x14ac:dyDescent="0.45">
      <c r="A691"/>
      <c r="B691"/>
      <c r="C691"/>
      <c r="D691"/>
      <c r="E691"/>
      <c r="F691"/>
      <c r="G691"/>
      <c r="H691"/>
    </row>
    <row r="692" spans="1:8" ht="14.25" x14ac:dyDescent="0.45">
      <c r="A692"/>
      <c r="B692"/>
      <c r="C692"/>
      <c r="D692"/>
      <c r="E692"/>
      <c r="F692"/>
      <c r="G692"/>
      <c r="H692"/>
    </row>
    <row r="693" spans="1:8" ht="14.25" x14ac:dyDescent="0.45">
      <c r="A693"/>
      <c r="B693"/>
      <c r="C693"/>
      <c r="D693"/>
      <c r="E693"/>
      <c r="F693"/>
      <c r="G693"/>
      <c r="H693"/>
    </row>
    <row r="694" spans="1:8" ht="14.25" x14ac:dyDescent="0.45">
      <c r="A694"/>
      <c r="B694"/>
      <c r="C694"/>
      <c r="D694"/>
      <c r="E694"/>
      <c r="F694"/>
      <c r="G694"/>
      <c r="H694"/>
    </row>
    <row r="695" spans="1:8" ht="14.25" x14ac:dyDescent="0.45">
      <c r="A695"/>
      <c r="B695"/>
      <c r="C695"/>
      <c r="D695"/>
      <c r="E695"/>
      <c r="F695"/>
      <c r="G695"/>
      <c r="H695"/>
    </row>
    <row r="696" spans="1:8" ht="14.25" x14ac:dyDescent="0.45">
      <c r="A696"/>
      <c r="B696"/>
      <c r="C696"/>
      <c r="D696"/>
      <c r="E696"/>
      <c r="F696"/>
      <c r="G696"/>
      <c r="H696"/>
    </row>
    <row r="697" spans="1:8" ht="14.25" x14ac:dyDescent="0.45">
      <c r="A697"/>
      <c r="B697"/>
      <c r="C697"/>
      <c r="D697"/>
      <c r="E697"/>
      <c r="F697"/>
      <c r="G697"/>
      <c r="H697"/>
    </row>
    <row r="698" spans="1:8" ht="14.25" x14ac:dyDescent="0.45">
      <c r="A698"/>
      <c r="B698"/>
      <c r="C698"/>
      <c r="D698"/>
      <c r="E698"/>
      <c r="F698"/>
      <c r="G698"/>
      <c r="H698"/>
    </row>
    <row r="699" spans="1:8" ht="14.25" x14ac:dyDescent="0.45">
      <c r="A699"/>
      <c r="B699"/>
      <c r="C699"/>
      <c r="D699"/>
      <c r="E699"/>
      <c r="F699"/>
      <c r="G699"/>
      <c r="H699"/>
    </row>
    <row r="700" spans="1:8" ht="14.25" x14ac:dyDescent="0.45">
      <c r="A700"/>
      <c r="B700"/>
      <c r="C700"/>
      <c r="D700"/>
      <c r="E700"/>
      <c r="F700"/>
      <c r="G700"/>
      <c r="H700"/>
    </row>
    <row r="701" spans="1:8" ht="14.25" x14ac:dyDescent="0.45">
      <c r="A701"/>
      <c r="B701"/>
      <c r="C701"/>
      <c r="D701"/>
      <c r="E701"/>
      <c r="F701"/>
      <c r="G701"/>
      <c r="H701"/>
    </row>
    <row r="702" spans="1:8" ht="14.25" x14ac:dyDescent="0.45">
      <c r="A702"/>
      <c r="B702"/>
      <c r="C702"/>
      <c r="D702"/>
      <c r="E702"/>
      <c r="F702"/>
      <c r="G702"/>
      <c r="H702"/>
    </row>
    <row r="703" spans="1:8" ht="14.25" x14ac:dyDescent="0.45">
      <c r="A703"/>
      <c r="B703"/>
      <c r="C703"/>
      <c r="D703"/>
      <c r="E703"/>
      <c r="F703"/>
      <c r="G703"/>
      <c r="H703"/>
    </row>
    <row r="704" spans="1:8" ht="14.25" x14ac:dyDescent="0.45">
      <c r="A704"/>
      <c r="B704"/>
      <c r="C704"/>
      <c r="D704"/>
      <c r="E704"/>
      <c r="F704"/>
      <c r="G704"/>
      <c r="H704"/>
    </row>
    <row r="705" spans="1:8" ht="14.25" x14ac:dyDescent="0.45">
      <c r="A705"/>
      <c r="B705"/>
      <c r="C705"/>
      <c r="D705"/>
      <c r="E705"/>
      <c r="F705"/>
      <c r="G705"/>
      <c r="H705"/>
    </row>
    <row r="706" spans="1:8" ht="14.25" x14ac:dyDescent="0.45">
      <c r="A706"/>
      <c r="B706"/>
      <c r="C706"/>
      <c r="D706"/>
      <c r="E706"/>
      <c r="F706"/>
      <c r="G706"/>
      <c r="H706"/>
    </row>
    <row r="707" spans="1:8" ht="14.25" x14ac:dyDescent="0.45">
      <c r="A707"/>
      <c r="B707"/>
      <c r="C707"/>
      <c r="D707"/>
      <c r="E707"/>
      <c r="F707"/>
      <c r="G707"/>
      <c r="H707"/>
    </row>
    <row r="708" spans="1:8" ht="14.25" x14ac:dyDescent="0.45">
      <c r="A708"/>
      <c r="B708"/>
      <c r="C708"/>
      <c r="D708"/>
      <c r="E708"/>
      <c r="F708"/>
      <c r="G708"/>
      <c r="H708"/>
    </row>
    <row r="709" spans="1:8" ht="14.25" x14ac:dyDescent="0.45">
      <c r="A709"/>
      <c r="B709"/>
      <c r="C709"/>
      <c r="D709"/>
      <c r="E709"/>
      <c r="F709"/>
      <c r="G709"/>
      <c r="H709"/>
    </row>
    <row r="710" spans="1:8" ht="14.25" x14ac:dyDescent="0.45">
      <c r="A710"/>
      <c r="B710"/>
      <c r="C710"/>
      <c r="D710"/>
      <c r="E710"/>
      <c r="F710"/>
      <c r="G710"/>
      <c r="H710"/>
    </row>
    <row r="711" spans="1:8" ht="14.25" x14ac:dyDescent="0.45">
      <c r="A711"/>
      <c r="B711"/>
      <c r="C711"/>
      <c r="D711"/>
      <c r="E711"/>
      <c r="F711"/>
      <c r="G711"/>
      <c r="H711"/>
    </row>
    <row r="712" spans="1:8" ht="14.25" x14ac:dyDescent="0.45">
      <c r="A712"/>
      <c r="B712"/>
      <c r="C712"/>
      <c r="D712"/>
      <c r="E712"/>
      <c r="F712"/>
      <c r="G712"/>
      <c r="H712"/>
    </row>
    <row r="713" spans="1:8" ht="14.25" x14ac:dyDescent="0.45">
      <c r="A713"/>
      <c r="B713"/>
      <c r="C713"/>
      <c r="D713"/>
      <c r="E713"/>
      <c r="F713"/>
      <c r="G713"/>
      <c r="H713"/>
    </row>
    <row r="714" spans="1:8" ht="14.25" x14ac:dyDescent="0.45">
      <c r="A714"/>
      <c r="B714"/>
      <c r="C714"/>
      <c r="D714"/>
      <c r="E714"/>
      <c r="F714"/>
      <c r="G714"/>
      <c r="H714"/>
    </row>
    <row r="715" spans="1:8" ht="14.25" x14ac:dyDescent="0.45">
      <c r="A715"/>
      <c r="B715"/>
      <c r="C715"/>
      <c r="D715"/>
      <c r="E715"/>
      <c r="F715"/>
      <c r="G715"/>
      <c r="H715"/>
    </row>
    <row r="716" spans="1:8" ht="14.25" x14ac:dyDescent="0.45">
      <c r="A716"/>
      <c r="B716"/>
      <c r="C716"/>
      <c r="D716"/>
      <c r="E716"/>
      <c r="F716"/>
      <c r="G716"/>
      <c r="H716"/>
    </row>
    <row r="717" spans="1:8" ht="14.25" x14ac:dyDescent="0.45">
      <c r="A717"/>
      <c r="B717"/>
      <c r="C717"/>
      <c r="D717"/>
      <c r="E717"/>
      <c r="F717"/>
      <c r="G717"/>
      <c r="H717"/>
    </row>
    <row r="718" spans="1:8" ht="14.25" x14ac:dyDescent="0.45">
      <c r="A718"/>
      <c r="B718"/>
      <c r="C718"/>
      <c r="D718"/>
      <c r="E718"/>
      <c r="F718"/>
      <c r="G718"/>
      <c r="H718"/>
    </row>
    <row r="719" spans="1:8" ht="14.25" x14ac:dyDescent="0.45">
      <c r="A719"/>
      <c r="B719"/>
      <c r="C719"/>
      <c r="D719"/>
      <c r="E719"/>
      <c r="F719"/>
      <c r="G719"/>
      <c r="H719"/>
    </row>
    <row r="720" spans="1:8" ht="14.25" x14ac:dyDescent="0.45">
      <c r="A720"/>
      <c r="B720"/>
      <c r="C720"/>
      <c r="D720"/>
      <c r="E720"/>
      <c r="F720"/>
      <c r="G720"/>
      <c r="H720"/>
    </row>
    <row r="721" spans="1:8" ht="14.25" x14ac:dyDescent="0.45">
      <c r="A721"/>
      <c r="B721"/>
      <c r="C721"/>
      <c r="D721"/>
      <c r="E721"/>
      <c r="F721"/>
      <c r="G721"/>
      <c r="H721"/>
    </row>
    <row r="722" spans="1:8" ht="14.25" x14ac:dyDescent="0.45">
      <c r="A722"/>
      <c r="B722"/>
      <c r="C722"/>
      <c r="D722"/>
      <c r="E722"/>
      <c r="F722"/>
      <c r="G722"/>
      <c r="H722"/>
    </row>
    <row r="723" spans="1:8" ht="14.25" x14ac:dyDescent="0.45">
      <c r="A723"/>
      <c r="B723"/>
      <c r="C723"/>
      <c r="D723"/>
      <c r="E723"/>
      <c r="F723"/>
      <c r="G723"/>
      <c r="H723"/>
    </row>
    <row r="724" spans="1:8" ht="14.25" x14ac:dyDescent="0.45">
      <c r="A724"/>
      <c r="B724"/>
      <c r="C724"/>
      <c r="D724"/>
      <c r="E724"/>
      <c r="F724"/>
      <c r="G724"/>
      <c r="H724"/>
    </row>
    <row r="725" spans="1:8" ht="14.25" x14ac:dyDescent="0.45">
      <c r="A725"/>
      <c r="B725"/>
      <c r="C725"/>
      <c r="D725"/>
      <c r="E725"/>
      <c r="F725"/>
      <c r="G725"/>
      <c r="H725"/>
    </row>
    <row r="726" spans="1:8" ht="14.25" x14ac:dyDescent="0.45">
      <c r="A726"/>
      <c r="B726"/>
      <c r="C726"/>
      <c r="D726"/>
      <c r="E726"/>
      <c r="F726"/>
      <c r="G726"/>
      <c r="H726"/>
    </row>
    <row r="727" spans="1:8" ht="14.25" x14ac:dyDescent="0.45">
      <c r="A727"/>
      <c r="B727"/>
      <c r="C727"/>
      <c r="D727"/>
      <c r="E727"/>
      <c r="F727"/>
      <c r="G727"/>
      <c r="H727"/>
    </row>
    <row r="728" spans="1:8" ht="14.25" x14ac:dyDescent="0.45">
      <c r="A728"/>
      <c r="B728"/>
      <c r="C728"/>
      <c r="D728"/>
      <c r="E728"/>
      <c r="F728"/>
      <c r="G728"/>
      <c r="H728"/>
    </row>
    <row r="729" spans="1:8" ht="14.25" x14ac:dyDescent="0.45">
      <c r="A729"/>
      <c r="B729"/>
      <c r="C729"/>
      <c r="D729"/>
      <c r="E729"/>
      <c r="F729"/>
      <c r="G729"/>
      <c r="H729"/>
    </row>
    <row r="730" spans="1:8" ht="14.25" x14ac:dyDescent="0.45">
      <c r="A730"/>
      <c r="B730"/>
      <c r="C730"/>
      <c r="D730"/>
      <c r="E730"/>
      <c r="F730"/>
      <c r="G730"/>
      <c r="H730"/>
    </row>
    <row r="731" spans="1:8" ht="14.25" x14ac:dyDescent="0.45">
      <c r="A731"/>
      <c r="B731"/>
      <c r="C731"/>
      <c r="D731"/>
      <c r="E731"/>
      <c r="F731"/>
      <c r="G731"/>
      <c r="H731"/>
    </row>
    <row r="732" spans="1:8" ht="14.25" x14ac:dyDescent="0.45">
      <c r="A732"/>
      <c r="B732"/>
      <c r="C732"/>
      <c r="D732"/>
      <c r="E732"/>
      <c r="F732"/>
      <c r="G732"/>
      <c r="H732"/>
    </row>
    <row r="733" spans="1:8" ht="14.25" x14ac:dyDescent="0.45">
      <c r="A733"/>
      <c r="B733"/>
      <c r="C733"/>
      <c r="D733"/>
      <c r="E733"/>
      <c r="F733"/>
      <c r="G733"/>
      <c r="H733"/>
    </row>
    <row r="734" spans="1:8" ht="14.25" x14ac:dyDescent="0.45">
      <c r="A734"/>
      <c r="B734"/>
      <c r="C734"/>
      <c r="D734"/>
      <c r="E734"/>
      <c r="F734"/>
      <c r="G734"/>
      <c r="H734"/>
    </row>
    <row r="735" spans="1:8" ht="14.25" x14ac:dyDescent="0.45">
      <c r="A735"/>
      <c r="B735"/>
      <c r="C735"/>
      <c r="D735"/>
      <c r="E735"/>
      <c r="F735"/>
      <c r="G735"/>
      <c r="H735"/>
    </row>
    <row r="736" spans="1:8" ht="14.25" x14ac:dyDescent="0.45">
      <c r="A736"/>
      <c r="B736"/>
      <c r="C736"/>
      <c r="D736"/>
      <c r="E736"/>
      <c r="F736"/>
      <c r="G736"/>
      <c r="H736"/>
    </row>
    <row r="737" spans="1:8" ht="14.25" x14ac:dyDescent="0.45">
      <c r="A737"/>
      <c r="B737"/>
      <c r="C737"/>
      <c r="D737"/>
      <c r="E737"/>
      <c r="F737"/>
      <c r="G737"/>
      <c r="H737"/>
    </row>
    <row r="738" spans="1:8" ht="14.25" x14ac:dyDescent="0.45">
      <c r="A738"/>
      <c r="B738"/>
      <c r="C738"/>
      <c r="D738"/>
      <c r="E738"/>
      <c r="F738"/>
      <c r="G738"/>
      <c r="H738"/>
    </row>
    <row r="739" spans="1:8" ht="14.25" x14ac:dyDescent="0.45">
      <c r="A739"/>
      <c r="B739"/>
      <c r="C739"/>
      <c r="D739"/>
      <c r="E739"/>
      <c r="F739"/>
      <c r="G739"/>
      <c r="H739"/>
    </row>
    <row r="740" spans="1:8" ht="14.25" x14ac:dyDescent="0.45">
      <c r="A740"/>
      <c r="B740"/>
      <c r="C740"/>
      <c r="D740"/>
      <c r="E740"/>
      <c r="F740"/>
      <c r="G740"/>
      <c r="H740"/>
    </row>
    <row r="741" spans="1:8" ht="14.25" x14ac:dyDescent="0.45">
      <c r="A741"/>
      <c r="B741"/>
      <c r="C741"/>
      <c r="D741"/>
      <c r="E741"/>
      <c r="F741"/>
      <c r="G741"/>
      <c r="H741"/>
    </row>
    <row r="742" spans="1:8" ht="14.25" x14ac:dyDescent="0.45">
      <c r="A742"/>
      <c r="B742"/>
      <c r="C742"/>
      <c r="D742"/>
      <c r="E742"/>
      <c r="F742"/>
      <c r="G742"/>
      <c r="H742"/>
    </row>
    <row r="743" spans="1:8" ht="14.25" x14ac:dyDescent="0.45">
      <c r="A743"/>
      <c r="B743"/>
      <c r="C743"/>
      <c r="D743"/>
      <c r="E743"/>
      <c r="F743"/>
      <c r="G743"/>
      <c r="H743"/>
    </row>
    <row r="744" spans="1:8" ht="14.25" x14ac:dyDescent="0.45">
      <c r="A744"/>
      <c r="B744"/>
      <c r="C744"/>
      <c r="D744"/>
      <c r="E744"/>
      <c r="F744"/>
      <c r="G744"/>
      <c r="H744"/>
    </row>
    <row r="745" spans="1:8" ht="14.25" x14ac:dyDescent="0.45">
      <c r="A745"/>
      <c r="B745"/>
      <c r="C745"/>
      <c r="D745"/>
      <c r="E745"/>
      <c r="F745"/>
      <c r="G745"/>
      <c r="H745"/>
    </row>
    <row r="746" spans="1:8" ht="14.25" x14ac:dyDescent="0.45">
      <c r="A746"/>
      <c r="B746"/>
      <c r="C746"/>
      <c r="D746"/>
      <c r="E746"/>
      <c r="F746"/>
      <c r="G746"/>
      <c r="H746"/>
    </row>
    <row r="747" spans="1:8" ht="14.25" x14ac:dyDescent="0.45">
      <c r="A747"/>
      <c r="B747"/>
      <c r="C747"/>
      <c r="D747"/>
      <c r="E747"/>
      <c r="F747"/>
      <c r="G747"/>
      <c r="H747"/>
    </row>
    <row r="748" spans="1:8" ht="14.25" x14ac:dyDescent="0.45">
      <c r="A748"/>
      <c r="B748"/>
      <c r="C748"/>
      <c r="D748"/>
      <c r="E748"/>
      <c r="F748"/>
      <c r="G748"/>
      <c r="H748"/>
    </row>
    <row r="749" spans="1:8" ht="14.25" x14ac:dyDescent="0.45">
      <c r="A749"/>
      <c r="B749"/>
      <c r="C749"/>
      <c r="D749"/>
      <c r="E749"/>
      <c r="F749"/>
      <c r="G749"/>
      <c r="H749"/>
    </row>
    <row r="750" spans="1:8" ht="14.25" x14ac:dyDescent="0.45">
      <c r="A750"/>
      <c r="B750"/>
      <c r="C750"/>
      <c r="D750"/>
      <c r="E750"/>
      <c r="F750"/>
      <c r="G750"/>
      <c r="H750"/>
    </row>
    <row r="751" spans="1:8" ht="14.25" x14ac:dyDescent="0.45">
      <c r="A751"/>
      <c r="B751"/>
      <c r="C751"/>
      <c r="D751"/>
      <c r="E751"/>
      <c r="F751"/>
      <c r="G751"/>
      <c r="H751"/>
    </row>
    <row r="752" spans="1:8" ht="14.25" x14ac:dyDescent="0.45">
      <c r="A752"/>
      <c r="B752"/>
      <c r="C752"/>
      <c r="D752"/>
      <c r="E752"/>
      <c r="F752"/>
      <c r="G752"/>
      <c r="H752"/>
    </row>
    <row r="753" spans="1:8" ht="14.25" x14ac:dyDescent="0.45">
      <c r="A753"/>
      <c r="B753"/>
      <c r="C753"/>
      <c r="D753"/>
      <c r="E753"/>
      <c r="F753"/>
      <c r="G753"/>
      <c r="H753"/>
    </row>
    <row r="754" spans="1:8" ht="14.25" x14ac:dyDescent="0.45">
      <c r="A754"/>
      <c r="B754"/>
      <c r="C754"/>
      <c r="D754"/>
      <c r="E754"/>
      <c r="F754"/>
      <c r="G754"/>
      <c r="H754"/>
    </row>
    <row r="755" spans="1:8" ht="14.25" x14ac:dyDescent="0.45">
      <c r="A755"/>
      <c r="B755"/>
      <c r="C755"/>
      <c r="D755"/>
      <c r="E755"/>
      <c r="F755"/>
      <c r="G755"/>
      <c r="H755"/>
    </row>
    <row r="756" spans="1:8" ht="14.25" x14ac:dyDescent="0.45">
      <c r="A756"/>
      <c r="B756"/>
      <c r="C756"/>
      <c r="D756"/>
      <c r="E756"/>
      <c r="F756"/>
      <c r="G756"/>
      <c r="H756"/>
    </row>
    <row r="757" spans="1:8" ht="14.25" x14ac:dyDescent="0.45">
      <c r="A757"/>
      <c r="B757"/>
      <c r="C757"/>
      <c r="D757"/>
      <c r="E757"/>
      <c r="F757"/>
      <c r="G757"/>
      <c r="H757"/>
    </row>
    <row r="758" spans="1:8" ht="14.25" x14ac:dyDescent="0.45">
      <c r="A758"/>
      <c r="B758"/>
      <c r="C758"/>
      <c r="D758"/>
      <c r="E758"/>
      <c r="F758"/>
      <c r="G758"/>
      <c r="H758"/>
    </row>
    <row r="759" spans="1:8" ht="14.25" x14ac:dyDescent="0.45">
      <c r="A759"/>
      <c r="B759"/>
      <c r="C759"/>
      <c r="D759"/>
      <c r="E759"/>
      <c r="F759"/>
      <c r="G759"/>
      <c r="H759"/>
    </row>
    <row r="760" spans="1:8" ht="14.25" x14ac:dyDescent="0.45">
      <c r="A760"/>
      <c r="B760"/>
      <c r="C760"/>
      <c r="D760"/>
      <c r="E760"/>
      <c r="F760"/>
      <c r="G760"/>
      <c r="H760"/>
    </row>
    <row r="761" spans="1:8" ht="14.25" x14ac:dyDescent="0.45">
      <c r="A761"/>
      <c r="B761"/>
      <c r="C761"/>
      <c r="D761"/>
      <c r="E761"/>
      <c r="F761"/>
      <c r="G761"/>
      <c r="H761"/>
    </row>
    <row r="762" spans="1:8" ht="14.25" x14ac:dyDescent="0.45">
      <c r="A762"/>
      <c r="B762"/>
      <c r="C762"/>
      <c r="D762"/>
      <c r="E762"/>
      <c r="F762"/>
      <c r="G762"/>
      <c r="H762"/>
    </row>
    <row r="763" spans="1:8" ht="14.25" x14ac:dyDescent="0.45">
      <c r="A763"/>
      <c r="B763"/>
      <c r="C763"/>
      <c r="D763"/>
      <c r="E763"/>
      <c r="F763"/>
      <c r="G763"/>
      <c r="H763"/>
    </row>
    <row r="764" spans="1:8" ht="14.25" x14ac:dyDescent="0.45">
      <c r="A764"/>
      <c r="B764"/>
      <c r="C764"/>
      <c r="D764"/>
      <c r="E764"/>
      <c r="F764"/>
      <c r="G764"/>
      <c r="H764"/>
    </row>
    <row r="765" spans="1:8" ht="14.25" x14ac:dyDescent="0.45">
      <c r="A765"/>
      <c r="B765"/>
      <c r="C765"/>
      <c r="D765"/>
      <c r="E765"/>
      <c r="F765"/>
      <c r="G765"/>
      <c r="H765"/>
    </row>
    <row r="766" spans="1:8" ht="14.25" x14ac:dyDescent="0.45">
      <c r="A766"/>
      <c r="B766"/>
      <c r="C766"/>
      <c r="D766"/>
      <c r="E766"/>
      <c r="F766"/>
      <c r="G766"/>
      <c r="H766"/>
    </row>
    <row r="767" spans="1:8" ht="14.25" x14ac:dyDescent="0.45">
      <c r="A767"/>
      <c r="B767"/>
      <c r="C767"/>
      <c r="D767"/>
      <c r="E767"/>
      <c r="F767"/>
      <c r="G767"/>
      <c r="H767"/>
    </row>
    <row r="768" spans="1:8" ht="14.25" x14ac:dyDescent="0.45">
      <c r="A768"/>
      <c r="B768"/>
      <c r="C768"/>
      <c r="D768"/>
      <c r="E768"/>
      <c r="F768"/>
      <c r="G768"/>
      <c r="H768"/>
    </row>
    <row r="769" spans="1:8" ht="14.25" x14ac:dyDescent="0.45">
      <c r="A769"/>
      <c r="B769"/>
      <c r="C769"/>
      <c r="D769"/>
      <c r="E769"/>
      <c r="F769"/>
      <c r="G769"/>
      <c r="H769"/>
    </row>
    <row r="770" spans="1:8" ht="14.25" x14ac:dyDescent="0.45">
      <c r="A770"/>
      <c r="B770"/>
      <c r="C770"/>
      <c r="D770"/>
      <c r="E770"/>
      <c r="F770"/>
      <c r="G770"/>
      <c r="H770"/>
    </row>
    <row r="771" spans="1:8" ht="14.25" x14ac:dyDescent="0.45">
      <c r="A771"/>
      <c r="B771"/>
      <c r="C771"/>
      <c r="D771"/>
      <c r="E771"/>
      <c r="F771"/>
      <c r="G771"/>
      <c r="H771"/>
    </row>
    <row r="772" spans="1:8" ht="14.25" x14ac:dyDescent="0.45">
      <c r="A772"/>
      <c r="B772"/>
      <c r="C772"/>
      <c r="D772"/>
      <c r="E772"/>
      <c r="F772"/>
      <c r="G772"/>
      <c r="H772"/>
    </row>
    <row r="773" spans="1:8" ht="14.25" x14ac:dyDescent="0.45">
      <c r="A773"/>
      <c r="B773"/>
      <c r="C773"/>
      <c r="D773"/>
      <c r="E773"/>
      <c r="F773"/>
      <c r="G773"/>
      <c r="H773"/>
    </row>
    <row r="774" spans="1:8" ht="14.25" x14ac:dyDescent="0.45">
      <c r="A774"/>
      <c r="B774"/>
      <c r="C774"/>
      <c r="D774"/>
      <c r="E774"/>
      <c r="F774"/>
      <c r="G774"/>
      <c r="H774"/>
    </row>
    <row r="775" spans="1:8" ht="14.25" x14ac:dyDescent="0.45">
      <c r="A775"/>
      <c r="B775"/>
      <c r="C775"/>
      <c r="D775"/>
      <c r="E775"/>
      <c r="F775"/>
      <c r="G775"/>
      <c r="H775"/>
    </row>
    <row r="776" spans="1:8" ht="14.25" x14ac:dyDescent="0.45">
      <c r="A776"/>
      <c r="B776"/>
      <c r="C776"/>
      <c r="D776"/>
      <c r="E776"/>
      <c r="F776"/>
      <c r="G776"/>
      <c r="H776"/>
    </row>
    <row r="777" spans="1:8" ht="14.25" x14ac:dyDescent="0.45">
      <c r="A777"/>
      <c r="B777"/>
      <c r="C777"/>
      <c r="D777"/>
      <c r="E777"/>
      <c r="F777"/>
      <c r="G777"/>
      <c r="H777"/>
    </row>
    <row r="778" spans="1:8" ht="14.25" x14ac:dyDescent="0.45">
      <c r="A778"/>
      <c r="B778"/>
      <c r="C778"/>
      <c r="D778"/>
      <c r="E778"/>
      <c r="F778"/>
      <c r="G778"/>
      <c r="H778"/>
    </row>
    <row r="779" spans="1:8" ht="14.25" x14ac:dyDescent="0.45">
      <c r="A779"/>
      <c r="B779"/>
      <c r="C779"/>
      <c r="D779"/>
      <c r="E779"/>
      <c r="F779"/>
      <c r="G779"/>
      <c r="H779"/>
    </row>
    <row r="780" spans="1:8" ht="14.25" x14ac:dyDescent="0.45">
      <c r="A780"/>
      <c r="B780"/>
      <c r="C780"/>
      <c r="D780"/>
      <c r="E780"/>
      <c r="F780"/>
      <c r="G780"/>
      <c r="H780"/>
    </row>
    <row r="781" spans="1:8" ht="14.25" x14ac:dyDescent="0.45">
      <c r="A781"/>
      <c r="B781"/>
      <c r="C781"/>
      <c r="D781"/>
      <c r="E781"/>
      <c r="F781"/>
      <c r="G781"/>
      <c r="H781"/>
    </row>
    <row r="782" spans="1:8" ht="14.25" x14ac:dyDescent="0.45">
      <c r="A782"/>
      <c r="B782"/>
      <c r="C782"/>
      <c r="D782"/>
      <c r="E782"/>
      <c r="F782"/>
      <c r="G782"/>
      <c r="H782"/>
    </row>
    <row r="783" spans="1:8" ht="14.25" x14ac:dyDescent="0.45">
      <c r="A783"/>
      <c r="B783"/>
      <c r="C783"/>
      <c r="D783"/>
      <c r="E783"/>
      <c r="F783"/>
      <c r="G783"/>
      <c r="H783"/>
    </row>
    <row r="784" spans="1:8" ht="14.25" x14ac:dyDescent="0.45">
      <c r="A784"/>
      <c r="B784"/>
      <c r="C784"/>
      <c r="D784"/>
      <c r="E784"/>
      <c r="F784"/>
      <c r="G784"/>
      <c r="H784"/>
    </row>
    <row r="785" spans="1:8" ht="14.25" x14ac:dyDescent="0.45">
      <c r="A785"/>
      <c r="B785"/>
      <c r="C785"/>
      <c r="D785"/>
      <c r="E785"/>
      <c r="F785"/>
      <c r="G785"/>
      <c r="H785"/>
    </row>
    <row r="786" spans="1:8" ht="14.25" x14ac:dyDescent="0.45">
      <c r="A786"/>
      <c r="B786"/>
      <c r="C786"/>
      <c r="D786"/>
      <c r="E786"/>
      <c r="F786"/>
      <c r="G786"/>
      <c r="H786"/>
    </row>
    <row r="787" spans="1:8" ht="14.25" x14ac:dyDescent="0.45">
      <c r="A787"/>
      <c r="B787"/>
      <c r="C787"/>
      <c r="D787"/>
      <c r="E787"/>
      <c r="F787"/>
      <c r="G787"/>
      <c r="H787"/>
    </row>
    <row r="788" spans="1:8" ht="14.25" x14ac:dyDescent="0.45">
      <c r="A788"/>
      <c r="B788"/>
      <c r="C788"/>
      <c r="D788"/>
      <c r="E788"/>
      <c r="F788"/>
      <c r="G788"/>
      <c r="H788"/>
    </row>
    <row r="789" spans="1:8" ht="14.25" x14ac:dyDescent="0.45">
      <c r="A789"/>
      <c r="B789"/>
      <c r="C789"/>
      <c r="D789"/>
      <c r="E789"/>
      <c r="F789"/>
      <c r="G789"/>
      <c r="H789"/>
    </row>
    <row r="790" spans="1:8" ht="14.25" x14ac:dyDescent="0.45">
      <c r="A790"/>
      <c r="B790"/>
      <c r="C790"/>
      <c r="D790"/>
      <c r="E790"/>
      <c r="F790"/>
      <c r="G790"/>
      <c r="H790"/>
    </row>
    <row r="791" spans="1:8" ht="14.25" x14ac:dyDescent="0.45">
      <c r="A791"/>
      <c r="B791"/>
      <c r="C791"/>
      <c r="D791"/>
      <c r="E791"/>
      <c r="F791"/>
      <c r="G791"/>
      <c r="H791"/>
    </row>
    <row r="792" spans="1:8" ht="14.25" x14ac:dyDescent="0.45">
      <c r="A792"/>
      <c r="B792"/>
      <c r="C792"/>
      <c r="D792"/>
      <c r="E792"/>
      <c r="F792"/>
      <c r="G792"/>
      <c r="H792"/>
    </row>
    <row r="793" spans="1:8" ht="14.25" x14ac:dyDescent="0.45">
      <c r="A793"/>
      <c r="B793"/>
      <c r="C793"/>
      <c r="D793"/>
      <c r="E793"/>
      <c r="F793"/>
      <c r="G793"/>
      <c r="H793"/>
    </row>
    <row r="794" spans="1:8" ht="14.25" x14ac:dyDescent="0.45">
      <c r="A794"/>
      <c r="B794"/>
      <c r="C794"/>
      <c r="D794"/>
      <c r="E794"/>
      <c r="F794"/>
      <c r="G794"/>
      <c r="H794"/>
    </row>
    <row r="795" spans="1:8" ht="14.25" x14ac:dyDescent="0.45">
      <c r="A795"/>
      <c r="B795"/>
      <c r="C795"/>
      <c r="D795"/>
      <c r="E795"/>
      <c r="F795"/>
      <c r="G795"/>
      <c r="H795"/>
    </row>
    <row r="796" spans="1:8" ht="14.25" x14ac:dyDescent="0.45">
      <c r="A796"/>
      <c r="B796"/>
      <c r="C796"/>
      <c r="D796"/>
      <c r="E796"/>
      <c r="F796"/>
      <c r="G796"/>
      <c r="H796"/>
    </row>
    <row r="797" spans="1:8" ht="14.25" x14ac:dyDescent="0.45">
      <c r="A797"/>
      <c r="B797"/>
      <c r="C797"/>
      <c r="D797"/>
      <c r="E797"/>
      <c r="F797"/>
      <c r="G797"/>
      <c r="H797"/>
    </row>
    <row r="798" spans="1:8" ht="14.25" x14ac:dyDescent="0.45">
      <c r="A798"/>
      <c r="B798"/>
      <c r="C798"/>
      <c r="D798"/>
      <c r="E798"/>
      <c r="F798"/>
      <c r="G798"/>
      <c r="H798"/>
    </row>
    <row r="799" spans="1:8" ht="14.25" x14ac:dyDescent="0.45">
      <c r="A799"/>
      <c r="B799"/>
      <c r="C799"/>
      <c r="D799"/>
      <c r="E799"/>
      <c r="F799"/>
      <c r="G799"/>
      <c r="H799"/>
    </row>
    <row r="800" spans="1:8" ht="14.25" x14ac:dyDescent="0.45">
      <c r="A800"/>
      <c r="B800"/>
      <c r="C800"/>
      <c r="D800"/>
      <c r="E800"/>
      <c r="F800"/>
      <c r="G800"/>
      <c r="H800"/>
    </row>
    <row r="801" spans="1:8" ht="14.25" x14ac:dyDescent="0.45">
      <c r="A801"/>
      <c r="B801"/>
      <c r="C801"/>
      <c r="D801"/>
      <c r="E801"/>
      <c r="F801"/>
      <c r="G801"/>
      <c r="H801"/>
    </row>
    <row r="802" spans="1:8" ht="14.25" x14ac:dyDescent="0.45">
      <c r="A802"/>
      <c r="B802"/>
      <c r="C802"/>
      <c r="D802"/>
      <c r="E802"/>
      <c r="F802"/>
      <c r="G802"/>
      <c r="H802"/>
    </row>
    <row r="803" spans="1:8" ht="14.25" x14ac:dyDescent="0.45">
      <c r="A803"/>
      <c r="B803"/>
      <c r="C803"/>
      <c r="D803"/>
      <c r="E803"/>
      <c r="F803"/>
      <c r="G803"/>
      <c r="H803"/>
    </row>
    <row r="804" spans="1:8" ht="14.25" x14ac:dyDescent="0.45">
      <c r="A804"/>
      <c r="B804"/>
      <c r="C804"/>
      <c r="D804"/>
      <c r="E804"/>
      <c r="F804"/>
      <c r="G804"/>
      <c r="H804"/>
    </row>
    <row r="805" spans="1:8" ht="14.25" x14ac:dyDescent="0.45">
      <c r="A805"/>
      <c r="B805"/>
      <c r="C805"/>
      <c r="D805"/>
      <c r="E805"/>
      <c r="F805"/>
      <c r="G805"/>
      <c r="H805"/>
    </row>
    <row r="806" spans="1:8" ht="14.25" x14ac:dyDescent="0.45">
      <c r="A806"/>
      <c r="B806"/>
      <c r="C806"/>
      <c r="D806"/>
      <c r="E806"/>
      <c r="F806"/>
      <c r="G806"/>
      <c r="H806"/>
    </row>
    <row r="807" spans="1:8" ht="14.25" x14ac:dyDescent="0.45">
      <c r="A807"/>
      <c r="B807"/>
      <c r="C807"/>
      <c r="D807"/>
      <c r="E807"/>
      <c r="F807"/>
      <c r="G807"/>
      <c r="H807"/>
    </row>
    <row r="808" spans="1:8" ht="14.25" x14ac:dyDescent="0.45">
      <c r="A808"/>
      <c r="B808"/>
      <c r="C808"/>
      <c r="D808"/>
      <c r="E808"/>
      <c r="F808"/>
      <c r="G808"/>
      <c r="H808"/>
    </row>
    <row r="809" spans="1:8" ht="14.25" x14ac:dyDescent="0.45">
      <c r="A809"/>
      <c r="B809"/>
      <c r="C809"/>
      <c r="D809"/>
      <c r="E809"/>
      <c r="F809"/>
      <c r="G809"/>
      <c r="H809"/>
    </row>
    <row r="810" spans="1:8" ht="14.25" x14ac:dyDescent="0.45">
      <c r="A810"/>
      <c r="B810"/>
      <c r="C810"/>
      <c r="D810"/>
      <c r="E810"/>
      <c r="F810"/>
      <c r="G810"/>
      <c r="H810"/>
    </row>
    <row r="811" spans="1:8" ht="14.25" x14ac:dyDescent="0.45">
      <c r="A811"/>
      <c r="B811"/>
      <c r="C811"/>
      <c r="D811"/>
      <c r="E811"/>
      <c r="F811"/>
      <c r="G811"/>
      <c r="H811"/>
    </row>
    <row r="812" spans="1:8" ht="14.25" x14ac:dyDescent="0.45">
      <c r="A812"/>
      <c r="B812"/>
      <c r="C812"/>
      <c r="D812"/>
      <c r="E812"/>
      <c r="F812"/>
      <c r="G812"/>
      <c r="H812"/>
    </row>
    <row r="813" spans="1:8" ht="14.25" x14ac:dyDescent="0.45">
      <c r="A813"/>
      <c r="B813"/>
      <c r="C813"/>
      <c r="D813"/>
      <c r="E813"/>
      <c r="F813"/>
      <c r="G813"/>
      <c r="H813"/>
    </row>
    <row r="814" spans="1:8" ht="14.25" x14ac:dyDescent="0.45">
      <c r="A814"/>
      <c r="B814"/>
      <c r="C814"/>
      <c r="D814"/>
      <c r="E814"/>
      <c r="F814"/>
      <c r="G814"/>
      <c r="H814"/>
    </row>
    <row r="815" spans="1:8" ht="14.25" x14ac:dyDescent="0.45">
      <c r="A815"/>
      <c r="B815"/>
      <c r="C815"/>
      <c r="D815"/>
      <c r="E815"/>
      <c r="F815"/>
      <c r="G815"/>
      <c r="H815"/>
    </row>
    <row r="816" spans="1:8" ht="14.25" x14ac:dyDescent="0.45">
      <c r="A816"/>
      <c r="B816"/>
      <c r="C816"/>
      <c r="D816"/>
      <c r="E816"/>
      <c r="F816"/>
      <c r="G816"/>
      <c r="H816"/>
    </row>
    <row r="817" spans="1:8" ht="14.25" x14ac:dyDescent="0.45">
      <c r="A817"/>
      <c r="B817"/>
      <c r="C817"/>
      <c r="D817"/>
      <c r="E817"/>
      <c r="F817"/>
      <c r="G817"/>
      <c r="H817"/>
    </row>
    <row r="818" spans="1:8" ht="14.25" x14ac:dyDescent="0.45">
      <c r="A818"/>
      <c r="B818"/>
      <c r="C818"/>
      <c r="D818"/>
      <c r="E818"/>
      <c r="F818"/>
      <c r="G818"/>
      <c r="H818"/>
    </row>
    <row r="819" spans="1:8" ht="14.25" x14ac:dyDescent="0.45">
      <c r="A819"/>
      <c r="B819"/>
      <c r="C819"/>
      <c r="D819"/>
      <c r="E819"/>
      <c r="F819"/>
      <c r="G819"/>
      <c r="H819"/>
    </row>
    <row r="820" spans="1:8" ht="14.25" x14ac:dyDescent="0.45">
      <c r="A820"/>
      <c r="B820"/>
      <c r="C820"/>
      <c r="D820"/>
      <c r="E820"/>
      <c r="F820"/>
      <c r="G820"/>
      <c r="H820"/>
    </row>
    <row r="821" spans="1:8" ht="14.25" x14ac:dyDescent="0.45">
      <c r="A821"/>
      <c r="B821"/>
      <c r="C821"/>
      <c r="D821"/>
      <c r="E821"/>
      <c r="F821"/>
      <c r="G821"/>
      <c r="H821"/>
    </row>
    <row r="822" spans="1:8" ht="14.25" x14ac:dyDescent="0.45">
      <c r="A822"/>
      <c r="B822"/>
      <c r="C822"/>
      <c r="D822"/>
      <c r="E822"/>
      <c r="F822"/>
      <c r="G822"/>
      <c r="H822"/>
    </row>
    <row r="823" spans="1:8" ht="14.25" x14ac:dyDescent="0.45">
      <c r="A823"/>
      <c r="B823"/>
      <c r="C823"/>
      <c r="D823"/>
      <c r="E823"/>
      <c r="F823"/>
      <c r="G823"/>
      <c r="H823"/>
    </row>
    <row r="824" spans="1:8" ht="14.25" x14ac:dyDescent="0.45">
      <c r="A824"/>
      <c r="B824"/>
      <c r="C824"/>
      <c r="D824"/>
      <c r="E824"/>
      <c r="F824"/>
      <c r="G824"/>
      <c r="H824"/>
    </row>
    <row r="825" spans="1:8" ht="14.25" x14ac:dyDescent="0.45">
      <c r="A825"/>
      <c r="B825"/>
      <c r="C825"/>
      <c r="D825"/>
      <c r="E825"/>
      <c r="F825"/>
      <c r="G825"/>
      <c r="H825"/>
    </row>
    <row r="826" spans="1:8" ht="14.25" x14ac:dyDescent="0.45">
      <c r="A826"/>
      <c r="B826"/>
      <c r="C826"/>
      <c r="D826"/>
      <c r="E826"/>
      <c r="F826"/>
      <c r="G826"/>
      <c r="H826"/>
    </row>
    <row r="827" spans="1:8" ht="14.25" x14ac:dyDescent="0.45">
      <c r="A827"/>
      <c r="B827"/>
      <c r="C827"/>
      <c r="D827"/>
      <c r="E827"/>
      <c r="F827"/>
      <c r="G827"/>
      <c r="H827"/>
    </row>
    <row r="828" spans="1:8" ht="14.25" x14ac:dyDescent="0.45">
      <c r="A828"/>
      <c r="B828"/>
      <c r="C828"/>
      <c r="D828"/>
      <c r="E828"/>
      <c r="F828"/>
      <c r="G828"/>
      <c r="H828"/>
    </row>
    <row r="829" spans="1:8" ht="14.25" x14ac:dyDescent="0.45">
      <c r="A829"/>
      <c r="B829"/>
      <c r="C829"/>
      <c r="D829"/>
      <c r="E829"/>
      <c r="F829"/>
      <c r="G829"/>
      <c r="H829"/>
    </row>
    <row r="830" spans="1:8" ht="14.25" x14ac:dyDescent="0.45">
      <c r="A830"/>
      <c r="B830"/>
      <c r="C830"/>
      <c r="D830"/>
      <c r="E830"/>
      <c r="F830"/>
      <c r="G830"/>
      <c r="H830"/>
    </row>
    <row r="831" spans="1:8" ht="14.25" x14ac:dyDescent="0.45">
      <c r="A831"/>
      <c r="B831"/>
      <c r="C831"/>
      <c r="D831"/>
      <c r="E831"/>
      <c r="F831"/>
      <c r="G831"/>
      <c r="H831"/>
    </row>
    <row r="832" spans="1:8" ht="14.25" x14ac:dyDescent="0.45">
      <c r="A832"/>
      <c r="B832"/>
      <c r="C832"/>
      <c r="D832"/>
      <c r="E832"/>
      <c r="F832"/>
      <c r="G832"/>
      <c r="H832"/>
    </row>
    <row r="833" spans="1:8" ht="14.25" x14ac:dyDescent="0.45">
      <c r="A833"/>
      <c r="B833"/>
      <c r="C833"/>
      <c r="D833"/>
      <c r="E833"/>
      <c r="F833"/>
      <c r="G833"/>
      <c r="H833"/>
    </row>
    <row r="834" spans="1:8" ht="14.25" x14ac:dyDescent="0.45">
      <c r="A834"/>
      <c r="B834"/>
      <c r="C834"/>
      <c r="D834"/>
      <c r="E834"/>
      <c r="F834"/>
      <c r="G834"/>
      <c r="H834"/>
    </row>
    <row r="835" spans="1:8" ht="14.25" x14ac:dyDescent="0.45">
      <c r="A835"/>
      <c r="B835"/>
      <c r="C835"/>
      <c r="D835"/>
      <c r="E835"/>
      <c r="F835"/>
      <c r="G835"/>
      <c r="H835"/>
    </row>
    <row r="836" spans="1:8" ht="14.25" x14ac:dyDescent="0.45">
      <c r="A836"/>
      <c r="B836"/>
      <c r="C836"/>
      <c r="D836"/>
      <c r="E836"/>
      <c r="F836"/>
      <c r="G836"/>
      <c r="H836"/>
    </row>
    <row r="837" spans="1:8" ht="14.25" x14ac:dyDescent="0.45">
      <c r="A837"/>
      <c r="B837"/>
      <c r="C837"/>
      <c r="D837"/>
      <c r="E837"/>
      <c r="F837"/>
      <c r="G837"/>
      <c r="H837"/>
    </row>
    <row r="838" spans="1:8" ht="14.25" x14ac:dyDescent="0.45">
      <c r="A838"/>
      <c r="B838"/>
      <c r="C838"/>
      <c r="D838"/>
      <c r="E838"/>
      <c r="F838"/>
      <c r="G838"/>
      <c r="H838"/>
    </row>
    <row r="839" spans="1:8" ht="14.25" x14ac:dyDescent="0.45">
      <c r="A839"/>
      <c r="B839"/>
      <c r="C839"/>
      <c r="D839"/>
      <c r="E839"/>
      <c r="F839"/>
      <c r="G839"/>
      <c r="H839"/>
    </row>
    <row r="840" spans="1:8" ht="14.25" x14ac:dyDescent="0.45">
      <c r="A840"/>
      <c r="B840"/>
      <c r="C840"/>
      <c r="D840"/>
      <c r="E840"/>
      <c r="F840"/>
      <c r="G840"/>
      <c r="H840"/>
    </row>
    <row r="841" spans="1:8" ht="14.25" x14ac:dyDescent="0.45">
      <c r="A841"/>
      <c r="B841"/>
      <c r="C841"/>
      <c r="D841"/>
      <c r="E841"/>
      <c r="F841"/>
      <c r="G841"/>
      <c r="H841"/>
    </row>
    <row r="842" spans="1:8" ht="14.25" x14ac:dyDescent="0.45">
      <c r="A842"/>
      <c r="B842"/>
      <c r="C842"/>
      <c r="D842"/>
      <c r="E842"/>
      <c r="F842"/>
      <c r="G842"/>
      <c r="H842"/>
    </row>
    <row r="843" spans="1:8" ht="14.25" x14ac:dyDescent="0.45">
      <c r="A843"/>
      <c r="B843"/>
      <c r="C843"/>
      <c r="D843"/>
      <c r="E843"/>
      <c r="F843"/>
      <c r="G843"/>
      <c r="H843"/>
    </row>
    <row r="844" spans="1:8" ht="14.25" x14ac:dyDescent="0.45">
      <c r="A844"/>
      <c r="B844"/>
      <c r="C844"/>
      <c r="D844"/>
      <c r="E844"/>
      <c r="F844"/>
      <c r="G844"/>
      <c r="H844"/>
    </row>
    <row r="845" spans="1:8" ht="14.25" x14ac:dyDescent="0.45">
      <c r="A845"/>
      <c r="B845"/>
      <c r="C845"/>
      <c r="D845"/>
      <c r="E845"/>
      <c r="F845"/>
      <c r="G845"/>
      <c r="H845"/>
    </row>
    <row r="846" spans="1:8" ht="14.25" x14ac:dyDescent="0.45">
      <c r="A846"/>
      <c r="B846"/>
      <c r="C846"/>
      <c r="D846"/>
      <c r="E846"/>
      <c r="F846"/>
      <c r="G846"/>
      <c r="H846"/>
    </row>
    <row r="847" spans="1:8" ht="14.25" x14ac:dyDescent="0.45">
      <c r="A847"/>
      <c r="B847"/>
      <c r="C847"/>
      <c r="D847"/>
      <c r="E847"/>
      <c r="F847"/>
      <c r="G847"/>
      <c r="H847"/>
    </row>
    <row r="848" spans="1:8" ht="14.25" x14ac:dyDescent="0.45">
      <c r="A848"/>
      <c r="B848"/>
      <c r="C848"/>
      <c r="D848"/>
      <c r="E848"/>
      <c r="F848"/>
      <c r="G848"/>
      <c r="H848"/>
    </row>
    <row r="849" spans="1:8" ht="14.25" x14ac:dyDescent="0.45">
      <c r="A849"/>
      <c r="B849"/>
      <c r="C849"/>
      <c r="D849"/>
      <c r="E849"/>
      <c r="F849"/>
      <c r="G849"/>
      <c r="H849"/>
    </row>
    <row r="850" spans="1:8" ht="14.25" x14ac:dyDescent="0.45">
      <c r="A850"/>
      <c r="B850"/>
      <c r="C850"/>
      <c r="D850"/>
      <c r="E850"/>
      <c r="F850"/>
      <c r="G850"/>
      <c r="H850"/>
    </row>
    <row r="851" spans="1:8" ht="14.25" x14ac:dyDescent="0.45">
      <c r="A851"/>
      <c r="B851"/>
      <c r="C851"/>
      <c r="D851"/>
      <c r="E851"/>
      <c r="F851"/>
      <c r="G851"/>
      <c r="H851"/>
    </row>
    <row r="852" spans="1:8" ht="14.25" x14ac:dyDescent="0.45">
      <c r="A852"/>
      <c r="B852"/>
      <c r="C852"/>
      <c r="D852"/>
      <c r="E852"/>
      <c r="F852"/>
      <c r="G852"/>
      <c r="H852"/>
    </row>
    <row r="853" spans="1:8" ht="14.25" x14ac:dyDescent="0.45">
      <c r="A853"/>
      <c r="B853"/>
      <c r="C853"/>
      <c r="D853"/>
      <c r="E853"/>
      <c r="F853"/>
      <c r="G853"/>
      <c r="H853"/>
    </row>
    <row r="854" spans="1:8" ht="14.25" x14ac:dyDescent="0.45">
      <c r="A854"/>
      <c r="B854"/>
      <c r="C854"/>
      <c r="D854"/>
      <c r="E854"/>
      <c r="F854"/>
      <c r="G854"/>
      <c r="H854"/>
    </row>
    <row r="855" spans="1:8" ht="14.25" x14ac:dyDescent="0.45">
      <c r="A855"/>
      <c r="B855"/>
      <c r="C855"/>
      <c r="D855"/>
      <c r="E855"/>
      <c r="F855"/>
      <c r="G855"/>
      <c r="H855"/>
    </row>
    <row r="856" spans="1:8" ht="14.25" x14ac:dyDescent="0.45">
      <c r="A856"/>
      <c r="B856"/>
      <c r="C856"/>
      <c r="D856"/>
      <c r="E856"/>
      <c r="F856"/>
      <c r="G856"/>
      <c r="H856"/>
    </row>
    <row r="857" spans="1:8" ht="14.25" x14ac:dyDescent="0.45">
      <c r="A857"/>
      <c r="B857"/>
      <c r="C857"/>
      <c r="D857"/>
      <c r="E857"/>
      <c r="F857"/>
      <c r="G857"/>
      <c r="H857"/>
    </row>
    <row r="858" spans="1:8" ht="14.25" x14ac:dyDescent="0.45">
      <c r="A858"/>
      <c r="B858"/>
      <c r="C858"/>
      <c r="D858"/>
      <c r="E858"/>
      <c r="F858"/>
      <c r="G858"/>
      <c r="H858"/>
    </row>
    <row r="859" spans="1:8" ht="14.25" x14ac:dyDescent="0.45">
      <c r="A859"/>
      <c r="B859"/>
      <c r="C859"/>
      <c r="D859"/>
      <c r="E859"/>
      <c r="F859"/>
      <c r="G859"/>
      <c r="H859"/>
    </row>
    <row r="860" spans="1:8" ht="14.25" x14ac:dyDescent="0.45">
      <c r="A860"/>
      <c r="B860"/>
      <c r="C860"/>
      <c r="D860"/>
      <c r="E860"/>
      <c r="F860"/>
      <c r="G860"/>
      <c r="H860"/>
    </row>
    <row r="861" spans="1:8" ht="14.25" x14ac:dyDescent="0.45">
      <c r="A861"/>
      <c r="B861"/>
      <c r="C861"/>
      <c r="D861"/>
      <c r="E861"/>
      <c r="F861"/>
      <c r="G861"/>
      <c r="H861"/>
    </row>
    <row r="862" spans="1:8" ht="14.25" x14ac:dyDescent="0.45">
      <c r="A862"/>
      <c r="B862"/>
      <c r="C862"/>
      <c r="D862"/>
      <c r="E862"/>
      <c r="F862"/>
      <c r="G862"/>
      <c r="H862"/>
    </row>
    <row r="863" spans="1:8" ht="14.25" x14ac:dyDescent="0.45">
      <c r="A863"/>
      <c r="B863"/>
      <c r="C863"/>
      <c r="D863"/>
      <c r="E863"/>
      <c r="F863"/>
      <c r="G863"/>
      <c r="H863"/>
    </row>
    <row r="864" spans="1:8" ht="14.25" x14ac:dyDescent="0.45">
      <c r="A864"/>
      <c r="B864"/>
      <c r="C864"/>
      <c r="D864"/>
      <c r="E864"/>
      <c r="F864"/>
      <c r="G864"/>
      <c r="H864"/>
    </row>
    <row r="865" spans="1:8" ht="14.25" x14ac:dyDescent="0.45">
      <c r="A865"/>
      <c r="B865"/>
      <c r="C865"/>
      <c r="D865"/>
      <c r="E865"/>
      <c r="F865"/>
      <c r="G865"/>
      <c r="H865"/>
    </row>
    <row r="866" spans="1:8" ht="14.25" x14ac:dyDescent="0.45">
      <c r="A866"/>
      <c r="B866"/>
      <c r="C866"/>
      <c r="D866"/>
      <c r="E866"/>
      <c r="F866"/>
      <c r="G866"/>
      <c r="H866"/>
    </row>
    <row r="867" spans="1:8" ht="14.25" x14ac:dyDescent="0.45">
      <c r="A867"/>
      <c r="B867"/>
      <c r="C867"/>
      <c r="D867"/>
      <c r="E867"/>
      <c r="F867"/>
      <c r="G867"/>
      <c r="H867"/>
    </row>
    <row r="868" spans="1:8" ht="14.25" x14ac:dyDescent="0.45">
      <c r="A868"/>
      <c r="B868"/>
      <c r="C868"/>
      <c r="D868"/>
      <c r="E868"/>
      <c r="F868"/>
      <c r="G868"/>
      <c r="H868"/>
    </row>
    <row r="869" spans="1:8" ht="14.25" x14ac:dyDescent="0.45">
      <c r="A869"/>
      <c r="B869"/>
      <c r="C869"/>
      <c r="D869"/>
      <c r="E869"/>
      <c r="F869"/>
      <c r="G869"/>
      <c r="H869"/>
    </row>
    <row r="870" spans="1:8" ht="14.25" x14ac:dyDescent="0.45">
      <c r="A870"/>
      <c r="B870"/>
      <c r="C870"/>
      <c r="D870"/>
      <c r="E870"/>
      <c r="F870"/>
      <c r="G870"/>
      <c r="H870"/>
    </row>
    <row r="871" spans="1:8" ht="14.25" x14ac:dyDescent="0.45">
      <c r="A871"/>
      <c r="B871"/>
      <c r="C871"/>
      <c r="D871"/>
      <c r="E871"/>
      <c r="F871"/>
      <c r="G871"/>
      <c r="H871"/>
    </row>
    <row r="872" spans="1:8" ht="14.25" x14ac:dyDescent="0.45">
      <c r="A872"/>
      <c r="B872"/>
      <c r="C872"/>
      <c r="D872"/>
      <c r="E872"/>
      <c r="F872"/>
      <c r="G872"/>
      <c r="H872"/>
    </row>
    <row r="873" spans="1:8" ht="14.25" x14ac:dyDescent="0.45">
      <c r="A873"/>
      <c r="B873"/>
      <c r="C873"/>
      <c r="D873"/>
      <c r="E873"/>
      <c r="F873"/>
      <c r="G873"/>
      <c r="H873"/>
    </row>
    <row r="874" spans="1:8" ht="14.25" x14ac:dyDescent="0.45">
      <c r="A874"/>
      <c r="B874"/>
      <c r="C874"/>
      <c r="D874"/>
      <c r="E874"/>
      <c r="F874"/>
      <c r="G874"/>
      <c r="H874"/>
    </row>
    <row r="875" spans="1:8" ht="14.25" x14ac:dyDescent="0.45">
      <c r="A875"/>
      <c r="B875"/>
      <c r="C875"/>
      <c r="D875"/>
      <c r="E875"/>
      <c r="F875"/>
      <c r="G875"/>
      <c r="H875"/>
    </row>
    <row r="876" spans="1:8" ht="14.25" x14ac:dyDescent="0.45">
      <c r="A876"/>
      <c r="B876"/>
      <c r="C876"/>
      <c r="D876"/>
      <c r="E876"/>
      <c r="F876"/>
      <c r="G876"/>
      <c r="H876"/>
    </row>
    <row r="877" spans="1:8" ht="14.25" x14ac:dyDescent="0.45">
      <c r="A877"/>
      <c r="B877"/>
      <c r="C877"/>
      <c r="D877"/>
      <c r="E877"/>
      <c r="F877"/>
      <c r="G877"/>
      <c r="H877"/>
    </row>
    <row r="878" spans="1:8" ht="14.25" x14ac:dyDescent="0.45">
      <c r="A878"/>
      <c r="B878"/>
      <c r="C878"/>
      <c r="D878"/>
      <c r="E878"/>
      <c r="F878"/>
      <c r="G878"/>
      <c r="H878"/>
    </row>
    <row r="879" spans="1:8" ht="14.25" x14ac:dyDescent="0.45">
      <c r="A879"/>
      <c r="B879"/>
      <c r="C879"/>
      <c r="D879"/>
      <c r="E879"/>
      <c r="F879"/>
      <c r="G879"/>
      <c r="H879"/>
    </row>
    <row r="880" spans="1:8" ht="14.25" x14ac:dyDescent="0.45">
      <c r="A880"/>
      <c r="B880"/>
      <c r="C880"/>
      <c r="D880"/>
      <c r="E880"/>
      <c r="F880"/>
      <c r="G880"/>
      <c r="H880"/>
    </row>
    <row r="881" spans="1:8" ht="14.25" x14ac:dyDescent="0.45">
      <c r="A881"/>
      <c r="B881"/>
      <c r="C881"/>
      <c r="D881"/>
      <c r="E881"/>
      <c r="F881"/>
      <c r="G881"/>
      <c r="H881"/>
    </row>
    <row r="882" spans="1:8" ht="14.25" x14ac:dyDescent="0.45">
      <c r="A882"/>
      <c r="B882"/>
      <c r="C882"/>
      <c r="D882"/>
      <c r="E882"/>
      <c r="F882"/>
      <c r="G882"/>
      <c r="H882"/>
    </row>
    <row r="883" spans="1:8" ht="14.25" x14ac:dyDescent="0.45">
      <c r="A883"/>
      <c r="B883"/>
      <c r="C883"/>
      <c r="D883"/>
      <c r="E883"/>
      <c r="F883"/>
      <c r="G883"/>
      <c r="H883"/>
    </row>
    <row r="884" spans="1:8" ht="14.25" x14ac:dyDescent="0.45">
      <c r="A884"/>
      <c r="B884"/>
      <c r="C884"/>
      <c r="D884"/>
      <c r="E884"/>
      <c r="F884"/>
      <c r="G884"/>
      <c r="H884"/>
    </row>
    <row r="885" spans="1:8" ht="14.25" x14ac:dyDescent="0.45">
      <c r="A885"/>
      <c r="B885"/>
      <c r="C885"/>
      <c r="D885"/>
      <c r="E885"/>
      <c r="F885"/>
      <c r="G885"/>
      <c r="H885"/>
    </row>
    <row r="886" spans="1:8" ht="14.25" x14ac:dyDescent="0.45">
      <c r="A886"/>
      <c r="B886"/>
      <c r="C886"/>
      <c r="D886"/>
      <c r="E886"/>
      <c r="F886"/>
      <c r="G886"/>
      <c r="H886"/>
    </row>
    <row r="887" spans="1:8" ht="14.25" x14ac:dyDescent="0.45">
      <c r="A887"/>
      <c r="B887"/>
      <c r="C887"/>
      <c r="D887"/>
      <c r="E887"/>
      <c r="F887"/>
      <c r="G887"/>
      <c r="H887"/>
    </row>
    <row r="888" spans="1:8" ht="14.25" x14ac:dyDescent="0.45">
      <c r="A888"/>
      <c r="B888"/>
      <c r="C888"/>
      <c r="D888"/>
      <c r="E888"/>
      <c r="F888"/>
      <c r="G888"/>
      <c r="H888"/>
    </row>
    <row r="889" spans="1:8" ht="14.25" x14ac:dyDescent="0.45">
      <c r="A889"/>
      <c r="B889"/>
      <c r="C889"/>
      <c r="D889"/>
      <c r="E889"/>
      <c r="F889"/>
      <c r="G889"/>
      <c r="H889"/>
    </row>
    <row r="890" spans="1:8" ht="14.25" x14ac:dyDescent="0.45">
      <c r="A890"/>
      <c r="B890"/>
      <c r="C890"/>
      <c r="D890"/>
      <c r="E890"/>
      <c r="F890"/>
      <c r="G890"/>
      <c r="H890"/>
    </row>
    <row r="891" spans="1:8" ht="14.25" x14ac:dyDescent="0.45">
      <c r="A891"/>
      <c r="B891"/>
      <c r="C891"/>
      <c r="D891"/>
      <c r="E891"/>
      <c r="F891"/>
      <c r="G891"/>
      <c r="H891"/>
    </row>
    <row r="892" spans="1:8" ht="14.25" x14ac:dyDescent="0.45">
      <c r="A892"/>
      <c r="B892"/>
      <c r="C892"/>
      <c r="D892"/>
      <c r="E892"/>
      <c r="F892"/>
      <c r="G892"/>
      <c r="H892"/>
    </row>
    <row r="893" spans="1:8" ht="14.25" x14ac:dyDescent="0.45">
      <c r="A893"/>
      <c r="B893"/>
      <c r="C893"/>
      <c r="D893"/>
      <c r="E893"/>
      <c r="F893"/>
      <c r="G893"/>
      <c r="H893"/>
    </row>
    <row r="894" spans="1:8" ht="14.25" x14ac:dyDescent="0.45">
      <c r="A894"/>
      <c r="B894"/>
      <c r="C894"/>
      <c r="D894"/>
      <c r="E894"/>
      <c r="F894"/>
      <c r="G894"/>
      <c r="H894"/>
    </row>
    <row r="895" spans="1:8" ht="14.25" x14ac:dyDescent="0.45">
      <c r="A895"/>
      <c r="B895"/>
      <c r="C895"/>
      <c r="D895"/>
      <c r="E895"/>
      <c r="F895"/>
      <c r="G895"/>
      <c r="H895"/>
    </row>
    <row r="896" spans="1:8" ht="14.25" x14ac:dyDescent="0.45">
      <c r="A896"/>
      <c r="B896"/>
      <c r="C896"/>
      <c r="D896"/>
      <c r="E896"/>
      <c r="F896"/>
      <c r="G896"/>
      <c r="H896"/>
    </row>
    <row r="897" spans="1:8" ht="14.25" x14ac:dyDescent="0.45">
      <c r="A897"/>
      <c r="B897"/>
      <c r="C897"/>
      <c r="D897"/>
      <c r="E897"/>
      <c r="F897"/>
      <c r="G897"/>
      <c r="H897"/>
    </row>
    <row r="898" spans="1:8" ht="14.25" x14ac:dyDescent="0.45">
      <c r="A898"/>
      <c r="B898"/>
      <c r="C898"/>
      <c r="D898"/>
      <c r="E898"/>
      <c r="F898"/>
      <c r="G898"/>
      <c r="H898"/>
    </row>
    <row r="899" spans="1:8" ht="14.25" x14ac:dyDescent="0.45">
      <c r="A899"/>
      <c r="B899"/>
      <c r="C899"/>
      <c r="D899"/>
      <c r="E899"/>
      <c r="F899"/>
      <c r="G899"/>
      <c r="H899"/>
    </row>
    <row r="900" spans="1:8" ht="14.25" x14ac:dyDescent="0.45">
      <c r="A900"/>
      <c r="B900"/>
      <c r="C900"/>
      <c r="D900"/>
      <c r="E900"/>
      <c r="F900"/>
      <c r="G900"/>
      <c r="H900"/>
    </row>
    <row r="901" spans="1:8" ht="14.25" x14ac:dyDescent="0.45">
      <c r="A901"/>
      <c r="B901"/>
      <c r="C901"/>
      <c r="D901"/>
      <c r="E901"/>
      <c r="F901"/>
      <c r="G901"/>
      <c r="H901"/>
    </row>
    <row r="902" spans="1:8" ht="14.25" x14ac:dyDescent="0.45">
      <c r="A902"/>
      <c r="B902"/>
      <c r="C902"/>
      <c r="D902"/>
      <c r="E902"/>
      <c r="F902"/>
      <c r="G902"/>
      <c r="H902"/>
    </row>
    <row r="903" spans="1:8" ht="14.25" x14ac:dyDescent="0.45">
      <c r="A903"/>
      <c r="B903"/>
      <c r="C903"/>
      <c r="D903"/>
      <c r="E903"/>
      <c r="F903"/>
      <c r="G903"/>
      <c r="H903"/>
    </row>
    <row r="904" spans="1:8" ht="14.25" x14ac:dyDescent="0.45">
      <c r="A904"/>
      <c r="B904"/>
      <c r="C904"/>
      <c r="D904"/>
      <c r="E904"/>
      <c r="F904"/>
      <c r="G904"/>
      <c r="H904"/>
    </row>
    <row r="905" spans="1:8" ht="14.25" x14ac:dyDescent="0.45">
      <c r="A905"/>
      <c r="B905"/>
      <c r="C905"/>
      <c r="D905"/>
      <c r="E905"/>
      <c r="F905"/>
      <c r="G905"/>
      <c r="H905"/>
    </row>
    <row r="906" spans="1:8" ht="14.25" x14ac:dyDescent="0.45">
      <c r="A906"/>
      <c r="B906"/>
      <c r="C906"/>
      <c r="D906"/>
      <c r="E906"/>
      <c r="F906"/>
      <c r="G906"/>
      <c r="H906"/>
    </row>
    <row r="907" spans="1:8" ht="14.25" x14ac:dyDescent="0.45">
      <c r="A907"/>
      <c r="B907"/>
      <c r="C907"/>
      <c r="D907"/>
      <c r="E907"/>
      <c r="F907"/>
      <c r="G907"/>
      <c r="H907"/>
    </row>
    <row r="908" spans="1:8" ht="14.25" x14ac:dyDescent="0.45">
      <c r="A908"/>
      <c r="B908"/>
      <c r="C908"/>
      <c r="D908"/>
      <c r="E908"/>
      <c r="F908"/>
      <c r="G908"/>
      <c r="H908"/>
    </row>
    <row r="909" spans="1:8" ht="14.25" x14ac:dyDescent="0.45">
      <c r="A909"/>
      <c r="B909"/>
      <c r="C909"/>
      <c r="D909"/>
      <c r="E909"/>
      <c r="F909"/>
      <c r="G909"/>
      <c r="H909"/>
    </row>
    <row r="910" spans="1:8" ht="14.25" x14ac:dyDescent="0.45">
      <c r="A910"/>
      <c r="B910"/>
      <c r="C910"/>
      <c r="D910"/>
      <c r="E910"/>
      <c r="F910"/>
      <c r="G910"/>
      <c r="H910"/>
    </row>
    <row r="911" spans="1:8" ht="14.25" x14ac:dyDescent="0.45">
      <c r="A911"/>
      <c r="B911"/>
      <c r="C911"/>
      <c r="D911"/>
      <c r="E911"/>
      <c r="F911"/>
      <c r="G911"/>
      <c r="H911"/>
    </row>
    <row r="912" spans="1:8" ht="14.25" x14ac:dyDescent="0.45">
      <c r="A912"/>
      <c r="B912"/>
      <c r="C912"/>
      <c r="D912"/>
      <c r="E912"/>
      <c r="F912"/>
      <c r="G912"/>
      <c r="H912"/>
    </row>
    <row r="913" spans="1:8" ht="14.25" x14ac:dyDescent="0.45">
      <c r="A913"/>
      <c r="B913"/>
      <c r="C913"/>
      <c r="D913"/>
      <c r="E913"/>
      <c r="F913"/>
      <c r="G913"/>
      <c r="H913"/>
    </row>
    <row r="914" spans="1:8" ht="14.25" x14ac:dyDescent="0.45">
      <c r="A914"/>
      <c r="B914"/>
      <c r="C914"/>
      <c r="D914"/>
      <c r="E914"/>
      <c r="F914"/>
      <c r="G914"/>
      <c r="H914"/>
    </row>
    <row r="915" spans="1:8" ht="14.25" x14ac:dyDescent="0.45">
      <c r="A915"/>
      <c r="B915"/>
      <c r="C915"/>
      <c r="D915"/>
      <c r="E915"/>
      <c r="F915"/>
      <c r="G915"/>
      <c r="H915"/>
    </row>
    <row r="916" spans="1:8" ht="14.25" x14ac:dyDescent="0.45">
      <c r="A916"/>
      <c r="B916"/>
      <c r="C916"/>
      <c r="D916"/>
      <c r="E916"/>
      <c r="F916"/>
      <c r="G916"/>
      <c r="H916"/>
    </row>
    <row r="917" spans="1:8" ht="14.25" x14ac:dyDescent="0.45">
      <c r="A917"/>
      <c r="B917"/>
      <c r="C917"/>
      <c r="D917"/>
      <c r="E917"/>
      <c r="F917"/>
      <c r="G917"/>
      <c r="H917"/>
    </row>
    <row r="918" spans="1:8" ht="14.25" x14ac:dyDescent="0.45">
      <c r="A918"/>
      <c r="B918"/>
      <c r="C918"/>
      <c r="D918"/>
      <c r="E918"/>
      <c r="F918"/>
      <c r="G918"/>
      <c r="H918"/>
    </row>
    <row r="919" spans="1:8" ht="14.25" x14ac:dyDescent="0.45">
      <c r="A919"/>
      <c r="B919"/>
      <c r="C919"/>
      <c r="D919"/>
      <c r="E919"/>
      <c r="F919"/>
      <c r="G919"/>
      <c r="H919"/>
    </row>
    <row r="920" spans="1:8" ht="14.25" x14ac:dyDescent="0.45">
      <c r="A920"/>
      <c r="B920"/>
      <c r="C920"/>
      <c r="D920"/>
      <c r="E920"/>
      <c r="F920"/>
      <c r="G920"/>
      <c r="H920"/>
    </row>
    <row r="921" spans="1:8" ht="14.25" x14ac:dyDescent="0.45">
      <c r="A921"/>
      <c r="B921"/>
      <c r="C921"/>
      <c r="D921"/>
      <c r="E921"/>
      <c r="F921"/>
      <c r="G921"/>
      <c r="H921"/>
    </row>
    <row r="922" spans="1:8" ht="14.25" x14ac:dyDescent="0.45">
      <c r="A922"/>
      <c r="B922"/>
      <c r="C922"/>
      <c r="D922"/>
      <c r="E922"/>
      <c r="F922"/>
      <c r="G922"/>
      <c r="H922"/>
    </row>
    <row r="923" spans="1:8" ht="14.25" x14ac:dyDescent="0.45">
      <c r="A923"/>
      <c r="B923"/>
      <c r="C923"/>
      <c r="D923"/>
      <c r="E923"/>
      <c r="F923"/>
      <c r="G923"/>
      <c r="H923"/>
    </row>
    <row r="924" spans="1:8" ht="14.25" x14ac:dyDescent="0.45">
      <c r="A924"/>
      <c r="B924"/>
      <c r="C924"/>
      <c r="D924"/>
      <c r="E924"/>
      <c r="F924"/>
      <c r="G924"/>
      <c r="H924"/>
    </row>
    <row r="925" spans="1:8" ht="14.25" x14ac:dyDescent="0.45">
      <c r="A925"/>
      <c r="B925"/>
      <c r="C925"/>
      <c r="D925"/>
      <c r="E925"/>
      <c r="F925"/>
      <c r="G925"/>
      <c r="H925"/>
    </row>
    <row r="926" spans="1:8" ht="14.25" x14ac:dyDescent="0.45">
      <c r="A926"/>
      <c r="B926"/>
      <c r="C926"/>
      <c r="D926"/>
      <c r="E926"/>
      <c r="F926"/>
      <c r="G926"/>
      <c r="H926"/>
    </row>
    <row r="927" spans="1:8" ht="14.25" x14ac:dyDescent="0.45">
      <c r="A927"/>
      <c r="B927"/>
      <c r="C927"/>
      <c r="D927"/>
      <c r="E927"/>
      <c r="F927"/>
      <c r="G927"/>
      <c r="H927"/>
    </row>
    <row r="928" spans="1:8" ht="14.25" x14ac:dyDescent="0.45">
      <c r="A928"/>
      <c r="B928"/>
      <c r="C928"/>
      <c r="D928"/>
      <c r="E928"/>
      <c r="F928"/>
      <c r="G928"/>
      <c r="H928"/>
    </row>
    <row r="929" spans="1:8" ht="14.25" x14ac:dyDescent="0.45">
      <c r="A929"/>
      <c r="B929"/>
      <c r="C929"/>
      <c r="D929"/>
      <c r="E929"/>
      <c r="F929"/>
      <c r="G929"/>
      <c r="H929"/>
    </row>
    <row r="930" spans="1:8" ht="14.25" x14ac:dyDescent="0.45">
      <c r="A930"/>
      <c r="B930"/>
      <c r="C930"/>
      <c r="D930"/>
      <c r="E930"/>
      <c r="F930"/>
      <c r="G930"/>
      <c r="H930"/>
    </row>
    <row r="931" spans="1:8" ht="14.25" x14ac:dyDescent="0.45">
      <c r="A931"/>
      <c r="B931"/>
      <c r="C931"/>
      <c r="D931"/>
      <c r="E931"/>
      <c r="F931"/>
      <c r="G931"/>
      <c r="H931"/>
    </row>
    <row r="932" spans="1:8" ht="14.25" x14ac:dyDescent="0.45">
      <c r="A932"/>
      <c r="B932"/>
      <c r="C932"/>
      <c r="D932"/>
      <c r="E932"/>
      <c r="F932"/>
      <c r="G932"/>
      <c r="H932"/>
    </row>
    <row r="933" spans="1:8" ht="14.25" x14ac:dyDescent="0.45">
      <c r="A933"/>
      <c r="B933"/>
      <c r="C933"/>
      <c r="D933"/>
      <c r="E933"/>
      <c r="F933"/>
      <c r="G933"/>
      <c r="H933"/>
    </row>
    <row r="934" spans="1:8" ht="14.25" x14ac:dyDescent="0.45">
      <c r="A934"/>
      <c r="B934"/>
      <c r="C934"/>
      <c r="D934"/>
      <c r="E934"/>
      <c r="F934"/>
      <c r="G934"/>
      <c r="H934"/>
    </row>
    <row r="935" spans="1:8" ht="14.25" x14ac:dyDescent="0.45">
      <c r="A935"/>
      <c r="B935"/>
      <c r="C935"/>
      <c r="D935"/>
      <c r="E935"/>
      <c r="F935"/>
      <c r="G935"/>
      <c r="H935"/>
    </row>
    <row r="936" spans="1:8" ht="14.25" x14ac:dyDescent="0.45">
      <c r="A936"/>
      <c r="B936"/>
      <c r="C936"/>
      <c r="D936"/>
      <c r="E936"/>
      <c r="F936"/>
      <c r="G936"/>
      <c r="H936"/>
    </row>
    <row r="937" spans="1:8" ht="14.25" x14ac:dyDescent="0.45">
      <c r="A937"/>
      <c r="B937"/>
      <c r="C937"/>
      <c r="D937"/>
      <c r="E937"/>
      <c r="F937"/>
      <c r="G937"/>
      <c r="H937"/>
    </row>
    <row r="938" spans="1:8" ht="14.25" x14ac:dyDescent="0.45">
      <c r="A938"/>
      <c r="B938"/>
      <c r="C938"/>
      <c r="D938"/>
      <c r="E938"/>
      <c r="F938"/>
      <c r="G938"/>
      <c r="H938"/>
    </row>
    <row r="939" spans="1:8" ht="14.25" x14ac:dyDescent="0.45">
      <c r="A939"/>
      <c r="B939"/>
      <c r="C939"/>
      <c r="D939"/>
      <c r="E939"/>
      <c r="F939"/>
      <c r="G939"/>
      <c r="H939"/>
    </row>
    <row r="940" spans="1:8" ht="14.25" x14ac:dyDescent="0.45">
      <c r="A940"/>
      <c r="B940"/>
      <c r="C940"/>
      <c r="D940"/>
      <c r="E940"/>
      <c r="F940"/>
      <c r="G940"/>
      <c r="H940"/>
    </row>
    <row r="941" spans="1:8" ht="14.25" x14ac:dyDescent="0.45">
      <c r="A941"/>
      <c r="B941"/>
      <c r="C941"/>
      <c r="D941"/>
      <c r="E941"/>
      <c r="F941"/>
      <c r="G941"/>
      <c r="H941"/>
    </row>
    <row r="942" spans="1:8" ht="14.25" x14ac:dyDescent="0.45">
      <c r="A942"/>
      <c r="B942"/>
      <c r="C942"/>
      <c r="D942"/>
      <c r="E942"/>
      <c r="F942"/>
      <c r="G942"/>
      <c r="H942"/>
    </row>
    <row r="943" spans="1:8" ht="14.25" x14ac:dyDescent="0.45">
      <c r="A943"/>
      <c r="B943"/>
      <c r="C943"/>
      <c r="D943"/>
      <c r="E943"/>
      <c r="F943"/>
      <c r="G943"/>
      <c r="H943"/>
    </row>
    <row r="944" spans="1:8" ht="14.25" x14ac:dyDescent="0.45">
      <c r="A944"/>
      <c r="B944"/>
      <c r="C944"/>
      <c r="D944"/>
      <c r="E944"/>
      <c r="F944"/>
      <c r="G944"/>
      <c r="H944"/>
    </row>
    <row r="945" spans="1:8" ht="14.25" x14ac:dyDescent="0.45">
      <c r="A945"/>
      <c r="B945"/>
      <c r="C945"/>
      <c r="D945"/>
      <c r="E945"/>
      <c r="F945"/>
      <c r="G945"/>
      <c r="H945"/>
    </row>
    <row r="946" spans="1:8" ht="14.25" x14ac:dyDescent="0.45">
      <c r="A946"/>
      <c r="B946"/>
      <c r="C946"/>
      <c r="D946"/>
      <c r="E946"/>
      <c r="F946"/>
      <c r="G946"/>
      <c r="H946"/>
    </row>
    <row r="947" spans="1:8" ht="14.25" x14ac:dyDescent="0.45">
      <c r="A947"/>
      <c r="B947"/>
      <c r="C947"/>
      <c r="D947"/>
      <c r="E947"/>
      <c r="F947"/>
      <c r="G947"/>
      <c r="H947"/>
    </row>
    <row r="948" spans="1:8" ht="14.25" x14ac:dyDescent="0.45">
      <c r="A948"/>
      <c r="B948"/>
      <c r="C948"/>
      <c r="D948"/>
      <c r="E948"/>
      <c r="F948"/>
      <c r="G948"/>
      <c r="H948"/>
    </row>
    <row r="949" spans="1:8" ht="14.25" x14ac:dyDescent="0.45">
      <c r="A949"/>
      <c r="B949"/>
      <c r="C949"/>
      <c r="D949"/>
      <c r="E949"/>
      <c r="F949"/>
      <c r="G949"/>
      <c r="H949"/>
    </row>
    <row r="950" spans="1:8" ht="14.25" x14ac:dyDescent="0.45">
      <c r="A950"/>
      <c r="B950"/>
      <c r="C950"/>
      <c r="D950"/>
      <c r="E950"/>
      <c r="F950"/>
      <c r="G950"/>
      <c r="H950"/>
    </row>
    <row r="951" spans="1:8" ht="14.25" x14ac:dyDescent="0.45">
      <c r="A951"/>
      <c r="B951"/>
      <c r="C951"/>
      <c r="D951"/>
      <c r="E951"/>
      <c r="F951"/>
      <c r="G951"/>
      <c r="H951"/>
    </row>
    <row r="952" spans="1:8" ht="14.25" x14ac:dyDescent="0.45">
      <c r="A952"/>
      <c r="B952"/>
      <c r="C952"/>
      <c r="D952"/>
      <c r="E952"/>
      <c r="F952"/>
      <c r="G952"/>
      <c r="H952"/>
    </row>
    <row r="953" spans="1:8" ht="14.25" x14ac:dyDescent="0.45">
      <c r="A953"/>
      <c r="B953"/>
      <c r="C953"/>
      <c r="D953"/>
      <c r="E953"/>
      <c r="F953"/>
      <c r="G953"/>
      <c r="H953"/>
    </row>
    <row r="954" spans="1:8" ht="14.25" x14ac:dyDescent="0.45">
      <c r="A954"/>
      <c r="B954"/>
      <c r="C954"/>
      <c r="D954"/>
      <c r="E954"/>
      <c r="F954"/>
      <c r="G954"/>
      <c r="H954"/>
    </row>
    <row r="955" spans="1:8" ht="14.25" x14ac:dyDescent="0.45">
      <c r="A955"/>
      <c r="B955"/>
      <c r="C955"/>
      <c r="D955"/>
      <c r="E955"/>
      <c r="F955"/>
      <c r="G955"/>
      <c r="H955"/>
    </row>
    <row r="956" spans="1:8" ht="14.25" x14ac:dyDescent="0.45">
      <c r="A956"/>
      <c r="B956"/>
      <c r="C956"/>
      <c r="D956"/>
      <c r="E956"/>
      <c r="F956"/>
      <c r="G956"/>
      <c r="H956"/>
    </row>
    <row r="957" spans="1:8" ht="14.25" x14ac:dyDescent="0.45">
      <c r="A957"/>
      <c r="B957"/>
      <c r="C957"/>
      <c r="D957"/>
      <c r="E957"/>
      <c r="F957"/>
      <c r="G957"/>
      <c r="H957"/>
    </row>
    <row r="958" spans="1:8" ht="14.25" x14ac:dyDescent="0.45">
      <c r="A958"/>
      <c r="B958"/>
      <c r="C958"/>
      <c r="D958"/>
      <c r="E958"/>
      <c r="F958"/>
      <c r="G958"/>
      <c r="H958"/>
    </row>
    <row r="959" spans="1:8" ht="14.25" x14ac:dyDescent="0.45">
      <c r="A959"/>
      <c r="B959"/>
      <c r="C959"/>
      <c r="D959"/>
      <c r="E959"/>
      <c r="F959"/>
      <c r="G959"/>
      <c r="H959"/>
    </row>
    <row r="960" spans="1:8" ht="14.25" x14ac:dyDescent="0.45">
      <c r="A960"/>
      <c r="B960"/>
      <c r="C960"/>
      <c r="D960"/>
      <c r="E960"/>
      <c r="F960"/>
      <c r="G960"/>
      <c r="H960"/>
    </row>
    <row r="961" spans="1:8" ht="14.25" x14ac:dyDescent="0.45">
      <c r="A961"/>
      <c r="B961"/>
      <c r="C961"/>
      <c r="D961"/>
      <c r="E961"/>
      <c r="F961"/>
      <c r="G961"/>
      <c r="H961"/>
    </row>
    <row r="962" spans="1:8" ht="14.25" x14ac:dyDescent="0.45">
      <c r="A962"/>
      <c r="B962"/>
      <c r="C962"/>
      <c r="D962"/>
      <c r="E962"/>
      <c r="F962"/>
      <c r="G962"/>
      <c r="H962"/>
    </row>
    <row r="963" spans="1:8" ht="14.25" x14ac:dyDescent="0.45">
      <c r="A963"/>
      <c r="B963"/>
      <c r="C963"/>
      <c r="D963"/>
      <c r="E963"/>
      <c r="F963"/>
      <c r="G963"/>
      <c r="H963"/>
    </row>
    <row r="964" spans="1:8" ht="14.25" x14ac:dyDescent="0.45">
      <c r="A964"/>
      <c r="B964"/>
      <c r="C964"/>
      <c r="D964"/>
      <c r="E964"/>
      <c r="F964"/>
      <c r="G964"/>
      <c r="H964"/>
    </row>
    <row r="965" spans="1:8" ht="14.25" x14ac:dyDescent="0.45">
      <c r="A965"/>
      <c r="B965"/>
      <c r="C965"/>
      <c r="D965"/>
      <c r="E965"/>
      <c r="F965"/>
      <c r="G965"/>
      <c r="H965"/>
    </row>
    <row r="966" spans="1:8" ht="14.25" x14ac:dyDescent="0.45">
      <c r="A966"/>
      <c r="B966"/>
      <c r="C966"/>
      <c r="D966"/>
      <c r="E966"/>
      <c r="F966"/>
      <c r="G966"/>
      <c r="H966"/>
    </row>
    <row r="967" spans="1:8" ht="14.25" x14ac:dyDescent="0.45">
      <c r="A967"/>
      <c r="B967"/>
      <c r="C967"/>
      <c r="D967"/>
      <c r="E967"/>
      <c r="F967"/>
      <c r="G967"/>
      <c r="H967"/>
    </row>
    <row r="968" spans="1:8" ht="14.25" x14ac:dyDescent="0.45">
      <c r="A968"/>
      <c r="B968"/>
      <c r="C968"/>
      <c r="D968"/>
      <c r="E968"/>
      <c r="F968"/>
      <c r="G968"/>
      <c r="H968"/>
    </row>
    <row r="969" spans="1:8" ht="14.25" x14ac:dyDescent="0.45">
      <c r="A969"/>
      <c r="B969"/>
      <c r="C969"/>
      <c r="D969"/>
      <c r="E969"/>
      <c r="F969"/>
      <c r="G969"/>
      <c r="H969"/>
    </row>
    <row r="970" spans="1:8" ht="14.25" x14ac:dyDescent="0.45">
      <c r="A970"/>
      <c r="B970"/>
      <c r="C970"/>
      <c r="D970"/>
      <c r="E970"/>
      <c r="F970"/>
      <c r="G970"/>
      <c r="H970"/>
    </row>
    <row r="971" spans="1:8" ht="14.25" x14ac:dyDescent="0.45">
      <c r="A971"/>
      <c r="B971"/>
      <c r="C971"/>
      <c r="D971"/>
      <c r="E971"/>
      <c r="F971"/>
      <c r="G971"/>
      <c r="H971"/>
    </row>
    <row r="972" spans="1:8" ht="14.25" x14ac:dyDescent="0.45">
      <c r="A972"/>
      <c r="B972"/>
      <c r="C972"/>
      <c r="D972"/>
      <c r="E972"/>
      <c r="F972"/>
      <c r="G972"/>
      <c r="H972"/>
    </row>
    <row r="973" spans="1:8" ht="14.25" x14ac:dyDescent="0.45">
      <c r="A973"/>
      <c r="B973"/>
      <c r="C973"/>
      <c r="D973"/>
      <c r="E973"/>
      <c r="F973"/>
      <c r="G973"/>
      <c r="H973"/>
    </row>
    <row r="974" spans="1:8" ht="14.25" x14ac:dyDescent="0.45">
      <c r="A974"/>
      <c r="B974"/>
      <c r="C974"/>
      <c r="D974"/>
      <c r="E974"/>
      <c r="F974"/>
      <c r="G974"/>
      <c r="H974"/>
    </row>
    <row r="975" spans="1:8" ht="14.25" x14ac:dyDescent="0.45">
      <c r="A975"/>
      <c r="B975"/>
      <c r="C975"/>
      <c r="D975"/>
      <c r="E975"/>
      <c r="F975"/>
      <c r="G975"/>
      <c r="H975"/>
    </row>
    <row r="976" spans="1:8" ht="14.25" x14ac:dyDescent="0.45">
      <c r="A976"/>
      <c r="B976"/>
      <c r="C976"/>
      <c r="D976"/>
      <c r="E976"/>
      <c r="F976"/>
      <c r="G976"/>
      <c r="H976"/>
    </row>
    <row r="977" spans="1:8" ht="14.25" x14ac:dyDescent="0.45">
      <c r="A977"/>
      <c r="B977"/>
      <c r="C977"/>
      <c r="D977"/>
      <c r="E977"/>
      <c r="F977"/>
      <c r="G977"/>
      <c r="H977"/>
    </row>
    <row r="978" spans="1:8" ht="14.25" x14ac:dyDescent="0.45">
      <c r="A978"/>
      <c r="B978"/>
      <c r="C978"/>
      <c r="D978"/>
      <c r="E978"/>
      <c r="F978"/>
      <c r="G978"/>
      <c r="H978"/>
    </row>
    <row r="979" spans="1:8" ht="14.25" x14ac:dyDescent="0.45">
      <c r="A979"/>
      <c r="B979"/>
      <c r="C979"/>
      <c r="D979"/>
      <c r="E979"/>
      <c r="F979"/>
      <c r="G979"/>
      <c r="H979"/>
    </row>
    <row r="980" spans="1:8" ht="14.25" x14ac:dyDescent="0.45">
      <c r="A980"/>
      <c r="B980"/>
      <c r="C980"/>
      <c r="D980"/>
      <c r="E980"/>
      <c r="F980"/>
      <c r="G980"/>
      <c r="H980"/>
    </row>
    <row r="981" spans="1:8" ht="14.25" x14ac:dyDescent="0.45">
      <c r="A981"/>
      <c r="B981"/>
      <c r="C981"/>
      <c r="D981"/>
      <c r="E981"/>
      <c r="F981"/>
      <c r="G981"/>
      <c r="H981"/>
    </row>
    <row r="982" spans="1:8" ht="14.25" x14ac:dyDescent="0.45">
      <c r="A982"/>
      <c r="B982"/>
      <c r="C982"/>
      <c r="D982"/>
      <c r="E982"/>
      <c r="F982"/>
      <c r="G982"/>
      <c r="H982"/>
    </row>
    <row r="983" spans="1:8" ht="14.25" x14ac:dyDescent="0.45">
      <c r="A983"/>
      <c r="B983"/>
      <c r="C983"/>
      <c r="D983"/>
      <c r="E983"/>
      <c r="F983"/>
      <c r="G983"/>
      <c r="H983"/>
    </row>
    <row r="984" spans="1:8" ht="14.25" x14ac:dyDescent="0.45">
      <c r="A984"/>
      <c r="B984"/>
      <c r="C984"/>
      <c r="D984"/>
      <c r="E984"/>
      <c r="F984"/>
      <c r="G984"/>
      <c r="H984"/>
    </row>
    <row r="985" spans="1:8" ht="14.25" x14ac:dyDescent="0.45">
      <c r="A985"/>
      <c r="B985"/>
      <c r="C985"/>
      <c r="D985"/>
      <c r="E985"/>
      <c r="F985"/>
      <c r="G985"/>
      <c r="H985"/>
    </row>
    <row r="986" spans="1:8" ht="14.25" x14ac:dyDescent="0.45">
      <c r="A986"/>
      <c r="B986"/>
      <c r="C986"/>
      <c r="D986"/>
      <c r="E986"/>
      <c r="F986"/>
      <c r="G986"/>
      <c r="H986"/>
    </row>
    <row r="987" spans="1:8" ht="14.25" x14ac:dyDescent="0.45">
      <c r="A987"/>
      <c r="B987"/>
      <c r="C987"/>
      <c r="D987"/>
      <c r="E987"/>
      <c r="F987"/>
      <c r="G987"/>
      <c r="H987"/>
    </row>
    <row r="988" spans="1:8" ht="14.25" x14ac:dyDescent="0.45">
      <c r="A988"/>
      <c r="B988"/>
      <c r="C988"/>
      <c r="D988"/>
      <c r="E988"/>
      <c r="F988"/>
      <c r="G988"/>
      <c r="H988"/>
    </row>
    <row r="989" spans="1:8" ht="14.25" x14ac:dyDescent="0.45">
      <c r="A989"/>
      <c r="B989"/>
      <c r="C989"/>
      <c r="D989"/>
      <c r="E989"/>
      <c r="F989"/>
      <c r="G989"/>
      <c r="H989"/>
    </row>
    <row r="990" spans="1:8" ht="14.25" x14ac:dyDescent="0.45">
      <c r="A990"/>
      <c r="B990"/>
      <c r="C990"/>
      <c r="D990"/>
      <c r="E990"/>
      <c r="F990"/>
      <c r="G990"/>
      <c r="H990"/>
    </row>
    <row r="991" spans="1:8" ht="14.25" x14ac:dyDescent="0.45">
      <c r="A991"/>
      <c r="B991"/>
      <c r="C991"/>
      <c r="D991"/>
      <c r="E991"/>
      <c r="F991"/>
      <c r="G991"/>
      <c r="H991"/>
    </row>
    <row r="992" spans="1:8" ht="14.25" x14ac:dyDescent="0.45">
      <c r="A992"/>
      <c r="B992"/>
      <c r="C992"/>
      <c r="D992"/>
      <c r="E992"/>
      <c r="F992"/>
      <c r="G992"/>
      <c r="H992"/>
    </row>
    <row r="993" spans="1:8" ht="14.25" x14ac:dyDescent="0.45">
      <c r="A993"/>
      <c r="B993"/>
      <c r="C993"/>
      <c r="D993"/>
      <c r="E993"/>
      <c r="F993"/>
      <c r="G993"/>
      <c r="H993"/>
    </row>
    <row r="994" spans="1:8" ht="14.25" x14ac:dyDescent="0.45">
      <c r="A994"/>
      <c r="B994"/>
      <c r="C994"/>
      <c r="D994"/>
      <c r="E994"/>
      <c r="F994"/>
      <c r="G994"/>
      <c r="H994"/>
    </row>
    <row r="995" spans="1:8" ht="14.25" x14ac:dyDescent="0.45">
      <c r="A995"/>
      <c r="B995"/>
      <c r="C995"/>
      <c r="D995"/>
      <c r="E995"/>
      <c r="F995"/>
      <c r="G995"/>
      <c r="H995"/>
    </row>
    <row r="996" spans="1:8" ht="14.25" x14ac:dyDescent="0.45">
      <c r="A996"/>
      <c r="B996"/>
      <c r="C996"/>
      <c r="D996"/>
      <c r="E996"/>
      <c r="F996"/>
      <c r="G996"/>
      <c r="H996"/>
    </row>
    <row r="997" spans="1:8" ht="14.25" x14ac:dyDescent="0.45">
      <c r="A997"/>
      <c r="B997"/>
      <c r="C997"/>
      <c r="D997"/>
      <c r="E997"/>
      <c r="F997"/>
      <c r="G997"/>
      <c r="H997"/>
    </row>
    <row r="998" spans="1:8" ht="14.25" x14ac:dyDescent="0.45">
      <c r="A998"/>
      <c r="B998"/>
      <c r="C998"/>
      <c r="D998"/>
      <c r="E998"/>
      <c r="F998"/>
      <c r="G998"/>
      <c r="H998"/>
    </row>
    <row r="999" spans="1:8" ht="14.25" x14ac:dyDescent="0.45">
      <c r="A999"/>
      <c r="B999"/>
      <c r="C999"/>
      <c r="D999"/>
      <c r="E999"/>
      <c r="F999"/>
      <c r="G999"/>
      <c r="H999"/>
    </row>
    <row r="1000" spans="1:8" ht="14.25" x14ac:dyDescent="0.45">
      <c r="A1000"/>
      <c r="B1000"/>
      <c r="C1000"/>
      <c r="D1000"/>
      <c r="E1000"/>
      <c r="F1000"/>
      <c r="G1000"/>
      <c r="H1000"/>
    </row>
    <row r="1001" spans="1:8" ht="14.25" x14ac:dyDescent="0.45">
      <c r="A1001"/>
      <c r="B1001"/>
      <c r="C1001"/>
      <c r="D1001"/>
      <c r="E1001"/>
      <c r="F1001"/>
      <c r="G1001"/>
      <c r="H1001"/>
    </row>
    <row r="1002" spans="1:8" ht="14.25" x14ac:dyDescent="0.45">
      <c r="A1002"/>
      <c r="B1002"/>
      <c r="C1002"/>
      <c r="D1002"/>
      <c r="E1002"/>
      <c r="F1002"/>
      <c r="G1002"/>
      <c r="H1002"/>
    </row>
    <row r="1003" spans="1:8" ht="14.25" x14ac:dyDescent="0.45">
      <c r="A1003"/>
      <c r="B1003"/>
      <c r="C1003"/>
      <c r="D1003"/>
      <c r="E1003"/>
      <c r="F1003"/>
      <c r="G1003"/>
      <c r="H1003"/>
    </row>
    <row r="1004" spans="1:8" ht="14.25" x14ac:dyDescent="0.45">
      <c r="A1004"/>
      <c r="B1004"/>
      <c r="C1004"/>
      <c r="D1004"/>
      <c r="E1004"/>
      <c r="F1004"/>
      <c r="G1004"/>
      <c r="H1004"/>
    </row>
    <row r="1005" spans="1:8" ht="14.25" x14ac:dyDescent="0.45">
      <c r="A1005"/>
      <c r="B1005"/>
      <c r="C1005"/>
      <c r="D1005"/>
      <c r="E1005"/>
      <c r="F1005"/>
      <c r="G1005"/>
      <c r="H1005"/>
    </row>
    <row r="1006" spans="1:8" ht="14.25" x14ac:dyDescent="0.45">
      <c r="A1006"/>
      <c r="B1006"/>
      <c r="C1006"/>
      <c r="D1006"/>
      <c r="E1006"/>
      <c r="F1006"/>
      <c r="G1006"/>
      <c r="H1006"/>
    </row>
    <row r="1007" spans="1:8" ht="14.25" x14ac:dyDescent="0.45">
      <c r="A1007"/>
      <c r="B1007"/>
      <c r="C1007"/>
      <c r="D1007"/>
      <c r="E1007"/>
      <c r="F1007"/>
      <c r="G1007"/>
      <c r="H1007"/>
    </row>
    <row r="1008" spans="1:8" ht="14.25" x14ac:dyDescent="0.45">
      <c r="A1008"/>
      <c r="B1008"/>
      <c r="C1008"/>
      <c r="D1008"/>
      <c r="E1008"/>
      <c r="F1008"/>
      <c r="G1008"/>
      <c r="H1008"/>
    </row>
    <row r="1009" spans="1:8" ht="14.25" x14ac:dyDescent="0.45">
      <c r="A1009"/>
      <c r="B1009"/>
      <c r="C1009"/>
      <c r="D1009"/>
      <c r="E1009"/>
      <c r="F1009"/>
      <c r="G1009"/>
      <c r="H1009"/>
    </row>
    <row r="1010" spans="1:8" ht="14.25" x14ac:dyDescent="0.45">
      <c r="A1010"/>
      <c r="B1010"/>
      <c r="C1010"/>
      <c r="D1010"/>
      <c r="E1010"/>
      <c r="F1010"/>
      <c r="G1010"/>
      <c r="H1010"/>
    </row>
    <row r="1011" spans="1:8" ht="14.25" x14ac:dyDescent="0.45">
      <c r="A1011"/>
      <c r="B1011"/>
      <c r="C1011"/>
      <c r="D1011"/>
      <c r="E1011"/>
      <c r="F1011"/>
      <c r="G1011"/>
      <c r="H1011"/>
    </row>
    <row r="1012" spans="1:8" ht="14.25" x14ac:dyDescent="0.45">
      <c r="A1012"/>
      <c r="B1012"/>
      <c r="C1012"/>
      <c r="D1012"/>
      <c r="E1012"/>
      <c r="F1012"/>
      <c r="G1012"/>
      <c r="H1012"/>
    </row>
    <row r="1013" spans="1:8" ht="14.25" x14ac:dyDescent="0.45">
      <c r="A1013"/>
      <c r="B1013"/>
      <c r="C1013"/>
      <c r="D1013"/>
      <c r="E1013"/>
      <c r="F1013"/>
      <c r="G1013"/>
      <c r="H1013"/>
    </row>
    <row r="1014" spans="1:8" ht="14.25" x14ac:dyDescent="0.45">
      <c r="A1014"/>
      <c r="B1014"/>
      <c r="C1014"/>
      <c r="D1014"/>
      <c r="E1014"/>
      <c r="F1014"/>
      <c r="G1014"/>
      <c r="H1014"/>
    </row>
    <row r="1015" spans="1:8" ht="14.25" x14ac:dyDescent="0.45">
      <c r="A1015"/>
      <c r="B1015"/>
      <c r="C1015"/>
      <c r="D1015"/>
      <c r="E1015"/>
      <c r="F1015"/>
      <c r="G1015"/>
      <c r="H1015"/>
    </row>
    <row r="1016" spans="1:8" ht="14.25" x14ac:dyDescent="0.45">
      <c r="A1016"/>
      <c r="B1016"/>
      <c r="C1016"/>
      <c r="D1016"/>
      <c r="E1016"/>
      <c r="F1016"/>
      <c r="G1016"/>
      <c r="H1016"/>
    </row>
    <row r="1017" spans="1:8" ht="14.25" x14ac:dyDescent="0.45">
      <c r="A1017"/>
      <c r="B1017"/>
      <c r="C1017"/>
      <c r="D1017"/>
      <c r="E1017"/>
      <c r="F1017"/>
      <c r="G1017"/>
      <c r="H1017"/>
    </row>
    <row r="1018" spans="1:8" ht="14.25" x14ac:dyDescent="0.45">
      <c r="A1018"/>
      <c r="B1018"/>
      <c r="C1018"/>
      <c r="D1018"/>
      <c r="E1018"/>
      <c r="F1018"/>
      <c r="G1018"/>
      <c r="H1018"/>
    </row>
    <row r="1019" spans="1:8" ht="14.25" x14ac:dyDescent="0.45">
      <c r="A1019"/>
      <c r="B1019"/>
      <c r="C1019"/>
      <c r="D1019"/>
      <c r="E1019"/>
      <c r="F1019"/>
      <c r="G1019"/>
      <c r="H1019"/>
    </row>
    <row r="1020" spans="1:8" ht="14.25" x14ac:dyDescent="0.45">
      <c r="A1020"/>
      <c r="B1020"/>
      <c r="C1020"/>
      <c r="D1020"/>
      <c r="E1020"/>
      <c r="F1020"/>
      <c r="G1020"/>
      <c r="H1020"/>
    </row>
    <row r="1021" spans="1:8" ht="14.25" x14ac:dyDescent="0.45">
      <c r="A1021"/>
      <c r="B1021"/>
      <c r="C1021"/>
      <c r="D1021"/>
      <c r="E1021"/>
      <c r="F1021"/>
      <c r="G1021"/>
      <c r="H1021"/>
    </row>
    <row r="1022" spans="1:8" ht="14.25" x14ac:dyDescent="0.45">
      <c r="A1022"/>
      <c r="B1022"/>
      <c r="C1022"/>
      <c r="D1022"/>
      <c r="E1022"/>
      <c r="F1022"/>
      <c r="G1022"/>
      <c r="H1022"/>
    </row>
    <row r="1023" spans="1:8" ht="14.25" x14ac:dyDescent="0.45">
      <c r="A1023"/>
      <c r="B1023"/>
      <c r="C1023"/>
      <c r="D1023"/>
      <c r="E1023"/>
      <c r="F1023"/>
      <c r="G1023"/>
      <c r="H1023"/>
    </row>
    <row r="1024" spans="1:8" ht="14.25" x14ac:dyDescent="0.45">
      <c r="A1024"/>
      <c r="B1024"/>
      <c r="C1024"/>
      <c r="D1024"/>
      <c r="E1024"/>
      <c r="F1024"/>
      <c r="G1024"/>
      <c r="H1024"/>
    </row>
    <row r="1025" spans="1:8" ht="14.25" x14ac:dyDescent="0.45">
      <c r="A1025"/>
      <c r="B1025"/>
      <c r="C1025"/>
      <c r="D1025"/>
      <c r="E1025"/>
      <c r="F1025"/>
      <c r="G1025"/>
      <c r="H1025"/>
    </row>
    <row r="1026" spans="1:8" ht="14.25" x14ac:dyDescent="0.45">
      <c r="A1026"/>
      <c r="B1026"/>
      <c r="C1026"/>
      <c r="D1026"/>
      <c r="E1026"/>
      <c r="F1026"/>
      <c r="G1026"/>
      <c r="H1026"/>
    </row>
    <row r="1027" spans="1:8" ht="14.25" x14ac:dyDescent="0.45">
      <c r="A1027"/>
      <c r="B1027"/>
      <c r="C1027"/>
      <c r="D1027"/>
      <c r="E1027"/>
      <c r="F1027"/>
      <c r="G1027"/>
      <c r="H1027"/>
    </row>
    <row r="1028" spans="1:8" ht="14.25" x14ac:dyDescent="0.45">
      <c r="A1028"/>
      <c r="B1028"/>
      <c r="C1028"/>
      <c r="D1028"/>
      <c r="E1028"/>
      <c r="F1028"/>
      <c r="G1028"/>
      <c r="H1028"/>
    </row>
    <row r="1029" spans="1:8" ht="14.25" x14ac:dyDescent="0.45">
      <c r="A1029"/>
      <c r="B1029"/>
      <c r="C1029"/>
      <c r="D1029"/>
      <c r="E1029"/>
      <c r="F1029"/>
      <c r="G1029"/>
      <c r="H1029"/>
    </row>
    <row r="1030" spans="1:8" ht="14.25" x14ac:dyDescent="0.45">
      <c r="A1030"/>
      <c r="B1030"/>
      <c r="C1030"/>
      <c r="D1030"/>
      <c r="E1030"/>
      <c r="F1030"/>
      <c r="G1030"/>
      <c r="H1030"/>
    </row>
    <row r="1031" spans="1:8" ht="14.25" x14ac:dyDescent="0.45">
      <c r="A1031"/>
      <c r="B1031"/>
      <c r="C1031"/>
      <c r="D1031"/>
      <c r="E1031"/>
      <c r="F1031"/>
      <c r="G1031"/>
      <c r="H1031"/>
    </row>
    <row r="1032" spans="1:8" ht="14.25" x14ac:dyDescent="0.45">
      <c r="A1032"/>
      <c r="B1032"/>
      <c r="C1032"/>
      <c r="D1032"/>
      <c r="E1032"/>
      <c r="F1032"/>
      <c r="G1032"/>
      <c r="H1032"/>
    </row>
    <row r="1033" spans="1:8" ht="14.25" x14ac:dyDescent="0.45">
      <c r="A1033"/>
      <c r="B1033"/>
      <c r="C1033"/>
      <c r="D1033"/>
      <c r="E1033"/>
      <c r="F1033"/>
      <c r="G1033"/>
      <c r="H1033"/>
    </row>
    <row r="1034" spans="1:8" ht="14.25" x14ac:dyDescent="0.45">
      <c r="A1034"/>
      <c r="B1034"/>
      <c r="C1034"/>
      <c r="D1034"/>
      <c r="E1034"/>
      <c r="F1034"/>
      <c r="G1034"/>
      <c r="H1034"/>
    </row>
    <row r="1035" spans="1:8" ht="14.25" x14ac:dyDescent="0.45">
      <c r="A1035"/>
      <c r="B1035"/>
      <c r="C1035"/>
      <c r="D1035"/>
      <c r="E1035"/>
      <c r="F1035"/>
      <c r="G1035"/>
      <c r="H1035"/>
    </row>
    <row r="1036" spans="1:8" ht="14.25" x14ac:dyDescent="0.45">
      <c r="A1036"/>
      <c r="B1036"/>
      <c r="C1036"/>
      <c r="D1036"/>
      <c r="E1036"/>
      <c r="F1036"/>
      <c r="G1036"/>
      <c r="H1036"/>
    </row>
    <row r="1037" spans="1:8" ht="14.25" x14ac:dyDescent="0.45">
      <c r="A1037"/>
      <c r="B1037"/>
      <c r="C1037"/>
      <c r="D1037"/>
      <c r="E1037"/>
      <c r="F1037"/>
      <c r="G1037"/>
      <c r="H1037"/>
    </row>
    <row r="1038" spans="1:8" ht="14.25" x14ac:dyDescent="0.45">
      <c r="A1038"/>
      <c r="B1038"/>
      <c r="C1038"/>
      <c r="D1038"/>
      <c r="E1038"/>
      <c r="F1038"/>
      <c r="G1038"/>
      <c r="H1038"/>
    </row>
    <row r="1039" spans="1:8" ht="14.25" x14ac:dyDescent="0.45">
      <c r="A1039"/>
      <c r="B1039"/>
      <c r="C1039"/>
      <c r="D1039"/>
      <c r="E1039"/>
      <c r="F1039"/>
      <c r="G1039"/>
      <c r="H1039"/>
    </row>
    <row r="1040" spans="1:8" ht="14.25" x14ac:dyDescent="0.45">
      <c r="A1040"/>
      <c r="B1040"/>
      <c r="C1040"/>
      <c r="D1040"/>
      <c r="E1040"/>
      <c r="F1040"/>
      <c r="G1040"/>
      <c r="H1040"/>
    </row>
    <row r="1041" spans="1:8" ht="14.25" x14ac:dyDescent="0.45">
      <c r="A1041"/>
      <c r="B1041"/>
      <c r="C1041"/>
      <c r="D1041"/>
      <c r="E1041"/>
      <c r="F1041"/>
      <c r="G1041"/>
      <c r="H1041"/>
    </row>
    <row r="1042" spans="1:8" ht="14.25" x14ac:dyDescent="0.45">
      <c r="A1042"/>
      <c r="B1042"/>
      <c r="C1042"/>
      <c r="D1042"/>
      <c r="E1042"/>
      <c r="F1042"/>
      <c r="G1042"/>
      <c r="H1042"/>
    </row>
    <row r="1043" spans="1:8" ht="14.25" x14ac:dyDescent="0.45">
      <c r="A1043"/>
      <c r="B1043"/>
      <c r="C1043"/>
      <c r="D1043"/>
      <c r="E1043"/>
      <c r="F1043"/>
      <c r="G1043"/>
      <c r="H1043"/>
    </row>
    <row r="1044" spans="1:8" ht="14.25" x14ac:dyDescent="0.45">
      <c r="A1044"/>
      <c r="B1044"/>
      <c r="C1044"/>
      <c r="D1044"/>
      <c r="E1044"/>
      <c r="F1044"/>
      <c r="G1044"/>
      <c r="H1044"/>
    </row>
    <row r="1045" spans="1:8" ht="14.25" x14ac:dyDescent="0.45">
      <c r="A1045"/>
      <c r="B1045"/>
      <c r="C1045"/>
      <c r="D1045"/>
      <c r="E1045"/>
      <c r="F1045"/>
      <c r="G1045"/>
      <c r="H1045"/>
    </row>
    <row r="1046" spans="1:8" ht="14.25" x14ac:dyDescent="0.45">
      <c r="A1046"/>
      <c r="B1046"/>
      <c r="C1046"/>
      <c r="D1046"/>
      <c r="E1046"/>
      <c r="F1046"/>
      <c r="G1046"/>
      <c r="H1046"/>
    </row>
    <row r="1047" spans="1:8" ht="14.25" x14ac:dyDescent="0.45">
      <c r="A1047"/>
      <c r="B1047"/>
      <c r="C1047"/>
      <c r="D1047"/>
      <c r="E1047"/>
      <c r="F1047"/>
      <c r="G1047"/>
      <c r="H1047"/>
    </row>
    <row r="1048" spans="1:8" ht="14.25" x14ac:dyDescent="0.45">
      <c r="A1048"/>
      <c r="B1048"/>
      <c r="C1048"/>
      <c r="D1048"/>
      <c r="E1048"/>
      <c r="F1048"/>
      <c r="G1048"/>
      <c r="H1048"/>
    </row>
    <row r="1049" spans="1:8" ht="14.25" x14ac:dyDescent="0.45">
      <c r="A1049"/>
      <c r="B1049"/>
      <c r="C1049"/>
      <c r="D1049"/>
      <c r="E1049"/>
      <c r="F1049"/>
      <c r="G1049"/>
      <c r="H1049"/>
    </row>
    <row r="1050" spans="1:8" ht="14.25" x14ac:dyDescent="0.45">
      <c r="A1050"/>
      <c r="B1050"/>
      <c r="C1050"/>
      <c r="D1050"/>
      <c r="E1050"/>
      <c r="F1050"/>
      <c r="G1050"/>
      <c r="H1050"/>
    </row>
    <row r="1051" spans="1:8" ht="14.25" x14ac:dyDescent="0.45">
      <c r="A1051"/>
      <c r="B1051"/>
      <c r="C1051"/>
      <c r="D1051"/>
      <c r="E1051"/>
      <c r="F1051"/>
      <c r="G1051"/>
      <c r="H1051"/>
    </row>
    <row r="1052" spans="1:8" ht="14.25" x14ac:dyDescent="0.45">
      <c r="A1052"/>
      <c r="B1052"/>
      <c r="C1052"/>
      <c r="D1052"/>
      <c r="E1052"/>
      <c r="F1052"/>
      <c r="G1052"/>
      <c r="H1052"/>
    </row>
    <row r="1053" spans="1:8" ht="14.25" x14ac:dyDescent="0.45">
      <c r="A1053"/>
      <c r="B1053"/>
      <c r="C1053"/>
      <c r="D1053"/>
      <c r="E1053"/>
      <c r="F1053"/>
      <c r="G1053"/>
      <c r="H1053"/>
    </row>
    <row r="1054" spans="1:8" ht="14.25" x14ac:dyDescent="0.45">
      <c r="A1054"/>
      <c r="B1054"/>
      <c r="C1054"/>
      <c r="D1054"/>
      <c r="E1054"/>
      <c r="F1054"/>
      <c r="G1054"/>
      <c r="H1054"/>
    </row>
    <row r="1055" spans="1:8" ht="14.25" x14ac:dyDescent="0.45">
      <c r="A1055"/>
      <c r="B1055"/>
      <c r="C1055"/>
      <c r="D1055"/>
      <c r="E1055"/>
      <c r="F1055"/>
      <c r="G1055"/>
      <c r="H1055"/>
    </row>
    <row r="1056" spans="1:8" ht="14.25" x14ac:dyDescent="0.45">
      <c r="A1056"/>
      <c r="B1056"/>
      <c r="C1056"/>
      <c r="D1056"/>
      <c r="E1056"/>
      <c r="F1056"/>
      <c r="G1056"/>
      <c r="H1056"/>
    </row>
    <row r="1057" spans="1:8" ht="14.25" x14ac:dyDescent="0.45">
      <c r="A1057"/>
      <c r="B1057"/>
      <c r="C1057"/>
      <c r="D1057"/>
      <c r="E1057"/>
      <c r="F1057"/>
      <c r="G1057"/>
      <c r="H1057"/>
    </row>
    <row r="1058" spans="1:8" ht="14.25" x14ac:dyDescent="0.45">
      <c r="A1058"/>
      <c r="B1058"/>
      <c r="C1058"/>
      <c r="D1058"/>
      <c r="E1058"/>
      <c r="F1058"/>
      <c r="G1058"/>
      <c r="H1058"/>
    </row>
    <row r="1059" spans="1:8" ht="14.25" x14ac:dyDescent="0.45">
      <c r="A1059"/>
      <c r="B1059"/>
      <c r="C1059"/>
      <c r="D1059"/>
      <c r="E1059"/>
      <c r="F1059"/>
      <c r="G1059"/>
      <c r="H1059"/>
    </row>
    <row r="1060" spans="1:8" ht="14.25" x14ac:dyDescent="0.45">
      <c r="A1060"/>
      <c r="B1060"/>
      <c r="C1060"/>
      <c r="D1060"/>
      <c r="E1060"/>
      <c r="F1060"/>
      <c r="G1060"/>
      <c r="H1060"/>
    </row>
    <row r="1061" spans="1:8" ht="14.25" x14ac:dyDescent="0.45">
      <c r="A1061"/>
      <c r="B1061"/>
      <c r="C1061"/>
      <c r="D1061"/>
      <c r="E1061"/>
      <c r="F1061"/>
      <c r="G1061"/>
      <c r="H1061"/>
    </row>
    <row r="1062" spans="1:8" ht="14.25" x14ac:dyDescent="0.45">
      <c r="A1062"/>
      <c r="B1062"/>
      <c r="C1062"/>
      <c r="D1062"/>
      <c r="E1062"/>
      <c r="F1062"/>
      <c r="G1062"/>
      <c r="H1062"/>
    </row>
    <row r="1063" spans="1:8" ht="14.25" x14ac:dyDescent="0.45">
      <c r="A1063"/>
      <c r="B1063"/>
      <c r="C1063"/>
      <c r="D1063"/>
      <c r="E1063"/>
      <c r="F1063"/>
      <c r="G1063"/>
      <c r="H1063"/>
    </row>
    <row r="1064" spans="1:8" ht="14.25" x14ac:dyDescent="0.45">
      <c r="A1064"/>
      <c r="B1064"/>
      <c r="C1064"/>
      <c r="D1064"/>
      <c r="E1064"/>
      <c r="F1064"/>
      <c r="G1064"/>
      <c r="H1064"/>
    </row>
    <row r="1065" spans="1:8" ht="14.25" x14ac:dyDescent="0.45">
      <c r="A1065"/>
      <c r="B1065"/>
      <c r="C1065"/>
      <c r="D1065"/>
      <c r="E1065"/>
      <c r="F1065"/>
      <c r="G1065"/>
      <c r="H1065"/>
    </row>
    <row r="1066" spans="1:8" ht="14.25" x14ac:dyDescent="0.45">
      <c r="A1066"/>
      <c r="B1066"/>
      <c r="C1066"/>
      <c r="D1066"/>
      <c r="E1066"/>
      <c r="F1066"/>
      <c r="G1066"/>
      <c r="H1066"/>
    </row>
    <row r="1067" spans="1:8" ht="14.25" x14ac:dyDescent="0.45">
      <c r="A1067"/>
      <c r="B1067"/>
      <c r="C1067"/>
      <c r="D1067"/>
      <c r="E1067"/>
      <c r="F1067"/>
      <c r="G1067"/>
      <c r="H1067"/>
    </row>
    <row r="1068" spans="1:8" ht="14.25" x14ac:dyDescent="0.45">
      <c r="A1068"/>
      <c r="B1068"/>
      <c r="C1068"/>
      <c r="D1068"/>
      <c r="E1068"/>
      <c r="F1068"/>
      <c r="G1068"/>
      <c r="H1068"/>
    </row>
    <row r="1069" spans="1:8" ht="14.25" x14ac:dyDescent="0.45">
      <c r="A1069"/>
      <c r="B1069"/>
      <c r="C1069"/>
      <c r="D1069"/>
      <c r="E1069"/>
      <c r="F1069"/>
      <c r="G1069"/>
      <c r="H1069"/>
    </row>
    <row r="1070" spans="1:8" ht="14.25" x14ac:dyDescent="0.45">
      <c r="A1070"/>
      <c r="B1070"/>
      <c r="C1070"/>
      <c r="D1070"/>
      <c r="E1070"/>
      <c r="F1070"/>
      <c r="G1070"/>
      <c r="H1070"/>
    </row>
    <row r="1071" spans="1:8" ht="14.25" x14ac:dyDescent="0.45">
      <c r="A1071"/>
      <c r="B1071"/>
      <c r="C1071"/>
      <c r="D1071"/>
      <c r="E1071"/>
      <c r="F1071"/>
      <c r="G1071"/>
      <c r="H1071"/>
    </row>
    <row r="1072" spans="1:8" ht="14.25" x14ac:dyDescent="0.45">
      <c r="A1072"/>
      <c r="B1072"/>
      <c r="C1072"/>
      <c r="D1072"/>
      <c r="E1072"/>
      <c r="F1072"/>
      <c r="G1072"/>
      <c r="H1072"/>
    </row>
    <row r="1073" spans="1:8" ht="14.25" x14ac:dyDescent="0.45">
      <c r="A1073"/>
      <c r="B1073"/>
      <c r="C1073"/>
      <c r="D1073"/>
      <c r="E1073"/>
      <c r="F1073"/>
      <c r="G1073"/>
      <c r="H1073"/>
    </row>
    <row r="1074" spans="1:8" ht="14.25" x14ac:dyDescent="0.45">
      <c r="A1074"/>
      <c r="B1074"/>
      <c r="C1074"/>
      <c r="D1074"/>
      <c r="E1074"/>
      <c r="F1074"/>
      <c r="G1074"/>
      <c r="H1074"/>
    </row>
    <row r="1075" spans="1:8" ht="14.25" x14ac:dyDescent="0.45">
      <c r="A1075"/>
      <c r="B1075"/>
      <c r="C1075"/>
      <c r="D1075"/>
      <c r="E1075"/>
      <c r="F1075"/>
      <c r="G1075"/>
      <c r="H1075"/>
    </row>
    <row r="1076" spans="1:8" ht="14.25" x14ac:dyDescent="0.45">
      <c r="A1076"/>
      <c r="B1076"/>
      <c r="C1076"/>
      <c r="D1076"/>
      <c r="E1076"/>
      <c r="F1076"/>
      <c r="G1076"/>
      <c r="H1076"/>
    </row>
    <row r="1077" spans="1:8" ht="14.25" x14ac:dyDescent="0.45">
      <c r="A1077"/>
      <c r="B1077"/>
      <c r="C1077"/>
      <c r="D1077"/>
      <c r="E1077"/>
      <c r="F1077"/>
      <c r="G1077"/>
      <c r="H1077"/>
    </row>
    <row r="1078" spans="1:8" ht="14.25" x14ac:dyDescent="0.45">
      <c r="A1078"/>
      <c r="B1078"/>
      <c r="C1078"/>
      <c r="D1078"/>
      <c r="E1078"/>
      <c r="F1078"/>
      <c r="G1078"/>
      <c r="H1078"/>
    </row>
    <row r="1079" spans="1:8" ht="14.25" x14ac:dyDescent="0.45">
      <c r="A1079"/>
      <c r="B1079"/>
      <c r="C1079"/>
      <c r="D1079"/>
      <c r="E1079"/>
      <c r="F1079"/>
      <c r="G1079"/>
      <c r="H1079"/>
    </row>
    <row r="1080" spans="1:8" ht="14.25" x14ac:dyDescent="0.45">
      <c r="A1080"/>
      <c r="B1080"/>
      <c r="C1080"/>
      <c r="D1080"/>
      <c r="E1080"/>
      <c r="F1080"/>
      <c r="G1080"/>
      <c r="H1080"/>
    </row>
    <row r="1081" spans="1:8" ht="14.25" x14ac:dyDescent="0.45">
      <c r="A1081"/>
      <c r="B1081"/>
      <c r="C1081"/>
      <c r="D1081"/>
      <c r="E1081"/>
      <c r="F1081"/>
      <c r="G1081"/>
      <c r="H1081"/>
    </row>
    <row r="1082" spans="1:8" ht="14.25" x14ac:dyDescent="0.45">
      <c r="A1082"/>
      <c r="B1082"/>
      <c r="C1082"/>
      <c r="D1082"/>
      <c r="E1082"/>
      <c r="F1082"/>
      <c r="G1082"/>
      <c r="H1082"/>
    </row>
    <row r="1083" spans="1:8" ht="14.25" x14ac:dyDescent="0.45">
      <c r="A1083"/>
      <c r="B1083"/>
      <c r="C1083"/>
      <c r="D1083"/>
      <c r="E1083"/>
      <c r="F1083"/>
      <c r="G1083"/>
      <c r="H1083"/>
    </row>
    <row r="1084" spans="1:8" ht="14.25" x14ac:dyDescent="0.45">
      <c r="A1084"/>
      <c r="B1084"/>
      <c r="C1084"/>
      <c r="D1084"/>
      <c r="E1084"/>
      <c r="F1084"/>
      <c r="G1084"/>
      <c r="H1084"/>
    </row>
    <row r="1085" spans="1:8" ht="14.25" x14ac:dyDescent="0.45">
      <c r="A1085"/>
      <c r="B1085"/>
      <c r="C1085"/>
      <c r="D1085"/>
      <c r="E1085"/>
      <c r="F1085"/>
      <c r="G1085"/>
      <c r="H1085"/>
    </row>
    <row r="1086" spans="1:8" ht="14.25" x14ac:dyDescent="0.45">
      <c r="A1086"/>
      <c r="B1086"/>
      <c r="C1086"/>
      <c r="D1086"/>
      <c r="E1086"/>
      <c r="F1086"/>
      <c r="G1086"/>
      <c r="H1086"/>
    </row>
    <row r="1087" spans="1:8" ht="14.25" x14ac:dyDescent="0.45">
      <c r="A1087"/>
      <c r="B1087"/>
      <c r="C1087"/>
      <c r="D1087"/>
      <c r="E1087"/>
      <c r="F1087"/>
      <c r="G1087"/>
      <c r="H1087"/>
    </row>
    <row r="1088" spans="1:8" ht="14.25" x14ac:dyDescent="0.45">
      <c r="A1088"/>
      <c r="B1088"/>
      <c r="C1088"/>
      <c r="D1088"/>
      <c r="E1088"/>
      <c r="F1088"/>
      <c r="G1088"/>
      <c r="H1088"/>
    </row>
    <row r="1089" spans="1:8" ht="14.25" x14ac:dyDescent="0.45">
      <c r="A1089"/>
      <c r="B1089"/>
      <c r="C1089"/>
      <c r="D1089"/>
      <c r="E1089"/>
      <c r="F1089"/>
      <c r="G1089"/>
      <c r="H1089"/>
    </row>
    <row r="1090" spans="1:8" ht="14.25" x14ac:dyDescent="0.45">
      <c r="A1090"/>
      <c r="B1090"/>
      <c r="C1090"/>
      <c r="D1090"/>
      <c r="E1090"/>
      <c r="F1090"/>
      <c r="G1090"/>
      <c r="H1090"/>
    </row>
    <row r="1091" spans="1:8" ht="14.25" x14ac:dyDescent="0.45">
      <c r="A1091"/>
      <c r="B1091"/>
      <c r="C1091"/>
      <c r="D1091"/>
      <c r="E1091"/>
      <c r="F1091"/>
      <c r="G1091"/>
      <c r="H1091"/>
    </row>
    <row r="1092" spans="1:8" ht="14.25" x14ac:dyDescent="0.45">
      <c r="A1092"/>
      <c r="B1092"/>
      <c r="C1092"/>
      <c r="D1092"/>
      <c r="E1092"/>
      <c r="F1092"/>
      <c r="G1092"/>
      <c r="H1092"/>
    </row>
    <row r="1093" spans="1:8" ht="14.25" x14ac:dyDescent="0.45">
      <c r="A1093"/>
      <c r="B1093"/>
      <c r="C1093"/>
      <c r="D1093"/>
      <c r="E1093"/>
      <c r="F1093"/>
      <c r="G1093"/>
      <c r="H1093"/>
    </row>
    <row r="1094" spans="1:8" ht="14.25" x14ac:dyDescent="0.45">
      <c r="A1094"/>
      <c r="B1094"/>
      <c r="C1094"/>
      <c r="D1094"/>
      <c r="E1094"/>
      <c r="F1094"/>
      <c r="G1094"/>
      <c r="H1094"/>
    </row>
    <row r="1095" spans="1:8" ht="14.25" x14ac:dyDescent="0.45">
      <c r="A1095"/>
      <c r="B1095"/>
      <c r="C1095"/>
      <c r="D1095"/>
      <c r="E1095"/>
      <c r="F1095"/>
      <c r="G1095"/>
      <c r="H1095"/>
    </row>
    <row r="1096" spans="1:8" ht="14.25" x14ac:dyDescent="0.45">
      <c r="A1096"/>
      <c r="B1096"/>
      <c r="C1096"/>
      <c r="D1096"/>
      <c r="E1096"/>
      <c r="F1096"/>
      <c r="G1096"/>
      <c r="H1096"/>
    </row>
    <row r="1097" spans="1:8" ht="14.25" x14ac:dyDescent="0.45">
      <c r="A1097"/>
      <c r="B1097"/>
      <c r="C1097"/>
      <c r="D1097"/>
      <c r="E1097"/>
      <c r="F1097"/>
      <c r="G1097"/>
      <c r="H1097"/>
    </row>
    <row r="1098" spans="1:8" ht="14.25" x14ac:dyDescent="0.45">
      <c r="A1098"/>
      <c r="B1098"/>
      <c r="C1098"/>
      <c r="D1098"/>
      <c r="E1098"/>
      <c r="F1098"/>
      <c r="G1098"/>
      <c r="H1098"/>
    </row>
    <row r="1099" spans="1:8" ht="14.25" x14ac:dyDescent="0.45">
      <c r="A1099"/>
      <c r="B1099"/>
      <c r="C1099"/>
      <c r="D1099"/>
      <c r="E1099"/>
      <c r="F1099"/>
      <c r="G1099"/>
      <c r="H1099"/>
    </row>
    <row r="1100" spans="1:8" ht="14.25" x14ac:dyDescent="0.45">
      <c r="A1100"/>
      <c r="B1100"/>
      <c r="C1100"/>
      <c r="D1100"/>
      <c r="E1100"/>
      <c r="F1100"/>
      <c r="G1100"/>
      <c r="H1100"/>
    </row>
    <row r="1101" spans="1:8" ht="14.25" x14ac:dyDescent="0.45">
      <c r="A1101"/>
      <c r="B1101"/>
      <c r="C1101"/>
      <c r="D1101"/>
      <c r="E1101"/>
      <c r="F1101"/>
      <c r="G1101"/>
      <c r="H1101"/>
    </row>
    <row r="1102" spans="1:8" ht="14.25" x14ac:dyDescent="0.45">
      <c r="A1102"/>
      <c r="B1102"/>
      <c r="C1102"/>
      <c r="D1102"/>
      <c r="E1102"/>
      <c r="F1102"/>
      <c r="G1102"/>
      <c r="H1102"/>
    </row>
    <row r="1103" spans="1:8" ht="14.25" x14ac:dyDescent="0.45">
      <c r="A1103"/>
      <c r="B1103"/>
      <c r="C1103"/>
      <c r="D1103"/>
      <c r="E1103"/>
      <c r="F1103"/>
      <c r="G1103"/>
      <c r="H1103"/>
    </row>
    <row r="1104" spans="1:8" ht="14.25" x14ac:dyDescent="0.45">
      <c r="A1104"/>
      <c r="B1104"/>
      <c r="C1104"/>
      <c r="D1104"/>
      <c r="E1104"/>
      <c r="F1104"/>
      <c r="G1104"/>
      <c r="H1104"/>
    </row>
    <row r="1105" spans="1:8" ht="14.25" x14ac:dyDescent="0.45">
      <c r="A1105"/>
      <c r="B1105"/>
      <c r="C1105"/>
      <c r="D1105"/>
      <c r="E1105"/>
      <c r="F1105"/>
      <c r="G1105"/>
      <c r="H1105"/>
    </row>
    <row r="1106" spans="1:8" ht="14.25" x14ac:dyDescent="0.45">
      <c r="A1106"/>
      <c r="B1106"/>
      <c r="C1106"/>
      <c r="D1106"/>
      <c r="E1106"/>
      <c r="F1106"/>
      <c r="G1106"/>
      <c r="H1106"/>
    </row>
    <row r="1107" spans="1:8" ht="14.25" x14ac:dyDescent="0.45">
      <c r="A1107"/>
      <c r="B1107"/>
      <c r="C1107"/>
      <c r="D1107"/>
      <c r="E1107"/>
      <c r="F1107"/>
      <c r="G1107"/>
      <c r="H1107"/>
    </row>
    <row r="1108" spans="1:8" ht="14.25" x14ac:dyDescent="0.45">
      <c r="A1108"/>
      <c r="B1108"/>
      <c r="C1108"/>
      <c r="D1108"/>
      <c r="E1108"/>
      <c r="F1108"/>
      <c r="G1108"/>
      <c r="H1108"/>
    </row>
    <row r="1109" spans="1:8" ht="14.25" x14ac:dyDescent="0.45">
      <c r="A1109"/>
      <c r="B1109"/>
      <c r="C1109"/>
      <c r="D1109"/>
      <c r="E1109"/>
      <c r="F1109"/>
      <c r="G1109"/>
      <c r="H1109"/>
    </row>
    <row r="1110" spans="1:8" ht="14.25" x14ac:dyDescent="0.45">
      <c r="A1110"/>
      <c r="B1110"/>
      <c r="C1110"/>
      <c r="D1110"/>
      <c r="E1110"/>
      <c r="F1110"/>
      <c r="G1110"/>
      <c r="H1110"/>
    </row>
    <row r="1111" spans="1:8" ht="14.25" x14ac:dyDescent="0.45">
      <c r="A1111"/>
      <c r="B1111"/>
      <c r="C1111"/>
      <c r="D1111"/>
      <c r="E1111"/>
      <c r="F1111"/>
      <c r="G1111"/>
      <c r="H1111"/>
    </row>
    <row r="1112" spans="1:8" ht="14.25" x14ac:dyDescent="0.45">
      <c r="A1112"/>
      <c r="B1112"/>
      <c r="C1112"/>
      <c r="D1112"/>
      <c r="E1112"/>
      <c r="F1112"/>
      <c r="G1112"/>
      <c r="H1112"/>
    </row>
    <row r="1113" spans="1:8" ht="14.25" x14ac:dyDescent="0.45">
      <c r="A1113"/>
      <c r="B1113"/>
      <c r="C1113"/>
      <c r="D1113"/>
      <c r="E1113"/>
      <c r="F1113"/>
      <c r="G1113"/>
      <c r="H1113"/>
    </row>
    <row r="1114" spans="1:8" ht="14.25" x14ac:dyDescent="0.45">
      <c r="A1114"/>
      <c r="B1114"/>
      <c r="C1114"/>
      <c r="D1114"/>
      <c r="E1114"/>
      <c r="F1114"/>
      <c r="G1114"/>
      <c r="H1114"/>
    </row>
    <row r="1115" spans="1:8" ht="14.25" x14ac:dyDescent="0.45">
      <c r="A1115"/>
      <c r="B1115"/>
      <c r="C1115"/>
      <c r="D1115"/>
      <c r="E1115"/>
      <c r="F1115"/>
      <c r="G1115"/>
      <c r="H1115"/>
    </row>
    <row r="1116" spans="1:8" ht="14.25" x14ac:dyDescent="0.45">
      <c r="A1116"/>
      <c r="B1116"/>
      <c r="C1116"/>
      <c r="D1116"/>
      <c r="E1116"/>
      <c r="F1116"/>
      <c r="G1116"/>
      <c r="H1116"/>
    </row>
    <row r="1117" spans="1:8" ht="14.25" x14ac:dyDescent="0.45">
      <c r="A1117"/>
      <c r="B1117"/>
      <c r="C1117"/>
      <c r="D1117"/>
      <c r="E1117"/>
      <c r="F1117"/>
      <c r="G1117"/>
      <c r="H1117"/>
    </row>
    <row r="1118" spans="1:8" ht="14.25" x14ac:dyDescent="0.45">
      <c r="A1118"/>
      <c r="B1118"/>
      <c r="C1118"/>
      <c r="D1118"/>
      <c r="E1118"/>
      <c r="F1118"/>
      <c r="G1118"/>
      <c r="H1118"/>
    </row>
    <row r="1119" spans="1:8" ht="14.25" x14ac:dyDescent="0.45">
      <c r="A1119"/>
      <c r="B1119"/>
      <c r="C1119"/>
      <c r="D1119"/>
      <c r="E1119"/>
      <c r="F1119"/>
      <c r="G1119"/>
      <c r="H1119"/>
    </row>
    <row r="1120" spans="1:8" ht="14.25" x14ac:dyDescent="0.45">
      <c r="A1120"/>
      <c r="B1120"/>
      <c r="C1120"/>
      <c r="D1120"/>
      <c r="E1120"/>
      <c r="F1120"/>
      <c r="G1120"/>
      <c r="H1120"/>
    </row>
    <row r="1121" spans="1:8" ht="14.25" x14ac:dyDescent="0.45">
      <c r="A1121"/>
      <c r="B1121"/>
      <c r="C1121"/>
      <c r="D1121"/>
      <c r="E1121"/>
      <c r="F1121"/>
      <c r="G1121"/>
      <c r="H1121"/>
    </row>
    <row r="1122" spans="1:8" ht="14.25" x14ac:dyDescent="0.45">
      <c r="A1122"/>
      <c r="B1122"/>
      <c r="C1122"/>
      <c r="D1122"/>
      <c r="E1122"/>
      <c r="F1122"/>
      <c r="G1122"/>
      <c r="H1122"/>
    </row>
    <row r="1123" spans="1:8" ht="14.25" x14ac:dyDescent="0.45">
      <c r="A1123"/>
      <c r="B1123"/>
      <c r="C1123"/>
      <c r="D1123"/>
      <c r="E1123"/>
      <c r="F1123"/>
      <c r="G1123"/>
      <c r="H1123"/>
    </row>
    <row r="1124" spans="1:8" ht="14.25" x14ac:dyDescent="0.45">
      <c r="A1124"/>
      <c r="B1124"/>
      <c r="C1124"/>
      <c r="D1124"/>
      <c r="E1124"/>
      <c r="F1124"/>
      <c r="G1124"/>
      <c r="H1124"/>
    </row>
    <row r="1125" spans="1:8" ht="14.25" x14ac:dyDescent="0.45">
      <c r="A1125"/>
      <c r="B1125"/>
      <c r="C1125"/>
      <c r="D1125"/>
      <c r="E1125"/>
      <c r="F1125"/>
      <c r="G1125"/>
      <c r="H1125"/>
    </row>
    <row r="1126" spans="1:8" ht="14.25" x14ac:dyDescent="0.45">
      <c r="A1126"/>
      <c r="B1126"/>
      <c r="C1126"/>
      <c r="D1126"/>
      <c r="E1126"/>
      <c r="F1126"/>
      <c r="G1126"/>
      <c r="H1126"/>
    </row>
    <row r="1127" spans="1:8" ht="14.25" x14ac:dyDescent="0.45">
      <c r="A1127"/>
      <c r="B1127"/>
      <c r="C1127"/>
      <c r="D1127"/>
      <c r="E1127"/>
      <c r="F1127"/>
      <c r="G1127"/>
      <c r="H1127"/>
    </row>
    <row r="1128" spans="1:8" ht="14.25" x14ac:dyDescent="0.45">
      <c r="A1128"/>
      <c r="B1128"/>
      <c r="C1128"/>
      <c r="D1128"/>
      <c r="E1128"/>
      <c r="F1128"/>
      <c r="G1128"/>
      <c r="H1128"/>
    </row>
    <row r="1129" spans="1:8" ht="14.25" x14ac:dyDescent="0.45">
      <c r="A1129"/>
      <c r="B1129"/>
      <c r="C1129"/>
      <c r="D1129"/>
      <c r="E1129"/>
      <c r="F1129"/>
      <c r="G1129"/>
      <c r="H1129"/>
    </row>
    <row r="1130" spans="1:8" ht="14.25" x14ac:dyDescent="0.45">
      <c r="A1130"/>
      <c r="B1130"/>
      <c r="C1130"/>
      <c r="D1130"/>
      <c r="E1130"/>
      <c r="F1130"/>
      <c r="G1130"/>
      <c r="H1130"/>
    </row>
    <row r="1131" spans="1:8" ht="14.25" x14ac:dyDescent="0.45">
      <c r="A1131"/>
      <c r="B1131"/>
      <c r="C1131"/>
      <c r="D1131"/>
      <c r="E1131"/>
      <c r="F1131"/>
      <c r="G1131"/>
      <c r="H1131"/>
    </row>
    <row r="1132" spans="1:8" ht="14.25" x14ac:dyDescent="0.45">
      <c r="A1132"/>
      <c r="B1132"/>
      <c r="C1132"/>
      <c r="D1132"/>
      <c r="E1132"/>
      <c r="F1132"/>
      <c r="G1132"/>
      <c r="H1132"/>
    </row>
    <row r="1133" spans="1:8" ht="14.25" x14ac:dyDescent="0.45">
      <c r="A1133"/>
      <c r="B1133"/>
      <c r="C1133"/>
      <c r="D1133"/>
      <c r="E1133"/>
      <c r="F1133"/>
      <c r="G1133"/>
      <c r="H1133"/>
    </row>
    <row r="1134" spans="1:8" ht="14.25" x14ac:dyDescent="0.45">
      <c r="A1134"/>
      <c r="B1134"/>
      <c r="C1134"/>
      <c r="D1134"/>
      <c r="E1134"/>
      <c r="F1134"/>
      <c r="G1134"/>
      <c r="H1134"/>
    </row>
    <row r="1135" spans="1:8" ht="14.25" x14ac:dyDescent="0.45">
      <c r="A1135"/>
      <c r="B1135"/>
      <c r="C1135"/>
      <c r="D1135"/>
      <c r="E1135"/>
      <c r="F1135"/>
      <c r="G1135"/>
      <c r="H1135"/>
    </row>
    <row r="1136" spans="1:8" ht="14.25" x14ac:dyDescent="0.45">
      <c r="A1136"/>
      <c r="B1136"/>
      <c r="C1136"/>
      <c r="D1136"/>
      <c r="E1136"/>
      <c r="F1136"/>
      <c r="G1136"/>
      <c r="H1136"/>
    </row>
    <row r="1137" spans="1:8" ht="14.25" x14ac:dyDescent="0.45">
      <c r="A1137"/>
      <c r="B1137"/>
      <c r="C1137"/>
      <c r="D1137"/>
      <c r="E1137"/>
      <c r="F1137"/>
      <c r="G1137"/>
      <c r="H1137"/>
    </row>
    <row r="1138" spans="1:8" ht="14.25" x14ac:dyDescent="0.45">
      <c r="A1138"/>
      <c r="B1138"/>
      <c r="C1138"/>
      <c r="D1138"/>
      <c r="E1138"/>
      <c r="F1138"/>
      <c r="G1138"/>
      <c r="H1138"/>
    </row>
    <row r="1139" spans="1:8" ht="14.25" x14ac:dyDescent="0.45">
      <c r="A1139"/>
      <c r="B1139"/>
      <c r="C1139"/>
      <c r="D1139"/>
      <c r="E1139"/>
      <c r="F1139"/>
      <c r="G1139"/>
      <c r="H1139"/>
    </row>
    <row r="1140" spans="1:8" ht="14.25" x14ac:dyDescent="0.45">
      <c r="A1140"/>
      <c r="B1140"/>
      <c r="C1140"/>
      <c r="D1140"/>
      <c r="E1140"/>
      <c r="F1140"/>
      <c r="G1140"/>
      <c r="H1140"/>
    </row>
    <row r="1141" spans="1:8" ht="14.25" x14ac:dyDescent="0.45">
      <c r="A1141"/>
      <c r="B1141"/>
      <c r="C1141"/>
      <c r="D1141"/>
      <c r="E1141"/>
      <c r="F1141"/>
      <c r="G1141"/>
      <c r="H1141"/>
    </row>
    <row r="1142" spans="1:8" ht="14.25" x14ac:dyDescent="0.45">
      <c r="A1142"/>
      <c r="B1142"/>
      <c r="C1142"/>
      <c r="D1142"/>
      <c r="E1142"/>
      <c r="F1142"/>
      <c r="G1142"/>
      <c r="H1142"/>
    </row>
    <row r="1143" spans="1:8" ht="14.25" x14ac:dyDescent="0.45">
      <c r="A1143"/>
      <c r="B1143"/>
      <c r="C1143"/>
      <c r="D1143"/>
      <c r="E1143"/>
      <c r="F1143"/>
      <c r="G1143"/>
      <c r="H1143"/>
    </row>
    <row r="1144" spans="1:8" ht="14.25" x14ac:dyDescent="0.45">
      <c r="A1144"/>
      <c r="B1144"/>
      <c r="C1144"/>
      <c r="D1144"/>
      <c r="E1144"/>
      <c r="F1144"/>
      <c r="G1144"/>
      <c r="H1144"/>
    </row>
    <row r="1145" spans="1:8" ht="14.25" x14ac:dyDescent="0.45">
      <c r="A1145"/>
      <c r="B1145"/>
      <c r="C1145"/>
      <c r="D1145"/>
      <c r="E1145"/>
      <c r="F1145"/>
      <c r="G1145"/>
      <c r="H1145"/>
    </row>
    <row r="1146" spans="1:8" ht="14.25" x14ac:dyDescent="0.45">
      <c r="A1146"/>
      <c r="B1146"/>
      <c r="C1146"/>
      <c r="D1146"/>
      <c r="E1146"/>
      <c r="F1146"/>
      <c r="G1146"/>
      <c r="H1146"/>
    </row>
    <row r="1147" spans="1:8" ht="14.25" x14ac:dyDescent="0.45">
      <c r="A1147"/>
      <c r="B1147"/>
      <c r="C1147"/>
      <c r="D1147"/>
      <c r="E1147"/>
      <c r="F1147"/>
      <c r="G1147"/>
      <c r="H1147"/>
    </row>
    <row r="1148" spans="1:8" ht="14.25" x14ac:dyDescent="0.45">
      <c r="A1148"/>
      <c r="B1148"/>
      <c r="C1148"/>
      <c r="D1148"/>
      <c r="E1148"/>
      <c r="F1148"/>
      <c r="G1148"/>
      <c r="H1148"/>
    </row>
    <row r="1149" spans="1:8" ht="14.25" x14ac:dyDescent="0.45">
      <c r="A1149"/>
      <c r="B1149"/>
      <c r="C1149"/>
      <c r="D1149"/>
      <c r="E1149"/>
      <c r="F1149"/>
      <c r="G1149"/>
      <c r="H1149"/>
    </row>
    <row r="1150" spans="1:8" ht="14.25" x14ac:dyDescent="0.45">
      <c r="A1150"/>
      <c r="B1150"/>
      <c r="C1150"/>
      <c r="D1150"/>
      <c r="E1150"/>
      <c r="F1150"/>
      <c r="G1150"/>
      <c r="H1150"/>
    </row>
    <row r="1151" spans="1:8" ht="14.25" x14ac:dyDescent="0.45">
      <c r="A1151"/>
      <c r="B1151"/>
      <c r="C1151"/>
      <c r="D1151"/>
      <c r="E1151"/>
      <c r="F1151"/>
      <c r="G1151"/>
      <c r="H1151"/>
    </row>
    <row r="1152" spans="1:8" ht="14.25" x14ac:dyDescent="0.45">
      <c r="A1152"/>
      <c r="B1152"/>
      <c r="C1152"/>
      <c r="D1152"/>
      <c r="E1152"/>
      <c r="F1152"/>
      <c r="G1152"/>
      <c r="H1152"/>
    </row>
    <row r="1153" spans="1:8" ht="14.25" x14ac:dyDescent="0.45">
      <c r="A1153"/>
      <c r="B1153"/>
      <c r="C1153"/>
      <c r="D1153"/>
      <c r="E1153"/>
      <c r="F1153"/>
      <c r="G1153"/>
      <c r="H1153"/>
    </row>
    <row r="1154" spans="1:8" ht="14.25" x14ac:dyDescent="0.45">
      <c r="A1154"/>
      <c r="B1154"/>
      <c r="C1154"/>
      <c r="D1154"/>
      <c r="E1154"/>
      <c r="F1154"/>
      <c r="G1154"/>
      <c r="H1154"/>
    </row>
    <row r="1155" spans="1:8" ht="14.25" x14ac:dyDescent="0.45">
      <c r="A1155"/>
      <c r="B1155"/>
      <c r="C1155"/>
      <c r="D1155"/>
      <c r="E1155"/>
      <c r="F1155"/>
      <c r="G1155"/>
      <c r="H1155"/>
    </row>
    <row r="1156" spans="1:8" ht="14.25" x14ac:dyDescent="0.45">
      <c r="A1156"/>
      <c r="B1156"/>
      <c r="C1156"/>
      <c r="D1156"/>
      <c r="E1156"/>
      <c r="F1156"/>
      <c r="G1156"/>
      <c r="H1156"/>
    </row>
    <row r="1157" spans="1:8" ht="14.25" x14ac:dyDescent="0.45">
      <c r="A1157"/>
      <c r="B1157"/>
      <c r="C1157"/>
      <c r="D1157"/>
      <c r="E1157"/>
      <c r="F1157"/>
      <c r="G1157"/>
      <c r="H1157"/>
    </row>
    <row r="1158" spans="1:8" ht="14.25" x14ac:dyDescent="0.45">
      <c r="A1158"/>
      <c r="B1158"/>
      <c r="C1158"/>
      <c r="D1158"/>
      <c r="E1158"/>
      <c r="F1158"/>
      <c r="G1158"/>
      <c r="H1158"/>
    </row>
    <row r="1159" spans="1:8" ht="14.25" x14ac:dyDescent="0.45">
      <c r="A1159"/>
      <c r="B1159"/>
      <c r="C1159"/>
      <c r="D1159"/>
      <c r="E1159"/>
      <c r="F1159"/>
      <c r="G1159"/>
      <c r="H1159"/>
    </row>
    <row r="1160" spans="1:8" ht="14.25" x14ac:dyDescent="0.45">
      <c r="A1160"/>
      <c r="B1160"/>
      <c r="C1160"/>
      <c r="D1160"/>
      <c r="E1160"/>
      <c r="F1160"/>
      <c r="G1160"/>
      <c r="H1160"/>
    </row>
    <row r="1161" spans="1:8" ht="14.25" x14ac:dyDescent="0.45">
      <c r="A1161"/>
      <c r="B1161"/>
      <c r="C1161"/>
      <c r="D1161"/>
      <c r="E1161"/>
      <c r="F1161"/>
      <c r="G1161"/>
      <c r="H1161"/>
    </row>
    <row r="1162" spans="1:8" ht="14.25" x14ac:dyDescent="0.45">
      <c r="A1162"/>
      <c r="B1162"/>
      <c r="C1162"/>
      <c r="D1162"/>
      <c r="E1162"/>
      <c r="F1162"/>
      <c r="G1162"/>
      <c r="H1162"/>
    </row>
    <row r="1163" spans="1:8" ht="14.25" x14ac:dyDescent="0.45">
      <c r="A1163"/>
      <c r="B1163"/>
      <c r="C1163"/>
      <c r="D1163"/>
      <c r="E1163"/>
      <c r="F1163"/>
      <c r="G1163"/>
      <c r="H1163"/>
    </row>
    <row r="1164" spans="1:8" ht="14.25" x14ac:dyDescent="0.45">
      <c r="A1164"/>
      <c r="B1164"/>
      <c r="C1164"/>
      <c r="D1164"/>
      <c r="E1164"/>
      <c r="F1164"/>
      <c r="G1164"/>
      <c r="H1164"/>
    </row>
    <row r="1165" spans="1:8" ht="14.25" x14ac:dyDescent="0.45">
      <c r="A1165"/>
      <c r="B1165"/>
      <c r="C1165"/>
      <c r="D1165"/>
      <c r="E1165"/>
      <c r="F1165"/>
      <c r="G1165"/>
      <c r="H1165"/>
    </row>
    <row r="1166" spans="1:8" ht="14.25" x14ac:dyDescent="0.45">
      <c r="A1166"/>
      <c r="B1166"/>
      <c r="C1166"/>
      <c r="D1166"/>
      <c r="E1166"/>
      <c r="F1166"/>
      <c r="G1166"/>
      <c r="H1166"/>
    </row>
    <row r="1167" spans="1:8" ht="14.25" x14ac:dyDescent="0.45">
      <c r="A1167"/>
      <c r="B1167"/>
      <c r="C1167"/>
      <c r="D1167"/>
      <c r="E1167"/>
      <c r="F1167"/>
      <c r="G1167"/>
      <c r="H1167"/>
    </row>
    <row r="1168" spans="1:8" ht="14.25" x14ac:dyDescent="0.45">
      <c r="A1168"/>
      <c r="B1168"/>
      <c r="C1168"/>
      <c r="D1168"/>
      <c r="E1168"/>
      <c r="F1168"/>
      <c r="G1168"/>
      <c r="H1168"/>
    </row>
    <row r="1169" spans="1:8" ht="14.25" x14ac:dyDescent="0.45">
      <c r="A1169"/>
      <c r="B1169"/>
      <c r="C1169"/>
      <c r="D1169"/>
      <c r="E1169"/>
      <c r="F1169"/>
      <c r="G1169"/>
      <c r="H1169"/>
    </row>
    <row r="1170" spans="1:8" ht="14.25" x14ac:dyDescent="0.45">
      <c r="A1170"/>
      <c r="B1170"/>
      <c r="C1170"/>
      <c r="D1170"/>
      <c r="E1170"/>
      <c r="F1170"/>
      <c r="G1170"/>
      <c r="H1170"/>
    </row>
    <row r="1171" spans="1:8" ht="14.25" x14ac:dyDescent="0.45">
      <c r="A1171"/>
      <c r="B1171"/>
      <c r="C1171"/>
      <c r="D1171"/>
      <c r="E1171"/>
      <c r="F1171"/>
      <c r="G1171"/>
      <c r="H1171"/>
    </row>
    <row r="1172" spans="1:8" ht="14.25" x14ac:dyDescent="0.45">
      <c r="A1172"/>
      <c r="B1172"/>
      <c r="C1172"/>
      <c r="D1172"/>
      <c r="E1172"/>
      <c r="F1172"/>
      <c r="G1172"/>
      <c r="H1172"/>
    </row>
    <row r="1173" spans="1:8" ht="14.25" x14ac:dyDescent="0.45">
      <c r="A1173"/>
      <c r="B1173"/>
      <c r="C1173"/>
      <c r="D1173"/>
      <c r="E1173"/>
      <c r="F1173"/>
      <c r="G1173"/>
      <c r="H1173"/>
    </row>
    <row r="1174" spans="1:8" ht="14.25" x14ac:dyDescent="0.45">
      <c r="A1174"/>
      <c r="B1174"/>
      <c r="C1174"/>
      <c r="D1174"/>
      <c r="E1174"/>
      <c r="F1174"/>
      <c r="G1174"/>
      <c r="H1174"/>
    </row>
    <row r="1175" spans="1:8" ht="14.25" x14ac:dyDescent="0.45">
      <c r="A1175"/>
      <c r="B1175"/>
      <c r="C1175"/>
      <c r="D1175"/>
      <c r="E1175"/>
      <c r="F1175"/>
      <c r="G1175"/>
      <c r="H1175"/>
    </row>
    <row r="1176" spans="1:8" ht="14.25" x14ac:dyDescent="0.45">
      <c r="A1176"/>
      <c r="B1176"/>
      <c r="C1176"/>
      <c r="D1176"/>
      <c r="E1176"/>
      <c r="F1176"/>
      <c r="G1176"/>
      <c r="H1176"/>
    </row>
    <row r="1177" spans="1:8" ht="14.25" x14ac:dyDescent="0.45">
      <c r="A1177"/>
      <c r="B1177"/>
      <c r="C1177"/>
      <c r="D1177"/>
      <c r="E1177"/>
      <c r="F1177"/>
      <c r="G1177"/>
      <c r="H1177"/>
    </row>
    <row r="1178" spans="1:8" ht="14.25" x14ac:dyDescent="0.45">
      <c r="A1178"/>
      <c r="B1178"/>
      <c r="C1178"/>
      <c r="D1178"/>
      <c r="E1178"/>
      <c r="F1178"/>
      <c r="G1178"/>
      <c r="H1178"/>
    </row>
    <row r="1179" spans="1:8" ht="14.25" x14ac:dyDescent="0.45">
      <c r="A1179"/>
      <c r="B1179"/>
      <c r="C1179"/>
      <c r="D1179"/>
      <c r="E1179"/>
      <c r="F1179"/>
      <c r="G1179"/>
      <c r="H1179"/>
    </row>
    <row r="1180" spans="1:8" ht="14.25" x14ac:dyDescent="0.45">
      <c r="A1180"/>
      <c r="B1180"/>
      <c r="C1180"/>
      <c r="D1180"/>
      <c r="E1180"/>
      <c r="F1180"/>
      <c r="G1180"/>
      <c r="H1180"/>
    </row>
    <row r="1181" spans="1:8" ht="14.25" x14ac:dyDescent="0.45">
      <c r="A1181"/>
      <c r="B1181"/>
      <c r="C1181"/>
      <c r="D1181"/>
      <c r="E1181"/>
      <c r="F1181"/>
      <c r="G1181"/>
      <c r="H1181"/>
    </row>
    <row r="1182" spans="1:8" ht="14.25" x14ac:dyDescent="0.45">
      <c r="A1182"/>
      <c r="B1182"/>
      <c r="C1182"/>
      <c r="D1182"/>
      <c r="E1182"/>
      <c r="F1182"/>
      <c r="G1182"/>
      <c r="H1182"/>
    </row>
    <row r="1183" spans="1:8" ht="14.25" x14ac:dyDescent="0.45">
      <c r="A1183"/>
      <c r="B1183"/>
      <c r="C1183"/>
      <c r="D1183"/>
      <c r="E1183"/>
      <c r="F1183"/>
      <c r="G1183"/>
      <c r="H1183"/>
    </row>
    <row r="1184" spans="1:8" ht="14.25" x14ac:dyDescent="0.45">
      <c r="A1184"/>
      <c r="B1184"/>
      <c r="C1184"/>
      <c r="D1184"/>
      <c r="E1184"/>
      <c r="F1184"/>
      <c r="G1184"/>
      <c r="H1184"/>
    </row>
    <row r="1185" spans="1:8" ht="14.25" x14ac:dyDescent="0.45">
      <c r="A1185"/>
      <c r="B1185"/>
      <c r="C1185"/>
      <c r="D1185"/>
      <c r="E1185"/>
      <c r="F1185"/>
      <c r="G1185"/>
      <c r="H1185"/>
    </row>
    <row r="1186" spans="1:8" ht="14.25" x14ac:dyDescent="0.45">
      <c r="A1186"/>
      <c r="B1186"/>
      <c r="C1186"/>
      <c r="D1186"/>
      <c r="E1186"/>
      <c r="F1186"/>
      <c r="G1186"/>
      <c r="H1186"/>
    </row>
    <row r="1187" spans="1:8" ht="14.25" x14ac:dyDescent="0.45">
      <c r="A1187"/>
      <c r="B1187"/>
      <c r="C1187"/>
      <c r="D1187"/>
      <c r="E1187"/>
      <c r="F1187"/>
      <c r="G1187"/>
      <c r="H1187"/>
    </row>
    <row r="1188" spans="1:8" ht="14.25" x14ac:dyDescent="0.45">
      <c r="A1188"/>
      <c r="B1188"/>
      <c r="C1188"/>
      <c r="D1188"/>
      <c r="E1188"/>
      <c r="F1188"/>
      <c r="G1188"/>
      <c r="H1188"/>
    </row>
    <row r="1189" spans="1:8" ht="14.25" x14ac:dyDescent="0.45">
      <c r="A1189"/>
      <c r="B1189"/>
      <c r="C1189"/>
      <c r="D1189"/>
      <c r="E1189"/>
      <c r="F1189"/>
      <c r="G1189"/>
      <c r="H1189"/>
    </row>
    <row r="1190" spans="1:8" ht="14.25" x14ac:dyDescent="0.45">
      <c r="A1190"/>
      <c r="B1190"/>
      <c r="C1190"/>
      <c r="D1190"/>
      <c r="E1190"/>
      <c r="F1190"/>
      <c r="G1190"/>
      <c r="H1190"/>
    </row>
    <row r="1191" spans="1:8" ht="14.25" x14ac:dyDescent="0.45">
      <c r="A1191"/>
      <c r="B1191"/>
      <c r="C1191"/>
      <c r="D1191"/>
      <c r="E1191"/>
      <c r="F1191"/>
      <c r="G1191"/>
      <c r="H1191"/>
    </row>
    <row r="1192" spans="1:8" ht="14.25" x14ac:dyDescent="0.45">
      <c r="A1192"/>
      <c r="B1192"/>
      <c r="C1192"/>
      <c r="D1192"/>
      <c r="E1192"/>
      <c r="F1192"/>
      <c r="G1192"/>
      <c r="H1192"/>
    </row>
    <row r="1193" spans="1:8" ht="14.25" x14ac:dyDescent="0.45">
      <c r="A1193"/>
      <c r="B1193"/>
      <c r="C1193"/>
      <c r="D1193"/>
      <c r="E1193"/>
      <c r="F1193"/>
      <c r="G1193"/>
      <c r="H1193"/>
    </row>
    <row r="1194" spans="1:8" ht="14.25" x14ac:dyDescent="0.45">
      <c r="A1194"/>
      <c r="B1194"/>
      <c r="C1194"/>
      <c r="D1194"/>
      <c r="E1194"/>
      <c r="F1194"/>
      <c r="G1194"/>
      <c r="H1194"/>
    </row>
    <row r="1195" spans="1:8" ht="14.25" x14ac:dyDescent="0.45">
      <c r="A1195"/>
      <c r="B1195"/>
      <c r="C1195"/>
      <c r="D1195"/>
      <c r="E1195"/>
      <c r="F1195"/>
      <c r="G1195"/>
      <c r="H1195"/>
    </row>
    <row r="1196" spans="1:8" ht="14.25" x14ac:dyDescent="0.45">
      <c r="A1196"/>
      <c r="B1196"/>
      <c r="C1196"/>
      <c r="D1196"/>
      <c r="E1196"/>
      <c r="F1196"/>
      <c r="G1196"/>
      <c r="H1196"/>
    </row>
    <row r="1197" spans="1:8" ht="14.25" x14ac:dyDescent="0.45">
      <c r="A1197"/>
      <c r="B1197"/>
      <c r="C1197"/>
      <c r="D1197"/>
      <c r="E1197"/>
      <c r="F1197"/>
      <c r="G1197"/>
      <c r="H1197"/>
    </row>
    <row r="1198" spans="1:8" ht="14.25" x14ac:dyDescent="0.45">
      <c r="A1198"/>
      <c r="B1198"/>
      <c r="C1198"/>
      <c r="D1198"/>
      <c r="E1198"/>
      <c r="F1198"/>
      <c r="G1198"/>
      <c r="H1198"/>
    </row>
    <row r="1199" spans="1:8" ht="14.25" x14ac:dyDescent="0.45">
      <c r="A1199"/>
      <c r="B1199"/>
      <c r="C1199"/>
      <c r="D1199"/>
      <c r="E1199"/>
      <c r="F1199"/>
      <c r="G1199"/>
      <c r="H1199"/>
    </row>
    <row r="1200" spans="1:8" ht="14.25" x14ac:dyDescent="0.45">
      <c r="A1200"/>
      <c r="B1200"/>
      <c r="C1200"/>
      <c r="D1200"/>
      <c r="E1200"/>
      <c r="F1200"/>
      <c r="G1200"/>
      <c r="H1200"/>
    </row>
    <row r="1201" spans="1:8" ht="14.25" x14ac:dyDescent="0.45">
      <c r="A1201"/>
      <c r="B1201"/>
      <c r="C1201"/>
      <c r="D1201"/>
      <c r="E1201"/>
      <c r="F1201"/>
      <c r="G1201"/>
      <c r="H1201"/>
    </row>
    <row r="1202" spans="1:8" ht="14.25" x14ac:dyDescent="0.45">
      <c r="A1202"/>
      <c r="B1202"/>
      <c r="C1202"/>
      <c r="D1202"/>
      <c r="E1202"/>
      <c r="F1202"/>
      <c r="G1202"/>
      <c r="H1202"/>
    </row>
    <row r="1203" spans="1:8" ht="14.25" x14ac:dyDescent="0.45">
      <c r="A1203"/>
      <c r="B1203"/>
      <c r="C1203"/>
      <c r="D1203"/>
      <c r="E1203"/>
      <c r="F1203"/>
      <c r="G1203"/>
      <c r="H1203"/>
    </row>
    <row r="1204" spans="1:8" ht="14.25" x14ac:dyDescent="0.45">
      <c r="A1204"/>
      <c r="B1204"/>
      <c r="C1204"/>
      <c r="D1204"/>
      <c r="E1204"/>
      <c r="F1204"/>
      <c r="G1204"/>
      <c r="H1204"/>
    </row>
    <row r="1205" spans="1:8" ht="14.25" x14ac:dyDescent="0.45">
      <c r="A1205"/>
      <c r="B1205"/>
      <c r="C1205"/>
      <c r="D1205"/>
      <c r="E1205"/>
      <c r="F1205"/>
      <c r="G1205"/>
      <c r="H1205"/>
    </row>
    <row r="1206" spans="1:8" ht="14.25" x14ac:dyDescent="0.45">
      <c r="A1206"/>
      <c r="B1206"/>
      <c r="C1206"/>
      <c r="D1206"/>
      <c r="E1206"/>
      <c r="F1206"/>
      <c r="G1206"/>
      <c r="H1206"/>
    </row>
    <row r="1207" spans="1:8" ht="14.25" x14ac:dyDescent="0.45">
      <c r="A1207"/>
      <c r="B1207"/>
      <c r="C1207"/>
      <c r="D1207"/>
      <c r="E1207"/>
      <c r="F1207"/>
      <c r="G1207"/>
      <c r="H1207"/>
    </row>
    <row r="1208" spans="1:8" ht="14.25" x14ac:dyDescent="0.45">
      <c r="A1208"/>
      <c r="B1208"/>
      <c r="C1208"/>
      <c r="D1208"/>
      <c r="E1208"/>
      <c r="F1208"/>
      <c r="G1208"/>
      <c r="H1208"/>
    </row>
    <row r="1209" spans="1:8" ht="14.25" x14ac:dyDescent="0.45">
      <c r="A1209"/>
      <c r="B1209"/>
      <c r="C1209"/>
      <c r="D1209"/>
      <c r="E1209"/>
      <c r="F1209"/>
      <c r="G1209"/>
      <c r="H1209"/>
    </row>
    <row r="1210" spans="1:8" ht="14.25" x14ac:dyDescent="0.45">
      <c r="A1210"/>
      <c r="B1210"/>
      <c r="C1210"/>
      <c r="D1210"/>
      <c r="E1210"/>
      <c r="F1210"/>
      <c r="G1210"/>
      <c r="H1210"/>
    </row>
    <row r="1211" spans="1:8" ht="14.25" x14ac:dyDescent="0.45">
      <c r="A1211"/>
      <c r="B1211"/>
      <c r="C1211"/>
      <c r="D1211"/>
      <c r="E1211"/>
      <c r="F1211"/>
      <c r="G1211"/>
      <c r="H1211"/>
    </row>
    <row r="1212" spans="1:8" ht="14.25" x14ac:dyDescent="0.45">
      <c r="A1212"/>
      <c r="B1212"/>
      <c r="C1212"/>
      <c r="D1212"/>
      <c r="E1212"/>
      <c r="F1212"/>
      <c r="G1212"/>
      <c r="H1212"/>
    </row>
    <row r="1213" spans="1:8" ht="14.25" x14ac:dyDescent="0.45">
      <c r="A1213"/>
      <c r="B1213"/>
      <c r="C1213"/>
      <c r="D1213"/>
      <c r="E1213"/>
      <c r="F1213"/>
      <c r="G1213"/>
      <c r="H1213"/>
    </row>
    <row r="1214" spans="1:8" ht="14.25" x14ac:dyDescent="0.45">
      <c r="A1214"/>
      <c r="B1214"/>
      <c r="C1214"/>
      <c r="D1214"/>
      <c r="E1214"/>
      <c r="F1214"/>
      <c r="G1214"/>
      <c r="H1214"/>
    </row>
    <row r="1215" spans="1:8" ht="14.25" x14ac:dyDescent="0.45">
      <c r="A1215"/>
      <c r="B1215"/>
      <c r="C1215"/>
      <c r="D1215"/>
      <c r="E1215"/>
      <c r="F1215"/>
      <c r="G1215"/>
      <c r="H1215"/>
    </row>
    <row r="1216" spans="1:8" ht="14.25" x14ac:dyDescent="0.45">
      <c r="A1216"/>
      <c r="B1216"/>
      <c r="C1216"/>
      <c r="D1216"/>
      <c r="E1216"/>
      <c r="F1216"/>
      <c r="G1216"/>
      <c r="H1216"/>
    </row>
    <row r="1217" spans="1:8" ht="14.25" x14ac:dyDescent="0.45">
      <c r="A1217"/>
      <c r="B1217"/>
      <c r="C1217"/>
      <c r="D1217"/>
      <c r="E1217"/>
      <c r="F1217"/>
      <c r="G1217"/>
      <c r="H1217"/>
    </row>
    <row r="1218" spans="1:8" ht="14.25" x14ac:dyDescent="0.45">
      <c r="A1218"/>
      <c r="B1218"/>
      <c r="C1218"/>
      <c r="D1218"/>
      <c r="E1218"/>
      <c r="F1218"/>
      <c r="G1218"/>
      <c r="H1218"/>
    </row>
    <row r="1219" spans="1:8" ht="14.25" x14ac:dyDescent="0.45">
      <c r="A1219"/>
      <c r="B1219"/>
      <c r="C1219"/>
      <c r="D1219"/>
      <c r="E1219"/>
      <c r="F1219"/>
      <c r="G1219"/>
      <c r="H1219"/>
    </row>
    <row r="1220" spans="1:8" ht="14.25" x14ac:dyDescent="0.45">
      <c r="A1220"/>
      <c r="B1220"/>
      <c r="C1220"/>
      <c r="D1220"/>
      <c r="E1220"/>
      <c r="F1220"/>
      <c r="G1220"/>
      <c r="H1220"/>
    </row>
    <row r="1221" spans="1:8" ht="14.25" x14ac:dyDescent="0.45">
      <c r="A1221"/>
      <c r="B1221"/>
      <c r="C1221"/>
      <c r="D1221"/>
      <c r="E1221"/>
      <c r="F1221"/>
      <c r="G1221"/>
      <c r="H1221"/>
    </row>
    <row r="1222" spans="1:8" ht="14.25" x14ac:dyDescent="0.45">
      <c r="A1222"/>
      <c r="B1222"/>
      <c r="C1222"/>
      <c r="D1222"/>
      <c r="E1222"/>
      <c r="F1222"/>
      <c r="G1222"/>
      <c r="H1222"/>
    </row>
    <row r="1223" spans="1:8" ht="14.25" x14ac:dyDescent="0.45">
      <c r="A1223"/>
      <c r="B1223"/>
      <c r="C1223"/>
      <c r="D1223"/>
      <c r="E1223"/>
      <c r="F1223"/>
      <c r="G1223"/>
      <c r="H1223"/>
    </row>
    <row r="1224" spans="1:8" ht="14.25" x14ac:dyDescent="0.45">
      <c r="A1224"/>
      <c r="B1224"/>
      <c r="C1224"/>
      <c r="D1224"/>
      <c r="E1224"/>
      <c r="F1224"/>
      <c r="G1224"/>
      <c r="H1224"/>
    </row>
    <row r="1225" spans="1:8" ht="14.25" x14ac:dyDescent="0.45">
      <c r="A1225"/>
      <c r="B1225"/>
      <c r="C1225"/>
      <c r="D1225"/>
      <c r="E1225"/>
      <c r="F1225"/>
      <c r="G1225"/>
      <c r="H1225"/>
    </row>
    <row r="1226" spans="1:8" ht="14.25" x14ac:dyDescent="0.45">
      <c r="A1226"/>
      <c r="B1226"/>
      <c r="C1226"/>
      <c r="D1226"/>
      <c r="E1226"/>
      <c r="F1226"/>
      <c r="G1226"/>
      <c r="H1226"/>
    </row>
    <row r="1227" spans="1:8" ht="14.25" x14ac:dyDescent="0.45">
      <c r="A1227"/>
      <c r="B1227"/>
      <c r="C1227"/>
      <c r="D1227"/>
      <c r="E1227"/>
      <c r="F1227"/>
      <c r="G1227"/>
      <c r="H1227"/>
    </row>
    <row r="1228" spans="1:8" ht="14.25" x14ac:dyDescent="0.45">
      <c r="A1228"/>
      <c r="B1228"/>
      <c r="C1228"/>
      <c r="D1228"/>
      <c r="E1228"/>
      <c r="F1228"/>
      <c r="G1228"/>
      <c r="H1228"/>
    </row>
    <row r="1229" spans="1:8" ht="14.25" x14ac:dyDescent="0.45">
      <c r="A1229"/>
      <c r="B1229"/>
      <c r="C1229"/>
      <c r="D1229"/>
      <c r="E1229"/>
      <c r="F1229"/>
      <c r="G1229"/>
      <c r="H1229"/>
    </row>
    <row r="1230" spans="1:8" ht="14.25" x14ac:dyDescent="0.45">
      <c r="A1230"/>
      <c r="B1230"/>
      <c r="C1230"/>
      <c r="D1230"/>
      <c r="E1230"/>
      <c r="F1230"/>
      <c r="G1230"/>
      <c r="H1230"/>
    </row>
    <row r="1231" spans="1:8" ht="14.25" x14ac:dyDescent="0.45">
      <c r="A1231"/>
      <c r="B1231"/>
      <c r="C1231"/>
      <c r="D1231"/>
      <c r="E1231"/>
      <c r="F1231"/>
      <c r="G1231"/>
      <c r="H1231"/>
    </row>
    <row r="1232" spans="1:8" ht="14.25" x14ac:dyDescent="0.45">
      <c r="A1232"/>
      <c r="B1232"/>
      <c r="C1232"/>
      <c r="D1232"/>
      <c r="E1232"/>
      <c r="F1232"/>
      <c r="G1232"/>
      <c r="H1232"/>
    </row>
    <row r="1233" spans="1:8" ht="14.25" x14ac:dyDescent="0.45">
      <c r="A1233"/>
      <c r="B1233"/>
      <c r="C1233"/>
      <c r="D1233"/>
      <c r="E1233"/>
      <c r="F1233"/>
      <c r="G1233"/>
      <c r="H1233"/>
    </row>
    <row r="1234" spans="1:8" ht="14.25" x14ac:dyDescent="0.45">
      <c r="A1234"/>
      <c r="B1234"/>
      <c r="C1234"/>
      <c r="D1234"/>
      <c r="E1234"/>
      <c r="F1234"/>
      <c r="G1234"/>
      <c r="H1234"/>
    </row>
    <row r="1235" spans="1:8" ht="14.25" x14ac:dyDescent="0.45">
      <c r="A1235"/>
      <c r="B1235"/>
      <c r="C1235"/>
      <c r="D1235"/>
      <c r="E1235"/>
      <c r="F1235"/>
      <c r="G1235"/>
      <c r="H1235"/>
    </row>
    <row r="1236" spans="1:8" ht="14.25" x14ac:dyDescent="0.45">
      <c r="A1236"/>
      <c r="B1236"/>
      <c r="C1236"/>
      <c r="D1236"/>
      <c r="E1236"/>
      <c r="F1236"/>
      <c r="G1236"/>
      <c r="H1236"/>
    </row>
    <row r="1237" spans="1:8" ht="14.25" x14ac:dyDescent="0.45">
      <c r="A1237"/>
      <c r="B1237"/>
      <c r="C1237"/>
      <c r="D1237"/>
      <c r="E1237"/>
      <c r="F1237"/>
      <c r="G1237"/>
      <c r="H1237"/>
    </row>
    <row r="1238" spans="1:8" ht="14.25" x14ac:dyDescent="0.45">
      <c r="A1238"/>
      <c r="B1238"/>
      <c r="C1238"/>
      <c r="D1238"/>
      <c r="E1238"/>
      <c r="F1238"/>
      <c r="G1238"/>
      <c r="H1238"/>
    </row>
    <row r="1239" spans="1:8" ht="14.25" x14ac:dyDescent="0.45">
      <c r="A1239"/>
      <c r="B1239"/>
      <c r="C1239"/>
      <c r="D1239"/>
      <c r="E1239"/>
      <c r="F1239"/>
      <c r="G1239"/>
      <c r="H1239"/>
    </row>
    <row r="1240" spans="1:8" ht="14.25" x14ac:dyDescent="0.45">
      <c r="A1240"/>
      <c r="B1240"/>
      <c r="C1240"/>
      <c r="D1240"/>
      <c r="E1240"/>
      <c r="F1240"/>
      <c r="G1240"/>
      <c r="H1240"/>
    </row>
    <row r="1241" spans="1:8" ht="14.25" x14ac:dyDescent="0.45">
      <c r="A1241"/>
      <c r="B1241"/>
      <c r="C1241"/>
      <c r="D1241"/>
      <c r="E1241"/>
      <c r="F1241"/>
      <c r="G1241"/>
      <c r="H1241"/>
    </row>
    <row r="1242" spans="1:8" ht="14.25" x14ac:dyDescent="0.45">
      <c r="A1242"/>
      <c r="B1242"/>
      <c r="C1242"/>
      <c r="D1242"/>
      <c r="E1242"/>
      <c r="F1242"/>
      <c r="G1242"/>
      <c r="H1242"/>
    </row>
    <row r="1243" spans="1:8" ht="14.25" x14ac:dyDescent="0.45">
      <c r="A1243"/>
      <c r="B1243"/>
      <c r="C1243"/>
      <c r="D1243"/>
      <c r="E1243"/>
      <c r="F1243"/>
      <c r="G1243"/>
      <c r="H1243"/>
    </row>
    <row r="1244" spans="1:8" ht="14.25" x14ac:dyDescent="0.45">
      <c r="A1244"/>
      <c r="B1244"/>
      <c r="C1244"/>
      <c r="D1244"/>
      <c r="E1244"/>
      <c r="F1244"/>
      <c r="G1244"/>
      <c r="H1244"/>
    </row>
    <row r="1245" spans="1:8" ht="14.25" x14ac:dyDescent="0.45">
      <c r="A1245"/>
      <c r="B1245"/>
      <c r="C1245"/>
      <c r="D1245"/>
      <c r="E1245"/>
      <c r="F1245"/>
      <c r="G1245"/>
      <c r="H1245"/>
    </row>
    <row r="1246" spans="1:8" ht="14.25" x14ac:dyDescent="0.45">
      <c r="A1246"/>
      <c r="B1246"/>
      <c r="C1246"/>
      <c r="D1246"/>
      <c r="E1246"/>
      <c r="F1246"/>
      <c r="G1246"/>
      <c r="H1246"/>
    </row>
    <row r="1247" spans="1:8" ht="14.25" x14ac:dyDescent="0.45">
      <c r="A1247"/>
      <c r="B1247"/>
      <c r="C1247"/>
      <c r="D1247"/>
      <c r="E1247"/>
      <c r="F1247"/>
      <c r="G1247"/>
      <c r="H1247"/>
    </row>
    <row r="1248" spans="1:8" ht="14.25" x14ac:dyDescent="0.45">
      <c r="A1248"/>
      <c r="B1248"/>
      <c r="C1248"/>
      <c r="D1248"/>
      <c r="E1248"/>
      <c r="F1248"/>
      <c r="G1248"/>
      <c r="H1248"/>
    </row>
    <row r="1249" spans="1:8" ht="14.25" x14ac:dyDescent="0.45">
      <c r="A1249"/>
      <c r="B1249"/>
      <c r="C1249"/>
      <c r="D1249"/>
      <c r="E1249"/>
      <c r="F1249"/>
      <c r="G1249"/>
      <c r="H1249"/>
    </row>
    <row r="1250" spans="1:8" ht="14.25" x14ac:dyDescent="0.45">
      <c r="A1250"/>
      <c r="B1250"/>
      <c r="C1250"/>
      <c r="D1250"/>
      <c r="E1250"/>
      <c r="F1250"/>
      <c r="G1250"/>
      <c r="H1250"/>
    </row>
    <row r="1251" spans="1:8" ht="14.25" x14ac:dyDescent="0.45">
      <c r="A1251"/>
      <c r="B1251"/>
      <c r="C1251"/>
      <c r="D1251"/>
      <c r="E1251"/>
      <c r="F1251"/>
      <c r="G1251"/>
      <c r="H1251"/>
    </row>
    <row r="1252" spans="1:8" ht="14.25" x14ac:dyDescent="0.45">
      <c r="A1252"/>
      <c r="B1252"/>
      <c r="C1252"/>
      <c r="D1252"/>
      <c r="E1252"/>
      <c r="F1252"/>
      <c r="G1252"/>
      <c r="H1252"/>
    </row>
    <row r="1253" spans="1:8" ht="14.25" x14ac:dyDescent="0.45">
      <c r="A1253"/>
      <c r="B1253"/>
      <c r="C1253"/>
      <c r="D1253"/>
      <c r="E1253"/>
      <c r="F1253"/>
      <c r="G1253"/>
      <c r="H1253"/>
    </row>
    <row r="1254" spans="1:8" ht="14.25" x14ac:dyDescent="0.45">
      <c r="A1254"/>
      <c r="B1254"/>
      <c r="C1254"/>
      <c r="D1254"/>
      <c r="E1254"/>
      <c r="F1254"/>
      <c r="G1254"/>
      <c r="H1254"/>
    </row>
    <row r="1255" spans="1:8" ht="14.25" x14ac:dyDescent="0.45">
      <c r="A1255"/>
      <c r="B1255"/>
      <c r="C1255"/>
      <c r="D1255"/>
      <c r="E1255"/>
      <c r="F1255"/>
      <c r="G1255"/>
      <c r="H1255"/>
    </row>
    <row r="1256" spans="1:8" ht="14.25" x14ac:dyDescent="0.45">
      <c r="A1256"/>
      <c r="B1256"/>
      <c r="C1256"/>
      <c r="D1256"/>
      <c r="E1256"/>
      <c r="F1256"/>
      <c r="G1256"/>
      <c r="H1256"/>
    </row>
    <row r="1257" spans="1:8" ht="14.25" x14ac:dyDescent="0.45">
      <c r="A1257"/>
      <c r="B1257"/>
      <c r="C1257"/>
      <c r="D1257"/>
      <c r="E1257"/>
      <c r="F1257"/>
      <c r="G1257"/>
      <c r="H1257"/>
    </row>
    <row r="1258" spans="1:8" ht="14.25" x14ac:dyDescent="0.45">
      <c r="A1258"/>
      <c r="B1258"/>
      <c r="C1258"/>
      <c r="D1258"/>
      <c r="E1258"/>
      <c r="F1258"/>
      <c r="G1258"/>
      <c r="H1258"/>
    </row>
    <row r="1259" spans="1:8" ht="14.25" x14ac:dyDescent="0.45">
      <c r="A1259"/>
      <c r="B1259"/>
      <c r="C1259"/>
      <c r="D1259"/>
      <c r="E1259"/>
      <c r="F1259"/>
      <c r="G1259"/>
      <c r="H1259"/>
    </row>
    <row r="1260" spans="1:8" ht="14.25" x14ac:dyDescent="0.45">
      <c r="A1260"/>
      <c r="B1260"/>
      <c r="C1260"/>
      <c r="D1260"/>
      <c r="E1260"/>
      <c r="F1260"/>
      <c r="G1260"/>
      <c r="H1260"/>
    </row>
    <row r="1261" spans="1:8" ht="14.25" x14ac:dyDescent="0.45">
      <c r="A1261"/>
      <c r="B1261"/>
      <c r="C1261"/>
      <c r="D1261"/>
      <c r="E1261"/>
      <c r="F1261"/>
      <c r="G1261"/>
      <c r="H1261"/>
    </row>
    <row r="1262" spans="1:8" ht="14.25" x14ac:dyDescent="0.45">
      <c r="A1262"/>
      <c r="B1262"/>
      <c r="C1262"/>
      <c r="D1262"/>
      <c r="E1262"/>
      <c r="F1262"/>
      <c r="G1262"/>
      <c r="H1262"/>
    </row>
    <row r="1263" spans="1:8" ht="14.25" x14ac:dyDescent="0.45">
      <c r="A1263"/>
      <c r="B1263"/>
      <c r="C1263"/>
      <c r="D1263"/>
      <c r="E1263"/>
      <c r="F1263"/>
      <c r="G1263"/>
      <c r="H1263"/>
    </row>
    <row r="1264" spans="1:8" ht="14.25" x14ac:dyDescent="0.45">
      <c r="A1264"/>
      <c r="B1264"/>
      <c r="C1264"/>
      <c r="D1264"/>
      <c r="E1264"/>
      <c r="F1264"/>
      <c r="G1264"/>
      <c r="H1264"/>
    </row>
    <row r="1265" spans="1:8" ht="14.25" x14ac:dyDescent="0.45">
      <c r="A1265"/>
      <c r="B1265"/>
      <c r="C1265"/>
      <c r="D1265"/>
      <c r="E1265"/>
      <c r="F1265"/>
      <c r="G1265"/>
      <c r="H1265"/>
    </row>
    <row r="1266" spans="1:8" ht="14.25" x14ac:dyDescent="0.45">
      <c r="A1266"/>
      <c r="B1266"/>
      <c r="C1266"/>
      <c r="D1266"/>
      <c r="E1266"/>
      <c r="F1266"/>
      <c r="G1266"/>
      <c r="H1266"/>
    </row>
    <row r="1267" spans="1:8" ht="14.25" x14ac:dyDescent="0.45">
      <c r="A1267"/>
      <c r="B1267"/>
      <c r="C1267"/>
      <c r="D1267"/>
      <c r="E1267"/>
      <c r="F1267"/>
      <c r="G1267"/>
      <c r="H1267"/>
    </row>
    <row r="1268" spans="1:8" ht="14.25" x14ac:dyDescent="0.45">
      <c r="A1268"/>
      <c r="B1268"/>
      <c r="C1268"/>
      <c r="D1268"/>
      <c r="E1268"/>
      <c r="F1268"/>
      <c r="G1268"/>
      <c r="H1268"/>
    </row>
    <row r="1269" spans="1:8" ht="14.25" x14ac:dyDescent="0.45">
      <c r="A1269"/>
      <c r="B1269"/>
      <c r="C1269"/>
      <c r="D1269"/>
      <c r="E1269"/>
      <c r="F1269"/>
      <c r="G1269"/>
      <c r="H1269"/>
    </row>
    <row r="1270" spans="1:8" ht="14.25" x14ac:dyDescent="0.45">
      <c r="A1270"/>
      <c r="B1270"/>
      <c r="C1270"/>
      <c r="D1270"/>
      <c r="E1270"/>
      <c r="F1270"/>
      <c r="G1270"/>
      <c r="H1270"/>
    </row>
    <row r="1271" spans="1:8" ht="14.25" x14ac:dyDescent="0.45">
      <c r="A1271"/>
      <c r="B1271"/>
      <c r="C1271"/>
      <c r="D1271"/>
      <c r="E1271"/>
      <c r="F1271"/>
      <c r="G1271"/>
      <c r="H1271"/>
    </row>
    <row r="1272" spans="1:8" ht="14.25" x14ac:dyDescent="0.45">
      <c r="A1272"/>
      <c r="B1272"/>
      <c r="C1272"/>
      <c r="D1272"/>
      <c r="E1272"/>
      <c r="F1272"/>
      <c r="G1272"/>
      <c r="H1272"/>
    </row>
    <row r="1273" spans="1:8" ht="14.25" x14ac:dyDescent="0.45">
      <c r="A1273"/>
      <c r="B1273"/>
      <c r="C1273"/>
      <c r="D1273"/>
      <c r="E1273"/>
      <c r="F1273"/>
      <c r="G1273"/>
      <c r="H1273"/>
    </row>
    <row r="1274" spans="1:8" ht="14.25" x14ac:dyDescent="0.45">
      <c r="A1274"/>
      <c r="B1274"/>
      <c r="C1274"/>
      <c r="D1274"/>
      <c r="E1274"/>
      <c r="F1274"/>
      <c r="G1274"/>
      <c r="H1274"/>
    </row>
    <row r="1275" spans="1:8" ht="14.25" x14ac:dyDescent="0.45">
      <c r="A1275"/>
      <c r="B1275"/>
      <c r="C1275"/>
      <c r="D1275"/>
      <c r="E1275"/>
      <c r="F1275"/>
      <c r="G1275"/>
      <c r="H1275"/>
    </row>
    <row r="1276" spans="1:8" ht="14.25" x14ac:dyDescent="0.45">
      <c r="A1276"/>
      <c r="B1276"/>
      <c r="C1276"/>
      <c r="D1276"/>
      <c r="E1276"/>
      <c r="F1276"/>
      <c r="G1276"/>
      <c r="H1276"/>
    </row>
    <row r="1277" spans="1:8" ht="14.25" x14ac:dyDescent="0.45">
      <c r="A1277"/>
      <c r="B1277"/>
      <c r="C1277"/>
      <c r="D1277"/>
      <c r="E1277"/>
      <c r="F1277"/>
      <c r="G1277"/>
      <c r="H1277"/>
    </row>
    <row r="1278" spans="1:8" ht="14.25" x14ac:dyDescent="0.45">
      <c r="A1278"/>
      <c r="B1278"/>
      <c r="C1278"/>
      <c r="D1278"/>
      <c r="E1278"/>
      <c r="F1278"/>
      <c r="G1278"/>
      <c r="H1278"/>
    </row>
    <row r="1279" spans="1:8" ht="14.25" x14ac:dyDescent="0.45">
      <c r="A1279"/>
      <c r="B1279"/>
      <c r="C1279"/>
      <c r="D1279"/>
      <c r="E1279"/>
      <c r="F1279"/>
      <c r="G1279"/>
      <c r="H1279"/>
    </row>
    <row r="1280" spans="1:8" ht="14.25" x14ac:dyDescent="0.45">
      <c r="A1280"/>
      <c r="B1280"/>
      <c r="C1280"/>
      <c r="D1280"/>
      <c r="E1280"/>
      <c r="F1280"/>
      <c r="G1280"/>
      <c r="H1280"/>
    </row>
    <row r="1281" spans="1:8" ht="14.25" x14ac:dyDescent="0.45">
      <c r="A1281"/>
      <c r="B1281"/>
      <c r="C1281"/>
      <c r="D1281"/>
      <c r="E1281"/>
      <c r="F1281"/>
      <c r="G1281"/>
      <c r="H1281"/>
    </row>
    <row r="1282" spans="1:8" ht="14.25" x14ac:dyDescent="0.45">
      <c r="A1282"/>
      <c r="B1282"/>
      <c r="C1282"/>
      <c r="D1282"/>
      <c r="E1282"/>
      <c r="F1282"/>
      <c r="G1282"/>
      <c r="H1282"/>
    </row>
    <row r="1283" spans="1:8" ht="14.25" x14ac:dyDescent="0.45">
      <c r="A1283"/>
      <c r="B1283"/>
      <c r="C1283"/>
      <c r="D1283"/>
      <c r="E1283"/>
      <c r="F1283"/>
      <c r="G1283"/>
      <c r="H1283"/>
    </row>
    <row r="1284" spans="1:8" ht="14.25" x14ac:dyDescent="0.45">
      <c r="A1284"/>
      <c r="B1284"/>
      <c r="C1284"/>
      <c r="D1284"/>
      <c r="E1284"/>
      <c r="F1284"/>
      <c r="G1284"/>
      <c r="H1284"/>
    </row>
    <row r="1285" spans="1:8" ht="14.25" x14ac:dyDescent="0.45">
      <c r="A1285"/>
      <c r="B1285"/>
      <c r="C1285"/>
      <c r="D1285"/>
      <c r="E1285"/>
      <c r="F1285"/>
      <c r="G1285"/>
      <c r="H1285"/>
    </row>
    <row r="1286" spans="1:8" ht="14.25" x14ac:dyDescent="0.45">
      <c r="A1286"/>
      <c r="B1286"/>
      <c r="C1286"/>
      <c r="D1286"/>
      <c r="E1286"/>
      <c r="F1286"/>
      <c r="G1286"/>
      <c r="H1286"/>
    </row>
    <row r="1287" spans="1:8" ht="14.25" x14ac:dyDescent="0.45">
      <c r="A1287"/>
      <c r="B1287"/>
      <c r="C1287"/>
      <c r="D1287"/>
      <c r="E1287"/>
      <c r="F1287"/>
      <c r="G1287"/>
      <c r="H1287"/>
    </row>
    <row r="1288" spans="1:8" ht="14.25" x14ac:dyDescent="0.45">
      <c r="A1288"/>
      <c r="B1288"/>
      <c r="C1288"/>
      <c r="D1288"/>
      <c r="E1288"/>
      <c r="F1288"/>
      <c r="G1288"/>
      <c r="H1288"/>
    </row>
    <row r="1289" spans="1:8" ht="14.25" x14ac:dyDescent="0.45">
      <c r="A1289"/>
      <c r="B1289"/>
      <c r="C1289"/>
      <c r="D1289"/>
      <c r="E1289"/>
      <c r="F1289"/>
      <c r="G1289"/>
      <c r="H1289"/>
    </row>
    <row r="1290" spans="1:8" ht="14.25" x14ac:dyDescent="0.45">
      <c r="A1290"/>
      <c r="B1290"/>
      <c r="C1290"/>
      <c r="D1290"/>
      <c r="E1290"/>
      <c r="F1290"/>
      <c r="G1290"/>
      <c r="H1290"/>
    </row>
    <row r="1291" spans="1:8" ht="14.25" x14ac:dyDescent="0.45">
      <c r="A1291"/>
      <c r="B1291"/>
      <c r="C1291"/>
      <c r="D1291"/>
      <c r="E1291"/>
      <c r="F1291"/>
      <c r="G1291"/>
      <c r="H1291"/>
    </row>
    <row r="1292" spans="1:8" ht="14.25" x14ac:dyDescent="0.45">
      <c r="A1292"/>
      <c r="B1292"/>
      <c r="C1292"/>
      <c r="D1292"/>
      <c r="E1292"/>
      <c r="F1292"/>
      <c r="G1292"/>
      <c r="H1292"/>
    </row>
    <row r="1293" spans="1:8" ht="14.25" x14ac:dyDescent="0.45">
      <c r="A1293"/>
      <c r="B1293"/>
      <c r="C1293"/>
      <c r="D1293"/>
      <c r="E1293"/>
      <c r="F1293"/>
      <c r="G1293"/>
      <c r="H1293"/>
    </row>
    <row r="1294" spans="1:8" ht="14.25" x14ac:dyDescent="0.45">
      <c r="A1294"/>
      <c r="B1294"/>
      <c r="C1294"/>
      <c r="D1294"/>
      <c r="E1294"/>
      <c r="F1294"/>
      <c r="G1294"/>
      <c r="H1294"/>
    </row>
    <row r="1295" spans="1:8" ht="14.25" x14ac:dyDescent="0.45">
      <c r="A1295"/>
      <c r="B1295"/>
      <c r="C1295"/>
      <c r="D1295"/>
      <c r="E1295"/>
      <c r="F1295"/>
      <c r="G1295"/>
      <c r="H1295"/>
    </row>
    <row r="1296" spans="1:8" ht="14.25" x14ac:dyDescent="0.45">
      <c r="A1296"/>
      <c r="B1296"/>
      <c r="C1296"/>
      <c r="D1296"/>
      <c r="E1296"/>
      <c r="F1296"/>
      <c r="G1296"/>
      <c r="H1296"/>
    </row>
    <row r="1297" spans="1:8" ht="14.25" x14ac:dyDescent="0.45">
      <c r="A1297"/>
      <c r="B1297"/>
      <c r="C1297"/>
      <c r="D1297"/>
      <c r="E1297"/>
      <c r="F1297"/>
      <c r="G1297"/>
      <c r="H1297"/>
    </row>
    <row r="1298" spans="1:8" ht="14.25" x14ac:dyDescent="0.45">
      <c r="A1298"/>
      <c r="B1298"/>
      <c r="C1298"/>
      <c r="D1298"/>
      <c r="E1298"/>
      <c r="F1298"/>
      <c r="G1298"/>
      <c r="H1298"/>
    </row>
    <row r="1299" spans="1:8" ht="14.25" x14ac:dyDescent="0.45">
      <c r="A1299"/>
      <c r="B1299"/>
      <c r="C1299"/>
      <c r="D1299"/>
      <c r="E1299"/>
      <c r="F1299"/>
      <c r="G1299"/>
      <c r="H1299"/>
    </row>
    <row r="1300" spans="1:8" ht="14.25" x14ac:dyDescent="0.45">
      <c r="A1300"/>
      <c r="B1300"/>
      <c r="C1300"/>
      <c r="D1300"/>
      <c r="E1300"/>
      <c r="F1300"/>
      <c r="G1300"/>
      <c r="H1300"/>
    </row>
    <row r="1301" spans="1:8" ht="14.25" x14ac:dyDescent="0.45">
      <c r="A1301"/>
      <c r="B1301"/>
      <c r="C1301"/>
      <c r="D1301"/>
      <c r="E1301"/>
      <c r="F1301"/>
      <c r="G1301"/>
      <c r="H1301"/>
    </row>
    <row r="1302" spans="1:8" ht="14.25" x14ac:dyDescent="0.45">
      <c r="A1302"/>
      <c r="B1302"/>
      <c r="C1302"/>
      <c r="D1302"/>
      <c r="E1302"/>
      <c r="F1302"/>
      <c r="G1302"/>
      <c r="H1302"/>
    </row>
    <row r="1303" spans="1:8" ht="14.25" x14ac:dyDescent="0.45">
      <c r="A1303"/>
      <c r="B1303"/>
      <c r="C1303"/>
      <c r="D1303"/>
      <c r="E1303"/>
      <c r="F1303"/>
      <c r="G1303"/>
      <c r="H1303"/>
    </row>
    <row r="1304" spans="1:8" ht="14.25" x14ac:dyDescent="0.45">
      <c r="A1304"/>
      <c r="B1304"/>
      <c r="C1304"/>
      <c r="D1304"/>
      <c r="E1304"/>
      <c r="F1304"/>
      <c r="G1304"/>
      <c r="H1304"/>
    </row>
    <row r="1305" spans="1:8" ht="14.25" x14ac:dyDescent="0.45">
      <c r="A1305"/>
      <c r="B1305"/>
      <c r="C1305"/>
      <c r="D1305"/>
      <c r="E1305"/>
      <c r="F1305"/>
      <c r="G1305"/>
      <c r="H1305"/>
    </row>
    <row r="1306" spans="1:8" ht="14.25" x14ac:dyDescent="0.45">
      <c r="A1306"/>
      <c r="B1306"/>
      <c r="C1306"/>
      <c r="D1306"/>
      <c r="E1306"/>
      <c r="F1306"/>
      <c r="G1306"/>
      <c r="H1306"/>
    </row>
    <row r="1307" spans="1:8" ht="14.25" x14ac:dyDescent="0.45">
      <c r="A1307"/>
      <c r="B1307"/>
      <c r="C1307"/>
      <c r="D1307"/>
      <c r="E1307"/>
      <c r="F1307"/>
      <c r="G1307"/>
      <c r="H1307"/>
    </row>
    <row r="1308" spans="1:8" ht="14.25" x14ac:dyDescent="0.45">
      <c r="A1308"/>
      <c r="B1308"/>
      <c r="C1308"/>
      <c r="D1308"/>
      <c r="E1308"/>
      <c r="F1308"/>
      <c r="G1308"/>
      <c r="H1308"/>
    </row>
    <row r="1309" spans="1:8" ht="14.25" x14ac:dyDescent="0.45">
      <c r="A1309"/>
      <c r="B1309"/>
      <c r="C1309"/>
      <c r="D1309"/>
      <c r="E1309"/>
      <c r="F1309"/>
      <c r="G1309"/>
      <c r="H1309"/>
    </row>
    <row r="1310" spans="1:8" ht="14.25" x14ac:dyDescent="0.45">
      <c r="A1310"/>
      <c r="B1310"/>
      <c r="C1310"/>
      <c r="D1310"/>
      <c r="E1310"/>
      <c r="F1310"/>
      <c r="G1310"/>
      <c r="H1310"/>
    </row>
    <row r="1311" spans="1:8" ht="14.25" x14ac:dyDescent="0.45">
      <c r="A1311"/>
      <c r="B1311"/>
      <c r="C1311"/>
      <c r="D1311"/>
      <c r="E1311"/>
      <c r="F1311"/>
      <c r="G1311"/>
      <c r="H1311"/>
    </row>
    <row r="1312" spans="1:8" ht="14.25" x14ac:dyDescent="0.45">
      <c r="A1312"/>
      <c r="B1312"/>
      <c r="C1312"/>
      <c r="D1312"/>
      <c r="E1312"/>
      <c r="F1312"/>
      <c r="G1312"/>
      <c r="H1312"/>
    </row>
    <row r="1313" spans="1:8" ht="14.25" x14ac:dyDescent="0.45">
      <c r="A1313"/>
      <c r="B1313"/>
      <c r="C1313"/>
      <c r="D1313"/>
      <c r="E1313"/>
      <c r="F1313"/>
      <c r="G1313"/>
      <c r="H1313"/>
    </row>
    <row r="1314" spans="1:8" ht="14.25" x14ac:dyDescent="0.45">
      <c r="A1314"/>
      <c r="B1314"/>
      <c r="C1314"/>
      <c r="D1314"/>
      <c r="E1314"/>
      <c r="F1314"/>
      <c r="G1314"/>
      <c r="H1314"/>
    </row>
    <row r="1315" spans="1:8" ht="14.25" x14ac:dyDescent="0.45">
      <c r="A1315"/>
      <c r="B1315"/>
      <c r="C1315"/>
      <c r="D1315"/>
      <c r="E1315"/>
      <c r="F1315"/>
      <c r="G1315"/>
      <c r="H1315"/>
    </row>
    <row r="1316" spans="1:8" ht="14.25" x14ac:dyDescent="0.45">
      <c r="A1316"/>
      <c r="B1316"/>
      <c r="C1316"/>
      <c r="D1316"/>
      <c r="E1316"/>
      <c r="F1316"/>
      <c r="G1316"/>
      <c r="H1316"/>
    </row>
    <row r="1317" spans="1:8" ht="14.25" x14ac:dyDescent="0.45">
      <c r="A1317"/>
      <c r="B1317"/>
      <c r="C1317"/>
      <c r="D1317"/>
      <c r="E1317"/>
      <c r="F1317"/>
      <c r="G1317"/>
      <c r="H1317"/>
    </row>
    <row r="1318" spans="1:8" ht="14.25" x14ac:dyDescent="0.45">
      <c r="A1318"/>
      <c r="B1318"/>
      <c r="C1318"/>
      <c r="D1318"/>
      <c r="E1318"/>
      <c r="F1318"/>
      <c r="G1318"/>
      <c r="H1318"/>
    </row>
    <row r="1319" spans="1:8" ht="14.25" x14ac:dyDescent="0.45">
      <c r="A1319"/>
      <c r="B1319"/>
      <c r="C1319"/>
      <c r="D1319"/>
      <c r="E1319"/>
      <c r="F1319"/>
      <c r="G1319"/>
      <c r="H1319"/>
    </row>
    <row r="1320" spans="1:8" ht="14.25" x14ac:dyDescent="0.45">
      <c r="A1320"/>
      <c r="B1320"/>
      <c r="C1320"/>
      <c r="D1320"/>
      <c r="E1320"/>
      <c r="F1320"/>
      <c r="G1320"/>
      <c r="H1320"/>
    </row>
    <row r="1321" spans="1:8" ht="14.25" x14ac:dyDescent="0.45">
      <c r="A1321"/>
      <c r="B1321"/>
      <c r="C1321"/>
      <c r="D1321"/>
      <c r="E1321"/>
      <c r="F1321"/>
      <c r="G1321"/>
      <c r="H1321"/>
    </row>
    <row r="1322" spans="1:8" ht="14.25" x14ac:dyDescent="0.45">
      <c r="A1322"/>
      <c r="B1322"/>
      <c r="C1322"/>
      <c r="D1322"/>
      <c r="E1322"/>
      <c r="F1322"/>
      <c r="G1322"/>
      <c r="H1322"/>
    </row>
    <row r="1323" spans="1:8" ht="14.25" x14ac:dyDescent="0.45">
      <c r="A1323"/>
      <c r="B1323"/>
      <c r="C1323"/>
      <c r="D1323"/>
      <c r="E1323"/>
      <c r="F1323"/>
      <c r="G1323"/>
      <c r="H1323"/>
    </row>
    <row r="1324" spans="1:8" ht="14.25" x14ac:dyDescent="0.45">
      <c r="A1324"/>
      <c r="B1324"/>
      <c r="C1324"/>
      <c r="D1324"/>
      <c r="E1324"/>
      <c r="F1324"/>
      <c r="G1324"/>
      <c r="H1324"/>
    </row>
    <row r="1325" spans="1:8" ht="14.25" x14ac:dyDescent="0.45">
      <c r="A1325"/>
      <c r="B1325"/>
      <c r="C1325"/>
      <c r="D1325"/>
      <c r="E1325"/>
      <c r="F1325"/>
      <c r="G1325"/>
      <c r="H1325"/>
    </row>
    <row r="1326" spans="1:8" ht="14.25" x14ac:dyDescent="0.45">
      <c r="A1326"/>
      <c r="B1326"/>
      <c r="C1326"/>
      <c r="D1326"/>
      <c r="E1326"/>
      <c r="F1326"/>
      <c r="G1326"/>
      <c r="H1326"/>
    </row>
    <row r="1327" spans="1:8" ht="14.25" x14ac:dyDescent="0.45">
      <c r="A1327"/>
      <c r="B1327"/>
      <c r="C1327"/>
      <c r="D1327"/>
      <c r="E1327"/>
      <c r="F1327"/>
      <c r="G1327"/>
      <c r="H1327"/>
    </row>
    <row r="1328" spans="1:8" ht="14.25" x14ac:dyDescent="0.45">
      <c r="A1328"/>
      <c r="B1328"/>
      <c r="C1328"/>
      <c r="D1328"/>
      <c r="E1328"/>
      <c r="F1328"/>
      <c r="G1328"/>
      <c r="H1328"/>
    </row>
    <row r="1329" spans="1:8" ht="14.25" x14ac:dyDescent="0.45">
      <c r="A1329"/>
      <c r="B1329"/>
      <c r="C1329"/>
      <c r="D1329"/>
      <c r="E1329"/>
      <c r="F1329"/>
      <c r="G1329"/>
      <c r="H1329"/>
    </row>
    <row r="1330" spans="1:8" ht="14.25" x14ac:dyDescent="0.45">
      <c r="A1330"/>
      <c r="B1330"/>
      <c r="C1330"/>
      <c r="D1330"/>
      <c r="E1330"/>
      <c r="F1330"/>
      <c r="G1330"/>
      <c r="H1330"/>
    </row>
    <row r="1331" spans="1:8" ht="14.25" x14ac:dyDescent="0.45">
      <c r="A1331"/>
      <c r="B1331"/>
      <c r="C1331"/>
      <c r="D1331"/>
      <c r="E1331"/>
      <c r="F1331"/>
      <c r="G1331"/>
      <c r="H1331"/>
    </row>
    <row r="1332" spans="1:8" ht="14.25" x14ac:dyDescent="0.45">
      <c r="A1332"/>
      <c r="B1332"/>
      <c r="C1332"/>
      <c r="D1332"/>
      <c r="E1332"/>
      <c r="F1332"/>
      <c r="G1332"/>
      <c r="H1332"/>
    </row>
    <row r="1333" spans="1:8" ht="14.25" x14ac:dyDescent="0.45">
      <c r="A1333"/>
      <c r="B1333"/>
      <c r="C1333"/>
      <c r="D1333"/>
      <c r="E1333"/>
      <c r="F1333"/>
      <c r="G1333"/>
      <c r="H1333"/>
    </row>
    <row r="1334" spans="1:8" ht="14.25" x14ac:dyDescent="0.45">
      <c r="A1334"/>
      <c r="B1334"/>
      <c r="C1334"/>
      <c r="D1334"/>
      <c r="E1334"/>
      <c r="F1334"/>
      <c r="G1334"/>
      <c r="H1334"/>
    </row>
    <row r="1335" spans="1:8" ht="14.25" x14ac:dyDescent="0.45">
      <c r="A1335"/>
      <c r="B1335"/>
      <c r="C1335"/>
      <c r="D1335"/>
      <c r="E1335"/>
      <c r="F1335"/>
      <c r="G1335"/>
      <c r="H1335"/>
    </row>
    <row r="1336" spans="1:8" ht="14.25" x14ac:dyDescent="0.45">
      <c r="A1336"/>
      <c r="B1336"/>
      <c r="C1336"/>
      <c r="D1336"/>
      <c r="E1336"/>
      <c r="F1336"/>
      <c r="G1336"/>
      <c r="H1336"/>
    </row>
    <row r="1337" spans="1:8" ht="14.25" x14ac:dyDescent="0.45">
      <c r="A1337"/>
      <c r="B1337"/>
      <c r="C1337"/>
      <c r="D1337"/>
      <c r="E1337"/>
      <c r="F1337"/>
      <c r="G1337"/>
      <c r="H1337"/>
    </row>
    <row r="1338" spans="1:8" ht="14.25" x14ac:dyDescent="0.45">
      <c r="A1338"/>
      <c r="B1338"/>
      <c r="C1338"/>
      <c r="D1338"/>
      <c r="E1338"/>
      <c r="F1338"/>
      <c r="G1338"/>
      <c r="H1338"/>
    </row>
    <row r="1339" spans="1:8" ht="14.25" x14ac:dyDescent="0.45">
      <c r="A1339"/>
      <c r="B1339"/>
      <c r="C1339"/>
      <c r="D1339"/>
      <c r="E1339"/>
      <c r="F1339"/>
      <c r="G1339"/>
      <c r="H1339"/>
    </row>
    <row r="1340" spans="1:8" ht="14.25" x14ac:dyDescent="0.45">
      <c r="A1340"/>
      <c r="B1340"/>
      <c r="C1340"/>
      <c r="D1340"/>
      <c r="E1340"/>
      <c r="F1340"/>
      <c r="G1340"/>
      <c r="H1340"/>
    </row>
    <row r="1341" spans="1:8" ht="14.25" x14ac:dyDescent="0.45">
      <c r="A1341"/>
      <c r="B1341"/>
      <c r="C1341"/>
      <c r="D1341"/>
      <c r="E1341"/>
      <c r="F1341"/>
      <c r="G1341"/>
      <c r="H1341"/>
    </row>
    <row r="1342" spans="1:8" ht="14.25" x14ac:dyDescent="0.45">
      <c r="A1342"/>
      <c r="B1342"/>
      <c r="C1342"/>
      <c r="D1342"/>
      <c r="E1342"/>
      <c r="F1342"/>
      <c r="G1342"/>
      <c r="H1342"/>
    </row>
    <row r="1343" spans="1:8" ht="14.25" x14ac:dyDescent="0.45">
      <c r="A1343"/>
      <c r="B1343"/>
      <c r="C1343"/>
      <c r="D1343"/>
      <c r="E1343"/>
      <c r="F1343"/>
      <c r="G1343"/>
      <c r="H1343"/>
    </row>
    <row r="1344" spans="1:8" ht="14.25" x14ac:dyDescent="0.45">
      <c r="A1344"/>
      <c r="B1344"/>
      <c r="C1344"/>
      <c r="D1344"/>
      <c r="E1344"/>
      <c r="F1344"/>
      <c r="G1344"/>
      <c r="H1344"/>
    </row>
    <row r="1345" spans="1:8" ht="14.25" x14ac:dyDescent="0.45">
      <c r="A1345"/>
      <c r="B1345"/>
      <c r="C1345"/>
      <c r="D1345"/>
      <c r="E1345"/>
      <c r="F1345"/>
      <c r="G1345"/>
      <c r="H1345"/>
    </row>
    <row r="1346" spans="1:8" ht="14.25" x14ac:dyDescent="0.45">
      <c r="A1346"/>
      <c r="B1346"/>
      <c r="C1346"/>
      <c r="D1346"/>
      <c r="E1346"/>
      <c r="F1346"/>
      <c r="G1346"/>
      <c r="H1346"/>
    </row>
    <row r="1347" spans="1:8" ht="14.25" x14ac:dyDescent="0.45">
      <c r="A1347"/>
      <c r="B1347"/>
      <c r="C1347"/>
      <c r="D1347"/>
      <c r="E1347"/>
      <c r="F1347"/>
      <c r="G1347"/>
      <c r="H1347"/>
    </row>
    <row r="1348" spans="1:8" ht="14.25" x14ac:dyDescent="0.45">
      <c r="A1348"/>
      <c r="B1348"/>
      <c r="C1348"/>
      <c r="D1348"/>
      <c r="E1348"/>
      <c r="F1348"/>
      <c r="G1348"/>
      <c r="H1348"/>
    </row>
    <row r="1349" spans="1:8" ht="14.25" x14ac:dyDescent="0.45">
      <c r="A1349"/>
      <c r="B1349"/>
      <c r="C1349"/>
      <c r="D1349"/>
      <c r="E1349"/>
      <c r="F1349"/>
      <c r="G1349"/>
      <c r="H1349"/>
    </row>
    <row r="1350" spans="1:8" ht="14.25" x14ac:dyDescent="0.45">
      <c r="A1350"/>
      <c r="B1350"/>
      <c r="C1350"/>
      <c r="D1350"/>
      <c r="E1350"/>
      <c r="F1350"/>
      <c r="G1350"/>
      <c r="H1350"/>
    </row>
    <row r="1351" spans="1:8" ht="14.25" x14ac:dyDescent="0.45">
      <c r="A1351"/>
      <c r="B1351"/>
      <c r="C1351"/>
      <c r="D1351"/>
      <c r="E1351"/>
      <c r="F1351"/>
      <c r="G1351"/>
      <c r="H1351"/>
    </row>
    <row r="1352" spans="1:8" ht="14.25" x14ac:dyDescent="0.45">
      <c r="A1352"/>
      <c r="B1352"/>
      <c r="C1352"/>
      <c r="D1352"/>
      <c r="E1352"/>
      <c r="F1352"/>
      <c r="G1352"/>
      <c r="H1352"/>
    </row>
    <row r="1353" spans="1:8" ht="14.25" x14ac:dyDescent="0.45">
      <c r="A1353"/>
      <c r="B1353"/>
      <c r="C1353"/>
      <c r="D1353"/>
      <c r="E1353"/>
      <c r="F1353"/>
      <c r="G1353"/>
      <c r="H1353"/>
    </row>
    <row r="1354" spans="1:8" ht="14.25" x14ac:dyDescent="0.45">
      <c r="A1354"/>
      <c r="B1354"/>
      <c r="C1354"/>
      <c r="D1354"/>
      <c r="E1354"/>
      <c r="F1354"/>
      <c r="G1354"/>
      <c r="H1354"/>
    </row>
    <row r="1355" spans="1:8" ht="14.25" x14ac:dyDescent="0.45">
      <c r="A1355"/>
      <c r="B1355"/>
      <c r="C1355"/>
      <c r="D1355"/>
      <c r="E1355"/>
      <c r="F1355"/>
      <c r="G1355"/>
      <c r="H1355"/>
    </row>
    <row r="1356" spans="1:8" ht="14.25" x14ac:dyDescent="0.45">
      <c r="A1356"/>
      <c r="B1356"/>
      <c r="C1356"/>
      <c r="D1356"/>
      <c r="E1356"/>
      <c r="F1356"/>
      <c r="G1356"/>
      <c r="H1356"/>
    </row>
    <row r="1357" spans="1:8" ht="14.25" x14ac:dyDescent="0.45">
      <c r="A1357"/>
      <c r="B1357"/>
      <c r="C1357"/>
      <c r="D1357"/>
      <c r="E1357"/>
      <c r="F1357"/>
      <c r="G1357"/>
      <c r="H1357"/>
    </row>
    <row r="1358" spans="1:8" ht="14.25" x14ac:dyDescent="0.45">
      <c r="A1358"/>
      <c r="B1358"/>
      <c r="C1358"/>
      <c r="D1358"/>
      <c r="E1358"/>
      <c r="F1358"/>
      <c r="G1358"/>
      <c r="H1358"/>
    </row>
    <row r="1359" spans="1:8" ht="14.25" x14ac:dyDescent="0.45">
      <c r="A1359"/>
      <c r="B1359"/>
      <c r="C1359"/>
      <c r="D1359"/>
      <c r="E1359"/>
      <c r="F1359"/>
      <c r="G1359"/>
      <c r="H1359"/>
    </row>
    <row r="1360" spans="1:8" ht="14.25" x14ac:dyDescent="0.45">
      <c r="A1360"/>
      <c r="B1360"/>
      <c r="C1360"/>
      <c r="D1360"/>
      <c r="E1360"/>
      <c r="F1360"/>
      <c r="G1360"/>
      <c r="H1360"/>
    </row>
    <row r="1361" spans="1:8" ht="14.25" x14ac:dyDescent="0.45">
      <c r="A1361"/>
      <c r="B1361"/>
      <c r="C1361"/>
      <c r="D1361"/>
      <c r="E1361"/>
      <c r="F1361"/>
      <c r="G1361"/>
      <c r="H1361"/>
    </row>
    <row r="1362" spans="1:8" ht="14.25" x14ac:dyDescent="0.45">
      <c r="A1362"/>
      <c r="B1362"/>
      <c r="C1362"/>
      <c r="D1362"/>
      <c r="E1362"/>
      <c r="F1362"/>
      <c r="G1362"/>
      <c r="H1362"/>
    </row>
    <row r="1363" spans="1:8" ht="14.25" x14ac:dyDescent="0.45">
      <c r="A1363"/>
      <c r="B1363"/>
      <c r="C1363"/>
      <c r="D1363"/>
      <c r="E1363"/>
      <c r="F1363"/>
      <c r="G1363"/>
      <c r="H1363"/>
    </row>
    <row r="1364" spans="1:8" ht="14.25" x14ac:dyDescent="0.45">
      <c r="A1364"/>
      <c r="B1364"/>
      <c r="C1364"/>
      <c r="D1364"/>
      <c r="E1364"/>
      <c r="F1364"/>
      <c r="G1364"/>
      <c r="H1364"/>
    </row>
    <row r="1365" spans="1:8" ht="14.25" x14ac:dyDescent="0.45">
      <c r="A1365"/>
      <c r="B1365"/>
      <c r="C1365"/>
      <c r="D1365"/>
      <c r="E1365"/>
      <c r="F1365"/>
      <c r="G1365"/>
      <c r="H1365"/>
    </row>
    <row r="1366" spans="1:8" ht="14.25" x14ac:dyDescent="0.45">
      <c r="A1366"/>
      <c r="B1366"/>
      <c r="C1366"/>
      <c r="D1366"/>
      <c r="E1366"/>
      <c r="F1366"/>
      <c r="G1366"/>
      <c r="H1366"/>
    </row>
    <row r="1367" spans="1:8" ht="14.25" x14ac:dyDescent="0.45">
      <c r="A1367"/>
      <c r="B1367"/>
      <c r="C1367"/>
      <c r="D1367"/>
      <c r="E1367"/>
      <c r="F1367"/>
      <c r="G1367"/>
      <c r="H1367"/>
    </row>
    <row r="1368" spans="1:8" ht="14.25" x14ac:dyDescent="0.45">
      <c r="A1368"/>
      <c r="B1368"/>
      <c r="C1368"/>
      <c r="D1368"/>
      <c r="E1368"/>
      <c r="F1368"/>
      <c r="G1368"/>
      <c r="H1368"/>
    </row>
    <row r="1369" spans="1:8" ht="14.25" x14ac:dyDescent="0.45">
      <c r="A1369"/>
      <c r="B1369"/>
      <c r="C1369"/>
      <c r="D1369"/>
      <c r="E1369"/>
      <c r="F1369"/>
      <c r="G1369"/>
      <c r="H1369"/>
    </row>
    <row r="1370" spans="1:8" ht="14.25" x14ac:dyDescent="0.45">
      <c r="A1370"/>
      <c r="B1370"/>
      <c r="C1370"/>
      <c r="D1370"/>
      <c r="E1370"/>
      <c r="F1370"/>
      <c r="G1370"/>
      <c r="H1370"/>
    </row>
    <row r="1371" spans="1:8" ht="14.25" x14ac:dyDescent="0.45">
      <c r="A1371"/>
      <c r="B1371"/>
      <c r="C1371"/>
      <c r="D1371"/>
      <c r="E1371"/>
      <c r="F1371"/>
      <c r="G1371"/>
      <c r="H1371"/>
    </row>
    <row r="1372" spans="1:8" ht="14.25" x14ac:dyDescent="0.45">
      <c r="A1372"/>
      <c r="B1372"/>
      <c r="C1372"/>
      <c r="D1372"/>
      <c r="E1372"/>
      <c r="F1372"/>
      <c r="G1372"/>
      <c r="H1372"/>
    </row>
    <row r="1373" spans="1:8" ht="14.25" x14ac:dyDescent="0.45">
      <c r="A1373"/>
      <c r="B1373"/>
      <c r="C1373"/>
      <c r="D1373"/>
      <c r="E1373"/>
      <c r="F1373"/>
      <c r="G1373"/>
      <c r="H1373"/>
    </row>
    <row r="1374" spans="1:8" ht="14.25" x14ac:dyDescent="0.45">
      <c r="A1374"/>
      <c r="B1374"/>
      <c r="C1374"/>
      <c r="D1374"/>
      <c r="E1374"/>
      <c r="F1374"/>
      <c r="G1374"/>
      <c r="H1374"/>
    </row>
    <row r="1375" spans="1:8" ht="14.25" x14ac:dyDescent="0.45">
      <c r="A1375"/>
      <c r="B1375"/>
      <c r="C1375"/>
      <c r="D1375"/>
      <c r="E1375"/>
      <c r="F1375"/>
      <c r="G1375"/>
      <c r="H1375"/>
    </row>
    <row r="1376" spans="1:8" ht="14.25" x14ac:dyDescent="0.45">
      <c r="A1376"/>
      <c r="B1376"/>
      <c r="C1376"/>
      <c r="D1376"/>
      <c r="E1376"/>
      <c r="F1376"/>
      <c r="G1376"/>
      <c r="H1376"/>
    </row>
    <row r="1377" spans="1:8" ht="14.25" x14ac:dyDescent="0.45">
      <c r="A1377"/>
      <c r="B1377"/>
      <c r="C1377"/>
      <c r="D1377"/>
      <c r="E1377"/>
      <c r="F1377"/>
      <c r="G1377"/>
      <c r="H1377"/>
    </row>
    <row r="1378" spans="1:8" ht="14.25" x14ac:dyDescent="0.45">
      <c r="A1378"/>
      <c r="B1378"/>
      <c r="C1378"/>
      <c r="D1378"/>
      <c r="E1378"/>
      <c r="F1378"/>
      <c r="G1378"/>
      <c r="H1378"/>
    </row>
    <row r="1379" spans="1:8" ht="14.25" x14ac:dyDescent="0.45">
      <c r="A1379"/>
      <c r="B1379"/>
      <c r="C1379"/>
      <c r="D1379"/>
      <c r="E1379"/>
      <c r="F1379"/>
      <c r="G1379"/>
      <c r="H1379"/>
    </row>
    <row r="1380" spans="1:8" ht="14.25" x14ac:dyDescent="0.45">
      <c r="A1380"/>
      <c r="B1380"/>
      <c r="C1380"/>
      <c r="D1380"/>
      <c r="E1380"/>
      <c r="F1380"/>
      <c r="G1380"/>
      <c r="H1380"/>
    </row>
    <row r="1381" spans="1:8" ht="14.25" x14ac:dyDescent="0.45">
      <c r="A1381"/>
      <c r="B1381"/>
      <c r="C1381"/>
      <c r="D1381"/>
      <c r="E1381"/>
      <c r="F1381"/>
      <c r="G1381"/>
      <c r="H1381"/>
    </row>
    <row r="1382" spans="1:8" ht="14.25" x14ac:dyDescent="0.45">
      <c r="A1382"/>
      <c r="B1382"/>
      <c r="C1382"/>
      <c r="D1382"/>
      <c r="E1382"/>
      <c r="F1382"/>
      <c r="G1382"/>
      <c r="H1382"/>
    </row>
    <row r="1383" spans="1:8" ht="14.25" x14ac:dyDescent="0.45">
      <c r="A1383"/>
      <c r="B1383"/>
      <c r="C1383"/>
      <c r="D1383"/>
      <c r="E1383"/>
      <c r="F1383"/>
      <c r="G1383"/>
      <c r="H1383"/>
    </row>
    <row r="1384" spans="1:8" ht="14.25" x14ac:dyDescent="0.45">
      <c r="A1384"/>
      <c r="B1384"/>
      <c r="C1384"/>
      <c r="D1384"/>
      <c r="E1384"/>
      <c r="F1384"/>
      <c r="G1384"/>
      <c r="H1384"/>
    </row>
    <row r="1385" spans="1:8" ht="14.25" x14ac:dyDescent="0.45">
      <c r="A1385"/>
      <c r="B1385"/>
      <c r="C1385"/>
      <c r="D1385"/>
      <c r="E1385"/>
      <c r="F1385"/>
      <c r="G1385"/>
      <c r="H1385"/>
    </row>
    <row r="1386" spans="1:8" ht="14.25" x14ac:dyDescent="0.45">
      <c r="A1386"/>
      <c r="B1386"/>
      <c r="C1386"/>
      <c r="D1386"/>
      <c r="E1386"/>
      <c r="F1386"/>
      <c r="G1386"/>
      <c r="H1386"/>
    </row>
    <row r="1387" spans="1:8" ht="14.25" x14ac:dyDescent="0.45">
      <c r="A1387"/>
      <c r="B1387"/>
      <c r="C1387"/>
      <c r="D1387"/>
      <c r="E1387"/>
      <c r="F1387"/>
      <c r="G1387"/>
      <c r="H1387"/>
    </row>
    <row r="1388" spans="1:8" ht="14.25" x14ac:dyDescent="0.45">
      <c r="A1388"/>
      <c r="B1388"/>
      <c r="C1388"/>
      <c r="D1388"/>
      <c r="E1388"/>
      <c r="F1388"/>
      <c r="G1388"/>
      <c r="H1388"/>
    </row>
    <row r="1389" spans="1:8" ht="14.25" x14ac:dyDescent="0.45">
      <c r="A1389"/>
      <c r="B1389"/>
      <c r="C1389"/>
      <c r="D1389"/>
      <c r="E1389"/>
      <c r="F1389"/>
      <c r="G1389"/>
      <c r="H1389"/>
    </row>
    <row r="1390" spans="1:8" ht="14.25" x14ac:dyDescent="0.45">
      <c r="A1390"/>
      <c r="B1390"/>
      <c r="C1390"/>
      <c r="D1390"/>
      <c r="E1390"/>
      <c r="F1390"/>
      <c r="G1390"/>
      <c r="H1390"/>
    </row>
    <row r="1391" spans="1:8" ht="14.25" x14ac:dyDescent="0.45">
      <c r="A1391"/>
      <c r="B1391"/>
      <c r="C1391"/>
      <c r="D1391"/>
      <c r="E1391"/>
      <c r="F1391"/>
      <c r="G1391"/>
      <c r="H1391"/>
    </row>
    <row r="1392" spans="1:8" ht="14.25" x14ac:dyDescent="0.45">
      <c r="A1392"/>
      <c r="B1392"/>
      <c r="C1392"/>
      <c r="D1392"/>
      <c r="E1392"/>
      <c r="F1392"/>
      <c r="G1392"/>
      <c r="H1392"/>
    </row>
    <row r="1393" spans="1:8" ht="14.25" x14ac:dyDescent="0.45">
      <c r="A1393"/>
      <c r="B1393"/>
      <c r="C1393"/>
      <c r="D1393"/>
      <c r="E1393"/>
      <c r="F1393"/>
      <c r="G1393"/>
      <c r="H1393"/>
    </row>
    <row r="1394" spans="1:8" ht="14.25" x14ac:dyDescent="0.45">
      <c r="A1394"/>
      <c r="B1394"/>
      <c r="C1394"/>
      <c r="D1394"/>
      <c r="E1394"/>
      <c r="F1394"/>
      <c r="G1394"/>
      <c r="H1394"/>
    </row>
    <row r="1395" spans="1:8" ht="14.25" x14ac:dyDescent="0.45">
      <c r="A1395"/>
      <c r="B1395"/>
      <c r="C1395"/>
      <c r="D1395"/>
      <c r="E1395"/>
      <c r="F1395"/>
      <c r="G1395"/>
      <c r="H1395"/>
    </row>
    <row r="1396" spans="1:8" ht="14.25" x14ac:dyDescent="0.45">
      <c r="A1396"/>
      <c r="B1396"/>
      <c r="C1396"/>
      <c r="D1396"/>
      <c r="E1396"/>
      <c r="F1396"/>
      <c r="G1396"/>
      <c r="H1396"/>
    </row>
    <row r="1397" spans="1:8" ht="14.25" x14ac:dyDescent="0.45">
      <c r="A1397"/>
      <c r="B1397"/>
      <c r="C1397"/>
      <c r="D1397"/>
      <c r="E1397"/>
      <c r="F1397"/>
      <c r="G1397"/>
      <c r="H1397"/>
    </row>
    <row r="1398" spans="1:8" ht="14.25" x14ac:dyDescent="0.45">
      <c r="A1398"/>
      <c r="B1398"/>
      <c r="C1398"/>
      <c r="D1398"/>
      <c r="E1398"/>
      <c r="F1398"/>
      <c r="G1398"/>
      <c r="H1398"/>
    </row>
    <row r="1399" spans="1:8" ht="14.25" x14ac:dyDescent="0.45">
      <c r="A1399"/>
      <c r="B1399"/>
      <c r="C1399"/>
      <c r="D1399"/>
      <c r="E1399"/>
      <c r="F1399"/>
      <c r="G1399"/>
      <c r="H1399"/>
    </row>
    <row r="1400" spans="1:8" ht="14.25" x14ac:dyDescent="0.45">
      <c r="A1400"/>
      <c r="B1400"/>
      <c r="C1400"/>
      <c r="D1400"/>
      <c r="E1400"/>
      <c r="F1400"/>
      <c r="G1400"/>
      <c r="H1400"/>
    </row>
    <row r="1401" spans="1:8" ht="14.25" x14ac:dyDescent="0.45">
      <c r="A1401"/>
      <c r="B1401"/>
      <c r="C1401"/>
      <c r="D1401"/>
      <c r="E1401"/>
      <c r="F1401"/>
      <c r="G1401"/>
      <c r="H1401"/>
    </row>
    <row r="1402" spans="1:8" ht="14.25" x14ac:dyDescent="0.45">
      <c r="A1402"/>
      <c r="B1402"/>
      <c r="C1402"/>
      <c r="D1402"/>
      <c r="E1402"/>
      <c r="F1402"/>
      <c r="G1402"/>
      <c r="H1402"/>
    </row>
    <row r="1403" spans="1:8" ht="14.25" x14ac:dyDescent="0.45">
      <c r="A1403"/>
      <c r="B1403"/>
      <c r="C1403"/>
      <c r="D1403"/>
      <c r="E1403"/>
      <c r="F1403"/>
      <c r="G1403"/>
      <c r="H1403"/>
    </row>
    <row r="1404" spans="1:8" ht="14.25" x14ac:dyDescent="0.45">
      <c r="A1404"/>
      <c r="B1404"/>
      <c r="C1404"/>
      <c r="D1404"/>
      <c r="E1404"/>
      <c r="F1404"/>
      <c r="G1404"/>
      <c r="H1404"/>
    </row>
    <row r="1405" spans="1:8" ht="14.25" x14ac:dyDescent="0.45">
      <c r="A1405"/>
      <c r="B1405"/>
      <c r="C1405"/>
      <c r="D1405"/>
      <c r="E1405"/>
      <c r="F1405"/>
      <c r="G1405"/>
      <c r="H1405"/>
    </row>
    <row r="1406" spans="1:8" ht="14.25" x14ac:dyDescent="0.45">
      <c r="A1406"/>
      <c r="B1406"/>
      <c r="C1406"/>
      <c r="D1406"/>
      <c r="E1406"/>
      <c r="F1406"/>
      <c r="G1406"/>
      <c r="H1406"/>
    </row>
    <row r="1407" spans="1:8" ht="14.25" x14ac:dyDescent="0.45">
      <c r="A1407"/>
      <c r="B1407"/>
      <c r="C1407"/>
      <c r="D1407"/>
      <c r="E1407"/>
      <c r="F1407"/>
      <c r="G1407"/>
      <c r="H1407"/>
    </row>
    <row r="1408" spans="1:8" ht="14.25" x14ac:dyDescent="0.45">
      <c r="A1408"/>
      <c r="B1408"/>
      <c r="C1408"/>
      <c r="D1408"/>
      <c r="E1408"/>
      <c r="F1408"/>
      <c r="G1408"/>
      <c r="H1408"/>
    </row>
    <row r="1409" spans="1:8" ht="14.25" x14ac:dyDescent="0.45">
      <c r="A1409"/>
      <c r="B1409"/>
      <c r="C1409"/>
      <c r="D1409"/>
      <c r="E1409"/>
      <c r="F1409"/>
      <c r="G1409"/>
      <c r="H1409"/>
    </row>
    <row r="1410" spans="1:8" ht="14.25" x14ac:dyDescent="0.45">
      <c r="A1410"/>
      <c r="B1410"/>
      <c r="C1410"/>
      <c r="D1410"/>
      <c r="E1410"/>
      <c r="F1410"/>
      <c r="G1410"/>
      <c r="H1410"/>
    </row>
    <row r="1411" spans="1:8" ht="14.25" x14ac:dyDescent="0.45">
      <c r="A1411"/>
      <c r="B1411"/>
      <c r="C1411"/>
      <c r="D1411"/>
      <c r="E1411"/>
      <c r="F1411"/>
      <c r="G1411"/>
      <c r="H1411"/>
    </row>
    <row r="1412" spans="1:8" ht="14.25" x14ac:dyDescent="0.45">
      <c r="A1412"/>
      <c r="B1412"/>
      <c r="C1412"/>
      <c r="D1412"/>
      <c r="E1412"/>
      <c r="F1412"/>
      <c r="G1412"/>
      <c r="H1412"/>
    </row>
    <row r="1413" spans="1:8" ht="14.25" x14ac:dyDescent="0.45">
      <c r="A1413"/>
      <c r="B1413"/>
      <c r="C1413"/>
      <c r="D1413"/>
      <c r="E1413"/>
      <c r="F1413"/>
      <c r="G1413"/>
      <c r="H1413"/>
    </row>
    <row r="1414" spans="1:8" ht="14.25" x14ac:dyDescent="0.45">
      <c r="A1414"/>
      <c r="B1414"/>
      <c r="C1414"/>
      <c r="D1414"/>
      <c r="E1414"/>
      <c r="F1414"/>
      <c r="G1414"/>
      <c r="H1414"/>
    </row>
    <row r="1415" spans="1:8" ht="14.25" x14ac:dyDescent="0.45">
      <c r="A1415"/>
      <c r="B1415"/>
      <c r="C1415"/>
      <c r="D1415"/>
      <c r="E1415"/>
      <c r="F1415"/>
      <c r="G1415"/>
      <c r="H1415"/>
    </row>
    <row r="1416" spans="1:8" ht="14.25" x14ac:dyDescent="0.45">
      <c r="A1416"/>
      <c r="B1416"/>
      <c r="C1416"/>
      <c r="D1416"/>
      <c r="E1416"/>
      <c r="F1416"/>
      <c r="G1416"/>
      <c r="H1416"/>
    </row>
    <row r="1417" spans="1:8" ht="14.25" x14ac:dyDescent="0.45">
      <c r="A1417"/>
      <c r="B1417"/>
      <c r="C1417"/>
      <c r="D1417"/>
      <c r="E1417"/>
      <c r="F1417"/>
      <c r="G1417"/>
      <c r="H1417"/>
    </row>
    <row r="1418" spans="1:8" ht="14.25" x14ac:dyDescent="0.45">
      <c r="A1418"/>
      <c r="B1418"/>
      <c r="C1418"/>
      <c r="D1418"/>
      <c r="E1418"/>
      <c r="F1418"/>
      <c r="G1418"/>
      <c r="H1418"/>
    </row>
    <row r="1419" spans="1:8" ht="14.25" x14ac:dyDescent="0.45">
      <c r="A1419"/>
      <c r="B1419"/>
      <c r="C1419"/>
      <c r="D1419"/>
      <c r="E1419"/>
      <c r="F1419"/>
      <c r="G1419"/>
      <c r="H1419"/>
    </row>
    <row r="1420" spans="1:8" ht="14.25" x14ac:dyDescent="0.45">
      <c r="A1420"/>
      <c r="B1420"/>
      <c r="C1420"/>
      <c r="D1420"/>
      <c r="E1420"/>
      <c r="F1420"/>
      <c r="G1420"/>
      <c r="H1420"/>
    </row>
    <row r="1421" spans="1:8" ht="14.25" x14ac:dyDescent="0.45">
      <c r="A1421"/>
      <c r="B1421"/>
      <c r="C1421"/>
      <c r="D1421"/>
      <c r="E1421"/>
      <c r="F1421"/>
      <c r="G1421"/>
      <c r="H1421"/>
    </row>
    <row r="1422" spans="1:8" ht="14.25" x14ac:dyDescent="0.45">
      <c r="A1422"/>
      <c r="B1422"/>
      <c r="C1422"/>
      <c r="D1422"/>
      <c r="E1422"/>
      <c r="F1422"/>
      <c r="G1422"/>
      <c r="H1422"/>
    </row>
    <row r="1423" spans="1:8" ht="14.25" x14ac:dyDescent="0.45">
      <c r="A1423"/>
      <c r="B1423"/>
      <c r="C1423"/>
      <c r="D1423"/>
      <c r="E1423"/>
      <c r="F1423"/>
      <c r="G1423"/>
      <c r="H1423"/>
    </row>
    <row r="1424" spans="1:8" ht="14.25" x14ac:dyDescent="0.45">
      <c r="A1424"/>
      <c r="B1424"/>
      <c r="C1424"/>
      <c r="D1424"/>
      <c r="E1424"/>
      <c r="F1424"/>
      <c r="G1424"/>
      <c r="H1424"/>
    </row>
    <row r="1425" spans="1:8" ht="14.25" x14ac:dyDescent="0.45">
      <c r="A1425"/>
      <c r="B1425"/>
      <c r="C1425"/>
      <c r="D1425"/>
      <c r="E1425"/>
      <c r="F1425"/>
      <c r="G1425"/>
      <c r="H1425"/>
    </row>
    <row r="1426" spans="1:8" ht="14.25" x14ac:dyDescent="0.45">
      <c r="A1426"/>
      <c r="B1426"/>
      <c r="C1426"/>
      <c r="D1426"/>
      <c r="E1426"/>
      <c r="F1426"/>
      <c r="G1426"/>
      <c r="H1426"/>
    </row>
    <row r="1427" spans="1:8" ht="14.25" x14ac:dyDescent="0.45">
      <c r="A1427"/>
      <c r="B1427"/>
      <c r="C1427"/>
      <c r="D1427"/>
      <c r="E1427"/>
      <c r="F1427"/>
      <c r="G1427"/>
      <c r="H1427"/>
    </row>
    <row r="1428" spans="1:8" ht="14.25" x14ac:dyDescent="0.45">
      <c r="A1428"/>
      <c r="B1428"/>
      <c r="C1428"/>
      <c r="D1428"/>
      <c r="E1428"/>
      <c r="F1428"/>
      <c r="G1428"/>
      <c r="H1428"/>
    </row>
    <row r="1429" spans="1:8" ht="14.25" x14ac:dyDescent="0.45">
      <c r="A1429"/>
      <c r="B1429"/>
      <c r="C1429"/>
      <c r="D1429"/>
      <c r="E1429"/>
      <c r="F1429"/>
      <c r="G1429"/>
      <c r="H1429"/>
    </row>
    <row r="1430" spans="1:8" ht="14.25" x14ac:dyDescent="0.45">
      <c r="A1430"/>
      <c r="B1430"/>
      <c r="C1430"/>
      <c r="D1430"/>
      <c r="E1430"/>
      <c r="F1430"/>
      <c r="G1430"/>
      <c r="H1430"/>
    </row>
    <row r="1431" spans="1:8" ht="14.25" x14ac:dyDescent="0.45">
      <c r="A1431"/>
      <c r="B1431"/>
      <c r="C1431"/>
      <c r="D1431"/>
      <c r="E1431"/>
      <c r="F1431"/>
      <c r="G1431"/>
      <c r="H1431"/>
    </row>
    <row r="1432" spans="1:8" ht="14.25" x14ac:dyDescent="0.45">
      <c r="A1432"/>
      <c r="B1432"/>
      <c r="C1432"/>
      <c r="D1432"/>
      <c r="E1432"/>
      <c r="F1432"/>
      <c r="G1432"/>
      <c r="H1432"/>
    </row>
    <row r="1433" spans="1:8" ht="14.25" x14ac:dyDescent="0.45">
      <c r="A1433"/>
      <c r="B1433"/>
      <c r="C1433"/>
      <c r="D1433"/>
      <c r="E1433"/>
      <c r="F1433"/>
      <c r="G1433"/>
      <c r="H1433"/>
    </row>
    <row r="1434" spans="1:8" ht="14.25" x14ac:dyDescent="0.45">
      <c r="A1434"/>
      <c r="B1434"/>
      <c r="C1434"/>
      <c r="D1434"/>
      <c r="E1434"/>
      <c r="F1434"/>
      <c r="G1434"/>
      <c r="H1434"/>
    </row>
    <row r="1435" spans="1:8" ht="14.25" x14ac:dyDescent="0.45">
      <c r="A1435"/>
      <c r="B1435"/>
      <c r="C1435"/>
      <c r="D1435"/>
      <c r="E1435"/>
      <c r="F1435"/>
      <c r="G1435"/>
      <c r="H1435"/>
    </row>
    <row r="1436" spans="1:8" ht="14.25" x14ac:dyDescent="0.45">
      <c r="A1436"/>
      <c r="B1436"/>
      <c r="C1436"/>
      <c r="D1436"/>
      <c r="E1436"/>
      <c r="F1436"/>
      <c r="G1436"/>
      <c r="H1436"/>
    </row>
    <row r="1437" spans="1:8" ht="14.25" x14ac:dyDescent="0.45">
      <c r="A1437"/>
      <c r="B1437"/>
      <c r="C1437"/>
      <c r="D1437"/>
      <c r="E1437"/>
      <c r="F1437"/>
      <c r="G1437"/>
      <c r="H1437"/>
    </row>
    <row r="1438" spans="1:8" ht="14.25" x14ac:dyDescent="0.45">
      <c r="A1438"/>
      <c r="B1438"/>
      <c r="C1438"/>
      <c r="D1438"/>
      <c r="E1438"/>
      <c r="F1438"/>
      <c r="G1438"/>
      <c r="H1438"/>
    </row>
    <row r="1439" spans="1:8" ht="14.25" x14ac:dyDescent="0.45">
      <c r="A1439"/>
      <c r="B1439"/>
      <c r="C1439"/>
      <c r="D1439"/>
      <c r="E1439"/>
      <c r="F1439"/>
      <c r="G1439"/>
      <c r="H1439"/>
    </row>
    <row r="1440" spans="1:8" ht="14.25" x14ac:dyDescent="0.45">
      <c r="A1440"/>
      <c r="B1440"/>
      <c r="C1440"/>
      <c r="D1440"/>
      <c r="E1440"/>
      <c r="F1440"/>
      <c r="G1440"/>
      <c r="H1440"/>
    </row>
    <row r="1441" spans="1:8" ht="14.25" x14ac:dyDescent="0.45">
      <c r="A1441"/>
      <c r="B1441"/>
      <c r="C1441"/>
      <c r="D1441"/>
      <c r="E1441"/>
      <c r="F1441"/>
      <c r="G1441"/>
      <c r="H1441"/>
    </row>
    <row r="1442" spans="1:8" ht="14.25" x14ac:dyDescent="0.45">
      <c r="A1442"/>
      <c r="B1442"/>
      <c r="C1442"/>
      <c r="D1442"/>
      <c r="E1442"/>
      <c r="F1442"/>
      <c r="G1442"/>
      <c r="H1442"/>
    </row>
    <row r="1443" spans="1:8" ht="14.25" x14ac:dyDescent="0.45">
      <c r="A1443"/>
      <c r="B1443"/>
      <c r="C1443"/>
      <c r="D1443"/>
      <c r="E1443"/>
      <c r="F1443"/>
      <c r="G1443"/>
      <c r="H1443"/>
    </row>
    <row r="1444" spans="1:8" ht="14.25" x14ac:dyDescent="0.45">
      <c r="A1444"/>
      <c r="B1444"/>
      <c r="C1444"/>
      <c r="D1444"/>
      <c r="E1444"/>
      <c r="F1444"/>
      <c r="G1444"/>
      <c r="H1444"/>
    </row>
    <row r="1445" spans="1:8" ht="14.25" x14ac:dyDescent="0.45">
      <c r="A1445"/>
      <c r="B1445"/>
      <c r="C1445"/>
      <c r="D1445"/>
      <c r="E1445"/>
      <c r="F1445"/>
      <c r="G1445"/>
      <c r="H1445"/>
    </row>
    <row r="1446" spans="1:8" ht="14.25" x14ac:dyDescent="0.45">
      <c r="A1446"/>
      <c r="B1446"/>
      <c r="C1446"/>
      <c r="D1446"/>
      <c r="E1446"/>
      <c r="F1446"/>
      <c r="G1446"/>
      <c r="H1446"/>
    </row>
    <row r="1447" spans="1:8" ht="14.25" x14ac:dyDescent="0.45">
      <c r="A1447"/>
      <c r="B1447"/>
      <c r="C1447"/>
      <c r="D1447"/>
      <c r="E1447"/>
      <c r="F1447"/>
      <c r="G1447"/>
      <c r="H1447"/>
    </row>
    <row r="1448" spans="1:8" ht="14.25" x14ac:dyDescent="0.45">
      <c r="A1448"/>
      <c r="B1448"/>
      <c r="C1448"/>
      <c r="D1448"/>
      <c r="E1448"/>
      <c r="F1448"/>
      <c r="G1448"/>
      <c r="H1448"/>
    </row>
    <row r="1449" spans="1:8" ht="14.25" x14ac:dyDescent="0.45">
      <c r="A1449"/>
      <c r="B1449"/>
      <c r="C1449"/>
      <c r="D1449"/>
      <c r="E1449"/>
      <c r="F1449"/>
      <c r="G1449"/>
      <c r="H1449"/>
    </row>
    <row r="1450" spans="1:8" ht="14.25" x14ac:dyDescent="0.45">
      <c r="A1450"/>
      <c r="B1450"/>
      <c r="C1450"/>
      <c r="D1450"/>
      <c r="E1450"/>
      <c r="F1450"/>
      <c r="G1450"/>
      <c r="H1450"/>
    </row>
    <row r="1451" spans="1:8" ht="14.25" x14ac:dyDescent="0.45">
      <c r="A1451"/>
      <c r="B1451"/>
      <c r="C1451"/>
      <c r="D1451"/>
      <c r="E1451"/>
      <c r="F1451"/>
      <c r="G1451"/>
      <c r="H1451"/>
    </row>
    <row r="1452" spans="1:8" ht="14.25" x14ac:dyDescent="0.45">
      <c r="A1452"/>
      <c r="B1452"/>
      <c r="C1452"/>
      <c r="D1452"/>
      <c r="E1452"/>
      <c r="F1452"/>
      <c r="G1452"/>
      <c r="H1452"/>
    </row>
    <row r="1453" spans="1:8" ht="14.25" x14ac:dyDescent="0.45">
      <c r="A1453"/>
      <c r="B1453"/>
      <c r="C1453"/>
      <c r="D1453"/>
      <c r="E1453"/>
      <c r="F1453"/>
      <c r="G1453"/>
      <c r="H1453"/>
    </row>
    <row r="1454" spans="1:8" ht="14.25" x14ac:dyDescent="0.45">
      <c r="A1454"/>
      <c r="B1454"/>
      <c r="C1454"/>
      <c r="D1454"/>
      <c r="E1454"/>
      <c r="F1454"/>
      <c r="G1454"/>
      <c r="H1454"/>
    </row>
    <row r="1455" spans="1:8" ht="14.25" x14ac:dyDescent="0.45">
      <c r="A1455"/>
      <c r="B1455"/>
      <c r="C1455"/>
      <c r="D1455"/>
      <c r="E1455"/>
      <c r="F1455"/>
      <c r="G1455"/>
      <c r="H1455"/>
    </row>
    <row r="1456" spans="1:8" ht="14.25" x14ac:dyDescent="0.45">
      <c r="A1456"/>
      <c r="B1456"/>
      <c r="C1456"/>
      <c r="D1456"/>
      <c r="E1456"/>
      <c r="F1456"/>
      <c r="G1456"/>
      <c r="H1456"/>
    </row>
    <row r="1457" spans="1:8" ht="14.25" x14ac:dyDescent="0.45">
      <c r="A1457"/>
      <c r="B1457"/>
      <c r="C1457"/>
      <c r="D1457"/>
      <c r="E1457"/>
      <c r="F1457"/>
      <c r="G1457"/>
      <c r="H1457"/>
    </row>
    <row r="1458" spans="1:8" ht="14.25" x14ac:dyDescent="0.45">
      <c r="A1458"/>
      <c r="B1458"/>
      <c r="C1458"/>
      <c r="D1458"/>
      <c r="E1458"/>
      <c r="F1458"/>
      <c r="G1458"/>
      <c r="H1458"/>
    </row>
    <row r="1459" spans="1:8" ht="14.25" x14ac:dyDescent="0.45">
      <c r="A1459"/>
      <c r="B1459"/>
      <c r="C1459"/>
      <c r="D1459"/>
      <c r="E1459"/>
      <c r="F1459"/>
      <c r="G1459"/>
      <c r="H1459"/>
    </row>
    <row r="1460" spans="1:8" ht="14.25" x14ac:dyDescent="0.45">
      <c r="A1460"/>
      <c r="B1460"/>
      <c r="C1460"/>
      <c r="D1460"/>
      <c r="E1460"/>
      <c r="F1460"/>
      <c r="G1460"/>
      <c r="H1460"/>
    </row>
    <row r="1461" spans="1:8" ht="14.25" x14ac:dyDescent="0.45">
      <c r="A1461"/>
      <c r="B1461"/>
      <c r="C1461"/>
      <c r="D1461"/>
      <c r="E1461"/>
      <c r="F1461"/>
      <c r="G1461"/>
      <c r="H1461"/>
    </row>
    <row r="1462" spans="1:8" ht="14.25" x14ac:dyDescent="0.45">
      <c r="A1462"/>
      <c r="B1462"/>
      <c r="C1462"/>
      <c r="D1462"/>
      <c r="E1462"/>
      <c r="F1462"/>
      <c r="G1462"/>
      <c r="H1462"/>
    </row>
    <row r="1463" spans="1:8" ht="14.25" x14ac:dyDescent="0.45">
      <c r="A1463"/>
      <c r="B1463"/>
      <c r="C1463"/>
      <c r="D1463"/>
      <c r="E1463"/>
      <c r="F1463"/>
      <c r="G1463"/>
      <c r="H1463"/>
    </row>
    <row r="1464" spans="1:8" ht="14.25" x14ac:dyDescent="0.45">
      <c r="A1464"/>
      <c r="B1464"/>
      <c r="C1464"/>
      <c r="D1464"/>
      <c r="E1464"/>
      <c r="F1464"/>
      <c r="G1464"/>
      <c r="H1464"/>
    </row>
    <row r="1465" spans="1:8" ht="14.25" x14ac:dyDescent="0.45">
      <c r="A1465"/>
      <c r="B1465"/>
      <c r="C1465"/>
      <c r="D1465"/>
      <c r="E1465"/>
      <c r="F1465"/>
      <c r="G1465"/>
      <c r="H1465"/>
    </row>
    <row r="1466" spans="1:8" ht="14.25" x14ac:dyDescent="0.45">
      <c r="A1466"/>
      <c r="B1466"/>
      <c r="C1466"/>
      <c r="D1466"/>
      <c r="E1466"/>
      <c r="F1466"/>
      <c r="G1466"/>
      <c r="H1466"/>
    </row>
    <row r="1467" spans="1:8" ht="14.25" x14ac:dyDescent="0.45">
      <c r="A1467"/>
      <c r="B1467"/>
      <c r="C1467"/>
      <c r="D1467"/>
      <c r="E1467"/>
      <c r="F1467"/>
      <c r="G1467"/>
      <c r="H1467"/>
    </row>
    <row r="1468" spans="1:8" ht="14.25" x14ac:dyDescent="0.45">
      <c r="A1468"/>
      <c r="B1468"/>
      <c r="C1468"/>
      <c r="D1468"/>
      <c r="E1468"/>
      <c r="F1468"/>
      <c r="G1468"/>
      <c r="H1468"/>
    </row>
    <row r="1469" spans="1:8" ht="14.25" x14ac:dyDescent="0.45">
      <c r="A1469"/>
      <c r="B1469"/>
      <c r="C1469"/>
      <c r="D1469"/>
      <c r="E1469"/>
      <c r="F1469"/>
      <c r="G1469"/>
      <c r="H1469"/>
    </row>
    <row r="1470" spans="1:8" ht="14.25" x14ac:dyDescent="0.45">
      <c r="A1470"/>
      <c r="B1470"/>
      <c r="C1470"/>
      <c r="D1470"/>
      <c r="E1470"/>
      <c r="F1470"/>
      <c r="G1470"/>
      <c r="H1470"/>
    </row>
    <row r="1471" spans="1:8" ht="14.25" x14ac:dyDescent="0.45">
      <c r="A1471"/>
      <c r="B1471"/>
      <c r="C1471"/>
      <c r="D1471"/>
      <c r="E1471"/>
      <c r="F1471"/>
      <c r="G1471"/>
      <c r="H1471"/>
    </row>
    <row r="1472" spans="1:8" ht="14.25" x14ac:dyDescent="0.45">
      <c r="A1472"/>
      <c r="B1472"/>
      <c r="C1472"/>
      <c r="D1472"/>
      <c r="E1472"/>
      <c r="F1472"/>
      <c r="G1472"/>
      <c r="H1472"/>
    </row>
    <row r="1473" spans="1:8" ht="14.25" x14ac:dyDescent="0.45">
      <c r="A1473"/>
      <c r="B1473"/>
      <c r="C1473"/>
      <c r="D1473"/>
      <c r="E1473"/>
      <c r="F1473"/>
      <c r="G1473"/>
      <c r="H1473"/>
    </row>
    <row r="1474" spans="1:8" ht="14.25" x14ac:dyDescent="0.45">
      <c r="A1474"/>
      <c r="B1474"/>
      <c r="C1474"/>
      <c r="D1474"/>
      <c r="E1474"/>
      <c r="F1474"/>
      <c r="G1474"/>
      <c r="H1474"/>
    </row>
    <row r="1475" spans="1:8" ht="14.25" x14ac:dyDescent="0.45">
      <c r="A1475"/>
      <c r="B1475"/>
      <c r="C1475"/>
      <c r="D1475"/>
      <c r="E1475"/>
      <c r="F1475"/>
      <c r="G1475"/>
      <c r="H1475"/>
    </row>
    <row r="1476" spans="1:8" ht="14.25" x14ac:dyDescent="0.45">
      <c r="A1476"/>
      <c r="B1476"/>
      <c r="C1476"/>
      <c r="D1476"/>
      <c r="E1476"/>
      <c r="F1476"/>
      <c r="G1476"/>
      <c r="H1476"/>
    </row>
    <row r="1477" spans="1:8" ht="14.25" x14ac:dyDescent="0.45">
      <c r="A1477"/>
      <c r="B1477"/>
      <c r="C1477"/>
      <c r="D1477"/>
      <c r="E1477"/>
      <c r="F1477"/>
      <c r="G1477"/>
      <c r="H1477"/>
    </row>
    <row r="1478" spans="1:8" ht="14.25" x14ac:dyDescent="0.45">
      <c r="A1478"/>
      <c r="B1478"/>
      <c r="C1478"/>
      <c r="D1478"/>
      <c r="E1478"/>
      <c r="F1478"/>
      <c r="G1478"/>
      <c r="H1478"/>
    </row>
    <row r="1479" spans="1:8" ht="14.25" x14ac:dyDescent="0.45">
      <c r="A1479"/>
      <c r="B1479"/>
      <c r="C1479"/>
      <c r="D1479"/>
      <c r="E1479"/>
      <c r="F1479"/>
      <c r="G1479"/>
      <c r="H1479"/>
    </row>
    <row r="1480" spans="1:8" ht="14.25" x14ac:dyDescent="0.45">
      <c r="A1480"/>
      <c r="B1480"/>
      <c r="C1480"/>
      <c r="D1480"/>
      <c r="E1480"/>
      <c r="F1480"/>
      <c r="G1480"/>
      <c r="H1480"/>
    </row>
    <row r="1481" spans="1:8" ht="14.25" x14ac:dyDescent="0.45">
      <c r="A1481"/>
      <c r="B1481"/>
      <c r="C1481"/>
      <c r="D1481"/>
      <c r="E1481"/>
      <c r="F1481"/>
      <c r="G1481"/>
      <c r="H1481"/>
    </row>
    <row r="1482" spans="1:8" ht="14.25" x14ac:dyDescent="0.45">
      <c r="A1482"/>
      <c r="B1482"/>
      <c r="C1482"/>
      <c r="D1482"/>
      <c r="E1482"/>
      <c r="F1482"/>
      <c r="G1482"/>
      <c r="H1482"/>
    </row>
    <row r="1483" spans="1:8" ht="14.25" x14ac:dyDescent="0.45">
      <c r="A1483"/>
      <c r="B1483"/>
      <c r="C1483"/>
      <c r="D1483"/>
      <c r="E1483"/>
      <c r="F1483"/>
      <c r="G1483"/>
      <c r="H1483"/>
    </row>
    <row r="1484" spans="1:8" ht="14.25" x14ac:dyDescent="0.45">
      <c r="A1484"/>
      <c r="B1484"/>
      <c r="C1484"/>
      <c r="D1484"/>
      <c r="E1484"/>
      <c r="F1484"/>
      <c r="G1484"/>
      <c r="H1484"/>
    </row>
    <row r="1485" spans="1:8" ht="14.25" x14ac:dyDescent="0.45">
      <c r="A1485"/>
      <c r="B1485"/>
      <c r="C1485"/>
      <c r="D1485"/>
      <c r="E1485"/>
      <c r="F1485"/>
      <c r="G1485"/>
      <c r="H1485"/>
    </row>
    <row r="1486" spans="1:8" ht="14.25" x14ac:dyDescent="0.45">
      <c r="A1486"/>
      <c r="B1486"/>
      <c r="C1486"/>
      <c r="D1486"/>
      <c r="E1486"/>
      <c r="F1486"/>
      <c r="G1486"/>
      <c r="H1486"/>
    </row>
    <row r="1487" spans="1:8" ht="14.25" x14ac:dyDescent="0.45">
      <c r="A1487"/>
      <c r="B1487"/>
      <c r="C1487"/>
      <c r="D1487"/>
      <c r="E1487"/>
      <c r="F1487"/>
      <c r="G1487"/>
      <c r="H1487"/>
    </row>
    <row r="1488" spans="1:8" ht="14.25" x14ac:dyDescent="0.45">
      <c r="A1488"/>
      <c r="B1488"/>
      <c r="C1488"/>
      <c r="D1488"/>
      <c r="E1488"/>
      <c r="F1488"/>
      <c r="G1488"/>
      <c r="H1488"/>
    </row>
    <row r="1489" spans="1:8" ht="14.25" x14ac:dyDescent="0.45">
      <c r="A1489"/>
      <c r="B1489"/>
      <c r="C1489"/>
      <c r="D1489"/>
      <c r="E1489"/>
      <c r="F1489"/>
      <c r="G1489"/>
      <c r="H1489"/>
    </row>
    <row r="1490" spans="1:8" ht="14.25" x14ac:dyDescent="0.45">
      <c r="A1490"/>
      <c r="B1490"/>
      <c r="C1490"/>
      <c r="D1490"/>
      <c r="E1490"/>
      <c r="F1490"/>
      <c r="G1490"/>
      <c r="H1490"/>
    </row>
    <row r="1491" spans="1:8" ht="14.25" x14ac:dyDescent="0.45">
      <c r="A1491"/>
      <c r="B1491"/>
      <c r="C1491"/>
      <c r="D1491"/>
      <c r="E1491"/>
      <c r="F1491"/>
      <c r="G1491"/>
      <c r="H1491"/>
    </row>
    <row r="1492" spans="1:8" ht="14.25" x14ac:dyDescent="0.45">
      <c r="A1492"/>
      <c r="B1492"/>
      <c r="C1492"/>
      <c r="D1492"/>
      <c r="E1492"/>
      <c r="F1492"/>
      <c r="G1492"/>
      <c r="H1492"/>
    </row>
    <row r="1493" spans="1:8" ht="14.25" x14ac:dyDescent="0.45">
      <c r="A1493"/>
      <c r="B1493"/>
      <c r="C1493"/>
      <c r="D1493"/>
      <c r="E1493"/>
      <c r="F1493"/>
      <c r="G1493"/>
      <c r="H1493"/>
    </row>
    <row r="1494" spans="1:8" ht="14.25" x14ac:dyDescent="0.45">
      <c r="A1494"/>
      <c r="B1494"/>
      <c r="C1494"/>
      <c r="D1494"/>
      <c r="E1494"/>
      <c r="F1494"/>
      <c r="G1494"/>
      <c r="H1494"/>
    </row>
    <row r="1495" spans="1:8" ht="14.25" x14ac:dyDescent="0.45">
      <c r="A1495"/>
      <c r="B1495"/>
      <c r="C1495"/>
      <c r="D1495"/>
      <c r="E1495"/>
      <c r="F1495"/>
      <c r="G1495"/>
      <c r="H1495"/>
    </row>
    <row r="1496" spans="1:8" ht="14.25" x14ac:dyDescent="0.45">
      <c r="A1496"/>
      <c r="B1496"/>
      <c r="C1496"/>
      <c r="D1496"/>
      <c r="E1496"/>
      <c r="F1496"/>
      <c r="G1496"/>
      <c r="H1496"/>
    </row>
    <row r="1497" spans="1:8" ht="14.25" x14ac:dyDescent="0.45">
      <c r="A1497"/>
      <c r="B1497"/>
      <c r="C1497"/>
      <c r="D1497"/>
      <c r="E1497"/>
      <c r="F1497"/>
      <c r="G1497"/>
      <c r="H1497"/>
    </row>
    <row r="1498" spans="1:8" ht="14.25" x14ac:dyDescent="0.45">
      <c r="A1498"/>
      <c r="B1498"/>
      <c r="C1498"/>
      <c r="D1498"/>
      <c r="E1498"/>
      <c r="F1498"/>
      <c r="G1498"/>
      <c r="H1498"/>
    </row>
    <row r="1499" spans="1:8" ht="14.25" x14ac:dyDescent="0.45">
      <c r="A1499"/>
      <c r="B1499"/>
      <c r="C1499"/>
      <c r="D1499"/>
      <c r="E1499"/>
      <c r="F1499"/>
      <c r="G1499"/>
      <c r="H1499"/>
    </row>
    <row r="1500" spans="1:8" ht="14.25" x14ac:dyDescent="0.45">
      <c r="A1500"/>
      <c r="B1500"/>
      <c r="C1500"/>
      <c r="D1500"/>
      <c r="E1500"/>
      <c r="F1500"/>
      <c r="G1500"/>
      <c r="H1500"/>
    </row>
    <row r="1501" spans="1:8" ht="14.25" x14ac:dyDescent="0.45">
      <c r="A1501"/>
      <c r="B1501"/>
      <c r="C1501"/>
      <c r="D1501"/>
      <c r="E1501"/>
      <c r="F1501"/>
      <c r="G1501"/>
      <c r="H1501"/>
    </row>
    <row r="1502" spans="1:8" ht="14.25" x14ac:dyDescent="0.45">
      <c r="A1502"/>
      <c r="B1502"/>
      <c r="C1502"/>
      <c r="D1502"/>
      <c r="E1502"/>
      <c r="F1502"/>
      <c r="G1502"/>
      <c r="H1502"/>
    </row>
    <row r="1503" spans="1:8" ht="14.25" x14ac:dyDescent="0.45">
      <c r="A1503"/>
      <c r="B1503"/>
      <c r="C1503"/>
      <c r="D1503"/>
      <c r="E1503"/>
      <c r="F1503"/>
      <c r="G1503"/>
      <c r="H1503"/>
    </row>
    <row r="1504" spans="1:8" ht="14.25" x14ac:dyDescent="0.45">
      <c r="A1504"/>
      <c r="B1504"/>
      <c r="C1504"/>
      <c r="D1504"/>
      <c r="E1504"/>
      <c r="F1504"/>
      <c r="G1504"/>
      <c r="H1504"/>
    </row>
    <row r="1505" spans="1:8" ht="14.25" x14ac:dyDescent="0.45">
      <c r="A1505"/>
      <c r="B1505"/>
      <c r="C1505"/>
      <c r="D1505"/>
      <c r="E1505"/>
      <c r="F1505"/>
      <c r="G1505"/>
      <c r="H1505"/>
    </row>
    <row r="1506" spans="1:8" ht="14.25" x14ac:dyDescent="0.45">
      <c r="A1506"/>
      <c r="B1506"/>
      <c r="C1506"/>
      <c r="D1506"/>
      <c r="E1506"/>
      <c r="F1506"/>
      <c r="G1506"/>
      <c r="H1506"/>
    </row>
    <row r="1507" spans="1:8" ht="14.25" x14ac:dyDescent="0.45">
      <c r="A1507"/>
      <c r="B1507"/>
      <c r="C1507"/>
      <c r="D1507"/>
      <c r="E1507"/>
      <c r="F1507"/>
      <c r="G1507"/>
      <c r="H1507"/>
    </row>
    <row r="1508" spans="1:8" ht="14.25" x14ac:dyDescent="0.45">
      <c r="A1508"/>
      <c r="B1508"/>
      <c r="C1508"/>
      <c r="D1508"/>
      <c r="E1508"/>
      <c r="F1508"/>
      <c r="G1508"/>
      <c r="H1508"/>
    </row>
    <row r="1509" spans="1:8" ht="14.25" x14ac:dyDescent="0.45">
      <c r="A1509"/>
      <c r="B1509"/>
      <c r="C1509"/>
      <c r="D1509"/>
      <c r="E1509"/>
      <c r="F1509"/>
      <c r="G1509"/>
      <c r="H1509"/>
    </row>
    <row r="1510" spans="1:8" ht="14.25" x14ac:dyDescent="0.45">
      <c r="A1510"/>
      <c r="B1510"/>
      <c r="C1510"/>
      <c r="D1510"/>
      <c r="E1510"/>
      <c r="F1510"/>
      <c r="G1510"/>
      <c r="H1510"/>
    </row>
    <row r="1511" spans="1:8" ht="14.25" x14ac:dyDescent="0.45">
      <c r="A1511"/>
      <c r="B1511"/>
      <c r="C1511"/>
      <c r="D1511"/>
      <c r="E1511"/>
      <c r="F1511"/>
      <c r="G1511"/>
      <c r="H1511"/>
    </row>
    <row r="1512" spans="1:8" ht="14.25" x14ac:dyDescent="0.45">
      <c r="A1512"/>
      <c r="B1512"/>
      <c r="C1512"/>
      <c r="D1512"/>
      <c r="E1512"/>
      <c r="F1512"/>
      <c r="G1512"/>
      <c r="H1512"/>
    </row>
    <row r="1513" spans="1:8" ht="14.25" x14ac:dyDescent="0.45">
      <c r="A1513"/>
      <c r="B1513"/>
      <c r="C1513"/>
      <c r="D1513"/>
      <c r="E1513"/>
      <c r="F1513"/>
      <c r="G1513"/>
      <c r="H1513"/>
    </row>
    <row r="1514" spans="1:8" ht="14.25" x14ac:dyDescent="0.45">
      <c r="A1514"/>
      <c r="B1514"/>
      <c r="C1514"/>
      <c r="D1514"/>
      <c r="E1514"/>
      <c r="F1514"/>
      <c r="G1514"/>
      <c r="H1514"/>
    </row>
    <row r="1515" spans="1:8" ht="14.25" x14ac:dyDescent="0.45">
      <c r="A1515"/>
      <c r="B1515"/>
      <c r="C1515"/>
      <c r="D1515"/>
      <c r="E1515"/>
      <c r="F1515"/>
      <c r="G1515"/>
      <c r="H1515"/>
    </row>
    <row r="1516" spans="1:8" ht="14.25" x14ac:dyDescent="0.45">
      <c r="A1516"/>
      <c r="B1516"/>
      <c r="C1516"/>
      <c r="D1516"/>
      <c r="E1516"/>
      <c r="F1516"/>
      <c r="G1516"/>
      <c r="H1516"/>
    </row>
    <row r="1517" spans="1:8" ht="14.25" x14ac:dyDescent="0.45">
      <c r="A1517"/>
      <c r="B1517"/>
      <c r="C1517"/>
      <c r="D1517"/>
      <c r="E1517"/>
      <c r="F1517"/>
      <c r="G1517"/>
      <c r="H1517"/>
    </row>
    <row r="1518" spans="1:8" ht="14.25" x14ac:dyDescent="0.45">
      <c r="A1518"/>
      <c r="B1518"/>
      <c r="C1518"/>
      <c r="D1518"/>
      <c r="E1518"/>
      <c r="F1518"/>
      <c r="G1518"/>
      <c r="H1518"/>
    </row>
    <row r="1519" spans="1:8" ht="14.25" x14ac:dyDescent="0.45">
      <c r="A1519"/>
      <c r="B1519"/>
      <c r="C1519"/>
      <c r="D1519"/>
      <c r="E1519"/>
      <c r="F1519"/>
      <c r="G1519"/>
      <c r="H1519"/>
    </row>
    <row r="1520" spans="1:8" ht="14.25" x14ac:dyDescent="0.45">
      <c r="A1520"/>
      <c r="B1520"/>
      <c r="C1520"/>
      <c r="D1520"/>
      <c r="E1520"/>
      <c r="F1520"/>
      <c r="G1520"/>
      <c r="H1520"/>
    </row>
    <row r="1521" spans="1:8" ht="14.25" x14ac:dyDescent="0.45">
      <c r="A1521"/>
      <c r="B1521"/>
      <c r="C1521"/>
      <c r="D1521"/>
      <c r="E1521"/>
      <c r="F1521"/>
      <c r="G1521"/>
      <c r="H1521"/>
    </row>
    <row r="1522" spans="1:8" ht="14.25" x14ac:dyDescent="0.45">
      <c r="A1522"/>
      <c r="B1522"/>
      <c r="C1522"/>
      <c r="D1522"/>
      <c r="E1522"/>
      <c r="F1522"/>
      <c r="G1522"/>
      <c r="H1522"/>
    </row>
    <row r="1523" spans="1:8" ht="14.25" x14ac:dyDescent="0.45">
      <c r="A1523"/>
      <c r="B1523"/>
      <c r="C1523"/>
      <c r="D1523"/>
      <c r="E1523"/>
      <c r="F1523"/>
      <c r="G1523"/>
      <c r="H1523"/>
    </row>
    <row r="1524" spans="1:8" ht="14.25" x14ac:dyDescent="0.45">
      <c r="A1524"/>
      <c r="B1524"/>
      <c r="C1524"/>
      <c r="D1524"/>
      <c r="E1524"/>
      <c r="F1524"/>
      <c r="G1524"/>
      <c r="H1524"/>
    </row>
    <row r="1525" spans="1:8" ht="14.25" x14ac:dyDescent="0.45">
      <c r="A1525"/>
      <c r="B1525"/>
      <c r="C1525"/>
      <c r="D1525"/>
      <c r="E1525"/>
      <c r="F1525"/>
      <c r="G1525"/>
      <c r="H1525"/>
    </row>
    <row r="1526" spans="1:8" ht="14.25" x14ac:dyDescent="0.45">
      <c r="A1526"/>
      <c r="B1526"/>
      <c r="C1526"/>
      <c r="D1526"/>
      <c r="E1526"/>
      <c r="F1526"/>
      <c r="G1526"/>
      <c r="H1526"/>
    </row>
    <row r="1527" spans="1:8" ht="14.25" x14ac:dyDescent="0.45">
      <c r="A1527"/>
      <c r="B1527"/>
      <c r="C1527"/>
      <c r="D1527"/>
      <c r="E1527"/>
      <c r="F1527"/>
      <c r="G1527"/>
      <c r="H1527"/>
    </row>
    <row r="1528" spans="1:8" ht="14.25" x14ac:dyDescent="0.45">
      <c r="A1528"/>
      <c r="B1528"/>
      <c r="C1528"/>
      <c r="D1528"/>
      <c r="E1528"/>
      <c r="F1528"/>
      <c r="G1528"/>
      <c r="H1528"/>
    </row>
    <row r="1529" spans="1:8" ht="14.25" x14ac:dyDescent="0.45">
      <c r="A1529"/>
      <c r="B1529"/>
      <c r="C1529"/>
      <c r="D1529"/>
      <c r="E1529"/>
      <c r="F1529"/>
      <c r="G1529"/>
      <c r="H1529"/>
    </row>
    <row r="1530" spans="1:8" ht="14.25" x14ac:dyDescent="0.45">
      <c r="A1530"/>
      <c r="B1530"/>
      <c r="C1530"/>
      <c r="D1530"/>
      <c r="E1530"/>
      <c r="F1530"/>
      <c r="G1530"/>
      <c r="H1530"/>
    </row>
    <row r="1531" spans="1:8" ht="14.25" x14ac:dyDescent="0.45">
      <c r="A1531"/>
      <c r="B1531"/>
      <c r="C1531"/>
      <c r="D1531"/>
      <c r="E1531"/>
      <c r="F1531"/>
      <c r="G1531"/>
      <c r="H1531"/>
    </row>
    <row r="1532" spans="1:8" ht="14.25" x14ac:dyDescent="0.45">
      <c r="A1532"/>
      <c r="B1532"/>
      <c r="C1532"/>
      <c r="D1532"/>
      <c r="E1532"/>
      <c r="F1532"/>
      <c r="G1532"/>
      <c r="H1532"/>
    </row>
    <row r="1533" spans="1:8" ht="14.25" x14ac:dyDescent="0.45">
      <c r="A1533"/>
      <c r="B1533"/>
      <c r="C1533"/>
      <c r="D1533"/>
      <c r="E1533"/>
      <c r="F1533"/>
      <c r="G1533"/>
      <c r="H1533"/>
    </row>
    <row r="1534" spans="1:8" ht="14.25" x14ac:dyDescent="0.45">
      <c r="A1534"/>
      <c r="B1534"/>
      <c r="C1534"/>
      <c r="D1534"/>
      <c r="E1534"/>
      <c r="F1534"/>
      <c r="G1534"/>
      <c r="H1534"/>
    </row>
    <row r="1535" spans="1:8" ht="14.25" x14ac:dyDescent="0.45">
      <c r="A1535"/>
      <c r="B1535"/>
      <c r="C1535"/>
      <c r="D1535"/>
      <c r="E1535"/>
      <c r="F1535"/>
      <c r="G1535"/>
      <c r="H1535"/>
    </row>
    <row r="1536" spans="1:8" ht="14.25" x14ac:dyDescent="0.45">
      <c r="A1536"/>
      <c r="B1536"/>
      <c r="C1536"/>
      <c r="D1536"/>
      <c r="E1536"/>
      <c r="F1536"/>
      <c r="G1536"/>
      <c r="H1536"/>
    </row>
    <row r="1537" spans="1:8" ht="14.25" x14ac:dyDescent="0.45">
      <c r="A1537"/>
      <c r="B1537"/>
      <c r="C1537"/>
      <c r="D1537"/>
      <c r="E1537"/>
      <c r="F1537"/>
      <c r="G1537"/>
      <c r="H1537"/>
    </row>
    <row r="1538" spans="1:8" ht="14.25" x14ac:dyDescent="0.45">
      <c r="A1538"/>
      <c r="B1538"/>
      <c r="C1538"/>
      <c r="D1538"/>
      <c r="E1538"/>
      <c r="F1538"/>
      <c r="G1538"/>
      <c r="H1538"/>
    </row>
    <row r="1539" spans="1:8" ht="14.25" x14ac:dyDescent="0.45">
      <c r="A1539"/>
      <c r="B1539"/>
      <c r="C1539"/>
      <c r="D1539"/>
      <c r="E1539"/>
      <c r="F1539"/>
      <c r="G1539"/>
      <c r="H1539"/>
    </row>
    <row r="1540" spans="1:8" ht="14.25" x14ac:dyDescent="0.45">
      <c r="A1540"/>
      <c r="B1540"/>
      <c r="C1540"/>
      <c r="D1540"/>
      <c r="E1540"/>
      <c r="F1540"/>
      <c r="G1540"/>
      <c r="H1540"/>
    </row>
    <row r="1541" spans="1:8" ht="14.25" x14ac:dyDescent="0.45">
      <c r="A1541"/>
      <c r="B1541"/>
      <c r="C1541"/>
      <c r="D1541"/>
      <c r="E1541"/>
      <c r="F1541"/>
      <c r="G1541"/>
      <c r="H1541"/>
    </row>
    <row r="1542" spans="1:8" ht="14.25" x14ac:dyDescent="0.45">
      <c r="A1542"/>
      <c r="B1542"/>
      <c r="C1542"/>
      <c r="D1542"/>
      <c r="E1542"/>
      <c r="F1542"/>
      <c r="G1542"/>
      <c r="H1542"/>
    </row>
    <row r="1543" spans="1:8" ht="14.25" x14ac:dyDescent="0.45">
      <c r="A1543"/>
      <c r="B1543"/>
      <c r="C1543"/>
      <c r="D1543"/>
      <c r="E1543"/>
      <c r="F1543"/>
      <c r="G1543"/>
      <c r="H1543"/>
    </row>
    <row r="1544" spans="1:8" ht="14.25" x14ac:dyDescent="0.45">
      <c r="A1544"/>
      <c r="B1544"/>
      <c r="C1544"/>
      <c r="D1544"/>
      <c r="E1544"/>
      <c r="F1544"/>
      <c r="G1544"/>
      <c r="H1544"/>
    </row>
    <row r="1545" spans="1:8" ht="14.25" x14ac:dyDescent="0.45">
      <c r="A1545"/>
      <c r="B1545"/>
      <c r="C1545"/>
      <c r="D1545"/>
      <c r="E1545"/>
      <c r="F1545"/>
      <c r="G1545"/>
      <c r="H1545"/>
    </row>
    <row r="1546" spans="1:8" ht="14.25" x14ac:dyDescent="0.45">
      <c r="A1546"/>
      <c r="B1546"/>
      <c r="C1546"/>
      <c r="D1546"/>
      <c r="E1546"/>
      <c r="F1546"/>
      <c r="G1546"/>
      <c r="H1546"/>
    </row>
    <row r="1547" spans="1:8" ht="14.25" x14ac:dyDescent="0.45">
      <c r="A1547"/>
      <c r="B1547"/>
      <c r="C1547"/>
      <c r="D1547"/>
      <c r="E1547"/>
      <c r="F1547"/>
      <c r="G1547"/>
      <c r="H1547"/>
    </row>
    <row r="1548" spans="1:8" ht="14.25" x14ac:dyDescent="0.45">
      <c r="A1548"/>
      <c r="B1548"/>
      <c r="C1548"/>
      <c r="D1548"/>
      <c r="E1548"/>
      <c r="F1548"/>
      <c r="G1548"/>
      <c r="H1548"/>
    </row>
    <row r="1549" spans="1:8" ht="14.25" x14ac:dyDescent="0.45">
      <c r="A1549"/>
      <c r="B1549"/>
      <c r="C1549"/>
      <c r="D1549"/>
      <c r="E1549"/>
      <c r="F1549"/>
      <c r="G1549"/>
      <c r="H1549"/>
    </row>
    <row r="1550" spans="1:8" ht="14.25" x14ac:dyDescent="0.45">
      <c r="A1550"/>
      <c r="B1550"/>
      <c r="C1550"/>
      <c r="D1550"/>
      <c r="E1550"/>
      <c r="F1550"/>
      <c r="G1550"/>
      <c r="H1550"/>
    </row>
    <row r="1551" spans="1:8" ht="14.25" x14ac:dyDescent="0.45">
      <c r="A1551"/>
      <c r="B1551"/>
      <c r="C1551"/>
      <c r="D1551"/>
      <c r="E1551"/>
      <c r="F1551"/>
      <c r="G1551"/>
      <c r="H1551"/>
    </row>
    <row r="1552" spans="1:8" ht="14.25" x14ac:dyDescent="0.45">
      <c r="A1552"/>
      <c r="B1552"/>
      <c r="C1552"/>
      <c r="D1552"/>
      <c r="E1552"/>
      <c r="F1552"/>
      <c r="G1552"/>
      <c r="H1552"/>
    </row>
    <row r="1553" spans="1:8" ht="14.25" x14ac:dyDescent="0.45">
      <c r="A1553"/>
      <c r="B1553"/>
      <c r="C1553"/>
      <c r="D1553"/>
      <c r="E1553"/>
      <c r="F1553"/>
      <c r="G1553"/>
      <c r="H1553"/>
    </row>
    <row r="1554" spans="1:8" ht="14.25" x14ac:dyDescent="0.45">
      <c r="A1554"/>
      <c r="B1554"/>
      <c r="C1554"/>
      <c r="D1554"/>
      <c r="E1554"/>
      <c r="F1554"/>
      <c r="G1554"/>
      <c r="H1554"/>
    </row>
    <row r="1555" spans="1:8" ht="14.25" x14ac:dyDescent="0.45">
      <c r="A1555"/>
      <c r="B1555"/>
      <c r="C1555"/>
      <c r="D1555"/>
      <c r="E1555"/>
      <c r="F1555"/>
      <c r="G1555"/>
      <c r="H1555"/>
    </row>
    <row r="1556" spans="1:8" ht="14.25" x14ac:dyDescent="0.45">
      <c r="A1556"/>
      <c r="B1556"/>
      <c r="C1556"/>
      <c r="D1556"/>
      <c r="E1556"/>
      <c r="F1556"/>
      <c r="G1556"/>
      <c r="H1556"/>
    </row>
    <row r="1557" spans="1:8" ht="14.25" x14ac:dyDescent="0.45">
      <c r="A1557"/>
      <c r="B1557"/>
      <c r="C1557"/>
      <c r="D1557"/>
      <c r="E1557"/>
      <c r="F1557"/>
      <c r="G1557"/>
      <c r="H1557"/>
    </row>
    <row r="1558" spans="1:8" ht="14.25" x14ac:dyDescent="0.45">
      <c r="A1558"/>
      <c r="B1558"/>
      <c r="C1558"/>
      <c r="D1558"/>
      <c r="E1558"/>
      <c r="F1558"/>
      <c r="G1558"/>
      <c r="H1558"/>
    </row>
    <row r="1559" spans="1:8" ht="14.25" x14ac:dyDescent="0.45">
      <c r="A1559"/>
      <c r="B1559"/>
      <c r="C1559"/>
      <c r="D1559"/>
      <c r="E1559"/>
      <c r="F1559"/>
      <c r="G1559"/>
      <c r="H1559"/>
    </row>
    <row r="1560" spans="1:8" ht="14.25" x14ac:dyDescent="0.45">
      <c r="A1560"/>
      <c r="B1560"/>
      <c r="C1560"/>
      <c r="D1560"/>
      <c r="E1560"/>
      <c r="F1560"/>
      <c r="G1560"/>
      <c r="H1560"/>
    </row>
    <row r="1561" spans="1:8" ht="14.25" x14ac:dyDescent="0.45">
      <c r="A1561"/>
      <c r="B1561"/>
      <c r="C1561"/>
      <c r="D1561"/>
      <c r="E1561"/>
      <c r="F1561"/>
      <c r="G1561"/>
      <c r="H1561"/>
    </row>
    <row r="1562" spans="1:8" ht="14.25" x14ac:dyDescent="0.45">
      <c r="A1562"/>
      <c r="B1562"/>
      <c r="C1562"/>
      <c r="D1562"/>
      <c r="E1562"/>
      <c r="F1562"/>
      <c r="G1562"/>
      <c r="H1562"/>
    </row>
    <row r="1563" spans="1:8" ht="14.25" x14ac:dyDescent="0.45">
      <c r="A1563"/>
      <c r="B1563"/>
      <c r="C1563"/>
      <c r="D1563"/>
      <c r="E1563"/>
      <c r="F1563"/>
      <c r="G1563"/>
      <c r="H1563"/>
    </row>
    <row r="1564" spans="1:8" ht="14.25" x14ac:dyDescent="0.45">
      <c r="A1564"/>
      <c r="B1564"/>
      <c r="C1564"/>
      <c r="D1564"/>
      <c r="E1564"/>
      <c r="F1564"/>
      <c r="G1564"/>
      <c r="H1564"/>
    </row>
    <row r="1565" spans="1:8" ht="14.25" x14ac:dyDescent="0.45">
      <c r="A1565"/>
      <c r="B1565"/>
      <c r="C1565"/>
      <c r="D1565"/>
      <c r="E1565"/>
      <c r="F1565"/>
      <c r="G1565"/>
      <c r="H1565"/>
    </row>
    <row r="1566" spans="1:8" ht="14.25" x14ac:dyDescent="0.45">
      <c r="A1566"/>
      <c r="B1566"/>
      <c r="C1566"/>
      <c r="D1566"/>
      <c r="E1566"/>
      <c r="F1566"/>
      <c r="G1566"/>
      <c r="H1566"/>
    </row>
    <row r="1567" spans="1:8" ht="14.25" x14ac:dyDescent="0.45">
      <c r="A1567"/>
      <c r="B1567"/>
      <c r="C1567"/>
      <c r="D1567"/>
      <c r="E1567"/>
      <c r="F1567"/>
      <c r="G1567"/>
      <c r="H1567"/>
    </row>
    <row r="1568" spans="1:8" ht="14.25" x14ac:dyDescent="0.45">
      <c r="A1568"/>
      <c r="B1568"/>
      <c r="C1568"/>
      <c r="D1568"/>
      <c r="E1568"/>
      <c r="F1568"/>
      <c r="G1568"/>
      <c r="H1568"/>
    </row>
    <row r="1569" spans="1:8" ht="14.25" x14ac:dyDescent="0.45">
      <c r="A1569"/>
      <c r="B1569"/>
      <c r="C1569"/>
      <c r="D1569"/>
      <c r="E1569"/>
      <c r="F1569"/>
      <c r="G1569"/>
      <c r="H1569"/>
    </row>
    <row r="1570" spans="1:8" ht="14.25" x14ac:dyDescent="0.45">
      <c r="A1570"/>
      <c r="B1570"/>
      <c r="C1570"/>
      <c r="D1570"/>
      <c r="E1570"/>
      <c r="F1570"/>
      <c r="G1570"/>
      <c r="H1570"/>
    </row>
    <row r="1571" spans="1:8" ht="14.25" x14ac:dyDescent="0.45">
      <c r="A1571"/>
      <c r="B1571"/>
      <c r="C1571"/>
      <c r="D1571"/>
      <c r="E1571"/>
      <c r="F1571"/>
      <c r="G1571"/>
      <c r="H1571"/>
    </row>
    <row r="1572" spans="1:8" ht="14.25" x14ac:dyDescent="0.45">
      <c r="A1572"/>
      <c r="B1572"/>
      <c r="C1572"/>
      <c r="D1572"/>
      <c r="E1572"/>
      <c r="F1572"/>
      <c r="G1572"/>
      <c r="H1572"/>
    </row>
    <row r="1573" spans="1:8" ht="14.25" x14ac:dyDescent="0.45">
      <c r="A1573"/>
      <c r="B1573"/>
      <c r="C1573"/>
      <c r="D1573"/>
      <c r="E1573"/>
      <c r="F1573"/>
      <c r="G1573"/>
      <c r="H1573"/>
    </row>
    <row r="1574" spans="1:8" ht="14.25" x14ac:dyDescent="0.45">
      <c r="A1574"/>
      <c r="B1574"/>
      <c r="C1574"/>
      <c r="D1574"/>
      <c r="E1574"/>
      <c r="F1574"/>
      <c r="G1574"/>
      <c r="H1574"/>
    </row>
    <row r="1575" spans="1:8" ht="14.25" x14ac:dyDescent="0.45">
      <c r="A1575"/>
      <c r="B1575"/>
      <c r="C1575"/>
      <c r="D1575"/>
      <c r="E1575"/>
      <c r="F1575"/>
      <c r="G1575"/>
      <c r="H1575"/>
    </row>
    <row r="1576" spans="1:8" ht="14.25" x14ac:dyDescent="0.45">
      <c r="A1576"/>
      <c r="B1576"/>
      <c r="C1576"/>
      <c r="D1576"/>
      <c r="E1576"/>
      <c r="F1576"/>
      <c r="G1576"/>
      <c r="H1576"/>
    </row>
    <row r="1577" spans="1:8" ht="14.25" x14ac:dyDescent="0.45">
      <c r="A1577"/>
      <c r="B1577"/>
      <c r="C1577"/>
      <c r="D1577"/>
      <c r="E1577"/>
      <c r="F1577"/>
      <c r="G1577"/>
      <c r="H1577"/>
    </row>
    <row r="1578" spans="1:8" ht="14.25" x14ac:dyDescent="0.45">
      <c r="A1578"/>
      <c r="B1578"/>
      <c r="C1578"/>
      <c r="D1578"/>
      <c r="E1578"/>
      <c r="F1578"/>
      <c r="G1578"/>
      <c r="H1578"/>
    </row>
    <row r="1579" spans="1:8" ht="14.25" x14ac:dyDescent="0.45">
      <c r="A1579"/>
      <c r="B1579"/>
      <c r="C1579"/>
      <c r="D1579"/>
      <c r="E1579"/>
      <c r="F1579"/>
      <c r="G1579"/>
      <c r="H1579"/>
    </row>
    <row r="1580" spans="1:8" ht="14.25" x14ac:dyDescent="0.45">
      <c r="A1580"/>
      <c r="B1580"/>
      <c r="C1580"/>
      <c r="D1580"/>
      <c r="E1580"/>
      <c r="F1580"/>
      <c r="G1580"/>
      <c r="H1580"/>
    </row>
    <row r="1581" spans="1:8" ht="14.25" x14ac:dyDescent="0.45">
      <c r="A1581"/>
      <c r="B1581"/>
      <c r="C1581"/>
      <c r="D1581"/>
      <c r="E1581"/>
      <c r="F1581"/>
      <c r="G1581"/>
      <c r="H1581"/>
    </row>
    <row r="1582" spans="1:8" ht="14.25" x14ac:dyDescent="0.45">
      <c r="A1582"/>
      <c r="B1582"/>
      <c r="C1582"/>
      <c r="D1582"/>
      <c r="E1582"/>
      <c r="F1582"/>
      <c r="G1582"/>
      <c r="H1582"/>
    </row>
    <row r="1583" spans="1:8" ht="14.25" x14ac:dyDescent="0.45">
      <c r="A1583"/>
      <c r="B1583"/>
      <c r="C1583"/>
      <c r="D1583"/>
      <c r="E1583"/>
      <c r="F1583"/>
      <c r="G1583"/>
      <c r="H1583"/>
    </row>
    <row r="1584" spans="1:8" ht="14.25" x14ac:dyDescent="0.45">
      <c r="A1584"/>
      <c r="B1584"/>
      <c r="C1584"/>
      <c r="D1584"/>
      <c r="E1584"/>
      <c r="F1584"/>
      <c r="G1584"/>
      <c r="H1584"/>
    </row>
    <row r="1585" spans="1:8" ht="14.25" x14ac:dyDescent="0.45">
      <c r="A1585"/>
      <c r="B1585"/>
      <c r="C1585"/>
      <c r="D1585"/>
      <c r="E1585"/>
      <c r="F1585"/>
      <c r="G1585"/>
      <c r="H1585"/>
    </row>
    <row r="1586" spans="1:8" ht="14.25" x14ac:dyDescent="0.45">
      <c r="A1586"/>
      <c r="B1586"/>
      <c r="C1586"/>
      <c r="D1586"/>
      <c r="E1586"/>
      <c r="F1586"/>
      <c r="G1586"/>
      <c r="H1586"/>
    </row>
    <row r="1587" spans="1:8" ht="14.25" x14ac:dyDescent="0.45">
      <c r="A1587"/>
      <c r="B1587"/>
      <c r="C1587"/>
      <c r="D1587"/>
      <c r="E1587"/>
      <c r="F1587"/>
      <c r="G1587"/>
      <c r="H1587"/>
    </row>
    <row r="1588" spans="1:8" ht="14.25" x14ac:dyDescent="0.45">
      <c r="A1588"/>
      <c r="B1588"/>
      <c r="C1588"/>
      <c r="D1588"/>
      <c r="E1588"/>
      <c r="F1588"/>
      <c r="G1588"/>
      <c r="H1588"/>
    </row>
    <row r="1589" spans="1:8" ht="14.25" x14ac:dyDescent="0.45">
      <c r="A1589"/>
      <c r="B1589"/>
      <c r="C1589"/>
      <c r="D1589"/>
      <c r="E1589"/>
      <c r="F1589"/>
      <c r="G1589"/>
      <c r="H1589"/>
    </row>
    <row r="1590" spans="1:8" ht="14.25" x14ac:dyDescent="0.45">
      <c r="A1590"/>
      <c r="B1590"/>
      <c r="C1590"/>
      <c r="D1590"/>
      <c r="E1590"/>
      <c r="F1590"/>
      <c r="G1590"/>
      <c r="H1590"/>
    </row>
    <row r="1591" spans="1:8" ht="14.25" x14ac:dyDescent="0.45">
      <c r="A1591"/>
      <c r="B1591"/>
      <c r="C1591"/>
      <c r="D1591"/>
      <c r="E1591"/>
      <c r="F1591"/>
      <c r="G1591"/>
      <c r="H1591"/>
    </row>
    <row r="1592" spans="1:8" ht="14.25" x14ac:dyDescent="0.45">
      <c r="A1592"/>
      <c r="B1592"/>
      <c r="C1592"/>
      <c r="D1592"/>
      <c r="E1592"/>
      <c r="F1592"/>
      <c r="G1592"/>
      <c r="H1592"/>
    </row>
    <row r="1593" spans="1:8" ht="14.25" x14ac:dyDescent="0.45">
      <c r="A1593"/>
      <c r="B1593"/>
      <c r="C1593"/>
      <c r="D1593"/>
      <c r="E1593"/>
      <c r="F1593"/>
      <c r="G1593"/>
      <c r="H1593"/>
    </row>
    <row r="1594" spans="1:8" ht="14.25" x14ac:dyDescent="0.45">
      <c r="A1594"/>
      <c r="B1594"/>
      <c r="C1594"/>
      <c r="D1594"/>
      <c r="E1594"/>
      <c r="F1594"/>
      <c r="G1594"/>
      <c r="H1594"/>
    </row>
    <row r="1595" spans="1:8" ht="14.25" x14ac:dyDescent="0.45">
      <c r="A1595"/>
      <c r="B1595"/>
      <c r="C1595"/>
      <c r="D1595"/>
      <c r="E1595"/>
      <c r="F1595"/>
      <c r="G1595"/>
      <c r="H1595"/>
    </row>
    <row r="1596" spans="1:8" ht="14.25" x14ac:dyDescent="0.45">
      <c r="A1596"/>
      <c r="B1596"/>
      <c r="C1596"/>
      <c r="D1596"/>
      <c r="E1596"/>
      <c r="F1596"/>
      <c r="G1596"/>
      <c r="H1596"/>
    </row>
    <row r="1597" spans="1:8" ht="14.25" x14ac:dyDescent="0.45">
      <c r="A1597"/>
      <c r="B1597"/>
      <c r="C1597"/>
      <c r="D1597"/>
      <c r="E1597"/>
      <c r="F1597"/>
      <c r="G1597"/>
      <c r="H1597"/>
    </row>
    <row r="1598" spans="1:8" ht="14.25" x14ac:dyDescent="0.45">
      <c r="A1598"/>
      <c r="B1598"/>
      <c r="C1598"/>
      <c r="D1598"/>
      <c r="E1598"/>
      <c r="F1598"/>
      <c r="G1598"/>
      <c r="H1598"/>
    </row>
    <row r="1599" spans="1:8" ht="14.25" x14ac:dyDescent="0.45">
      <c r="A1599"/>
      <c r="B1599"/>
      <c r="C1599"/>
      <c r="D1599"/>
      <c r="E1599"/>
      <c r="F1599"/>
      <c r="G1599"/>
      <c r="H1599"/>
    </row>
    <row r="1600" spans="1:8" ht="14.25" x14ac:dyDescent="0.45">
      <c r="A1600"/>
      <c r="B1600"/>
      <c r="C1600"/>
      <c r="D1600"/>
      <c r="E1600"/>
      <c r="F1600"/>
      <c r="G1600"/>
      <c r="H1600"/>
    </row>
    <row r="1601" spans="1:8" ht="14.25" x14ac:dyDescent="0.45">
      <c r="A1601"/>
      <c r="B1601"/>
      <c r="C1601"/>
      <c r="D1601"/>
      <c r="E1601"/>
      <c r="F1601"/>
      <c r="G1601"/>
      <c r="H1601"/>
    </row>
    <row r="1602" spans="1:8" ht="14.25" x14ac:dyDescent="0.45">
      <c r="A1602"/>
      <c r="B1602"/>
      <c r="C1602"/>
      <c r="D1602"/>
      <c r="E1602"/>
      <c r="F1602"/>
      <c r="G1602"/>
      <c r="H1602"/>
    </row>
    <row r="1603" spans="1:8" ht="14.25" x14ac:dyDescent="0.45">
      <c r="A1603"/>
      <c r="B1603"/>
      <c r="C1603"/>
      <c r="D1603"/>
      <c r="E1603"/>
      <c r="F1603"/>
      <c r="G1603"/>
      <c r="H1603"/>
    </row>
    <row r="1604" spans="1:8" ht="14.25" x14ac:dyDescent="0.45">
      <c r="A1604"/>
      <c r="B1604"/>
      <c r="C1604"/>
      <c r="D1604"/>
      <c r="E1604"/>
      <c r="F1604"/>
      <c r="G1604"/>
      <c r="H1604"/>
    </row>
    <row r="1605" spans="1:8" ht="14.25" x14ac:dyDescent="0.45">
      <c r="A1605"/>
      <c r="B1605"/>
      <c r="C1605"/>
      <c r="D1605"/>
      <c r="E1605"/>
      <c r="F1605"/>
      <c r="G1605"/>
      <c r="H1605"/>
    </row>
    <row r="1606" spans="1:8" ht="14.25" x14ac:dyDescent="0.45">
      <c r="A1606"/>
      <c r="B1606"/>
      <c r="C1606"/>
      <c r="D1606"/>
      <c r="E1606"/>
      <c r="F1606"/>
      <c r="G1606"/>
      <c r="H1606"/>
    </row>
    <row r="1607" spans="1:8" ht="14.25" x14ac:dyDescent="0.45">
      <c r="A1607"/>
      <c r="B1607"/>
      <c r="C1607"/>
      <c r="D1607"/>
      <c r="E1607"/>
      <c r="F1607"/>
      <c r="G1607"/>
      <c r="H1607"/>
    </row>
    <row r="1608" spans="1:8" ht="14.25" x14ac:dyDescent="0.45">
      <c r="A1608"/>
      <c r="B1608"/>
      <c r="C1608"/>
      <c r="D1608"/>
      <c r="E1608"/>
      <c r="F1608"/>
      <c r="G1608"/>
      <c r="H1608"/>
    </row>
    <row r="1609" spans="1:8" ht="14.25" x14ac:dyDescent="0.45">
      <c r="A1609"/>
      <c r="B1609"/>
      <c r="C1609"/>
      <c r="D1609"/>
      <c r="E1609"/>
      <c r="F1609"/>
      <c r="G1609"/>
      <c r="H1609"/>
    </row>
    <row r="1610" spans="1:8" ht="14.25" x14ac:dyDescent="0.45">
      <c r="A1610"/>
      <c r="B1610"/>
      <c r="C1610"/>
      <c r="D1610"/>
      <c r="E1610"/>
      <c r="F1610"/>
      <c r="G1610"/>
      <c r="H1610"/>
    </row>
    <row r="1611" spans="1:8" ht="14.25" x14ac:dyDescent="0.45">
      <c r="A1611"/>
      <c r="B1611"/>
      <c r="C1611"/>
      <c r="D1611"/>
      <c r="E1611"/>
      <c r="F1611"/>
      <c r="G1611"/>
      <c r="H1611"/>
    </row>
    <row r="1612" spans="1:8" ht="14.25" x14ac:dyDescent="0.45">
      <c r="A1612"/>
      <c r="B1612"/>
      <c r="C1612"/>
      <c r="D1612"/>
      <c r="E1612"/>
      <c r="F1612"/>
      <c r="G1612"/>
      <c r="H1612"/>
    </row>
    <row r="1613" spans="1:8" ht="14.25" x14ac:dyDescent="0.45">
      <c r="A1613"/>
      <c r="B1613"/>
      <c r="C1613"/>
      <c r="D1613"/>
      <c r="E1613"/>
      <c r="F1613"/>
      <c r="G1613"/>
      <c r="H1613"/>
    </row>
    <row r="1614" spans="1:8" ht="14.25" x14ac:dyDescent="0.45">
      <c r="A1614"/>
      <c r="B1614"/>
      <c r="C1614"/>
      <c r="D1614"/>
      <c r="E1614"/>
      <c r="F1614"/>
      <c r="G1614"/>
      <c r="H1614"/>
    </row>
    <row r="1615" spans="1:8" ht="14.25" x14ac:dyDescent="0.45">
      <c r="A1615"/>
      <c r="B1615"/>
      <c r="C1615"/>
      <c r="D1615"/>
      <c r="E1615"/>
      <c r="F1615"/>
      <c r="G1615"/>
      <c r="H1615"/>
    </row>
    <row r="1616" spans="1:8" ht="14.25" x14ac:dyDescent="0.45">
      <c r="A1616"/>
      <c r="B1616"/>
      <c r="C1616"/>
      <c r="D1616"/>
      <c r="E1616"/>
      <c r="F1616"/>
      <c r="G1616"/>
      <c r="H1616"/>
    </row>
    <row r="1617" spans="1:8" ht="14.25" x14ac:dyDescent="0.45">
      <c r="A1617"/>
      <c r="B1617"/>
      <c r="C1617"/>
      <c r="D1617"/>
      <c r="E1617"/>
      <c r="F1617"/>
      <c r="G1617"/>
      <c r="H1617"/>
    </row>
    <row r="1618" spans="1:8" ht="14.25" x14ac:dyDescent="0.45">
      <c r="A1618"/>
      <c r="B1618"/>
      <c r="C1618"/>
      <c r="D1618"/>
      <c r="E1618"/>
      <c r="F1618"/>
      <c r="G1618"/>
      <c r="H1618"/>
    </row>
    <row r="1619" spans="1:8" ht="14.25" x14ac:dyDescent="0.45">
      <c r="A1619"/>
      <c r="B1619"/>
      <c r="C1619"/>
      <c r="D1619"/>
      <c r="E1619"/>
      <c r="F1619"/>
      <c r="G1619"/>
      <c r="H1619"/>
    </row>
    <row r="1620" spans="1:8" ht="14.25" x14ac:dyDescent="0.45">
      <c r="A1620"/>
      <c r="B1620"/>
      <c r="C1620"/>
      <c r="D1620"/>
      <c r="E1620"/>
      <c r="F1620"/>
      <c r="G1620"/>
      <c r="H1620"/>
    </row>
    <row r="1621" spans="1:8" ht="14.25" x14ac:dyDescent="0.45">
      <c r="A1621"/>
      <c r="B1621"/>
      <c r="C1621"/>
      <c r="D1621"/>
      <c r="E1621"/>
      <c r="F1621"/>
      <c r="G1621"/>
      <c r="H1621"/>
    </row>
    <row r="1622" spans="1:8" ht="14.25" x14ac:dyDescent="0.45">
      <c r="A1622"/>
      <c r="B1622"/>
      <c r="C1622"/>
      <c r="D1622"/>
      <c r="E1622"/>
      <c r="F1622"/>
      <c r="G1622"/>
      <c r="H1622"/>
    </row>
    <row r="1623" spans="1:8" ht="14.25" x14ac:dyDescent="0.45">
      <c r="A1623"/>
      <c r="B1623"/>
      <c r="C1623"/>
      <c r="D1623"/>
      <c r="E1623"/>
      <c r="F1623"/>
      <c r="G1623"/>
      <c r="H1623"/>
    </row>
    <row r="1624" spans="1:8" ht="14.25" x14ac:dyDescent="0.45">
      <c r="A1624"/>
      <c r="B1624"/>
      <c r="C1624"/>
      <c r="D1624"/>
      <c r="E1624"/>
      <c r="F1624"/>
      <c r="G1624"/>
      <c r="H1624"/>
    </row>
    <row r="1625" spans="1:8" ht="14.25" x14ac:dyDescent="0.45">
      <c r="A1625"/>
      <c r="B1625"/>
      <c r="C1625"/>
      <c r="D1625"/>
      <c r="E1625"/>
      <c r="F1625"/>
      <c r="G1625"/>
      <c r="H1625"/>
    </row>
    <row r="1626" spans="1:8" ht="14.25" x14ac:dyDescent="0.45">
      <c r="A1626"/>
      <c r="B1626"/>
      <c r="C1626"/>
      <c r="D1626"/>
      <c r="E1626"/>
      <c r="F1626"/>
      <c r="G1626"/>
      <c r="H1626"/>
    </row>
    <row r="1627" spans="1:8" ht="14.25" x14ac:dyDescent="0.45">
      <c r="A1627"/>
      <c r="B1627"/>
      <c r="C1627"/>
      <c r="D1627"/>
      <c r="E1627"/>
      <c r="F1627"/>
      <c r="G1627"/>
      <c r="H1627"/>
    </row>
    <row r="1628" spans="1:8" ht="14.25" x14ac:dyDescent="0.45">
      <c r="A1628"/>
      <c r="B1628"/>
      <c r="C1628"/>
      <c r="D1628"/>
      <c r="E1628"/>
      <c r="F1628"/>
      <c r="G1628"/>
      <c r="H1628"/>
    </row>
    <row r="1629" spans="1:8" ht="14.25" x14ac:dyDescent="0.45">
      <c r="A1629"/>
      <c r="B1629"/>
      <c r="C1629"/>
      <c r="D1629"/>
      <c r="E1629"/>
      <c r="F1629"/>
      <c r="G1629"/>
      <c r="H1629"/>
    </row>
    <row r="1630" spans="1:8" ht="14.25" x14ac:dyDescent="0.45">
      <c r="A1630"/>
      <c r="B1630"/>
      <c r="C1630"/>
      <c r="D1630"/>
      <c r="E1630"/>
      <c r="F1630"/>
      <c r="G1630"/>
      <c r="H1630"/>
    </row>
    <row r="1631" spans="1:8" ht="14.25" x14ac:dyDescent="0.45">
      <c r="A1631"/>
      <c r="B1631"/>
      <c r="C1631"/>
      <c r="D1631"/>
      <c r="E1631"/>
      <c r="F1631"/>
      <c r="G1631"/>
      <c r="H1631"/>
    </row>
    <row r="1632" spans="1:8" ht="14.25" x14ac:dyDescent="0.45">
      <c r="A1632"/>
      <c r="B1632"/>
      <c r="C1632"/>
      <c r="D1632"/>
      <c r="E1632"/>
      <c r="F1632"/>
      <c r="G1632"/>
      <c r="H1632"/>
    </row>
    <row r="1633" spans="1:8" ht="14.25" x14ac:dyDescent="0.45">
      <c r="A1633"/>
      <c r="B1633"/>
      <c r="C1633"/>
      <c r="D1633"/>
      <c r="E1633"/>
      <c r="F1633"/>
      <c r="G1633"/>
      <c r="H1633"/>
    </row>
    <row r="1634" spans="1:8" ht="14.25" x14ac:dyDescent="0.45">
      <c r="A1634"/>
      <c r="B1634"/>
      <c r="C1634"/>
      <c r="D1634"/>
      <c r="E1634"/>
      <c r="F1634"/>
      <c r="G1634"/>
      <c r="H1634"/>
    </row>
    <row r="1635" spans="1:8" ht="14.25" x14ac:dyDescent="0.45">
      <c r="A1635"/>
      <c r="B1635"/>
      <c r="C1635"/>
      <c r="D1635"/>
      <c r="E1635"/>
      <c r="F1635"/>
      <c r="G1635"/>
      <c r="H1635"/>
    </row>
    <row r="1636" spans="1:8" ht="14.25" x14ac:dyDescent="0.45">
      <c r="A1636"/>
      <c r="B1636"/>
      <c r="C1636"/>
      <c r="D1636"/>
      <c r="E1636"/>
      <c r="F1636"/>
      <c r="G1636"/>
      <c r="H1636"/>
    </row>
    <row r="1637" spans="1:8" ht="14.25" x14ac:dyDescent="0.45">
      <c r="A1637"/>
      <c r="B1637"/>
      <c r="C1637"/>
      <c r="D1637"/>
      <c r="E1637"/>
      <c r="F1637"/>
      <c r="G1637"/>
      <c r="H1637"/>
    </row>
    <row r="1638" spans="1:8" ht="14.25" x14ac:dyDescent="0.45">
      <c r="A1638"/>
      <c r="B1638"/>
      <c r="C1638"/>
      <c r="D1638"/>
      <c r="E1638"/>
      <c r="F1638"/>
      <c r="G1638"/>
      <c r="H1638"/>
    </row>
    <row r="1639" spans="1:8" ht="14.25" x14ac:dyDescent="0.45">
      <c r="A1639"/>
      <c r="B1639"/>
      <c r="C1639"/>
      <c r="D1639"/>
      <c r="E1639"/>
      <c r="F1639"/>
      <c r="G1639"/>
      <c r="H1639"/>
    </row>
    <row r="1640" spans="1:8" ht="14.25" x14ac:dyDescent="0.45">
      <c r="A1640"/>
      <c r="B1640"/>
      <c r="C1640"/>
      <c r="D1640"/>
      <c r="E1640"/>
      <c r="F1640"/>
      <c r="G1640"/>
      <c r="H1640"/>
    </row>
    <row r="1641" spans="1:8" ht="14.25" x14ac:dyDescent="0.45">
      <c r="A1641"/>
      <c r="B1641"/>
      <c r="C1641"/>
      <c r="D1641"/>
      <c r="E1641"/>
      <c r="F1641"/>
      <c r="G1641"/>
      <c r="H1641"/>
    </row>
    <row r="1642" spans="1:8" ht="14.25" x14ac:dyDescent="0.45">
      <c r="A1642"/>
      <c r="B1642"/>
      <c r="C1642"/>
      <c r="D1642"/>
      <c r="E1642"/>
      <c r="F1642"/>
      <c r="G1642"/>
      <c r="H1642"/>
    </row>
    <row r="1643" spans="1:8" ht="14.25" x14ac:dyDescent="0.45">
      <c r="A1643"/>
      <c r="B1643"/>
      <c r="C1643"/>
      <c r="D1643"/>
      <c r="E1643"/>
      <c r="F1643"/>
      <c r="G1643"/>
      <c r="H1643"/>
    </row>
    <row r="1644" spans="1:8" ht="14.25" x14ac:dyDescent="0.45">
      <c r="A1644"/>
      <c r="B1644"/>
      <c r="C1644"/>
      <c r="D1644"/>
      <c r="E1644"/>
      <c r="F1644"/>
      <c r="G1644"/>
      <c r="H1644"/>
    </row>
    <row r="1645" spans="1:8" ht="14.25" x14ac:dyDescent="0.45">
      <c r="A1645"/>
      <c r="B1645"/>
      <c r="C1645"/>
      <c r="D1645"/>
      <c r="E1645"/>
      <c r="F1645"/>
      <c r="G1645"/>
      <c r="H1645"/>
    </row>
    <row r="1646" spans="1:8" ht="14.25" x14ac:dyDescent="0.45">
      <c r="A1646"/>
      <c r="B1646"/>
      <c r="C1646"/>
      <c r="D1646"/>
      <c r="E1646"/>
      <c r="F1646"/>
      <c r="G1646"/>
      <c r="H1646"/>
    </row>
    <row r="1647" spans="1:8" ht="14.25" x14ac:dyDescent="0.45">
      <c r="A1647"/>
      <c r="B1647"/>
      <c r="C1647"/>
      <c r="D1647"/>
      <c r="E1647"/>
      <c r="F1647"/>
      <c r="G1647"/>
      <c r="H1647"/>
    </row>
    <row r="1648" spans="1:8" ht="14.25" x14ac:dyDescent="0.45">
      <c r="A1648"/>
      <c r="B1648"/>
      <c r="C1648"/>
      <c r="D1648"/>
      <c r="E1648"/>
      <c r="F1648"/>
      <c r="G1648"/>
      <c r="H1648"/>
    </row>
    <row r="1649" spans="1:8" ht="14.25" x14ac:dyDescent="0.45">
      <c r="A1649"/>
      <c r="B1649"/>
      <c r="C1649"/>
      <c r="D1649"/>
      <c r="E1649"/>
      <c r="F1649"/>
      <c r="G1649"/>
      <c r="H1649"/>
    </row>
    <row r="1650" spans="1:8" ht="14.25" x14ac:dyDescent="0.45">
      <c r="A1650"/>
      <c r="B1650"/>
      <c r="C1650"/>
      <c r="D1650"/>
      <c r="E1650"/>
      <c r="F1650"/>
      <c r="G1650"/>
      <c r="H1650"/>
    </row>
    <row r="1651" spans="1:8" ht="14.25" x14ac:dyDescent="0.45">
      <c r="A1651"/>
      <c r="B1651"/>
      <c r="C1651"/>
      <c r="D1651"/>
      <c r="E1651"/>
      <c r="F1651"/>
      <c r="G1651"/>
      <c r="H1651"/>
    </row>
    <row r="1652" spans="1:8" ht="14.25" x14ac:dyDescent="0.45">
      <c r="A1652"/>
      <c r="B1652"/>
      <c r="C1652"/>
      <c r="D1652"/>
      <c r="E1652"/>
      <c r="F1652"/>
      <c r="G1652"/>
      <c r="H1652"/>
    </row>
    <row r="1653" spans="1:8" ht="14.25" x14ac:dyDescent="0.45">
      <c r="A1653"/>
      <c r="B1653"/>
      <c r="C1653"/>
      <c r="D1653"/>
      <c r="E1653"/>
      <c r="F1653"/>
      <c r="G1653"/>
      <c r="H1653"/>
    </row>
    <row r="1654" spans="1:8" ht="14.25" x14ac:dyDescent="0.45">
      <c r="A1654"/>
      <c r="B1654"/>
      <c r="C1654"/>
      <c r="D1654"/>
      <c r="E1654"/>
      <c r="F1654"/>
      <c r="G1654"/>
      <c r="H1654"/>
    </row>
    <row r="1655" spans="1:8" ht="14.25" x14ac:dyDescent="0.45">
      <c r="A1655"/>
      <c r="B1655"/>
      <c r="C1655"/>
      <c r="D1655"/>
      <c r="E1655"/>
      <c r="F1655"/>
      <c r="G1655"/>
      <c r="H1655"/>
    </row>
    <row r="1656" spans="1:8" ht="14.25" x14ac:dyDescent="0.45">
      <c r="A1656"/>
      <c r="B1656"/>
      <c r="C1656"/>
      <c r="D1656"/>
      <c r="E1656"/>
      <c r="F1656"/>
      <c r="G1656"/>
      <c r="H1656"/>
    </row>
    <row r="1657" spans="1:8" ht="14.25" x14ac:dyDescent="0.45">
      <c r="A1657"/>
      <c r="B1657"/>
      <c r="C1657"/>
      <c r="D1657"/>
      <c r="E1657"/>
      <c r="F1657"/>
      <c r="G1657"/>
      <c r="H1657"/>
    </row>
    <row r="1658" spans="1:8" ht="14.25" x14ac:dyDescent="0.45">
      <c r="A1658"/>
      <c r="B1658"/>
      <c r="C1658"/>
      <c r="D1658"/>
      <c r="E1658"/>
      <c r="F1658"/>
      <c r="G1658"/>
      <c r="H1658"/>
    </row>
    <row r="1659" spans="1:8" ht="14.25" x14ac:dyDescent="0.45">
      <c r="A1659"/>
      <c r="B1659"/>
      <c r="C1659"/>
      <c r="D1659"/>
      <c r="E1659"/>
      <c r="F1659"/>
      <c r="G1659"/>
      <c r="H1659"/>
    </row>
    <row r="1660" spans="1:8" ht="14.25" x14ac:dyDescent="0.45">
      <c r="A1660"/>
      <c r="B1660"/>
      <c r="C1660"/>
      <c r="D1660"/>
      <c r="E1660"/>
      <c r="F1660"/>
      <c r="G1660"/>
      <c r="H1660"/>
    </row>
    <row r="1661" spans="1:8" ht="14.25" x14ac:dyDescent="0.45">
      <c r="A1661"/>
      <c r="B1661"/>
      <c r="C1661"/>
      <c r="D1661"/>
      <c r="E1661"/>
      <c r="F1661"/>
      <c r="G1661"/>
      <c r="H1661"/>
    </row>
    <row r="1662" spans="1:8" ht="14.25" x14ac:dyDescent="0.45">
      <c r="A1662"/>
      <c r="B1662"/>
      <c r="C1662"/>
      <c r="D1662"/>
      <c r="E1662"/>
      <c r="F1662"/>
      <c r="G1662"/>
      <c r="H1662"/>
    </row>
    <row r="1663" spans="1:8" ht="14.25" x14ac:dyDescent="0.45">
      <c r="A1663"/>
      <c r="B1663"/>
      <c r="C1663"/>
      <c r="D1663"/>
      <c r="E1663"/>
      <c r="F1663"/>
      <c r="G1663"/>
      <c r="H1663"/>
    </row>
    <row r="1664" spans="1:8" ht="14.25" x14ac:dyDescent="0.45">
      <c r="A1664"/>
      <c r="B1664"/>
      <c r="C1664"/>
      <c r="D1664"/>
      <c r="E1664"/>
      <c r="F1664"/>
      <c r="G1664"/>
      <c r="H1664"/>
    </row>
    <row r="1665" spans="1:8" ht="14.25" x14ac:dyDescent="0.45">
      <c r="A1665"/>
      <c r="B1665"/>
      <c r="C1665"/>
      <c r="D1665"/>
      <c r="E1665"/>
      <c r="F1665"/>
      <c r="G1665"/>
      <c r="H1665"/>
    </row>
    <row r="1666" spans="1:8" ht="14.25" x14ac:dyDescent="0.45">
      <c r="A1666"/>
      <c r="B1666"/>
      <c r="C1666"/>
      <c r="D1666"/>
      <c r="E1666"/>
      <c r="F1666"/>
      <c r="G1666"/>
      <c r="H1666"/>
    </row>
    <row r="1667" spans="1:8" ht="14.25" x14ac:dyDescent="0.45">
      <c r="A1667"/>
      <c r="B1667"/>
      <c r="C1667"/>
      <c r="D1667"/>
      <c r="E1667"/>
      <c r="F1667"/>
      <c r="G1667"/>
      <c r="H1667"/>
    </row>
    <row r="1668" spans="1:8" ht="14.25" x14ac:dyDescent="0.45">
      <c r="A1668"/>
      <c r="B1668"/>
      <c r="C1668"/>
      <c r="D1668"/>
      <c r="E1668"/>
      <c r="F1668"/>
      <c r="G1668"/>
      <c r="H1668"/>
    </row>
    <row r="1669" spans="1:8" ht="14.25" x14ac:dyDescent="0.45">
      <c r="A1669"/>
      <c r="B1669"/>
      <c r="C1669"/>
      <c r="D1669"/>
      <c r="E1669"/>
      <c r="F1669"/>
      <c r="G1669"/>
      <c r="H1669"/>
    </row>
    <row r="1670" spans="1:8" ht="14.25" x14ac:dyDescent="0.45">
      <c r="A1670"/>
      <c r="B1670"/>
      <c r="C1670"/>
      <c r="D1670"/>
      <c r="E1670"/>
      <c r="F1670"/>
      <c r="G1670"/>
      <c r="H1670"/>
    </row>
    <row r="1671" spans="1:8" ht="14.25" x14ac:dyDescent="0.45">
      <c r="A1671"/>
      <c r="B1671"/>
      <c r="C1671"/>
      <c r="D1671"/>
      <c r="E1671"/>
      <c r="F1671"/>
      <c r="G1671"/>
      <c r="H1671"/>
    </row>
    <row r="1672" spans="1:8" ht="14.25" x14ac:dyDescent="0.45">
      <c r="A1672"/>
      <c r="B1672"/>
      <c r="C1672"/>
      <c r="D1672"/>
      <c r="E1672"/>
      <c r="F1672"/>
      <c r="G1672"/>
      <c r="H1672"/>
    </row>
    <row r="1673" spans="1:8" ht="14.25" x14ac:dyDescent="0.45">
      <c r="A1673"/>
      <c r="B1673"/>
      <c r="C1673"/>
      <c r="D1673"/>
      <c r="E1673"/>
      <c r="F1673"/>
      <c r="G1673"/>
      <c r="H1673"/>
    </row>
    <row r="1674" spans="1:8" ht="14.25" x14ac:dyDescent="0.45">
      <c r="A1674"/>
      <c r="B1674"/>
      <c r="C1674"/>
      <c r="D1674"/>
      <c r="E1674"/>
      <c r="F1674"/>
      <c r="G1674"/>
      <c r="H1674"/>
    </row>
    <row r="1675" spans="1:8" ht="14.25" x14ac:dyDescent="0.45">
      <c r="A1675"/>
      <c r="B1675"/>
      <c r="C1675"/>
      <c r="D1675"/>
      <c r="E1675"/>
      <c r="F1675"/>
      <c r="G1675"/>
      <c r="H1675"/>
    </row>
    <row r="1676" spans="1:8" ht="14.25" x14ac:dyDescent="0.45">
      <c r="A1676"/>
      <c r="B1676"/>
      <c r="C1676"/>
      <c r="D1676"/>
      <c r="E1676"/>
      <c r="F1676"/>
      <c r="G1676"/>
      <c r="H1676"/>
    </row>
    <row r="1677" spans="1:8" ht="14.25" x14ac:dyDescent="0.45">
      <c r="A1677"/>
      <c r="B1677"/>
      <c r="C1677"/>
      <c r="D1677"/>
      <c r="E1677"/>
      <c r="F1677"/>
      <c r="G1677"/>
      <c r="H1677"/>
    </row>
    <row r="1678" spans="1:8" ht="14.25" x14ac:dyDescent="0.45">
      <c r="A1678"/>
      <c r="B1678"/>
      <c r="C1678"/>
      <c r="D1678"/>
      <c r="E1678"/>
      <c r="F1678"/>
      <c r="G1678"/>
      <c r="H1678"/>
    </row>
    <row r="1679" spans="1:8" ht="14.25" x14ac:dyDescent="0.45">
      <c r="A1679"/>
      <c r="B1679"/>
      <c r="C1679"/>
      <c r="D1679"/>
      <c r="E1679"/>
      <c r="F1679"/>
      <c r="G1679"/>
      <c r="H1679"/>
    </row>
    <row r="1680" spans="1:8" ht="14.25" x14ac:dyDescent="0.45">
      <c r="A1680"/>
      <c r="B1680"/>
      <c r="C1680"/>
      <c r="D1680"/>
      <c r="E1680"/>
      <c r="F1680"/>
      <c r="G1680"/>
      <c r="H1680"/>
    </row>
    <row r="1681" spans="1:8" ht="14.25" x14ac:dyDescent="0.45">
      <c r="A1681"/>
      <c r="B1681"/>
      <c r="C1681"/>
      <c r="D1681"/>
      <c r="E1681"/>
      <c r="F1681"/>
      <c r="G1681"/>
      <c r="H1681"/>
    </row>
    <row r="1682" spans="1:8" ht="14.25" x14ac:dyDescent="0.45">
      <c r="A1682"/>
      <c r="B1682"/>
      <c r="C1682"/>
      <c r="D1682"/>
      <c r="E1682"/>
      <c r="F1682"/>
      <c r="G1682"/>
      <c r="H1682"/>
    </row>
    <row r="1683" spans="1:8" ht="14.25" x14ac:dyDescent="0.45">
      <c r="A1683"/>
      <c r="B1683"/>
      <c r="C1683"/>
      <c r="D1683"/>
      <c r="E1683"/>
      <c r="F1683"/>
      <c r="G1683"/>
      <c r="H1683"/>
    </row>
    <row r="1684" spans="1:8" ht="14.25" x14ac:dyDescent="0.45">
      <c r="A1684"/>
      <c r="B1684"/>
      <c r="C1684"/>
      <c r="D1684"/>
      <c r="E1684"/>
      <c r="F1684"/>
      <c r="G1684"/>
      <c r="H1684"/>
    </row>
    <row r="1685" spans="1:8" ht="14.25" x14ac:dyDescent="0.45">
      <c r="A1685"/>
      <c r="B1685"/>
      <c r="C1685"/>
      <c r="D1685"/>
      <c r="E1685"/>
      <c r="F1685"/>
      <c r="G1685"/>
      <c r="H1685"/>
    </row>
    <row r="1686" spans="1:8" ht="14.25" x14ac:dyDescent="0.45">
      <c r="A1686"/>
      <c r="B1686"/>
      <c r="C1686"/>
      <c r="D1686"/>
      <c r="E1686"/>
      <c r="F1686"/>
      <c r="G1686"/>
      <c r="H1686"/>
    </row>
    <row r="1687" spans="1:8" ht="14.25" x14ac:dyDescent="0.45">
      <c r="A1687"/>
      <c r="B1687"/>
      <c r="C1687"/>
      <c r="D1687"/>
      <c r="E1687"/>
      <c r="F1687"/>
      <c r="G1687"/>
      <c r="H1687"/>
    </row>
    <row r="1688" spans="1:8" ht="14.25" x14ac:dyDescent="0.45">
      <c r="A1688"/>
      <c r="B1688"/>
      <c r="C1688"/>
      <c r="D1688"/>
      <c r="E1688"/>
      <c r="F1688"/>
      <c r="G1688"/>
      <c r="H1688"/>
    </row>
    <row r="1689" spans="1:8" ht="14.25" x14ac:dyDescent="0.45">
      <c r="A1689"/>
      <c r="B1689"/>
      <c r="C1689"/>
      <c r="D1689"/>
      <c r="E1689"/>
      <c r="F1689"/>
      <c r="G1689"/>
      <c r="H1689"/>
    </row>
    <row r="1690" spans="1:8" ht="14.25" x14ac:dyDescent="0.45">
      <c r="A1690"/>
      <c r="B1690"/>
      <c r="C1690"/>
      <c r="D1690"/>
      <c r="E1690"/>
      <c r="F1690"/>
      <c r="G1690"/>
      <c r="H1690"/>
    </row>
    <row r="1691" spans="1:8" ht="14.25" x14ac:dyDescent="0.45">
      <c r="A1691"/>
      <c r="B1691"/>
      <c r="C1691"/>
      <c r="D1691"/>
      <c r="E1691"/>
      <c r="F1691"/>
      <c r="G1691"/>
      <c r="H1691"/>
    </row>
    <row r="1692" spans="1:8" ht="14.25" x14ac:dyDescent="0.45">
      <c r="A1692"/>
      <c r="B1692"/>
      <c r="C1692"/>
      <c r="D1692"/>
      <c r="E1692"/>
      <c r="F1692"/>
      <c r="G1692"/>
      <c r="H1692"/>
    </row>
    <row r="1693" spans="1:8" ht="14.25" x14ac:dyDescent="0.45">
      <c r="A1693"/>
      <c r="B1693"/>
      <c r="C1693"/>
      <c r="D1693"/>
      <c r="E1693"/>
      <c r="F1693"/>
      <c r="G1693"/>
      <c r="H1693"/>
    </row>
    <row r="1694" spans="1:8" ht="14.25" x14ac:dyDescent="0.45">
      <c r="A1694"/>
      <c r="B1694"/>
      <c r="C1694"/>
      <c r="D1694"/>
      <c r="E1694"/>
      <c r="F1694"/>
      <c r="G1694"/>
      <c r="H1694"/>
    </row>
    <row r="1695" spans="1:8" ht="14.25" x14ac:dyDescent="0.45">
      <c r="A1695"/>
      <c r="B1695"/>
      <c r="C1695"/>
      <c r="D1695"/>
      <c r="E1695"/>
      <c r="F1695"/>
      <c r="G1695"/>
      <c r="H1695"/>
    </row>
    <row r="1696" spans="1:8" ht="14.25" x14ac:dyDescent="0.45">
      <c r="A1696"/>
      <c r="B1696"/>
      <c r="C1696"/>
      <c r="D1696"/>
      <c r="E1696"/>
      <c r="F1696"/>
      <c r="G1696"/>
      <c r="H1696"/>
    </row>
    <row r="1697" spans="1:8" ht="14.25" x14ac:dyDescent="0.45">
      <c r="A1697"/>
      <c r="B1697"/>
      <c r="C1697"/>
      <c r="D1697"/>
      <c r="E1697"/>
      <c r="F1697"/>
      <c r="G1697"/>
      <c r="H1697"/>
    </row>
    <row r="1698" spans="1:8" ht="14.25" x14ac:dyDescent="0.45">
      <c r="A1698"/>
      <c r="B1698"/>
      <c r="C1698"/>
      <c r="D1698"/>
      <c r="E1698"/>
      <c r="F1698"/>
      <c r="G1698"/>
      <c r="H1698"/>
    </row>
    <row r="1699" spans="1:8" ht="14.25" x14ac:dyDescent="0.45">
      <c r="A1699"/>
      <c r="B1699"/>
      <c r="C1699"/>
      <c r="D1699"/>
      <c r="E1699"/>
      <c r="F1699"/>
      <c r="G1699"/>
      <c r="H1699"/>
    </row>
    <row r="1700" spans="1:8" ht="14.25" x14ac:dyDescent="0.45">
      <c r="A1700"/>
      <c r="B1700"/>
      <c r="C1700"/>
      <c r="D1700"/>
      <c r="E1700"/>
      <c r="F1700"/>
      <c r="G1700"/>
      <c r="H1700"/>
    </row>
    <row r="1701" spans="1:8" ht="14.25" x14ac:dyDescent="0.45">
      <c r="A1701"/>
      <c r="B1701"/>
      <c r="C1701"/>
      <c r="D1701"/>
      <c r="E1701"/>
      <c r="F1701"/>
      <c r="G1701"/>
      <c r="H1701"/>
    </row>
    <row r="1702" spans="1:8" ht="14.25" x14ac:dyDescent="0.45">
      <c r="A1702"/>
      <c r="B1702"/>
      <c r="C1702"/>
      <c r="D1702"/>
      <c r="E1702"/>
      <c r="F1702"/>
      <c r="G1702"/>
      <c r="H1702"/>
    </row>
    <row r="1703" spans="1:8" ht="14.25" x14ac:dyDescent="0.45">
      <c r="A1703"/>
      <c r="B1703"/>
      <c r="C1703"/>
      <c r="D1703"/>
      <c r="E1703"/>
      <c r="F1703"/>
      <c r="G1703"/>
      <c r="H1703"/>
    </row>
    <row r="1704" spans="1:8" ht="14.25" x14ac:dyDescent="0.45">
      <c r="A1704"/>
      <c r="B1704"/>
      <c r="C1704"/>
      <c r="D1704"/>
      <c r="E1704"/>
      <c r="F1704"/>
      <c r="G1704"/>
      <c r="H1704"/>
    </row>
    <row r="1705" spans="1:8" ht="14.25" x14ac:dyDescent="0.45">
      <c r="A1705"/>
      <c r="B1705"/>
      <c r="C1705"/>
      <c r="D1705"/>
      <c r="E1705"/>
      <c r="F1705"/>
      <c r="G1705"/>
      <c r="H1705"/>
    </row>
    <row r="1706" spans="1:8" ht="14.25" x14ac:dyDescent="0.45">
      <c r="A1706"/>
      <c r="B1706"/>
      <c r="C1706"/>
      <c r="D1706"/>
      <c r="E1706"/>
      <c r="F1706"/>
      <c r="G1706"/>
      <c r="H1706"/>
    </row>
    <row r="1707" spans="1:8" ht="14.25" x14ac:dyDescent="0.45">
      <c r="A1707"/>
      <c r="B1707"/>
      <c r="C1707"/>
      <c r="D1707"/>
      <c r="E1707"/>
      <c r="F1707"/>
      <c r="G1707"/>
      <c r="H1707"/>
    </row>
    <row r="1708" spans="1:8" ht="14.25" x14ac:dyDescent="0.45">
      <c r="A1708"/>
      <c r="B1708"/>
      <c r="C1708"/>
      <c r="D1708"/>
      <c r="E1708"/>
      <c r="F1708"/>
      <c r="G1708"/>
      <c r="H1708"/>
    </row>
    <row r="1709" spans="1:8" ht="14.25" x14ac:dyDescent="0.45">
      <c r="A1709"/>
      <c r="B1709"/>
      <c r="C1709"/>
      <c r="D1709"/>
      <c r="E1709"/>
      <c r="F1709"/>
      <c r="G1709"/>
      <c r="H1709"/>
    </row>
    <row r="1710" spans="1:8" ht="14.25" x14ac:dyDescent="0.45">
      <c r="A1710"/>
      <c r="B1710"/>
      <c r="C1710"/>
      <c r="D1710"/>
      <c r="E1710"/>
      <c r="F1710"/>
      <c r="G1710"/>
      <c r="H1710"/>
    </row>
    <row r="1711" spans="1:8" ht="14.25" x14ac:dyDescent="0.45">
      <c r="A1711"/>
      <c r="B1711"/>
      <c r="C1711"/>
      <c r="D1711"/>
      <c r="E1711"/>
      <c r="F1711"/>
      <c r="G1711"/>
      <c r="H1711"/>
    </row>
    <row r="1712" spans="1:8" ht="14.25" x14ac:dyDescent="0.45">
      <c r="A1712"/>
      <c r="B1712"/>
      <c r="C1712"/>
      <c r="D1712"/>
      <c r="E1712"/>
      <c r="F1712"/>
      <c r="G1712"/>
      <c r="H1712"/>
    </row>
    <row r="1713" spans="1:8" ht="14.25" x14ac:dyDescent="0.45">
      <c r="A1713"/>
      <c r="B1713"/>
      <c r="C1713"/>
      <c r="D1713"/>
      <c r="E1713"/>
      <c r="F1713"/>
      <c r="G1713"/>
      <c r="H1713"/>
    </row>
    <row r="1714" spans="1:8" ht="14.25" x14ac:dyDescent="0.45">
      <c r="A1714"/>
      <c r="B1714"/>
      <c r="C1714"/>
      <c r="D1714"/>
      <c r="E1714"/>
      <c r="F1714"/>
      <c r="G1714"/>
      <c r="H1714"/>
    </row>
    <row r="1715" spans="1:8" ht="14.25" x14ac:dyDescent="0.45">
      <c r="A1715"/>
      <c r="B1715"/>
      <c r="C1715"/>
      <c r="D1715"/>
      <c r="E1715"/>
      <c r="F1715"/>
      <c r="G1715"/>
      <c r="H1715"/>
    </row>
    <row r="1716" spans="1:8" ht="14.25" x14ac:dyDescent="0.45">
      <c r="A1716"/>
      <c r="B1716"/>
      <c r="C1716"/>
      <c r="D1716"/>
      <c r="E1716"/>
      <c r="F1716"/>
      <c r="G1716"/>
      <c r="H1716"/>
    </row>
    <row r="1717" spans="1:8" ht="14.25" x14ac:dyDescent="0.45">
      <c r="A1717"/>
      <c r="B1717"/>
      <c r="C1717"/>
      <c r="D1717"/>
      <c r="E1717"/>
      <c r="F1717"/>
      <c r="G1717"/>
      <c r="H1717"/>
    </row>
    <row r="1718" spans="1:8" ht="14.25" x14ac:dyDescent="0.45">
      <c r="A1718"/>
      <c r="B1718"/>
      <c r="C1718"/>
      <c r="D1718"/>
      <c r="E1718"/>
      <c r="F1718"/>
      <c r="G1718"/>
      <c r="H1718"/>
    </row>
    <row r="1719" spans="1:8" ht="14.25" x14ac:dyDescent="0.45">
      <c r="A1719"/>
      <c r="B1719"/>
      <c r="C1719"/>
      <c r="D1719"/>
      <c r="E1719"/>
      <c r="F1719"/>
      <c r="G1719"/>
      <c r="H1719"/>
    </row>
    <row r="1720" spans="1:8" ht="14.25" x14ac:dyDescent="0.45">
      <c r="A1720"/>
      <c r="B1720"/>
      <c r="C1720"/>
      <c r="D1720"/>
      <c r="E1720"/>
      <c r="F1720"/>
      <c r="G1720"/>
      <c r="H1720"/>
    </row>
    <row r="1721" spans="1:8" ht="14.25" x14ac:dyDescent="0.45">
      <c r="A1721"/>
      <c r="B1721"/>
      <c r="C1721"/>
      <c r="D1721"/>
      <c r="E1721"/>
      <c r="F1721"/>
      <c r="G1721"/>
      <c r="H1721"/>
    </row>
    <row r="1722" spans="1:8" ht="14.25" x14ac:dyDescent="0.45">
      <c r="A1722"/>
      <c r="B1722"/>
      <c r="C1722"/>
      <c r="D1722"/>
      <c r="E1722"/>
      <c r="F1722"/>
      <c r="G1722"/>
      <c r="H1722"/>
    </row>
    <row r="1723" spans="1:8" ht="14.25" x14ac:dyDescent="0.45">
      <c r="A1723"/>
      <c r="B1723"/>
      <c r="C1723"/>
      <c r="D1723"/>
      <c r="E1723"/>
      <c r="F1723"/>
      <c r="G1723"/>
      <c r="H1723"/>
    </row>
    <row r="1724" spans="1:8" ht="14.25" x14ac:dyDescent="0.45">
      <c r="A1724"/>
      <c r="B1724"/>
      <c r="C1724"/>
      <c r="D1724"/>
      <c r="E1724"/>
      <c r="F1724"/>
      <c r="G1724"/>
      <c r="H1724"/>
    </row>
    <row r="1725" spans="1:8" ht="14.25" x14ac:dyDescent="0.45">
      <c r="A1725"/>
      <c r="B1725"/>
      <c r="C1725"/>
      <c r="D1725"/>
      <c r="E1725"/>
      <c r="F1725"/>
      <c r="G1725"/>
      <c r="H1725"/>
    </row>
    <row r="1726" spans="1:8" ht="14.25" x14ac:dyDescent="0.45">
      <c r="A1726"/>
      <c r="B1726"/>
      <c r="C1726"/>
      <c r="D1726"/>
      <c r="E1726"/>
      <c r="F1726"/>
      <c r="G1726"/>
      <c r="H1726"/>
    </row>
    <row r="1727" spans="1:8" ht="14.25" x14ac:dyDescent="0.45">
      <c r="A1727"/>
      <c r="B1727"/>
      <c r="C1727"/>
      <c r="D1727"/>
      <c r="E1727"/>
      <c r="F1727"/>
      <c r="G1727"/>
      <c r="H1727"/>
    </row>
    <row r="1728" spans="1:8" ht="14.25" x14ac:dyDescent="0.45">
      <c r="A1728"/>
      <c r="B1728"/>
      <c r="C1728"/>
      <c r="D1728"/>
      <c r="E1728"/>
      <c r="F1728"/>
      <c r="G1728"/>
      <c r="H1728"/>
    </row>
    <row r="1729" spans="1:8" ht="14.25" x14ac:dyDescent="0.45">
      <c r="A1729"/>
      <c r="B1729"/>
      <c r="C1729"/>
      <c r="D1729"/>
      <c r="E1729"/>
      <c r="F1729"/>
      <c r="G1729"/>
      <c r="H1729"/>
    </row>
    <row r="1730" spans="1:8" ht="14.25" x14ac:dyDescent="0.45">
      <c r="A1730"/>
      <c r="B1730"/>
      <c r="C1730"/>
      <c r="D1730"/>
      <c r="E1730"/>
      <c r="F1730"/>
      <c r="G1730"/>
      <c r="H1730"/>
    </row>
    <row r="1731" spans="1:8" ht="14.25" x14ac:dyDescent="0.45">
      <c r="A1731"/>
      <c r="B1731"/>
      <c r="C1731"/>
      <c r="D1731"/>
      <c r="E1731"/>
      <c r="F1731"/>
      <c r="G1731"/>
      <c r="H1731"/>
    </row>
    <row r="1732" spans="1:8" ht="14.25" x14ac:dyDescent="0.45">
      <c r="A1732"/>
      <c r="B1732"/>
      <c r="C1732"/>
      <c r="D1732"/>
      <c r="E1732"/>
      <c r="F1732"/>
      <c r="G1732"/>
      <c r="H1732"/>
    </row>
    <row r="1733" spans="1:8" ht="14.25" x14ac:dyDescent="0.45">
      <c r="A1733"/>
      <c r="B1733"/>
      <c r="C1733"/>
      <c r="D1733"/>
      <c r="E1733"/>
      <c r="F1733"/>
      <c r="G1733"/>
      <c r="H1733"/>
    </row>
    <row r="1734" spans="1:8" ht="14.25" x14ac:dyDescent="0.45">
      <c r="A1734"/>
      <c r="B1734"/>
      <c r="C1734"/>
      <c r="D1734"/>
      <c r="E1734"/>
      <c r="F1734"/>
      <c r="G1734"/>
      <c r="H1734"/>
    </row>
    <row r="1735" spans="1:8" ht="14.25" x14ac:dyDescent="0.45">
      <c r="A1735"/>
      <c r="B1735"/>
      <c r="C1735"/>
      <c r="D1735"/>
      <c r="E1735"/>
      <c r="F1735"/>
      <c r="G1735"/>
      <c r="H1735"/>
    </row>
    <row r="1736" spans="1:8" ht="14.25" x14ac:dyDescent="0.45">
      <c r="A1736"/>
      <c r="B1736"/>
      <c r="C1736"/>
      <c r="D1736"/>
      <c r="E1736"/>
      <c r="F1736"/>
      <c r="G1736"/>
      <c r="H1736"/>
    </row>
    <row r="1737" spans="1:8" ht="14.25" x14ac:dyDescent="0.45">
      <c r="A1737"/>
      <c r="B1737"/>
      <c r="C1737"/>
      <c r="D1737"/>
      <c r="E1737"/>
      <c r="F1737"/>
      <c r="G1737"/>
      <c r="H1737"/>
    </row>
    <row r="1738" spans="1:8" ht="14.25" x14ac:dyDescent="0.45">
      <c r="A1738"/>
      <c r="B1738"/>
      <c r="C1738"/>
      <c r="D1738"/>
      <c r="E1738"/>
      <c r="F1738"/>
      <c r="G1738"/>
      <c r="H1738"/>
    </row>
    <row r="1739" spans="1:8" ht="14.25" x14ac:dyDescent="0.45">
      <c r="A1739"/>
      <c r="B1739"/>
      <c r="C1739"/>
      <c r="D1739"/>
      <c r="E1739"/>
      <c r="F1739"/>
      <c r="G1739"/>
      <c r="H1739"/>
    </row>
    <row r="1740" spans="1:8" ht="14.25" x14ac:dyDescent="0.45">
      <c r="A1740"/>
      <c r="B1740"/>
      <c r="C1740"/>
      <c r="D1740"/>
      <c r="E1740"/>
      <c r="F1740"/>
      <c r="G1740"/>
      <c r="H1740"/>
    </row>
    <row r="1741" spans="1:8" ht="14.25" x14ac:dyDescent="0.45">
      <c r="A1741"/>
      <c r="B1741"/>
      <c r="C1741"/>
      <c r="D1741"/>
      <c r="E1741"/>
      <c r="F1741"/>
      <c r="G1741"/>
      <c r="H1741"/>
    </row>
    <row r="1742" spans="1:8" ht="14.25" x14ac:dyDescent="0.45">
      <c r="A1742"/>
      <c r="B1742"/>
      <c r="C1742"/>
      <c r="D1742"/>
      <c r="E1742"/>
      <c r="F1742"/>
      <c r="G1742"/>
      <c r="H1742"/>
    </row>
    <row r="1743" spans="1:8" ht="14.25" x14ac:dyDescent="0.45">
      <c r="A1743"/>
      <c r="B1743"/>
      <c r="C1743"/>
      <c r="D1743"/>
      <c r="E1743"/>
      <c r="F1743"/>
      <c r="G1743"/>
      <c r="H1743"/>
    </row>
    <row r="1744" spans="1:8" ht="14.25" x14ac:dyDescent="0.45">
      <c r="A1744"/>
      <c r="B1744"/>
      <c r="C1744"/>
      <c r="D1744"/>
      <c r="E1744"/>
      <c r="F1744"/>
      <c r="G1744"/>
      <c r="H1744"/>
    </row>
    <row r="1745" spans="1:8" ht="14.25" x14ac:dyDescent="0.45">
      <c r="A1745"/>
      <c r="B1745"/>
      <c r="C1745"/>
      <c r="D1745"/>
      <c r="E1745"/>
      <c r="F1745"/>
      <c r="G1745"/>
      <c r="H1745"/>
    </row>
    <row r="1746" spans="1:8" ht="14.25" x14ac:dyDescent="0.45">
      <c r="A1746"/>
      <c r="B1746"/>
      <c r="C1746"/>
      <c r="D1746"/>
      <c r="E1746"/>
      <c r="F1746"/>
      <c r="G1746"/>
      <c r="H1746"/>
    </row>
    <row r="1747" spans="1:8" ht="14.25" x14ac:dyDescent="0.45">
      <c r="A1747"/>
      <c r="B1747"/>
      <c r="C1747"/>
      <c r="D1747"/>
      <c r="E1747"/>
      <c r="F1747"/>
      <c r="G1747"/>
      <c r="H1747"/>
    </row>
    <row r="1748" spans="1:8" ht="14.25" x14ac:dyDescent="0.45">
      <c r="A1748"/>
      <c r="B1748"/>
      <c r="C1748"/>
      <c r="D1748"/>
      <c r="E1748"/>
      <c r="F1748"/>
      <c r="G1748"/>
      <c r="H1748"/>
    </row>
    <row r="1749" spans="1:8" ht="14.25" x14ac:dyDescent="0.45">
      <c r="A1749"/>
      <c r="B1749"/>
      <c r="C1749"/>
      <c r="D1749"/>
      <c r="E1749"/>
      <c r="F1749"/>
      <c r="G1749"/>
      <c r="H1749"/>
    </row>
    <row r="1750" spans="1:8" ht="14.25" x14ac:dyDescent="0.45">
      <c r="A1750"/>
      <c r="B1750"/>
      <c r="C1750"/>
      <c r="D1750"/>
      <c r="E1750"/>
      <c r="F1750"/>
      <c r="G1750"/>
      <c r="H1750"/>
    </row>
    <row r="1751" spans="1:8" ht="14.25" x14ac:dyDescent="0.45">
      <c r="A1751"/>
      <c r="B1751"/>
      <c r="C1751"/>
      <c r="D1751"/>
      <c r="E1751"/>
      <c r="F1751"/>
      <c r="G1751"/>
      <c r="H1751"/>
    </row>
    <row r="1752" spans="1:8" ht="14.25" x14ac:dyDescent="0.45">
      <c r="A1752"/>
      <c r="B1752"/>
      <c r="C1752"/>
      <c r="D1752"/>
      <c r="E1752"/>
      <c r="F1752"/>
      <c r="G1752"/>
      <c r="H1752"/>
    </row>
    <row r="1753" spans="1:8" ht="14.25" x14ac:dyDescent="0.45">
      <c r="A1753"/>
      <c r="B1753"/>
      <c r="C1753"/>
      <c r="D1753"/>
      <c r="E1753"/>
      <c r="F1753"/>
      <c r="G1753"/>
      <c r="H1753"/>
    </row>
    <row r="1754" spans="1:8" ht="14.25" x14ac:dyDescent="0.45">
      <c r="A1754"/>
      <c r="B1754"/>
      <c r="C1754"/>
      <c r="D1754"/>
      <c r="E1754"/>
      <c r="F1754"/>
      <c r="G1754"/>
      <c r="H1754"/>
    </row>
    <row r="1755" spans="1:8" ht="14.25" x14ac:dyDescent="0.45">
      <c r="A1755"/>
      <c r="B1755"/>
      <c r="C1755"/>
      <c r="D1755"/>
      <c r="E1755"/>
      <c r="F1755"/>
      <c r="G1755"/>
      <c r="H1755"/>
    </row>
    <row r="1756" spans="1:8" ht="14.25" x14ac:dyDescent="0.45">
      <c r="A1756"/>
      <c r="B1756"/>
      <c r="C1756"/>
      <c r="D1756"/>
      <c r="E1756"/>
      <c r="F1756"/>
      <c r="G1756"/>
      <c r="H1756"/>
    </row>
    <row r="1757" spans="1:8" ht="14.25" x14ac:dyDescent="0.45">
      <c r="A1757"/>
      <c r="B1757"/>
      <c r="C1757"/>
      <c r="D1757"/>
      <c r="E1757"/>
      <c r="F1757"/>
      <c r="G1757"/>
      <c r="H1757"/>
    </row>
    <row r="1758" spans="1:8" ht="14.25" x14ac:dyDescent="0.45">
      <c r="A1758"/>
      <c r="B1758"/>
      <c r="C1758"/>
      <c r="D1758"/>
      <c r="E1758"/>
      <c r="F1758"/>
      <c r="G1758"/>
      <c r="H1758"/>
    </row>
    <row r="1759" spans="1:8" ht="14.25" x14ac:dyDescent="0.45">
      <c r="A1759"/>
      <c r="B1759"/>
      <c r="C1759"/>
      <c r="D1759"/>
      <c r="E1759"/>
      <c r="F1759"/>
      <c r="G1759"/>
      <c r="H1759"/>
    </row>
    <row r="1760" spans="1:8" ht="14.25" x14ac:dyDescent="0.45">
      <c r="A1760"/>
      <c r="B1760"/>
      <c r="C1760"/>
      <c r="D1760"/>
      <c r="E1760"/>
      <c r="F1760"/>
      <c r="G1760"/>
      <c r="H1760"/>
    </row>
    <row r="1761" spans="1:8" ht="14.25" x14ac:dyDescent="0.45">
      <c r="A1761"/>
      <c r="B1761"/>
      <c r="C1761"/>
      <c r="D1761"/>
      <c r="E1761"/>
      <c r="F1761"/>
      <c r="G1761"/>
      <c r="H1761"/>
    </row>
    <row r="1762" spans="1:8" ht="14.25" x14ac:dyDescent="0.45">
      <c r="A1762"/>
      <c r="B1762"/>
      <c r="C1762"/>
      <c r="D1762"/>
      <c r="E1762"/>
      <c r="F1762"/>
      <c r="G1762"/>
      <c r="H1762"/>
    </row>
    <row r="1763" spans="1:8" ht="14.25" x14ac:dyDescent="0.45">
      <c r="A1763"/>
      <c r="B1763"/>
      <c r="C1763"/>
      <c r="D1763"/>
      <c r="E1763"/>
      <c r="F1763"/>
      <c r="G1763"/>
      <c r="H1763"/>
    </row>
    <row r="1764" spans="1:8" ht="14.25" x14ac:dyDescent="0.45">
      <c r="A1764"/>
      <c r="B1764"/>
      <c r="C1764"/>
      <c r="D1764"/>
      <c r="E1764"/>
      <c r="F1764"/>
      <c r="G1764"/>
      <c r="H1764"/>
    </row>
    <row r="1765" spans="1:8" ht="14.25" x14ac:dyDescent="0.45">
      <c r="A1765"/>
      <c r="B1765"/>
      <c r="C1765"/>
      <c r="D1765"/>
      <c r="E1765"/>
      <c r="F1765"/>
      <c r="G1765"/>
      <c r="H1765"/>
    </row>
    <row r="1766" spans="1:8" ht="14.25" x14ac:dyDescent="0.45">
      <c r="A1766"/>
      <c r="B1766"/>
      <c r="C1766"/>
      <c r="D1766"/>
      <c r="E1766"/>
      <c r="F1766"/>
      <c r="G1766"/>
      <c r="H1766"/>
    </row>
    <row r="1767" spans="1:8" ht="14.25" x14ac:dyDescent="0.45">
      <c r="A1767"/>
      <c r="B1767"/>
      <c r="C1767"/>
      <c r="D1767"/>
      <c r="E1767"/>
      <c r="F1767"/>
      <c r="G1767"/>
      <c r="H1767"/>
    </row>
    <row r="1768" spans="1:8" ht="14.25" x14ac:dyDescent="0.45">
      <c r="A1768"/>
      <c r="B1768"/>
      <c r="C1768"/>
      <c r="D1768"/>
      <c r="E1768"/>
      <c r="F1768"/>
      <c r="G1768"/>
      <c r="H1768"/>
    </row>
    <row r="1769" spans="1:8" ht="14.25" x14ac:dyDescent="0.45">
      <c r="A1769"/>
      <c r="B1769"/>
      <c r="C1769"/>
      <c r="D1769"/>
      <c r="E1769"/>
      <c r="F1769"/>
      <c r="G1769"/>
      <c r="H1769"/>
    </row>
    <row r="1770" spans="1:8" ht="14.25" x14ac:dyDescent="0.45">
      <c r="A1770"/>
      <c r="B1770"/>
      <c r="C1770"/>
      <c r="D1770"/>
      <c r="E1770"/>
      <c r="F1770"/>
      <c r="G1770"/>
      <c r="H1770"/>
    </row>
    <row r="1771" spans="1:8" ht="14.25" x14ac:dyDescent="0.45">
      <c r="A1771"/>
      <c r="B1771"/>
      <c r="C1771"/>
      <c r="D1771"/>
      <c r="E1771"/>
      <c r="F1771"/>
      <c r="G1771"/>
      <c r="H1771"/>
    </row>
    <row r="1772" spans="1:8" ht="14.25" x14ac:dyDescent="0.45">
      <c r="A1772"/>
      <c r="B1772"/>
      <c r="C1772"/>
      <c r="D1772"/>
      <c r="E1772"/>
      <c r="F1772"/>
      <c r="G1772"/>
      <c r="H1772"/>
    </row>
    <row r="1773" spans="1:8" ht="14.25" x14ac:dyDescent="0.45">
      <c r="A1773"/>
      <c r="B1773"/>
      <c r="C1773"/>
      <c r="D1773"/>
      <c r="E1773"/>
      <c r="F1773"/>
      <c r="G1773"/>
      <c r="H1773"/>
    </row>
    <row r="1774" spans="1:8" ht="14.25" x14ac:dyDescent="0.45">
      <c r="A1774"/>
      <c r="B1774"/>
      <c r="C1774"/>
      <c r="D1774"/>
      <c r="E1774"/>
      <c r="F1774"/>
      <c r="G1774"/>
      <c r="H1774"/>
    </row>
    <row r="1775" spans="1:8" ht="14.25" x14ac:dyDescent="0.45">
      <c r="A1775"/>
      <c r="B1775"/>
      <c r="C1775"/>
      <c r="D1775"/>
      <c r="E1775"/>
      <c r="F1775"/>
      <c r="G1775"/>
      <c r="H1775"/>
    </row>
    <row r="1776" spans="1:8" ht="14.25" x14ac:dyDescent="0.45">
      <c r="A1776"/>
      <c r="B1776"/>
      <c r="C1776"/>
      <c r="D1776"/>
      <c r="E1776"/>
      <c r="F1776"/>
      <c r="G1776"/>
      <c r="H1776"/>
    </row>
    <row r="1777" spans="1:8" ht="14.25" x14ac:dyDescent="0.45">
      <c r="A1777"/>
      <c r="B1777"/>
      <c r="C1777"/>
      <c r="D1777"/>
      <c r="E1777"/>
      <c r="F1777"/>
      <c r="G1777"/>
      <c r="H1777"/>
    </row>
    <row r="1778" spans="1:8" ht="14.25" x14ac:dyDescent="0.45">
      <c r="A1778"/>
      <c r="B1778"/>
      <c r="C1778"/>
      <c r="D1778"/>
      <c r="E1778"/>
      <c r="F1778"/>
      <c r="G1778"/>
      <c r="H1778"/>
    </row>
    <row r="1779" spans="1:8" ht="14.25" x14ac:dyDescent="0.45">
      <c r="A1779"/>
      <c r="B1779"/>
      <c r="C1779"/>
      <c r="D1779"/>
      <c r="E1779"/>
      <c r="F1779"/>
      <c r="G1779"/>
      <c r="H1779"/>
    </row>
    <row r="1780" spans="1:8" ht="14.25" x14ac:dyDescent="0.45">
      <c r="A1780"/>
      <c r="B1780"/>
      <c r="C1780"/>
      <c r="D1780"/>
      <c r="E1780"/>
      <c r="F1780"/>
      <c r="G1780"/>
      <c r="H1780"/>
    </row>
    <row r="1781" spans="1:8" ht="14.25" x14ac:dyDescent="0.45">
      <c r="A1781"/>
      <c r="B1781"/>
      <c r="C1781"/>
      <c r="D1781"/>
      <c r="E1781"/>
      <c r="F1781"/>
      <c r="G1781"/>
      <c r="H1781"/>
    </row>
    <row r="1782" spans="1:8" ht="14.25" x14ac:dyDescent="0.45">
      <c r="A1782"/>
      <c r="B1782"/>
      <c r="C1782"/>
      <c r="D1782"/>
      <c r="E1782"/>
      <c r="F1782"/>
      <c r="G1782"/>
      <c r="H1782"/>
    </row>
    <row r="1783" spans="1:8" ht="14.25" x14ac:dyDescent="0.45">
      <c r="A1783"/>
      <c r="B1783"/>
      <c r="C1783"/>
      <c r="D1783"/>
      <c r="E1783"/>
      <c r="F1783"/>
      <c r="G1783"/>
      <c r="H1783"/>
    </row>
    <row r="1784" spans="1:8" ht="14.25" x14ac:dyDescent="0.45">
      <c r="A1784"/>
      <c r="B1784"/>
      <c r="C1784"/>
      <c r="D1784"/>
      <c r="E1784"/>
      <c r="F1784"/>
      <c r="G1784"/>
      <c r="H1784"/>
    </row>
    <row r="1785" spans="1:8" ht="14.25" x14ac:dyDescent="0.45">
      <c r="A1785"/>
      <c r="B1785"/>
      <c r="C1785"/>
      <c r="D1785"/>
      <c r="E1785"/>
      <c r="F1785"/>
      <c r="G1785"/>
      <c r="H1785"/>
    </row>
    <row r="1786" spans="1:8" ht="14.25" x14ac:dyDescent="0.45">
      <c r="A1786"/>
      <c r="B1786"/>
      <c r="C1786"/>
      <c r="D1786"/>
      <c r="E1786"/>
      <c r="F1786"/>
      <c r="G1786"/>
      <c r="H1786"/>
    </row>
    <row r="1787" spans="1:8" ht="14.25" x14ac:dyDescent="0.45">
      <c r="A1787"/>
      <c r="B1787"/>
      <c r="C1787"/>
      <c r="D1787"/>
      <c r="E1787"/>
      <c r="F1787"/>
      <c r="G1787"/>
      <c r="H1787"/>
    </row>
    <row r="1788" spans="1:8" ht="14.25" x14ac:dyDescent="0.45">
      <c r="A1788"/>
      <c r="B1788"/>
      <c r="C1788"/>
      <c r="D1788"/>
      <c r="E1788"/>
      <c r="F1788"/>
      <c r="G1788"/>
      <c r="H1788"/>
    </row>
    <row r="1789" spans="1:8" ht="14.25" x14ac:dyDescent="0.45">
      <c r="A1789"/>
      <c r="B1789"/>
      <c r="C1789"/>
      <c r="D1789"/>
      <c r="E1789"/>
      <c r="F1789"/>
      <c r="G1789"/>
      <c r="H1789"/>
    </row>
    <row r="1790" spans="1:8" ht="14.25" x14ac:dyDescent="0.45">
      <c r="A1790"/>
      <c r="B1790"/>
      <c r="C1790"/>
      <c r="D1790"/>
      <c r="E1790"/>
      <c r="F1790"/>
      <c r="G1790"/>
      <c r="H1790"/>
    </row>
    <row r="1791" spans="1:8" ht="14.25" x14ac:dyDescent="0.45">
      <c r="A1791"/>
      <c r="B1791"/>
      <c r="C1791"/>
      <c r="D1791"/>
      <c r="E1791"/>
      <c r="F1791"/>
      <c r="G1791"/>
      <c r="H1791"/>
    </row>
    <row r="1792" spans="1:8" ht="14.25" x14ac:dyDescent="0.45">
      <c r="A1792"/>
      <c r="B1792"/>
      <c r="C1792"/>
      <c r="D1792"/>
      <c r="E1792"/>
      <c r="F1792"/>
      <c r="G1792"/>
      <c r="H1792"/>
    </row>
    <row r="1793" spans="1:8" ht="14.25" x14ac:dyDescent="0.45">
      <c r="A1793"/>
      <c r="B1793"/>
      <c r="C1793"/>
      <c r="D1793"/>
      <c r="E1793"/>
      <c r="F1793"/>
      <c r="G1793"/>
      <c r="H1793"/>
    </row>
    <row r="1794" spans="1:8" ht="14.25" x14ac:dyDescent="0.45">
      <c r="A1794"/>
      <c r="B1794"/>
      <c r="C1794"/>
      <c r="D1794"/>
      <c r="E1794"/>
      <c r="F1794"/>
      <c r="G1794"/>
      <c r="H1794"/>
    </row>
    <row r="1795" spans="1:8" ht="14.25" x14ac:dyDescent="0.45">
      <c r="A1795"/>
      <c r="B1795"/>
      <c r="C1795"/>
      <c r="D1795"/>
      <c r="E1795"/>
      <c r="F1795"/>
      <c r="G1795"/>
      <c r="H1795"/>
    </row>
    <row r="1796" spans="1:8" ht="14.25" x14ac:dyDescent="0.45">
      <c r="A1796"/>
      <c r="B1796"/>
      <c r="C1796"/>
      <c r="D1796"/>
      <c r="E1796"/>
      <c r="F1796"/>
      <c r="G1796"/>
      <c r="H1796"/>
    </row>
    <row r="1797" spans="1:8" ht="14.25" x14ac:dyDescent="0.45">
      <c r="A1797"/>
      <c r="B1797"/>
      <c r="C1797"/>
      <c r="D1797"/>
      <c r="E1797"/>
      <c r="F1797"/>
      <c r="G1797"/>
      <c r="H1797"/>
    </row>
    <row r="1798" spans="1:8" ht="14.25" x14ac:dyDescent="0.45">
      <c r="A1798"/>
      <c r="B1798"/>
      <c r="C1798"/>
      <c r="D1798"/>
      <c r="E1798"/>
      <c r="F1798"/>
      <c r="G1798"/>
      <c r="H1798"/>
    </row>
    <row r="1799" spans="1:8" ht="14.25" x14ac:dyDescent="0.45">
      <c r="A1799"/>
      <c r="B1799"/>
      <c r="C1799"/>
      <c r="D1799"/>
      <c r="E1799"/>
      <c r="F1799"/>
      <c r="G1799"/>
      <c r="H1799"/>
    </row>
    <row r="1800" spans="1:8" ht="14.25" x14ac:dyDescent="0.45">
      <c r="A1800"/>
      <c r="B1800"/>
      <c r="C1800"/>
      <c r="D1800"/>
      <c r="E1800"/>
      <c r="F1800"/>
      <c r="G1800"/>
      <c r="H1800"/>
    </row>
    <row r="1801" spans="1:8" ht="14.25" x14ac:dyDescent="0.45">
      <c r="A1801"/>
      <c r="B1801"/>
      <c r="C1801"/>
      <c r="D1801"/>
      <c r="E1801"/>
      <c r="F1801"/>
      <c r="G1801"/>
      <c r="H1801"/>
    </row>
    <row r="1802" spans="1:8" ht="14.25" x14ac:dyDescent="0.45">
      <c r="A1802"/>
      <c r="B1802"/>
      <c r="C1802"/>
      <c r="D1802"/>
      <c r="E1802"/>
      <c r="F1802"/>
      <c r="G1802"/>
      <c r="H1802"/>
    </row>
    <row r="1803" spans="1:8" ht="14.25" x14ac:dyDescent="0.45">
      <c r="A1803"/>
      <c r="B1803"/>
      <c r="C1803"/>
      <c r="D1803"/>
      <c r="E1803"/>
      <c r="F1803"/>
      <c r="G1803"/>
      <c r="H1803"/>
    </row>
    <row r="1804" spans="1:8" ht="14.25" x14ac:dyDescent="0.45">
      <c r="A1804"/>
      <c r="B1804"/>
      <c r="C1804"/>
      <c r="D1804"/>
      <c r="E1804"/>
      <c r="F1804"/>
      <c r="G1804"/>
      <c r="H1804"/>
    </row>
    <row r="1805" spans="1:8" ht="14.25" x14ac:dyDescent="0.45">
      <c r="A1805"/>
      <c r="B1805"/>
      <c r="C1805"/>
      <c r="D1805"/>
      <c r="E1805"/>
      <c r="F1805"/>
      <c r="G1805"/>
      <c r="H1805"/>
    </row>
    <row r="1806" spans="1:8" ht="14.25" x14ac:dyDescent="0.45">
      <c r="A1806"/>
      <c r="B1806"/>
      <c r="C1806"/>
      <c r="D1806"/>
      <c r="E1806"/>
      <c r="F1806"/>
      <c r="G1806"/>
      <c r="H1806"/>
    </row>
    <row r="1807" spans="1:8" ht="14.25" x14ac:dyDescent="0.45">
      <c r="A1807"/>
      <c r="B1807"/>
      <c r="C1807"/>
      <c r="D1807"/>
      <c r="E1807"/>
      <c r="F1807"/>
      <c r="G1807"/>
      <c r="H1807"/>
    </row>
    <row r="1808" spans="1:8" ht="14.25" x14ac:dyDescent="0.45">
      <c r="A1808"/>
      <c r="B1808"/>
      <c r="C1808"/>
      <c r="D1808"/>
      <c r="E1808"/>
      <c r="F1808"/>
      <c r="G1808"/>
      <c r="H1808"/>
    </row>
    <row r="1809" spans="1:8" ht="14.25" x14ac:dyDescent="0.45">
      <c r="A1809"/>
      <c r="B1809"/>
      <c r="C1809"/>
      <c r="D1809"/>
      <c r="E1809"/>
      <c r="F1809"/>
      <c r="G1809"/>
      <c r="H1809"/>
    </row>
    <row r="1810" spans="1:8" ht="14.25" x14ac:dyDescent="0.45">
      <c r="A1810"/>
      <c r="B1810"/>
      <c r="C1810"/>
      <c r="D1810"/>
      <c r="E1810"/>
      <c r="F1810"/>
      <c r="G1810"/>
      <c r="H1810"/>
    </row>
    <row r="1811" spans="1:8" ht="14.25" x14ac:dyDescent="0.45">
      <c r="A1811"/>
      <c r="B1811"/>
      <c r="C1811"/>
      <c r="D1811"/>
      <c r="E1811"/>
      <c r="F1811"/>
      <c r="G1811"/>
      <c r="H1811"/>
    </row>
    <row r="1812" spans="1:8" ht="14.25" x14ac:dyDescent="0.45">
      <c r="A1812"/>
      <c r="B1812"/>
      <c r="C1812"/>
      <c r="D1812"/>
      <c r="E1812"/>
      <c r="F1812"/>
      <c r="G1812"/>
      <c r="H1812"/>
    </row>
    <row r="1813" spans="1:8" ht="14.25" x14ac:dyDescent="0.45">
      <c r="A1813"/>
      <c r="B1813"/>
      <c r="C1813"/>
      <c r="D1813"/>
      <c r="E1813"/>
      <c r="F1813"/>
      <c r="G1813"/>
      <c r="H1813"/>
    </row>
    <row r="1814" spans="1:8" ht="14.25" x14ac:dyDescent="0.45">
      <c r="A1814"/>
      <c r="B1814"/>
      <c r="C1814"/>
      <c r="D1814"/>
      <c r="E1814"/>
      <c r="F1814"/>
      <c r="G1814"/>
      <c r="H1814"/>
    </row>
    <row r="1815" spans="1:8" ht="14.25" x14ac:dyDescent="0.45">
      <c r="A1815"/>
      <c r="B1815"/>
      <c r="C1815"/>
      <c r="D1815"/>
      <c r="E1815"/>
      <c r="F1815"/>
      <c r="G1815"/>
      <c r="H1815"/>
    </row>
    <row r="1816" spans="1:8" ht="14.25" x14ac:dyDescent="0.45">
      <c r="A1816"/>
      <c r="B1816"/>
      <c r="C1816"/>
      <c r="D1816"/>
      <c r="E1816"/>
      <c r="F1816"/>
      <c r="G1816"/>
      <c r="H1816"/>
    </row>
    <row r="1817" spans="1:8" ht="14.25" x14ac:dyDescent="0.45">
      <c r="A1817"/>
      <c r="B1817"/>
      <c r="C1817"/>
      <c r="D1817"/>
      <c r="E1817"/>
      <c r="F1817"/>
      <c r="G1817"/>
      <c r="H1817"/>
    </row>
    <row r="1818" spans="1:8" ht="14.25" x14ac:dyDescent="0.45">
      <c r="A1818"/>
      <c r="B1818"/>
      <c r="C1818"/>
      <c r="D1818"/>
      <c r="E1818"/>
      <c r="F1818"/>
      <c r="G1818"/>
      <c r="H1818"/>
    </row>
    <row r="1819" spans="1:8" ht="14.25" x14ac:dyDescent="0.45">
      <c r="A1819"/>
      <c r="B1819"/>
      <c r="C1819"/>
      <c r="D1819"/>
      <c r="E1819"/>
      <c r="F1819"/>
      <c r="G1819"/>
      <c r="H1819"/>
    </row>
    <row r="1820" spans="1:8" ht="14.25" x14ac:dyDescent="0.45">
      <c r="A1820"/>
      <c r="B1820"/>
      <c r="C1820"/>
      <c r="D1820"/>
      <c r="E1820"/>
      <c r="F1820"/>
      <c r="G1820"/>
      <c r="H1820"/>
    </row>
    <row r="1821" spans="1:8" ht="14.25" x14ac:dyDescent="0.45">
      <c r="A1821"/>
      <c r="B1821"/>
      <c r="C1821"/>
      <c r="D1821"/>
      <c r="E1821"/>
      <c r="F1821"/>
      <c r="G1821"/>
      <c r="H1821"/>
    </row>
    <row r="1822" spans="1:8" ht="14.25" x14ac:dyDescent="0.45">
      <c r="A1822"/>
      <c r="B1822"/>
      <c r="C1822"/>
      <c r="D1822"/>
      <c r="E1822"/>
      <c r="F1822"/>
      <c r="G1822"/>
      <c r="H1822"/>
    </row>
    <row r="1823" spans="1:8" ht="14.25" x14ac:dyDescent="0.45">
      <c r="A1823"/>
      <c r="B1823"/>
      <c r="C1823"/>
      <c r="D1823"/>
      <c r="E1823"/>
      <c r="F1823"/>
      <c r="G1823"/>
      <c r="H1823"/>
    </row>
    <row r="1824" spans="1:8" ht="14.25" x14ac:dyDescent="0.45">
      <c r="A1824"/>
      <c r="B1824"/>
      <c r="C1824"/>
      <c r="D1824"/>
      <c r="E1824"/>
      <c r="F1824"/>
      <c r="G1824"/>
      <c r="H1824"/>
    </row>
    <row r="1825" spans="1:8" ht="14.25" x14ac:dyDescent="0.45">
      <c r="A1825"/>
      <c r="B1825"/>
      <c r="C1825"/>
      <c r="D1825"/>
      <c r="E1825"/>
      <c r="F1825"/>
      <c r="G1825"/>
      <c r="H1825"/>
    </row>
    <row r="1826" spans="1:8" ht="14.25" x14ac:dyDescent="0.45">
      <c r="A1826"/>
      <c r="B1826"/>
      <c r="C1826"/>
      <c r="D1826"/>
      <c r="E1826"/>
      <c r="F1826"/>
      <c r="G1826"/>
      <c r="H1826"/>
    </row>
    <row r="1827" spans="1:8" ht="14.25" x14ac:dyDescent="0.45">
      <c r="A1827"/>
      <c r="B1827"/>
      <c r="C1827"/>
      <c r="D1827"/>
      <c r="E1827"/>
      <c r="F1827"/>
      <c r="G1827"/>
      <c r="H1827"/>
    </row>
    <row r="1828" spans="1:8" ht="14.25" x14ac:dyDescent="0.45">
      <c r="A1828"/>
      <c r="B1828"/>
      <c r="C1828"/>
      <c r="D1828"/>
      <c r="E1828"/>
      <c r="F1828"/>
      <c r="G1828"/>
      <c r="H1828"/>
    </row>
    <row r="1829" spans="1:8" ht="14.25" x14ac:dyDescent="0.45">
      <c r="A1829"/>
      <c r="B1829"/>
      <c r="C1829"/>
      <c r="D1829"/>
      <c r="E1829"/>
      <c r="F1829"/>
      <c r="G1829"/>
      <c r="H1829"/>
    </row>
    <row r="1830" spans="1:8" ht="14.25" x14ac:dyDescent="0.45">
      <c r="A1830"/>
      <c r="B1830"/>
      <c r="C1830"/>
      <c r="D1830"/>
      <c r="E1830"/>
      <c r="F1830"/>
      <c r="G1830"/>
      <c r="H1830"/>
    </row>
    <row r="1831" spans="1:8" ht="14.25" x14ac:dyDescent="0.45">
      <c r="A1831"/>
      <c r="B1831"/>
      <c r="C1831"/>
      <c r="D1831"/>
      <c r="E1831"/>
      <c r="F1831"/>
      <c r="G1831"/>
      <c r="H1831"/>
    </row>
    <row r="1832" spans="1:8" ht="14.25" x14ac:dyDescent="0.45">
      <c r="A1832"/>
      <c r="B1832"/>
      <c r="C1832"/>
      <c r="D1832"/>
      <c r="E1832"/>
      <c r="F1832"/>
      <c r="G1832"/>
      <c r="H1832"/>
    </row>
    <row r="1833" spans="1:8" ht="14.25" x14ac:dyDescent="0.45">
      <c r="A1833"/>
      <c r="B1833"/>
      <c r="C1833"/>
      <c r="D1833"/>
      <c r="E1833"/>
      <c r="F1833"/>
      <c r="G1833"/>
      <c r="H1833"/>
    </row>
    <row r="1834" spans="1:8" ht="14.25" x14ac:dyDescent="0.45">
      <c r="A1834"/>
      <c r="B1834"/>
      <c r="C1834"/>
      <c r="D1834"/>
      <c r="E1834"/>
      <c r="F1834"/>
      <c r="G1834"/>
      <c r="H1834"/>
    </row>
    <row r="1835" spans="1:8" ht="14.25" x14ac:dyDescent="0.45">
      <c r="A1835"/>
      <c r="B1835"/>
      <c r="C1835"/>
      <c r="D1835"/>
      <c r="E1835"/>
      <c r="F1835"/>
      <c r="G1835"/>
      <c r="H1835"/>
    </row>
    <row r="1836" spans="1:8" ht="14.25" x14ac:dyDescent="0.45">
      <c r="A1836"/>
      <c r="B1836"/>
      <c r="C1836"/>
      <c r="D1836"/>
      <c r="E1836"/>
      <c r="F1836"/>
      <c r="G1836"/>
      <c r="H1836"/>
    </row>
    <row r="1837" spans="1:8" ht="14.25" x14ac:dyDescent="0.45">
      <c r="A1837"/>
      <c r="B1837"/>
      <c r="C1837"/>
      <c r="D1837"/>
      <c r="E1837"/>
      <c r="F1837"/>
      <c r="G1837"/>
      <c r="H1837"/>
    </row>
    <row r="1838" spans="1:8" ht="14.25" x14ac:dyDescent="0.45">
      <c r="A1838"/>
      <c r="B1838"/>
      <c r="C1838"/>
      <c r="D1838"/>
      <c r="E1838"/>
      <c r="F1838"/>
      <c r="G1838"/>
      <c r="H1838"/>
    </row>
    <row r="1839" spans="1:8" ht="14.25" x14ac:dyDescent="0.45">
      <c r="A1839"/>
      <c r="B1839"/>
      <c r="C1839"/>
      <c r="D1839"/>
      <c r="E1839"/>
      <c r="F1839"/>
      <c r="G1839"/>
      <c r="H1839"/>
    </row>
    <row r="1840" spans="1:8" ht="14.25" x14ac:dyDescent="0.45">
      <c r="A1840"/>
      <c r="B1840"/>
      <c r="C1840"/>
      <c r="D1840"/>
      <c r="E1840"/>
      <c r="F1840"/>
      <c r="G1840"/>
      <c r="H1840"/>
    </row>
    <row r="1841" spans="1:8" ht="14.25" x14ac:dyDescent="0.45">
      <c r="A1841"/>
      <c r="B1841"/>
      <c r="C1841"/>
      <c r="D1841"/>
      <c r="E1841"/>
      <c r="F1841"/>
      <c r="G1841"/>
      <c r="H1841"/>
    </row>
    <row r="1842" spans="1:8" ht="14.25" x14ac:dyDescent="0.45">
      <c r="A1842"/>
      <c r="B1842"/>
      <c r="C1842"/>
      <c r="D1842"/>
      <c r="E1842"/>
      <c r="F1842"/>
      <c r="G1842"/>
      <c r="H1842"/>
    </row>
    <row r="1843" spans="1:8" ht="14.25" x14ac:dyDescent="0.45">
      <c r="A1843"/>
      <c r="B1843"/>
      <c r="C1843"/>
      <c r="D1843"/>
      <c r="E1843"/>
      <c r="F1843"/>
      <c r="G1843"/>
      <c r="H1843"/>
    </row>
    <row r="1844" spans="1:8" ht="14.25" x14ac:dyDescent="0.45">
      <c r="A1844"/>
      <c r="B1844"/>
      <c r="C1844"/>
      <c r="D1844"/>
      <c r="E1844"/>
      <c r="F1844"/>
      <c r="G1844"/>
      <c r="H1844"/>
    </row>
    <row r="1845" spans="1:8" ht="14.25" x14ac:dyDescent="0.45">
      <c r="A1845"/>
      <c r="B1845"/>
      <c r="C1845"/>
      <c r="D1845"/>
      <c r="E1845"/>
      <c r="F1845"/>
      <c r="G1845"/>
      <c r="H1845"/>
    </row>
    <row r="1846" spans="1:8" ht="14.25" x14ac:dyDescent="0.45">
      <c r="A1846"/>
      <c r="B1846"/>
      <c r="C1846"/>
      <c r="D1846"/>
      <c r="E1846"/>
      <c r="F1846"/>
      <c r="G1846"/>
      <c r="H1846"/>
    </row>
    <row r="1847" spans="1:8" ht="14.25" x14ac:dyDescent="0.45">
      <c r="A1847"/>
      <c r="B1847"/>
      <c r="C1847"/>
      <c r="D1847"/>
      <c r="E1847"/>
      <c r="F1847"/>
      <c r="G1847"/>
      <c r="H1847"/>
    </row>
    <row r="1848" spans="1:8" ht="14.25" x14ac:dyDescent="0.45">
      <c r="A1848"/>
      <c r="B1848"/>
      <c r="C1848"/>
      <c r="D1848"/>
      <c r="E1848"/>
      <c r="F1848"/>
      <c r="G1848"/>
      <c r="H1848"/>
    </row>
    <row r="1849" spans="1:8" ht="14.25" x14ac:dyDescent="0.45">
      <c r="A1849"/>
      <c r="B1849"/>
      <c r="C1849"/>
      <c r="D1849"/>
      <c r="E1849"/>
      <c r="F1849"/>
      <c r="G1849"/>
      <c r="H1849"/>
    </row>
    <row r="1850" spans="1:8" ht="14.25" x14ac:dyDescent="0.45">
      <c r="A1850"/>
      <c r="B1850"/>
      <c r="C1850"/>
      <c r="D1850"/>
      <c r="E1850"/>
      <c r="F1850"/>
      <c r="G1850"/>
      <c r="H1850"/>
    </row>
    <row r="1851" spans="1:8" ht="14.25" x14ac:dyDescent="0.45">
      <c r="A1851"/>
      <c r="B1851"/>
      <c r="C1851"/>
      <c r="D1851"/>
      <c r="E1851"/>
      <c r="F1851"/>
      <c r="G1851"/>
      <c r="H1851"/>
    </row>
    <row r="1852" spans="1:8" ht="14.25" x14ac:dyDescent="0.45">
      <c r="A1852"/>
      <c r="B1852"/>
      <c r="C1852"/>
      <c r="D1852"/>
      <c r="E1852"/>
      <c r="F1852"/>
      <c r="G1852"/>
      <c r="H1852"/>
    </row>
    <row r="1853" spans="1:8" ht="14.25" x14ac:dyDescent="0.45">
      <c r="A1853"/>
      <c r="B1853"/>
      <c r="C1853"/>
      <c r="D1853"/>
      <c r="E1853"/>
      <c r="F1853"/>
      <c r="G1853"/>
      <c r="H1853"/>
    </row>
    <row r="1854" spans="1:8" ht="14.25" x14ac:dyDescent="0.45">
      <c r="A1854"/>
      <c r="B1854"/>
      <c r="C1854"/>
      <c r="D1854"/>
      <c r="E1854"/>
      <c r="F1854"/>
      <c r="G1854"/>
      <c r="H1854"/>
    </row>
    <row r="1855" spans="1:8" ht="14.25" x14ac:dyDescent="0.45">
      <c r="A1855"/>
      <c r="B1855"/>
      <c r="C1855"/>
      <c r="D1855"/>
      <c r="E1855"/>
      <c r="F1855"/>
      <c r="G1855"/>
      <c r="H1855"/>
    </row>
    <row r="1856" spans="1:8" ht="14.25" x14ac:dyDescent="0.45">
      <c r="A1856"/>
      <c r="B1856"/>
      <c r="C1856"/>
      <c r="D1856"/>
      <c r="E1856"/>
      <c r="F1856"/>
      <c r="G1856"/>
      <c r="H1856"/>
    </row>
    <row r="1857" spans="1:8" ht="14.25" x14ac:dyDescent="0.45">
      <c r="A1857"/>
      <c r="B1857"/>
      <c r="C1857"/>
      <c r="D1857"/>
      <c r="E1857"/>
      <c r="F1857"/>
      <c r="G1857"/>
      <c r="H1857"/>
    </row>
    <row r="1858" spans="1:8" ht="14.25" x14ac:dyDescent="0.45">
      <c r="A1858"/>
      <c r="B1858"/>
      <c r="C1858"/>
      <c r="D1858"/>
      <c r="E1858"/>
      <c r="F1858"/>
      <c r="G1858"/>
      <c r="H1858"/>
    </row>
    <row r="1859" spans="1:8" ht="14.25" x14ac:dyDescent="0.45">
      <c r="A1859"/>
      <c r="B1859"/>
      <c r="C1859"/>
      <c r="D1859"/>
      <c r="E1859"/>
      <c r="F1859"/>
      <c r="G1859"/>
      <c r="H1859"/>
    </row>
    <row r="1860" spans="1:8" ht="14.25" x14ac:dyDescent="0.45">
      <c r="A1860"/>
      <c r="B1860"/>
      <c r="C1860"/>
      <c r="D1860"/>
      <c r="E1860"/>
      <c r="F1860"/>
      <c r="G1860"/>
      <c r="H1860"/>
    </row>
    <row r="1861" spans="1:8" ht="14.25" x14ac:dyDescent="0.45">
      <c r="A1861"/>
      <c r="B1861"/>
      <c r="C1861"/>
      <c r="D1861"/>
      <c r="E1861"/>
      <c r="F1861"/>
      <c r="G1861"/>
      <c r="H1861"/>
    </row>
    <row r="1862" spans="1:8" ht="14.25" x14ac:dyDescent="0.45">
      <c r="A1862"/>
      <c r="B1862"/>
      <c r="C1862"/>
      <c r="D1862"/>
      <c r="E1862"/>
      <c r="F1862"/>
      <c r="G1862"/>
      <c r="H1862"/>
    </row>
    <row r="1863" spans="1:8" ht="14.25" x14ac:dyDescent="0.45">
      <c r="A1863"/>
      <c r="B1863"/>
      <c r="C1863"/>
      <c r="D1863"/>
      <c r="E1863"/>
      <c r="F1863"/>
      <c r="G1863"/>
      <c r="H1863"/>
    </row>
    <row r="1864" spans="1:8" ht="14.25" x14ac:dyDescent="0.45">
      <c r="A1864"/>
      <c r="B1864"/>
      <c r="C1864"/>
      <c r="D1864"/>
      <c r="E1864"/>
      <c r="F1864"/>
      <c r="G1864"/>
      <c r="H1864"/>
    </row>
    <row r="1865" spans="1:8" ht="14.25" x14ac:dyDescent="0.45">
      <c r="A1865"/>
      <c r="B1865"/>
      <c r="C1865"/>
      <c r="D1865"/>
      <c r="E1865"/>
      <c r="F1865"/>
      <c r="G1865"/>
      <c r="H1865"/>
    </row>
    <row r="1866" spans="1:8" ht="14.25" x14ac:dyDescent="0.45">
      <c r="A1866"/>
      <c r="B1866"/>
      <c r="C1866"/>
      <c r="D1866"/>
      <c r="E1866"/>
      <c r="F1866"/>
      <c r="G1866"/>
      <c r="H1866"/>
    </row>
    <row r="1867" spans="1:8" ht="14.25" x14ac:dyDescent="0.45">
      <c r="A1867"/>
      <c r="B1867"/>
      <c r="C1867"/>
      <c r="D1867"/>
      <c r="E1867"/>
      <c r="F1867"/>
      <c r="G1867"/>
      <c r="H1867"/>
    </row>
    <row r="1868" spans="1:8" ht="14.25" x14ac:dyDescent="0.45">
      <c r="A1868"/>
      <c r="B1868"/>
      <c r="C1868"/>
      <c r="D1868"/>
      <c r="E1868"/>
      <c r="F1868"/>
      <c r="G1868"/>
      <c r="H1868"/>
    </row>
    <row r="1869" spans="1:8" ht="14.25" x14ac:dyDescent="0.45">
      <c r="A1869"/>
      <c r="B1869"/>
      <c r="C1869"/>
      <c r="D1869"/>
      <c r="E1869"/>
      <c r="F1869"/>
      <c r="G1869"/>
      <c r="H1869"/>
    </row>
    <row r="1870" spans="1:8" ht="14.25" x14ac:dyDescent="0.45">
      <c r="A1870"/>
      <c r="B1870"/>
      <c r="C1870"/>
      <c r="D1870"/>
      <c r="E1870"/>
      <c r="F1870"/>
      <c r="G1870"/>
      <c r="H1870"/>
    </row>
    <row r="1871" spans="1:8" ht="14.25" x14ac:dyDescent="0.45">
      <c r="A1871"/>
      <c r="B1871"/>
      <c r="C1871"/>
      <c r="D1871"/>
      <c r="E1871"/>
      <c r="F1871"/>
      <c r="G1871"/>
      <c r="H1871"/>
    </row>
    <row r="1872" spans="1:8" ht="14.25" x14ac:dyDescent="0.45">
      <c r="A1872"/>
      <c r="B1872"/>
      <c r="C1872"/>
      <c r="D1872"/>
      <c r="E1872"/>
      <c r="F1872"/>
      <c r="G1872"/>
      <c r="H1872"/>
    </row>
    <row r="1873" spans="1:8" ht="14.25" x14ac:dyDescent="0.45">
      <c r="A1873"/>
      <c r="B1873"/>
      <c r="C1873"/>
      <c r="D1873"/>
      <c r="E1873"/>
      <c r="F1873"/>
      <c r="G1873"/>
      <c r="H1873"/>
    </row>
    <row r="1874" spans="1:8" ht="14.25" x14ac:dyDescent="0.45">
      <c r="A1874"/>
      <c r="B1874"/>
      <c r="C1874"/>
      <c r="D1874"/>
      <c r="E1874"/>
      <c r="F1874"/>
      <c r="G1874"/>
      <c r="H1874"/>
    </row>
    <row r="1875" spans="1:8" ht="14.25" x14ac:dyDescent="0.45">
      <c r="A1875"/>
      <c r="B1875"/>
      <c r="C1875"/>
      <c r="D1875"/>
      <c r="E1875"/>
      <c r="F1875"/>
      <c r="G1875"/>
      <c r="H1875"/>
    </row>
    <row r="1876" spans="1:8" ht="14.25" x14ac:dyDescent="0.45">
      <c r="A1876"/>
      <c r="B1876"/>
      <c r="C1876"/>
      <c r="D1876"/>
      <c r="E1876"/>
      <c r="F1876"/>
      <c r="G1876"/>
      <c r="H1876"/>
    </row>
    <row r="1877" spans="1:8" ht="14.25" x14ac:dyDescent="0.45">
      <c r="A1877"/>
      <c r="B1877"/>
      <c r="C1877"/>
      <c r="D1877"/>
      <c r="E1877"/>
      <c r="F1877"/>
      <c r="G1877"/>
      <c r="H1877"/>
    </row>
    <row r="1878" spans="1:8" ht="14.25" x14ac:dyDescent="0.45">
      <c r="A1878"/>
      <c r="B1878"/>
      <c r="C1878"/>
      <c r="D1878"/>
      <c r="E1878"/>
      <c r="F1878"/>
      <c r="G1878"/>
      <c r="H1878"/>
    </row>
    <row r="1879" spans="1:8" ht="14.25" x14ac:dyDescent="0.45">
      <c r="A1879"/>
      <c r="B1879"/>
      <c r="C1879"/>
      <c r="D1879"/>
      <c r="E1879"/>
      <c r="F1879"/>
      <c r="G1879"/>
      <c r="H1879"/>
    </row>
    <row r="1880" spans="1:8" ht="14.25" x14ac:dyDescent="0.45">
      <c r="A1880"/>
      <c r="B1880"/>
      <c r="C1880"/>
      <c r="D1880"/>
      <c r="E1880"/>
      <c r="F1880"/>
      <c r="G1880"/>
      <c r="H1880"/>
    </row>
    <row r="1881" spans="1:8" ht="14.25" x14ac:dyDescent="0.45">
      <c r="A1881"/>
      <c r="B1881"/>
      <c r="C1881"/>
      <c r="D1881"/>
      <c r="E1881"/>
      <c r="F1881"/>
      <c r="G1881"/>
      <c r="H1881"/>
    </row>
    <row r="1882" spans="1:8" ht="14.25" x14ac:dyDescent="0.45">
      <c r="A1882"/>
      <c r="B1882"/>
      <c r="C1882"/>
      <c r="D1882"/>
      <c r="E1882"/>
      <c r="F1882"/>
      <c r="G1882"/>
      <c r="H1882"/>
    </row>
    <row r="1883" spans="1:8" ht="14.25" x14ac:dyDescent="0.45">
      <c r="A1883"/>
      <c r="B1883"/>
      <c r="C1883"/>
      <c r="D1883"/>
      <c r="E1883"/>
      <c r="F1883"/>
      <c r="G1883"/>
      <c r="H1883"/>
    </row>
    <row r="1884" spans="1:8" ht="14.25" x14ac:dyDescent="0.45">
      <c r="A1884"/>
      <c r="B1884"/>
      <c r="C1884"/>
      <c r="D1884"/>
      <c r="E1884"/>
      <c r="F1884"/>
      <c r="G1884"/>
      <c r="H1884"/>
    </row>
    <row r="1885" spans="1:8" ht="14.25" x14ac:dyDescent="0.45">
      <c r="A1885"/>
      <c r="B1885"/>
      <c r="C1885"/>
      <c r="D1885"/>
      <c r="E1885"/>
      <c r="F1885"/>
      <c r="G1885"/>
      <c r="H1885"/>
    </row>
    <row r="1886" spans="1:8" ht="14.25" x14ac:dyDescent="0.45">
      <c r="A1886"/>
      <c r="B1886"/>
      <c r="C1886"/>
      <c r="D1886"/>
      <c r="E1886"/>
      <c r="F1886"/>
      <c r="G1886"/>
      <c r="H1886"/>
    </row>
    <row r="1887" spans="1:8" ht="14.25" x14ac:dyDescent="0.45">
      <c r="A1887"/>
      <c r="B1887"/>
      <c r="C1887"/>
      <c r="D1887"/>
      <c r="E1887"/>
      <c r="F1887"/>
      <c r="G1887"/>
      <c r="H1887"/>
    </row>
    <row r="1888" spans="1:8" ht="14.25" x14ac:dyDescent="0.45">
      <c r="A1888"/>
      <c r="B1888"/>
      <c r="C1888"/>
      <c r="D1888"/>
      <c r="E1888"/>
      <c r="F1888"/>
      <c r="G1888"/>
      <c r="H1888"/>
    </row>
    <row r="1889" spans="1:8" ht="14.25" x14ac:dyDescent="0.45">
      <c r="A1889"/>
      <c r="B1889"/>
      <c r="C1889"/>
      <c r="D1889"/>
      <c r="E1889"/>
      <c r="F1889"/>
      <c r="G1889"/>
      <c r="H1889"/>
    </row>
    <row r="1890" spans="1:8" ht="14.25" x14ac:dyDescent="0.45">
      <c r="A1890"/>
      <c r="B1890"/>
      <c r="C1890"/>
      <c r="D1890"/>
      <c r="E1890"/>
      <c r="F1890"/>
      <c r="G1890"/>
      <c r="H1890"/>
    </row>
    <row r="1891" spans="1:8" ht="14.25" x14ac:dyDescent="0.45">
      <c r="A1891"/>
      <c r="B1891"/>
      <c r="C1891"/>
      <c r="D1891"/>
      <c r="E1891"/>
      <c r="F1891"/>
      <c r="G1891"/>
      <c r="H1891"/>
    </row>
    <row r="1892" spans="1:8" ht="14.25" x14ac:dyDescent="0.45">
      <c r="A1892"/>
      <c r="B1892"/>
      <c r="C1892"/>
      <c r="D1892"/>
      <c r="E1892"/>
      <c r="F1892"/>
      <c r="G1892"/>
      <c r="H1892"/>
    </row>
    <row r="1893" spans="1:8" ht="14.25" x14ac:dyDescent="0.45">
      <c r="A1893"/>
      <c r="B1893"/>
      <c r="C1893"/>
      <c r="D1893"/>
      <c r="E1893"/>
      <c r="F1893"/>
      <c r="G1893"/>
      <c r="H1893"/>
    </row>
    <row r="1894" spans="1:8" ht="14.25" x14ac:dyDescent="0.45">
      <c r="A1894"/>
      <c r="B1894"/>
      <c r="C1894"/>
      <c r="D1894"/>
      <c r="E1894"/>
      <c r="F1894"/>
      <c r="G1894"/>
      <c r="H1894"/>
    </row>
    <row r="1895" spans="1:8" ht="14.25" x14ac:dyDescent="0.45">
      <c r="A1895"/>
      <c r="B1895"/>
      <c r="C1895"/>
      <c r="D1895"/>
      <c r="E1895"/>
      <c r="F1895"/>
      <c r="G1895"/>
      <c r="H1895"/>
    </row>
    <row r="1896" spans="1:8" ht="14.25" x14ac:dyDescent="0.45">
      <c r="A1896"/>
      <c r="B1896"/>
      <c r="C1896"/>
      <c r="D1896"/>
      <c r="E1896"/>
      <c r="F1896"/>
      <c r="G1896"/>
      <c r="H1896"/>
    </row>
    <row r="1897" spans="1:8" ht="14.25" x14ac:dyDescent="0.45">
      <c r="A1897"/>
      <c r="B1897"/>
      <c r="C1897"/>
      <c r="D1897"/>
      <c r="E1897"/>
      <c r="F1897"/>
      <c r="G1897"/>
      <c r="H1897"/>
    </row>
    <row r="1898" spans="1:8" ht="14.25" x14ac:dyDescent="0.45">
      <c r="A1898"/>
      <c r="B1898"/>
      <c r="C1898"/>
      <c r="D1898"/>
      <c r="E1898"/>
      <c r="F1898"/>
      <c r="G1898"/>
      <c r="H1898"/>
    </row>
    <row r="1899" spans="1:8" ht="14.25" x14ac:dyDescent="0.45">
      <c r="A1899"/>
      <c r="B1899"/>
      <c r="C1899"/>
      <c r="D1899"/>
      <c r="E1899"/>
      <c r="F1899"/>
      <c r="G1899"/>
      <c r="H1899"/>
    </row>
    <row r="1900" spans="1:8" ht="14.25" x14ac:dyDescent="0.45">
      <c r="A1900"/>
      <c r="B1900"/>
      <c r="C1900"/>
      <c r="D1900"/>
      <c r="E1900"/>
      <c r="F1900"/>
      <c r="G1900"/>
      <c r="H1900"/>
    </row>
    <row r="1901" spans="1:8" ht="14.25" x14ac:dyDescent="0.45">
      <c r="A1901"/>
      <c r="B1901"/>
      <c r="C1901"/>
      <c r="D1901"/>
      <c r="E1901"/>
      <c r="F1901"/>
      <c r="G1901"/>
      <c r="H1901"/>
    </row>
    <row r="1902" spans="1:8" ht="14.25" x14ac:dyDescent="0.45">
      <c r="A1902"/>
      <c r="B1902"/>
      <c r="C1902"/>
      <c r="D1902"/>
      <c r="E1902"/>
      <c r="F1902"/>
      <c r="G1902"/>
      <c r="H1902"/>
    </row>
    <row r="1903" spans="1:8" ht="14.25" x14ac:dyDescent="0.45">
      <c r="A1903"/>
      <c r="B1903"/>
      <c r="C1903"/>
      <c r="D1903"/>
      <c r="E1903"/>
      <c r="F1903"/>
      <c r="G1903"/>
      <c r="H1903"/>
    </row>
    <row r="1904" spans="1:8" ht="14.25" x14ac:dyDescent="0.45">
      <c r="A1904"/>
      <c r="B1904"/>
      <c r="C1904"/>
      <c r="D1904"/>
      <c r="E1904"/>
      <c r="F1904"/>
      <c r="G1904"/>
      <c r="H1904"/>
    </row>
    <row r="1905" spans="1:8" ht="14.25" x14ac:dyDescent="0.45">
      <c r="A1905"/>
      <c r="B1905"/>
      <c r="C1905"/>
      <c r="D1905"/>
      <c r="E1905"/>
      <c r="F1905"/>
      <c r="G1905"/>
      <c r="H1905"/>
    </row>
    <row r="1906" spans="1:8" ht="14.25" x14ac:dyDescent="0.45">
      <c r="A1906"/>
      <c r="B1906"/>
      <c r="C1906"/>
      <c r="D1906"/>
      <c r="E1906"/>
      <c r="F1906"/>
      <c r="G1906"/>
      <c r="H1906"/>
    </row>
    <row r="1907" spans="1:8" ht="14.25" x14ac:dyDescent="0.45">
      <c r="A1907"/>
      <c r="B1907"/>
      <c r="C1907"/>
      <c r="D1907"/>
      <c r="E1907"/>
      <c r="F1907"/>
      <c r="G1907"/>
      <c r="H1907"/>
    </row>
    <row r="1908" spans="1:8" ht="14.25" x14ac:dyDescent="0.45">
      <c r="A1908"/>
      <c r="B1908"/>
      <c r="C1908"/>
      <c r="D1908"/>
      <c r="E1908"/>
      <c r="F1908"/>
      <c r="G1908"/>
      <c r="H1908"/>
    </row>
    <row r="1909" spans="1:8" ht="14.25" x14ac:dyDescent="0.45">
      <c r="A1909"/>
      <c r="B1909"/>
      <c r="C1909"/>
      <c r="D1909"/>
      <c r="E1909"/>
      <c r="F1909"/>
      <c r="G1909"/>
      <c r="H1909"/>
    </row>
    <row r="1910" spans="1:8" ht="14.25" x14ac:dyDescent="0.45">
      <c r="A1910"/>
      <c r="B1910"/>
      <c r="C1910"/>
      <c r="D1910"/>
      <c r="E1910"/>
      <c r="F1910"/>
      <c r="G1910"/>
      <c r="H1910"/>
    </row>
    <row r="1911" spans="1:8" ht="14.25" x14ac:dyDescent="0.45">
      <c r="A1911"/>
      <c r="B1911"/>
      <c r="C1911"/>
      <c r="D1911"/>
      <c r="E1911"/>
      <c r="F1911"/>
      <c r="G1911"/>
      <c r="H1911"/>
    </row>
    <row r="1912" spans="1:8" ht="14.25" x14ac:dyDescent="0.45">
      <c r="A1912"/>
      <c r="B1912"/>
      <c r="C1912"/>
      <c r="D1912"/>
      <c r="E1912"/>
      <c r="F1912"/>
      <c r="G1912"/>
      <c r="H1912"/>
    </row>
    <row r="1913" spans="1:8" ht="14.25" x14ac:dyDescent="0.45">
      <c r="A1913"/>
      <c r="B1913"/>
      <c r="C1913"/>
      <c r="D1913"/>
      <c r="E1913"/>
      <c r="F1913"/>
      <c r="G1913"/>
      <c r="H1913"/>
    </row>
    <row r="1914" spans="1:8" ht="14.25" x14ac:dyDescent="0.45">
      <c r="A1914"/>
      <c r="B1914"/>
      <c r="C1914"/>
      <c r="D1914"/>
      <c r="E1914"/>
      <c r="F1914"/>
      <c r="G1914"/>
      <c r="H1914"/>
    </row>
    <row r="1915" spans="1:8" ht="14.25" x14ac:dyDescent="0.45">
      <c r="A1915"/>
      <c r="B1915"/>
      <c r="C1915"/>
      <c r="D1915"/>
      <c r="E1915"/>
      <c r="F1915"/>
      <c r="G1915"/>
      <c r="H1915"/>
    </row>
    <row r="1916" spans="1:8" ht="14.25" x14ac:dyDescent="0.45">
      <c r="A1916"/>
      <c r="B1916"/>
      <c r="C1916"/>
      <c r="D1916"/>
      <c r="E1916"/>
      <c r="F1916"/>
      <c r="G1916"/>
      <c r="H1916"/>
    </row>
    <row r="1917" spans="1:8" ht="14.25" x14ac:dyDescent="0.45">
      <c r="A1917"/>
      <c r="B1917"/>
      <c r="C1917"/>
      <c r="D1917"/>
      <c r="E1917"/>
      <c r="F1917"/>
      <c r="G1917"/>
      <c r="H1917"/>
    </row>
    <row r="1918" spans="1:8" ht="14.25" x14ac:dyDescent="0.45">
      <c r="A1918"/>
      <c r="B1918"/>
      <c r="C1918"/>
      <c r="D1918"/>
      <c r="E1918"/>
      <c r="F1918"/>
      <c r="G1918"/>
      <c r="H1918"/>
    </row>
    <row r="1919" spans="1:8" ht="14.25" x14ac:dyDescent="0.45">
      <c r="A1919"/>
      <c r="B1919"/>
      <c r="C1919"/>
      <c r="D1919"/>
      <c r="E1919"/>
      <c r="F1919"/>
      <c r="G1919"/>
      <c r="H1919"/>
    </row>
    <row r="1920" spans="1:8" ht="14.25" x14ac:dyDescent="0.45">
      <c r="A1920"/>
      <c r="B1920"/>
      <c r="C1920"/>
      <c r="D1920"/>
      <c r="E1920"/>
      <c r="F1920"/>
      <c r="G1920"/>
      <c r="H1920"/>
    </row>
    <row r="1921" spans="1:8" ht="14.25" x14ac:dyDescent="0.45">
      <c r="A1921"/>
      <c r="B1921"/>
      <c r="C1921"/>
      <c r="D1921"/>
      <c r="E1921"/>
      <c r="F1921"/>
      <c r="G1921"/>
      <c r="H1921"/>
    </row>
    <row r="1922" spans="1:8" ht="14.25" x14ac:dyDescent="0.45">
      <c r="A1922"/>
      <c r="B1922"/>
      <c r="C1922"/>
      <c r="D1922"/>
      <c r="E1922"/>
      <c r="F1922"/>
      <c r="G1922"/>
      <c r="H1922"/>
    </row>
    <row r="1923" spans="1:8" ht="14.25" x14ac:dyDescent="0.45">
      <c r="A1923"/>
      <c r="B1923"/>
      <c r="C1923"/>
      <c r="D1923"/>
      <c r="E1923"/>
      <c r="F1923"/>
      <c r="G1923"/>
      <c r="H1923"/>
    </row>
    <row r="1924" spans="1:8" ht="14.25" x14ac:dyDescent="0.45">
      <c r="A1924"/>
      <c r="B1924"/>
      <c r="C1924"/>
      <c r="D1924"/>
      <c r="E1924"/>
      <c r="F1924"/>
      <c r="G1924"/>
      <c r="H1924"/>
    </row>
    <row r="1925" spans="1:8" ht="14.25" x14ac:dyDescent="0.45">
      <c r="A1925"/>
      <c r="B1925"/>
      <c r="C1925"/>
      <c r="D1925"/>
      <c r="E1925"/>
      <c r="F1925"/>
      <c r="G1925"/>
      <c r="H1925"/>
    </row>
    <row r="1926" spans="1:8" ht="14.25" x14ac:dyDescent="0.45">
      <c r="A1926"/>
      <c r="B1926"/>
      <c r="C1926"/>
      <c r="D1926"/>
      <c r="E1926"/>
      <c r="F1926"/>
      <c r="G1926"/>
      <c r="H1926"/>
    </row>
    <row r="1927" spans="1:8" ht="14.25" x14ac:dyDescent="0.45">
      <c r="A1927"/>
      <c r="B1927"/>
      <c r="C1927"/>
      <c r="D1927"/>
      <c r="E1927"/>
      <c r="F1927"/>
      <c r="G1927"/>
      <c r="H1927"/>
    </row>
    <row r="1928" spans="1:8" ht="14.25" x14ac:dyDescent="0.45">
      <c r="A1928"/>
      <c r="B1928"/>
      <c r="C1928"/>
      <c r="D1928"/>
      <c r="E1928"/>
      <c r="F1928"/>
      <c r="G1928"/>
      <c r="H1928"/>
    </row>
    <row r="1929" spans="1:8" ht="14.25" x14ac:dyDescent="0.45">
      <c r="A1929"/>
      <c r="B1929"/>
      <c r="C1929"/>
      <c r="D1929"/>
      <c r="E1929"/>
      <c r="F1929"/>
      <c r="G1929"/>
      <c r="H1929"/>
    </row>
    <row r="1930" spans="1:8" ht="14.25" x14ac:dyDescent="0.45">
      <c r="A1930"/>
      <c r="B1930"/>
      <c r="C1930"/>
      <c r="D1930"/>
      <c r="E1930"/>
      <c r="F1930"/>
      <c r="G1930"/>
      <c r="H1930"/>
    </row>
    <row r="1931" spans="1:8" ht="14.25" x14ac:dyDescent="0.45">
      <c r="A1931"/>
      <c r="B1931"/>
      <c r="C1931"/>
      <c r="D1931"/>
      <c r="E1931"/>
      <c r="F1931"/>
      <c r="G1931"/>
      <c r="H1931"/>
    </row>
    <row r="1932" spans="1:8" ht="14.25" x14ac:dyDescent="0.45">
      <c r="A1932"/>
      <c r="B1932"/>
      <c r="C1932"/>
      <c r="D1932"/>
      <c r="E1932"/>
      <c r="F1932"/>
      <c r="G1932"/>
      <c r="H1932"/>
    </row>
    <row r="1933" spans="1:8" ht="14.25" x14ac:dyDescent="0.45">
      <c r="A1933"/>
      <c r="B1933"/>
      <c r="C1933"/>
      <c r="D1933"/>
      <c r="E1933"/>
      <c r="F1933"/>
      <c r="G1933"/>
      <c r="H1933"/>
    </row>
    <row r="1934" spans="1:8" ht="14.25" x14ac:dyDescent="0.45">
      <c r="A1934"/>
      <c r="B1934"/>
      <c r="C1934"/>
      <c r="D1934"/>
      <c r="E1934"/>
      <c r="F1934"/>
      <c r="G1934"/>
      <c r="H1934"/>
    </row>
    <row r="1935" spans="1:8" ht="14.25" x14ac:dyDescent="0.45">
      <c r="A1935"/>
      <c r="B1935"/>
      <c r="C1935"/>
      <c r="D1935"/>
      <c r="E1935"/>
      <c r="F1935"/>
      <c r="G1935"/>
      <c r="H1935"/>
    </row>
    <row r="1936" spans="1:8" ht="14.25" x14ac:dyDescent="0.45">
      <c r="A1936"/>
      <c r="B1936"/>
      <c r="C1936"/>
      <c r="D1936"/>
      <c r="E1936"/>
      <c r="F1936"/>
      <c r="G1936"/>
      <c r="H1936"/>
    </row>
    <row r="1937" spans="1:8" ht="14.25" x14ac:dyDescent="0.45">
      <c r="A1937"/>
      <c r="B1937"/>
      <c r="C1937"/>
      <c r="D1937"/>
      <c r="E1937"/>
      <c r="F1937"/>
      <c r="G1937"/>
      <c r="H1937"/>
    </row>
    <row r="1938" spans="1:8" ht="14.25" x14ac:dyDescent="0.45">
      <c r="A1938"/>
      <c r="B1938"/>
      <c r="C1938"/>
      <c r="D1938"/>
      <c r="E1938"/>
      <c r="F1938"/>
      <c r="G1938"/>
      <c r="H1938"/>
    </row>
    <row r="1939" spans="1:8" ht="14.25" x14ac:dyDescent="0.45">
      <c r="A1939"/>
      <c r="B1939"/>
      <c r="C1939"/>
      <c r="D1939"/>
      <c r="E1939"/>
      <c r="F1939"/>
      <c r="G1939"/>
      <c r="H1939"/>
    </row>
    <row r="1940" spans="1:8" ht="14.25" x14ac:dyDescent="0.45">
      <c r="A1940"/>
      <c r="B1940"/>
      <c r="C1940"/>
      <c r="D1940"/>
      <c r="E1940"/>
      <c r="F1940"/>
      <c r="G1940"/>
      <c r="H1940"/>
    </row>
    <row r="1941" spans="1:8" ht="14.25" x14ac:dyDescent="0.45">
      <c r="A1941"/>
      <c r="B1941"/>
      <c r="C1941"/>
      <c r="D1941"/>
      <c r="E1941"/>
      <c r="F1941"/>
      <c r="G1941"/>
      <c r="H1941"/>
    </row>
    <row r="1942" spans="1:8" ht="14.25" x14ac:dyDescent="0.45">
      <c r="A1942"/>
      <c r="B1942"/>
      <c r="C1942"/>
      <c r="D1942"/>
      <c r="E1942"/>
      <c r="F1942"/>
      <c r="G1942"/>
      <c r="H1942"/>
    </row>
    <row r="1943" spans="1:8" ht="14.25" x14ac:dyDescent="0.45">
      <c r="A1943"/>
      <c r="B1943"/>
      <c r="C1943"/>
      <c r="D1943"/>
      <c r="E1943"/>
      <c r="F1943"/>
      <c r="G1943"/>
      <c r="H1943"/>
    </row>
    <row r="1944" spans="1:8" ht="14.25" x14ac:dyDescent="0.45">
      <c r="A1944"/>
      <c r="B1944"/>
      <c r="C1944"/>
      <c r="D1944"/>
      <c r="E1944"/>
      <c r="F1944"/>
      <c r="G1944"/>
      <c r="H1944"/>
    </row>
    <row r="1945" spans="1:8" ht="14.25" x14ac:dyDescent="0.45">
      <c r="A1945"/>
      <c r="B1945"/>
      <c r="C1945"/>
      <c r="D1945"/>
      <c r="E1945"/>
      <c r="F1945"/>
      <c r="G1945"/>
      <c r="H1945"/>
    </row>
    <row r="1946" spans="1:8" ht="14.25" x14ac:dyDescent="0.45">
      <c r="A1946"/>
      <c r="B1946"/>
      <c r="C1946"/>
      <c r="D1946"/>
      <c r="E1946"/>
      <c r="F1946"/>
      <c r="G1946"/>
      <c r="H1946"/>
    </row>
    <row r="1947" spans="1:8" ht="14.25" x14ac:dyDescent="0.45">
      <c r="A1947"/>
      <c r="B1947"/>
      <c r="C1947"/>
      <c r="D1947"/>
      <c r="E1947"/>
      <c r="F1947"/>
      <c r="G1947"/>
      <c r="H1947"/>
    </row>
    <row r="1948" spans="1:8" ht="14.25" x14ac:dyDescent="0.45">
      <c r="A1948"/>
      <c r="B1948"/>
      <c r="C1948"/>
      <c r="D1948"/>
      <c r="E1948"/>
      <c r="F1948"/>
      <c r="G1948"/>
      <c r="H1948"/>
    </row>
    <row r="1949" spans="1:8" ht="14.25" x14ac:dyDescent="0.45">
      <c r="A1949"/>
      <c r="B1949"/>
      <c r="C1949"/>
      <c r="D1949"/>
      <c r="E1949"/>
      <c r="F1949"/>
      <c r="G1949"/>
      <c r="H1949"/>
    </row>
    <row r="1950" spans="1:8" ht="14.25" x14ac:dyDescent="0.45">
      <c r="A1950"/>
      <c r="B1950"/>
      <c r="C1950"/>
      <c r="D1950"/>
      <c r="E1950"/>
      <c r="F1950"/>
      <c r="G1950"/>
      <c r="H1950"/>
    </row>
    <row r="1951" spans="1:8" ht="14.25" x14ac:dyDescent="0.45">
      <c r="A1951"/>
      <c r="B1951"/>
      <c r="C1951"/>
      <c r="D1951"/>
      <c r="E1951"/>
      <c r="F1951"/>
      <c r="G1951"/>
      <c r="H1951"/>
    </row>
    <row r="1952" spans="1:8" ht="14.25" x14ac:dyDescent="0.45">
      <c r="A1952"/>
      <c r="B1952"/>
      <c r="C1952"/>
      <c r="D1952"/>
      <c r="E1952"/>
      <c r="F1952"/>
      <c r="G1952"/>
      <c r="H1952"/>
    </row>
    <row r="1953" spans="1:8" ht="14.25" x14ac:dyDescent="0.45">
      <c r="A1953"/>
      <c r="B1953"/>
      <c r="C1953"/>
      <c r="D1953"/>
      <c r="E1953"/>
      <c r="F1953"/>
      <c r="G1953"/>
      <c r="H1953"/>
    </row>
    <row r="1954" spans="1:8" ht="14.25" x14ac:dyDescent="0.45">
      <c r="A1954"/>
      <c r="B1954"/>
      <c r="C1954"/>
      <c r="D1954"/>
      <c r="E1954"/>
      <c r="F1954"/>
      <c r="G1954"/>
      <c r="H1954"/>
    </row>
    <row r="1955" spans="1:8" ht="14.25" x14ac:dyDescent="0.45">
      <c r="A1955"/>
      <c r="B1955"/>
      <c r="C1955"/>
      <c r="D1955"/>
      <c r="E1955"/>
      <c r="F1955"/>
      <c r="G1955"/>
      <c r="H1955"/>
    </row>
    <row r="1956" spans="1:8" ht="14.25" x14ac:dyDescent="0.45">
      <c r="A1956"/>
      <c r="B1956"/>
      <c r="C1956"/>
      <c r="D1956"/>
      <c r="E1956"/>
      <c r="F1956"/>
      <c r="G1956"/>
      <c r="H1956"/>
    </row>
    <row r="1957" spans="1:8" ht="14.25" x14ac:dyDescent="0.45">
      <c r="A1957"/>
      <c r="B1957"/>
      <c r="C1957"/>
      <c r="D1957"/>
      <c r="E1957"/>
      <c r="F1957"/>
      <c r="G1957"/>
      <c r="H1957"/>
    </row>
    <row r="1958" spans="1:8" ht="14.25" x14ac:dyDescent="0.45">
      <c r="A1958"/>
      <c r="B1958"/>
      <c r="C1958"/>
      <c r="D1958"/>
      <c r="E1958"/>
      <c r="F1958"/>
      <c r="G1958"/>
      <c r="H1958"/>
    </row>
    <row r="1959" spans="1:8" ht="14.25" x14ac:dyDescent="0.45">
      <c r="A1959"/>
      <c r="B1959"/>
      <c r="C1959"/>
      <c r="D1959"/>
      <c r="E1959"/>
      <c r="F1959"/>
      <c r="G1959"/>
      <c r="H1959"/>
    </row>
    <row r="1960" spans="1:8" ht="14.25" x14ac:dyDescent="0.45">
      <c r="A1960"/>
      <c r="B1960"/>
      <c r="C1960"/>
      <c r="D1960"/>
      <c r="E1960"/>
      <c r="F1960"/>
      <c r="G1960"/>
      <c r="H1960"/>
    </row>
    <row r="1961" spans="1:8" ht="14.25" x14ac:dyDescent="0.45">
      <c r="A1961"/>
      <c r="B1961"/>
      <c r="C1961"/>
      <c r="D1961"/>
      <c r="E1961"/>
      <c r="F1961"/>
      <c r="G1961"/>
      <c r="H1961"/>
    </row>
    <row r="1962" spans="1:8" ht="14.25" x14ac:dyDescent="0.45">
      <c r="A1962"/>
      <c r="B1962"/>
      <c r="C1962"/>
      <c r="D1962"/>
      <c r="E1962"/>
      <c r="F1962"/>
      <c r="G1962"/>
      <c r="H1962"/>
    </row>
    <row r="1963" spans="1:8" ht="14.25" x14ac:dyDescent="0.45">
      <c r="A1963"/>
      <c r="B1963"/>
      <c r="C1963"/>
      <c r="D1963"/>
      <c r="E1963"/>
      <c r="F1963"/>
      <c r="G1963"/>
      <c r="H1963"/>
    </row>
    <row r="1964" spans="1:8" ht="14.25" x14ac:dyDescent="0.45">
      <c r="A1964"/>
      <c r="B1964"/>
      <c r="C1964"/>
      <c r="D1964"/>
      <c r="E1964"/>
      <c r="F1964"/>
      <c r="G1964"/>
      <c r="H1964"/>
    </row>
    <row r="1965" spans="1:8" ht="14.25" x14ac:dyDescent="0.45">
      <c r="A1965"/>
      <c r="B1965"/>
      <c r="C1965"/>
      <c r="D1965"/>
      <c r="E1965"/>
      <c r="F1965"/>
      <c r="G1965"/>
      <c r="H1965"/>
    </row>
    <row r="1966" spans="1:8" ht="14.25" x14ac:dyDescent="0.45">
      <c r="A1966"/>
      <c r="B1966"/>
      <c r="C1966"/>
      <c r="D1966"/>
      <c r="E1966"/>
      <c r="F1966"/>
      <c r="G1966"/>
      <c r="H1966"/>
    </row>
    <row r="1967" spans="1:8" ht="14.25" x14ac:dyDescent="0.45">
      <c r="A1967"/>
      <c r="B1967"/>
      <c r="C1967"/>
      <c r="D1967"/>
      <c r="E1967"/>
      <c r="F1967"/>
      <c r="G1967"/>
      <c r="H1967"/>
    </row>
    <row r="1968" spans="1:8" ht="14.25" x14ac:dyDescent="0.45">
      <c r="A1968"/>
      <c r="B1968"/>
      <c r="C1968"/>
      <c r="D1968"/>
      <c r="E1968"/>
      <c r="F1968"/>
      <c r="G1968"/>
      <c r="H1968"/>
    </row>
    <row r="1969" spans="1:8" ht="14.25" x14ac:dyDescent="0.45">
      <c r="A1969"/>
      <c r="B1969"/>
      <c r="C1969"/>
      <c r="D1969"/>
      <c r="E1969"/>
      <c r="F1969"/>
      <c r="G1969"/>
      <c r="H1969"/>
    </row>
    <row r="1970" spans="1:8" ht="14.25" x14ac:dyDescent="0.45">
      <c r="A1970"/>
      <c r="B1970"/>
      <c r="C1970"/>
      <c r="D1970"/>
      <c r="E1970"/>
      <c r="F1970"/>
      <c r="G1970"/>
      <c r="H1970"/>
    </row>
    <row r="1971" spans="1:8" ht="14.25" x14ac:dyDescent="0.45">
      <c r="A1971"/>
      <c r="B1971"/>
      <c r="C1971"/>
      <c r="D1971"/>
      <c r="E1971"/>
      <c r="F1971"/>
      <c r="G1971"/>
      <c r="H1971"/>
    </row>
    <row r="1972" spans="1:8" ht="14.25" x14ac:dyDescent="0.45">
      <c r="A1972"/>
      <c r="B1972"/>
      <c r="C1972"/>
      <c r="D1972"/>
      <c r="E1972"/>
      <c r="F1972"/>
      <c r="G1972"/>
      <c r="H1972"/>
    </row>
    <row r="1973" spans="1:8" ht="14.25" x14ac:dyDescent="0.45">
      <c r="A1973"/>
      <c r="B1973"/>
      <c r="C1973"/>
      <c r="D1973"/>
      <c r="E1973"/>
      <c r="F1973"/>
      <c r="G1973"/>
      <c r="H1973"/>
    </row>
    <row r="1974" spans="1:8" ht="14.25" x14ac:dyDescent="0.45">
      <c r="A1974"/>
      <c r="B1974"/>
      <c r="C1974"/>
      <c r="D1974"/>
      <c r="E1974"/>
      <c r="F1974"/>
      <c r="G1974"/>
      <c r="H1974"/>
    </row>
    <row r="1975" spans="1:8" ht="14.25" x14ac:dyDescent="0.45">
      <c r="A1975"/>
      <c r="B1975"/>
      <c r="C1975"/>
      <c r="D1975"/>
      <c r="E1975"/>
      <c r="F1975"/>
      <c r="G1975"/>
      <c r="H1975"/>
    </row>
    <row r="1976" spans="1:8" ht="14.25" x14ac:dyDescent="0.45">
      <c r="A1976"/>
      <c r="B1976"/>
      <c r="C1976"/>
      <c r="D1976"/>
      <c r="E1976"/>
      <c r="F1976"/>
      <c r="G1976"/>
      <c r="H1976"/>
    </row>
    <row r="1977" spans="1:8" ht="14.25" x14ac:dyDescent="0.45">
      <c r="A1977"/>
      <c r="B1977"/>
      <c r="C1977"/>
      <c r="D1977"/>
      <c r="E1977"/>
      <c r="F1977"/>
      <c r="G1977"/>
      <c r="H1977"/>
    </row>
    <row r="1978" spans="1:8" ht="14.25" x14ac:dyDescent="0.45">
      <c r="A1978"/>
      <c r="B1978"/>
      <c r="C1978"/>
      <c r="D1978"/>
      <c r="E1978"/>
      <c r="F1978"/>
      <c r="G1978"/>
      <c r="H1978"/>
    </row>
    <row r="1979" spans="1:8" ht="14.25" x14ac:dyDescent="0.45">
      <c r="A1979"/>
      <c r="B1979"/>
      <c r="C1979"/>
      <c r="D1979"/>
      <c r="E1979"/>
      <c r="F1979"/>
      <c r="G1979"/>
      <c r="H1979"/>
    </row>
    <row r="1980" spans="1:8" ht="14.25" x14ac:dyDescent="0.45">
      <c r="A1980"/>
      <c r="B1980"/>
      <c r="C1980"/>
      <c r="D1980"/>
      <c r="E1980"/>
      <c r="F1980"/>
      <c r="G1980"/>
      <c r="H1980"/>
    </row>
    <row r="1981" spans="1:8" ht="14.25" x14ac:dyDescent="0.45">
      <c r="A1981"/>
      <c r="B1981"/>
      <c r="C1981"/>
      <c r="D1981"/>
      <c r="E1981"/>
      <c r="F1981"/>
      <c r="G1981"/>
      <c r="H1981"/>
    </row>
    <row r="1982" spans="1:8" ht="14.25" x14ac:dyDescent="0.45">
      <c r="A1982"/>
      <c r="B1982"/>
      <c r="C1982"/>
      <c r="D1982"/>
      <c r="E1982"/>
      <c r="F1982"/>
      <c r="G1982"/>
      <c r="H1982"/>
    </row>
    <row r="1983" spans="1:8" ht="14.25" x14ac:dyDescent="0.45">
      <c r="A1983"/>
      <c r="B1983"/>
      <c r="C1983"/>
      <c r="D1983"/>
      <c r="E1983"/>
      <c r="F1983"/>
      <c r="G1983"/>
      <c r="H1983"/>
    </row>
    <row r="1984" spans="1:8" ht="14.25" x14ac:dyDescent="0.45">
      <c r="A1984"/>
      <c r="B1984"/>
      <c r="C1984"/>
      <c r="D1984"/>
      <c r="E1984"/>
      <c r="F1984"/>
      <c r="G1984"/>
      <c r="H1984"/>
    </row>
    <row r="1985" spans="1:8" ht="14.25" x14ac:dyDescent="0.45">
      <c r="A1985"/>
      <c r="B1985"/>
      <c r="C1985"/>
      <c r="D1985"/>
      <c r="E1985"/>
      <c r="F1985"/>
      <c r="G1985"/>
      <c r="H1985"/>
    </row>
    <row r="1986" spans="1:8" ht="14.25" x14ac:dyDescent="0.45">
      <c r="A1986"/>
      <c r="B1986"/>
      <c r="C1986"/>
      <c r="D1986"/>
      <c r="E1986"/>
      <c r="F1986"/>
      <c r="G1986"/>
      <c r="H1986"/>
    </row>
    <row r="1987" spans="1:8" ht="14.25" x14ac:dyDescent="0.45">
      <c r="A1987"/>
      <c r="B1987"/>
      <c r="C1987"/>
      <c r="D1987"/>
      <c r="E1987"/>
      <c r="F1987"/>
      <c r="G1987"/>
      <c r="H1987"/>
    </row>
    <row r="1988" spans="1:8" ht="14.25" x14ac:dyDescent="0.45">
      <c r="A1988"/>
      <c r="B1988"/>
      <c r="C1988"/>
      <c r="D1988"/>
      <c r="E1988"/>
      <c r="F1988"/>
      <c r="G1988"/>
      <c r="H1988"/>
    </row>
    <row r="1989" spans="1:8" ht="14.25" x14ac:dyDescent="0.45">
      <c r="A1989"/>
      <c r="B1989"/>
      <c r="C1989"/>
      <c r="D1989"/>
      <c r="E1989"/>
      <c r="F1989"/>
      <c r="G1989"/>
      <c r="H1989"/>
    </row>
    <row r="1990" spans="1:8" ht="14.25" x14ac:dyDescent="0.45">
      <c r="A1990"/>
      <c r="B1990"/>
      <c r="C1990"/>
      <c r="D1990"/>
      <c r="E1990"/>
      <c r="F1990"/>
      <c r="G1990"/>
      <c r="H1990"/>
    </row>
    <row r="1991" spans="1:8" ht="14.25" x14ac:dyDescent="0.45">
      <c r="A1991"/>
      <c r="B1991"/>
      <c r="C1991"/>
      <c r="D1991"/>
      <c r="E1991"/>
      <c r="F1991"/>
      <c r="G1991"/>
      <c r="H1991"/>
    </row>
    <row r="1992" spans="1:8" ht="14.25" x14ac:dyDescent="0.45">
      <c r="A1992"/>
      <c r="B1992"/>
      <c r="C1992"/>
      <c r="D1992"/>
      <c r="E1992"/>
      <c r="F1992"/>
      <c r="G1992"/>
      <c r="H1992"/>
    </row>
    <row r="1993" spans="1:8" ht="14.25" x14ac:dyDescent="0.45">
      <c r="A1993"/>
      <c r="B1993"/>
      <c r="C1993"/>
      <c r="D1993"/>
      <c r="E1993"/>
      <c r="F1993"/>
      <c r="G1993"/>
      <c r="H1993"/>
    </row>
    <row r="1994" spans="1:8" ht="14.25" x14ac:dyDescent="0.45">
      <c r="A1994"/>
      <c r="B1994"/>
      <c r="C1994"/>
      <c r="D1994"/>
      <c r="E1994"/>
      <c r="F1994"/>
      <c r="G1994"/>
      <c r="H1994"/>
    </row>
    <row r="1995" spans="1:8" ht="14.25" x14ac:dyDescent="0.45">
      <c r="A1995"/>
      <c r="B1995"/>
      <c r="C1995"/>
      <c r="D1995"/>
      <c r="E1995"/>
      <c r="F1995"/>
      <c r="G1995"/>
      <c r="H1995"/>
    </row>
    <row r="1996" spans="1:8" ht="14.25" x14ac:dyDescent="0.45">
      <c r="A1996"/>
      <c r="B1996"/>
      <c r="C1996"/>
      <c r="D1996"/>
      <c r="E1996"/>
      <c r="F1996"/>
      <c r="G1996"/>
      <c r="H1996"/>
    </row>
    <row r="1997" spans="1:8" ht="14.25" x14ac:dyDescent="0.45">
      <c r="A1997"/>
      <c r="B1997"/>
      <c r="C1997"/>
      <c r="D1997"/>
      <c r="E1997"/>
      <c r="F1997"/>
      <c r="G1997"/>
      <c r="H1997"/>
    </row>
    <row r="1998" spans="1:8" ht="14.25" x14ac:dyDescent="0.45">
      <c r="A1998"/>
      <c r="B1998"/>
      <c r="C1998"/>
      <c r="D1998"/>
      <c r="E1998"/>
      <c r="F1998"/>
      <c r="G1998"/>
      <c r="H1998"/>
    </row>
    <row r="1999" spans="1:8" ht="14.25" x14ac:dyDescent="0.45">
      <c r="A1999"/>
      <c r="B1999"/>
      <c r="C1999"/>
      <c r="D1999"/>
      <c r="E1999"/>
      <c r="F1999"/>
      <c r="G1999"/>
      <c r="H1999"/>
    </row>
    <row r="2000" spans="1:8" ht="14.25" x14ac:dyDescent="0.45">
      <c r="A2000"/>
      <c r="B2000"/>
      <c r="C2000"/>
      <c r="D2000"/>
      <c r="E2000"/>
      <c r="F2000"/>
      <c r="G2000"/>
      <c r="H2000"/>
    </row>
    <row r="2001" spans="1:8" ht="14.25" x14ac:dyDescent="0.45">
      <c r="A2001"/>
      <c r="B2001"/>
      <c r="C2001"/>
      <c r="D2001"/>
      <c r="E2001"/>
      <c r="F2001"/>
      <c r="G2001"/>
      <c r="H2001"/>
    </row>
    <row r="2002" spans="1:8" ht="14.25" x14ac:dyDescent="0.45">
      <c r="A2002"/>
      <c r="B2002"/>
      <c r="C2002"/>
      <c r="D2002"/>
      <c r="E2002"/>
      <c r="F2002"/>
      <c r="G2002"/>
      <c r="H2002"/>
    </row>
    <row r="2003" spans="1:8" ht="14.25" x14ac:dyDescent="0.45">
      <c r="A2003"/>
      <c r="B2003"/>
      <c r="C2003"/>
      <c r="D2003"/>
      <c r="E2003"/>
      <c r="F2003"/>
      <c r="G2003"/>
      <c r="H2003"/>
    </row>
    <row r="2004" spans="1:8" ht="14.25" x14ac:dyDescent="0.45">
      <c r="A2004"/>
      <c r="B2004"/>
      <c r="C2004"/>
      <c r="D2004"/>
      <c r="E2004"/>
      <c r="F2004"/>
      <c r="G2004"/>
      <c r="H2004"/>
    </row>
    <row r="2005" spans="1:8" ht="14.25" x14ac:dyDescent="0.45">
      <c r="A2005"/>
      <c r="B2005"/>
      <c r="C2005"/>
      <c r="D2005"/>
      <c r="E2005"/>
      <c r="F2005"/>
      <c r="G2005"/>
      <c r="H2005"/>
    </row>
    <row r="2006" spans="1:8" ht="14.25" x14ac:dyDescent="0.45">
      <c r="A2006"/>
      <c r="B2006"/>
      <c r="C2006"/>
      <c r="D2006"/>
      <c r="E2006"/>
      <c r="F2006"/>
      <c r="G2006"/>
      <c r="H2006"/>
    </row>
    <row r="2007" spans="1:8" ht="14.25" x14ac:dyDescent="0.45">
      <c r="A2007"/>
      <c r="B2007"/>
      <c r="C2007"/>
      <c r="D2007"/>
      <c r="E2007"/>
      <c r="F2007"/>
      <c r="G2007"/>
      <c r="H2007"/>
    </row>
    <row r="2008" spans="1:8" ht="14.25" x14ac:dyDescent="0.45">
      <c r="A2008"/>
      <c r="B2008"/>
      <c r="C2008"/>
      <c r="D2008"/>
      <c r="E2008"/>
      <c r="F2008"/>
      <c r="G2008"/>
      <c r="H2008"/>
    </row>
    <row r="2009" spans="1:8" ht="14.25" x14ac:dyDescent="0.45">
      <c r="A2009"/>
      <c r="B2009"/>
      <c r="C2009"/>
      <c r="D2009"/>
      <c r="E2009"/>
      <c r="F2009"/>
      <c r="G2009"/>
      <c r="H2009"/>
    </row>
    <row r="2010" spans="1:8" ht="14.25" x14ac:dyDescent="0.45">
      <c r="A2010"/>
      <c r="B2010"/>
      <c r="C2010"/>
      <c r="D2010"/>
      <c r="E2010"/>
      <c r="F2010"/>
      <c r="G2010"/>
      <c r="H2010"/>
    </row>
    <row r="2011" spans="1:8" ht="14.25" x14ac:dyDescent="0.45">
      <c r="A2011"/>
      <c r="B2011"/>
      <c r="C2011"/>
      <c r="D2011"/>
      <c r="E2011"/>
      <c r="F2011"/>
      <c r="G2011"/>
      <c r="H2011"/>
    </row>
    <row r="2012" spans="1:8" ht="14.25" x14ac:dyDescent="0.45">
      <c r="A2012"/>
      <c r="B2012"/>
      <c r="C2012"/>
      <c r="D2012"/>
      <c r="E2012"/>
      <c r="F2012"/>
      <c r="G2012"/>
      <c r="H2012"/>
    </row>
    <row r="2013" spans="1:8" ht="14.25" x14ac:dyDescent="0.45">
      <c r="A2013"/>
      <c r="B2013"/>
      <c r="C2013"/>
      <c r="D2013"/>
      <c r="E2013"/>
      <c r="F2013"/>
      <c r="G2013"/>
      <c r="H2013"/>
    </row>
    <row r="2014" spans="1:8" ht="14.25" x14ac:dyDescent="0.45">
      <c r="A2014"/>
      <c r="B2014"/>
      <c r="C2014"/>
      <c r="D2014"/>
      <c r="E2014"/>
      <c r="F2014"/>
      <c r="G2014"/>
      <c r="H2014"/>
    </row>
    <row r="2015" spans="1:8" ht="14.25" x14ac:dyDescent="0.45">
      <c r="A2015"/>
      <c r="B2015"/>
      <c r="C2015"/>
      <c r="D2015"/>
      <c r="E2015"/>
      <c r="F2015"/>
      <c r="G2015"/>
      <c r="H2015"/>
    </row>
    <row r="2016" spans="1:8" ht="14.25" x14ac:dyDescent="0.45">
      <c r="A2016"/>
      <c r="B2016"/>
      <c r="C2016"/>
      <c r="D2016"/>
      <c r="E2016"/>
      <c r="F2016"/>
      <c r="G2016"/>
      <c r="H2016"/>
    </row>
    <row r="2017" spans="1:8" ht="14.25" x14ac:dyDescent="0.45">
      <c r="A2017"/>
      <c r="B2017"/>
      <c r="C2017"/>
      <c r="D2017"/>
      <c r="E2017"/>
      <c r="F2017"/>
      <c r="G2017"/>
      <c r="H2017"/>
    </row>
    <row r="2018" spans="1:8" ht="14.25" x14ac:dyDescent="0.45">
      <c r="A2018"/>
      <c r="B2018"/>
      <c r="C2018"/>
      <c r="D2018"/>
      <c r="E2018"/>
      <c r="F2018"/>
      <c r="G2018"/>
      <c r="H2018"/>
    </row>
    <row r="2019" spans="1:8" ht="14.25" x14ac:dyDescent="0.45">
      <c r="A2019"/>
      <c r="B2019"/>
      <c r="C2019"/>
      <c r="D2019"/>
      <c r="E2019"/>
      <c r="F2019"/>
      <c r="G2019"/>
      <c r="H2019"/>
    </row>
    <row r="2020" spans="1:8" ht="14.25" x14ac:dyDescent="0.45">
      <c r="A2020"/>
      <c r="B2020"/>
      <c r="C2020"/>
      <c r="D2020"/>
      <c r="E2020"/>
      <c r="F2020"/>
      <c r="G2020"/>
      <c r="H2020"/>
    </row>
    <row r="2021" spans="1:8" ht="14.25" x14ac:dyDescent="0.45">
      <c r="A2021"/>
      <c r="B2021"/>
      <c r="C2021"/>
      <c r="D2021"/>
      <c r="E2021"/>
      <c r="F2021"/>
      <c r="G2021"/>
      <c r="H2021"/>
    </row>
    <row r="2022" spans="1:8" ht="14.25" x14ac:dyDescent="0.45">
      <c r="A2022"/>
      <c r="B2022"/>
      <c r="C2022"/>
      <c r="D2022"/>
      <c r="E2022"/>
      <c r="F2022"/>
      <c r="G2022"/>
      <c r="H2022"/>
    </row>
    <row r="2023" spans="1:8" ht="14.25" x14ac:dyDescent="0.45">
      <c r="A2023"/>
      <c r="B2023"/>
      <c r="C2023"/>
      <c r="D2023"/>
      <c r="E2023"/>
      <c r="F2023"/>
      <c r="G2023"/>
      <c r="H2023"/>
    </row>
    <row r="2024" spans="1:8" ht="14.25" x14ac:dyDescent="0.45">
      <c r="A2024"/>
      <c r="B2024"/>
      <c r="C2024"/>
      <c r="D2024"/>
      <c r="E2024"/>
      <c r="F2024"/>
      <c r="G2024"/>
      <c r="H2024"/>
    </row>
    <row r="2025" spans="1:8" ht="14.25" x14ac:dyDescent="0.45">
      <c r="A2025"/>
      <c r="B2025"/>
      <c r="C2025"/>
      <c r="D2025"/>
      <c r="E2025"/>
      <c r="F2025"/>
      <c r="G2025"/>
      <c r="H2025"/>
    </row>
    <row r="2026" spans="1:8" ht="14.25" x14ac:dyDescent="0.45">
      <c r="A2026"/>
      <c r="B2026"/>
      <c r="C2026"/>
      <c r="D2026"/>
      <c r="E2026"/>
      <c r="F2026"/>
      <c r="G2026"/>
      <c r="H2026"/>
    </row>
    <row r="2027" spans="1:8" ht="14.25" x14ac:dyDescent="0.45">
      <c r="A2027"/>
      <c r="B2027"/>
      <c r="C2027"/>
      <c r="D2027"/>
      <c r="E2027"/>
      <c r="F2027"/>
      <c r="G2027"/>
      <c r="H2027"/>
    </row>
    <row r="2028" spans="1:8" ht="14.25" x14ac:dyDescent="0.45">
      <c r="A2028"/>
      <c r="B2028"/>
      <c r="C2028"/>
      <c r="D2028"/>
      <c r="E2028"/>
      <c r="F2028"/>
      <c r="G2028"/>
      <c r="H2028"/>
    </row>
    <row r="2029" spans="1:8" ht="14.25" x14ac:dyDescent="0.45">
      <c r="A2029"/>
      <c r="B2029"/>
      <c r="C2029"/>
      <c r="D2029"/>
      <c r="E2029"/>
      <c r="F2029"/>
      <c r="G2029"/>
      <c r="H2029"/>
    </row>
    <row r="2030" spans="1:8" ht="14.25" x14ac:dyDescent="0.45">
      <c r="A2030"/>
      <c r="B2030"/>
      <c r="C2030"/>
      <c r="D2030"/>
      <c r="E2030"/>
      <c r="F2030"/>
      <c r="G2030"/>
      <c r="H2030"/>
    </row>
    <row r="2031" spans="1:8" ht="14.25" x14ac:dyDescent="0.45">
      <c r="A2031"/>
      <c r="B2031"/>
      <c r="C2031"/>
      <c r="D2031"/>
      <c r="E2031"/>
      <c r="F2031"/>
      <c r="G2031"/>
      <c r="H2031"/>
    </row>
    <row r="2032" spans="1:8" ht="14.25" x14ac:dyDescent="0.45">
      <c r="A2032"/>
      <c r="B2032"/>
      <c r="C2032"/>
      <c r="D2032"/>
      <c r="E2032"/>
      <c r="F2032"/>
      <c r="G2032"/>
      <c r="H2032"/>
    </row>
    <row r="2033" spans="1:8" ht="14.25" x14ac:dyDescent="0.45">
      <c r="A2033"/>
      <c r="B2033"/>
      <c r="C2033"/>
      <c r="D2033"/>
      <c r="E2033"/>
      <c r="F2033"/>
      <c r="G2033"/>
      <c r="H2033"/>
    </row>
    <row r="2034" spans="1:8" ht="14.25" x14ac:dyDescent="0.45">
      <c r="A2034"/>
      <c r="B2034"/>
      <c r="C2034"/>
      <c r="D2034"/>
      <c r="E2034"/>
      <c r="F2034"/>
      <c r="G2034"/>
      <c r="H2034"/>
    </row>
    <row r="2035" spans="1:8" ht="14.25" x14ac:dyDescent="0.45">
      <c r="A2035"/>
      <c r="B2035"/>
      <c r="C2035"/>
      <c r="D2035"/>
      <c r="E2035"/>
      <c r="F2035"/>
      <c r="G2035"/>
      <c r="H2035"/>
    </row>
    <row r="2036" spans="1:8" ht="14.25" x14ac:dyDescent="0.45">
      <c r="A2036"/>
      <c r="B2036"/>
      <c r="C2036"/>
      <c r="D2036"/>
      <c r="E2036"/>
      <c r="F2036"/>
      <c r="G2036"/>
      <c r="H2036"/>
    </row>
    <row r="2037" spans="1:8" ht="14.25" x14ac:dyDescent="0.45">
      <c r="A2037"/>
      <c r="B2037"/>
      <c r="C2037"/>
      <c r="D2037"/>
      <c r="E2037"/>
      <c r="F2037"/>
      <c r="G2037"/>
      <c r="H2037"/>
    </row>
    <row r="2038" spans="1:8" ht="14.25" x14ac:dyDescent="0.45">
      <c r="A2038"/>
      <c r="B2038"/>
      <c r="C2038"/>
      <c r="D2038"/>
      <c r="E2038"/>
      <c r="F2038"/>
      <c r="G2038"/>
      <c r="H2038"/>
    </row>
    <row r="2039" spans="1:8" ht="14.25" x14ac:dyDescent="0.45">
      <c r="A2039"/>
      <c r="B2039"/>
      <c r="C2039"/>
      <c r="D2039"/>
      <c r="E2039"/>
      <c r="F2039"/>
      <c r="G2039"/>
      <c r="H2039"/>
    </row>
    <row r="2040" spans="1:8" ht="14.25" x14ac:dyDescent="0.45">
      <c r="A2040"/>
      <c r="B2040"/>
      <c r="C2040"/>
      <c r="D2040"/>
      <c r="E2040"/>
      <c r="F2040"/>
      <c r="G2040"/>
      <c r="H2040"/>
    </row>
    <row r="2041" spans="1:8" ht="14.25" x14ac:dyDescent="0.45">
      <c r="A2041"/>
      <c r="B2041"/>
      <c r="C2041"/>
      <c r="D2041"/>
      <c r="E2041"/>
      <c r="F2041"/>
      <c r="G2041"/>
      <c r="H2041"/>
    </row>
    <row r="2042" spans="1:8" ht="14.25" x14ac:dyDescent="0.45">
      <c r="A2042"/>
      <c r="B2042"/>
      <c r="C2042"/>
      <c r="D2042"/>
      <c r="E2042"/>
      <c r="F2042"/>
      <c r="G2042"/>
      <c r="H2042"/>
    </row>
    <row r="2043" spans="1:8" ht="14.25" x14ac:dyDescent="0.45">
      <c r="A2043"/>
      <c r="B2043"/>
      <c r="C2043"/>
      <c r="D2043"/>
      <c r="E2043"/>
      <c r="F2043"/>
      <c r="G2043"/>
      <c r="H2043"/>
    </row>
    <row r="2044" spans="1:8" ht="14.25" x14ac:dyDescent="0.45">
      <c r="A2044"/>
      <c r="B2044"/>
      <c r="C2044"/>
      <c r="D2044"/>
      <c r="E2044"/>
      <c r="F2044"/>
      <c r="G2044"/>
      <c r="H2044"/>
    </row>
    <row r="2045" spans="1:8" ht="14.25" x14ac:dyDescent="0.45">
      <c r="A2045"/>
      <c r="B2045"/>
      <c r="C2045"/>
      <c r="D2045"/>
      <c r="E2045"/>
      <c r="F2045"/>
      <c r="G2045"/>
      <c r="H2045"/>
    </row>
    <row r="2046" spans="1:8" ht="14.25" x14ac:dyDescent="0.45">
      <c r="A2046"/>
      <c r="B2046"/>
      <c r="C2046"/>
      <c r="D2046"/>
      <c r="E2046"/>
      <c r="F2046"/>
      <c r="G2046"/>
      <c r="H2046"/>
    </row>
    <row r="2047" spans="1:8" ht="14.25" x14ac:dyDescent="0.45">
      <c r="A2047"/>
      <c r="B2047"/>
      <c r="C2047"/>
      <c r="D2047"/>
      <c r="E2047"/>
      <c r="F2047"/>
      <c r="G2047"/>
      <c r="H2047"/>
    </row>
    <row r="2048" spans="1:8" ht="14.25" x14ac:dyDescent="0.45">
      <c r="A2048"/>
      <c r="B2048"/>
      <c r="C2048"/>
      <c r="D2048"/>
      <c r="E2048"/>
      <c r="F2048"/>
      <c r="G2048"/>
      <c r="H2048"/>
    </row>
    <row r="2049" spans="1:8" ht="14.25" x14ac:dyDescent="0.45">
      <c r="A2049"/>
      <c r="B2049"/>
      <c r="C2049"/>
      <c r="D2049"/>
      <c r="E2049"/>
      <c r="F2049"/>
      <c r="G2049"/>
      <c r="H2049"/>
    </row>
    <row r="2050" spans="1:8" ht="14.25" x14ac:dyDescent="0.45">
      <c r="A2050"/>
      <c r="B2050"/>
      <c r="C2050"/>
      <c r="D2050"/>
      <c r="E2050"/>
      <c r="F2050"/>
      <c r="G2050"/>
      <c r="H2050"/>
    </row>
    <row r="2051" spans="1:8" ht="14.25" x14ac:dyDescent="0.45">
      <c r="A2051"/>
      <c r="B2051"/>
      <c r="C2051"/>
      <c r="D2051"/>
      <c r="E2051"/>
      <c r="F2051"/>
      <c r="G2051"/>
      <c r="H2051"/>
    </row>
    <row r="2052" spans="1:8" ht="14.25" x14ac:dyDescent="0.45">
      <c r="A2052"/>
      <c r="B2052"/>
      <c r="C2052"/>
      <c r="D2052"/>
      <c r="E2052"/>
      <c r="F2052"/>
      <c r="G2052"/>
      <c r="H2052"/>
    </row>
    <row r="2053" spans="1:8" ht="14.25" x14ac:dyDescent="0.45">
      <c r="A2053"/>
      <c r="B2053"/>
      <c r="C2053"/>
      <c r="D2053"/>
      <c r="E2053"/>
      <c r="F2053"/>
      <c r="G2053"/>
      <c r="H2053"/>
    </row>
    <row r="2054" spans="1:8" ht="14.25" x14ac:dyDescent="0.45">
      <c r="A2054"/>
      <c r="B2054"/>
      <c r="C2054"/>
      <c r="D2054"/>
      <c r="E2054"/>
      <c r="F2054"/>
      <c r="G2054"/>
      <c r="H2054"/>
    </row>
    <row r="2055" spans="1:8" ht="14.25" x14ac:dyDescent="0.45">
      <c r="A2055"/>
      <c r="B2055"/>
      <c r="C2055"/>
      <c r="D2055"/>
      <c r="E2055"/>
      <c r="F2055"/>
      <c r="G2055"/>
      <c r="H2055"/>
    </row>
    <row r="2056" spans="1:8" ht="14.25" x14ac:dyDescent="0.45">
      <c r="A2056"/>
      <c r="B2056"/>
      <c r="C2056"/>
      <c r="D2056"/>
      <c r="E2056"/>
      <c r="F2056"/>
      <c r="G2056"/>
      <c r="H2056"/>
    </row>
    <row r="2057" spans="1:8" ht="14.25" x14ac:dyDescent="0.45">
      <c r="A2057"/>
      <c r="B2057"/>
      <c r="C2057"/>
      <c r="D2057"/>
      <c r="E2057"/>
      <c r="F2057"/>
      <c r="G2057"/>
      <c r="H2057"/>
    </row>
    <row r="2058" spans="1:8" ht="14.25" x14ac:dyDescent="0.45">
      <c r="A2058"/>
      <c r="B2058"/>
      <c r="C2058"/>
      <c r="D2058"/>
      <c r="E2058"/>
      <c r="F2058"/>
      <c r="G2058"/>
      <c r="H2058"/>
    </row>
    <row r="2059" spans="1:8" ht="14.25" x14ac:dyDescent="0.45">
      <c r="A2059"/>
      <c r="B2059"/>
      <c r="C2059"/>
      <c r="D2059"/>
      <c r="E2059"/>
      <c r="F2059"/>
      <c r="G2059"/>
      <c r="H2059"/>
    </row>
    <row r="2060" spans="1:8" ht="14.25" x14ac:dyDescent="0.45">
      <c r="A2060"/>
      <c r="B2060"/>
      <c r="C2060"/>
      <c r="D2060"/>
      <c r="E2060"/>
      <c r="F2060"/>
      <c r="G2060"/>
      <c r="H2060"/>
    </row>
  </sheetData>
  <mergeCells count="8">
    <mergeCell ref="C10:D10"/>
    <mergeCell ref="C7:F7"/>
    <mergeCell ref="A1:B1"/>
    <mergeCell ref="A2:B2"/>
    <mergeCell ref="C5:D5"/>
    <mergeCell ref="C8:D8"/>
    <mergeCell ref="C9:D9"/>
    <mergeCell ref="C6:D6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BB528-5C99-44B7-A8E3-DC51D5455CBE}">
  <dimension ref="A2:I9"/>
  <sheetViews>
    <sheetView workbookViewId="0">
      <selection activeCell="H3" sqref="H3"/>
    </sheetView>
  </sheetViews>
  <sheetFormatPr defaultRowHeight="14.25" x14ac:dyDescent="0.45"/>
  <cols>
    <col min="1" max="1" width="16" customWidth="1"/>
    <col min="2" max="2" width="35.59765625" bestFit="1" customWidth="1"/>
    <col min="3" max="5" width="15.3984375" customWidth="1"/>
    <col min="6" max="6" width="16.86328125" bestFit="1" customWidth="1"/>
    <col min="7" max="7" width="16.86328125" customWidth="1"/>
    <col min="8" max="8" width="20.73046875" bestFit="1" customWidth="1"/>
    <col min="9" max="9" width="19.59765625" bestFit="1" customWidth="1"/>
  </cols>
  <sheetData>
    <row r="2" spans="1:9" x14ac:dyDescent="0.45">
      <c r="A2" t="s">
        <v>4142</v>
      </c>
      <c r="B2" t="s">
        <v>3817</v>
      </c>
      <c r="C2" t="s">
        <v>4143</v>
      </c>
      <c r="D2" t="s">
        <v>3689</v>
      </c>
      <c r="E2" t="s">
        <v>60</v>
      </c>
      <c r="F2" t="s">
        <v>342</v>
      </c>
      <c r="G2" t="s">
        <v>4146</v>
      </c>
      <c r="H2" t="s">
        <v>4144</v>
      </c>
      <c r="I2" t="s">
        <v>4145</v>
      </c>
    </row>
    <row r="3" spans="1:9" x14ac:dyDescent="0.45">
      <c r="A3" t="s">
        <v>2868</v>
      </c>
      <c r="B3" t="s">
        <v>27</v>
      </c>
      <c r="C3" s="117">
        <f>_xlfn.XLOOKUP(Table20[[#This Row],[Serial Number]],Table5[Serial '#],Table5[Game Price])</f>
        <v>186</v>
      </c>
      <c r="D3" s="117" t="str">
        <f>_xlfn.XLOOKUP(Table20[[#This Row],[Serial Number]],Table5[Serial '#],Table5[Supplier],,,)</f>
        <v>GameCo</v>
      </c>
      <c r="E3" s="118">
        <f>_xlfn.XLOOKUP(Table20[[#This Row],[Serial Number]],Table5[Serial '#],Table5[Ticket Count],,,)</f>
        <v>5520</v>
      </c>
      <c r="F3" s="117">
        <f>_xlfn.XLOOKUP(Table20[[#This Row],[Serial Number]],Table5[Serial '#],Table5[Ticket Value],,,)</f>
        <v>1</v>
      </c>
      <c r="G3" s="117" cm="1">
        <f t="array" ref="G3">_xlfn.XLOOKUP(Table20[[#This Row],[Supplier]]&amp;Table20[[#This Row],[Ticket Value]],Table1417[Vendor]&amp;Table1417[Ticket Value],Table1417[Flat Rates])</f>
        <v>7.0000000000000007E-2</v>
      </c>
      <c r="H3" s="117" cm="1">
        <f t="array" ref="H3">_xlfn.XLOOKUP(Table20[[#This Row],[Serial Number]],Table5[Serial '#],(Table5[Ticket Count]*0.07),"",,)</f>
        <v>386.40000000000003</v>
      </c>
      <c r="I3" s="117">
        <f>Table20[[#This Row],[Delivered Flat Rate]]-Table20[[#This Row],[Prepaid Stock]]</f>
        <v>200.40000000000003</v>
      </c>
    </row>
    <row r="4" spans="1:9" x14ac:dyDescent="0.45">
      <c r="A4" t="s">
        <v>3303</v>
      </c>
      <c r="B4" t="s">
        <v>27</v>
      </c>
      <c r="C4" s="117">
        <f>_xlfn.XLOOKUP(Table20[[#This Row],[Serial Number]],Table5[Serial '#],Table5[Game Price])</f>
        <v>186</v>
      </c>
      <c r="D4" s="117" t="str">
        <f>_xlfn.XLOOKUP(Table20[[#This Row],[Serial Number]],Table5[Serial '#],Table5[Supplier],,,)</f>
        <v>GameCo</v>
      </c>
      <c r="E4" s="118">
        <f>_xlfn.XLOOKUP(Table20[[#This Row],[Serial Number]],Table5[Serial '#],Table5[Ticket Count],,,)</f>
        <v>5520</v>
      </c>
      <c r="F4" s="117">
        <f>_xlfn.XLOOKUP(Table20[[#This Row],[Serial Number]],Table5[Serial '#],Table5[Ticket Value],,,)</f>
        <v>1</v>
      </c>
      <c r="G4" s="117" cm="1">
        <f t="array" ref="G4">_xlfn.XLOOKUP(Table20[[#This Row],[Supplier]]&amp;Table20[[#This Row],[Ticket Value]],Table1417[Vendor]&amp;Table1417[Ticket Value],Table1417[Flat Rates])</f>
        <v>7.0000000000000007E-2</v>
      </c>
      <c r="H4" s="117" cm="1">
        <f t="array" ref="H4">_xlfn.XLOOKUP(Table20[[#This Row],[Serial Number]],Table5[Serial '#],(Table5[Ticket Count]*0.07),"",,)</f>
        <v>386.40000000000003</v>
      </c>
      <c r="I4" s="117">
        <f>Table20[[#This Row],[Delivered Flat Rate]]-Table20[[#This Row],[Prepaid Stock]]</f>
        <v>200.40000000000003</v>
      </c>
    </row>
    <row r="5" spans="1:9" x14ac:dyDescent="0.45">
      <c r="A5" t="s">
        <v>3224</v>
      </c>
      <c r="B5" t="s">
        <v>27</v>
      </c>
      <c r="C5" s="117">
        <f>_xlfn.XLOOKUP(Table20[[#This Row],[Serial Number]],Table5[Serial '#],Table5[Game Price])</f>
        <v>212</v>
      </c>
      <c r="D5" s="117" t="str">
        <f>_xlfn.XLOOKUP(Table20[[#This Row],[Serial Number]],Table5[Serial '#],Table5[Supplier],,,)</f>
        <v>GameCo</v>
      </c>
      <c r="E5" s="118">
        <f>_xlfn.XLOOKUP(Table20[[#This Row],[Serial Number]],Table5[Serial '#],Table5[Ticket Count],,,)</f>
        <v>6320</v>
      </c>
      <c r="F5" s="117">
        <f>_xlfn.XLOOKUP(Table20[[#This Row],[Serial Number]],Table5[Serial '#],Table5[Ticket Value],,,)</f>
        <v>1</v>
      </c>
      <c r="G5" s="117" cm="1">
        <f t="array" ref="G5">_xlfn.XLOOKUP(Table20[[#This Row],[Supplier]]&amp;Table20[[#This Row],[Ticket Value]],Table1417[Vendor]&amp;Table1417[Ticket Value],Table1417[Flat Rates])</f>
        <v>7.0000000000000007E-2</v>
      </c>
      <c r="H5" s="117" cm="1">
        <f t="array" ref="H5">_xlfn.XLOOKUP(Table20[[#This Row],[Serial Number]],Table5[Serial '#],(Table5[Ticket Count]*0.07),"",,)</f>
        <v>442.40000000000003</v>
      </c>
      <c r="I5" s="117">
        <f>Table20[[#This Row],[Delivered Flat Rate]]-Table20[[#This Row],[Prepaid Stock]]</f>
        <v>230.40000000000003</v>
      </c>
    </row>
    <row r="6" spans="1:9" x14ac:dyDescent="0.45">
      <c r="A6" t="s">
        <v>3200</v>
      </c>
      <c r="B6" t="s">
        <v>27</v>
      </c>
      <c r="C6" s="117">
        <f>_xlfn.XLOOKUP(Table20[[#This Row],[Serial Number]],Table5[Serial '#],Table5[Game Price])</f>
        <v>102</v>
      </c>
      <c r="D6" s="117" t="str">
        <f>_xlfn.XLOOKUP(Table20[[#This Row],[Serial Number]],Table5[Serial '#],Table5[Supplier],,,)</f>
        <v>GameCo</v>
      </c>
      <c r="E6" s="118">
        <f>_xlfn.XLOOKUP(Table20[[#This Row],[Serial Number]],Table5[Serial '#],Table5[Ticket Count],,,)</f>
        <v>3000</v>
      </c>
      <c r="F6" s="117">
        <f>_xlfn.XLOOKUP(Table20[[#This Row],[Serial Number]],Table5[Serial '#],Table5[Ticket Value],,,)</f>
        <v>1</v>
      </c>
      <c r="G6" s="117" cm="1">
        <f t="array" ref="G6">_xlfn.XLOOKUP(Table20[[#This Row],[Supplier]]&amp;Table20[[#This Row],[Ticket Value]],Table1417[Vendor]&amp;Table1417[Ticket Value],Table1417[Flat Rates])</f>
        <v>7.0000000000000007E-2</v>
      </c>
      <c r="H6" s="117" cm="1">
        <f t="array" ref="H6">_xlfn.XLOOKUP(Table20[[#This Row],[Serial Number]],Table5[Serial '#],(Table5[Ticket Count]*0.07),"",,)</f>
        <v>210.00000000000003</v>
      </c>
      <c r="I6" s="117">
        <f>Table20[[#This Row],[Delivered Flat Rate]]-Table20[[#This Row],[Prepaid Stock]]</f>
        <v>108.00000000000003</v>
      </c>
    </row>
    <row r="7" spans="1:9" x14ac:dyDescent="0.45">
      <c r="A7" t="s">
        <v>2652</v>
      </c>
      <c r="B7" t="s">
        <v>27</v>
      </c>
      <c r="C7" s="117">
        <f>_xlfn.XLOOKUP(Table20[[#This Row],[Serial Number]],Table5[Serial '#],Table5[Game Price])</f>
        <v>102</v>
      </c>
      <c r="D7" s="117" t="str">
        <f>_xlfn.XLOOKUP(Table20[[#This Row],[Serial Number]],Table5[Serial '#],Table5[Supplier],,,)</f>
        <v>GameCo</v>
      </c>
      <c r="E7" s="118">
        <f>_xlfn.XLOOKUP(Table20[[#This Row],[Serial Number]],Table5[Serial '#],Table5[Ticket Count],,,)</f>
        <v>3000</v>
      </c>
      <c r="F7" s="117">
        <f>_xlfn.XLOOKUP(Table20[[#This Row],[Serial Number]],Table5[Serial '#],Table5[Ticket Value],,,)</f>
        <v>1</v>
      </c>
      <c r="G7" s="117" cm="1">
        <f t="array" ref="G7">_xlfn.XLOOKUP(Table20[[#This Row],[Supplier]]&amp;Table20[[#This Row],[Ticket Value]],Table1417[Vendor]&amp;Table1417[Ticket Value],Table1417[Flat Rates])</f>
        <v>7.0000000000000007E-2</v>
      </c>
      <c r="H7" s="117" cm="1">
        <f t="array" ref="H7">_xlfn.XLOOKUP(Table20[[#This Row],[Serial Number]],Table5[Serial '#],(Table5[Ticket Count]*0.07),"",,)</f>
        <v>210.00000000000003</v>
      </c>
      <c r="I7" s="117">
        <f>Table20[[#This Row],[Delivered Flat Rate]]-Table20[[#This Row],[Prepaid Stock]]</f>
        <v>108.00000000000003</v>
      </c>
    </row>
    <row r="8" spans="1:9" x14ac:dyDescent="0.45">
      <c r="A8" t="s">
        <v>3317</v>
      </c>
      <c r="B8" t="s">
        <v>27</v>
      </c>
      <c r="C8" s="117">
        <f>_xlfn.XLOOKUP(Table20[[#This Row],[Serial Number]],Table5[Serial '#],Table5[Game Price])</f>
        <v>134</v>
      </c>
      <c r="D8" s="117" t="str">
        <f>_xlfn.XLOOKUP(Table20[[#This Row],[Serial Number]],Table5[Serial '#],Table5[Supplier],,,)</f>
        <v>GameCo</v>
      </c>
      <c r="E8" s="118">
        <f>_xlfn.XLOOKUP(Table20[[#This Row],[Serial Number]],Table5[Serial '#],Table5[Ticket Count],,,)</f>
        <v>4000</v>
      </c>
      <c r="F8" s="117">
        <f>_xlfn.XLOOKUP(Table20[[#This Row],[Serial Number]],Table5[Serial '#],Table5[Ticket Value],,,)</f>
        <v>1</v>
      </c>
      <c r="G8" s="117" cm="1">
        <f t="array" ref="G8">_xlfn.XLOOKUP(Table20[[#This Row],[Supplier]]&amp;Table20[[#This Row],[Ticket Value]],Table1417[Vendor]&amp;Table1417[Ticket Value],Table1417[Flat Rates])</f>
        <v>7.0000000000000007E-2</v>
      </c>
      <c r="H8" s="117" cm="1">
        <f t="array" ref="H8">_xlfn.XLOOKUP(Table20[[#This Row],[Serial Number]],Table5[Serial '#],(Table5[Ticket Count]*0.07),"",,)</f>
        <v>280</v>
      </c>
      <c r="I8" s="117">
        <f>Table20[[#This Row],[Delivered Flat Rate]]-Table20[[#This Row],[Prepaid Stock]]</f>
        <v>146</v>
      </c>
    </row>
    <row r="9" spans="1:9" x14ac:dyDescent="0.45">
      <c r="A9">
        <v>100033</v>
      </c>
      <c r="B9" t="s">
        <v>27</v>
      </c>
      <c r="C9" s="117">
        <f>_xlfn.XLOOKUP(Table20[[#This Row],[Serial Number]],Table5[Serial '#],Table5[Game Price])</f>
        <v>245.76</v>
      </c>
      <c r="D9" s="117" t="str">
        <f>_xlfn.XLOOKUP(Table20[[#This Row],[Serial Number]],Table5[Serial '#],Table5[Supplier],,,)</f>
        <v>Bingo Boss</v>
      </c>
      <c r="E9" s="118">
        <f>_xlfn.XLOOKUP(Table20[[#This Row],[Serial Number]],Table5[Serial '#],Table5[Ticket Count],,,)</f>
        <v>6300</v>
      </c>
      <c r="F9" s="117">
        <f>_xlfn.XLOOKUP(Table20[[#This Row],[Serial Number]],Table5[Serial '#],Table5[Ticket Value],,,)</f>
        <v>1</v>
      </c>
      <c r="G9" s="117" cm="1">
        <f t="array" ref="G9">_xlfn.XLOOKUP(Table20[[#This Row],[Supplier]]&amp;Table20[[#This Row],[Ticket Value]],Table1417[Vendor]&amp;Table1417[Ticket Value],Table1417[Flat Rates])</f>
        <v>0.08</v>
      </c>
      <c r="H9" s="117" cm="1">
        <f t="array" ref="H9">_xlfn.XLOOKUP(Table20[[#This Row],[Serial Number]],Table5[Serial '#],(Table5[Ticket Count]*0.07),"",,)</f>
        <v>441.00000000000006</v>
      </c>
      <c r="I9" s="117">
        <f>Table20[[#This Row],[Delivered Flat Rate]]-Table20[[#This Row],[Prepaid Stock]]</f>
        <v>195.24000000000007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A4CEC-5FF5-4DE0-BEAF-1A8E8C92296F}">
  <dimension ref="A1:B4"/>
  <sheetViews>
    <sheetView workbookViewId="0">
      <selection activeCell="B3" sqref="B3:B4"/>
    </sheetView>
  </sheetViews>
  <sheetFormatPr defaultRowHeight="14.25" x14ac:dyDescent="0.45"/>
  <cols>
    <col min="1" max="1" width="8.59765625" bestFit="1" customWidth="1"/>
    <col min="2" max="2" width="21.265625" bestFit="1" customWidth="1"/>
  </cols>
  <sheetData>
    <row r="1" spans="1:2" ht="20.65" x14ac:dyDescent="0.6">
      <c r="A1" s="4" t="s">
        <v>0</v>
      </c>
    </row>
    <row r="2" spans="1:2" x14ac:dyDescent="0.45">
      <c r="A2" t="s">
        <v>1</v>
      </c>
      <c r="B2" t="s">
        <v>359</v>
      </c>
    </row>
    <row r="3" spans="1:2" x14ac:dyDescent="0.45">
      <c r="A3">
        <v>1</v>
      </c>
      <c r="B3" t="s">
        <v>3818</v>
      </c>
    </row>
    <row r="4" spans="1:2" x14ac:dyDescent="0.45">
      <c r="A4">
        <v>2</v>
      </c>
      <c r="B4" t="s">
        <v>358</v>
      </c>
    </row>
  </sheetData>
  <hyperlinks>
    <hyperlink ref="A1" location="'Start Page'!A1" display="Back" xr:uid="{6CB9FBA8-94B8-495D-A043-B58871969239}"/>
  </hyperlinks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97"/>
  <sheetViews>
    <sheetView tabSelected="1" topLeftCell="F1" workbookViewId="0">
      <selection activeCell="J4" sqref="J4"/>
    </sheetView>
  </sheetViews>
  <sheetFormatPr defaultColWidth="9.1328125" defaultRowHeight="13.5" x14ac:dyDescent="0.35"/>
  <cols>
    <col min="1" max="1" width="8.59765625" style="3" bestFit="1" customWidth="1"/>
    <col min="2" max="2" width="13.1328125" style="3" customWidth="1"/>
    <col min="3" max="3" width="18.265625" style="3" bestFit="1" customWidth="1"/>
    <col min="4" max="4" width="18.1328125" style="3" bestFit="1" customWidth="1"/>
    <col min="5" max="5" width="19.59765625" style="3" bestFit="1" customWidth="1"/>
    <col min="6" max="6" width="17.86328125" style="3" bestFit="1" customWidth="1"/>
    <col min="7" max="7" width="14.265625" style="3" bestFit="1" customWidth="1"/>
    <col min="8" max="8" width="18.3984375" style="3" bestFit="1" customWidth="1"/>
    <col min="9" max="9" width="24.59765625" style="3" bestFit="1" customWidth="1"/>
    <col min="10" max="10" width="37.265625" style="3" bestFit="1" customWidth="1"/>
    <col min="11" max="11" width="44.1328125" style="3" bestFit="1" customWidth="1"/>
    <col min="12" max="12" width="36.265625" style="3" bestFit="1" customWidth="1"/>
    <col min="13" max="16384" width="9.1328125" style="3"/>
  </cols>
  <sheetData>
    <row r="1" spans="1:12" ht="20.65" x14ac:dyDescent="0.6">
      <c r="A1" s="4" t="s">
        <v>0</v>
      </c>
    </row>
    <row r="2" spans="1:12" x14ac:dyDescent="0.35">
      <c r="A2" s="3" t="s">
        <v>1</v>
      </c>
      <c r="B2" s="3" t="s">
        <v>3933</v>
      </c>
      <c r="C2" s="3" t="s">
        <v>3811</v>
      </c>
      <c r="D2" s="3" t="s">
        <v>3812</v>
      </c>
      <c r="E2" s="3" t="s">
        <v>3813</v>
      </c>
      <c r="F2" s="3" t="s">
        <v>3814</v>
      </c>
      <c r="G2" s="3" t="s">
        <v>3815</v>
      </c>
      <c r="H2" s="3" t="s">
        <v>357</v>
      </c>
      <c r="I2" s="3" t="s">
        <v>3816</v>
      </c>
      <c r="J2" s="3" t="s">
        <v>3817</v>
      </c>
      <c r="K2" s="3" t="s">
        <v>3930</v>
      </c>
      <c r="L2" s="3" t="s">
        <v>3931</v>
      </c>
    </row>
    <row r="3" spans="1:12" x14ac:dyDescent="0.35">
      <c r="A3" s="57" t="s">
        <v>3917</v>
      </c>
      <c r="B3" s="57" t="s">
        <v>3819</v>
      </c>
      <c r="C3" s="58"/>
      <c r="D3" s="57"/>
      <c r="E3" s="57"/>
      <c r="F3" s="11"/>
      <c r="G3" s="11"/>
      <c r="H3" s="3" t="s">
        <v>358</v>
      </c>
      <c r="I3" s="3" t="s">
        <v>3904</v>
      </c>
      <c r="J3" s="3" t="s">
        <v>3905</v>
      </c>
      <c r="K3" s="3">
        <f>_xlfn.XLOOKUP(Table18[[#This Row],[Current Location]],IBTP_Locations[Location Name],IBTP_Locations[Charity Association],"Warehouse",,)</f>
        <v>0</v>
      </c>
      <c r="L3" s="3" t="s">
        <v>3932</v>
      </c>
    </row>
    <row r="4" spans="1:12" x14ac:dyDescent="0.35">
      <c r="A4" s="57" t="s">
        <v>3934</v>
      </c>
      <c r="B4" s="57" t="s">
        <v>3820</v>
      </c>
      <c r="C4" s="58">
        <v>44712</v>
      </c>
      <c r="D4" s="57" t="s">
        <v>761</v>
      </c>
      <c r="E4" s="57" t="s">
        <v>3906</v>
      </c>
      <c r="F4" s="11">
        <v>6220</v>
      </c>
      <c r="G4" s="11">
        <v>610</v>
      </c>
      <c r="H4" s="3" t="s">
        <v>358</v>
      </c>
      <c r="I4" s="3" t="s">
        <v>3907</v>
      </c>
      <c r="J4" s="3" t="s">
        <v>3905</v>
      </c>
      <c r="K4" s="3">
        <f>_xlfn.XLOOKUP(Table18[[#This Row],[Current Location]],IBTP_Locations[Location Name],IBTP_Locations[Charity Association],"Warehouse",,)</f>
        <v>0</v>
      </c>
      <c r="L4" s="3" t="s">
        <v>3932</v>
      </c>
    </row>
    <row r="5" spans="1:12" x14ac:dyDescent="0.35">
      <c r="A5" s="57" t="s">
        <v>3935</v>
      </c>
      <c r="B5" s="57" t="s">
        <v>3821</v>
      </c>
      <c r="C5" s="58">
        <v>44712</v>
      </c>
      <c r="D5" s="57" t="s">
        <v>761</v>
      </c>
      <c r="E5" s="57" t="s">
        <v>3906</v>
      </c>
      <c r="F5" s="11">
        <v>6220</v>
      </c>
      <c r="G5" s="11">
        <v>610</v>
      </c>
      <c r="H5" s="3" t="s">
        <v>358</v>
      </c>
      <c r="I5" s="3" t="s">
        <v>3908</v>
      </c>
      <c r="J5" s="3" t="s">
        <v>3905</v>
      </c>
      <c r="K5" s="3" t="str">
        <f>_xlfn.XLOOKUP(Table18[[#This Row],[Current Location]],IBTP_Locations[Location Name],IBTP_Locations[Charity Association],"Warehouse",,)</f>
        <v>Avon Lake Police Athletic League</v>
      </c>
      <c r="L5" s="3" t="s">
        <v>247</v>
      </c>
    </row>
    <row r="6" spans="1:12" x14ac:dyDescent="0.35">
      <c r="A6" s="57" t="s">
        <v>3918</v>
      </c>
      <c r="B6" s="57" t="s">
        <v>3822</v>
      </c>
      <c r="C6" s="58">
        <v>44984</v>
      </c>
      <c r="D6" s="57" t="s">
        <v>3909</v>
      </c>
      <c r="E6" s="57" t="s">
        <v>3910</v>
      </c>
      <c r="F6" s="11">
        <v>6220</v>
      </c>
      <c r="G6" s="11">
        <v>610</v>
      </c>
      <c r="H6" s="3" t="s">
        <v>358</v>
      </c>
      <c r="I6" s="3" t="s">
        <v>3908</v>
      </c>
      <c r="J6" s="3" t="s">
        <v>3905</v>
      </c>
      <c r="K6" s="3" t="str">
        <f>_xlfn.XLOOKUP(Table18[[#This Row],[Current Location]],IBTP_Locations[Location Name],IBTP_Locations[Charity Association],"Warehouse",,)</f>
        <v>Avon Lake Police Athletic League</v>
      </c>
      <c r="L6" s="3" t="s">
        <v>247</v>
      </c>
    </row>
    <row r="7" spans="1:12" x14ac:dyDescent="0.35">
      <c r="A7" s="57" t="s">
        <v>3936</v>
      </c>
      <c r="B7" s="57" t="s">
        <v>3823</v>
      </c>
      <c r="C7" s="58"/>
      <c r="D7" s="57"/>
      <c r="E7" s="57"/>
      <c r="F7" s="11"/>
      <c r="G7" s="11"/>
      <c r="H7" s="3" t="s">
        <v>358</v>
      </c>
      <c r="I7" s="3" t="s">
        <v>3908</v>
      </c>
      <c r="J7" s="3" t="s">
        <v>3905</v>
      </c>
      <c r="K7" s="3" t="str">
        <f>_xlfn.XLOOKUP(Table18[[#This Row],[Current Location]],IBTP_Locations[Location Name],IBTP_Locations[Charity Association],"Warehouse",,)</f>
        <v>Bainbridge Civic Club</v>
      </c>
      <c r="L7" s="3" t="s">
        <v>145</v>
      </c>
    </row>
    <row r="8" spans="1:12" x14ac:dyDescent="0.35">
      <c r="A8" s="57" t="s">
        <v>3937</v>
      </c>
      <c r="B8" s="57" t="s">
        <v>3824</v>
      </c>
      <c r="C8" s="58"/>
      <c r="D8" s="57"/>
      <c r="E8" s="57"/>
      <c r="F8" s="11"/>
      <c r="G8" s="11"/>
      <c r="H8" s="3" t="s">
        <v>358</v>
      </c>
      <c r="I8" s="3" t="s">
        <v>3904</v>
      </c>
      <c r="J8" s="3" t="s">
        <v>3905</v>
      </c>
      <c r="K8" s="3" t="str">
        <f>_xlfn.XLOOKUP(Table18[[#This Row],[Current Location]],IBTP_Locations[Location Name],IBTP_Locations[Charity Association],"Warehouse",,)</f>
        <v>Cleveland Police Athletic League</v>
      </c>
      <c r="L8" s="3" t="s">
        <v>105</v>
      </c>
    </row>
    <row r="9" spans="1:12" x14ac:dyDescent="0.35">
      <c r="A9" s="57" t="s">
        <v>3938</v>
      </c>
      <c r="B9" s="57" t="s">
        <v>3825</v>
      </c>
      <c r="C9" s="58"/>
      <c r="D9" s="57"/>
      <c r="E9" s="57"/>
      <c r="F9" s="11"/>
      <c r="G9" s="11"/>
      <c r="H9" s="3" t="s">
        <v>358</v>
      </c>
      <c r="I9" s="3" t="s">
        <v>3911</v>
      </c>
      <c r="J9" s="3" t="s">
        <v>3905</v>
      </c>
      <c r="K9" s="3" t="str">
        <f>_xlfn.XLOOKUP(Table18[[#This Row],[Current Location]],IBTP_Locations[Location Name],IBTP_Locations[Charity Association],"Warehouse",,)</f>
        <v>Cleveland Police Athletic League</v>
      </c>
      <c r="L9" s="3" t="s">
        <v>93</v>
      </c>
    </row>
    <row r="10" spans="1:12" x14ac:dyDescent="0.35">
      <c r="A10" s="57" t="s">
        <v>3939</v>
      </c>
      <c r="B10" s="57" t="s">
        <v>3826</v>
      </c>
      <c r="C10" s="58"/>
      <c r="D10" s="57"/>
      <c r="E10" s="57"/>
      <c r="F10" s="11"/>
      <c r="G10" s="11"/>
      <c r="H10" s="3" t="s">
        <v>358</v>
      </c>
      <c r="I10" s="3" t="s">
        <v>3908</v>
      </c>
      <c r="J10" s="3" t="s">
        <v>3905</v>
      </c>
      <c r="K10" s="3" t="str">
        <f>_xlfn.XLOOKUP(Table18[[#This Row],[Current Location]],IBTP_Locations[Location Name],IBTP_Locations[Charity Association],"Warehouse",,)</f>
        <v>Cleveland Police Athletic League</v>
      </c>
      <c r="L10" s="3" t="s">
        <v>101</v>
      </c>
    </row>
    <row r="11" spans="1:12" x14ac:dyDescent="0.35">
      <c r="A11" s="57" t="s">
        <v>3940</v>
      </c>
      <c r="B11" s="57" t="s">
        <v>3827</v>
      </c>
      <c r="C11" s="58"/>
      <c r="D11" s="57"/>
      <c r="E11" s="57"/>
      <c r="F11" s="11"/>
      <c r="G11" s="11"/>
      <c r="H11" s="3" t="s">
        <v>358</v>
      </c>
      <c r="I11" s="3" t="s">
        <v>3908</v>
      </c>
      <c r="J11" s="3" t="s">
        <v>3905</v>
      </c>
      <c r="K11" s="3" t="str">
        <f>_xlfn.XLOOKUP(Table18[[#This Row],[Current Location]],IBTP_Locations[Location Name],IBTP_Locations[Charity Association],"Warehouse",,)</f>
        <v>Cleveland Police Athletic League</v>
      </c>
      <c r="L11" s="3" t="s">
        <v>141</v>
      </c>
    </row>
    <row r="12" spans="1:12" x14ac:dyDescent="0.35">
      <c r="A12" s="57" t="s">
        <v>3941</v>
      </c>
      <c r="B12" s="57" t="s">
        <v>3828</v>
      </c>
      <c r="C12" s="58"/>
      <c r="D12" s="57"/>
      <c r="E12" s="57"/>
      <c r="F12" s="11"/>
      <c r="G12" s="11"/>
      <c r="H12" s="3" t="s">
        <v>358</v>
      </c>
      <c r="I12" s="3" t="s">
        <v>3908</v>
      </c>
      <c r="J12" s="3" t="s">
        <v>3905</v>
      </c>
      <c r="K12" s="3" t="str">
        <f>_xlfn.XLOOKUP(Table18[[#This Row],[Current Location]],IBTP_Locations[Location Name],IBTP_Locations[Charity Association],"Warehouse",,)</f>
        <v>Cleveland Police Athletic League</v>
      </c>
      <c r="L12" s="3" t="s">
        <v>105</v>
      </c>
    </row>
    <row r="13" spans="1:12" x14ac:dyDescent="0.35">
      <c r="A13" s="57" t="s">
        <v>3942</v>
      </c>
      <c r="B13" s="57" t="s">
        <v>3829</v>
      </c>
      <c r="C13" s="58"/>
      <c r="D13" s="57"/>
      <c r="E13" s="57"/>
      <c r="F13" s="11"/>
      <c r="G13" s="11"/>
      <c r="H13" s="3" t="s">
        <v>358</v>
      </c>
      <c r="I13" s="3" t="s">
        <v>3908</v>
      </c>
      <c r="J13" s="3" t="s">
        <v>3905</v>
      </c>
      <c r="K13" s="3" t="str">
        <f>_xlfn.XLOOKUP(Table18[[#This Row],[Current Location]],IBTP_Locations[Location Name],IBTP_Locations[Charity Association],"Warehouse",,)</f>
        <v>Cleveland Police Athletic League</v>
      </c>
      <c r="L13" s="3" t="s">
        <v>143</v>
      </c>
    </row>
    <row r="14" spans="1:12" x14ac:dyDescent="0.35">
      <c r="A14" s="57" t="s">
        <v>3943</v>
      </c>
      <c r="B14" s="57" t="s">
        <v>3830</v>
      </c>
      <c r="C14" s="58"/>
      <c r="D14" s="57"/>
      <c r="E14" s="57"/>
      <c r="F14" s="11"/>
      <c r="G14" s="11"/>
      <c r="H14" s="3" t="s">
        <v>358</v>
      </c>
      <c r="I14" s="3" t="s">
        <v>3908</v>
      </c>
      <c r="J14" s="3" t="s">
        <v>3905</v>
      </c>
      <c r="K14" s="3" t="str">
        <f>_xlfn.XLOOKUP(Table18[[#This Row],[Current Location]],IBTP_Locations[Location Name],IBTP_Locations[Charity Association],"Warehouse",,)</f>
        <v>Cleveland Police Athletic League</v>
      </c>
      <c r="L14" s="3" t="s">
        <v>217</v>
      </c>
    </row>
    <row r="15" spans="1:12" x14ac:dyDescent="0.35">
      <c r="A15" s="57" t="s">
        <v>3944</v>
      </c>
      <c r="B15" s="57" t="s">
        <v>3831</v>
      </c>
      <c r="C15" s="58"/>
      <c r="D15" s="57"/>
      <c r="E15" s="57"/>
      <c r="F15" s="11"/>
      <c r="G15" s="11"/>
      <c r="H15" s="3" t="s">
        <v>358</v>
      </c>
      <c r="I15" s="3" t="s">
        <v>3908</v>
      </c>
      <c r="J15" s="3" t="s">
        <v>3905</v>
      </c>
      <c r="K15" s="3" t="str">
        <f>_xlfn.XLOOKUP(Table18[[#This Row],[Current Location]],IBTP_Locations[Location Name],IBTP_Locations[Charity Association],"Warehouse",,)</f>
        <v>Cleveland Police Athletic League</v>
      </c>
      <c r="L15" s="3" t="s">
        <v>131</v>
      </c>
    </row>
    <row r="16" spans="1:12" x14ac:dyDescent="0.35">
      <c r="A16" s="57" t="s">
        <v>3945</v>
      </c>
      <c r="B16" s="57" t="s">
        <v>3832</v>
      </c>
      <c r="C16" s="58"/>
      <c r="D16" s="57"/>
      <c r="E16" s="57"/>
      <c r="F16" s="11"/>
      <c r="G16" s="11"/>
      <c r="H16" s="3" t="s">
        <v>358</v>
      </c>
      <c r="I16" s="3" t="s">
        <v>3908</v>
      </c>
      <c r="J16" s="3" t="s">
        <v>3905</v>
      </c>
      <c r="K16" s="3" t="str">
        <f>_xlfn.XLOOKUP(Table18[[#This Row],[Current Location]],IBTP_Locations[Location Name],IBTP_Locations[Charity Association],"Warehouse",,)</f>
        <v>Cleveland Police Athletic League</v>
      </c>
      <c r="L16" s="3" t="s">
        <v>113</v>
      </c>
    </row>
    <row r="17" spans="1:12" x14ac:dyDescent="0.35">
      <c r="A17" s="57" t="s">
        <v>3946</v>
      </c>
      <c r="B17" s="57" t="s">
        <v>3833</v>
      </c>
      <c r="C17" s="58"/>
      <c r="D17" s="57"/>
      <c r="E17" s="57"/>
      <c r="F17" s="11"/>
      <c r="G17" s="11"/>
      <c r="H17" s="3" t="s">
        <v>358</v>
      </c>
      <c r="I17" s="3" t="s">
        <v>3908</v>
      </c>
      <c r="J17" s="3" t="s">
        <v>3905</v>
      </c>
      <c r="K17" s="3" t="str">
        <f>_xlfn.XLOOKUP(Table18[[#This Row],[Current Location]],IBTP_Locations[Location Name],IBTP_Locations[Charity Association],"Warehouse",,)</f>
        <v>Cleveland Police Athletic League</v>
      </c>
      <c r="L17" s="3" t="s">
        <v>163</v>
      </c>
    </row>
    <row r="18" spans="1:12" x14ac:dyDescent="0.35">
      <c r="A18" s="57" t="s">
        <v>3947</v>
      </c>
      <c r="B18" s="57" t="s">
        <v>3834</v>
      </c>
      <c r="C18" s="58"/>
      <c r="D18" s="57"/>
      <c r="E18" s="57"/>
      <c r="F18" s="11"/>
      <c r="G18" s="11"/>
      <c r="H18" s="3" t="s">
        <v>358</v>
      </c>
      <c r="I18" s="3" t="s">
        <v>3912</v>
      </c>
      <c r="J18" s="3" t="s">
        <v>3905</v>
      </c>
      <c r="K18" s="3" t="str">
        <f>_xlfn.XLOOKUP(Table18[[#This Row],[Current Location]],IBTP_Locations[Location Name],IBTP_Locations[Charity Association],"Warehouse",,)</f>
        <v>Cleveland Police Athletic League</v>
      </c>
      <c r="L18" s="3" t="s">
        <v>123</v>
      </c>
    </row>
    <row r="19" spans="1:12" x14ac:dyDescent="0.35">
      <c r="A19" s="57" t="s">
        <v>3948</v>
      </c>
      <c r="B19" s="57" t="s">
        <v>3835</v>
      </c>
      <c r="C19" s="58"/>
      <c r="D19" s="57"/>
      <c r="E19" s="57"/>
      <c r="F19" s="11"/>
      <c r="G19" s="11"/>
      <c r="H19" s="3" t="s">
        <v>358</v>
      </c>
      <c r="I19" s="3" t="s">
        <v>3912</v>
      </c>
      <c r="J19" s="3" t="s">
        <v>3905</v>
      </c>
      <c r="K19" s="3" t="str">
        <f>_xlfn.XLOOKUP(Table18[[#This Row],[Current Location]],IBTP_Locations[Location Name],IBTP_Locations[Charity Association],"Warehouse",,)</f>
        <v>Cleveland Police Athletic League</v>
      </c>
      <c r="L19" s="3" t="s">
        <v>173</v>
      </c>
    </row>
    <row r="20" spans="1:12" x14ac:dyDescent="0.35">
      <c r="A20" s="57" t="s">
        <v>3949</v>
      </c>
      <c r="B20" s="57" t="s">
        <v>3836</v>
      </c>
      <c r="C20" s="58"/>
      <c r="D20" s="57"/>
      <c r="E20" s="57"/>
      <c r="F20" s="11"/>
      <c r="G20" s="11"/>
      <c r="H20" s="3" t="s">
        <v>358</v>
      </c>
      <c r="I20" s="3" t="s">
        <v>3908</v>
      </c>
      <c r="J20" s="3" t="s">
        <v>3905</v>
      </c>
      <c r="K20" s="3" t="str">
        <f>_xlfn.XLOOKUP(Table18[[#This Row],[Current Location]],IBTP_Locations[Location Name],IBTP_Locations[Charity Association],"Warehouse",,)</f>
        <v>Cleveland Police Athletic League</v>
      </c>
      <c r="L20" s="3" t="s">
        <v>163</v>
      </c>
    </row>
    <row r="21" spans="1:12" x14ac:dyDescent="0.35">
      <c r="A21" s="57" t="s">
        <v>3950</v>
      </c>
      <c r="B21" s="57" t="s">
        <v>3837</v>
      </c>
      <c r="C21" s="58"/>
      <c r="D21" s="57"/>
      <c r="E21" s="57"/>
      <c r="F21" s="11"/>
      <c r="G21" s="11"/>
      <c r="H21" s="3" t="s">
        <v>358</v>
      </c>
      <c r="I21" s="3" t="s">
        <v>3912</v>
      </c>
      <c r="J21" s="3" t="s">
        <v>3905</v>
      </c>
      <c r="K21" s="3" t="str">
        <f>_xlfn.XLOOKUP(Table18[[#This Row],[Current Location]],IBTP_Locations[Location Name],IBTP_Locations[Charity Association],"Warehouse",,)</f>
        <v>Cleveland Police Athletic League</v>
      </c>
      <c r="L21" s="3" t="s">
        <v>149</v>
      </c>
    </row>
    <row r="22" spans="1:12" x14ac:dyDescent="0.35">
      <c r="A22" s="57" t="s">
        <v>3951</v>
      </c>
      <c r="B22" s="57" t="s">
        <v>3838</v>
      </c>
      <c r="C22" s="58"/>
      <c r="D22" s="57"/>
      <c r="E22" s="57"/>
      <c r="F22" s="11"/>
      <c r="G22" s="11"/>
      <c r="H22" s="3" t="s">
        <v>358</v>
      </c>
      <c r="I22" s="3" t="s">
        <v>3908</v>
      </c>
      <c r="J22" s="3" t="s">
        <v>3905</v>
      </c>
      <c r="K22" s="3" t="str">
        <f>_xlfn.XLOOKUP(Table18[[#This Row],[Current Location]],IBTP_Locations[Location Name],IBTP_Locations[Charity Association],"Warehouse",,)</f>
        <v>Cleveland Police Athletic League</v>
      </c>
      <c r="L22" s="3" t="s">
        <v>101</v>
      </c>
    </row>
    <row r="23" spans="1:12" x14ac:dyDescent="0.35">
      <c r="A23" s="57" t="s">
        <v>3952</v>
      </c>
      <c r="B23" s="57" t="s">
        <v>3839</v>
      </c>
      <c r="C23" s="58"/>
      <c r="D23" s="57"/>
      <c r="E23" s="57"/>
      <c r="F23" s="11"/>
      <c r="G23" s="11"/>
      <c r="H23" s="3" t="s">
        <v>358</v>
      </c>
      <c r="I23" s="3" t="s">
        <v>3912</v>
      </c>
      <c r="J23" s="3" t="s">
        <v>3905</v>
      </c>
      <c r="K23" s="3" t="str">
        <f>_xlfn.XLOOKUP(Table18[[#This Row],[Current Location]],IBTP_Locations[Location Name],IBTP_Locations[Charity Association],"Warehouse",,)</f>
        <v>Cleveland Police Athletic League</v>
      </c>
      <c r="L23" s="3" t="s">
        <v>109</v>
      </c>
    </row>
    <row r="24" spans="1:12" x14ac:dyDescent="0.35">
      <c r="A24" s="57" t="s">
        <v>3953</v>
      </c>
      <c r="B24" s="57" t="s">
        <v>3840</v>
      </c>
      <c r="C24" s="58"/>
      <c r="D24" s="57"/>
      <c r="E24" s="57"/>
      <c r="F24" s="11"/>
      <c r="G24" s="11"/>
      <c r="H24" s="3" t="s">
        <v>358</v>
      </c>
      <c r="I24" s="3" t="s">
        <v>3912</v>
      </c>
      <c r="J24" s="3" t="s">
        <v>3905</v>
      </c>
      <c r="K24" s="3" t="str">
        <f>_xlfn.XLOOKUP(Table18[[#This Row],[Current Location]],IBTP_Locations[Location Name],IBTP_Locations[Charity Association],"Warehouse",,)</f>
        <v>Cleveland Police Athletic League</v>
      </c>
      <c r="L24" s="3" t="s">
        <v>151</v>
      </c>
    </row>
    <row r="25" spans="1:12" x14ac:dyDescent="0.35">
      <c r="A25" s="57" t="s">
        <v>3954</v>
      </c>
      <c r="B25" s="57" t="s">
        <v>3841</v>
      </c>
      <c r="C25" s="58">
        <v>44712</v>
      </c>
      <c r="D25" s="57" t="s">
        <v>761</v>
      </c>
      <c r="E25" s="57" t="s">
        <v>3906</v>
      </c>
      <c r="F25" s="11">
        <v>6220</v>
      </c>
      <c r="G25" s="11">
        <v>610</v>
      </c>
      <c r="H25" s="3" t="s">
        <v>358</v>
      </c>
      <c r="I25" s="3" t="s">
        <v>3908</v>
      </c>
      <c r="J25" s="3" t="s">
        <v>3905</v>
      </c>
      <c r="K25" s="3" t="str">
        <f>_xlfn.XLOOKUP(Table18[[#This Row],[Current Location]],IBTP_Locations[Location Name],IBTP_Locations[Charity Association],"Warehouse",,)</f>
        <v>Cleveland Police Athletic League</v>
      </c>
      <c r="L25" s="3" t="s">
        <v>113</v>
      </c>
    </row>
    <row r="26" spans="1:12" x14ac:dyDescent="0.35">
      <c r="A26" s="57" t="s">
        <v>3955</v>
      </c>
      <c r="B26" s="57" t="s">
        <v>3842</v>
      </c>
      <c r="C26" s="58"/>
      <c r="D26" s="57"/>
      <c r="E26" s="57"/>
      <c r="F26" s="11"/>
      <c r="G26" s="11"/>
      <c r="H26" s="3" t="s">
        <v>358</v>
      </c>
      <c r="I26" s="3" t="s">
        <v>3912</v>
      </c>
      <c r="J26" s="3" t="s">
        <v>3905</v>
      </c>
      <c r="K26" s="3" t="str">
        <f>_xlfn.XLOOKUP(Table18[[#This Row],[Current Location]],IBTP_Locations[Location Name],IBTP_Locations[Charity Association],"Warehouse",,)</f>
        <v>Cleveland Police Athletic League</v>
      </c>
      <c r="L26" s="3" t="s">
        <v>149</v>
      </c>
    </row>
    <row r="27" spans="1:12" x14ac:dyDescent="0.35">
      <c r="A27" s="57" t="s">
        <v>3956</v>
      </c>
      <c r="B27" s="57" t="s">
        <v>3843</v>
      </c>
      <c r="C27" s="58"/>
      <c r="D27" s="57"/>
      <c r="E27" s="57"/>
      <c r="F27" s="11"/>
      <c r="G27" s="11"/>
      <c r="H27" s="3" t="s">
        <v>358</v>
      </c>
      <c r="I27" s="3" t="s">
        <v>3912</v>
      </c>
      <c r="J27" s="3" t="s">
        <v>3905</v>
      </c>
      <c r="K27" s="3" t="str">
        <f>_xlfn.XLOOKUP(Table18[[#This Row],[Current Location]],IBTP_Locations[Location Name],IBTP_Locations[Charity Association],"Warehouse",,)</f>
        <v>Cleveland Police Athletic League</v>
      </c>
      <c r="L27" s="3" t="s">
        <v>157</v>
      </c>
    </row>
    <row r="28" spans="1:12" x14ac:dyDescent="0.35">
      <c r="A28" s="57" t="s">
        <v>3957</v>
      </c>
      <c r="B28" s="57" t="s">
        <v>3844</v>
      </c>
      <c r="C28" s="58"/>
      <c r="D28" s="57"/>
      <c r="E28" s="57"/>
      <c r="F28" s="11"/>
      <c r="G28" s="11"/>
      <c r="H28" s="3" t="s">
        <v>358</v>
      </c>
      <c r="I28" s="3" t="s">
        <v>3908</v>
      </c>
      <c r="J28" s="3" t="s">
        <v>3905</v>
      </c>
      <c r="K28" s="3" t="str">
        <f>_xlfn.XLOOKUP(Table18[[#This Row],[Current Location]],IBTP_Locations[Location Name],IBTP_Locations[Charity Association],"Warehouse",,)</f>
        <v>Cleveland Police Athletic League</v>
      </c>
      <c r="L28" s="3" t="s">
        <v>81</v>
      </c>
    </row>
    <row r="29" spans="1:12" x14ac:dyDescent="0.35">
      <c r="A29" s="57" t="s">
        <v>3958</v>
      </c>
      <c r="B29" s="57" t="s">
        <v>3845</v>
      </c>
      <c r="C29" s="58">
        <v>45047</v>
      </c>
      <c r="D29" s="57" t="s">
        <v>761</v>
      </c>
      <c r="E29" s="57" t="s">
        <v>3913</v>
      </c>
      <c r="F29" s="11">
        <v>6485</v>
      </c>
      <c r="G29" s="11">
        <v>660</v>
      </c>
      <c r="H29" s="3" t="s">
        <v>358</v>
      </c>
      <c r="I29" s="3" t="s">
        <v>3908</v>
      </c>
      <c r="J29" s="3" t="s">
        <v>3905</v>
      </c>
      <c r="K29" s="3" t="str">
        <f>_xlfn.XLOOKUP(Table18[[#This Row],[Current Location]],IBTP_Locations[Location Name],IBTP_Locations[Charity Association],"Warehouse",,)</f>
        <v>Cleveland Police Athletic League</v>
      </c>
      <c r="L29" s="3" t="s">
        <v>175</v>
      </c>
    </row>
    <row r="30" spans="1:12" x14ac:dyDescent="0.35">
      <c r="A30" s="57" t="s">
        <v>3959</v>
      </c>
      <c r="B30" s="57" t="s">
        <v>3846</v>
      </c>
      <c r="C30" s="58"/>
      <c r="D30" s="57"/>
      <c r="E30" s="57"/>
      <c r="F30" s="11"/>
      <c r="G30" s="11"/>
      <c r="H30" s="3" t="s">
        <v>358</v>
      </c>
      <c r="I30" s="3" t="s">
        <v>3908</v>
      </c>
      <c r="J30" s="3" t="s">
        <v>3905</v>
      </c>
      <c r="K30" s="3" t="str">
        <f>_xlfn.XLOOKUP(Table18[[#This Row],[Current Location]],IBTP_Locations[Location Name],IBTP_Locations[Charity Association],"Warehouse",,)</f>
        <v>Cleveland Police Athletic League</v>
      </c>
      <c r="L30" s="3" t="s">
        <v>119</v>
      </c>
    </row>
    <row r="31" spans="1:12" x14ac:dyDescent="0.35">
      <c r="A31" s="57" t="s">
        <v>3960</v>
      </c>
      <c r="B31" s="57" t="s">
        <v>3847</v>
      </c>
      <c r="C31" s="58"/>
      <c r="D31" s="57"/>
      <c r="E31" s="57"/>
      <c r="F31" s="11"/>
      <c r="G31" s="11"/>
      <c r="H31" s="3" t="s">
        <v>358</v>
      </c>
      <c r="I31" s="3" t="s">
        <v>3908</v>
      </c>
      <c r="J31" s="3" t="s">
        <v>3905</v>
      </c>
      <c r="K31" s="3" t="str">
        <f>_xlfn.XLOOKUP(Table18[[#This Row],[Current Location]],IBTP_Locations[Location Name],IBTP_Locations[Charity Association],"Warehouse",,)</f>
        <v>Cleveland Police Athletic League</v>
      </c>
      <c r="L31" s="3" t="s">
        <v>75</v>
      </c>
    </row>
    <row r="32" spans="1:12" x14ac:dyDescent="0.35">
      <c r="A32" s="57" t="s">
        <v>3961</v>
      </c>
      <c r="B32" s="57" t="s">
        <v>3848</v>
      </c>
      <c r="C32" s="58">
        <v>45070</v>
      </c>
      <c r="D32" s="57" t="s">
        <v>761</v>
      </c>
      <c r="E32" s="57" t="s">
        <v>3914</v>
      </c>
      <c r="F32" s="11">
        <v>6485</v>
      </c>
      <c r="G32" s="11">
        <v>660</v>
      </c>
      <c r="H32" s="3" t="s">
        <v>358</v>
      </c>
      <c r="I32" s="3" t="s">
        <v>3907</v>
      </c>
      <c r="J32" s="3" t="s">
        <v>3905</v>
      </c>
      <c r="K32" s="3" t="str">
        <f>_xlfn.XLOOKUP(Table18[[#This Row],[Current Location]],IBTP_Locations[Location Name],IBTP_Locations[Charity Association],"Warehouse",,)</f>
        <v>Cleveland Police Athletic League</v>
      </c>
      <c r="L32" s="3" t="s">
        <v>89</v>
      </c>
    </row>
    <row r="33" spans="1:12" x14ac:dyDescent="0.35">
      <c r="A33" s="57" t="s">
        <v>3962</v>
      </c>
      <c r="B33" s="57" t="s">
        <v>3849</v>
      </c>
      <c r="C33" s="58"/>
      <c r="D33" s="57"/>
      <c r="E33" s="57"/>
      <c r="F33" s="11"/>
      <c r="G33" s="11"/>
      <c r="H33" s="3" t="s">
        <v>3818</v>
      </c>
      <c r="I33" s="3" t="s">
        <v>3915</v>
      </c>
      <c r="J33" s="3" t="s">
        <v>3905</v>
      </c>
      <c r="K33" s="3" t="str">
        <f>_xlfn.XLOOKUP(Table18[[#This Row],[Current Location]],IBTP_Locations[Location Name],IBTP_Locations[Charity Association],"Warehouse",,)</f>
        <v>Cleveland Police Athletic League</v>
      </c>
      <c r="L33" s="3" t="s">
        <v>103</v>
      </c>
    </row>
    <row r="34" spans="1:12" x14ac:dyDescent="0.35">
      <c r="A34" s="57" t="s">
        <v>3963</v>
      </c>
      <c r="B34" s="57" t="s">
        <v>3850</v>
      </c>
      <c r="C34" s="58"/>
      <c r="D34" s="57"/>
      <c r="E34" s="57"/>
      <c r="F34" s="11"/>
      <c r="G34" s="11"/>
      <c r="H34" s="3" t="s">
        <v>3818</v>
      </c>
      <c r="I34" s="3" t="s">
        <v>3915</v>
      </c>
      <c r="J34" s="3" t="s">
        <v>3905</v>
      </c>
      <c r="K34" s="3" t="str">
        <f>_xlfn.XLOOKUP(Table18[[#This Row],[Current Location]],IBTP_Locations[Location Name],IBTP_Locations[Charity Association],"Warehouse",,)</f>
        <v>Cleveland Police Athletic League</v>
      </c>
      <c r="L34" s="3" t="s">
        <v>99</v>
      </c>
    </row>
    <row r="35" spans="1:12" x14ac:dyDescent="0.35">
      <c r="A35" s="57" t="s">
        <v>3964</v>
      </c>
      <c r="B35" s="57" t="s">
        <v>3851</v>
      </c>
      <c r="C35" s="58"/>
      <c r="D35" s="57"/>
      <c r="E35" s="57"/>
      <c r="F35" s="11"/>
      <c r="G35" s="11"/>
      <c r="H35" s="3" t="s">
        <v>3818</v>
      </c>
      <c r="I35" s="3" t="s">
        <v>3915</v>
      </c>
      <c r="J35" s="3" t="s">
        <v>3905</v>
      </c>
      <c r="K35" s="3" t="str">
        <f>_xlfn.XLOOKUP(Table18[[#This Row],[Current Location]],IBTP_Locations[Location Name],IBTP_Locations[Charity Association],"Warehouse",,)</f>
        <v>Cleveland Police Athletic League</v>
      </c>
      <c r="L35" s="3" t="s">
        <v>115</v>
      </c>
    </row>
    <row r="36" spans="1:12" x14ac:dyDescent="0.35">
      <c r="A36" s="57" t="s">
        <v>3965</v>
      </c>
      <c r="B36" s="57" t="s">
        <v>3852</v>
      </c>
      <c r="C36" s="58">
        <v>44309</v>
      </c>
      <c r="D36" s="57" t="s">
        <v>3916</v>
      </c>
      <c r="E36" s="57" t="s">
        <v>3917</v>
      </c>
      <c r="F36" s="11">
        <v>4135</v>
      </c>
      <c r="G36" s="11">
        <v>375</v>
      </c>
      <c r="H36" s="3" t="s">
        <v>3818</v>
      </c>
      <c r="I36" s="3" t="s">
        <v>3915</v>
      </c>
      <c r="J36" s="3" t="s">
        <v>3905</v>
      </c>
      <c r="K36" s="3" t="str">
        <f>_xlfn.XLOOKUP(Table18[[#This Row],[Current Location]],IBTP_Locations[Location Name],IBTP_Locations[Charity Association],"Warehouse",,)</f>
        <v>Cleveland Police Athletic League</v>
      </c>
      <c r="L36" s="3" t="s">
        <v>139</v>
      </c>
    </row>
    <row r="37" spans="1:12" x14ac:dyDescent="0.35">
      <c r="A37" s="57" t="s">
        <v>3966</v>
      </c>
      <c r="B37" s="57" t="s">
        <v>3853</v>
      </c>
      <c r="C37" s="58">
        <v>44309</v>
      </c>
      <c r="D37" s="57" t="s">
        <v>3916</v>
      </c>
      <c r="E37" s="57" t="s">
        <v>3917</v>
      </c>
      <c r="F37" s="11">
        <v>4135</v>
      </c>
      <c r="G37" s="11">
        <v>375</v>
      </c>
      <c r="H37" s="3" t="s">
        <v>3818</v>
      </c>
      <c r="I37" s="3" t="s">
        <v>3915</v>
      </c>
      <c r="J37" s="3" t="s">
        <v>3905</v>
      </c>
      <c r="K37" s="3" t="str">
        <f>_xlfn.XLOOKUP(Table18[[#This Row],[Current Location]],IBTP_Locations[Location Name],IBTP_Locations[Charity Association],"Warehouse",,)</f>
        <v>Cleveland Police Athletic League</v>
      </c>
      <c r="L37" s="3" t="s">
        <v>169</v>
      </c>
    </row>
    <row r="38" spans="1:12" x14ac:dyDescent="0.35">
      <c r="A38" s="57" t="s">
        <v>3967</v>
      </c>
      <c r="B38" s="57" t="s">
        <v>3854</v>
      </c>
      <c r="C38" s="58">
        <v>44409</v>
      </c>
      <c r="D38" s="57" t="s">
        <v>3916</v>
      </c>
      <c r="E38" s="57" t="s">
        <v>3918</v>
      </c>
      <c r="F38" s="11">
        <v>4750</v>
      </c>
      <c r="G38" s="11">
        <v>400</v>
      </c>
      <c r="H38" s="3" t="s">
        <v>3818</v>
      </c>
      <c r="I38" s="3" t="s">
        <v>3915</v>
      </c>
      <c r="J38" s="3" t="s">
        <v>3905</v>
      </c>
      <c r="K38" s="3" t="str">
        <f>_xlfn.XLOOKUP(Table18[[#This Row],[Current Location]],IBTP_Locations[Location Name],IBTP_Locations[Charity Association],"Warehouse",,)</f>
        <v>Cleveland Police Athletic League</v>
      </c>
      <c r="L38" s="3" t="s">
        <v>87</v>
      </c>
    </row>
    <row r="39" spans="1:12" x14ac:dyDescent="0.35">
      <c r="A39" s="57" t="s">
        <v>3968</v>
      </c>
      <c r="B39" s="57" t="s">
        <v>3855</v>
      </c>
      <c r="C39" s="58">
        <v>44409</v>
      </c>
      <c r="D39" s="57" t="s">
        <v>3916</v>
      </c>
      <c r="E39" s="57" t="s">
        <v>3918</v>
      </c>
      <c r="F39" s="11">
        <v>4750</v>
      </c>
      <c r="G39" s="11">
        <v>400</v>
      </c>
      <c r="H39" s="3" t="s">
        <v>3818</v>
      </c>
      <c r="I39" s="3" t="s">
        <v>3915</v>
      </c>
      <c r="J39" s="3" t="s">
        <v>3905</v>
      </c>
      <c r="K39" s="3" t="str">
        <f>_xlfn.XLOOKUP(Table18[[#This Row],[Current Location]],IBTP_Locations[Location Name],IBTP_Locations[Charity Association],"Warehouse",,)</f>
        <v>Cleveland Police Athletic League</v>
      </c>
      <c r="L39" s="3" t="s">
        <v>211</v>
      </c>
    </row>
    <row r="40" spans="1:12" x14ac:dyDescent="0.35">
      <c r="A40" s="57" t="s">
        <v>3969</v>
      </c>
      <c r="B40" s="57" t="s">
        <v>3856</v>
      </c>
      <c r="C40" s="58">
        <v>45047</v>
      </c>
      <c r="D40" s="57" t="s">
        <v>761</v>
      </c>
      <c r="E40" s="57" t="s">
        <v>3913</v>
      </c>
      <c r="F40" s="11">
        <v>6485</v>
      </c>
      <c r="G40" s="11">
        <v>660</v>
      </c>
      <c r="H40" s="3" t="s">
        <v>358</v>
      </c>
      <c r="I40" s="3" t="s">
        <v>3907</v>
      </c>
      <c r="J40" s="3" t="s">
        <v>3905</v>
      </c>
      <c r="K40" s="3" t="str">
        <f>_xlfn.XLOOKUP(Table18[[#This Row],[Current Location]],IBTP_Locations[Location Name],IBTP_Locations[Charity Association],"Warehouse",,)</f>
        <v>Greater Cleveland Football Foundation</v>
      </c>
      <c r="L40" s="3" t="s">
        <v>177</v>
      </c>
    </row>
    <row r="41" spans="1:12" x14ac:dyDescent="0.35">
      <c r="A41" s="57" t="s">
        <v>3970</v>
      </c>
      <c r="B41" s="57" t="s">
        <v>3857</v>
      </c>
      <c r="C41" s="58">
        <v>45128</v>
      </c>
      <c r="D41" s="57" t="s">
        <v>761</v>
      </c>
      <c r="E41" s="57" t="s">
        <v>3919</v>
      </c>
      <c r="F41" s="11">
        <v>6685</v>
      </c>
      <c r="G41" s="11">
        <v>660</v>
      </c>
      <c r="H41" s="3" t="s">
        <v>358</v>
      </c>
      <c r="I41" s="3" t="s">
        <v>3908</v>
      </c>
      <c r="J41" s="3" t="s">
        <v>3905</v>
      </c>
      <c r="K41" s="3" t="str">
        <f>_xlfn.XLOOKUP(Table18[[#This Row],[Current Location]],IBTP_Locations[Location Name],IBTP_Locations[Charity Association],"Warehouse",,)</f>
        <v>Greater Cleveland Football Foundation</v>
      </c>
      <c r="L41" s="3" t="s">
        <v>121</v>
      </c>
    </row>
    <row r="42" spans="1:12" x14ac:dyDescent="0.35">
      <c r="A42" s="57" t="s">
        <v>3971</v>
      </c>
      <c r="B42" s="57" t="s">
        <v>3858</v>
      </c>
      <c r="C42" s="58">
        <v>44309</v>
      </c>
      <c r="D42" s="57" t="s">
        <v>3916</v>
      </c>
      <c r="E42" s="57" t="s">
        <v>3917</v>
      </c>
      <c r="F42" s="11">
        <v>4135</v>
      </c>
      <c r="G42" s="11">
        <v>375</v>
      </c>
      <c r="H42" s="3" t="s">
        <v>3818</v>
      </c>
      <c r="I42" s="3" t="s">
        <v>3915</v>
      </c>
      <c r="J42" s="3" t="s">
        <v>3905</v>
      </c>
      <c r="K42" s="3" t="str">
        <f>_xlfn.XLOOKUP(Table18[[#This Row],[Current Location]],IBTP_Locations[Location Name],IBTP_Locations[Charity Association],"Warehouse",,)</f>
        <v>Greater Cleveland Football Foundation</v>
      </c>
      <c r="L42" s="3" t="s">
        <v>185</v>
      </c>
    </row>
    <row r="43" spans="1:12" x14ac:dyDescent="0.35">
      <c r="A43" s="57" t="s">
        <v>3972</v>
      </c>
      <c r="B43" s="57" t="s">
        <v>3859</v>
      </c>
      <c r="C43" s="58"/>
      <c r="D43" s="57"/>
      <c r="E43" s="57"/>
      <c r="F43" s="11"/>
      <c r="G43" s="11"/>
      <c r="H43" s="3" t="s">
        <v>358</v>
      </c>
      <c r="I43" s="3" t="s">
        <v>3904</v>
      </c>
      <c r="J43" s="3" t="s">
        <v>3905</v>
      </c>
      <c r="K43" s="3" t="str">
        <f>_xlfn.XLOOKUP(Table18[[#This Row],[Current Location]],IBTP_Locations[Location Name],IBTP_Locations[Charity Association],"Warehouse",,)</f>
        <v>Italian American Brotherhood Club</v>
      </c>
      <c r="L43" s="3" t="s">
        <v>97</v>
      </c>
    </row>
    <row r="44" spans="1:12" x14ac:dyDescent="0.35">
      <c r="A44" s="57" t="s">
        <v>3973</v>
      </c>
      <c r="B44" s="57" t="s">
        <v>3860</v>
      </c>
      <c r="C44" s="58"/>
      <c r="D44" s="57"/>
      <c r="E44" s="57"/>
      <c r="F44" s="11"/>
      <c r="G44" s="11"/>
      <c r="H44" s="3" t="s">
        <v>358</v>
      </c>
      <c r="I44" s="3" t="s">
        <v>3908</v>
      </c>
      <c r="J44" s="3" t="s">
        <v>3905</v>
      </c>
      <c r="K44" s="3" t="str">
        <f>_xlfn.XLOOKUP(Table18[[#This Row],[Current Location]],IBTP_Locations[Location Name],IBTP_Locations[Charity Association],"Warehouse",,)</f>
        <v>Italian American Brotherhood Club</v>
      </c>
      <c r="L44" s="3" t="s">
        <v>181</v>
      </c>
    </row>
    <row r="45" spans="1:12" x14ac:dyDescent="0.35">
      <c r="A45" s="57" t="s">
        <v>3974</v>
      </c>
      <c r="B45" s="57" t="s">
        <v>3861</v>
      </c>
      <c r="C45" s="58"/>
      <c r="D45" s="57"/>
      <c r="E45" s="57"/>
      <c r="F45" s="11"/>
      <c r="G45" s="11"/>
      <c r="H45" s="3" t="s">
        <v>358</v>
      </c>
      <c r="I45" s="3" t="s">
        <v>3908</v>
      </c>
      <c r="J45" s="3" t="s">
        <v>3905</v>
      </c>
      <c r="K45" s="3" t="str">
        <f>_xlfn.XLOOKUP(Table18[[#This Row],[Current Location]],IBTP_Locations[Location Name],IBTP_Locations[Charity Association],"Warehouse",,)</f>
        <v>Italian American Brotherhood Club</v>
      </c>
      <c r="L45" s="3" t="s">
        <v>207</v>
      </c>
    </row>
    <row r="46" spans="1:12" x14ac:dyDescent="0.35">
      <c r="A46" s="57" t="s">
        <v>3975</v>
      </c>
      <c r="B46" s="57" t="s">
        <v>3862</v>
      </c>
      <c r="C46" s="58"/>
      <c r="D46" s="57"/>
      <c r="E46" s="57"/>
      <c r="F46" s="11"/>
      <c r="G46" s="11"/>
      <c r="H46" s="3" t="s">
        <v>3818</v>
      </c>
      <c r="I46" s="3" t="s">
        <v>3915</v>
      </c>
      <c r="J46" s="3" t="s">
        <v>3905</v>
      </c>
      <c r="K46" s="3" t="str">
        <f>_xlfn.XLOOKUP(Table18[[#This Row],[Current Location]],IBTP_Locations[Location Name],IBTP_Locations[Charity Association],"Warehouse",,)</f>
        <v>Italian American Brotherhood Club</v>
      </c>
      <c r="L46" s="3" t="s">
        <v>133</v>
      </c>
    </row>
    <row r="47" spans="1:12" x14ac:dyDescent="0.35">
      <c r="A47" s="57" t="s">
        <v>3976</v>
      </c>
      <c r="B47" s="57" t="s">
        <v>3863</v>
      </c>
      <c r="C47" s="58">
        <v>44409</v>
      </c>
      <c r="D47" s="57" t="s">
        <v>3916</v>
      </c>
      <c r="E47" s="57" t="s">
        <v>3918</v>
      </c>
      <c r="F47" s="11">
        <v>4750</v>
      </c>
      <c r="G47" s="11">
        <v>400</v>
      </c>
      <c r="H47" s="3" t="s">
        <v>3818</v>
      </c>
      <c r="I47" s="3" t="s">
        <v>3915</v>
      </c>
      <c r="J47" s="3" t="s">
        <v>3905</v>
      </c>
      <c r="K47" s="3" t="str">
        <f>_xlfn.XLOOKUP(Table18[[#This Row],[Current Location]],IBTP_Locations[Location Name],IBTP_Locations[Charity Association],"Warehouse",,)</f>
        <v>Italian American Brotherhood Club</v>
      </c>
      <c r="L47" s="3" t="s">
        <v>79</v>
      </c>
    </row>
    <row r="48" spans="1:12" x14ac:dyDescent="0.35">
      <c r="A48" s="57" t="s">
        <v>3977</v>
      </c>
      <c r="B48" s="57" t="s">
        <v>3864</v>
      </c>
      <c r="C48" s="58"/>
      <c r="D48" s="57"/>
      <c r="E48" s="57"/>
      <c r="F48" s="11"/>
      <c r="G48" s="11"/>
      <c r="H48" s="3" t="s">
        <v>358</v>
      </c>
      <c r="I48" s="3" t="s">
        <v>3904</v>
      </c>
      <c r="J48" s="3" t="s">
        <v>3905</v>
      </c>
      <c r="K48" s="3" t="str">
        <f>_xlfn.XLOOKUP(Table18[[#This Row],[Current Location]],IBTP_Locations[Location Name],IBTP_Locations[Charity Association],"Warehouse",,)</f>
        <v>Share A Vision</v>
      </c>
      <c r="L48" s="3" t="s">
        <v>215</v>
      </c>
    </row>
    <row r="49" spans="1:12" x14ac:dyDescent="0.35">
      <c r="A49" s="57" t="s">
        <v>3978</v>
      </c>
      <c r="B49" s="57" t="s">
        <v>3865</v>
      </c>
      <c r="C49" s="58">
        <v>45070</v>
      </c>
      <c r="D49" s="57" t="s">
        <v>761</v>
      </c>
      <c r="E49" s="57" t="s">
        <v>3914</v>
      </c>
      <c r="F49" s="11">
        <v>6485</v>
      </c>
      <c r="G49" s="11">
        <v>660</v>
      </c>
      <c r="H49" s="3" t="s">
        <v>358</v>
      </c>
      <c r="I49" s="3" t="s">
        <v>3907</v>
      </c>
      <c r="J49" s="3" t="s">
        <v>3905</v>
      </c>
      <c r="K49" s="3" t="str">
        <f>_xlfn.XLOOKUP(Table18[[#This Row],[Current Location]],IBTP_Locations[Location Name],IBTP_Locations[Charity Association],"Warehouse",,)</f>
        <v>Share A Vision</v>
      </c>
      <c r="L49" s="3" t="s">
        <v>213</v>
      </c>
    </row>
    <row r="50" spans="1:12" x14ac:dyDescent="0.35">
      <c r="A50" s="57" t="s">
        <v>3979</v>
      </c>
      <c r="B50" s="57" t="s">
        <v>3866</v>
      </c>
      <c r="C50" s="58">
        <v>45345</v>
      </c>
      <c r="D50" s="57" t="s">
        <v>761</v>
      </c>
      <c r="E50" s="57" t="s">
        <v>3920</v>
      </c>
      <c r="F50" s="11">
        <v>6485</v>
      </c>
      <c r="G50" s="11">
        <v>660</v>
      </c>
      <c r="H50" s="3" t="s">
        <v>358</v>
      </c>
      <c r="I50" s="3" t="s">
        <v>3907</v>
      </c>
      <c r="J50" s="3" t="s">
        <v>27</v>
      </c>
      <c r="K50" s="3">
        <f>_xlfn.XLOOKUP(Table18[[#This Row],[Current Location]],IBTP_Locations[Location Name],IBTP_Locations[Charity Association],"Warehouse",,)</f>
        <v>0</v>
      </c>
      <c r="L50" s="3" t="s">
        <v>3932</v>
      </c>
    </row>
    <row r="51" spans="1:12" x14ac:dyDescent="0.35">
      <c r="A51" s="57" t="s">
        <v>3980</v>
      </c>
      <c r="B51" s="57" t="s">
        <v>3867</v>
      </c>
      <c r="C51" s="58">
        <v>45345</v>
      </c>
      <c r="D51" s="57" t="s">
        <v>761</v>
      </c>
      <c r="E51" s="57" t="s">
        <v>3920</v>
      </c>
      <c r="F51" s="11">
        <v>6485</v>
      </c>
      <c r="G51" s="11">
        <v>660</v>
      </c>
      <c r="H51" s="3" t="s">
        <v>358</v>
      </c>
      <c r="I51" s="3" t="s">
        <v>3907</v>
      </c>
      <c r="J51" s="3" t="s">
        <v>27</v>
      </c>
      <c r="K51" s="3" t="str">
        <f>_xlfn.XLOOKUP(Table18[[#This Row],[Current Location]],IBTP_Locations[Location Name],IBTP_Locations[Charity Association],"Warehouse",,)</f>
        <v>Cleveland Police Athletic League</v>
      </c>
      <c r="L51" s="3" t="s">
        <v>91</v>
      </c>
    </row>
    <row r="52" spans="1:12" x14ac:dyDescent="0.35">
      <c r="A52" s="57" t="s">
        <v>3981</v>
      </c>
      <c r="B52" s="57" t="s">
        <v>3868</v>
      </c>
      <c r="C52" s="58">
        <v>45362</v>
      </c>
      <c r="D52" s="57" t="s">
        <v>761</v>
      </c>
      <c r="E52" s="57" t="s">
        <v>3921</v>
      </c>
      <c r="F52" s="11">
        <v>6685</v>
      </c>
      <c r="G52" s="11">
        <v>660</v>
      </c>
      <c r="H52" s="3" t="s">
        <v>358</v>
      </c>
      <c r="I52" s="3" t="s">
        <v>3907</v>
      </c>
      <c r="J52" s="3" t="s">
        <v>27</v>
      </c>
      <c r="K52" s="3" t="str">
        <f>_xlfn.XLOOKUP(Table18[[#This Row],[Current Location]],IBTP_Locations[Location Name],IBTP_Locations[Charity Association],"Warehouse",,)</f>
        <v>Cleveland Police Athletic League</v>
      </c>
      <c r="L52" s="3" t="s">
        <v>199</v>
      </c>
    </row>
    <row r="53" spans="1:12" x14ac:dyDescent="0.35">
      <c r="A53" s="57" t="s">
        <v>3982</v>
      </c>
      <c r="B53" s="57" t="s">
        <v>3869</v>
      </c>
      <c r="C53" s="58"/>
      <c r="D53" s="57"/>
      <c r="E53" s="57"/>
      <c r="F53" s="11"/>
      <c r="G53" s="11"/>
      <c r="H53" s="3" t="s">
        <v>358</v>
      </c>
      <c r="I53" s="3" t="s">
        <v>3904</v>
      </c>
      <c r="J53" s="3" t="s">
        <v>27</v>
      </c>
      <c r="K53" s="3" t="str">
        <f>_xlfn.XLOOKUP(Table18[[#This Row],[Current Location]],IBTP_Locations[Location Name],IBTP_Locations[Charity Association],"Warehouse",,)</f>
        <v>Greater Cleveland Football Foundation</v>
      </c>
      <c r="L53" s="3" t="s">
        <v>155</v>
      </c>
    </row>
    <row r="54" spans="1:12" x14ac:dyDescent="0.35">
      <c r="A54" s="57" t="s">
        <v>3983</v>
      </c>
      <c r="B54" s="57" t="s">
        <v>3870</v>
      </c>
      <c r="C54" s="58"/>
      <c r="D54" s="57"/>
      <c r="E54" s="57"/>
      <c r="F54" s="11"/>
      <c r="G54" s="11"/>
      <c r="H54" s="3" t="s">
        <v>358</v>
      </c>
      <c r="I54" s="3" t="s">
        <v>3908</v>
      </c>
      <c r="J54" s="3" t="s">
        <v>27</v>
      </c>
      <c r="K54" s="3" t="str">
        <f>_xlfn.XLOOKUP(Table18[[#This Row],[Current Location]],IBTP_Locations[Location Name],IBTP_Locations[Charity Association],"Warehouse",,)</f>
        <v>Greater Cleveland Football Foundation</v>
      </c>
      <c r="L54" s="3" t="s">
        <v>203</v>
      </c>
    </row>
    <row r="55" spans="1:12" x14ac:dyDescent="0.35">
      <c r="A55" s="57" t="s">
        <v>3984</v>
      </c>
      <c r="B55" s="57" t="s">
        <v>3871</v>
      </c>
      <c r="C55" s="58"/>
      <c r="D55" s="57"/>
      <c r="E55" s="57"/>
      <c r="F55" s="11"/>
      <c r="G55" s="11"/>
      <c r="H55" s="3" t="s">
        <v>358</v>
      </c>
      <c r="I55" s="3" t="s">
        <v>3908</v>
      </c>
      <c r="J55" s="3" t="s">
        <v>27</v>
      </c>
      <c r="K55" s="3" t="str">
        <f>_xlfn.XLOOKUP(Table18[[#This Row],[Current Location]],IBTP_Locations[Location Name],IBTP_Locations[Charity Association],"Warehouse",,)</f>
        <v>Greater Cleveland Football Foundation</v>
      </c>
      <c r="L55" s="3" t="s">
        <v>167</v>
      </c>
    </row>
    <row r="56" spans="1:12" x14ac:dyDescent="0.35">
      <c r="A56" s="57" t="s">
        <v>3985</v>
      </c>
      <c r="B56" s="57" t="s">
        <v>3872</v>
      </c>
      <c r="C56" s="58"/>
      <c r="D56" s="57"/>
      <c r="E56" s="57"/>
      <c r="F56" s="11"/>
      <c r="G56" s="11"/>
      <c r="H56" s="3" t="s">
        <v>358</v>
      </c>
      <c r="I56" s="3" t="s">
        <v>3922</v>
      </c>
      <c r="J56" s="3" t="s">
        <v>27</v>
      </c>
      <c r="K56" s="3" t="str">
        <f>_xlfn.XLOOKUP(Table18[[#This Row],[Current Location]],IBTP_Locations[Location Name],IBTP_Locations[Charity Association],"Warehouse",,)</f>
        <v>Greater Cleveland Football Foundation</v>
      </c>
      <c r="L56" s="3" t="s">
        <v>85</v>
      </c>
    </row>
    <row r="57" spans="1:12" x14ac:dyDescent="0.35">
      <c r="A57" s="57" t="s">
        <v>3986</v>
      </c>
      <c r="B57" s="57" t="s">
        <v>3873</v>
      </c>
      <c r="C57" s="58">
        <v>44712</v>
      </c>
      <c r="D57" s="57" t="s">
        <v>761</v>
      </c>
      <c r="E57" s="57" t="s">
        <v>3906</v>
      </c>
      <c r="F57" s="11">
        <v>6220</v>
      </c>
      <c r="G57" s="11">
        <v>610</v>
      </c>
      <c r="H57" s="3" t="s">
        <v>358</v>
      </c>
      <c r="I57" s="3" t="s">
        <v>3908</v>
      </c>
      <c r="J57" s="3" t="s">
        <v>27</v>
      </c>
      <c r="K57" s="3" t="str">
        <f>_xlfn.XLOOKUP(Table18[[#This Row],[Current Location]],IBTP_Locations[Location Name],IBTP_Locations[Charity Association],"Warehouse",,)</f>
        <v>Greater Cleveland Football Foundation</v>
      </c>
      <c r="L57" s="3" t="s">
        <v>155</v>
      </c>
    </row>
    <row r="58" spans="1:12" x14ac:dyDescent="0.35">
      <c r="A58" s="57" t="s">
        <v>3987</v>
      </c>
      <c r="B58" s="57" t="s">
        <v>3874</v>
      </c>
      <c r="C58" s="58">
        <v>45047</v>
      </c>
      <c r="D58" s="57" t="s">
        <v>761</v>
      </c>
      <c r="E58" s="57" t="s">
        <v>3913</v>
      </c>
      <c r="F58" s="11">
        <v>6485</v>
      </c>
      <c r="G58" s="11">
        <v>660</v>
      </c>
      <c r="H58" s="3" t="s">
        <v>358</v>
      </c>
      <c r="I58" s="3" t="s">
        <v>3907</v>
      </c>
      <c r="J58" s="3" t="s">
        <v>27</v>
      </c>
      <c r="K58" s="3" t="str">
        <f>_xlfn.XLOOKUP(Table18[[#This Row],[Current Location]],IBTP_Locations[Location Name],IBTP_Locations[Charity Association],"Warehouse",,)</f>
        <v>Greater Cleveland Football Foundation</v>
      </c>
      <c r="L58" s="3" t="s">
        <v>77</v>
      </c>
    </row>
    <row r="59" spans="1:12" x14ac:dyDescent="0.35">
      <c r="A59" s="57" t="s">
        <v>3988</v>
      </c>
      <c r="B59" s="57" t="s">
        <v>3875</v>
      </c>
      <c r="C59" s="58"/>
      <c r="D59" s="57"/>
      <c r="E59" s="57"/>
      <c r="F59" s="11"/>
      <c r="G59" s="11"/>
      <c r="H59" s="3" t="s">
        <v>358</v>
      </c>
      <c r="I59" s="3" t="s">
        <v>3908</v>
      </c>
      <c r="J59" s="3" t="s">
        <v>27</v>
      </c>
      <c r="K59" s="3" t="str">
        <f>_xlfn.XLOOKUP(Table18[[#This Row],[Current Location]],IBTP_Locations[Location Name],IBTP_Locations[Charity Association],"Warehouse",,)</f>
        <v>Greater Cleveland Football Foundation</v>
      </c>
      <c r="L59" s="3" t="s">
        <v>191</v>
      </c>
    </row>
    <row r="60" spans="1:12" x14ac:dyDescent="0.35">
      <c r="A60" s="57" t="s">
        <v>3989</v>
      </c>
      <c r="B60" s="57" t="s">
        <v>3876</v>
      </c>
      <c r="C60" s="58">
        <v>45476</v>
      </c>
      <c r="D60" s="57" t="s">
        <v>761</v>
      </c>
      <c r="E60" s="57" t="s">
        <v>3923</v>
      </c>
      <c r="F60" s="11">
        <v>6685</v>
      </c>
      <c r="G60" s="11">
        <v>660</v>
      </c>
      <c r="H60" s="3" t="s">
        <v>358</v>
      </c>
      <c r="I60" s="3" t="s">
        <v>3907</v>
      </c>
      <c r="J60" s="3" t="s">
        <v>27</v>
      </c>
      <c r="K60" s="3" t="str">
        <f>_xlfn.XLOOKUP(Table18[[#This Row],[Current Location]],IBTP_Locations[Location Name],IBTP_Locations[Charity Association],"Warehouse",,)</f>
        <v>Greater Cleveland Football Foundation</v>
      </c>
      <c r="L60" s="3" t="s">
        <v>193</v>
      </c>
    </row>
    <row r="61" spans="1:12" x14ac:dyDescent="0.35">
      <c r="A61" s="57" t="s">
        <v>3990</v>
      </c>
      <c r="B61" s="57" t="s">
        <v>3877</v>
      </c>
      <c r="C61" s="58">
        <v>45476</v>
      </c>
      <c r="D61" s="57" t="s">
        <v>761</v>
      </c>
      <c r="E61" s="57" t="s">
        <v>3923</v>
      </c>
      <c r="F61" s="11">
        <v>6685</v>
      </c>
      <c r="G61" s="11">
        <v>660</v>
      </c>
      <c r="H61" s="3" t="s">
        <v>358</v>
      </c>
      <c r="I61" s="3" t="s">
        <v>3907</v>
      </c>
      <c r="J61" s="3" t="s">
        <v>27</v>
      </c>
      <c r="K61" s="3" t="str">
        <f>_xlfn.XLOOKUP(Table18[[#This Row],[Current Location]],IBTP_Locations[Location Name],IBTP_Locations[Charity Association],"Warehouse",,)</f>
        <v>Greater Cleveland Football Foundation</v>
      </c>
      <c r="L61" s="3" t="s">
        <v>83</v>
      </c>
    </row>
    <row r="62" spans="1:12" x14ac:dyDescent="0.35">
      <c r="A62" s="57" t="s">
        <v>3991</v>
      </c>
      <c r="B62" s="57" t="s">
        <v>3878</v>
      </c>
      <c r="C62" s="58">
        <v>45476</v>
      </c>
      <c r="D62" s="57" t="s">
        <v>761</v>
      </c>
      <c r="E62" s="57" t="s">
        <v>3923</v>
      </c>
      <c r="F62" s="11">
        <v>6685</v>
      </c>
      <c r="G62" s="11">
        <v>660</v>
      </c>
      <c r="H62" s="3" t="s">
        <v>358</v>
      </c>
      <c r="I62" s="3" t="s">
        <v>3907</v>
      </c>
      <c r="J62" s="3" t="s">
        <v>27</v>
      </c>
      <c r="K62" s="3" t="str">
        <f>_xlfn.XLOOKUP(Table18[[#This Row],[Current Location]],IBTP_Locations[Location Name],IBTP_Locations[Charity Association],"Warehouse",,)</f>
        <v>Greater Cleveland Football Foundation</v>
      </c>
      <c r="L62" s="3" t="s">
        <v>187</v>
      </c>
    </row>
    <row r="63" spans="1:12" x14ac:dyDescent="0.35">
      <c r="A63" s="57" t="s">
        <v>3992</v>
      </c>
      <c r="B63" s="57" t="s">
        <v>3879</v>
      </c>
      <c r="C63" s="58">
        <v>45476</v>
      </c>
      <c r="D63" s="57" t="s">
        <v>761</v>
      </c>
      <c r="E63" s="57" t="s">
        <v>3923</v>
      </c>
      <c r="F63" s="11">
        <v>6685</v>
      </c>
      <c r="G63" s="11">
        <v>660</v>
      </c>
      <c r="H63" s="3" t="s">
        <v>358</v>
      </c>
      <c r="I63" s="3" t="s">
        <v>3907</v>
      </c>
      <c r="J63" s="3" t="s">
        <v>27</v>
      </c>
      <c r="K63" s="3" t="str">
        <f>_xlfn.XLOOKUP(Table18[[#This Row],[Current Location]],IBTP_Locations[Location Name],IBTP_Locations[Charity Association],"Warehouse",,)</f>
        <v>Greater Cleveland Football Foundation</v>
      </c>
      <c r="L63" s="3" t="s">
        <v>153</v>
      </c>
    </row>
    <row r="64" spans="1:12" x14ac:dyDescent="0.35">
      <c r="A64" s="57" t="s">
        <v>3993</v>
      </c>
      <c r="B64" s="57" t="s">
        <v>3880</v>
      </c>
      <c r="C64" s="58"/>
      <c r="D64" s="57"/>
      <c r="E64" s="57"/>
      <c r="F64" s="11"/>
      <c r="G64" s="11"/>
      <c r="H64" s="3" t="s">
        <v>3818</v>
      </c>
      <c r="I64" s="3" t="s">
        <v>3915</v>
      </c>
      <c r="J64" s="3" t="s">
        <v>27</v>
      </c>
      <c r="K64" s="3" t="str">
        <f>_xlfn.XLOOKUP(Table18[[#This Row],[Current Location]],IBTP_Locations[Location Name],IBTP_Locations[Charity Association],"Warehouse",,)</f>
        <v>Greater Cleveland Football Foundation</v>
      </c>
      <c r="L64" s="3" t="s">
        <v>195</v>
      </c>
    </row>
    <row r="65" spans="1:12" x14ac:dyDescent="0.35">
      <c r="A65" s="57" t="s">
        <v>3994</v>
      </c>
      <c r="B65" s="57" t="s">
        <v>3881</v>
      </c>
      <c r="C65" s="58">
        <v>44309</v>
      </c>
      <c r="D65" s="57" t="s">
        <v>3916</v>
      </c>
      <c r="E65" s="57" t="s">
        <v>3917</v>
      </c>
      <c r="F65" s="11">
        <v>4135</v>
      </c>
      <c r="G65" s="11">
        <v>375</v>
      </c>
      <c r="H65" s="3" t="s">
        <v>3818</v>
      </c>
      <c r="I65" s="3" t="s">
        <v>3915</v>
      </c>
      <c r="J65" s="3" t="s">
        <v>27</v>
      </c>
      <c r="K65" s="3" t="str">
        <f>_xlfn.XLOOKUP(Table18[[#This Row],[Current Location]],IBTP_Locations[Location Name],IBTP_Locations[Charity Association],"Warehouse",,)</f>
        <v>Greater Cleveland Football Foundation</v>
      </c>
      <c r="L65" s="3" t="s">
        <v>227</v>
      </c>
    </row>
    <row r="66" spans="1:12" x14ac:dyDescent="0.35">
      <c r="A66" s="57" t="s">
        <v>3995</v>
      </c>
      <c r="B66" s="57" t="s">
        <v>3882</v>
      </c>
      <c r="C66" s="58"/>
      <c r="D66" s="57"/>
      <c r="E66" s="57"/>
      <c r="F66" s="11"/>
      <c r="G66" s="11"/>
      <c r="H66" s="3" t="s">
        <v>3818</v>
      </c>
      <c r="I66" s="3" t="s">
        <v>3924</v>
      </c>
      <c r="J66" s="3" t="s">
        <v>27</v>
      </c>
      <c r="K66" s="3" t="str">
        <f>_xlfn.XLOOKUP(Table18[[#This Row],[Current Location]],IBTP_Locations[Location Name],IBTP_Locations[Charity Association],"Warehouse",,)</f>
        <v>Greater Cleveland Football Foundation</v>
      </c>
      <c r="L66" s="3" t="s">
        <v>203</v>
      </c>
    </row>
    <row r="67" spans="1:12" x14ac:dyDescent="0.35">
      <c r="A67" s="57" t="s">
        <v>3996</v>
      </c>
      <c r="B67" s="57" t="s">
        <v>3883</v>
      </c>
      <c r="C67" s="58">
        <v>45345</v>
      </c>
      <c r="D67" s="57" t="s">
        <v>761</v>
      </c>
      <c r="E67" s="57" t="s">
        <v>3920</v>
      </c>
      <c r="F67" s="11">
        <v>6485</v>
      </c>
      <c r="G67" s="11">
        <v>660</v>
      </c>
      <c r="H67" s="3" t="s">
        <v>358</v>
      </c>
      <c r="I67" s="3" t="s">
        <v>3907</v>
      </c>
      <c r="J67" s="3" t="s">
        <v>27</v>
      </c>
      <c r="K67" s="3" t="str">
        <f>_xlfn.XLOOKUP(Table18[[#This Row],[Current Location]],IBTP_Locations[Location Name],IBTP_Locations[Charity Association],"Warehouse",,)</f>
        <v>Greater Cleveland Football Foundation</v>
      </c>
      <c r="L67" s="3" t="s">
        <v>95</v>
      </c>
    </row>
    <row r="68" spans="1:12" x14ac:dyDescent="0.35">
      <c r="A68" s="57" t="s">
        <v>3997</v>
      </c>
      <c r="B68" s="57" t="s">
        <v>3884</v>
      </c>
      <c r="C68" s="58">
        <v>45345</v>
      </c>
      <c r="D68" s="57" t="s">
        <v>761</v>
      </c>
      <c r="E68" s="57" t="s">
        <v>3920</v>
      </c>
      <c r="F68" s="11">
        <v>6485</v>
      </c>
      <c r="G68" s="11">
        <v>660</v>
      </c>
      <c r="H68" s="3" t="s">
        <v>358</v>
      </c>
      <c r="I68" s="3" t="s">
        <v>3907</v>
      </c>
      <c r="J68" s="3" t="s">
        <v>27</v>
      </c>
      <c r="K68" s="3" t="str">
        <f>_xlfn.XLOOKUP(Table18[[#This Row],[Current Location]],IBTP_Locations[Location Name],IBTP_Locations[Charity Association],"Warehouse",,)</f>
        <v>Greater Cleveland Football Foundation</v>
      </c>
      <c r="L68" s="3" t="s">
        <v>179</v>
      </c>
    </row>
    <row r="69" spans="1:12" x14ac:dyDescent="0.35">
      <c r="A69" s="57" t="s">
        <v>3998</v>
      </c>
      <c r="B69" s="57" t="s">
        <v>3885</v>
      </c>
      <c r="C69" s="58">
        <v>45345</v>
      </c>
      <c r="D69" s="57" t="s">
        <v>761</v>
      </c>
      <c r="E69" s="57" t="s">
        <v>3920</v>
      </c>
      <c r="F69" s="11">
        <v>6485</v>
      </c>
      <c r="G69" s="11">
        <v>660</v>
      </c>
      <c r="H69" s="3" t="s">
        <v>358</v>
      </c>
      <c r="I69" s="3" t="s">
        <v>3907</v>
      </c>
      <c r="J69" s="3" t="s">
        <v>27</v>
      </c>
      <c r="K69" s="3" t="str">
        <f>_xlfn.XLOOKUP(Table18[[#This Row],[Current Location]],IBTP_Locations[Location Name],IBTP_Locations[Charity Association],"Warehouse",,)</f>
        <v>Greater Cleveland Football Foundation</v>
      </c>
      <c r="L69" s="3" t="s">
        <v>127</v>
      </c>
    </row>
    <row r="70" spans="1:12" x14ac:dyDescent="0.35">
      <c r="A70" s="57" t="s">
        <v>3999</v>
      </c>
      <c r="B70" s="57" t="s">
        <v>3886</v>
      </c>
      <c r="C70" s="58">
        <v>45362</v>
      </c>
      <c r="D70" s="57" t="s">
        <v>761</v>
      </c>
      <c r="E70" s="57" t="s">
        <v>3921</v>
      </c>
      <c r="F70" s="11">
        <v>6685</v>
      </c>
      <c r="G70" s="11">
        <v>660</v>
      </c>
      <c r="H70" s="3" t="s">
        <v>358</v>
      </c>
      <c r="I70" s="3" t="s">
        <v>3907</v>
      </c>
      <c r="J70" s="3" t="s">
        <v>27</v>
      </c>
      <c r="K70" s="3" t="str">
        <f>_xlfn.XLOOKUP(Table18[[#This Row],[Current Location]],IBTP_Locations[Location Name],IBTP_Locations[Charity Association],"Warehouse",,)</f>
        <v>Greater Cleveland Football Foundation</v>
      </c>
      <c r="L70" s="3" t="s">
        <v>159</v>
      </c>
    </row>
    <row r="71" spans="1:12" x14ac:dyDescent="0.35">
      <c r="A71" s="57" t="s">
        <v>4000</v>
      </c>
      <c r="B71" s="57" t="s">
        <v>3887</v>
      </c>
      <c r="C71" s="58">
        <v>45364</v>
      </c>
      <c r="D71" s="57" t="s">
        <v>761</v>
      </c>
      <c r="E71" s="57" t="s">
        <v>3925</v>
      </c>
      <c r="F71" s="11">
        <v>6685</v>
      </c>
      <c r="G71" s="11">
        <v>660</v>
      </c>
      <c r="H71" s="3" t="s">
        <v>358</v>
      </c>
      <c r="I71" s="3" t="s">
        <v>3907</v>
      </c>
      <c r="J71" s="3" t="s">
        <v>27</v>
      </c>
      <c r="K71" s="3" t="str">
        <f>_xlfn.XLOOKUP(Table18[[#This Row],[Current Location]],IBTP_Locations[Location Name],IBTP_Locations[Charity Association],"Warehouse",,)</f>
        <v>Greater Cleveland Football Foundation</v>
      </c>
      <c r="L71" s="3" t="s">
        <v>117</v>
      </c>
    </row>
    <row r="72" spans="1:12" x14ac:dyDescent="0.35">
      <c r="A72" s="57" t="s">
        <v>4001</v>
      </c>
      <c r="B72" s="57" t="s">
        <v>3888</v>
      </c>
      <c r="C72" s="58">
        <v>45392</v>
      </c>
      <c r="D72" s="57" t="s">
        <v>761</v>
      </c>
      <c r="E72" s="57" t="s">
        <v>3926</v>
      </c>
      <c r="F72" s="11">
        <v>6685</v>
      </c>
      <c r="G72" s="11">
        <v>660</v>
      </c>
      <c r="H72" s="3" t="s">
        <v>358</v>
      </c>
      <c r="I72" s="3" t="s">
        <v>3907</v>
      </c>
      <c r="J72" s="3" t="s">
        <v>27</v>
      </c>
      <c r="K72" s="3" t="str">
        <f>_xlfn.XLOOKUP(Table18[[#This Row],[Current Location]],IBTP_Locations[Location Name],IBTP_Locations[Charity Association],"Warehouse",,)</f>
        <v>Greater Cleveland Football Foundation</v>
      </c>
      <c r="L72" s="3" t="s">
        <v>137</v>
      </c>
    </row>
    <row r="73" spans="1:12" x14ac:dyDescent="0.35">
      <c r="A73" s="57" t="s">
        <v>4002</v>
      </c>
      <c r="B73" s="57" t="s">
        <v>3889</v>
      </c>
      <c r="C73" s="58">
        <v>45432</v>
      </c>
      <c r="D73" s="57" t="s">
        <v>761</v>
      </c>
      <c r="E73" s="57" t="s">
        <v>3927</v>
      </c>
      <c r="F73" s="11">
        <v>6685</v>
      </c>
      <c r="G73" s="11">
        <v>660</v>
      </c>
      <c r="H73" s="3" t="s">
        <v>358</v>
      </c>
      <c r="I73" s="3" t="s">
        <v>3907</v>
      </c>
      <c r="J73" s="3" t="s">
        <v>27</v>
      </c>
      <c r="K73" s="3" t="str">
        <f>_xlfn.XLOOKUP(Table18[[#This Row],[Current Location]],IBTP_Locations[Location Name],IBTP_Locations[Charity Association],"Warehouse",,)</f>
        <v>Greater Cleveland Football Foundation</v>
      </c>
      <c r="L73" s="3" t="s">
        <v>155</v>
      </c>
    </row>
    <row r="74" spans="1:12" x14ac:dyDescent="0.35">
      <c r="A74" s="57" t="s">
        <v>4003</v>
      </c>
      <c r="B74" s="57" t="s">
        <v>3890</v>
      </c>
      <c r="C74" s="58">
        <v>45476</v>
      </c>
      <c r="D74" s="57" t="s">
        <v>761</v>
      </c>
      <c r="E74" s="57" t="s">
        <v>3923</v>
      </c>
      <c r="F74" s="11">
        <v>6685</v>
      </c>
      <c r="G74" s="11">
        <v>660</v>
      </c>
      <c r="H74" s="3" t="s">
        <v>358</v>
      </c>
      <c r="I74" s="3" t="s">
        <v>3907</v>
      </c>
      <c r="J74" s="3" t="s">
        <v>27</v>
      </c>
      <c r="K74" s="3" t="str">
        <f>_xlfn.XLOOKUP(Table18[[#This Row],[Current Location]],IBTP_Locations[Location Name],IBTP_Locations[Charity Association],"Warehouse",,)</f>
        <v>Greater Cleveland Football Foundation</v>
      </c>
      <c r="L74" s="3" t="s">
        <v>209</v>
      </c>
    </row>
    <row r="75" spans="1:12" x14ac:dyDescent="0.35">
      <c r="A75" s="57" t="s">
        <v>4004</v>
      </c>
      <c r="B75" s="57" t="s">
        <v>3891</v>
      </c>
      <c r="C75" s="58">
        <v>44409</v>
      </c>
      <c r="D75" s="57" t="s">
        <v>3916</v>
      </c>
      <c r="E75" s="57" t="s">
        <v>3918</v>
      </c>
      <c r="F75" s="11">
        <v>4750</v>
      </c>
      <c r="G75" s="11">
        <v>400</v>
      </c>
      <c r="H75" s="3" t="s">
        <v>3818</v>
      </c>
      <c r="I75" s="3" t="s">
        <v>3915</v>
      </c>
      <c r="J75" s="3" t="s">
        <v>27</v>
      </c>
      <c r="K75" s="3" t="str">
        <f>_xlfn.XLOOKUP(Table18[[#This Row],[Current Location]],IBTP_Locations[Location Name],IBTP_Locations[Charity Association],"Warehouse",,)</f>
        <v>Greater Cleveland Football Foundation</v>
      </c>
      <c r="L75" s="3" t="s">
        <v>205</v>
      </c>
    </row>
    <row r="76" spans="1:12" x14ac:dyDescent="0.35">
      <c r="A76" s="57" t="s">
        <v>4005</v>
      </c>
      <c r="B76" s="57" t="s">
        <v>3892</v>
      </c>
      <c r="C76" s="58">
        <v>45364</v>
      </c>
      <c r="D76" s="57" t="s">
        <v>761</v>
      </c>
      <c r="E76" s="57" t="s">
        <v>3925</v>
      </c>
      <c r="F76" s="11">
        <v>6685</v>
      </c>
      <c r="G76" s="11">
        <v>660</v>
      </c>
      <c r="H76" s="3" t="s">
        <v>358</v>
      </c>
      <c r="I76" s="3" t="s">
        <v>3907</v>
      </c>
      <c r="J76" s="3" t="s">
        <v>27</v>
      </c>
      <c r="K76" s="3" t="str">
        <f>_xlfn.XLOOKUP(Table18[[#This Row],[Current Location]],IBTP_Locations[Location Name],IBTP_Locations[Charity Association],"Warehouse",,)</f>
        <v>Italian American Brotherhood Club</v>
      </c>
      <c r="L76" s="3" t="s">
        <v>70</v>
      </c>
    </row>
    <row r="77" spans="1:12" x14ac:dyDescent="0.35">
      <c r="A77" s="57" t="s">
        <v>4006</v>
      </c>
      <c r="B77" s="57" t="s">
        <v>3893</v>
      </c>
      <c r="C77" s="58"/>
      <c r="D77" s="57"/>
      <c r="E77" s="57"/>
      <c r="F77" s="11"/>
      <c r="G77" s="11"/>
      <c r="H77" s="3" t="s">
        <v>358</v>
      </c>
      <c r="I77" s="3" t="s">
        <v>3908</v>
      </c>
      <c r="J77" s="3" t="s">
        <v>11</v>
      </c>
      <c r="K77" s="3" t="str">
        <f>_xlfn.XLOOKUP(Table18[[#This Row],[Current Location]],IBTP_Locations[Location Name],IBTP_Locations[Charity Association],"Warehouse",,)</f>
        <v>Cleveland Police Athletic League</v>
      </c>
      <c r="L77" s="3" t="s">
        <v>125</v>
      </c>
    </row>
    <row r="78" spans="1:12" x14ac:dyDescent="0.35">
      <c r="A78" s="57" t="s">
        <v>4007</v>
      </c>
      <c r="B78" s="57" t="s">
        <v>3894</v>
      </c>
      <c r="C78" s="58">
        <v>44409</v>
      </c>
      <c r="D78" s="57" t="s">
        <v>3916</v>
      </c>
      <c r="E78" s="57" t="s">
        <v>3918</v>
      </c>
      <c r="F78" s="11">
        <v>4750</v>
      </c>
      <c r="G78" s="11">
        <v>400</v>
      </c>
      <c r="H78" s="3" t="s">
        <v>3818</v>
      </c>
      <c r="I78" s="3" t="s">
        <v>3915</v>
      </c>
      <c r="J78" s="3" t="s">
        <v>11</v>
      </c>
      <c r="K78" s="3" t="str">
        <f>_xlfn.XLOOKUP(Table18[[#This Row],[Current Location]],IBTP_Locations[Location Name],IBTP_Locations[Charity Association],"Warehouse",,)</f>
        <v>Greater Cleveland Football Foundation</v>
      </c>
      <c r="L78" s="3" t="s">
        <v>183</v>
      </c>
    </row>
    <row r="79" spans="1:12" x14ac:dyDescent="0.35">
      <c r="A79" s="57" t="s">
        <v>4008</v>
      </c>
      <c r="B79" s="57" t="s">
        <v>3895</v>
      </c>
      <c r="C79" s="58">
        <v>44531</v>
      </c>
      <c r="D79" s="57" t="s">
        <v>3928</v>
      </c>
      <c r="E79" s="57"/>
      <c r="F79" s="11">
        <v>3600</v>
      </c>
      <c r="G79" s="11"/>
      <c r="H79" s="3" t="s">
        <v>358</v>
      </c>
      <c r="I79" s="3" t="s">
        <v>3908</v>
      </c>
      <c r="J79" s="3" t="s">
        <v>11</v>
      </c>
      <c r="K79" s="3" t="str">
        <f>_xlfn.XLOOKUP(Table18[[#This Row],[Current Location]],IBTP_Locations[Location Name],IBTP_Locations[Charity Association],"Warehouse",,)</f>
        <v>Medina County Law Enforcement Association</v>
      </c>
      <c r="L79" s="3" t="s">
        <v>201</v>
      </c>
    </row>
    <row r="80" spans="1:12" x14ac:dyDescent="0.35">
      <c r="A80" s="57" t="s">
        <v>4009</v>
      </c>
      <c r="B80" s="57" t="s">
        <v>3896</v>
      </c>
      <c r="C80" s="58">
        <v>44501</v>
      </c>
      <c r="D80" s="57" t="s">
        <v>3928</v>
      </c>
      <c r="E80" s="57"/>
      <c r="F80" s="11">
        <v>5650</v>
      </c>
      <c r="G80" s="11"/>
      <c r="H80" s="3" t="s">
        <v>358</v>
      </c>
      <c r="I80" s="3" t="s">
        <v>3908</v>
      </c>
      <c r="J80" s="3" t="s">
        <v>11</v>
      </c>
      <c r="K80" s="3" t="str">
        <f>_xlfn.XLOOKUP(Table18[[#This Row],[Current Location]],IBTP_Locations[Location Name],IBTP_Locations[Charity Association],"Warehouse",,)</f>
        <v>Medina County Law Enforcement Association</v>
      </c>
      <c r="L80" s="3" t="s">
        <v>129</v>
      </c>
    </row>
    <row r="81" spans="1:12" x14ac:dyDescent="0.35">
      <c r="A81" s="57" t="s">
        <v>4010</v>
      </c>
      <c r="B81" s="57" t="s">
        <v>3897</v>
      </c>
      <c r="C81" s="58">
        <v>44501</v>
      </c>
      <c r="D81" s="57" t="s">
        <v>3928</v>
      </c>
      <c r="E81" s="57"/>
      <c r="F81" s="11">
        <v>5650</v>
      </c>
      <c r="G81" s="11"/>
      <c r="H81" s="3" t="s">
        <v>358</v>
      </c>
      <c r="I81" s="3" t="s">
        <v>3912</v>
      </c>
      <c r="J81" s="3" t="s">
        <v>11</v>
      </c>
      <c r="K81" s="3" t="str">
        <f>_xlfn.XLOOKUP(Table18[[#This Row],[Current Location]],IBTP_Locations[Location Name],IBTP_Locations[Charity Association],"Warehouse",,)</f>
        <v>Medina County Law Enforcement Association</v>
      </c>
      <c r="L81" s="3" t="s">
        <v>147</v>
      </c>
    </row>
    <row r="82" spans="1:12" x14ac:dyDescent="0.35">
      <c r="A82" s="57" t="s">
        <v>4011</v>
      </c>
      <c r="B82" s="57" t="s">
        <v>3898</v>
      </c>
      <c r="C82" s="58">
        <v>44712</v>
      </c>
      <c r="D82" s="57" t="s">
        <v>761</v>
      </c>
      <c r="E82" s="57" t="s">
        <v>3906</v>
      </c>
      <c r="F82" s="11">
        <v>6220</v>
      </c>
      <c r="G82" s="11">
        <v>610</v>
      </c>
      <c r="H82" s="3" t="s">
        <v>358</v>
      </c>
      <c r="I82" s="3" t="s">
        <v>3908</v>
      </c>
      <c r="J82" s="3" t="s">
        <v>11</v>
      </c>
      <c r="K82" s="3" t="str">
        <f>_xlfn.XLOOKUP(Table18[[#This Row],[Current Location]],IBTP_Locations[Location Name],IBTP_Locations[Charity Association],"Warehouse",,)</f>
        <v>Medina County Law Enforcement Association</v>
      </c>
      <c r="L82" s="3" t="s">
        <v>72</v>
      </c>
    </row>
    <row r="83" spans="1:12" x14ac:dyDescent="0.35">
      <c r="A83" s="57" t="s">
        <v>4012</v>
      </c>
      <c r="B83" s="57" t="s">
        <v>3899</v>
      </c>
      <c r="C83" s="58">
        <v>45128</v>
      </c>
      <c r="D83" s="57" t="s">
        <v>761</v>
      </c>
      <c r="E83" s="57" t="s">
        <v>3919</v>
      </c>
      <c r="F83" s="11">
        <v>6685</v>
      </c>
      <c r="G83" s="11">
        <v>660</v>
      </c>
      <c r="H83" s="3" t="s">
        <v>358</v>
      </c>
      <c r="I83" s="3" t="s">
        <v>3908</v>
      </c>
      <c r="J83" s="3" t="s">
        <v>11</v>
      </c>
      <c r="K83" s="3" t="str">
        <f>_xlfn.XLOOKUP(Table18[[#This Row],[Current Location]],IBTP_Locations[Location Name],IBTP_Locations[Charity Association],"Warehouse",,)</f>
        <v>Medina County Law Enforcement Association</v>
      </c>
      <c r="L83" s="3" t="s">
        <v>111</v>
      </c>
    </row>
    <row r="84" spans="1:12" x14ac:dyDescent="0.35">
      <c r="A84" s="57" t="s">
        <v>4013</v>
      </c>
      <c r="B84" s="57" t="s">
        <v>3900</v>
      </c>
      <c r="C84" s="58">
        <v>44309</v>
      </c>
      <c r="D84" s="57" t="s">
        <v>3916</v>
      </c>
      <c r="E84" s="57" t="s">
        <v>3917</v>
      </c>
      <c r="F84" s="11">
        <v>4135</v>
      </c>
      <c r="G84" s="11">
        <v>375</v>
      </c>
      <c r="H84" s="3" t="s">
        <v>3818</v>
      </c>
      <c r="I84" s="3" t="s">
        <v>3915</v>
      </c>
      <c r="J84" s="3" t="s">
        <v>11</v>
      </c>
      <c r="K84" s="3" t="str">
        <f>_xlfn.XLOOKUP(Table18[[#This Row],[Current Location]],IBTP_Locations[Location Name],IBTP_Locations[Charity Association],"Warehouse",,)</f>
        <v>Medina County Law Enforcement Association</v>
      </c>
      <c r="L84" s="3" t="s">
        <v>171</v>
      </c>
    </row>
    <row r="85" spans="1:12" x14ac:dyDescent="0.35">
      <c r="A85" s="57" t="s">
        <v>4014</v>
      </c>
      <c r="B85" s="57" t="s">
        <v>3901</v>
      </c>
      <c r="C85" s="58">
        <v>44621</v>
      </c>
      <c r="D85" s="57" t="s">
        <v>3928</v>
      </c>
      <c r="E85" s="57"/>
      <c r="F85" s="11">
        <v>3250</v>
      </c>
      <c r="G85" s="11"/>
      <c r="H85" s="3" t="s">
        <v>3818</v>
      </c>
      <c r="I85" s="3" t="s">
        <v>3924</v>
      </c>
      <c r="J85" s="3" t="s">
        <v>11</v>
      </c>
      <c r="K85" s="3" t="str">
        <f>_xlfn.XLOOKUP(Table18[[#This Row],[Current Location]],IBTP_Locations[Location Name],IBTP_Locations[Charity Association],"Warehouse",,)</f>
        <v>Medina County Law Enforcement Association</v>
      </c>
      <c r="L85" s="3" t="s">
        <v>219</v>
      </c>
    </row>
    <row r="86" spans="1:12" x14ac:dyDescent="0.35">
      <c r="A86" s="57" t="s">
        <v>4015</v>
      </c>
      <c r="B86" s="57" t="s">
        <v>3902</v>
      </c>
      <c r="C86" s="58">
        <v>45128</v>
      </c>
      <c r="D86" s="57" t="s">
        <v>761</v>
      </c>
      <c r="E86" s="57" t="s">
        <v>3919</v>
      </c>
      <c r="F86" s="11">
        <v>6685</v>
      </c>
      <c r="G86" s="11">
        <v>660</v>
      </c>
      <c r="H86" s="3" t="s">
        <v>358</v>
      </c>
      <c r="I86" s="3" t="s">
        <v>3908</v>
      </c>
      <c r="J86" s="3" t="s">
        <v>3929</v>
      </c>
      <c r="K86" s="3" t="str">
        <f>_xlfn.XLOOKUP(Table18[[#This Row],[Current Location]],IBTP_Locations[Location Name],IBTP_Locations[Charity Association],"Warehouse",,)</f>
        <v>Greater Cleveland Football Foundation</v>
      </c>
      <c r="L86" s="3" t="s">
        <v>229</v>
      </c>
    </row>
    <row r="87" spans="1:12" x14ac:dyDescent="0.35">
      <c r="A87" s="57" t="s">
        <v>4016</v>
      </c>
      <c r="B87" s="57" t="s">
        <v>3903</v>
      </c>
      <c r="C87" s="58">
        <v>45128</v>
      </c>
      <c r="D87" s="57" t="s">
        <v>761</v>
      </c>
      <c r="E87" s="57" t="s">
        <v>3919</v>
      </c>
      <c r="F87" s="11">
        <v>6685</v>
      </c>
      <c r="G87" s="11">
        <v>660</v>
      </c>
      <c r="H87" s="3" t="s">
        <v>358</v>
      </c>
      <c r="I87" s="3" t="s">
        <v>3908</v>
      </c>
      <c r="J87" s="3" t="s">
        <v>3929</v>
      </c>
      <c r="K87" s="3" t="str">
        <f>_xlfn.XLOOKUP(Table18[[#This Row],[Current Location]],IBTP_Locations[Location Name],IBTP_Locations[Charity Association],"Warehouse",,)</f>
        <v>Italian American Brotherhood Club</v>
      </c>
      <c r="L87" s="3" t="s">
        <v>161</v>
      </c>
    </row>
    <row r="88" spans="1:12" x14ac:dyDescent="0.35">
      <c r="A88" s="57" t="s">
        <v>4119</v>
      </c>
      <c r="B88" s="57" t="s">
        <v>4129</v>
      </c>
      <c r="C88" s="58">
        <v>45559</v>
      </c>
      <c r="D88" s="57" t="s">
        <v>761</v>
      </c>
      <c r="E88" s="57" t="s">
        <v>4137</v>
      </c>
      <c r="F88" s="11">
        <v>6485</v>
      </c>
      <c r="G88" s="11">
        <v>660</v>
      </c>
      <c r="H88" s="3" t="s">
        <v>358</v>
      </c>
      <c r="I88" s="3" t="s">
        <v>3907</v>
      </c>
      <c r="J88" s="3" t="s">
        <v>3929</v>
      </c>
      <c r="K88" s="3" t="str">
        <f>_xlfn.XLOOKUP(Table18[[#This Row],[Current Location]],IBTP_Locations[Location Name],IBTP_Locations[Charity Association],"Warehouse",,)</f>
        <v>Warehouse</v>
      </c>
    </row>
    <row r="89" spans="1:12" x14ac:dyDescent="0.35">
      <c r="A89" s="57" t="s">
        <v>4120</v>
      </c>
      <c r="B89" s="57" t="s">
        <v>4130</v>
      </c>
      <c r="C89" s="58">
        <v>45559</v>
      </c>
      <c r="D89" s="57" t="s">
        <v>761</v>
      </c>
      <c r="E89" s="57" t="s">
        <v>4137</v>
      </c>
      <c r="F89" s="11">
        <v>6485</v>
      </c>
      <c r="G89" s="11">
        <v>660</v>
      </c>
      <c r="H89" s="3" t="s">
        <v>358</v>
      </c>
      <c r="I89" s="3" t="s">
        <v>3907</v>
      </c>
      <c r="J89" s="3" t="s">
        <v>3929</v>
      </c>
      <c r="K89" s="3" t="str">
        <f>_xlfn.XLOOKUP(Table18[[#This Row],[Current Location]],IBTP_Locations[Location Name],IBTP_Locations[Charity Association],"Warehouse",,)</f>
        <v>Warehouse</v>
      </c>
    </row>
    <row r="90" spans="1:12" x14ac:dyDescent="0.35">
      <c r="A90" s="57" t="s">
        <v>4121</v>
      </c>
      <c r="B90" s="57" t="s">
        <v>4131</v>
      </c>
      <c r="C90" s="58">
        <v>45559</v>
      </c>
      <c r="D90" s="57" t="s">
        <v>761</v>
      </c>
      <c r="E90" s="57" t="s">
        <v>4137</v>
      </c>
      <c r="F90" s="11">
        <v>6485</v>
      </c>
      <c r="G90" s="11">
        <v>660</v>
      </c>
      <c r="H90" s="3" t="s">
        <v>358</v>
      </c>
      <c r="I90" s="3" t="s">
        <v>3907</v>
      </c>
      <c r="J90" s="3" t="s">
        <v>3929</v>
      </c>
      <c r="K90" s="3" t="str">
        <f>_xlfn.XLOOKUP(Table18[[#This Row],[Current Location]],IBTP_Locations[Location Name],IBTP_Locations[Charity Association],"Warehouse",,)</f>
        <v>Warehouse</v>
      </c>
    </row>
    <row r="91" spans="1:12" x14ac:dyDescent="0.35">
      <c r="A91" s="57" t="s">
        <v>4122</v>
      </c>
      <c r="B91" s="57" t="s">
        <v>4132</v>
      </c>
      <c r="C91" s="58">
        <v>45559</v>
      </c>
      <c r="D91" s="57" t="s">
        <v>761</v>
      </c>
      <c r="E91" s="57" t="s">
        <v>4137</v>
      </c>
      <c r="F91" s="11">
        <v>6485</v>
      </c>
      <c r="G91" s="11">
        <v>660</v>
      </c>
      <c r="H91" s="3" t="s">
        <v>358</v>
      </c>
      <c r="I91" s="3" t="s">
        <v>3907</v>
      </c>
      <c r="J91" s="3" t="s">
        <v>3929</v>
      </c>
      <c r="K91" s="3" t="str">
        <f>_xlfn.XLOOKUP(Table18[[#This Row],[Current Location]],IBTP_Locations[Location Name],IBTP_Locations[Charity Association],"Warehouse",,)</f>
        <v>Warehouse</v>
      </c>
    </row>
    <row r="92" spans="1:12" x14ac:dyDescent="0.35">
      <c r="A92" s="57" t="s">
        <v>4123</v>
      </c>
      <c r="B92" s="57" t="s">
        <v>4133</v>
      </c>
      <c r="C92" s="58">
        <v>45559</v>
      </c>
      <c r="D92" s="57" t="s">
        <v>761</v>
      </c>
      <c r="E92" s="57" t="s">
        <v>4137</v>
      </c>
      <c r="F92" s="11">
        <v>6485</v>
      </c>
      <c r="G92" s="11">
        <v>660</v>
      </c>
      <c r="H92" s="3" t="s">
        <v>358</v>
      </c>
      <c r="I92" s="3" t="s">
        <v>3907</v>
      </c>
      <c r="J92" s="3" t="s">
        <v>3929</v>
      </c>
      <c r="K92" s="3" t="str">
        <f>_xlfn.XLOOKUP(Table18[[#This Row],[Current Location]],IBTP_Locations[Location Name],IBTP_Locations[Charity Association],"Warehouse",,)</f>
        <v>Warehouse</v>
      </c>
    </row>
    <row r="93" spans="1:12" x14ac:dyDescent="0.35">
      <c r="A93" s="57" t="s">
        <v>4124</v>
      </c>
      <c r="B93" s="57" t="s">
        <v>4134</v>
      </c>
      <c r="C93" s="58">
        <v>45559</v>
      </c>
      <c r="D93" s="57" t="s">
        <v>761</v>
      </c>
      <c r="E93" s="57" t="s">
        <v>4137</v>
      </c>
      <c r="F93" s="11">
        <v>6485</v>
      </c>
      <c r="G93" s="11">
        <v>660</v>
      </c>
      <c r="H93" s="3" t="s">
        <v>358</v>
      </c>
      <c r="I93" s="3" t="s">
        <v>3907</v>
      </c>
      <c r="J93" s="3" t="s">
        <v>3929</v>
      </c>
      <c r="K93" s="3" t="str">
        <f>_xlfn.XLOOKUP(Table18[[#This Row],[Current Location]],IBTP_Locations[Location Name],IBTP_Locations[Charity Association],"Warehouse",,)</f>
        <v>Warehouse</v>
      </c>
    </row>
    <row r="94" spans="1:12" x14ac:dyDescent="0.35">
      <c r="A94" s="57" t="s">
        <v>4125</v>
      </c>
      <c r="B94" s="57" t="s">
        <v>4135</v>
      </c>
      <c r="C94" s="58">
        <v>45559</v>
      </c>
      <c r="D94" s="57" t="s">
        <v>761</v>
      </c>
      <c r="E94" s="57" t="s">
        <v>4137</v>
      </c>
      <c r="F94" s="11">
        <v>6485</v>
      </c>
      <c r="G94" s="11">
        <v>660</v>
      </c>
      <c r="H94" s="3" t="s">
        <v>358</v>
      </c>
      <c r="I94" s="3" t="s">
        <v>3907</v>
      </c>
      <c r="J94" s="3" t="s">
        <v>3929</v>
      </c>
      <c r="K94" s="3" t="str">
        <f>_xlfn.XLOOKUP(Table18[[#This Row],[Current Location]],IBTP_Locations[Location Name],IBTP_Locations[Charity Association],"Warehouse",,)</f>
        <v>Warehouse</v>
      </c>
    </row>
    <row r="95" spans="1:12" x14ac:dyDescent="0.35">
      <c r="A95" s="57" t="s">
        <v>4126</v>
      </c>
      <c r="B95" s="57" t="s">
        <v>4136</v>
      </c>
      <c r="C95" s="58">
        <v>45559</v>
      </c>
      <c r="D95" s="57" t="s">
        <v>761</v>
      </c>
      <c r="E95" s="57" t="s">
        <v>4137</v>
      </c>
      <c r="F95" s="11">
        <v>6485</v>
      </c>
      <c r="G95" s="11">
        <v>660</v>
      </c>
      <c r="H95" s="3" t="s">
        <v>358</v>
      </c>
      <c r="I95" s="3" t="s">
        <v>3907</v>
      </c>
      <c r="J95" s="3" t="s">
        <v>3929</v>
      </c>
      <c r="K95" s="3" t="str">
        <f>_xlfn.XLOOKUP(Table18[[#This Row],[Current Location]],IBTP_Locations[Location Name],IBTP_Locations[Charity Association],"Warehouse",,)</f>
        <v>Warehouse</v>
      </c>
    </row>
    <row r="96" spans="1:12" x14ac:dyDescent="0.35">
      <c r="A96" s="57" t="s">
        <v>4127</v>
      </c>
      <c r="B96" s="57" t="s">
        <v>4138</v>
      </c>
      <c r="C96" s="58">
        <v>45561</v>
      </c>
      <c r="D96" s="57" t="s">
        <v>761</v>
      </c>
      <c r="E96" s="57" t="s">
        <v>4140</v>
      </c>
      <c r="F96" s="11">
        <v>6485</v>
      </c>
      <c r="G96" s="11">
        <v>660</v>
      </c>
      <c r="H96" s="3" t="s">
        <v>358</v>
      </c>
      <c r="I96" s="3" t="s">
        <v>3907</v>
      </c>
      <c r="J96" s="3" t="s">
        <v>3929</v>
      </c>
      <c r="K96" s="3" t="str">
        <f>_xlfn.XLOOKUP(Table18[[#This Row],[Current Location]],IBTP_Locations[Location Name],IBTP_Locations[Charity Association],"Warehouse",,)</f>
        <v>Warehouse</v>
      </c>
    </row>
    <row r="97" spans="1:11" x14ac:dyDescent="0.35">
      <c r="A97" s="57" t="s">
        <v>4128</v>
      </c>
      <c r="B97" s="57" t="s">
        <v>4139</v>
      </c>
      <c r="C97" s="58">
        <v>45561</v>
      </c>
      <c r="D97" s="57" t="s">
        <v>761</v>
      </c>
      <c r="E97" s="57" t="s">
        <v>4141</v>
      </c>
      <c r="F97" s="11">
        <v>6485</v>
      </c>
      <c r="G97" s="11">
        <v>660</v>
      </c>
      <c r="H97" s="3" t="s">
        <v>358</v>
      </c>
      <c r="I97" s="3" t="s">
        <v>3907</v>
      </c>
      <c r="J97" s="3" t="s">
        <v>3929</v>
      </c>
      <c r="K97" s="3" t="str">
        <f>_xlfn.XLOOKUP(Table18[[#This Row],[Current Location]],IBTP_Locations[Location Name],IBTP_Locations[Charity Association],"Warehouse",,)</f>
        <v>Warehouse</v>
      </c>
    </row>
  </sheetData>
  <phoneticPr fontId="12" type="noConversion"/>
  <conditionalFormatting sqref="A3:B97">
    <cfRule type="duplicateValues" dxfId="0" priority="1"/>
  </conditionalFormatting>
  <hyperlinks>
    <hyperlink ref="A1" location="'Start Page'!A1" display="Back" xr:uid="{00000000-0004-0000-0400-000000000000}"/>
  </hyperlinks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23CD251C-8296-419A-9C33-67D56A0EAA71}">
          <x14:formula1>
            <xm:f>'BE Setup-Charity Table'!$C$3:$C$12</xm:f>
          </x14:formula1>
          <xm:sqref>J3:J97</xm:sqref>
        </x14:dataValidation>
        <x14:dataValidation type="list" allowBlank="1" showInputMessage="1" showErrorMessage="1" xr:uid="{189038AE-748D-4550-9EF1-0E806715CCE9}">
          <x14:formula1>
            <xm:f>'Machine Manufacturers'!$B$3:$B$4</xm:f>
          </x14:formula1>
          <xm:sqref>H3:H97</xm:sqref>
        </x14:dataValidation>
        <x14:dataValidation type="list" allowBlank="1" showInputMessage="1" showErrorMessage="1" xr:uid="{B1B1A0AC-40F1-4E72-80E2-A195FCC25945}">
          <x14:formula1>
            <xm:f>'BE Setup-Location Table'!$B$3:$B$122</xm:f>
          </x14:formula1>
          <xm:sqref>L3:L97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83AAE-84BA-46F8-B729-38A4A1D2A5A4}">
  <dimension ref="A1:B4"/>
  <sheetViews>
    <sheetView workbookViewId="0"/>
  </sheetViews>
  <sheetFormatPr defaultColWidth="9.1328125" defaultRowHeight="13.5" x14ac:dyDescent="0.35"/>
  <cols>
    <col min="1" max="1" width="8.59765625" style="3" bestFit="1" customWidth="1"/>
    <col min="2" max="2" width="19.73046875" style="3" bestFit="1" customWidth="1"/>
    <col min="3" max="16384" width="9.1328125" style="3"/>
  </cols>
  <sheetData>
    <row r="1" spans="1:2" ht="20.65" x14ac:dyDescent="0.6">
      <c r="A1" s="4" t="s">
        <v>0</v>
      </c>
    </row>
    <row r="2" spans="1:2" x14ac:dyDescent="0.35">
      <c r="A2" s="3" t="s">
        <v>1</v>
      </c>
      <c r="B2" s="3" t="s">
        <v>3655</v>
      </c>
    </row>
    <row r="3" spans="1:2" x14ac:dyDescent="0.35">
      <c r="A3" s="3">
        <v>1</v>
      </c>
      <c r="B3" s="3" t="s">
        <v>3656</v>
      </c>
    </row>
    <row r="4" spans="1:2" x14ac:dyDescent="0.35">
      <c r="A4" s="3">
        <v>2</v>
      </c>
      <c r="B4" s="3" t="s">
        <v>3657</v>
      </c>
    </row>
  </sheetData>
  <hyperlinks>
    <hyperlink ref="A1" location="'Start Page'!A1" display="Back" xr:uid="{52DE5B2E-DF73-41DC-AB12-A1A210B27B88}"/>
  </hyperlinks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D9A7F-0620-4AB1-AC49-3F4987043B07}">
  <dimension ref="A1:B5"/>
  <sheetViews>
    <sheetView workbookViewId="0">
      <selection sqref="A1:B5"/>
    </sheetView>
  </sheetViews>
  <sheetFormatPr defaultColWidth="9.1328125" defaultRowHeight="13.5" x14ac:dyDescent="0.35"/>
  <cols>
    <col min="1" max="1" width="9.1328125" style="3"/>
    <col min="2" max="2" width="10" style="3" bestFit="1" customWidth="1"/>
    <col min="3" max="16384" width="9.1328125" style="3"/>
  </cols>
  <sheetData>
    <row r="1" spans="1:2" x14ac:dyDescent="0.35">
      <c r="A1" s="3" t="s">
        <v>1</v>
      </c>
      <c r="B1" s="3" t="s">
        <v>54</v>
      </c>
    </row>
    <row r="2" spans="1:2" x14ac:dyDescent="0.35">
      <c r="A2" s="3">
        <v>1</v>
      </c>
      <c r="B2" s="3" t="s">
        <v>55</v>
      </c>
    </row>
    <row r="3" spans="1:2" x14ac:dyDescent="0.35">
      <c r="A3" s="3">
        <v>2</v>
      </c>
      <c r="B3" s="3" t="s">
        <v>56</v>
      </c>
    </row>
    <row r="4" spans="1:2" x14ac:dyDescent="0.35">
      <c r="A4" s="3">
        <v>3</v>
      </c>
      <c r="B4" s="3" t="s">
        <v>57</v>
      </c>
    </row>
    <row r="5" spans="1:2" x14ac:dyDescent="0.35">
      <c r="A5" s="3">
        <v>4</v>
      </c>
      <c r="B5" s="3" t="s">
        <v>302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DCDC4-304D-427A-AEF0-D9527242113C}">
  <dimension ref="A1:B6"/>
  <sheetViews>
    <sheetView workbookViewId="0">
      <selection activeCell="B7" sqref="B7"/>
    </sheetView>
  </sheetViews>
  <sheetFormatPr defaultRowHeight="14.25" x14ac:dyDescent="0.45"/>
  <cols>
    <col min="2" max="2" width="23.73046875" bestFit="1" customWidth="1"/>
  </cols>
  <sheetData>
    <row r="1" spans="1:2" x14ac:dyDescent="0.45">
      <c r="A1" s="3" t="s">
        <v>1</v>
      </c>
      <c r="B1" s="3" t="s">
        <v>54</v>
      </c>
    </row>
    <row r="2" spans="1:2" x14ac:dyDescent="0.45">
      <c r="A2" s="3">
        <v>1</v>
      </c>
      <c r="B2" s="3" t="s">
        <v>56</v>
      </c>
    </row>
    <row r="3" spans="1:2" x14ac:dyDescent="0.45">
      <c r="A3" s="3">
        <v>2</v>
      </c>
      <c r="B3" s="3" t="s">
        <v>3664</v>
      </c>
    </row>
    <row r="4" spans="1:2" x14ac:dyDescent="0.45">
      <c r="A4" s="3">
        <v>3</v>
      </c>
      <c r="B4" s="3" t="s">
        <v>3665</v>
      </c>
    </row>
    <row r="5" spans="1:2" x14ac:dyDescent="0.45">
      <c r="A5" s="3">
        <v>4</v>
      </c>
      <c r="B5" s="3" t="s">
        <v>3666</v>
      </c>
    </row>
    <row r="6" spans="1:2" x14ac:dyDescent="0.45">
      <c r="A6" s="3">
        <v>5</v>
      </c>
      <c r="B6" s="3" t="s">
        <v>3667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9E247-9C7C-4F88-A2EE-CAF8182E823A}">
  <dimension ref="A2:B4"/>
  <sheetViews>
    <sheetView workbookViewId="0">
      <selection sqref="A1:A1048576"/>
    </sheetView>
  </sheetViews>
  <sheetFormatPr defaultColWidth="9" defaultRowHeight="13.5" x14ac:dyDescent="0.35"/>
  <cols>
    <col min="1" max="1" width="5.3984375" style="3" bestFit="1" customWidth="1"/>
    <col min="2" max="2" width="13.265625" style="3" bestFit="1" customWidth="1"/>
    <col min="3" max="16384" width="9" style="3"/>
  </cols>
  <sheetData>
    <row r="2" spans="1:2" x14ac:dyDescent="0.35">
      <c r="A2" s="3" t="s">
        <v>1</v>
      </c>
      <c r="B2" s="3" t="s">
        <v>3682</v>
      </c>
    </row>
    <row r="3" spans="1:2" x14ac:dyDescent="0.35">
      <c r="A3" s="3">
        <v>1</v>
      </c>
      <c r="B3" s="3" t="s">
        <v>360</v>
      </c>
    </row>
    <row r="4" spans="1:2" x14ac:dyDescent="0.35">
      <c r="A4" s="3">
        <v>2</v>
      </c>
      <c r="B4" s="3" t="s">
        <v>761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F91D9-7F72-4D9C-91D7-3B7427E74DA8}">
  <dimension ref="A2:B4"/>
  <sheetViews>
    <sheetView workbookViewId="0">
      <selection activeCell="I25" sqref="I25"/>
    </sheetView>
  </sheetViews>
  <sheetFormatPr defaultColWidth="9" defaultRowHeight="13.5" x14ac:dyDescent="0.35"/>
  <cols>
    <col min="1" max="1" width="5.3984375" style="3" bestFit="1" customWidth="1"/>
    <col min="2" max="2" width="15.1328125" style="3" bestFit="1" customWidth="1"/>
    <col min="3" max="16384" width="9" style="3"/>
  </cols>
  <sheetData>
    <row r="2" spans="1:2" x14ac:dyDescent="0.35">
      <c r="A2" s="3" t="s">
        <v>1</v>
      </c>
      <c r="B2" s="3" t="s">
        <v>3682</v>
      </c>
    </row>
    <row r="3" spans="1:2" x14ac:dyDescent="0.35">
      <c r="A3" s="3">
        <v>1</v>
      </c>
      <c r="B3" s="3" t="s">
        <v>3684</v>
      </c>
    </row>
    <row r="4" spans="1:2" x14ac:dyDescent="0.35">
      <c r="A4" s="3">
        <v>2</v>
      </c>
      <c r="B4" s="3" t="s">
        <v>3683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A0726-6082-4A7B-A1FE-8FB3A9B09212}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1</vt:i4>
      </vt:variant>
    </vt:vector>
  </HeadingPairs>
  <TitlesOfParts>
    <vt:vector size="30" baseType="lpstr">
      <vt:lpstr>BE Setup-Charity Table</vt:lpstr>
      <vt:lpstr>BE Setup-Location Table</vt:lpstr>
      <vt:lpstr>BE Setup-Tkt Manufacturer Table</vt:lpstr>
      <vt:lpstr>BE Setup-Game Style Table</vt:lpstr>
      <vt:lpstr>Sheet1</vt:lpstr>
      <vt:lpstr>BE Setup-Ticket Form Table</vt:lpstr>
      <vt:lpstr>Distribution Data Entry Form</vt:lpstr>
      <vt:lpstr>Ticket Inventory Table</vt:lpstr>
      <vt:lpstr>Ticket Distribution Table</vt:lpstr>
      <vt:lpstr>Report-Location Reimb Invoice</vt:lpstr>
      <vt:lpstr>Check Data Export CSV</vt:lpstr>
      <vt:lpstr>BE Setup-Marketing Reps Pay Tab</vt:lpstr>
      <vt:lpstr>Report - Marketing Reps</vt:lpstr>
      <vt:lpstr>BE Setup-Ticket Pay Structure</vt:lpstr>
      <vt:lpstr>Ticket Inventory Owners</vt:lpstr>
      <vt:lpstr>Charity Pay Structure Selection</vt:lpstr>
      <vt:lpstr>Report - PAL Detail</vt:lpstr>
      <vt:lpstr>Report - PAL Cover Invoice</vt:lpstr>
      <vt:lpstr>Report-PAL Ticket Stock Calc</vt:lpstr>
      <vt:lpstr>Report - Other Charities Invoic</vt:lpstr>
      <vt:lpstr>Flat Rate Charity Owned Tickets</vt:lpstr>
      <vt:lpstr>Machine Manufacturers</vt:lpstr>
      <vt:lpstr>Machine Table</vt:lpstr>
      <vt:lpstr>Sales Rep Table</vt:lpstr>
      <vt:lpstr>Status Table</vt:lpstr>
      <vt:lpstr>Delivery Order Status</vt:lpstr>
      <vt:lpstr>Ticket Supplier Table</vt:lpstr>
      <vt:lpstr>Billing Style Table</vt:lpstr>
      <vt:lpstr>Report - Other Charities Net</vt:lpstr>
      <vt:lpstr>Company_Name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Joshua Bett</dc:creator>
  <cp:keywords/>
  <dc:description/>
  <cp:lastModifiedBy>Luiz Break</cp:lastModifiedBy>
  <cp:revision/>
  <cp:lastPrinted>2024-10-01T21:50:48Z</cp:lastPrinted>
  <dcterms:created xsi:type="dcterms:W3CDTF">2024-09-12T23:16:10Z</dcterms:created>
  <dcterms:modified xsi:type="dcterms:W3CDTF">2024-12-01T17:09:50Z</dcterms:modified>
  <cp:category/>
  <cp:contentStatus/>
</cp:coreProperties>
</file>